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EstaPastaDeTrabalho" defaultThemeVersion="124226"/>
  <mc:AlternateContent xmlns:mc="http://schemas.openxmlformats.org/markup-compatibility/2006">
    <mc:Choice Requires="x15">
      <x15ac:absPath xmlns:x15ac="http://schemas.microsoft.com/office/spreadsheetml/2010/11/ac" url="Z:\CPL\COMISSÃO 017-S - JULHO.2021\6 - LICITAÇÕES 2024\CONCORRÊNCIA ELETRÔNICA\ORLA DE FUNDÃO\"/>
    </mc:Choice>
  </mc:AlternateContent>
  <xr:revisionPtr revIDLastSave="0" documentId="8_{03EC9F8C-A5E6-418F-A65C-980B05871110}" xr6:coauthVersionLast="47" xr6:coauthVersionMax="47" xr10:uidLastSave="{00000000-0000-0000-0000-000000000000}"/>
  <bookViews>
    <workbookView xWindow="28680" yWindow="3135" windowWidth="29040" windowHeight="15840" tabRatio="922" activeTab="1" xr2:uid="{00000000-000D-0000-FFFF-FFFF00000000}"/>
  </bookViews>
  <sheets>
    <sheet name="Resumo" sheetId="8" r:id="rId1"/>
    <sheet name="Planilha Orçamentária" sheetId="1" r:id="rId2"/>
    <sheet name="DNIT" sheetId="79" state="hidden" r:id="rId3"/>
    <sheet name="DER-RD" sheetId="78" state="hidden" r:id="rId4"/>
    <sheet name="DER-ED" sheetId="80" state="hidden" r:id="rId5"/>
    <sheet name="MC" sheetId="76" r:id="rId6"/>
    <sheet name="Cronograma" sheetId="43" r:id="rId7"/>
    <sheet name="CURVA ABC" sheetId="74" r:id="rId8"/>
    <sheet name="CPUs" sheetId="77" r:id="rId9"/>
    <sheet name="SINAPI" sheetId="82" state="hidden" r:id="rId10"/>
    <sheet name="BDI" sheetId="73" r:id="rId11"/>
    <sheet name="DMT" sheetId="18" state="hidden" r:id="rId12"/>
    <sheet name="ESCAVAÇÃO" sheetId="47" state="hidden" r:id="rId13"/>
    <sheet name="RESUMO CPU" sheetId="83" r:id="rId14"/>
    <sheet name="REAJUSTE" sheetId="8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 localSheetId="8">#REF!</definedName>
    <definedName name="\0">#REF!</definedName>
    <definedName name="\a" localSheetId="8">#REF!</definedName>
    <definedName name="\a">#REF!</definedName>
    <definedName name="\c" localSheetId="8">[1]PLMUSEU!#REF!</definedName>
    <definedName name="\c">#REF!</definedName>
    <definedName name="\x" localSheetId="8">[1]PLMUSEU!#REF!</definedName>
    <definedName name="\x">#REF!</definedName>
    <definedName name="\z" localSheetId="8">[1]PLMUSEU!#REF!</definedName>
    <definedName name="\z">#REF!</definedName>
    <definedName name="_______________________pv3">#REF!</definedName>
    <definedName name="______________________Ele200502">#REF!</definedName>
    <definedName name="______________________pv3">#REF!</definedName>
    <definedName name="______________________Ser200705">#REF!</definedName>
    <definedName name="______________________Ser200712">#REF!</definedName>
    <definedName name="______________________Ser201104">#REF!</definedName>
    <definedName name="______________________TR2">#REF!</definedName>
    <definedName name="______________________TR5">#REF!</definedName>
    <definedName name="_____________________Ele200502">#REF!</definedName>
    <definedName name="_____________________Ele200609">#REF!</definedName>
    <definedName name="_____________________pv2">#REF!</definedName>
    <definedName name="_____________________pv3">#REF!</definedName>
    <definedName name="_____________________Ser200506">#REF!</definedName>
    <definedName name="_____________________Ser200705">#REF!</definedName>
    <definedName name="_____________________Ser200712">#REF!</definedName>
    <definedName name="_____________________Ser201104">#REF!</definedName>
    <definedName name="_____________________TR2">#REF!</definedName>
    <definedName name="_____________________TR5">#REF!</definedName>
    <definedName name="____________________Ele200502">#REF!</definedName>
    <definedName name="____________________Ele200609">#REF!</definedName>
    <definedName name="____________________pv2">#REF!</definedName>
    <definedName name="____________________pv3">#REF!</definedName>
    <definedName name="____________________Ser200506">#REF!</definedName>
    <definedName name="____________________Ser200705">#REF!</definedName>
    <definedName name="____________________Ser200712">#REF!</definedName>
    <definedName name="____________________Ser201104">#REF!</definedName>
    <definedName name="____________________TR2">#REF!</definedName>
    <definedName name="____________________TR5">#REF!</definedName>
    <definedName name="___________________Ele200502">#REF!</definedName>
    <definedName name="___________________Ele200609">#REF!</definedName>
    <definedName name="___________________pv2">#REF!</definedName>
    <definedName name="___________________pv3">#REF!</definedName>
    <definedName name="___________________Ser200506">#REF!</definedName>
    <definedName name="___________________Ser200705">#REF!</definedName>
    <definedName name="___________________Ser200712">#REF!</definedName>
    <definedName name="___________________Ser201104">#REF!</definedName>
    <definedName name="___________________TR2">#REF!</definedName>
    <definedName name="___________________TR5">#REF!</definedName>
    <definedName name="__________________Ele200502">#REF!</definedName>
    <definedName name="__________________Ele200609">#REF!</definedName>
    <definedName name="__________________pv2">#REF!</definedName>
    <definedName name="__________________pv3">#REF!</definedName>
    <definedName name="__________________Ser200506">#REF!</definedName>
    <definedName name="__________________Ser200705">#REF!</definedName>
    <definedName name="__________________Ser200712">#REF!</definedName>
    <definedName name="__________________Ser201104">#REF!</definedName>
    <definedName name="__________________TR2">#REF!</definedName>
    <definedName name="__________________TR5">#REF!</definedName>
    <definedName name="_________________Ele200502">#REF!</definedName>
    <definedName name="_________________Ele200609">#REF!</definedName>
    <definedName name="_________________pv2">#REF!</definedName>
    <definedName name="_________________pv3">#REF!</definedName>
    <definedName name="_________________Ser200506">#REF!</definedName>
    <definedName name="_________________Ser200705">#REF!</definedName>
    <definedName name="_________________Ser200712">#REF!</definedName>
    <definedName name="_________________Ser201104">#REF!</definedName>
    <definedName name="_________________TR2">#REF!</definedName>
    <definedName name="_________________TR5">#REF!</definedName>
    <definedName name="________________Ele200502">#REF!</definedName>
    <definedName name="________________Ele200609">#REF!</definedName>
    <definedName name="________________pv2">#REF!</definedName>
    <definedName name="________________pv3">#REF!</definedName>
    <definedName name="________________Ser200506">#REF!</definedName>
    <definedName name="________________Ser200705">#REF!</definedName>
    <definedName name="________________Ser200712">#REF!</definedName>
    <definedName name="________________Ser201104">#REF!</definedName>
    <definedName name="________________TR2">#REF!</definedName>
    <definedName name="________________TR5">#REF!</definedName>
    <definedName name="_______________Ele200502">#REF!</definedName>
    <definedName name="_______________Ele200609">#REF!</definedName>
    <definedName name="_______________pv2">#REF!</definedName>
    <definedName name="_______________pv3">#REF!</definedName>
    <definedName name="_______________REV5">#REF!</definedName>
    <definedName name="_______________Ser200506">#REF!</definedName>
    <definedName name="_______________Ser200705">#REF!</definedName>
    <definedName name="_______________Ser200712">#REF!</definedName>
    <definedName name="_______________Ser201104">#REF!</definedName>
    <definedName name="_______________TR2">#REF!</definedName>
    <definedName name="_______________TR5">#REF!</definedName>
    <definedName name="______________Ele200502">#REF!</definedName>
    <definedName name="______________Ele200609">#REF!</definedName>
    <definedName name="______________pv2">#REF!</definedName>
    <definedName name="______________pv3">#REF!</definedName>
    <definedName name="______________REV5">#REF!</definedName>
    <definedName name="______________Ser200506">#REF!</definedName>
    <definedName name="______________Ser200705">#REF!</definedName>
    <definedName name="______________Ser200712">#REF!</definedName>
    <definedName name="______________Ser201104">#REF!</definedName>
    <definedName name="______________TR2">#REF!</definedName>
    <definedName name="______________TR5">#REF!</definedName>
    <definedName name="_____________Ele200502">#REF!</definedName>
    <definedName name="_____________Ele200609">#REF!</definedName>
    <definedName name="_____________pv2">#REF!</definedName>
    <definedName name="_____________pv3">#REF!</definedName>
    <definedName name="_____________REV5">#REF!</definedName>
    <definedName name="_____________Ser200506">#REF!</definedName>
    <definedName name="_____________Ser200705">#REF!</definedName>
    <definedName name="_____________Ser200712">#REF!</definedName>
    <definedName name="_____________Ser201104">#REF!</definedName>
    <definedName name="_____________TR2">#REF!</definedName>
    <definedName name="_____________TR5">#REF!</definedName>
    <definedName name="____________abc2">#REF!</definedName>
    <definedName name="____________Ele200502">#REF!</definedName>
    <definedName name="____________Ele200609">#REF!</definedName>
    <definedName name="____________pv2">#REF!</definedName>
    <definedName name="____________pv3">#REF!</definedName>
    <definedName name="____________REV5">#REF!</definedName>
    <definedName name="____________Ser200506">#REF!</definedName>
    <definedName name="____________Ser200705">#REF!</definedName>
    <definedName name="____________Ser200712">#REF!</definedName>
    <definedName name="____________Ser201104">#REF!</definedName>
    <definedName name="____________TR2">#REF!</definedName>
    <definedName name="____________TR5">#REF!</definedName>
    <definedName name="___________abc2">#REF!</definedName>
    <definedName name="___________Ele200502">#REF!</definedName>
    <definedName name="___________Ele200609">#REF!</definedName>
    <definedName name="___________pv2">#REF!</definedName>
    <definedName name="___________pv3">#REF!</definedName>
    <definedName name="___________REV5">#REF!</definedName>
    <definedName name="___________Ser200506">#REF!</definedName>
    <definedName name="___________Ser200705">#REF!</definedName>
    <definedName name="___________Ser200712">#REF!</definedName>
    <definedName name="___________Ser201104">#REF!</definedName>
    <definedName name="___________TR2">#REF!</definedName>
    <definedName name="___________TR5">#REF!</definedName>
    <definedName name="__________abc2">#REF!</definedName>
    <definedName name="__________Ele200502">#REF!</definedName>
    <definedName name="__________Ele200609">#REF!</definedName>
    <definedName name="__________pv2">#REF!</definedName>
    <definedName name="__________pv3">#REF!</definedName>
    <definedName name="__________REV5">#REF!</definedName>
    <definedName name="__________Ser200506">#REF!</definedName>
    <definedName name="__________Ser200705">#REF!</definedName>
    <definedName name="__________Ser200712">#REF!</definedName>
    <definedName name="__________Ser201104">#REF!</definedName>
    <definedName name="__________TR2">#REF!</definedName>
    <definedName name="__________TR5">#REF!</definedName>
    <definedName name="_________abc2">#REF!</definedName>
    <definedName name="_________Ele200502">#REF!</definedName>
    <definedName name="_________Ele200609">#REF!</definedName>
    <definedName name="_________pv2">#REF!</definedName>
    <definedName name="_________pv3">#REF!</definedName>
    <definedName name="_________REV5">#REF!</definedName>
    <definedName name="_________Ser200506">#REF!</definedName>
    <definedName name="_________Ser200705">#REF!</definedName>
    <definedName name="_________Ser200712">#REF!</definedName>
    <definedName name="_________Ser201104">#REF!</definedName>
    <definedName name="_________TR2">#REF!</definedName>
    <definedName name="_________TR5">#REF!</definedName>
    <definedName name="________abc2">#REF!</definedName>
    <definedName name="________Ele200502">#REF!</definedName>
    <definedName name="________Ele200609">#REF!</definedName>
    <definedName name="________pv2">#REF!</definedName>
    <definedName name="________pv3">#REF!</definedName>
    <definedName name="________REV5">#REF!</definedName>
    <definedName name="________Ser200506">#REF!</definedName>
    <definedName name="________Ser200705">#REF!</definedName>
    <definedName name="________Ser200712">#REF!</definedName>
    <definedName name="________Ser201104">#REF!</definedName>
    <definedName name="________TR2">#REF!</definedName>
    <definedName name="________TR5">#REF!</definedName>
    <definedName name="_______abc2">#REF!</definedName>
    <definedName name="_______Ele200502">#REF!</definedName>
    <definedName name="_______Ele200609">#REF!</definedName>
    <definedName name="_______pv2">#REF!</definedName>
    <definedName name="_______pv3">#REF!</definedName>
    <definedName name="_______REV5">#REF!</definedName>
    <definedName name="_______Ser200506">#REF!</definedName>
    <definedName name="_______Ser200705">#REF!</definedName>
    <definedName name="_______Ser200712">#REF!</definedName>
    <definedName name="_______Ser201104">#REF!</definedName>
    <definedName name="_______TR2">#REF!</definedName>
    <definedName name="_______TR5">#REF!</definedName>
    <definedName name="______abc2">#REF!</definedName>
    <definedName name="______Ele200502">#REF!</definedName>
    <definedName name="______Ele200609">#REF!</definedName>
    <definedName name="______pv2">#REF!</definedName>
    <definedName name="______pv3">#REF!</definedName>
    <definedName name="______REV5">#REF!</definedName>
    <definedName name="______Ser200506">#REF!</definedName>
    <definedName name="______Ser200705">#REF!</definedName>
    <definedName name="______Ser200712">#REF!</definedName>
    <definedName name="______Ser201104">#REF!</definedName>
    <definedName name="______TR2">#REF!</definedName>
    <definedName name="______TR5">#REF!</definedName>
    <definedName name="_____abc2">#REF!</definedName>
    <definedName name="_____Ele200502">#REF!</definedName>
    <definedName name="_____Ele200609">#REF!</definedName>
    <definedName name="_____pv2">#REF!</definedName>
    <definedName name="_____pv3">#REF!</definedName>
    <definedName name="_____REV5">#REF!</definedName>
    <definedName name="_____Ser200506">#REF!</definedName>
    <definedName name="_____Ser200705">#REF!</definedName>
    <definedName name="_____Ser200712">#REF!</definedName>
    <definedName name="_____Ser201104">#REF!</definedName>
    <definedName name="_____TR2">#REF!</definedName>
    <definedName name="_____TR5">#REF!</definedName>
    <definedName name="____abc2">#REF!</definedName>
    <definedName name="____Ele200502">#REF!</definedName>
    <definedName name="____Ele200609">#REF!</definedName>
    <definedName name="____pv2">#REF!</definedName>
    <definedName name="____pv3">#REF!</definedName>
    <definedName name="____REV5">#REF!</definedName>
    <definedName name="____Ser200506">#REF!</definedName>
    <definedName name="____Ser200705">#REF!</definedName>
    <definedName name="____Ser200712">#REF!</definedName>
    <definedName name="____Ser201104">#REF!</definedName>
    <definedName name="____TR2">#REF!</definedName>
    <definedName name="____TR5">#REF!</definedName>
    <definedName name="___abc2">#REF!</definedName>
    <definedName name="___Ele200502">#REF!</definedName>
    <definedName name="___Ele200609">#REF!</definedName>
    <definedName name="___pv2">#REF!</definedName>
    <definedName name="___pv3">#REF!</definedName>
    <definedName name="___REV5">#REF!</definedName>
    <definedName name="___Ser200506">#REF!</definedName>
    <definedName name="___Ser200705">#REF!</definedName>
    <definedName name="___Ser200712">#REF!</definedName>
    <definedName name="___Ser201104">#REF!</definedName>
    <definedName name="___sub1">#REF!</definedName>
    <definedName name="___sub2">#REF!</definedName>
    <definedName name="___sub3">#REF!</definedName>
    <definedName name="___TR2">#REF!</definedName>
    <definedName name="___TR5">#REF!</definedName>
    <definedName name="__1Excel_BuiltIn_Print_Area_1_1">#REF!</definedName>
    <definedName name="__6Excel_BuiltIn_Print_Area_4_1">#REF!</definedName>
    <definedName name="__abc2">#REF!</definedName>
    <definedName name="__Ele200502">#REF!</definedName>
    <definedName name="__Ele200609">#REF!</definedName>
    <definedName name="__pv2">#REF!</definedName>
    <definedName name="__pv3">#REF!</definedName>
    <definedName name="__REV5">#REF!</definedName>
    <definedName name="__Ser200506">#REF!</definedName>
    <definedName name="__Ser200705">#REF!</definedName>
    <definedName name="__Ser200712">#REF!</definedName>
    <definedName name="__Ser201104">#REF!</definedName>
    <definedName name="__TR2">#REF!</definedName>
    <definedName name="__TR5">#REF!</definedName>
    <definedName name="_1Excel_BuiltIn__FilterDatabase_1_1">#REF!</definedName>
    <definedName name="_1Excel_BuiltIn_Print_Area_1_1">#REF!</definedName>
    <definedName name="_1Excel_BuiltIn_Print_Area_3_1">#REF!</definedName>
    <definedName name="_2Excel_BuiltIn__FilterDatabase_1_1_1">#REF!</definedName>
    <definedName name="_2Excel_BuiltIn_Print_Area_2_1" localSheetId="8">[2]Estrutura!#REF!</definedName>
    <definedName name="_2Excel_BuiltIn_Print_Area_2_1">#REF!</definedName>
    <definedName name="_3Excel_BuiltIn_Print_Area_4_1">#REF!</definedName>
    <definedName name="_4Excel_BuiltIn_Print_Area_1_1">#REF!</definedName>
    <definedName name="_5Excel_BuiltIn_Print_Area_2_1" localSheetId="8">[2]Estrutura!#REF!</definedName>
    <definedName name="_5Excel_BuiltIn_Print_Area_2_1">#REF!</definedName>
    <definedName name="_6Excel_BuiltIn_Print_Area_4_1">#REF!</definedName>
    <definedName name="_abc2">#REF!</definedName>
    <definedName name="_Ele200502">#REF!</definedName>
    <definedName name="_Ele200609">#REF!</definedName>
    <definedName name="_Fill" hidden="1">#REF!</definedName>
    <definedName name="_xlnm._FilterDatabase" localSheetId="7" hidden="1">'CURVA ABC'!$B$12:$K$28</definedName>
    <definedName name="_FOG50">#REF!</definedName>
    <definedName name="_Key1">#REF!</definedName>
    <definedName name="_Key2">#REF!</definedName>
    <definedName name="_pv2">#REF!</definedName>
    <definedName name="_pv3">#REF!</definedName>
    <definedName name="_PVC100">#REF!</definedName>
    <definedName name="_PVC150">#REF!</definedName>
    <definedName name="_PVC50">#REF!</definedName>
    <definedName name="_PVC75">#REF!</definedName>
    <definedName name="_REV5">#REF!</definedName>
    <definedName name="_Ser200506">#REF!</definedName>
    <definedName name="_Ser200705">#REF!</definedName>
    <definedName name="_Ser200712">#REF!</definedName>
    <definedName name="_Ser201104">#REF!</definedName>
    <definedName name="_Sort">#REF!</definedName>
    <definedName name="_sub1">#REF!</definedName>
    <definedName name="_sub2">#REF!</definedName>
    <definedName name="_sub3">#REF!</definedName>
    <definedName name="_TR2">#REF!</definedName>
    <definedName name="_TR5">#REF!</definedName>
    <definedName name="_VBF1">#REF!</definedName>
    <definedName name="_VE1">#REF!</definedName>
    <definedName name="_VO1">#REF!</definedName>
    <definedName name="_VR1">#REF!</definedName>
    <definedName name="a">#REF!</definedName>
    <definedName name="A__1">#REF!</definedName>
    <definedName name="A__1_1">#REF!</definedName>
    <definedName name="A__2">#REF!</definedName>
    <definedName name="A__2_1">#REF!</definedName>
    <definedName name="A__3">#REF!</definedName>
    <definedName name="A__3_1">#REF!</definedName>
    <definedName name="A__4">#REF!</definedName>
    <definedName name="A__4_1">#REF!</definedName>
    <definedName name="A__5">#REF!</definedName>
    <definedName name="A__5_1">#REF!</definedName>
    <definedName name="A__6">#REF!</definedName>
    <definedName name="A__6_1">#REF!</definedName>
    <definedName name="A_1">#REF!</definedName>
    <definedName name="A_1_1">#REF!</definedName>
    <definedName name="A_2">#REF!</definedName>
    <definedName name="A_2_1">#REF!</definedName>
    <definedName name="A_3">#REF!</definedName>
    <definedName name="A_3_1">#REF!</definedName>
    <definedName name="A010160100" localSheetId="8">'[3]DADOS COLETATO'!$L$9</definedName>
    <definedName name="A010160100">#REF!</definedName>
    <definedName name="A010505000" localSheetId="8">'[3]DADOS COLETATO'!$L$10</definedName>
    <definedName name="A010505000">#REF!</definedName>
    <definedName name="A020200010" localSheetId="8">'[3]DADOS COLETATO'!$L$11</definedName>
    <definedName name="A020200010">#REF!</definedName>
    <definedName name="A020200080" localSheetId="8">'[3]DADOS COLETATO'!$L$12</definedName>
    <definedName name="A020200080">#REF!</definedName>
    <definedName name="A03.020.0851" localSheetId="8">'[3]DADOS COLETATO'!$L$23</definedName>
    <definedName name="A03.020.0851">#REF!</definedName>
    <definedName name="A030130010" localSheetId="8">'[3]DADOS COLETATO'!$L$13</definedName>
    <definedName name="A030130010">#REF!</definedName>
    <definedName name="A030130011" localSheetId="8">'[3]DADOS COLETATO'!$L$14</definedName>
    <definedName name="A030130011">#REF!</definedName>
    <definedName name="A030160501" localSheetId="8">'[3]DADOS COLETATO'!$L$15</definedName>
    <definedName name="A030160501">#REF!</definedName>
    <definedName name="A030250100" localSheetId="8">'[3]DADOS COLETATO'!$L$16</definedName>
    <definedName name="A030250100">#REF!</definedName>
    <definedName name="A040050130" localSheetId="8">'[3]DADOS COLETATO'!$L$17</definedName>
    <definedName name="A040050130">#REF!</definedName>
    <definedName name="A040110511" localSheetId="8">'[3]DADOS COLETATO'!$L$18</definedName>
    <definedName name="A040110511">#REF!</definedName>
    <definedName name="A050150050" localSheetId="8">'[3]DADOS COLETATO'!$L$19</definedName>
    <definedName name="A050150050">#REF!</definedName>
    <definedName name="A050200140" localSheetId="8">'[3]DADOS COLETATO'!$L$20</definedName>
    <definedName name="A050200140">#REF!</definedName>
    <definedName name="A050210050" localSheetId="8">'[3]DADOS COLETATO'!$L$21</definedName>
    <definedName name="A050210050">#REF!</definedName>
    <definedName name="A050210100" localSheetId="8">'[3]DADOS COLETATO'!$L$22</definedName>
    <definedName name="A050210100">#REF!</definedName>
    <definedName name="A050210750" localSheetId="8">'[3]DADOS COLETATO'!$O$9</definedName>
    <definedName name="A050210750">#REF!</definedName>
    <definedName name="a06.004.0320" localSheetId="8">'[3]DADOS COLETATO'!$O$23</definedName>
    <definedName name="a06.004.0320">#REF!</definedName>
    <definedName name="A060030500" localSheetId="8">'[3]DADOS COLETATO'!$O$10</definedName>
    <definedName name="A060030500">#REF!</definedName>
    <definedName name="A060040300" localSheetId="8">'[3]DADOS COLETATO'!$O$11</definedName>
    <definedName name="A060040300">#REF!</definedName>
    <definedName name="A060140120" localSheetId="8">'[3]DADOS COLETATO'!$O$12</definedName>
    <definedName name="A060140120">#REF!</definedName>
    <definedName name="A060160120" localSheetId="8">'[3]DADOS COLETATO'!$O$13</definedName>
    <definedName name="A060160120">#REF!</definedName>
    <definedName name="A060160410" localSheetId="8">'[3]DADOS COLETATO'!$O$14</definedName>
    <definedName name="A060160410">#REF!</definedName>
    <definedName name="A080010030" localSheetId="8">'[3]DADOS COLETATO'!$O$15</definedName>
    <definedName name="A080010030">#REF!</definedName>
    <definedName name="A080150100" localSheetId="8">'[3]DADOS COLETATO'!$O$16</definedName>
    <definedName name="A080150100">#REF!</definedName>
    <definedName name="A080270120" localSheetId="8">'[3]DADOS COLETATO'!$O$17</definedName>
    <definedName name="A080270120">#REF!</definedName>
    <definedName name="A150010310" localSheetId="8">'[3]DADOS COLETATO'!$O$18</definedName>
    <definedName name="A150010310">#REF!</definedName>
    <definedName name="A200040031" localSheetId="8">'[3]DADOS COLETATO'!$O$19</definedName>
    <definedName name="A200040031">#REF!</definedName>
    <definedName name="A200090011" localSheetId="8">'[3]DADOS COLETATO'!$O$20</definedName>
    <definedName name="A200090011">#REF!</definedName>
    <definedName name="A200280200" localSheetId="8">'[3]DADOS COLETATO'!$O$21</definedName>
    <definedName name="A200280200">#REF!</definedName>
    <definedName name="aa" localSheetId="8">#REF!</definedName>
    <definedName name="AA" localSheetId="7" hidden="1">{#N/A,#N/A,FALSE,"ALVENARIA";#N/A,#N/A,FALSE,"BLOCOS";#N/A,#N/A,FALSE,"CINTAS";#N/A,#N/A,FALSE,"CORTINA";#N/A,#N/A,FALSE,"LAJES";#N/A,#N/A,FALSE,"PILARES";#N/A,#N/A,FALSE,"VIGAS"}</definedName>
    <definedName name="AA" hidden="1">{#N/A,#N/A,FALSE,"ALVENARIA";#N/A,#N/A,FALSE,"BLOCOS";#N/A,#N/A,FALSE,"CINTAS";#N/A,#N/A,FALSE,"CORTINA";#N/A,#N/A,FALSE,"LAJES";#N/A,#N/A,FALSE,"PILARES";#N/A,#N/A,FALSE,"VIGAS"}</definedName>
    <definedName name="aaa" localSheetId="8">#REF!</definedName>
    <definedName name="aaa">#REF!</definedName>
    <definedName name="aaaaaa">#REF!</definedName>
    <definedName name="AAAAAAAAAAAAAAAAAAAAAAAAAAAAAAAAAAAAAAAAAAAAAAAAAAAAAAA" localSheetId="8" hidden="1">IF(OR(CPUs!Import.Desoneracao="DESONERADO",CPUs!Import.Desoneracao="SIM"),"SIM","NÃO")</definedName>
    <definedName name="AAAAAAAAAAAAAAAAAAAAAAAAAAAAAAAAAAAAAAAAAAAAAAAAAAAAAAA" localSheetId="7" hidden="1">IF(OR(Import.Desoneracao="DESONERADO",Import.Desoneracao="SIM"),"SIM","NÃO")</definedName>
    <definedName name="AAAAAAAAAAAAAAAAAAAAAAAAAAAAAAAAAAAAAAAAAAAAAAAAAAAAAAA" hidden="1">IF(OR(Import.Desoneracao="DESONERADO",Import.Desoneracao="SIM"),"SIM","NÃO")</definedName>
    <definedName name="abc" localSheetId="8">#REF!</definedName>
    <definedName name="abc">#REF!</definedName>
    <definedName name="Abrigo_moto_gerador_consulta" localSheetId="8">#REF!</definedName>
    <definedName name="Abrigo_moto_gerador_consulta">#REF!</definedName>
    <definedName name="acer">#REF!</definedName>
    <definedName name="Acesso_Estacao_01">#REF!</definedName>
    <definedName name="ACOMPANHAMENTO" localSheetId="8" hidden="1">IF(VALUE([4]MENU!$O$4)=2,"BM","PLE")</definedName>
    <definedName name="ACOMPANHAMENTO" hidden="1">IF(VALUE(#REF!)=2,"BM","PLE")</definedName>
    <definedName name="ademir">#REF!</definedName>
    <definedName name="adfv">#REF!</definedName>
    <definedName name="Administração">#REF!</definedName>
    <definedName name="ALTERAÇÃO">#REF!</definedName>
    <definedName name="alturadocorte" localSheetId="8">'[3]DADOS COLETATO'!$G$9</definedName>
    <definedName name="alturadocorte">#REF!</definedName>
    <definedName name="APARENTE">#REF!</definedName>
    <definedName name="AREA">#REF!</definedName>
    <definedName name="_xlnm.Print_Area" localSheetId="10">BDI!$B$2:$K$27</definedName>
    <definedName name="_xlnm.Print_Area" localSheetId="8">CPUs!$B$2:$K$281</definedName>
    <definedName name="_xlnm.Print_Area" localSheetId="6">Cronograma!$B$2:$Q$32</definedName>
    <definedName name="_xlnm.Print_Area" localSheetId="7">'CURVA ABC'!$B$2:$K$129</definedName>
    <definedName name="_xlnm.Print_Area" localSheetId="5">MC!$B$1:$T$2209</definedName>
    <definedName name="_xlnm.Print_Area" localSheetId="1">'Planilha Orçamentária'!$A$2:$H$171</definedName>
    <definedName name="_xlnm.Print_Area" localSheetId="14">REAJUSTE!$A$1:$AA$27</definedName>
    <definedName name="_xlnm.Print_Area" localSheetId="0">Resumo!$A$1:$D$18</definedName>
    <definedName name="_xlnm.Print_Area" localSheetId="13">'RESUMO CPU'!$A$1:$E$31</definedName>
    <definedName name="_xlnm.Print_Area">#REF!</definedName>
    <definedName name="Área_impressão_IM">#REF!</definedName>
    <definedName name="asd">#REF!</definedName>
    <definedName name="ASFALTO">#REF!</definedName>
    <definedName name="ASFALTO_1">#REF!</definedName>
    <definedName name="avec">#REF!</definedName>
    <definedName name="B">#REF!</definedName>
    <definedName name="_xlnm.Database">#REF!</definedName>
    <definedName name="BASICO">#REF!</definedName>
    <definedName name="BDI" localSheetId="8">[5]CONTROLE!$D$5</definedName>
    <definedName name="BDI">#REF!</definedName>
    <definedName name="BDI.Opcao" localSheetId="8" hidden="1">[4]DADOS!$F$18</definedName>
    <definedName name="BDI.Opcao" hidden="1">#REF!</definedName>
    <definedName name="BDI.TipoObra" localSheetId="8" hidden="1">[4]BDI!$A$138:$A$146</definedName>
    <definedName name="BDI.TipoObra" hidden="1">#REF!</definedName>
    <definedName name="BF">#REF!</definedName>
    <definedName name="BF_1">#REF!</definedName>
    <definedName name="BLOCRET">#REF!</definedName>
    <definedName name="BLOCRET_1">#REF!</definedName>
    <definedName name="bosta">#REF!</definedName>
    <definedName name="botafora" localSheetId="8">'[3]DADOS COLETATO'!$C$40</definedName>
    <definedName name="botafora">#REF!</definedName>
    <definedName name="brita" localSheetId="8">'[3]DADOS COLETATO'!$G$10</definedName>
    <definedName name="brita">#REF!</definedName>
    <definedName name="bstc20" localSheetId="8">'[3]DADOS COLETATO'!$I$31</definedName>
    <definedName name="bstc20">#REF!</definedName>
    <definedName name="bstc40" localSheetId="8">'[3]DADOS COLETATO'!$I$30</definedName>
    <definedName name="bstc40">#REF!</definedName>
    <definedName name="bstc60" localSheetId="8">'[3]DADOS COLETATO'!$I$29</definedName>
    <definedName name="bstc60">#REF!</definedName>
    <definedName name="bstc80" localSheetId="8">'[3]DADOS COLETATO'!$I$28</definedName>
    <definedName name="bstc80">#REF!</definedName>
    <definedName name="C_">#REF!</definedName>
    <definedName name="caixadecentro" localSheetId="8">'[3]DADOS COLETATO'!$C$28</definedName>
    <definedName name="caixadecentro">#REF!</definedName>
    <definedName name="CalculoFossa20" localSheetId="8" hidden="1">{#N/A,#N/A,FALSE,"ALVENARIA";#N/A,#N/A,FALSE,"BLOCOS";#N/A,#N/A,FALSE,"CINTAS";#N/A,#N/A,FALSE,"CORTINA";#N/A,#N/A,FALSE,"LAJES";#N/A,#N/A,FALSE,"PILARES";#N/A,#N/A,FALSE,"VIGAS"}</definedName>
    <definedName name="CalculoFossa20" localSheetId="7" hidden="1">{#N/A,#N/A,FALSE,"ALVENARIA";#N/A,#N/A,FALSE,"BLOCOS";#N/A,#N/A,FALSE,"CINTAS";#N/A,#N/A,FALSE,"CORTINA";#N/A,#N/A,FALSE,"LAJES";#N/A,#N/A,FALSE,"PILARES";#N/A,#N/A,FALSE,"VIGAS"}</definedName>
    <definedName name="CalculoFossa20" hidden="1">{#N/A,#N/A,FALSE,"ALVENARIA";#N/A,#N/A,FALSE,"BLOCOS";#N/A,#N/A,FALSE,"CINTAS";#N/A,#N/A,FALSE,"CORTINA";#N/A,#N/A,FALSE,"LAJES";#N/A,#N/A,FALSE,"PILARES";#N/A,#N/A,FALSE,"VIGAS"}</definedName>
    <definedName name="Casa_de_maquinas" localSheetId="8">#REF!</definedName>
    <definedName name="Casa_de_maquinas">#REF!</definedName>
    <definedName name="Cedro1COMPLETO" localSheetId="8" hidden="1">{#N/A,#N/A,FALSE,"ALVENARIA";#N/A,#N/A,FALSE,"BLOCOS";#N/A,#N/A,FALSE,"CINTAS";#N/A,#N/A,FALSE,"CORTINA";#N/A,#N/A,FALSE,"LAJES";#N/A,#N/A,FALSE,"PILARES";#N/A,#N/A,FALSE,"VIGAS"}</definedName>
    <definedName name="Cedro1COMPLETO" localSheetId="7" hidden="1">{#N/A,#N/A,FALSE,"ALVENARIA";#N/A,#N/A,FALSE,"BLOCOS";#N/A,#N/A,FALSE,"CINTAS";#N/A,#N/A,FALSE,"CORTINA";#N/A,#N/A,FALSE,"LAJES";#N/A,#N/A,FALSE,"PILARES";#N/A,#N/A,FALSE,"VIGAS"}</definedName>
    <definedName name="Cedro1COMPLETO" hidden="1">{#N/A,#N/A,FALSE,"ALVENARIA";#N/A,#N/A,FALSE,"BLOCOS";#N/A,#N/A,FALSE,"CINTAS";#N/A,#N/A,FALSE,"CORTINA";#N/A,#N/A,FALSE,"LAJES";#N/A,#N/A,FALSE,"PILARES";#N/A,#N/A,FALSE,"VIGAS"}</definedName>
    <definedName name="CERCA" localSheetId="8">#REF!</definedName>
    <definedName name="CERCA">#REF!</definedName>
    <definedName name="ciclopico">#REF!</definedName>
    <definedName name="ciclopico_1">#REF!</definedName>
    <definedName name="ciclovia" localSheetId="8" hidden="1">{#N/A,#N/A,FALSE,"ALVENARIA";#N/A,#N/A,FALSE,"BLOCOS";#N/A,#N/A,FALSE,"CINTAS";#N/A,#N/A,FALSE,"CORTINA";#N/A,#N/A,FALSE,"LAJES";#N/A,#N/A,FALSE,"PILARES";#N/A,#N/A,FALSE,"VIGAS"}</definedName>
    <definedName name="ciclovia" localSheetId="7" hidden="1">{#N/A,#N/A,FALSE,"ALVENARIA";#N/A,#N/A,FALSE,"BLOCOS";#N/A,#N/A,FALSE,"CINTAS";#N/A,#N/A,FALSE,"CORTINA";#N/A,#N/A,FALSE,"LAJES";#N/A,#N/A,FALSE,"PILARES";#N/A,#N/A,FALSE,"VIGAS"}</definedName>
    <definedName name="ciclovia" hidden="1">{#N/A,#N/A,FALSE,"ALVENARIA";#N/A,#N/A,FALSE,"BLOCOS";#N/A,#N/A,FALSE,"CINTAS";#N/A,#N/A,FALSE,"CORTINA";#N/A,#N/A,FALSE,"LAJES";#N/A,#N/A,FALSE,"PILARES";#N/A,#N/A,FALSE,"VIGAS"}</definedName>
    <definedName name="ciclovia2" localSheetId="8" hidden="1">{#N/A,#N/A,FALSE,"ALVENARIA";#N/A,#N/A,FALSE,"BLOCOS";#N/A,#N/A,FALSE,"CINTAS";#N/A,#N/A,FALSE,"CORTINA";#N/A,#N/A,FALSE,"LAJES";#N/A,#N/A,FALSE,"PILARES";#N/A,#N/A,FALSE,"VIGAS"}</definedName>
    <definedName name="ciclovia2" localSheetId="7" hidden="1">{#N/A,#N/A,FALSE,"ALVENARIA";#N/A,#N/A,FALSE,"BLOCOS";#N/A,#N/A,FALSE,"CINTAS";#N/A,#N/A,FALSE,"CORTINA";#N/A,#N/A,FALSE,"LAJES";#N/A,#N/A,FALSE,"PILARES";#N/A,#N/A,FALSE,"VIGAS"}</definedName>
    <definedName name="ciclovia2" hidden="1">{#N/A,#N/A,FALSE,"ALVENARIA";#N/A,#N/A,FALSE,"BLOCOS";#N/A,#N/A,FALSE,"CINTAS";#N/A,#N/A,FALSE,"CORTINA";#N/A,#N/A,FALSE,"LAJES";#N/A,#N/A,FALSE,"PILARES";#N/A,#N/A,FALSE,"VIGAS"}</definedName>
    <definedName name="ciclovia3" localSheetId="8" hidden="1">{#N/A,#N/A,FALSE,"ALVENARIA";#N/A,#N/A,FALSE,"BLOCOS";#N/A,#N/A,FALSE,"CINTAS";#N/A,#N/A,FALSE,"CORTINA";#N/A,#N/A,FALSE,"LAJES";#N/A,#N/A,FALSE,"PILARES";#N/A,#N/A,FALSE,"VIGAS"}</definedName>
    <definedName name="ciclovia3" localSheetId="7" hidden="1">{#N/A,#N/A,FALSE,"ALVENARIA";#N/A,#N/A,FALSE,"BLOCOS";#N/A,#N/A,FALSE,"CINTAS";#N/A,#N/A,FALSE,"CORTINA";#N/A,#N/A,FALSE,"LAJES";#N/A,#N/A,FALSE,"PILARES";#N/A,#N/A,FALSE,"VIGAS"}</definedName>
    <definedName name="ciclovia3" hidden="1">{#N/A,#N/A,FALSE,"ALVENARIA";#N/A,#N/A,FALSE,"BLOCOS";#N/A,#N/A,FALSE,"CINTAS";#N/A,#N/A,FALSE,"CORTINA";#N/A,#N/A,FALSE,"LAJES";#N/A,#N/A,FALSE,"PILARES";#N/A,#N/A,FALSE,"VIGAS"}</definedName>
    <definedName name="ciclovia4" localSheetId="8" hidden="1">{#N/A,#N/A,FALSE,"ALVENARIA";#N/A,#N/A,FALSE,"BLOCOS";#N/A,#N/A,FALSE,"CINTAS";#N/A,#N/A,FALSE,"CORTINA";#N/A,#N/A,FALSE,"LAJES";#N/A,#N/A,FALSE,"PILARES";#N/A,#N/A,FALSE,"VIGAS"}</definedName>
    <definedName name="ciclovia4" localSheetId="7" hidden="1">{#N/A,#N/A,FALSE,"ALVENARIA";#N/A,#N/A,FALSE,"BLOCOS";#N/A,#N/A,FALSE,"CINTAS";#N/A,#N/A,FALSE,"CORTINA";#N/A,#N/A,FALSE,"LAJES";#N/A,#N/A,FALSE,"PILARES";#N/A,#N/A,FALSE,"VIGAS"}</definedName>
    <definedName name="ciclovia4" hidden="1">{#N/A,#N/A,FALSE,"ALVENARIA";#N/A,#N/A,FALSE,"BLOCOS";#N/A,#N/A,FALSE,"CINTAS";#N/A,#N/A,FALSE,"CORTINA";#N/A,#N/A,FALSE,"LAJES";#N/A,#N/A,FALSE,"PILARES";#N/A,#N/A,FALSE,"VIGAS"}</definedName>
    <definedName name="ciclovia5" localSheetId="8" hidden="1">{#N/A,#N/A,FALSE,"ALVENARIA";#N/A,#N/A,FALSE,"BLOCOS";#N/A,#N/A,FALSE,"CINTAS";#N/A,#N/A,FALSE,"CORTINA";#N/A,#N/A,FALSE,"LAJES";#N/A,#N/A,FALSE,"PILARES";#N/A,#N/A,FALSE,"VIGAS"}</definedName>
    <definedName name="ciclovia5" localSheetId="7" hidden="1">{#N/A,#N/A,FALSE,"ALVENARIA";#N/A,#N/A,FALSE,"BLOCOS";#N/A,#N/A,FALSE,"CINTAS";#N/A,#N/A,FALSE,"CORTINA";#N/A,#N/A,FALSE,"LAJES";#N/A,#N/A,FALSE,"PILARES";#N/A,#N/A,FALSE,"VIGAS"}</definedName>
    <definedName name="ciclovia5" hidden="1">{#N/A,#N/A,FALSE,"ALVENARIA";#N/A,#N/A,FALSE,"BLOCOS";#N/A,#N/A,FALSE,"CINTAS";#N/A,#N/A,FALSE,"CORTINA";#N/A,#N/A,FALSE,"LAJES";#N/A,#N/A,FALSE,"PILARES";#N/A,#N/A,FALSE,"VIGAS"}</definedName>
    <definedName name="ciclovia6" localSheetId="8" hidden="1">{#N/A,#N/A,FALSE,"ALVENARIA";#N/A,#N/A,FALSE,"BLOCOS";#N/A,#N/A,FALSE,"CINTAS";#N/A,#N/A,FALSE,"CORTINA";#N/A,#N/A,FALSE,"LAJES";#N/A,#N/A,FALSE,"PILARES";#N/A,#N/A,FALSE,"VIGAS"}</definedName>
    <definedName name="ciclovia6" localSheetId="7" hidden="1">{#N/A,#N/A,FALSE,"ALVENARIA";#N/A,#N/A,FALSE,"BLOCOS";#N/A,#N/A,FALSE,"CINTAS";#N/A,#N/A,FALSE,"CORTINA";#N/A,#N/A,FALSE,"LAJES";#N/A,#N/A,FALSE,"PILARES";#N/A,#N/A,FALSE,"VIGAS"}</definedName>
    <definedName name="ciclovia6" hidden="1">{#N/A,#N/A,FALSE,"ALVENARIA";#N/A,#N/A,FALSE,"BLOCOS";#N/A,#N/A,FALSE,"CINTAS";#N/A,#N/A,FALSE,"CORTINA";#N/A,#N/A,FALSE,"LAJES";#N/A,#N/A,FALSE,"PILARES";#N/A,#N/A,FALSE,"VIGAS"}</definedName>
    <definedName name="ciclovia7" localSheetId="8" hidden="1">{#N/A,#N/A,FALSE,"ALVENARIA";#N/A,#N/A,FALSE,"BLOCOS";#N/A,#N/A,FALSE,"CINTAS";#N/A,#N/A,FALSE,"CORTINA";#N/A,#N/A,FALSE,"LAJES";#N/A,#N/A,FALSE,"PILARES";#N/A,#N/A,FALSE,"VIGAS"}</definedName>
    <definedName name="ciclovia7" localSheetId="7" hidden="1">{#N/A,#N/A,FALSE,"ALVENARIA";#N/A,#N/A,FALSE,"BLOCOS";#N/A,#N/A,FALSE,"CINTAS";#N/A,#N/A,FALSE,"CORTINA";#N/A,#N/A,FALSE,"LAJES";#N/A,#N/A,FALSE,"PILARES";#N/A,#N/A,FALSE,"VIGAS"}</definedName>
    <definedName name="ciclovia7" hidden="1">{#N/A,#N/A,FALSE,"ALVENARIA";#N/A,#N/A,FALSE,"BLOCOS";#N/A,#N/A,FALSE,"CINTAS";#N/A,#N/A,FALSE,"CORTINA";#N/A,#N/A,FALSE,"LAJES";#N/A,#N/A,FALSE,"PILARES";#N/A,#N/A,FALSE,"VIGAS"}</definedName>
    <definedName name="ciclovia8" localSheetId="8" hidden="1">{#N/A,#N/A,FALSE,"ALVENARIA";#N/A,#N/A,FALSE,"BLOCOS";#N/A,#N/A,FALSE,"CINTAS";#N/A,#N/A,FALSE,"CORTINA";#N/A,#N/A,FALSE,"LAJES";#N/A,#N/A,FALSE,"PILARES";#N/A,#N/A,FALSE,"VIGAS"}</definedName>
    <definedName name="ciclovia8" localSheetId="7" hidden="1">{#N/A,#N/A,FALSE,"ALVENARIA";#N/A,#N/A,FALSE,"BLOCOS";#N/A,#N/A,FALSE,"CINTAS";#N/A,#N/A,FALSE,"CORTINA";#N/A,#N/A,FALSE,"LAJES";#N/A,#N/A,FALSE,"PILARES";#N/A,#N/A,FALSE,"VIGAS"}</definedName>
    <definedName name="ciclovia8" hidden="1">{#N/A,#N/A,FALSE,"ALVENARIA";#N/A,#N/A,FALSE,"BLOCOS";#N/A,#N/A,FALSE,"CINTAS";#N/A,#N/A,FALSE,"CORTINA";#N/A,#N/A,FALSE,"LAJES";#N/A,#N/A,FALSE,"PILARES";#N/A,#N/A,FALSE,"VIGAS"}</definedName>
    <definedName name="CINTYA" localSheetId="8">[6]IDENTIFICACAO!$D$12</definedName>
    <definedName name="CINTYA">#REF!</definedName>
    <definedName name="Cisterna_e_Castelo_d_agua_Consulta" localSheetId="8">#REF!</definedName>
    <definedName name="Cisterna_e_Castelo_d_agua_Consulta">#REF!</definedName>
    <definedName name="CLIENTE" localSheetId="8">#REF!</definedName>
    <definedName name="CLIENTE">#REF!</definedName>
    <definedName name="Codigos">#REF!</definedName>
    <definedName name="COMPOSICAO01">#REF!</definedName>
    <definedName name="COMPOSIÇÃO01">#REF!</definedName>
    <definedName name="COMPOSICAO01_1">#REF!</definedName>
    <definedName name="COMPOSICAO02">#REF!</definedName>
    <definedName name="COMPOSICAO02_1">#REF!</definedName>
    <definedName name="COMPRA">#REF!</definedName>
    <definedName name="COMPRAS">#REF!</definedName>
    <definedName name="COMPRIM">#REF!</definedName>
    <definedName name="comprimento" localSheetId="8">'[3]DADOS COLETATO'!$E$11</definedName>
    <definedName name="comprimento">#REF!</definedName>
    <definedName name="CONCATENAR" localSheetId="8">CONCATENATE(#REF!," ",#REF!)</definedName>
    <definedName name="CONCATENAR">CONCATENATE(#REF!," ",#REF!)</definedName>
    <definedName name="concciclo">#REF!</definedName>
    <definedName name="concorrentes">#REF!</definedName>
    <definedName name="concreto">#REF!</definedName>
    <definedName name="Construcao_Casa_Maq_Plano_Inclinado">#REF!</definedName>
    <definedName name="Construcao_de_Acesso_a_Estacao_I" localSheetId="8">'[7]12.1'!$A$8:$F$105</definedName>
    <definedName name="Construcao_de_Acesso_a_Estacao_I">#REF!</definedName>
    <definedName name="Construcao_do_acesso_a_Estacao_I">#REF!</definedName>
    <definedName name="Construcao_Escadaria_Apoio">#REF!</definedName>
    <definedName name="contador">#REF!</definedName>
    <definedName name="Contencao">#REF!</definedName>
    <definedName name="Contencao_">#REF!</definedName>
    <definedName name="Corte1">#REF!</definedName>
    <definedName name="cotação" localSheetId="8" hidden="1">{#N/A,#N/A,FALSE,"ALVENARIA";#N/A,#N/A,FALSE,"BLOCOS";#N/A,#N/A,FALSE,"CINTAS";#N/A,#N/A,FALSE,"CORTINA";#N/A,#N/A,FALSE,"LAJES";#N/A,#N/A,FALSE,"PILARES";#N/A,#N/A,FALSE,"VIGAS"}</definedName>
    <definedName name="cotação" localSheetId="7" hidden="1">{#N/A,#N/A,FALSE,"ALVENARIA";#N/A,#N/A,FALSE,"BLOCOS";#N/A,#N/A,FALSE,"CINTAS";#N/A,#N/A,FALSE,"CORTINA";#N/A,#N/A,FALSE,"LAJES";#N/A,#N/A,FALSE,"PILARES";#N/A,#N/A,FALSE,"VIGAS"}</definedName>
    <definedName name="cotação" hidden="1">{#N/A,#N/A,FALSE,"ALVENARIA";#N/A,#N/A,FALSE,"BLOCOS";#N/A,#N/A,FALSE,"CINTAS";#N/A,#N/A,FALSE,"CORTINA";#N/A,#N/A,FALSE,"LAJES";#N/A,#N/A,FALSE,"PILARES";#N/A,#N/A,FALSE,"VIGAS"}</definedName>
    <definedName name="cpartida" localSheetId="8">#REF!</definedName>
    <definedName name="cpartida">#REF!</definedName>
    <definedName name="CPU" localSheetId="8">#REF!</definedName>
    <definedName name="CPU">#REF!</definedName>
    <definedName name="CRONO.NivelExibicao" localSheetId="8" hidden="1">[4]CRONO!$G$10</definedName>
    <definedName name="CRONO.NivelExibicao" hidden="1">#REF!</definedName>
    <definedName name="CSA">#REF!</definedName>
    <definedName name="CSA_1">#REF!</definedName>
    <definedName name="CSPP">#REF!</definedName>
    <definedName name="CSPP_1">#REF!</definedName>
    <definedName name="CVRD">#REF!</definedName>
    <definedName name="DATA">#REF!</definedName>
    <definedName name="Database">#REF!</definedName>
    <definedName name="ddd" localSheetId="8" hidden="1">{#N/A,#N/A,FALSE,"ALVENARIA";#N/A,#N/A,FALSE,"BLOCOS";#N/A,#N/A,FALSE,"CINTAS";#N/A,#N/A,FALSE,"CORTINA";#N/A,#N/A,FALSE,"LAJES";#N/A,#N/A,FALSE,"PILARES";#N/A,#N/A,FALSE,"VIGAS"}</definedName>
    <definedName name="ddd" localSheetId="7" hidden="1">{#N/A,#N/A,FALSE,"ALVENARIA";#N/A,#N/A,FALSE,"BLOCOS";#N/A,#N/A,FALSE,"CINTAS";#N/A,#N/A,FALSE,"CORTINA";#N/A,#N/A,FALSE,"LAJES";#N/A,#N/A,FALSE,"PILARES";#N/A,#N/A,FALSE,"VIGAS"}</definedName>
    <definedName name="ddd" hidden="1">{#N/A,#N/A,FALSE,"ALVENARIA";#N/A,#N/A,FALSE,"BLOCOS";#N/A,#N/A,FALSE,"CINTAS";#N/A,#N/A,FALSE,"CORTINA";#N/A,#N/A,FALSE,"LAJES";#N/A,#N/A,FALSE,"PILARES";#N/A,#N/A,FALSE,"VIGAS"}</definedName>
    <definedName name="DEFOFO">#REF!</definedName>
    <definedName name="DEFOFO100">#REF!</definedName>
    <definedName name="DEFOFO150">#REF!</definedName>
    <definedName name="DEFOFO200">#REF!</definedName>
    <definedName name="DEFOFO250">#REF!</definedName>
    <definedName name="DEFOFO300">#REF!</definedName>
    <definedName name="Dem_Lavanderia">#REF!</definedName>
    <definedName name="Demolicao_de_Guarita_Consulta">#REF!</definedName>
    <definedName name="Demolicao_Lavanderia_Existente">#REF!</definedName>
    <definedName name="Descricao">#REF!</definedName>
    <definedName name="DESONERACAO" localSheetId="8" hidden="1">IF(OR(CPUs!Import.Desoneracao="DESONERADO",CPUs!Import.Desoneracao="SIM"),"SIM","NÃO")</definedName>
    <definedName name="DESONERACAO" localSheetId="7" hidden="1">IF(OR(Import.Desoneracao="DESONERADO",Import.Desoneracao="SIM"),"SIM","NÃO")</definedName>
    <definedName name="DESONERACAO" hidden="1">IF(OR(Import.Desoneracao="DESONERADO",Import.Desoneracao="SIM"),"SIM","NÃO")</definedName>
    <definedName name="DEZEMBRO06" localSheetId="8">#REF!</definedName>
    <definedName name="DEZEMBRO06">#REF!</definedName>
    <definedName name="dfg" localSheetId="8">'[8]BLOCOS ANCORAGEM'!#REF!</definedName>
    <definedName name="dfg">#REF!</definedName>
    <definedName name="DFHG" localSheetId="8">#REF!</definedName>
    <definedName name="DFHG">#REF!</definedName>
    <definedName name="DOLAR" localSheetId="8">[9]INSUMOS!$G$8</definedName>
    <definedName name="DOLAR">#REF!</definedName>
    <definedName name="dp">#REF!</definedName>
    <definedName name="DRENAGEM">#REF!</definedName>
    <definedName name="ds">#REF!</definedName>
    <definedName name="DTEE">#REF!</definedName>
    <definedName name="DTEP">#REF!</definedName>
    <definedName name="DTET">#REF!</definedName>
    <definedName name="DTFE">#REF!</definedName>
    <definedName name="DTFM">#REF!</definedName>
    <definedName name="DTL">#REF!</definedName>
    <definedName name="edital">#REF!</definedName>
    <definedName name="eeeeeeeeeeeeeeeeeeee" localSheetId="8" hidden="1">TEXT(CPUs!Import.DataBase,"mm-aaaa")</definedName>
    <definedName name="eeeeeeeeeeeeeeeeeeee" localSheetId="7" hidden="1">TEXT(Import.DataBase,"mm-aaaa")</definedName>
    <definedName name="eeeeeeeeeeeeeeeeeeee" hidden="1">TEXT(Import.DataBase,"mm-aaaa")</definedName>
    <definedName name="ELEMVS07" localSheetId="8">#REF!</definedName>
    <definedName name="ELEMVS07">#REF!</definedName>
    <definedName name="Eletric" localSheetId="8">[10]Fundação!#REF!</definedName>
    <definedName name="Eletric">#REF!</definedName>
    <definedName name="ELEVATÓRIAS" localSheetId="8">#REF!</definedName>
    <definedName name="ELEVATÓRIAS">#REF!</definedName>
    <definedName name="EMBAL">#REF!</definedName>
    <definedName name="Embalagem">#REF!</definedName>
    <definedName name="empolamento" localSheetId="8">'[3]DADOS COLETATO'!$I$41</definedName>
    <definedName name="empolamento">#REF!</definedName>
    <definedName name="EMPRESA" localSheetId="8">[5]IDENTIFICACAO!$D$12</definedName>
    <definedName name="EMPRESA">#REF!</definedName>
    <definedName name="EMPRESAS" localSheetId="8">OFFSET([11]COTAÇÃO!#REF!,1,0):OFFSET([11]COTAÇÃO!#REF!,-1,0)</definedName>
    <definedName name="EMPRESAS">OFFSET(#REF!,1,0):OFFSET(#REF!,-1,0)</definedName>
    <definedName name="ENG" localSheetId="8">#REF!</definedName>
    <definedName name="ENG">#REF!</definedName>
    <definedName name="erewrw">#REF!</definedName>
    <definedName name="ersdcefgbrnghrbgbrgfbgfwbvbfgvwfv">#REF!</definedName>
    <definedName name="Escadaria">#REF!</definedName>
    <definedName name="ESCMAN">#REF!</definedName>
    <definedName name="ESCRITÓRIO">#REF!</definedName>
    <definedName name="ESGOTO">#REF!</definedName>
    <definedName name="ESSENCIAIS" localSheetId="8">'[8]BLOCOS ANCORAGEM'!#REF!</definedName>
    <definedName name="ESSENCIAIS">#REF!</definedName>
    <definedName name="Estacao_01">#REF!</definedName>
    <definedName name="Estacao_02">#REF!</definedName>
    <definedName name="Estacao_03">#REF!</definedName>
    <definedName name="Estacao_04">#REF!</definedName>
    <definedName name="Estacao_05">#REF!</definedName>
    <definedName name="ETE">#REF!</definedName>
    <definedName name="Excel_BuiltIn__FilterDatabase_1">#REF!</definedName>
    <definedName name="Excel_BuiltIn__FilterDatabase_1_1">#REF!</definedName>
    <definedName name="Excel_BuiltIn__FilterDatabase_1_10">#REF!</definedName>
    <definedName name="Excel_BuiltIn__FilterDatabase_1_11">#REF!</definedName>
    <definedName name="Excel_BuiltIn__FilterDatabase_1_12">#REF!</definedName>
    <definedName name="Excel_BuiltIn__FilterDatabase_1_13">#REF!</definedName>
    <definedName name="Excel_BuiltIn__FilterDatabase_1_14">#REF!</definedName>
    <definedName name="Excel_BuiltIn__FilterDatabase_1_15">#REF!</definedName>
    <definedName name="Excel_BuiltIn__FilterDatabase_1_3">#REF!</definedName>
    <definedName name="Excel_BuiltIn__FilterDatabase_1_4">#REF!</definedName>
    <definedName name="Excel_BuiltIn__FilterDatabase_1_5">#REF!</definedName>
    <definedName name="Excel_BuiltIn__FilterDatabase_1_6">#REF!</definedName>
    <definedName name="Excel_BuiltIn__FilterDatabase_1_7">#REF!</definedName>
    <definedName name="Excel_BuiltIn__FilterDatabase_1_9">#REF!</definedName>
    <definedName name="Excel_BuiltIn_Database">#REF!</definedName>
    <definedName name="Excel_BuiltIn_Database_1">#REF!</definedName>
    <definedName name="Excel_BuiltIn_Database_10">#REF!</definedName>
    <definedName name="Excel_BuiltIn_Database_11">#REF!</definedName>
    <definedName name="Excel_BuiltIn_Database_12">#REF!</definedName>
    <definedName name="Excel_BuiltIn_Database_13">#REF!</definedName>
    <definedName name="Excel_BuiltIn_Database_14">#REF!</definedName>
    <definedName name="Excel_BuiltIn_Database_15">#REF!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Print_Area_1" localSheetId="8">[12]Fundação!#REF!</definedName>
    <definedName name="Excel_BuiltIn_Print_Area_1">#REF!</definedName>
    <definedName name="Excel_BuiltIn_Print_Area_1_1" localSheetId="8">[13]Fundação!#REF!</definedName>
    <definedName name="Excel_BuiltIn_Print_Area_1_1">#REF!</definedName>
    <definedName name="Excel_BuiltIn_Print_Area_1_1_1">#REF!</definedName>
    <definedName name="Excel_BuiltIn_Print_Area_1_1_5">#REF!</definedName>
    <definedName name="Excel_BuiltIn_Print_Area_1_1_6">#REF!</definedName>
    <definedName name="Excel_BuiltIn_Print_Area_1_6" localSheetId="8">[14]_file____C__Meus_20documentos_S!#REF!</definedName>
    <definedName name="Excel_BuiltIn_Print_Area_1_6">#REF!</definedName>
    <definedName name="Excel_BuiltIn_Print_Area_1_7" localSheetId="8">[14]_file____C__Meus_20documentos_S!#REF!</definedName>
    <definedName name="Excel_BuiltIn_Print_Area_1_7">#REF!</definedName>
    <definedName name="Excel_BuiltIn_Print_Area_1_8" localSheetId="8">[14]_file____C__Meus_20documentos_S!#REF!</definedName>
    <definedName name="Excel_BuiltIn_Print_Area_1_8">#REF!</definedName>
    <definedName name="Excel_BuiltIn_Print_Area_1_9" localSheetId="8">[14]_file____C__Meus_20documentos_S!#REF!</definedName>
    <definedName name="Excel_BuiltIn_Print_Area_1_9">#REF!</definedName>
    <definedName name="Excel_BuiltIn_Print_Area_2" localSheetId="8">[12]Estrutura!#REF!</definedName>
    <definedName name="Excel_BuiltIn_Print_Area_2">#REF!</definedName>
    <definedName name="Excel_BuiltIn_Print_Area_2_1" localSheetId="8">[14]Estrutura!#REF!</definedName>
    <definedName name="Excel_BuiltIn_Print_Area_2_1">#REF!</definedName>
    <definedName name="Excel_BuiltIn_Print_Area_2_1_1">#REF!</definedName>
    <definedName name="Excel_BuiltIn_Print_Area_2_1_1_1">#REF!</definedName>
    <definedName name="Excel_BuiltIn_Print_Area_2_6" localSheetId="8">[14]_file____C__Meus_20documentos_S!#REF!</definedName>
    <definedName name="Excel_BuiltIn_Print_Area_2_6">#REF!</definedName>
    <definedName name="Excel_BuiltIn_Print_Area_2_7" localSheetId="8">[14]_file____C__Meus_20documentos_S!#REF!</definedName>
    <definedName name="Excel_BuiltIn_Print_Area_2_7">#REF!</definedName>
    <definedName name="Excel_BuiltIn_Print_Area_2_8" localSheetId="8">[14]_file____C__Meus_20documentos_S!#REF!</definedName>
    <definedName name="Excel_BuiltIn_Print_Area_2_8">#REF!</definedName>
    <definedName name="Excel_BuiltIn_Print_Area_2_9" localSheetId="8">[14]_file____C__Meus_20documentos_S!#REF!</definedName>
    <definedName name="Excel_BuiltIn_Print_Area_2_9">#REF!</definedName>
    <definedName name="Excel_BuiltIn_Print_Area_3">#REF!</definedName>
    <definedName name="Excel_BuiltIn_Print_Area_3_1">#REF!</definedName>
    <definedName name="Excel_BuiltIn_Print_Area_3_1_1">#REF!</definedName>
    <definedName name="Excel_BuiltIn_Print_Area_4" localSheetId="10">#REF!</definedName>
    <definedName name="Excel_BuiltIn_Print_Area_4" localSheetId="7">#REF!</definedName>
    <definedName name="Excel_BuiltIn_Print_Area_4">#REF!</definedName>
    <definedName name="Excel_BuiltIn_Print_Area_4_1">#REF!</definedName>
    <definedName name="Excel_BuiltIn_Print_Area_5">#REF!</definedName>
    <definedName name="Excel_BuiltIn_Print_Area_5_1">#REF!</definedName>
    <definedName name="Excel_BuiltIn_Print_Area_5_1_1">#REF!</definedName>
    <definedName name="Excel_BuiltIn_Print_Area_6">#REF!</definedName>
    <definedName name="Excel_BuiltIn_Print_Area_6_1">#REF!</definedName>
    <definedName name="Excel_BuiltIn_Print_Area_7">#REF!</definedName>
    <definedName name="Excel_BuiltIn_Print_Area_8">#REF!</definedName>
    <definedName name="Excel_BuiltIn_Print_Area_8_1">#REF!</definedName>
    <definedName name="Excel_BuiltIn_Print_Titles_1_1">#REF!</definedName>
    <definedName name="Excel_BuiltIn_Print_Titles_1_1_5">#REF!</definedName>
    <definedName name="Excel_BuiltIn_Print_Titles_1_1_6">#REF!</definedName>
    <definedName name="Excel_BuiltIn_Print_Titles_2_1">#REF!</definedName>
    <definedName name="Excel_BuiltIn_Print_Titles_3">#REF!</definedName>
    <definedName name="Excel_BuiltIn_Print_Titles_3_1">#REF!</definedName>
    <definedName name="Excel_BuiltIn_Print_Titles_4">#REF!</definedName>
    <definedName name="Excel_BuiltIn_Print_Titles_5" localSheetId="6">#REF!</definedName>
    <definedName name="Excel_BuiltIn_Print_Titles_5">#REF!</definedName>
    <definedName name="Excel_BuiltIn_Print_Titles_5_1">#REF!</definedName>
    <definedName name="Excel_BuiltIn_Print_Titles_6">#REF!</definedName>
    <definedName name="Excel_BuiltIn_Print_Titles_7">#REF!</definedName>
    <definedName name="Excel_BuiltIn_Print_Titles_8">#REF!</definedName>
    <definedName name="Execucao_Fundacoes_Plano_Inclinado">#REF!</definedName>
    <definedName name="EXT" localSheetId="8">'[15]QUADRA POLIESPORTIVA'!#REF!</definedName>
    <definedName name="EXT">#REF!</definedName>
    <definedName name="extensao">#REF!</definedName>
    <definedName name="EXTENSÃO">#REF!</definedName>
    <definedName name="EXTENSÃO_1">#REF!</definedName>
    <definedName name="extred100">#REF!</definedName>
    <definedName name="EXTREDE">#REF!</definedName>
    <definedName name="EXTREDE_1">#REF!</definedName>
    <definedName name="F">#REF!</definedName>
    <definedName name="FDHRTU">#REF!</definedName>
    <definedName name="fdhsgjh">#REF!</definedName>
    <definedName name="FGV" localSheetId="8">[16]SCO0504!$B:$E</definedName>
    <definedName name="FGV">#REF!</definedName>
    <definedName name="FGVC" localSheetId="8">[16]SCO0504!$A:$E</definedName>
    <definedName name="FGVC">#REF!</definedName>
    <definedName name="FGVC0504">#REF!</definedName>
    <definedName name="FGVSER">#REF!</definedName>
    <definedName name="firma1">#REF!</definedName>
    <definedName name="firma2">#REF!</definedName>
    <definedName name="fjtdj">#REF!</definedName>
    <definedName name="FOFO">#REF!</definedName>
    <definedName name="FOFO150">#REF!</definedName>
    <definedName name="FOFO200">#REF!</definedName>
    <definedName name="FOFO50">#REF!</definedName>
    <definedName name="FOFO75">#REF!</definedName>
    <definedName name="FOFO80">#REF!</definedName>
    <definedName name="Format">#REF!</definedName>
    <definedName name="Fossa20" localSheetId="8" hidden="1">{#N/A,#N/A,FALSE,"ALVENARIA";#N/A,#N/A,FALSE,"BLOCOS";#N/A,#N/A,FALSE,"CINTAS";#N/A,#N/A,FALSE,"CORTINA";#N/A,#N/A,FALSE,"LAJES";#N/A,#N/A,FALSE,"PILARES";#N/A,#N/A,FALSE,"VIGAS"}</definedName>
    <definedName name="Fossa20" localSheetId="7" hidden="1">{#N/A,#N/A,FALSE,"ALVENARIA";#N/A,#N/A,FALSE,"BLOCOS";#N/A,#N/A,FALSE,"CINTAS";#N/A,#N/A,FALSE,"CORTINA";#N/A,#N/A,FALSE,"LAJES";#N/A,#N/A,FALSE,"PILARES";#N/A,#N/A,FALSE,"VIGAS"}</definedName>
    <definedName name="Fossa20" hidden="1">{#N/A,#N/A,FALSE,"ALVENARIA";#N/A,#N/A,FALSE,"BLOCOS";#N/A,#N/A,FALSE,"CINTAS";#N/A,#N/A,FALSE,"CORTINA";#N/A,#N/A,FALSE,"LAJES";#N/A,#N/A,FALSE,"PILARES";#N/A,#N/A,FALSE,"VIGAS"}</definedName>
    <definedName name="fran" localSheetId="8" hidden="1">{#N/A,#N/A,FALSE,"ALVENARIA";#N/A,#N/A,FALSE,"BLOCOS";#N/A,#N/A,FALSE,"CINTAS";#N/A,#N/A,FALSE,"CORTINA";#N/A,#N/A,FALSE,"LAJES";#N/A,#N/A,FALSE,"PILARES";#N/A,#N/A,FALSE,"VIGAS"}</definedName>
    <definedName name="fran" localSheetId="7" hidden="1">{#N/A,#N/A,FALSE,"ALVENARIA";#N/A,#N/A,FALSE,"BLOCOS";#N/A,#N/A,FALSE,"CINTAS";#N/A,#N/A,FALSE,"CORTINA";#N/A,#N/A,FALSE,"LAJES";#N/A,#N/A,FALSE,"PILARES";#N/A,#N/A,FALSE,"VIGAS"}</definedName>
    <definedName name="fran" hidden="1">{#N/A,#N/A,FALSE,"ALVENARIA";#N/A,#N/A,FALSE,"BLOCOS";#N/A,#N/A,FALSE,"CINTAS";#N/A,#N/A,FALSE,"CORTINA";#N/A,#N/A,FALSE,"LAJES";#N/A,#N/A,FALSE,"PILARES";#N/A,#N/A,FALSE,"VIGAS"}</definedName>
    <definedName name="Fundacao_Plano_Inclinado" localSheetId="8">#REF!</definedName>
    <definedName name="Fundacao_Plano_Inclinado">#REF!</definedName>
    <definedName name="g" localSheetId="8">#REF!</definedName>
    <definedName name="g">#REF!</definedName>
    <definedName name="GAGAGAG" localSheetId="8">#REF!</definedName>
    <definedName name="GAGAGAG">#REF!</definedName>
    <definedName name="gil">#REF!</definedName>
    <definedName name="Header">#REF!</definedName>
    <definedName name="ICMS">#REF!</definedName>
    <definedName name="Implantacao_Consulta">#REF!</definedName>
    <definedName name="Import.Apelido" localSheetId="8" hidden="1">[4]DADOS!$F$16</definedName>
    <definedName name="Import.Apelido" hidden="1">#REF!</definedName>
    <definedName name="Import.Contrapartida" localSheetId="8" hidden="1">[4]DADOS!$F$10</definedName>
    <definedName name="Import.Contrapartida" hidden="1">#REF!</definedName>
    <definedName name="Import.CPMaxPerc" localSheetId="8" hidden="1">[4]DADOS!$F$13</definedName>
    <definedName name="Import.CPMaxPerc" hidden="1">#REF!</definedName>
    <definedName name="Import.CPMinAbsoluta" localSheetId="8" hidden="1">[4]DADOS!$F$12</definedName>
    <definedName name="Import.CPMinAbsoluta" hidden="1">#REF!</definedName>
    <definedName name="Import.CPMinPerc" localSheetId="8" hidden="1">[4]DADOS!$F$11</definedName>
    <definedName name="Import.CPMinPerc" hidden="1">#REF!</definedName>
    <definedName name="Import.CR" localSheetId="8" hidden="1">[4]DADOS!$F$7</definedName>
    <definedName name="Import.CR" hidden="1">#REF!</definedName>
    <definedName name="Import.CTEF" localSheetId="8" hidden="1">[4]DADOS!$F$36</definedName>
    <definedName name="Import.CTEF" hidden="1">#REF!</definedName>
    <definedName name="Import.DataBase" localSheetId="8" hidden="1">OFFSET([4]DADOS!$G$19,0,-1)</definedName>
    <definedName name="Import.DataBase" hidden="1">OFFSET(#REF!,0,-1)</definedName>
    <definedName name="Import.DescLote" localSheetId="8" hidden="1">[4]DADOS!$F$17</definedName>
    <definedName name="Import.DescLote" hidden="1">#REF!</definedName>
    <definedName name="Import.Desoneracao" localSheetId="8" hidden="1">OFFSET([4]DADOS!$G$18,0,-1)</definedName>
    <definedName name="Import.Desoneracao" hidden="1">OFFSET(#REF!,0,-1)</definedName>
    <definedName name="Import.empresa" localSheetId="8" hidden="1">[4]DADOS!$F$37</definedName>
    <definedName name="Import.empresa" hidden="1">#REF!</definedName>
    <definedName name="Import.Município" localSheetId="8" hidden="1">[4]DADOS!$F$6</definedName>
    <definedName name="Import.Município" hidden="1">#REF!</definedName>
    <definedName name="Import.Proponente" localSheetId="8" hidden="1">[4]DADOS!$F$5</definedName>
    <definedName name="Import.Proponente" hidden="1">#REF!</definedName>
    <definedName name="import.recurso" localSheetId="8" hidden="1">[4]DADOS!$F$4</definedName>
    <definedName name="import.recurso" hidden="1">#REF!</definedName>
    <definedName name="Import.RegimeExecução" localSheetId="8" hidden="1">OFFSET([4]DADOS!$G$39,0,-1)</definedName>
    <definedName name="Import.RegimeExecução" hidden="1">OFFSET(#REF!,0,-1)</definedName>
    <definedName name="Import.Repasse" localSheetId="8" hidden="1">[4]DADOS!$F$9</definedName>
    <definedName name="Import.Repasse" hidden="1">#REF!</definedName>
    <definedName name="Import.RespOrçamento" localSheetId="8" hidden="1">[4]DADOS!$F$22:$F$24</definedName>
    <definedName name="Import.RespOrçamento" hidden="1">#REF!</definedName>
    <definedName name="Import.SICONV" localSheetId="8" hidden="1">[4]DADOS!$F$8</definedName>
    <definedName name="Import.SICONV" hidden="1">#REF!</definedName>
    <definedName name="INDICES" localSheetId="8">OFFSET([17]Cotações!$A$6,1,0):OFFSET([17]Cotações!$H$7,-1,0)</definedName>
    <definedName name="INDICES">OFFSET(#REF!,1,0):OFFSET(#REF!,-1,0)</definedName>
    <definedName name="INTERCEPTORES___EMISSÁRIOS" localSheetId="8">#REF!</definedName>
    <definedName name="INTERCEPTORES___EMISSÁRIOS">#REF!</definedName>
    <definedName name="ip" localSheetId="8">#REF!</definedName>
    <definedName name="ip">#REF!</definedName>
    <definedName name="J" localSheetId="8">#REF!</definedName>
    <definedName name="J">#REF!</definedName>
    <definedName name="Jacareacanga">#REF!</definedName>
    <definedName name="jhb">#REF!</definedName>
    <definedName name="JHIO7I">#REF!</definedName>
    <definedName name="JUNHO">#REF!</definedName>
    <definedName name="jxfj">#REF!</definedName>
    <definedName name="K">#REF!</definedName>
    <definedName name="Kvenda">#REF!</definedName>
    <definedName name="LARGURA">#REF!</definedName>
    <definedName name="leosde">#REF!</definedName>
    <definedName name="LIGAÇÃO" localSheetId="8">[18]COPASAXSINAPI_ENXUTO!#REF!</definedName>
    <definedName name="LIGAÇÃO">#REF!</definedName>
    <definedName name="LINHAS_DE_RECALQUE">#REF!</definedName>
    <definedName name="lote">#REF!</definedName>
    <definedName name="mac" localSheetId="8" hidden="1">{#N/A,#N/A,FALSE,"ALVENARIA";#N/A,#N/A,FALSE,"BLOCOS";#N/A,#N/A,FALSE,"CINTAS";#N/A,#N/A,FALSE,"CORTINA";#N/A,#N/A,FALSE,"LAJES";#N/A,#N/A,FALSE,"PILARES";#N/A,#N/A,FALSE,"VIGAS"}</definedName>
    <definedName name="mac" localSheetId="7" hidden="1">{#N/A,#N/A,FALSE,"ALVENARIA";#N/A,#N/A,FALSE,"BLOCOS";#N/A,#N/A,FALSE,"CINTAS";#N/A,#N/A,FALSE,"CORTINA";#N/A,#N/A,FALSE,"LAJES";#N/A,#N/A,FALSE,"PILARES";#N/A,#N/A,FALSE,"VIGAS"}</definedName>
    <definedName name="mac" hidden="1">{#N/A,#N/A,FALSE,"ALVENARIA";#N/A,#N/A,FALSE,"BLOCOS";#N/A,#N/A,FALSE,"CINTAS";#N/A,#N/A,FALSE,"CORTINA";#N/A,#N/A,FALSE,"LAJES";#N/A,#N/A,FALSE,"PILARES";#N/A,#N/A,FALSE,"VIGAS"}</definedName>
    <definedName name="MACAHDO" localSheetId="8" hidden="1">{#N/A,#N/A,FALSE,"ALVENARIA";#N/A,#N/A,FALSE,"BLOCOS";#N/A,#N/A,FALSE,"CINTAS";#N/A,#N/A,FALSE,"CORTINA";#N/A,#N/A,FALSE,"LAJES";#N/A,#N/A,FALSE,"PILARES";#N/A,#N/A,FALSE,"VIGAS"}</definedName>
    <definedName name="MACAHDO" localSheetId="7" hidden="1">{#N/A,#N/A,FALSE,"ALVENARIA";#N/A,#N/A,FALSE,"BLOCOS";#N/A,#N/A,FALSE,"CINTAS";#N/A,#N/A,FALSE,"CORTINA";#N/A,#N/A,FALSE,"LAJES";#N/A,#N/A,FALSE,"PILARES";#N/A,#N/A,FALSE,"VIGAS"}</definedName>
    <definedName name="MACAHDO" hidden="1">{#N/A,#N/A,FALSE,"ALVENARIA";#N/A,#N/A,FALSE,"BLOCOS";#N/A,#N/A,FALSE,"CINTAS";#N/A,#N/A,FALSE,"CORTINA";#N/A,#N/A,FALSE,"LAJES";#N/A,#N/A,FALSE,"PILARES";#N/A,#N/A,FALSE,"VIGAS"}</definedName>
    <definedName name="MACHADO" localSheetId="8" hidden="1">{#N/A,#N/A,FALSE,"ALVENARIA";#N/A,#N/A,FALSE,"BLOCOS";#N/A,#N/A,FALSE,"CINTAS";#N/A,#N/A,FALSE,"CORTINA";#N/A,#N/A,FALSE,"LAJES";#N/A,#N/A,FALSE,"PILARES";#N/A,#N/A,FALSE,"VIGAS"}</definedName>
    <definedName name="MACHADO" localSheetId="7" hidden="1">{#N/A,#N/A,FALSE,"ALVENARIA";#N/A,#N/A,FALSE,"BLOCOS";#N/A,#N/A,FALSE,"CINTAS";#N/A,#N/A,FALSE,"CORTINA";#N/A,#N/A,FALSE,"LAJES";#N/A,#N/A,FALSE,"PILARES";#N/A,#N/A,FALSE,"VIGAS"}</definedName>
    <definedName name="MACHADO" hidden="1">{#N/A,#N/A,FALSE,"ALVENARIA";#N/A,#N/A,FALSE,"BLOCOS";#N/A,#N/A,FALSE,"CINTAS";#N/A,#N/A,FALSE,"CORTINA";#N/A,#N/A,FALSE,"LAJES";#N/A,#N/A,FALSE,"PILARES";#N/A,#N/A,FALSE,"VIGAS"}</definedName>
    <definedName name="MCOD02.020.0010">#REF!</definedName>
    <definedName name="MCOD02.020.0010_1">#REF!</definedName>
    <definedName name="MCOD02.020.0070">#REF!</definedName>
    <definedName name="MCOD02.020.0070_1">#REF!</definedName>
    <definedName name="MCOD02.030.0090">#REF!</definedName>
    <definedName name="MCOD02.030.0090_1">#REF!</definedName>
    <definedName name="MCOD02.030.0100">#REF!</definedName>
    <definedName name="MCOD02.030.0100_1">#REF!</definedName>
    <definedName name="MCOD02.040.0200">#REF!</definedName>
    <definedName name="MCOD02.040.0200_1">#REF!</definedName>
    <definedName name="MCOD02.040.0280">#REF!</definedName>
    <definedName name="MCOD02.040.0280_1">#REF!</definedName>
    <definedName name="MCOD02.040.0921">#REF!</definedName>
    <definedName name="MCOD02.040.0921_1">#REF!</definedName>
    <definedName name="MCOD02.040.1055">#REF!</definedName>
    <definedName name="MCOD02.040.1055_1">#REF!</definedName>
    <definedName name="MCOD02.040.1060">#REF!</definedName>
    <definedName name="MCOD02.040.1060_1">#REF!</definedName>
    <definedName name="MCOD02.040.3790">#REF!</definedName>
    <definedName name="MCOD02.040.3790_1">#REF!</definedName>
    <definedName name="MCOD02.040.3800">#REF!</definedName>
    <definedName name="MCOD02.040.3800_1">#REF!</definedName>
    <definedName name="MCOD02.040.3810">#REF!</definedName>
    <definedName name="MCOD02.040.3810_1">#REF!</definedName>
    <definedName name="MCOD02.040.4510">#REF!</definedName>
    <definedName name="MCOD02.040.4510_1">#REF!</definedName>
    <definedName name="MCOD02.040.4520">#REF!</definedName>
    <definedName name="MCOD02.040.4520_1">#REF!</definedName>
    <definedName name="MCOD02.040.4550">#REF!</definedName>
    <definedName name="MCOD02.040.4550_1">#REF!</definedName>
    <definedName name="MCOD02.040.4620">#REF!</definedName>
    <definedName name="MCOD02.040.4620_1">#REF!</definedName>
    <definedName name="MCOD02.040.4630">#REF!</definedName>
    <definedName name="MCOD02.040.4630_1">#REF!</definedName>
    <definedName name="MCOD02.040.4636">#REF!</definedName>
    <definedName name="MCOD02.040.4636_1">#REF!</definedName>
    <definedName name="MCOD02.040.4690">#REF!</definedName>
    <definedName name="MCOD02.040.4690_1">#REF!</definedName>
    <definedName name="MCOD02.040.7402">#REF!</definedName>
    <definedName name="MCOD02.040.7402_1">#REF!</definedName>
    <definedName name="MCOD02.040.9800">#REF!</definedName>
    <definedName name="MCOD02.040.9800_1">#REF!</definedName>
    <definedName name="MCOD02.040.9802">#REF!</definedName>
    <definedName name="MCOD02.040.9802_1">#REF!</definedName>
    <definedName name="MCOD02.040.9804">#REF!</definedName>
    <definedName name="MCOD02.040.9804_1">#REF!</definedName>
    <definedName name="MCOD02.110.0014">#REF!</definedName>
    <definedName name="MCOD02.110.0014_1">#REF!</definedName>
    <definedName name="MCOD02.110.0054">#REF!</definedName>
    <definedName name="MCOD02.110.0054_1">#REF!</definedName>
    <definedName name="MCOD02.110.0066">#REF!</definedName>
    <definedName name="MCOD02.110.0066_1">#REF!</definedName>
    <definedName name="MCOD02.110.0094">#REF!</definedName>
    <definedName name="MCOD02.110.0094_1">#REF!</definedName>
    <definedName name="MCOD02.110.0106">#REF!</definedName>
    <definedName name="MCOD02.110.0106_1">#REF!</definedName>
    <definedName name="MCOD02.110.0110">#REF!</definedName>
    <definedName name="MCOD02.110.0110_1">#REF!</definedName>
    <definedName name="MCOD02.110.0134">#REF!</definedName>
    <definedName name="MCOD02.110.0134_1">#REF!</definedName>
    <definedName name="MCOD02.110.0146">#REF!</definedName>
    <definedName name="MCOD02.110.0146_1">#REF!</definedName>
    <definedName name="MCOD02.110.0150">#REF!</definedName>
    <definedName name="MCOD02.110.0150_1">#REF!</definedName>
    <definedName name="MCOD02.110.0610">#REF!</definedName>
    <definedName name="MCOD02.110.0610_1">#REF!</definedName>
    <definedName name="MCOD02.110.0620">#REF!</definedName>
    <definedName name="MCOD02.110.0620_1">#REF!</definedName>
    <definedName name="MCOD02.110.0734">#REF!</definedName>
    <definedName name="MCOD02.110.0734_1">#REF!</definedName>
    <definedName name="MCOD02.110.0738">#REF!</definedName>
    <definedName name="MCOD02.110.0738_1">#REF!</definedName>
    <definedName name="MCOD02.110.0750">#REF!</definedName>
    <definedName name="MCOD02.110.0750_1">#REF!</definedName>
    <definedName name="MCOD02.110.1014">#REF!</definedName>
    <definedName name="MCOD02.110.1014_1">#REF!</definedName>
    <definedName name="MCOD02.110.1020">#REF!</definedName>
    <definedName name="MCOD02.110.1020_1">#REF!</definedName>
    <definedName name="MCOD02.110.1164">#REF!</definedName>
    <definedName name="MCOD02.110.1164_1">#REF!</definedName>
    <definedName name="MCOD02.110.1166">#REF!</definedName>
    <definedName name="MCOD02.110.1166_1">#REF!</definedName>
    <definedName name="MCOD02.110.1420">#REF!</definedName>
    <definedName name="MCOD02.110.1420_1">#REF!</definedName>
    <definedName name="MCOD02.110.1426">#REF!</definedName>
    <definedName name="MCOD02.110.1426_1">#REF!</definedName>
    <definedName name="MCOD02.110.1654">#REF!</definedName>
    <definedName name="MCOD02.110.1654_1">#REF!</definedName>
    <definedName name="MCOD02.110.1880">#REF!</definedName>
    <definedName name="MCOD02.110.1880_1">#REF!</definedName>
    <definedName name="MCOD02.110.1974">#REF!</definedName>
    <definedName name="MCOD02.110.1974_1">#REF!</definedName>
    <definedName name="MCOD02.110.1996">#REF!</definedName>
    <definedName name="MCOD02.110.1996_1">#REF!</definedName>
    <definedName name="MCOD02.110.2012">#REF!</definedName>
    <definedName name="MCOD02.110.2012_1">#REF!</definedName>
    <definedName name="MCOD02.110.2016">#REF!</definedName>
    <definedName name="MCOD02.110.2016_1">#REF!</definedName>
    <definedName name="MCOD02.110.2024">#REF!</definedName>
    <definedName name="MCOD02.110.2024_1">#REF!</definedName>
    <definedName name="MCOD02.110.2026">#REF!</definedName>
    <definedName name="MCOD02.110.2026_1">#REF!</definedName>
    <definedName name="MCOD02.110.2310">#REF!</definedName>
    <definedName name="MCOD02.110.2310_1">#REF!</definedName>
    <definedName name="MCOD02.110.2480">#REF!</definedName>
    <definedName name="MCOD02.110.2480_1">#REF!</definedName>
    <definedName name="MCOD02.110.2798">#REF!</definedName>
    <definedName name="MCOD02.110.2798_1">#REF!</definedName>
    <definedName name="MCOD02.110.2806">#REF!</definedName>
    <definedName name="MCOD02.110.2806_1">#REF!</definedName>
    <definedName name="MCOD02.110.2868">#REF!</definedName>
    <definedName name="MCOD02.110.2868_1">#REF!</definedName>
    <definedName name="MCOD02.110.3856">#REF!</definedName>
    <definedName name="MCOD02.110.3856_1">#REF!</definedName>
    <definedName name="MCOD02.110.3908">#REF!</definedName>
    <definedName name="MCOD02.110.3908_1">#REF!</definedName>
    <definedName name="MCOD02.110.3926">#REF!</definedName>
    <definedName name="MCOD02.110.3926_1">#REF!</definedName>
    <definedName name="MCOD02.110.4288">#REF!</definedName>
    <definedName name="MCOD02.110.4288_1">#REF!</definedName>
    <definedName name="MCOD02.110.4296">#REF!</definedName>
    <definedName name="MCOD02.110.4296_1">#REF!</definedName>
    <definedName name="MCOD02.110.4308">#REF!</definedName>
    <definedName name="MCOD02.110.4308_1">#REF!</definedName>
    <definedName name="MCOD02.110.4312">#REF!</definedName>
    <definedName name="MCOD02.110.4312_1">#REF!</definedName>
    <definedName name="MCOD02.110.4320">#REF!</definedName>
    <definedName name="MCOD02.110.4320_1">#REF!</definedName>
    <definedName name="MCOD02.110.4780">#REF!</definedName>
    <definedName name="MCOD02.110.4780_1">#REF!</definedName>
    <definedName name="MCOD02.120.0050">#REF!</definedName>
    <definedName name="MCOD02.120.0050_1">#REF!</definedName>
    <definedName name="MCOD02.120.0060">#REF!</definedName>
    <definedName name="MCOD02.120.0060_1">#REF!</definedName>
    <definedName name="MCOD02.120.0140">#REF!</definedName>
    <definedName name="MCOD02.120.0140_1">#REF!</definedName>
    <definedName name="MCOD02.130.0070">#REF!</definedName>
    <definedName name="MCOD02.130.0070_1">#REF!</definedName>
    <definedName name="MCOD02.130.0080">#REF!</definedName>
    <definedName name="MCOD02.130.0080_1">#REF!</definedName>
    <definedName name="MCOD02.130.0100">#REF!</definedName>
    <definedName name="MCOD02.130.0100_1">#REF!</definedName>
    <definedName name="MCOD02.140.0030">#REF!</definedName>
    <definedName name="MCOD02.140.0030_1">#REF!</definedName>
    <definedName name="MCOD02.140.0080">#REF!</definedName>
    <definedName name="MCOD02.140.0080_1">#REF!</definedName>
    <definedName name="MCOD02.140.0090">#REF!</definedName>
    <definedName name="MCOD02.140.0090_1">#REF!</definedName>
    <definedName name="MCOD02.160.0010">#REF!</definedName>
    <definedName name="MCOD02.160.0010_1">#REF!</definedName>
    <definedName name="MCOD02.160.0110">#REF!</definedName>
    <definedName name="MCOD02.160.0110_1">#REF!</definedName>
    <definedName name="MCOD02.180.0010">#REF!</definedName>
    <definedName name="MCOD02.180.0010_1">#REF!</definedName>
    <definedName name="MCOD02.210.0020">#REF!</definedName>
    <definedName name="MCOD02.210.0020_1">#REF!</definedName>
    <definedName name="MCOD02.210.0030">#REF!</definedName>
    <definedName name="MCOD02.210.0030_1">#REF!</definedName>
    <definedName name="MCOD02.210.0090">#REF!</definedName>
    <definedName name="MCOD02.210.0090_1">#REF!</definedName>
    <definedName name="MCOD02.210.0110">#REF!</definedName>
    <definedName name="MCOD02.210.0110_1">#REF!</definedName>
    <definedName name="MCOD02.210.0310">#REF!</definedName>
    <definedName name="MCOD02.210.0310_1">#REF!</definedName>
    <definedName name="MCOD02.210.0340">#REF!</definedName>
    <definedName name="MCOD02.210.0340_1">#REF!</definedName>
    <definedName name="MCOD02.210.0350">#REF!</definedName>
    <definedName name="MCOD02.210.0350_1">#REF!</definedName>
    <definedName name="MCOD02.210.0360">#REF!</definedName>
    <definedName name="MCOD02.210.0360_1">#REF!</definedName>
    <definedName name="MCOD02.210.0370">#REF!</definedName>
    <definedName name="MCOD02.210.0370_1">#REF!</definedName>
    <definedName name="MCOD02.210.0380">#REF!</definedName>
    <definedName name="MCOD02.210.0380_1">#REF!</definedName>
    <definedName name="MCOD02.210.1620">#REF!</definedName>
    <definedName name="MCOD02.210.1620_1">#REF!</definedName>
    <definedName name="MCOD02.210.1625">#REF!</definedName>
    <definedName name="MCOD02.210.1625_1">#REF!</definedName>
    <definedName name="MCOD02.210.1635">#REF!</definedName>
    <definedName name="MCOD02.210.1635_1">#REF!</definedName>
    <definedName name="MCOD02.210.1637">#REF!</definedName>
    <definedName name="MCOD02.210.1637_1">#REF!</definedName>
    <definedName name="MCOD03.020.0020">#REF!</definedName>
    <definedName name="MCOD03.020.0020_1">#REF!</definedName>
    <definedName name="MCOD05.150.0830">#REF!</definedName>
    <definedName name="MCOD05.150.0830_1">#REF!</definedName>
    <definedName name="MCOD05.150.0840">#REF!</definedName>
    <definedName name="MCOD05.150.0840_1">#REF!</definedName>
    <definedName name="MCODCOTADO01">#REF!</definedName>
    <definedName name="MCODCOTADO01_1">#REF!</definedName>
    <definedName name="MCODCOTADO02">#REF!</definedName>
    <definedName name="MCODCOTADO02_1">#REF!</definedName>
    <definedName name="MCODCOTADO03">#REF!</definedName>
    <definedName name="MCODCOTADO03_1">#REF!</definedName>
    <definedName name="MCODCOTADO04">#REF!</definedName>
    <definedName name="MCODCOTADO04_1">#REF!</definedName>
    <definedName name="meiofio" localSheetId="8">'[3]DADOS COLETATO'!$E$12</definedName>
    <definedName name="meiofio">#REF!</definedName>
    <definedName name="MEJ">#REF!</definedName>
    <definedName name="mEMÓRIA">#REF!</definedName>
    <definedName name="MEMORIA13ª">#REF!</definedName>
    <definedName name="mes">#REF!</definedName>
    <definedName name="MM">#REF!</definedName>
    <definedName name="mmmmmmmmmmmmmmmmmmmmmmmmmmm">#REF!</definedName>
    <definedName name="Mob">#REF!</definedName>
    <definedName name="MTOT02.020.0010">#REF!</definedName>
    <definedName name="MTOT02.020.0010_1">#REF!</definedName>
    <definedName name="MTOT02.020.0070">#REF!</definedName>
    <definedName name="MTOT02.020.0070_1">#REF!</definedName>
    <definedName name="MTOT02.030.0090">#REF!</definedName>
    <definedName name="MTOT02.030.0090_1">#REF!</definedName>
    <definedName name="MTOT02.030.0100">#REF!</definedName>
    <definedName name="MTOT02.030.0100_1">#REF!</definedName>
    <definedName name="MTOT02.040.0200">#REF!</definedName>
    <definedName name="MTOT02.040.0200_1">#REF!</definedName>
    <definedName name="MTOT02.040.0280">#REF!</definedName>
    <definedName name="MTOT02.040.0280_1">#REF!</definedName>
    <definedName name="MTOT02.040.0921">#REF!</definedName>
    <definedName name="MTOT02.040.0921_1">#REF!</definedName>
    <definedName name="MTOT02.040.1055">#REF!</definedName>
    <definedName name="MTOT02.040.1055_1">#REF!</definedName>
    <definedName name="MTOT02.040.1060">#REF!</definedName>
    <definedName name="MTOT02.040.1060_1">#REF!</definedName>
    <definedName name="MTOT02.040.3790">#REF!</definedName>
    <definedName name="MTOT02.040.3790_1">#REF!</definedName>
    <definedName name="MTOT02.040.3800">#REF!</definedName>
    <definedName name="MTOT02.040.3800_1">#REF!</definedName>
    <definedName name="MTOT02.040.3810">#REF!</definedName>
    <definedName name="MTOT02.040.3810_1">#REF!</definedName>
    <definedName name="MTOT02.040.4510">#REF!</definedName>
    <definedName name="MTOT02.040.4510_1">#REF!</definedName>
    <definedName name="MTOT02.040.4520">#REF!</definedName>
    <definedName name="MTOT02.040.4520_1">#REF!</definedName>
    <definedName name="MTOT02.040.4550">#REF!</definedName>
    <definedName name="MTOT02.040.4550_1">#REF!</definedName>
    <definedName name="MTOT02.040.4620">#REF!</definedName>
    <definedName name="MTOT02.040.4620_1">#REF!</definedName>
    <definedName name="MTOT02.040.4630">#REF!</definedName>
    <definedName name="MTOT02.040.4630_1">#REF!</definedName>
    <definedName name="MTOT02.040.4636">#REF!</definedName>
    <definedName name="MTOT02.040.4636_1">#REF!</definedName>
    <definedName name="MTOT02.040.4690">#REF!</definedName>
    <definedName name="MTOT02.040.4690_1">#REF!</definedName>
    <definedName name="MTOT02.040.7402">#REF!</definedName>
    <definedName name="MTOT02.040.7402_1">#REF!</definedName>
    <definedName name="MTOT02.040.9800">#REF!</definedName>
    <definedName name="MTOT02.040.9800_1">#REF!</definedName>
    <definedName name="MTOT02.040.9802">#REF!</definedName>
    <definedName name="MTOT02.040.9802_1">#REF!</definedName>
    <definedName name="MTOT02.040.9804">#REF!</definedName>
    <definedName name="MTOT02.040.9804_1">#REF!</definedName>
    <definedName name="MTOT02.110.0014">#REF!</definedName>
    <definedName name="MTOT02.110.0014_1">#REF!</definedName>
    <definedName name="MTOT02.110.0054">#REF!</definedName>
    <definedName name="MTOT02.110.0054_1">#REF!</definedName>
    <definedName name="MTOT02.110.0066">#REF!</definedName>
    <definedName name="MTOT02.110.0066_1">#REF!</definedName>
    <definedName name="MTOT02.110.0094">#REF!</definedName>
    <definedName name="MTOT02.110.0094_1">#REF!</definedName>
    <definedName name="MTOT02.110.0106">#REF!</definedName>
    <definedName name="MTOT02.110.0106_1">#REF!</definedName>
    <definedName name="MTOT02.110.0110">#REF!</definedName>
    <definedName name="MTOT02.110.0110_1">#REF!</definedName>
    <definedName name="MTOT02.110.0134">#REF!</definedName>
    <definedName name="MTOT02.110.0134_1">#REF!</definedName>
    <definedName name="MTOT02.110.0146">#REF!</definedName>
    <definedName name="MTOT02.110.0146_1">#REF!</definedName>
    <definedName name="MTOT02.110.0150">#REF!</definedName>
    <definedName name="MTOT02.110.0150_1">#REF!</definedName>
    <definedName name="MTOT02.110.0610">#REF!</definedName>
    <definedName name="MTOT02.110.0610_1">#REF!</definedName>
    <definedName name="MTOT02.110.0620">#REF!</definedName>
    <definedName name="MTOT02.110.0620_1">#REF!</definedName>
    <definedName name="MTOT02.110.0734">#REF!</definedName>
    <definedName name="MTOT02.110.0734_1">#REF!</definedName>
    <definedName name="MTOT02.110.0738">#REF!</definedName>
    <definedName name="MTOT02.110.0738_1">#REF!</definedName>
    <definedName name="MTOT02.110.0750">#REF!</definedName>
    <definedName name="MTOT02.110.0750_1">#REF!</definedName>
    <definedName name="MTOT02.110.1014">#REF!</definedName>
    <definedName name="MTOT02.110.1014_1">#REF!</definedName>
    <definedName name="MTOT02.110.1020">#REF!</definedName>
    <definedName name="MTOT02.110.1020_1">#REF!</definedName>
    <definedName name="MTOT02.110.1164">#REF!</definedName>
    <definedName name="MTOT02.110.1164_1">#REF!</definedName>
    <definedName name="MTOT02.110.1166">#REF!</definedName>
    <definedName name="MTOT02.110.1166_1">#REF!</definedName>
    <definedName name="MTOT02.110.1420">#REF!</definedName>
    <definedName name="MTOT02.110.1420_1">#REF!</definedName>
    <definedName name="MTOT02.110.1426">#REF!</definedName>
    <definedName name="MTOT02.110.1426_1">#REF!</definedName>
    <definedName name="MTOT02.110.1654">#REF!</definedName>
    <definedName name="MTOT02.110.1654_1">#REF!</definedName>
    <definedName name="MTOT02.110.1880">#REF!</definedName>
    <definedName name="MTOT02.110.1880_1">#REF!</definedName>
    <definedName name="MTOT02.110.1974">#REF!</definedName>
    <definedName name="MTOT02.110.1974_1">#REF!</definedName>
    <definedName name="MTOT02.110.1996">#REF!</definedName>
    <definedName name="MTOT02.110.1996_1">#REF!</definedName>
    <definedName name="MTOT02.110.2012">#REF!</definedName>
    <definedName name="MTOT02.110.2012_1">#REF!</definedName>
    <definedName name="MTOT02.110.2016">#REF!</definedName>
    <definedName name="MTOT02.110.2016_1">#REF!</definedName>
    <definedName name="MTOT02.110.2024">#REF!</definedName>
    <definedName name="MTOT02.110.2024_1">#REF!</definedName>
    <definedName name="MTOT02.110.2026">#REF!</definedName>
    <definedName name="MTOT02.110.2026_1">#REF!</definedName>
    <definedName name="MTOT02.110.2310">#REF!</definedName>
    <definedName name="MTOT02.110.2310_1">#REF!</definedName>
    <definedName name="MTOT02.110.2480">#REF!</definedName>
    <definedName name="MTOT02.110.2480_1">#REF!</definedName>
    <definedName name="MTOT02.110.2798">#REF!</definedName>
    <definedName name="MTOT02.110.2798_1">#REF!</definedName>
    <definedName name="MTOT02.110.2806">#REF!</definedName>
    <definedName name="MTOT02.110.2806_1">#REF!</definedName>
    <definedName name="MTOT02.110.2868">#REF!</definedName>
    <definedName name="MTOT02.110.2868_1">#REF!</definedName>
    <definedName name="MTOT02.110.3856">#REF!</definedName>
    <definedName name="MTOT02.110.3856_1">#REF!</definedName>
    <definedName name="MTOT02.110.3908">#REF!</definedName>
    <definedName name="MTOT02.110.3908_1">#REF!</definedName>
    <definedName name="MTOT02.110.3926">#REF!</definedName>
    <definedName name="MTOT02.110.3926_1">#REF!</definedName>
    <definedName name="MTOT02.110.4288">#REF!</definedName>
    <definedName name="MTOT02.110.4288_1">#REF!</definedName>
    <definedName name="MTOT02.110.4296">#REF!</definedName>
    <definedName name="MTOT02.110.4296_1">#REF!</definedName>
    <definedName name="MTOT02.110.4308">#REF!</definedName>
    <definedName name="MTOT02.110.4308_1">#REF!</definedName>
    <definedName name="MTOT02.110.4312">#REF!</definedName>
    <definedName name="MTOT02.110.4312_1">#REF!</definedName>
    <definedName name="MTOT02.110.4320">#REF!</definedName>
    <definedName name="MTOT02.110.4320_1">#REF!</definedName>
    <definedName name="MTOT02.110.4780">#REF!</definedName>
    <definedName name="MTOT02.110.4780_1">#REF!</definedName>
    <definedName name="MTOT02.110.610">#REF!</definedName>
    <definedName name="MTOT02.110.610_1">#REF!</definedName>
    <definedName name="MTOT02.120.0050">#REF!</definedName>
    <definedName name="MTOT02.120.0050_1">#REF!</definedName>
    <definedName name="MTOT02.120.0060">#REF!</definedName>
    <definedName name="MTOT02.120.0060_1">#REF!</definedName>
    <definedName name="MTOT02.120.0140">#REF!</definedName>
    <definedName name="MTOT02.120.0140_1">#REF!</definedName>
    <definedName name="MTOT02.130.0070">#REF!</definedName>
    <definedName name="MTOT02.130.0070_1">#REF!</definedName>
    <definedName name="MTOT02.130.0080">#REF!</definedName>
    <definedName name="MTOT02.130.0080_1">#REF!</definedName>
    <definedName name="MTOT02.130.0100">#REF!</definedName>
    <definedName name="MTOT02.130.0100_1">#REF!</definedName>
    <definedName name="MTOT02.140.0030">#REF!</definedName>
    <definedName name="MTOT02.140.0030_1">#REF!</definedName>
    <definedName name="MTOT02.140.0080">#REF!</definedName>
    <definedName name="MTOT02.140.0080_1">#REF!</definedName>
    <definedName name="MTOT02.140.0090">#REF!</definedName>
    <definedName name="MTOT02.140.0090_1">#REF!</definedName>
    <definedName name="MTOT02.160.0010">#REF!</definedName>
    <definedName name="MTOT02.160.0010_1">#REF!</definedName>
    <definedName name="MTOT02.160.0110">#REF!</definedName>
    <definedName name="MTOT02.160.0110_1">#REF!</definedName>
    <definedName name="MTOT02.180.0010">#REF!</definedName>
    <definedName name="MTOT02.180.0010_1">#REF!</definedName>
    <definedName name="MTOT02.210.0020">#REF!</definedName>
    <definedName name="MTOT02.210.0020_1">#REF!</definedName>
    <definedName name="MTOT02.210.0030">#REF!</definedName>
    <definedName name="MTOT02.210.0030_1">#REF!</definedName>
    <definedName name="MTOT02.210.0090">#REF!</definedName>
    <definedName name="MTOT02.210.0090_1">#REF!</definedName>
    <definedName name="MTOT02.210.0110">#REF!</definedName>
    <definedName name="MTOT02.210.0110_1">#REF!</definedName>
    <definedName name="MTOT02.210.0310">#REF!</definedName>
    <definedName name="MTOT02.210.0310_1">#REF!</definedName>
    <definedName name="MTOT02.210.0340">#REF!</definedName>
    <definedName name="MTOT02.210.0340_1">#REF!</definedName>
    <definedName name="MTOT02.210.0350">#REF!</definedName>
    <definedName name="MTOT02.210.0350_1">#REF!</definedName>
    <definedName name="MTOT02.210.0360">#REF!</definedName>
    <definedName name="MTOT02.210.0360_1">#REF!</definedName>
    <definedName name="MTOT02.210.0370">#REF!</definedName>
    <definedName name="MTOT02.210.0370_1">#REF!</definedName>
    <definedName name="MTOT02.210.0380">#REF!</definedName>
    <definedName name="MTOT02.210.0380_1">#REF!</definedName>
    <definedName name="MTOT02.210.1620">#REF!</definedName>
    <definedName name="MTOT02.210.1620_1">#REF!</definedName>
    <definedName name="MTOT02.210.1625">#REF!</definedName>
    <definedName name="MTOT02.210.1625_1">#REF!</definedName>
    <definedName name="MTOT02.210.1635">#REF!</definedName>
    <definedName name="MTOT02.210.1635_1">#REF!</definedName>
    <definedName name="MTOT02.210.1637">#REF!</definedName>
    <definedName name="MTOT02.210.1637_1">#REF!</definedName>
    <definedName name="MTOT02.2140.">#REF!</definedName>
    <definedName name="MTOT02.2140._1">#REF!</definedName>
    <definedName name="MTOT03.020.0020">#REF!</definedName>
    <definedName name="MTOT03.020.0020_1">#REF!</definedName>
    <definedName name="MTOT05.150.0830">#REF!</definedName>
    <definedName name="MTOT05.150.0830_1">#REF!</definedName>
    <definedName name="MTOT05.150.0840">#REF!</definedName>
    <definedName name="MTOT05.150.0840_1">#REF!</definedName>
    <definedName name="MTOTCOTADO01">#REF!</definedName>
    <definedName name="MTOTCOTADO01_1">#REF!</definedName>
    <definedName name="MTOTCOTADO02">#REF!</definedName>
    <definedName name="MTOTCOTADO02_1">#REF!</definedName>
    <definedName name="MTOTCOTADO03">#REF!</definedName>
    <definedName name="MTOTCOTADO03_1">#REF!</definedName>
    <definedName name="MTOTCOTADO04">#REF!</definedName>
    <definedName name="MTOTCOTADO04_1">#REF!</definedName>
    <definedName name="MTOTCOTADO05">#REF!</definedName>
    <definedName name="MTOTCOTADO05_1">#REF!</definedName>
    <definedName name="MTOTCOTADO21">#REF!</definedName>
    <definedName name="MTOTCOTADO21_1">#REF!</definedName>
    <definedName name="MTOTVERBA">#REF!</definedName>
    <definedName name="MTOTVERBA_1">#REF!</definedName>
    <definedName name="MUNICÍPIO" localSheetId="8">[19]Lista!$A$2:$A$855</definedName>
    <definedName name="MUNICÍPIO">#REF!</definedName>
    <definedName name="N" localSheetId="8">'[20]Orçamento Real'!#REF!</definedName>
    <definedName name="N">#REF!</definedName>
    <definedName name="NCOMPOSICOES">7</definedName>
    <definedName name="NCOTACOES">15</definedName>
    <definedName name="NEMPRESAS">20</definedName>
    <definedName name="NINDICES">0</definedName>
    <definedName name="Nº" localSheetId="8">[21]Lista!#REF!</definedName>
    <definedName name="Nº">#REF!</definedName>
    <definedName name="noo" localSheetId="8" hidden="1">{#N/A,#N/A,FALSE,"ALVENARIA";#N/A,#N/A,FALSE,"BLOCOS";#N/A,#N/A,FALSE,"CINTAS";#N/A,#N/A,FALSE,"CORTINA";#N/A,#N/A,FALSE,"LAJES";#N/A,#N/A,FALSE,"PILARES";#N/A,#N/A,FALSE,"VIGAS"}</definedName>
    <definedName name="noo" localSheetId="7" hidden="1">{#N/A,#N/A,FALSE,"ALVENARIA";#N/A,#N/A,FALSE,"BLOCOS";#N/A,#N/A,FALSE,"CINTAS";#N/A,#N/A,FALSE,"CORTINA";#N/A,#N/A,FALSE,"LAJES";#N/A,#N/A,FALSE,"PILARES";#N/A,#N/A,FALSE,"VIGAS"}</definedName>
    <definedName name="noo" hidden="1">{#N/A,#N/A,FALSE,"ALVENARIA";#N/A,#N/A,FALSE,"BLOCOS";#N/A,#N/A,FALSE,"CINTAS";#N/A,#N/A,FALSE,"CORTINA";#N/A,#N/A,FALSE,"LAJES";#N/A,#N/A,FALSE,"PILARES";#N/A,#N/A,FALSE,"VIGAS"}</definedName>
    <definedName name="Nova" localSheetId="8">#REF!</definedName>
    <definedName name="Nova">#REF!</definedName>
    <definedName name="obra" localSheetId="8">#REF!</definedName>
    <definedName name="obra">#REF!</definedName>
    <definedName name="obra1">#REF!</definedName>
    <definedName name="obra2">#REF!</definedName>
    <definedName name="obra3">#REF!</definedName>
    <definedName name="obra4">#REF!</definedName>
    <definedName name="obra5">#REF!</definedName>
    <definedName name="Observações">#REF!</definedName>
    <definedName name="ooo">#REF!</definedName>
    <definedName name="ooo_1">#REF!</definedName>
    <definedName name="ooo_3">#REF!</definedName>
    <definedName name="ooo_4">#REF!</definedName>
    <definedName name="ooo_5">#REF!</definedName>
    <definedName name="ooo_6">#REF!</definedName>
    <definedName name="ooo_7">#REF!</definedName>
    <definedName name="ooo_9">#REF!</definedName>
    <definedName name="ORÇ">#REF!</definedName>
    <definedName name="orcamento" localSheetId="8" hidden="1">{#N/A,#N/A,FALSE,"ALVENARIA";#N/A,#N/A,FALSE,"BLOCOS";#N/A,#N/A,FALSE,"CINTAS";#N/A,#N/A,FALSE,"CORTINA";#N/A,#N/A,FALSE,"LAJES";#N/A,#N/A,FALSE,"PILARES";#N/A,#N/A,FALSE,"VIGAS"}</definedName>
    <definedName name="orcamento" localSheetId="7" hidden="1">{#N/A,#N/A,FALSE,"ALVENARIA";#N/A,#N/A,FALSE,"BLOCOS";#N/A,#N/A,FALSE,"CINTAS";#N/A,#N/A,FALSE,"CORTINA";#N/A,#N/A,FALSE,"LAJES";#N/A,#N/A,FALSE,"PILARES";#N/A,#N/A,FALSE,"VIGAS"}</definedName>
    <definedName name="orcamento" hidden="1">{#N/A,#N/A,FALSE,"ALVENARIA";#N/A,#N/A,FALSE,"BLOCOS";#N/A,#N/A,FALSE,"CINTAS";#N/A,#N/A,FALSE,"CORTINA";#N/A,#N/A,FALSE,"LAJES";#N/A,#N/A,FALSE,"PILARES";#N/A,#N/A,FALSE,"VIGAS"}</definedName>
    <definedName name="ORÇAMENTO.BancoRef" localSheetId="8" hidden="1">#REF!</definedName>
    <definedName name="ORÇAMENTO.BancoRef" hidden="1">#REF!</definedName>
    <definedName name="ORÇAMENTO.CodBarra" localSheetId="8" hidden="1">IF(ORÇAMENTO.Fonte="Sinapi",SUBSTITUTE(SUBSTITUTE(CPUs!ORÇAMENTO.Codigo,"/00","/"),"/0","/"),CPUs!ORÇAMENTO.Codigo)</definedName>
    <definedName name="ORÇAMENTO.CodBarra" localSheetId="7" hidden="1">IF(ORÇAMENTO.Fonte="Sinapi",SUBSTITUTE(SUBSTITUTE(ORÇAMENTO.Codigo,"/00","/"),"/0","/"),ORÇAMENTO.Codigo)</definedName>
    <definedName name="ORÇAMENTO.CodBarra" hidden="1">IF(ORÇAMENTO.Fonte="Sinapi",SUBSTITUTE(SUBSTITUTE(ORÇAMENTO.Codigo,"/00","/"),"/0","/"),ORÇAMENTO.Codigo)</definedName>
    <definedName name="ORÇAMENTO.Codigo" localSheetId="8" hidden="1">#REF!</definedName>
    <definedName name="ORÇAMENTO.Codigo" hidden="1">#REF!</definedName>
    <definedName name="ORÇAMENTO.CustoUnitario" localSheetId="8" hidden="1">ROUND(#REF!,15-13*#REF!)</definedName>
    <definedName name="ORÇAMENTO.CustoUnitario" hidden="1">ROUND(#REF!,15-13*#REF!)</definedName>
    <definedName name="ORÇAMENTO.Descricao" hidden="1">#REF!</definedName>
    <definedName name="ORÇAMENTO.Fonte" hidden="1">#REF!</definedName>
    <definedName name="ORÇAMENTO.Nivel" hidden="1">#REF!</definedName>
    <definedName name="ORÇAMENTO.OpcaoBDI" hidden="1">#REF!</definedName>
    <definedName name="ORÇAMENTO.PrecoUnitarioLicitado" hidden="1">#REF!</definedName>
    <definedName name="ORÇAMENTO.SumCPMANUAL" localSheetId="8" hidden="1">SUMIF([4]ORÇAMENTO!$Z$15:$Z$369,"CP",[4]ORÇAMENTO!$AA$15:$AA$369)</definedName>
    <definedName name="ORÇAMENTO.SumCPMANUAL" hidden="1">SUMIF(#REF!,"CP",#REF!)</definedName>
    <definedName name="ORÇAMENTO.SumINVMANUAL" localSheetId="8" hidden="1">SUMIF([4]ORÇAMENTO!$Z$15:$Z$369,"RP",[4]ORÇAMENTO!$X$15:$X$369)+SUMIF([4]ORÇAMENTO!$Z$15:$Z$369,"CP",[4]ORÇAMENTO!$X$15:$X$369)+SUMIF([4]ORÇAMENTO!$Z$15:$Z$369,"OU",[4]ORÇAMENTO!$X$15:$X$369)</definedName>
    <definedName name="ORÇAMENTO.SumINVMANUAL" hidden="1">SUMIF(#REF!,"RP",#REF!)+SUMIF(#REF!,"CP",#REF!)+SUMIF(#REF!,"OU",#REF!)</definedName>
    <definedName name="ORÇAMENTO.Unidade" localSheetId="8" hidden="1">#REF!</definedName>
    <definedName name="ORÇAMENTO.Unidade" hidden="1">#REF!</definedName>
    <definedName name="Ordem" localSheetId="8">'[22]Resumo do Consolidado'!$O:$P</definedName>
    <definedName name="Ordem">#REF!</definedName>
    <definedName name="OUTROS">#REF!</definedName>
    <definedName name="P" localSheetId="8">[5]IDENTIFICACAO!$D$12</definedName>
    <definedName name="P">#REF!</definedName>
    <definedName name="P.1">#REF!</definedName>
    <definedName name="P.10">#REF!</definedName>
    <definedName name="P.11">#REF!</definedName>
    <definedName name="P.12">#REF!</definedName>
    <definedName name="P.13">#REF!</definedName>
    <definedName name="P.14">#REF!</definedName>
    <definedName name="P.15">#REF!</definedName>
    <definedName name="P.2">#REF!</definedName>
    <definedName name="P.3">#REF!</definedName>
    <definedName name="P.4">#REF!</definedName>
    <definedName name="P.5">#REF!</definedName>
    <definedName name="P.6">#REF!</definedName>
    <definedName name="P.7">#REF!</definedName>
    <definedName name="P.8">#REF!</definedName>
    <definedName name="P.9">#REF!</definedName>
    <definedName name="Paisagismo_Consulta">#REF!</definedName>
    <definedName name="PARALELO">#REF!</definedName>
    <definedName name="PARALELO_1">#REF!</definedName>
    <definedName name="PARTE">#REF!</definedName>
    <definedName name="PAVIMENTAÇÃO">#REF!</definedName>
    <definedName name="PBR">#REF!</definedName>
    <definedName name="pedreira" localSheetId="8">'[3]DADOS COLETATO'!$C$41</definedName>
    <definedName name="pedreira">#REF!</definedName>
    <definedName name="Pedreiro_de_acabamento" localSheetId="8">[9]INSUMOS!$B$11</definedName>
    <definedName name="Pedreiro_de_acabamento">#REF!</definedName>
    <definedName name="pesobrita" localSheetId="8">'[3]DADOS COLETATO'!$I$42</definedName>
    <definedName name="pesobrita">#REF!</definedName>
    <definedName name="pesoespecifico" localSheetId="8">'[3]DADOS COLETATO'!$I$40</definedName>
    <definedName name="pesoespecifico">#REF!</definedName>
    <definedName name="plani">#REF!</definedName>
    <definedName name="pLANILHA">#REF!</definedName>
    <definedName name="Popular">#REF!</definedName>
    <definedName name="Poste">#REF!</definedName>
    <definedName name="PP1.1">#REF!</definedName>
    <definedName name="PP1.10">#REF!</definedName>
    <definedName name="PP1.11">#REF!</definedName>
    <definedName name="PP1.12">#REF!</definedName>
    <definedName name="PP1.13">#REF!</definedName>
    <definedName name="PP1.14">#REF!</definedName>
    <definedName name="PP1.15">#REF!</definedName>
    <definedName name="PP1.2">#REF!</definedName>
    <definedName name="PP1.3">#REF!</definedName>
    <definedName name="PP1.4">#REF!</definedName>
    <definedName name="PP1.5">#REF!</definedName>
    <definedName name="PP1.6">#REF!</definedName>
    <definedName name="PP1.7">#REF!</definedName>
    <definedName name="PP1.8">#REF!</definedName>
    <definedName name="PP1.9">#REF!</definedName>
    <definedName name="Preco">#REF!</definedName>
    <definedName name="Predio_02_andares_Consulta" localSheetId="8">[23]Predio_02_andares!$A$8:$F$723</definedName>
    <definedName name="Predio_02_andares_Consulta">#REF!</definedName>
    <definedName name="Preparo_Terreno">#REF!</definedName>
    <definedName name="Print_Area">#REF!</definedName>
    <definedName name="PROGRAMA_BDMG" localSheetId="8">OFFSET([19]Lista!$B$2,0,0,COUNTA([19]Lista!$B$2:$B$101),1)</definedName>
    <definedName name="PROGRAMA_BDMG">OFFSET(#REF!,0,0,COUNTA(#REF!),1)</definedName>
    <definedName name="PROJ" localSheetId="8">#REF!</definedName>
    <definedName name="PROJ">#REF!</definedName>
    <definedName name="PRT" localSheetId="8">#REF!</definedName>
    <definedName name="PRT">#REF!</definedName>
    <definedName name="pv" localSheetId="8">#REF!</definedName>
    <definedName name="pv">#REF!</definedName>
    <definedName name="Q">#REF!</definedName>
    <definedName name="qci">#REF!</definedName>
    <definedName name="QCI.CPManual" localSheetId="8" hidden="1">ROUND([17]QCI!#REF!,2)</definedName>
    <definedName name="QCI.CPManual" hidden="1">ROUND(#REF!,2)</definedName>
    <definedName name="QCI.DescManual" localSheetId="8" hidden="1">[17]QCI!#REF!</definedName>
    <definedName name="QCI.DescManual" hidden="1">#REF!</definedName>
    <definedName name="QCI.Divisao" localSheetId="8" hidden="1">[17]QCI!#REF!</definedName>
    <definedName name="QCI.Divisao" hidden="1">#REF!</definedName>
    <definedName name="QCI.InvManual" localSheetId="8" hidden="1">ROUND([17]QCI!#REF!,2)</definedName>
    <definedName name="QCI.InvManual" hidden="1">ROUND(#REF!,2)</definedName>
    <definedName name="QCI.ItemInvestimento" localSheetId="8" hidden="1">OFFSET([4]DADOS!$J$2,1,0,COUNTA([4]DADOS!$J:$J)-1,1)</definedName>
    <definedName name="QCI.ItemInvestimento" hidden="1">OFFSET(#REF!,1,0,COUNTA(#REF!)-1,1)</definedName>
    <definedName name="QCI.LoteManual" localSheetId="8" hidden="1">[17]QCI!#REF!</definedName>
    <definedName name="QCI.LoteManual" hidden="1">#REF!</definedName>
    <definedName name="QCI.MaxCPManual" localSheetId="8" hidden="1">[4]QCI!$O1-[4]QCI!$X1</definedName>
    <definedName name="QCI.MaxCPManual" hidden="1">#REF!-#REF!</definedName>
    <definedName name="QCI.MaxOUManual" localSheetId="8" hidden="1">[4]QCI!$O1-[4]QCI!$W1</definedName>
    <definedName name="QCI.MaxOUManual" hidden="1">#REF!-#REF!</definedName>
    <definedName name="QCI.OutrosManual" localSheetId="8" hidden="1">ROUND([17]QCI!#REF!,2)</definedName>
    <definedName name="QCI.OutrosManual" hidden="1">ROUND(#REF!,2)</definedName>
    <definedName name="QCI.SubItemInvestimento" localSheetId="8" hidden="1">OFFSET([4]DADOS!$A$2,1,MATCH([4]QCI!$E1,[4]DADOS!$2:$2,0)-1,INDEX([4]DADOS!$2:$2,MATCH([4]QCI!$E1,[4]DADOS!$2:$2,0)+1))</definedName>
    <definedName name="QCI.SubItemInvestimento" hidden="1">OFFSET(#REF!,1,MATCH(#REF!,#REF!,0)-1,INDEX(#REF!,MATCH(#REF!,#REF!,0)+1))</definedName>
    <definedName name="QCI.SumCPMANUAL" localSheetId="8" hidden="1">SUMIF([17]QCI!$B$12:$B$14,"Manual",[17]QCI!$Q$12:$Q$14)</definedName>
    <definedName name="QCI.SumCPMANUAL" hidden="1">SUMIF(#REF!,"Manual",#REF!)</definedName>
    <definedName name="QCI.SumINVMANUAL" localSheetId="8" hidden="1">SUMIF([17]QCI!$B$12:$B$14,"Manual",[17]QCI!$N$12:$N$14)</definedName>
    <definedName name="QCI.SumINVMANUAL" hidden="1">SUMIF(#REF!,"Manual",#REF!)</definedName>
    <definedName name="qp" localSheetId="8">#REF!</definedName>
    <definedName name="qp">#REF!</definedName>
    <definedName name="QQQ" localSheetId="8">OFFSET([17]Cotações!$A$6,1,0):OFFSET([17]Cotações!$H$7,-1,0)</definedName>
    <definedName name="QQQ">OFFSET(#REF!,1,0):OFFSET(#REF!,-1,0)</definedName>
    <definedName name="qqqq" localSheetId="8">#REF!</definedName>
    <definedName name="qqqq">#REF!</definedName>
    <definedName name="Quantidades_A4" localSheetId="6">#REF!</definedName>
    <definedName name="Quantidades_A4">#REF!</definedName>
    <definedName name="Quantidades_CAUE_A3" localSheetId="6">#REF!</definedName>
    <definedName name="Quantidades_CAUE_A3">#REF!</definedName>
    <definedName name="RAH">#REF!</definedName>
    <definedName name="RAH_1">#REF!</definedName>
    <definedName name="ralo" localSheetId="8">'[3]DADOS COLETATO'!$C$29</definedName>
    <definedName name="ralo">#REF!</definedName>
    <definedName name="rasc1">#REF!</definedName>
    <definedName name="RawData">#REF!</definedName>
    <definedName name="RawHeader" localSheetId="8">[18]COPASAXSINAPI_ENXUTO!#REF!</definedName>
    <definedName name="RawHeader">#REF!</definedName>
    <definedName name="REDE_COLETORA">#REF!</definedName>
    <definedName name="REF.Descricao" localSheetId="8" hidden="1">IF(ISNUMBER(#REF!),OFFSET(INDIRECT(CPUs!ORÇAMENTO.BancoRef),#REF!-1,3,1),#REF!)</definedName>
    <definedName name="REF.Descricao" localSheetId="7" hidden="1">IF(ISNUMBER(#REF!),OFFSET(INDIRECT(ORÇAMENTO.BancoRef),#REF!-1,3,1),#REF!)</definedName>
    <definedName name="REF.Descricao" hidden="1">IF(ISNUMBER(#REF!),OFFSET(INDIRECT(ORÇAMENTO.BancoRef),#REF!-1,3,1),#REF!)</definedName>
    <definedName name="REF_SERVICOS" localSheetId="8">#REF!</definedName>
    <definedName name="REF_SERVICOS">#REF!</definedName>
    <definedName name="REFERENCIA.Descricao" localSheetId="8" hidden="1">IF(ISNUMBER(#REF!),OFFSET(INDIRECT(CPUs!ORÇAMENTO.BancoRef),#REF!-1,3,1),#REF!)</definedName>
    <definedName name="REFERENCIA.Descricao" localSheetId="7" hidden="1">IF(ISNUMBER(#REF!),OFFSET(INDIRECT(ORÇAMENTO.BancoRef),#REF!-1,3,1),#REF!)</definedName>
    <definedName name="REFERENCIA.Descricao" hidden="1">IF(ISNUMBER(#REF!),OFFSET(INDIRECT(ORÇAMENTO.BancoRef),#REF!-1,3,1),#REF!)</definedName>
    <definedName name="REFERENCIA.Desonerado" localSheetId="8" hidden="1">IF(ISNUMBER(#REF!),VALUE(OFFSET(INDIRECT(CPUs!ORÇAMENTO.BancoRef),#REF!-1,5,1)),0)</definedName>
    <definedName name="REFERENCIA.Desonerado" localSheetId="7" hidden="1">IF(ISNUMBER(#REF!),VALUE(OFFSET(INDIRECT(ORÇAMENTO.BancoRef),#REF!-1,5,1)),0)</definedName>
    <definedName name="REFERENCIA.Desonerado" hidden="1">IF(ISNUMBER(#REF!),VALUE(OFFSET(INDIRECT(ORÇAMENTO.BancoRef),#REF!-1,5,1)),0)</definedName>
    <definedName name="REFERENCIA.NaoDesonerado" localSheetId="8" hidden="1">IF(ISNUMBER(#REF!),VALUE(OFFSET(INDIRECT(CPUs!ORÇAMENTO.BancoRef),#REF!-1,6,1)),0)</definedName>
    <definedName name="REFERENCIA.NaoDesonerado" localSheetId="7" hidden="1">IF(ISNUMBER(#REF!),VALUE(OFFSET(INDIRECT(ORÇAMENTO.BancoRef),#REF!-1,6,1)),0)</definedName>
    <definedName name="REFERENCIA.NaoDesonerado" hidden="1">IF(ISNUMBER(#REF!),VALUE(OFFSET(INDIRECT(ORÇAMENTO.BancoRef),#REF!-1,6,1)),0)</definedName>
    <definedName name="REFERENCIA.Unidade" localSheetId="8" hidden="1">IF(ISNUMBER(#REF!),OFFSET(INDIRECT(CPUs!ORÇAMENTO.BancoRef),#REF!-1,4,1),"-")</definedName>
    <definedName name="REFERENCIA.Unidade" localSheetId="7" hidden="1">IF(ISNUMBER(#REF!),OFFSET(INDIRECT(ORÇAMENTO.BancoRef),#REF!-1,4,1),"-")</definedName>
    <definedName name="REFERENCIA.Unidade" hidden="1">IF(ISNUMBER(#REF!),OFFSET(INDIRECT(ORÇAMENTO.BancoRef),#REF!-1,4,1),"-")</definedName>
    <definedName name="REPRESENTANTE" localSheetId="8">[5]IDENTIFICACAO!$D$13</definedName>
    <definedName name="REPRESENTANTE">#REF!</definedName>
    <definedName name="RESP." localSheetId="8">#REF!</definedName>
    <definedName name="RESP.">#REF!</definedName>
    <definedName name="rfv">#REF!</definedName>
    <definedName name="rfv_1">#REF!</definedName>
    <definedName name="rio">#REF!</definedName>
    <definedName name="riok">#REF!</definedName>
    <definedName name="rodovia">#REF!</definedName>
    <definedName name="rpa">#REF!</definedName>
    <definedName name="rpa_1">#REF!</definedName>
    <definedName name="rpb">#REF!</definedName>
    <definedName name="rpb_1">#REF!</definedName>
    <definedName name="rpp">#REF!</definedName>
    <definedName name="rpp_1">#REF!</definedName>
    <definedName name="RTL">#REF!</definedName>
    <definedName name="S" localSheetId="8">OFFSET(#REF!,1,0):OFFSET(#REF!,-1,0)</definedName>
    <definedName name="S">OFFSET(#REF!,1,0):OFFSET(#REF!,-1,0)</definedName>
    <definedName name="sasasa" localSheetId="8">#REF!</definedName>
    <definedName name="sasasa">#REF!</definedName>
    <definedName name="sasasasasasa" localSheetId="8">#REF!</definedName>
    <definedName name="sasasasasasa">#REF!</definedName>
    <definedName name="SCOD02.010.0020">#REF!</definedName>
    <definedName name="SCOD02.010.0020_1">#REF!</definedName>
    <definedName name="SCOD02.010.0050">#REF!</definedName>
    <definedName name="SCOD02.010.0050_1">#REF!</definedName>
    <definedName name="SCOD02.010.0065">#REF!</definedName>
    <definedName name="SCOD02.010.0065_1">#REF!</definedName>
    <definedName name="SCOD02.010.0130">#REF!</definedName>
    <definedName name="SCOD02.010.0130_1">#REF!</definedName>
    <definedName name="SCOD03.010.0020">#REF!</definedName>
    <definedName name="SCOD03.010.0020_1">#REF!</definedName>
    <definedName name="SCOD03.010.0025">#REF!</definedName>
    <definedName name="SCOD03.010.0025_1">#REF!</definedName>
    <definedName name="SCOD03.010.0040">#REF!</definedName>
    <definedName name="SCOD03.010.0040_1">#REF!</definedName>
    <definedName name="SCOD03.010.0050">#REF!</definedName>
    <definedName name="SCOD03.010.0050_1">#REF!</definedName>
    <definedName name="SCOD03.010.0100">#REF!</definedName>
    <definedName name="SCOD03.010.0100_1">#REF!</definedName>
    <definedName name="SCOD03.010.0180">#REF!</definedName>
    <definedName name="SCOD03.010.0180_1">#REF!</definedName>
    <definedName name="SCOD03.010.0200">#REF!</definedName>
    <definedName name="SCOD03.010.0200_1">#REF!</definedName>
    <definedName name="SCOD04.010.0010">#REF!</definedName>
    <definedName name="SCOD04.010.0010_1">#REF!</definedName>
    <definedName name="SCOD04.010.0040">#REF!</definedName>
    <definedName name="SCOD04.010.0040_1">#REF!</definedName>
    <definedName name="SCOD04.010.0070">#REF!</definedName>
    <definedName name="SCOD04.010.0070_1">#REF!</definedName>
    <definedName name="SCOD04.010.0150">#REF!</definedName>
    <definedName name="SCOD04.010.0150_1">#REF!</definedName>
    <definedName name="SCOD04.010.0190">#REF!</definedName>
    <definedName name="SCOD04.010.0190_1">#REF!</definedName>
    <definedName name="SCOD04.010.0200">#REF!</definedName>
    <definedName name="SCOD04.010.0200_1">#REF!</definedName>
    <definedName name="SCOD04.010.0320">#REF!</definedName>
    <definedName name="SCOD04.010.0320_1">#REF!</definedName>
    <definedName name="SCOD04.010.0330">#REF!</definedName>
    <definedName name="SCOD04.010.0330_1">#REF!</definedName>
    <definedName name="SCOD04.010.0371">#REF!</definedName>
    <definedName name="SCOD04.010.0371_1">#REF!</definedName>
    <definedName name="SCOD04.010.0375">#REF!</definedName>
    <definedName name="SCOD04.010.0375_1">#REF!</definedName>
    <definedName name="SCOD04.010.0395">#REF!</definedName>
    <definedName name="SCOD04.010.0395_1">#REF!</definedName>
    <definedName name="SCOD04.010.0420">#REF!</definedName>
    <definedName name="SCOD04.010.0420_1">#REF!</definedName>
    <definedName name="SCOD04.010.0430">#REF!</definedName>
    <definedName name="SCOD04.010.0430_1">#REF!</definedName>
    <definedName name="SCOD05.010.0020">#REF!</definedName>
    <definedName name="SCOD05.010.0020_1">#REF!</definedName>
    <definedName name="SCOD08.010.0010">#REF!</definedName>
    <definedName name="SCOD08.010.0010_1">#REF!</definedName>
    <definedName name="SCOD08.010.0040">#REF!</definedName>
    <definedName name="SCOD08.010.0040_1">#REF!</definedName>
    <definedName name="SCOD08.010.0060">#REF!</definedName>
    <definedName name="SCOD08.010.0060_1">#REF!</definedName>
    <definedName name="SCOD08.010.0130">#REF!</definedName>
    <definedName name="SCOD08.010.0130_1">#REF!</definedName>
    <definedName name="SCOD08.010.0135">#REF!</definedName>
    <definedName name="SCOD08.010.0135_1">#REF!</definedName>
    <definedName name="SCOD08.010.0270">#REF!</definedName>
    <definedName name="SCOD08.010.0270_1">#REF!</definedName>
    <definedName name="SCOD09.010.0060">#REF!</definedName>
    <definedName name="SCOD09.010.0060_1">#REF!</definedName>
    <definedName name="SCOD09.010.0240">#REF!</definedName>
    <definedName name="SCOD09.010.0240_1">#REF!</definedName>
    <definedName name="SCOD09.010.0430">#REF!</definedName>
    <definedName name="SCOD09.010.0430_1">#REF!</definedName>
    <definedName name="SCOD09.010.0470">#REF!</definedName>
    <definedName name="SCOD09.010.0470_1">#REF!</definedName>
    <definedName name="SCOD09.010.0700">#REF!</definedName>
    <definedName name="SCOD09.010.0700_1">#REF!</definedName>
    <definedName name="SCOD10.010.0140">#REF!</definedName>
    <definedName name="SCOD10.010.0140_1">#REF!</definedName>
    <definedName name="SCOD10.010.0180">#REF!</definedName>
    <definedName name="SCOD10.010.0180_1">#REF!</definedName>
    <definedName name="SCOD10.010.0270">#REF!</definedName>
    <definedName name="SCOD10.010.0270_1">#REF!</definedName>
    <definedName name="SCOD10.010.0280">#REF!</definedName>
    <definedName name="SCOD10.010.0280_1">#REF!</definedName>
    <definedName name="SCOD10.010.0298">#REF!</definedName>
    <definedName name="SCOD10.010.0298_1">#REF!</definedName>
    <definedName name="SCOD10.010.0307">#REF!</definedName>
    <definedName name="SCOD10.010.0307_1">#REF!</definedName>
    <definedName name="SCOD10.010.0308">#REF!</definedName>
    <definedName name="SCOD10.010.0308_1">#REF!</definedName>
    <definedName name="SCOD10.010.0310">#REF!</definedName>
    <definedName name="SCOD10.010.0310_1">#REF!</definedName>
    <definedName name="SCOD10.010.0330">#REF!</definedName>
    <definedName name="SCOD10.010.0330_1">#REF!</definedName>
    <definedName name="SCOD10.010.0333">#REF!</definedName>
    <definedName name="SCOD10.010.0333_1">#REF!</definedName>
    <definedName name="SCOD10.010.0380">#REF!</definedName>
    <definedName name="SCOD10.010.0380_1">#REF!</definedName>
    <definedName name="SCOD10.010.0400">#REF!</definedName>
    <definedName name="SCOD10.010.0400_1">#REF!</definedName>
    <definedName name="SCOD10.010.0431">#REF!</definedName>
    <definedName name="SCOD10.010.0431_1">#REF!</definedName>
    <definedName name="SCOD10.010.1110">#REF!</definedName>
    <definedName name="SCOD10.010.1110_1">#REF!</definedName>
    <definedName name="SCOD12.010.0010">#REF!</definedName>
    <definedName name="SCOD12.010.0010_1">#REF!</definedName>
    <definedName name="SCOD12.010.0060">#REF!</definedName>
    <definedName name="SCOD12.010.0060_1">#REF!</definedName>
    <definedName name="SCOD12.010.0210">#REF!</definedName>
    <definedName name="SCOD12.010.0210_1">#REF!</definedName>
    <definedName name="SCOD12.010.0360">#REF!</definedName>
    <definedName name="SCOD12.010.0360_1">#REF!</definedName>
    <definedName name="SCOD12.010.0550">#REF!</definedName>
    <definedName name="SCOD12.010.0550_1">#REF!</definedName>
    <definedName name="SCOD13.010.0030">#REF!</definedName>
    <definedName name="SCOD13.010.0030_1">#REF!</definedName>
    <definedName name="SCOD13.010.0090">#REF!</definedName>
    <definedName name="SCOD13.010.0090_1">#REF!</definedName>
    <definedName name="SCOD13.010.0100">#REF!</definedName>
    <definedName name="SCOD13.010.0100_1">#REF!</definedName>
    <definedName name="SCOD13.010.0110">#REF!</definedName>
    <definedName name="SCOD13.010.0110_1">#REF!</definedName>
    <definedName name="SCOD13.010.1200">#REF!</definedName>
    <definedName name="SCOD13.010.1200_1">#REF!</definedName>
    <definedName name="SCOD15.010.0010">#REF!</definedName>
    <definedName name="SCOD15.010.0010_1">#REF!</definedName>
    <definedName name="SCOD15.010.0055">#REF!</definedName>
    <definedName name="SCOD15.010.0055_1">#REF!</definedName>
    <definedName name="SCOD15.010.0140">#REF!</definedName>
    <definedName name="SCOD15.010.0140_1">#REF!</definedName>
    <definedName name="SCOD15.010.0181">#REF!</definedName>
    <definedName name="SCOD15.010.0181_1">#REF!</definedName>
    <definedName name="SCOD15.010.0270">#REF!</definedName>
    <definedName name="SCOD15.010.0270_1">#REF!</definedName>
    <definedName name="SCOD15.010.0280">#REF!</definedName>
    <definedName name="SCOD15.010.0280_1">#REF!</definedName>
    <definedName name="SCOD15.010.0290">#REF!</definedName>
    <definedName name="SCOD15.010.0290_1">#REF!</definedName>
    <definedName name="SCOD16.010.0010">#REF!</definedName>
    <definedName name="SCOD16.010.0010_1">#REF!</definedName>
    <definedName name="SCOD16.010.0060">#REF!</definedName>
    <definedName name="SCOD16.010.0060_1">#REF!</definedName>
    <definedName name="SCOD16.010.0110">#REF!</definedName>
    <definedName name="SCOD16.010.0110_1">#REF!</definedName>
    <definedName name="SCOD16.010.0120">#REF!</definedName>
    <definedName name="SCOD16.010.0120_1">#REF!</definedName>
    <definedName name="SCOD16.010.0170">#REF!</definedName>
    <definedName name="SCOD16.010.0170_1">#REF!</definedName>
    <definedName name="SCOD17.010.0080">#REF!</definedName>
    <definedName name="SCOD17.010.0080_1">#REF!</definedName>
    <definedName name="SCOD17.010.0100">#REF!</definedName>
    <definedName name="SCOD17.010.0100_1">#REF!</definedName>
    <definedName name="SCOD17.010.0150">#REF!</definedName>
    <definedName name="SCOD17.010.0150_1">#REF!</definedName>
    <definedName name="SCOD17.010.0290">#REF!</definedName>
    <definedName name="SCOD17.010.0290_1">#REF!</definedName>
    <definedName name="SCOD17.010.0390">#REF!</definedName>
    <definedName name="SCOD17.010.0390_1">#REF!</definedName>
    <definedName name="SCOD17.010.0436">#REF!</definedName>
    <definedName name="SCOD17.010.0436_1">#REF!</definedName>
    <definedName name="SCOD17.010.0437">#REF!</definedName>
    <definedName name="SCOD17.010.0437_1">#REF!</definedName>
    <definedName name="SCOD17.010.0602">#REF!</definedName>
    <definedName name="SCOD17.010.0602_1">#REF!</definedName>
    <definedName name="SCODCOMPOSIÇÃO01">#REF!</definedName>
    <definedName name="SCODCOMPOSIÇÃO01A">#REF!</definedName>
    <definedName name="SCODCOMPOSIÇÃO02">#REF!</definedName>
    <definedName name="SCODCOTADO01">#REF!</definedName>
    <definedName name="SCODCOTADO01_1">#REF!</definedName>
    <definedName name="SCODCOTADO02">#REF!</definedName>
    <definedName name="SCODCOTADO02_1">#REF!</definedName>
    <definedName name="SCODCOTADO03">#REF!</definedName>
    <definedName name="SCODCOTADO03_1">#REF!</definedName>
    <definedName name="SCODCOTADO04">#REF!</definedName>
    <definedName name="SCODCOTADO04_1">#REF!</definedName>
    <definedName name="SCODCOTADO05">#REF!</definedName>
    <definedName name="SCODCOTADO05_1">#REF!</definedName>
    <definedName name="SCODCOTADO06">#REF!</definedName>
    <definedName name="SCODCOTADO06_1">#REF!</definedName>
    <definedName name="SCODVERBA01">#REF!</definedName>
    <definedName name="SCODVERBA01_1">#REF!</definedName>
    <definedName name="SCOMPOS01">#REF!</definedName>
    <definedName name="SCOMPOS01_1">#REF!</definedName>
    <definedName name="SDS">#REF!</definedName>
    <definedName name="Sede_Detran_Consulta">#REF!</definedName>
    <definedName name="Semnome">#REF!</definedName>
    <definedName name="SERVI">#REF!</definedName>
    <definedName name="Serviços">#REF!</definedName>
    <definedName name="SERVIÇOS_COMPLEMENTARES">#REF!</definedName>
    <definedName name="SERVIÇOS_PRELIMINARES">#REF!</definedName>
    <definedName name="Servicos_Tecnicos">#REF!</definedName>
    <definedName name="Servicos_Tecnicos_">#REF!</definedName>
    <definedName name="SGERTUYH">#REF!</definedName>
    <definedName name="shtathat">#REF!</definedName>
    <definedName name="SomaAgrup" localSheetId="8" hidden="1">SUMIF(OFFSET(#REF!,1,0,#REF!),"S",OFFSET(#REF!,1,0,#REF!))</definedName>
    <definedName name="SomaAgrup" hidden="1">SUMIF(OFFSET(#REF!,1,0,#REF!),"S",OFFSET(#REF!,1,0,#REF!))</definedName>
    <definedName name="ss" localSheetId="8">#REF!</definedName>
    <definedName name="ss">#REF!</definedName>
    <definedName name="sssssssssss" localSheetId="8" hidden="1">TEXT(CPUs!Import.DataBase,"mm-aaaa")</definedName>
    <definedName name="sssssssssss" localSheetId="7" hidden="1">TEXT(Import.DataBase,"mm-aaaa")</definedName>
    <definedName name="sssssssssss" hidden="1">TEXT(Import.DataBase,"mm-aaaa")</definedName>
    <definedName name="ssssssssssssss" localSheetId="8">#REF!</definedName>
    <definedName name="ssssssssssssss">#REF!</definedName>
    <definedName name="sssssssssssssssssssssssss" localSheetId="8">#REF!</definedName>
    <definedName name="sssssssssssssssssssssssss">#REF!</definedName>
    <definedName name="STOT01.010.0020">#REF!</definedName>
    <definedName name="STOT01.010.0020_1">#REF!</definedName>
    <definedName name="STOT01.050.0040">#REF!</definedName>
    <definedName name="STOT01.050.0040_1">#REF!</definedName>
    <definedName name="STOT01.110.0010">#REF!</definedName>
    <definedName name="STOT01.110.0010_1">#REF!</definedName>
    <definedName name="STOT01.110.0295">#REF!</definedName>
    <definedName name="STOT01.110.0295_1">#REF!</definedName>
    <definedName name="STOT01.110.0720">#REF!</definedName>
    <definedName name="STOT01.110.0720_1">#REF!</definedName>
    <definedName name="STOT01.120.O22O">#REF!</definedName>
    <definedName name="STOT01.120.O22O_1">#REF!</definedName>
    <definedName name="STOT01.150.0130">#REF!</definedName>
    <definedName name="STOT01.150.0190">#REF!</definedName>
    <definedName name="STOT01.150.0190_1">#REF!</definedName>
    <definedName name="STOT01.250.0020">#REF!</definedName>
    <definedName name="STOT01.250.0020_1">#REF!</definedName>
    <definedName name="STOT01.250.0040">#REF!</definedName>
    <definedName name="STOT01.250.0040_1">#REF!</definedName>
    <definedName name="STOT01.250.0340">#REF!</definedName>
    <definedName name="STOT01.250.0340_1">#REF!</definedName>
    <definedName name="STOT01.2500040">#REF!</definedName>
    <definedName name="STOT01.2500040_1">#REF!</definedName>
    <definedName name="STOT02.010.0020">#REF!</definedName>
    <definedName name="STOT02.010.0020_1">#REF!</definedName>
    <definedName name="STOT02.010.0030">#REF!</definedName>
    <definedName name="STOT02.010.0030_1">#REF!</definedName>
    <definedName name="STOT02.010.0050">#REF!</definedName>
    <definedName name="STOT02.010.0050_1">#REF!</definedName>
    <definedName name="STOT02.010.0060">#REF!</definedName>
    <definedName name="STOT02.010.0060_1">#REF!</definedName>
    <definedName name="STOT02.010.0065">#REF!</definedName>
    <definedName name="STOT02.010.0065_1">#REF!</definedName>
    <definedName name="STOT02.010.0080">#REF!</definedName>
    <definedName name="STOT02.010.0080_1">#REF!</definedName>
    <definedName name="STOT02.010.0090">#REF!</definedName>
    <definedName name="STOT02.010.0090_1">#REF!</definedName>
    <definedName name="STOT02.010.0130">#REF!</definedName>
    <definedName name="STOT02.010.0130_1">#REF!</definedName>
    <definedName name="STOT02.010.0140">#REF!</definedName>
    <definedName name="STOT02.010.0140_1">#REF!</definedName>
    <definedName name="STOT02.010.0150">#REF!</definedName>
    <definedName name="STOT02.010.0150_1">#REF!</definedName>
    <definedName name="STOT02.020.0020">#REF!</definedName>
    <definedName name="STOT02.020.0020_1">#REF!</definedName>
    <definedName name="STOT02.040.0320">#REF!</definedName>
    <definedName name="STOT02.040.0320_1">#REF!</definedName>
    <definedName name="STOT02.040.3910">#REF!</definedName>
    <definedName name="STOT02.040.3910_1">#REF!</definedName>
    <definedName name="STOT02.040.3930">#REF!</definedName>
    <definedName name="STOT02.040.3930_1">#REF!</definedName>
    <definedName name="STOT02.040.7438">#REF!</definedName>
    <definedName name="STOT02.040.7438_1">#REF!</definedName>
    <definedName name="STOT02.110.0136">#REF!</definedName>
    <definedName name="STOT02.110.0136_1">#REF!</definedName>
    <definedName name="STOT02.110.0736">#REF!</definedName>
    <definedName name="STOT02.110.0736_1">#REF!</definedName>
    <definedName name="STOT02.110.1866">#REF!</definedName>
    <definedName name="STOT02.110.1866_1">#REF!</definedName>
    <definedName name="STOT02.110.2021">#REF!</definedName>
    <definedName name="STOT02.110.2021_1">#REF!</definedName>
    <definedName name="STOT02.110.2070">#REF!</definedName>
    <definedName name="STOT02.110.2070_1">#REF!</definedName>
    <definedName name="STOT02.110.2284">#REF!</definedName>
    <definedName name="STOT02.110.2284_1">#REF!</definedName>
    <definedName name="STOT02.110.2758">#REF!</definedName>
    <definedName name="STOT02.110.2758_1">#REF!</definedName>
    <definedName name="STOT02.110.3862">#REF!</definedName>
    <definedName name="STOT02.110.3862_1">#REF!</definedName>
    <definedName name="STOT02.110.3868">#REF!</definedName>
    <definedName name="STOT02.110.3926">#REF!</definedName>
    <definedName name="STOT02.110.3926_1">#REF!</definedName>
    <definedName name="STOT02.110.4292">#REF!</definedName>
    <definedName name="STOT02.110.4292_1">#REF!</definedName>
    <definedName name="STOT02.110.4760">#REF!</definedName>
    <definedName name="STOT02.110.4760_1">#REF!</definedName>
    <definedName name="STOT02.120.0010">#REF!</definedName>
    <definedName name="STOT02.120.0010_1">#REF!</definedName>
    <definedName name="STOT02.120.0040">#REF!</definedName>
    <definedName name="STOT02.120.0040_1">#REF!</definedName>
    <definedName name="STOT02.140.0040">#REF!</definedName>
    <definedName name="STOT02.140.0040_1">#REF!</definedName>
    <definedName name="STOT02.160.0010">#REF!</definedName>
    <definedName name="STOT02.160.0010_1">#REF!</definedName>
    <definedName name="STOT02.160.0075">#REF!</definedName>
    <definedName name="STOT02.160.0075_1">#REF!</definedName>
    <definedName name="STOT02.210.0030">#REF!</definedName>
    <definedName name="STOT02.210.0030_1">#REF!</definedName>
    <definedName name="STOT02.210.0110">#REF!</definedName>
    <definedName name="STOT02.210.0110_1">#REF!</definedName>
    <definedName name="STOT02.210.0290">#REF!</definedName>
    <definedName name="STOT02.210.0290_1">#REF!</definedName>
    <definedName name="STOT02.210.0320">#REF!</definedName>
    <definedName name="STOT02.210.0320_1">#REF!</definedName>
    <definedName name="STOT03.010.0020">#REF!</definedName>
    <definedName name="STOT03.010.0020_1">#REF!</definedName>
    <definedName name="STOT03.010.0025">#REF!</definedName>
    <definedName name="STOT03.010.0025_1">#REF!</definedName>
    <definedName name="STOT03.010.0040">#REF!</definedName>
    <definedName name="STOT03.010.0040_1">#REF!</definedName>
    <definedName name="STOT03.010.0050">#REF!</definedName>
    <definedName name="STOT03.010.0050_1">#REF!</definedName>
    <definedName name="STOT03.010.0100">#REF!</definedName>
    <definedName name="STOT03.010.0100_1">#REF!</definedName>
    <definedName name="STOT03.010.0140">#REF!</definedName>
    <definedName name="STOT03.010.0140_1">#REF!</definedName>
    <definedName name="STOT03.010.0160">#REF!</definedName>
    <definedName name="STOT03.010.0160_1">#REF!</definedName>
    <definedName name="STOT03.010.0170">#REF!</definedName>
    <definedName name="STOT03.010.0170_1">#REF!</definedName>
    <definedName name="STOT03.010.0180">#REF!</definedName>
    <definedName name="STOT03.010.0180_1">#REF!</definedName>
    <definedName name="STOT03.010.0190">#REF!</definedName>
    <definedName name="STOT03.010.0190_1">#REF!</definedName>
    <definedName name="STOT03.010.0200">#REF!</definedName>
    <definedName name="STOT03.010.0200_1">#REF!</definedName>
    <definedName name="STOT04.010.0010">#REF!</definedName>
    <definedName name="STOT04.010.0010_1">#REF!</definedName>
    <definedName name="STOT04.010.0040">#REF!</definedName>
    <definedName name="STOT04.010.0040_1">#REF!</definedName>
    <definedName name="STOT04.010.0070">#REF!</definedName>
    <definedName name="STOT04.010.0070_1">#REF!</definedName>
    <definedName name="STOT04.010.0150">#REF!</definedName>
    <definedName name="STOT04.010.0150_1">#REF!</definedName>
    <definedName name="STOT04.010.0190">#REF!</definedName>
    <definedName name="STOT04.010.0190_1">#REF!</definedName>
    <definedName name="STOT04.010.0200">#REF!</definedName>
    <definedName name="STOT04.010.0200_1">#REF!</definedName>
    <definedName name="STOT04.010.0290">#REF!</definedName>
    <definedName name="STOT04.010.0290_1">#REF!</definedName>
    <definedName name="STOT04.010.0320">#REF!</definedName>
    <definedName name="STOT04.010.0320_1">#REF!</definedName>
    <definedName name="stot04.010.0330">#REF!</definedName>
    <definedName name="STOT04.010.0330_1">#REF!</definedName>
    <definedName name="STOT04.010.0371">#REF!</definedName>
    <definedName name="STOT04.010.0371_1">#REF!</definedName>
    <definedName name="STOT04.010.0375">#REF!</definedName>
    <definedName name="STOT04.010.0375_1">#REF!</definedName>
    <definedName name="STOT04.010.0395">#REF!</definedName>
    <definedName name="STOT04.010.0395_1">#REF!</definedName>
    <definedName name="STOT04.010.0420">#REF!</definedName>
    <definedName name="STOT04.010.0420_1">#REF!</definedName>
    <definedName name="STOT04.010.0430">#REF!</definedName>
    <definedName name="STOT04.010.0430_1">#REF!</definedName>
    <definedName name="STOT05.010.0020">#REF!</definedName>
    <definedName name="STOT05.010.0020_1">#REF!</definedName>
    <definedName name="STOT05.110.0005">#REF!</definedName>
    <definedName name="STOT05.110.0005_1">#REF!</definedName>
    <definedName name="STOT05.110.0420">#REF!</definedName>
    <definedName name="STOT05.110.0420_1">#REF!</definedName>
    <definedName name="STOT05.110.1300">#REF!</definedName>
    <definedName name="STOT05.110.1300_1">#REF!</definedName>
    <definedName name="STOT05.110.1565">#REF!</definedName>
    <definedName name="STOT05.110.1565_1">#REF!</definedName>
    <definedName name="STOT05.110.1590">#REF!</definedName>
    <definedName name="STOT05.110.1590_1">#REF!</definedName>
    <definedName name="STOT05.110.1620">#REF!</definedName>
    <definedName name="STOT05.120.0060">#REF!</definedName>
    <definedName name="STOT05.120.0060_1">#REF!</definedName>
    <definedName name="STOT06.010.0010">#REF!</definedName>
    <definedName name="STOT06.010.0010_1">#REF!</definedName>
    <definedName name="STOT08.010.0010">#REF!</definedName>
    <definedName name="STOT08.010.0010_1">#REF!</definedName>
    <definedName name="STOT08.010.0040">#REF!</definedName>
    <definedName name="STOT08.010.0040_1">#REF!</definedName>
    <definedName name="STOT08.010.0060">#REF!</definedName>
    <definedName name="STOT08.010.0060_1">#REF!</definedName>
    <definedName name="STOT08.010.0120">#REF!</definedName>
    <definedName name="STOT08.010.0120_1">#REF!</definedName>
    <definedName name="STOT08.010.0130">#REF!</definedName>
    <definedName name="STOT08.010.0130_1">#REF!</definedName>
    <definedName name="STOT08.010.0135">#REF!</definedName>
    <definedName name="STOT08.010.0135_1">#REF!</definedName>
    <definedName name="STOT08.010.0190">#REF!</definedName>
    <definedName name="STOT08.010.0190_1">#REF!</definedName>
    <definedName name="STOT08.010.0270">#REF!</definedName>
    <definedName name="STOT08.010.0270_1">#REF!</definedName>
    <definedName name="STOT080.010.0350">#REF!</definedName>
    <definedName name="STOT080.010.0350_1">#REF!</definedName>
    <definedName name="STOT09.010.0060">#REF!</definedName>
    <definedName name="STOT09.010.0060_1">#REF!</definedName>
    <definedName name="STOT09.010.0070">#REF!</definedName>
    <definedName name="STOT09.010.0070_1">#REF!</definedName>
    <definedName name="STOT09.010.0240">#REF!</definedName>
    <definedName name="STOT09.010.0240_1">#REF!</definedName>
    <definedName name="STOT09.010.0380">#REF!</definedName>
    <definedName name="STOT09.010.0380_1">#REF!</definedName>
    <definedName name="STOT09.010.0430">#REF!</definedName>
    <definedName name="STOT09.010.0430_1">#REF!</definedName>
    <definedName name="STOT09.010.0470">#REF!</definedName>
    <definedName name="STOT09.010.0470_1">#REF!</definedName>
    <definedName name="STOT09.010.0700">#REF!</definedName>
    <definedName name="STOT09.010.0700_1">#REF!</definedName>
    <definedName name="STOT10.010.0140">#REF!</definedName>
    <definedName name="STOT10.010.0140_1">#REF!</definedName>
    <definedName name="STOT10.010.0150">#REF!</definedName>
    <definedName name="STOT10.010.0150_1">#REF!</definedName>
    <definedName name="STOT10.010.0180">#REF!</definedName>
    <definedName name="STOT10.010.0180_1">#REF!</definedName>
    <definedName name="STOT10.010.0270">#REF!</definedName>
    <definedName name="STOT10.010.0270_1">#REF!</definedName>
    <definedName name="STOT10.010.0280">#REF!</definedName>
    <definedName name="STOT10.010.0280_1">#REF!</definedName>
    <definedName name="STOT10.010.0290">#REF!</definedName>
    <definedName name="STOT10.010.0290_1">#REF!</definedName>
    <definedName name="STOT10.010.0298">#REF!</definedName>
    <definedName name="STOT10.010.0298_1">#REF!</definedName>
    <definedName name="STOT10.010.0307">#REF!</definedName>
    <definedName name="STOT10.010.0307_1">#REF!</definedName>
    <definedName name="STOT10.010.0308">#REF!</definedName>
    <definedName name="STOT10.010.0308_1">#REF!</definedName>
    <definedName name="STOT10.010.0310">#REF!</definedName>
    <definedName name="STOT10.010.0310_1">#REF!</definedName>
    <definedName name="STOT10.010.0330">#REF!</definedName>
    <definedName name="STOT10.010.0330_1">#REF!</definedName>
    <definedName name="STOT10.010.0333">#REF!</definedName>
    <definedName name="STOT10.010.0333_1">#REF!</definedName>
    <definedName name="STOT10.010.0350">#REF!</definedName>
    <definedName name="STOT10.010.0350_1">#REF!</definedName>
    <definedName name="STOT10.010.0380">#REF!</definedName>
    <definedName name="STOT10.010.0380_1">#REF!</definedName>
    <definedName name="STOT10.010.0400">#REF!</definedName>
    <definedName name="STOT10.010.0400_1">#REF!</definedName>
    <definedName name="STOT10.010.0431">#REF!</definedName>
    <definedName name="STOT10.010.0431_1">#REF!</definedName>
    <definedName name="STOT10.010.1100">#REF!</definedName>
    <definedName name="STOT10.010.1100_1">#REF!</definedName>
    <definedName name="STOT10.010.1110">#REF!</definedName>
    <definedName name="STOT10.010.1110_1">#REF!</definedName>
    <definedName name="STOT12.010.0010">#REF!</definedName>
    <definedName name="STOT12.010.0010_1">#REF!</definedName>
    <definedName name="STOT12.010.0050">#REF!</definedName>
    <definedName name="STOT12.010.0050_1">#REF!</definedName>
    <definedName name="STOT12.010.0060">#REF!</definedName>
    <definedName name="STOT12.010.0060_1">#REF!</definedName>
    <definedName name="STOT12.010.0210">#REF!</definedName>
    <definedName name="STOT12.010.0210_1">#REF!</definedName>
    <definedName name="STOT12.010.0300">#REF!</definedName>
    <definedName name="STOT12.010.0300_1">#REF!</definedName>
    <definedName name="STOT12.010.0340">#REF!</definedName>
    <definedName name="STOT12.010.0340_1">#REF!</definedName>
    <definedName name="STOT12.010.0360">#REF!</definedName>
    <definedName name="STOT12.010.0360_1">#REF!</definedName>
    <definedName name="STOT12.010.0550">#REF!</definedName>
    <definedName name="STOT12.010.0550_1">#REF!</definedName>
    <definedName name="STOT13.010.0030">#REF!</definedName>
    <definedName name="STOT13.010.0030_1">#REF!</definedName>
    <definedName name="STOT13.010.0040">#REF!</definedName>
    <definedName name="STOT13.010.0040_1">#REF!</definedName>
    <definedName name="STOT13.010.0090">#REF!</definedName>
    <definedName name="STOT13.010.0090_1">#REF!</definedName>
    <definedName name="STOT13.010.0100">#REF!</definedName>
    <definedName name="STOT13.010.0100_1">#REF!</definedName>
    <definedName name="STOT13.010.0110">#REF!</definedName>
    <definedName name="STOT13.010.0110_1">#REF!</definedName>
    <definedName name="STOT13.010.0350">#REF!</definedName>
    <definedName name="STOT13.010.0350_1">#REF!</definedName>
    <definedName name="STOT13.010.0360">#REF!</definedName>
    <definedName name="STOT13.010.0360_1">#REF!</definedName>
    <definedName name="STOT13.010.0380">#REF!</definedName>
    <definedName name="STOT13.010.0380_1">#REF!</definedName>
    <definedName name="STOT13.010.0410">#REF!</definedName>
    <definedName name="STOT13.010.0410_1">#REF!</definedName>
    <definedName name="STOT13.010.0860">#REF!</definedName>
    <definedName name="STOT13.010.0860_1">#REF!</definedName>
    <definedName name="STOT13.010.0880">#REF!</definedName>
    <definedName name="STOT13.010.0880_1">#REF!</definedName>
    <definedName name="STOT13.010.1200">#REF!</definedName>
    <definedName name="STOT13.010.1200_1">#REF!</definedName>
    <definedName name="STOT15.010.0010">#REF!</definedName>
    <definedName name="STOT15.010.0010_1">#REF!</definedName>
    <definedName name="STOT15.010.0040">#REF!</definedName>
    <definedName name="STOT15.010.0040_1">#REF!</definedName>
    <definedName name="STOT15.010.0055">#REF!</definedName>
    <definedName name="STOT15.010.0055_1">#REF!</definedName>
    <definedName name="STOT15.010.0140">#REF!</definedName>
    <definedName name="STOT15.010.0140_1">#REF!</definedName>
    <definedName name="STOT15.010.0181">#REF!</definedName>
    <definedName name="STOT15.010.0181_1">#REF!</definedName>
    <definedName name="STOT15.010.0270">#REF!</definedName>
    <definedName name="STOT15.010.0270_1">#REF!</definedName>
    <definedName name="STOT15.010.0280">#REF!</definedName>
    <definedName name="STOT15.010.0280_1">#REF!</definedName>
    <definedName name="STOT15.010.0290">#REF!</definedName>
    <definedName name="STOT15.010.0290_1">#REF!</definedName>
    <definedName name="STOT16.010.0010">#REF!</definedName>
    <definedName name="STOT16.010.0010_1">#REF!</definedName>
    <definedName name="STOT16.010.0060">#REF!</definedName>
    <definedName name="STOT16.010.0060_1">#REF!</definedName>
    <definedName name="STOT16.010.0110">#REF!</definedName>
    <definedName name="STOT16.010.0110_1">#REF!</definedName>
    <definedName name="STOT16.010.0120">#REF!</definedName>
    <definedName name="STOT16.010.0120_1">#REF!</definedName>
    <definedName name="STOT16.010.0150">#REF!</definedName>
    <definedName name="STOT16.010.0150_1">#REF!</definedName>
    <definedName name="STOT16.010.0170">#REF!</definedName>
    <definedName name="STOT16.010.0170_1">#REF!</definedName>
    <definedName name="STOT17.010.0080">#REF!</definedName>
    <definedName name="STOT17.010.0080_1">#REF!</definedName>
    <definedName name="STOT17.010.0100">#REF!</definedName>
    <definedName name="STOT17.010.0100_1">#REF!</definedName>
    <definedName name="STOT17.010.0120">#REF!</definedName>
    <definedName name="STOT17.010.0120_1">#REF!</definedName>
    <definedName name="STOT17.010.0150">#REF!</definedName>
    <definedName name="STOT17.010.0150_1">#REF!</definedName>
    <definedName name="STOT17.010.0290">#REF!</definedName>
    <definedName name="STOT17.010.0290_1">#REF!</definedName>
    <definedName name="STOT17.010.0350">#REF!</definedName>
    <definedName name="STOT17.010.0350_1">#REF!</definedName>
    <definedName name="STOT17.010.0390">#REF!</definedName>
    <definedName name="STOT17.010.0390_1">#REF!</definedName>
    <definedName name="STOT17.010.0437">#REF!</definedName>
    <definedName name="STOT17.010.0437_1">#REF!</definedName>
    <definedName name="STOT17.010.0602">#REF!</definedName>
    <definedName name="STOT17.010.0602_1">#REF!</definedName>
    <definedName name="STOTCOMPOS01">#REF!</definedName>
    <definedName name="STOTCOMPOS01_1">#REF!</definedName>
    <definedName name="SubLeito">#REF!</definedName>
    <definedName name="subtrecho">#REF!</definedName>
    <definedName name="T.1">#REF!</definedName>
    <definedName name="T.10">#REF!</definedName>
    <definedName name="T.11">#REF!</definedName>
    <definedName name="T.12">#REF!</definedName>
    <definedName name="T.13">#REF!</definedName>
    <definedName name="T.14">#REF!</definedName>
    <definedName name="T.15">#REF!</definedName>
    <definedName name="T.2">#REF!</definedName>
    <definedName name="T.3">#REF!</definedName>
    <definedName name="T.4">#REF!</definedName>
    <definedName name="T.5">#REF!</definedName>
    <definedName name="T.6">#REF!</definedName>
    <definedName name="T.7">#REF!</definedName>
    <definedName name="T.8">#REF!</definedName>
    <definedName name="T.9">#REF!</definedName>
    <definedName name="TEC">#REF!</definedName>
    <definedName name="TEC.">#REF!</definedName>
    <definedName name="TERRA">#REF!</definedName>
    <definedName name="TERRA_1">#REF!</definedName>
    <definedName name="TERRAPLENAGEM">#REF!</definedName>
    <definedName name="teste" localSheetId="6">#REF!</definedName>
    <definedName name="teste">#REF!</definedName>
    <definedName name="tfjfxtj">#REF!</definedName>
    <definedName name="TIPO_DE_OBRA" localSheetId="8">OFFSET([19]Lista!$C$2,0,0,COUNTA([19]Lista!$C$2:$C$101),1)</definedName>
    <definedName name="TIPO_DE_OBRA">OFFSET(#REF!,0,0,COUNTA(#REF!),1)</definedName>
    <definedName name="TIPOORCAMENTO" localSheetId="8" hidden="1">IF(VALUE([4]MENU!$O$3)=2,"Licitado","Proposto")</definedName>
    <definedName name="TIPOORCAMENTO" hidden="1">IF(VALUE(#REF!)=2,"Licitado","Proposto")</definedName>
    <definedName name="_xlnm.Print_Titles" localSheetId="6">Cronograma!$B:$E,Cronograma!$2:$8</definedName>
    <definedName name="_xlnm.Print_Titles" localSheetId="7">'CURVA ABC'!$2:$10</definedName>
    <definedName name="_xlnm.Print_Titles" localSheetId="5">MC!$7:$9</definedName>
    <definedName name="_xlnm.Print_Titles" localSheetId="1">'Planilha Orçamentária'!$11:$12</definedName>
    <definedName name="_xlnm.Print_Titles" localSheetId="0">Resumo!$A:$D,Resumo!$1:$7</definedName>
    <definedName name="TOT.P" localSheetId="8">#REF!</definedName>
    <definedName name="TOT.P">#REF!</definedName>
    <definedName name="TOT1.P">#REF!</definedName>
    <definedName name="TOTALMATERIAL">#REF!</definedName>
    <definedName name="TOTALMATERIAL_1">#REF!</definedName>
    <definedName name="TOTALSERVIÇO">#REF!</definedName>
    <definedName name="TOTALSERVIÇO_1">#REF!</definedName>
    <definedName name="TOTFASE">#REF!</definedName>
    <definedName name="TOTFASE_1">#REF!</definedName>
    <definedName name="TOTFASE_5">#REF!</definedName>
    <definedName name="TOTFASE_6">#REF!</definedName>
    <definedName name="trecho">#REF!</definedName>
    <definedName name="TT.1">#REF!</definedName>
    <definedName name="TT.10">#REF!</definedName>
    <definedName name="TT.11">#REF!</definedName>
    <definedName name="TT.12">#REF!</definedName>
    <definedName name="TT.13">#REF!</definedName>
    <definedName name="TT.14">#REF!</definedName>
    <definedName name="TT.15">#REF!</definedName>
    <definedName name="TT.2">#REF!</definedName>
    <definedName name="TT.3">#REF!</definedName>
    <definedName name="TT.4">#REF!</definedName>
    <definedName name="TT.5">#REF!</definedName>
    <definedName name="TT.6">#REF!</definedName>
    <definedName name="TT.7">#REF!</definedName>
    <definedName name="TT.8">#REF!</definedName>
    <definedName name="TT.9">#REF!</definedName>
    <definedName name="ttttttttttttt">#REF!</definedName>
    <definedName name="urb">#REF!</definedName>
    <definedName name="usina" localSheetId="8">'[3]DADOS COLETATO'!$C$42</definedName>
    <definedName name="usina">#REF!</definedName>
    <definedName name="VAA">#REF!</definedName>
    <definedName name="VAA_1">#REF!</definedName>
    <definedName name="VAT">#REF!</definedName>
    <definedName name="VAT_1">#REF!</definedName>
    <definedName name="VBF">#REF!</definedName>
    <definedName name="VBF_1">#REF!</definedName>
    <definedName name="ve">#REF!</definedName>
    <definedName name="ve_1">#REF!</definedName>
    <definedName name="VE1_1">#REF!</definedName>
    <definedName name="VEC">#REF!</definedName>
    <definedName name="VO">#REF!</definedName>
    <definedName name="VO_1">#REF!</definedName>
    <definedName name="VO1_1">#REF!</definedName>
    <definedName name="VOC">#REF!</definedName>
    <definedName name="Vol_Estrutural">#REF!</definedName>
    <definedName name="Vol_Estrutural_1">#REF!</definedName>
    <definedName name="VOLCON">#REF!</definedName>
    <definedName name="VOLCON_1">#REF!</definedName>
    <definedName name="VOLCONC">#REF!</definedName>
    <definedName name="VOLCONC_1">#REF!</definedName>
    <definedName name="volumedebrita" localSheetId="8">'[3]DADOS COLETATO'!$I$10</definedName>
    <definedName name="volumedebrita">#REF!</definedName>
    <definedName name="volumedecorte" localSheetId="8">'[3]DADOS COLETATO'!$I$9</definedName>
    <definedName name="volumedecorte">#REF!</definedName>
    <definedName name="volumedepv" localSheetId="8">'[3]DADOS COLETATO'!$I$11</definedName>
    <definedName name="volumedepv">#REF!</definedName>
    <definedName name="vr">#REF!</definedName>
    <definedName name="VR_1">#REF!</definedName>
    <definedName name="VRC">#REF!</definedName>
    <definedName name="VTE">#REF!</definedName>
    <definedName name="VTE_1">#REF!</definedName>
    <definedName name="VTOTAL1" localSheetId="8" hidden="1">ROUND(#REF!*#REF!,15-13*#REF!)</definedName>
    <definedName name="VTOTAL1" hidden="1">ROUND(#REF!*#REF!,15-13*#REF!)</definedName>
    <definedName name="W">#REF!</definedName>
    <definedName name="wdwsxdfrfd" localSheetId="8">[12]Fundação!#REF!</definedName>
    <definedName name="wdwsxdfrfd">#REF!</definedName>
    <definedName name="wefg" localSheetId="8">#REF!</definedName>
    <definedName name="wefg">#REF!</definedName>
    <definedName name="wrn.Cronograma.">#REF!</definedName>
    <definedName name="wrn.GERAL.">#REF!</definedName>
    <definedName name="wrn.mode_lev.xls." localSheetId="8" hidden="1">{#N/A,#N/A,FALSE,"ALVENARIA";#N/A,#N/A,FALSE,"BLOCOS";#N/A,#N/A,FALSE,"CINTAS";#N/A,#N/A,FALSE,"CORTINA";#N/A,#N/A,FALSE,"LAJES";#N/A,#N/A,FALSE,"PILARES";#N/A,#N/A,FALSE,"VIGAS"}</definedName>
    <definedName name="wrn.mode_lev.xls." localSheetId="7" hidden="1">{#N/A,#N/A,FALSE,"ALVENARIA";#N/A,#N/A,FALSE,"BLOCOS";#N/A,#N/A,FALSE,"CINTAS";#N/A,#N/A,FALSE,"CORTINA";#N/A,#N/A,FALSE,"LAJES";#N/A,#N/A,FALSE,"PILARES";#N/A,#N/A,FALSE,"VIGAS"}</definedName>
    <definedName name="wrn.mode_lev.xls." hidden="1">{#N/A,#N/A,FALSE,"ALVENARIA";#N/A,#N/A,FALSE,"BLOCOS";#N/A,#N/A,FALSE,"CINTAS";#N/A,#N/A,FALSE,"CORTINA";#N/A,#N/A,FALSE,"LAJES";#N/A,#N/A,FALSE,"PILARES";#N/A,#N/A,FALSE,"VIGAS"}</definedName>
    <definedName name="wrn.PENDENCIAS." localSheetId="8">#REF!</definedName>
    <definedName name="wrn.PENDENCIAS.">#REF!</definedName>
    <definedName name="x" localSheetId="8" hidden="1">{#N/A,#N/A,FALSE,"ALVENARIA";#N/A,#N/A,FALSE,"BLOCOS";#N/A,#N/A,FALSE,"CINTAS";#N/A,#N/A,FALSE,"CORTINA";#N/A,#N/A,FALSE,"LAJES";#N/A,#N/A,FALSE,"PILARES";#N/A,#N/A,FALSE,"VIGAS"}</definedName>
    <definedName name="x" localSheetId="7" hidden="1">{#N/A,#N/A,FALSE,"ALVENARIA";#N/A,#N/A,FALSE,"BLOCOS";#N/A,#N/A,FALSE,"CINTAS";#N/A,#N/A,FALSE,"CORTINA";#N/A,#N/A,FALSE,"LAJES";#N/A,#N/A,FALSE,"PILARES";#N/A,#N/A,FALSE,"VIGAS"}</definedName>
    <definedName name="x" hidden="1">{#N/A,#N/A,FALSE,"ALVENARIA";#N/A,#N/A,FALSE,"BLOCOS";#N/A,#N/A,FALSE,"CINTAS";#N/A,#N/A,FALSE,"CORTINA";#N/A,#N/A,FALSE,"LAJES";#N/A,#N/A,FALSE,"PILARES";#N/A,#N/A,FALSE,"VIGAS"}</definedName>
    <definedName name="XXX010160100" localSheetId="8">#REF!</definedName>
    <definedName name="XXX010160100">#REF!</definedName>
    <definedName name="xxxxxx" localSheetId="8">[18]COPASAXSINAPI_ENXUTO!#REF!</definedName>
    <definedName name="xxxxxx">#REF!</definedName>
    <definedName name="Z" localSheetId="8">#REF!</definedName>
    <definedName name="Z">#REF!</definedName>
    <definedName name="zero">#REF!</definedName>
    <definedName name="ZGRE">#REF!</definedName>
  </definedNames>
  <calcPr calcId="191029"/>
</workbook>
</file>

<file path=xl/calcChain.xml><?xml version="1.0" encoding="utf-8"?>
<calcChain xmlns="http://schemas.openxmlformats.org/spreadsheetml/2006/main">
  <c r="H130" i="74" l="1"/>
  <c r="M178" i="77"/>
  <c r="N23" i="77"/>
  <c r="N22" i="77"/>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70" i="79"/>
  <c r="K71" i="79"/>
  <c r="K72" i="79"/>
  <c r="K73" i="79"/>
  <c r="K74" i="79"/>
  <c r="K75" i="79"/>
  <c r="K76" i="79"/>
  <c r="K77" i="79"/>
  <c r="K78" i="79"/>
  <c r="K79" i="79"/>
  <c r="K80" i="79"/>
  <c r="K81" i="79"/>
  <c r="K82" i="79"/>
  <c r="K83" i="79"/>
  <c r="K84" i="79"/>
  <c r="K85" i="79"/>
  <c r="K86" i="79"/>
  <c r="K87" i="79"/>
  <c r="K88" i="79"/>
  <c r="K89" i="79"/>
  <c r="K90" i="79"/>
  <c r="K91" i="79"/>
  <c r="K92" i="79"/>
  <c r="K93" i="79"/>
  <c r="K94" i="79"/>
  <c r="K95" i="79"/>
  <c r="K96" i="79"/>
  <c r="K97" i="79"/>
  <c r="K98" i="79"/>
  <c r="K99" i="79"/>
  <c r="K100" i="79"/>
  <c r="K101" i="79"/>
  <c r="K102" i="79"/>
  <c r="K103" i="79"/>
  <c r="K104" i="79"/>
  <c r="K105" i="79"/>
  <c r="K106" i="79"/>
  <c r="K107" i="79"/>
  <c r="K108" i="79"/>
  <c r="K109" i="79"/>
  <c r="K110" i="79"/>
  <c r="K111" i="79"/>
  <c r="K112" i="79"/>
  <c r="K113" i="79"/>
  <c r="K114" i="79"/>
  <c r="K115" i="79"/>
  <c r="K116" i="79"/>
  <c r="K117" i="79"/>
  <c r="K118" i="79"/>
  <c r="K119" i="79"/>
  <c r="K120" i="79"/>
  <c r="K121" i="79"/>
  <c r="K122" i="79"/>
  <c r="K123" i="79"/>
  <c r="K124" i="79"/>
  <c r="K125" i="79"/>
  <c r="K126" i="79"/>
  <c r="K127" i="79"/>
  <c r="K128" i="79"/>
  <c r="K129" i="79"/>
  <c r="K130" i="79"/>
  <c r="K131" i="79"/>
  <c r="K132" i="79"/>
  <c r="K133" i="79"/>
  <c r="K134" i="79"/>
  <c r="K135" i="79"/>
  <c r="K136" i="79"/>
  <c r="K137" i="79"/>
  <c r="K138" i="79"/>
  <c r="K139" i="79"/>
  <c r="K140" i="79"/>
  <c r="K141" i="79"/>
  <c r="K142" i="79"/>
  <c r="K143" i="79"/>
  <c r="K144" i="79"/>
  <c r="K145" i="79"/>
  <c r="K146" i="79"/>
  <c r="K147" i="79"/>
  <c r="K148" i="79"/>
  <c r="K149" i="79"/>
  <c r="K150" i="79"/>
  <c r="K151" i="79"/>
  <c r="K152" i="79"/>
  <c r="K153" i="79"/>
  <c r="K154" i="79"/>
  <c r="K155" i="79"/>
  <c r="K156" i="79"/>
  <c r="K157" i="79"/>
  <c r="K158" i="79"/>
  <c r="K159" i="79"/>
  <c r="K160" i="79"/>
  <c r="K161" i="79"/>
  <c r="K162" i="79"/>
  <c r="K163" i="79"/>
  <c r="K164" i="79"/>
  <c r="K165" i="79"/>
  <c r="K166" i="79"/>
  <c r="K167" i="79"/>
  <c r="K168" i="79"/>
  <c r="K169" i="79"/>
  <c r="K170" i="79"/>
  <c r="K171" i="79"/>
  <c r="K172" i="79"/>
  <c r="K173" i="79"/>
  <c r="K174" i="79"/>
  <c r="K175" i="79"/>
  <c r="K176" i="79"/>
  <c r="K177" i="79"/>
  <c r="K178" i="79"/>
  <c r="K179"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K215" i="79"/>
  <c r="K216" i="79"/>
  <c r="K217" i="79"/>
  <c r="K218" i="79"/>
  <c r="K219" i="79"/>
  <c r="K220" i="79"/>
  <c r="K221" i="79"/>
  <c r="K222" i="79"/>
  <c r="K223" i="79"/>
  <c r="K224" i="79"/>
  <c r="K225" i="79"/>
  <c r="K226" i="79"/>
  <c r="K227" i="79"/>
  <c r="K228" i="79"/>
  <c r="K229" i="79"/>
  <c r="K230" i="79"/>
  <c r="K231" i="79"/>
  <c r="K232" i="79"/>
  <c r="K233" i="79"/>
  <c r="K234" i="79"/>
  <c r="K235" i="79"/>
  <c r="K236" i="79"/>
  <c r="K237" i="79"/>
  <c r="K238" i="79"/>
  <c r="K239" i="79"/>
  <c r="K240" i="79"/>
  <c r="K241" i="79"/>
  <c r="K242" i="79"/>
  <c r="K243" i="79"/>
  <c r="K244" i="79"/>
  <c r="K245" i="79"/>
  <c r="K246" i="79"/>
  <c r="K247" i="79"/>
  <c r="K248" i="79"/>
  <c r="K249" i="79"/>
  <c r="K250" i="79"/>
  <c r="K251" i="79"/>
  <c r="K252" i="79"/>
  <c r="K253" i="79"/>
  <c r="K254" i="79"/>
  <c r="K255" i="79"/>
  <c r="K256" i="79"/>
  <c r="K257" i="79"/>
  <c r="K258" i="79"/>
  <c r="K259" i="79"/>
  <c r="K260" i="79"/>
  <c r="K261" i="79"/>
  <c r="K262" i="79"/>
  <c r="K263" i="79"/>
  <c r="K264" i="79"/>
  <c r="K265" i="79"/>
  <c r="K266" i="79"/>
  <c r="K267" i="79"/>
  <c r="K268" i="79"/>
  <c r="K269" i="79"/>
  <c r="K270" i="79"/>
  <c r="K271" i="79"/>
  <c r="K272" i="79"/>
  <c r="K273" i="79"/>
  <c r="K274" i="79"/>
  <c r="K275" i="79"/>
  <c r="K276" i="79"/>
  <c r="K277" i="79"/>
  <c r="K278" i="79"/>
  <c r="K279" i="79"/>
  <c r="K280" i="79"/>
  <c r="K281" i="79"/>
  <c r="K282" i="79"/>
  <c r="K283" i="79"/>
  <c r="K284" i="79"/>
  <c r="K285" i="79"/>
  <c r="K286" i="79"/>
  <c r="K287" i="79"/>
  <c r="K288" i="79"/>
  <c r="K289" i="79"/>
  <c r="K290" i="79"/>
  <c r="K291" i="79"/>
  <c r="K292" i="79"/>
  <c r="K293" i="79"/>
  <c r="K294" i="79"/>
  <c r="K295" i="79"/>
  <c r="K296" i="79"/>
  <c r="K297" i="79"/>
  <c r="K298" i="79"/>
  <c r="K299" i="79"/>
  <c r="K300" i="79"/>
  <c r="K301" i="79"/>
  <c r="K302" i="79"/>
  <c r="K303" i="79"/>
  <c r="K304" i="79"/>
  <c r="K305" i="79"/>
  <c r="K306" i="79"/>
  <c r="K307" i="79"/>
  <c r="K308" i="79"/>
  <c r="K309" i="79"/>
  <c r="K310" i="79"/>
  <c r="K311" i="79"/>
  <c r="K312" i="79"/>
  <c r="K313" i="79"/>
  <c r="K314" i="79"/>
  <c r="K315" i="79"/>
  <c r="K316" i="79"/>
  <c r="K317" i="79"/>
  <c r="K318" i="79"/>
  <c r="K319" i="79"/>
  <c r="K320" i="79"/>
  <c r="K321" i="79"/>
  <c r="K322" i="79"/>
  <c r="K323" i="79"/>
  <c r="K324" i="79"/>
  <c r="K325" i="79"/>
  <c r="K326" i="79"/>
  <c r="K327" i="79"/>
  <c r="K328" i="79"/>
  <c r="K329" i="79"/>
  <c r="K330" i="79"/>
  <c r="K331" i="79"/>
  <c r="K332" i="79"/>
  <c r="K333" i="79"/>
  <c r="K334" i="79"/>
  <c r="K335" i="79"/>
  <c r="K336" i="79"/>
  <c r="K337" i="79"/>
  <c r="K338" i="79"/>
  <c r="K339" i="79"/>
  <c r="K340" i="79"/>
  <c r="K341" i="79"/>
  <c r="K342" i="79"/>
  <c r="K343" i="79"/>
  <c r="K344" i="79"/>
  <c r="K345" i="79"/>
  <c r="K346" i="79"/>
  <c r="K347" i="79"/>
  <c r="K348" i="79"/>
  <c r="K349" i="79"/>
  <c r="K350" i="79"/>
  <c r="K351" i="79"/>
  <c r="K352" i="79"/>
  <c r="K353" i="79"/>
  <c r="K354" i="79"/>
  <c r="K355" i="79"/>
  <c r="K356" i="79"/>
  <c r="K357" i="79"/>
  <c r="K358" i="79"/>
  <c r="K359" i="79"/>
  <c r="K360" i="79"/>
  <c r="K361" i="79"/>
  <c r="K362" i="79"/>
  <c r="K363" i="79"/>
  <c r="K364" i="79"/>
  <c r="K365" i="79"/>
  <c r="K366" i="79"/>
  <c r="K367" i="79"/>
  <c r="K368" i="79"/>
  <c r="K369" i="79"/>
  <c r="K370" i="79"/>
  <c r="K371" i="79"/>
  <c r="K372" i="79"/>
  <c r="K373" i="79"/>
  <c r="K374" i="79"/>
  <c r="K375" i="79"/>
  <c r="K376" i="79"/>
  <c r="K377" i="79"/>
  <c r="K378" i="79"/>
  <c r="K379" i="79"/>
  <c r="K380" i="79"/>
  <c r="K381" i="79"/>
  <c r="K382" i="79"/>
  <c r="K383" i="79"/>
  <c r="K384" i="79"/>
  <c r="K385" i="79"/>
  <c r="K386" i="79"/>
  <c r="K387" i="79"/>
  <c r="K388" i="79"/>
  <c r="K389" i="79"/>
  <c r="K390" i="79"/>
  <c r="K391" i="79"/>
  <c r="K392" i="79"/>
  <c r="K393" i="79"/>
  <c r="K394" i="79"/>
  <c r="K395" i="79"/>
  <c r="K396" i="79"/>
  <c r="K397" i="79"/>
  <c r="K398" i="79"/>
  <c r="K399" i="79"/>
  <c r="K400" i="79"/>
  <c r="K401" i="79"/>
  <c r="K402" i="79"/>
  <c r="K403" i="79"/>
  <c r="K404" i="79"/>
  <c r="K405" i="79"/>
  <c r="K406" i="79"/>
  <c r="K407" i="79"/>
  <c r="K408" i="79"/>
  <c r="K409" i="79"/>
  <c r="K410" i="79"/>
  <c r="K411" i="79"/>
  <c r="K412" i="79"/>
  <c r="K413" i="79"/>
  <c r="K414" i="79"/>
  <c r="K415" i="79"/>
  <c r="K416" i="79"/>
  <c r="K417" i="79"/>
  <c r="K418" i="79"/>
  <c r="K419" i="79"/>
  <c r="K420" i="79"/>
  <c r="K421" i="79"/>
  <c r="K422" i="79"/>
  <c r="K423" i="79"/>
  <c r="K424" i="79"/>
  <c r="K425" i="79"/>
  <c r="K426" i="79"/>
  <c r="K427" i="79"/>
  <c r="K428" i="79"/>
  <c r="K429" i="79"/>
  <c r="K430" i="79"/>
  <c r="K431" i="79"/>
  <c r="K432" i="79"/>
  <c r="K433" i="79"/>
  <c r="K434" i="79"/>
  <c r="K435" i="79"/>
  <c r="K436" i="79"/>
  <c r="K437" i="79"/>
  <c r="K438" i="79"/>
  <c r="K439" i="79"/>
  <c r="K440" i="79"/>
  <c r="K441" i="79"/>
  <c r="K442" i="79"/>
  <c r="K443" i="79"/>
  <c r="K444" i="79"/>
  <c r="K445" i="79"/>
  <c r="K446" i="79"/>
  <c r="K447" i="79"/>
  <c r="K448" i="79"/>
  <c r="K449" i="79"/>
  <c r="K450" i="79"/>
  <c r="K451" i="79"/>
  <c r="K452" i="79"/>
  <c r="K453" i="79"/>
  <c r="K454" i="79"/>
  <c r="K455" i="79"/>
  <c r="K456" i="79"/>
  <c r="K457" i="79"/>
  <c r="K458" i="79"/>
  <c r="K459" i="79"/>
  <c r="K460" i="79"/>
  <c r="K461" i="79"/>
  <c r="K462" i="79"/>
  <c r="K463" i="79"/>
  <c r="K464" i="79"/>
  <c r="K465" i="79"/>
  <c r="K466" i="79"/>
  <c r="K467" i="79"/>
  <c r="K468" i="79"/>
  <c r="K469" i="79"/>
  <c r="K470" i="79"/>
  <c r="K471" i="79"/>
  <c r="K472" i="79"/>
  <c r="K473" i="79"/>
  <c r="K474" i="79"/>
  <c r="K475" i="79"/>
  <c r="K476" i="79"/>
  <c r="K477" i="79"/>
  <c r="K478" i="79"/>
  <c r="K479" i="79"/>
  <c r="K480" i="79"/>
  <c r="K481" i="79"/>
  <c r="K482" i="79"/>
  <c r="K483" i="79"/>
  <c r="K484" i="79"/>
  <c r="K485" i="79"/>
  <c r="K486" i="79"/>
  <c r="K487" i="79"/>
  <c r="K488" i="79"/>
  <c r="K489" i="79"/>
  <c r="K490" i="79"/>
  <c r="K491" i="79"/>
  <c r="K492" i="79"/>
  <c r="K493" i="79"/>
  <c r="K494" i="79"/>
  <c r="K495" i="79"/>
  <c r="K496" i="79"/>
  <c r="K497" i="79"/>
  <c r="K498" i="79"/>
  <c r="K499" i="79"/>
  <c r="K500" i="79"/>
  <c r="K501" i="79"/>
  <c r="K502" i="79"/>
  <c r="K503" i="79"/>
  <c r="K504" i="79"/>
  <c r="K505" i="79"/>
  <c r="K506" i="79"/>
  <c r="K507" i="79"/>
  <c r="K508" i="79"/>
  <c r="K509" i="79"/>
  <c r="K510" i="79"/>
  <c r="K511" i="79"/>
  <c r="K512" i="79"/>
  <c r="K513" i="79"/>
  <c r="K514" i="79"/>
  <c r="K515" i="79"/>
  <c r="K516" i="79"/>
  <c r="K517" i="79"/>
  <c r="K518" i="79"/>
  <c r="K519" i="79"/>
  <c r="K520" i="79"/>
  <c r="K521" i="79"/>
  <c r="K522" i="79"/>
  <c r="K523" i="79"/>
  <c r="K524" i="79"/>
  <c r="K525" i="79"/>
  <c r="K526" i="79"/>
  <c r="K527" i="79"/>
  <c r="K528" i="79"/>
  <c r="K529" i="79"/>
  <c r="K530" i="79"/>
  <c r="K531" i="79"/>
  <c r="K532" i="79"/>
  <c r="K533" i="79"/>
  <c r="K534" i="79"/>
  <c r="K535" i="79"/>
  <c r="K536" i="79"/>
  <c r="K537" i="79"/>
  <c r="K538" i="79"/>
  <c r="K539" i="79"/>
  <c r="K540" i="79"/>
  <c r="K541" i="79"/>
  <c r="K542" i="79"/>
  <c r="K543" i="79"/>
  <c r="K544" i="79"/>
  <c r="K545" i="79"/>
  <c r="K546" i="79"/>
  <c r="K547" i="79"/>
  <c r="K548" i="79"/>
  <c r="K549" i="79"/>
  <c r="K550" i="79"/>
  <c r="K551" i="79"/>
  <c r="K552" i="79"/>
  <c r="K553" i="79"/>
  <c r="K554" i="79"/>
  <c r="K555" i="79"/>
  <c r="K556" i="79"/>
  <c r="K557" i="79"/>
  <c r="K558" i="79"/>
  <c r="K559" i="79"/>
  <c r="K560" i="79"/>
  <c r="K561" i="79"/>
  <c r="K562" i="79"/>
  <c r="K563" i="79"/>
  <c r="K564" i="79"/>
  <c r="K565" i="79"/>
  <c r="K566" i="79"/>
  <c r="K567" i="79"/>
  <c r="K568" i="79"/>
  <c r="K569" i="79"/>
  <c r="K570" i="79"/>
  <c r="K571" i="79"/>
  <c r="K572" i="79"/>
  <c r="K573" i="79"/>
  <c r="K574" i="79"/>
  <c r="K575" i="79"/>
  <c r="K576" i="79"/>
  <c r="K577" i="79"/>
  <c r="K578" i="79"/>
  <c r="K579" i="79"/>
  <c r="K580" i="79"/>
  <c r="K581" i="79"/>
  <c r="K582" i="79"/>
  <c r="K583" i="79"/>
  <c r="K584" i="79"/>
  <c r="K585" i="79"/>
  <c r="K586" i="79"/>
  <c r="K587" i="79"/>
  <c r="K588" i="79"/>
  <c r="K589" i="79"/>
  <c r="K590" i="79"/>
  <c r="K591" i="79"/>
  <c r="K592" i="79"/>
  <c r="K593" i="79"/>
  <c r="K594" i="79"/>
  <c r="K595" i="79"/>
  <c r="K596" i="79"/>
  <c r="K597" i="79"/>
  <c r="K598" i="79"/>
  <c r="K599" i="79"/>
  <c r="K600" i="79"/>
  <c r="K601" i="79"/>
  <c r="K602" i="79"/>
  <c r="K603" i="79"/>
  <c r="K604" i="79"/>
  <c r="K605" i="79"/>
  <c r="K606" i="79"/>
  <c r="K607" i="79"/>
  <c r="K608" i="79"/>
  <c r="K609" i="79"/>
  <c r="K610" i="79"/>
  <c r="K611" i="79"/>
  <c r="K612" i="79"/>
  <c r="K613" i="79"/>
  <c r="K614" i="79"/>
  <c r="K615" i="79"/>
  <c r="K616" i="79"/>
  <c r="K617" i="79"/>
  <c r="K618" i="79"/>
  <c r="K619" i="79"/>
  <c r="K620" i="79"/>
  <c r="K621" i="79"/>
  <c r="K622" i="79"/>
  <c r="K623" i="79"/>
  <c r="K624" i="79"/>
  <c r="K625" i="79"/>
  <c r="K626" i="79"/>
  <c r="K627" i="79"/>
  <c r="K628" i="79"/>
  <c r="K629" i="79"/>
  <c r="K630" i="79"/>
  <c r="K631" i="79"/>
  <c r="K632" i="79"/>
  <c r="K633" i="79"/>
  <c r="K634" i="79"/>
  <c r="K635" i="79"/>
  <c r="K636" i="79"/>
  <c r="K637" i="79"/>
  <c r="K638" i="79"/>
  <c r="K639" i="79"/>
  <c r="K640" i="79"/>
  <c r="K641" i="79"/>
  <c r="K642" i="79"/>
  <c r="K643" i="79"/>
  <c r="K644" i="79"/>
  <c r="K645" i="79"/>
  <c r="K646" i="79"/>
  <c r="K647" i="79"/>
  <c r="K648" i="79"/>
  <c r="K649" i="79"/>
  <c r="K650" i="79"/>
  <c r="K651" i="79"/>
  <c r="K652" i="79"/>
  <c r="K653" i="79"/>
  <c r="K654" i="79"/>
  <c r="K655" i="79"/>
  <c r="K656" i="79"/>
  <c r="K657" i="79"/>
  <c r="K658" i="79"/>
  <c r="K659" i="79"/>
  <c r="K660" i="79"/>
  <c r="K661" i="79"/>
  <c r="K662" i="79"/>
  <c r="K663" i="79"/>
  <c r="K664" i="79"/>
  <c r="K665" i="79"/>
  <c r="K666" i="79"/>
  <c r="K667" i="79"/>
  <c r="K668" i="79"/>
  <c r="K669" i="79"/>
  <c r="K670" i="79"/>
  <c r="K671" i="79"/>
  <c r="K672" i="79"/>
  <c r="K673" i="79"/>
  <c r="K674" i="79"/>
  <c r="K675" i="79"/>
  <c r="K676" i="79"/>
  <c r="K677" i="79"/>
  <c r="K678" i="79"/>
  <c r="K679" i="79"/>
  <c r="K680" i="79"/>
  <c r="K681" i="79"/>
  <c r="K682" i="79"/>
  <c r="K683" i="79"/>
  <c r="K684" i="79"/>
  <c r="K685" i="79"/>
  <c r="K686" i="79"/>
  <c r="K687" i="79"/>
  <c r="K688" i="79"/>
  <c r="K689" i="79"/>
  <c r="K690" i="79"/>
  <c r="K691" i="79"/>
  <c r="K692" i="79"/>
  <c r="K693" i="79"/>
  <c r="K694" i="79"/>
  <c r="K695" i="79"/>
  <c r="K696" i="79"/>
  <c r="K697" i="79"/>
  <c r="K698" i="79"/>
  <c r="K699" i="79"/>
  <c r="K700" i="79"/>
  <c r="K701" i="79"/>
  <c r="K702" i="79"/>
  <c r="K703" i="79"/>
  <c r="K704" i="79"/>
  <c r="K705" i="79"/>
  <c r="K706" i="79"/>
  <c r="K707" i="79"/>
  <c r="K708" i="79"/>
  <c r="K709" i="79"/>
  <c r="K710" i="79"/>
  <c r="K711" i="79"/>
  <c r="K712" i="79"/>
  <c r="K713" i="79"/>
  <c r="K714" i="79"/>
  <c r="K715" i="79"/>
  <c r="K716" i="79"/>
  <c r="K717" i="79"/>
  <c r="K718" i="79"/>
  <c r="K719" i="79"/>
  <c r="K720" i="79"/>
  <c r="K721" i="79"/>
  <c r="K722" i="79"/>
  <c r="K723" i="79"/>
  <c r="K724" i="79"/>
  <c r="K725" i="79"/>
  <c r="K726" i="79"/>
  <c r="K727" i="79"/>
  <c r="K728" i="79"/>
  <c r="K729" i="79"/>
  <c r="K730" i="79"/>
  <c r="K731" i="79"/>
  <c r="K732" i="79"/>
  <c r="K733" i="79"/>
  <c r="K734" i="79"/>
  <c r="K735" i="79"/>
  <c r="K736" i="79"/>
  <c r="K737" i="79"/>
  <c r="K738" i="79"/>
  <c r="K739" i="79"/>
  <c r="K740" i="79"/>
  <c r="K741" i="79"/>
  <c r="K742" i="79"/>
  <c r="K743" i="79"/>
  <c r="K744" i="79"/>
  <c r="K745" i="79"/>
  <c r="K746" i="79"/>
  <c r="K747" i="79"/>
  <c r="K748" i="79"/>
  <c r="K749" i="79"/>
  <c r="K750" i="79"/>
  <c r="K751" i="79"/>
  <c r="K752" i="79"/>
  <c r="K753" i="79"/>
  <c r="K754" i="79"/>
  <c r="K755" i="79"/>
  <c r="K756" i="79"/>
  <c r="K757" i="79"/>
  <c r="K758" i="79"/>
  <c r="K759" i="79"/>
  <c r="K760" i="79"/>
  <c r="K761" i="79"/>
  <c r="K762" i="79"/>
  <c r="K763" i="79"/>
  <c r="K764" i="79"/>
  <c r="K765" i="79"/>
  <c r="K766" i="79"/>
  <c r="K767" i="79"/>
  <c r="K768" i="79"/>
  <c r="K769" i="79"/>
  <c r="K770" i="79"/>
  <c r="K771" i="79"/>
  <c r="K772" i="79"/>
  <c r="K773" i="79"/>
  <c r="K774" i="79"/>
  <c r="K775" i="79"/>
  <c r="K776" i="79"/>
  <c r="K777" i="79"/>
  <c r="K778" i="79"/>
  <c r="K779" i="79"/>
  <c r="K780" i="79"/>
  <c r="K781" i="79"/>
  <c r="K782" i="79"/>
  <c r="K783" i="79"/>
  <c r="K784" i="79"/>
  <c r="K785" i="79"/>
  <c r="K786" i="79"/>
  <c r="K787" i="79"/>
  <c r="K788" i="79"/>
  <c r="K789" i="79"/>
  <c r="K790" i="79"/>
  <c r="K791" i="79"/>
  <c r="K792" i="79"/>
  <c r="K793" i="79"/>
  <c r="K794" i="79"/>
  <c r="K795" i="79"/>
  <c r="K796" i="79"/>
  <c r="K797" i="79"/>
  <c r="K798" i="79"/>
  <c r="K799" i="79"/>
  <c r="K800" i="79"/>
  <c r="K801" i="79"/>
  <c r="K802" i="79"/>
  <c r="K803" i="79"/>
  <c r="K804" i="79"/>
  <c r="K805" i="79"/>
  <c r="K806" i="79"/>
  <c r="K807" i="79"/>
  <c r="K808" i="79"/>
  <c r="K809" i="79"/>
  <c r="K810" i="79"/>
  <c r="K811" i="79"/>
  <c r="K812" i="79"/>
  <c r="K813" i="79"/>
  <c r="K814" i="79"/>
  <c r="K815" i="79"/>
  <c r="K816" i="79"/>
  <c r="K817" i="79"/>
  <c r="K818" i="79"/>
  <c r="K819" i="79"/>
  <c r="K820" i="79"/>
  <c r="K821" i="79"/>
  <c r="K822" i="79"/>
  <c r="K823" i="79"/>
  <c r="K824" i="79"/>
  <c r="K825" i="79"/>
  <c r="K826" i="79"/>
  <c r="K827" i="79"/>
  <c r="K828" i="79"/>
  <c r="K829" i="79"/>
  <c r="K830" i="79"/>
  <c r="K831" i="79"/>
  <c r="K832" i="79"/>
  <c r="K833" i="79"/>
  <c r="K834" i="79"/>
  <c r="K835" i="79"/>
  <c r="K836" i="79"/>
  <c r="K837" i="79"/>
  <c r="K838" i="79"/>
  <c r="K839" i="79"/>
  <c r="K840" i="79"/>
  <c r="K841" i="79"/>
  <c r="K842" i="79"/>
  <c r="K843" i="79"/>
  <c r="K844" i="79"/>
  <c r="K845" i="79"/>
  <c r="K846" i="79"/>
  <c r="K847" i="79"/>
  <c r="K848" i="79"/>
  <c r="K849" i="79"/>
  <c r="K850" i="79"/>
  <c r="K851" i="79"/>
  <c r="K852" i="79"/>
  <c r="K853" i="79"/>
  <c r="K854" i="79"/>
  <c r="K855" i="79"/>
  <c r="K856" i="79"/>
  <c r="K857" i="79"/>
  <c r="K858" i="79"/>
  <c r="K859" i="79"/>
  <c r="K860" i="79"/>
  <c r="K861" i="79"/>
  <c r="K862" i="79"/>
  <c r="K863" i="79"/>
  <c r="K864" i="79"/>
  <c r="K865" i="79"/>
  <c r="K866" i="79"/>
  <c r="K867" i="79"/>
  <c r="K868" i="79"/>
  <c r="K869" i="79"/>
  <c r="K870" i="79"/>
  <c r="K871" i="79"/>
  <c r="K872" i="79"/>
  <c r="K873" i="79"/>
  <c r="K874" i="79"/>
  <c r="K875" i="79"/>
  <c r="K876" i="79"/>
  <c r="K877" i="79"/>
  <c r="K878" i="79"/>
  <c r="K879" i="79"/>
  <c r="K880" i="79"/>
  <c r="K881" i="79"/>
  <c r="K882" i="79"/>
  <c r="K883" i="79"/>
  <c r="K884" i="79"/>
  <c r="K885" i="79"/>
  <c r="K886" i="79"/>
  <c r="K887" i="79"/>
  <c r="K888" i="79"/>
  <c r="K889" i="79"/>
  <c r="K890" i="79"/>
  <c r="K891" i="79"/>
  <c r="K892" i="79"/>
  <c r="K893" i="79"/>
  <c r="K894" i="79"/>
  <c r="K895" i="79"/>
  <c r="K896" i="79"/>
  <c r="K897" i="79"/>
  <c r="K898" i="79"/>
  <c r="K899" i="79"/>
  <c r="K900" i="79"/>
  <c r="K901" i="79"/>
  <c r="K902" i="79"/>
  <c r="K903" i="79"/>
  <c r="K904" i="79"/>
  <c r="K905" i="79"/>
  <c r="K906" i="79"/>
  <c r="K907" i="79"/>
  <c r="K908" i="79"/>
  <c r="K909" i="79"/>
  <c r="K910" i="79"/>
  <c r="K911" i="79"/>
  <c r="K912" i="79"/>
  <c r="K913" i="79"/>
  <c r="K914" i="79"/>
  <c r="K915" i="79"/>
  <c r="K916" i="79"/>
  <c r="K917" i="79"/>
  <c r="K918" i="79"/>
  <c r="K919" i="79"/>
  <c r="K920" i="79"/>
  <c r="K921" i="79"/>
  <c r="K922" i="79"/>
  <c r="K923" i="79"/>
  <c r="K924" i="79"/>
  <c r="K925" i="79"/>
  <c r="K926" i="79"/>
  <c r="K927" i="79"/>
  <c r="K928" i="79"/>
  <c r="K929" i="79"/>
  <c r="K930" i="79"/>
  <c r="K931" i="79"/>
  <c r="K932" i="79"/>
  <c r="K933" i="79"/>
  <c r="K934" i="79"/>
  <c r="K935" i="79"/>
  <c r="K936" i="79"/>
  <c r="K937" i="79"/>
  <c r="K938" i="79"/>
  <c r="K939" i="79"/>
  <c r="K940" i="79"/>
  <c r="K941" i="79"/>
  <c r="K942" i="79"/>
  <c r="K943" i="79"/>
  <c r="K944" i="79"/>
  <c r="K945" i="79"/>
  <c r="K946" i="79"/>
  <c r="K947" i="79"/>
  <c r="K948" i="79"/>
  <c r="K949" i="79"/>
  <c r="K950" i="79"/>
  <c r="K951" i="79"/>
  <c r="K952" i="79"/>
  <c r="K953" i="79"/>
  <c r="K954" i="79"/>
  <c r="K955" i="79"/>
  <c r="K956" i="79"/>
  <c r="K957" i="79"/>
  <c r="K958" i="79"/>
  <c r="K959" i="79"/>
  <c r="K960" i="79"/>
  <c r="K961" i="79"/>
  <c r="K962" i="79"/>
  <c r="K963" i="79"/>
  <c r="K964" i="79"/>
  <c r="K965" i="79"/>
  <c r="K966" i="79"/>
  <c r="K967" i="79"/>
  <c r="K968" i="79"/>
  <c r="K969" i="79"/>
  <c r="K970" i="79"/>
  <c r="K971" i="79"/>
  <c r="K972" i="79"/>
  <c r="K973" i="79"/>
  <c r="K974" i="79"/>
  <c r="K975" i="79"/>
  <c r="K976" i="79"/>
  <c r="K977" i="79"/>
  <c r="K978" i="79"/>
  <c r="K979" i="79"/>
  <c r="K980" i="79"/>
  <c r="K981" i="79"/>
  <c r="K982" i="79"/>
  <c r="K983" i="79"/>
  <c r="K984" i="79"/>
  <c r="K985" i="79"/>
  <c r="K986" i="79"/>
  <c r="K987" i="79"/>
  <c r="K988" i="79"/>
  <c r="K989" i="79"/>
  <c r="K990" i="79"/>
  <c r="K991" i="79"/>
  <c r="K992" i="79"/>
  <c r="K993" i="79"/>
  <c r="K994" i="79"/>
  <c r="K995" i="79"/>
  <c r="K996" i="79"/>
  <c r="K997" i="79"/>
  <c r="K998" i="79"/>
  <c r="K999" i="79"/>
  <c r="K1000" i="79"/>
  <c r="K1001" i="79"/>
  <c r="K1002" i="79"/>
  <c r="K1003" i="79"/>
  <c r="K1004" i="79"/>
  <c r="K1005" i="79"/>
  <c r="K1006" i="79"/>
  <c r="K1007" i="79"/>
  <c r="K1008" i="79"/>
  <c r="K1009" i="79"/>
  <c r="K1010" i="79"/>
  <c r="K1011" i="79"/>
  <c r="K1012" i="79"/>
  <c r="K1013" i="79"/>
  <c r="K1014" i="79"/>
  <c r="K1015" i="79"/>
  <c r="K1016" i="79"/>
  <c r="K1017" i="79"/>
  <c r="K1018" i="79"/>
  <c r="K1019" i="79"/>
  <c r="K1020" i="79"/>
  <c r="K1021" i="79"/>
  <c r="K1022" i="79"/>
  <c r="K1023" i="79"/>
  <c r="K1024" i="79"/>
  <c r="K1025" i="79"/>
  <c r="K1026" i="79"/>
  <c r="K1027" i="79"/>
  <c r="K1028" i="79"/>
  <c r="K1029" i="79"/>
  <c r="K1030" i="79"/>
  <c r="K1031" i="79"/>
  <c r="K1032" i="79"/>
  <c r="K1033" i="79"/>
  <c r="K1034" i="79"/>
  <c r="K1035" i="79"/>
  <c r="K1036" i="79"/>
  <c r="K1037" i="79"/>
  <c r="K1038" i="79"/>
  <c r="K1039" i="79"/>
  <c r="K1040" i="79"/>
  <c r="K1041" i="79"/>
  <c r="K1042" i="79"/>
  <c r="K1043" i="79"/>
  <c r="K1044" i="79"/>
  <c r="K1045" i="79"/>
  <c r="K1046" i="79"/>
  <c r="K1047" i="79"/>
  <c r="K1048" i="79"/>
  <c r="K1049" i="79"/>
  <c r="K1050" i="79"/>
  <c r="K1051" i="79"/>
  <c r="K1052" i="79"/>
  <c r="K1053" i="79"/>
  <c r="K1054" i="79"/>
  <c r="K1055" i="79"/>
  <c r="K1056" i="79"/>
  <c r="K1057" i="79"/>
  <c r="K1058" i="79"/>
  <c r="K1059" i="79"/>
  <c r="K1060" i="79"/>
  <c r="K1061" i="79"/>
  <c r="K1062" i="79"/>
  <c r="K1063" i="79"/>
  <c r="K1064" i="79"/>
  <c r="K1065" i="79"/>
  <c r="K1066" i="79"/>
  <c r="K1067" i="79"/>
  <c r="K1068" i="79"/>
  <c r="K1069" i="79"/>
  <c r="K1070" i="79"/>
  <c r="K1071" i="79"/>
  <c r="K1072" i="79"/>
  <c r="K1073" i="79"/>
  <c r="K1074" i="79"/>
  <c r="K1075" i="79"/>
  <c r="K1076" i="79"/>
  <c r="K1077" i="79"/>
  <c r="K1078" i="79"/>
  <c r="K1079" i="79"/>
  <c r="K1080" i="79"/>
  <c r="K1081" i="79"/>
  <c r="K1082" i="79"/>
  <c r="K1083" i="79"/>
  <c r="K1084" i="79"/>
  <c r="K1085" i="79"/>
  <c r="K1086" i="79"/>
  <c r="K1087" i="79"/>
  <c r="K1088" i="79"/>
  <c r="K1089" i="79"/>
  <c r="K1090" i="79"/>
  <c r="K1091" i="79"/>
  <c r="K1092" i="79"/>
  <c r="K1093" i="79"/>
  <c r="K1094" i="79"/>
  <c r="K1095" i="79"/>
  <c r="K1096" i="79"/>
  <c r="K1097" i="79"/>
  <c r="K1098" i="79"/>
  <c r="K1099" i="79"/>
  <c r="K1100" i="79"/>
  <c r="K1101" i="79"/>
  <c r="K1102" i="79"/>
  <c r="K1103" i="79"/>
  <c r="K1104" i="79"/>
  <c r="K1105" i="79"/>
  <c r="K1106" i="79"/>
  <c r="K1107" i="79"/>
  <c r="K1108" i="79"/>
  <c r="K1109" i="79"/>
  <c r="K1110" i="79"/>
  <c r="K1111" i="79"/>
  <c r="K1112" i="79"/>
  <c r="K1113" i="79"/>
  <c r="K1114" i="79"/>
  <c r="K1115" i="79"/>
  <c r="K1116" i="79"/>
  <c r="K1117" i="79"/>
  <c r="K1118" i="79"/>
  <c r="K1119" i="79"/>
  <c r="K1120" i="79"/>
  <c r="K1121" i="79"/>
  <c r="K1122" i="79"/>
  <c r="K1123" i="79"/>
  <c r="K1124" i="79"/>
  <c r="K1125" i="79"/>
  <c r="K1126" i="79"/>
  <c r="K1127" i="79"/>
  <c r="K1128" i="79"/>
  <c r="K1129" i="79"/>
  <c r="K1130" i="79"/>
  <c r="K1131" i="79"/>
  <c r="K1132" i="79"/>
  <c r="K1133" i="79"/>
  <c r="K1134" i="79"/>
  <c r="K1135" i="79"/>
  <c r="K1136" i="79"/>
  <c r="K1137" i="79"/>
  <c r="K1138" i="79"/>
  <c r="K1139" i="79"/>
  <c r="K1140" i="79"/>
  <c r="K1141" i="79"/>
  <c r="K1142" i="79"/>
  <c r="K1143" i="79"/>
  <c r="K1144" i="79"/>
  <c r="K1145" i="79"/>
  <c r="K1146" i="79"/>
  <c r="K1147" i="79"/>
  <c r="K1148" i="79"/>
  <c r="K1149" i="79"/>
  <c r="K1150" i="79"/>
  <c r="K1151" i="79"/>
  <c r="K1152" i="79"/>
  <c r="K1153" i="79"/>
  <c r="K1154" i="79"/>
  <c r="K1155" i="79"/>
  <c r="K1156" i="79"/>
  <c r="K1157" i="79"/>
  <c r="K1158" i="79"/>
  <c r="K1159" i="79"/>
  <c r="K1160" i="79"/>
  <c r="K1161" i="79"/>
  <c r="K1162" i="79"/>
  <c r="K1163" i="79"/>
  <c r="K1164" i="79"/>
  <c r="K1165" i="79"/>
  <c r="K1166" i="79"/>
  <c r="K1167" i="79"/>
  <c r="K1168" i="79"/>
  <c r="K1169" i="79"/>
  <c r="K1170" i="79"/>
  <c r="K1171" i="79"/>
  <c r="K1172" i="79"/>
  <c r="K1173" i="79"/>
  <c r="K1174" i="79"/>
  <c r="K1175" i="79"/>
  <c r="K1176" i="79"/>
  <c r="K1177" i="79"/>
  <c r="K1178" i="79"/>
  <c r="K1179" i="79"/>
  <c r="K1180" i="79"/>
  <c r="K1181" i="79"/>
  <c r="K1182" i="79"/>
  <c r="K1183" i="79"/>
  <c r="K1184" i="79"/>
  <c r="K1185" i="79"/>
  <c r="K1186" i="79"/>
  <c r="K1187" i="79"/>
  <c r="K1188" i="79"/>
  <c r="K1189" i="79"/>
  <c r="K1190" i="79"/>
  <c r="K1191" i="79"/>
  <c r="K1192" i="79"/>
  <c r="K1193" i="79"/>
  <c r="K1194" i="79"/>
  <c r="K1195" i="79"/>
  <c r="K1196" i="79"/>
  <c r="K1197" i="79"/>
  <c r="K1198" i="79"/>
  <c r="K1199" i="79"/>
  <c r="K1200" i="79"/>
  <c r="K1201" i="79"/>
  <c r="K1202" i="79"/>
  <c r="K1203" i="79"/>
  <c r="K1204" i="79"/>
  <c r="K1205" i="79"/>
  <c r="K1206" i="79"/>
  <c r="K1207" i="79"/>
  <c r="K1208" i="79"/>
  <c r="K1209" i="79"/>
  <c r="K1210" i="79"/>
  <c r="K1211" i="79"/>
  <c r="K1212" i="79"/>
  <c r="K1213" i="79"/>
  <c r="K1214" i="79"/>
  <c r="K1215" i="79"/>
  <c r="K1216" i="79"/>
  <c r="K1217" i="79"/>
  <c r="K1218" i="79"/>
  <c r="K1219" i="79"/>
  <c r="K1220" i="79"/>
  <c r="K1221" i="79"/>
  <c r="K1222" i="79"/>
  <c r="K1223" i="79"/>
  <c r="K1224" i="79"/>
  <c r="K1225" i="79"/>
  <c r="K1226" i="79"/>
  <c r="K1227" i="79"/>
  <c r="K1228" i="79"/>
  <c r="K1229" i="79"/>
  <c r="K1230" i="79"/>
  <c r="K1231" i="79"/>
  <c r="K1232" i="79"/>
  <c r="K1233" i="79"/>
  <c r="K1234" i="79"/>
  <c r="K1235" i="79"/>
  <c r="K1236" i="79"/>
  <c r="K1237" i="79"/>
  <c r="K1238" i="79"/>
  <c r="K1239" i="79"/>
  <c r="K1240" i="79"/>
  <c r="K1241" i="79"/>
  <c r="K1242" i="79"/>
  <c r="K1243" i="79"/>
  <c r="K1244" i="79"/>
  <c r="K1245" i="79"/>
  <c r="K1246" i="79"/>
  <c r="K1247" i="79"/>
  <c r="K1248" i="79"/>
  <c r="K1249" i="79"/>
  <c r="K1250" i="79"/>
  <c r="K1251" i="79"/>
  <c r="K1252" i="79"/>
  <c r="K1253" i="79"/>
  <c r="K1254" i="79"/>
  <c r="K1255" i="79"/>
  <c r="K1256" i="79"/>
  <c r="K1257" i="79"/>
  <c r="K1258" i="79"/>
  <c r="K1259" i="79"/>
  <c r="K1260" i="79"/>
  <c r="K1261" i="79"/>
  <c r="K1262" i="79"/>
  <c r="K1263" i="79"/>
  <c r="K1264" i="79"/>
  <c r="K1265" i="79"/>
  <c r="K1266" i="79"/>
  <c r="K1267" i="79"/>
  <c r="K1268" i="79"/>
  <c r="K1269" i="79"/>
  <c r="K1270" i="79"/>
  <c r="K1271" i="79"/>
  <c r="K1272" i="79"/>
  <c r="K1273" i="79"/>
  <c r="K1274" i="79"/>
  <c r="K1275" i="79"/>
  <c r="K1276" i="79"/>
  <c r="K1277" i="79"/>
  <c r="K1278" i="79"/>
  <c r="K1279" i="79"/>
  <c r="K1280" i="79"/>
  <c r="K1281" i="79"/>
  <c r="K1282" i="79"/>
  <c r="K1283" i="79"/>
  <c r="K1284" i="79"/>
  <c r="K1285" i="79"/>
  <c r="K1286" i="79"/>
  <c r="K1287" i="79"/>
  <c r="K1288" i="79"/>
  <c r="K1289" i="79"/>
  <c r="K1290" i="79"/>
  <c r="K1291" i="79"/>
  <c r="K1292" i="79"/>
  <c r="K1293" i="79"/>
  <c r="K1294" i="79"/>
  <c r="K1295" i="79"/>
  <c r="K1296" i="79"/>
  <c r="K1297" i="79"/>
  <c r="K1298" i="79"/>
  <c r="K1299" i="79"/>
  <c r="K1300" i="79"/>
  <c r="K1301" i="79"/>
  <c r="K1302" i="79"/>
  <c r="K1303" i="79"/>
  <c r="K1304" i="79"/>
  <c r="K1305" i="79"/>
  <c r="K1306" i="79"/>
  <c r="K1307" i="79"/>
  <c r="K1308" i="79"/>
  <c r="K1309" i="79"/>
  <c r="K1310" i="79"/>
  <c r="K1311" i="79"/>
  <c r="K1312" i="79"/>
  <c r="K1313" i="79"/>
  <c r="K1314" i="79"/>
  <c r="K1315" i="79"/>
  <c r="K1316" i="79"/>
  <c r="K1317" i="79"/>
  <c r="K1318" i="79"/>
  <c r="K1319" i="79"/>
  <c r="K1320" i="79"/>
  <c r="K1321" i="79"/>
  <c r="K1322" i="79"/>
  <c r="K1323" i="79"/>
  <c r="K1324" i="79"/>
  <c r="K1325" i="79"/>
  <c r="K1326" i="79"/>
  <c r="K1327" i="79"/>
  <c r="K1328" i="79"/>
  <c r="K1329" i="79"/>
  <c r="K1330" i="79"/>
  <c r="K1331" i="79"/>
  <c r="K1332" i="79"/>
  <c r="K1333" i="79"/>
  <c r="K1334" i="79"/>
  <c r="K1335" i="79"/>
  <c r="K1336" i="79"/>
  <c r="K1337" i="79"/>
  <c r="K1338" i="79"/>
  <c r="K1339" i="79"/>
  <c r="K1340" i="79"/>
  <c r="K1341" i="79"/>
  <c r="K1342" i="79"/>
  <c r="K1343" i="79"/>
  <c r="K1344" i="79"/>
  <c r="K1345" i="79"/>
  <c r="K1346" i="79"/>
  <c r="K1347" i="79"/>
  <c r="K1348" i="79"/>
  <c r="K1349" i="79"/>
  <c r="K1350" i="79"/>
  <c r="K1351" i="79"/>
  <c r="K1352" i="79"/>
  <c r="K1353" i="79"/>
  <c r="K1354" i="79"/>
  <c r="K1355" i="79"/>
  <c r="K1356" i="79"/>
  <c r="K1357" i="79"/>
  <c r="K1358" i="79"/>
  <c r="K1359" i="79"/>
  <c r="K1360" i="79"/>
  <c r="K1361" i="79"/>
  <c r="K1362" i="79"/>
  <c r="K1363" i="79"/>
  <c r="K1364" i="79"/>
  <c r="K1365" i="79"/>
  <c r="K1366" i="79"/>
  <c r="K1367" i="79"/>
  <c r="K1368" i="79"/>
  <c r="K1369" i="79"/>
  <c r="K1370" i="79"/>
  <c r="K1371" i="79"/>
  <c r="K1372" i="79"/>
  <c r="K1373" i="79"/>
  <c r="K1374" i="79"/>
  <c r="K1375" i="79"/>
  <c r="K1376" i="79"/>
  <c r="K1377" i="79"/>
  <c r="K1378" i="79"/>
  <c r="K1379" i="79"/>
  <c r="K1380" i="79"/>
  <c r="K1381" i="79"/>
  <c r="K1382" i="79"/>
  <c r="K1383" i="79"/>
  <c r="K1384" i="79"/>
  <c r="K1385" i="79"/>
  <c r="K1386" i="79"/>
  <c r="K1387" i="79"/>
  <c r="K1388" i="79"/>
  <c r="K1389" i="79"/>
  <c r="K1390" i="79"/>
  <c r="K1391" i="79"/>
  <c r="K1392" i="79"/>
  <c r="K1393" i="79"/>
  <c r="K1394" i="79"/>
  <c r="K1395" i="79"/>
  <c r="K1396" i="79"/>
  <c r="K1397" i="79"/>
  <c r="K1398" i="79"/>
  <c r="K1399" i="79"/>
  <c r="K1400" i="79"/>
  <c r="K1401" i="79"/>
  <c r="K1402" i="79"/>
  <c r="K1403" i="79"/>
  <c r="K1404" i="79"/>
  <c r="K1405" i="79"/>
  <c r="K1406" i="79"/>
  <c r="K1407" i="79"/>
  <c r="K1408" i="79"/>
  <c r="K1409" i="79"/>
  <c r="K1410" i="79"/>
  <c r="K1411" i="79"/>
  <c r="K1412" i="79"/>
  <c r="K1413" i="79"/>
  <c r="K1414" i="79"/>
  <c r="K1415" i="79"/>
  <c r="K1416" i="79"/>
  <c r="K1417" i="79"/>
  <c r="K1418" i="79"/>
  <c r="K1419" i="79"/>
  <c r="K1420" i="79"/>
  <c r="K1421" i="79"/>
  <c r="K1422" i="79"/>
  <c r="K1423" i="79"/>
  <c r="K1424" i="79"/>
  <c r="K1425" i="79"/>
  <c r="K1426" i="79"/>
  <c r="K1427" i="79"/>
  <c r="K1428" i="79"/>
  <c r="K1429" i="79"/>
  <c r="K1430" i="79"/>
  <c r="K1431" i="79"/>
  <c r="K1432" i="79"/>
  <c r="K1433" i="79"/>
  <c r="K1434" i="79"/>
  <c r="K1435" i="79"/>
  <c r="K1436" i="79"/>
  <c r="K1437" i="79"/>
  <c r="K1438" i="79"/>
  <c r="K1439" i="79"/>
  <c r="K1440" i="79"/>
  <c r="K1441" i="79"/>
  <c r="K1442" i="79"/>
  <c r="K1443" i="79"/>
  <c r="K1444" i="79"/>
  <c r="K1445" i="79"/>
  <c r="K1446" i="79"/>
  <c r="K1447" i="79"/>
  <c r="K1448" i="79"/>
  <c r="K1449" i="79"/>
  <c r="K1450" i="79"/>
  <c r="K1451" i="79"/>
  <c r="K1452" i="79"/>
  <c r="K1453" i="79"/>
  <c r="K1454" i="79"/>
  <c r="K1455" i="79"/>
  <c r="K1456" i="79"/>
  <c r="K1457" i="79"/>
  <c r="K1458" i="79"/>
  <c r="K1459" i="79"/>
  <c r="K1460" i="79"/>
  <c r="K1461" i="79"/>
  <c r="K1462" i="79"/>
  <c r="K1463" i="79"/>
  <c r="K1464" i="79"/>
  <c r="K1465" i="79"/>
  <c r="K1466" i="79"/>
  <c r="K1467" i="79"/>
  <c r="K1468" i="79"/>
  <c r="K1469" i="79"/>
  <c r="K1470" i="79"/>
  <c r="K1471" i="79"/>
  <c r="K1472" i="79"/>
  <c r="K1473" i="79"/>
  <c r="K1474" i="79"/>
  <c r="K1475" i="79"/>
  <c r="K1476" i="79"/>
  <c r="K1477" i="79"/>
  <c r="K1478" i="79"/>
  <c r="K1479" i="79"/>
  <c r="K1480" i="79"/>
  <c r="K1481" i="79"/>
  <c r="K1482" i="79"/>
  <c r="K1483" i="79"/>
  <c r="K1484" i="79"/>
  <c r="K1485" i="79"/>
  <c r="K1486" i="79"/>
  <c r="K1487" i="79"/>
  <c r="K1488" i="79"/>
  <c r="K1489" i="79"/>
  <c r="K1490" i="79"/>
  <c r="K1491" i="79"/>
  <c r="K1492" i="79"/>
  <c r="K1493" i="79"/>
  <c r="K1494" i="79"/>
  <c r="K1495" i="79"/>
  <c r="K1496" i="79"/>
  <c r="K1497" i="79"/>
  <c r="K1498" i="79"/>
  <c r="K1499" i="79"/>
  <c r="K1500" i="79"/>
  <c r="K1501" i="79"/>
  <c r="K1502" i="79"/>
  <c r="K1503" i="79"/>
  <c r="K1504" i="79"/>
  <c r="K1505" i="79"/>
  <c r="K1506" i="79"/>
  <c r="K1507" i="79"/>
  <c r="K1508" i="79"/>
  <c r="K1509" i="79"/>
  <c r="K1510" i="79"/>
  <c r="K1511" i="79"/>
  <c r="K1512" i="79"/>
  <c r="K1513" i="79"/>
  <c r="K1514" i="79"/>
  <c r="K1515" i="79"/>
  <c r="K1516" i="79"/>
  <c r="K1517" i="79"/>
  <c r="K1518" i="79"/>
  <c r="K1519" i="79"/>
  <c r="K1520" i="79"/>
  <c r="K1521" i="79"/>
  <c r="K1522" i="79"/>
  <c r="K1523" i="79"/>
  <c r="K1524" i="79"/>
  <c r="K1525" i="79"/>
  <c r="K1526" i="79"/>
  <c r="K1527" i="79"/>
  <c r="K1528" i="79"/>
  <c r="K1529" i="79"/>
  <c r="K1530" i="79"/>
  <c r="K1531" i="79"/>
  <c r="K1532" i="79"/>
  <c r="K1533" i="79"/>
  <c r="K1534" i="79"/>
  <c r="K1535" i="79"/>
  <c r="K1536" i="79"/>
  <c r="K1537" i="79"/>
  <c r="K1538" i="79"/>
  <c r="K1539" i="79"/>
  <c r="K1540" i="79"/>
  <c r="K1541" i="79"/>
  <c r="K1542" i="79"/>
  <c r="K1543" i="79"/>
  <c r="K1544" i="79"/>
  <c r="K1545" i="79"/>
  <c r="K1546" i="79"/>
  <c r="K1547" i="79"/>
  <c r="K1548" i="79"/>
  <c r="K1549" i="79"/>
  <c r="K1550" i="79"/>
  <c r="K1551" i="79"/>
  <c r="K1552" i="79"/>
  <c r="K1553" i="79"/>
  <c r="K1554" i="79"/>
  <c r="K1555" i="79"/>
  <c r="K1556" i="79"/>
  <c r="K1557" i="79"/>
  <c r="K1558" i="79"/>
  <c r="K1559" i="79"/>
  <c r="K1560" i="79"/>
  <c r="K1561" i="79"/>
  <c r="K1562" i="79"/>
  <c r="K1563" i="79"/>
  <c r="K1564" i="79"/>
  <c r="K1565" i="79"/>
  <c r="K1566" i="79"/>
  <c r="K1567" i="79"/>
  <c r="K1568" i="79"/>
  <c r="K1569" i="79"/>
  <c r="K1570" i="79"/>
  <c r="K1571" i="79"/>
  <c r="K1572" i="79"/>
  <c r="K1573" i="79"/>
  <c r="K1574" i="79"/>
  <c r="K1575" i="79"/>
  <c r="K1576" i="79"/>
  <c r="K1577" i="79"/>
  <c r="K1578" i="79"/>
  <c r="K1579" i="79"/>
  <c r="K1580" i="79"/>
  <c r="K1581" i="79"/>
  <c r="K1582" i="79"/>
  <c r="K1583" i="79"/>
  <c r="K1584" i="79"/>
  <c r="K1585" i="79"/>
  <c r="K1586" i="79"/>
  <c r="K1587" i="79"/>
  <c r="K1588" i="79"/>
  <c r="K1589" i="79"/>
  <c r="K1590" i="79"/>
  <c r="K1591" i="79"/>
  <c r="K1592" i="79"/>
  <c r="K1593" i="79"/>
  <c r="K1594" i="79"/>
  <c r="K1595" i="79"/>
  <c r="K1596" i="79"/>
  <c r="K1597" i="79"/>
  <c r="K1598" i="79"/>
  <c r="K1599" i="79"/>
  <c r="K1600" i="79"/>
  <c r="K1601" i="79"/>
  <c r="K1602" i="79"/>
  <c r="K1603" i="79"/>
  <c r="K1604" i="79"/>
  <c r="K1605" i="79"/>
  <c r="K1606" i="79"/>
  <c r="K1607" i="79"/>
  <c r="K1608" i="79"/>
  <c r="K1609" i="79"/>
  <c r="K1610" i="79"/>
  <c r="K1611" i="79"/>
  <c r="K1612" i="79"/>
  <c r="K1613" i="79"/>
  <c r="K1614" i="79"/>
  <c r="K1615" i="79"/>
  <c r="K1616" i="79"/>
  <c r="K1617" i="79"/>
  <c r="K1618" i="79"/>
  <c r="K1619" i="79"/>
  <c r="K1620" i="79"/>
  <c r="K1621" i="79"/>
  <c r="K1622" i="79"/>
  <c r="K1623" i="79"/>
  <c r="K1624" i="79"/>
  <c r="K1625" i="79"/>
  <c r="K1626" i="79"/>
  <c r="K1627" i="79"/>
  <c r="K1628" i="79"/>
  <c r="K1629" i="79"/>
  <c r="K1630" i="79"/>
  <c r="K1631" i="79"/>
  <c r="K1632" i="79"/>
  <c r="K1633" i="79"/>
  <c r="K1634" i="79"/>
  <c r="K1635" i="79"/>
  <c r="K1636" i="79"/>
  <c r="K1637" i="79"/>
  <c r="K1638" i="79"/>
  <c r="K1639" i="79"/>
  <c r="K1640" i="79"/>
  <c r="K1641" i="79"/>
  <c r="K1642" i="79"/>
  <c r="K1643" i="79"/>
  <c r="K1644" i="79"/>
  <c r="K1645" i="79"/>
  <c r="K1646" i="79"/>
  <c r="K1647" i="79"/>
  <c r="K1648" i="79"/>
  <c r="K1649" i="79"/>
  <c r="K1650" i="79"/>
  <c r="K1651" i="79"/>
  <c r="K1652" i="79"/>
  <c r="K1653" i="79"/>
  <c r="K1654" i="79"/>
  <c r="K1655" i="79"/>
  <c r="K1656" i="79"/>
  <c r="K1657" i="79"/>
  <c r="K1658" i="79"/>
  <c r="K1659" i="79"/>
  <c r="K1660" i="79"/>
  <c r="K1661" i="79"/>
  <c r="K1662" i="79"/>
  <c r="K1663" i="79"/>
  <c r="K1664" i="79"/>
  <c r="K1665" i="79"/>
  <c r="K1666" i="79"/>
  <c r="K1667" i="79"/>
  <c r="K1668" i="79"/>
  <c r="K1669" i="79"/>
  <c r="K1670" i="79"/>
  <c r="K1671" i="79"/>
  <c r="K1672" i="79"/>
  <c r="K1673" i="79"/>
  <c r="K1674" i="79"/>
  <c r="K1675" i="79"/>
  <c r="K1676" i="79"/>
  <c r="K1677" i="79"/>
  <c r="K1678" i="79"/>
  <c r="K1679" i="79"/>
  <c r="K1680" i="79"/>
  <c r="K1681" i="79"/>
  <c r="K1682" i="79"/>
  <c r="K1683" i="79"/>
  <c r="K1684" i="79"/>
  <c r="K1685" i="79"/>
  <c r="K1686" i="79"/>
  <c r="K1687" i="79"/>
  <c r="K1688" i="79"/>
  <c r="K1689" i="79"/>
  <c r="K1690" i="79"/>
  <c r="K1691" i="79"/>
  <c r="K1692" i="79"/>
  <c r="K1693" i="79"/>
  <c r="K1694" i="79"/>
  <c r="K1695" i="79"/>
  <c r="K1696" i="79"/>
  <c r="K1697" i="79"/>
  <c r="K1698" i="79"/>
  <c r="K1699" i="79"/>
  <c r="K1700" i="79"/>
  <c r="K1701" i="79"/>
  <c r="K1702" i="79"/>
  <c r="K1703" i="79"/>
  <c r="K1704" i="79"/>
  <c r="K1705" i="79"/>
  <c r="K1706" i="79"/>
  <c r="K1707" i="79"/>
  <c r="K1708" i="79"/>
  <c r="K1709" i="79"/>
  <c r="K1710" i="79"/>
  <c r="K1711" i="79"/>
  <c r="K1712" i="79"/>
  <c r="K1713" i="79"/>
  <c r="K1714" i="79"/>
  <c r="K1715" i="79"/>
  <c r="K1716" i="79"/>
  <c r="K1717" i="79"/>
  <c r="K1718" i="79"/>
  <c r="K1719" i="79"/>
  <c r="K1720" i="79"/>
  <c r="K1721" i="79"/>
  <c r="K1722" i="79"/>
  <c r="K1723" i="79"/>
  <c r="K1724" i="79"/>
  <c r="K1725" i="79"/>
  <c r="K1726" i="79"/>
  <c r="K1727" i="79"/>
  <c r="K1728" i="79"/>
  <c r="K1729" i="79"/>
  <c r="K1730" i="79"/>
  <c r="K1731" i="79"/>
  <c r="K1732" i="79"/>
  <c r="K1733" i="79"/>
  <c r="K1734" i="79"/>
  <c r="K1735" i="79"/>
  <c r="K1736" i="79"/>
  <c r="K1737" i="79"/>
  <c r="K1738" i="79"/>
  <c r="K1739" i="79"/>
  <c r="K1740" i="79"/>
  <c r="K1741" i="79"/>
  <c r="K1742" i="79"/>
  <c r="K1743" i="79"/>
  <c r="K1744" i="79"/>
  <c r="K1745" i="79"/>
  <c r="K1746" i="79"/>
  <c r="K1747" i="79"/>
  <c r="K1748" i="79"/>
  <c r="K1749" i="79"/>
  <c r="K1750" i="79"/>
  <c r="K1751" i="79"/>
  <c r="K1752" i="79"/>
  <c r="K1753" i="79"/>
  <c r="K1754" i="79"/>
  <c r="K1755" i="79"/>
  <c r="K1756" i="79"/>
  <c r="K1757" i="79"/>
  <c r="K1758" i="79"/>
  <c r="K1759" i="79"/>
  <c r="K1760" i="79"/>
  <c r="K1761" i="79"/>
  <c r="K1762" i="79"/>
  <c r="K1763" i="79"/>
  <c r="K1764" i="79"/>
  <c r="K1765" i="79"/>
  <c r="K1766" i="79"/>
  <c r="K1767" i="79"/>
  <c r="K1768" i="79"/>
  <c r="K1769" i="79"/>
  <c r="K1770" i="79"/>
  <c r="K1771" i="79"/>
  <c r="K1772" i="79"/>
  <c r="K1773" i="79"/>
  <c r="K1774" i="79"/>
  <c r="K1775" i="79"/>
  <c r="K1776" i="79"/>
  <c r="K1777" i="79"/>
  <c r="K1778" i="79"/>
  <c r="K1779" i="79"/>
  <c r="K1780" i="79"/>
  <c r="K1781" i="79"/>
  <c r="K1782" i="79"/>
  <c r="K1783" i="79"/>
  <c r="K1784" i="79"/>
  <c r="K1785" i="79"/>
  <c r="K1786" i="79"/>
  <c r="K1787" i="79"/>
  <c r="K1788" i="79"/>
  <c r="K1789" i="79"/>
  <c r="K1790" i="79"/>
  <c r="K1791" i="79"/>
  <c r="K1792" i="79"/>
  <c r="K1793" i="79"/>
  <c r="K1794" i="79"/>
  <c r="K1795" i="79"/>
  <c r="K1796" i="79"/>
  <c r="K1797" i="79"/>
  <c r="K1798" i="79"/>
  <c r="K1799" i="79"/>
  <c r="K1800" i="79"/>
  <c r="K1801" i="79"/>
  <c r="K1802" i="79"/>
  <c r="K1803" i="79"/>
  <c r="K1804" i="79"/>
  <c r="K1805" i="79"/>
  <c r="K1806" i="79"/>
  <c r="K1807" i="79"/>
  <c r="K1808" i="79"/>
  <c r="K1809" i="79"/>
  <c r="K1810" i="79"/>
  <c r="K1811" i="79"/>
  <c r="K1812" i="79"/>
  <c r="K1813" i="79"/>
  <c r="K1814" i="79"/>
  <c r="K1815" i="79"/>
  <c r="K1816" i="79"/>
  <c r="K1817" i="79"/>
  <c r="K1818" i="79"/>
  <c r="K1819" i="79"/>
  <c r="K1820" i="79"/>
  <c r="K1821" i="79"/>
  <c r="K1822" i="79"/>
  <c r="K1823" i="79"/>
  <c r="K1824" i="79"/>
  <c r="K1825" i="79"/>
  <c r="K1826" i="79"/>
  <c r="K1827" i="79"/>
  <c r="K1828" i="79"/>
  <c r="K1829" i="79"/>
  <c r="K1830" i="79"/>
  <c r="K1831" i="79"/>
  <c r="K1832" i="79"/>
  <c r="K1833" i="79"/>
  <c r="K1834" i="79"/>
  <c r="K1835" i="79"/>
  <c r="K1836" i="79"/>
  <c r="K1837" i="79"/>
  <c r="K1838" i="79"/>
  <c r="K1839" i="79"/>
  <c r="K1840" i="79"/>
  <c r="K1841" i="79"/>
  <c r="K1842" i="79"/>
  <c r="K1843" i="79"/>
  <c r="K1844" i="79"/>
  <c r="K1845" i="79"/>
  <c r="K1846" i="79"/>
  <c r="K1847" i="79"/>
  <c r="K1848" i="79"/>
  <c r="K1849" i="79"/>
  <c r="K1850" i="79"/>
  <c r="K1851" i="79"/>
  <c r="K1852" i="79"/>
  <c r="K1853" i="79"/>
  <c r="K1854" i="79"/>
  <c r="K1855" i="79"/>
  <c r="K1856" i="79"/>
  <c r="K1857" i="79"/>
  <c r="K1858" i="79"/>
  <c r="K1859" i="79"/>
  <c r="K1860" i="79"/>
  <c r="K1861" i="79"/>
  <c r="K1862" i="79"/>
  <c r="K1863" i="79"/>
  <c r="K1864" i="79"/>
  <c r="K1865" i="79"/>
  <c r="K1866" i="79"/>
  <c r="K1867" i="79"/>
  <c r="K1868" i="79"/>
  <c r="K1869" i="79"/>
  <c r="K1870" i="79"/>
  <c r="K1871" i="79"/>
  <c r="K1872" i="79"/>
  <c r="K1873" i="79"/>
  <c r="K1874" i="79"/>
  <c r="K1875" i="79"/>
  <c r="K1876" i="79"/>
  <c r="K1877" i="79"/>
  <c r="K1878" i="79"/>
  <c r="K1879" i="79"/>
  <c r="K1880" i="79"/>
  <c r="K1881" i="79"/>
  <c r="K1882" i="79"/>
  <c r="K1883" i="79"/>
  <c r="K1884" i="79"/>
  <c r="K1885" i="79"/>
  <c r="K1886" i="79"/>
  <c r="K1887" i="79"/>
  <c r="K1888" i="79"/>
  <c r="K1889" i="79"/>
  <c r="K1890" i="79"/>
  <c r="K1891" i="79"/>
  <c r="K1892" i="79"/>
  <c r="K1893" i="79"/>
  <c r="K1894" i="79"/>
  <c r="K1895" i="79"/>
  <c r="K1896" i="79"/>
  <c r="K1897" i="79"/>
  <c r="K1898" i="79"/>
  <c r="K1899" i="79"/>
  <c r="K1900" i="79"/>
  <c r="K1901" i="79"/>
  <c r="K1902" i="79"/>
  <c r="K1903" i="79"/>
  <c r="K1904" i="79"/>
  <c r="K1905" i="79"/>
  <c r="K1906" i="79"/>
  <c r="K1907" i="79"/>
  <c r="K1908" i="79"/>
  <c r="K1909" i="79"/>
  <c r="K1910" i="79"/>
  <c r="K1911" i="79"/>
  <c r="K1912" i="79"/>
  <c r="K1913" i="79"/>
  <c r="K1914" i="79"/>
  <c r="K1915" i="79"/>
  <c r="K1916" i="79"/>
  <c r="K1917" i="79"/>
  <c r="K1918" i="79"/>
  <c r="K1919" i="79"/>
  <c r="K1920" i="79"/>
  <c r="K1921" i="79"/>
  <c r="K1922" i="79"/>
  <c r="K1923" i="79"/>
  <c r="K1924" i="79"/>
  <c r="K1925" i="79"/>
  <c r="K1926" i="79"/>
  <c r="K1927" i="79"/>
  <c r="K1928" i="79"/>
  <c r="K1929" i="79"/>
  <c r="K1930" i="79"/>
  <c r="K1931" i="79"/>
  <c r="K1932" i="79"/>
  <c r="K1933" i="79"/>
  <c r="K1934" i="79"/>
  <c r="K1935" i="79"/>
  <c r="K1936" i="79"/>
  <c r="K1937" i="79"/>
  <c r="K1938" i="79"/>
  <c r="K1939" i="79"/>
  <c r="K1940" i="79"/>
  <c r="K1941" i="79"/>
  <c r="K1942" i="79"/>
  <c r="K1943" i="79"/>
  <c r="K1944" i="79"/>
  <c r="K1945" i="79"/>
  <c r="K1946" i="79"/>
  <c r="K1947" i="79"/>
  <c r="K1948" i="79"/>
  <c r="K1949" i="79"/>
  <c r="K1950" i="79"/>
  <c r="K1951" i="79"/>
  <c r="K1952" i="79"/>
  <c r="K1953" i="79"/>
  <c r="K1954" i="79"/>
  <c r="K1955" i="79"/>
  <c r="K1956" i="79"/>
  <c r="K1957" i="79"/>
  <c r="K1958" i="79"/>
  <c r="K1959" i="79"/>
  <c r="K1960" i="79"/>
  <c r="K1961" i="79"/>
  <c r="K1962" i="79"/>
  <c r="K1963" i="79"/>
  <c r="K1964" i="79"/>
  <c r="K1965" i="79"/>
  <c r="K1966" i="79"/>
  <c r="K1967" i="79"/>
  <c r="K1968" i="79"/>
  <c r="K1969" i="79"/>
  <c r="K1970" i="79"/>
  <c r="K1971" i="79"/>
  <c r="K1972" i="79"/>
  <c r="K1973" i="79"/>
  <c r="K1974" i="79"/>
  <c r="K1975" i="79"/>
  <c r="K1976" i="79"/>
  <c r="K1977" i="79"/>
  <c r="K1978" i="79"/>
  <c r="K1979" i="79"/>
  <c r="K1980" i="79"/>
  <c r="K1981" i="79"/>
  <c r="K1982" i="79"/>
  <c r="K1983" i="79"/>
  <c r="K1984" i="79"/>
  <c r="K1985" i="79"/>
  <c r="K1986" i="79"/>
  <c r="K1987" i="79"/>
  <c r="K1988" i="79"/>
  <c r="K1989" i="79"/>
  <c r="K1990" i="79"/>
  <c r="K1991" i="79"/>
  <c r="K1992" i="79"/>
  <c r="K1993" i="79"/>
  <c r="K1994" i="79"/>
  <c r="K1995" i="79"/>
  <c r="K1996" i="79"/>
  <c r="K1997" i="79"/>
  <c r="K1998" i="79"/>
  <c r="K1999" i="79"/>
  <c r="K2000" i="79"/>
  <c r="K2001" i="79"/>
  <c r="K2002" i="79"/>
  <c r="K2003" i="79"/>
  <c r="K2004" i="79"/>
  <c r="K2005" i="79"/>
  <c r="K2006" i="79"/>
  <c r="K2007" i="79"/>
  <c r="K2008" i="79"/>
  <c r="K2009" i="79"/>
  <c r="K2010" i="79"/>
  <c r="K2011" i="79"/>
  <c r="K2012" i="79"/>
  <c r="K2013" i="79"/>
  <c r="K2014" i="79"/>
  <c r="K2015" i="79"/>
  <c r="K2016" i="79"/>
  <c r="K2017" i="79"/>
  <c r="K2018" i="79"/>
  <c r="K2019" i="79"/>
  <c r="K2020" i="79"/>
  <c r="K2021" i="79"/>
  <c r="K2022" i="79"/>
  <c r="K2023" i="79"/>
  <c r="K2024" i="79"/>
  <c r="K2025" i="79"/>
  <c r="K2026" i="79"/>
  <c r="K2027" i="79"/>
  <c r="K2028" i="79"/>
  <c r="K2029" i="79"/>
  <c r="K2030" i="79"/>
  <c r="K2031" i="79"/>
  <c r="K2032" i="79"/>
  <c r="K2033" i="79"/>
  <c r="K2034" i="79"/>
  <c r="K2035" i="79"/>
  <c r="K2036" i="79"/>
  <c r="K2037" i="79"/>
  <c r="K2038" i="79"/>
  <c r="K2039" i="79"/>
  <c r="K2040" i="79"/>
  <c r="K2041" i="79"/>
  <c r="K2042" i="79"/>
  <c r="K2043" i="79"/>
  <c r="K2044" i="79"/>
  <c r="K2045" i="79"/>
  <c r="K2046" i="79"/>
  <c r="K2047" i="79"/>
  <c r="K2048" i="79"/>
  <c r="K2049" i="79"/>
  <c r="K2050" i="79"/>
  <c r="K2051" i="79"/>
  <c r="K2052" i="79"/>
  <c r="K2053" i="79"/>
  <c r="K2054" i="79"/>
  <c r="K2055" i="79"/>
  <c r="K2056" i="79"/>
  <c r="K2057" i="79"/>
  <c r="K2058" i="79"/>
  <c r="K2059" i="79"/>
  <c r="K2060" i="79"/>
  <c r="K2061" i="79"/>
  <c r="K2062" i="79"/>
  <c r="K2063" i="79"/>
  <c r="K2064" i="79"/>
  <c r="K2065" i="79"/>
  <c r="K2066" i="79"/>
  <c r="K2067" i="79"/>
  <c r="K2068" i="79"/>
  <c r="K2069" i="79"/>
  <c r="K2070" i="79"/>
  <c r="K2071" i="79"/>
  <c r="K2072" i="79"/>
  <c r="K2073" i="79"/>
  <c r="K2074" i="79"/>
  <c r="K2075" i="79"/>
  <c r="K2076" i="79"/>
  <c r="K2077" i="79"/>
  <c r="K2078" i="79"/>
  <c r="K2079" i="79"/>
  <c r="K2080" i="79"/>
  <c r="K2081" i="79"/>
  <c r="K2082" i="79"/>
  <c r="K2083" i="79"/>
  <c r="K2084" i="79"/>
  <c r="K2085" i="79"/>
  <c r="K2086" i="79"/>
  <c r="K2087" i="79"/>
  <c r="K2088" i="79"/>
  <c r="K2089" i="79"/>
  <c r="K2090" i="79"/>
  <c r="K2091" i="79"/>
  <c r="K2092" i="79"/>
  <c r="K2093" i="79"/>
  <c r="K2094" i="79"/>
  <c r="K2095" i="79"/>
  <c r="K2096" i="79"/>
  <c r="K2097" i="79"/>
  <c r="K2098" i="79"/>
  <c r="K2099" i="79"/>
  <c r="K2100" i="79"/>
  <c r="K2101" i="79"/>
  <c r="K2102" i="79"/>
  <c r="K2103" i="79"/>
  <c r="K2104" i="79"/>
  <c r="K2105" i="79"/>
  <c r="K2106" i="79"/>
  <c r="K2107" i="79"/>
  <c r="K2108" i="79"/>
  <c r="K2109" i="79"/>
  <c r="K2110" i="79"/>
  <c r="K2111" i="79"/>
  <c r="K2112" i="79"/>
  <c r="K2113" i="79"/>
  <c r="K2114" i="79"/>
  <c r="K2115" i="79"/>
  <c r="K2116" i="79"/>
  <c r="K2117" i="79"/>
  <c r="K2118" i="79"/>
  <c r="K2119" i="79"/>
  <c r="K2120" i="79"/>
  <c r="K2121" i="79"/>
  <c r="K2122" i="79"/>
  <c r="K2123" i="79"/>
  <c r="K2124" i="79"/>
  <c r="K2125" i="79"/>
  <c r="K2126" i="79"/>
  <c r="K2127" i="79"/>
  <c r="K2128" i="79"/>
  <c r="K2129" i="79"/>
  <c r="K2130" i="79"/>
  <c r="K2131" i="79"/>
  <c r="K2132" i="79"/>
  <c r="K2133" i="79"/>
  <c r="K2134" i="79"/>
  <c r="K2135" i="79"/>
  <c r="K2136" i="79"/>
  <c r="K2137" i="79"/>
  <c r="K2138" i="79"/>
  <c r="K2139" i="79"/>
  <c r="K2140" i="79"/>
  <c r="K2141" i="79"/>
  <c r="K2142" i="79"/>
  <c r="K2143" i="79"/>
  <c r="K2144" i="79"/>
  <c r="K2145" i="79"/>
  <c r="K2146" i="79"/>
  <c r="K2147" i="79"/>
  <c r="K2148" i="79"/>
  <c r="K2149" i="79"/>
  <c r="K2150" i="79"/>
  <c r="K2151" i="79"/>
  <c r="K2152" i="79"/>
  <c r="K2153" i="79"/>
  <c r="K2154" i="79"/>
  <c r="K2155" i="79"/>
  <c r="K2156" i="79"/>
  <c r="K2157" i="79"/>
  <c r="K2158" i="79"/>
  <c r="K2159" i="79"/>
  <c r="K2160" i="79"/>
  <c r="K2161" i="79"/>
  <c r="K2162" i="79"/>
  <c r="K2163" i="79"/>
  <c r="K2164" i="79"/>
  <c r="K2165" i="79"/>
  <c r="K2166" i="79"/>
  <c r="K2167" i="79"/>
  <c r="K2168" i="79"/>
  <c r="K2169" i="79"/>
  <c r="K2170" i="79"/>
  <c r="K2171" i="79"/>
  <c r="K2172" i="79"/>
  <c r="K2173" i="79"/>
  <c r="K2174" i="79"/>
  <c r="K2175" i="79"/>
  <c r="K2176" i="79"/>
  <c r="K2177" i="79"/>
  <c r="K2178" i="79"/>
  <c r="K2179" i="79"/>
  <c r="K2180" i="79"/>
  <c r="K2181" i="79"/>
  <c r="K2182" i="79"/>
  <c r="K2183" i="79"/>
  <c r="K2184" i="79"/>
  <c r="K2185" i="79"/>
  <c r="K2186" i="79"/>
  <c r="K2187" i="79"/>
  <c r="K2188" i="79"/>
  <c r="K2189" i="79"/>
  <c r="K2190" i="79"/>
  <c r="K2191" i="79"/>
  <c r="K2192" i="79"/>
  <c r="K2193" i="79"/>
  <c r="K2194" i="79"/>
  <c r="K2195" i="79"/>
  <c r="K2196" i="79"/>
  <c r="K2197" i="79"/>
  <c r="K2198" i="79"/>
  <c r="K2199" i="79"/>
  <c r="K2200" i="79"/>
  <c r="K2201" i="79"/>
  <c r="K2202" i="79"/>
  <c r="K2203" i="79"/>
  <c r="K2204" i="79"/>
  <c r="K2205" i="79"/>
  <c r="K2206" i="79"/>
  <c r="K2207" i="79"/>
  <c r="K2208" i="79"/>
  <c r="K2209" i="79"/>
  <c r="K2210" i="79"/>
  <c r="K2211" i="79"/>
  <c r="K2212" i="79"/>
  <c r="K2213" i="79"/>
  <c r="K2214" i="79"/>
  <c r="K2215" i="79"/>
  <c r="K2216" i="79"/>
  <c r="K2217" i="79"/>
  <c r="K2218" i="79"/>
  <c r="K2219" i="79"/>
  <c r="K2220" i="79"/>
  <c r="K2221" i="79"/>
  <c r="K2222" i="79"/>
  <c r="K2223" i="79"/>
  <c r="K2224" i="79"/>
  <c r="K2225" i="79"/>
  <c r="K2226" i="79"/>
  <c r="K2227" i="79"/>
  <c r="K2228" i="79"/>
  <c r="K2229" i="79"/>
  <c r="K2230" i="79"/>
  <c r="K2231" i="79"/>
  <c r="K2232" i="79"/>
  <c r="K2233" i="79"/>
  <c r="K2234" i="79"/>
  <c r="K2235" i="79"/>
  <c r="K2236" i="79"/>
  <c r="K2237" i="79"/>
  <c r="K2238" i="79"/>
  <c r="K2239" i="79"/>
  <c r="K2240" i="79"/>
  <c r="K2241" i="79"/>
  <c r="K2242" i="79"/>
  <c r="K2243" i="79"/>
  <c r="K2244" i="79"/>
  <c r="K2245" i="79"/>
  <c r="K2246" i="79"/>
  <c r="K2247" i="79"/>
  <c r="K2248" i="79"/>
  <c r="K2249" i="79"/>
  <c r="K2250" i="79"/>
  <c r="K2251" i="79"/>
  <c r="K2252" i="79"/>
  <c r="K2253" i="79"/>
  <c r="K2254" i="79"/>
  <c r="K2255" i="79"/>
  <c r="K2256" i="79"/>
  <c r="K2257" i="79"/>
  <c r="K2258" i="79"/>
  <c r="K2259" i="79"/>
  <c r="K2260" i="79"/>
  <c r="K2261" i="79"/>
  <c r="K2262" i="79"/>
  <c r="K2263" i="79"/>
  <c r="K2264" i="79"/>
  <c r="K2265" i="79"/>
  <c r="K2266" i="79"/>
  <c r="K2267" i="79"/>
  <c r="K2268" i="79"/>
  <c r="K2269" i="79"/>
  <c r="K2270" i="79"/>
  <c r="K2271" i="79"/>
  <c r="K2272" i="79"/>
  <c r="K2273" i="79"/>
  <c r="K2274" i="79"/>
  <c r="K2275" i="79"/>
  <c r="K2276" i="79"/>
  <c r="K2277" i="79"/>
  <c r="K2278" i="79"/>
  <c r="K2279" i="79"/>
  <c r="K2280" i="79"/>
  <c r="K2281" i="79"/>
  <c r="K2282" i="79"/>
  <c r="K2283" i="79"/>
  <c r="K2284" i="79"/>
  <c r="K2285" i="79"/>
  <c r="K2286" i="79"/>
  <c r="K2287" i="79"/>
  <c r="K2288" i="79"/>
  <c r="K2289" i="79"/>
  <c r="K2290" i="79"/>
  <c r="K2291" i="79"/>
  <c r="K2292" i="79"/>
  <c r="K2293" i="79"/>
  <c r="K2294" i="79"/>
  <c r="K2295" i="79"/>
  <c r="K2296" i="79"/>
  <c r="K2297" i="79"/>
  <c r="K2298" i="79"/>
  <c r="K2299" i="79"/>
  <c r="K2300" i="79"/>
  <c r="K2301" i="79"/>
  <c r="K2302" i="79"/>
  <c r="K2303" i="79"/>
  <c r="K2304" i="79"/>
  <c r="K2305" i="79"/>
  <c r="K2306" i="79"/>
  <c r="K2307" i="79"/>
  <c r="K2308" i="79"/>
  <c r="K2309" i="79"/>
  <c r="K2310" i="79"/>
  <c r="K2311" i="79"/>
  <c r="K2312" i="79"/>
  <c r="K2313" i="79"/>
  <c r="K2314" i="79"/>
  <c r="K2315" i="79"/>
  <c r="K2316" i="79"/>
  <c r="K2317" i="79"/>
  <c r="K2318" i="79"/>
  <c r="K2319" i="79"/>
  <c r="K2320" i="79"/>
  <c r="K2321" i="79"/>
  <c r="K2322" i="79"/>
  <c r="K2323" i="79"/>
  <c r="K2324" i="79"/>
  <c r="K2325" i="79"/>
  <c r="K2326" i="79"/>
  <c r="K2327" i="79"/>
  <c r="K2328" i="79"/>
  <c r="K2329" i="79"/>
  <c r="K2330" i="79"/>
  <c r="K2331" i="79"/>
  <c r="K2332" i="79"/>
  <c r="K2333" i="79"/>
  <c r="K2334" i="79"/>
  <c r="K2335" i="79"/>
  <c r="K2336" i="79"/>
  <c r="K2337" i="79"/>
  <c r="K2338" i="79"/>
  <c r="K2339" i="79"/>
  <c r="K2340" i="79"/>
  <c r="K2341" i="79"/>
  <c r="K2342" i="79"/>
  <c r="K2343" i="79"/>
  <c r="K2344" i="79"/>
  <c r="K2345" i="79"/>
  <c r="K2346" i="79"/>
  <c r="K2347" i="79"/>
  <c r="K2348" i="79"/>
  <c r="K2349" i="79"/>
  <c r="K2350" i="79"/>
  <c r="K2351" i="79"/>
  <c r="K2352" i="79"/>
  <c r="K2353" i="79"/>
  <c r="K2354" i="79"/>
  <c r="K2355" i="79"/>
  <c r="K2356" i="79"/>
  <c r="K2357" i="79"/>
  <c r="K2358" i="79"/>
  <c r="K2359" i="79"/>
  <c r="K2360" i="79"/>
  <c r="K2361" i="79"/>
  <c r="K2362" i="79"/>
  <c r="K2363" i="79"/>
  <c r="K2364" i="79"/>
  <c r="K2365" i="79"/>
  <c r="K2366" i="79"/>
  <c r="K2367" i="79"/>
  <c r="K2368" i="79"/>
  <c r="K2369" i="79"/>
  <c r="K2370" i="79"/>
  <c r="K2371" i="79"/>
  <c r="K2372" i="79"/>
  <c r="K2373" i="79"/>
  <c r="K2374" i="79"/>
  <c r="K2375" i="79"/>
  <c r="K2376" i="79"/>
  <c r="K2377" i="79"/>
  <c r="K2378" i="79"/>
  <c r="K2379" i="79"/>
  <c r="K2380" i="79"/>
  <c r="K2381" i="79"/>
  <c r="K2382" i="79"/>
  <c r="K2383" i="79"/>
  <c r="K2384" i="79"/>
  <c r="K2385" i="79"/>
  <c r="K2386" i="79"/>
  <c r="K2387" i="79"/>
  <c r="K2388" i="79"/>
  <c r="K2389" i="79"/>
  <c r="K2390" i="79"/>
  <c r="K2391" i="79"/>
  <c r="K2392" i="79"/>
  <c r="K2393" i="79"/>
  <c r="K2394" i="79"/>
  <c r="K2395" i="79"/>
  <c r="K2396" i="79"/>
  <c r="K2397" i="79"/>
  <c r="K2398" i="79"/>
  <c r="K2399" i="79"/>
  <c r="K2400" i="79"/>
  <c r="K2401" i="79"/>
  <c r="K2402" i="79"/>
  <c r="K2403" i="79"/>
  <c r="K2404" i="79"/>
  <c r="K2405" i="79"/>
  <c r="K2406" i="79"/>
  <c r="K2407" i="79"/>
  <c r="K2408" i="79"/>
  <c r="K2409" i="79"/>
  <c r="K2410" i="79"/>
  <c r="K2411" i="79"/>
  <c r="K2412" i="79"/>
  <c r="K2413" i="79"/>
  <c r="K2414" i="79"/>
  <c r="K2415" i="79"/>
  <c r="K2416" i="79"/>
  <c r="K2417" i="79"/>
  <c r="K2418" i="79"/>
  <c r="K2419" i="79"/>
  <c r="K2420" i="79"/>
  <c r="K2421" i="79"/>
  <c r="K2422" i="79"/>
  <c r="K2423" i="79"/>
  <c r="K2424" i="79"/>
  <c r="K2425" i="79"/>
  <c r="K2426" i="79"/>
  <c r="K2427" i="79"/>
  <c r="K2428" i="79"/>
  <c r="K2429" i="79"/>
  <c r="K2430" i="79"/>
  <c r="K2431" i="79"/>
  <c r="K2432" i="79"/>
  <c r="K2433" i="79"/>
  <c r="K2434" i="79"/>
  <c r="K2435" i="79"/>
  <c r="K2436" i="79"/>
  <c r="K2437" i="79"/>
  <c r="K2438" i="79"/>
  <c r="K2439" i="79"/>
  <c r="K2440" i="79"/>
  <c r="K2441" i="79"/>
  <c r="K2442" i="79"/>
  <c r="K2443" i="79"/>
  <c r="K2444" i="79"/>
  <c r="K2445" i="79"/>
  <c r="K2446" i="79"/>
  <c r="K2447" i="79"/>
  <c r="K2448" i="79"/>
  <c r="K2449" i="79"/>
  <c r="K2450" i="79"/>
  <c r="K2451" i="79"/>
  <c r="K2452" i="79"/>
  <c r="K2453" i="79"/>
  <c r="K2454" i="79"/>
  <c r="K2455" i="79"/>
  <c r="K2456" i="79"/>
  <c r="K2457" i="79"/>
  <c r="K2458" i="79"/>
  <c r="K2459" i="79"/>
  <c r="K2460" i="79"/>
  <c r="K2461" i="79"/>
  <c r="K2462" i="79"/>
  <c r="K2463" i="79"/>
  <c r="K2464" i="79"/>
  <c r="K2465" i="79"/>
  <c r="K2466" i="79"/>
  <c r="K2467" i="79"/>
  <c r="K2468" i="79"/>
  <c r="K2469" i="79"/>
  <c r="K2470" i="79"/>
  <c r="K2471" i="79"/>
  <c r="K2472" i="79"/>
  <c r="K2473" i="79"/>
  <c r="K2474" i="79"/>
  <c r="K2475" i="79"/>
  <c r="K2476" i="79"/>
  <c r="K2477" i="79"/>
  <c r="K2478" i="79"/>
  <c r="K2479" i="79"/>
  <c r="K2480" i="79"/>
  <c r="K2481" i="79"/>
  <c r="K2482" i="79"/>
  <c r="K2483" i="79"/>
  <c r="K2484" i="79"/>
  <c r="K2485" i="79"/>
  <c r="K2486" i="79"/>
  <c r="K2487" i="79"/>
  <c r="K2488" i="79"/>
  <c r="K2489" i="79"/>
  <c r="K2490" i="79"/>
  <c r="K2491" i="79"/>
  <c r="K2492" i="79"/>
  <c r="K2493" i="79"/>
  <c r="K2494" i="79"/>
  <c r="K2495" i="79"/>
  <c r="K2496" i="79"/>
  <c r="K2497" i="79"/>
  <c r="K2498" i="79"/>
  <c r="K2499" i="79"/>
  <c r="K2500" i="79"/>
  <c r="K2501" i="79"/>
  <c r="K2502" i="79"/>
  <c r="K2503" i="79"/>
  <c r="K2504" i="79"/>
  <c r="K2505" i="79"/>
  <c r="K2506" i="79"/>
  <c r="K2507" i="79"/>
  <c r="K2508" i="79"/>
  <c r="K2509" i="79"/>
  <c r="K2510" i="79"/>
  <c r="K2511" i="79"/>
  <c r="K2512" i="79"/>
  <c r="K2513" i="79"/>
  <c r="K2514" i="79"/>
  <c r="K2515" i="79"/>
  <c r="K2516" i="79"/>
  <c r="K2517" i="79"/>
  <c r="K2518" i="79"/>
  <c r="K2519" i="79"/>
  <c r="K2520" i="79"/>
  <c r="K2521" i="79"/>
  <c r="K2522" i="79"/>
  <c r="K2523" i="79"/>
  <c r="K2524" i="79"/>
  <c r="K2525" i="79"/>
  <c r="K2526" i="79"/>
  <c r="K2527" i="79"/>
  <c r="K2528" i="79"/>
  <c r="K2529" i="79"/>
  <c r="K2530" i="79"/>
  <c r="K2531" i="79"/>
  <c r="K2532" i="79"/>
  <c r="K2533" i="79"/>
  <c r="K2534" i="79"/>
  <c r="K2535" i="79"/>
  <c r="K2536" i="79"/>
  <c r="K2537" i="79"/>
  <c r="K2538" i="79"/>
  <c r="K2539" i="79"/>
  <c r="K2540" i="79"/>
  <c r="K2541" i="79"/>
  <c r="K2542" i="79"/>
  <c r="K2543" i="79"/>
  <c r="K2544" i="79"/>
  <c r="K2545" i="79"/>
  <c r="K2546" i="79"/>
  <c r="K2547" i="79"/>
  <c r="K2548" i="79"/>
  <c r="K2549" i="79"/>
  <c r="K2550" i="79"/>
  <c r="K2551" i="79"/>
  <c r="K2552" i="79"/>
  <c r="K2553" i="79"/>
  <c r="K2554" i="79"/>
  <c r="K2555" i="79"/>
  <c r="K2556" i="79"/>
  <c r="K2557" i="79"/>
  <c r="K2558" i="79"/>
  <c r="K2559" i="79"/>
  <c r="K2560" i="79"/>
  <c r="K2561" i="79"/>
  <c r="K2562" i="79"/>
  <c r="K2563" i="79"/>
  <c r="K2564" i="79"/>
  <c r="K2565" i="79"/>
  <c r="K2566" i="79"/>
  <c r="K2567" i="79"/>
  <c r="K2568" i="79"/>
  <c r="K2569" i="79"/>
  <c r="K2570" i="79"/>
  <c r="K2571" i="79"/>
  <c r="K2572" i="79"/>
  <c r="K2573" i="79"/>
  <c r="K2574" i="79"/>
  <c r="K2575" i="79"/>
  <c r="K2576" i="79"/>
  <c r="K2577" i="79"/>
  <c r="K2578" i="79"/>
  <c r="K2579" i="79"/>
  <c r="K2580" i="79"/>
  <c r="K2581" i="79"/>
  <c r="K2582" i="79"/>
  <c r="K2583" i="79"/>
  <c r="K2584" i="79"/>
  <c r="K2585" i="79"/>
  <c r="K2586" i="79"/>
  <c r="K2587" i="79"/>
  <c r="K2588" i="79"/>
  <c r="K2589" i="79"/>
  <c r="K2590" i="79"/>
  <c r="K2591" i="79"/>
  <c r="K2592" i="79"/>
  <c r="K2593" i="79"/>
  <c r="K2594" i="79"/>
  <c r="K2595" i="79"/>
  <c r="K2596" i="79"/>
  <c r="K2597" i="79"/>
  <c r="K2598" i="79"/>
  <c r="K2599" i="79"/>
  <c r="K2600" i="79"/>
  <c r="K2601" i="79"/>
  <c r="K2602" i="79"/>
  <c r="K2603" i="79"/>
  <c r="K2604" i="79"/>
  <c r="K2605" i="79"/>
  <c r="K2606" i="79"/>
  <c r="K2607" i="79"/>
  <c r="K2608" i="79"/>
  <c r="K2609" i="79"/>
  <c r="K2610" i="79"/>
  <c r="K2611" i="79"/>
  <c r="K2612" i="79"/>
  <c r="K2613" i="79"/>
  <c r="K2614" i="79"/>
  <c r="K2615" i="79"/>
  <c r="K2616" i="79"/>
  <c r="K2617" i="79"/>
  <c r="K2618" i="79"/>
  <c r="K2619" i="79"/>
  <c r="K2620" i="79"/>
  <c r="K2621" i="79"/>
  <c r="K2622" i="79"/>
  <c r="K2623" i="79"/>
  <c r="K2624" i="79"/>
  <c r="K2625" i="79"/>
  <c r="K2626" i="79"/>
  <c r="K2627" i="79"/>
  <c r="K2628" i="79"/>
  <c r="K2629" i="79"/>
  <c r="K2630" i="79"/>
  <c r="K2631" i="79"/>
  <c r="K2632" i="79"/>
  <c r="K2633" i="79"/>
  <c r="K2634" i="79"/>
  <c r="K2635" i="79"/>
  <c r="K2636" i="79"/>
  <c r="K2637" i="79"/>
  <c r="K2638" i="79"/>
  <c r="K2639" i="79"/>
  <c r="K2640" i="79"/>
  <c r="K2641" i="79"/>
  <c r="K2642" i="79"/>
  <c r="K2643" i="79"/>
  <c r="K2644" i="79"/>
  <c r="K2645" i="79"/>
  <c r="K2646" i="79"/>
  <c r="K2647" i="79"/>
  <c r="K2648" i="79"/>
  <c r="K2649" i="79"/>
  <c r="K2650" i="79"/>
  <c r="K2651" i="79"/>
  <c r="K2652" i="79"/>
  <c r="K2653" i="79"/>
  <c r="K2654" i="79"/>
  <c r="K2655" i="79"/>
  <c r="K2656" i="79"/>
  <c r="K2657" i="79"/>
  <c r="K2658" i="79"/>
  <c r="K2659" i="79"/>
  <c r="K2660" i="79"/>
  <c r="K2661" i="79"/>
  <c r="K2662" i="79"/>
  <c r="K2663" i="79"/>
  <c r="K2664" i="79"/>
  <c r="K2665" i="79"/>
  <c r="K2666" i="79"/>
  <c r="K2667" i="79"/>
  <c r="K2668" i="79"/>
  <c r="K2669" i="79"/>
  <c r="K2670" i="79"/>
  <c r="K2671" i="79"/>
  <c r="K2672" i="79"/>
  <c r="K2673" i="79"/>
  <c r="K2674" i="79"/>
  <c r="K2675" i="79"/>
  <c r="K2676" i="79"/>
  <c r="K2677" i="79"/>
  <c r="K2678" i="79"/>
  <c r="K2679" i="79"/>
  <c r="K2680" i="79"/>
  <c r="K2681" i="79"/>
  <c r="K2682" i="79"/>
  <c r="K2683" i="79"/>
  <c r="K2684" i="79"/>
  <c r="K2685" i="79"/>
  <c r="K2686" i="79"/>
  <c r="K2687" i="79"/>
  <c r="K2688" i="79"/>
  <c r="K2689" i="79"/>
  <c r="K2690" i="79"/>
  <c r="K2691" i="79"/>
  <c r="K2692" i="79"/>
  <c r="K2693" i="79"/>
  <c r="K2694" i="79"/>
  <c r="K2695" i="79"/>
  <c r="K2696" i="79"/>
  <c r="K2697" i="79"/>
  <c r="K2698" i="79"/>
  <c r="K2699" i="79"/>
  <c r="K2700" i="79"/>
  <c r="K2701" i="79"/>
  <c r="K2702" i="79"/>
  <c r="K2703" i="79"/>
  <c r="K2704" i="79"/>
  <c r="K2705" i="79"/>
  <c r="K2706" i="79"/>
  <c r="K2707" i="79"/>
  <c r="K2708" i="79"/>
  <c r="K2709" i="79"/>
  <c r="K2710" i="79"/>
  <c r="K2711" i="79"/>
  <c r="K2712" i="79"/>
  <c r="K2713" i="79"/>
  <c r="K2714" i="79"/>
  <c r="K2715" i="79"/>
  <c r="K2716" i="79"/>
  <c r="K2717" i="79"/>
  <c r="K2718" i="79"/>
  <c r="K2719" i="79"/>
  <c r="K2720" i="79"/>
  <c r="K2721" i="79"/>
  <c r="K2722" i="79"/>
  <c r="K2723" i="79"/>
  <c r="K2724" i="79"/>
  <c r="K2725" i="79"/>
  <c r="K2726" i="79"/>
  <c r="K2727" i="79"/>
  <c r="K2728" i="79"/>
  <c r="K2729" i="79"/>
  <c r="K2730" i="79"/>
  <c r="K2731" i="79"/>
  <c r="K2732" i="79"/>
  <c r="K2733" i="79"/>
  <c r="K2734" i="79"/>
  <c r="K2735" i="79"/>
  <c r="K2736" i="79"/>
  <c r="K2737" i="79"/>
  <c r="K2738" i="79"/>
  <c r="K2739" i="79"/>
  <c r="K2740" i="79"/>
  <c r="K2741" i="79"/>
  <c r="K2742" i="79"/>
  <c r="K2743" i="79"/>
  <c r="K2744" i="79"/>
  <c r="K2745" i="79"/>
  <c r="K2746" i="79"/>
  <c r="K2747" i="79"/>
  <c r="K2748" i="79"/>
  <c r="K2749" i="79"/>
  <c r="K2750" i="79"/>
  <c r="K2751" i="79"/>
  <c r="K2752" i="79"/>
  <c r="K2753" i="79"/>
  <c r="K2754" i="79"/>
  <c r="K2755" i="79"/>
  <c r="K2756" i="79"/>
  <c r="K2757" i="79"/>
  <c r="K2758" i="79"/>
  <c r="K2759" i="79"/>
  <c r="K2760" i="79"/>
  <c r="K2761" i="79"/>
  <c r="K2762" i="79"/>
  <c r="K2763" i="79"/>
  <c r="K2764" i="79"/>
  <c r="K2765" i="79"/>
  <c r="K2766" i="79"/>
  <c r="K2767" i="79"/>
  <c r="K2768" i="79"/>
  <c r="K2769" i="79"/>
  <c r="K2770" i="79"/>
  <c r="K2771" i="79"/>
  <c r="K2772" i="79"/>
  <c r="K2773" i="79"/>
  <c r="K2774" i="79"/>
  <c r="K2775" i="79"/>
  <c r="K2776" i="79"/>
  <c r="K2777" i="79"/>
  <c r="K2778" i="79"/>
  <c r="K2779" i="79"/>
  <c r="K2780" i="79"/>
  <c r="K2781" i="79"/>
  <c r="K2782" i="79"/>
  <c r="K2783" i="79"/>
  <c r="K2784" i="79"/>
  <c r="K2785" i="79"/>
  <c r="K2786" i="79"/>
  <c r="K2787" i="79"/>
  <c r="K2788" i="79"/>
  <c r="K2789" i="79"/>
  <c r="K2790" i="79"/>
  <c r="K2791" i="79"/>
  <c r="K2792" i="79"/>
  <c r="K2793" i="79"/>
  <c r="K2794" i="79"/>
  <c r="K2795" i="79"/>
  <c r="K2796" i="79"/>
  <c r="K2797" i="79"/>
  <c r="K2798" i="79"/>
  <c r="K2799" i="79"/>
  <c r="K2800" i="79"/>
  <c r="K2801" i="79"/>
  <c r="K2802" i="79"/>
  <c r="K2803" i="79"/>
  <c r="K2804" i="79"/>
  <c r="K2805" i="79"/>
  <c r="K2806" i="79"/>
  <c r="K2807" i="79"/>
  <c r="K2808" i="79"/>
  <c r="K2809" i="79"/>
  <c r="K2810" i="79"/>
  <c r="K2811" i="79"/>
  <c r="K2812" i="79"/>
  <c r="K2813" i="79"/>
  <c r="K2814" i="79"/>
  <c r="K2815" i="79"/>
  <c r="K2816" i="79"/>
  <c r="K2817" i="79"/>
  <c r="K2818" i="79"/>
  <c r="K2819" i="79"/>
  <c r="K2820" i="79"/>
  <c r="K2821" i="79"/>
  <c r="K2822" i="79"/>
  <c r="K2823" i="79"/>
  <c r="K2824" i="79"/>
  <c r="K2825" i="79"/>
  <c r="K2826" i="79"/>
  <c r="K2827" i="79"/>
  <c r="K2828" i="79"/>
  <c r="K2829" i="79"/>
  <c r="K2830" i="79"/>
  <c r="K2831" i="79"/>
  <c r="K2832" i="79"/>
  <c r="K2833" i="79"/>
  <c r="K2834" i="79"/>
  <c r="K2835" i="79"/>
  <c r="K2836" i="79"/>
  <c r="K2837" i="79"/>
  <c r="K2838" i="79"/>
  <c r="K2839" i="79"/>
  <c r="K2840" i="79"/>
  <c r="K2841" i="79"/>
  <c r="K2842" i="79"/>
  <c r="K2843" i="79"/>
  <c r="K2844" i="79"/>
  <c r="K2845" i="79"/>
  <c r="K2846" i="79"/>
  <c r="K2847" i="79"/>
  <c r="K2848" i="79"/>
  <c r="K2849" i="79"/>
  <c r="K2850" i="79"/>
  <c r="K2851" i="79"/>
  <c r="K2852" i="79"/>
  <c r="K2853" i="79"/>
  <c r="K2854" i="79"/>
  <c r="K2855" i="79"/>
  <c r="K2856" i="79"/>
  <c r="K2857" i="79"/>
  <c r="K2858" i="79"/>
  <c r="K2859" i="79"/>
  <c r="K2860" i="79"/>
  <c r="K2861" i="79"/>
  <c r="K2862" i="79"/>
  <c r="K2863" i="79"/>
  <c r="K2864" i="79"/>
  <c r="K2865" i="79"/>
  <c r="K2866" i="79"/>
  <c r="K2867" i="79"/>
  <c r="K2868" i="79"/>
  <c r="K2869" i="79"/>
  <c r="K2870" i="79"/>
  <c r="K2871" i="79"/>
  <c r="K2872" i="79"/>
  <c r="K2873" i="79"/>
  <c r="K2874" i="79"/>
  <c r="K2875" i="79"/>
  <c r="K2876" i="79"/>
  <c r="K2877" i="79"/>
  <c r="K2878" i="79"/>
  <c r="K2879" i="79"/>
  <c r="K2880" i="79"/>
  <c r="K2881" i="79"/>
  <c r="K2882" i="79"/>
  <c r="K2883" i="79"/>
  <c r="K2884" i="79"/>
  <c r="K2885" i="79"/>
  <c r="K2886" i="79"/>
  <c r="K2887" i="79"/>
  <c r="K2888" i="79"/>
  <c r="K2889" i="79"/>
  <c r="K2890" i="79"/>
  <c r="K2891" i="79"/>
  <c r="K2892" i="79"/>
  <c r="K2893" i="79"/>
  <c r="K2894" i="79"/>
  <c r="K2895" i="79"/>
  <c r="K2896" i="79"/>
  <c r="K2897" i="79"/>
  <c r="K2898" i="79"/>
  <c r="K2899" i="79"/>
  <c r="K2900" i="79"/>
  <c r="K2901" i="79"/>
  <c r="K2902" i="79"/>
  <c r="K2903" i="79"/>
  <c r="K2904" i="79"/>
  <c r="K2905" i="79"/>
  <c r="K2906" i="79"/>
  <c r="K2907" i="79"/>
  <c r="K2908" i="79"/>
  <c r="K2909" i="79"/>
  <c r="K2910" i="79"/>
  <c r="K2911" i="79"/>
  <c r="K2912" i="79"/>
  <c r="K2913" i="79"/>
  <c r="K2914" i="79"/>
  <c r="K2915" i="79"/>
  <c r="K2916" i="79"/>
  <c r="K2917" i="79"/>
  <c r="K2918" i="79"/>
  <c r="K2919" i="79"/>
  <c r="K2920" i="79"/>
  <c r="K2921" i="79"/>
  <c r="K2922" i="79"/>
  <c r="K2923" i="79"/>
  <c r="K2924" i="79"/>
  <c r="K2925" i="79"/>
  <c r="K2926" i="79"/>
  <c r="K2927" i="79"/>
  <c r="K2928" i="79"/>
  <c r="K2929" i="79"/>
  <c r="K2930" i="79"/>
  <c r="K2931" i="79"/>
  <c r="K2932" i="79"/>
  <c r="K2933" i="79"/>
  <c r="K2934" i="79"/>
  <c r="K2935" i="79"/>
  <c r="K2936" i="79"/>
  <c r="K2937" i="79"/>
  <c r="K2938" i="79"/>
  <c r="K2939" i="79"/>
  <c r="K2940" i="79"/>
  <c r="K2941" i="79"/>
  <c r="K2942" i="79"/>
  <c r="K2943" i="79"/>
  <c r="K2944" i="79"/>
  <c r="K2945" i="79"/>
  <c r="K2946" i="79"/>
  <c r="K2947" i="79"/>
  <c r="K2948" i="79"/>
  <c r="K2949" i="79"/>
  <c r="K2950" i="79"/>
  <c r="K2951" i="79"/>
  <c r="K2952" i="79"/>
  <c r="K2953" i="79"/>
  <c r="K2954" i="79"/>
  <c r="K2955" i="79"/>
  <c r="K2956" i="79"/>
  <c r="K2957" i="79"/>
  <c r="K2958" i="79"/>
  <c r="K2959" i="79"/>
  <c r="K2960" i="79"/>
  <c r="K2961" i="79"/>
  <c r="K2962" i="79"/>
  <c r="K2963" i="79"/>
  <c r="K2964" i="79"/>
  <c r="K2965" i="79"/>
  <c r="K2966" i="79"/>
  <c r="K2967" i="79"/>
  <c r="K2968" i="79"/>
  <c r="K2969" i="79"/>
  <c r="K2970" i="79"/>
  <c r="K2971" i="79"/>
  <c r="K2972" i="79"/>
  <c r="K2973" i="79"/>
  <c r="K2974" i="79"/>
  <c r="K2975" i="79"/>
  <c r="K2976" i="79"/>
  <c r="K2977" i="79"/>
  <c r="K2978" i="79"/>
  <c r="K2979" i="79"/>
  <c r="K2980" i="79"/>
  <c r="K2981" i="79"/>
  <c r="K2982" i="79"/>
  <c r="K2983" i="79"/>
  <c r="K2984" i="79"/>
  <c r="K2985" i="79"/>
  <c r="K2986" i="79"/>
  <c r="K2987" i="79"/>
  <c r="K2988" i="79"/>
  <c r="K2989" i="79"/>
  <c r="K2990" i="79"/>
  <c r="K2991" i="79"/>
  <c r="K2992" i="79"/>
  <c r="K2993" i="79"/>
  <c r="K2994" i="79"/>
  <c r="K2995" i="79"/>
  <c r="K2996" i="79"/>
  <c r="K2997" i="79"/>
  <c r="K2998" i="79"/>
  <c r="K2999" i="79"/>
  <c r="K3000" i="79"/>
  <c r="K3001" i="79"/>
  <c r="K3002" i="79"/>
  <c r="K3003" i="79"/>
  <c r="K3004" i="79"/>
  <c r="K3005" i="79"/>
  <c r="K3006" i="79"/>
  <c r="K3007" i="79"/>
  <c r="K3008" i="79"/>
  <c r="K3009" i="79"/>
  <c r="K3010" i="79"/>
  <c r="K3011" i="79"/>
  <c r="K3012" i="79"/>
  <c r="K3013" i="79"/>
  <c r="K3014" i="79"/>
  <c r="K3015" i="79"/>
  <c r="K3016" i="79"/>
  <c r="K3017" i="79"/>
  <c r="K3018" i="79"/>
  <c r="K3019" i="79"/>
  <c r="K3020" i="79"/>
  <c r="K3021" i="79"/>
  <c r="K3022" i="79"/>
  <c r="K3023" i="79"/>
  <c r="K3024" i="79"/>
  <c r="K3025" i="79"/>
  <c r="K3026" i="79"/>
  <c r="K3027" i="79"/>
  <c r="K3028" i="79"/>
  <c r="K3029" i="79"/>
  <c r="K3030" i="79"/>
  <c r="K3031" i="79"/>
  <c r="K3032" i="79"/>
  <c r="K3033" i="79"/>
  <c r="K3034" i="79"/>
  <c r="K3035" i="79"/>
  <c r="K3036" i="79"/>
  <c r="K3037" i="79"/>
  <c r="K3038" i="79"/>
  <c r="K3039" i="79"/>
  <c r="K3040" i="79"/>
  <c r="K3041" i="79"/>
  <c r="K3042" i="79"/>
  <c r="K3043" i="79"/>
  <c r="K3044" i="79"/>
  <c r="K3045" i="79"/>
  <c r="K3046" i="79"/>
  <c r="K3047" i="79"/>
  <c r="K3048" i="79"/>
  <c r="K3049" i="79"/>
  <c r="K3050" i="79"/>
  <c r="K3051" i="79"/>
  <c r="K3052" i="79"/>
  <c r="K3053" i="79"/>
  <c r="K3054" i="79"/>
  <c r="K3055" i="79"/>
  <c r="K3056" i="79"/>
  <c r="K3057" i="79"/>
  <c r="K3058" i="79"/>
  <c r="K3059" i="79"/>
  <c r="K3060" i="79"/>
  <c r="K3061" i="79"/>
  <c r="K3062" i="79"/>
  <c r="K3063" i="79"/>
  <c r="K3064" i="79"/>
  <c r="K3065" i="79"/>
  <c r="K3066" i="79"/>
  <c r="K3067" i="79"/>
  <c r="K3068" i="79"/>
  <c r="K3069" i="79"/>
  <c r="K3070" i="79"/>
  <c r="K3071" i="79"/>
  <c r="K3072" i="79"/>
  <c r="K3073" i="79"/>
  <c r="K3074" i="79"/>
  <c r="K3075" i="79"/>
  <c r="K3076" i="79"/>
  <c r="K3077" i="79"/>
  <c r="K3078" i="79"/>
  <c r="K3079" i="79"/>
  <c r="K3080" i="79"/>
  <c r="K3081" i="79"/>
  <c r="K3082" i="79"/>
  <c r="K3083" i="79"/>
  <c r="K3084" i="79"/>
  <c r="K3085" i="79"/>
  <c r="K3086" i="79"/>
  <c r="K3087" i="79"/>
  <c r="K3088" i="79"/>
  <c r="K3089" i="79"/>
  <c r="K3090" i="79"/>
  <c r="K3091" i="79"/>
  <c r="K3092" i="79"/>
  <c r="K3093" i="79"/>
  <c r="K3094" i="79"/>
  <c r="K3095" i="79"/>
  <c r="K3096" i="79"/>
  <c r="K3097" i="79"/>
  <c r="K3098" i="79"/>
  <c r="K3099" i="79"/>
  <c r="K3100" i="79"/>
  <c r="K3101" i="79"/>
  <c r="K3102" i="79"/>
  <c r="K3103" i="79"/>
  <c r="K3104" i="79"/>
  <c r="K3105" i="79"/>
  <c r="K3106" i="79"/>
  <c r="K3107" i="79"/>
  <c r="K3108" i="79"/>
  <c r="K3109" i="79"/>
  <c r="K3110" i="79"/>
  <c r="K3111" i="79"/>
  <c r="K3112" i="79"/>
  <c r="K3113" i="79"/>
  <c r="K3114" i="79"/>
  <c r="K3115" i="79"/>
  <c r="K3116" i="79"/>
  <c r="K3117" i="79"/>
  <c r="K3118" i="79"/>
  <c r="K3119" i="79"/>
  <c r="K3120" i="79"/>
  <c r="K3121" i="79"/>
  <c r="K3122" i="79"/>
  <c r="K3123" i="79"/>
  <c r="K3124" i="79"/>
  <c r="K3125" i="79"/>
  <c r="K3126" i="79"/>
  <c r="K3127" i="79"/>
  <c r="K3128" i="79"/>
  <c r="K3129" i="79"/>
  <c r="K3130" i="79"/>
  <c r="K3131" i="79"/>
  <c r="K3132" i="79"/>
  <c r="K3133" i="79"/>
  <c r="K3134" i="79"/>
  <c r="K3135" i="79"/>
  <c r="K3136" i="79"/>
  <c r="K3137" i="79"/>
  <c r="K3138" i="79"/>
  <c r="K3139" i="79"/>
  <c r="K3140" i="79"/>
  <c r="K3141" i="79"/>
  <c r="K3142" i="79"/>
  <c r="K3143" i="79"/>
  <c r="K3144" i="79"/>
  <c r="K3145" i="79"/>
  <c r="K3146" i="79"/>
  <c r="K3147" i="79"/>
  <c r="K3148" i="79"/>
  <c r="K3149" i="79"/>
  <c r="K3150" i="79"/>
  <c r="K3151" i="79"/>
  <c r="K3152" i="79"/>
  <c r="K3153" i="79"/>
  <c r="K3154" i="79"/>
  <c r="K3155" i="79"/>
  <c r="K3156" i="79"/>
  <c r="K3157" i="79"/>
  <c r="K3158" i="79"/>
  <c r="K3159" i="79"/>
  <c r="K3160" i="79"/>
  <c r="K3161" i="79"/>
  <c r="K3162" i="79"/>
  <c r="K3163" i="79"/>
  <c r="K3164" i="79"/>
  <c r="K3165" i="79"/>
  <c r="K3166" i="79"/>
  <c r="K3167" i="79"/>
  <c r="K3168" i="79"/>
  <c r="K3169" i="79"/>
  <c r="K3170" i="79"/>
  <c r="K3171" i="79"/>
  <c r="K3172" i="79"/>
  <c r="K3173" i="79"/>
  <c r="K3174" i="79"/>
  <c r="K3175" i="79"/>
  <c r="K3176" i="79"/>
  <c r="K3177" i="79"/>
  <c r="K3178" i="79"/>
  <c r="K3179" i="79"/>
  <c r="K3180" i="79"/>
  <c r="K3181" i="79"/>
  <c r="K3182" i="79"/>
  <c r="K3183" i="79"/>
  <c r="K3184" i="79"/>
  <c r="K3185" i="79"/>
  <c r="K3186" i="79"/>
  <c r="K3187" i="79"/>
  <c r="K3188" i="79"/>
  <c r="K3189" i="79"/>
  <c r="K3190" i="79"/>
  <c r="K3191" i="79"/>
  <c r="K3192" i="79"/>
  <c r="K3193" i="79"/>
  <c r="K3194" i="79"/>
  <c r="K3195" i="79"/>
  <c r="K3196" i="79"/>
  <c r="K3197" i="79"/>
  <c r="K3198" i="79"/>
  <c r="K3199" i="79"/>
  <c r="K3200" i="79"/>
  <c r="K3201" i="79"/>
  <c r="K3202" i="79"/>
  <c r="K3203" i="79"/>
  <c r="K3204" i="79"/>
  <c r="K3205" i="79"/>
  <c r="K3206" i="79"/>
  <c r="K3207" i="79"/>
  <c r="K3208" i="79"/>
  <c r="K3209" i="79"/>
  <c r="K3210" i="79"/>
  <c r="K3211" i="79"/>
  <c r="K3212" i="79"/>
  <c r="K3213" i="79"/>
  <c r="K3214" i="79"/>
  <c r="K3215" i="79"/>
  <c r="K3216" i="79"/>
  <c r="K3217" i="79"/>
  <c r="K3218" i="79"/>
  <c r="K3219" i="79"/>
  <c r="K3220" i="79"/>
  <c r="K3221" i="79"/>
  <c r="K3222" i="79"/>
  <c r="K3223" i="79"/>
  <c r="K3224" i="79"/>
  <c r="K3225" i="79"/>
  <c r="K3226" i="79"/>
  <c r="K3227" i="79"/>
  <c r="K3228" i="79"/>
  <c r="K3229" i="79"/>
  <c r="K3230" i="79"/>
  <c r="K3231" i="79"/>
  <c r="K3232" i="79"/>
  <c r="K3233" i="79"/>
  <c r="K3234" i="79"/>
  <c r="K3235" i="79"/>
  <c r="K3236" i="79"/>
  <c r="K3237" i="79"/>
  <c r="K3238" i="79"/>
  <c r="K3239" i="79"/>
  <c r="K3240" i="79"/>
  <c r="K3241" i="79"/>
  <c r="K3242" i="79"/>
  <c r="K3243" i="79"/>
  <c r="K3244" i="79"/>
  <c r="K3245" i="79"/>
  <c r="K3246" i="79"/>
  <c r="K3247" i="79"/>
  <c r="K3248" i="79"/>
  <c r="K3249" i="79"/>
  <c r="K3250" i="79"/>
  <c r="K3251" i="79"/>
  <c r="K3252" i="79"/>
  <c r="K3253" i="79"/>
  <c r="K3254" i="79"/>
  <c r="K3255" i="79"/>
  <c r="K3256" i="79"/>
  <c r="K3257" i="79"/>
  <c r="K3258" i="79"/>
  <c r="K3259" i="79"/>
  <c r="K3260" i="79"/>
  <c r="K3261" i="79"/>
  <c r="K3262" i="79"/>
  <c r="K3263" i="79"/>
  <c r="K3264" i="79"/>
  <c r="K3265" i="79"/>
  <c r="K3266" i="79"/>
  <c r="K3267" i="79"/>
  <c r="K3268" i="79"/>
  <c r="K3269" i="79"/>
  <c r="K3270" i="79"/>
  <c r="K3271" i="79"/>
  <c r="K3272" i="79"/>
  <c r="K3273" i="79"/>
  <c r="K3274" i="79"/>
  <c r="K3275" i="79"/>
  <c r="K3276" i="79"/>
  <c r="K3277" i="79"/>
  <c r="K3278" i="79"/>
  <c r="K3279" i="79"/>
  <c r="K3280" i="79"/>
  <c r="K3281" i="79"/>
  <c r="K3282" i="79"/>
  <c r="K3283" i="79"/>
  <c r="K3284" i="79"/>
  <c r="K3285" i="79"/>
  <c r="K3286" i="79"/>
  <c r="K3287" i="79"/>
  <c r="K3288" i="79"/>
  <c r="K3289" i="79"/>
  <c r="K3290" i="79"/>
  <c r="K3291" i="79"/>
  <c r="K3292" i="79"/>
  <c r="K3293" i="79"/>
  <c r="K3294" i="79"/>
  <c r="K3295" i="79"/>
  <c r="K3296" i="79"/>
  <c r="K3297" i="79"/>
  <c r="K3298" i="79"/>
  <c r="K3299" i="79"/>
  <c r="K3300" i="79"/>
  <c r="K3301" i="79"/>
  <c r="K3302" i="79"/>
  <c r="K3303" i="79"/>
  <c r="K3304" i="79"/>
  <c r="K3305" i="79"/>
  <c r="K3306" i="79"/>
  <c r="K3307" i="79"/>
  <c r="K3308" i="79"/>
  <c r="K3309" i="79"/>
  <c r="K3310" i="79"/>
  <c r="K3311" i="79"/>
  <c r="K3312" i="79"/>
  <c r="K3313" i="79"/>
  <c r="K3314" i="79"/>
  <c r="K3315" i="79"/>
  <c r="K3316" i="79"/>
  <c r="K3317" i="79"/>
  <c r="K3318" i="79"/>
  <c r="K3319" i="79"/>
  <c r="K3320" i="79"/>
  <c r="K3321" i="79"/>
  <c r="K3322" i="79"/>
  <c r="K3323" i="79"/>
  <c r="K3324" i="79"/>
  <c r="K3325" i="79"/>
  <c r="K3326" i="79"/>
  <c r="K3327" i="79"/>
  <c r="K3328" i="79"/>
  <c r="K3329" i="79"/>
  <c r="K3330" i="79"/>
  <c r="K3331" i="79"/>
  <c r="K3332" i="79"/>
  <c r="K3333" i="79"/>
  <c r="K3334" i="79"/>
  <c r="K3335" i="79"/>
  <c r="K3336" i="79"/>
  <c r="K3337" i="79"/>
  <c r="K3338" i="79"/>
  <c r="K3339" i="79"/>
  <c r="K3340" i="79"/>
  <c r="K3341" i="79"/>
  <c r="K3342" i="79"/>
  <c r="K3343" i="79"/>
  <c r="K3344" i="79"/>
  <c r="K3345" i="79"/>
  <c r="K3346" i="79"/>
  <c r="K3347" i="79"/>
  <c r="K3348" i="79"/>
  <c r="K3349" i="79"/>
  <c r="K3350" i="79"/>
  <c r="K3351" i="79"/>
  <c r="K3352" i="79"/>
  <c r="K3353" i="79"/>
  <c r="K3354" i="79"/>
  <c r="K3355" i="79"/>
  <c r="K3356" i="79"/>
  <c r="K3357" i="79"/>
  <c r="K3358" i="79"/>
  <c r="K3359" i="79"/>
  <c r="K3360" i="79"/>
  <c r="K3361" i="79"/>
  <c r="K3362" i="79"/>
  <c r="K3363" i="79"/>
  <c r="K3364" i="79"/>
  <c r="K3365" i="79"/>
  <c r="K3366" i="79"/>
  <c r="K3367" i="79"/>
  <c r="K3368" i="79"/>
  <c r="K3369" i="79"/>
  <c r="K3370" i="79"/>
  <c r="K3371" i="79"/>
  <c r="K3372" i="79"/>
  <c r="K3373" i="79"/>
  <c r="K3374" i="79"/>
  <c r="K3375" i="79"/>
  <c r="K3376" i="79"/>
  <c r="K3377" i="79"/>
  <c r="K3378" i="79"/>
  <c r="K3379" i="79"/>
  <c r="K3380" i="79"/>
  <c r="K3381" i="79"/>
  <c r="K3382" i="79"/>
  <c r="K3383" i="79"/>
  <c r="K3384" i="79"/>
  <c r="K3385" i="79"/>
  <c r="K3386" i="79"/>
  <c r="K3387" i="79"/>
  <c r="K3388" i="79"/>
  <c r="K3389" i="79"/>
  <c r="K3390" i="79"/>
  <c r="K3391" i="79"/>
  <c r="K3392" i="79"/>
  <c r="K3393" i="79"/>
  <c r="K3394" i="79"/>
  <c r="K3395" i="79"/>
  <c r="K3396" i="79"/>
  <c r="K3397" i="79"/>
  <c r="K3398" i="79"/>
  <c r="K3399" i="79"/>
  <c r="K3400" i="79"/>
  <c r="K3401" i="79"/>
  <c r="K3402" i="79"/>
  <c r="K3403" i="79"/>
  <c r="K3404" i="79"/>
  <c r="K3405" i="79"/>
  <c r="K3406" i="79"/>
  <c r="K3407" i="79"/>
  <c r="K3408" i="79"/>
  <c r="K3409" i="79"/>
  <c r="K3410" i="79"/>
  <c r="K3411" i="79"/>
  <c r="K3412" i="79"/>
  <c r="K3413" i="79"/>
  <c r="K3414" i="79"/>
  <c r="K3415" i="79"/>
  <c r="K3416" i="79"/>
  <c r="K3417" i="79"/>
  <c r="K3418" i="79"/>
  <c r="K3419" i="79"/>
  <c r="K3420" i="79"/>
  <c r="K3421" i="79"/>
  <c r="K3422" i="79"/>
  <c r="K3423" i="79"/>
  <c r="K3424" i="79"/>
  <c r="K3425" i="79"/>
  <c r="K3426" i="79"/>
  <c r="K3427" i="79"/>
  <c r="K3428" i="79"/>
  <c r="K3429" i="79"/>
  <c r="K3430" i="79"/>
  <c r="K3431" i="79"/>
  <c r="K3432" i="79"/>
  <c r="K3433" i="79"/>
  <c r="K3434" i="79"/>
  <c r="K3435" i="79"/>
  <c r="K3436" i="79"/>
  <c r="K3437" i="79"/>
  <c r="K3438" i="79"/>
  <c r="K3439" i="79"/>
  <c r="K3440" i="79"/>
  <c r="K3441" i="79"/>
  <c r="K3442" i="79"/>
  <c r="K3443" i="79"/>
  <c r="K3444" i="79"/>
  <c r="K3445" i="79"/>
  <c r="K3446" i="79"/>
  <c r="K3447" i="79"/>
  <c r="K3448" i="79"/>
  <c r="K3449" i="79"/>
  <c r="K3450" i="79"/>
  <c r="K3451" i="79"/>
  <c r="K3452" i="79"/>
  <c r="K3453" i="79"/>
  <c r="K3454" i="79"/>
  <c r="K3455" i="79"/>
  <c r="K3456" i="79"/>
  <c r="K3457" i="79"/>
  <c r="K3458" i="79"/>
  <c r="K3459" i="79"/>
  <c r="K3460" i="79"/>
  <c r="K3461" i="79"/>
  <c r="K3462" i="79"/>
  <c r="K3463" i="79"/>
  <c r="K3464" i="79"/>
  <c r="K3465" i="79"/>
  <c r="K3466" i="79"/>
  <c r="K3467" i="79"/>
  <c r="K3468" i="79"/>
  <c r="K3469" i="79"/>
  <c r="K3470" i="79"/>
  <c r="K3471" i="79"/>
  <c r="K3472" i="79"/>
  <c r="K3473" i="79"/>
  <c r="K3474" i="79"/>
  <c r="K3475" i="79"/>
  <c r="K3476" i="79"/>
  <c r="K3477" i="79"/>
  <c r="K3478" i="79"/>
  <c r="K3479" i="79"/>
  <c r="K3480" i="79"/>
  <c r="K3481" i="79"/>
  <c r="K3482" i="79"/>
  <c r="K3483" i="79"/>
  <c r="K3484" i="79"/>
  <c r="K3485" i="79"/>
  <c r="K3486" i="79"/>
  <c r="K3487" i="79"/>
  <c r="K3488" i="79"/>
  <c r="K3489" i="79"/>
  <c r="K3490" i="79"/>
  <c r="K3491" i="79"/>
  <c r="K3492" i="79"/>
  <c r="K3493" i="79"/>
  <c r="K3494" i="79"/>
  <c r="K3495" i="79"/>
  <c r="K3496" i="79"/>
  <c r="K3497" i="79"/>
  <c r="K3498" i="79"/>
  <c r="K3499" i="79"/>
  <c r="K3500" i="79"/>
  <c r="K3501" i="79"/>
  <c r="K3502" i="79"/>
  <c r="K3503" i="79"/>
  <c r="K3504" i="79"/>
  <c r="K3505" i="79"/>
  <c r="K3506" i="79"/>
  <c r="K3507" i="79"/>
  <c r="K3508" i="79"/>
  <c r="K3509" i="79"/>
  <c r="K3510" i="79"/>
  <c r="K3511" i="79"/>
  <c r="K3512" i="79"/>
  <c r="K3513" i="79"/>
  <c r="K3514" i="79"/>
  <c r="K3515" i="79"/>
  <c r="K3516" i="79"/>
  <c r="K3517" i="79"/>
  <c r="K3518" i="79"/>
  <c r="K3519" i="79"/>
  <c r="K3520" i="79"/>
  <c r="K3521" i="79"/>
  <c r="K3522" i="79"/>
  <c r="K3523" i="79"/>
  <c r="K3524" i="79"/>
  <c r="K3525" i="79"/>
  <c r="K3526" i="79"/>
  <c r="K3527" i="79"/>
  <c r="K3528" i="79"/>
  <c r="K3529" i="79"/>
  <c r="K3530" i="79"/>
  <c r="K3531" i="79"/>
  <c r="K3532" i="79"/>
  <c r="K3533" i="79"/>
  <c r="K3534" i="79"/>
  <c r="K3535" i="79"/>
  <c r="K3536" i="79"/>
  <c r="K3537" i="79"/>
  <c r="K3538" i="79"/>
  <c r="K3539" i="79"/>
  <c r="K3540" i="79"/>
  <c r="K3541" i="79"/>
  <c r="K3542" i="79"/>
  <c r="K3543" i="79"/>
  <c r="K3544" i="79"/>
  <c r="K3545" i="79"/>
  <c r="K3546" i="79"/>
  <c r="K3547" i="79"/>
  <c r="K3548" i="79"/>
  <c r="K3549" i="79"/>
  <c r="K3550" i="79"/>
  <c r="K3551" i="79"/>
  <c r="K3552" i="79"/>
  <c r="K3553" i="79"/>
  <c r="K3554" i="79"/>
  <c r="K3555" i="79"/>
  <c r="K3556" i="79"/>
  <c r="K3557" i="79"/>
  <c r="K3558" i="79"/>
  <c r="K3559" i="79"/>
  <c r="K3560" i="79"/>
  <c r="K3561" i="79"/>
  <c r="K3562" i="79"/>
  <c r="K3563" i="79"/>
  <c r="K3564" i="79"/>
  <c r="K3565" i="79"/>
  <c r="K3566" i="79"/>
  <c r="K3567" i="79"/>
  <c r="K3568" i="79"/>
  <c r="K3569" i="79"/>
  <c r="K3570" i="79"/>
  <c r="K3571" i="79"/>
  <c r="K3572" i="79"/>
  <c r="K3573" i="79"/>
  <c r="K3574" i="79"/>
  <c r="K3575" i="79"/>
  <c r="K3576" i="79"/>
  <c r="K3577" i="79"/>
  <c r="K3578" i="79"/>
  <c r="K3579" i="79"/>
  <c r="K3580" i="79"/>
  <c r="K3581" i="79"/>
  <c r="K3582" i="79"/>
  <c r="K3583" i="79"/>
  <c r="K3584" i="79"/>
  <c r="K3585" i="79"/>
  <c r="K3586" i="79"/>
  <c r="K3587" i="79"/>
  <c r="K3588" i="79"/>
  <c r="K3589" i="79"/>
  <c r="K3590" i="79"/>
  <c r="K3591" i="79"/>
  <c r="K3592" i="79"/>
  <c r="K3593" i="79"/>
  <c r="K3594" i="79"/>
  <c r="K3595" i="79"/>
  <c r="K3596" i="79"/>
  <c r="K3597" i="79"/>
  <c r="K3598" i="79"/>
  <c r="K3599" i="79"/>
  <c r="K3600" i="79"/>
  <c r="K3601" i="79"/>
  <c r="K3602" i="79"/>
  <c r="K3603" i="79"/>
  <c r="K3604" i="79"/>
  <c r="K3605" i="79"/>
  <c r="K3606" i="79"/>
  <c r="K3607" i="79"/>
  <c r="K3608" i="79"/>
  <c r="K3609" i="79"/>
  <c r="K3610" i="79"/>
  <c r="K3611" i="79"/>
  <c r="K3612" i="79"/>
  <c r="K3613" i="79"/>
  <c r="K3614" i="79"/>
  <c r="K3615" i="79"/>
  <c r="K3616" i="79"/>
  <c r="K3617" i="79"/>
  <c r="K3618" i="79"/>
  <c r="K3619" i="79"/>
  <c r="K3620" i="79"/>
  <c r="K3621" i="79"/>
  <c r="K3622" i="79"/>
  <c r="K3623" i="79"/>
  <c r="K3624" i="79"/>
  <c r="K3625" i="79"/>
  <c r="K3626" i="79"/>
  <c r="K3627" i="79"/>
  <c r="K3628" i="79"/>
  <c r="K3629" i="79"/>
  <c r="K3630" i="79"/>
  <c r="K3631" i="79"/>
  <c r="K3632" i="79"/>
  <c r="K3633" i="79"/>
  <c r="K3634" i="79"/>
  <c r="K3635" i="79"/>
  <c r="K3636" i="79"/>
  <c r="K3637" i="79"/>
  <c r="K3638" i="79"/>
  <c r="K3639" i="79"/>
  <c r="K3640" i="79"/>
  <c r="K3641" i="79"/>
  <c r="K3642" i="79"/>
  <c r="K3643" i="79"/>
  <c r="K3644" i="79"/>
  <c r="K3645" i="79"/>
  <c r="K3646" i="79"/>
  <c r="K3647" i="79"/>
  <c r="K3648" i="79"/>
  <c r="K3649" i="79"/>
  <c r="K3650" i="79"/>
  <c r="K3651" i="79"/>
  <c r="K3652" i="79"/>
  <c r="K3653" i="79"/>
  <c r="K3654" i="79"/>
  <c r="K3655" i="79"/>
  <c r="K3656" i="79"/>
  <c r="K3657" i="79"/>
  <c r="K3658" i="79"/>
  <c r="K3659" i="79"/>
  <c r="K3660" i="79"/>
  <c r="K3661" i="79"/>
  <c r="K3662" i="79"/>
  <c r="K3663" i="79"/>
  <c r="K3664" i="79"/>
  <c r="K3665" i="79"/>
  <c r="K3666" i="79"/>
  <c r="K3667" i="79"/>
  <c r="K3668" i="79"/>
  <c r="K3669" i="79"/>
  <c r="K3670" i="79"/>
  <c r="K3671" i="79"/>
  <c r="K3672" i="79"/>
  <c r="K3673" i="79"/>
  <c r="K3674" i="79"/>
  <c r="K3675" i="79"/>
  <c r="K3676" i="79"/>
  <c r="K3677" i="79"/>
  <c r="K3678" i="79"/>
  <c r="K3679" i="79"/>
  <c r="K3680" i="79"/>
  <c r="K3681" i="79"/>
  <c r="K3682" i="79"/>
  <c r="K3683" i="79"/>
  <c r="K3684" i="79"/>
  <c r="K3685" i="79"/>
  <c r="K3686" i="79"/>
  <c r="K3687" i="79"/>
  <c r="K3688" i="79"/>
  <c r="K3689" i="79"/>
  <c r="K3690" i="79"/>
  <c r="K3691" i="79"/>
  <c r="K3692" i="79"/>
  <c r="K3693" i="79"/>
  <c r="K3694" i="79"/>
  <c r="K3695" i="79"/>
  <c r="K3696" i="79"/>
  <c r="K3697" i="79"/>
  <c r="K3698" i="79"/>
  <c r="K3699" i="79"/>
  <c r="K3700" i="79"/>
  <c r="K3701" i="79"/>
  <c r="K3702" i="79"/>
  <c r="K3703" i="79"/>
  <c r="K3704" i="79"/>
  <c r="K3705" i="79"/>
  <c r="K3706" i="79"/>
  <c r="K3707" i="79"/>
  <c r="K3708" i="79"/>
  <c r="K3709" i="79"/>
  <c r="K3710" i="79"/>
  <c r="K3711" i="79"/>
  <c r="K3712" i="79"/>
  <c r="K3713" i="79"/>
  <c r="K3714" i="79"/>
  <c r="K3715" i="79"/>
  <c r="K3716" i="79"/>
  <c r="K3717" i="79"/>
  <c r="K3718" i="79"/>
  <c r="K3719" i="79"/>
  <c r="K3720" i="79"/>
  <c r="K3721" i="79"/>
  <c r="K3722" i="79"/>
  <c r="K3723" i="79"/>
  <c r="K3724" i="79"/>
  <c r="K3725" i="79"/>
  <c r="K3726" i="79"/>
  <c r="K3727" i="79"/>
  <c r="K3728" i="79"/>
  <c r="K3729" i="79"/>
  <c r="K3730" i="79"/>
  <c r="K3731" i="79"/>
  <c r="K3732" i="79"/>
  <c r="K3733" i="79"/>
  <c r="K3734" i="79"/>
  <c r="K3735" i="79"/>
  <c r="K3736" i="79"/>
  <c r="K3737" i="79"/>
  <c r="K3738" i="79"/>
  <c r="K3739" i="79"/>
  <c r="K3740" i="79"/>
  <c r="K3741" i="79"/>
  <c r="K3742" i="79"/>
  <c r="K3743" i="79"/>
  <c r="K3744" i="79"/>
  <c r="K3745" i="79"/>
  <c r="K3746" i="79"/>
  <c r="K3747" i="79"/>
  <c r="K3748" i="79"/>
  <c r="K3749" i="79"/>
  <c r="K3750" i="79"/>
  <c r="K3751" i="79"/>
  <c r="K3752" i="79"/>
  <c r="K3753" i="79"/>
  <c r="K3754" i="79"/>
  <c r="K3755" i="79"/>
  <c r="K3756" i="79"/>
  <c r="K3757" i="79"/>
  <c r="K3758" i="79"/>
  <c r="K3759" i="79"/>
  <c r="K3760" i="79"/>
  <c r="K3761" i="79"/>
  <c r="K3762" i="79"/>
  <c r="K3763" i="79"/>
  <c r="K3764" i="79"/>
  <c r="K3765" i="79"/>
  <c r="K3766" i="79"/>
  <c r="K3767" i="79"/>
  <c r="K3768" i="79"/>
  <c r="K3769" i="79"/>
  <c r="K3770" i="79"/>
  <c r="K3771" i="79"/>
  <c r="K3772" i="79"/>
  <c r="K3773" i="79"/>
  <c r="K3774" i="79"/>
  <c r="K3775" i="79"/>
  <c r="K3776" i="79"/>
  <c r="K3777" i="79"/>
  <c r="K3778" i="79"/>
  <c r="K3779" i="79"/>
  <c r="K3780" i="79"/>
  <c r="K3781" i="79"/>
  <c r="K3782" i="79"/>
  <c r="K3783" i="79"/>
  <c r="K3784" i="79"/>
  <c r="K3785" i="79"/>
  <c r="K3786" i="79"/>
  <c r="K3787" i="79"/>
  <c r="K3788" i="79"/>
  <c r="K3789" i="79"/>
  <c r="K3790" i="79"/>
  <c r="K3791" i="79"/>
  <c r="K3792" i="79"/>
  <c r="K3793" i="79"/>
  <c r="K3794" i="79"/>
  <c r="K3795" i="79"/>
  <c r="K3796" i="79"/>
  <c r="K3797" i="79"/>
  <c r="K3798" i="79"/>
  <c r="K3799" i="79"/>
  <c r="K3800" i="79"/>
  <c r="K3801" i="79"/>
  <c r="K3802" i="79"/>
  <c r="K3803" i="79"/>
  <c r="K3804" i="79"/>
  <c r="K3805" i="79"/>
  <c r="K3806" i="79"/>
  <c r="K3807" i="79"/>
  <c r="K3808" i="79"/>
  <c r="K3809" i="79"/>
  <c r="K3810" i="79"/>
  <c r="K3811" i="79"/>
  <c r="K3812" i="79"/>
  <c r="K3813" i="79"/>
  <c r="K3814" i="79"/>
  <c r="K3815" i="79"/>
  <c r="K3816" i="79"/>
  <c r="K3817" i="79"/>
  <c r="K3818" i="79"/>
  <c r="K3819" i="79"/>
  <c r="K3820" i="79"/>
  <c r="K3821" i="79"/>
  <c r="K3822" i="79"/>
  <c r="K3823" i="79"/>
  <c r="K3824" i="79"/>
  <c r="K3825" i="79"/>
  <c r="K3826" i="79"/>
  <c r="K3827" i="79"/>
  <c r="K3828" i="79"/>
  <c r="K3829" i="79"/>
  <c r="K3830" i="79"/>
  <c r="K3831" i="79"/>
  <c r="K3832" i="79"/>
  <c r="K3833" i="79"/>
  <c r="K3834" i="79"/>
  <c r="K3835" i="79"/>
  <c r="K3836" i="79"/>
  <c r="K3837" i="79"/>
  <c r="K3838" i="79"/>
  <c r="K3839" i="79"/>
  <c r="K3840" i="79"/>
  <c r="K3841" i="79"/>
  <c r="K3842" i="79"/>
  <c r="K3843" i="79"/>
  <c r="K3844" i="79"/>
  <c r="K3845" i="79"/>
  <c r="K3846" i="79"/>
  <c r="K3847" i="79"/>
  <c r="K3848" i="79"/>
  <c r="K3849" i="79"/>
  <c r="K3850" i="79"/>
  <c r="K3851" i="79"/>
  <c r="K3852" i="79"/>
  <c r="K3853" i="79"/>
  <c r="K3854" i="79"/>
  <c r="K3855" i="79"/>
  <c r="K3856" i="79"/>
  <c r="K3857" i="79"/>
  <c r="K3858" i="79"/>
  <c r="K3859" i="79"/>
  <c r="K3860" i="79"/>
  <c r="K3861" i="79"/>
  <c r="K3862" i="79"/>
  <c r="K3863" i="79"/>
  <c r="K3864" i="79"/>
  <c r="K3865" i="79"/>
  <c r="K3866" i="79"/>
  <c r="K3867" i="79"/>
  <c r="K3868" i="79"/>
  <c r="K3869" i="79"/>
  <c r="K3870" i="79"/>
  <c r="K3871" i="79"/>
  <c r="K3872" i="79"/>
  <c r="K3873" i="79"/>
  <c r="K3874" i="79"/>
  <c r="K3875" i="79"/>
  <c r="K3876" i="79"/>
  <c r="K3877" i="79"/>
  <c r="K3878" i="79"/>
  <c r="K3879" i="79"/>
  <c r="K3880" i="79"/>
  <c r="K3881" i="79"/>
  <c r="K3882" i="79"/>
  <c r="K3883" i="79"/>
  <c r="K3884" i="79"/>
  <c r="K3885" i="79"/>
  <c r="K3886" i="79"/>
  <c r="K3887" i="79"/>
  <c r="K3888" i="79"/>
  <c r="K3889" i="79"/>
  <c r="K3890" i="79"/>
  <c r="K3891" i="79"/>
  <c r="K3892" i="79"/>
  <c r="K3893" i="79"/>
  <c r="K3894" i="79"/>
  <c r="K3895" i="79"/>
  <c r="K3896" i="79"/>
  <c r="K3897" i="79"/>
  <c r="K3898" i="79"/>
  <c r="K3899" i="79"/>
  <c r="K3900" i="79"/>
  <c r="K3901" i="79"/>
  <c r="K3902" i="79"/>
  <c r="K3903" i="79"/>
  <c r="K3904" i="79"/>
  <c r="K3905" i="79"/>
  <c r="K3906" i="79"/>
  <c r="K3907" i="79"/>
  <c r="K3908" i="79"/>
  <c r="K3909" i="79"/>
  <c r="K3910" i="79"/>
  <c r="K3911" i="79"/>
  <c r="K3912" i="79"/>
  <c r="K3913" i="79"/>
  <c r="K3914" i="79"/>
  <c r="K3915" i="79"/>
  <c r="K3916" i="79"/>
  <c r="K3917" i="79"/>
  <c r="K3918" i="79"/>
  <c r="K3919" i="79"/>
  <c r="K3920" i="79"/>
  <c r="K3921" i="79"/>
  <c r="K3922" i="79"/>
  <c r="K3923" i="79"/>
  <c r="K3924" i="79"/>
  <c r="K3925" i="79"/>
  <c r="K3926" i="79"/>
  <c r="K3927" i="79"/>
  <c r="K3928" i="79"/>
  <c r="K3929" i="79"/>
  <c r="K3930" i="79"/>
  <c r="K3931" i="79"/>
  <c r="K3932" i="79"/>
  <c r="K3933" i="79"/>
  <c r="K3934" i="79"/>
  <c r="K3935" i="79"/>
  <c r="K3936" i="79"/>
  <c r="K3937" i="79"/>
  <c r="K3938" i="79"/>
  <c r="K3939" i="79"/>
  <c r="K3940" i="79"/>
  <c r="K3941" i="79"/>
  <c r="K3942" i="79"/>
  <c r="K3943" i="79"/>
  <c r="K3944" i="79"/>
  <c r="K3945" i="79"/>
  <c r="K3946" i="79"/>
  <c r="K3947" i="79"/>
  <c r="K3948" i="79"/>
  <c r="K3949" i="79"/>
  <c r="K3950" i="79"/>
  <c r="K3951" i="79"/>
  <c r="K3952" i="79"/>
  <c r="K3953" i="79"/>
  <c r="K3954" i="79"/>
  <c r="K3955" i="79"/>
  <c r="K3956" i="79"/>
  <c r="K3957" i="79"/>
  <c r="K3958" i="79"/>
  <c r="K3959" i="79"/>
  <c r="K3960" i="79"/>
  <c r="K3961" i="79"/>
  <c r="K3962" i="79"/>
  <c r="K3963" i="79"/>
  <c r="K3964" i="79"/>
  <c r="K3965" i="79"/>
  <c r="K3966" i="79"/>
  <c r="K3967" i="79"/>
  <c r="K3968" i="79"/>
  <c r="K3969" i="79"/>
  <c r="K3970" i="79"/>
  <c r="K3971" i="79"/>
  <c r="K3972" i="79"/>
  <c r="K3973" i="79"/>
  <c r="K3974" i="79"/>
  <c r="K3975" i="79"/>
  <c r="K3976" i="79"/>
  <c r="K3977" i="79"/>
  <c r="K3978" i="79"/>
  <c r="K3979" i="79"/>
  <c r="K3980" i="79"/>
  <c r="K3981" i="79"/>
  <c r="K3982" i="79"/>
  <c r="K3983" i="79"/>
  <c r="K3984" i="79"/>
  <c r="K3985" i="79"/>
  <c r="K3986" i="79"/>
  <c r="K3987" i="79"/>
  <c r="K3988" i="79"/>
  <c r="K3989" i="79"/>
  <c r="K3990" i="79"/>
  <c r="K3991" i="79"/>
  <c r="K3992" i="79"/>
  <c r="K3993" i="79"/>
  <c r="K3994" i="79"/>
  <c r="K3995" i="79"/>
  <c r="K3996" i="79"/>
  <c r="K3997" i="79"/>
  <c r="K3998" i="79"/>
  <c r="K3999" i="79"/>
  <c r="K4000" i="79"/>
  <c r="K4001" i="79"/>
  <c r="K4002" i="79"/>
  <c r="K4003" i="79"/>
  <c r="K4004" i="79"/>
  <c r="K4005" i="79"/>
  <c r="K4006" i="79"/>
  <c r="K4007" i="79"/>
  <c r="K4008" i="79"/>
  <c r="K4009" i="79"/>
  <c r="K4010" i="79"/>
  <c r="K4011" i="79"/>
  <c r="K4012" i="79"/>
  <c r="K4013" i="79"/>
  <c r="K4014" i="79"/>
  <c r="K4015" i="79"/>
  <c r="K4016" i="79"/>
  <c r="K4017" i="79"/>
  <c r="K4018" i="79"/>
  <c r="K4019" i="79"/>
  <c r="K4020" i="79"/>
  <c r="K4021" i="79"/>
  <c r="K4022" i="79"/>
  <c r="K4023" i="79"/>
  <c r="K4024" i="79"/>
  <c r="K4025" i="79"/>
  <c r="K4026" i="79"/>
  <c r="K4027" i="79"/>
  <c r="K4028" i="79"/>
  <c r="K4029" i="79"/>
  <c r="K4030" i="79"/>
  <c r="K4031" i="79"/>
  <c r="K4032" i="79"/>
  <c r="K4033" i="79"/>
  <c r="K4034" i="79"/>
  <c r="K4035" i="79"/>
  <c r="K4036" i="79"/>
  <c r="K4037" i="79"/>
  <c r="K4038" i="79"/>
  <c r="K4039" i="79"/>
  <c r="K4040" i="79"/>
  <c r="K4041" i="79"/>
  <c r="K4042" i="79"/>
  <c r="K4043" i="79"/>
  <c r="K4044" i="79"/>
  <c r="K4045" i="79"/>
  <c r="K4046" i="79"/>
  <c r="K4047" i="79"/>
  <c r="K4048" i="79"/>
  <c r="K4049" i="79"/>
  <c r="K4050" i="79"/>
  <c r="K4051" i="79"/>
  <c r="K4052" i="79"/>
  <c r="K4053" i="79"/>
  <c r="K4054" i="79"/>
  <c r="K4055" i="79"/>
  <c r="K4056" i="79"/>
  <c r="K4057" i="79"/>
  <c r="K4058" i="79"/>
  <c r="K4059" i="79"/>
  <c r="K4060" i="79"/>
  <c r="K4061" i="79"/>
  <c r="K4062" i="79"/>
  <c r="K4063" i="79"/>
  <c r="K4064" i="79"/>
  <c r="K4065" i="79"/>
  <c r="K4066" i="79"/>
  <c r="K4067" i="79"/>
  <c r="K4068" i="79"/>
  <c r="K4069" i="79"/>
  <c r="K4070" i="79"/>
  <c r="K4071" i="79"/>
  <c r="K4072" i="79"/>
  <c r="K4073" i="79"/>
  <c r="K4074" i="79"/>
  <c r="K4075" i="79"/>
  <c r="K4076" i="79"/>
  <c r="K4077" i="79"/>
  <c r="K4078" i="79"/>
  <c r="K4079" i="79"/>
  <c r="K4080" i="79"/>
  <c r="K4081" i="79"/>
  <c r="K4082" i="79"/>
  <c r="K4083" i="79"/>
  <c r="K4084" i="79"/>
  <c r="K4085" i="79"/>
  <c r="K4086" i="79"/>
  <c r="K4087" i="79"/>
  <c r="K4088" i="79"/>
  <c r="K4089" i="79"/>
  <c r="K4090" i="79"/>
  <c r="K4091" i="79"/>
  <c r="K4092" i="79"/>
  <c r="K4093" i="79"/>
  <c r="K4094" i="79"/>
  <c r="K4095" i="79"/>
  <c r="K4096" i="79"/>
  <c r="K4097" i="79"/>
  <c r="K4098" i="79"/>
  <c r="K4099" i="79"/>
  <c r="K4100" i="79"/>
  <c r="K4101" i="79"/>
  <c r="K4102" i="79"/>
  <c r="K4103" i="79"/>
  <c r="K4104" i="79"/>
  <c r="K4105" i="79"/>
  <c r="K4106" i="79"/>
  <c r="K4107" i="79"/>
  <c r="K4108" i="79"/>
  <c r="K4109" i="79"/>
  <c r="K4110" i="79"/>
  <c r="K4111" i="79"/>
  <c r="K4112" i="79"/>
  <c r="K4113" i="79"/>
  <c r="K4114" i="79"/>
  <c r="K4115" i="79"/>
  <c r="K4116" i="79"/>
  <c r="K4117" i="79"/>
  <c r="K4118" i="79"/>
  <c r="K4119" i="79"/>
  <c r="K4120" i="79"/>
  <c r="K4121" i="79"/>
  <c r="K4122" i="79"/>
  <c r="K4123" i="79"/>
  <c r="K4124" i="79"/>
  <c r="K4125" i="79"/>
  <c r="K4126" i="79"/>
  <c r="K4127" i="79"/>
  <c r="K4128" i="79"/>
  <c r="K4129" i="79"/>
  <c r="K4130" i="79"/>
  <c r="K4131" i="79"/>
  <c r="K4132" i="79"/>
  <c r="K4133" i="79"/>
  <c r="K4134" i="79"/>
  <c r="K4135" i="79"/>
  <c r="K4136" i="79"/>
  <c r="K4137" i="79"/>
  <c r="K4138" i="79"/>
  <c r="K4139" i="79"/>
  <c r="K4140" i="79"/>
  <c r="K4141" i="79"/>
  <c r="K4142" i="79"/>
  <c r="K4143" i="79"/>
  <c r="K4144" i="79"/>
  <c r="K4145" i="79"/>
  <c r="K4146" i="79"/>
  <c r="K4147" i="79"/>
  <c r="K4148" i="79"/>
  <c r="K4149" i="79"/>
  <c r="K4150" i="79"/>
  <c r="K4151" i="79"/>
  <c r="K4152" i="79"/>
  <c r="K4153" i="79"/>
  <c r="K4154" i="79"/>
  <c r="K4155" i="79"/>
  <c r="K4156" i="79"/>
  <c r="K4157" i="79"/>
  <c r="K4158" i="79"/>
  <c r="K4159" i="79"/>
  <c r="K4160" i="79"/>
  <c r="K4161" i="79"/>
  <c r="K4162" i="79"/>
  <c r="K4163" i="79"/>
  <c r="K4164" i="79"/>
  <c r="K4165" i="79"/>
  <c r="K4166" i="79"/>
  <c r="K4167" i="79"/>
  <c r="K4168" i="79"/>
  <c r="K4169" i="79"/>
  <c r="K4170" i="79"/>
  <c r="K4171" i="79"/>
  <c r="K4172" i="79"/>
  <c r="K4173" i="79"/>
  <c r="K4174" i="79"/>
  <c r="K4175" i="79"/>
  <c r="K4176" i="79"/>
  <c r="K4177" i="79"/>
  <c r="K4178" i="79"/>
  <c r="K4179" i="79"/>
  <c r="K4180" i="79"/>
  <c r="K4181" i="79"/>
  <c r="K4182" i="79"/>
  <c r="K4183" i="79"/>
  <c r="K4184" i="79"/>
  <c r="K4185" i="79"/>
  <c r="K4186" i="79"/>
  <c r="K4187" i="79"/>
  <c r="K4188" i="79"/>
  <c r="K4189" i="79"/>
  <c r="K4190" i="79"/>
  <c r="K4191" i="79"/>
  <c r="K4192" i="79"/>
  <c r="K4193" i="79"/>
  <c r="K4194" i="79"/>
  <c r="K4195" i="79"/>
  <c r="K4196" i="79"/>
  <c r="K4197" i="79"/>
  <c r="K4198" i="79"/>
  <c r="K4199" i="79"/>
  <c r="K4200" i="79"/>
  <c r="K4201" i="79"/>
  <c r="K4202" i="79"/>
  <c r="K4203" i="79"/>
  <c r="K4204" i="79"/>
  <c r="K4205" i="79"/>
  <c r="K4206" i="79"/>
  <c r="K4207" i="79"/>
  <c r="K4208" i="79"/>
  <c r="K4209" i="79"/>
  <c r="K4210" i="79"/>
  <c r="K4211" i="79"/>
  <c r="K4212" i="79"/>
  <c r="K4213" i="79"/>
  <c r="K4214" i="79"/>
  <c r="K4215" i="79"/>
  <c r="K4216" i="79"/>
  <c r="K4217" i="79"/>
  <c r="K4218" i="79"/>
  <c r="K4219" i="79"/>
  <c r="K4220" i="79"/>
  <c r="K4221" i="79"/>
  <c r="K4222" i="79"/>
  <c r="K4223" i="79"/>
  <c r="K4224" i="79"/>
  <c r="K4225" i="79"/>
  <c r="K4226" i="79"/>
  <c r="K4227" i="79"/>
  <c r="K4228" i="79"/>
  <c r="K4229" i="79"/>
  <c r="K4230" i="79"/>
  <c r="K4231" i="79"/>
  <c r="K4232" i="79"/>
  <c r="K4233" i="79"/>
  <c r="K4234" i="79"/>
  <c r="K4235" i="79"/>
  <c r="K4236" i="79"/>
  <c r="K4237" i="79"/>
  <c r="K4238" i="79"/>
  <c r="K4239" i="79"/>
  <c r="K4240" i="79"/>
  <c r="K4241" i="79"/>
  <c r="K4242" i="79"/>
  <c r="K4243" i="79"/>
  <c r="K4244" i="79"/>
  <c r="K4245" i="79"/>
  <c r="K4246" i="79"/>
  <c r="K4247" i="79"/>
  <c r="K4248" i="79"/>
  <c r="K4249" i="79"/>
  <c r="K4250" i="79"/>
  <c r="K4251" i="79"/>
  <c r="K4252" i="79"/>
  <c r="K4253" i="79"/>
  <c r="K4254" i="79"/>
  <c r="K4255" i="79"/>
  <c r="K4256" i="79"/>
  <c r="K4257" i="79"/>
  <c r="K4258" i="79"/>
  <c r="K4259" i="79"/>
  <c r="K4260" i="79"/>
  <c r="K4261" i="79"/>
  <c r="K4262" i="79"/>
  <c r="K4263" i="79"/>
  <c r="K4264" i="79"/>
  <c r="K4265" i="79"/>
  <c r="K4266" i="79"/>
  <c r="K4267" i="79"/>
  <c r="K4268" i="79"/>
  <c r="K4269" i="79"/>
  <c r="K4270" i="79"/>
  <c r="K4271" i="79"/>
  <c r="K4272" i="79"/>
  <c r="K4273" i="79"/>
  <c r="K4274" i="79"/>
  <c r="K4275" i="79"/>
  <c r="K4276" i="79"/>
  <c r="K4277" i="79"/>
  <c r="K4278" i="79"/>
  <c r="K4279" i="79"/>
  <c r="K4280" i="79"/>
  <c r="K4281" i="79"/>
  <c r="K4282" i="79"/>
  <c r="K4283" i="79"/>
  <c r="K4284" i="79"/>
  <c r="K4285" i="79"/>
  <c r="K4286" i="79"/>
  <c r="K4287" i="79"/>
  <c r="K4288" i="79"/>
  <c r="K4289" i="79"/>
  <c r="K4290" i="79"/>
  <c r="K4291" i="79"/>
  <c r="K4292" i="79"/>
  <c r="K4293" i="79"/>
  <c r="K4294" i="79"/>
  <c r="K4295" i="79"/>
  <c r="K4296" i="79"/>
  <c r="K4297" i="79"/>
  <c r="K4298" i="79"/>
  <c r="K4299" i="79"/>
  <c r="K4300" i="79"/>
  <c r="K4301" i="79"/>
  <c r="K4302" i="79"/>
  <c r="K4303" i="79"/>
  <c r="K4304" i="79"/>
  <c r="K4305" i="79"/>
  <c r="K4306" i="79"/>
  <c r="K4307" i="79"/>
  <c r="K4308" i="79"/>
  <c r="K4309" i="79"/>
  <c r="K4310" i="79"/>
  <c r="K4311" i="79"/>
  <c r="K4312" i="79"/>
  <c r="K4313" i="79"/>
  <c r="K4314" i="79"/>
  <c r="K4315" i="79"/>
  <c r="K4316" i="79"/>
  <c r="K4317" i="79"/>
  <c r="K4318" i="79"/>
  <c r="K4319" i="79"/>
  <c r="K4320" i="79"/>
  <c r="K4321" i="79"/>
  <c r="K4322" i="79"/>
  <c r="K4323" i="79"/>
  <c r="K4324" i="79"/>
  <c r="K4325" i="79"/>
  <c r="K4326" i="79"/>
  <c r="K4327" i="79"/>
  <c r="K4328" i="79"/>
  <c r="K4329" i="79"/>
  <c r="K4330" i="79"/>
  <c r="K4331" i="79"/>
  <c r="K4332" i="79"/>
  <c r="K4333" i="79"/>
  <c r="K4334" i="79"/>
  <c r="K4335" i="79"/>
  <c r="K4336" i="79"/>
  <c r="K4337" i="79"/>
  <c r="K4338" i="79"/>
  <c r="K4339" i="79"/>
  <c r="K4340" i="79"/>
  <c r="K4341" i="79"/>
  <c r="K4342" i="79"/>
  <c r="K4343" i="79"/>
  <c r="K4344" i="79"/>
  <c r="K4345" i="79"/>
  <c r="K4346" i="79"/>
  <c r="K4347" i="79"/>
  <c r="K4348" i="79"/>
  <c r="K4349" i="79"/>
  <c r="K4350" i="79"/>
  <c r="K4351" i="79"/>
  <c r="K4352" i="79"/>
  <c r="K4353" i="79"/>
  <c r="K4354" i="79"/>
  <c r="K4355" i="79"/>
  <c r="K4356" i="79"/>
  <c r="K4357" i="79"/>
  <c r="K4358" i="79"/>
  <c r="K4359" i="79"/>
  <c r="K4360" i="79"/>
  <c r="K4361" i="79"/>
  <c r="K4362" i="79"/>
  <c r="K4363" i="79"/>
  <c r="K4364" i="79"/>
  <c r="K4365" i="79"/>
  <c r="K4366" i="79"/>
  <c r="K4367" i="79"/>
  <c r="K4368" i="79"/>
  <c r="K4369" i="79"/>
  <c r="K4370" i="79"/>
  <c r="K4371" i="79"/>
  <c r="K4372" i="79"/>
  <c r="K4373" i="79"/>
  <c r="K4374" i="79"/>
  <c r="K4375" i="79"/>
  <c r="K4376" i="79"/>
  <c r="K4377" i="79"/>
  <c r="K4378" i="79"/>
  <c r="K4379" i="79"/>
  <c r="K4380" i="79"/>
  <c r="K4381" i="79"/>
  <c r="K4382" i="79"/>
  <c r="K4383" i="79"/>
  <c r="K4384" i="79"/>
  <c r="K4385" i="79"/>
  <c r="K4386" i="79"/>
  <c r="K4387" i="79"/>
  <c r="K4388" i="79"/>
  <c r="K4389" i="79"/>
  <c r="K4390" i="79"/>
  <c r="K4391" i="79"/>
  <c r="K4392" i="79"/>
  <c r="K4393" i="79"/>
  <c r="K4394" i="79"/>
  <c r="K4395" i="79"/>
  <c r="K4396" i="79"/>
  <c r="K4397" i="79"/>
  <c r="K4398" i="79"/>
  <c r="K4399" i="79"/>
  <c r="K4400" i="79"/>
  <c r="K4401" i="79"/>
  <c r="K4402" i="79"/>
  <c r="K4403" i="79"/>
  <c r="K4404" i="79"/>
  <c r="K4405" i="79"/>
  <c r="K4406" i="79"/>
  <c r="K4407" i="79"/>
  <c r="K4408" i="79"/>
  <c r="K4409" i="79"/>
  <c r="K4410" i="79"/>
  <c r="K4411" i="79"/>
  <c r="K4412" i="79"/>
  <c r="K4413" i="79"/>
  <c r="K4414" i="79"/>
  <c r="K4415" i="79"/>
  <c r="K4416" i="79"/>
  <c r="K4417" i="79"/>
  <c r="K4418" i="79"/>
  <c r="K4419" i="79"/>
  <c r="K4420" i="79"/>
  <c r="K4421" i="79"/>
  <c r="K4422" i="79"/>
  <c r="K4423" i="79"/>
  <c r="K4424" i="79"/>
  <c r="K4425" i="79"/>
  <c r="K4426" i="79"/>
  <c r="K4427" i="79"/>
  <c r="K4428" i="79"/>
  <c r="K4429" i="79"/>
  <c r="K4430" i="79"/>
  <c r="K4431" i="79"/>
  <c r="K4432" i="79"/>
  <c r="K4433" i="79"/>
  <c r="K4434" i="79"/>
  <c r="K4435" i="79"/>
  <c r="K4436" i="79"/>
  <c r="K4437" i="79"/>
  <c r="K4438" i="79"/>
  <c r="K4439" i="79"/>
  <c r="K4440" i="79"/>
  <c r="K4441" i="79"/>
  <c r="K4442" i="79"/>
  <c r="K4443" i="79"/>
  <c r="K4444" i="79"/>
  <c r="K4445" i="79"/>
  <c r="K4446" i="79"/>
  <c r="K4447" i="79"/>
  <c r="K4448" i="79"/>
  <c r="K4449" i="79"/>
  <c r="K4450" i="79"/>
  <c r="K4451" i="79"/>
  <c r="K4452" i="79"/>
  <c r="K4453" i="79"/>
  <c r="K4454" i="79"/>
  <c r="K4455" i="79"/>
  <c r="K4456" i="79"/>
  <c r="K4457" i="79"/>
  <c r="K4458" i="79"/>
  <c r="K4459" i="79"/>
  <c r="K4460" i="79"/>
  <c r="K4461" i="79"/>
  <c r="K4462" i="79"/>
  <c r="K4463" i="79"/>
  <c r="K4464" i="79"/>
  <c r="K4465" i="79"/>
  <c r="K4466" i="79"/>
  <c r="K4467" i="79"/>
  <c r="K4468" i="79"/>
  <c r="K4469" i="79"/>
  <c r="K4470" i="79"/>
  <c r="K4471" i="79"/>
  <c r="K4472" i="79"/>
  <c r="K4473" i="79"/>
  <c r="K4474" i="79"/>
  <c r="K4475" i="79"/>
  <c r="K4476" i="79"/>
  <c r="K4477" i="79"/>
  <c r="K4478" i="79"/>
  <c r="K4479" i="79"/>
  <c r="K4480" i="79"/>
  <c r="K4481" i="79"/>
  <c r="K4482" i="79"/>
  <c r="K4483" i="79"/>
  <c r="K4484" i="79"/>
  <c r="K4485" i="79"/>
  <c r="K4486" i="79"/>
  <c r="K4487" i="79"/>
  <c r="K4488" i="79"/>
  <c r="K4489" i="79"/>
  <c r="K4490" i="79"/>
  <c r="K4491" i="79"/>
  <c r="K4492" i="79"/>
  <c r="K4493" i="79"/>
  <c r="K4494" i="79"/>
  <c r="K4495" i="79"/>
  <c r="K4496" i="79"/>
  <c r="K4497" i="79"/>
  <c r="K4498" i="79"/>
  <c r="K4499" i="79"/>
  <c r="K4500" i="79"/>
  <c r="K4501" i="79"/>
  <c r="K4502" i="79"/>
  <c r="K4503" i="79"/>
  <c r="K4504" i="79"/>
  <c r="K4505" i="79"/>
  <c r="K4506" i="79"/>
  <c r="K4507" i="79"/>
  <c r="K4508" i="79"/>
  <c r="K4509" i="79"/>
  <c r="K4510" i="79"/>
  <c r="K4511" i="79"/>
  <c r="K4512" i="79"/>
  <c r="K4513" i="79"/>
  <c r="K4514" i="79"/>
  <c r="K4515" i="79"/>
  <c r="K4516" i="79"/>
  <c r="K4517" i="79"/>
  <c r="K4518" i="79"/>
  <c r="K4519" i="79"/>
  <c r="K4520" i="79"/>
  <c r="K4521" i="79"/>
  <c r="K4522" i="79"/>
  <c r="K4523" i="79"/>
  <c r="K4524" i="79"/>
  <c r="K4525" i="79"/>
  <c r="K4526" i="79"/>
  <c r="K4527" i="79"/>
  <c r="K4528" i="79"/>
  <c r="K4529" i="79"/>
  <c r="K4530" i="79"/>
  <c r="K4531" i="79"/>
  <c r="K4532" i="79"/>
  <c r="K4533" i="79"/>
  <c r="K4534" i="79"/>
  <c r="K4535" i="79"/>
  <c r="K4536" i="79"/>
  <c r="K4537" i="79"/>
  <c r="K4538" i="79"/>
  <c r="K4539" i="79"/>
  <c r="K4540" i="79"/>
  <c r="K4541" i="79"/>
  <c r="K4542" i="79"/>
  <c r="K4543" i="79"/>
  <c r="K4544" i="79"/>
  <c r="K4545" i="79"/>
  <c r="K4546" i="79"/>
  <c r="K4547" i="79"/>
  <c r="K4548" i="79"/>
  <c r="K4549" i="79"/>
  <c r="K4550" i="79"/>
  <c r="K4551" i="79"/>
  <c r="K4552" i="79"/>
  <c r="K4553" i="79"/>
  <c r="K4554" i="79"/>
  <c r="K4555" i="79"/>
  <c r="K4556" i="79"/>
  <c r="K4557" i="79"/>
  <c r="K4558" i="79"/>
  <c r="K4559" i="79"/>
  <c r="K4560" i="79"/>
  <c r="K4561" i="79"/>
  <c r="K4562" i="79"/>
  <c r="K4563" i="79"/>
  <c r="K4564" i="79"/>
  <c r="K4565" i="79"/>
  <c r="K4566" i="79"/>
  <c r="K4567" i="79"/>
  <c r="K4568" i="79"/>
  <c r="K4569" i="79"/>
  <c r="K4570" i="79"/>
  <c r="K4571" i="79"/>
  <c r="K4572" i="79"/>
  <c r="K4573" i="79"/>
  <c r="K4574" i="79"/>
  <c r="K4575" i="79"/>
  <c r="K4576" i="79"/>
  <c r="K4577" i="79"/>
  <c r="K4578" i="79"/>
  <c r="K4579" i="79"/>
  <c r="K4580" i="79"/>
  <c r="K4581" i="79"/>
  <c r="K4582" i="79"/>
  <c r="K4583" i="79"/>
  <c r="K4584" i="79"/>
  <c r="K4585" i="79"/>
  <c r="K4586" i="79"/>
  <c r="K4587" i="79"/>
  <c r="K4588" i="79"/>
  <c r="K4589" i="79"/>
  <c r="K4590" i="79"/>
  <c r="K4591" i="79"/>
  <c r="K4592" i="79"/>
  <c r="K4593" i="79"/>
  <c r="K4594" i="79"/>
  <c r="K4595" i="79"/>
  <c r="K4596" i="79"/>
  <c r="K4597" i="79"/>
  <c r="K4598" i="79"/>
  <c r="K4599" i="79"/>
  <c r="K4600" i="79"/>
  <c r="K4601" i="79"/>
  <c r="K4602" i="79"/>
  <c r="K4603" i="79"/>
  <c r="K4604" i="79"/>
  <c r="K4605" i="79"/>
  <c r="K4606" i="79"/>
  <c r="K4607" i="79"/>
  <c r="K4608" i="79"/>
  <c r="K4609" i="79"/>
  <c r="K4610" i="79"/>
  <c r="K4611" i="79"/>
  <c r="K4612" i="79"/>
  <c r="K4613" i="79"/>
  <c r="K4614" i="79"/>
  <c r="K4615" i="79"/>
  <c r="K4616" i="79"/>
  <c r="K4617" i="79"/>
  <c r="K4618" i="79"/>
  <c r="K4619" i="79"/>
  <c r="K4620" i="79"/>
  <c r="K4621" i="79"/>
  <c r="K4622" i="79"/>
  <c r="K4623" i="79"/>
  <c r="K4624" i="79"/>
  <c r="K4625" i="79"/>
  <c r="K4626" i="79"/>
  <c r="K4627" i="79"/>
  <c r="K4628" i="79"/>
  <c r="K4629" i="79"/>
  <c r="K4630" i="79"/>
  <c r="K4631" i="79"/>
  <c r="K4632" i="79"/>
  <c r="K4633" i="79"/>
  <c r="K4634" i="79"/>
  <c r="K4635" i="79"/>
  <c r="K4636" i="79"/>
  <c r="K4637" i="79"/>
  <c r="K4638" i="79"/>
  <c r="K4639" i="79"/>
  <c r="K4640" i="79"/>
  <c r="K4641" i="79"/>
  <c r="K4642" i="79"/>
  <c r="K4643" i="79"/>
  <c r="K4644" i="79"/>
  <c r="K4645" i="79"/>
  <c r="K4646" i="79"/>
  <c r="K4647" i="79"/>
  <c r="K4648" i="79"/>
  <c r="K4649" i="79"/>
  <c r="K4650" i="79"/>
  <c r="K4651" i="79"/>
  <c r="K4652" i="79"/>
  <c r="K4653" i="79"/>
  <c r="K4654" i="79"/>
  <c r="K4655" i="79"/>
  <c r="K4656" i="79"/>
  <c r="K4657" i="79"/>
  <c r="K4658" i="79"/>
  <c r="K4659" i="79"/>
  <c r="K4660" i="79"/>
  <c r="K4661" i="79"/>
  <c r="K4662" i="79"/>
  <c r="K4663" i="79"/>
  <c r="K4664" i="79"/>
  <c r="K4665" i="79"/>
  <c r="K4666" i="79"/>
  <c r="K4667" i="79"/>
  <c r="K4668" i="79"/>
  <c r="K4669" i="79"/>
  <c r="K4670" i="79"/>
  <c r="K4671" i="79"/>
  <c r="K4672" i="79"/>
  <c r="K4673" i="79"/>
  <c r="K4674" i="79"/>
  <c r="K4675" i="79"/>
  <c r="K4676" i="79"/>
  <c r="K4677" i="79"/>
  <c r="K4678" i="79"/>
  <c r="K4679" i="79"/>
  <c r="K4680" i="79"/>
  <c r="K4681" i="79"/>
  <c r="K4682" i="79"/>
  <c r="K4683" i="79"/>
  <c r="K4684" i="79"/>
  <c r="K4685" i="79"/>
  <c r="K4686" i="79"/>
  <c r="K4687" i="79"/>
  <c r="K4688" i="79"/>
  <c r="K4689" i="79"/>
  <c r="K4690" i="79"/>
  <c r="K4691" i="79"/>
  <c r="K4692" i="79"/>
  <c r="K4693" i="79"/>
  <c r="K4694" i="79"/>
  <c r="K4695" i="79"/>
  <c r="K4696" i="79"/>
  <c r="K4697" i="79"/>
  <c r="K4698" i="79"/>
  <c r="K4699" i="79"/>
  <c r="K4700" i="79"/>
  <c r="K4701" i="79"/>
  <c r="K4702" i="79"/>
  <c r="K4703" i="79"/>
  <c r="K4704" i="79"/>
  <c r="K4705" i="79"/>
  <c r="K4706" i="79"/>
  <c r="K4707" i="79"/>
  <c r="K4708" i="79"/>
  <c r="K4709" i="79"/>
  <c r="K4710" i="79"/>
  <c r="K4711" i="79"/>
  <c r="K4712" i="79"/>
  <c r="K4713" i="79"/>
  <c r="K4714" i="79"/>
  <c r="K4715" i="79"/>
  <c r="K4716" i="79"/>
  <c r="K4717" i="79"/>
  <c r="K4718" i="79"/>
  <c r="K4719" i="79"/>
  <c r="K4720" i="79"/>
  <c r="K4721" i="79"/>
  <c r="K4722" i="79"/>
  <c r="K4723" i="79"/>
  <c r="K4724" i="79"/>
  <c r="K4725" i="79"/>
  <c r="K4726" i="79"/>
  <c r="K4727" i="79"/>
  <c r="K4728" i="79"/>
  <c r="K4729" i="79"/>
  <c r="K4730" i="79"/>
  <c r="K4731" i="79"/>
  <c r="K4732" i="79"/>
  <c r="K4733" i="79"/>
  <c r="K4734" i="79"/>
  <c r="K4735" i="79"/>
  <c r="K4736" i="79"/>
  <c r="K4737" i="79"/>
  <c r="K4738" i="79"/>
  <c r="K4739" i="79"/>
  <c r="K4740" i="79"/>
  <c r="K4741" i="79"/>
  <c r="K4742" i="79"/>
  <c r="K4743" i="79"/>
  <c r="K4744" i="79"/>
  <c r="K4745" i="79"/>
  <c r="K4746" i="79"/>
  <c r="K4747" i="79"/>
  <c r="K4748" i="79"/>
  <c r="K4749" i="79"/>
  <c r="K4750" i="79"/>
  <c r="K4751" i="79"/>
  <c r="K4752" i="79"/>
  <c r="K4753" i="79"/>
  <c r="K4754" i="79"/>
  <c r="K4755" i="79"/>
  <c r="K4756" i="79"/>
  <c r="K4757" i="79"/>
  <c r="K4758" i="79"/>
  <c r="K4759" i="79"/>
  <c r="K4760" i="79"/>
  <c r="K4761" i="79"/>
  <c r="K4762" i="79"/>
  <c r="K4763" i="79"/>
  <c r="K4764" i="79"/>
  <c r="K4765" i="79"/>
  <c r="K4766" i="79"/>
  <c r="K4767" i="79"/>
  <c r="K4768" i="79"/>
  <c r="K4769" i="79"/>
  <c r="K4770" i="79"/>
  <c r="K4771" i="79"/>
  <c r="K4772" i="79"/>
  <c r="K4773" i="79"/>
  <c r="K4774" i="79"/>
  <c r="K4775" i="79"/>
  <c r="K4776" i="79"/>
  <c r="K4777" i="79"/>
  <c r="K4778" i="79"/>
  <c r="K4779" i="79"/>
  <c r="K4780" i="79"/>
  <c r="K4781" i="79"/>
  <c r="K4782" i="79"/>
  <c r="K4783" i="79"/>
  <c r="K4784" i="79"/>
  <c r="K4785" i="79"/>
  <c r="K4786" i="79"/>
  <c r="K4787" i="79"/>
  <c r="K4788" i="79"/>
  <c r="K4789" i="79"/>
  <c r="K4790" i="79"/>
  <c r="K4791" i="79"/>
  <c r="K4792" i="79"/>
  <c r="K4793" i="79"/>
  <c r="K4794" i="79"/>
  <c r="K4795" i="79"/>
  <c r="K4796" i="79"/>
  <c r="K4797" i="79"/>
  <c r="K4798" i="79"/>
  <c r="K4799" i="79"/>
  <c r="K4800" i="79"/>
  <c r="K4801" i="79"/>
  <c r="K4802" i="79"/>
  <c r="K4803" i="79"/>
  <c r="K4804" i="79"/>
  <c r="K4805" i="79"/>
  <c r="K4806" i="79"/>
  <c r="K4807" i="79"/>
  <c r="K4808" i="79"/>
  <c r="K4809" i="79"/>
  <c r="K4810" i="79"/>
  <c r="K4811" i="79"/>
  <c r="K4812" i="79"/>
  <c r="K4813" i="79"/>
  <c r="K4814" i="79"/>
  <c r="K4815" i="79"/>
  <c r="K4816" i="79"/>
  <c r="K4817" i="79"/>
  <c r="K4818" i="79"/>
  <c r="K4819" i="79"/>
  <c r="K4820" i="79"/>
  <c r="K4821" i="79"/>
  <c r="K4822" i="79"/>
  <c r="K4823" i="79"/>
  <c r="K4824" i="79"/>
  <c r="K4825" i="79"/>
  <c r="K4826" i="79"/>
  <c r="K4827" i="79"/>
  <c r="K4828" i="79"/>
  <c r="K4829" i="79"/>
  <c r="K4830" i="79"/>
  <c r="K4831" i="79"/>
  <c r="K4832" i="79"/>
  <c r="K4833" i="79"/>
  <c r="K4834" i="79"/>
  <c r="K4835" i="79"/>
  <c r="K4836" i="79"/>
  <c r="K4837" i="79"/>
  <c r="K4838" i="79"/>
  <c r="K4839" i="79"/>
  <c r="K4840" i="79"/>
  <c r="K4841" i="79"/>
  <c r="K4842" i="79"/>
  <c r="K4843" i="79"/>
  <c r="K4844" i="79"/>
  <c r="K4845" i="79"/>
  <c r="K4846" i="79"/>
  <c r="K4847" i="79"/>
  <c r="K4848" i="79"/>
  <c r="K4849" i="79"/>
  <c r="K4850" i="79"/>
  <c r="K4851" i="79"/>
  <c r="K4852" i="79"/>
  <c r="K4853" i="79"/>
  <c r="K4854" i="79"/>
  <c r="K4855" i="79"/>
  <c r="K4856" i="79"/>
  <c r="K4857" i="79"/>
  <c r="K4858" i="79"/>
  <c r="K4859" i="79"/>
  <c r="K4860" i="79"/>
  <c r="K4861" i="79"/>
  <c r="K4862" i="79"/>
  <c r="K4863" i="79"/>
  <c r="K4864" i="79"/>
  <c r="K4865" i="79"/>
  <c r="K4866" i="79"/>
  <c r="K4867" i="79"/>
  <c r="K4868" i="79"/>
  <c r="K4869" i="79"/>
  <c r="K4870" i="79"/>
  <c r="K4871" i="79"/>
  <c r="K4872" i="79"/>
  <c r="K4873" i="79"/>
  <c r="K4874" i="79"/>
  <c r="K4875" i="79"/>
  <c r="K4876" i="79"/>
  <c r="K4877" i="79"/>
  <c r="K4878" i="79"/>
  <c r="K4879" i="79"/>
  <c r="K4880" i="79"/>
  <c r="K4881" i="79"/>
  <c r="K4882" i="79"/>
  <c r="K4883" i="79"/>
  <c r="K4884" i="79"/>
  <c r="K4885" i="79"/>
  <c r="K4886" i="79"/>
  <c r="K4887" i="79"/>
  <c r="K4888" i="79"/>
  <c r="K4889" i="79"/>
  <c r="K4890" i="79"/>
  <c r="K4891" i="79"/>
  <c r="K4892" i="79"/>
  <c r="K4893" i="79"/>
  <c r="K4894" i="79"/>
  <c r="K4895" i="79"/>
  <c r="K4896" i="79"/>
  <c r="K4897" i="79"/>
  <c r="K4898" i="79"/>
  <c r="K4899" i="79"/>
  <c r="K4900" i="79"/>
  <c r="K4901" i="79"/>
  <c r="K4902" i="79"/>
  <c r="K4903" i="79"/>
  <c r="K4904" i="79"/>
  <c r="K4905" i="79"/>
  <c r="K4906" i="79"/>
  <c r="K4907" i="79"/>
  <c r="K4908" i="79"/>
  <c r="K4909" i="79"/>
  <c r="K4910" i="79"/>
  <c r="K4911" i="79"/>
  <c r="K4912" i="79"/>
  <c r="K4913" i="79"/>
  <c r="K4914" i="79"/>
  <c r="K4915" i="79"/>
  <c r="K4916" i="79"/>
  <c r="K4917" i="79"/>
  <c r="K4918" i="79"/>
  <c r="K4919" i="79"/>
  <c r="K4920" i="79"/>
  <c r="K4921" i="79"/>
  <c r="K4922" i="79"/>
  <c r="K4923" i="79"/>
  <c r="K4924" i="79"/>
  <c r="K4925" i="79"/>
  <c r="K4926" i="79"/>
  <c r="K4927" i="79"/>
  <c r="K4928" i="79"/>
  <c r="K4929" i="79"/>
  <c r="K4930" i="79"/>
  <c r="K4931" i="79"/>
  <c r="K4932" i="79"/>
  <c r="K4933" i="79"/>
  <c r="K4934" i="79"/>
  <c r="K4935" i="79"/>
  <c r="K4936" i="79"/>
  <c r="K4937" i="79"/>
  <c r="K4938" i="79"/>
  <c r="K4939" i="79"/>
  <c r="K4940" i="79"/>
  <c r="K4941" i="79"/>
  <c r="K4942" i="79"/>
  <c r="K4943" i="79"/>
  <c r="K4944" i="79"/>
  <c r="K4945" i="79"/>
  <c r="K4946" i="79"/>
  <c r="K4947" i="79"/>
  <c r="K4948" i="79"/>
  <c r="K4949" i="79"/>
  <c r="K4950" i="79"/>
  <c r="K4951" i="79"/>
  <c r="K4952" i="79"/>
  <c r="K4953" i="79"/>
  <c r="K4954" i="79"/>
  <c r="K4955" i="79"/>
  <c r="K4956" i="79"/>
  <c r="K4957" i="79"/>
  <c r="K4958" i="79"/>
  <c r="K4959" i="79"/>
  <c r="K4960" i="79"/>
  <c r="K4961" i="79"/>
  <c r="K4962" i="79"/>
  <c r="K4963" i="79"/>
  <c r="K4964" i="79"/>
  <c r="K4965" i="79"/>
  <c r="K4966" i="79"/>
  <c r="K4967" i="79"/>
  <c r="K4968" i="79"/>
  <c r="K4969" i="79"/>
  <c r="K4970" i="79"/>
  <c r="K4971" i="79"/>
  <c r="K4972" i="79"/>
  <c r="K4973" i="79"/>
  <c r="K4974" i="79"/>
  <c r="K4975" i="79"/>
  <c r="K4976" i="79"/>
  <c r="K4977" i="79"/>
  <c r="K4978" i="79"/>
  <c r="K4979" i="79"/>
  <c r="K4980" i="79"/>
  <c r="K4981" i="79"/>
  <c r="K4982" i="79"/>
  <c r="K4983" i="79"/>
  <c r="K4984" i="79"/>
  <c r="K4985" i="79"/>
  <c r="K4986" i="79"/>
  <c r="K4987" i="79"/>
  <c r="K4988" i="79"/>
  <c r="K4989" i="79"/>
  <c r="K4990" i="79"/>
  <c r="K4991" i="79"/>
  <c r="K4992" i="79"/>
  <c r="K4993" i="79"/>
  <c r="K4994" i="79"/>
  <c r="K4995" i="79"/>
  <c r="K4996" i="79"/>
  <c r="K4997" i="79"/>
  <c r="K4998" i="79"/>
  <c r="K4999" i="79"/>
  <c r="K5000" i="79"/>
  <c r="K5001" i="79"/>
  <c r="K5002" i="79"/>
  <c r="K5003" i="79"/>
  <c r="K5004" i="79"/>
  <c r="K5005" i="79"/>
  <c r="K5006" i="79"/>
  <c r="K5007" i="79"/>
  <c r="K5008" i="79"/>
  <c r="K5009" i="79"/>
  <c r="K5010" i="79"/>
  <c r="K5011" i="79"/>
  <c r="K5012" i="79"/>
  <c r="K5013" i="79"/>
  <c r="K5014" i="79"/>
  <c r="K5015" i="79"/>
  <c r="K5016" i="79"/>
  <c r="K5017" i="79"/>
  <c r="K5018" i="79"/>
  <c r="K5019" i="79"/>
  <c r="K5020" i="79"/>
  <c r="K5021" i="79"/>
  <c r="K5022" i="79"/>
  <c r="K5023" i="79"/>
  <c r="K5024" i="79"/>
  <c r="K5025" i="79"/>
  <c r="K5026" i="79"/>
  <c r="K5027" i="79"/>
  <c r="K5028" i="79"/>
  <c r="K5029" i="79"/>
  <c r="K5030" i="79"/>
  <c r="K5031" i="79"/>
  <c r="K5032" i="79"/>
  <c r="K5033" i="79"/>
  <c r="K5034" i="79"/>
  <c r="K5035" i="79"/>
  <c r="K5036" i="79"/>
  <c r="K5037" i="79"/>
  <c r="K5038" i="79"/>
  <c r="K5039" i="79"/>
  <c r="K5040" i="79"/>
  <c r="K5041" i="79"/>
  <c r="K5042" i="79"/>
  <c r="K5043" i="79"/>
  <c r="K5044" i="79"/>
  <c r="K5045" i="79"/>
  <c r="K5046" i="79"/>
  <c r="K5047" i="79"/>
  <c r="K5048" i="79"/>
  <c r="K5049" i="79"/>
  <c r="K5050" i="79"/>
  <c r="K5051" i="79"/>
  <c r="K5052" i="79"/>
  <c r="K5053" i="79"/>
  <c r="K5054" i="79"/>
  <c r="K5055" i="79"/>
  <c r="K5056" i="79"/>
  <c r="K5057" i="79"/>
  <c r="K5058" i="79"/>
  <c r="K5059" i="79"/>
  <c r="K5060" i="79"/>
  <c r="K5061" i="79"/>
  <c r="K5062" i="79"/>
  <c r="K5063" i="79"/>
  <c r="K5064" i="79"/>
  <c r="K5065" i="79"/>
  <c r="K5066" i="79"/>
  <c r="K5067" i="79"/>
  <c r="K5068" i="79"/>
  <c r="K5069" i="79"/>
  <c r="K5070" i="79"/>
  <c r="K5071" i="79"/>
  <c r="K5072" i="79"/>
  <c r="K5073" i="79"/>
  <c r="K5074" i="79"/>
  <c r="K5075" i="79"/>
  <c r="K5076" i="79"/>
  <c r="K5077" i="79"/>
  <c r="K5078" i="79"/>
  <c r="K5079" i="79"/>
  <c r="K5080" i="79"/>
  <c r="K5081" i="79"/>
  <c r="K5082" i="79"/>
  <c r="K5083" i="79"/>
  <c r="K5084" i="79"/>
  <c r="K5085" i="79"/>
  <c r="K5086" i="79"/>
  <c r="K5087" i="79"/>
  <c r="K5088" i="79"/>
  <c r="K5089" i="79"/>
  <c r="K5090" i="79"/>
  <c r="K5091" i="79"/>
  <c r="K5092" i="79"/>
  <c r="K5093" i="79"/>
  <c r="K5094" i="79"/>
  <c r="K5095" i="79"/>
  <c r="K5096" i="79"/>
  <c r="K5097" i="79"/>
  <c r="K5098" i="79"/>
  <c r="K5099" i="79"/>
  <c r="K5100" i="79"/>
  <c r="K5101" i="79"/>
  <c r="K5102" i="79"/>
  <c r="K5103" i="79"/>
  <c r="K5104" i="79"/>
  <c r="K5105" i="79"/>
  <c r="K5106" i="79"/>
  <c r="K5107" i="79"/>
  <c r="K5108" i="79"/>
  <c r="K5109" i="79"/>
  <c r="K5110" i="79"/>
  <c r="K5111" i="79"/>
  <c r="K5112" i="79"/>
  <c r="K5113" i="79"/>
  <c r="K5114" i="79"/>
  <c r="K5115" i="79"/>
  <c r="K5116" i="79"/>
  <c r="K5117" i="79"/>
  <c r="K5118" i="79"/>
  <c r="K5119" i="79"/>
  <c r="K5120" i="79"/>
  <c r="K5121" i="79"/>
  <c r="K5122" i="79"/>
  <c r="K5123" i="79"/>
  <c r="K5124" i="79"/>
  <c r="K5125" i="79"/>
  <c r="K5126" i="79"/>
  <c r="K5127" i="79"/>
  <c r="K5128" i="79"/>
  <c r="K5129" i="79"/>
  <c r="K5130" i="79"/>
  <c r="K5131" i="79"/>
  <c r="K5132" i="79"/>
  <c r="K5133" i="79"/>
  <c r="K5134" i="79"/>
  <c r="K5135" i="79"/>
  <c r="K5136" i="79"/>
  <c r="K5137" i="79"/>
  <c r="K5138" i="79"/>
  <c r="K5139" i="79"/>
  <c r="K5140" i="79"/>
  <c r="K5141" i="79"/>
  <c r="K5142" i="79"/>
  <c r="K5143" i="79"/>
  <c r="K5144" i="79"/>
  <c r="K5145" i="79"/>
  <c r="K5146" i="79"/>
  <c r="K5147" i="79"/>
  <c r="K5148" i="79"/>
  <c r="K5149" i="79"/>
  <c r="K5150" i="79"/>
  <c r="K5151" i="79"/>
  <c r="K5152" i="79"/>
  <c r="K5153" i="79"/>
  <c r="K5154" i="79"/>
  <c r="K5155" i="79"/>
  <c r="K5156" i="79"/>
  <c r="K5157" i="79"/>
  <c r="K5158" i="79"/>
  <c r="K5159" i="79"/>
  <c r="K5160" i="79"/>
  <c r="K5161" i="79"/>
  <c r="K5162" i="79"/>
  <c r="K5163" i="79"/>
  <c r="K5164" i="79"/>
  <c r="K5165" i="79"/>
  <c r="K5166" i="79"/>
  <c r="K5167" i="79"/>
  <c r="K5168" i="79"/>
  <c r="K5169" i="79"/>
  <c r="K5170" i="79"/>
  <c r="K5171" i="79"/>
  <c r="K5172" i="79"/>
  <c r="K5173" i="79"/>
  <c r="K5174" i="79"/>
  <c r="K5175" i="79"/>
  <c r="K5176" i="79"/>
  <c r="K5177" i="79"/>
  <c r="K5178" i="79"/>
  <c r="K5179" i="79"/>
  <c r="K5180" i="79"/>
  <c r="K5181" i="79"/>
  <c r="K5182" i="79"/>
  <c r="K5183" i="79"/>
  <c r="K5184" i="79"/>
  <c r="K5185" i="79"/>
  <c r="K5186" i="79"/>
  <c r="K5187" i="79"/>
  <c r="K5188" i="79"/>
  <c r="K5189" i="79"/>
  <c r="K5190" i="79"/>
  <c r="K5191" i="79"/>
  <c r="K5192" i="79"/>
  <c r="K5193" i="79"/>
  <c r="K5194" i="79"/>
  <c r="K5195" i="79"/>
  <c r="K5196" i="79"/>
  <c r="K5197" i="79"/>
  <c r="K5198" i="79"/>
  <c r="K5199" i="79"/>
  <c r="K5200" i="79"/>
  <c r="K5201" i="79"/>
  <c r="K5202" i="79"/>
  <c r="K5203" i="79"/>
  <c r="K5204" i="79"/>
  <c r="K5205" i="79"/>
  <c r="K5206" i="79"/>
  <c r="K5207" i="79"/>
  <c r="K5208" i="79"/>
  <c r="K5209" i="79"/>
  <c r="K5210" i="79"/>
  <c r="K5211" i="79"/>
  <c r="K5212" i="79"/>
  <c r="K5213" i="79"/>
  <c r="K5214" i="79"/>
  <c r="K5215" i="79"/>
  <c r="K5216" i="79"/>
  <c r="K5217" i="79"/>
  <c r="K5218" i="79"/>
  <c r="K5219" i="79"/>
  <c r="K5220" i="79"/>
  <c r="K5221" i="79"/>
  <c r="K5222" i="79"/>
  <c r="K5223" i="79"/>
  <c r="K5224" i="79"/>
  <c r="K5225" i="79"/>
  <c r="K5226" i="79"/>
  <c r="K5227" i="79"/>
  <c r="K5228" i="79"/>
  <c r="K5229" i="79"/>
  <c r="K5230" i="79"/>
  <c r="K5231" i="79"/>
  <c r="K5232" i="79"/>
  <c r="K5233" i="79"/>
  <c r="K5234" i="79"/>
  <c r="K5235" i="79"/>
  <c r="K5236" i="79"/>
  <c r="K5237" i="79"/>
  <c r="K5238" i="79"/>
  <c r="K5239" i="79"/>
  <c r="K5240" i="79"/>
  <c r="K5241" i="79"/>
  <c r="K5242" i="79"/>
  <c r="K5243" i="79"/>
  <c r="K5244" i="79"/>
  <c r="K5245" i="79"/>
  <c r="K5246" i="79"/>
  <c r="K5247" i="79"/>
  <c r="K5248" i="79"/>
  <c r="K5249" i="79"/>
  <c r="K5250" i="79"/>
  <c r="K5251" i="79"/>
  <c r="K5252" i="79"/>
  <c r="K5253" i="79"/>
  <c r="K5254" i="79"/>
  <c r="K5255" i="79"/>
  <c r="K5256" i="79"/>
  <c r="K5257" i="79"/>
  <c r="K5258" i="79"/>
  <c r="K5259" i="79"/>
  <c r="K5260" i="79"/>
  <c r="K5261" i="79"/>
  <c r="K5262" i="79"/>
  <c r="K5263" i="79"/>
  <c r="K5264" i="79"/>
  <c r="K5265" i="79"/>
  <c r="K5266" i="79"/>
  <c r="K5267" i="79"/>
  <c r="K5268" i="79"/>
  <c r="K5269" i="79"/>
  <c r="K5270" i="79"/>
  <c r="K5271" i="79"/>
  <c r="K5272" i="79"/>
  <c r="K5273" i="79"/>
  <c r="K5274" i="79"/>
  <c r="K5275" i="79"/>
  <c r="K5276" i="79"/>
  <c r="K5277" i="79"/>
  <c r="K5278" i="79"/>
  <c r="K5279" i="79"/>
  <c r="K5280" i="79"/>
  <c r="K5281" i="79"/>
  <c r="K5282" i="79"/>
  <c r="K5283" i="79"/>
  <c r="K5284" i="79"/>
  <c r="K5285" i="79"/>
  <c r="K5286" i="79"/>
  <c r="K5287" i="79"/>
  <c r="K5288" i="79"/>
  <c r="K5289" i="79"/>
  <c r="K5290" i="79"/>
  <c r="K5291" i="79"/>
  <c r="K5292" i="79"/>
  <c r="K5293" i="79"/>
  <c r="K5294" i="79"/>
  <c r="K5295" i="79"/>
  <c r="K5296" i="79"/>
  <c r="K5297" i="79"/>
  <c r="K5298" i="79"/>
  <c r="K5299" i="79"/>
  <c r="K5300" i="79"/>
  <c r="K5301" i="79"/>
  <c r="K5302" i="79"/>
  <c r="K5303" i="79"/>
  <c r="K5304" i="79"/>
  <c r="K5305" i="79"/>
  <c r="K5306" i="79"/>
  <c r="K5307" i="79"/>
  <c r="K5308" i="79"/>
  <c r="K5309" i="79"/>
  <c r="K5310" i="79"/>
  <c r="K5311" i="79"/>
  <c r="K5312" i="79"/>
  <c r="K5313" i="79"/>
  <c r="K5314" i="79"/>
  <c r="K5315" i="79"/>
  <c r="K5316" i="79"/>
  <c r="K5317" i="79"/>
  <c r="K5318" i="79"/>
  <c r="K5319" i="79"/>
  <c r="K5320" i="79"/>
  <c r="K5321" i="79"/>
  <c r="K5322" i="79"/>
  <c r="K5323" i="79"/>
  <c r="K5324" i="79"/>
  <c r="K5325" i="79"/>
  <c r="K5326" i="79"/>
  <c r="K5327" i="79"/>
  <c r="K5328" i="79"/>
  <c r="K5329" i="79"/>
  <c r="K5330" i="79"/>
  <c r="K5331" i="79"/>
  <c r="K5332" i="79"/>
  <c r="K5333" i="79"/>
  <c r="K5334" i="79"/>
  <c r="K5335" i="79"/>
  <c r="K5336" i="79"/>
  <c r="K5337" i="79"/>
  <c r="K5338" i="79"/>
  <c r="K5339" i="79"/>
  <c r="K5340" i="79"/>
  <c r="K5341" i="79"/>
  <c r="K5342" i="79"/>
  <c r="K5343" i="79"/>
  <c r="K5344" i="79"/>
  <c r="K5345" i="79"/>
  <c r="K5346" i="79"/>
  <c r="K5347" i="79"/>
  <c r="K5348" i="79"/>
  <c r="K5349" i="79"/>
  <c r="K5350" i="79"/>
  <c r="K5351" i="79"/>
  <c r="K5352" i="79"/>
  <c r="K5353" i="79"/>
  <c r="K5354" i="79"/>
  <c r="K5355" i="79"/>
  <c r="K5356" i="79"/>
  <c r="K5357" i="79"/>
  <c r="K5358" i="79"/>
  <c r="K5359" i="79"/>
  <c r="K5360" i="79"/>
  <c r="K5361" i="79"/>
  <c r="K5362" i="79"/>
  <c r="K5363" i="79"/>
  <c r="K5364" i="79"/>
  <c r="K5365" i="79"/>
  <c r="K5366" i="79"/>
  <c r="K5367" i="79"/>
  <c r="K5368" i="79"/>
  <c r="K5369" i="79"/>
  <c r="K5370" i="79"/>
  <c r="K5371" i="79"/>
  <c r="K5372" i="79"/>
  <c r="K5373" i="79"/>
  <c r="K5374" i="79"/>
  <c r="K5375" i="79"/>
  <c r="K5376" i="79"/>
  <c r="K5377" i="79"/>
  <c r="K5378" i="79"/>
  <c r="K5379" i="79"/>
  <c r="K5380" i="79"/>
  <c r="K5381" i="79"/>
  <c r="K5382" i="79"/>
  <c r="K5383" i="79"/>
  <c r="K5384" i="79"/>
  <c r="K5385" i="79"/>
  <c r="K5386" i="79"/>
  <c r="K5387" i="79"/>
  <c r="K5388" i="79"/>
  <c r="K5389" i="79"/>
  <c r="K5390" i="79"/>
  <c r="K5391" i="79"/>
  <c r="K5392" i="79"/>
  <c r="K5393" i="79"/>
  <c r="K5394" i="79"/>
  <c r="K5395" i="79"/>
  <c r="K5396" i="79"/>
  <c r="K5397" i="79"/>
  <c r="K5398" i="79"/>
  <c r="K5399" i="79"/>
  <c r="K5400" i="79"/>
  <c r="K5401" i="79"/>
  <c r="K5402" i="79"/>
  <c r="K5403" i="79"/>
  <c r="K5404" i="79"/>
  <c r="K5405" i="79"/>
  <c r="K5406" i="79"/>
  <c r="K5407" i="79"/>
  <c r="K5408" i="79"/>
  <c r="K5409" i="79"/>
  <c r="K5410" i="79"/>
  <c r="K5411" i="79"/>
  <c r="K5412" i="79"/>
  <c r="K5413" i="79"/>
  <c r="K5414" i="79"/>
  <c r="K5415" i="79"/>
  <c r="K5416" i="79"/>
  <c r="K5417" i="79"/>
  <c r="K5418" i="79"/>
  <c r="K5419" i="79"/>
  <c r="K5420" i="79"/>
  <c r="K5421" i="79"/>
  <c r="K5422" i="79"/>
  <c r="K5423" i="79"/>
  <c r="K5424" i="79"/>
  <c r="K5425" i="79"/>
  <c r="K5426" i="79"/>
  <c r="K5427" i="79"/>
  <c r="K5428" i="79"/>
  <c r="K5429" i="79"/>
  <c r="K5430" i="79"/>
  <c r="K5431" i="79"/>
  <c r="K5432" i="79"/>
  <c r="K5433" i="79"/>
  <c r="K5434" i="79"/>
  <c r="K5435" i="79"/>
  <c r="K5436" i="79"/>
  <c r="K5437" i="79"/>
  <c r="K5438" i="79"/>
  <c r="K5439" i="79"/>
  <c r="K5440" i="79"/>
  <c r="K5441" i="79"/>
  <c r="K5442" i="79"/>
  <c r="K5443" i="79"/>
  <c r="K5444" i="79"/>
  <c r="K5445" i="79"/>
  <c r="K5446" i="79"/>
  <c r="K5447" i="79"/>
  <c r="K5448" i="79"/>
  <c r="K5449" i="79"/>
  <c r="K5450" i="79"/>
  <c r="K5451" i="79"/>
  <c r="K5452" i="79"/>
  <c r="K5453" i="79"/>
  <c r="K5454" i="79"/>
  <c r="K5455" i="79"/>
  <c r="K5456" i="79"/>
  <c r="K5457" i="79"/>
  <c r="K5458" i="79"/>
  <c r="K5459" i="79"/>
  <c r="K5460" i="79"/>
  <c r="K5461" i="79"/>
  <c r="K5462" i="79"/>
  <c r="K5463" i="79"/>
  <c r="K5464" i="79"/>
  <c r="K5465" i="79"/>
  <c r="K5466" i="79"/>
  <c r="K5467" i="79"/>
  <c r="K5468" i="79"/>
  <c r="K5469" i="79"/>
  <c r="K5470" i="79"/>
  <c r="K5471" i="79"/>
  <c r="K5472" i="79"/>
  <c r="K5473" i="79"/>
  <c r="K5474" i="79"/>
  <c r="K5475" i="79"/>
  <c r="K5476" i="79"/>
  <c r="K5477" i="79"/>
  <c r="K5478" i="79"/>
  <c r="K5479" i="79"/>
  <c r="K5480" i="79"/>
  <c r="K5481" i="79"/>
  <c r="K5482" i="79"/>
  <c r="K5483" i="79"/>
  <c r="K5484" i="79"/>
  <c r="K5485" i="79"/>
  <c r="K5486" i="79"/>
  <c r="K5487" i="79"/>
  <c r="K5488" i="79"/>
  <c r="K5489" i="79"/>
  <c r="K5490" i="79"/>
  <c r="K5491" i="79"/>
  <c r="K5492" i="79"/>
  <c r="K5493" i="79"/>
  <c r="K5494" i="79"/>
  <c r="K5495" i="79"/>
  <c r="K5496" i="79"/>
  <c r="K5497" i="79"/>
  <c r="K5498" i="79"/>
  <c r="K5499" i="79"/>
  <c r="K5500" i="79"/>
  <c r="K5501" i="79"/>
  <c r="K5502" i="79"/>
  <c r="K5503" i="79"/>
  <c r="K5504" i="79"/>
  <c r="K5505" i="79"/>
  <c r="K5506" i="79"/>
  <c r="K5507" i="79"/>
  <c r="K5508" i="79"/>
  <c r="K5509" i="79"/>
  <c r="K5510" i="79"/>
  <c r="K5511" i="79"/>
  <c r="K5512" i="79"/>
  <c r="K5513" i="79"/>
  <c r="K5514" i="79"/>
  <c r="K5515" i="79"/>
  <c r="K5516" i="79"/>
  <c r="K5517" i="79"/>
  <c r="K5518" i="79"/>
  <c r="K5519" i="79"/>
  <c r="K5520" i="79"/>
  <c r="K5521" i="79"/>
  <c r="K5522" i="79"/>
  <c r="K5523" i="79"/>
  <c r="K5524" i="79"/>
  <c r="K5525" i="79"/>
  <c r="K5526" i="79"/>
  <c r="K5527" i="79"/>
  <c r="K5528" i="79"/>
  <c r="K5529" i="79"/>
  <c r="K5530" i="79"/>
  <c r="K5531" i="79"/>
  <c r="K5532" i="79"/>
  <c r="K5533" i="79"/>
  <c r="K5534" i="79"/>
  <c r="K5535" i="79"/>
  <c r="K5536" i="79"/>
  <c r="K5537" i="79"/>
  <c r="K5538" i="79"/>
  <c r="K5539" i="79"/>
  <c r="K5540" i="79"/>
  <c r="K5541" i="79"/>
  <c r="K5542" i="79"/>
  <c r="K5543" i="79"/>
  <c r="K5544" i="79"/>
  <c r="K5545" i="79"/>
  <c r="K5546" i="79"/>
  <c r="K5547" i="79"/>
  <c r="K5548" i="79"/>
  <c r="K5549" i="79"/>
  <c r="K5550" i="79"/>
  <c r="K5551" i="79"/>
  <c r="K5552" i="79"/>
  <c r="K5553" i="79"/>
  <c r="K5554" i="79"/>
  <c r="K5555" i="79"/>
  <c r="K5556" i="79"/>
  <c r="K5557" i="79"/>
  <c r="K5558" i="79"/>
  <c r="K5559" i="79"/>
  <c r="K5560" i="79"/>
  <c r="K5561" i="79"/>
  <c r="K5562" i="79"/>
  <c r="K5563" i="79"/>
  <c r="K5564" i="79"/>
  <c r="K5565" i="79"/>
  <c r="K5566" i="79"/>
  <c r="K5567" i="79"/>
  <c r="K5568" i="79"/>
  <c r="K5569" i="79"/>
  <c r="K5570" i="79"/>
  <c r="K5571" i="79"/>
  <c r="K5572" i="79"/>
  <c r="K5573" i="79"/>
  <c r="K5574" i="79"/>
  <c r="K5575" i="79"/>
  <c r="K5576" i="79"/>
  <c r="K5577" i="79"/>
  <c r="K5578" i="79"/>
  <c r="K5579" i="79"/>
  <c r="K5580" i="79"/>
  <c r="K5581" i="79"/>
  <c r="K5582" i="79"/>
  <c r="K5583" i="79"/>
  <c r="K5584" i="79"/>
  <c r="K5585" i="79"/>
  <c r="K5586" i="79"/>
  <c r="K5587" i="79"/>
  <c r="K5588" i="79"/>
  <c r="K5589" i="79"/>
  <c r="K5590" i="79"/>
  <c r="K5591" i="79"/>
  <c r="K5592" i="79"/>
  <c r="K5593" i="79"/>
  <c r="K5594" i="79"/>
  <c r="K5595" i="79"/>
  <c r="K5596" i="79"/>
  <c r="K5597" i="79"/>
  <c r="K5598" i="79"/>
  <c r="K5599" i="79"/>
  <c r="K5600" i="79"/>
  <c r="K5601" i="79"/>
  <c r="K5602" i="79"/>
  <c r="K5603" i="79"/>
  <c r="K5604" i="79"/>
  <c r="K5605" i="79"/>
  <c r="K5606" i="79"/>
  <c r="K5607" i="79"/>
  <c r="K5608" i="79"/>
  <c r="K5609" i="79"/>
  <c r="K5610" i="79"/>
  <c r="K5611" i="79"/>
  <c r="K5612" i="79"/>
  <c r="K5613" i="79"/>
  <c r="K5614" i="79"/>
  <c r="K5615" i="79"/>
  <c r="K5616" i="79"/>
  <c r="K5617" i="79"/>
  <c r="K5618" i="79"/>
  <c r="K5619" i="79"/>
  <c r="K5620" i="79"/>
  <c r="K5621" i="79"/>
  <c r="K5622" i="79"/>
  <c r="K5623" i="79"/>
  <c r="K5624" i="79"/>
  <c r="K5625" i="79"/>
  <c r="K5626" i="79"/>
  <c r="K5627" i="79"/>
  <c r="K5628" i="79"/>
  <c r="K5629" i="79"/>
  <c r="K5630" i="79"/>
  <c r="K5631" i="79"/>
  <c r="K5632" i="79"/>
  <c r="K5633" i="79"/>
  <c r="K5634" i="79"/>
  <c r="K5635" i="79"/>
  <c r="K5636" i="79"/>
  <c r="K5637" i="79"/>
  <c r="K5638" i="79"/>
  <c r="K5639" i="79"/>
  <c r="K5640" i="79"/>
  <c r="K5641" i="79"/>
  <c r="K5642" i="79"/>
  <c r="K5643" i="79"/>
  <c r="K5644" i="79"/>
  <c r="K5645" i="79"/>
  <c r="K5646" i="79"/>
  <c r="K5647" i="79"/>
  <c r="K5648" i="79"/>
  <c r="K5649" i="79"/>
  <c r="K5650" i="79"/>
  <c r="K5651" i="79"/>
  <c r="K5652" i="79"/>
  <c r="K5653" i="79"/>
  <c r="K5654" i="79"/>
  <c r="K5655" i="79"/>
  <c r="K5656" i="79"/>
  <c r="K5657" i="79"/>
  <c r="K5658" i="79"/>
  <c r="K5659" i="79"/>
  <c r="K5660" i="79"/>
  <c r="K5661" i="79"/>
  <c r="K5662" i="79"/>
  <c r="K5663" i="79"/>
  <c r="K5664" i="79"/>
  <c r="K5665" i="79"/>
  <c r="K5666" i="79"/>
  <c r="K5667" i="79"/>
  <c r="K5668" i="79"/>
  <c r="K5669" i="79"/>
  <c r="K5670" i="79"/>
  <c r="K5671" i="79"/>
  <c r="K5672" i="79"/>
  <c r="K5673" i="79"/>
  <c r="K5674" i="79"/>
  <c r="K5675" i="79"/>
  <c r="K5676" i="79"/>
  <c r="K5677" i="79"/>
  <c r="K5678" i="79"/>
  <c r="K5679" i="79"/>
  <c r="K5680" i="79"/>
  <c r="K5681" i="79"/>
  <c r="K5682" i="79"/>
  <c r="K5683" i="79"/>
  <c r="K5684" i="79"/>
  <c r="K5685" i="79"/>
  <c r="K5686" i="79"/>
  <c r="K5687" i="79"/>
  <c r="K5688" i="79"/>
  <c r="K5689" i="79"/>
  <c r="K5690" i="79"/>
  <c r="K5691" i="79"/>
  <c r="K5692" i="79"/>
  <c r="K5693" i="79"/>
  <c r="K5694" i="79"/>
  <c r="K5695" i="79"/>
  <c r="K5696" i="79"/>
  <c r="K5697" i="79"/>
  <c r="K5698" i="79"/>
  <c r="K5699" i="79"/>
  <c r="K5700" i="79"/>
  <c r="K5701" i="79"/>
  <c r="K5702" i="79"/>
  <c r="K5703" i="79"/>
  <c r="K5704" i="79"/>
  <c r="K5705" i="79"/>
  <c r="K5706" i="79"/>
  <c r="K5707" i="79"/>
  <c r="K5708" i="79"/>
  <c r="K5709" i="79"/>
  <c r="K5710" i="79"/>
  <c r="K5711" i="79"/>
  <c r="K5712" i="79"/>
  <c r="K5713" i="79"/>
  <c r="K5714" i="79"/>
  <c r="K5715" i="79"/>
  <c r="K5716" i="79"/>
  <c r="K5717" i="79"/>
  <c r="K5718" i="79"/>
  <c r="K5719" i="79"/>
  <c r="K5720" i="79"/>
  <c r="K5721" i="79"/>
  <c r="K5722" i="79"/>
  <c r="K5723" i="79"/>
  <c r="K5724" i="79"/>
  <c r="K5725" i="79"/>
  <c r="K5726" i="79"/>
  <c r="K5727" i="79"/>
  <c r="K5728" i="79"/>
  <c r="K5729" i="79"/>
  <c r="K5730" i="79"/>
  <c r="K5731" i="79"/>
  <c r="K5732" i="79"/>
  <c r="K5733" i="79"/>
  <c r="K5734" i="79"/>
  <c r="K5735" i="79"/>
  <c r="K5736" i="79"/>
  <c r="K5737" i="79"/>
  <c r="K5738" i="79"/>
  <c r="K5739" i="79"/>
  <c r="K5740" i="79"/>
  <c r="K5741" i="79"/>
  <c r="K5742" i="79"/>
  <c r="K5743" i="79"/>
  <c r="K5744" i="79"/>
  <c r="K5745" i="79"/>
  <c r="K5746" i="79"/>
  <c r="K5747" i="79"/>
  <c r="K5748" i="79"/>
  <c r="K5749" i="79"/>
  <c r="K5750" i="79"/>
  <c r="K5751" i="79"/>
  <c r="K5752" i="79"/>
  <c r="K5753" i="79"/>
  <c r="K5754" i="79"/>
  <c r="K5755" i="79"/>
  <c r="K5756" i="79"/>
  <c r="K5757" i="79"/>
  <c r="K5758" i="79"/>
  <c r="K5759" i="79"/>
  <c r="K5760" i="79"/>
  <c r="K5761" i="79"/>
  <c r="K5762" i="79"/>
  <c r="K5763" i="79"/>
  <c r="K5764" i="79"/>
  <c r="K5765" i="79"/>
  <c r="K5766" i="79"/>
  <c r="K5767" i="79"/>
  <c r="K5768" i="79"/>
  <c r="K5769" i="79"/>
  <c r="K5770" i="79"/>
  <c r="K5771" i="79"/>
  <c r="K5772" i="79"/>
  <c r="K5773" i="79"/>
  <c r="K5774" i="79"/>
  <c r="K5775" i="79"/>
  <c r="K5776" i="79"/>
  <c r="K5777" i="79"/>
  <c r="K5778" i="79"/>
  <c r="K5779" i="79"/>
  <c r="K5780" i="79"/>
  <c r="K5781" i="79"/>
  <c r="K5782" i="79"/>
  <c r="K5783" i="79"/>
  <c r="K5784" i="79"/>
  <c r="K5785" i="79"/>
  <c r="K5786" i="79"/>
  <c r="K5787" i="79"/>
  <c r="K5788" i="79"/>
  <c r="K5789" i="79"/>
  <c r="K5790" i="79"/>
  <c r="K5791" i="79"/>
  <c r="K5792" i="79"/>
  <c r="K5793" i="79"/>
  <c r="K5794" i="79"/>
  <c r="K5795" i="79"/>
  <c r="K5796" i="79"/>
  <c r="K5797" i="79"/>
  <c r="K5798" i="79"/>
  <c r="K5799" i="79"/>
  <c r="K5800" i="79"/>
  <c r="K5801" i="79"/>
  <c r="K5802" i="79"/>
  <c r="K5803" i="79"/>
  <c r="K5804" i="79"/>
  <c r="K5805" i="79"/>
  <c r="K5806" i="79"/>
  <c r="K5807" i="79"/>
  <c r="K5808" i="79"/>
  <c r="K5809" i="79"/>
  <c r="K5810" i="79"/>
  <c r="K5811" i="79"/>
  <c r="K5812" i="79"/>
  <c r="K5813" i="79"/>
  <c r="K5814" i="79"/>
  <c r="K5815" i="79"/>
  <c r="K5816" i="79"/>
  <c r="K5817" i="79"/>
  <c r="K5818" i="79"/>
  <c r="K5819" i="79"/>
  <c r="K5820" i="79"/>
  <c r="K5821" i="79"/>
  <c r="K5822" i="79"/>
  <c r="K5823" i="79"/>
  <c r="K5824" i="79"/>
  <c r="K5825" i="79"/>
  <c r="K5826" i="79"/>
  <c r="K5827" i="79"/>
  <c r="K5828" i="79"/>
  <c r="K5829" i="79"/>
  <c r="K5830" i="79"/>
  <c r="K5831" i="79"/>
  <c r="K5832" i="79"/>
  <c r="K5833" i="79"/>
  <c r="K5834" i="79"/>
  <c r="K5835" i="79"/>
  <c r="K5836" i="79"/>
  <c r="K5837" i="79"/>
  <c r="K5838" i="79"/>
  <c r="K5839" i="79"/>
  <c r="K5840" i="79"/>
  <c r="K5841" i="79"/>
  <c r="K5842" i="79"/>
  <c r="K5843" i="79"/>
  <c r="K5844" i="79"/>
  <c r="K5845" i="79"/>
  <c r="K5846" i="79"/>
  <c r="K5847" i="79"/>
  <c r="K5848" i="79"/>
  <c r="K5849" i="79"/>
  <c r="K5850" i="79"/>
  <c r="K5851" i="79"/>
  <c r="K5852" i="79"/>
  <c r="K5853" i="79"/>
  <c r="K5854" i="79"/>
  <c r="K5855" i="79"/>
  <c r="K5856" i="79"/>
  <c r="K5857" i="79"/>
  <c r="K5858" i="79"/>
  <c r="K5859" i="79"/>
  <c r="K5860" i="79"/>
  <c r="K5861" i="79"/>
  <c r="K5862" i="79"/>
  <c r="K5863" i="79"/>
  <c r="K5864" i="79"/>
  <c r="K5865" i="79"/>
  <c r="K5866" i="79"/>
  <c r="K5867" i="79"/>
  <c r="K5868" i="79"/>
  <c r="K5869" i="79"/>
  <c r="K5870" i="79"/>
  <c r="K5871" i="79"/>
  <c r="K5872" i="79"/>
  <c r="K5873" i="79"/>
  <c r="K5874" i="79"/>
  <c r="K5875" i="79"/>
  <c r="K5876" i="79"/>
  <c r="K5877" i="79"/>
  <c r="K5878" i="79"/>
  <c r="K5879" i="79"/>
  <c r="K5880" i="79"/>
  <c r="K5881" i="79"/>
  <c r="K5882" i="79"/>
  <c r="K5883" i="79"/>
  <c r="K5884" i="79"/>
  <c r="K5885" i="79"/>
  <c r="K5886" i="79"/>
  <c r="K5887" i="79"/>
  <c r="K5888" i="79"/>
  <c r="K5889" i="79"/>
  <c r="K5890" i="79"/>
  <c r="K5891" i="79"/>
  <c r="K5892" i="79"/>
  <c r="K5893" i="79"/>
  <c r="K5894" i="79"/>
  <c r="K5895" i="79"/>
  <c r="K5896" i="79"/>
  <c r="K5897" i="79"/>
  <c r="K5898" i="79"/>
  <c r="K5899" i="79"/>
  <c r="K5900" i="79"/>
  <c r="K5901" i="79"/>
  <c r="K5902" i="79"/>
  <c r="K5903" i="79"/>
  <c r="K5904" i="79"/>
  <c r="K5905" i="79"/>
  <c r="K5906" i="79"/>
  <c r="K5907" i="79"/>
  <c r="K5908" i="79"/>
  <c r="K5909" i="79"/>
  <c r="K5910" i="79"/>
  <c r="K5911" i="79"/>
  <c r="K5912" i="79"/>
  <c r="K5913" i="79"/>
  <c r="K5914" i="79"/>
  <c r="K5915" i="79"/>
  <c r="K5916" i="79"/>
  <c r="K5917" i="79"/>
  <c r="K5918" i="79"/>
  <c r="K5919" i="79"/>
  <c r="K5920" i="79"/>
  <c r="K5921" i="79"/>
  <c r="K5922" i="79"/>
  <c r="K5923" i="79"/>
  <c r="K5924" i="79"/>
  <c r="K5925" i="79"/>
  <c r="K5926" i="79"/>
  <c r="K5927" i="79"/>
  <c r="K5928" i="79"/>
  <c r="K5929" i="79"/>
  <c r="K5930" i="79"/>
  <c r="K5931" i="79"/>
  <c r="K5932" i="79"/>
  <c r="K5933" i="79"/>
  <c r="K5934" i="79"/>
  <c r="K5935" i="79"/>
  <c r="K5936" i="79"/>
  <c r="K5937" i="79"/>
  <c r="K5938" i="79"/>
  <c r="K5939" i="79"/>
  <c r="K5940" i="79"/>
  <c r="K5941" i="79"/>
  <c r="K5942" i="79"/>
  <c r="K5943" i="79"/>
  <c r="K5944" i="79"/>
  <c r="K5945" i="79"/>
  <c r="K5946" i="79"/>
  <c r="K5947" i="79"/>
  <c r="K5948" i="79"/>
  <c r="K5949" i="79"/>
  <c r="K5950" i="79"/>
  <c r="K5951" i="79"/>
  <c r="K5952" i="79"/>
  <c r="K5953" i="79"/>
  <c r="K5954" i="79"/>
  <c r="K5955" i="79"/>
  <c r="K5956" i="79"/>
  <c r="K5957" i="79"/>
  <c r="K5958" i="79"/>
  <c r="K5959" i="79"/>
  <c r="K5960" i="79"/>
  <c r="K5961" i="79"/>
  <c r="K5962" i="79"/>
  <c r="K5963" i="79"/>
  <c r="K5964" i="79"/>
  <c r="K5965" i="79"/>
  <c r="K5966" i="79"/>
  <c r="K5967" i="79"/>
  <c r="K5968" i="79"/>
  <c r="K5969" i="79"/>
  <c r="K5970" i="79"/>
  <c r="K5971" i="79"/>
  <c r="K5972" i="79"/>
  <c r="K5973" i="79"/>
  <c r="K5974" i="79"/>
  <c r="K5975" i="79"/>
  <c r="K5976" i="79"/>
  <c r="K5977" i="79"/>
  <c r="K5978" i="79"/>
  <c r="K5979" i="79"/>
  <c r="K5980" i="79"/>
  <c r="K5981" i="79"/>
  <c r="K5982" i="79"/>
  <c r="K5983" i="79"/>
  <c r="K5984" i="79"/>
  <c r="K5985" i="79"/>
  <c r="K5986" i="79"/>
  <c r="K5987" i="79"/>
  <c r="K5988" i="79"/>
  <c r="K5989" i="79"/>
  <c r="K5990" i="79"/>
  <c r="K5991" i="79"/>
  <c r="K5992" i="79"/>
  <c r="K5993" i="79"/>
  <c r="K5994" i="79"/>
  <c r="K5995" i="79"/>
  <c r="K5996" i="79"/>
  <c r="K5997" i="79"/>
  <c r="K5998" i="79"/>
  <c r="K5999" i="79"/>
  <c r="K6000" i="79"/>
  <c r="K6001" i="79"/>
  <c r="K6002" i="79"/>
  <c r="K6003" i="79"/>
  <c r="K6004" i="79"/>
  <c r="K6005" i="79"/>
  <c r="K6006" i="79"/>
  <c r="K6007" i="79"/>
  <c r="K6008" i="79"/>
  <c r="K6009" i="79"/>
  <c r="K6010" i="79"/>
  <c r="K6011" i="79"/>
  <c r="K6012" i="79"/>
  <c r="K6013" i="79"/>
  <c r="K6014" i="79"/>
  <c r="K6015" i="79"/>
  <c r="K6016" i="79"/>
  <c r="K6017" i="79"/>
  <c r="K6018" i="79"/>
  <c r="K6019" i="79"/>
  <c r="K6020" i="79"/>
  <c r="K6021" i="79"/>
  <c r="K6022" i="79"/>
  <c r="K6023" i="79"/>
  <c r="K6024" i="79"/>
  <c r="K6025" i="79"/>
  <c r="K6026" i="79"/>
  <c r="K6027" i="79"/>
  <c r="K6028" i="79"/>
  <c r="K6029" i="79"/>
  <c r="K6030" i="79"/>
  <c r="K6031" i="79"/>
  <c r="K6032" i="79"/>
  <c r="K6033" i="79"/>
  <c r="K6034" i="79"/>
  <c r="K6035" i="79"/>
  <c r="K6036" i="79"/>
  <c r="K6037" i="79"/>
  <c r="K6038" i="79"/>
  <c r="K6039" i="79"/>
  <c r="K6040" i="79"/>
  <c r="K6041" i="79"/>
  <c r="K6042" i="79"/>
  <c r="K6043" i="79"/>
  <c r="K6044" i="79"/>
  <c r="K6045" i="79"/>
  <c r="K6046" i="79"/>
  <c r="K6047" i="79"/>
  <c r="K6048" i="79"/>
  <c r="K6049" i="79"/>
  <c r="K6050" i="79"/>
  <c r="K6051" i="79"/>
  <c r="K6052" i="79"/>
  <c r="K6053" i="79"/>
  <c r="K6054" i="79"/>
  <c r="K6055" i="79"/>
  <c r="K6056" i="79"/>
  <c r="K6057" i="79"/>
  <c r="K6058" i="79"/>
  <c r="K6059" i="79"/>
  <c r="K6060" i="79"/>
  <c r="K6061" i="79"/>
  <c r="K6062" i="79"/>
  <c r="K6063" i="79"/>
  <c r="K6064" i="79"/>
  <c r="K6065" i="79"/>
  <c r="K6066" i="79"/>
  <c r="K6067" i="79"/>
  <c r="K6068" i="79"/>
  <c r="K6069" i="79"/>
  <c r="K6070" i="79"/>
  <c r="K6071" i="79"/>
  <c r="K6072" i="79"/>
  <c r="K6073" i="79"/>
  <c r="K6074" i="79"/>
  <c r="K6075" i="79"/>
  <c r="K6076" i="79"/>
  <c r="K6077" i="79"/>
  <c r="K6078" i="79"/>
  <c r="K6079" i="79"/>
  <c r="K6080" i="79"/>
  <c r="K6081" i="79"/>
  <c r="K6082" i="79"/>
  <c r="K6083" i="79"/>
  <c r="K6084" i="79"/>
  <c r="K6085" i="79"/>
  <c r="K6086" i="79"/>
  <c r="K6087" i="79"/>
  <c r="K6088" i="79"/>
  <c r="K6089" i="79"/>
  <c r="K6090" i="79"/>
  <c r="K6091" i="79"/>
  <c r="K6092" i="79"/>
  <c r="K6093" i="79"/>
  <c r="K6094" i="79"/>
  <c r="K6095" i="79"/>
  <c r="K6096" i="79"/>
  <c r="K6097" i="79"/>
  <c r="K6098" i="79"/>
  <c r="K6099" i="79"/>
  <c r="K6100" i="79"/>
  <c r="K6101" i="79"/>
  <c r="K6102" i="79"/>
  <c r="K6103" i="79"/>
  <c r="K6104" i="79"/>
  <c r="K6105" i="79"/>
  <c r="K6106" i="79"/>
  <c r="K6107" i="79"/>
  <c r="K6108" i="79"/>
  <c r="K6109" i="79"/>
  <c r="K6110" i="79"/>
  <c r="K6111" i="79"/>
  <c r="K6112" i="79"/>
  <c r="K6113" i="79"/>
  <c r="K6114" i="79"/>
  <c r="K6115" i="79"/>
  <c r="K6116" i="79"/>
  <c r="K6117" i="79"/>
  <c r="K6118" i="79"/>
  <c r="K6119" i="79"/>
  <c r="K6120" i="79"/>
  <c r="K6121" i="79"/>
  <c r="K6122" i="79"/>
  <c r="K6123" i="79"/>
  <c r="K6124" i="79"/>
  <c r="K6125" i="79"/>
  <c r="K6126" i="79"/>
  <c r="K6127" i="79"/>
  <c r="K6128" i="79"/>
  <c r="K6129" i="79"/>
  <c r="K6130" i="79"/>
  <c r="K6131" i="79"/>
  <c r="K6132" i="79"/>
  <c r="K6133" i="79"/>
  <c r="K6134" i="79"/>
  <c r="K6135" i="79"/>
  <c r="K6136" i="79"/>
  <c r="K6137" i="79"/>
  <c r="K6138" i="79"/>
  <c r="K6139" i="79"/>
  <c r="K6140" i="79"/>
  <c r="K6141" i="79"/>
  <c r="K6142" i="79"/>
  <c r="K6143" i="79"/>
  <c r="K6144" i="79"/>
  <c r="K6145" i="79"/>
  <c r="K6146" i="79"/>
  <c r="K6147" i="79"/>
  <c r="K6148" i="79"/>
  <c r="K6149" i="79"/>
  <c r="K6150" i="79"/>
  <c r="K6151" i="79"/>
  <c r="K6152" i="79"/>
  <c r="K6153" i="79"/>
  <c r="K6154" i="79"/>
  <c r="K6155" i="79"/>
  <c r="K6156" i="79"/>
  <c r="K6157" i="79"/>
  <c r="K6158" i="79"/>
  <c r="K6159" i="79"/>
  <c r="K6160" i="79"/>
  <c r="K6161" i="79"/>
  <c r="K6162" i="79"/>
  <c r="K6163" i="79"/>
  <c r="K6164" i="79"/>
  <c r="K6165" i="79"/>
  <c r="K6166" i="79"/>
  <c r="K6167" i="79"/>
  <c r="K6168" i="79"/>
  <c r="K6169" i="79"/>
  <c r="K6170" i="79"/>
  <c r="K6171" i="79"/>
  <c r="K6172" i="79"/>
  <c r="K6173" i="79"/>
  <c r="K6174" i="79"/>
  <c r="K6175" i="79"/>
  <c r="K6176" i="79"/>
  <c r="K6177" i="79"/>
  <c r="K6178" i="79"/>
  <c r="K6179" i="79"/>
  <c r="K6180" i="79"/>
  <c r="K6181" i="79"/>
  <c r="K6182" i="79"/>
  <c r="K6183" i="79"/>
  <c r="K6184" i="79"/>
  <c r="K6185" i="79"/>
  <c r="K6186" i="79"/>
  <c r="K6187" i="79"/>
  <c r="K6188" i="79"/>
  <c r="K6189" i="79"/>
  <c r="K6190" i="79"/>
  <c r="K6191" i="79"/>
  <c r="K6192" i="79"/>
  <c r="K6193" i="79"/>
  <c r="K6194" i="79"/>
  <c r="K6195" i="79"/>
  <c r="K6196" i="79"/>
  <c r="K6197" i="79"/>
  <c r="K6198" i="79"/>
  <c r="K6199" i="79"/>
  <c r="K6200" i="79"/>
  <c r="K6201" i="79"/>
  <c r="K6202" i="79"/>
  <c r="K6203" i="79"/>
  <c r="K6204" i="79"/>
  <c r="K6205" i="79"/>
  <c r="K6206" i="79"/>
  <c r="K6207" i="79"/>
  <c r="K6208" i="79"/>
  <c r="K6209" i="79"/>
  <c r="K6210" i="79"/>
  <c r="K6211" i="79"/>
  <c r="K6212" i="79"/>
  <c r="K6213" i="79"/>
  <c r="K6214" i="79"/>
  <c r="K6215" i="79"/>
  <c r="K6216" i="79"/>
  <c r="K6217" i="79"/>
  <c r="K6218" i="79"/>
  <c r="K6219" i="79"/>
  <c r="K6220" i="79"/>
  <c r="K6221" i="79"/>
  <c r="K6222" i="79"/>
  <c r="K6223" i="79"/>
  <c r="K6224" i="79"/>
  <c r="K6225" i="79"/>
  <c r="K6226" i="79"/>
  <c r="K6227" i="79"/>
  <c r="K6228" i="79"/>
  <c r="K6229" i="79"/>
  <c r="K6230" i="79"/>
  <c r="K6231" i="79"/>
  <c r="K6232" i="79"/>
  <c r="K6233" i="79"/>
  <c r="K6234" i="79"/>
  <c r="K6235" i="79"/>
  <c r="K6236" i="79"/>
  <c r="K6237" i="79"/>
  <c r="K6238" i="79"/>
  <c r="K6239" i="79"/>
  <c r="K6240" i="79"/>
  <c r="K6241" i="79"/>
  <c r="K6242" i="79"/>
  <c r="K6243" i="79"/>
  <c r="K6244" i="79"/>
  <c r="K6245" i="79"/>
  <c r="K6246" i="79"/>
  <c r="K6247" i="79"/>
  <c r="K6248" i="79"/>
  <c r="K6249" i="79"/>
  <c r="K6250" i="79"/>
  <c r="K6251" i="79"/>
  <c r="K6252" i="79"/>
  <c r="K6253" i="79"/>
  <c r="K6254" i="79"/>
  <c r="K6255" i="79"/>
  <c r="K6256" i="79"/>
  <c r="K6257" i="79"/>
  <c r="K6258" i="79"/>
  <c r="K6259" i="79"/>
  <c r="K6260" i="79"/>
  <c r="K6261" i="79"/>
  <c r="K6262" i="79"/>
  <c r="K6263" i="79"/>
  <c r="K6264" i="79"/>
  <c r="K6265" i="79"/>
  <c r="K6266" i="79"/>
  <c r="K6267" i="79"/>
  <c r="K6268" i="79"/>
  <c r="K6269" i="79"/>
  <c r="K6270" i="79"/>
  <c r="K6271" i="79"/>
  <c r="K6272" i="79"/>
  <c r="K6273" i="79"/>
  <c r="K6274" i="79"/>
  <c r="K6275" i="79"/>
  <c r="K6276" i="79"/>
  <c r="K6277" i="79"/>
  <c r="K6278" i="79"/>
  <c r="K6279" i="79"/>
  <c r="K6280" i="79"/>
  <c r="K6281" i="79"/>
  <c r="K6282" i="79"/>
  <c r="K6283" i="79"/>
  <c r="K6284" i="79"/>
  <c r="K6285" i="79"/>
  <c r="K6286" i="79"/>
  <c r="K6287" i="79"/>
  <c r="K6288" i="79"/>
  <c r="K6289" i="79"/>
  <c r="K6290" i="79"/>
  <c r="K6291" i="79"/>
  <c r="K6292" i="79"/>
  <c r="K6293" i="79"/>
  <c r="K6294" i="79"/>
  <c r="K6295" i="79"/>
  <c r="K6296" i="79"/>
  <c r="K6297" i="79"/>
  <c r="K6298" i="79"/>
  <c r="K6299" i="79"/>
  <c r="K6300" i="79"/>
  <c r="K6301" i="79"/>
  <c r="K6302" i="79"/>
  <c r="K6303" i="79"/>
  <c r="K6304" i="79"/>
  <c r="K6305" i="79"/>
  <c r="K6306" i="79"/>
  <c r="K6307" i="79"/>
  <c r="K6308" i="79"/>
  <c r="K6309" i="79"/>
  <c r="K6310" i="79"/>
  <c r="K6311" i="79"/>
  <c r="K6312" i="79"/>
  <c r="K6313" i="79"/>
  <c r="K6314" i="79"/>
  <c r="K6315" i="79"/>
  <c r="K6316" i="79"/>
  <c r="K6317" i="79"/>
  <c r="K6318" i="79"/>
  <c r="K6319" i="79"/>
  <c r="K6320" i="79"/>
  <c r="K6321" i="79"/>
  <c r="K6322" i="79"/>
  <c r="K6323" i="79"/>
  <c r="K6324" i="79"/>
  <c r="K6325" i="79"/>
  <c r="K6326" i="79"/>
  <c r="K6327" i="79"/>
  <c r="K6328" i="79"/>
  <c r="K6329" i="79"/>
  <c r="K6330" i="79"/>
  <c r="K6331" i="79"/>
  <c r="K6332" i="79"/>
  <c r="K6333" i="79"/>
  <c r="K6334" i="79"/>
  <c r="K6335" i="79"/>
  <c r="K6336" i="79"/>
  <c r="K6337" i="79"/>
  <c r="K6338" i="79"/>
  <c r="K6339" i="79"/>
  <c r="K6340" i="79"/>
  <c r="K6341" i="79"/>
  <c r="K6342" i="79"/>
  <c r="K6343" i="79"/>
  <c r="K6344" i="79"/>
  <c r="K6345" i="79"/>
  <c r="K6346" i="79"/>
  <c r="K6347" i="79"/>
  <c r="K6348" i="79"/>
  <c r="K6349" i="79"/>
  <c r="K6350" i="79"/>
  <c r="K6351" i="79"/>
  <c r="K6352" i="79"/>
  <c r="K6353" i="79"/>
  <c r="K6354" i="79"/>
  <c r="K6355" i="79"/>
  <c r="K6356" i="79"/>
  <c r="K6357" i="79"/>
  <c r="K6358" i="79"/>
  <c r="K6359" i="79"/>
  <c r="K6360" i="79"/>
  <c r="K6361" i="79"/>
  <c r="K6362" i="79"/>
  <c r="K6363" i="79"/>
  <c r="K6364" i="79"/>
  <c r="K6365" i="79"/>
  <c r="K6366" i="79"/>
  <c r="K6367" i="79"/>
  <c r="K6368" i="79"/>
  <c r="K6369" i="79"/>
  <c r="K6370" i="79"/>
  <c r="K6371" i="79"/>
  <c r="K6372" i="79"/>
  <c r="K6373" i="79"/>
  <c r="K6374" i="79"/>
  <c r="K6375" i="79"/>
  <c r="K6376" i="79"/>
  <c r="K6377" i="79"/>
  <c r="K6378" i="79"/>
  <c r="K6379" i="79"/>
  <c r="K6380" i="79"/>
  <c r="K6381" i="79"/>
  <c r="K6382" i="79"/>
  <c r="K6383" i="79"/>
  <c r="K6384" i="79"/>
  <c r="K6385" i="79"/>
  <c r="K6386" i="79"/>
  <c r="K6387" i="79"/>
  <c r="K6388" i="79"/>
  <c r="K6389" i="79"/>
  <c r="K6390" i="79"/>
  <c r="K6391" i="79"/>
  <c r="K6392" i="79"/>
  <c r="K6393" i="79"/>
  <c r="K6394" i="79"/>
  <c r="K6395" i="79"/>
  <c r="K6396" i="79"/>
  <c r="K6397" i="79"/>
  <c r="K6398" i="79"/>
  <c r="K6399" i="79"/>
  <c r="K6400" i="79"/>
  <c r="K6401" i="79"/>
  <c r="K6402" i="79"/>
  <c r="K6403" i="79"/>
  <c r="K6404" i="79"/>
  <c r="K6405" i="79"/>
  <c r="K6406" i="79"/>
  <c r="K6407" i="79"/>
  <c r="K6408" i="79"/>
  <c r="K6409" i="79"/>
  <c r="K6410" i="79"/>
  <c r="K6411" i="79"/>
  <c r="K6412" i="79"/>
  <c r="K6413" i="79"/>
  <c r="K6414" i="79"/>
  <c r="K6415" i="79"/>
  <c r="K6416" i="79"/>
  <c r="K6417" i="79"/>
  <c r="K6418" i="79"/>
  <c r="K6419" i="79"/>
  <c r="K6420" i="79"/>
  <c r="K6421" i="79"/>
  <c r="K6422" i="79"/>
  <c r="K6423" i="79"/>
  <c r="K6424" i="79"/>
  <c r="K6425" i="79"/>
  <c r="K6426" i="79"/>
  <c r="K6427" i="79"/>
  <c r="K6428" i="79"/>
  <c r="K6429" i="79"/>
  <c r="K6430" i="79"/>
  <c r="K6431" i="79"/>
  <c r="K6432" i="79"/>
  <c r="K6433" i="79"/>
  <c r="K6434" i="79"/>
  <c r="K6435" i="79"/>
  <c r="K6436" i="79"/>
  <c r="K6437" i="79"/>
  <c r="K6438" i="79"/>
  <c r="K6439" i="79"/>
  <c r="K6440" i="79"/>
  <c r="K6441" i="79"/>
  <c r="K6442" i="79"/>
  <c r="K6443" i="79"/>
  <c r="K6444" i="79"/>
  <c r="K6445" i="79"/>
  <c r="K6446" i="79"/>
  <c r="K6447" i="79"/>
  <c r="K6448" i="79"/>
  <c r="K6449" i="79"/>
  <c r="K6450" i="79"/>
  <c r="K6451" i="79"/>
  <c r="K6452" i="79"/>
  <c r="K6453" i="79"/>
  <c r="K6454" i="79"/>
  <c r="K6455" i="79"/>
  <c r="K6456" i="79"/>
  <c r="K6457" i="79"/>
  <c r="K6458" i="79"/>
  <c r="K6459" i="79"/>
  <c r="K6460" i="79"/>
  <c r="K6461" i="79"/>
  <c r="K6462" i="79"/>
  <c r="K6463" i="79"/>
  <c r="K6464" i="79"/>
  <c r="K6465" i="79"/>
  <c r="K6466" i="79"/>
  <c r="K6467" i="79"/>
  <c r="K6468" i="79"/>
  <c r="K6469" i="79"/>
  <c r="K6470" i="79"/>
  <c r="K6471" i="79"/>
  <c r="K6472" i="79"/>
  <c r="K6473" i="79"/>
  <c r="K6474" i="79"/>
  <c r="K6475" i="79"/>
  <c r="K6476" i="79"/>
  <c r="K6477" i="79"/>
  <c r="K6478" i="79"/>
  <c r="K6479" i="79"/>
  <c r="K6480" i="79"/>
  <c r="K6481" i="79"/>
  <c r="K6482" i="79"/>
  <c r="K6483" i="79"/>
  <c r="K6484" i="79"/>
  <c r="K6485" i="79"/>
  <c r="K6486" i="79"/>
  <c r="K6487" i="79"/>
  <c r="K6488" i="79"/>
  <c r="K6489" i="79"/>
  <c r="K6490" i="79"/>
  <c r="K6491" i="79"/>
  <c r="K6492" i="79"/>
  <c r="K6493" i="79"/>
  <c r="K6494" i="79"/>
  <c r="K6495" i="79"/>
  <c r="K6496" i="79"/>
  <c r="K6497" i="79"/>
  <c r="K6498" i="79"/>
  <c r="K6499" i="79"/>
  <c r="K6500" i="79"/>
  <c r="K6501" i="79"/>
  <c r="K6502" i="79"/>
  <c r="K6503" i="79"/>
  <c r="K6504" i="79"/>
  <c r="K6505" i="79"/>
  <c r="K6506" i="79"/>
  <c r="K6507" i="79"/>
  <c r="K6508" i="79"/>
  <c r="K6509" i="79"/>
  <c r="K6510" i="79"/>
  <c r="K6511" i="79"/>
  <c r="K6512" i="79"/>
  <c r="K6513" i="79"/>
  <c r="K6514" i="79"/>
  <c r="K6515" i="79"/>
  <c r="K6516" i="79"/>
  <c r="K6517" i="79"/>
  <c r="K6518" i="79"/>
  <c r="K6519" i="79"/>
  <c r="K6520" i="79"/>
  <c r="K6521" i="79"/>
  <c r="K6522" i="79"/>
  <c r="K6523" i="79"/>
  <c r="K6524" i="79"/>
  <c r="K6525" i="79"/>
  <c r="K6526" i="79"/>
  <c r="K6527" i="79"/>
  <c r="K6528" i="79"/>
  <c r="K6529" i="79"/>
  <c r="K6530" i="79"/>
  <c r="K6531" i="79"/>
  <c r="K6532" i="79"/>
  <c r="K6533" i="79"/>
  <c r="K6534" i="79"/>
  <c r="K6535" i="79"/>
  <c r="K6536" i="79"/>
  <c r="K6537" i="79"/>
  <c r="K6538" i="79"/>
  <c r="K6539" i="79"/>
  <c r="K6540" i="79"/>
  <c r="K6541" i="79"/>
  <c r="K6542" i="79"/>
  <c r="K6543" i="79"/>
  <c r="K6544" i="79"/>
  <c r="K6545" i="79"/>
  <c r="K6546" i="79"/>
  <c r="K6547" i="79"/>
  <c r="K6548" i="79"/>
  <c r="K6549" i="79"/>
  <c r="K6550" i="79"/>
  <c r="K6551" i="79"/>
  <c r="K6552" i="79"/>
  <c r="K6553" i="79"/>
  <c r="K6554" i="79"/>
  <c r="K6555" i="79"/>
  <c r="K6556" i="79"/>
  <c r="K6557" i="79"/>
  <c r="K6558" i="79"/>
  <c r="K6559" i="79"/>
  <c r="K6560" i="79"/>
  <c r="K6561" i="79"/>
  <c r="K6562" i="79"/>
  <c r="K6563" i="79"/>
  <c r="K6564" i="79"/>
  <c r="K6565" i="79"/>
  <c r="K6566" i="79"/>
  <c r="K6567" i="79"/>
  <c r="K6568" i="79"/>
  <c r="K6569" i="79"/>
  <c r="K6570" i="79"/>
  <c r="K6571" i="79"/>
  <c r="K6572" i="79"/>
  <c r="K6573" i="79"/>
  <c r="K6574" i="79"/>
  <c r="K6575" i="79"/>
  <c r="K6576" i="79"/>
  <c r="K6577" i="79"/>
  <c r="K6578" i="79"/>
  <c r="K6579" i="79"/>
  <c r="K6580" i="79"/>
  <c r="K6581" i="79"/>
  <c r="K6582" i="79"/>
  <c r="K6583" i="79"/>
  <c r="K6584" i="79"/>
  <c r="K6585" i="79"/>
  <c r="K6586" i="79"/>
  <c r="K6587" i="79"/>
  <c r="K6588" i="79"/>
  <c r="K6589" i="79"/>
  <c r="K6590" i="79"/>
  <c r="K6591" i="79"/>
  <c r="K6592" i="79"/>
  <c r="K6593" i="79"/>
  <c r="K6594" i="79"/>
  <c r="K6595" i="79"/>
  <c r="K6596" i="79"/>
  <c r="K6597" i="79"/>
  <c r="K6598" i="79"/>
  <c r="K6599" i="79"/>
  <c r="K6600" i="79"/>
  <c r="K6601" i="79"/>
  <c r="K6602" i="79"/>
  <c r="K6603" i="79"/>
  <c r="K6604" i="79"/>
  <c r="K6605" i="79"/>
  <c r="K6606" i="79"/>
  <c r="K6607" i="79"/>
  <c r="K6608" i="79"/>
  <c r="K6609" i="79"/>
  <c r="K6610" i="79"/>
  <c r="K6611" i="79"/>
  <c r="K6612" i="79"/>
  <c r="K6613" i="79"/>
  <c r="K6614" i="79"/>
  <c r="K6615" i="79"/>
  <c r="K6616" i="79"/>
  <c r="K6617" i="79"/>
  <c r="K6618" i="79"/>
  <c r="K6619" i="79"/>
  <c r="K6620" i="79"/>
  <c r="K6621" i="79"/>
  <c r="K6622" i="79"/>
  <c r="K6623" i="79"/>
  <c r="K6624" i="79"/>
  <c r="K6625" i="79"/>
  <c r="K6626" i="79"/>
  <c r="K6627" i="79"/>
  <c r="K6628" i="79"/>
  <c r="K6629" i="79"/>
  <c r="K6630" i="79"/>
  <c r="K6631" i="79"/>
  <c r="K6632" i="79"/>
  <c r="K6633" i="79"/>
  <c r="K6634" i="79"/>
  <c r="K6635" i="79"/>
  <c r="K6636" i="79"/>
  <c r="K6637" i="79"/>
  <c r="K6638" i="79"/>
  <c r="K6639" i="79"/>
  <c r="K6640" i="79"/>
  <c r="K6641" i="79"/>
  <c r="K6642" i="79"/>
  <c r="K6643" i="79"/>
  <c r="K6644" i="79"/>
  <c r="K6645" i="79"/>
  <c r="K6646" i="79"/>
  <c r="K6647" i="79"/>
  <c r="K6648" i="79"/>
  <c r="K6649" i="79"/>
  <c r="K6650" i="79"/>
  <c r="K6651" i="79"/>
  <c r="K6652" i="79"/>
  <c r="K6653" i="79"/>
  <c r="K6654" i="79"/>
  <c r="K6655" i="79"/>
  <c r="K6656" i="79"/>
  <c r="K6657" i="79"/>
  <c r="K6658" i="79"/>
  <c r="K6659" i="79"/>
  <c r="K6660" i="79"/>
  <c r="K6661" i="79"/>
  <c r="K6662" i="79"/>
  <c r="K6663" i="79"/>
  <c r="K6664" i="79"/>
  <c r="K6665" i="79"/>
  <c r="K6666" i="79"/>
  <c r="K6667" i="79"/>
  <c r="K6668" i="79"/>
  <c r="K6669" i="79"/>
  <c r="K6670" i="79"/>
  <c r="K6671" i="79"/>
  <c r="K6672" i="79"/>
  <c r="K6673" i="79"/>
  <c r="K6674" i="79"/>
  <c r="K6675" i="79"/>
  <c r="K6676" i="79"/>
  <c r="K6677" i="79"/>
  <c r="K6678" i="79"/>
  <c r="K6679" i="79"/>
  <c r="K6680" i="79"/>
  <c r="K6681" i="79"/>
  <c r="K6682" i="79"/>
  <c r="K6683" i="79"/>
  <c r="K6684" i="79"/>
  <c r="K6685" i="79"/>
  <c r="K6686" i="79"/>
  <c r="K6687" i="79"/>
  <c r="K6688" i="79"/>
  <c r="K6689" i="79"/>
  <c r="K6690" i="79"/>
  <c r="K6691" i="79"/>
  <c r="K6692" i="79"/>
  <c r="K6693" i="79"/>
  <c r="K6694" i="79"/>
  <c r="K6695" i="79"/>
  <c r="K6696" i="79"/>
  <c r="K6697" i="79"/>
  <c r="K6698" i="79"/>
  <c r="K6699" i="79"/>
  <c r="K6700" i="79"/>
  <c r="K6701" i="79"/>
  <c r="K6702" i="79"/>
  <c r="K6703" i="79"/>
  <c r="K6704" i="79"/>
  <c r="K6705" i="79"/>
  <c r="K6706" i="79"/>
  <c r="K6707" i="79"/>
  <c r="K6708" i="79"/>
  <c r="K6709" i="79"/>
  <c r="K6710" i="79"/>
  <c r="K6711" i="79"/>
  <c r="K6712" i="79"/>
  <c r="K6713" i="79"/>
  <c r="K6714" i="79"/>
  <c r="K6715" i="79"/>
  <c r="K6716" i="79"/>
  <c r="K6717" i="79"/>
  <c r="K6718" i="79"/>
  <c r="K6719" i="79"/>
  <c r="K6720" i="79"/>
  <c r="K6721" i="79"/>
  <c r="K6722" i="79"/>
  <c r="K6723" i="79"/>
  <c r="K6724" i="79"/>
  <c r="K6725" i="79"/>
  <c r="K6726" i="79"/>
  <c r="K6727" i="79"/>
  <c r="K6728" i="79"/>
  <c r="K6729" i="79"/>
  <c r="K6730" i="79"/>
  <c r="K6731" i="79"/>
  <c r="K6732" i="79"/>
  <c r="K6733" i="79"/>
  <c r="K6734" i="79"/>
  <c r="K6735" i="79"/>
  <c r="K6736" i="79"/>
  <c r="K6737" i="79"/>
  <c r="K6738" i="79"/>
  <c r="K6739" i="79"/>
  <c r="K6740" i="79"/>
  <c r="K6741" i="79"/>
  <c r="K6742" i="79"/>
  <c r="K6743" i="79"/>
  <c r="K6744" i="79"/>
  <c r="K6745" i="79"/>
  <c r="K6746" i="79"/>
  <c r="K6747" i="79"/>
  <c r="K6748" i="79"/>
  <c r="K6749" i="79"/>
  <c r="K6750" i="79"/>
  <c r="K6751" i="79"/>
  <c r="K6752" i="79"/>
  <c r="K6753" i="79"/>
  <c r="K6754" i="79"/>
  <c r="K6755" i="79"/>
  <c r="K6756" i="79"/>
  <c r="K6757" i="79"/>
  <c r="K6758" i="79"/>
  <c r="K6759" i="79"/>
  <c r="K6760" i="79"/>
  <c r="K6761" i="79"/>
  <c r="K6762" i="79"/>
  <c r="K6763" i="79"/>
  <c r="K6764" i="79"/>
  <c r="K6765" i="79"/>
  <c r="K6766" i="79"/>
  <c r="K6767" i="79"/>
  <c r="K6768" i="79"/>
  <c r="K6769" i="79"/>
  <c r="K6770" i="79"/>
  <c r="K6771" i="79"/>
  <c r="K6772" i="79"/>
  <c r="K6773" i="79"/>
  <c r="K6774" i="79"/>
  <c r="K6775" i="79"/>
  <c r="K6776" i="79"/>
  <c r="K6777" i="79"/>
  <c r="K6778" i="79"/>
  <c r="K6779" i="79"/>
  <c r="K6780" i="79"/>
  <c r="K6781" i="79"/>
  <c r="K6782" i="79"/>
  <c r="K6783" i="79"/>
  <c r="K6784" i="79"/>
  <c r="K6785" i="79"/>
  <c r="K6786" i="79"/>
  <c r="K6787" i="79"/>
  <c r="K6788" i="79"/>
  <c r="K6789" i="79"/>
  <c r="K6790" i="79"/>
  <c r="K6791" i="79"/>
  <c r="K6792" i="79"/>
  <c r="K6793" i="79"/>
  <c r="K6794" i="79"/>
  <c r="K6795" i="79"/>
  <c r="K6796" i="79"/>
  <c r="K6797" i="79"/>
  <c r="K6798" i="79"/>
  <c r="K6799" i="79"/>
  <c r="K6800" i="79"/>
  <c r="K6801" i="79"/>
  <c r="K6802" i="79"/>
  <c r="K6803" i="79"/>
  <c r="K6804" i="79"/>
  <c r="K6805" i="79"/>
  <c r="K6806" i="79"/>
  <c r="K6807" i="79"/>
  <c r="K6808" i="79"/>
  <c r="K6809" i="79"/>
  <c r="K6810" i="79"/>
  <c r="K6811" i="79"/>
  <c r="K6812" i="79"/>
  <c r="K6813" i="79"/>
  <c r="K6814" i="79"/>
  <c r="K6815" i="79"/>
  <c r="K6816" i="79"/>
  <c r="K6817" i="79"/>
  <c r="K6818" i="79"/>
  <c r="K6819" i="79"/>
  <c r="K6820" i="79"/>
  <c r="K6821" i="79"/>
  <c r="K6822" i="79"/>
  <c r="K6823" i="79"/>
  <c r="K6824" i="79"/>
  <c r="K6825" i="79"/>
  <c r="K6826" i="79"/>
  <c r="K6827" i="79"/>
  <c r="K6828" i="79"/>
  <c r="K6829" i="79"/>
  <c r="K6830" i="79"/>
  <c r="K6831" i="79"/>
  <c r="K6832" i="79"/>
  <c r="K6833" i="79"/>
  <c r="K6834" i="79"/>
  <c r="K6835" i="79"/>
  <c r="K6836" i="79"/>
  <c r="K6837" i="79"/>
  <c r="K6838" i="79"/>
  <c r="K6839" i="79"/>
  <c r="K6840" i="79"/>
  <c r="K6841" i="79"/>
  <c r="K6842" i="79"/>
  <c r="K6843" i="79"/>
  <c r="K6844" i="79"/>
  <c r="K6845" i="79"/>
  <c r="K6846" i="79"/>
  <c r="K6847" i="79"/>
  <c r="K6848" i="79"/>
  <c r="K6849" i="79"/>
  <c r="K6850" i="79"/>
  <c r="K6851" i="79"/>
  <c r="K6852" i="79"/>
  <c r="K6853" i="79"/>
  <c r="K6854" i="79"/>
  <c r="K6855" i="79"/>
  <c r="K6856" i="79"/>
  <c r="K6857" i="79"/>
  <c r="K6858" i="79"/>
  <c r="K6859" i="79"/>
  <c r="K6860" i="79"/>
  <c r="K6861" i="79"/>
  <c r="K6862" i="79"/>
  <c r="K6863" i="79"/>
  <c r="K6864" i="79"/>
  <c r="K6865" i="79"/>
  <c r="K6866" i="79"/>
  <c r="K6867" i="79"/>
  <c r="K6868" i="79"/>
  <c r="K6869" i="79"/>
  <c r="K6870" i="79"/>
  <c r="K6871" i="79"/>
  <c r="K6872" i="79"/>
  <c r="K6873" i="79"/>
  <c r="K6874" i="79"/>
  <c r="K6875" i="79"/>
  <c r="K6876" i="79"/>
  <c r="K6877" i="79"/>
  <c r="K6878" i="79"/>
  <c r="K6879" i="79"/>
  <c r="K6880" i="79"/>
  <c r="K6881" i="79"/>
  <c r="K6882" i="79"/>
  <c r="K6883" i="79"/>
  <c r="K6884" i="79"/>
  <c r="K6885" i="79"/>
  <c r="K6886" i="79"/>
  <c r="K6887" i="79"/>
  <c r="K6888" i="79"/>
  <c r="K6889" i="79"/>
  <c r="K6890" i="79"/>
  <c r="K6891" i="79"/>
  <c r="K6892" i="79"/>
  <c r="K6893" i="79"/>
  <c r="K6894" i="79"/>
  <c r="K6895" i="79"/>
  <c r="K6896" i="79"/>
  <c r="K6897" i="79"/>
  <c r="K6898" i="79"/>
  <c r="K6899" i="79"/>
  <c r="K6900" i="79"/>
  <c r="K6901" i="79"/>
  <c r="K6902" i="79"/>
  <c r="K6903" i="79"/>
  <c r="K6904" i="79"/>
  <c r="K6905" i="79"/>
  <c r="K6906" i="79"/>
  <c r="K6907" i="79"/>
  <c r="K6908" i="79"/>
  <c r="K6909" i="79"/>
  <c r="K6910" i="79"/>
  <c r="K6911" i="79"/>
  <c r="K6912" i="79"/>
  <c r="K6913" i="79"/>
  <c r="K6914" i="79"/>
  <c r="K6915" i="79"/>
  <c r="K6916" i="79"/>
  <c r="K6917" i="79"/>
  <c r="K6918" i="79"/>
  <c r="K6919" i="79"/>
  <c r="K6920" i="79"/>
  <c r="K6921" i="79"/>
  <c r="K6922" i="79"/>
  <c r="K6923" i="79"/>
  <c r="K6924" i="79"/>
  <c r="K6925" i="79"/>
  <c r="K6926" i="79"/>
  <c r="K6927" i="79"/>
  <c r="K6928" i="79"/>
  <c r="K6929" i="79"/>
  <c r="K6930" i="79"/>
  <c r="K6931" i="79"/>
  <c r="K6932" i="79"/>
  <c r="K6933" i="79"/>
  <c r="K6934" i="79"/>
  <c r="K6935" i="79"/>
  <c r="K6936" i="79"/>
  <c r="K6937" i="79"/>
  <c r="K6938" i="79"/>
  <c r="K6939" i="79"/>
  <c r="K6940" i="79"/>
  <c r="K6941" i="79"/>
  <c r="K6942" i="79"/>
  <c r="K6943" i="79"/>
  <c r="K6944" i="79"/>
  <c r="K6945" i="79"/>
  <c r="K6946" i="79"/>
  <c r="K6947" i="79"/>
  <c r="K6948" i="79"/>
  <c r="K6949" i="79"/>
  <c r="K6950" i="79"/>
  <c r="K6951" i="79"/>
  <c r="K6952" i="79"/>
  <c r="K6953" i="79"/>
  <c r="K6954" i="79"/>
  <c r="K6955" i="79"/>
  <c r="K6956" i="79"/>
  <c r="K6957" i="79"/>
  <c r="K6958" i="79"/>
  <c r="K6959" i="79"/>
  <c r="K6960" i="79"/>
  <c r="K6961" i="79"/>
  <c r="K6962" i="79"/>
  <c r="K6963" i="79"/>
  <c r="K6964" i="79"/>
  <c r="K6965" i="79"/>
  <c r="K6966" i="79"/>
  <c r="K6967" i="79"/>
  <c r="K6968" i="79"/>
  <c r="K6969" i="79"/>
  <c r="K6970" i="79"/>
  <c r="K6971" i="79"/>
  <c r="K6972" i="79"/>
  <c r="K6973" i="79"/>
  <c r="K6974" i="79"/>
  <c r="K6975" i="79"/>
  <c r="K6976" i="79"/>
  <c r="K6977" i="79"/>
  <c r="K6978" i="79"/>
  <c r="K6979" i="79"/>
  <c r="K6980" i="79"/>
  <c r="K6981" i="79"/>
  <c r="K6982" i="79"/>
  <c r="K6983" i="79"/>
  <c r="K6984" i="79"/>
  <c r="K6985" i="79"/>
  <c r="K6986" i="79"/>
  <c r="K6987" i="79"/>
  <c r="K6988" i="79"/>
  <c r="K6989" i="79"/>
  <c r="K6990" i="79"/>
  <c r="K6991" i="79"/>
  <c r="K6992" i="79"/>
  <c r="K6993" i="79"/>
  <c r="K6994" i="79"/>
  <c r="K6995" i="79"/>
  <c r="K6996" i="79"/>
  <c r="K6997" i="79"/>
  <c r="K6998" i="79"/>
  <c r="K6999" i="79"/>
  <c r="K7000" i="79"/>
  <c r="K7001" i="79"/>
  <c r="K7002" i="79"/>
  <c r="K7003" i="79"/>
  <c r="K7004" i="79"/>
  <c r="K7005" i="79"/>
  <c r="K7006" i="79"/>
  <c r="K7007" i="79"/>
  <c r="K7008" i="79"/>
  <c r="K7009" i="79"/>
  <c r="K7010" i="79"/>
  <c r="K7011" i="79"/>
  <c r="K7012" i="79"/>
  <c r="K7013" i="79"/>
  <c r="K7014" i="79"/>
  <c r="K7015" i="79"/>
  <c r="K7016" i="79"/>
  <c r="K7017" i="79"/>
  <c r="K7018" i="79"/>
  <c r="K7019" i="79"/>
  <c r="K7020" i="79"/>
  <c r="K7021" i="79"/>
  <c r="K7022" i="79"/>
  <c r="K7023" i="79"/>
  <c r="K7024" i="79"/>
  <c r="K7025" i="79"/>
  <c r="K7026" i="79"/>
  <c r="K7027" i="79"/>
  <c r="K7028" i="79"/>
  <c r="K7029" i="79"/>
  <c r="K7030" i="79"/>
  <c r="K7031" i="79"/>
  <c r="K7032" i="79"/>
  <c r="K7033" i="79"/>
  <c r="K7034" i="79"/>
  <c r="K7035" i="79"/>
  <c r="K7036" i="79"/>
  <c r="K7037" i="79"/>
  <c r="K7038" i="79"/>
  <c r="K7039" i="79"/>
  <c r="K7040" i="79"/>
  <c r="K7041" i="79"/>
  <c r="K7042" i="79"/>
  <c r="K7043" i="79"/>
  <c r="K7044" i="79"/>
  <c r="K7045" i="79"/>
  <c r="K7046" i="79"/>
  <c r="K7047" i="79"/>
  <c r="K7048" i="79"/>
  <c r="K7049" i="79"/>
  <c r="K7050" i="79"/>
  <c r="K7051" i="79"/>
  <c r="K7052" i="79"/>
  <c r="K7053" i="79"/>
  <c r="K7054" i="79"/>
  <c r="K7055" i="79"/>
  <c r="K7056" i="79"/>
  <c r="K7057" i="79"/>
  <c r="K7058" i="79"/>
  <c r="K7059" i="79"/>
  <c r="K7060" i="79"/>
  <c r="K7061" i="79"/>
  <c r="K7062" i="79"/>
  <c r="K7063" i="79"/>
  <c r="K7064" i="79"/>
  <c r="K7065" i="79"/>
  <c r="K7066" i="79"/>
  <c r="K7067" i="79"/>
  <c r="K7068" i="79"/>
  <c r="K7069" i="79"/>
  <c r="K7070" i="79"/>
  <c r="K7071" i="79"/>
  <c r="K7072" i="79"/>
  <c r="K7073" i="79"/>
  <c r="K7074" i="79"/>
  <c r="K7075" i="79"/>
  <c r="K7076" i="79"/>
  <c r="K7077" i="79"/>
  <c r="K7078" i="79"/>
  <c r="K7079" i="79"/>
  <c r="K7080" i="79"/>
  <c r="K7081" i="79"/>
  <c r="K7082" i="79"/>
  <c r="K7083" i="79"/>
  <c r="K7084" i="79"/>
  <c r="K7085" i="79"/>
  <c r="K7086" i="79"/>
  <c r="K7087" i="79"/>
  <c r="K7088" i="79"/>
  <c r="K7089" i="79"/>
  <c r="K7090" i="79"/>
  <c r="K7091" i="79"/>
  <c r="K7092" i="79"/>
  <c r="K7093" i="79"/>
  <c r="K7094" i="79"/>
  <c r="K7095" i="79"/>
  <c r="K7096" i="79"/>
  <c r="K7097" i="79"/>
  <c r="K7098" i="79"/>
  <c r="K7099" i="79"/>
  <c r="K7100" i="79"/>
  <c r="K7101" i="79"/>
  <c r="K7102" i="79"/>
  <c r="K7103" i="79"/>
  <c r="K7104" i="79"/>
  <c r="K7105" i="79"/>
  <c r="K7106" i="79"/>
  <c r="K7107" i="79"/>
  <c r="K7108" i="79"/>
  <c r="K7109" i="79"/>
  <c r="K7110" i="79"/>
  <c r="K7111" i="79"/>
  <c r="K7112" i="79"/>
  <c r="K7113" i="79"/>
  <c r="K7114" i="79"/>
  <c r="K7115" i="79"/>
  <c r="K7116" i="79"/>
  <c r="K7117" i="79"/>
  <c r="K7118" i="79"/>
  <c r="K7119" i="79"/>
  <c r="K7120" i="79"/>
  <c r="K7121" i="79"/>
  <c r="K7122" i="79"/>
  <c r="K7123" i="79"/>
  <c r="K7124" i="79"/>
  <c r="K7125" i="79"/>
  <c r="K7126" i="79"/>
  <c r="K7127" i="79"/>
  <c r="K7128" i="79"/>
  <c r="K7129" i="79"/>
  <c r="K7130" i="79"/>
  <c r="K7131" i="79"/>
  <c r="K7132" i="79"/>
  <c r="K7133" i="79"/>
  <c r="K7134" i="79"/>
  <c r="K7135" i="79"/>
  <c r="K7136" i="79"/>
  <c r="K7137" i="79"/>
  <c r="K7138" i="79"/>
  <c r="K7139" i="79"/>
  <c r="K7140" i="79"/>
  <c r="K7141" i="79"/>
  <c r="K7142" i="79"/>
  <c r="K7143" i="79"/>
  <c r="K7144" i="79"/>
  <c r="K7145" i="79"/>
  <c r="K7146" i="79"/>
  <c r="K7147" i="79"/>
  <c r="K7148" i="79"/>
  <c r="K7149" i="79"/>
  <c r="K7150" i="79"/>
  <c r="K7151" i="79"/>
  <c r="K7152" i="79"/>
  <c r="K7153" i="79"/>
  <c r="K7154" i="79"/>
  <c r="K7155" i="79"/>
  <c r="K7156" i="79"/>
  <c r="K7157" i="79"/>
  <c r="K7158" i="79"/>
  <c r="K7159" i="79"/>
  <c r="K7160" i="79"/>
  <c r="K7161" i="79"/>
  <c r="K7162" i="79"/>
  <c r="K7163" i="79"/>
  <c r="K7164" i="79"/>
  <c r="K7165" i="79"/>
  <c r="K7166" i="79"/>
  <c r="K7167" i="79"/>
  <c r="K7168" i="79"/>
  <c r="K7169" i="79"/>
  <c r="K7170" i="79"/>
  <c r="K7171" i="79"/>
  <c r="K7172" i="79"/>
  <c r="K7173" i="79"/>
  <c r="K7174" i="79"/>
  <c r="K7175" i="79"/>
  <c r="K7176" i="79"/>
  <c r="K7177" i="79"/>
  <c r="K7178" i="79"/>
  <c r="K7179" i="79"/>
  <c r="K7180" i="79"/>
  <c r="K7181" i="79"/>
  <c r="K7182" i="79"/>
  <c r="K7183" i="79"/>
  <c r="K7184" i="79"/>
  <c r="K7185" i="79"/>
  <c r="K7186" i="79"/>
  <c r="K7187" i="79"/>
  <c r="K7188" i="79"/>
  <c r="K7189" i="79"/>
  <c r="K7190" i="79"/>
  <c r="K7191" i="79"/>
  <c r="K7192" i="79"/>
  <c r="K7193" i="79"/>
  <c r="K7194" i="79"/>
  <c r="K7195" i="79"/>
  <c r="K7196" i="79"/>
  <c r="K7197" i="79"/>
  <c r="K7198" i="79"/>
  <c r="K7199" i="79"/>
  <c r="K7200" i="79"/>
  <c r="K7201" i="79"/>
  <c r="K7202" i="79"/>
  <c r="K7203" i="79"/>
  <c r="K7204" i="79"/>
  <c r="K7205" i="79"/>
  <c r="K7206" i="79"/>
  <c r="K7207" i="79"/>
  <c r="K7208" i="79"/>
  <c r="K7209" i="79"/>
  <c r="K7210" i="79"/>
  <c r="K7211" i="79"/>
  <c r="K7212" i="79"/>
  <c r="K7213" i="79"/>
  <c r="K7214" i="79"/>
  <c r="K7215" i="79"/>
  <c r="K7216" i="79"/>
  <c r="K7217" i="79"/>
  <c r="K7218" i="79"/>
  <c r="K7219" i="79"/>
  <c r="K7220" i="79"/>
  <c r="K7221" i="79"/>
  <c r="K7222" i="79"/>
  <c r="K7223" i="79"/>
  <c r="K7224" i="79"/>
  <c r="K7225" i="79"/>
  <c r="K7226" i="79"/>
  <c r="K7227" i="79"/>
  <c r="K7228" i="79"/>
  <c r="K7229" i="79"/>
  <c r="K7230" i="79"/>
  <c r="K7231" i="79"/>
  <c r="K7232" i="79"/>
  <c r="K7233" i="79"/>
  <c r="K7234" i="79"/>
  <c r="K7235" i="79"/>
  <c r="K7236" i="79"/>
  <c r="K7237" i="79"/>
  <c r="K7238" i="79"/>
  <c r="K7239" i="79"/>
  <c r="K7240" i="79"/>
  <c r="K7241" i="79"/>
  <c r="K7242" i="79"/>
  <c r="K7243" i="79"/>
  <c r="K7244" i="79"/>
  <c r="K7245" i="79"/>
  <c r="K7246" i="79"/>
  <c r="K7247" i="79"/>
  <c r="K7248" i="79"/>
  <c r="K7249" i="79"/>
  <c r="K7250" i="79"/>
  <c r="K7251" i="79"/>
  <c r="K7252" i="79"/>
  <c r="K7253" i="79"/>
  <c r="K7254" i="79"/>
  <c r="K7255" i="79"/>
  <c r="K7256" i="79"/>
  <c r="K7257" i="79"/>
  <c r="K7258" i="79"/>
  <c r="K7259" i="79"/>
  <c r="K7260" i="79"/>
  <c r="K7261" i="79"/>
  <c r="K7262" i="79"/>
  <c r="K7263" i="79"/>
  <c r="K7264" i="79"/>
  <c r="K7265" i="79"/>
  <c r="K7266" i="79"/>
  <c r="K7267" i="79"/>
  <c r="K7268" i="79"/>
  <c r="K7269" i="79"/>
  <c r="K7270" i="79"/>
  <c r="K7271" i="79"/>
  <c r="K7272" i="79"/>
  <c r="K7273" i="79"/>
  <c r="K7274" i="79"/>
  <c r="K7275" i="79"/>
  <c r="K7276" i="79"/>
  <c r="K7277" i="79"/>
  <c r="K7278" i="79"/>
  <c r="K7279" i="79"/>
  <c r="K7280" i="79"/>
  <c r="K7281" i="79"/>
  <c r="K7282" i="79"/>
  <c r="K7283" i="79"/>
  <c r="K7284" i="79"/>
  <c r="K7285" i="79"/>
  <c r="K7286" i="79"/>
  <c r="K7287" i="79"/>
  <c r="K7288" i="79"/>
  <c r="K7289" i="79"/>
  <c r="K7290" i="79"/>
  <c r="K7291" i="79"/>
  <c r="K7292" i="79"/>
  <c r="K7293" i="79"/>
  <c r="K7294" i="79"/>
  <c r="K7295" i="79"/>
  <c r="K7296" i="79"/>
  <c r="K7297" i="79"/>
  <c r="K7298" i="79"/>
  <c r="K7299" i="79"/>
  <c r="K7300" i="79"/>
  <c r="K7301" i="79"/>
  <c r="K7302" i="79"/>
  <c r="K7303" i="79"/>
  <c r="K7304" i="79"/>
  <c r="K7305" i="79"/>
  <c r="K7306" i="79"/>
  <c r="K7307" i="79"/>
  <c r="K7308" i="79"/>
  <c r="K7309" i="79"/>
  <c r="K7310" i="79"/>
  <c r="K7311" i="79"/>
  <c r="K7312" i="79"/>
  <c r="K7313" i="79"/>
  <c r="K7314" i="79"/>
  <c r="K7315" i="79"/>
  <c r="K7316" i="79"/>
  <c r="K7317" i="79"/>
  <c r="K7318" i="79"/>
  <c r="K7319" i="79"/>
  <c r="K7320" i="79"/>
  <c r="K7321" i="79"/>
  <c r="K7322" i="79"/>
  <c r="K7323" i="79"/>
  <c r="K7324" i="79"/>
  <c r="K7325" i="79"/>
  <c r="K7326" i="79"/>
  <c r="K7327" i="79"/>
  <c r="K7328" i="79"/>
  <c r="K7329" i="79"/>
  <c r="K7330" i="79"/>
  <c r="K7331" i="79"/>
  <c r="K7332" i="79"/>
  <c r="K7333" i="79"/>
  <c r="K7334" i="79"/>
  <c r="K7335" i="79"/>
  <c r="K7336" i="79"/>
  <c r="K7337" i="79"/>
  <c r="K7338" i="79"/>
  <c r="K7339" i="79"/>
  <c r="K7340" i="79"/>
  <c r="K7341" i="79"/>
  <c r="K7342" i="79"/>
  <c r="K7343" i="79"/>
  <c r="K7344" i="79"/>
  <c r="K7345" i="79"/>
  <c r="K7346" i="79"/>
  <c r="K7347" i="79"/>
  <c r="K7348" i="79"/>
  <c r="K7349" i="79"/>
  <c r="K7350" i="79"/>
  <c r="K7351" i="79"/>
  <c r="K7352" i="79"/>
  <c r="K7353" i="79"/>
  <c r="K7354" i="79"/>
  <c r="K7355" i="79"/>
  <c r="K7356" i="79"/>
  <c r="K7357" i="79"/>
  <c r="K7358" i="79"/>
  <c r="K7359" i="79"/>
  <c r="K7360" i="79"/>
  <c r="K7361" i="79"/>
  <c r="K7362" i="79"/>
  <c r="K7363" i="79"/>
  <c r="K7364" i="79"/>
  <c r="K7365" i="79"/>
  <c r="K7366" i="79"/>
  <c r="K7367" i="79"/>
  <c r="K7368" i="79"/>
  <c r="K7369" i="79"/>
  <c r="K7370" i="79"/>
  <c r="K7371" i="79"/>
  <c r="K7372" i="79"/>
  <c r="K7373" i="79"/>
  <c r="K7374" i="79"/>
  <c r="K7375" i="79"/>
  <c r="K7376" i="79"/>
  <c r="K7377" i="79"/>
  <c r="K7378" i="79"/>
  <c r="K7379" i="79"/>
  <c r="K7380" i="79"/>
  <c r="K7381" i="79"/>
  <c r="K7382" i="79"/>
  <c r="K7383" i="79"/>
  <c r="K7384" i="79"/>
  <c r="K7385" i="79"/>
  <c r="K7386" i="79"/>
  <c r="K7387" i="79"/>
  <c r="K7388" i="79"/>
  <c r="K7389" i="79"/>
  <c r="K7390" i="79"/>
  <c r="K7391" i="79"/>
  <c r="K7392" i="79"/>
  <c r="K7393" i="79"/>
  <c r="K7394" i="79"/>
  <c r="K7395" i="79"/>
  <c r="K7396" i="79"/>
  <c r="K7397" i="79"/>
  <c r="K7398" i="79"/>
  <c r="K7399" i="79"/>
  <c r="K7400" i="79"/>
  <c r="K7401" i="79"/>
  <c r="K7402" i="79"/>
  <c r="K7403" i="79"/>
  <c r="K7404" i="79"/>
  <c r="K7405" i="79"/>
  <c r="K7406" i="79"/>
  <c r="K7407" i="79"/>
  <c r="K7408" i="79"/>
  <c r="K7409" i="79"/>
  <c r="K7410" i="79"/>
  <c r="K7411" i="79"/>
  <c r="K7412" i="79"/>
  <c r="K7413" i="79"/>
  <c r="K7414" i="79"/>
  <c r="K7415" i="79"/>
  <c r="K7416" i="79"/>
  <c r="K7417" i="79"/>
  <c r="K7418" i="79"/>
  <c r="K7419" i="79"/>
  <c r="K7420" i="79"/>
  <c r="K7421" i="79"/>
  <c r="K7422" i="79"/>
  <c r="K7423" i="79"/>
  <c r="K7424" i="79"/>
  <c r="K7425" i="79"/>
  <c r="K7426" i="79"/>
  <c r="K7427" i="79"/>
  <c r="K7428" i="79"/>
  <c r="K7429" i="79"/>
  <c r="K7430" i="79"/>
  <c r="K7431" i="79"/>
  <c r="K7432" i="79"/>
  <c r="K7433" i="79"/>
  <c r="K7434" i="79"/>
  <c r="K7435" i="79"/>
  <c r="K7436" i="79"/>
  <c r="K7437" i="79"/>
  <c r="K7438" i="79"/>
  <c r="K7439" i="79"/>
  <c r="K7440" i="79"/>
  <c r="K7441" i="79"/>
  <c r="K7442" i="79"/>
  <c r="K7443" i="79"/>
  <c r="K7444" i="79"/>
  <c r="K7445" i="79"/>
  <c r="K7446" i="79"/>
  <c r="K7447" i="79"/>
  <c r="K7448" i="79"/>
  <c r="K7449" i="79"/>
  <c r="K7450" i="79"/>
  <c r="K7451" i="79"/>
  <c r="K7452" i="79"/>
  <c r="K7453" i="79"/>
  <c r="K7454" i="79"/>
  <c r="K7455" i="79"/>
  <c r="K7456" i="79"/>
  <c r="K7457" i="79"/>
  <c r="K7458" i="79"/>
  <c r="K7459" i="79"/>
  <c r="K7460" i="79"/>
  <c r="K7461" i="79"/>
  <c r="K7462" i="79"/>
  <c r="K7463" i="79"/>
  <c r="K7464" i="79"/>
  <c r="K7465" i="79"/>
  <c r="K7466" i="79"/>
  <c r="K7467" i="79"/>
  <c r="K7468" i="79"/>
  <c r="K7469" i="79"/>
  <c r="K7470" i="79"/>
  <c r="K7471" i="79"/>
  <c r="K7472" i="79"/>
  <c r="K7473" i="79"/>
  <c r="K7474" i="79"/>
  <c r="K7475" i="79"/>
  <c r="K7476" i="79"/>
  <c r="K7477" i="79"/>
  <c r="K7478" i="79"/>
  <c r="K7479" i="79"/>
  <c r="K7480" i="79"/>
  <c r="K7481" i="79"/>
  <c r="K7482" i="79"/>
  <c r="K7483" i="79"/>
  <c r="K7484" i="79"/>
  <c r="K7485" i="79"/>
  <c r="K7486" i="79"/>
  <c r="K7487" i="79"/>
  <c r="K7488" i="79"/>
  <c r="K7489" i="79"/>
  <c r="K7490" i="79"/>
  <c r="K7491" i="79"/>
  <c r="K7492" i="79"/>
  <c r="K7493" i="79"/>
  <c r="K7494" i="79"/>
  <c r="K7495" i="79"/>
  <c r="K7496" i="79"/>
  <c r="K7497" i="79"/>
  <c r="K7498" i="79"/>
  <c r="K7499" i="79"/>
  <c r="K7500" i="79"/>
  <c r="K7501" i="79"/>
  <c r="K7502" i="79"/>
  <c r="K7503" i="79"/>
  <c r="K7504" i="79"/>
  <c r="K7505" i="79"/>
  <c r="K7506" i="79"/>
  <c r="K7507" i="79"/>
  <c r="K7508" i="79"/>
  <c r="K7509" i="79"/>
  <c r="K7510" i="79"/>
  <c r="K7511" i="79"/>
  <c r="K7512" i="79"/>
  <c r="K7513" i="79"/>
  <c r="K7514" i="79"/>
  <c r="K7515" i="79"/>
  <c r="K7516" i="79"/>
  <c r="K7517" i="79"/>
  <c r="K7518" i="79"/>
  <c r="K7519" i="79"/>
  <c r="K7520" i="79"/>
  <c r="K7521" i="79"/>
  <c r="K7522" i="79"/>
  <c r="K7523" i="79"/>
  <c r="K7524" i="79"/>
  <c r="K7525" i="79"/>
  <c r="K7526" i="79"/>
  <c r="K7527" i="79"/>
  <c r="K7528" i="79"/>
  <c r="K7529" i="79"/>
  <c r="K7530" i="79"/>
  <c r="K7531" i="79"/>
  <c r="K7532" i="79"/>
  <c r="K7533" i="79"/>
  <c r="K7534" i="79"/>
  <c r="K7535" i="79"/>
  <c r="K7536" i="79"/>
  <c r="K7537" i="79"/>
  <c r="K7538" i="79"/>
  <c r="K7539" i="79"/>
  <c r="K7540" i="79"/>
  <c r="K7541" i="79"/>
  <c r="K7542" i="79"/>
  <c r="K7543" i="79"/>
  <c r="K7544" i="79"/>
  <c r="K7545" i="79"/>
  <c r="K7546" i="79"/>
  <c r="K7547" i="79"/>
  <c r="K7548" i="79"/>
  <c r="K7549" i="79"/>
  <c r="K7550" i="79"/>
  <c r="K7551" i="79"/>
  <c r="K7552" i="79"/>
  <c r="K7553" i="79"/>
  <c r="K7554" i="79"/>
  <c r="K7555" i="79"/>
  <c r="K7556" i="79"/>
  <c r="K7557" i="79"/>
  <c r="K7558" i="79"/>
  <c r="K7559" i="79"/>
  <c r="K7560" i="79"/>
  <c r="K7561" i="79"/>
  <c r="K7562" i="79"/>
  <c r="K7563" i="79"/>
  <c r="K7564" i="79"/>
  <c r="K7565" i="79"/>
  <c r="K7566" i="79"/>
  <c r="K7567" i="79"/>
  <c r="K7568" i="79"/>
  <c r="K7569" i="79"/>
  <c r="K7570" i="79"/>
  <c r="K7571" i="79"/>
  <c r="K7572" i="79"/>
  <c r="K7573" i="79"/>
  <c r="K7574" i="79"/>
  <c r="K7575" i="79"/>
  <c r="K7576" i="79"/>
  <c r="K7577" i="79"/>
  <c r="K7578" i="79"/>
  <c r="K7579" i="79"/>
  <c r="K7580" i="79"/>
  <c r="K7581" i="79"/>
  <c r="K7582" i="79"/>
  <c r="K7583" i="79"/>
  <c r="K7584" i="79"/>
  <c r="K7585" i="79"/>
  <c r="K7586" i="79"/>
  <c r="K7587" i="79"/>
  <c r="K7588" i="79"/>
  <c r="K7589" i="79"/>
  <c r="K7590" i="79"/>
  <c r="K7591" i="79"/>
  <c r="K7592" i="79"/>
  <c r="K7593" i="79"/>
  <c r="K7594" i="79"/>
  <c r="K7595" i="79"/>
  <c r="K7596" i="79"/>
  <c r="K7597" i="79"/>
  <c r="K7598" i="79"/>
  <c r="K7599" i="79"/>
  <c r="K7600" i="79"/>
  <c r="K7601" i="79"/>
  <c r="K7602" i="79"/>
  <c r="K7603" i="79"/>
  <c r="K7604" i="79"/>
  <c r="K7605" i="79"/>
  <c r="K7606" i="79"/>
  <c r="K7607" i="79"/>
  <c r="K7608" i="79"/>
  <c r="K7609" i="79"/>
  <c r="K7610" i="79"/>
  <c r="K7611" i="79"/>
  <c r="K7612" i="79"/>
  <c r="K7613" i="79"/>
  <c r="K7614" i="79"/>
  <c r="K7615" i="79"/>
  <c r="K7616" i="79"/>
  <c r="K7617" i="79"/>
  <c r="K7618" i="79"/>
  <c r="K7619" i="79"/>
  <c r="K7620" i="79"/>
  <c r="K7621" i="79"/>
  <c r="K7622" i="79"/>
  <c r="K7623" i="79"/>
  <c r="K7624" i="79"/>
  <c r="K7625" i="79"/>
  <c r="K7626" i="79"/>
  <c r="K7627" i="79"/>
  <c r="K7628" i="79"/>
  <c r="K7629" i="79"/>
  <c r="K7630" i="79"/>
  <c r="K7631" i="79"/>
  <c r="K7632" i="79"/>
  <c r="K7633" i="79"/>
  <c r="K7634" i="79"/>
  <c r="K7635" i="79"/>
  <c r="K7636" i="79"/>
  <c r="K7637" i="79"/>
  <c r="K7638" i="79"/>
  <c r="K7639" i="79"/>
  <c r="K7640" i="79"/>
  <c r="K7641" i="79"/>
  <c r="K7642" i="79"/>
  <c r="K7643" i="79"/>
  <c r="K7644" i="79"/>
  <c r="K7645" i="79"/>
  <c r="K7646" i="79"/>
  <c r="K7647" i="79"/>
  <c r="K7648" i="79"/>
  <c r="K7649" i="79"/>
  <c r="K7650" i="79"/>
  <c r="K7651" i="79"/>
  <c r="K7652" i="79"/>
  <c r="K7653" i="79"/>
  <c r="K7654" i="79"/>
  <c r="K7655" i="79"/>
  <c r="K7656" i="79"/>
  <c r="K7657" i="79"/>
  <c r="K7658" i="79"/>
  <c r="K7659" i="79"/>
  <c r="K7660" i="79"/>
  <c r="K7661" i="79"/>
  <c r="K7662" i="79"/>
  <c r="K7663" i="79"/>
  <c r="K7664" i="79"/>
  <c r="K7665" i="79"/>
  <c r="K7666" i="79"/>
  <c r="K7667" i="79"/>
  <c r="K7668" i="79"/>
  <c r="K7669" i="79"/>
  <c r="K7670" i="79"/>
  <c r="K7671" i="79"/>
  <c r="K7672" i="79"/>
  <c r="K7673" i="79"/>
  <c r="K7674" i="79"/>
  <c r="K7675" i="79"/>
  <c r="K7676" i="79"/>
  <c r="K7677" i="79"/>
  <c r="K7678" i="79"/>
  <c r="K7679" i="79"/>
  <c r="K7680" i="79"/>
  <c r="K7681" i="79"/>
  <c r="K7682" i="79"/>
  <c r="K7683" i="79"/>
  <c r="K7684" i="79"/>
  <c r="K7685" i="79"/>
  <c r="K7686" i="79"/>
  <c r="K7687" i="79"/>
  <c r="K7688" i="79"/>
  <c r="K7689" i="79"/>
  <c r="K7690" i="79"/>
  <c r="K7691" i="79"/>
  <c r="K7692" i="79"/>
  <c r="K7693" i="79"/>
  <c r="K7694" i="79"/>
  <c r="K7695" i="79"/>
  <c r="K7696" i="79"/>
  <c r="K7697" i="79"/>
  <c r="K7698" i="79"/>
  <c r="K7699" i="79"/>
  <c r="K7700" i="79"/>
  <c r="K7701" i="79"/>
  <c r="K7702" i="79"/>
  <c r="K7703" i="79"/>
  <c r="K7704" i="79"/>
  <c r="K7705" i="79"/>
  <c r="K7706" i="79"/>
  <c r="K7707" i="79"/>
  <c r="K7708" i="79"/>
  <c r="K7709" i="79"/>
  <c r="K7710" i="79"/>
  <c r="K7711" i="79"/>
  <c r="K7712" i="79"/>
  <c r="K7713" i="79"/>
  <c r="K7714" i="79"/>
  <c r="K7715" i="79"/>
  <c r="K7716" i="79"/>
  <c r="K7717" i="79"/>
  <c r="K7718" i="79"/>
  <c r="K7719" i="79"/>
  <c r="K7720" i="79"/>
  <c r="K7721" i="79"/>
  <c r="K7722" i="79"/>
  <c r="K7723" i="79"/>
  <c r="K7724" i="79"/>
  <c r="K7725" i="79"/>
  <c r="K7726" i="79"/>
  <c r="K7727" i="79"/>
  <c r="K7728" i="79"/>
  <c r="K7729" i="79"/>
  <c r="K7730" i="79"/>
  <c r="K7731" i="79"/>
  <c r="K7732" i="79"/>
  <c r="K7733" i="79"/>
  <c r="K7734" i="79"/>
  <c r="K7735" i="79"/>
  <c r="K7736" i="79"/>
  <c r="K7737" i="79"/>
  <c r="K7738" i="79"/>
  <c r="K7739" i="79"/>
  <c r="K7740" i="79"/>
  <c r="K7741" i="79"/>
  <c r="K7742" i="79"/>
  <c r="K7743" i="79"/>
  <c r="K7744" i="79"/>
  <c r="K7745" i="79"/>
  <c r="K7746" i="79"/>
  <c r="K7747" i="79"/>
  <c r="K7748" i="79"/>
  <c r="K7749" i="79"/>
  <c r="K7750" i="79"/>
  <c r="K7751" i="79"/>
  <c r="K7752" i="79"/>
  <c r="K7753" i="79"/>
  <c r="K7754" i="79"/>
  <c r="K7755" i="79"/>
  <c r="K7756" i="79"/>
  <c r="K7757" i="79"/>
  <c r="K7758" i="79"/>
  <c r="K7759" i="79"/>
  <c r="K7760" i="79"/>
  <c r="K7761" i="79"/>
  <c r="K7762" i="79"/>
  <c r="K7763" i="79"/>
  <c r="K7764" i="79"/>
  <c r="K7765" i="79"/>
  <c r="K7766" i="79"/>
  <c r="K7767" i="79"/>
  <c r="K7768" i="79"/>
  <c r="K7769" i="79"/>
  <c r="K7770" i="79"/>
  <c r="K7771" i="79"/>
  <c r="K7772" i="79"/>
  <c r="K7773" i="79"/>
  <c r="K7774" i="79"/>
  <c r="K7775" i="79"/>
  <c r="K7776" i="79"/>
  <c r="K7777" i="79"/>
  <c r="K7778" i="79"/>
  <c r="K7779" i="79"/>
  <c r="K7780" i="79"/>
  <c r="K7781" i="79"/>
  <c r="K7782" i="79"/>
  <c r="K7783" i="79"/>
  <c r="K7784" i="79"/>
  <c r="K7785" i="79"/>
  <c r="K7786" i="79"/>
  <c r="K7787" i="79"/>
  <c r="K7788" i="79"/>
  <c r="K7789" i="79"/>
  <c r="K7790" i="79"/>
  <c r="K7791" i="79"/>
  <c r="K7792" i="79"/>
  <c r="K7793" i="79"/>
  <c r="K7794" i="79"/>
  <c r="K7795" i="79"/>
  <c r="K7796" i="79"/>
  <c r="K7797" i="79"/>
  <c r="K7798" i="79"/>
  <c r="K7799" i="79"/>
  <c r="K7800" i="79"/>
  <c r="K7801" i="79"/>
  <c r="K7802" i="79"/>
  <c r="K7803" i="79"/>
  <c r="K7804" i="79"/>
  <c r="K7805" i="79"/>
  <c r="K7806" i="79"/>
  <c r="K7807" i="79"/>
  <c r="K7808" i="79"/>
  <c r="K7809" i="79"/>
  <c r="K7810" i="79"/>
  <c r="K7811" i="79"/>
  <c r="K7812" i="79"/>
  <c r="K7813" i="79"/>
  <c r="K7814" i="79"/>
  <c r="K7815" i="79"/>
  <c r="K7816" i="79"/>
  <c r="K7817" i="79"/>
  <c r="K7818" i="79"/>
  <c r="K7819" i="79"/>
  <c r="K7820" i="79"/>
  <c r="K7821" i="79"/>
  <c r="K7822" i="79"/>
  <c r="K7823" i="79"/>
  <c r="K7824" i="79"/>
  <c r="K7825" i="79"/>
  <c r="K7826" i="79"/>
  <c r="K7827" i="79"/>
  <c r="K7828" i="79"/>
  <c r="K7829" i="79"/>
  <c r="K7830" i="79"/>
  <c r="K7831" i="79"/>
  <c r="K7832" i="79"/>
  <c r="K7833" i="79"/>
  <c r="K7834" i="79"/>
  <c r="K7835" i="79"/>
  <c r="K7836" i="79"/>
  <c r="K7837" i="79"/>
  <c r="K7838" i="79"/>
  <c r="K7839" i="79"/>
  <c r="K7840" i="79"/>
  <c r="K7841" i="79"/>
  <c r="K7842" i="79"/>
  <c r="K7843" i="79"/>
  <c r="K7844" i="79"/>
  <c r="K7845" i="79"/>
  <c r="K7846" i="79"/>
  <c r="K7847" i="79"/>
  <c r="K7848" i="79"/>
  <c r="K7849" i="79"/>
  <c r="K7850" i="79"/>
  <c r="K7851" i="79"/>
  <c r="K7852" i="79"/>
  <c r="K7853" i="79"/>
  <c r="K7854" i="79"/>
  <c r="K7855" i="79"/>
  <c r="K7856" i="79"/>
  <c r="K7857" i="79"/>
  <c r="K7858" i="79"/>
  <c r="K7859" i="79"/>
  <c r="K7860" i="79"/>
  <c r="K7861" i="79"/>
  <c r="K7862" i="79"/>
  <c r="K7863" i="79"/>
  <c r="K7864" i="79"/>
  <c r="K7865" i="79"/>
  <c r="K7866" i="79"/>
  <c r="K7867" i="79"/>
  <c r="K7868" i="79"/>
  <c r="K7869" i="79"/>
  <c r="K7870" i="79"/>
  <c r="K7871" i="79"/>
  <c r="K7872" i="79"/>
  <c r="K7873" i="79"/>
  <c r="K7874" i="79"/>
  <c r="K7875" i="79"/>
  <c r="K7876" i="79"/>
  <c r="K7877" i="79"/>
  <c r="K7878" i="79"/>
  <c r="K7879" i="79"/>
  <c r="K7880" i="79"/>
  <c r="K7881" i="79"/>
  <c r="K7882" i="79"/>
  <c r="K7883" i="79"/>
  <c r="K7884" i="79"/>
  <c r="K7885" i="79"/>
  <c r="K7886" i="79"/>
  <c r="K7887" i="79"/>
  <c r="K7888" i="79"/>
  <c r="K7889" i="79"/>
  <c r="K7890" i="79"/>
  <c r="K7891" i="79"/>
  <c r="K7892" i="79"/>
  <c r="K7893" i="79"/>
  <c r="K7894" i="79"/>
  <c r="K7895" i="79"/>
  <c r="K7896" i="79"/>
  <c r="K7897" i="79"/>
  <c r="K7898" i="79"/>
  <c r="K7899" i="79"/>
  <c r="K7900" i="79"/>
  <c r="K7901" i="79"/>
  <c r="K7902" i="79"/>
  <c r="K7903" i="79"/>
  <c r="K7904" i="79"/>
  <c r="K7905" i="79"/>
  <c r="K7906" i="79"/>
  <c r="K7907" i="79"/>
  <c r="K7908" i="79"/>
  <c r="K7909" i="79"/>
  <c r="K7910" i="79"/>
  <c r="K7911" i="79"/>
  <c r="K7912" i="79"/>
  <c r="K7913" i="79"/>
  <c r="K7914" i="79"/>
  <c r="K7915" i="79"/>
  <c r="K7916" i="79"/>
  <c r="K7917" i="79"/>
  <c r="K7918" i="79"/>
  <c r="K7919" i="79"/>
  <c r="K7920" i="79"/>
  <c r="K7921" i="79"/>
  <c r="K7922" i="79"/>
  <c r="K7923" i="79"/>
  <c r="K7924" i="79"/>
  <c r="K7925" i="79"/>
  <c r="K7926" i="79"/>
  <c r="K7927" i="79"/>
  <c r="K7928" i="79"/>
  <c r="K7929" i="79"/>
  <c r="K7930" i="79"/>
  <c r="K7931" i="79"/>
  <c r="K7932" i="79"/>
  <c r="K7933" i="79"/>
  <c r="K7934" i="79"/>
  <c r="K7935" i="79"/>
  <c r="K7936" i="79"/>
  <c r="K7937" i="79"/>
  <c r="K7938" i="79"/>
  <c r="K7939" i="79"/>
  <c r="K7940" i="79"/>
  <c r="K7941" i="79"/>
  <c r="K7942" i="79"/>
  <c r="K7943" i="79"/>
  <c r="K7944" i="79"/>
  <c r="K7945" i="79"/>
  <c r="K7946" i="79"/>
  <c r="K7947" i="79"/>
  <c r="K7948" i="79"/>
  <c r="K7949" i="79"/>
  <c r="K7950" i="79"/>
  <c r="K7951" i="79"/>
  <c r="K7952" i="79"/>
  <c r="K7953" i="79"/>
  <c r="K7954" i="79"/>
  <c r="K7955" i="79"/>
  <c r="K7956" i="79"/>
  <c r="K7957" i="79"/>
  <c r="K7958" i="79"/>
  <c r="K7959" i="79"/>
  <c r="K7960" i="79"/>
  <c r="K7961" i="79"/>
  <c r="K7962" i="79"/>
  <c r="K7963" i="79"/>
  <c r="K7964" i="79"/>
  <c r="K7965" i="79"/>
  <c r="K7966" i="79"/>
  <c r="K7967" i="79"/>
  <c r="K7968" i="79"/>
  <c r="K7969" i="79"/>
  <c r="K7970" i="79"/>
  <c r="K7971" i="79"/>
  <c r="K7972" i="79"/>
  <c r="K7973" i="79"/>
  <c r="K7974" i="79"/>
  <c r="K7975" i="79"/>
  <c r="K7976" i="79"/>
  <c r="K7977" i="79"/>
  <c r="K7978" i="79"/>
  <c r="K7979" i="79"/>
  <c r="K7980" i="79"/>
  <c r="K7981" i="79"/>
  <c r="K7982" i="79"/>
  <c r="K7983" i="79"/>
  <c r="K7984" i="79"/>
  <c r="K7985" i="79"/>
  <c r="K7986" i="79"/>
  <c r="K7987" i="79"/>
  <c r="K7988" i="79"/>
  <c r="K7989" i="79"/>
  <c r="K7990" i="79"/>
  <c r="K7991" i="79"/>
  <c r="K7992" i="79"/>
  <c r="K7993" i="79"/>
  <c r="K7994" i="79"/>
  <c r="K7995" i="79"/>
  <c r="K7996" i="79"/>
  <c r="K7997" i="79"/>
  <c r="K7998" i="79"/>
  <c r="K7999" i="79"/>
  <c r="K8000" i="79"/>
  <c r="K8001" i="79"/>
  <c r="K8002" i="79"/>
  <c r="K8003" i="79"/>
  <c r="K8004" i="79"/>
  <c r="K8005" i="79"/>
  <c r="K8006" i="79"/>
  <c r="K8007" i="79"/>
  <c r="K8008" i="79"/>
  <c r="K8009" i="79"/>
  <c r="K8010" i="79"/>
  <c r="K8011" i="79"/>
  <c r="K8012" i="79"/>
  <c r="K8013" i="79"/>
  <c r="K8014" i="79"/>
  <c r="K8015" i="79"/>
  <c r="K8016" i="79"/>
  <c r="K8017" i="79"/>
  <c r="K8018" i="79"/>
  <c r="K8019" i="79"/>
  <c r="K8020" i="79"/>
  <c r="K8021" i="79"/>
  <c r="K8022" i="79"/>
  <c r="K8023" i="79"/>
  <c r="K8024" i="79"/>
  <c r="K8025" i="79"/>
  <c r="K8026" i="79"/>
  <c r="K8027" i="79"/>
  <c r="K8028" i="79"/>
  <c r="K8029" i="79"/>
  <c r="K8030" i="79"/>
  <c r="K8031" i="79"/>
  <c r="K8032" i="79"/>
  <c r="K8033" i="79"/>
  <c r="K8034" i="79"/>
  <c r="K8035" i="79"/>
  <c r="K8036" i="79"/>
  <c r="K8037" i="79"/>
  <c r="K8038" i="79"/>
  <c r="K8039" i="79"/>
  <c r="K8040" i="79"/>
  <c r="K8041" i="79"/>
  <c r="K8042" i="79"/>
  <c r="K8043" i="79"/>
  <c r="K8044" i="79"/>
  <c r="K8045" i="79"/>
  <c r="K8046" i="79"/>
  <c r="K8047" i="79"/>
  <c r="K8048" i="79"/>
  <c r="K8049" i="79"/>
  <c r="K8050" i="79"/>
  <c r="K8051" i="79"/>
  <c r="K8052" i="79"/>
  <c r="K8053" i="79"/>
  <c r="K8054" i="79"/>
  <c r="K8055" i="79"/>
  <c r="K8056" i="79"/>
  <c r="K8057" i="79"/>
  <c r="K8058" i="79"/>
  <c r="K8059" i="79"/>
  <c r="K8060" i="79"/>
  <c r="K8061" i="79"/>
  <c r="K8062" i="79"/>
  <c r="K8063" i="79"/>
  <c r="K8064" i="79"/>
  <c r="K8065" i="79"/>
  <c r="K8066" i="79"/>
  <c r="K8067" i="79"/>
  <c r="K8068" i="79"/>
  <c r="K8069" i="79"/>
  <c r="K8070" i="79"/>
  <c r="K8071" i="79"/>
  <c r="K8072" i="79"/>
  <c r="K8073" i="79"/>
  <c r="K8074" i="79"/>
  <c r="K8075" i="79"/>
  <c r="K8076" i="79"/>
  <c r="K8077" i="79"/>
  <c r="K8078" i="79"/>
  <c r="K8079" i="79"/>
  <c r="K8080" i="79"/>
  <c r="K8081" i="79"/>
  <c r="K8082" i="79"/>
  <c r="K8083" i="79"/>
  <c r="K8084" i="79"/>
  <c r="K8085" i="79"/>
  <c r="K8086" i="79"/>
  <c r="K8087" i="79"/>
  <c r="K8088" i="79"/>
  <c r="K8089" i="79"/>
  <c r="K8090" i="79"/>
  <c r="K8091" i="79"/>
  <c r="K8092" i="79"/>
  <c r="K8093" i="79"/>
  <c r="K8094" i="79"/>
  <c r="K8095" i="79"/>
  <c r="K8096" i="79"/>
  <c r="K8097" i="79"/>
  <c r="K8098" i="79"/>
  <c r="K8099" i="79"/>
  <c r="K8100" i="79"/>
  <c r="K8101" i="79"/>
  <c r="K8102" i="79"/>
  <c r="K8103" i="79"/>
  <c r="K8104" i="79"/>
  <c r="K8105" i="79"/>
  <c r="K8106" i="79"/>
  <c r="K8107" i="79"/>
  <c r="K8108" i="79"/>
  <c r="K8109" i="79"/>
  <c r="K8110" i="79"/>
  <c r="K8111" i="79"/>
  <c r="K8112" i="79"/>
  <c r="K8113" i="79"/>
  <c r="K8114" i="79"/>
  <c r="K8115" i="79"/>
  <c r="K8116" i="79"/>
  <c r="K8117" i="79"/>
  <c r="K8118" i="79"/>
  <c r="K8119" i="79"/>
  <c r="K8120" i="79"/>
  <c r="K8121" i="79"/>
  <c r="K8122" i="79"/>
  <c r="K8123" i="79"/>
  <c r="K8124" i="79"/>
  <c r="K8125" i="79"/>
  <c r="K8126" i="79"/>
  <c r="K8127" i="79"/>
  <c r="K8128" i="79"/>
  <c r="K8129" i="79"/>
  <c r="K8130" i="79"/>
  <c r="K8131" i="79"/>
  <c r="K8132" i="79"/>
  <c r="K8133" i="79"/>
  <c r="K8134" i="79"/>
  <c r="K8135" i="79"/>
  <c r="K8136" i="79"/>
  <c r="K8137" i="79"/>
  <c r="K8138" i="79"/>
  <c r="K8139" i="79"/>
  <c r="K8140" i="79"/>
  <c r="K8141" i="79"/>
  <c r="K8142" i="79"/>
  <c r="K8143" i="79"/>
  <c r="K8144" i="79"/>
  <c r="K8145" i="79"/>
  <c r="K8146" i="79"/>
  <c r="K8147" i="79"/>
  <c r="K8148" i="79"/>
  <c r="K8149" i="79"/>
  <c r="K8150" i="79"/>
  <c r="K8151" i="79"/>
  <c r="K8152" i="79"/>
  <c r="K8153" i="79"/>
  <c r="K8154" i="79"/>
  <c r="K8155" i="79"/>
  <c r="K8156" i="79"/>
  <c r="K8157" i="79"/>
  <c r="K8158" i="79"/>
  <c r="K8159" i="79"/>
  <c r="K8160" i="79"/>
  <c r="K8161" i="79"/>
  <c r="K8162" i="79"/>
  <c r="K8163" i="79"/>
  <c r="K8164" i="79"/>
  <c r="K8165" i="79"/>
  <c r="K8166" i="79"/>
  <c r="K8167" i="79"/>
  <c r="K8168" i="79"/>
  <c r="K8169" i="79"/>
  <c r="K8170" i="79"/>
  <c r="K8171" i="79"/>
  <c r="K8172" i="79"/>
  <c r="K8173" i="79"/>
  <c r="K8174" i="79"/>
  <c r="K8175" i="79"/>
  <c r="K8176" i="79"/>
  <c r="K8177" i="79"/>
  <c r="K8178" i="79"/>
  <c r="K8179" i="79"/>
  <c r="K8180" i="79"/>
  <c r="K8181" i="79"/>
  <c r="K8182" i="79"/>
  <c r="K8183" i="79"/>
  <c r="K8184" i="79"/>
  <c r="K8185" i="79"/>
  <c r="K8186" i="79"/>
  <c r="K8187" i="79"/>
  <c r="K8188" i="79"/>
  <c r="K8189" i="79"/>
  <c r="K8190" i="79"/>
  <c r="K8191" i="79"/>
  <c r="K8192" i="79"/>
  <c r="K8193" i="79"/>
  <c r="K8194" i="79"/>
  <c r="K8195" i="79"/>
  <c r="K8196" i="79"/>
  <c r="K8197" i="79"/>
  <c r="K8198" i="79"/>
  <c r="K8199" i="79"/>
  <c r="K8200" i="79"/>
  <c r="K8201" i="79"/>
  <c r="K8202" i="79"/>
  <c r="K8203" i="79"/>
  <c r="K8204" i="79"/>
  <c r="K8205" i="79"/>
  <c r="K8206" i="79"/>
  <c r="K8207" i="79"/>
  <c r="K8208" i="79"/>
  <c r="K8209" i="79"/>
  <c r="K8210" i="79"/>
  <c r="K8211" i="79"/>
  <c r="K8212" i="79"/>
  <c r="K8213" i="79"/>
  <c r="K8214" i="79"/>
  <c r="K8215" i="79"/>
  <c r="K8216" i="79"/>
  <c r="K8217" i="79"/>
  <c r="K8218" i="79"/>
  <c r="K8219" i="79"/>
  <c r="K8220" i="79"/>
  <c r="K8221" i="79"/>
  <c r="K8222" i="79"/>
  <c r="K8223" i="79"/>
  <c r="K8224" i="79"/>
  <c r="K8225" i="79"/>
  <c r="K8226" i="79"/>
  <c r="K8227" i="79"/>
  <c r="K8228" i="79"/>
  <c r="K8229" i="79"/>
  <c r="K8230" i="79"/>
  <c r="K8231" i="79"/>
  <c r="K8232" i="79"/>
  <c r="K8233" i="79"/>
  <c r="K8234" i="79"/>
  <c r="K8235" i="79"/>
  <c r="K8236" i="79"/>
  <c r="K8237" i="79"/>
  <c r="K8238" i="79"/>
  <c r="K8239" i="79"/>
  <c r="K8240" i="79"/>
  <c r="K8241" i="79"/>
  <c r="K8242" i="79"/>
  <c r="K8243" i="79"/>
  <c r="K8244" i="79"/>
  <c r="K8245" i="79"/>
  <c r="K8246" i="79"/>
  <c r="K8247" i="79"/>
  <c r="K8248" i="79"/>
  <c r="K8249" i="79"/>
  <c r="K8250" i="79"/>
  <c r="K8251" i="79"/>
  <c r="K8252" i="79"/>
  <c r="K8253" i="79"/>
  <c r="K8254" i="79"/>
  <c r="K8255" i="79"/>
  <c r="K8256" i="79"/>
  <c r="K8257" i="79"/>
  <c r="K8258" i="79"/>
  <c r="K8259" i="79"/>
  <c r="K8260" i="79"/>
  <c r="K8261" i="79"/>
  <c r="K8262" i="79"/>
  <c r="K8263" i="79"/>
  <c r="K8264" i="79"/>
  <c r="K8265" i="79"/>
  <c r="K8266" i="79"/>
  <c r="K8267" i="79"/>
  <c r="K8268" i="79"/>
  <c r="K8269" i="79"/>
  <c r="K8270" i="79"/>
  <c r="K8271" i="79"/>
  <c r="K8272" i="79"/>
  <c r="K8273" i="79"/>
  <c r="K8274" i="79"/>
  <c r="K8275" i="79"/>
  <c r="K8276" i="79"/>
  <c r="K8277" i="79"/>
  <c r="K8278" i="79"/>
  <c r="K8279" i="79"/>
  <c r="K8280" i="79"/>
  <c r="K8281" i="79"/>
  <c r="K8282" i="79"/>
  <c r="K8283" i="79"/>
  <c r="K8284" i="79"/>
  <c r="K8285" i="79"/>
  <c r="K8286" i="79"/>
  <c r="K8287" i="79"/>
  <c r="K8288" i="79"/>
  <c r="K8289" i="79"/>
  <c r="K8290" i="79"/>
  <c r="K8291" i="79"/>
  <c r="K8292" i="79"/>
  <c r="K8293" i="79"/>
  <c r="K8294" i="79"/>
  <c r="K8295" i="79"/>
  <c r="K8296" i="79"/>
  <c r="K8297" i="79"/>
  <c r="K8298" i="79"/>
  <c r="K8299" i="79"/>
  <c r="K8300" i="79"/>
  <c r="K8301" i="79"/>
  <c r="K8302" i="79"/>
  <c r="K8303" i="79"/>
  <c r="K8304" i="79"/>
  <c r="K8305" i="79"/>
  <c r="K8306" i="79"/>
  <c r="K8307" i="79"/>
  <c r="K8308" i="79"/>
  <c r="K8309" i="79"/>
  <c r="K8310" i="79"/>
  <c r="K8311" i="79"/>
  <c r="K8312" i="79"/>
  <c r="K8313" i="79"/>
  <c r="K8314" i="79"/>
  <c r="K8315" i="79"/>
  <c r="K8316" i="79"/>
  <c r="K8317" i="79"/>
  <c r="K8318" i="79"/>
  <c r="K8319" i="79"/>
  <c r="K8320" i="79"/>
  <c r="K8321" i="79"/>
  <c r="K8322" i="79"/>
  <c r="K8323" i="79"/>
  <c r="K8324" i="79"/>
  <c r="K8325" i="79"/>
  <c r="K8326" i="79"/>
  <c r="K8327" i="79"/>
  <c r="K8328" i="79"/>
  <c r="K8329" i="79"/>
  <c r="K8330" i="79"/>
  <c r="K8331" i="79"/>
  <c r="K8332" i="79"/>
  <c r="K8333" i="79"/>
  <c r="K8334" i="79"/>
  <c r="K8335" i="79"/>
  <c r="K8336" i="79"/>
  <c r="K8337" i="79"/>
  <c r="K8338" i="79"/>
  <c r="K8339" i="79"/>
  <c r="K8340" i="79"/>
  <c r="K8341" i="79"/>
  <c r="K8342" i="79"/>
  <c r="K8343" i="79"/>
  <c r="K8344" i="79"/>
  <c r="K8345" i="79"/>
  <c r="K8346" i="79"/>
  <c r="K8347" i="79"/>
  <c r="K8348" i="79"/>
  <c r="K8349" i="79"/>
  <c r="K8350" i="79"/>
  <c r="K8351" i="79"/>
  <c r="K8352" i="79"/>
  <c r="K8353" i="79"/>
  <c r="K8354" i="79"/>
  <c r="K8355" i="79"/>
  <c r="K8356" i="79"/>
  <c r="K8357" i="79"/>
  <c r="K8358" i="79"/>
  <c r="K8359" i="79"/>
  <c r="K8360" i="79"/>
  <c r="K8361" i="79"/>
  <c r="K8362" i="79"/>
  <c r="K8363" i="79"/>
  <c r="K8364" i="79"/>
  <c r="K8365" i="79"/>
  <c r="K8366" i="79"/>
  <c r="K8367" i="79"/>
  <c r="K8368" i="79"/>
  <c r="K8369" i="79"/>
  <c r="K8370" i="79"/>
  <c r="K8371" i="79"/>
  <c r="K8372" i="79"/>
  <c r="K8373" i="79"/>
  <c r="K8374" i="79"/>
  <c r="K8375" i="79"/>
  <c r="K8376" i="79"/>
  <c r="K8377" i="79"/>
  <c r="K8378" i="79"/>
  <c r="K8379" i="79"/>
  <c r="K8380" i="79"/>
  <c r="K8381" i="79"/>
  <c r="K8382" i="79"/>
  <c r="K8383" i="79"/>
  <c r="K8384" i="79"/>
  <c r="K8385" i="79"/>
  <c r="K8386" i="79"/>
  <c r="K8387" i="79"/>
  <c r="K8388" i="79"/>
  <c r="K8389" i="79"/>
  <c r="K8390" i="79"/>
  <c r="K8391" i="79"/>
  <c r="K8392" i="79"/>
  <c r="K8393" i="79"/>
  <c r="K8394" i="79"/>
  <c r="K8395" i="79"/>
  <c r="K8396" i="79"/>
  <c r="K8397" i="79"/>
  <c r="K8398" i="79"/>
  <c r="K8399" i="79"/>
  <c r="K8400" i="79"/>
  <c r="K8401" i="79"/>
  <c r="K8402" i="79"/>
  <c r="K8403" i="79"/>
  <c r="K8404" i="79"/>
  <c r="K8405" i="79"/>
  <c r="K8406" i="79"/>
  <c r="K8407" i="79"/>
  <c r="K8408" i="79"/>
  <c r="K8409" i="79"/>
  <c r="K8410" i="79"/>
  <c r="K8411" i="79"/>
  <c r="K8412" i="79"/>
  <c r="K8413" i="79"/>
  <c r="K8414" i="79"/>
  <c r="K8415" i="79"/>
  <c r="K8416" i="79"/>
  <c r="K8417" i="79"/>
  <c r="K8418" i="79"/>
  <c r="K8419" i="79"/>
  <c r="K8420" i="79"/>
  <c r="K8421" i="79"/>
  <c r="K8422" i="79"/>
  <c r="K8423" i="79"/>
  <c r="K8424" i="79"/>
  <c r="K8425" i="79"/>
  <c r="K8426" i="79"/>
  <c r="K8427" i="79"/>
  <c r="K8428" i="79"/>
  <c r="K8429" i="79"/>
  <c r="K8430" i="79"/>
  <c r="K8431" i="79"/>
  <c r="K8432" i="79"/>
  <c r="K8433" i="79"/>
  <c r="K8434" i="79"/>
  <c r="K8435" i="79"/>
  <c r="K8436" i="79"/>
  <c r="K8437" i="79"/>
  <c r="K8438" i="79"/>
  <c r="K8439" i="79"/>
  <c r="K8440" i="79"/>
  <c r="K8441" i="79"/>
  <c r="K8442" i="79"/>
  <c r="K8443" i="79"/>
  <c r="K8444" i="79"/>
  <c r="K8445" i="79"/>
  <c r="K8446" i="79"/>
  <c r="K8447" i="79"/>
  <c r="K8448" i="79"/>
  <c r="K8449" i="79"/>
  <c r="K8450" i="79"/>
  <c r="K8451" i="79"/>
  <c r="K8452" i="79"/>
  <c r="K8453" i="79"/>
  <c r="K8454" i="79"/>
  <c r="K8455" i="79"/>
  <c r="K8456" i="79"/>
  <c r="K8457" i="79"/>
  <c r="K8458" i="79"/>
  <c r="K8459" i="79"/>
  <c r="K8460" i="79"/>
  <c r="K8461" i="79"/>
  <c r="K8462" i="79"/>
  <c r="K8463" i="79"/>
  <c r="K8464" i="79"/>
  <c r="K8465" i="79"/>
  <c r="K8466" i="79"/>
  <c r="K8467" i="79"/>
  <c r="K8468" i="79"/>
  <c r="K8469" i="79"/>
  <c r="K8470" i="79"/>
  <c r="K8471" i="79"/>
  <c r="K8472" i="79"/>
  <c r="K8473" i="79"/>
  <c r="K8474" i="79"/>
  <c r="K8475" i="79"/>
  <c r="K8476" i="79"/>
  <c r="K8477" i="79"/>
  <c r="K8478" i="79"/>
  <c r="K8479" i="79"/>
  <c r="K8480" i="79"/>
  <c r="K8481" i="79"/>
  <c r="K8482" i="79"/>
  <c r="K8483" i="79"/>
  <c r="K8484" i="79"/>
  <c r="K8485" i="79"/>
  <c r="K8486" i="79"/>
  <c r="K8487" i="79"/>
  <c r="K8488" i="79"/>
  <c r="K8489" i="79"/>
  <c r="K8490" i="79"/>
  <c r="K8491" i="79"/>
  <c r="K8492" i="79"/>
  <c r="K8493" i="79"/>
  <c r="K8494" i="79"/>
  <c r="K8495" i="79"/>
  <c r="K8496" i="79"/>
  <c r="K8497" i="79"/>
  <c r="K8498" i="79"/>
  <c r="K8499" i="79"/>
  <c r="K8500" i="79"/>
  <c r="K8501" i="79"/>
  <c r="K8502" i="79"/>
  <c r="K8503" i="79"/>
  <c r="K8504" i="79"/>
  <c r="K8505" i="79"/>
  <c r="K8506" i="79"/>
  <c r="K8507" i="79"/>
  <c r="K8508" i="79"/>
  <c r="K8509" i="79"/>
  <c r="K8510" i="79"/>
  <c r="K8511" i="79"/>
  <c r="K8512" i="79"/>
  <c r="K8513" i="79"/>
  <c r="K8514" i="79"/>
  <c r="K8515" i="79"/>
  <c r="K8516" i="79"/>
  <c r="K8517" i="79"/>
  <c r="K8518" i="79"/>
  <c r="K8519" i="79"/>
  <c r="K8520" i="79"/>
  <c r="K8521" i="79"/>
  <c r="K8522" i="79"/>
  <c r="K8523" i="79"/>
  <c r="K8524" i="79"/>
  <c r="K8525" i="79"/>
  <c r="K8526" i="79"/>
  <c r="K8527" i="79"/>
  <c r="K8528" i="79"/>
  <c r="K8529" i="79"/>
  <c r="K8530" i="79"/>
  <c r="K8531" i="79"/>
  <c r="K8532" i="79"/>
  <c r="K8533" i="79"/>
  <c r="K8534" i="79"/>
  <c r="K8535" i="79"/>
  <c r="K8536" i="79"/>
  <c r="K8537" i="79"/>
  <c r="K8538" i="79"/>
  <c r="K8539" i="79"/>
  <c r="K8540" i="79"/>
  <c r="K8541" i="79"/>
  <c r="K8542" i="79"/>
  <c r="K8543" i="79"/>
  <c r="K8544" i="79"/>
  <c r="K8545" i="79"/>
  <c r="K8546" i="79"/>
  <c r="K8547" i="79"/>
  <c r="K8548" i="79"/>
  <c r="K8549" i="79"/>
  <c r="K8550" i="79"/>
  <c r="K8551" i="79"/>
  <c r="K8552" i="79"/>
  <c r="K8553" i="79"/>
  <c r="K8554" i="79"/>
  <c r="K8555" i="79"/>
  <c r="K8556" i="79"/>
  <c r="K8557" i="79"/>
  <c r="K8558" i="79"/>
  <c r="K8559" i="79"/>
  <c r="K8560" i="79"/>
  <c r="K8561" i="79"/>
  <c r="K8562" i="79"/>
  <c r="K8563" i="79"/>
  <c r="K8564" i="79"/>
  <c r="K8565" i="79"/>
  <c r="K8566" i="79"/>
  <c r="K8567" i="79"/>
  <c r="K8568" i="79"/>
  <c r="K8569" i="79"/>
  <c r="K8570" i="79"/>
  <c r="K8571" i="79"/>
  <c r="K8572" i="79"/>
  <c r="K8573" i="79"/>
  <c r="K8574" i="79"/>
  <c r="K8575" i="79"/>
  <c r="K8576" i="79"/>
  <c r="K8577" i="79"/>
  <c r="K8578" i="79"/>
  <c r="K8579" i="79"/>
  <c r="K8580" i="79"/>
  <c r="K8581" i="79"/>
  <c r="K8582" i="79"/>
  <c r="K8583" i="79"/>
  <c r="K8584" i="79"/>
  <c r="K8585" i="79"/>
  <c r="K8586" i="79"/>
  <c r="K8587" i="79"/>
  <c r="K8588" i="79"/>
  <c r="K8589" i="79"/>
  <c r="K8590" i="79"/>
  <c r="K8591" i="79"/>
  <c r="K8592" i="79"/>
  <c r="K8593" i="79"/>
  <c r="K8594" i="79"/>
  <c r="K8595" i="79"/>
  <c r="K8596" i="79"/>
  <c r="K8597" i="79"/>
  <c r="K8598" i="79"/>
  <c r="K8599" i="79"/>
  <c r="K8600" i="79"/>
  <c r="K8601" i="79"/>
  <c r="K8602" i="79"/>
  <c r="K8603" i="79"/>
  <c r="K8604" i="79"/>
  <c r="K8605" i="79"/>
  <c r="K8606" i="79"/>
  <c r="K8607" i="79"/>
  <c r="K8608" i="79"/>
  <c r="K8609" i="79"/>
  <c r="K8610" i="79"/>
  <c r="K8611" i="79"/>
  <c r="K8612" i="79"/>
  <c r="K8613" i="79"/>
  <c r="K8614" i="79"/>
  <c r="K8615" i="79"/>
  <c r="K8616" i="79"/>
  <c r="K8617" i="79"/>
  <c r="K8618" i="79"/>
  <c r="K8619" i="79"/>
  <c r="K8620" i="79"/>
  <c r="K8621" i="79"/>
  <c r="K8622" i="79"/>
  <c r="K8623" i="79"/>
  <c r="K8624" i="79"/>
  <c r="K8625" i="79"/>
  <c r="K8626" i="79"/>
  <c r="K8627" i="79"/>
  <c r="K8628" i="79"/>
  <c r="K8629" i="79"/>
  <c r="K8630" i="79"/>
  <c r="K8631" i="79"/>
  <c r="K8632" i="79"/>
  <c r="K8633" i="79"/>
  <c r="K8634" i="79"/>
  <c r="K8635" i="79"/>
  <c r="K8636" i="79"/>
  <c r="K8637" i="79"/>
  <c r="K8638" i="79"/>
  <c r="K8639" i="79"/>
  <c r="K8640" i="79"/>
  <c r="K8641" i="79"/>
  <c r="K8642" i="79"/>
  <c r="K8643" i="79"/>
  <c r="K8644" i="79"/>
  <c r="K8645" i="79"/>
  <c r="K8646" i="79"/>
  <c r="K8647" i="79"/>
  <c r="K8648" i="79"/>
  <c r="K8649" i="79"/>
  <c r="K8650" i="79"/>
  <c r="K8651" i="79"/>
  <c r="K8652" i="79"/>
  <c r="K8653" i="79"/>
  <c r="K8654" i="79"/>
  <c r="K8655" i="79"/>
  <c r="K8656" i="79"/>
  <c r="K8657" i="79"/>
  <c r="K8658" i="79"/>
  <c r="K8659" i="79"/>
  <c r="K8660" i="79"/>
  <c r="K8661" i="79"/>
  <c r="K8662" i="79"/>
  <c r="K8663" i="79"/>
  <c r="K8664" i="79"/>
  <c r="K8665" i="79"/>
  <c r="K8666" i="79"/>
  <c r="K8667" i="79"/>
  <c r="K8668" i="79"/>
  <c r="K8669" i="79"/>
  <c r="K8670" i="79"/>
  <c r="K8671" i="79"/>
  <c r="K8672" i="79"/>
  <c r="K8673" i="79"/>
  <c r="K8674" i="79"/>
  <c r="K8675" i="79"/>
  <c r="K8676" i="79"/>
  <c r="K8677" i="79"/>
  <c r="K8678" i="79"/>
  <c r="K8679" i="79"/>
  <c r="K8680" i="79"/>
  <c r="K8681" i="79"/>
  <c r="K8682" i="79"/>
  <c r="K8683" i="79"/>
  <c r="K8684" i="79"/>
  <c r="K8685" i="79"/>
  <c r="K8686" i="79"/>
  <c r="K8687" i="79"/>
  <c r="K8688" i="79"/>
  <c r="K8689" i="79"/>
  <c r="K8690" i="79"/>
  <c r="K8691" i="79"/>
  <c r="K8692" i="79"/>
  <c r="K8693" i="79"/>
  <c r="K8694" i="79"/>
  <c r="K8695" i="79"/>
  <c r="K8696" i="79"/>
  <c r="K8697" i="79"/>
  <c r="K8698" i="79"/>
  <c r="K8699" i="79"/>
  <c r="K8700" i="79"/>
  <c r="K8701" i="79"/>
  <c r="K8702" i="79"/>
  <c r="K8703" i="79"/>
  <c r="K8704" i="79"/>
  <c r="K8705" i="79"/>
  <c r="K8706" i="79"/>
  <c r="K8707" i="79"/>
  <c r="K8708" i="79"/>
  <c r="K8709" i="79"/>
  <c r="K8710" i="79"/>
  <c r="K8711" i="79"/>
  <c r="K8712" i="79"/>
  <c r="K8713" i="79"/>
  <c r="K8714" i="79"/>
  <c r="K8715" i="79"/>
  <c r="K8716" i="79"/>
  <c r="K8717" i="79"/>
  <c r="K8718" i="79"/>
  <c r="K8719" i="79"/>
  <c r="K8720" i="79"/>
  <c r="K8721" i="79"/>
  <c r="K8722" i="79"/>
  <c r="K8723" i="79"/>
  <c r="K8724" i="79"/>
  <c r="K8725" i="79"/>
  <c r="K8726" i="79"/>
  <c r="K8727" i="79"/>
  <c r="K8728" i="79"/>
  <c r="K8729" i="79"/>
  <c r="K8730" i="79"/>
  <c r="K8731" i="79"/>
  <c r="K8732" i="79"/>
  <c r="K8733" i="79"/>
  <c r="K8734" i="79"/>
  <c r="K8735" i="79"/>
  <c r="K8736" i="79"/>
  <c r="K8737" i="79"/>
  <c r="K8738" i="79"/>
  <c r="K8739" i="79"/>
  <c r="K8740" i="79"/>
  <c r="K8741" i="79"/>
  <c r="K8742" i="79"/>
  <c r="K8743" i="79"/>
  <c r="K8744" i="79"/>
  <c r="K8745" i="79"/>
  <c r="K8746" i="79"/>
  <c r="K8747" i="79"/>
  <c r="K8748" i="79"/>
  <c r="K8749" i="79"/>
  <c r="K8750" i="79"/>
  <c r="K8751" i="79"/>
  <c r="K8752" i="79"/>
  <c r="K8753" i="79"/>
  <c r="K8754" i="79"/>
  <c r="K8755" i="79"/>
  <c r="K8756" i="79"/>
  <c r="K8757" i="79"/>
  <c r="K8758" i="79"/>
  <c r="K8759" i="79"/>
  <c r="K8760" i="79"/>
  <c r="K8761" i="79"/>
  <c r="K8762" i="79"/>
  <c r="K8763" i="79"/>
  <c r="K8764" i="79"/>
  <c r="K8765" i="79"/>
  <c r="K8766" i="79"/>
  <c r="K8767" i="79"/>
  <c r="K8768" i="79"/>
  <c r="K8769" i="79"/>
  <c r="K8770" i="79"/>
  <c r="K8771" i="79"/>
  <c r="K8772" i="79"/>
  <c r="K8773" i="79"/>
  <c r="K8774" i="79"/>
  <c r="K8775" i="79"/>
  <c r="K8776" i="79"/>
  <c r="K8777" i="79"/>
  <c r="K8778" i="79"/>
  <c r="K8779" i="79"/>
  <c r="K8780" i="79"/>
  <c r="K8781" i="79"/>
  <c r="K8782" i="79"/>
  <c r="K8783" i="79"/>
  <c r="K8784" i="79"/>
  <c r="K8785" i="79"/>
  <c r="K8786" i="79"/>
  <c r="K8787" i="79"/>
  <c r="K8788" i="79"/>
  <c r="K8789" i="79"/>
  <c r="K8790" i="79"/>
  <c r="K8791" i="79"/>
  <c r="K8792" i="79"/>
  <c r="K8793" i="79"/>
  <c r="K8794" i="79"/>
  <c r="K8795" i="79"/>
  <c r="K8796" i="79"/>
  <c r="K8797" i="79"/>
  <c r="K8798" i="79"/>
  <c r="K8799" i="79"/>
  <c r="K8800" i="79"/>
  <c r="K8801" i="79"/>
  <c r="K8802" i="79"/>
  <c r="K8803" i="79"/>
  <c r="K8804" i="79"/>
  <c r="K8805" i="79"/>
  <c r="K8806" i="79"/>
  <c r="K8807" i="79"/>
  <c r="K8808" i="79"/>
  <c r="K8809" i="79"/>
  <c r="K8810" i="79"/>
  <c r="K8811" i="79"/>
  <c r="K8812" i="79"/>
  <c r="K8813" i="79"/>
  <c r="K8814" i="79"/>
  <c r="K10" i="79"/>
  <c r="J16" i="80"/>
  <c r="J17" i="80"/>
  <c r="J18" i="80"/>
  <c r="J19" i="80"/>
  <c r="J20" i="80"/>
  <c r="J21" i="80"/>
  <c r="J22" i="80"/>
  <c r="J23" i="80"/>
  <c r="J24" i="80"/>
  <c r="J25" i="80"/>
  <c r="J26" i="80"/>
  <c r="J27" i="80"/>
  <c r="J28" i="80"/>
  <c r="J29" i="80"/>
  <c r="J30" i="80"/>
  <c r="J31" i="80"/>
  <c r="J32" i="80"/>
  <c r="J33" i="80"/>
  <c r="J34" i="80"/>
  <c r="J35" i="80"/>
  <c r="J36" i="80"/>
  <c r="J37" i="80"/>
  <c r="J38" i="80"/>
  <c r="J39" i="80"/>
  <c r="J40" i="80"/>
  <c r="J41" i="80"/>
  <c r="J42" i="80"/>
  <c r="J43" i="80"/>
  <c r="J44" i="80"/>
  <c r="J45" i="80"/>
  <c r="J46" i="80"/>
  <c r="J47" i="80"/>
  <c r="J48" i="80"/>
  <c r="J49" i="80"/>
  <c r="J50" i="80"/>
  <c r="J51" i="80"/>
  <c r="J52" i="80"/>
  <c r="J53" i="80"/>
  <c r="J54" i="80"/>
  <c r="J55" i="80"/>
  <c r="J56" i="80"/>
  <c r="J57" i="80"/>
  <c r="J58" i="80"/>
  <c r="J59" i="80"/>
  <c r="J60" i="80"/>
  <c r="J61" i="80"/>
  <c r="J62" i="80"/>
  <c r="J63" i="80"/>
  <c r="J64" i="80"/>
  <c r="J65" i="80"/>
  <c r="J66" i="80"/>
  <c r="J67" i="80"/>
  <c r="J68" i="80"/>
  <c r="J69" i="80"/>
  <c r="J70" i="80"/>
  <c r="J71" i="80"/>
  <c r="J72" i="80"/>
  <c r="J73" i="80"/>
  <c r="J74" i="80"/>
  <c r="J75" i="80"/>
  <c r="J76" i="80"/>
  <c r="J77" i="80"/>
  <c r="J78" i="80"/>
  <c r="J79" i="80"/>
  <c r="J80" i="80"/>
  <c r="J81" i="80"/>
  <c r="J82" i="80"/>
  <c r="J83" i="80"/>
  <c r="J84" i="80"/>
  <c r="J85" i="80"/>
  <c r="J86" i="80"/>
  <c r="J87" i="80"/>
  <c r="J88" i="80"/>
  <c r="J89" i="80"/>
  <c r="J90" i="80"/>
  <c r="J91" i="80"/>
  <c r="J92" i="80"/>
  <c r="J93" i="80"/>
  <c r="J94" i="80"/>
  <c r="J95" i="80"/>
  <c r="J96" i="80"/>
  <c r="J97" i="80"/>
  <c r="J98" i="80"/>
  <c r="J99" i="80"/>
  <c r="J100" i="80"/>
  <c r="J101" i="80"/>
  <c r="J102" i="80"/>
  <c r="J103" i="80"/>
  <c r="J104" i="80"/>
  <c r="J105" i="80"/>
  <c r="J106" i="80"/>
  <c r="J107" i="80"/>
  <c r="J108" i="80"/>
  <c r="J109" i="80"/>
  <c r="J110" i="80"/>
  <c r="J111" i="80"/>
  <c r="J112" i="80"/>
  <c r="J113" i="80"/>
  <c r="J114" i="80"/>
  <c r="J115" i="80"/>
  <c r="J116" i="80"/>
  <c r="J117" i="80"/>
  <c r="J118" i="80"/>
  <c r="J119" i="80"/>
  <c r="J120" i="80"/>
  <c r="J121" i="80"/>
  <c r="J122" i="80"/>
  <c r="J123" i="80"/>
  <c r="J124" i="80"/>
  <c r="J125" i="80"/>
  <c r="J126" i="80"/>
  <c r="J127" i="80"/>
  <c r="J128" i="80"/>
  <c r="J129" i="80"/>
  <c r="J130" i="80"/>
  <c r="J131" i="80"/>
  <c r="J132" i="80"/>
  <c r="J133" i="80"/>
  <c r="J134" i="80"/>
  <c r="J135" i="80"/>
  <c r="J136" i="80"/>
  <c r="J137" i="80"/>
  <c r="J138" i="80"/>
  <c r="J139" i="80"/>
  <c r="J140" i="80"/>
  <c r="J141" i="80"/>
  <c r="J142" i="80"/>
  <c r="J143" i="80"/>
  <c r="J144" i="80"/>
  <c r="J145" i="80"/>
  <c r="J146" i="80"/>
  <c r="J147" i="80"/>
  <c r="J148" i="80"/>
  <c r="J149" i="80"/>
  <c r="J150" i="80"/>
  <c r="J151" i="80"/>
  <c r="J152" i="80"/>
  <c r="J153" i="80"/>
  <c r="J154" i="80"/>
  <c r="J155" i="80"/>
  <c r="J156" i="80"/>
  <c r="J157" i="80"/>
  <c r="J158" i="80"/>
  <c r="J159" i="80"/>
  <c r="J160" i="80"/>
  <c r="J161" i="80"/>
  <c r="J162" i="80"/>
  <c r="J163" i="80"/>
  <c r="J164" i="80"/>
  <c r="J165" i="80"/>
  <c r="J166" i="80"/>
  <c r="J167" i="80"/>
  <c r="J168" i="80"/>
  <c r="J169" i="80"/>
  <c r="J170" i="80"/>
  <c r="J171" i="80"/>
  <c r="J172" i="80"/>
  <c r="J173" i="80"/>
  <c r="J174" i="80"/>
  <c r="J175" i="80"/>
  <c r="J176" i="80"/>
  <c r="J177" i="80"/>
  <c r="J178" i="80"/>
  <c r="J179" i="80"/>
  <c r="J180" i="80"/>
  <c r="J181" i="80"/>
  <c r="J182" i="80"/>
  <c r="J183" i="80"/>
  <c r="J184" i="80"/>
  <c r="J185" i="80"/>
  <c r="J186" i="80"/>
  <c r="J187" i="80"/>
  <c r="J188" i="80"/>
  <c r="J189" i="80"/>
  <c r="J190" i="80"/>
  <c r="J191" i="80"/>
  <c r="J192" i="80"/>
  <c r="J193" i="80"/>
  <c r="J194" i="80"/>
  <c r="J195" i="80"/>
  <c r="J196" i="80"/>
  <c r="J197" i="80"/>
  <c r="J198" i="80"/>
  <c r="J199" i="80"/>
  <c r="J200" i="80"/>
  <c r="J201" i="80"/>
  <c r="J202" i="80"/>
  <c r="J203" i="80"/>
  <c r="J204" i="80"/>
  <c r="J205" i="80"/>
  <c r="J206" i="80"/>
  <c r="J207" i="80"/>
  <c r="J208" i="80"/>
  <c r="J209" i="80"/>
  <c r="J210" i="80"/>
  <c r="J211" i="80"/>
  <c r="J212" i="80"/>
  <c r="J213" i="80"/>
  <c r="J214" i="80"/>
  <c r="J215" i="80"/>
  <c r="J216" i="80"/>
  <c r="J217" i="80"/>
  <c r="J218" i="80"/>
  <c r="J219" i="80"/>
  <c r="J220" i="80"/>
  <c r="J221" i="80"/>
  <c r="J222" i="80"/>
  <c r="J223" i="80"/>
  <c r="J224" i="80"/>
  <c r="J225" i="80"/>
  <c r="J226" i="80"/>
  <c r="J227" i="80"/>
  <c r="J228" i="80"/>
  <c r="J229" i="80"/>
  <c r="J230" i="80"/>
  <c r="J231" i="80"/>
  <c r="J232" i="80"/>
  <c r="J233" i="80"/>
  <c r="J234" i="80"/>
  <c r="J235" i="80"/>
  <c r="J236" i="80"/>
  <c r="J237" i="80"/>
  <c r="J238" i="80"/>
  <c r="J239" i="80"/>
  <c r="J240" i="80"/>
  <c r="J241" i="80"/>
  <c r="J242" i="80"/>
  <c r="J243" i="80"/>
  <c r="J244" i="80"/>
  <c r="J245" i="80"/>
  <c r="J246" i="80"/>
  <c r="J247" i="80"/>
  <c r="J248" i="80"/>
  <c r="J249" i="80"/>
  <c r="J250" i="80"/>
  <c r="J251" i="80"/>
  <c r="J252" i="80"/>
  <c r="J253" i="80"/>
  <c r="J254" i="80"/>
  <c r="J255" i="80"/>
  <c r="J256" i="80"/>
  <c r="J257" i="80"/>
  <c r="J258" i="80"/>
  <c r="J259" i="80"/>
  <c r="J260" i="80"/>
  <c r="J261" i="80"/>
  <c r="J262" i="80"/>
  <c r="J263" i="80"/>
  <c r="J264" i="80"/>
  <c r="J265" i="80"/>
  <c r="J266" i="80"/>
  <c r="J267" i="80"/>
  <c r="J268" i="80"/>
  <c r="J269" i="80"/>
  <c r="J270" i="80"/>
  <c r="J271" i="80"/>
  <c r="J272" i="80"/>
  <c r="J273" i="80"/>
  <c r="J274" i="80"/>
  <c r="J275" i="80"/>
  <c r="J276" i="80"/>
  <c r="J277" i="80"/>
  <c r="J278" i="80"/>
  <c r="J279" i="80"/>
  <c r="J280" i="80"/>
  <c r="J281" i="80"/>
  <c r="J282" i="80"/>
  <c r="J283" i="80"/>
  <c r="J284" i="80"/>
  <c r="J285" i="80"/>
  <c r="J286" i="80"/>
  <c r="J287" i="80"/>
  <c r="J288" i="80"/>
  <c r="J289" i="80"/>
  <c r="J290" i="80"/>
  <c r="J291" i="80"/>
  <c r="J292" i="80"/>
  <c r="J293" i="80"/>
  <c r="J294" i="80"/>
  <c r="J295" i="80"/>
  <c r="J296" i="80"/>
  <c r="J297" i="80"/>
  <c r="J298" i="80"/>
  <c r="J299" i="80"/>
  <c r="J300" i="80"/>
  <c r="J301" i="80"/>
  <c r="J302" i="80"/>
  <c r="J303" i="80"/>
  <c r="J304" i="80"/>
  <c r="J305" i="80"/>
  <c r="J306" i="80"/>
  <c r="J307" i="80"/>
  <c r="J308" i="80"/>
  <c r="J309" i="80"/>
  <c r="J310" i="80"/>
  <c r="J311" i="80"/>
  <c r="J312" i="80"/>
  <c r="J313" i="80"/>
  <c r="J314" i="80"/>
  <c r="J315" i="80"/>
  <c r="J316" i="80"/>
  <c r="J317" i="80"/>
  <c r="J318" i="80"/>
  <c r="J319" i="80"/>
  <c r="J320" i="80"/>
  <c r="J321" i="80"/>
  <c r="J322" i="80"/>
  <c r="J323" i="80"/>
  <c r="J324" i="80"/>
  <c r="J325" i="80"/>
  <c r="J326" i="80"/>
  <c r="J327" i="80"/>
  <c r="J328" i="80"/>
  <c r="J329" i="80"/>
  <c r="J330" i="80"/>
  <c r="J331" i="80"/>
  <c r="J332" i="80"/>
  <c r="J333" i="80"/>
  <c r="J334" i="80"/>
  <c r="J335" i="80"/>
  <c r="J336" i="80"/>
  <c r="J337" i="80"/>
  <c r="J338" i="80"/>
  <c r="J339" i="80"/>
  <c r="J340" i="80"/>
  <c r="J341" i="80"/>
  <c r="J342" i="80"/>
  <c r="J343" i="80"/>
  <c r="J344" i="80"/>
  <c r="J345" i="80"/>
  <c r="J346" i="80"/>
  <c r="J347" i="80"/>
  <c r="J348" i="80"/>
  <c r="J349" i="80"/>
  <c r="J350" i="80"/>
  <c r="J351" i="80"/>
  <c r="J352" i="80"/>
  <c r="J353" i="80"/>
  <c r="J354" i="80"/>
  <c r="J355" i="80"/>
  <c r="J356" i="80"/>
  <c r="J357" i="80"/>
  <c r="J358" i="80"/>
  <c r="J359" i="80"/>
  <c r="J360" i="80"/>
  <c r="J361" i="80"/>
  <c r="J362" i="80"/>
  <c r="J363" i="80"/>
  <c r="J364" i="80"/>
  <c r="J365" i="80"/>
  <c r="J366" i="80"/>
  <c r="J367" i="80"/>
  <c r="J368" i="80"/>
  <c r="J369" i="80"/>
  <c r="J370" i="80"/>
  <c r="J371" i="80"/>
  <c r="J372" i="80"/>
  <c r="J373" i="80"/>
  <c r="J374" i="80"/>
  <c r="J375" i="80"/>
  <c r="J376" i="80"/>
  <c r="J377" i="80"/>
  <c r="J378" i="80"/>
  <c r="J379" i="80"/>
  <c r="J380" i="80"/>
  <c r="J381" i="80"/>
  <c r="J382" i="80"/>
  <c r="J383" i="80"/>
  <c r="J384" i="80"/>
  <c r="J385" i="80"/>
  <c r="J386" i="80"/>
  <c r="J387" i="80"/>
  <c r="J388" i="80"/>
  <c r="J389" i="80"/>
  <c r="J390" i="80"/>
  <c r="J391" i="80"/>
  <c r="J392" i="80"/>
  <c r="J393" i="80"/>
  <c r="J394" i="80"/>
  <c r="J395" i="80"/>
  <c r="J396" i="80"/>
  <c r="J397" i="80"/>
  <c r="J398" i="80"/>
  <c r="J399" i="80"/>
  <c r="J400" i="80"/>
  <c r="J401" i="80"/>
  <c r="J402" i="80"/>
  <c r="J403" i="80"/>
  <c r="J404" i="80"/>
  <c r="J405" i="80"/>
  <c r="J406" i="80"/>
  <c r="J407" i="80"/>
  <c r="J408" i="80"/>
  <c r="J409" i="80"/>
  <c r="J410" i="80"/>
  <c r="J411" i="80"/>
  <c r="J412" i="80"/>
  <c r="J413" i="80"/>
  <c r="J414" i="80"/>
  <c r="J415" i="80"/>
  <c r="J416" i="80"/>
  <c r="J417" i="80"/>
  <c r="J418" i="80"/>
  <c r="J419" i="80"/>
  <c r="J420" i="80"/>
  <c r="J421" i="80"/>
  <c r="J422" i="80"/>
  <c r="J423" i="80"/>
  <c r="J424" i="80"/>
  <c r="J425" i="80"/>
  <c r="J426" i="80"/>
  <c r="J427" i="80"/>
  <c r="J428" i="80"/>
  <c r="J429" i="80"/>
  <c r="J430" i="80"/>
  <c r="J431" i="80"/>
  <c r="J432" i="80"/>
  <c r="J433" i="80"/>
  <c r="J434" i="80"/>
  <c r="J435" i="80"/>
  <c r="J436" i="80"/>
  <c r="J437" i="80"/>
  <c r="J438" i="80"/>
  <c r="J439" i="80"/>
  <c r="J440" i="80"/>
  <c r="J441" i="80"/>
  <c r="J442" i="80"/>
  <c r="J443" i="80"/>
  <c r="J444" i="80"/>
  <c r="J445" i="80"/>
  <c r="J446" i="80"/>
  <c r="J447" i="80"/>
  <c r="J448" i="80"/>
  <c r="J449" i="80"/>
  <c r="J450" i="80"/>
  <c r="J451" i="80"/>
  <c r="J452" i="80"/>
  <c r="J453" i="80"/>
  <c r="J454" i="80"/>
  <c r="J455" i="80"/>
  <c r="J456" i="80"/>
  <c r="J457" i="80"/>
  <c r="J458" i="80"/>
  <c r="J459" i="80"/>
  <c r="J460" i="80"/>
  <c r="J461" i="80"/>
  <c r="J462" i="80"/>
  <c r="J463" i="80"/>
  <c r="J464" i="80"/>
  <c r="J465" i="80"/>
  <c r="J466" i="80"/>
  <c r="J467" i="80"/>
  <c r="J468" i="80"/>
  <c r="J469" i="80"/>
  <c r="J470" i="80"/>
  <c r="J471" i="80"/>
  <c r="J472" i="80"/>
  <c r="J473" i="80"/>
  <c r="J474" i="80"/>
  <c r="J475" i="80"/>
  <c r="J476" i="80"/>
  <c r="J477" i="80"/>
  <c r="J478" i="80"/>
  <c r="J479" i="80"/>
  <c r="J480" i="80"/>
  <c r="J481" i="80"/>
  <c r="J482" i="80"/>
  <c r="J483" i="80"/>
  <c r="J484" i="80"/>
  <c r="J485" i="80"/>
  <c r="J486" i="80"/>
  <c r="J487" i="80"/>
  <c r="J488" i="80"/>
  <c r="J489" i="80"/>
  <c r="J490" i="80"/>
  <c r="J491" i="80"/>
  <c r="J492" i="80"/>
  <c r="J493" i="80"/>
  <c r="J494" i="80"/>
  <c r="J495" i="80"/>
  <c r="J496" i="80"/>
  <c r="J497" i="80"/>
  <c r="J498" i="80"/>
  <c r="J499" i="80"/>
  <c r="J500" i="80"/>
  <c r="J501" i="80"/>
  <c r="J502" i="80"/>
  <c r="J503" i="80"/>
  <c r="J504" i="80"/>
  <c r="J505" i="80"/>
  <c r="J506" i="80"/>
  <c r="J507" i="80"/>
  <c r="J508" i="80"/>
  <c r="J509" i="80"/>
  <c r="J510" i="80"/>
  <c r="J511" i="80"/>
  <c r="J512" i="80"/>
  <c r="J513" i="80"/>
  <c r="J514" i="80"/>
  <c r="J515" i="80"/>
  <c r="J516" i="80"/>
  <c r="J517" i="80"/>
  <c r="J518" i="80"/>
  <c r="J519" i="80"/>
  <c r="J520" i="80"/>
  <c r="J521" i="80"/>
  <c r="J522" i="80"/>
  <c r="J523" i="80"/>
  <c r="J524" i="80"/>
  <c r="J525" i="80"/>
  <c r="J526" i="80"/>
  <c r="J527" i="80"/>
  <c r="J528" i="80"/>
  <c r="J529" i="80"/>
  <c r="J530" i="80"/>
  <c r="J531" i="80"/>
  <c r="J532" i="80"/>
  <c r="J533" i="80"/>
  <c r="J534" i="80"/>
  <c r="J535" i="80"/>
  <c r="J536" i="80"/>
  <c r="J537" i="80"/>
  <c r="J538" i="80"/>
  <c r="J539" i="80"/>
  <c r="J540" i="80"/>
  <c r="J541" i="80"/>
  <c r="J542" i="80"/>
  <c r="J543" i="80"/>
  <c r="J544" i="80"/>
  <c r="J545" i="80"/>
  <c r="J546" i="80"/>
  <c r="J547" i="80"/>
  <c r="J548" i="80"/>
  <c r="J549" i="80"/>
  <c r="J550" i="80"/>
  <c r="J551" i="80"/>
  <c r="J552" i="80"/>
  <c r="J553" i="80"/>
  <c r="J554" i="80"/>
  <c r="J555" i="80"/>
  <c r="J556" i="80"/>
  <c r="J557" i="80"/>
  <c r="J558" i="80"/>
  <c r="J559" i="80"/>
  <c r="J560" i="80"/>
  <c r="J561" i="80"/>
  <c r="J562" i="80"/>
  <c r="J563" i="80"/>
  <c r="J564" i="80"/>
  <c r="J565" i="80"/>
  <c r="J566" i="80"/>
  <c r="J567" i="80"/>
  <c r="J568" i="80"/>
  <c r="J569" i="80"/>
  <c r="J570" i="80"/>
  <c r="J571" i="80"/>
  <c r="J572" i="80"/>
  <c r="J573" i="80"/>
  <c r="J574" i="80"/>
  <c r="J575" i="80"/>
  <c r="J576" i="80"/>
  <c r="J577" i="80"/>
  <c r="J578" i="80"/>
  <c r="J579" i="80"/>
  <c r="J580" i="80"/>
  <c r="J581" i="80"/>
  <c r="J582" i="80"/>
  <c r="J583" i="80"/>
  <c r="J584" i="80"/>
  <c r="J585" i="80"/>
  <c r="J586" i="80"/>
  <c r="J587" i="80"/>
  <c r="J588" i="80"/>
  <c r="J589" i="80"/>
  <c r="J590" i="80"/>
  <c r="J591" i="80"/>
  <c r="J592" i="80"/>
  <c r="J593" i="80"/>
  <c r="J594" i="80"/>
  <c r="J595" i="80"/>
  <c r="J596" i="80"/>
  <c r="J597" i="80"/>
  <c r="J598" i="80"/>
  <c r="J599" i="80"/>
  <c r="J600" i="80"/>
  <c r="J601" i="80"/>
  <c r="J602" i="80"/>
  <c r="J603" i="80"/>
  <c r="J604" i="80"/>
  <c r="J605" i="80"/>
  <c r="J606" i="80"/>
  <c r="J607" i="80"/>
  <c r="J608" i="80"/>
  <c r="J609" i="80"/>
  <c r="J610" i="80"/>
  <c r="J611" i="80"/>
  <c r="J612" i="80"/>
  <c r="J613" i="80"/>
  <c r="J614" i="80"/>
  <c r="J615" i="80"/>
  <c r="J616" i="80"/>
  <c r="J617" i="80"/>
  <c r="J618" i="80"/>
  <c r="J619" i="80"/>
  <c r="J620" i="80"/>
  <c r="J621" i="80"/>
  <c r="J622" i="80"/>
  <c r="J623" i="80"/>
  <c r="J624" i="80"/>
  <c r="J625" i="80"/>
  <c r="J626" i="80"/>
  <c r="J627" i="80"/>
  <c r="J628" i="80"/>
  <c r="J629" i="80"/>
  <c r="J630" i="80"/>
  <c r="J631" i="80"/>
  <c r="J632" i="80"/>
  <c r="J633" i="80"/>
  <c r="J634" i="80"/>
  <c r="J635" i="80"/>
  <c r="J636" i="80"/>
  <c r="J637" i="80"/>
  <c r="J638" i="80"/>
  <c r="J639" i="80"/>
  <c r="J640" i="80"/>
  <c r="J641" i="80"/>
  <c r="J642" i="80"/>
  <c r="J643" i="80"/>
  <c r="J644" i="80"/>
  <c r="J645" i="80"/>
  <c r="J646" i="80"/>
  <c r="J647" i="80"/>
  <c r="J648" i="80"/>
  <c r="J649" i="80"/>
  <c r="J650" i="80"/>
  <c r="J651" i="80"/>
  <c r="J652" i="80"/>
  <c r="J653" i="80"/>
  <c r="J654" i="80"/>
  <c r="J655" i="80"/>
  <c r="J656" i="80"/>
  <c r="J657" i="80"/>
  <c r="J658" i="80"/>
  <c r="J659" i="80"/>
  <c r="J660" i="80"/>
  <c r="J661" i="80"/>
  <c r="J662" i="80"/>
  <c r="J663" i="80"/>
  <c r="J664" i="80"/>
  <c r="J665" i="80"/>
  <c r="J666" i="80"/>
  <c r="J667" i="80"/>
  <c r="J668" i="80"/>
  <c r="J669" i="80"/>
  <c r="J670" i="80"/>
  <c r="J671" i="80"/>
  <c r="J672" i="80"/>
  <c r="J673" i="80"/>
  <c r="J674" i="80"/>
  <c r="J675" i="80"/>
  <c r="J676" i="80"/>
  <c r="J677" i="80"/>
  <c r="J678" i="80"/>
  <c r="J679" i="80"/>
  <c r="J680" i="80"/>
  <c r="J681" i="80"/>
  <c r="J682" i="80"/>
  <c r="J683" i="80"/>
  <c r="J684" i="80"/>
  <c r="J685" i="80"/>
  <c r="J686" i="80"/>
  <c r="J687" i="80"/>
  <c r="J688" i="80"/>
  <c r="J689" i="80"/>
  <c r="J690" i="80"/>
  <c r="J691" i="80"/>
  <c r="J692" i="80"/>
  <c r="J693" i="80"/>
  <c r="J694" i="80"/>
  <c r="J695" i="80"/>
  <c r="J696" i="80"/>
  <c r="J697" i="80"/>
  <c r="J698" i="80"/>
  <c r="J699" i="80"/>
  <c r="J700" i="80"/>
  <c r="J701" i="80"/>
  <c r="J702" i="80"/>
  <c r="J703" i="80"/>
  <c r="J704" i="80"/>
  <c r="J705" i="80"/>
  <c r="J706" i="80"/>
  <c r="J707" i="80"/>
  <c r="J708" i="80"/>
  <c r="J709" i="80"/>
  <c r="J710" i="80"/>
  <c r="J711" i="80"/>
  <c r="J712" i="80"/>
  <c r="J713" i="80"/>
  <c r="J714" i="80"/>
  <c r="J715" i="80"/>
  <c r="J716" i="80"/>
  <c r="J717" i="80"/>
  <c r="J718" i="80"/>
  <c r="J719" i="80"/>
  <c r="J720" i="80"/>
  <c r="J721" i="80"/>
  <c r="J722" i="80"/>
  <c r="J723" i="80"/>
  <c r="J724" i="80"/>
  <c r="J725" i="80"/>
  <c r="J726" i="80"/>
  <c r="J727" i="80"/>
  <c r="J728" i="80"/>
  <c r="J729" i="80"/>
  <c r="J730" i="80"/>
  <c r="J731" i="80"/>
  <c r="J732" i="80"/>
  <c r="J733" i="80"/>
  <c r="J734" i="80"/>
  <c r="J735" i="80"/>
  <c r="J736" i="80"/>
  <c r="J737" i="80"/>
  <c r="J738" i="80"/>
  <c r="J739" i="80"/>
  <c r="J740" i="80"/>
  <c r="J741" i="80"/>
  <c r="J742" i="80"/>
  <c r="J743" i="80"/>
  <c r="J744" i="80"/>
  <c r="J745" i="80"/>
  <c r="J746" i="80"/>
  <c r="J747" i="80"/>
  <c r="J748" i="80"/>
  <c r="J749" i="80"/>
  <c r="J750" i="80"/>
  <c r="J751" i="80"/>
  <c r="J752" i="80"/>
  <c r="J753" i="80"/>
  <c r="J754" i="80"/>
  <c r="J755" i="80"/>
  <c r="J756" i="80"/>
  <c r="J757" i="80"/>
  <c r="J758" i="80"/>
  <c r="J759" i="80"/>
  <c r="J760" i="80"/>
  <c r="J761" i="80"/>
  <c r="J762" i="80"/>
  <c r="J763" i="80"/>
  <c r="J764" i="80"/>
  <c r="J765" i="80"/>
  <c r="J766" i="80"/>
  <c r="J767" i="80"/>
  <c r="J768" i="80"/>
  <c r="J769" i="80"/>
  <c r="J770" i="80"/>
  <c r="J771" i="80"/>
  <c r="J772" i="80"/>
  <c r="J773" i="80"/>
  <c r="J774" i="80"/>
  <c r="J775" i="80"/>
  <c r="J776" i="80"/>
  <c r="J777" i="80"/>
  <c r="J778" i="80"/>
  <c r="J779" i="80"/>
  <c r="J780" i="80"/>
  <c r="J781" i="80"/>
  <c r="J782" i="80"/>
  <c r="J783" i="80"/>
  <c r="J784" i="80"/>
  <c r="J785" i="80"/>
  <c r="J786" i="80"/>
  <c r="J787" i="80"/>
  <c r="J788" i="80"/>
  <c r="J789" i="80"/>
  <c r="J790" i="80"/>
  <c r="J791" i="80"/>
  <c r="J792" i="80"/>
  <c r="J793" i="80"/>
  <c r="J794" i="80"/>
  <c r="J795" i="80"/>
  <c r="J796" i="80"/>
  <c r="J797" i="80"/>
  <c r="J798" i="80"/>
  <c r="J799" i="80"/>
  <c r="J800" i="80"/>
  <c r="J801" i="80"/>
  <c r="J802" i="80"/>
  <c r="J803" i="80"/>
  <c r="J804" i="80"/>
  <c r="J805" i="80"/>
  <c r="J806" i="80"/>
  <c r="J807" i="80"/>
  <c r="J808" i="80"/>
  <c r="J809" i="80"/>
  <c r="J810" i="80"/>
  <c r="J811" i="80"/>
  <c r="J812" i="80"/>
  <c r="J813" i="80"/>
  <c r="J814" i="80"/>
  <c r="J815" i="80"/>
  <c r="J816" i="80"/>
  <c r="J817" i="80"/>
  <c r="J818" i="80"/>
  <c r="J819" i="80"/>
  <c r="J820" i="80"/>
  <c r="J821" i="80"/>
  <c r="J822" i="80"/>
  <c r="J823" i="80"/>
  <c r="J824" i="80"/>
  <c r="J825" i="80"/>
  <c r="J826" i="80"/>
  <c r="J827" i="80"/>
  <c r="J828" i="80"/>
  <c r="J829" i="80"/>
  <c r="J830" i="80"/>
  <c r="J831" i="80"/>
  <c r="J832" i="80"/>
  <c r="J833" i="80"/>
  <c r="J834" i="80"/>
  <c r="J835" i="80"/>
  <c r="J836" i="80"/>
  <c r="J837" i="80"/>
  <c r="J838" i="80"/>
  <c r="J839" i="80"/>
  <c r="J840" i="80"/>
  <c r="J841" i="80"/>
  <c r="J842" i="80"/>
  <c r="J843" i="80"/>
  <c r="J844" i="80"/>
  <c r="J845" i="80"/>
  <c r="J846" i="80"/>
  <c r="J847" i="80"/>
  <c r="J848" i="80"/>
  <c r="J849" i="80"/>
  <c r="J850" i="80"/>
  <c r="J851" i="80"/>
  <c r="J852" i="80"/>
  <c r="J853" i="80"/>
  <c r="J854" i="80"/>
  <c r="J855" i="80"/>
  <c r="J856" i="80"/>
  <c r="J857" i="80"/>
  <c r="J858" i="80"/>
  <c r="J859" i="80"/>
  <c r="J860" i="80"/>
  <c r="J861" i="80"/>
  <c r="J862" i="80"/>
  <c r="J863" i="80"/>
  <c r="J864" i="80"/>
  <c r="J865" i="80"/>
  <c r="J866" i="80"/>
  <c r="J867" i="80"/>
  <c r="J868" i="80"/>
  <c r="J869" i="80"/>
  <c r="J870" i="80"/>
  <c r="J871" i="80"/>
  <c r="J872" i="80"/>
  <c r="J873" i="80"/>
  <c r="J874" i="80"/>
  <c r="J875" i="80"/>
  <c r="J876" i="80"/>
  <c r="J877" i="80"/>
  <c r="J878" i="80"/>
  <c r="J879" i="80"/>
  <c r="J880" i="80"/>
  <c r="J881" i="80"/>
  <c r="J882" i="80"/>
  <c r="J883" i="80"/>
  <c r="J884" i="80"/>
  <c r="J885" i="80"/>
  <c r="J886" i="80"/>
  <c r="J887" i="80"/>
  <c r="J888" i="80"/>
  <c r="J889" i="80"/>
  <c r="J890" i="80"/>
  <c r="J891" i="80"/>
  <c r="J892" i="80"/>
  <c r="J893" i="80"/>
  <c r="J894" i="80"/>
  <c r="J895" i="80"/>
  <c r="J896" i="80"/>
  <c r="J897" i="80"/>
  <c r="J898" i="80"/>
  <c r="J899" i="80"/>
  <c r="J900" i="80"/>
  <c r="J901" i="80"/>
  <c r="J902" i="80"/>
  <c r="J903" i="80"/>
  <c r="J904" i="80"/>
  <c r="J905" i="80"/>
  <c r="J906" i="80"/>
  <c r="J907" i="80"/>
  <c r="J908" i="80"/>
  <c r="J909" i="80"/>
  <c r="J910" i="80"/>
  <c r="J911" i="80"/>
  <c r="J912" i="80"/>
  <c r="J913" i="80"/>
  <c r="J914" i="80"/>
  <c r="J915" i="80"/>
  <c r="J916" i="80"/>
  <c r="J917" i="80"/>
  <c r="J918" i="80"/>
  <c r="J919" i="80"/>
  <c r="J920" i="80"/>
  <c r="J921" i="80"/>
  <c r="J922" i="80"/>
  <c r="J923" i="80"/>
  <c r="J924" i="80"/>
  <c r="J925" i="80"/>
  <c r="J926" i="80"/>
  <c r="J927" i="80"/>
  <c r="J928" i="80"/>
  <c r="J929" i="80"/>
  <c r="J930" i="80"/>
  <c r="J931" i="80"/>
  <c r="J932" i="80"/>
  <c r="J933" i="80"/>
  <c r="J934" i="80"/>
  <c r="J935" i="80"/>
  <c r="J936" i="80"/>
  <c r="J937" i="80"/>
  <c r="J938" i="80"/>
  <c r="J939" i="80"/>
  <c r="J940" i="80"/>
  <c r="J941" i="80"/>
  <c r="J942" i="80"/>
  <c r="J943" i="80"/>
  <c r="J944" i="80"/>
  <c r="J945" i="80"/>
  <c r="J946" i="80"/>
  <c r="J947" i="80"/>
  <c r="J948" i="80"/>
  <c r="J949" i="80"/>
  <c r="J950" i="80"/>
  <c r="J951" i="80"/>
  <c r="J952" i="80"/>
  <c r="J953" i="80"/>
  <c r="J954" i="80"/>
  <c r="J955" i="80"/>
  <c r="J956" i="80"/>
  <c r="J957" i="80"/>
  <c r="J958" i="80"/>
  <c r="J959" i="80"/>
  <c r="J960" i="80"/>
  <c r="J961" i="80"/>
  <c r="J962" i="80"/>
  <c r="J963" i="80"/>
  <c r="J964" i="80"/>
  <c r="J965" i="80"/>
  <c r="J966" i="80"/>
  <c r="J967" i="80"/>
  <c r="J968" i="80"/>
  <c r="J969" i="80"/>
  <c r="J970" i="80"/>
  <c r="J971" i="80"/>
  <c r="J972" i="80"/>
  <c r="J973" i="80"/>
  <c r="J974" i="80"/>
  <c r="J975" i="80"/>
  <c r="J976" i="80"/>
  <c r="J977" i="80"/>
  <c r="J978" i="80"/>
  <c r="J979" i="80"/>
  <c r="J980" i="80"/>
  <c r="J981" i="80"/>
  <c r="J982" i="80"/>
  <c r="J983" i="80"/>
  <c r="J984" i="80"/>
  <c r="J985" i="80"/>
  <c r="J986" i="80"/>
  <c r="J987" i="80"/>
  <c r="J988" i="80"/>
  <c r="J989" i="80"/>
  <c r="J990" i="80"/>
  <c r="J991" i="80"/>
  <c r="J992" i="80"/>
  <c r="J993" i="80"/>
  <c r="J994" i="80"/>
  <c r="J995" i="80"/>
  <c r="J996" i="80"/>
  <c r="J997" i="80"/>
  <c r="J998" i="80"/>
  <c r="J999" i="80"/>
  <c r="J1000" i="80"/>
  <c r="J1001" i="80"/>
  <c r="J1002" i="80"/>
  <c r="J1003" i="80"/>
  <c r="J1004" i="80"/>
  <c r="J1005" i="80"/>
  <c r="J1006" i="80"/>
  <c r="J1007" i="80"/>
  <c r="J1008" i="80"/>
  <c r="J1009" i="80"/>
  <c r="J1010" i="80"/>
  <c r="J1011" i="80"/>
  <c r="J1012" i="80"/>
  <c r="J1013" i="80"/>
  <c r="J1014" i="80"/>
  <c r="J1015" i="80"/>
  <c r="J1016" i="80"/>
  <c r="J1017" i="80"/>
  <c r="J1018" i="80"/>
  <c r="J1019" i="80"/>
  <c r="J1020" i="80"/>
  <c r="J1021" i="80"/>
  <c r="J1022" i="80"/>
  <c r="J1023" i="80"/>
  <c r="J1024" i="80"/>
  <c r="J1025" i="80"/>
  <c r="J1026" i="80"/>
  <c r="J1027" i="80"/>
  <c r="J1028" i="80"/>
  <c r="J1029" i="80"/>
  <c r="J1030" i="80"/>
  <c r="J1031" i="80"/>
  <c r="J1032" i="80"/>
  <c r="J1033" i="80"/>
  <c r="J1034" i="80"/>
  <c r="J1035" i="80"/>
  <c r="J1036" i="80"/>
  <c r="J1037" i="80"/>
  <c r="J1038" i="80"/>
  <c r="J1039" i="80"/>
  <c r="J1040" i="80"/>
  <c r="J1041" i="80"/>
  <c r="J1042" i="80"/>
  <c r="J1043" i="80"/>
  <c r="J1044" i="80"/>
  <c r="J1045" i="80"/>
  <c r="J1046" i="80"/>
  <c r="J1047" i="80"/>
  <c r="J1048" i="80"/>
  <c r="J1049" i="80"/>
  <c r="J1050" i="80"/>
  <c r="J1051" i="80"/>
  <c r="J1052" i="80"/>
  <c r="J1053" i="80"/>
  <c r="J1054" i="80"/>
  <c r="J1055" i="80"/>
  <c r="J1056" i="80"/>
  <c r="J1057" i="80"/>
  <c r="J1058" i="80"/>
  <c r="J1059" i="80"/>
  <c r="J1060" i="80"/>
  <c r="J1061" i="80"/>
  <c r="J1062" i="80"/>
  <c r="J1063" i="80"/>
  <c r="J1064" i="80"/>
  <c r="J1065" i="80"/>
  <c r="J1066" i="80"/>
  <c r="J1067" i="80"/>
  <c r="J1068" i="80"/>
  <c r="J1069" i="80"/>
  <c r="J1070" i="80"/>
  <c r="J1071" i="80"/>
  <c r="J1072" i="80"/>
  <c r="J1073" i="80"/>
  <c r="J1074" i="80"/>
  <c r="J1075" i="80"/>
  <c r="J1076" i="80"/>
  <c r="J1077" i="80"/>
  <c r="J1078" i="80"/>
  <c r="J1079" i="80"/>
  <c r="J1080" i="80"/>
  <c r="J1081" i="80"/>
  <c r="J1082" i="80"/>
  <c r="J1083" i="80"/>
  <c r="J1084" i="80"/>
  <c r="J1085" i="80"/>
  <c r="J1086" i="80"/>
  <c r="J1087" i="80"/>
  <c r="J1088" i="80"/>
  <c r="J1089" i="80"/>
  <c r="J1090" i="80"/>
  <c r="J1091" i="80"/>
  <c r="J1092" i="80"/>
  <c r="J1093" i="80"/>
  <c r="J1094" i="80"/>
  <c r="J1095" i="80"/>
  <c r="J1096" i="80"/>
  <c r="J1097" i="80"/>
  <c r="J1098" i="80"/>
  <c r="J1099" i="80"/>
  <c r="J1100" i="80"/>
  <c r="J1101" i="80"/>
  <c r="J1102" i="80"/>
  <c r="J1103" i="80"/>
  <c r="J1104" i="80"/>
  <c r="J1105" i="80"/>
  <c r="J1106" i="80"/>
  <c r="J1107" i="80"/>
  <c r="J1108" i="80"/>
  <c r="J1109" i="80"/>
  <c r="J1110" i="80"/>
  <c r="J1111" i="80"/>
  <c r="J1112" i="80"/>
  <c r="J1113" i="80"/>
  <c r="J1114" i="80"/>
  <c r="J1115" i="80"/>
  <c r="J1116" i="80"/>
  <c r="J1117" i="80"/>
  <c r="J1118" i="80"/>
  <c r="J1119" i="80"/>
  <c r="J1120" i="80"/>
  <c r="J1121" i="80"/>
  <c r="J1122" i="80"/>
  <c r="J1123" i="80"/>
  <c r="J1124" i="80"/>
  <c r="J1125" i="80"/>
  <c r="J1126" i="80"/>
  <c r="J1127" i="80"/>
  <c r="J1128" i="80"/>
  <c r="J1129" i="80"/>
  <c r="J1130" i="80"/>
  <c r="J1131" i="80"/>
  <c r="J1132" i="80"/>
  <c r="J1133" i="80"/>
  <c r="J1134" i="80"/>
  <c r="J1135" i="80"/>
  <c r="J1136" i="80"/>
  <c r="J1137" i="80"/>
  <c r="J1138" i="80"/>
  <c r="J1139" i="80"/>
  <c r="J1140" i="80"/>
  <c r="J1141" i="80"/>
  <c r="J1142" i="80"/>
  <c r="J1143" i="80"/>
  <c r="J1144" i="80"/>
  <c r="J1145" i="80"/>
  <c r="J1146" i="80"/>
  <c r="J1147" i="80"/>
  <c r="J1148" i="80"/>
  <c r="J1149" i="80"/>
  <c r="J1150" i="80"/>
  <c r="J1151" i="80"/>
  <c r="J1152" i="80"/>
  <c r="J1153" i="80"/>
  <c r="J1154" i="80"/>
  <c r="J1155" i="80"/>
  <c r="J1156" i="80"/>
  <c r="J1157" i="80"/>
  <c r="J1158" i="80"/>
  <c r="J1159" i="80"/>
  <c r="J1160" i="80"/>
  <c r="J1161" i="80"/>
  <c r="J1162" i="80"/>
  <c r="J1163" i="80"/>
  <c r="J1164" i="80"/>
  <c r="J1165" i="80"/>
  <c r="J1166" i="80"/>
  <c r="J1167" i="80"/>
  <c r="J1168" i="80"/>
  <c r="J1169" i="80"/>
  <c r="J1170" i="80"/>
  <c r="J1171" i="80"/>
  <c r="J1172" i="80"/>
  <c r="J1173" i="80"/>
  <c r="J1174" i="80"/>
  <c r="J1175" i="80"/>
  <c r="J1176" i="80"/>
  <c r="J1177" i="80"/>
  <c r="J1178" i="80"/>
  <c r="J1179" i="80"/>
  <c r="J1180" i="80"/>
  <c r="J1181" i="80"/>
  <c r="J1182" i="80"/>
  <c r="J1183" i="80"/>
  <c r="J1184" i="80"/>
  <c r="J1185" i="80"/>
  <c r="J1186" i="80"/>
  <c r="J1187" i="80"/>
  <c r="J1188" i="80"/>
  <c r="J1189" i="80"/>
  <c r="J1190" i="80"/>
  <c r="J1191" i="80"/>
  <c r="J1192" i="80"/>
  <c r="J1193" i="80"/>
  <c r="J1194" i="80"/>
  <c r="J1195" i="80"/>
  <c r="J1196" i="80"/>
  <c r="J1197" i="80"/>
  <c r="J1198" i="80"/>
  <c r="J1199" i="80"/>
  <c r="J1200" i="80"/>
  <c r="J1201" i="80"/>
  <c r="J1202" i="80"/>
  <c r="J1203" i="80"/>
  <c r="J1204" i="80"/>
  <c r="J1205" i="80"/>
  <c r="J1206" i="80"/>
  <c r="J1207" i="80"/>
  <c r="J1208" i="80"/>
  <c r="J1209" i="80"/>
  <c r="J1210" i="80"/>
  <c r="J1211" i="80"/>
  <c r="J1212" i="80"/>
  <c r="J1213" i="80"/>
  <c r="J1214" i="80"/>
  <c r="J1215" i="80"/>
  <c r="J1216" i="80"/>
  <c r="J1217" i="80"/>
  <c r="J1218" i="80"/>
  <c r="J1219" i="80"/>
  <c r="J1220" i="80"/>
  <c r="J1221" i="80"/>
  <c r="J1222" i="80"/>
  <c r="J1223" i="80"/>
  <c r="J1224" i="80"/>
  <c r="J1225" i="80"/>
  <c r="J1226" i="80"/>
  <c r="J1227" i="80"/>
  <c r="J1228" i="80"/>
  <c r="J1229" i="80"/>
  <c r="J1230" i="80"/>
  <c r="J1231" i="80"/>
  <c r="J1232" i="80"/>
  <c r="J1233" i="80"/>
  <c r="J1234" i="80"/>
  <c r="J1235" i="80"/>
  <c r="J1236" i="80"/>
  <c r="J1237" i="80"/>
  <c r="J1238" i="80"/>
  <c r="J1239" i="80"/>
  <c r="J1240" i="80"/>
  <c r="J1241" i="80"/>
  <c r="J1242" i="80"/>
  <c r="J1243" i="80"/>
  <c r="J1244" i="80"/>
  <c r="J1245" i="80"/>
  <c r="J1246" i="80"/>
  <c r="J1247" i="80"/>
  <c r="J1248" i="80"/>
  <c r="J1249" i="80"/>
  <c r="J1250" i="80"/>
  <c r="J1251" i="80"/>
  <c r="J1252" i="80"/>
  <c r="J1253" i="80"/>
  <c r="J1254" i="80"/>
  <c r="J1255" i="80"/>
  <c r="J1256" i="80"/>
  <c r="J1257" i="80"/>
  <c r="J1258" i="80"/>
  <c r="J1259" i="80"/>
  <c r="J1260" i="80"/>
  <c r="J1261" i="80"/>
  <c r="J1262" i="80"/>
  <c r="J1263" i="80"/>
  <c r="J1264" i="80"/>
  <c r="J1265" i="80"/>
  <c r="J1266" i="80"/>
  <c r="J1267" i="80"/>
  <c r="J1268" i="80"/>
  <c r="J1269" i="80"/>
  <c r="J1270" i="80"/>
  <c r="J1271" i="80"/>
  <c r="J1272" i="80"/>
  <c r="J1273" i="80"/>
  <c r="J1274" i="80"/>
  <c r="J1275" i="80"/>
  <c r="J1276" i="80"/>
  <c r="J1277" i="80"/>
  <c r="J1278" i="80"/>
  <c r="J1279" i="80"/>
  <c r="J1280" i="80"/>
  <c r="J1281" i="80"/>
  <c r="J1282" i="80"/>
  <c r="J1283" i="80"/>
  <c r="J1284" i="80"/>
  <c r="J1285" i="80"/>
  <c r="J1286" i="80"/>
  <c r="J1287" i="80"/>
  <c r="J1288" i="80"/>
  <c r="J1289" i="80"/>
  <c r="J1290" i="80"/>
  <c r="J1291" i="80"/>
  <c r="J1292" i="80"/>
  <c r="J1293" i="80"/>
  <c r="J1294" i="80"/>
  <c r="J1295" i="80"/>
  <c r="J1296" i="80"/>
  <c r="J1297" i="80"/>
  <c r="J1298" i="80"/>
  <c r="J1299" i="80"/>
  <c r="J1300" i="80"/>
  <c r="J1301" i="80"/>
  <c r="J1302" i="80"/>
  <c r="J1303" i="80"/>
  <c r="J1304" i="80"/>
  <c r="J1305" i="80"/>
  <c r="J1306" i="80"/>
  <c r="J1307" i="80"/>
  <c r="J1308" i="80"/>
  <c r="J1309" i="80"/>
  <c r="J1310" i="80"/>
  <c r="J1311" i="80"/>
  <c r="J1312" i="80"/>
  <c r="J1313" i="80"/>
  <c r="J1314" i="80"/>
  <c r="J1315" i="80"/>
  <c r="J1316" i="80"/>
  <c r="J1317" i="80"/>
  <c r="J1318" i="80"/>
  <c r="J1319" i="80"/>
  <c r="J1320" i="80"/>
  <c r="J1321" i="80"/>
  <c r="J1322" i="80"/>
  <c r="J1323" i="80"/>
  <c r="J1324" i="80"/>
  <c r="J1325" i="80"/>
  <c r="J1326" i="80"/>
  <c r="J1327" i="80"/>
  <c r="J1328" i="80"/>
  <c r="J1329" i="80"/>
  <c r="J1330" i="80"/>
  <c r="J1331" i="80"/>
  <c r="J1332" i="80"/>
  <c r="J1333" i="80"/>
  <c r="J1334" i="80"/>
  <c r="J1335" i="80"/>
  <c r="J1336" i="80"/>
  <c r="J1337" i="80"/>
  <c r="J1338" i="80"/>
  <c r="J1339" i="80"/>
  <c r="J1340" i="80"/>
  <c r="J1341" i="80"/>
  <c r="J1342" i="80"/>
  <c r="J1343" i="80"/>
  <c r="J1344" i="80"/>
  <c r="J1345" i="80"/>
  <c r="J1346" i="80"/>
  <c r="J1347" i="80"/>
  <c r="J1348" i="80"/>
  <c r="J1349" i="80"/>
  <c r="J1350" i="80"/>
  <c r="J1351" i="80"/>
  <c r="J1352" i="80"/>
  <c r="J1353" i="80"/>
  <c r="J1354" i="80"/>
  <c r="J1355" i="80"/>
  <c r="J1356" i="80"/>
  <c r="J1357" i="80"/>
  <c r="J1358" i="80"/>
  <c r="J1359" i="80"/>
  <c r="J1360" i="80"/>
  <c r="J1361" i="80"/>
  <c r="J1362" i="80"/>
  <c r="J1363" i="80"/>
  <c r="J1364" i="80"/>
  <c r="J1365" i="80"/>
  <c r="J1366" i="80"/>
  <c r="J1367" i="80"/>
  <c r="J1368" i="80"/>
  <c r="J1369" i="80"/>
  <c r="J1370" i="80"/>
  <c r="J1371" i="80"/>
  <c r="J1372" i="80"/>
  <c r="J1373" i="80"/>
  <c r="J1374" i="80"/>
  <c r="J1375" i="80"/>
  <c r="J1376" i="80"/>
  <c r="J1377" i="80"/>
  <c r="J1378" i="80"/>
  <c r="J1379" i="80"/>
  <c r="J1380" i="80"/>
  <c r="J1381" i="80"/>
  <c r="J1382" i="80"/>
  <c r="J1383" i="80"/>
  <c r="J1384" i="80"/>
  <c r="J1385" i="80"/>
  <c r="J1386" i="80"/>
  <c r="J1387" i="80"/>
  <c r="J1388" i="80"/>
  <c r="J1389" i="80"/>
  <c r="J1390" i="80"/>
  <c r="J1391" i="80"/>
  <c r="J1392" i="80"/>
  <c r="J1393" i="80"/>
  <c r="J1394" i="80"/>
  <c r="J1395" i="80"/>
  <c r="J1396" i="80"/>
  <c r="J1397" i="80"/>
  <c r="J1398" i="80"/>
  <c r="J1399" i="80"/>
  <c r="J1400" i="80"/>
  <c r="J1401" i="80"/>
  <c r="J1402" i="80"/>
  <c r="J1403" i="80"/>
  <c r="J1404" i="80"/>
  <c r="J1405" i="80"/>
  <c r="J1406" i="80"/>
  <c r="J1407" i="80"/>
  <c r="J1408" i="80"/>
  <c r="J1409" i="80"/>
  <c r="J1410" i="80"/>
  <c r="J1411" i="80"/>
  <c r="J1412" i="80"/>
  <c r="J1413" i="80"/>
  <c r="J1414" i="80"/>
  <c r="J1415" i="80"/>
  <c r="J1416" i="80"/>
  <c r="J1417" i="80"/>
  <c r="J1418" i="80"/>
  <c r="J1419" i="80"/>
  <c r="J1420" i="80"/>
  <c r="J1421" i="80"/>
  <c r="J1422" i="80"/>
  <c r="J1423" i="80"/>
  <c r="J1424" i="80"/>
  <c r="J1425" i="80"/>
  <c r="J1426" i="80"/>
  <c r="J1427" i="80"/>
  <c r="J1428" i="80"/>
  <c r="J1429" i="80"/>
  <c r="J1430" i="80"/>
  <c r="J1431" i="80"/>
  <c r="J1432" i="80"/>
  <c r="J1433" i="80"/>
  <c r="J1434" i="80"/>
  <c r="J1435" i="80"/>
  <c r="J1436" i="80"/>
  <c r="J1437" i="80"/>
  <c r="J1438" i="80"/>
  <c r="J1439" i="80"/>
  <c r="J1440" i="80"/>
  <c r="J1441" i="80"/>
  <c r="J1442" i="80"/>
  <c r="J1443" i="80"/>
  <c r="J1444" i="80"/>
  <c r="J1445" i="80"/>
  <c r="J1446" i="80"/>
  <c r="J1447" i="80"/>
  <c r="J1448" i="80"/>
  <c r="J1449" i="80"/>
  <c r="J1450" i="80"/>
  <c r="J1451" i="80"/>
  <c r="J1452" i="80"/>
  <c r="J1453" i="80"/>
  <c r="J1454" i="80"/>
  <c r="J1455" i="80"/>
  <c r="J1456" i="80"/>
  <c r="J1457" i="80"/>
  <c r="J1458" i="80"/>
  <c r="J1459" i="80"/>
  <c r="J1460" i="80"/>
  <c r="J1461" i="80"/>
  <c r="J1462" i="80"/>
  <c r="J1463" i="80"/>
  <c r="J1464" i="80"/>
  <c r="J1465" i="80"/>
  <c r="J1466" i="80"/>
  <c r="J1467" i="80"/>
  <c r="J1468" i="80"/>
  <c r="J1469" i="80"/>
  <c r="J1470" i="80"/>
  <c r="J1471" i="80"/>
  <c r="J1472" i="80"/>
  <c r="J1473" i="80"/>
  <c r="J1474" i="80"/>
  <c r="J1475" i="80"/>
  <c r="J1476" i="80"/>
  <c r="J1477" i="80"/>
  <c r="J1478" i="80"/>
  <c r="J1479" i="80"/>
  <c r="J1480" i="80"/>
  <c r="J1481" i="80"/>
  <c r="J1482" i="80"/>
  <c r="J1483" i="80"/>
  <c r="J1484" i="80"/>
  <c r="J1485" i="80"/>
  <c r="J1486" i="80"/>
  <c r="J1487" i="80"/>
  <c r="J1488" i="80"/>
  <c r="J1489" i="80"/>
  <c r="J1490" i="80"/>
  <c r="J1491" i="80"/>
  <c r="J1492" i="80"/>
  <c r="J1493" i="80"/>
  <c r="J1494" i="80"/>
  <c r="J1495" i="80"/>
  <c r="J1496" i="80"/>
  <c r="J1497" i="80"/>
  <c r="J1498" i="80"/>
  <c r="J1499" i="80"/>
  <c r="J1500" i="80"/>
  <c r="J1501" i="80"/>
  <c r="J1502" i="80"/>
  <c r="J1503" i="80"/>
  <c r="J1504" i="80"/>
  <c r="J1505" i="80"/>
  <c r="J1506" i="80"/>
  <c r="J1507" i="80"/>
  <c r="J1508" i="80"/>
  <c r="J1509" i="80"/>
  <c r="J1510" i="80"/>
  <c r="J1511" i="80"/>
  <c r="J1512" i="80"/>
  <c r="J1513" i="80"/>
  <c r="J1514" i="80"/>
  <c r="J1515" i="80"/>
  <c r="J1516" i="80"/>
  <c r="J1517" i="80"/>
  <c r="J1518" i="80"/>
  <c r="J1519" i="80"/>
  <c r="J1520" i="80"/>
  <c r="J1521" i="80"/>
  <c r="J1522" i="80"/>
  <c r="J1523" i="80"/>
  <c r="J1524" i="80"/>
  <c r="J1525" i="80"/>
  <c r="J1526" i="80"/>
  <c r="J1527" i="80"/>
  <c r="J1528" i="80"/>
  <c r="J1529" i="80"/>
  <c r="J1530" i="80"/>
  <c r="J1531" i="80"/>
  <c r="J1532" i="80"/>
  <c r="J1533" i="80"/>
  <c r="J1534" i="80"/>
  <c r="J1535" i="80"/>
  <c r="J1536" i="80"/>
  <c r="J1537" i="80"/>
  <c r="J1538" i="80"/>
  <c r="J1539" i="80"/>
  <c r="J1540" i="80"/>
  <c r="J1541" i="80"/>
  <c r="J1542" i="80"/>
  <c r="J1543" i="80"/>
  <c r="J1544" i="80"/>
  <c r="J1545" i="80"/>
  <c r="J1546" i="80"/>
  <c r="J1547" i="80"/>
  <c r="J1548" i="80"/>
  <c r="J1549" i="80"/>
  <c r="J1550" i="80"/>
  <c r="J1551" i="80"/>
  <c r="J1552" i="80"/>
  <c r="J1553" i="80"/>
  <c r="J1554" i="80"/>
  <c r="J1555" i="80"/>
  <c r="J1556" i="80"/>
  <c r="J1557" i="80"/>
  <c r="J1558" i="80"/>
  <c r="J1559" i="80"/>
  <c r="J1560" i="80"/>
  <c r="J1561" i="80"/>
  <c r="J1562" i="80"/>
  <c r="J1563" i="80"/>
  <c r="J1564" i="80"/>
  <c r="J1565" i="80"/>
  <c r="J1566" i="80"/>
  <c r="J1567" i="80"/>
  <c r="J1568" i="80"/>
  <c r="J1569" i="80"/>
  <c r="J1570" i="80"/>
  <c r="J1571" i="80"/>
  <c r="J1572" i="80"/>
  <c r="J1573" i="80"/>
  <c r="J1574" i="80"/>
  <c r="J1575" i="80"/>
  <c r="J1576" i="80"/>
  <c r="J1577" i="80"/>
  <c r="J1578" i="80"/>
  <c r="J1579" i="80"/>
  <c r="J1580" i="80"/>
  <c r="J1581" i="80"/>
  <c r="J1582" i="80"/>
  <c r="J1583" i="80"/>
  <c r="J1584" i="80"/>
  <c r="J1585" i="80"/>
  <c r="J1586" i="80"/>
  <c r="J1587" i="80"/>
  <c r="J1588" i="80"/>
  <c r="J1589" i="80"/>
  <c r="J1590" i="80"/>
  <c r="J1591" i="80"/>
  <c r="J1592" i="80"/>
  <c r="J1593" i="80"/>
  <c r="J1594" i="80"/>
  <c r="J1595" i="80"/>
  <c r="J1596" i="80"/>
  <c r="J1597" i="80"/>
  <c r="J1598" i="80"/>
  <c r="J1599" i="80"/>
  <c r="J1600" i="80"/>
  <c r="J1601" i="80"/>
  <c r="J1602" i="80"/>
  <c r="J1603" i="80"/>
  <c r="J1604" i="80"/>
  <c r="J1605" i="80"/>
  <c r="J1606" i="80"/>
  <c r="J1607" i="80"/>
  <c r="J1608" i="80"/>
  <c r="J1609" i="80"/>
  <c r="J1610" i="80"/>
  <c r="J1611" i="80"/>
  <c r="J1612" i="80"/>
  <c r="J1613" i="80"/>
  <c r="J1614" i="80"/>
  <c r="J1615" i="80"/>
  <c r="J1616" i="80"/>
  <c r="J1617" i="80"/>
  <c r="J1618" i="80"/>
  <c r="J1619" i="80"/>
  <c r="J1620" i="80"/>
  <c r="J1621" i="80"/>
  <c r="J1622" i="80"/>
  <c r="J1623" i="80"/>
  <c r="J1624" i="80"/>
  <c r="J1625" i="80"/>
  <c r="J1626" i="80"/>
  <c r="J1627" i="80"/>
  <c r="J1628" i="80"/>
  <c r="J1629" i="80"/>
  <c r="J1630" i="80"/>
  <c r="J1631" i="80"/>
  <c r="J1632" i="80"/>
  <c r="J1633" i="80"/>
  <c r="J1634" i="80"/>
  <c r="J1635" i="80"/>
  <c r="J1636" i="80"/>
  <c r="J1637" i="80"/>
  <c r="J1638" i="80"/>
  <c r="J1639" i="80"/>
  <c r="J1640" i="80"/>
  <c r="J1641" i="80"/>
  <c r="J1642" i="80"/>
  <c r="J1643" i="80"/>
  <c r="J1644" i="80"/>
  <c r="J1645" i="80"/>
  <c r="J1646" i="80"/>
  <c r="J1647" i="80"/>
  <c r="J1648" i="80"/>
  <c r="J1649" i="80"/>
  <c r="J1650" i="80"/>
  <c r="J1651" i="80"/>
  <c r="J1652" i="80"/>
  <c r="J1653" i="80"/>
  <c r="J1654" i="80"/>
  <c r="J1655" i="80"/>
  <c r="J1656" i="80"/>
  <c r="J1657" i="80"/>
  <c r="J1658" i="80"/>
  <c r="J1659" i="80"/>
  <c r="J1660" i="80"/>
  <c r="J1661" i="80"/>
  <c r="J1662" i="80"/>
  <c r="J1663" i="80"/>
  <c r="J1664" i="80"/>
  <c r="J1665" i="80"/>
  <c r="J1666" i="80"/>
  <c r="J1667" i="80"/>
  <c r="J1668" i="80"/>
  <c r="J1669" i="80"/>
  <c r="J1670" i="80"/>
  <c r="J1671" i="80"/>
  <c r="J1672" i="80"/>
  <c r="J1673" i="80"/>
  <c r="J1674" i="80"/>
  <c r="J1675" i="80"/>
  <c r="J1676" i="80"/>
  <c r="J1677" i="80"/>
  <c r="J1678" i="80"/>
  <c r="J1679" i="80"/>
  <c r="J1680" i="80"/>
  <c r="J1681" i="80"/>
  <c r="J1682" i="80"/>
  <c r="J1683" i="80"/>
  <c r="J1684" i="80"/>
  <c r="J1685" i="80"/>
  <c r="J1686" i="80"/>
  <c r="J1687" i="80"/>
  <c r="J1688" i="80"/>
  <c r="J1689" i="80"/>
  <c r="J1690" i="80"/>
  <c r="J1691" i="80"/>
  <c r="J1692" i="80"/>
  <c r="J1693" i="80"/>
  <c r="J1694" i="80"/>
  <c r="J1695" i="80"/>
  <c r="J1696" i="80"/>
  <c r="J1697" i="80"/>
  <c r="J1698" i="80"/>
  <c r="J1699" i="80"/>
  <c r="J1700" i="80"/>
  <c r="J1701" i="80"/>
  <c r="J1702" i="80"/>
  <c r="J1703" i="80"/>
  <c r="J1704" i="80"/>
  <c r="J1705" i="80"/>
  <c r="J1706" i="80"/>
  <c r="J1707" i="80"/>
  <c r="J1708" i="80"/>
  <c r="J1709" i="80"/>
  <c r="J1710" i="80"/>
  <c r="J1711" i="80"/>
  <c r="J1712" i="80"/>
  <c r="J1713" i="80"/>
  <c r="J1714" i="80"/>
  <c r="J1715" i="80"/>
  <c r="J1716" i="80"/>
  <c r="J1717" i="80"/>
  <c r="J1718" i="80"/>
  <c r="J1719" i="80"/>
  <c r="J1720" i="80"/>
  <c r="J1721" i="80"/>
  <c r="J1722" i="80"/>
  <c r="J1723" i="80"/>
  <c r="J1724" i="80"/>
  <c r="J1725" i="80"/>
  <c r="J1726" i="80"/>
  <c r="J1727" i="80"/>
  <c r="J1728" i="80"/>
  <c r="J1729" i="80"/>
  <c r="J1730" i="80"/>
  <c r="J1731" i="80"/>
  <c r="J1732" i="80"/>
  <c r="J1733" i="80"/>
  <c r="J1734" i="80"/>
  <c r="J1735" i="80"/>
  <c r="J1736" i="80"/>
  <c r="J1737" i="80"/>
  <c r="J1738" i="80"/>
  <c r="J1739" i="80"/>
  <c r="J1740" i="80"/>
  <c r="J1741" i="80"/>
  <c r="J1742" i="80"/>
  <c r="J1743" i="80"/>
  <c r="J1744" i="80"/>
  <c r="J1745" i="80"/>
  <c r="J1746" i="80"/>
  <c r="J1747" i="80"/>
  <c r="J1748" i="80"/>
  <c r="J1749" i="80"/>
  <c r="J1750" i="80"/>
  <c r="J1751" i="80"/>
  <c r="J1752" i="80"/>
  <c r="J1753" i="80"/>
  <c r="J1754" i="80"/>
  <c r="J1755" i="80"/>
  <c r="J1756" i="80"/>
  <c r="J1757" i="80"/>
  <c r="J1758" i="80"/>
  <c r="J1759" i="80"/>
  <c r="J1760" i="80"/>
  <c r="J1761" i="80"/>
  <c r="J1762" i="80"/>
  <c r="J1763" i="80"/>
  <c r="J1764" i="80"/>
  <c r="J1765" i="80"/>
  <c r="J1766" i="80"/>
  <c r="J1767" i="80"/>
  <c r="J1768" i="80"/>
  <c r="J1769" i="80"/>
  <c r="J1770" i="80"/>
  <c r="J1771" i="80"/>
  <c r="J1772" i="80"/>
  <c r="J1773" i="80"/>
  <c r="J1774" i="80"/>
  <c r="J1775" i="80"/>
  <c r="J1776" i="80"/>
  <c r="J1777" i="80"/>
  <c r="J1778" i="80"/>
  <c r="J1779" i="80"/>
  <c r="J1780" i="80"/>
  <c r="J1781" i="80"/>
  <c r="J1782" i="80"/>
  <c r="J1783" i="80"/>
  <c r="J1784" i="80"/>
  <c r="J1785" i="80"/>
  <c r="J1786" i="80"/>
  <c r="J1787" i="80"/>
  <c r="J1788" i="80"/>
  <c r="J1789" i="80"/>
  <c r="J1790" i="80"/>
  <c r="J1791" i="80"/>
  <c r="J1792" i="80"/>
  <c r="J1793" i="80"/>
  <c r="J1794" i="80"/>
  <c r="J1795" i="80"/>
  <c r="J1796" i="80"/>
  <c r="J1797" i="80"/>
  <c r="J1798" i="80"/>
  <c r="J1799" i="80"/>
  <c r="J1800" i="80"/>
  <c r="J1801" i="80"/>
  <c r="J1802" i="80"/>
  <c r="J1803" i="80"/>
  <c r="J1804" i="80"/>
  <c r="J1805" i="80"/>
  <c r="J1806" i="80"/>
  <c r="J1807" i="80"/>
  <c r="J1808" i="80"/>
  <c r="J1809" i="80"/>
  <c r="J1810" i="80"/>
  <c r="J1811" i="80"/>
  <c r="J1812" i="80"/>
  <c r="J1813" i="80"/>
  <c r="J1814" i="80"/>
  <c r="J1815" i="80"/>
  <c r="J1816" i="80"/>
  <c r="J1817" i="80"/>
  <c r="J1818" i="80"/>
  <c r="J1819" i="80"/>
  <c r="J1820" i="80"/>
  <c r="J1821" i="80"/>
  <c r="J1822" i="80"/>
  <c r="J1823" i="80"/>
  <c r="J1824" i="80"/>
  <c r="J1825" i="80"/>
  <c r="J1826" i="80"/>
  <c r="J1827" i="80"/>
  <c r="J1828" i="80"/>
  <c r="J1829" i="80"/>
  <c r="J1830" i="80"/>
  <c r="J1831" i="80"/>
  <c r="J1832" i="80"/>
  <c r="J1833" i="80"/>
  <c r="J1834" i="80"/>
  <c r="J1835" i="80"/>
  <c r="J1836" i="80"/>
  <c r="J1837" i="80"/>
  <c r="J1838" i="80"/>
  <c r="J1839" i="80"/>
  <c r="J1840" i="80"/>
  <c r="J1841" i="80"/>
  <c r="J1842" i="80"/>
  <c r="J1843" i="80"/>
  <c r="J1844" i="80"/>
  <c r="J1845" i="80"/>
  <c r="J1846" i="80"/>
  <c r="J1847" i="80"/>
  <c r="J1848" i="80"/>
  <c r="J1849" i="80"/>
  <c r="J1850" i="80"/>
  <c r="J1851" i="80"/>
  <c r="J1852" i="80"/>
  <c r="J1853" i="80"/>
  <c r="J1854" i="80"/>
  <c r="J1855" i="80"/>
  <c r="J1856" i="80"/>
  <c r="J1857" i="80"/>
  <c r="J1858" i="80"/>
  <c r="J1859" i="80"/>
  <c r="J1860" i="80"/>
  <c r="J1861" i="80"/>
  <c r="J1862" i="80"/>
  <c r="J1863" i="80"/>
  <c r="J1864" i="80"/>
  <c r="J1865" i="80"/>
  <c r="J1866" i="80"/>
  <c r="J1867" i="80"/>
  <c r="J1868" i="80"/>
  <c r="J1869" i="80"/>
  <c r="J1870" i="80"/>
  <c r="J1871" i="80"/>
  <c r="J1872" i="80"/>
  <c r="J1873" i="80"/>
  <c r="J1874" i="80"/>
  <c r="J1875" i="80"/>
  <c r="J1876" i="80"/>
  <c r="J1877" i="80"/>
  <c r="J1878" i="80"/>
  <c r="J1879" i="80"/>
  <c r="J1880" i="80"/>
  <c r="J1881" i="80"/>
  <c r="J1882" i="80"/>
  <c r="J1883" i="80"/>
  <c r="J1884" i="80"/>
  <c r="J1885" i="80"/>
  <c r="J1886" i="80"/>
  <c r="J1887" i="80"/>
  <c r="J1888" i="80"/>
  <c r="J1889" i="80"/>
  <c r="J1890" i="80"/>
  <c r="J1891" i="80"/>
  <c r="J1892" i="80"/>
  <c r="J1893" i="80"/>
  <c r="J1894" i="80"/>
  <c r="J1895" i="80"/>
  <c r="J1896" i="80"/>
  <c r="J1897" i="80"/>
  <c r="J1898" i="80"/>
  <c r="J1899" i="80"/>
  <c r="J1900" i="80"/>
  <c r="J1901" i="80"/>
  <c r="J1902" i="80"/>
  <c r="J1903" i="80"/>
  <c r="J1904" i="80"/>
  <c r="J1905" i="80"/>
  <c r="J1906" i="80"/>
  <c r="J1907" i="80"/>
  <c r="J1908" i="80"/>
  <c r="J1909" i="80"/>
  <c r="J1910" i="80"/>
  <c r="J1911" i="80"/>
  <c r="J1912" i="80"/>
  <c r="J1913" i="80"/>
  <c r="J1914" i="80"/>
  <c r="J1915" i="80"/>
  <c r="J1916" i="80"/>
  <c r="J1917" i="80"/>
  <c r="J1918" i="80"/>
  <c r="J1919" i="80"/>
  <c r="J1920" i="80"/>
  <c r="J1921" i="80"/>
  <c r="J1922" i="80"/>
  <c r="J1923" i="80"/>
  <c r="J1924" i="80"/>
  <c r="J1925" i="80"/>
  <c r="J1926" i="80"/>
  <c r="J1927" i="80"/>
  <c r="J1928" i="80"/>
  <c r="J1929" i="80"/>
  <c r="J1930" i="80"/>
  <c r="J1931" i="80"/>
  <c r="J1932" i="80"/>
  <c r="J1933" i="80"/>
  <c r="J1934" i="80"/>
  <c r="J1935" i="80"/>
  <c r="J1936" i="80"/>
  <c r="J1937" i="80"/>
  <c r="J1938" i="80"/>
  <c r="J1939" i="80"/>
  <c r="J1940" i="80"/>
  <c r="J1941" i="80"/>
  <c r="J1942" i="80"/>
  <c r="J1943" i="80"/>
  <c r="J1944" i="80"/>
  <c r="J1945" i="80"/>
  <c r="J1946" i="80"/>
  <c r="J1947" i="80"/>
  <c r="J1948" i="80"/>
  <c r="J1949" i="80"/>
  <c r="J1950" i="80"/>
  <c r="J1951" i="80"/>
  <c r="J1952" i="80"/>
  <c r="J1953" i="80"/>
  <c r="J1954" i="80"/>
  <c r="J1955" i="80"/>
  <c r="J1956" i="80"/>
  <c r="J1957" i="80"/>
  <c r="J1958" i="80"/>
  <c r="J1959" i="80"/>
  <c r="J1960" i="80"/>
  <c r="J1961" i="80"/>
  <c r="J1962" i="80"/>
  <c r="J1963" i="80"/>
  <c r="J1964" i="80"/>
  <c r="J1965" i="80"/>
  <c r="J1966" i="80"/>
  <c r="J1967" i="80"/>
  <c r="J1968" i="80"/>
  <c r="J1969" i="80"/>
  <c r="J1970" i="80"/>
  <c r="J1971" i="80"/>
  <c r="J1972" i="80"/>
  <c r="J1973" i="80"/>
  <c r="J1974" i="80"/>
  <c r="J1975" i="80"/>
  <c r="J1976" i="80"/>
  <c r="J1977" i="80"/>
  <c r="J1978" i="80"/>
  <c r="J1979" i="80"/>
  <c r="J1980" i="80"/>
  <c r="J1981" i="80"/>
  <c r="J1982" i="80"/>
  <c r="J1983" i="80"/>
  <c r="J1984" i="80"/>
  <c r="J1985" i="80"/>
  <c r="J1986" i="80"/>
  <c r="J1987" i="80"/>
  <c r="J1988" i="80"/>
  <c r="J1989" i="80"/>
  <c r="J1990" i="80"/>
  <c r="J1991" i="80"/>
  <c r="J1992" i="80"/>
  <c r="J1993" i="80"/>
  <c r="J1994" i="80"/>
  <c r="J1995" i="80"/>
  <c r="J1996" i="80"/>
  <c r="J1997" i="80"/>
  <c r="J1998" i="80"/>
  <c r="J1999" i="80"/>
  <c r="J2000" i="80"/>
  <c r="J2001" i="80"/>
  <c r="J2002" i="80"/>
  <c r="J2003" i="80"/>
  <c r="J2004" i="80"/>
  <c r="J2005" i="80"/>
  <c r="J2006" i="80"/>
  <c r="J2007" i="80"/>
  <c r="J2008" i="80"/>
  <c r="J2009" i="80"/>
  <c r="J2010" i="80"/>
  <c r="J2011" i="80"/>
  <c r="J2012" i="80"/>
  <c r="J2013" i="80"/>
  <c r="J2014" i="80"/>
  <c r="J2015" i="80"/>
  <c r="J2016" i="80"/>
  <c r="J2017" i="80"/>
  <c r="J2018" i="80"/>
  <c r="J2019" i="80"/>
  <c r="J2020" i="80"/>
  <c r="J2021" i="80"/>
  <c r="J2022" i="80"/>
  <c r="J2023" i="80"/>
  <c r="J2024" i="80"/>
  <c r="J2025" i="80"/>
  <c r="J2026" i="80"/>
  <c r="J2027" i="80"/>
  <c r="J2028" i="80"/>
  <c r="J2029" i="80"/>
  <c r="J2030" i="80"/>
  <c r="J2031" i="80"/>
  <c r="J2032" i="80"/>
  <c r="J2033" i="80"/>
  <c r="J2034" i="80"/>
  <c r="J2035" i="80"/>
  <c r="J2036" i="80"/>
  <c r="J2037" i="80"/>
  <c r="J2038" i="80"/>
  <c r="J2039" i="80"/>
  <c r="J2040" i="80"/>
  <c r="J2041" i="80"/>
  <c r="J2042" i="80"/>
  <c r="J2043" i="80"/>
  <c r="J2044" i="80"/>
  <c r="J2045" i="80"/>
  <c r="J2046" i="80"/>
  <c r="J2047" i="80"/>
  <c r="J2048" i="80"/>
  <c r="J2049" i="80"/>
  <c r="J2050" i="80"/>
  <c r="J2051" i="80"/>
  <c r="J2052" i="80"/>
  <c r="J2053" i="80"/>
  <c r="J2054" i="80"/>
  <c r="J2055" i="80"/>
  <c r="J2056" i="80"/>
  <c r="J2057" i="80"/>
  <c r="J2058" i="80"/>
  <c r="J2059" i="80"/>
  <c r="J2060" i="80"/>
  <c r="J2061" i="80"/>
  <c r="J2062" i="80"/>
  <c r="J2063" i="80"/>
  <c r="J2064" i="80"/>
  <c r="J2065" i="80"/>
  <c r="J2066" i="80"/>
  <c r="J2067" i="80"/>
  <c r="J2068" i="80"/>
  <c r="J2069" i="80"/>
  <c r="J2070" i="80"/>
  <c r="J2071" i="80"/>
  <c r="J2072" i="80"/>
  <c r="J2073" i="80"/>
  <c r="J2074" i="80"/>
  <c r="J2075" i="80"/>
  <c r="J2076" i="80"/>
  <c r="J2077" i="80"/>
  <c r="J2078" i="80"/>
  <c r="J2079" i="80"/>
  <c r="J2080" i="80"/>
  <c r="J2081" i="80"/>
  <c r="J2082" i="80"/>
  <c r="J2083" i="80"/>
  <c r="J2084" i="80"/>
  <c r="J2085" i="80"/>
  <c r="J2086" i="80"/>
  <c r="J2087" i="80"/>
  <c r="J2088" i="80"/>
  <c r="J2089" i="80"/>
  <c r="J2090" i="80"/>
  <c r="J2091" i="80"/>
  <c r="J2092" i="80"/>
  <c r="J2093" i="80"/>
  <c r="J2094" i="80"/>
  <c r="J2095" i="80"/>
  <c r="J2096" i="80"/>
  <c r="J2097" i="80"/>
  <c r="J2098" i="80"/>
  <c r="J2099" i="80"/>
  <c r="J2100" i="80"/>
  <c r="J2101" i="80"/>
  <c r="J2102" i="80"/>
  <c r="J2103" i="80"/>
  <c r="J2104" i="80"/>
  <c r="J2105" i="80"/>
  <c r="J2106" i="80"/>
  <c r="J2107" i="80"/>
  <c r="J2108" i="80"/>
  <c r="J2109" i="80"/>
  <c r="J2110" i="80"/>
  <c r="J2111" i="80"/>
  <c r="J2112" i="80"/>
  <c r="J2113" i="80"/>
  <c r="J2114" i="80"/>
  <c r="J2115" i="80"/>
  <c r="J2116" i="80"/>
  <c r="J2117" i="80"/>
  <c r="J2118" i="80"/>
  <c r="J2119" i="80"/>
  <c r="J2120" i="80"/>
  <c r="J2121" i="80"/>
  <c r="J2122" i="80"/>
  <c r="J2123" i="80"/>
  <c r="J2124" i="80"/>
  <c r="J2125" i="80"/>
  <c r="J2126" i="80"/>
  <c r="J2127" i="80"/>
  <c r="J2128" i="80"/>
  <c r="J2129" i="80"/>
  <c r="J2130" i="80"/>
  <c r="J2131" i="80"/>
  <c r="J2132" i="80"/>
  <c r="J2133" i="80"/>
  <c r="J2134" i="80"/>
  <c r="J2135" i="80"/>
  <c r="J2136" i="80"/>
  <c r="J2137" i="80"/>
  <c r="J2138" i="80"/>
  <c r="J2139" i="80"/>
  <c r="J2140" i="80"/>
  <c r="J2141" i="80"/>
  <c r="J2142" i="80"/>
  <c r="J2143" i="80"/>
  <c r="J2144" i="80"/>
  <c r="J2145" i="80"/>
  <c r="J2146" i="80"/>
  <c r="J2147" i="80"/>
  <c r="J2148" i="80"/>
  <c r="J2149" i="80"/>
  <c r="J2150" i="80"/>
  <c r="J2151" i="80"/>
  <c r="J2152" i="80"/>
  <c r="J2153" i="80"/>
  <c r="J2154" i="80"/>
  <c r="J2155" i="80"/>
  <c r="J2156" i="80"/>
  <c r="J2157" i="80"/>
  <c r="J2158" i="80"/>
  <c r="J2159" i="80"/>
  <c r="J2160" i="80"/>
  <c r="J2161" i="80"/>
  <c r="J2162" i="80"/>
  <c r="J2163" i="80"/>
  <c r="J2164" i="80"/>
  <c r="J2165" i="80"/>
  <c r="J2166" i="80"/>
  <c r="J2167" i="80"/>
  <c r="J2168" i="80"/>
  <c r="J2169" i="80"/>
  <c r="J2170" i="80"/>
  <c r="J2171" i="80"/>
  <c r="J2172" i="80"/>
  <c r="J2173" i="80"/>
  <c r="J2174" i="80"/>
  <c r="J2175" i="80"/>
  <c r="J2176" i="80"/>
  <c r="J2177" i="80"/>
  <c r="J2178" i="80"/>
  <c r="J2179" i="80"/>
  <c r="J2180" i="80"/>
  <c r="J2181" i="80"/>
  <c r="J2182" i="80"/>
  <c r="J2183" i="80"/>
  <c r="J2184" i="80"/>
  <c r="J2185" i="80"/>
  <c r="J2186" i="80"/>
  <c r="J2187" i="80"/>
  <c r="J2188" i="80"/>
  <c r="J2189" i="80"/>
  <c r="J2190" i="80"/>
  <c r="J2191" i="80"/>
  <c r="J2192" i="80"/>
  <c r="J2193" i="80"/>
  <c r="J2194" i="80"/>
  <c r="J2195" i="80"/>
  <c r="J2196" i="80"/>
  <c r="J2197" i="80"/>
  <c r="J2198" i="80"/>
  <c r="J2199" i="80"/>
  <c r="J2200" i="80"/>
  <c r="J2201" i="80"/>
  <c r="J2202" i="80"/>
  <c r="J2203" i="80"/>
  <c r="J2204" i="80"/>
  <c r="J2205" i="80"/>
  <c r="J2206" i="80"/>
  <c r="J2207" i="80"/>
  <c r="J2208" i="80"/>
  <c r="J2209" i="80"/>
  <c r="J2210" i="80"/>
  <c r="J2211" i="80"/>
  <c r="J2212" i="80"/>
  <c r="J2213" i="80"/>
  <c r="J2214" i="80"/>
  <c r="J2215" i="80"/>
  <c r="J2216" i="80"/>
  <c r="J2217" i="80"/>
  <c r="J2218" i="80"/>
  <c r="J2219" i="80"/>
  <c r="J2220" i="80"/>
  <c r="J2221" i="80"/>
  <c r="J2222" i="80"/>
  <c r="J2223" i="80"/>
  <c r="J2224" i="80"/>
  <c r="J2225" i="80"/>
  <c r="J2226" i="80"/>
  <c r="J2227" i="80"/>
  <c r="J2228" i="80"/>
  <c r="J2229" i="80"/>
  <c r="J2230" i="80"/>
  <c r="J2231" i="80"/>
  <c r="J2232" i="80"/>
  <c r="J2233" i="80"/>
  <c r="J2234" i="80"/>
  <c r="J2235" i="80"/>
  <c r="J2236" i="80"/>
  <c r="J2237" i="80"/>
  <c r="J2238" i="80"/>
  <c r="J2239" i="80"/>
  <c r="J2240" i="80"/>
  <c r="J2241" i="80"/>
  <c r="J2242" i="80"/>
  <c r="J2243" i="80"/>
  <c r="J2244" i="80"/>
  <c r="J2245" i="80"/>
  <c r="J2246" i="80"/>
  <c r="J2247" i="80"/>
  <c r="J2248" i="80"/>
  <c r="J2249" i="80"/>
  <c r="J2250" i="80"/>
  <c r="J2251" i="80"/>
  <c r="J2252" i="80"/>
  <c r="J2253" i="80"/>
  <c r="J2254" i="80"/>
  <c r="J2255" i="80"/>
  <c r="J2256" i="80"/>
  <c r="J2257" i="80"/>
  <c r="J2258" i="80"/>
  <c r="J2259" i="80"/>
  <c r="J2260" i="80"/>
  <c r="J2261" i="80"/>
  <c r="J2262" i="80"/>
  <c r="J2263" i="80"/>
  <c r="J2264" i="80"/>
  <c r="J2265" i="80"/>
  <c r="J2266" i="80"/>
  <c r="J2267" i="80"/>
  <c r="J2268" i="80"/>
  <c r="J2269" i="80"/>
  <c r="J2270" i="80"/>
  <c r="J2271" i="80"/>
  <c r="J2272" i="80"/>
  <c r="J2273" i="80"/>
  <c r="J2274" i="80"/>
  <c r="J2275" i="80"/>
  <c r="J2276" i="80"/>
  <c r="J2277" i="80"/>
  <c r="J2278" i="80"/>
  <c r="J2279" i="80"/>
  <c r="J2280" i="80"/>
  <c r="J2281" i="80"/>
  <c r="J2282" i="80"/>
  <c r="J2283" i="80"/>
  <c r="J2284" i="80"/>
  <c r="J2285" i="80"/>
  <c r="J2286" i="80"/>
  <c r="J2287" i="80"/>
  <c r="J2288" i="80"/>
  <c r="J2289" i="80"/>
  <c r="J2290" i="80"/>
  <c r="J2291" i="80"/>
  <c r="J2292" i="80"/>
  <c r="J2293" i="80"/>
  <c r="J2294" i="80"/>
  <c r="J2295" i="80"/>
  <c r="J2296" i="80"/>
  <c r="J2297" i="80"/>
  <c r="J2298" i="80"/>
  <c r="J2299" i="80"/>
  <c r="J2300" i="80"/>
  <c r="J2301" i="80"/>
  <c r="J2302" i="80"/>
  <c r="J2303" i="80"/>
  <c r="J2304" i="80"/>
  <c r="J2305" i="80"/>
  <c r="J2306" i="80"/>
  <c r="J2307" i="80"/>
  <c r="J2308" i="80"/>
  <c r="J2309" i="80"/>
  <c r="J2310" i="80"/>
  <c r="J2311" i="80"/>
  <c r="J2312" i="80"/>
  <c r="J2313" i="80"/>
  <c r="J2314" i="80"/>
  <c r="J2315" i="80"/>
  <c r="J2316" i="80"/>
  <c r="J2317" i="80"/>
  <c r="J2318" i="80"/>
  <c r="J2319" i="80"/>
  <c r="J2320" i="80"/>
  <c r="J2321" i="80"/>
  <c r="J2322" i="80"/>
  <c r="J2323" i="80"/>
  <c r="J2324" i="80"/>
  <c r="J2325" i="80"/>
  <c r="J2326" i="80"/>
  <c r="J2327" i="80"/>
  <c r="J2328" i="80"/>
  <c r="J2329" i="80"/>
  <c r="J2330" i="80"/>
  <c r="J2331" i="80"/>
  <c r="J2332" i="80"/>
  <c r="J2333" i="80"/>
  <c r="J2334" i="80"/>
  <c r="J2335" i="80"/>
  <c r="J2336" i="80"/>
  <c r="J2337" i="80"/>
  <c r="J2338" i="80"/>
  <c r="J2339" i="80"/>
  <c r="J2340" i="80"/>
  <c r="J2341" i="80"/>
  <c r="J2342" i="80"/>
  <c r="J2343" i="80"/>
  <c r="J2344" i="80"/>
  <c r="J2345" i="80"/>
  <c r="J2346" i="80"/>
  <c r="J2347" i="80"/>
  <c r="J2348" i="80"/>
  <c r="J2349" i="80"/>
  <c r="J2350" i="80"/>
  <c r="J2351" i="80"/>
  <c r="J2352" i="80"/>
  <c r="J2353" i="80"/>
  <c r="J2354" i="80"/>
  <c r="J2355" i="80"/>
  <c r="J2356" i="80"/>
  <c r="J2357" i="80"/>
  <c r="J2358" i="80"/>
  <c r="J2359" i="80"/>
  <c r="J2360" i="80"/>
  <c r="J2361" i="80"/>
  <c r="J2362" i="80"/>
  <c r="J2363" i="80"/>
  <c r="J2364" i="80"/>
  <c r="J2365" i="80"/>
  <c r="J2366" i="80"/>
  <c r="J2367" i="80"/>
  <c r="J2368" i="80"/>
  <c r="J2369" i="80"/>
  <c r="J2370" i="80"/>
  <c r="J2371" i="80"/>
  <c r="J2372" i="80"/>
  <c r="J2373" i="80"/>
  <c r="J2374" i="80"/>
  <c r="J2375" i="80"/>
  <c r="J2376" i="80"/>
  <c r="J2377" i="80"/>
  <c r="J2378" i="80"/>
  <c r="J2379" i="80"/>
  <c r="J2380" i="80"/>
  <c r="J2381" i="80"/>
  <c r="J2382" i="80"/>
  <c r="J2383" i="80"/>
  <c r="J2384" i="80"/>
  <c r="J2385" i="80"/>
  <c r="J2386" i="80"/>
  <c r="J2387" i="80"/>
  <c r="J2388" i="80"/>
  <c r="J2389" i="80"/>
  <c r="J2390" i="80"/>
  <c r="J2391" i="80"/>
  <c r="J2392" i="80"/>
  <c r="J2393" i="80"/>
  <c r="J2394" i="80"/>
  <c r="J2395" i="80"/>
  <c r="J2396" i="80"/>
  <c r="J2397" i="80"/>
  <c r="J2398" i="80"/>
  <c r="J2399" i="80"/>
  <c r="J2400" i="80"/>
  <c r="J2401" i="80"/>
  <c r="J2402" i="80"/>
  <c r="J2403" i="80"/>
  <c r="J2404" i="80"/>
  <c r="J2405" i="80"/>
  <c r="J2406" i="80"/>
  <c r="J2407" i="80"/>
  <c r="J2408" i="80"/>
  <c r="J2409" i="80"/>
  <c r="J2410" i="80"/>
  <c r="J2411" i="80"/>
  <c r="J2412" i="80"/>
  <c r="J2413" i="80"/>
  <c r="J2414" i="80"/>
  <c r="J2415" i="80"/>
  <c r="J2416" i="80"/>
  <c r="J2417" i="80"/>
  <c r="J2418" i="80"/>
  <c r="J2419" i="80"/>
  <c r="J2420" i="80"/>
  <c r="J2421" i="80"/>
  <c r="J2422" i="80"/>
  <c r="J2423" i="80"/>
  <c r="J2424" i="80"/>
  <c r="J2425" i="80"/>
  <c r="J2426" i="80"/>
  <c r="J2427" i="80"/>
  <c r="J2428" i="80"/>
  <c r="J2429" i="80"/>
  <c r="J2430" i="80"/>
  <c r="J2431" i="80"/>
  <c r="J2432" i="80"/>
  <c r="J2433" i="80"/>
  <c r="J2434" i="80"/>
  <c r="J2435" i="80"/>
  <c r="J2436" i="80"/>
  <c r="J2437" i="80"/>
  <c r="J2438" i="80"/>
  <c r="J2439" i="80"/>
  <c r="J2440" i="80"/>
  <c r="J2441" i="80"/>
  <c r="J2442" i="80"/>
  <c r="J2443" i="80"/>
  <c r="J2444" i="80"/>
  <c r="J2445" i="80"/>
  <c r="J2446" i="80"/>
  <c r="J2447" i="80"/>
  <c r="J2448" i="80"/>
  <c r="J2449" i="80"/>
  <c r="J2450" i="80"/>
  <c r="J2451" i="80"/>
  <c r="J2452" i="80"/>
  <c r="J2453" i="80"/>
  <c r="J2454" i="80"/>
  <c r="J2455" i="80"/>
  <c r="J2456" i="80"/>
  <c r="J2457" i="80"/>
  <c r="J2458" i="80"/>
  <c r="J2459" i="80"/>
  <c r="J2460" i="80"/>
  <c r="J2461" i="80"/>
  <c r="J2462" i="80"/>
  <c r="J2463" i="80"/>
  <c r="J2464" i="80"/>
  <c r="J2465" i="80"/>
  <c r="J2466" i="80"/>
  <c r="J2467" i="80"/>
  <c r="J2468" i="80"/>
  <c r="J2469" i="80"/>
  <c r="J2470" i="80"/>
  <c r="J2471" i="80"/>
  <c r="J2472" i="80"/>
  <c r="J2473" i="80"/>
  <c r="J2474" i="80"/>
  <c r="J2475" i="80"/>
  <c r="J2476" i="80"/>
  <c r="J2477" i="80"/>
  <c r="J2478" i="80"/>
  <c r="J2479" i="80"/>
  <c r="J2480" i="80"/>
  <c r="J2481" i="80"/>
  <c r="J2482" i="80"/>
  <c r="J2483" i="80"/>
  <c r="J2484" i="80"/>
  <c r="J2485" i="80"/>
  <c r="J2486" i="80"/>
  <c r="J2487" i="80"/>
  <c r="J2488" i="80"/>
  <c r="J2489" i="80"/>
  <c r="J2490" i="80"/>
  <c r="J2491" i="80"/>
  <c r="J2492" i="80"/>
  <c r="J2493" i="80"/>
  <c r="J2494" i="80"/>
  <c r="J2495" i="80"/>
  <c r="J2496" i="80"/>
  <c r="J2497" i="80"/>
  <c r="J2498" i="80"/>
  <c r="J2499" i="80"/>
  <c r="J2500" i="80"/>
  <c r="J2501" i="80"/>
  <c r="J2502" i="80"/>
  <c r="J2503" i="80"/>
  <c r="J2504" i="80"/>
  <c r="J2505" i="80"/>
  <c r="J2506" i="80"/>
  <c r="J2507" i="80"/>
  <c r="J2508" i="80"/>
  <c r="J2509" i="80"/>
  <c r="J2510" i="80"/>
  <c r="J2511" i="80"/>
  <c r="J2512" i="80"/>
  <c r="J2513" i="80"/>
  <c r="J2514" i="80"/>
  <c r="J2515" i="80"/>
  <c r="J2516" i="80"/>
  <c r="J2517" i="80"/>
  <c r="J2518" i="80"/>
  <c r="J2519" i="80"/>
  <c r="J2520" i="80"/>
  <c r="J2521" i="80"/>
  <c r="J2522" i="80"/>
  <c r="J2523" i="80"/>
  <c r="J2524" i="80"/>
  <c r="J2525" i="80"/>
  <c r="J2526" i="80"/>
  <c r="J2527" i="80"/>
  <c r="J2528" i="80"/>
  <c r="J2529" i="80"/>
  <c r="J2530" i="80"/>
  <c r="J2531" i="80"/>
  <c r="J2532" i="80"/>
  <c r="J2533" i="80"/>
  <c r="J2534" i="80"/>
  <c r="J2535" i="80"/>
  <c r="J2536" i="80"/>
  <c r="J2537" i="80"/>
  <c r="J2538" i="80"/>
  <c r="J2539" i="80"/>
  <c r="J2540" i="80"/>
  <c r="J2541" i="80"/>
  <c r="J2542" i="80"/>
  <c r="J2543" i="80"/>
  <c r="J2544" i="80"/>
  <c r="J2545" i="80"/>
  <c r="J2546" i="80"/>
  <c r="J2547" i="80"/>
  <c r="J2548" i="80"/>
  <c r="J2549" i="80"/>
  <c r="J2550" i="80"/>
  <c r="J2551" i="80"/>
  <c r="J2552" i="80"/>
  <c r="J2553" i="80"/>
  <c r="J2554" i="80"/>
  <c r="J2555" i="80"/>
  <c r="J2556" i="80"/>
  <c r="J2557" i="80"/>
  <c r="J2558" i="80"/>
  <c r="J2559" i="80"/>
  <c r="J2560" i="80"/>
  <c r="J2561" i="80"/>
  <c r="J2562" i="80"/>
  <c r="J2563" i="80"/>
  <c r="J2564" i="80"/>
  <c r="J2565" i="80"/>
  <c r="J2566" i="80"/>
  <c r="J2567" i="80"/>
  <c r="J2568" i="80"/>
  <c r="J2569" i="80"/>
  <c r="J2570" i="80"/>
  <c r="J2571" i="80"/>
  <c r="J2572" i="80"/>
  <c r="J2573" i="80"/>
  <c r="J2574" i="80"/>
  <c r="J2575" i="80"/>
  <c r="J2576" i="80"/>
  <c r="J2577" i="80"/>
  <c r="J2578" i="80"/>
  <c r="J2579" i="80"/>
  <c r="J2580" i="80"/>
  <c r="J2581" i="80"/>
  <c r="J2582" i="80"/>
  <c r="J2583" i="80"/>
  <c r="J2584" i="80"/>
  <c r="J2585" i="80"/>
  <c r="J2586" i="80"/>
  <c r="J2587" i="80"/>
  <c r="J2588" i="80"/>
  <c r="J2589" i="80"/>
  <c r="J2590" i="80"/>
  <c r="J2591" i="80"/>
  <c r="J2592" i="80"/>
  <c r="J2593" i="80"/>
  <c r="J2594" i="80"/>
  <c r="J2595" i="80"/>
  <c r="J2596" i="80"/>
  <c r="J2597" i="80"/>
  <c r="J2598" i="80"/>
  <c r="J2599" i="80"/>
  <c r="J2600" i="80"/>
  <c r="J2601" i="80"/>
  <c r="J2602" i="80"/>
  <c r="J2603" i="80"/>
  <c r="J2604" i="80"/>
  <c r="J2605" i="80"/>
  <c r="J2606" i="80"/>
  <c r="J2607" i="80"/>
  <c r="J2608" i="80"/>
  <c r="J2609" i="80"/>
  <c r="J2610" i="80"/>
  <c r="J2611" i="80"/>
  <c r="J2612" i="80"/>
  <c r="J2613" i="80"/>
  <c r="J2614" i="80"/>
  <c r="J2615" i="80"/>
  <c r="J2616" i="80"/>
  <c r="J2617" i="80"/>
  <c r="J2618" i="80"/>
  <c r="J2619" i="80"/>
  <c r="J2620" i="80"/>
  <c r="J2621" i="80"/>
  <c r="J2622" i="80"/>
  <c r="J2623" i="80"/>
  <c r="J2624" i="80"/>
  <c r="J2625" i="80"/>
  <c r="J2626" i="80"/>
  <c r="J2627" i="80"/>
  <c r="J2628" i="80"/>
  <c r="J2629" i="80"/>
  <c r="J2630" i="80"/>
  <c r="J2631" i="80"/>
  <c r="J2632" i="80"/>
  <c r="J2633" i="80"/>
  <c r="J2634" i="80"/>
  <c r="J2635" i="80"/>
  <c r="J2636" i="80"/>
  <c r="J2637" i="80"/>
  <c r="J2638" i="80"/>
  <c r="J2639" i="80"/>
  <c r="J2640" i="80"/>
  <c r="J2641" i="80"/>
  <c r="J2642" i="80"/>
  <c r="J2643" i="80"/>
  <c r="J2644" i="80"/>
  <c r="J2645" i="80"/>
  <c r="J2646" i="80"/>
  <c r="J2647" i="80"/>
  <c r="J2648" i="80"/>
  <c r="J2649" i="80"/>
  <c r="J2650" i="80"/>
  <c r="J2651" i="80"/>
  <c r="J2652" i="80"/>
  <c r="J2653" i="80"/>
  <c r="J2654" i="80"/>
  <c r="J2655" i="80"/>
  <c r="J2656" i="80"/>
  <c r="J2657" i="80"/>
  <c r="J2658" i="80"/>
  <c r="J2659" i="80"/>
  <c r="J2660" i="80"/>
  <c r="J2661" i="80"/>
  <c r="J2662" i="80"/>
  <c r="J2663" i="80"/>
  <c r="J2664" i="80"/>
  <c r="J2665" i="80"/>
  <c r="J2666" i="80"/>
  <c r="J2667" i="80"/>
  <c r="J2668" i="80"/>
  <c r="J2669" i="80"/>
  <c r="J2670" i="80"/>
  <c r="J2671" i="80"/>
  <c r="J2672" i="80"/>
  <c r="J2673" i="80"/>
  <c r="J2674" i="80"/>
  <c r="J2675" i="80"/>
  <c r="J2676" i="80"/>
  <c r="J2677" i="80"/>
  <c r="J2678" i="80"/>
  <c r="J2679" i="80"/>
  <c r="J2680" i="80"/>
  <c r="J2681" i="80"/>
  <c r="J2682" i="80"/>
  <c r="J2683" i="80"/>
  <c r="J2684" i="80"/>
  <c r="J2685" i="80"/>
  <c r="J2686" i="80"/>
  <c r="J2687" i="80"/>
  <c r="J2688" i="80"/>
  <c r="J2689" i="80"/>
  <c r="J2690" i="80"/>
  <c r="J2691" i="80"/>
  <c r="J2692" i="80"/>
  <c r="J2693" i="80"/>
  <c r="J2694" i="80"/>
  <c r="J2695" i="80"/>
  <c r="J2696" i="80"/>
  <c r="J2697" i="80"/>
  <c r="J2698" i="80"/>
  <c r="J2699" i="80"/>
  <c r="J2700" i="80"/>
  <c r="J2701" i="80"/>
  <c r="J2702" i="80"/>
  <c r="J2703" i="80"/>
  <c r="J2704" i="80"/>
  <c r="J2705" i="80"/>
  <c r="J2706" i="80"/>
  <c r="J2707" i="80"/>
  <c r="J2708" i="80"/>
  <c r="J2709" i="80"/>
  <c r="J2710" i="80"/>
  <c r="J2711" i="80"/>
  <c r="J2712" i="80"/>
  <c r="J2713" i="80"/>
  <c r="J2714" i="80"/>
  <c r="J2715" i="80"/>
  <c r="J2716" i="80"/>
  <c r="J2717" i="80"/>
  <c r="J2718" i="80"/>
  <c r="J2719" i="80"/>
  <c r="J2720" i="80"/>
  <c r="J2721" i="80"/>
  <c r="J2722" i="80"/>
  <c r="J2723" i="80"/>
  <c r="J2724" i="80"/>
  <c r="J2725" i="80"/>
  <c r="J2726" i="80"/>
  <c r="J2727" i="80"/>
  <c r="J2728" i="80"/>
  <c r="J2729" i="80"/>
  <c r="J2730" i="80"/>
  <c r="J2731" i="80"/>
  <c r="J2732" i="80"/>
  <c r="J2733" i="80"/>
  <c r="J2734" i="80"/>
  <c r="J2735" i="80"/>
  <c r="J2736" i="80"/>
  <c r="J2737" i="80"/>
  <c r="J2738" i="80"/>
  <c r="J2739" i="80"/>
  <c r="J2740" i="80"/>
  <c r="J2741" i="80"/>
  <c r="J2742" i="80"/>
  <c r="J2743" i="80"/>
  <c r="J2744" i="80"/>
  <c r="J2745" i="80"/>
  <c r="J2746" i="80"/>
  <c r="J2747" i="80"/>
  <c r="J2748" i="80"/>
  <c r="J2749" i="80"/>
  <c r="J2750" i="80"/>
  <c r="J2751" i="80"/>
  <c r="J2752" i="80"/>
  <c r="J2753" i="80"/>
  <c r="J2754" i="80"/>
  <c r="J2755" i="80"/>
  <c r="J2756" i="80"/>
  <c r="J2757" i="80"/>
  <c r="J2758" i="80"/>
  <c r="J2759" i="80"/>
  <c r="J2760" i="80"/>
  <c r="J2761" i="80"/>
  <c r="J2762" i="80"/>
  <c r="J2763" i="80"/>
  <c r="J2764" i="80"/>
  <c r="J2765" i="80"/>
  <c r="J2766" i="80"/>
  <c r="J2767" i="80"/>
  <c r="J2768" i="80"/>
  <c r="J2769" i="80"/>
  <c r="J2770" i="80"/>
  <c r="J2771" i="80"/>
  <c r="J2772" i="80"/>
  <c r="J2773" i="80"/>
  <c r="J2774" i="80"/>
  <c r="J2775" i="80"/>
  <c r="J2776" i="80"/>
  <c r="J2777" i="80"/>
  <c r="J2778" i="80"/>
  <c r="J2779" i="80"/>
  <c r="J2780" i="80"/>
  <c r="J2781" i="80"/>
  <c r="J2782" i="80"/>
  <c r="J2783" i="80"/>
  <c r="J2784" i="80"/>
  <c r="J2785" i="80"/>
  <c r="J2786" i="80"/>
  <c r="J2787" i="80"/>
  <c r="J2788" i="80"/>
  <c r="J2789" i="80"/>
  <c r="J2790" i="80"/>
  <c r="J2791" i="80"/>
  <c r="J2792" i="80"/>
  <c r="J2793" i="80"/>
  <c r="J2794" i="80"/>
  <c r="J2795" i="80"/>
  <c r="J2796" i="80"/>
  <c r="J2797" i="80"/>
  <c r="J2798" i="80"/>
  <c r="J2799" i="80"/>
  <c r="J2800" i="80"/>
  <c r="J2801" i="80"/>
  <c r="J2802" i="80"/>
  <c r="J2803" i="80"/>
  <c r="J2804" i="80"/>
  <c r="J2805" i="80"/>
  <c r="J2806" i="80"/>
  <c r="J2807" i="80"/>
  <c r="J2808" i="80"/>
  <c r="J2809" i="80"/>
  <c r="J2810" i="80"/>
  <c r="J2811" i="80"/>
  <c r="J2812" i="80"/>
  <c r="J2813" i="80"/>
  <c r="J2814" i="80"/>
  <c r="J2815" i="80"/>
  <c r="J2816" i="80"/>
  <c r="J2817" i="80"/>
  <c r="J2818" i="80"/>
  <c r="J2819" i="80"/>
  <c r="J2820" i="80"/>
  <c r="J2821" i="80"/>
  <c r="J2822" i="80"/>
  <c r="J2823" i="80"/>
  <c r="J2824" i="80"/>
  <c r="J2825" i="80"/>
  <c r="J2826" i="80"/>
  <c r="J2827" i="80"/>
  <c r="J2828" i="80"/>
  <c r="J2829" i="80"/>
  <c r="J2830" i="80"/>
  <c r="J2831" i="80"/>
  <c r="J2832" i="80"/>
  <c r="J2833" i="80"/>
  <c r="J2834" i="80"/>
  <c r="J2835" i="80"/>
  <c r="J2836" i="80"/>
  <c r="J2837" i="80"/>
  <c r="J2838" i="80"/>
  <c r="J2839" i="80"/>
  <c r="J2840" i="80"/>
  <c r="J2841" i="80"/>
  <c r="J2842" i="80"/>
  <c r="J2843" i="80"/>
  <c r="J2844" i="80"/>
  <c r="J2845" i="80"/>
  <c r="J2846" i="80"/>
  <c r="J2847" i="80"/>
  <c r="J2848" i="80"/>
  <c r="J2849" i="80"/>
  <c r="J2850" i="80"/>
  <c r="J2851" i="80"/>
  <c r="J2852" i="80"/>
  <c r="J2853" i="80"/>
  <c r="J2854" i="80"/>
  <c r="J2855" i="80"/>
  <c r="J2856" i="80"/>
  <c r="J2857" i="80"/>
  <c r="J2858" i="80"/>
  <c r="J2859" i="80"/>
  <c r="J2860" i="80"/>
  <c r="J2861" i="80"/>
  <c r="J2862" i="80"/>
  <c r="J2863" i="80"/>
  <c r="J2864" i="80"/>
  <c r="J2865" i="80"/>
  <c r="J2866" i="80"/>
  <c r="J2867" i="80"/>
  <c r="J2868" i="80"/>
  <c r="J2869" i="80"/>
  <c r="J2870" i="80"/>
  <c r="J2871" i="80"/>
  <c r="J2872" i="80"/>
  <c r="J2873" i="80"/>
  <c r="J2874" i="80"/>
  <c r="J2875" i="80"/>
  <c r="J2876" i="80"/>
  <c r="J2877" i="80"/>
  <c r="J2878" i="80"/>
  <c r="J2879" i="80"/>
  <c r="J2880" i="80"/>
  <c r="J2881" i="80"/>
  <c r="J2882" i="80"/>
  <c r="J2883" i="80"/>
  <c r="J2884" i="80"/>
  <c r="J2885" i="80"/>
  <c r="J2886" i="80"/>
  <c r="J2887" i="80"/>
  <c r="J2888" i="80"/>
  <c r="J2889" i="80"/>
  <c r="J2890" i="80"/>
  <c r="J2891" i="80"/>
  <c r="J2892" i="80"/>
  <c r="J2893" i="80"/>
  <c r="J2894" i="80"/>
  <c r="J2895" i="80"/>
  <c r="J2896" i="80"/>
  <c r="J2897" i="80"/>
  <c r="J2898" i="80"/>
  <c r="J2899" i="80"/>
  <c r="J2900" i="80"/>
  <c r="J2901" i="80"/>
  <c r="J2902" i="80"/>
  <c r="J2903" i="80"/>
  <c r="J2904" i="80"/>
  <c r="J2905" i="80"/>
  <c r="J2906" i="80"/>
  <c r="J2907" i="80"/>
  <c r="J2908" i="80"/>
  <c r="J2909" i="80"/>
  <c r="J2910" i="80"/>
  <c r="J2911" i="80"/>
  <c r="J2912" i="80"/>
  <c r="J2913" i="80"/>
  <c r="J2914" i="80"/>
  <c r="J2915" i="80"/>
  <c r="J15" i="80"/>
  <c r="M6" i="78"/>
  <c r="M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427" i="78"/>
  <c r="M428" i="78"/>
  <c r="M429" i="78"/>
  <c r="M430" i="78"/>
  <c r="M431" i="78"/>
  <c r="M432" i="78"/>
  <c r="M433" i="78"/>
  <c r="M434" i="78"/>
  <c r="M435" i="78"/>
  <c r="M436" i="78"/>
  <c r="M437" i="78"/>
  <c r="M438" i="78"/>
  <c r="M439" i="78"/>
  <c r="M440" i="78"/>
  <c r="M441" i="78"/>
  <c r="M442" i="78"/>
  <c r="M443" i="78"/>
  <c r="M444" i="78"/>
  <c r="M445" i="78"/>
  <c r="M446" i="78"/>
  <c r="M447" i="78"/>
  <c r="M448" i="78"/>
  <c r="M449" i="78"/>
  <c r="M450" i="78"/>
  <c r="M451" i="78"/>
  <c r="M452" i="78"/>
  <c r="M453" i="78"/>
  <c r="M454" i="78"/>
  <c r="M455" i="78"/>
  <c r="M456" i="78"/>
  <c r="M457" i="78"/>
  <c r="M458" i="78"/>
  <c r="M459" i="78"/>
  <c r="M460" i="78"/>
  <c r="M461" i="78"/>
  <c r="M462" i="78"/>
  <c r="M463" i="78"/>
  <c r="M464" i="78"/>
  <c r="M465" i="78"/>
  <c r="M466" i="78"/>
  <c r="M467" i="78"/>
  <c r="M468" i="78"/>
  <c r="M469" i="78"/>
  <c r="M470" i="78"/>
  <c r="M471" i="78"/>
  <c r="M472" i="78"/>
  <c r="M473" i="78"/>
  <c r="M474" i="78"/>
  <c r="M475" i="78"/>
  <c r="M476" i="78"/>
  <c r="M477" i="78"/>
  <c r="M478" i="78"/>
  <c r="M479" i="78"/>
  <c r="M480" i="78"/>
  <c r="M481" i="78"/>
  <c r="M482" i="78"/>
  <c r="M483" i="78"/>
  <c r="M484" i="78"/>
  <c r="M485" i="78"/>
  <c r="M486" i="78"/>
  <c r="M487" i="78"/>
  <c r="M488" i="78"/>
  <c r="M489" i="78"/>
  <c r="M490" i="78"/>
  <c r="M491" i="78"/>
  <c r="M492" i="78"/>
  <c r="M493" i="78"/>
  <c r="M494" i="78"/>
  <c r="M495" i="78"/>
  <c r="M496" i="78"/>
  <c r="M497" i="78"/>
  <c r="M498" i="78"/>
  <c r="M499" i="78"/>
  <c r="M500" i="78"/>
  <c r="M501" i="78"/>
  <c r="M502" i="78"/>
  <c r="M503" i="78"/>
  <c r="M504" i="78"/>
  <c r="M505" i="78"/>
  <c r="M506" i="78"/>
  <c r="M507" i="78"/>
  <c r="M508" i="78"/>
  <c r="M509" i="78"/>
  <c r="M510" i="78"/>
  <c r="M511" i="78"/>
  <c r="M512" i="78"/>
  <c r="M513" i="78"/>
  <c r="M514" i="78"/>
  <c r="M515" i="78"/>
  <c r="M516" i="78"/>
  <c r="M517" i="78"/>
  <c r="M518" i="78"/>
  <c r="M519" i="78"/>
  <c r="M520" i="78"/>
  <c r="M521" i="78"/>
  <c r="M522" i="78"/>
  <c r="M523" i="78"/>
  <c r="M524" i="78"/>
  <c r="M525" i="78"/>
  <c r="M526" i="78"/>
  <c r="M527" i="78"/>
  <c r="M528" i="78"/>
  <c r="M529" i="78"/>
  <c r="M530" i="78"/>
  <c r="M531" i="78"/>
  <c r="M532" i="78"/>
  <c r="M533" i="78"/>
  <c r="M534" i="78"/>
  <c r="M535" i="78"/>
  <c r="M536" i="78"/>
  <c r="M537" i="78"/>
  <c r="M538" i="78"/>
  <c r="M539" i="78"/>
  <c r="M540" i="78"/>
  <c r="M541" i="78"/>
  <c r="M542" i="78"/>
  <c r="M543" i="78"/>
  <c r="M544" i="78"/>
  <c r="M545" i="78"/>
  <c r="M546" i="78"/>
  <c r="M547" i="78"/>
  <c r="M548" i="78"/>
  <c r="M549" i="78"/>
  <c r="M550" i="78"/>
  <c r="M551" i="78"/>
  <c r="M552" i="78"/>
  <c r="M553" i="78"/>
  <c r="M554" i="78"/>
  <c r="M555" i="78"/>
  <c r="M556" i="78"/>
  <c r="M557" i="78"/>
  <c r="M558" i="78"/>
  <c r="M559" i="78"/>
  <c r="M560" i="78"/>
  <c r="M561" i="78"/>
  <c r="M562" i="78"/>
  <c r="M563" i="78"/>
  <c r="M564" i="78"/>
  <c r="M565" i="78"/>
  <c r="M566" i="78"/>
  <c r="M567" i="78"/>
  <c r="M568" i="78"/>
  <c r="M569" i="78"/>
  <c r="M570" i="78"/>
  <c r="M571" i="78"/>
  <c r="M572" i="78"/>
  <c r="M573" i="78"/>
  <c r="M574" i="78"/>
  <c r="M575" i="78"/>
  <c r="M576" i="78"/>
  <c r="M577" i="78"/>
  <c r="M578" i="78"/>
  <c r="M579" i="78"/>
  <c r="M580" i="78"/>
  <c r="M581" i="78"/>
  <c r="M582" i="78"/>
  <c r="M583" i="78"/>
  <c r="M584" i="78"/>
  <c r="M585" i="78"/>
  <c r="M586" i="78"/>
  <c r="M587" i="78"/>
  <c r="M588" i="78"/>
  <c r="M589" i="78"/>
  <c r="M590" i="78"/>
  <c r="M591" i="78"/>
  <c r="M592" i="78"/>
  <c r="M593" i="78"/>
  <c r="M594" i="78"/>
  <c r="M595" i="78"/>
  <c r="M596" i="78"/>
  <c r="M597" i="78"/>
  <c r="M598" i="78"/>
  <c r="M599" i="78"/>
  <c r="M600" i="78"/>
  <c r="M601" i="78"/>
  <c r="M602" i="78"/>
  <c r="M603" i="78"/>
  <c r="M604" i="78"/>
  <c r="M605" i="78"/>
  <c r="M606" i="78"/>
  <c r="M607" i="78"/>
  <c r="M608" i="78"/>
  <c r="M609" i="78"/>
  <c r="M610" i="78"/>
  <c r="M611" i="78"/>
  <c r="M612" i="78"/>
  <c r="M613" i="78"/>
  <c r="M614" i="78"/>
  <c r="M615" i="78"/>
  <c r="M616" i="78"/>
  <c r="M617" i="78"/>
  <c r="M618" i="78"/>
  <c r="M619" i="78"/>
  <c r="M620" i="78"/>
  <c r="M621" i="78"/>
  <c r="M622" i="78"/>
  <c r="M623" i="78"/>
  <c r="M624" i="78"/>
  <c r="M625" i="78"/>
  <c r="M626" i="78"/>
  <c r="M627" i="78"/>
  <c r="M628" i="78"/>
  <c r="M629" i="78"/>
  <c r="M630" i="78"/>
  <c r="M631" i="78"/>
  <c r="M632" i="78"/>
  <c r="M633" i="78"/>
  <c r="M634" i="78"/>
  <c r="M635" i="78"/>
  <c r="M636" i="78"/>
  <c r="M637" i="78"/>
  <c r="M638" i="78"/>
  <c r="M639" i="78"/>
  <c r="M640" i="78"/>
  <c r="M641" i="78"/>
  <c r="M642" i="78"/>
  <c r="M643" i="78"/>
  <c r="M644" i="78"/>
  <c r="M645" i="78"/>
  <c r="M646" i="78"/>
  <c r="M647" i="78"/>
  <c r="M648" i="78"/>
  <c r="M649" i="78"/>
  <c r="M650" i="78"/>
  <c r="M651" i="78"/>
  <c r="M652" i="78"/>
  <c r="M653" i="78"/>
  <c r="M654" i="78"/>
  <c r="M655" i="78"/>
  <c r="M656" i="78"/>
  <c r="M657" i="78"/>
  <c r="M658" i="78"/>
  <c r="M659" i="78"/>
  <c r="M660" i="78"/>
  <c r="M661" i="78"/>
  <c r="M662" i="78"/>
  <c r="M663" i="78"/>
  <c r="M664" i="78"/>
  <c r="M665" i="78"/>
  <c r="M666" i="78"/>
  <c r="M667" i="78"/>
  <c r="M668" i="78"/>
  <c r="M669" i="78"/>
  <c r="M670" i="78"/>
  <c r="M671" i="78"/>
  <c r="M672" i="78"/>
  <c r="M673" i="78"/>
  <c r="M674" i="78"/>
  <c r="M675" i="78"/>
  <c r="M676" i="78"/>
  <c r="M677" i="78"/>
  <c r="M678" i="78"/>
  <c r="M679" i="78"/>
  <c r="M680" i="78"/>
  <c r="M681" i="78"/>
  <c r="M682" i="78"/>
  <c r="M683" i="78"/>
  <c r="M684" i="78"/>
  <c r="M685" i="78"/>
  <c r="M686" i="78"/>
  <c r="M687" i="78"/>
  <c r="M688" i="78"/>
  <c r="M689" i="78"/>
  <c r="M690" i="78"/>
  <c r="M691" i="78"/>
  <c r="M692" i="78"/>
  <c r="M693" i="78"/>
  <c r="M694" i="78"/>
  <c r="M695" i="78"/>
  <c r="M696" i="78"/>
  <c r="M697" i="78"/>
  <c r="M698" i="78"/>
  <c r="M699" i="78"/>
  <c r="M700" i="78"/>
  <c r="M701" i="78"/>
  <c r="M702" i="78"/>
  <c r="M703" i="78"/>
  <c r="M704" i="78"/>
  <c r="M705" i="78"/>
  <c r="M706" i="78"/>
  <c r="M707" i="78"/>
  <c r="M708" i="78"/>
  <c r="M709" i="78"/>
  <c r="M710" i="78"/>
  <c r="M711" i="78"/>
  <c r="M712" i="78"/>
  <c r="M713" i="78"/>
  <c r="M714" i="78"/>
  <c r="M715" i="78"/>
  <c r="M716" i="78"/>
  <c r="M717" i="78"/>
  <c r="M718" i="78"/>
  <c r="M719" i="78"/>
  <c r="M720" i="78"/>
  <c r="M721" i="78"/>
  <c r="M722" i="78"/>
  <c r="M723" i="78"/>
  <c r="M724" i="78"/>
  <c r="M725" i="78"/>
  <c r="M726" i="78"/>
  <c r="M727" i="78"/>
  <c r="M728" i="78"/>
  <c r="M729" i="78"/>
  <c r="M730" i="78"/>
  <c r="M731" i="78"/>
  <c r="M732" i="78"/>
  <c r="M733" i="78"/>
  <c r="M734" i="78"/>
  <c r="M735" i="78"/>
  <c r="M736" i="78"/>
  <c r="M737" i="78"/>
  <c r="M738" i="78"/>
  <c r="M739" i="78"/>
  <c r="M740" i="78"/>
  <c r="M741" i="78"/>
  <c r="M742" i="78"/>
  <c r="M743" i="78"/>
  <c r="M744" i="78"/>
  <c r="M745" i="78"/>
  <c r="M746" i="78"/>
  <c r="M747" i="78"/>
  <c r="M748" i="78"/>
  <c r="M749" i="78"/>
  <c r="M750" i="78"/>
  <c r="M751" i="78"/>
  <c r="M752" i="78"/>
  <c r="M753" i="78"/>
  <c r="M754" i="78"/>
  <c r="M755" i="78"/>
  <c r="M756" i="78"/>
  <c r="M757" i="78"/>
  <c r="M758" i="78"/>
  <c r="M759" i="78"/>
  <c r="M760" i="78"/>
  <c r="M761" i="78"/>
  <c r="M762" i="78"/>
  <c r="M763" i="78"/>
  <c r="M764" i="78"/>
  <c r="M765" i="78"/>
  <c r="M766" i="78"/>
  <c r="M767" i="78"/>
  <c r="M768" i="78"/>
  <c r="M769" i="78"/>
  <c r="M770" i="78"/>
  <c r="M771" i="78"/>
  <c r="M772" i="78"/>
  <c r="M773" i="78"/>
  <c r="M774" i="78"/>
  <c r="M775" i="78"/>
  <c r="M776" i="78"/>
  <c r="M777" i="78"/>
  <c r="M778" i="78"/>
  <c r="M779" i="78"/>
  <c r="M780" i="78"/>
  <c r="M781" i="78"/>
  <c r="M782" i="78"/>
  <c r="M783" i="78"/>
  <c r="M784" i="78"/>
  <c r="M785" i="78"/>
  <c r="M786" i="78"/>
  <c r="M787" i="78"/>
  <c r="M788" i="78"/>
  <c r="M789" i="78"/>
  <c r="M790" i="78"/>
  <c r="M791" i="78"/>
  <c r="M792" i="78"/>
  <c r="M793" i="78"/>
  <c r="M794" i="78"/>
  <c r="M795" i="78"/>
  <c r="M796" i="78"/>
  <c r="M797" i="78"/>
  <c r="M798" i="78"/>
  <c r="M799" i="78"/>
  <c r="M800" i="78"/>
  <c r="M801" i="78"/>
  <c r="M802" i="78"/>
  <c r="M803" i="78"/>
  <c r="M804" i="78"/>
  <c r="M805" i="78"/>
  <c r="M806" i="78"/>
  <c r="M807" i="78"/>
  <c r="M808" i="78"/>
  <c r="M809" i="78"/>
  <c r="M810" i="78"/>
  <c r="M811" i="78"/>
  <c r="M812" i="78"/>
  <c r="M813" i="78"/>
  <c r="M814" i="78"/>
  <c r="M815" i="78"/>
  <c r="M816" i="78"/>
  <c r="M817" i="78"/>
  <c r="M818" i="78"/>
  <c r="M819" i="78"/>
  <c r="M820" i="78"/>
  <c r="M821" i="78"/>
  <c r="M822" i="78"/>
  <c r="M823" i="78"/>
  <c r="M824" i="78"/>
  <c r="M825" i="78"/>
  <c r="M826" i="78"/>
  <c r="M827" i="78"/>
  <c r="M828" i="78"/>
  <c r="M829" i="78"/>
  <c r="M830" i="78"/>
  <c r="M831" i="78"/>
  <c r="M832" i="78"/>
  <c r="M833" i="78"/>
  <c r="M834" i="78"/>
  <c r="M835" i="78"/>
  <c r="M836" i="78"/>
  <c r="M837" i="78"/>
  <c r="M838" i="78"/>
  <c r="M839" i="78"/>
  <c r="M840" i="78"/>
  <c r="M841" i="78"/>
  <c r="M842" i="78"/>
  <c r="M843" i="78"/>
  <c r="M844" i="78"/>
  <c r="M845" i="78"/>
  <c r="M846" i="78"/>
  <c r="M847" i="78"/>
  <c r="M848" i="78"/>
  <c r="M849" i="78"/>
  <c r="M850" i="78"/>
  <c r="M851" i="78"/>
  <c r="M852" i="78"/>
  <c r="M853" i="78"/>
  <c r="M854" i="78"/>
  <c r="M855" i="78"/>
  <c r="M856" i="78"/>
  <c r="M857" i="78"/>
  <c r="M858" i="78"/>
  <c r="M859" i="78"/>
  <c r="M860" i="78"/>
  <c r="M861" i="78"/>
  <c r="M862" i="78"/>
  <c r="M863" i="78"/>
  <c r="M864" i="78"/>
  <c r="M865" i="78"/>
  <c r="M866" i="78"/>
  <c r="M867" i="78"/>
  <c r="M868" i="78"/>
  <c r="M869" i="78"/>
  <c r="M870" i="78"/>
  <c r="M871" i="78"/>
  <c r="M872" i="78"/>
  <c r="M873" i="78"/>
  <c r="M874" i="78"/>
  <c r="M875" i="78"/>
  <c r="M876" i="78"/>
  <c r="M877" i="78"/>
  <c r="M878" i="78"/>
  <c r="M879" i="78"/>
  <c r="M880" i="78"/>
  <c r="M881" i="78"/>
  <c r="M882" i="78"/>
  <c r="M883" i="78"/>
  <c r="M884" i="78"/>
  <c r="M885" i="78"/>
  <c r="M886" i="78"/>
  <c r="M887" i="78"/>
  <c r="M888" i="78"/>
  <c r="M889" i="78"/>
  <c r="M890" i="78"/>
  <c r="M891" i="78"/>
  <c r="M892" i="78"/>
  <c r="M893" i="78"/>
  <c r="M894" i="78"/>
  <c r="M895" i="78"/>
  <c r="M896" i="78"/>
  <c r="M897" i="78"/>
  <c r="M898" i="78"/>
  <c r="M899" i="78"/>
  <c r="M900" i="78"/>
  <c r="M901" i="78"/>
  <c r="M902" i="78"/>
  <c r="M903" i="78"/>
  <c r="M904" i="78"/>
  <c r="M905" i="78"/>
  <c r="M906" i="78"/>
  <c r="M907" i="78"/>
  <c r="M908" i="78"/>
  <c r="M909" i="78"/>
  <c r="M910" i="78"/>
  <c r="M911" i="78"/>
  <c r="M912" i="78"/>
  <c r="M913" i="78"/>
  <c r="M914" i="78"/>
  <c r="M915" i="78"/>
  <c r="M916" i="78"/>
  <c r="M917" i="78"/>
  <c r="M918" i="78"/>
  <c r="M919" i="78"/>
  <c r="M920" i="78"/>
  <c r="M921" i="78"/>
  <c r="M922" i="78"/>
  <c r="M923" i="78"/>
  <c r="M924" i="78"/>
  <c r="M925" i="78"/>
  <c r="M926" i="78"/>
  <c r="M927" i="78"/>
  <c r="M928" i="78"/>
  <c r="M929" i="78"/>
  <c r="M930" i="78"/>
  <c r="M931" i="78"/>
  <c r="M932" i="78"/>
  <c r="M933" i="78"/>
  <c r="M934" i="78"/>
  <c r="M935" i="78"/>
  <c r="M936" i="78"/>
  <c r="M937" i="78"/>
  <c r="M938" i="78"/>
  <c r="M939" i="78"/>
  <c r="M940" i="78"/>
  <c r="M941" i="78"/>
  <c r="M942" i="78"/>
  <c r="M943" i="78"/>
  <c r="M944" i="78"/>
  <c r="M945" i="78"/>
  <c r="M946" i="78"/>
  <c r="M947" i="78"/>
  <c r="M948" i="78"/>
  <c r="M949" i="78"/>
  <c r="M950" i="78"/>
  <c r="M951" i="78"/>
  <c r="M952" i="78"/>
  <c r="M953" i="78"/>
  <c r="M954" i="78"/>
  <c r="M955" i="78"/>
  <c r="M956" i="78"/>
  <c r="M957" i="78"/>
  <c r="M958" i="78"/>
  <c r="M959" i="78"/>
  <c r="M960" i="78"/>
  <c r="M961" i="78"/>
  <c r="M962" i="78"/>
  <c r="M963" i="78"/>
  <c r="M964" i="78"/>
  <c r="M965" i="78"/>
  <c r="M966" i="78"/>
  <c r="M967" i="78"/>
  <c r="M968" i="78"/>
  <c r="M969" i="78"/>
  <c r="M970" i="78"/>
  <c r="M971" i="78"/>
  <c r="M972" i="78"/>
  <c r="M973" i="78"/>
  <c r="M974" i="78"/>
  <c r="M975" i="78"/>
  <c r="M976" i="78"/>
  <c r="M977" i="78"/>
  <c r="M978" i="78"/>
  <c r="M979" i="78"/>
  <c r="M980" i="78"/>
  <c r="M981" i="78"/>
  <c r="M982" i="78"/>
  <c r="M983" i="78"/>
  <c r="M984" i="78"/>
  <c r="M985" i="78"/>
  <c r="M986" i="78"/>
  <c r="M987" i="78"/>
  <c r="M988" i="78"/>
  <c r="M989" i="78"/>
  <c r="M990" i="78"/>
  <c r="M991" i="78"/>
  <c r="M992" i="78"/>
  <c r="M993" i="78"/>
  <c r="M994" i="78"/>
  <c r="M995" i="78"/>
  <c r="M996" i="78"/>
  <c r="M997" i="78"/>
  <c r="M998" i="78"/>
  <c r="M999" i="78"/>
  <c r="M1000" i="78"/>
  <c r="M1001" i="78"/>
  <c r="M1002" i="78"/>
  <c r="M1003" i="78"/>
  <c r="M1004" i="78"/>
  <c r="M1005" i="78"/>
  <c r="M1006" i="78"/>
  <c r="M1007" i="78"/>
  <c r="M1008" i="78"/>
  <c r="M1009" i="78"/>
  <c r="M1010" i="78"/>
  <c r="M1011" i="78"/>
  <c r="M1012" i="78"/>
  <c r="M1013" i="78"/>
  <c r="M1014" i="78"/>
  <c r="M1015" i="78"/>
  <c r="M1016" i="78"/>
  <c r="M1017" i="78"/>
  <c r="M1018" i="78"/>
  <c r="M1019" i="78"/>
  <c r="M1020" i="78"/>
  <c r="M1021" i="78"/>
  <c r="M1022" i="78"/>
  <c r="M1023" i="78"/>
  <c r="M1024" i="78"/>
  <c r="M1025" i="78"/>
  <c r="M1026" i="78"/>
  <c r="M1027" i="78"/>
  <c r="M1028" i="78"/>
  <c r="M1029" i="78"/>
  <c r="M1030" i="78"/>
  <c r="M1031" i="78"/>
  <c r="M1032" i="78"/>
  <c r="M1033" i="78"/>
  <c r="M1034" i="78"/>
  <c r="M1035" i="78"/>
  <c r="M1036" i="78"/>
  <c r="M1037" i="78"/>
  <c r="M1038" i="78"/>
  <c r="M1039" i="78"/>
  <c r="M1040" i="78"/>
  <c r="M1041" i="78"/>
  <c r="M1042" i="78"/>
  <c r="M1043" i="78"/>
  <c r="M1044" i="78"/>
  <c r="M1045" i="78"/>
  <c r="M1046" i="78"/>
  <c r="M1047" i="78"/>
  <c r="M1048" i="78"/>
  <c r="M1049" i="78"/>
  <c r="M1050" i="78"/>
  <c r="M1051" i="78"/>
  <c r="M1052" i="78"/>
  <c r="M1053" i="78"/>
  <c r="M1054" i="78"/>
  <c r="M1055" i="78"/>
  <c r="M1056" i="78"/>
  <c r="M1057" i="78"/>
  <c r="M1058" i="78"/>
  <c r="M1059" i="78"/>
  <c r="M1060" i="78"/>
  <c r="M1061" i="78"/>
  <c r="M1062" i="78"/>
  <c r="M1063" i="78"/>
  <c r="M1064" i="78"/>
  <c r="M1065" i="78"/>
  <c r="M1066" i="78"/>
  <c r="M1067" i="78"/>
  <c r="M1068" i="78"/>
  <c r="M1069" i="78"/>
  <c r="M1070" i="78"/>
  <c r="M1071" i="78"/>
  <c r="M1072" i="78"/>
  <c r="M1073" i="78"/>
  <c r="M1074" i="78"/>
  <c r="M1075" i="78"/>
  <c r="M1076" i="78"/>
  <c r="M1077" i="78"/>
  <c r="M1078" i="78"/>
  <c r="M1079" i="78"/>
  <c r="M1080" i="78"/>
  <c r="M1081" i="78"/>
  <c r="M1082" i="78"/>
  <c r="M1083" i="78"/>
  <c r="M1084" i="78"/>
  <c r="M1085" i="78"/>
  <c r="M1086" i="78"/>
  <c r="M1087" i="78"/>
  <c r="M1088" i="78"/>
  <c r="M1089" i="78"/>
  <c r="M1090" i="78"/>
  <c r="M1091" i="78"/>
  <c r="M1092" i="78"/>
  <c r="M1093" i="78"/>
  <c r="M1094" i="78"/>
  <c r="M1095" i="78"/>
  <c r="M1096" i="78"/>
  <c r="M1097" i="78"/>
  <c r="M1098" i="78"/>
  <c r="M1099" i="78"/>
  <c r="M1100" i="78"/>
  <c r="M1101" i="78"/>
  <c r="M1102" i="78"/>
  <c r="M1103" i="78"/>
  <c r="M1104" i="78"/>
  <c r="M1105" i="78"/>
  <c r="M1106" i="78"/>
  <c r="M1107" i="78"/>
  <c r="M1108" i="78"/>
  <c r="M1109" i="78"/>
  <c r="M1110" i="78"/>
  <c r="M1111" i="78"/>
  <c r="M1112" i="78"/>
  <c r="M1113" i="78"/>
  <c r="M1114" i="78"/>
  <c r="M1115" i="78"/>
  <c r="M1116" i="78"/>
  <c r="M1117" i="78"/>
  <c r="M1118" i="78"/>
  <c r="M1119" i="78"/>
  <c r="M1120" i="78"/>
  <c r="M1121" i="78"/>
  <c r="M1122" i="78"/>
  <c r="M1123" i="78"/>
  <c r="M1124" i="78"/>
  <c r="M1125" i="78"/>
  <c r="M1126" i="78"/>
  <c r="M1127" i="78"/>
  <c r="M1128" i="78"/>
  <c r="M1129" i="78"/>
  <c r="M1130" i="78"/>
  <c r="M1131" i="78"/>
  <c r="M1132" i="78"/>
  <c r="M1133" i="78"/>
  <c r="M1134" i="78"/>
  <c r="M1135" i="78"/>
  <c r="M1136" i="78"/>
  <c r="M1137" i="78"/>
  <c r="M1138" i="78"/>
  <c r="M1139" i="78"/>
  <c r="M1140" i="78"/>
  <c r="M1141" i="78"/>
  <c r="M1142" i="78"/>
  <c r="M1143" i="78"/>
  <c r="M1144" i="78"/>
  <c r="M1145" i="78"/>
  <c r="M1146" i="78"/>
  <c r="M1147" i="78"/>
  <c r="M1148" i="78"/>
  <c r="M1149" i="78"/>
  <c r="M1150" i="78"/>
  <c r="M1151" i="78"/>
  <c r="M1152" i="78"/>
  <c r="M1153" i="78"/>
  <c r="M1154" i="78"/>
  <c r="M1155" i="78"/>
  <c r="M1156" i="78"/>
  <c r="M1157" i="78"/>
  <c r="M1158" i="78"/>
  <c r="M1159" i="78"/>
  <c r="M1160" i="78"/>
  <c r="M1161" i="78"/>
  <c r="M1162" i="78"/>
  <c r="M1163" i="78"/>
  <c r="M1164" i="78"/>
  <c r="M1165" i="78"/>
  <c r="M1166" i="78"/>
  <c r="M1167" i="78"/>
  <c r="M1168" i="78"/>
  <c r="M1169" i="78"/>
  <c r="M1170" i="78"/>
  <c r="M1171" i="78"/>
  <c r="M1172" i="78"/>
  <c r="M1173" i="78"/>
  <c r="M1174" i="78"/>
  <c r="M1175" i="78"/>
  <c r="M1176" i="78"/>
  <c r="M1177" i="78"/>
  <c r="M1178" i="78"/>
  <c r="M1179" i="78"/>
  <c r="M1180" i="78"/>
  <c r="M1181" i="78"/>
  <c r="M1182" i="78"/>
  <c r="M1183" i="78"/>
  <c r="M1184" i="78"/>
  <c r="M1185" i="78"/>
  <c r="M1186" i="78"/>
  <c r="M1187" i="78"/>
  <c r="M1188" i="78"/>
  <c r="M1189" i="78"/>
  <c r="M1190" i="78"/>
  <c r="M1191" i="78"/>
  <c r="M1192" i="78"/>
  <c r="M1193" i="78"/>
  <c r="M1194" i="78"/>
  <c r="M1195" i="78"/>
  <c r="M1196" i="78"/>
  <c r="M1197" i="78"/>
  <c r="M1198" i="78"/>
  <c r="M1199" i="78"/>
  <c r="M1200" i="78"/>
  <c r="M1201" i="78"/>
  <c r="M1202" i="78"/>
  <c r="M1203" i="78"/>
  <c r="M1204" i="78"/>
  <c r="M1205" i="78"/>
  <c r="M1206" i="78"/>
  <c r="M1207" i="78"/>
  <c r="M1208" i="78"/>
  <c r="M1209" i="78"/>
  <c r="M1210" i="78"/>
  <c r="M1211" i="78"/>
  <c r="M1212" i="78"/>
  <c r="M1213" i="78"/>
  <c r="M1214" i="78"/>
  <c r="M1215" i="78"/>
  <c r="M1216" i="78"/>
  <c r="M1217" i="78"/>
  <c r="M1218" i="78"/>
  <c r="M1219" i="78"/>
  <c r="M1220" i="78"/>
  <c r="M1221" i="78"/>
  <c r="M1222" i="78"/>
  <c r="M1223" i="78"/>
  <c r="M1224" i="78"/>
  <c r="M1225" i="78"/>
  <c r="M1226" i="78"/>
  <c r="M1227" i="78"/>
  <c r="M1228" i="78"/>
  <c r="M1229" i="78"/>
  <c r="M1230" i="78"/>
  <c r="M1231" i="78"/>
  <c r="M1232" i="78"/>
  <c r="M1233" i="78"/>
  <c r="M1234" i="78"/>
  <c r="M1235" i="78"/>
  <c r="M1236" i="78"/>
  <c r="M1237" i="78"/>
  <c r="M1238" i="78"/>
  <c r="M1239" i="78"/>
  <c r="M1240" i="78"/>
  <c r="M1241" i="78"/>
  <c r="M1242" i="78"/>
  <c r="M1243" i="78"/>
  <c r="M1244" i="78"/>
  <c r="M1245" i="78"/>
  <c r="M1246" i="78"/>
  <c r="M1247" i="78"/>
  <c r="M1248" i="78"/>
  <c r="M1249" i="78"/>
  <c r="M1250" i="78"/>
  <c r="M1251" i="78"/>
  <c r="M1252" i="78"/>
  <c r="M1253" i="78"/>
  <c r="M1254" i="78"/>
  <c r="M1255" i="78"/>
  <c r="M1256" i="78"/>
  <c r="M1257" i="78"/>
  <c r="M1258" i="78"/>
  <c r="M1259" i="78"/>
  <c r="M1260" i="78"/>
  <c r="M1261" i="78"/>
  <c r="M1262" i="78"/>
  <c r="M1263" i="78"/>
  <c r="M1264" i="78"/>
  <c r="M1265" i="78"/>
  <c r="M1266" i="78"/>
  <c r="M1267" i="78"/>
  <c r="M1268" i="78"/>
  <c r="M1269" i="78"/>
  <c r="M1270" i="78"/>
  <c r="M1271" i="78"/>
  <c r="M1272" i="78"/>
  <c r="M1273" i="78"/>
  <c r="M1274" i="78"/>
  <c r="M1275" i="78"/>
  <c r="M1276" i="78"/>
  <c r="M1277" i="78"/>
  <c r="M1278" i="78"/>
  <c r="M1279" i="78"/>
  <c r="M1280" i="78"/>
  <c r="M1281" i="78"/>
  <c r="M1282" i="78"/>
  <c r="M1283" i="78"/>
  <c r="M1284" i="78"/>
  <c r="M1285" i="78"/>
  <c r="M1286" i="78"/>
  <c r="M1287" i="78"/>
  <c r="M1288" i="78"/>
  <c r="M1289" i="78"/>
  <c r="M1290" i="78"/>
  <c r="M1291" i="78"/>
  <c r="M1292" i="78"/>
  <c r="M1293" i="78"/>
  <c r="M1294" i="78"/>
  <c r="M1295" i="78"/>
  <c r="M1296" i="78"/>
  <c r="M1297" i="78"/>
  <c r="M1298" i="78"/>
  <c r="M1299" i="78"/>
  <c r="M1300" i="78"/>
  <c r="M1301" i="78"/>
  <c r="M1302" i="78"/>
  <c r="M1303" i="78"/>
  <c r="M1304" i="78"/>
  <c r="M1305" i="78"/>
  <c r="M1306" i="78"/>
  <c r="M1307" i="78"/>
  <c r="M1308" i="78"/>
  <c r="M1309" i="78"/>
  <c r="M1310" i="78"/>
  <c r="M1311" i="78"/>
  <c r="M1312" i="78"/>
  <c r="M1313" i="78"/>
  <c r="M1314" i="78"/>
  <c r="M1315" i="78"/>
  <c r="M1316" i="78"/>
  <c r="M1317" i="78"/>
  <c r="M1318" i="78"/>
  <c r="M1319" i="78"/>
  <c r="M1320" i="78"/>
  <c r="M1321" i="78"/>
  <c r="M1322" i="78"/>
  <c r="M1323" i="78"/>
  <c r="M1324" i="78"/>
  <c r="M1325" i="78"/>
  <c r="M1326" i="78"/>
  <c r="M1327" i="78"/>
  <c r="M1328" i="78"/>
  <c r="M1329" i="78"/>
  <c r="M1330" i="78"/>
  <c r="M1331" i="78"/>
  <c r="M1332" i="78"/>
  <c r="M1333" i="78"/>
  <c r="M1334" i="78"/>
  <c r="M1335" i="78"/>
  <c r="M1336" i="78"/>
  <c r="M1337" i="78"/>
  <c r="M1338" i="78"/>
  <c r="M1339" i="78"/>
  <c r="M1340" i="78"/>
  <c r="M1341" i="78"/>
  <c r="M1342" i="78"/>
  <c r="M1343" i="78"/>
  <c r="M1344" i="78"/>
  <c r="M1345" i="78"/>
  <c r="M1346" i="78"/>
  <c r="M1347" i="78"/>
  <c r="M1348" i="78"/>
  <c r="M1349" i="78"/>
  <c r="M1350" i="78"/>
  <c r="M1351" i="78"/>
  <c r="M1352" i="78"/>
  <c r="M1353" i="78"/>
  <c r="M1354" i="78"/>
  <c r="M1355" i="78"/>
  <c r="M1356" i="78"/>
  <c r="M1357" i="78"/>
  <c r="M1358" i="78"/>
  <c r="M1359" i="78"/>
  <c r="M1360" i="78"/>
  <c r="M1361" i="78"/>
  <c r="M1362" i="78"/>
  <c r="M1363" i="78"/>
  <c r="M1364" i="78"/>
  <c r="M1365" i="78"/>
  <c r="M1366" i="78"/>
  <c r="M1367" i="78"/>
  <c r="M1368" i="78"/>
  <c r="M1369" i="78"/>
  <c r="M1370" i="78"/>
  <c r="M1371" i="78"/>
  <c r="M1372" i="78"/>
  <c r="M1373" i="78"/>
  <c r="M1374" i="78"/>
  <c r="M1375" i="78"/>
  <c r="M1376" i="78"/>
  <c r="M1377" i="78"/>
  <c r="M1378" i="78"/>
  <c r="M1379" i="78"/>
  <c r="M1380" i="78"/>
  <c r="M1381" i="78"/>
  <c r="M1382" i="78"/>
  <c r="M1383" i="78"/>
  <c r="M1384" i="78"/>
  <c r="M1385" i="78"/>
  <c r="M1386" i="78"/>
  <c r="M1387" i="78"/>
  <c r="M1388" i="78"/>
  <c r="M1389" i="78"/>
  <c r="M1390" i="78"/>
  <c r="M1391" i="78"/>
  <c r="M1392" i="78"/>
  <c r="M1393" i="78"/>
  <c r="M1394" i="78"/>
  <c r="M1395" i="78"/>
  <c r="M1396" i="78"/>
  <c r="M1397" i="78"/>
  <c r="M1398" i="78"/>
  <c r="M1399" i="78"/>
  <c r="M1400" i="78"/>
  <c r="M1401" i="78"/>
  <c r="M1402" i="78"/>
  <c r="M1403" i="78"/>
  <c r="M1404" i="78"/>
  <c r="M1405" i="78"/>
  <c r="M1406" i="78"/>
  <c r="M1407" i="78"/>
  <c r="M1408" i="78"/>
  <c r="M1409" i="78"/>
  <c r="M1410" i="78"/>
  <c r="M1411" i="78"/>
  <c r="M1412" i="78"/>
  <c r="M1413" i="78"/>
  <c r="M1414" i="78"/>
  <c r="M1415" i="78"/>
  <c r="M1416" i="78"/>
  <c r="M1417" i="78"/>
  <c r="M1418" i="78"/>
  <c r="M1419" i="78"/>
  <c r="M1420" i="78"/>
  <c r="M1421" i="78"/>
  <c r="M1422" i="78"/>
  <c r="M1423" i="78"/>
  <c r="M1424" i="78"/>
  <c r="M1425" i="78"/>
  <c r="M1426" i="78"/>
  <c r="M1427" i="78"/>
  <c r="M1428" i="78"/>
  <c r="M1429" i="78"/>
  <c r="M1430" i="78"/>
  <c r="M1431" i="78"/>
  <c r="M1432" i="78"/>
  <c r="M1433" i="78"/>
  <c r="M1434" i="78"/>
  <c r="M1435" i="78"/>
  <c r="M1436" i="78"/>
  <c r="M1437" i="78"/>
  <c r="M1438" i="78"/>
  <c r="M1439" i="78"/>
  <c r="M1440" i="78"/>
  <c r="M1441" i="78"/>
  <c r="M1442" i="78"/>
  <c r="M1443" i="78"/>
  <c r="M1444" i="78"/>
  <c r="M1445" i="78"/>
  <c r="M1446" i="78"/>
  <c r="M1447" i="78"/>
  <c r="M1448" i="78"/>
  <c r="M1449" i="78"/>
  <c r="M1450" i="78"/>
  <c r="M1451" i="78"/>
  <c r="M1452" i="78"/>
  <c r="M1453" i="78"/>
  <c r="M1454" i="78"/>
  <c r="M5" i="78"/>
  <c r="Y7" i="81"/>
  <c r="Z7" i="81"/>
  <c r="Y8" i="81"/>
  <c r="Z8" i="81"/>
  <c r="Y9" i="81"/>
  <c r="Z9" i="81"/>
  <c r="Y10" i="81"/>
  <c r="Z10" i="81"/>
  <c r="Y11" i="81"/>
  <c r="Z11" i="81"/>
  <c r="Y12" i="81"/>
  <c r="Z12" i="81"/>
  <c r="Y13" i="81"/>
  <c r="Z13" i="81"/>
  <c r="Y14" i="81"/>
  <c r="Z14" i="81"/>
  <c r="Y15" i="81"/>
  <c r="Z15" i="81"/>
  <c r="Y16" i="81"/>
  <c r="Z16" i="81"/>
  <c r="Y17" i="81"/>
  <c r="Z17" i="81"/>
  <c r="Y18" i="81"/>
  <c r="Z18" i="81"/>
  <c r="Y19" i="81"/>
  <c r="Z19" i="81"/>
  <c r="Y20" i="81"/>
  <c r="Z20" i="81"/>
  <c r="Y21" i="81"/>
  <c r="Z21" i="81"/>
  <c r="Y22" i="81"/>
  <c r="Z22" i="81"/>
  <c r="Y23" i="81"/>
  <c r="Z23" i="81"/>
  <c r="Y24" i="81"/>
  <c r="Z24" i="81"/>
  <c r="Y25" i="81"/>
  <c r="Z25" i="81"/>
  <c r="Y26" i="81"/>
  <c r="Z26" i="81"/>
  <c r="Y27" i="81"/>
  <c r="Z27" i="81"/>
  <c r="Z6" i="81"/>
  <c r="Z5" i="81"/>
  <c r="Y6" i="81"/>
  <c r="Y5" i="81"/>
  <c r="Z4" i="81"/>
  <c r="Y4" i="81"/>
  <c r="T7" i="81"/>
  <c r="U7" i="81"/>
  <c r="T8" i="81"/>
  <c r="U8" i="81"/>
  <c r="T9" i="81"/>
  <c r="U9" i="81"/>
  <c r="T10" i="81"/>
  <c r="U10" i="81"/>
  <c r="T11" i="81"/>
  <c r="U11" i="81"/>
  <c r="T12" i="81"/>
  <c r="U12" i="81"/>
  <c r="T13" i="81"/>
  <c r="U13" i="81"/>
  <c r="T14" i="81"/>
  <c r="U14" i="81"/>
  <c r="T15" i="81"/>
  <c r="U15" i="81"/>
  <c r="T16" i="81"/>
  <c r="U16" i="81"/>
  <c r="T17" i="81"/>
  <c r="U17" i="81"/>
  <c r="T18" i="81"/>
  <c r="U18" i="81"/>
  <c r="T19" i="81"/>
  <c r="U19" i="81"/>
  <c r="T20" i="81"/>
  <c r="U20" i="81"/>
  <c r="T21" i="81"/>
  <c r="U21" i="81"/>
  <c r="T22" i="81"/>
  <c r="U22" i="81"/>
  <c r="T23" i="81"/>
  <c r="U23" i="81"/>
  <c r="T24" i="81"/>
  <c r="U24" i="81"/>
  <c r="T25" i="81"/>
  <c r="U25" i="81"/>
  <c r="T26" i="81"/>
  <c r="U26" i="81"/>
  <c r="T27" i="81"/>
  <c r="U27" i="81"/>
  <c r="U6" i="81"/>
  <c r="T6" i="81"/>
  <c r="U5" i="81"/>
  <c r="T5" i="81"/>
  <c r="U4" i="81"/>
  <c r="T4" i="81"/>
  <c r="P7" i="81"/>
  <c r="P8" i="81"/>
  <c r="P9" i="81"/>
  <c r="P10" i="81"/>
  <c r="P11" i="81"/>
  <c r="P12" i="81"/>
  <c r="P13" i="81"/>
  <c r="P14" i="81"/>
  <c r="P15" i="81"/>
  <c r="P16" i="81"/>
  <c r="P17" i="81"/>
  <c r="P18" i="81"/>
  <c r="P19" i="81"/>
  <c r="P20" i="81"/>
  <c r="P21" i="81"/>
  <c r="P22" i="81"/>
  <c r="P23" i="81"/>
  <c r="P24" i="81"/>
  <c r="P25" i="81"/>
  <c r="P26" i="81"/>
  <c r="P27" i="81"/>
  <c r="P6" i="81"/>
  <c r="P5" i="81"/>
  <c r="O5" i="81"/>
  <c r="P4" i="81"/>
  <c r="D165" i="1"/>
  <c r="K15" i="77"/>
  <c r="B7" i="77"/>
  <c r="B8" i="77"/>
  <c r="B10" i="77"/>
  <c r="K16" i="77"/>
  <c r="K22" i="77"/>
  <c r="K24" i="77" s="1" a="1"/>
  <c r="K23" i="77"/>
  <c r="K28" i="77"/>
  <c r="K29" i="77"/>
  <c r="K30" i="77"/>
  <c r="K31" i="77"/>
  <c r="K32" i="77"/>
  <c r="K37" i="77"/>
  <c r="K38" i="77"/>
  <c r="K39" i="77"/>
  <c r="K40" i="77"/>
  <c r="K41" i="77"/>
  <c r="K42" i="77"/>
  <c r="K47" i="77"/>
  <c r="K48" i="77"/>
  <c r="K49" i="77"/>
  <c r="K50" i="77"/>
  <c r="K51" i="77"/>
  <c r="K56" i="77"/>
  <c r="K57" i="77"/>
  <c r="K58" i="77"/>
  <c r="K59" i="77"/>
  <c r="K60" i="77"/>
  <c r="K61" i="77"/>
  <c r="K62" i="77"/>
  <c r="K67" i="77"/>
  <c r="K68" i="77"/>
  <c r="K72" i="77" s="1" a="1"/>
  <c r="K72" i="77" s="1"/>
  <c r="J66" i="77" s="1"/>
  <c r="K66" i="77" s="1"/>
  <c r="K69" i="77"/>
  <c r="K70" i="77"/>
  <c r="K71" i="77"/>
  <c r="K76" i="77"/>
  <c r="K77" i="77"/>
  <c r="K78" i="77"/>
  <c r="K79" i="77"/>
  <c r="K80" i="77"/>
  <c r="K85" i="77"/>
  <c r="K86" i="77"/>
  <c r="K92" i="77" s="1" a="1"/>
  <c r="K87" i="77"/>
  <c r="K88" i="77"/>
  <c r="K89" i="77"/>
  <c r="K90" i="77"/>
  <c r="K91" i="77"/>
  <c r="K96" i="77"/>
  <c r="K97" i="77"/>
  <c r="K98" i="77"/>
  <c r="K99" i="77"/>
  <c r="K100" i="77" a="1"/>
  <c r="K104" i="77"/>
  <c r="K105" i="77"/>
  <c r="K106" i="77"/>
  <c r="K107" i="77"/>
  <c r="K108" i="77"/>
  <c r="K113" i="77"/>
  <c r="K114" i="77"/>
  <c r="K115" i="77"/>
  <c r="K116" i="77"/>
  <c r="K121" i="77"/>
  <c r="K122" i="77"/>
  <c r="K127" i="77"/>
  <c r="K128" i="77"/>
  <c r="K129" i="77"/>
  <c r="K130" i="77"/>
  <c r="K131" i="77"/>
  <c r="K132" i="77"/>
  <c r="K133" i="77"/>
  <c r="K138" i="77"/>
  <c r="K139" i="77"/>
  <c r="K140" i="77"/>
  <c r="K141" i="77"/>
  <c r="K142" i="77"/>
  <c r="K143" i="77"/>
  <c r="K144" i="77"/>
  <c r="K148" i="77"/>
  <c r="K149" i="77"/>
  <c r="K152" i="77" s="1" a="1"/>
  <c r="K150" i="77"/>
  <c r="K151" i="77"/>
  <c r="K156" i="77"/>
  <c r="K157" i="77"/>
  <c r="K158" i="77"/>
  <c r="K159" i="77"/>
  <c r="K164" i="77"/>
  <c r="K165" i="77"/>
  <c r="K166" i="77"/>
  <c r="K167" i="77"/>
  <c r="K168" i="77"/>
  <c r="K169" i="77"/>
  <c r="K170" i="77"/>
  <c r="K175" i="77"/>
  <c r="K176" i="77"/>
  <c r="K177" i="77"/>
  <c r="K179" i="77" s="1" a="1"/>
  <c r="K179" i="77" s="1"/>
  <c r="J174" i="77" s="1"/>
  <c r="K174" i="77" s="1"/>
  <c r="K178" i="77"/>
  <c r="K183" i="77"/>
  <c r="K184" i="77"/>
  <c r="K185" i="77" a="1"/>
  <c r="K185" i="77" s="1"/>
  <c r="J182" i="77" s="1"/>
  <c r="K182" i="77" s="1"/>
  <c r="K189" i="77"/>
  <c r="K190" i="77"/>
  <c r="K191" i="77"/>
  <c r="K192" i="77"/>
  <c r="K193" i="77"/>
  <c r="K194" i="77"/>
  <c r="K195" i="77"/>
  <c r="K196" i="77"/>
  <c r="K197" i="77"/>
  <c r="K198" i="77"/>
  <c r="K199" i="77"/>
  <c r="K204" i="77"/>
  <c r="K213" i="77" s="1" a="1"/>
  <c r="K205" i="77"/>
  <c r="K206" i="77"/>
  <c r="K207" i="77"/>
  <c r="K208" i="77"/>
  <c r="K209" i="77"/>
  <c r="K210" i="77"/>
  <c r="K211" i="77"/>
  <c r="K212" i="77"/>
  <c r="K217" i="77"/>
  <c r="K218" i="77"/>
  <c r="K219" i="77"/>
  <c r="K220" i="77"/>
  <c r="K221" i="77"/>
  <c r="K222" i="77"/>
  <c r="K223" i="77"/>
  <c r="K224" i="77"/>
  <c r="K225" i="77"/>
  <c r="K230" i="77"/>
  <c r="K231" i="77"/>
  <c r="K232" i="77"/>
  <c r="K233" i="77"/>
  <c r="K234" i="77"/>
  <c r="K235" i="77"/>
  <c r="K240" i="77"/>
  <c r="K241" i="77"/>
  <c r="K242" i="77"/>
  <c r="K249" i="77" s="1" a="1"/>
  <c r="K243" i="77"/>
  <c r="K244" i="77"/>
  <c r="K245" i="77"/>
  <c r="K246" i="77"/>
  <c r="K247" i="77"/>
  <c r="K248" i="77"/>
  <c r="K253" i="77"/>
  <c r="K254" i="77"/>
  <c r="K255" i="77"/>
  <c r="K256" i="77"/>
  <c r="K257" i="77"/>
  <c r="K258" i="77"/>
  <c r="K259" i="77"/>
  <c r="K264" i="77"/>
  <c r="K265" i="77"/>
  <c r="K266" i="77"/>
  <c r="K267" i="77"/>
  <c r="K268" i="77"/>
  <c r="K269" i="77"/>
  <c r="K270" i="77"/>
  <c r="K275" i="77"/>
  <c r="K276" i="77"/>
  <c r="K277" i="77"/>
  <c r="K281" i="77" s="1" a="1"/>
  <c r="K281" i="77" s="1"/>
  <c r="J274" i="77" s="1"/>
  <c r="K274" i="77" s="1"/>
  <c r="K278" i="77"/>
  <c r="K279" i="77"/>
  <c r="K280" i="77"/>
  <c r="B8" i="1"/>
  <c r="K249" i="77" l="1"/>
  <c r="J239" i="77" s="1"/>
  <c r="K239" i="77" s="1"/>
  <c r="K213" i="77"/>
  <c r="J203" i="77" s="1"/>
  <c r="K203" i="77" s="1"/>
  <c r="K152" i="77"/>
  <c r="K100" i="77"/>
  <c r="J95" i="77" s="1"/>
  <c r="K95" i="77" s="1"/>
  <c r="K92" i="77"/>
  <c r="J84" i="77" s="1"/>
  <c r="K84" i="77" s="1"/>
  <c r="K24" i="77"/>
  <c r="J21" i="77" s="1"/>
  <c r="K21" i="77" s="1"/>
  <c r="K123" i="77" a="1"/>
  <c r="K123" i="77" s="1"/>
  <c r="J120" i="77" s="1"/>
  <c r="K120" i="77" s="1"/>
  <c r="K63" i="77" a="1"/>
  <c r="K63" i="77" s="1"/>
  <c r="J55" i="77" s="1"/>
  <c r="K55" i="77" s="1"/>
  <c r="K33" i="77" a="1"/>
  <c r="K33" i="77" s="1"/>
  <c r="J27" i="77" s="1"/>
  <c r="K27" i="77" s="1"/>
  <c r="K171" i="77" a="1"/>
  <c r="K171" i="77" s="1"/>
  <c r="J163" i="77" s="1"/>
  <c r="K163" i="77" s="1"/>
  <c r="K117" i="77" a="1"/>
  <c r="K117" i="77" s="1"/>
  <c r="J112" i="77" s="1"/>
  <c r="K112" i="77" s="1"/>
  <c r="K109" i="77" a="1"/>
  <c r="K109" i="77" s="1"/>
  <c r="J103" i="77" s="1"/>
  <c r="K103" i="77" s="1"/>
  <c r="K160" i="77" a="1"/>
  <c r="K160" i="77" s="1"/>
  <c r="J155" i="77" s="1"/>
  <c r="K155" i="77" s="1"/>
  <c r="K81" i="77" a="1"/>
  <c r="K81" i="77" s="1"/>
  <c r="K43" i="77" a="1"/>
  <c r="K43" i="77" s="1"/>
  <c r="J36" i="77" s="1"/>
  <c r="K36" i="77" s="1"/>
  <c r="K260" i="77" a="1"/>
  <c r="K260" i="77" s="1"/>
  <c r="J252" i="77" s="1"/>
  <c r="K252" i="77" s="1"/>
  <c r="K52" i="77" a="1"/>
  <c r="K52" i="77" s="1"/>
  <c r="J46" i="77" s="1"/>
  <c r="K18" i="77" a="1"/>
  <c r="K18" i="77" s="1"/>
  <c r="K200" i="77" a="1"/>
  <c r="K200" i="77" s="1"/>
  <c r="J188" i="77" s="1"/>
  <c r="K188" i="77" s="1"/>
  <c r="K236" i="77" a="1"/>
  <c r="K236" i="77" s="1"/>
  <c r="J229" i="77" s="1"/>
  <c r="K229" i="77" s="1"/>
  <c r="K226" i="77" a="1"/>
  <c r="K226" i="77" s="1"/>
  <c r="J216" i="77" s="1"/>
  <c r="K216" i="77" s="1"/>
  <c r="K145" i="77" a="1"/>
  <c r="K145" i="77" s="1"/>
  <c r="K134" i="77" a="1"/>
  <c r="K134" i="77" s="1"/>
  <c r="J126" i="77" s="1"/>
  <c r="K126" i="77" s="1"/>
  <c r="K271" i="77" a="1"/>
  <c r="K271" i="77" s="1"/>
  <c r="J263" i="77" s="1"/>
  <c r="K263" i="77" s="1"/>
  <c r="Q824" i="76"/>
  <c r="L14" i="74"/>
  <c r="E124" i="1"/>
  <c r="D124" i="1"/>
  <c r="J23" i="1"/>
  <c r="J24" i="1"/>
  <c r="J25" i="1"/>
  <c r="J37" i="1"/>
  <c r="J38" i="1"/>
  <c r="J39" i="1"/>
  <c r="J40" i="1"/>
  <c r="J43" i="1"/>
  <c r="J44" i="1"/>
  <c r="J45" i="1"/>
  <c r="J46" i="1"/>
  <c r="J81" i="1"/>
  <c r="J82" i="1"/>
  <c r="J83" i="1"/>
  <c r="J84" i="1"/>
  <c r="J94" i="1"/>
  <c r="J95" i="1"/>
  <c r="J96" i="1"/>
  <c r="J101" i="1"/>
  <c r="J102" i="1"/>
  <c r="J103" i="1"/>
  <c r="J113" i="1"/>
  <c r="J114" i="1"/>
  <c r="J115" i="1"/>
  <c r="J116" i="1"/>
  <c r="J123" i="1"/>
  <c r="L123" i="1" s="1"/>
  <c r="J125" i="1"/>
  <c r="J135" i="1"/>
  <c r="J136" i="1"/>
  <c r="J137" i="1"/>
  <c r="J138" i="1"/>
  <c r="J143" i="1"/>
  <c r="J162" i="1"/>
  <c r="J163" i="1"/>
  <c r="J164" i="1"/>
  <c r="E167" i="1"/>
  <c r="D167" i="1"/>
  <c r="E166" i="1"/>
  <c r="D166" i="1"/>
  <c r="E165" i="1"/>
  <c r="E161" i="1"/>
  <c r="D161" i="1"/>
  <c r="E160" i="1"/>
  <c r="D160" i="1"/>
  <c r="E159" i="1"/>
  <c r="D159" i="1"/>
  <c r="E158" i="1"/>
  <c r="D158" i="1"/>
  <c r="E157" i="1"/>
  <c r="D157" i="1"/>
  <c r="E156" i="1"/>
  <c r="D156" i="1"/>
  <c r="E155" i="1"/>
  <c r="D155" i="1"/>
  <c r="E154" i="1"/>
  <c r="D154" i="1"/>
  <c r="E153" i="1"/>
  <c r="D153" i="1"/>
  <c r="E152" i="1"/>
  <c r="D152" i="1"/>
  <c r="E151" i="1"/>
  <c r="D151" i="1"/>
  <c r="E150" i="1"/>
  <c r="D150" i="1"/>
  <c r="E149" i="1"/>
  <c r="D149" i="1"/>
  <c r="E148" i="1"/>
  <c r="D148" i="1"/>
  <c r="E147" i="1"/>
  <c r="D147" i="1"/>
  <c r="E146" i="1"/>
  <c r="D146" i="1"/>
  <c r="E145" i="1"/>
  <c r="D145" i="1"/>
  <c r="E144" i="1"/>
  <c r="D144" i="1"/>
  <c r="E142" i="1"/>
  <c r="D142" i="1"/>
  <c r="E141" i="1"/>
  <c r="D141" i="1"/>
  <c r="E140" i="1"/>
  <c r="D140" i="1"/>
  <c r="E139" i="1"/>
  <c r="D139" i="1"/>
  <c r="E134" i="1"/>
  <c r="D134" i="1"/>
  <c r="E133" i="1"/>
  <c r="D133" i="1"/>
  <c r="E132" i="1"/>
  <c r="D132" i="1"/>
  <c r="E131" i="1"/>
  <c r="D131" i="1"/>
  <c r="E130" i="1"/>
  <c r="D130" i="1"/>
  <c r="E129" i="1"/>
  <c r="D129" i="1"/>
  <c r="E128" i="1"/>
  <c r="D128" i="1"/>
  <c r="E127" i="1"/>
  <c r="D127" i="1"/>
  <c r="E126" i="1"/>
  <c r="D126" i="1"/>
  <c r="E122" i="1"/>
  <c r="D122" i="1"/>
  <c r="E121" i="1"/>
  <c r="D121" i="1"/>
  <c r="E120" i="1"/>
  <c r="D120" i="1"/>
  <c r="E119" i="1"/>
  <c r="D119" i="1"/>
  <c r="E118" i="1"/>
  <c r="D118" i="1"/>
  <c r="E117" i="1"/>
  <c r="D117" i="1"/>
  <c r="E112" i="1"/>
  <c r="D112" i="1"/>
  <c r="E111" i="1"/>
  <c r="D111" i="1"/>
  <c r="E110" i="1"/>
  <c r="D110" i="1"/>
  <c r="E109" i="1"/>
  <c r="D109" i="1"/>
  <c r="E108" i="1"/>
  <c r="D108" i="1"/>
  <c r="E107" i="1"/>
  <c r="D107" i="1"/>
  <c r="E106" i="1"/>
  <c r="D106" i="1"/>
  <c r="E105" i="1"/>
  <c r="D105" i="1"/>
  <c r="E104" i="1"/>
  <c r="D104" i="1"/>
  <c r="E100" i="1"/>
  <c r="E99" i="1"/>
  <c r="E98" i="1"/>
  <c r="E97" i="1"/>
  <c r="D100" i="1"/>
  <c r="D99" i="1"/>
  <c r="D98" i="1"/>
  <c r="D97" i="1"/>
  <c r="E93" i="1"/>
  <c r="D93" i="1"/>
  <c r="E92" i="1"/>
  <c r="D92" i="1"/>
  <c r="E91" i="1"/>
  <c r="D91" i="1"/>
  <c r="E90" i="1"/>
  <c r="D90" i="1"/>
  <c r="E89" i="1"/>
  <c r="D89" i="1"/>
  <c r="E88" i="1"/>
  <c r="D88" i="1"/>
  <c r="E86" i="1"/>
  <c r="D86" i="1"/>
  <c r="E85" i="1"/>
  <c r="D85" i="1"/>
  <c r="E80" i="1"/>
  <c r="D80" i="1"/>
  <c r="E79" i="1"/>
  <c r="D79" i="1"/>
  <c r="E78" i="1"/>
  <c r="D78" i="1"/>
  <c r="E77" i="1"/>
  <c r="D77" i="1"/>
  <c r="E76" i="1"/>
  <c r="D76" i="1"/>
  <c r="E75" i="1"/>
  <c r="D75" i="1"/>
  <c r="E74" i="1"/>
  <c r="D74" i="1"/>
  <c r="E73" i="1"/>
  <c r="D73" i="1"/>
  <c r="E72" i="1"/>
  <c r="D72" i="1"/>
  <c r="E71" i="1"/>
  <c r="D71" i="1"/>
  <c r="E70" i="1"/>
  <c r="D70" i="1"/>
  <c r="E69" i="1"/>
  <c r="D69" i="1"/>
  <c r="E68" i="1"/>
  <c r="D68" i="1"/>
  <c r="E67" i="1"/>
  <c r="D67" i="1"/>
  <c r="E66" i="1"/>
  <c r="D66" i="1"/>
  <c r="E65" i="1"/>
  <c r="D65" i="1"/>
  <c r="E64" i="1"/>
  <c r="D64" i="1"/>
  <c r="E63" i="1"/>
  <c r="D63" i="1"/>
  <c r="E62" i="1"/>
  <c r="D62" i="1"/>
  <c r="E61" i="1"/>
  <c r="D61" i="1"/>
  <c r="E60" i="1"/>
  <c r="D60" i="1"/>
  <c r="E59" i="1"/>
  <c r="D59" i="1"/>
  <c r="E58" i="1"/>
  <c r="D58" i="1"/>
  <c r="E57" i="1"/>
  <c r="D57" i="1"/>
  <c r="E56" i="1"/>
  <c r="D56" i="1"/>
  <c r="E55" i="1"/>
  <c r="D55" i="1"/>
  <c r="E54" i="1"/>
  <c r="D54" i="1"/>
  <c r="E53" i="1"/>
  <c r="D53" i="1"/>
  <c r="E52" i="1"/>
  <c r="D52" i="1"/>
  <c r="E51" i="1"/>
  <c r="D51" i="1"/>
  <c r="E50" i="1"/>
  <c r="D50" i="1"/>
  <c r="E49" i="1"/>
  <c r="D49" i="1"/>
  <c r="E48" i="1"/>
  <c r="D48" i="1"/>
  <c r="E47" i="1"/>
  <c r="D47" i="1"/>
  <c r="E42" i="1"/>
  <c r="D42" i="1"/>
  <c r="E41" i="1"/>
  <c r="D41" i="1"/>
  <c r="D30" i="1"/>
  <c r="E30" i="1"/>
  <c r="D31" i="1"/>
  <c r="E31" i="1"/>
  <c r="D32" i="1"/>
  <c r="E32" i="1"/>
  <c r="D33" i="1"/>
  <c r="E33" i="1"/>
  <c r="D34" i="1"/>
  <c r="E34" i="1"/>
  <c r="D35" i="1"/>
  <c r="E35" i="1"/>
  <c r="D36" i="1"/>
  <c r="E36" i="1"/>
  <c r="E29" i="1"/>
  <c r="E28" i="1"/>
  <c r="E27" i="1"/>
  <c r="E26" i="1"/>
  <c r="E15" i="1"/>
  <c r="E16" i="1"/>
  <c r="E17" i="1"/>
  <c r="E18" i="1"/>
  <c r="E19" i="1"/>
  <c r="E20" i="1"/>
  <c r="E21" i="1"/>
  <c r="E22" i="1"/>
  <c r="E14" i="1"/>
  <c r="D29" i="1"/>
  <c r="D28" i="1"/>
  <c r="D27" i="1"/>
  <c r="D26" i="1"/>
  <c r="D15" i="1"/>
  <c r="D16" i="1"/>
  <c r="D17" i="1"/>
  <c r="D18" i="1"/>
  <c r="D19" i="1"/>
  <c r="D20" i="1"/>
  <c r="D21" i="1"/>
  <c r="D22" i="1"/>
  <c r="D14" i="1"/>
  <c r="E31" i="83"/>
  <c r="F31" i="83" s="1"/>
  <c r="E30" i="83"/>
  <c r="F30" i="83" s="1"/>
  <c r="E29" i="83"/>
  <c r="F29" i="83" s="1"/>
  <c r="E28" i="83"/>
  <c r="F28" i="83" s="1"/>
  <c r="E27" i="83"/>
  <c r="J131" i="1" s="1"/>
  <c r="E26" i="83"/>
  <c r="J159" i="1" s="1"/>
  <c r="E25" i="83"/>
  <c r="F25" i="83" s="1"/>
  <c r="E24" i="83"/>
  <c r="J130" i="1" s="1"/>
  <c r="E23" i="83"/>
  <c r="F23" i="83" s="1"/>
  <c r="E22" i="83"/>
  <c r="J152" i="1" s="1"/>
  <c r="E21" i="83"/>
  <c r="F21" i="83" s="1"/>
  <c r="E20" i="83"/>
  <c r="F20" i="83" s="1"/>
  <c r="E17" i="83"/>
  <c r="F17" i="83" s="1"/>
  <c r="E16" i="83"/>
  <c r="F16" i="83" s="1"/>
  <c r="E15" i="83"/>
  <c r="F15" i="83" s="1"/>
  <c r="E14" i="83"/>
  <c r="F14" i="83" s="1"/>
  <c r="E13" i="83"/>
  <c r="E12" i="83"/>
  <c r="J127" i="1" s="1"/>
  <c r="E10" i="83"/>
  <c r="F10" i="83" s="1"/>
  <c r="E9" i="83"/>
  <c r="F9" i="83" s="1"/>
  <c r="E8" i="83"/>
  <c r="J146" i="1" s="1"/>
  <c r="E7" i="83"/>
  <c r="J145" i="1" s="1"/>
  <c r="E6" i="83"/>
  <c r="F6" i="83" s="1"/>
  <c r="E5" i="83"/>
  <c r="J29" i="1" s="1"/>
  <c r="F12" i="83"/>
  <c r="N193" i="77"/>
  <c r="M148" i="77"/>
  <c r="M149" i="77"/>
  <c r="M152" i="77"/>
  <c r="M153" i="77"/>
  <c r="M154" i="77"/>
  <c r="M155" i="77"/>
  <c r="M158" i="77"/>
  <c r="M159" i="77"/>
  <c r="M160" i="77"/>
  <c r="M161" i="77"/>
  <c r="M162" i="77"/>
  <c r="M163" i="77"/>
  <c r="M171" i="77"/>
  <c r="M172" i="77"/>
  <c r="M173" i="77"/>
  <c r="M174" i="77"/>
  <c r="M179" i="77"/>
  <c r="M180" i="77"/>
  <c r="M181" i="77"/>
  <c r="M182" i="77"/>
  <c r="M185" i="77"/>
  <c r="M186" i="77"/>
  <c r="M187" i="77"/>
  <c r="M188" i="77"/>
  <c r="M200" i="77"/>
  <c r="M201" i="77"/>
  <c r="M202" i="77"/>
  <c r="M203" i="77"/>
  <c r="M213" i="77"/>
  <c r="M214" i="77"/>
  <c r="M215" i="77"/>
  <c r="M216" i="77"/>
  <c r="M226" i="77"/>
  <c r="M227" i="77"/>
  <c r="M228" i="77"/>
  <c r="M229" i="77"/>
  <c r="M230" i="77"/>
  <c r="M231" i="77"/>
  <c r="M234" i="77"/>
  <c r="M235" i="77"/>
  <c r="M236" i="77"/>
  <c r="M237" i="77"/>
  <c r="M238" i="77"/>
  <c r="M239" i="77"/>
  <c r="M246" i="77"/>
  <c r="M248" i="77"/>
  <c r="M249" i="77"/>
  <c r="M250" i="77"/>
  <c r="M251" i="77"/>
  <c r="M252" i="77"/>
  <c r="M253" i="77"/>
  <c r="M254" i="77"/>
  <c r="M257" i="77"/>
  <c r="M258" i="77"/>
  <c r="M260" i="77"/>
  <c r="M261" i="77"/>
  <c r="M262" i="77"/>
  <c r="M263" i="77"/>
  <c r="M264" i="77"/>
  <c r="M265" i="77"/>
  <c r="M268" i="77"/>
  <c r="M269" i="77"/>
  <c r="M271" i="77"/>
  <c r="M272" i="77"/>
  <c r="M273" i="77"/>
  <c r="M274" i="77"/>
  <c r="M280" i="77"/>
  <c r="N280" i="77" s="1"/>
  <c r="M133" i="77"/>
  <c r="M128" i="77"/>
  <c r="M121" i="77"/>
  <c r="N121" i="77" s="1"/>
  <c r="M17" i="77"/>
  <c r="M18" i="77"/>
  <c r="M19" i="77"/>
  <c r="M20" i="77"/>
  <c r="M21" i="77"/>
  <c r="M24" i="77"/>
  <c r="M25" i="77"/>
  <c r="M26" i="77"/>
  <c r="M27" i="77"/>
  <c r="M33" i="77"/>
  <c r="M34" i="77"/>
  <c r="M35" i="77"/>
  <c r="M36" i="77"/>
  <c r="M43" i="77"/>
  <c r="M44" i="77"/>
  <c r="M45" i="77"/>
  <c r="M46" i="77"/>
  <c r="M52" i="77"/>
  <c r="M53" i="77"/>
  <c r="M54" i="77"/>
  <c r="M55" i="77"/>
  <c r="M59" i="77"/>
  <c r="M62" i="77"/>
  <c r="M63" i="77"/>
  <c r="M64" i="77"/>
  <c r="M65" i="77"/>
  <c r="M66" i="77"/>
  <c r="M72" i="77"/>
  <c r="M73" i="77"/>
  <c r="M74" i="77"/>
  <c r="M75" i="77"/>
  <c r="M81" i="77"/>
  <c r="M82" i="77"/>
  <c r="M83" i="77"/>
  <c r="M84" i="77"/>
  <c r="M88" i="77"/>
  <c r="M91" i="77"/>
  <c r="M92" i="77"/>
  <c r="M93" i="77"/>
  <c r="M94" i="77"/>
  <c r="M95" i="77"/>
  <c r="M97" i="77"/>
  <c r="M100" i="77"/>
  <c r="M101" i="77"/>
  <c r="M102" i="77"/>
  <c r="M103" i="77"/>
  <c r="M109" i="77"/>
  <c r="M110" i="77"/>
  <c r="M111" i="77"/>
  <c r="M112" i="77"/>
  <c r="M117" i="77"/>
  <c r="M118" i="77"/>
  <c r="M119" i="77"/>
  <c r="M120" i="77"/>
  <c r="M122" i="77"/>
  <c r="M123" i="77"/>
  <c r="M124" i="77"/>
  <c r="M125" i="77"/>
  <c r="M126" i="77"/>
  <c r="M127" i="77"/>
  <c r="M129" i="77"/>
  <c r="M130" i="77"/>
  <c r="M131" i="77"/>
  <c r="M132" i="77"/>
  <c r="M134" i="77"/>
  <c r="M135" i="77"/>
  <c r="M136" i="77"/>
  <c r="M137" i="77"/>
  <c r="M140" i="77"/>
  <c r="M141" i="77"/>
  <c r="M145" i="77"/>
  <c r="M146" i="77"/>
  <c r="M147" i="77"/>
  <c r="J3" i="1"/>
  <c r="F24" i="83" l="1"/>
  <c r="F7" i="83"/>
  <c r="J14" i="77"/>
  <c r="K14" i="77" s="1"/>
  <c r="J128" i="1"/>
  <c r="F13" i="83"/>
  <c r="J137" i="77"/>
  <c r="K137" i="77" s="1"/>
  <c r="E18" i="83"/>
  <c r="F18" i="83" s="1"/>
  <c r="J75" i="77"/>
  <c r="K75" i="77" s="1"/>
  <c r="E11" i="83"/>
  <c r="F11" i="83" s="1"/>
  <c r="F26" i="83"/>
  <c r="F8" i="83"/>
  <c r="F27" i="83"/>
  <c r="J133" i="1"/>
  <c r="J129" i="1"/>
  <c r="J108" i="1"/>
  <c r="J28" i="1"/>
  <c r="F22" i="83"/>
  <c r="J158" i="1"/>
  <c r="J149" i="1"/>
  <c r="J144" i="1"/>
  <c r="J132" i="1"/>
  <c r="F5" i="83"/>
  <c r="J148" i="1"/>
  <c r="J151" i="1"/>
  <c r="J134" i="1"/>
  <c r="J126" i="1"/>
  <c r="J110" i="1"/>
  <c r="E4" i="83"/>
  <c r="E19" i="83"/>
  <c r="J168" i="1"/>
  <c r="J169" i="1"/>
  <c r="J170" i="1"/>
  <c r="J171" i="1"/>
  <c r="D711" i="78"/>
  <c r="E711" i="78" s="1"/>
  <c r="D712" i="78"/>
  <c r="E712" i="78" s="1"/>
  <c r="D714" i="78"/>
  <c r="E714" i="78" s="1"/>
  <c r="D836" i="78"/>
  <c r="E836" i="78" s="1"/>
  <c r="D837" i="78"/>
  <c r="E837" i="78" s="1"/>
  <c r="D914" i="78"/>
  <c r="E914" i="78" s="1"/>
  <c r="D992" i="78"/>
  <c r="E992" i="78" s="1"/>
  <c r="D993" i="78"/>
  <c r="E993" i="78" s="1"/>
  <c r="D1038" i="78"/>
  <c r="E1038" i="78" s="1"/>
  <c r="D1441" i="78"/>
  <c r="E1441" i="78" s="1"/>
  <c r="D1450" i="78"/>
  <c r="E1450" i="78" s="1"/>
  <c r="D70" i="78"/>
  <c r="E70" i="78" s="1"/>
  <c r="D93" i="78"/>
  <c r="E93" i="78" s="1"/>
  <c r="D98" i="78"/>
  <c r="E98" i="78" s="1"/>
  <c r="D101" i="78"/>
  <c r="E101" i="78" s="1"/>
  <c r="D102" i="78"/>
  <c r="E102" i="78" s="1"/>
  <c r="O27" i="81"/>
  <c r="O26" i="81"/>
  <c r="O25" i="81"/>
  <c r="O24" i="81"/>
  <c r="O23" i="81"/>
  <c r="O22" i="81"/>
  <c r="O21" i="81"/>
  <c r="D1422" i="78" s="1"/>
  <c r="E1422" i="78" s="1"/>
  <c r="O20" i="81"/>
  <c r="O19" i="81"/>
  <c r="O18" i="81"/>
  <c r="O17" i="81"/>
  <c r="AA16" i="81"/>
  <c r="O16" i="81"/>
  <c r="V15" i="81"/>
  <c r="O15" i="81"/>
  <c r="O14" i="81"/>
  <c r="O13" i="81"/>
  <c r="D822" i="78"/>
  <c r="E822" i="78" s="1"/>
  <c r="O12" i="81"/>
  <c r="D1066" i="78"/>
  <c r="E1066" i="78" s="1"/>
  <c r="O11" i="81"/>
  <c r="D1093" i="78" s="1"/>
  <c r="E1093" i="78" s="1"/>
  <c r="O10" i="81"/>
  <c r="D1026" i="78"/>
  <c r="E1026" i="78" s="1"/>
  <c r="O9" i="81"/>
  <c r="D1020" i="78" s="1"/>
  <c r="E1020" i="78" s="1"/>
  <c r="O8" i="81"/>
  <c r="O7" i="81"/>
  <c r="O6" i="81"/>
  <c r="D60" i="78"/>
  <c r="E60" i="78" s="1"/>
  <c r="O4" i="81"/>
  <c r="J150" i="1" l="1"/>
  <c r="Q22" i="81"/>
  <c r="V13" i="81"/>
  <c r="Q16" i="81"/>
  <c r="AA18" i="81"/>
  <c r="V7" i="81"/>
  <c r="V11" i="81"/>
  <c r="Q8" i="81"/>
  <c r="D1446" i="78"/>
  <c r="E1446" i="78" s="1"/>
  <c r="D1382" i="78"/>
  <c r="E1382" i="78" s="1"/>
  <c r="AA8" i="81"/>
  <c r="D83" i="78"/>
  <c r="E83" i="78" s="1"/>
  <c r="D1437" i="78"/>
  <c r="E1437" i="78" s="1"/>
  <c r="D1309" i="78"/>
  <c r="E1309" i="78" s="1"/>
  <c r="D1035" i="78"/>
  <c r="E1035" i="78" s="1"/>
  <c r="D1346" i="78"/>
  <c r="E1346" i="78" s="1"/>
  <c r="V19" i="81"/>
  <c r="AA24" i="81"/>
  <c r="D79" i="78"/>
  <c r="E79" i="78" s="1"/>
  <c r="D1431" i="78"/>
  <c r="E1431" i="78" s="1"/>
  <c r="D1273" i="78"/>
  <c r="E1273" i="78" s="1"/>
  <c r="D1236" i="78"/>
  <c r="E1236" i="78" s="1"/>
  <c r="D1428" i="78"/>
  <c r="E1428" i="78" s="1"/>
  <c r="AA10" i="81"/>
  <c r="Q12" i="81"/>
  <c r="D830" i="78" s="1"/>
  <c r="E830" i="78" s="1"/>
  <c r="Q25" i="81"/>
  <c r="V26" i="81"/>
  <c r="AA27" i="81"/>
  <c r="D1199" i="78"/>
  <c r="E1199" i="78" s="1"/>
  <c r="V8" i="81"/>
  <c r="D1163" i="78"/>
  <c r="E1163" i="78" s="1"/>
  <c r="D1419" i="78"/>
  <c r="E1419" i="78" s="1"/>
  <c r="D74" i="78"/>
  <c r="E74" i="78" s="1"/>
  <c r="D1404" i="78"/>
  <c r="E1404" i="78" s="1"/>
  <c r="D1367" i="78"/>
  <c r="E1367" i="78" s="1"/>
  <c r="D1331" i="78"/>
  <c r="E1331" i="78" s="1"/>
  <c r="D1294" i="78"/>
  <c r="E1294" i="78" s="1"/>
  <c r="D1258" i="78"/>
  <c r="E1258" i="78" s="1"/>
  <c r="D1221" i="78"/>
  <c r="E1221" i="78" s="1"/>
  <c r="D1185" i="78"/>
  <c r="E1185" i="78" s="1"/>
  <c r="D1139" i="78"/>
  <c r="E1139" i="78" s="1"/>
  <c r="Q6" i="81"/>
  <c r="Q11" i="81"/>
  <c r="D1050" i="78" s="1"/>
  <c r="E1050" i="78" s="1"/>
  <c r="V12" i="81"/>
  <c r="V21" i="81"/>
  <c r="Q24" i="81"/>
  <c r="D1413" i="78"/>
  <c r="E1413" i="78" s="1"/>
  <c r="D1377" i="78"/>
  <c r="E1377" i="78" s="1"/>
  <c r="D1340" i="78"/>
  <c r="E1340" i="78" s="1"/>
  <c r="D1303" i="78"/>
  <c r="E1303" i="78" s="1"/>
  <c r="D1267" i="78"/>
  <c r="E1267" i="78" s="1"/>
  <c r="D1230" i="78"/>
  <c r="E1230" i="78" s="1"/>
  <c r="D1194" i="78"/>
  <c r="E1194" i="78" s="1"/>
  <c r="D1157" i="78"/>
  <c r="E1157" i="78" s="1"/>
  <c r="D1084" i="78"/>
  <c r="E1084" i="78" s="1"/>
  <c r="Q15" i="81"/>
  <c r="AA17" i="81"/>
  <c r="AA26" i="81"/>
  <c r="V6" i="81"/>
  <c r="AA7" i="81"/>
  <c r="V20" i="81"/>
  <c r="Q23" i="81"/>
  <c r="Q14" i="81"/>
  <c r="AA25" i="81"/>
  <c r="D1401" i="78"/>
  <c r="E1401" i="78" s="1"/>
  <c r="D1364" i="78"/>
  <c r="E1364" i="78" s="1"/>
  <c r="D1327" i="78"/>
  <c r="E1327" i="78" s="1"/>
  <c r="D1291" i="78"/>
  <c r="E1291" i="78" s="1"/>
  <c r="D1254" i="78"/>
  <c r="E1254" i="78" s="1"/>
  <c r="D1218" i="78"/>
  <c r="E1218" i="78" s="1"/>
  <c r="D1181" i="78"/>
  <c r="E1181" i="78" s="1"/>
  <c r="D1130" i="78"/>
  <c r="E1130" i="78" s="1"/>
  <c r="D1057" i="78"/>
  <c r="E1057" i="78" s="1"/>
  <c r="AA6" i="81"/>
  <c r="Q9" i="81"/>
  <c r="D1019" i="78" s="1"/>
  <c r="E1019" i="78" s="1"/>
  <c r="V10" i="81"/>
  <c r="D92" i="78"/>
  <c r="E92" i="78" s="1"/>
  <c r="D65" i="78"/>
  <c r="E65" i="78" s="1"/>
  <c r="D1395" i="78"/>
  <c r="E1395" i="78" s="1"/>
  <c r="D1358" i="78"/>
  <c r="E1358" i="78" s="1"/>
  <c r="D1322" i="78"/>
  <c r="E1322" i="78" s="1"/>
  <c r="D1285" i="78"/>
  <c r="E1285" i="78" s="1"/>
  <c r="D1249" i="78"/>
  <c r="E1249" i="78" s="1"/>
  <c r="D1212" i="78"/>
  <c r="E1212" i="78" s="1"/>
  <c r="D1175" i="78"/>
  <c r="E1175" i="78" s="1"/>
  <c r="D1121" i="78"/>
  <c r="E1121" i="78" s="1"/>
  <c r="D1047" i="78"/>
  <c r="E1047" i="78" s="1"/>
  <c r="D1017" i="78"/>
  <c r="D8727" i="79"/>
  <c r="D8735" i="79"/>
  <c r="D8743" i="79"/>
  <c r="D8751" i="79"/>
  <c r="D8759" i="79"/>
  <c r="D8767" i="79"/>
  <c r="D8775" i="79"/>
  <c r="D8783" i="79"/>
  <c r="D8791" i="79"/>
  <c r="D8799" i="79"/>
  <c r="D8807" i="79"/>
  <c r="D8725" i="79"/>
  <c r="D8781" i="79"/>
  <c r="D8766" i="79"/>
  <c r="D8806" i="79"/>
  <c r="D8728" i="79"/>
  <c r="D8736" i="79"/>
  <c r="D8744" i="79"/>
  <c r="D8752" i="79"/>
  <c r="D8760" i="79"/>
  <c r="D8768" i="79"/>
  <c r="D8776" i="79"/>
  <c r="D8784" i="79"/>
  <c r="D8792" i="79"/>
  <c r="D8800" i="79"/>
  <c r="D8808" i="79"/>
  <c r="D8809" i="79"/>
  <c r="D8765" i="79"/>
  <c r="D8813" i="79"/>
  <c r="D8758" i="79"/>
  <c r="D8798" i="79"/>
  <c r="D8721" i="79"/>
  <c r="D8729" i="79"/>
  <c r="D8737" i="79"/>
  <c r="D8745" i="79"/>
  <c r="D8753" i="79"/>
  <c r="D8761" i="79"/>
  <c r="D8769" i="79"/>
  <c r="D8777" i="79"/>
  <c r="D8785" i="79"/>
  <c r="D8793" i="79"/>
  <c r="D8801" i="79"/>
  <c r="D8741" i="79"/>
  <c r="D8789" i="79"/>
  <c r="D8734" i="79"/>
  <c r="D8782" i="79"/>
  <c r="D8722" i="79"/>
  <c r="D8730" i="79"/>
  <c r="D8738" i="79"/>
  <c r="D8746" i="79"/>
  <c r="D8754" i="79"/>
  <c r="D8762" i="79"/>
  <c r="D8770" i="79"/>
  <c r="D8778" i="79"/>
  <c r="D8786" i="79"/>
  <c r="D8794" i="79"/>
  <c r="D8802" i="79"/>
  <c r="D8810" i="79"/>
  <c r="D8757" i="79"/>
  <c r="D8797" i="79"/>
  <c r="D8742" i="79"/>
  <c r="D8790" i="79"/>
  <c r="D8723" i="79"/>
  <c r="D8731" i="79"/>
  <c r="D8739" i="79"/>
  <c r="D8747" i="79"/>
  <c r="D8755" i="79"/>
  <c r="D8763" i="79"/>
  <c r="D8771" i="79"/>
  <c r="D8779" i="79"/>
  <c r="D8787" i="79"/>
  <c r="D8795" i="79"/>
  <c r="D8803" i="79"/>
  <c r="D8811" i="79"/>
  <c r="D8733" i="79"/>
  <c r="D8773" i="79"/>
  <c r="D8726" i="79"/>
  <c r="D8774" i="79"/>
  <c r="D8724" i="79"/>
  <c r="D8732" i="79"/>
  <c r="D8740" i="79"/>
  <c r="D8748" i="79"/>
  <c r="D8756" i="79"/>
  <c r="D8764" i="79"/>
  <c r="D8772" i="79"/>
  <c r="D8780" i="79"/>
  <c r="D8788" i="79"/>
  <c r="D8796" i="79"/>
  <c r="D8804" i="79"/>
  <c r="D8812" i="79"/>
  <c r="D8749" i="79"/>
  <c r="D8805" i="79"/>
  <c r="D8750" i="79"/>
  <c r="D8814" i="79"/>
  <c r="Q17" i="81"/>
  <c r="V18" i="81"/>
  <c r="V27" i="81"/>
  <c r="D89" i="78"/>
  <c r="E89" i="78" s="1"/>
  <c r="D1391" i="78"/>
  <c r="E1391" i="78" s="1"/>
  <c r="D1355" i="78"/>
  <c r="E1355" i="78" s="1"/>
  <c r="D1318" i="78"/>
  <c r="E1318" i="78" s="1"/>
  <c r="D1282" i="78"/>
  <c r="E1282" i="78" s="1"/>
  <c r="D1245" i="78"/>
  <c r="E1245" i="78" s="1"/>
  <c r="D1209" i="78"/>
  <c r="E1209" i="78" s="1"/>
  <c r="D1172" i="78"/>
  <c r="E1172" i="78" s="1"/>
  <c r="D1111" i="78"/>
  <c r="E1111" i="78" s="1"/>
  <c r="AA5" i="81"/>
  <c r="AA19" i="81"/>
  <c r="Q21" i="81"/>
  <c r="V22" i="81"/>
  <c r="AA23" i="81"/>
  <c r="D84" i="78"/>
  <c r="E84" i="78" s="1"/>
  <c r="D1386" i="78"/>
  <c r="E1386" i="78" s="1"/>
  <c r="D1349" i="78"/>
  <c r="E1349" i="78" s="1"/>
  <c r="D1313" i="78"/>
  <c r="E1313" i="78" s="1"/>
  <c r="D1276" i="78"/>
  <c r="E1276" i="78" s="1"/>
  <c r="D1239" i="78"/>
  <c r="E1239" i="78" s="1"/>
  <c r="D1203" i="78"/>
  <c r="E1203" i="78" s="1"/>
  <c r="D1166" i="78"/>
  <c r="E1166" i="78" s="1"/>
  <c r="D1102" i="78"/>
  <c r="E1102" i="78" s="1"/>
  <c r="D1044" i="78"/>
  <c r="E1044" i="78" s="1"/>
  <c r="D75" i="78"/>
  <c r="E75" i="78" s="1"/>
  <c r="D1410" i="78"/>
  <c r="E1410" i="78" s="1"/>
  <c r="D1373" i="78"/>
  <c r="E1373" i="78" s="1"/>
  <c r="D1337" i="78"/>
  <c r="E1337" i="78" s="1"/>
  <c r="D1300" i="78"/>
  <c r="E1300" i="78" s="1"/>
  <c r="D1263" i="78"/>
  <c r="E1263" i="78" s="1"/>
  <c r="D1227" i="78"/>
  <c r="E1227" i="78" s="1"/>
  <c r="D1190" i="78"/>
  <c r="E1190" i="78" s="1"/>
  <c r="D1148" i="78"/>
  <c r="E1148" i="78" s="1"/>
  <c r="D1075" i="78"/>
  <c r="E1075" i="78" s="1"/>
  <c r="D1029" i="78"/>
  <c r="E1029" i="78" s="1"/>
  <c r="D840" i="78"/>
  <c r="E840" i="78" s="1"/>
  <c r="D848" i="78"/>
  <c r="E848" i="78" s="1"/>
  <c r="D856" i="78"/>
  <c r="E856" i="78" s="1"/>
  <c r="D864" i="78"/>
  <c r="E864" i="78" s="1"/>
  <c r="D872" i="78"/>
  <c r="E872" i="78" s="1"/>
  <c r="D880" i="78"/>
  <c r="E880" i="78" s="1"/>
  <c r="D888" i="78"/>
  <c r="E888" i="78" s="1"/>
  <c r="D896" i="78"/>
  <c r="E896" i="78" s="1"/>
  <c r="D904" i="78"/>
  <c r="E904" i="78" s="1"/>
  <c r="D912" i="78"/>
  <c r="E912" i="78" s="1"/>
  <c r="D841" i="78"/>
  <c r="E841" i="78" s="1"/>
  <c r="D849" i="78"/>
  <c r="E849" i="78" s="1"/>
  <c r="D857" i="78"/>
  <c r="E857" i="78" s="1"/>
  <c r="D865" i="78"/>
  <c r="E865" i="78" s="1"/>
  <c r="D873" i="78"/>
  <c r="E873" i="78" s="1"/>
  <c r="D881" i="78"/>
  <c r="E881" i="78" s="1"/>
  <c r="D889" i="78"/>
  <c r="E889" i="78" s="1"/>
  <c r="D839" i="78"/>
  <c r="E839" i="78" s="1"/>
  <c r="D847" i="78"/>
  <c r="E847" i="78" s="1"/>
  <c r="D855" i="78"/>
  <c r="E855" i="78" s="1"/>
  <c r="D863" i="78"/>
  <c r="E863" i="78" s="1"/>
  <c r="D871" i="78"/>
  <c r="E871" i="78" s="1"/>
  <c r="D879" i="78"/>
  <c r="E879" i="78" s="1"/>
  <c r="D887" i="78"/>
  <c r="E887" i="78" s="1"/>
  <c r="D895" i="78"/>
  <c r="E895" i="78" s="1"/>
  <c r="D903" i="78"/>
  <c r="E903" i="78" s="1"/>
  <c r="D911" i="78"/>
  <c r="E911" i="78" s="1"/>
  <c r="D852" i="78"/>
  <c r="E852" i="78" s="1"/>
  <c r="D866" i="78"/>
  <c r="E866" i="78" s="1"/>
  <c r="D877" i="78"/>
  <c r="E877" i="78" s="1"/>
  <c r="D891" i="78"/>
  <c r="E891" i="78" s="1"/>
  <c r="D901" i="78"/>
  <c r="E901" i="78" s="1"/>
  <c r="D842" i="78"/>
  <c r="E842" i="78" s="1"/>
  <c r="D853" i="78"/>
  <c r="E853" i="78" s="1"/>
  <c r="D867" i="78"/>
  <c r="E867" i="78" s="1"/>
  <c r="D878" i="78"/>
  <c r="E878" i="78" s="1"/>
  <c r="D892" i="78"/>
  <c r="E892" i="78" s="1"/>
  <c r="D902" i="78"/>
  <c r="E902" i="78" s="1"/>
  <c r="D843" i="78"/>
  <c r="E843" i="78" s="1"/>
  <c r="D854" i="78"/>
  <c r="E854" i="78" s="1"/>
  <c r="D868" i="78"/>
  <c r="E868" i="78" s="1"/>
  <c r="D882" i="78"/>
  <c r="E882" i="78" s="1"/>
  <c r="D893" i="78"/>
  <c r="E893" i="78" s="1"/>
  <c r="D905" i="78"/>
  <c r="E905" i="78" s="1"/>
  <c r="D844" i="78"/>
  <c r="E844" i="78" s="1"/>
  <c r="D858" i="78"/>
  <c r="E858" i="78" s="1"/>
  <c r="D869" i="78"/>
  <c r="E869" i="78" s="1"/>
  <c r="D883" i="78"/>
  <c r="E883" i="78" s="1"/>
  <c r="D894" i="78"/>
  <c r="E894" i="78" s="1"/>
  <c r="D906" i="78"/>
  <c r="E906" i="78" s="1"/>
  <c r="D845" i="78"/>
  <c r="E845" i="78" s="1"/>
  <c r="D859" i="78"/>
  <c r="E859" i="78" s="1"/>
  <c r="D870" i="78"/>
  <c r="E870" i="78" s="1"/>
  <c r="D884" i="78"/>
  <c r="E884" i="78" s="1"/>
  <c r="D897" i="78"/>
  <c r="E897" i="78" s="1"/>
  <c r="D907" i="78"/>
  <c r="E907" i="78" s="1"/>
  <c r="D846" i="78"/>
  <c r="E846" i="78" s="1"/>
  <c r="D860" i="78"/>
  <c r="E860" i="78" s="1"/>
  <c r="D874" i="78"/>
  <c r="E874" i="78" s="1"/>
  <c r="D885" i="78"/>
  <c r="E885" i="78" s="1"/>
  <c r="D898" i="78"/>
  <c r="E898" i="78" s="1"/>
  <c r="D908" i="78"/>
  <c r="E908" i="78" s="1"/>
  <c r="D851" i="78"/>
  <c r="E851" i="78" s="1"/>
  <c r="D862" i="78"/>
  <c r="E862" i="78" s="1"/>
  <c r="D890" i="78"/>
  <c r="E890" i="78" s="1"/>
  <c r="D910" i="78"/>
  <c r="E910" i="78" s="1"/>
  <c r="D850" i="78"/>
  <c r="E850" i="78" s="1"/>
  <c r="D861" i="78"/>
  <c r="E861" i="78" s="1"/>
  <c r="D875" i="78"/>
  <c r="E875" i="78" s="1"/>
  <c r="D886" i="78"/>
  <c r="E886" i="78" s="1"/>
  <c r="D899" i="78"/>
  <c r="E899" i="78" s="1"/>
  <c r="D909" i="78"/>
  <c r="E909" i="78" s="1"/>
  <c r="D876" i="78"/>
  <c r="E876" i="78" s="1"/>
  <c r="D900" i="78"/>
  <c r="E900" i="78" s="1"/>
  <c r="D727" i="78"/>
  <c r="E727" i="78" s="1"/>
  <c r="D735" i="78"/>
  <c r="E735" i="78" s="1"/>
  <c r="D743" i="78"/>
  <c r="E743" i="78" s="1"/>
  <c r="D751" i="78"/>
  <c r="E751" i="78" s="1"/>
  <c r="D759" i="78"/>
  <c r="E759" i="78" s="1"/>
  <c r="D767" i="78"/>
  <c r="E767" i="78" s="1"/>
  <c r="D775" i="78"/>
  <c r="E775" i="78" s="1"/>
  <c r="D784" i="78"/>
  <c r="E784" i="78" s="1"/>
  <c r="D792" i="78"/>
  <c r="E792" i="78" s="1"/>
  <c r="D728" i="78"/>
  <c r="E728" i="78" s="1"/>
  <c r="D736" i="78"/>
  <c r="E736" i="78" s="1"/>
  <c r="D744" i="78"/>
  <c r="E744" i="78" s="1"/>
  <c r="D752" i="78"/>
  <c r="E752" i="78" s="1"/>
  <c r="D760" i="78"/>
  <c r="E760" i="78" s="1"/>
  <c r="D768" i="78"/>
  <c r="E768" i="78" s="1"/>
  <c r="D776" i="78"/>
  <c r="E776" i="78" s="1"/>
  <c r="D785" i="78"/>
  <c r="E785" i="78" s="1"/>
  <c r="D793" i="78"/>
  <c r="E793" i="78" s="1"/>
  <c r="D723" i="78"/>
  <c r="E723" i="78" s="1"/>
  <c r="D731" i="78"/>
  <c r="E731" i="78" s="1"/>
  <c r="D739" i="78"/>
  <c r="E739" i="78" s="1"/>
  <c r="D747" i="78"/>
  <c r="E747" i="78" s="1"/>
  <c r="D755" i="78"/>
  <c r="E755" i="78" s="1"/>
  <c r="D763" i="78"/>
  <c r="E763" i="78" s="1"/>
  <c r="D771" i="78"/>
  <c r="E771" i="78" s="1"/>
  <c r="D779" i="78"/>
  <c r="E779" i="78" s="1"/>
  <c r="D788" i="78"/>
  <c r="E788" i="78" s="1"/>
  <c r="D796" i="78"/>
  <c r="E796" i="78" s="1"/>
  <c r="D725" i="78"/>
  <c r="E725" i="78" s="1"/>
  <c r="D733" i="78"/>
  <c r="E733" i="78" s="1"/>
  <c r="D741" i="78"/>
  <c r="E741" i="78" s="1"/>
  <c r="D749" i="78"/>
  <c r="E749" i="78" s="1"/>
  <c r="D757" i="78"/>
  <c r="E757" i="78" s="1"/>
  <c r="D765" i="78"/>
  <c r="E765" i="78" s="1"/>
  <c r="D773" i="78"/>
  <c r="E773" i="78" s="1"/>
  <c r="D782" i="78"/>
  <c r="E782" i="78" s="1"/>
  <c r="D790" i="78"/>
  <c r="E790" i="78" s="1"/>
  <c r="D726" i="78"/>
  <c r="E726" i="78" s="1"/>
  <c r="D734" i="78"/>
  <c r="E734" i="78" s="1"/>
  <c r="D742" i="78"/>
  <c r="E742" i="78" s="1"/>
  <c r="D750" i="78"/>
  <c r="E750" i="78" s="1"/>
  <c r="D758" i="78"/>
  <c r="E758" i="78" s="1"/>
  <c r="D766" i="78"/>
  <c r="E766" i="78" s="1"/>
  <c r="D774" i="78"/>
  <c r="E774" i="78" s="1"/>
  <c r="D783" i="78"/>
  <c r="E783" i="78" s="1"/>
  <c r="D791" i="78"/>
  <c r="E791" i="78" s="1"/>
  <c r="D729" i="78"/>
  <c r="E729" i="78" s="1"/>
  <c r="D748" i="78"/>
  <c r="E748" i="78" s="1"/>
  <c r="D770" i="78"/>
  <c r="E770" i="78" s="1"/>
  <c r="D794" i="78"/>
  <c r="E794" i="78" s="1"/>
  <c r="D730" i="78"/>
  <c r="E730" i="78" s="1"/>
  <c r="D753" i="78"/>
  <c r="E753" i="78" s="1"/>
  <c r="D772" i="78"/>
  <c r="E772" i="78" s="1"/>
  <c r="D795" i="78"/>
  <c r="E795" i="78" s="1"/>
  <c r="D732" i="78"/>
  <c r="E732" i="78" s="1"/>
  <c r="D754" i="78"/>
  <c r="E754" i="78" s="1"/>
  <c r="D777" i="78"/>
  <c r="E777" i="78" s="1"/>
  <c r="D797" i="78"/>
  <c r="E797" i="78" s="1"/>
  <c r="D737" i="78"/>
  <c r="E737" i="78" s="1"/>
  <c r="D756" i="78"/>
  <c r="E756" i="78" s="1"/>
  <c r="D778" i="78"/>
  <c r="E778" i="78" s="1"/>
  <c r="D738" i="78"/>
  <c r="E738" i="78" s="1"/>
  <c r="D761" i="78"/>
  <c r="E761" i="78" s="1"/>
  <c r="D781" i="78"/>
  <c r="E781" i="78" s="1"/>
  <c r="D740" i="78"/>
  <c r="E740" i="78" s="1"/>
  <c r="D762" i="78"/>
  <c r="E762" i="78" s="1"/>
  <c r="D786" i="78"/>
  <c r="E786" i="78" s="1"/>
  <c r="D724" i="78"/>
  <c r="E724" i="78" s="1"/>
  <c r="D769" i="78"/>
  <c r="E769" i="78" s="1"/>
  <c r="D722" i="78"/>
  <c r="E722" i="78" s="1"/>
  <c r="D745" i="78"/>
  <c r="E745" i="78" s="1"/>
  <c r="D764" i="78"/>
  <c r="E764" i="78" s="1"/>
  <c r="D787" i="78"/>
  <c r="E787" i="78" s="1"/>
  <c r="D746" i="78"/>
  <c r="E746" i="78" s="1"/>
  <c r="D789" i="78"/>
  <c r="E789" i="78" s="1"/>
  <c r="D800" i="78"/>
  <c r="E800" i="78" s="1"/>
  <c r="D808" i="78"/>
  <c r="E808" i="78" s="1"/>
  <c r="D824" i="78"/>
  <c r="E824" i="78" s="1"/>
  <c r="D801" i="78"/>
  <c r="E801" i="78" s="1"/>
  <c r="D809" i="78"/>
  <c r="E809" i="78" s="1"/>
  <c r="D825" i="78"/>
  <c r="E825" i="78" s="1"/>
  <c r="D804" i="78"/>
  <c r="E804" i="78" s="1"/>
  <c r="D812" i="78"/>
  <c r="E812" i="78" s="1"/>
  <c r="D799" i="78"/>
  <c r="E799" i="78" s="1"/>
  <c r="D807" i="78"/>
  <c r="E807" i="78" s="1"/>
  <c r="D806" i="78"/>
  <c r="E806" i="78" s="1"/>
  <c r="V5" i="81"/>
  <c r="D1424" i="78"/>
  <c r="E1424" i="78" s="1"/>
  <c r="D1432" i="78"/>
  <c r="E1432" i="78" s="1"/>
  <c r="D1440" i="78"/>
  <c r="E1440" i="78" s="1"/>
  <c r="D1448" i="78"/>
  <c r="E1448" i="78" s="1"/>
  <c r="Q27" i="81"/>
  <c r="D100" i="78"/>
  <c r="E100" i="78" s="1"/>
  <c r="D91" i="78"/>
  <c r="E91" i="78" s="1"/>
  <c r="D82" i="78"/>
  <c r="E82" i="78" s="1"/>
  <c r="D73" i="78"/>
  <c r="E73" i="78" s="1"/>
  <c r="D63" i="78"/>
  <c r="E63" i="78" s="1"/>
  <c r="D1449" i="78"/>
  <c r="E1449" i="78" s="1"/>
  <c r="D1439" i="78"/>
  <c r="E1439" i="78" s="1"/>
  <c r="D1430" i="78"/>
  <c r="E1430" i="78" s="1"/>
  <c r="D1412" i="78"/>
  <c r="E1412" i="78" s="1"/>
  <c r="D1403" i="78"/>
  <c r="E1403" i="78" s="1"/>
  <c r="D1394" i="78"/>
  <c r="E1394" i="78" s="1"/>
  <c r="D1385" i="78"/>
  <c r="E1385" i="78" s="1"/>
  <c r="D1375" i="78"/>
  <c r="E1375" i="78" s="1"/>
  <c r="D1366" i="78"/>
  <c r="E1366" i="78" s="1"/>
  <c r="D1357" i="78"/>
  <c r="E1357" i="78" s="1"/>
  <c r="D1348" i="78"/>
  <c r="E1348" i="78" s="1"/>
  <c r="D1339" i="78"/>
  <c r="E1339" i="78" s="1"/>
  <c r="D1330" i="78"/>
  <c r="E1330" i="78" s="1"/>
  <c r="D1321" i="78"/>
  <c r="E1321" i="78" s="1"/>
  <c r="D1311" i="78"/>
  <c r="E1311" i="78" s="1"/>
  <c r="D1302" i="78"/>
  <c r="E1302" i="78" s="1"/>
  <c r="D1293" i="78"/>
  <c r="E1293" i="78" s="1"/>
  <c r="D1284" i="78"/>
  <c r="E1284" i="78" s="1"/>
  <c r="D1275" i="78"/>
  <c r="E1275" i="78" s="1"/>
  <c r="D1266" i="78"/>
  <c r="E1266" i="78" s="1"/>
  <c r="D1257" i="78"/>
  <c r="E1257" i="78" s="1"/>
  <c r="D1247" i="78"/>
  <c r="E1247" i="78" s="1"/>
  <c r="D1238" i="78"/>
  <c r="E1238" i="78" s="1"/>
  <c r="D1229" i="78"/>
  <c r="E1229" i="78" s="1"/>
  <c r="D1220" i="78"/>
  <c r="E1220" i="78" s="1"/>
  <c r="D1211" i="78"/>
  <c r="E1211" i="78" s="1"/>
  <c r="D1202" i="78"/>
  <c r="E1202" i="78" s="1"/>
  <c r="D1193" i="78"/>
  <c r="E1193" i="78" s="1"/>
  <c r="D1183" i="78"/>
  <c r="E1183" i="78" s="1"/>
  <c r="D1174" i="78"/>
  <c r="E1174" i="78" s="1"/>
  <c r="D1165" i="78"/>
  <c r="E1165" i="78" s="1"/>
  <c r="D1156" i="78"/>
  <c r="E1156" i="78" s="1"/>
  <c r="D1147" i="78"/>
  <c r="E1147" i="78" s="1"/>
  <c r="D1138" i="78"/>
  <c r="E1138" i="78" s="1"/>
  <c r="D1129" i="78"/>
  <c r="E1129" i="78" s="1"/>
  <c r="D1119" i="78"/>
  <c r="E1119" i="78" s="1"/>
  <c r="D1110" i="78"/>
  <c r="E1110" i="78" s="1"/>
  <c r="D1101" i="78"/>
  <c r="E1101" i="78" s="1"/>
  <c r="D1092" i="78"/>
  <c r="E1092" i="78" s="1"/>
  <c r="D1083" i="78"/>
  <c r="E1083" i="78" s="1"/>
  <c r="D1074" i="78"/>
  <c r="E1074" i="78" s="1"/>
  <c r="D1065" i="78"/>
  <c r="E1065" i="78" s="1"/>
  <c r="D1055" i="78"/>
  <c r="E1055" i="78" s="1"/>
  <c r="D1046" i="78"/>
  <c r="E1046" i="78" s="1"/>
  <c r="D1037" i="78"/>
  <c r="E1037" i="78" s="1"/>
  <c r="D1028" i="78"/>
  <c r="E1028" i="78" s="1"/>
  <c r="D821" i="78"/>
  <c r="E821" i="78" s="1"/>
  <c r="D805" i="78"/>
  <c r="E805" i="78" s="1"/>
  <c r="D111" i="78"/>
  <c r="E111" i="78" s="1"/>
  <c r="D119" i="78"/>
  <c r="E119" i="78" s="1"/>
  <c r="D127" i="78"/>
  <c r="E127" i="78" s="1"/>
  <c r="D135" i="78"/>
  <c r="E135" i="78" s="1"/>
  <c r="D143" i="78"/>
  <c r="E143" i="78" s="1"/>
  <c r="D151" i="78"/>
  <c r="E151" i="78" s="1"/>
  <c r="D159" i="78"/>
  <c r="E159" i="78" s="1"/>
  <c r="D167" i="78"/>
  <c r="E167" i="78" s="1"/>
  <c r="D175" i="78"/>
  <c r="E175" i="78" s="1"/>
  <c r="D183" i="78"/>
  <c r="E183" i="78" s="1"/>
  <c r="D191" i="78"/>
  <c r="E191" i="78" s="1"/>
  <c r="D199" i="78"/>
  <c r="E199" i="78" s="1"/>
  <c r="D207" i="78"/>
  <c r="E207" i="78" s="1"/>
  <c r="D1016" i="78"/>
  <c r="E1016" i="78" s="1"/>
  <c r="D1024" i="78"/>
  <c r="E1024" i="78" s="1"/>
  <c r="D1032" i="78"/>
  <c r="E1032" i="78" s="1"/>
  <c r="D1040" i="78"/>
  <c r="E1040" i="78" s="1"/>
  <c r="D64" i="78"/>
  <c r="E64" i="78" s="1"/>
  <c r="D72" i="78"/>
  <c r="E72" i="78" s="1"/>
  <c r="D80" i="78"/>
  <c r="E80" i="78" s="1"/>
  <c r="D88" i="78"/>
  <c r="E88" i="78" s="1"/>
  <c r="D96" i="78"/>
  <c r="E96" i="78" s="1"/>
  <c r="D104" i="78"/>
  <c r="E104" i="78" s="1"/>
  <c r="D112" i="78"/>
  <c r="E112" i="78" s="1"/>
  <c r="D120" i="78"/>
  <c r="E120" i="78" s="1"/>
  <c r="D128" i="78"/>
  <c r="E128" i="78" s="1"/>
  <c r="D136" i="78"/>
  <c r="E136" i="78" s="1"/>
  <c r="D144" i="78"/>
  <c r="E144" i="78" s="1"/>
  <c r="D152" i="78"/>
  <c r="E152" i="78" s="1"/>
  <c r="D160" i="78"/>
  <c r="E160" i="78" s="1"/>
  <c r="D168" i="78"/>
  <c r="E168" i="78" s="1"/>
  <c r="D176" i="78"/>
  <c r="E176" i="78" s="1"/>
  <c r="D184" i="78"/>
  <c r="E184" i="78" s="1"/>
  <c r="D192" i="78"/>
  <c r="E192" i="78" s="1"/>
  <c r="D200" i="78"/>
  <c r="E200" i="78" s="1"/>
  <c r="D105" i="78"/>
  <c r="E105" i="78" s="1"/>
  <c r="D113" i="78"/>
  <c r="E113" i="78" s="1"/>
  <c r="D121" i="78"/>
  <c r="E121" i="78" s="1"/>
  <c r="D129" i="78"/>
  <c r="E129" i="78" s="1"/>
  <c r="D137" i="78"/>
  <c r="E137" i="78" s="1"/>
  <c r="D145" i="78"/>
  <c r="E145" i="78" s="1"/>
  <c r="D153" i="78"/>
  <c r="E153" i="78" s="1"/>
  <c r="D161" i="78"/>
  <c r="E161" i="78" s="1"/>
  <c r="D169" i="78"/>
  <c r="E169" i="78" s="1"/>
  <c r="D177" i="78"/>
  <c r="E177" i="78" s="1"/>
  <c r="D185" i="78"/>
  <c r="E185" i="78" s="1"/>
  <c r="D193" i="78"/>
  <c r="E193" i="78" s="1"/>
  <c r="D201" i="78"/>
  <c r="E201" i="78" s="1"/>
  <c r="D106" i="78"/>
  <c r="E106" i="78" s="1"/>
  <c r="D114" i="78"/>
  <c r="E114" i="78" s="1"/>
  <c r="D122" i="78"/>
  <c r="E122" i="78" s="1"/>
  <c r="D130" i="78"/>
  <c r="E130" i="78" s="1"/>
  <c r="D138" i="78"/>
  <c r="E138" i="78" s="1"/>
  <c r="D146" i="78"/>
  <c r="E146" i="78" s="1"/>
  <c r="D154" i="78"/>
  <c r="E154" i="78" s="1"/>
  <c r="D162" i="78"/>
  <c r="E162" i="78" s="1"/>
  <c r="D170" i="78"/>
  <c r="E170" i="78" s="1"/>
  <c r="D178" i="78"/>
  <c r="E178" i="78" s="1"/>
  <c r="D186" i="78"/>
  <c r="E186" i="78" s="1"/>
  <c r="D194" i="78"/>
  <c r="E194" i="78" s="1"/>
  <c r="D202" i="78"/>
  <c r="E202" i="78" s="1"/>
  <c r="D107" i="78"/>
  <c r="E107" i="78" s="1"/>
  <c r="D115" i="78"/>
  <c r="E115" i="78" s="1"/>
  <c r="D123" i="78"/>
  <c r="E123" i="78" s="1"/>
  <c r="D131" i="78"/>
  <c r="E131" i="78" s="1"/>
  <c r="D139" i="78"/>
  <c r="E139" i="78" s="1"/>
  <c r="D147" i="78"/>
  <c r="E147" i="78" s="1"/>
  <c r="D155" i="78"/>
  <c r="E155" i="78" s="1"/>
  <c r="D163" i="78"/>
  <c r="E163" i="78" s="1"/>
  <c r="D171" i="78"/>
  <c r="E171" i="78" s="1"/>
  <c r="D179" i="78"/>
  <c r="E179" i="78" s="1"/>
  <c r="D187" i="78"/>
  <c r="E187" i="78" s="1"/>
  <c r="D195" i="78"/>
  <c r="E195" i="78" s="1"/>
  <c r="D203" i="78"/>
  <c r="E203" i="78" s="1"/>
  <c r="D108" i="78"/>
  <c r="E108" i="78" s="1"/>
  <c r="D116" i="78"/>
  <c r="E116" i="78" s="1"/>
  <c r="D124" i="78"/>
  <c r="E124" i="78" s="1"/>
  <c r="D132" i="78"/>
  <c r="E132" i="78" s="1"/>
  <c r="D140" i="78"/>
  <c r="E140" i="78" s="1"/>
  <c r="D148" i="78"/>
  <c r="E148" i="78" s="1"/>
  <c r="D156" i="78"/>
  <c r="E156" i="78" s="1"/>
  <c r="D164" i="78"/>
  <c r="E164" i="78" s="1"/>
  <c r="D172" i="78"/>
  <c r="E172" i="78" s="1"/>
  <c r="D180" i="78"/>
  <c r="E180" i="78" s="1"/>
  <c r="D188" i="78"/>
  <c r="E188" i="78" s="1"/>
  <c r="D196" i="78"/>
  <c r="E196" i="78" s="1"/>
  <c r="D204" i="78"/>
  <c r="E204" i="78" s="1"/>
  <c r="D109" i="78"/>
  <c r="E109" i="78" s="1"/>
  <c r="D117" i="78"/>
  <c r="E117" i="78" s="1"/>
  <c r="D125" i="78"/>
  <c r="E125" i="78" s="1"/>
  <c r="D133" i="78"/>
  <c r="E133" i="78" s="1"/>
  <c r="D141" i="78"/>
  <c r="E141" i="78" s="1"/>
  <c r="D149" i="78"/>
  <c r="E149" i="78" s="1"/>
  <c r="D157" i="78"/>
  <c r="E157" i="78" s="1"/>
  <c r="D165" i="78"/>
  <c r="E165" i="78" s="1"/>
  <c r="D173" i="78"/>
  <c r="E173" i="78" s="1"/>
  <c r="D181" i="78"/>
  <c r="E181" i="78" s="1"/>
  <c r="D189" i="78"/>
  <c r="E189" i="78" s="1"/>
  <c r="D197" i="78"/>
  <c r="E197" i="78" s="1"/>
  <c r="D205" i="78"/>
  <c r="E205" i="78" s="1"/>
  <c r="D110" i="78"/>
  <c r="E110" i="78" s="1"/>
  <c r="D118" i="78"/>
  <c r="E118" i="78" s="1"/>
  <c r="D126" i="78"/>
  <c r="E126" i="78" s="1"/>
  <c r="D134" i="78"/>
  <c r="E134" i="78" s="1"/>
  <c r="D142" i="78"/>
  <c r="E142" i="78" s="1"/>
  <c r="D150" i="78"/>
  <c r="E150" i="78" s="1"/>
  <c r="D158" i="78"/>
  <c r="E158" i="78" s="1"/>
  <c r="D166" i="78"/>
  <c r="E166" i="78" s="1"/>
  <c r="D174" i="78"/>
  <c r="E174" i="78" s="1"/>
  <c r="D182" i="78"/>
  <c r="E182" i="78" s="1"/>
  <c r="D190" i="78"/>
  <c r="E190" i="78" s="1"/>
  <c r="D198" i="78"/>
  <c r="E198" i="78" s="1"/>
  <c r="D206" i="78"/>
  <c r="E206" i="78" s="1"/>
  <c r="V16" i="81"/>
  <c r="Q20" i="81"/>
  <c r="D1454" i="78" s="1"/>
  <c r="E1454" i="78" s="1"/>
  <c r="Q26" i="81"/>
  <c r="D99" i="78"/>
  <c r="E99" i="78" s="1"/>
  <c r="D90" i="78"/>
  <c r="E90" i="78" s="1"/>
  <c r="D81" i="78"/>
  <c r="E81" i="78" s="1"/>
  <c r="D71" i="78"/>
  <c r="E71" i="78" s="1"/>
  <c r="D62" i="78"/>
  <c r="E62" i="78" s="1"/>
  <c r="D1447" i="78"/>
  <c r="E1447" i="78" s="1"/>
  <c r="D1438" i="78"/>
  <c r="E1438" i="78" s="1"/>
  <c r="D1429" i="78"/>
  <c r="E1429" i="78" s="1"/>
  <c r="D1420" i="78"/>
  <c r="E1420" i="78" s="1"/>
  <c r="D1411" i="78"/>
  <c r="E1411" i="78" s="1"/>
  <c r="D1402" i="78"/>
  <c r="E1402" i="78" s="1"/>
  <c r="D1393" i="78"/>
  <c r="E1393" i="78" s="1"/>
  <c r="D1383" i="78"/>
  <c r="E1383" i="78" s="1"/>
  <c r="D1374" i="78"/>
  <c r="E1374" i="78" s="1"/>
  <c r="D1365" i="78"/>
  <c r="E1365" i="78" s="1"/>
  <c r="D1356" i="78"/>
  <c r="E1356" i="78" s="1"/>
  <c r="D1347" i="78"/>
  <c r="E1347" i="78" s="1"/>
  <c r="D1338" i="78"/>
  <c r="E1338" i="78" s="1"/>
  <c r="D1329" i="78"/>
  <c r="E1329" i="78" s="1"/>
  <c r="D1319" i="78"/>
  <c r="E1319" i="78" s="1"/>
  <c r="D1310" i="78"/>
  <c r="E1310" i="78" s="1"/>
  <c r="D1301" i="78"/>
  <c r="E1301" i="78" s="1"/>
  <c r="D1292" i="78"/>
  <c r="E1292" i="78" s="1"/>
  <c r="D1283" i="78"/>
  <c r="E1283" i="78" s="1"/>
  <c r="D1274" i="78"/>
  <c r="E1274" i="78" s="1"/>
  <c r="D1265" i="78"/>
  <c r="E1265" i="78" s="1"/>
  <c r="D1255" i="78"/>
  <c r="E1255" i="78" s="1"/>
  <c r="D1246" i="78"/>
  <c r="E1246" i="78" s="1"/>
  <c r="D1237" i="78"/>
  <c r="E1237" i="78" s="1"/>
  <c r="D1228" i="78"/>
  <c r="E1228" i="78" s="1"/>
  <c r="D1219" i="78"/>
  <c r="E1219" i="78" s="1"/>
  <c r="D1210" i="78"/>
  <c r="E1210" i="78" s="1"/>
  <c r="D1201" i="78"/>
  <c r="E1201" i="78" s="1"/>
  <c r="D1191" i="78"/>
  <c r="E1191" i="78" s="1"/>
  <c r="D1182" i="78"/>
  <c r="E1182" i="78" s="1"/>
  <c r="D1173" i="78"/>
  <c r="E1173" i="78" s="1"/>
  <c r="D1164" i="78"/>
  <c r="E1164" i="78" s="1"/>
  <c r="D1155" i="78"/>
  <c r="E1155" i="78" s="1"/>
  <c r="D1146" i="78"/>
  <c r="E1146" i="78" s="1"/>
  <c r="D1137" i="78"/>
  <c r="E1137" i="78" s="1"/>
  <c r="D1127" i="78"/>
  <c r="E1127" i="78" s="1"/>
  <c r="D1118" i="78"/>
  <c r="E1118" i="78" s="1"/>
  <c r="D1109" i="78"/>
  <c r="E1109" i="78" s="1"/>
  <c r="D1100" i="78"/>
  <c r="E1100" i="78" s="1"/>
  <c r="D1091" i="78"/>
  <c r="E1091" i="78" s="1"/>
  <c r="D1082" i="78"/>
  <c r="E1082" i="78" s="1"/>
  <c r="D1073" i="78"/>
  <c r="E1073" i="78" s="1"/>
  <c r="D1063" i="78"/>
  <c r="E1063" i="78" s="1"/>
  <c r="D1054" i="78"/>
  <c r="E1054" i="78" s="1"/>
  <c r="D1036" i="78"/>
  <c r="E1036" i="78" s="1"/>
  <c r="D1027" i="78"/>
  <c r="E1027" i="78" s="1"/>
  <c r="D1018" i="78"/>
  <c r="E1018" i="78" s="1"/>
  <c r="D819" i="78"/>
  <c r="E819" i="78" s="1"/>
  <c r="D803" i="78"/>
  <c r="E803" i="78" s="1"/>
  <c r="D1135" i="78"/>
  <c r="E1135" i="78" s="1"/>
  <c r="D1090" i="78"/>
  <c r="E1090" i="78" s="1"/>
  <c r="D1053" i="78"/>
  <c r="E1053" i="78" s="1"/>
  <c r="D834" i="78"/>
  <c r="E834" i="78" s="1"/>
  <c r="D818" i="78"/>
  <c r="E818" i="78" s="1"/>
  <c r="D802" i="78"/>
  <c r="E802" i="78" s="1"/>
  <c r="D1332" i="80"/>
  <c r="D1340" i="80"/>
  <c r="D1348" i="80"/>
  <c r="D1356" i="80"/>
  <c r="D1364" i="80"/>
  <c r="D1372" i="80"/>
  <c r="D1380" i="80"/>
  <c r="D1388" i="80"/>
  <c r="D1396" i="80"/>
  <c r="D1404" i="80"/>
  <c r="D1412" i="80"/>
  <c r="D1420" i="80"/>
  <c r="D1428" i="80"/>
  <c r="D1436" i="80"/>
  <c r="D1444" i="80"/>
  <c r="D1333" i="80"/>
  <c r="D1341" i="80"/>
  <c r="D1349" i="80"/>
  <c r="D1357" i="80"/>
  <c r="D1365" i="80"/>
  <c r="D1373" i="80"/>
  <c r="D1381" i="80"/>
  <c r="D1389" i="80"/>
  <c r="D1397" i="80"/>
  <c r="D1405" i="80"/>
  <c r="D1413" i="80"/>
  <c r="D1421" i="80"/>
  <c r="D1429" i="80"/>
  <c r="D1437" i="80"/>
  <c r="D1445" i="80"/>
  <c r="D1453" i="80"/>
  <c r="D1461" i="80"/>
  <c r="D1469" i="80"/>
  <c r="D1477" i="80"/>
  <c r="D1485" i="80"/>
  <c r="D1326" i="80"/>
  <c r="D1334" i="80"/>
  <c r="D1342" i="80"/>
  <c r="D1350" i="80"/>
  <c r="D1358" i="80"/>
  <c r="D1366" i="80"/>
  <c r="D1374" i="80"/>
  <c r="D1382" i="80"/>
  <c r="D1390" i="80"/>
  <c r="D1398" i="80"/>
  <c r="D1406" i="80"/>
  <c r="D1414" i="80"/>
  <c r="D1422" i="80"/>
  <c r="D1430" i="80"/>
  <c r="D1438" i="80"/>
  <c r="D1446" i="80"/>
  <c r="D1454" i="80"/>
  <c r="D1462" i="80"/>
  <c r="D1470" i="80"/>
  <c r="D1478" i="80"/>
  <c r="D1486" i="80"/>
  <c r="D1494" i="80"/>
  <c r="D1502" i="80"/>
  <c r="D1510" i="80"/>
  <c r="D1518" i="80"/>
  <c r="D1328" i="80"/>
  <c r="D1339" i="80"/>
  <c r="D1353" i="80"/>
  <c r="D1367" i="80"/>
  <c r="D1378" i="80"/>
  <c r="D1392" i="80"/>
  <c r="D1403" i="80"/>
  <c r="D1417" i="80"/>
  <c r="D1431" i="80"/>
  <c r="D1442" i="80"/>
  <c r="D1455" i="80"/>
  <c r="D1465" i="80"/>
  <c r="D1475" i="80"/>
  <c r="D1487" i="80"/>
  <c r="D1496" i="80"/>
  <c r="D1505" i="80"/>
  <c r="D1514" i="80"/>
  <c r="D1523" i="80"/>
  <c r="D1531" i="80"/>
  <c r="D1539" i="80"/>
  <c r="D1547" i="80"/>
  <c r="D1555" i="80"/>
  <c r="D1563" i="80"/>
  <c r="D1571" i="80"/>
  <c r="D1579" i="80"/>
  <c r="D1587" i="80"/>
  <c r="D1595" i="80"/>
  <c r="D1603" i="80"/>
  <c r="D1611" i="80"/>
  <c r="D1619" i="80"/>
  <c r="D1627" i="80"/>
  <c r="D1635" i="80"/>
  <c r="D1643" i="80"/>
  <c r="D1651" i="80"/>
  <c r="D1659" i="80"/>
  <c r="D1667" i="80"/>
  <c r="D1675" i="80"/>
  <c r="D1683" i="80"/>
  <c r="D1691" i="80"/>
  <c r="D1699" i="80"/>
  <c r="D1707" i="80"/>
  <c r="D1715" i="80"/>
  <c r="D1723" i="80"/>
  <c r="D1731" i="80"/>
  <c r="D1739" i="80"/>
  <c r="D1747" i="80"/>
  <c r="D1755" i="80"/>
  <c r="D1763" i="80"/>
  <c r="D1771" i="80"/>
  <c r="D1779" i="80"/>
  <c r="D1787" i="80"/>
  <c r="D1795" i="80"/>
  <c r="D1803" i="80"/>
  <c r="D1811" i="80"/>
  <c r="D1819" i="80"/>
  <c r="D1827" i="80"/>
  <c r="D1835" i="80"/>
  <c r="D1843" i="80"/>
  <c r="D1851" i="80"/>
  <c r="D1859" i="80"/>
  <c r="D1867" i="80"/>
  <c r="D1875" i="80"/>
  <c r="D1883" i="80"/>
  <c r="D1891" i="80"/>
  <c r="D1899" i="80"/>
  <c r="D1907" i="80"/>
  <c r="D1915" i="80"/>
  <c r="D1329" i="80"/>
  <c r="D1343" i="80"/>
  <c r="D1354" i="80"/>
  <c r="D1368" i="80"/>
  <c r="D1379" i="80"/>
  <c r="D1393" i="80"/>
  <c r="D1407" i="80"/>
  <c r="D1418" i="80"/>
  <c r="D1432" i="80"/>
  <c r="D1443" i="80"/>
  <c r="D1456" i="80"/>
  <c r="D1466" i="80"/>
  <c r="D1476" i="80"/>
  <c r="D1488" i="80"/>
  <c r="D1497" i="80"/>
  <c r="D1506" i="80"/>
  <c r="D1515" i="80"/>
  <c r="D1524" i="80"/>
  <c r="D1532" i="80"/>
  <c r="D1540" i="80"/>
  <c r="D1548" i="80"/>
  <c r="D1556" i="80"/>
  <c r="D1564" i="80"/>
  <c r="D1572" i="80"/>
  <c r="D1580" i="80"/>
  <c r="D1588" i="80"/>
  <c r="D1596" i="80"/>
  <c r="D1604" i="80"/>
  <c r="D1612" i="80"/>
  <c r="D1620" i="80"/>
  <c r="D1628" i="80"/>
  <c r="D1636" i="80"/>
  <c r="D1644" i="80"/>
  <c r="D1652" i="80"/>
  <c r="D1660" i="80"/>
  <c r="D1668" i="80"/>
  <c r="D1676" i="80"/>
  <c r="D1684" i="80"/>
  <c r="D1692" i="80"/>
  <c r="D1700" i="80"/>
  <c r="D1708" i="80"/>
  <c r="D1716" i="80"/>
  <c r="D1724" i="80"/>
  <c r="D1732" i="80"/>
  <c r="D1740" i="80"/>
  <c r="D1748" i="80"/>
  <c r="D1756" i="80"/>
  <c r="D1764" i="80"/>
  <c r="D1772" i="80"/>
  <c r="D1780" i="80"/>
  <c r="D1788" i="80"/>
  <c r="D1796" i="80"/>
  <c r="D1804" i="80"/>
  <c r="D1812" i="80"/>
  <c r="D1820" i="80"/>
  <c r="D1828" i="80"/>
  <c r="D1836" i="80"/>
  <c r="D1844" i="80"/>
  <c r="D1852" i="80"/>
  <c r="D1860" i="80"/>
  <c r="D1868" i="80"/>
  <c r="D1876" i="80"/>
  <c r="D1884" i="80"/>
  <c r="D1892" i="80"/>
  <c r="D1900" i="80"/>
  <c r="D1908" i="80"/>
  <c r="D1916" i="80"/>
  <c r="D1330" i="80"/>
  <c r="D1344" i="80"/>
  <c r="D1355" i="80"/>
  <c r="J147" i="1" s="1"/>
  <c r="L147" i="1" s="1"/>
  <c r="G147" i="1" s="1"/>
  <c r="D1369" i="80"/>
  <c r="D1383" i="80"/>
  <c r="D1394" i="80"/>
  <c r="D1408" i="80"/>
  <c r="D1419" i="80"/>
  <c r="D1433" i="80"/>
  <c r="D1447" i="80"/>
  <c r="D1457" i="80"/>
  <c r="D1467" i="80"/>
  <c r="D1479" i="80"/>
  <c r="D1489" i="80"/>
  <c r="D1498" i="80"/>
  <c r="D1507" i="80"/>
  <c r="D1516" i="80"/>
  <c r="D1525" i="80"/>
  <c r="D1533" i="80"/>
  <c r="D1541" i="80"/>
  <c r="D1549" i="80"/>
  <c r="D1557" i="80"/>
  <c r="D1565" i="80"/>
  <c r="D1573" i="80"/>
  <c r="D1581" i="80"/>
  <c r="D1589" i="80"/>
  <c r="D1597" i="80"/>
  <c r="D1605" i="80"/>
  <c r="D1613" i="80"/>
  <c r="D1621" i="80"/>
  <c r="D1629" i="80"/>
  <c r="D1637" i="80"/>
  <c r="D1645" i="80"/>
  <c r="D1653" i="80"/>
  <c r="D1661" i="80"/>
  <c r="D1669" i="80"/>
  <c r="D1677" i="80"/>
  <c r="D1685" i="80"/>
  <c r="D1693" i="80"/>
  <c r="D1701" i="80"/>
  <c r="D1709" i="80"/>
  <c r="D1717" i="80"/>
  <c r="D1725" i="80"/>
  <c r="D1733" i="80"/>
  <c r="D1741" i="80"/>
  <c r="D1749" i="80"/>
  <c r="D1757" i="80"/>
  <c r="D1765" i="80"/>
  <c r="D1773" i="80"/>
  <c r="D1781" i="80"/>
  <c r="D1789" i="80"/>
  <c r="D1797" i="80"/>
  <c r="D1805" i="80"/>
  <c r="D1813" i="80"/>
  <c r="D1821" i="80"/>
  <c r="D1829" i="80"/>
  <c r="D1837" i="80"/>
  <c r="D1845" i="80"/>
  <c r="D1853" i="80"/>
  <c r="D1861" i="80"/>
  <c r="D1869" i="80"/>
  <c r="D1877" i="80"/>
  <c r="D1885" i="80"/>
  <c r="D1893" i="80"/>
  <c r="D1901" i="80"/>
  <c r="D1909" i="80"/>
  <c r="D1917" i="80"/>
  <c r="D1925" i="80"/>
  <c r="D1933" i="80"/>
  <c r="D1331" i="80"/>
  <c r="D1345" i="80"/>
  <c r="D1359" i="80"/>
  <c r="D1370" i="80"/>
  <c r="D1384" i="80"/>
  <c r="D1395" i="80"/>
  <c r="D1409" i="80"/>
  <c r="D1423" i="80"/>
  <c r="D1434" i="80"/>
  <c r="D1448" i="80"/>
  <c r="D1458" i="80"/>
  <c r="D1468" i="80"/>
  <c r="D1480" i="80"/>
  <c r="D1490" i="80"/>
  <c r="D1499" i="80"/>
  <c r="D1508" i="80"/>
  <c r="D1517" i="80"/>
  <c r="D1526" i="80"/>
  <c r="D1534" i="80"/>
  <c r="D1542" i="80"/>
  <c r="D1550" i="80"/>
  <c r="D1558" i="80"/>
  <c r="D1566" i="80"/>
  <c r="D1574" i="80"/>
  <c r="D1582" i="80"/>
  <c r="D1590" i="80"/>
  <c r="D1598" i="80"/>
  <c r="D1606" i="80"/>
  <c r="D1614" i="80"/>
  <c r="D1622" i="80"/>
  <c r="D1630" i="80"/>
  <c r="D1638" i="80"/>
  <c r="D1646" i="80"/>
  <c r="D1654" i="80"/>
  <c r="D1662" i="80"/>
  <c r="D1670" i="80"/>
  <c r="D1678" i="80"/>
  <c r="D1686" i="80"/>
  <c r="D1694" i="80"/>
  <c r="D1702" i="80"/>
  <c r="D1710" i="80"/>
  <c r="D1718" i="80"/>
  <c r="D1726" i="80"/>
  <c r="D1734" i="80"/>
  <c r="D1742" i="80"/>
  <c r="D1750" i="80"/>
  <c r="D1758" i="80"/>
  <c r="D1766" i="80"/>
  <c r="D1774" i="80"/>
  <c r="D1782" i="80"/>
  <c r="D1790" i="80"/>
  <c r="D1798" i="80"/>
  <c r="D1806" i="80"/>
  <c r="D1814" i="80"/>
  <c r="D1822" i="80"/>
  <c r="D1830" i="80"/>
  <c r="D1838" i="80"/>
  <c r="D1846" i="80"/>
  <c r="D1854" i="80"/>
  <c r="D1862" i="80"/>
  <c r="D1870" i="80"/>
  <c r="D1878" i="80"/>
  <c r="D1886" i="80"/>
  <c r="D1894" i="80"/>
  <c r="D1902" i="80"/>
  <c r="D1910" i="80"/>
  <c r="D1347" i="80"/>
  <c r="D1375" i="80"/>
  <c r="D1400" i="80"/>
  <c r="D1425" i="80"/>
  <c r="D1450" i="80"/>
  <c r="D1472" i="80"/>
  <c r="D1492" i="80"/>
  <c r="D1511" i="80"/>
  <c r="D1528" i="80"/>
  <c r="D1544" i="80"/>
  <c r="D1560" i="80"/>
  <c r="D1576" i="80"/>
  <c r="D1592" i="80"/>
  <c r="D1608" i="80"/>
  <c r="D1624" i="80"/>
  <c r="D1640" i="80"/>
  <c r="D1656" i="80"/>
  <c r="D1672" i="80"/>
  <c r="D1688" i="80"/>
  <c r="D1704" i="80"/>
  <c r="D1720" i="80"/>
  <c r="D1736" i="80"/>
  <c r="D1752" i="80"/>
  <c r="D1768" i="80"/>
  <c r="D1784" i="80"/>
  <c r="D1800" i="80"/>
  <c r="D1816" i="80"/>
  <c r="D1832" i="80"/>
  <c r="D1848" i="80"/>
  <c r="D1864" i="80"/>
  <c r="D1880" i="80"/>
  <c r="D1896" i="80"/>
  <c r="D1912" i="80"/>
  <c r="D1923" i="80"/>
  <c r="D1932" i="80"/>
  <c r="D1941" i="80"/>
  <c r="D1949" i="80"/>
  <c r="D1957" i="80"/>
  <c r="D1965" i="80"/>
  <c r="D1973" i="80"/>
  <c r="D1981" i="80"/>
  <c r="D1989" i="80"/>
  <c r="D1997" i="80"/>
  <c r="D2005" i="80"/>
  <c r="D2013" i="80"/>
  <c r="D2021" i="80"/>
  <c r="D2029" i="80"/>
  <c r="D2037" i="80"/>
  <c r="D2045" i="80"/>
  <c r="D2053" i="80"/>
  <c r="D2061" i="80"/>
  <c r="D2069" i="80"/>
  <c r="D2077" i="80"/>
  <c r="D2085" i="80"/>
  <c r="D2093" i="80"/>
  <c r="D2101" i="80"/>
  <c r="D2109" i="80"/>
  <c r="D2117" i="80"/>
  <c r="D2125" i="80"/>
  <c r="D2133" i="80"/>
  <c r="D2141" i="80"/>
  <c r="D2149" i="80"/>
  <c r="D2157" i="80"/>
  <c r="D2165" i="80"/>
  <c r="D2173" i="80"/>
  <c r="D2181" i="80"/>
  <c r="D2189" i="80"/>
  <c r="D2197" i="80"/>
  <c r="D2205" i="80"/>
  <c r="D2213" i="80"/>
  <c r="D2221" i="80"/>
  <c r="D2229" i="80"/>
  <c r="D2237" i="80"/>
  <c r="D2245" i="80"/>
  <c r="D2253" i="80"/>
  <c r="D2261" i="80"/>
  <c r="D2269" i="80"/>
  <c r="D2277" i="80"/>
  <c r="D2285" i="80"/>
  <c r="D2293" i="80"/>
  <c r="D1351" i="80"/>
  <c r="D1376" i="80"/>
  <c r="D1401" i="80"/>
  <c r="D1426" i="80"/>
  <c r="D1451" i="80"/>
  <c r="D1473" i="80"/>
  <c r="D1493" i="80"/>
  <c r="D1512" i="80"/>
  <c r="D1529" i="80"/>
  <c r="D1545" i="80"/>
  <c r="D1561" i="80"/>
  <c r="D1577" i="80"/>
  <c r="D1593" i="80"/>
  <c r="D1609" i="80"/>
  <c r="D1625" i="80"/>
  <c r="D1641" i="80"/>
  <c r="D1657" i="80"/>
  <c r="D1673" i="80"/>
  <c r="D1689" i="80"/>
  <c r="D1705" i="80"/>
  <c r="D1721" i="80"/>
  <c r="D1737" i="80"/>
  <c r="D1753" i="80"/>
  <c r="D1769" i="80"/>
  <c r="D1785" i="80"/>
  <c r="D1801" i="80"/>
  <c r="D1817" i="80"/>
  <c r="D1833" i="80"/>
  <c r="D1849" i="80"/>
  <c r="D1865" i="80"/>
  <c r="D1881" i="80"/>
  <c r="D1897" i="80"/>
  <c r="D1913" i="80"/>
  <c r="D1924" i="80"/>
  <c r="D1934" i="80"/>
  <c r="D1942" i="80"/>
  <c r="D1950" i="80"/>
  <c r="D1958" i="80"/>
  <c r="D1966" i="80"/>
  <c r="D1974" i="80"/>
  <c r="D1982" i="80"/>
  <c r="D1990" i="80"/>
  <c r="D1998" i="80"/>
  <c r="D2006" i="80"/>
  <c r="D2014" i="80"/>
  <c r="D2022" i="80"/>
  <c r="D2030" i="80"/>
  <c r="D2038" i="80"/>
  <c r="D2046" i="80"/>
  <c r="D2054" i="80"/>
  <c r="D2062" i="80"/>
  <c r="D2070" i="80"/>
  <c r="D2078" i="80"/>
  <c r="D2086" i="80"/>
  <c r="D2094" i="80"/>
  <c r="D2102" i="80"/>
  <c r="D2110" i="80"/>
  <c r="D2118" i="80"/>
  <c r="D2126" i="80"/>
  <c r="D2134" i="80"/>
  <c r="D2142" i="80"/>
  <c r="D2150" i="80"/>
  <c r="D2158" i="80"/>
  <c r="D2166" i="80"/>
  <c r="D2174" i="80"/>
  <c r="D2182" i="80"/>
  <c r="D2190" i="80"/>
  <c r="D2198" i="80"/>
  <c r="D2206" i="80"/>
  <c r="D2214" i="80"/>
  <c r="D2222" i="80"/>
  <c r="D2230" i="80"/>
  <c r="D2238" i="80"/>
  <c r="D2246" i="80"/>
  <c r="D2254" i="80"/>
  <c r="D2262" i="80"/>
  <c r="D2270" i="80"/>
  <c r="D2278" i="80"/>
  <c r="D2286" i="80"/>
  <c r="D2294" i="80"/>
  <c r="D2302" i="80"/>
  <c r="D2310" i="80"/>
  <c r="D2318" i="80"/>
  <c r="D1327" i="80"/>
  <c r="D1352" i="80"/>
  <c r="D1377" i="80"/>
  <c r="D1402" i="80"/>
  <c r="D1427" i="80"/>
  <c r="D1452" i="80"/>
  <c r="D1474" i="80"/>
  <c r="D1495" i="80"/>
  <c r="D1513" i="80"/>
  <c r="D1530" i="80"/>
  <c r="D1546" i="80"/>
  <c r="D1562" i="80"/>
  <c r="D1578" i="80"/>
  <c r="D1594" i="80"/>
  <c r="D1610" i="80"/>
  <c r="D1626" i="80"/>
  <c r="D1642" i="80"/>
  <c r="D1658" i="80"/>
  <c r="D1674" i="80"/>
  <c r="D1690" i="80"/>
  <c r="D1706" i="80"/>
  <c r="D1722" i="80"/>
  <c r="D1738" i="80"/>
  <c r="D1754" i="80"/>
  <c r="D1770" i="80"/>
  <c r="D1786" i="80"/>
  <c r="D1802" i="80"/>
  <c r="D1818" i="80"/>
  <c r="D1834" i="80"/>
  <c r="D1850" i="80"/>
  <c r="D1866" i="80"/>
  <c r="D1882" i="80"/>
  <c r="D1898" i="80"/>
  <c r="D1914" i="80"/>
  <c r="D1926" i="80"/>
  <c r="D1935" i="80"/>
  <c r="D1943" i="80"/>
  <c r="D1951" i="80"/>
  <c r="D1959" i="80"/>
  <c r="D1967" i="80"/>
  <c r="D1975" i="80"/>
  <c r="D1983" i="80"/>
  <c r="D1991" i="80"/>
  <c r="D1999" i="80"/>
  <c r="D2007" i="80"/>
  <c r="D2015" i="80"/>
  <c r="D2023" i="80"/>
  <c r="D1335" i="80"/>
  <c r="D1360" i="80"/>
  <c r="D1385" i="80"/>
  <c r="D1410" i="80"/>
  <c r="D1435" i="80"/>
  <c r="D1459" i="80"/>
  <c r="D1481" i="80"/>
  <c r="D1500" i="80"/>
  <c r="D1519" i="80"/>
  <c r="D1535" i="80"/>
  <c r="D1551" i="80"/>
  <c r="D1567" i="80"/>
  <c r="D1583" i="80"/>
  <c r="D1599" i="80"/>
  <c r="D1615" i="80"/>
  <c r="D1631" i="80"/>
  <c r="D1647" i="80"/>
  <c r="D1663" i="80"/>
  <c r="D1679" i="80"/>
  <c r="D1695" i="80"/>
  <c r="D1711" i="80"/>
  <c r="D1727" i="80"/>
  <c r="D1743" i="80"/>
  <c r="D1759" i="80"/>
  <c r="D1775" i="80"/>
  <c r="D1791" i="80"/>
  <c r="D1807" i="80"/>
  <c r="D1823" i="80"/>
  <c r="D1839" i="80"/>
  <c r="D1855" i="80"/>
  <c r="D1871" i="80"/>
  <c r="D1887" i="80"/>
  <c r="D1903" i="80"/>
  <c r="D1918" i="80"/>
  <c r="D1927" i="80"/>
  <c r="D1936" i="80"/>
  <c r="D1944" i="80"/>
  <c r="D1952" i="80"/>
  <c r="D1960" i="80"/>
  <c r="D1968" i="80"/>
  <c r="D1976" i="80"/>
  <c r="D1984" i="80"/>
  <c r="D1992" i="80"/>
  <c r="D2000" i="80"/>
  <c r="D2008" i="80"/>
  <c r="D2016" i="80"/>
  <c r="D2024" i="80"/>
  <c r="D2032" i="80"/>
  <c r="D2040" i="80"/>
  <c r="D2048" i="80"/>
  <c r="D2056" i="80"/>
  <c r="D2064" i="80"/>
  <c r="D2072" i="80"/>
  <c r="D2080" i="80"/>
  <c r="D2088" i="80"/>
  <c r="D2096" i="80"/>
  <c r="D2104" i="80"/>
  <c r="D2112" i="80"/>
  <c r="D2120" i="80"/>
  <c r="D2128" i="80"/>
  <c r="D1336" i="80"/>
  <c r="D1361" i="80"/>
  <c r="D1386" i="80"/>
  <c r="D1411" i="80"/>
  <c r="D1439" i="80"/>
  <c r="D1460" i="80"/>
  <c r="D1482" i="80"/>
  <c r="D1501" i="80"/>
  <c r="D1520" i="80"/>
  <c r="D1536" i="80"/>
  <c r="D1552" i="80"/>
  <c r="D1568" i="80"/>
  <c r="D1584" i="80"/>
  <c r="D1600" i="80"/>
  <c r="D1616" i="80"/>
  <c r="D1632" i="80"/>
  <c r="D1648" i="80"/>
  <c r="D1664" i="80"/>
  <c r="D1680" i="80"/>
  <c r="D1696" i="80"/>
  <c r="D1712" i="80"/>
  <c r="D1728" i="80"/>
  <c r="D1744" i="80"/>
  <c r="D1760" i="80"/>
  <c r="D1776" i="80"/>
  <c r="D1792" i="80"/>
  <c r="D1808" i="80"/>
  <c r="D1824" i="80"/>
  <c r="D1840" i="80"/>
  <c r="D1856" i="80"/>
  <c r="D1872" i="80"/>
  <c r="D1888" i="80"/>
  <c r="D1904" i="80"/>
  <c r="D1919" i="80"/>
  <c r="D1928" i="80"/>
  <c r="D1937" i="80"/>
  <c r="D1945" i="80"/>
  <c r="D1953" i="80"/>
  <c r="D1961" i="80"/>
  <c r="D1969" i="80"/>
  <c r="D1977" i="80"/>
  <c r="D1985" i="80"/>
  <c r="D1993" i="80"/>
  <c r="D2001" i="80"/>
  <c r="D2009" i="80"/>
  <c r="D2017" i="80"/>
  <c r="D2025" i="80"/>
  <c r="D2033" i="80"/>
  <c r="D2041" i="80"/>
  <c r="D2049" i="80"/>
  <c r="D2057" i="80"/>
  <c r="D2065" i="80"/>
  <c r="D2073" i="80"/>
  <c r="D2081" i="80"/>
  <c r="D2089" i="80"/>
  <c r="D2097" i="80"/>
  <c r="D2105" i="80"/>
  <c r="D2113" i="80"/>
  <c r="D2121" i="80"/>
  <c r="D2129" i="80"/>
  <c r="D2137" i="80"/>
  <c r="D2145" i="80"/>
  <c r="D2153" i="80"/>
  <c r="D2161" i="80"/>
  <c r="D2169" i="80"/>
  <c r="D2177" i="80"/>
  <c r="D2185" i="80"/>
  <c r="D2193" i="80"/>
  <c r="D2201" i="80"/>
  <c r="D2209" i="80"/>
  <c r="D2217" i="80"/>
  <c r="D2225" i="80"/>
  <c r="D2233" i="80"/>
  <c r="D2241" i="80"/>
  <c r="D2249" i="80"/>
  <c r="D2257" i="80"/>
  <c r="D2265" i="80"/>
  <c r="D2273" i="80"/>
  <c r="D2281" i="80"/>
  <c r="D2289" i="80"/>
  <c r="D2297" i="80"/>
  <c r="D2305" i="80"/>
  <c r="D2313" i="80"/>
  <c r="D2321" i="80"/>
  <c r="D1337" i="80"/>
  <c r="D1362" i="80"/>
  <c r="D1387" i="80"/>
  <c r="D1415" i="80"/>
  <c r="D1440" i="80"/>
  <c r="D1463" i="80"/>
  <c r="D1483" i="80"/>
  <c r="D1503" i="80"/>
  <c r="D1521" i="80"/>
  <c r="D1537" i="80"/>
  <c r="D1553" i="80"/>
  <c r="D1569" i="80"/>
  <c r="D1585" i="80"/>
  <c r="D1601" i="80"/>
  <c r="D1617" i="80"/>
  <c r="D1633" i="80"/>
  <c r="D1649" i="80"/>
  <c r="D1665" i="80"/>
  <c r="D1681" i="80"/>
  <c r="D1338" i="80"/>
  <c r="D1363" i="80"/>
  <c r="D1391" i="80"/>
  <c r="D1416" i="80"/>
  <c r="D1441" i="80"/>
  <c r="D1464" i="80"/>
  <c r="D1484" i="80"/>
  <c r="D1504" i="80"/>
  <c r="D1522" i="80"/>
  <c r="D1538" i="80"/>
  <c r="D1554" i="80"/>
  <c r="D1570" i="80"/>
  <c r="D1586" i="80"/>
  <c r="D1602" i="80"/>
  <c r="D1618" i="80"/>
  <c r="D1634" i="80"/>
  <c r="D1650" i="80"/>
  <c r="D1666" i="80"/>
  <c r="D1682" i="80"/>
  <c r="D1698" i="80"/>
  <c r="D1714" i="80"/>
  <c r="D1730" i="80"/>
  <c r="D1746" i="80"/>
  <c r="D1762" i="80"/>
  <c r="D1778" i="80"/>
  <c r="D1794" i="80"/>
  <c r="D1810" i="80"/>
  <c r="D1826" i="80"/>
  <c r="D1842" i="80"/>
  <c r="D1858" i="80"/>
  <c r="D1874" i="80"/>
  <c r="D1890" i="80"/>
  <c r="D1906" i="80"/>
  <c r="D1509" i="80"/>
  <c r="D1639" i="80"/>
  <c r="D1729" i="80"/>
  <c r="D1793" i="80"/>
  <c r="D1857" i="80"/>
  <c r="D1920" i="80"/>
  <c r="D1940" i="80"/>
  <c r="D1963" i="80"/>
  <c r="D1986" i="80"/>
  <c r="D2004" i="80"/>
  <c r="D2027" i="80"/>
  <c r="D2043" i="80"/>
  <c r="D2059" i="80"/>
  <c r="D2075" i="80"/>
  <c r="D2091" i="80"/>
  <c r="D2107" i="80"/>
  <c r="D2123" i="80"/>
  <c r="D2138" i="80"/>
  <c r="D2151" i="80"/>
  <c r="D2163" i="80"/>
  <c r="D2176" i="80"/>
  <c r="D2188" i="80"/>
  <c r="D2202" i="80"/>
  <c r="D2215" i="80"/>
  <c r="D2227" i="80"/>
  <c r="D2240" i="80"/>
  <c r="D2252" i="80"/>
  <c r="D2266" i="80"/>
  <c r="D2279" i="80"/>
  <c r="D2291" i="80"/>
  <c r="D2303" i="80"/>
  <c r="D2314" i="80"/>
  <c r="D2324" i="80"/>
  <c r="D2332" i="80"/>
  <c r="D2340" i="80"/>
  <c r="D2348" i="80"/>
  <c r="D2356" i="80"/>
  <c r="D2364" i="80"/>
  <c r="D2372" i="80"/>
  <c r="D2380" i="80"/>
  <c r="D2388" i="80"/>
  <c r="D2396" i="80"/>
  <c r="D2404" i="80"/>
  <c r="D2412" i="80"/>
  <c r="D2420" i="80"/>
  <c r="D2428" i="80"/>
  <c r="D2436" i="80"/>
  <c r="D2444" i="80"/>
  <c r="D2452" i="80"/>
  <c r="D2460" i="80"/>
  <c r="D2468" i="80"/>
  <c r="D2476" i="80"/>
  <c r="D2484" i="80"/>
  <c r="D2492" i="80"/>
  <c r="D2500" i="80"/>
  <c r="D2508" i="80"/>
  <c r="D2516" i="80"/>
  <c r="D2524" i="80"/>
  <c r="D2532" i="80"/>
  <c r="D2540" i="80"/>
  <c r="D2548" i="80"/>
  <c r="D2556" i="80"/>
  <c r="D2564" i="80"/>
  <c r="D2572" i="80"/>
  <c r="D2580" i="80"/>
  <c r="D2588" i="80"/>
  <c r="D2596" i="80"/>
  <c r="D2604" i="80"/>
  <c r="D2612" i="80"/>
  <c r="D2620" i="80"/>
  <c r="D2628" i="80"/>
  <c r="D2636" i="80"/>
  <c r="D2644" i="80"/>
  <c r="D2652" i="80"/>
  <c r="D2660" i="80"/>
  <c r="D2668" i="80"/>
  <c r="D2676" i="80"/>
  <c r="D2684" i="80"/>
  <c r="D2692" i="80"/>
  <c r="D2700" i="80"/>
  <c r="D2708" i="80"/>
  <c r="D2716" i="80"/>
  <c r="D2724" i="80"/>
  <c r="D2732" i="80"/>
  <c r="D2740" i="80"/>
  <c r="D2748" i="80"/>
  <c r="D2756" i="80"/>
  <c r="D2764" i="80"/>
  <c r="D2772" i="80"/>
  <c r="D2780" i="80"/>
  <c r="D2788" i="80"/>
  <c r="D2796" i="80"/>
  <c r="D2804" i="80"/>
  <c r="D2812" i="80"/>
  <c r="D2820" i="80"/>
  <c r="D2828" i="80"/>
  <c r="D2836" i="80"/>
  <c r="D2844" i="80"/>
  <c r="D1346" i="80"/>
  <c r="D1527" i="80"/>
  <c r="D1655" i="80"/>
  <c r="D1735" i="80"/>
  <c r="D1799" i="80"/>
  <c r="D1863" i="80"/>
  <c r="D1921" i="80"/>
  <c r="D1946" i="80"/>
  <c r="D1964" i="80"/>
  <c r="D1987" i="80"/>
  <c r="D2010" i="80"/>
  <c r="D2028" i="80"/>
  <c r="D2044" i="80"/>
  <c r="D2060" i="80"/>
  <c r="D2076" i="80"/>
  <c r="D2092" i="80"/>
  <c r="D2108" i="80"/>
  <c r="D2124" i="80"/>
  <c r="D2139" i="80"/>
  <c r="D2152" i="80"/>
  <c r="D2164" i="80"/>
  <c r="D2178" i="80"/>
  <c r="D2191" i="80"/>
  <c r="D2203" i="80"/>
  <c r="D2216" i="80"/>
  <c r="D2228" i="80"/>
  <c r="D2242" i="80"/>
  <c r="D2255" i="80"/>
  <c r="D2267" i="80"/>
  <c r="D2280" i="80"/>
  <c r="D2292" i="80"/>
  <c r="D2304" i="80"/>
  <c r="D2315" i="80"/>
  <c r="D2325" i="80"/>
  <c r="D2333" i="80"/>
  <c r="D2341" i="80"/>
  <c r="D2349" i="80"/>
  <c r="D2357" i="80"/>
  <c r="D2365" i="80"/>
  <c r="D2373" i="80"/>
  <c r="D2381" i="80"/>
  <c r="D2389" i="80"/>
  <c r="D2397" i="80"/>
  <c r="D2405" i="80"/>
  <c r="D2413" i="80"/>
  <c r="D2421" i="80"/>
  <c r="D2429" i="80"/>
  <c r="D2437" i="80"/>
  <c r="D2445" i="80"/>
  <c r="D2453" i="80"/>
  <c r="D2461" i="80"/>
  <c r="D2469" i="80"/>
  <c r="D2477" i="80"/>
  <c r="D2485" i="80"/>
  <c r="D2493" i="80"/>
  <c r="D2501" i="80"/>
  <c r="D2509" i="80"/>
  <c r="D2517" i="80"/>
  <c r="D2525" i="80"/>
  <c r="D2533" i="80"/>
  <c r="D2541" i="80"/>
  <c r="D2549" i="80"/>
  <c r="D2557" i="80"/>
  <c r="D2565" i="80"/>
  <c r="D2573" i="80"/>
  <c r="D2581" i="80"/>
  <c r="D2589" i="80"/>
  <c r="D2597" i="80"/>
  <c r="D2605" i="80"/>
  <c r="D2613" i="80"/>
  <c r="D2621" i="80"/>
  <c r="D2629" i="80"/>
  <c r="D2637" i="80"/>
  <c r="D2645" i="80"/>
  <c r="D2653" i="80"/>
  <c r="D2661" i="80"/>
  <c r="D2669" i="80"/>
  <c r="D2677" i="80"/>
  <c r="D2685" i="80"/>
  <c r="D2693" i="80"/>
  <c r="D2701" i="80"/>
  <c r="D2709" i="80"/>
  <c r="D2717" i="80"/>
  <c r="D2725" i="80"/>
  <c r="D2733" i="80"/>
  <c r="D2741" i="80"/>
  <c r="D2749" i="80"/>
  <c r="D1371" i="80"/>
  <c r="D1543" i="80"/>
  <c r="D1671" i="80"/>
  <c r="D1745" i="80"/>
  <c r="D1809" i="80"/>
  <c r="D1873" i="80"/>
  <c r="D1922" i="80"/>
  <c r="D1947" i="80"/>
  <c r="D1970" i="80"/>
  <c r="D1988" i="80"/>
  <c r="D2011" i="80"/>
  <c r="D2031" i="80"/>
  <c r="D2047" i="80"/>
  <c r="D2063" i="80"/>
  <c r="D2079" i="80"/>
  <c r="D2095" i="80"/>
  <c r="D2111" i="80"/>
  <c r="D2127" i="80"/>
  <c r="D2140" i="80"/>
  <c r="D2154" i="80"/>
  <c r="D2167" i="80"/>
  <c r="D2179" i="80"/>
  <c r="D2192" i="80"/>
  <c r="D2204" i="80"/>
  <c r="D2218" i="80"/>
  <c r="D2231" i="80"/>
  <c r="D2243" i="80"/>
  <c r="D2256" i="80"/>
  <c r="D2268" i="80"/>
  <c r="D2282" i="80"/>
  <c r="D2295" i="80"/>
  <c r="D2306" i="80"/>
  <c r="D2316" i="80"/>
  <c r="D2326" i="80"/>
  <c r="D2334" i="80"/>
  <c r="D2342" i="80"/>
  <c r="D2350" i="80"/>
  <c r="D2358" i="80"/>
  <c r="D2366" i="80"/>
  <c r="D2374" i="80"/>
  <c r="D2382" i="80"/>
  <c r="D2390" i="80"/>
  <c r="D2398" i="80"/>
  <c r="D2406" i="80"/>
  <c r="D2414" i="80"/>
  <c r="D2422" i="80"/>
  <c r="D2430" i="80"/>
  <c r="D2438" i="80"/>
  <c r="D2446" i="80"/>
  <c r="D2454" i="80"/>
  <c r="D2462" i="80"/>
  <c r="D2470" i="80"/>
  <c r="D2478" i="80"/>
  <c r="D2486" i="80"/>
  <c r="D2494" i="80"/>
  <c r="D2502" i="80"/>
  <c r="D2510" i="80"/>
  <c r="D2518" i="80"/>
  <c r="D2526" i="80"/>
  <c r="D2534" i="80"/>
  <c r="D2542" i="80"/>
  <c r="D2550" i="80"/>
  <c r="D2558" i="80"/>
  <c r="D2566" i="80"/>
  <c r="D2574" i="80"/>
  <c r="D2582" i="80"/>
  <c r="D2590" i="80"/>
  <c r="D2598" i="80"/>
  <c r="D2606" i="80"/>
  <c r="D2614" i="80"/>
  <c r="D2622" i="80"/>
  <c r="D2630" i="80"/>
  <c r="D2638" i="80"/>
  <c r="D2646" i="80"/>
  <c r="D2654" i="80"/>
  <c r="D2662" i="80"/>
  <c r="D2670" i="80"/>
  <c r="D2678" i="80"/>
  <c r="D2686" i="80"/>
  <c r="D2694" i="80"/>
  <c r="D2702" i="80"/>
  <c r="D2710" i="80"/>
  <c r="D2718" i="80"/>
  <c r="D2726" i="80"/>
  <c r="D2734" i="80"/>
  <c r="D2742" i="80"/>
  <c r="D2750" i="80"/>
  <c r="D2758" i="80"/>
  <c r="D2766" i="80"/>
  <c r="D2774" i="80"/>
  <c r="D2782" i="80"/>
  <c r="D2790" i="80"/>
  <c r="D2798" i="80"/>
  <c r="D2806" i="80"/>
  <c r="D2814" i="80"/>
  <c r="D2822" i="80"/>
  <c r="D2830" i="80"/>
  <c r="D2838" i="80"/>
  <c r="D2846" i="80"/>
  <c r="D2854" i="80"/>
  <c r="D1399" i="80"/>
  <c r="D1559" i="80"/>
  <c r="D1687" i="80"/>
  <c r="D1751" i="80"/>
  <c r="D1815" i="80"/>
  <c r="D1879" i="80"/>
  <c r="D1929" i="80"/>
  <c r="D1948" i="80"/>
  <c r="D1971" i="80"/>
  <c r="D1994" i="80"/>
  <c r="D2012" i="80"/>
  <c r="D2034" i="80"/>
  <c r="D2050" i="80"/>
  <c r="D2066" i="80"/>
  <c r="D2082" i="80"/>
  <c r="D2098" i="80"/>
  <c r="D2114" i="80"/>
  <c r="D2130" i="80"/>
  <c r="D2143" i="80"/>
  <c r="D2155" i="80"/>
  <c r="D2168" i="80"/>
  <c r="D2180" i="80"/>
  <c r="D2194" i="80"/>
  <c r="D2207" i="80"/>
  <c r="D2219" i="80"/>
  <c r="D2232" i="80"/>
  <c r="D2244" i="80"/>
  <c r="D2258" i="80"/>
  <c r="D2271" i="80"/>
  <c r="D2283" i="80"/>
  <c r="D2296" i="80"/>
  <c r="D2307" i="80"/>
  <c r="D2317" i="80"/>
  <c r="D2327" i="80"/>
  <c r="D2335" i="80"/>
  <c r="D2343" i="80"/>
  <c r="D2351" i="80"/>
  <c r="D2359" i="80"/>
  <c r="D2367" i="80"/>
  <c r="D2375" i="80"/>
  <c r="D2383" i="80"/>
  <c r="D2391" i="80"/>
  <c r="D2399" i="80"/>
  <c r="D2407" i="80"/>
  <c r="D2415" i="80"/>
  <c r="D2423" i="80"/>
  <c r="D2431" i="80"/>
  <c r="D2439" i="80"/>
  <c r="D2447" i="80"/>
  <c r="D2455" i="80"/>
  <c r="D2463" i="80"/>
  <c r="D2471" i="80"/>
  <c r="D2479" i="80"/>
  <c r="D2487" i="80"/>
  <c r="D2495" i="80"/>
  <c r="D2503" i="80"/>
  <c r="D2511" i="80"/>
  <c r="D2519" i="80"/>
  <c r="D2527" i="80"/>
  <c r="D2535" i="80"/>
  <c r="D2543" i="80"/>
  <c r="D2551" i="80"/>
  <c r="D2559" i="80"/>
  <c r="D2567" i="80"/>
  <c r="D2575" i="80"/>
  <c r="D2583" i="80"/>
  <c r="D2591" i="80"/>
  <c r="D2599" i="80"/>
  <c r="D2607" i="80"/>
  <c r="D2615" i="80"/>
  <c r="D2623" i="80"/>
  <c r="D2631" i="80"/>
  <c r="D2639" i="80"/>
  <c r="D2647" i="80"/>
  <c r="D2655" i="80"/>
  <c r="D2663" i="80"/>
  <c r="D2671" i="80"/>
  <c r="D2679" i="80"/>
  <c r="D2687" i="80"/>
  <c r="D2695" i="80"/>
  <c r="D2703" i="80"/>
  <c r="D2711" i="80"/>
  <c r="D2719" i="80"/>
  <c r="D2727" i="80"/>
  <c r="D2735" i="80"/>
  <c r="D2743" i="80"/>
  <c r="D2751" i="80"/>
  <c r="D2759" i="80"/>
  <c r="D2767" i="80"/>
  <c r="D2775" i="80"/>
  <c r="D2783" i="80"/>
  <c r="D2791" i="80"/>
  <c r="D2799" i="80"/>
  <c r="D2807" i="80"/>
  <c r="D2815" i="80"/>
  <c r="D1424" i="80"/>
  <c r="D1575" i="80"/>
  <c r="D1697" i="80"/>
  <c r="D1761" i="80"/>
  <c r="D1825" i="80"/>
  <c r="D1889" i="80"/>
  <c r="D1930" i="80"/>
  <c r="D1954" i="80"/>
  <c r="D1972" i="80"/>
  <c r="D1995" i="80"/>
  <c r="D2018" i="80"/>
  <c r="D2035" i="80"/>
  <c r="D2051" i="80"/>
  <c r="D2067" i="80"/>
  <c r="D2083" i="80"/>
  <c r="D2099" i="80"/>
  <c r="D2115" i="80"/>
  <c r="D2131" i="80"/>
  <c r="D2144" i="80"/>
  <c r="D2156" i="80"/>
  <c r="D2170" i="80"/>
  <c r="D2183" i="80"/>
  <c r="D2195" i="80"/>
  <c r="D2208" i="80"/>
  <c r="D2220" i="80"/>
  <c r="D2234" i="80"/>
  <c r="D2247" i="80"/>
  <c r="D2259" i="80"/>
  <c r="D2272" i="80"/>
  <c r="D2284" i="80"/>
  <c r="D2298" i="80"/>
  <c r="D2308" i="80"/>
  <c r="D2319" i="80"/>
  <c r="D2328" i="80"/>
  <c r="D2336" i="80"/>
  <c r="D2344" i="80"/>
  <c r="D2352" i="80"/>
  <c r="D2360" i="80"/>
  <c r="D2368" i="80"/>
  <c r="D2376" i="80"/>
  <c r="D2384" i="80"/>
  <c r="D2392" i="80"/>
  <c r="D2400" i="80"/>
  <c r="D2408" i="80"/>
  <c r="D2416" i="80"/>
  <c r="D2424" i="80"/>
  <c r="D2432" i="80"/>
  <c r="D2440" i="80"/>
  <c r="D2448" i="80"/>
  <c r="D2456" i="80"/>
  <c r="D1449" i="80"/>
  <c r="D1591" i="80"/>
  <c r="D1703" i="80"/>
  <c r="D1767" i="80"/>
  <c r="D1831" i="80"/>
  <c r="D1895" i="80"/>
  <c r="D1931" i="80"/>
  <c r="D1955" i="80"/>
  <c r="D1978" i="80"/>
  <c r="D1996" i="80"/>
  <c r="D2019" i="80"/>
  <c r="D2036" i="80"/>
  <c r="D2052" i="80"/>
  <c r="D2068" i="80"/>
  <c r="D2084" i="80"/>
  <c r="D2100" i="80"/>
  <c r="D2116" i="80"/>
  <c r="D2132" i="80"/>
  <c r="D2146" i="80"/>
  <c r="D2159" i="80"/>
  <c r="D2171" i="80"/>
  <c r="D2184" i="80"/>
  <c r="D2196" i="80"/>
  <c r="D2210" i="80"/>
  <c r="D2223" i="80"/>
  <c r="D2235" i="80"/>
  <c r="D2248" i="80"/>
  <c r="D2260" i="80"/>
  <c r="D2274" i="80"/>
  <c r="D2287" i="80"/>
  <c r="D2299" i="80"/>
  <c r="D2309" i="80"/>
  <c r="D2320" i="80"/>
  <c r="D2329" i="80"/>
  <c r="D2337" i="80"/>
  <c r="D2345" i="80"/>
  <c r="D2353" i="80"/>
  <c r="D2361" i="80"/>
  <c r="D2369" i="80"/>
  <c r="D2377" i="80"/>
  <c r="D2385" i="80"/>
  <c r="D2393" i="80"/>
  <c r="D2401" i="80"/>
  <c r="D2409" i="80"/>
  <c r="D2417" i="80"/>
  <c r="D2425" i="80"/>
  <c r="D2433" i="80"/>
  <c r="D2441" i="80"/>
  <c r="D2449" i="80"/>
  <c r="D2457" i="80"/>
  <c r="D2465" i="80"/>
  <c r="D2473" i="80"/>
  <c r="D2481" i="80"/>
  <c r="D2489" i="80"/>
  <c r="D2497" i="80"/>
  <c r="D2505" i="80"/>
  <c r="D2513" i="80"/>
  <c r="D2521" i="80"/>
  <c r="D2529" i="80"/>
  <c r="D2537" i="80"/>
  <c r="D2545" i="80"/>
  <c r="D2553" i="80"/>
  <c r="D2561" i="80"/>
  <c r="D2569" i="80"/>
  <c r="D2577" i="80"/>
  <c r="D1491" i="80"/>
  <c r="D1623" i="80"/>
  <c r="D1719" i="80"/>
  <c r="D1783" i="80"/>
  <c r="D1847" i="80"/>
  <c r="D1911" i="80"/>
  <c r="D1939" i="80"/>
  <c r="D1962" i="80"/>
  <c r="D1980" i="80"/>
  <c r="D2003" i="80"/>
  <c r="D2026" i="80"/>
  <c r="D2042" i="80"/>
  <c r="D2058" i="80"/>
  <c r="D2074" i="80"/>
  <c r="D2090" i="80"/>
  <c r="D2106" i="80"/>
  <c r="D2122" i="80"/>
  <c r="D2136" i="80"/>
  <c r="D2148" i="80"/>
  <c r="D2162" i="80"/>
  <c r="D2175" i="80"/>
  <c r="D2187" i="80"/>
  <c r="D2200" i="80"/>
  <c r="D2212" i="80"/>
  <c r="D2226" i="80"/>
  <c r="D2239" i="80"/>
  <c r="D2251" i="80"/>
  <c r="D2264" i="80"/>
  <c r="D2276" i="80"/>
  <c r="D2290" i="80"/>
  <c r="D2301" i="80"/>
  <c r="D2312" i="80"/>
  <c r="D2323" i="80"/>
  <c r="D2331" i="80"/>
  <c r="D2339" i="80"/>
  <c r="D2347" i="80"/>
  <c r="D2355" i="80"/>
  <c r="D2363" i="80"/>
  <c r="D2371" i="80"/>
  <c r="D2379" i="80"/>
  <c r="D2387" i="80"/>
  <c r="D2395" i="80"/>
  <c r="D2403" i="80"/>
  <c r="D2411" i="80"/>
  <c r="D2419" i="80"/>
  <c r="D2427" i="80"/>
  <c r="D2435" i="80"/>
  <c r="D2443" i="80"/>
  <c r="D2451" i="80"/>
  <c r="D2459" i="80"/>
  <c r="D2467" i="80"/>
  <c r="D2475" i="80"/>
  <c r="D2483" i="80"/>
  <c r="D2491" i="80"/>
  <c r="D2499" i="80"/>
  <c r="D2507" i="80"/>
  <c r="D2515" i="80"/>
  <c r="D2523" i="80"/>
  <c r="D2531" i="80"/>
  <c r="D2539" i="80"/>
  <c r="D2547" i="80"/>
  <c r="D2555" i="80"/>
  <c r="D2563" i="80"/>
  <c r="D2571" i="80"/>
  <c r="D2579" i="80"/>
  <c r="D2587" i="80"/>
  <c r="D2595" i="80"/>
  <c r="D2603" i="80"/>
  <c r="D2611" i="80"/>
  <c r="D2619" i="80"/>
  <c r="D2627" i="80"/>
  <c r="D2635" i="80"/>
  <c r="D2643" i="80"/>
  <c r="D2651" i="80"/>
  <c r="D2659" i="80"/>
  <c r="D2667" i="80"/>
  <c r="D2675" i="80"/>
  <c r="D2683" i="80"/>
  <c r="D2691" i="80"/>
  <c r="D2699" i="80"/>
  <c r="D2707" i="80"/>
  <c r="D2715" i="80"/>
  <c r="D2723" i="80"/>
  <c r="D2731" i="80"/>
  <c r="D1607" i="80"/>
  <c r="D2002" i="80"/>
  <c r="D2135" i="80"/>
  <c r="D2236" i="80"/>
  <c r="D2330" i="80"/>
  <c r="D2394" i="80"/>
  <c r="D2458" i="80"/>
  <c r="D2490" i="80"/>
  <c r="D2522" i="80"/>
  <c r="D2554" i="80"/>
  <c r="D2585" i="80"/>
  <c r="D2608" i="80"/>
  <c r="D2626" i="80"/>
  <c r="D2649" i="80"/>
  <c r="D2672" i="80"/>
  <c r="D2690" i="80"/>
  <c r="D2713" i="80"/>
  <c r="D2736" i="80"/>
  <c r="D2752" i="80"/>
  <c r="D2763" i="80"/>
  <c r="D2777" i="80"/>
  <c r="D2789" i="80"/>
  <c r="D2802" i="80"/>
  <c r="D2816" i="80"/>
  <c r="D2826" i="80"/>
  <c r="D2837" i="80"/>
  <c r="D2848" i="80"/>
  <c r="D2857" i="80"/>
  <c r="D2865" i="80"/>
  <c r="D2873" i="80"/>
  <c r="D2881" i="80"/>
  <c r="D2889" i="80"/>
  <c r="D2897" i="80"/>
  <c r="D2905" i="80"/>
  <c r="D2913" i="80"/>
  <c r="D1713" i="80"/>
  <c r="D2020" i="80"/>
  <c r="D2147" i="80"/>
  <c r="D2250" i="80"/>
  <c r="D2338" i="80"/>
  <c r="D2402" i="80"/>
  <c r="D2464" i="80"/>
  <c r="D2496" i="80"/>
  <c r="D2528" i="80"/>
  <c r="D2560" i="80"/>
  <c r="D2586" i="80"/>
  <c r="D2609" i="80"/>
  <c r="D2632" i="80"/>
  <c r="D2650" i="80"/>
  <c r="D2673" i="80"/>
  <c r="D2696" i="80"/>
  <c r="D2714" i="80"/>
  <c r="D2737" i="80"/>
  <c r="D2753" i="80"/>
  <c r="D2765" i="80"/>
  <c r="D2778" i="80"/>
  <c r="D2792" i="80"/>
  <c r="D2803" i="80"/>
  <c r="D2817" i="80"/>
  <c r="D2827" i="80"/>
  <c r="D2839" i="80"/>
  <c r="D2849" i="80"/>
  <c r="D2858" i="80"/>
  <c r="D2866" i="80"/>
  <c r="D2874" i="80"/>
  <c r="D2882" i="80"/>
  <c r="D2890" i="80"/>
  <c r="D2898" i="80"/>
  <c r="D2906" i="80"/>
  <c r="D1777" i="80"/>
  <c r="D2039" i="80"/>
  <c r="D2160" i="80"/>
  <c r="D2263" i="80"/>
  <c r="D2346" i="80"/>
  <c r="D2410" i="80"/>
  <c r="D2466" i="80"/>
  <c r="D2498" i="80"/>
  <c r="D2530" i="80"/>
  <c r="D2562" i="80"/>
  <c r="D2592" i="80"/>
  <c r="D2610" i="80"/>
  <c r="D2633" i="80"/>
  <c r="D2656" i="80"/>
  <c r="D2674" i="80"/>
  <c r="D2697" i="80"/>
  <c r="D2720" i="80"/>
  <c r="D2738" i="80"/>
  <c r="D2754" i="80"/>
  <c r="D2768" i="80"/>
  <c r="D2779" i="80"/>
  <c r="D2793" i="80"/>
  <c r="D2805" i="80"/>
  <c r="D2818" i="80"/>
  <c r="D2829" i="80"/>
  <c r="D2840" i="80"/>
  <c r="D2850" i="80"/>
  <c r="D2859" i="80"/>
  <c r="D2867" i="80"/>
  <c r="D2875" i="80"/>
  <c r="D2883" i="80"/>
  <c r="D2891" i="80"/>
  <c r="D2899" i="80"/>
  <c r="D2907" i="80"/>
  <c r="D2915" i="80"/>
  <c r="D1841" i="80"/>
  <c r="D2055" i="80"/>
  <c r="D2172" i="80"/>
  <c r="D2275" i="80"/>
  <c r="D2354" i="80"/>
  <c r="D2418" i="80"/>
  <c r="D2472" i="80"/>
  <c r="D2504" i="80"/>
  <c r="D2536" i="80"/>
  <c r="D2568" i="80"/>
  <c r="D2593" i="80"/>
  <c r="D2616" i="80"/>
  <c r="D2634" i="80"/>
  <c r="D2657" i="80"/>
  <c r="D2680" i="80"/>
  <c r="D2698" i="80"/>
  <c r="D2721" i="80"/>
  <c r="D2739" i="80"/>
  <c r="D2755" i="80"/>
  <c r="D2769" i="80"/>
  <c r="D2781" i="80"/>
  <c r="D2794" i="80"/>
  <c r="D2808" i="80"/>
  <c r="D2819" i="80"/>
  <c r="D2831" i="80"/>
  <c r="D2841" i="80"/>
  <c r="D2851" i="80"/>
  <c r="D2860" i="80"/>
  <c r="D2868" i="80"/>
  <c r="D2876" i="80"/>
  <c r="D2884" i="80"/>
  <c r="D2892" i="80"/>
  <c r="D2900" i="80"/>
  <c r="D2908" i="80"/>
  <c r="M199" i="77" s="1"/>
  <c r="D1905" i="80"/>
  <c r="D2071" i="80"/>
  <c r="D2186" i="80"/>
  <c r="D2288" i="80"/>
  <c r="D2362" i="80"/>
  <c r="D2426" i="80"/>
  <c r="D2474" i="80"/>
  <c r="D2506" i="80"/>
  <c r="D2538" i="80"/>
  <c r="D2570" i="80"/>
  <c r="D2594" i="80"/>
  <c r="D2617" i="80"/>
  <c r="D2640" i="80"/>
  <c r="D2658" i="80"/>
  <c r="D2681" i="80"/>
  <c r="D2704" i="80"/>
  <c r="D2722" i="80"/>
  <c r="D2744" i="80"/>
  <c r="D2757" i="80"/>
  <c r="D2770" i="80"/>
  <c r="D2784" i="80"/>
  <c r="D2795" i="80"/>
  <c r="D2809" i="80"/>
  <c r="D2821" i="80"/>
  <c r="D2832" i="80"/>
  <c r="D2842" i="80"/>
  <c r="D2852" i="80"/>
  <c r="D2861" i="80"/>
  <c r="D2869" i="80"/>
  <c r="D2877" i="80"/>
  <c r="D2885" i="80"/>
  <c r="D2893" i="80"/>
  <c r="D2901" i="80"/>
  <c r="D2909" i="80"/>
  <c r="D1938" i="80"/>
  <c r="D2087" i="80"/>
  <c r="D2199" i="80"/>
  <c r="D2300" i="80"/>
  <c r="D2370" i="80"/>
  <c r="D2434" i="80"/>
  <c r="D2480" i="80"/>
  <c r="D2512" i="80"/>
  <c r="D2544" i="80"/>
  <c r="D2576" i="80"/>
  <c r="D2600" i="80"/>
  <c r="D2618" i="80"/>
  <c r="D2641" i="80"/>
  <c r="D2664" i="80"/>
  <c r="D2682" i="80"/>
  <c r="D2705" i="80"/>
  <c r="D2728" i="80"/>
  <c r="D2745" i="80"/>
  <c r="D2760" i="80"/>
  <c r="D2771" i="80"/>
  <c r="D2785" i="80"/>
  <c r="D2797" i="80"/>
  <c r="D2810" i="80"/>
  <c r="D2823" i="80"/>
  <c r="D2833" i="80"/>
  <c r="D2843" i="80"/>
  <c r="D2853" i="80"/>
  <c r="D2862" i="80"/>
  <c r="D2870" i="80"/>
  <c r="D2878" i="80"/>
  <c r="D2886" i="80"/>
  <c r="D2894" i="80"/>
  <c r="D2902" i="80"/>
  <c r="D2910" i="80"/>
  <c r="D1956" i="80"/>
  <c r="D2103" i="80"/>
  <c r="D2211" i="80"/>
  <c r="D2311" i="80"/>
  <c r="D2378" i="80"/>
  <c r="D2442" i="80"/>
  <c r="D2482" i="80"/>
  <c r="D2514" i="80"/>
  <c r="D2546" i="80"/>
  <c r="D2578" i="80"/>
  <c r="D2601" i="80"/>
  <c r="D2624" i="80"/>
  <c r="D2642" i="80"/>
  <c r="D2665" i="80"/>
  <c r="D2688" i="80"/>
  <c r="D2706" i="80"/>
  <c r="D2729" i="80"/>
  <c r="D2746" i="80"/>
  <c r="D2761" i="80"/>
  <c r="D2773" i="80"/>
  <c r="D2786" i="80"/>
  <c r="D2800" i="80"/>
  <c r="D2811" i="80"/>
  <c r="D2824" i="80"/>
  <c r="D2834" i="80"/>
  <c r="D2845" i="80"/>
  <c r="D2855" i="80"/>
  <c r="D2863" i="80"/>
  <c r="D2871" i="80"/>
  <c r="D2879" i="80"/>
  <c r="D2887" i="80"/>
  <c r="D2895" i="80"/>
  <c r="D2903" i="80"/>
  <c r="D2911" i="80"/>
  <c r="D1471" i="80"/>
  <c r="D1979" i="80"/>
  <c r="D2119" i="80"/>
  <c r="D2224" i="80"/>
  <c r="D2322" i="80"/>
  <c r="D2386" i="80"/>
  <c r="D2450" i="80"/>
  <c r="D2488" i="80"/>
  <c r="D2520" i="80"/>
  <c r="D2552" i="80"/>
  <c r="D2584" i="80"/>
  <c r="D2602" i="80"/>
  <c r="D2625" i="80"/>
  <c r="D2648" i="80"/>
  <c r="D2666" i="80"/>
  <c r="D2689" i="80"/>
  <c r="D2712" i="80"/>
  <c r="D2730" i="80"/>
  <c r="D2747" i="80"/>
  <c r="D2762" i="80"/>
  <c r="D2776" i="80"/>
  <c r="D2787" i="80"/>
  <c r="D2801" i="80"/>
  <c r="D2813" i="80"/>
  <c r="D2825" i="80"/>
  <c r="D2835" i="80"/>
  <c r="D2847" i="80"/>
  <c r="D2856" i="80"/>
  <c r="D2864" i="80"/>
  <c r="D2872" i="80"/>
  <c r="D2880" i="80"/>
  <c r="D2888" i="80"/>
  <c r="D2896" i="80"/>
  <c r="D2904" i="80"/>
  <c r="M198" i="77" s="1"/>
  <c r="D2912" i="80"/>
  <c r="D2914" i="80"/>
  <c r="D21" i="80"/>
  <c r="D29" i="80"/>
  <c r="D37" i="80"/>
  <c r="D45" i="80"/>
  <c r="D53" i="80"/>
  <c r="D61" i="80"/>
  <c r="D69" i="80"/>
  <c r="D77" i="80"/>
  <c r="D85" i="80"/>
  <c r="D93" i="80"/>
  <c r="D101" i="80"/>
  <c r="D109" i="80"/>
  <c r="D117" i="80"/>
  <c r="D125" i="80"/>
  <c r="D133" i="80"/>
  <c r="D141" i="80"/>
  <c r="D149" i="80"/>
  <c r="M85" i="77" s="1"/>
  <c r="D157" i="80"/>
  <c r="D165" i="80"/>
  <c r="D173" i="80"/>
  <c r="D181" i="80"/>
  <c r="D189" i="80"/>
  <c r="D197" i="80"/>
  <c r="D205" i="80"/>
  <c r="D213" i="80"/>
  <c r="D221" i="80"/>
  <c r="D229" i="80"/>
  <c r="D237" i="80"/>
  <c r="D245" i="80"/>
  <c r="D253" i="80"/>
  <c r="D261" i="80"/>
  <c r="D269" i="80"/>
  <c r="D277" i="80"/>
  <c r="D285" i="80"/>
  <c r="D293" i="80"/>
  <c r="D301" i="80"/>
  <c r="D309" i="80"/>
  <c r="D317" i="80"/>
  <c r="D325" i="80"/>
  <c r="D333" i="80"/>
  <c r="D341" i="80"/>
  <c r="D349" i="80"/>
  <c r="D357" i="80"/>
  <c r="D365" i="80"/>
  <c r="D373" i="80"/>
  <c r="D381" i="80"/>
  <c r="D389" i="80"/>
  <c r="D397" i="80"/>
  <c r="D405" i="80"/>
  <c r="D413" i="80"/>
  <c r="D421" i="80"/>
  <c r="D429" i="80"/>
  <c r="D437" i="80"/>
  <c r="D445" i="80"/>
  <c r="D453" i="80"/>
  <c r="D461" i="80"/>
  <c r="D469" i="80"/>
  <c r="D477" i="80"/>
  <c r="D485" i="80"/>
  <c r="D493" i="80"/>
  <c r="D501" i="80"/>
  <c r="D509" i="80"/>
  <c r="D517" i="80"/>
  <c r="D525" i="80"/>
  <c r="D533" i="80"/>
  <c r="D541" i="80"/>
  <c r="D549" i="80"/>
  <c r="D557" i="80"/>
  <c r="D565" i="80"/>
  <c r="D573" i="80"/>
  <c r="D581" i="80"/>
  <c r="D589" i="80"/>
  <c r="D597" i="80"/>
  <c r="D605" i="80"/>
  <c r="D613" i="80"/>
  <c r="D621" i="80"/>
  <c r="D629" i="80"/>
  <c r="D637" i="80"/>
  <c r="D645" i="80"/>
  <c r="D653" i="80"/>
  <c r="D661" i="80"/>
  <c r="D669" i="80"/>
  <c r="D677" i="80"/>
  <c r="D685" i="80"/>
  <c r="D693" i="80"/>
  <c r="D701" i="80"/>
  <c r="D709" i="80"/>
  <c r="D717" i="80"/>
  <c r="D725" i="80"/>
  <c r="D733" i="80"/>
  <c r="D741" i="80"/>
  <c r="D749" i="80"/>
  <c r="D757" i="80"/>
  <c r="D765" i="80"/>
  <c r="D773" i="80"/>
  <c r="D781" i="80"/>
  <c r="D789" i="80"/>
  <c r="D797" i="80"/>
  <c r="D805" i="80"/>
  <c r="D813" i="80"/>
  <c r="D821" i="80"/>
  <c r="D829" i="80"/>
  <c r="D837" i="80"/>
  <c r="D845" i="80"/>
  <c r="D853" i="80"/>
  <c r="D861" i="80"/>
  <c r="D869" i="80"/>
  <c r="D877" i="80"/>
  <c r="D885" i="80"/>
  <c r="D22" i="80"/>
  <c r="D30" i="80"/>
  <c r="D38" i="80"/>
  <c r="D46" i="80"/>
  <c r="D54" i="80"/>
  <c r="D62" i="80"/>
  <c r="D70" i="80"/>
  <c r="D78" i="80"/>
  <c r="D86" i="80"/>
  <c r="D94" i="80"/>
  <c r="D102" i="80"/>
  <c r="D110" i="80"/>
  <c r="D118" i="80"/>
  <c r="D126" i="80"/>
  <c r="D134" i="80"/>
  <c r="D142" i="80"/>
  <c r="D150" i="80"/>
  <c r="D158" i="80"/>
  <c r="D166" i="80"/>
  <c r="D174" i="80"/>
  <c r="D182" i="80"/>
  <c r="D190" i="80"/>
  <c r="D198" i="80"/>
  <c r="D206" i="80"/>
  <c r="D214" i="80"/>
  <c r="D222" i="80"/>
  <c r="D230" i="80"/>
  <c r="D238" i="80"/>
  <c r="D246" i="80"/>
  <c r="D254" i="80"/>
  <c r="D262" i="80"/>
  <c r="D270" i="80"/>
  <c r="D278" i="80"/>
  <c r="D286" i="80"/>
  <c r="D294" i="80"/>
  <c r="D302" i="80"/>
  <c r="D310" i="80"/>
  <c r="D318" i="80"/>
  <c r="D326" i="80"/>
  <c r="D334" i="80"/>
  <c r="D342" i="80"/>
  <c r="D350" i="80"/>
  <c r="D358" i="80"/>
  <c r="D366" i="80"/>
  <c r="D374" i="80"/>
  <c r="D382" i="80"/>
  <c r="D390" i="80"/>
  <c r="D398" i="80"/>
  <c r="D406" i="80"/>
  <c r="D414" i="80"/>
  <c r="D422" i="80"/>
  <c r="D430" i="80"/>
  <c r="D438" i="80"/>
  <c r="D446" i="80"/>
  <c r="D454" i="80"/>
  <c r="D462" i="80"/>
  <c r="D470" i="80"/>
  <c r="D478" i="80"/>
  <c r="D486" i="80"/>
  <c r="D494" i="80"/>
  <c r="D502" i="80"/>
  <c r="D510" i="80"/>
  <c r="D518" i="80"/>
  <c r="D526" i="80"/>
  <c r="D534" i="80"/>
  <c r="D542" i="80"/>
  <c r="D550" i="80"/>
  <c r="D558" i="80"/>
  <c r="D566" i="80"/>
  <c r="D574" i="80"/>
  <c r="D582" i="80"/>
  <c r="D590" i="80"/>
  <c r="D598" i="80"/>
  <c r="D606" i="80"/>
  <c r="D614" i="80"/>
  <c r="D622" i="80"/>
  <c r="D630" i="80"/>
  <c r="D638" i="80"/>
  <c r="D646" i="80"/>
  <c r="D654" i="80"/>
  <c r="D662" i="80"/>
  <c r="D670" i="80"/>
  <c r="D678" i="80"/>
  <c r="D686" i="80"/>
  <c r="D694" i="80"/>
  <c r="D702" i="80"/>
  <c r="D710" i="80"/>
  <c r="D718" i="80"/>
  <c r="D726" i="80"/>
  <c r="D734" i="80"/>
  <c r="D742" i="80"/>
  <c r="D750" i="80"/>
  <c r="D758" i="80"/>
  <c r="D766" i="80"/>
  <c r="D774" i="80"/>
  <c r="D782" i="80"/>
  <c r="D790" i="80"/>
  <c r="D798" i="80"/>
  <c r="D806" i="80"/>
  <c r="D814" i="80"/>
  <c r="D822" i="80"/>
  <c r="D830" i="80"/>
  <c r="D838" i="80"/>
  <c r="D846" i="80"/>
  <c r="D854" i="80"/>
  <c r="D862" i="80"/>
  <c r="D870" i="80"/>
  <c r="D878" i="80"/>
  <c r="D886" i="80"/>
  <c r="D894" i="80"/>
  <c r="D902" i="80"/>
  <c r="D23" i="80"/>
  <c r="D31" i="80"/>
  <c r="D39" i="80"/>
  <c r="D47" i="80"/>
  <c r="D55" i="80"/>
  <c r="D63" i="80"/>
  <c r="D71" i="80"/>
  <c r="D79" i="80"/>
  <c r="D87" i="80"/>
  <c r="D95" i="80"/>
  <c r="D103" i="80"/>
  <c r="D111" i="80"/>
  <c r="D119" i="80"/>
  <c r="D127" i="80"/>
  <c r="D135" i="80"/>
  <c r="D143" i="80"/>
  <c r="D151" i="80"/>
  <c r="D159" i="80"/>
  <c r="D167" i="80"/>
  <c r="D175" i="80"/>
  <c r="D183" i="80"/>
  <c r="D191" i="80"/>
  <c r="D199" i="80"/>
  <c r="D207" i="80"/>
  <c r="D215" i="80"/>
  <c r="D223" i="80"/>
  <c r="D231" i="80"/>
  <c r="D239" i="80"/>
  <c r="D247" i="80"/>
  <c r="D255" i="80"/>
  <c r="D263" i="80"/>
  <c r="D271" i="80"/>
  <c r="D279" i="80"/>
  <c r="D287" i="80"/>
  <c r="D295" i="80"/>
  <c r="D303" i="80"/>
  <c r="D311" i="80"/>
  <c r="D319" i="80"/>
  <c r="D327" i="80"/>
  <c r="D335" i="80"/>
  <c r="D343" i="80"/>
  <c r="D351" i="80"/>
  <c r="D359" i="80"/>
  <c r="D367" i="80"/>
  <c r="D375" i="80"/>
  <c r="D383" i="80"/>
  <c r="D391" i="80"/>
  <c r="D399" i="80"/>
  <c r="D407" i="80"/>
  <c r="D415" i="80"/>
  <c r="D423" i="80"/>
  <c r="D431" i="80"/>
  <c r="D439" i="80"/>
  <c r="D447" i="80"/>
  <c r="D455" i="80"/>
  <c r="D463" i="80"/>
  <c r="D471" i="80"/>
  <c r="D479" i="80"/>
  <c r="D487" i="80"/>
  <c r="D495" i="80"/>
  <c r="D503" i="80"/>
  <c r="D511" i="80"/>
  <c r="D519" i="80"/>
  <c r="D527" i="80"/>
  <c r="D535" i="80"/>
  <c r="D543" i="80"/>
  <c r="D551" i="80"/>
  <c r="D559" i="80"/>
  <c r="D567" i="80"/>
  <c r="D575" i="80"/>
  <c r="D583" i="80"/>
  <c r="D591" i="80"/>
  <c r="D599" i="80"/>
  <c r="D607" i="80"/>
  <c r="D615" i="80"/>
  <c r="D623" i="80"/>
  <c r="D631" i="80"/>
  <c r="D639" i="80"/>
  <c r="D647" i="80"/>
  <c r="D655" i="80"/>
  <c r="D663" i="80"/>
  <c r="D671" i="80"/>
  <c r="D679" i="80"/>
  <c r="D687" i="80"/>
  <c r="D695" i="80"/>
  <c r="D703" i="80"/>
  <c r="D711" i="80"/>
  <c r="D719" i="80"/>
  <c r="D727" i="80"/>
  <c r="D735" i="80"/>
  <c r="D743" i="80"/>
  <c r="D751" i="80"/>
  <c r="D759" i="80"/>
  <c r="D767" i="80"/>
  <c r="D775" i="80"/>
  <c r="D783" i="80"/>
  <c r="D16" i="80"/>
  <c r="D24" i="80"/>
  <c r="D32" i="80"/>
  <c r="D40" i="80"/>
  <c r="D48" i="80"/>
  <c r="D56" i="80"/>
  <c r="D64" i="80"/>
  <c r="D72" i="80"/>
  <c r="D80" i="80"/>
  <c r="D88" i="80"/>
  <c r="D96" i="80"/>
  <c r="D104" i="80"/>
  <c r="D112" i="80"/>
  <c r="D120" i="80"/>
  <c r="D128" i="80"/>
  <c r="D136" i="80"/>
  <c r="D144" i="80"/>
  <c r="D152" i="80"/>
  <c r="D160" i="80"/>
  <c r="D168" i="80"/>
  <c r="D176" i="80"/>
  <c r="D184" i="80"/>
  <c r="D192" i="80"/>
  <c r="D200" i="80"/>
  <c r="D208" i="80"/>
  <c r="D216" i="80"/>
  <c r="D224" i="80"/>
  <c r="D232" i="80"/>
  <c r="D240" i="80"/>
  <c r="D248" i="80"/>
  <c r="D256" i="80"/>
  <c r="D264" i="80"/>
  <c r="D272" i="80"/>
  <c r="D280" i="80"/>
  <c r="D288" i="80"/>
  <c r="D296" i="80"/>
  <c r="D304" i="80"/>
  <c r="D312" i="80"/>
  <c r="D320" i="80"/>
  <c r="D328" i="80"/>
  <c r="D336" i="80"/>
  <c r="D344" i="80"/>
  <c r="D352" i="80"/>
  <c r="D360" i="80"/>
  <c r="D368" i="80"/>
  <c r="D376" i="80"/>
  <c r="D384" i="80"/>
  <c r="D392" i="80"/>
  <c r="D400" i="80"/>
  <c r="D408" i="80"/>
  <c r="D416" i="80"/>
  <c r="D424" i="80"/>
  <c r="D432" i="80"/>
  <c r="D440" i="80"/>
  <c r="D448" i="80"/>
  <c r="D456" i="80"/>
  <c r="D464" i="80"/>
  <c r="D472" i="80"/>
  <c r="D480" i="80"/>
  <c r="D488" i="80"/>
  <c r="D496" i="80"/>
  <c r="D504" i="80"/>
  <c r="D512" i="80"/>
  <c r="D520" i="80"/>
  <c r="D528" i="80"/>
  <c r="D536" i="80"/>
  <c r="D544" i="80"/>
  <c r="D552" i="80"/>
  <c r="D560" i="80"/>
  <c r="D568" i="80"/>
  <c r="D576" i="80"/>
  <c r="D584" i="80"/>
  <c r="D592" i="80"/>
  <c r="D600" i="80"/>
  <c r="D608" i="80"/>
  <c r="D616" i="80"/>
  <c r="D624" i="80"/>
  <c r="D632" i="80"/>
  <c r="D640" i="80"/>
  <c r="D648" i="80"/>
  <c r="D656" i="80"/>
  <c r="D664" i="80"/>
  <c r="D672" i="80"/>
  <c r="D680" i="80"/>
  <c r="D688" i="80"/>
  <c r="D696" i="80"/>
  <c r="D704" i="80"/>
  <c r="D712" i="80"/>
  <c r="D720" i="80"/>
  <c r="D728" i="80"/>
  <c r="D736" i="80"/>
  <c r="D744" i="80"/>
  <c r="D752" i="80"/>
  <c r="D760" i="80"/>
  <c r="D768" i="80"/>
  <c r="D776" i="80"/>
  <c r="D784" i="80"/>
  <c r="D792" i="80"/>
  <c r="D800" i="80"/>
  <c r="D808" i="80"/>
  <c r="D816" i="80"/>
  <c r="D824" i="80"/>
  <c r="D17" i="80"/>
  <c r="D25" i="80"/>
  <c r="D33" i="80"/>
  <c r="D41" i="80"/>
  <c r="D49" i="80"/>
  <c r="D57" i="80"/>
  <c r="D65" i="80"/>
  <c r="D73" i="80"/>
  <c r="D81" i="80"/>
  <c r="D89" i="80"/>
  <c r="D97" i="80"/>
  <c r="D105" i="80"/>
  <c r="D113" i="80"/>
  <c r="D121" i="80"/>
  <c r="D129" i="80"/>
  <c r="D137" i="80"/>
  <c r="D145" i="80"/>
  <c r="M86" i="77" s="1"/>
  <c r="D153" i="80"/>
  <c r="J156" i="1" s="1"/>
  <c r="L156" i="1" s="1"/>
  <c r="G156" i="1" s="1"/>
  <c r="D161" i="80"/>
  <c r="D169" i="80"/>
  <c r="D177" i="80"/>
  <c r="D185" i="80"/>
  <c r="D193" i="80"/>
  <c r="D201" i="80"/>
  <c r="D209" i="80"/>
  <c r="D217" i="80"/>
  <c r="D225" i="80"/>
  <c r="D233" i="80"/>
  <c r="D241" i="80"/>
  <c r="D249" i="80"/>
  <c r="D257" i="80"/>
  <c r="D265" i="80"/>
  <c r="D273" i="80"/>
  <c r="D281" i="80"/>
  <c r="D289" i="80"/>
  <c r="D297" i="80"/>
  <c r="D305" i="80"/>
  <c r="D313" i="80"/>
  <c r="D321" i="80"/>
  <c r="D329" i="80"/>
  <c r="D337" i="80"/>
  <c r="D345" i="80"/>
  <c r="D353" i="80"/>
  <c r="D361" i="80"/>
  <c r="D369" i="80"/>
  <c r="D377" i="80"/>
  <c r="D385" i="80"/>
  <c r="D393" i="80"/>
  <c r="D401" i="80"/>
  <c r="D409" i="80"/>
  <c r="D417" i="80"/>
  <c r="D425" i="80"/>
  <c r="D433" i="80"/>
  <c r="D441" i="80"/>
  <c r="D449" i="80"/>
  <c r="D457" i="80"/>
  <c r="D465" i="80"/>
  <c r="D473" i="80"/>
  <c r="D481" i="80"/>
  <c r="D489" i="80"/>
  <c r="D497" i="80"/>
  <c r="D505" i="80"/>
  <c r="D513" i="80"/>
  <c r="D521" i="80"/>
  <c r="D529" i="80"/>
  <c r="D537" i="80"/>
  <c r="D545" i="80"/>
  <c r="D553" i="80"/>
  <c r="D561" i="80"/>
  <c r="D569" i="80"/>
  <c r="D577" i="80"/>
  <c r="D585" i="80"/>
  <c r="D593" i="80"/>
  <c r="D601" i="80"/>
  <c r="D609" i="80"/>
  <c r="D617" i="80"/>
  <c r="D625" i="80"/>
  <c r="D633" i="80"/>
  <c r="D641" i="80"/>
  <c r="D649" i="80"/>
  <c r="D657" i="80"/>
  <c r="D665" i="80"/>
  <c r="D673" i="80"/>
  <c r="D681" i="80"/>
  <c r="D689" i="80"/>
  <c r="D697" i="80"/>
  <c r="D705" i="80"/>
  <c r="D713" i="80"/>
  <c r="D721" i="80"/>
  <c r="D729" i="80"/>
  <c r="D737" i="80"/>
  <c r="D745" i="80"/>
  <c r="D753" i="80"/>
  <c r="D761" i="80"/>
  <c r="D769" i="80"/>
  <c r="D777" i="80"/>
  <c r="D785" i="80"/>
  <c r="D793" i="80"/>
  <c r="D801" i="80"/>
  <c r="D809" i="80"/>
  <c r="D817" i="80"/>
  <c r="D825" i="80"/>
  <c r="D833" i="80"/>
  <c r="D841" i="80"/>
  <c r="D849" i="80"/>
  <c r="D18" i="80"/>
  <c r="D26" i="80"/>
  <c r="D34" i="80"/>
  <c r="D42" i="80"/>
  <c r="D50" i="80"/>
  <c r="D58" i="80"/>
  <c r="D66" i="80"/>
  <c r="D74" i="80"/>
  <c r="D82" i="80"/>
  <c r="D90" i="80"/>
  <c r="D98" i="80"/>
  <c r="D106" i="80"/>
  <c r="D114" i="80"/>
  <c r="D122" i="80"/>
  <c r="D130" i="80"/>
  <c r="D138" i="80"/>
  <c r="D146" i="80"/>
  <c r="D154" i="80"/>
  <c r="D162" i="80"/>
  <c r="D170" i="80"/>
  <c r="D178" i="80"/>
  <c r="D186" i="80"/>
  <c r="D194" i="80"/>
  <c r="D202" i="80"/>
  <c r="D210" i="80"/>
  <c r="D218" i="80"/>
  <c r="D226" i="80"/>
  <c r="D234" i="80"/>
  <c r="D242" i="80"/>
  <c r="D250" i="80"/>
  <c r="D258" i="80"/>
  <c r="D266" i="80"/>
  <c r="D274" i="80"/>
  <c r="D282" i="80"/>
  <c r="D290" i="80"/>
  <c r="D298" i="80"/>
  <c r="D306" i="80"/>
  <c r="D314" i="80"/>
  <c r="D322" i="80"/>
  <c r="D330" i="80"/>
  <c r="D338" i="80"/>
  <c r="D346" i="80"/>
  <c r="D354" i="80"/>
  <c r="D362" i="80"/>
  <c r="D370" i="80"/>
  <c r="D378" i="80"/>
  <c r="D386" i="80"/>
  <c r="D394" i="80"/>
  <c r="D402" i="80"/>
  <c r="D410" i="80"/>
  <c r="D418" i="80"/>
  <c r="D426" i="80"/>
  <c r="D434" i="80"/>
  <c r="D442" i="80"/>
  <c r="D450" i="80"/>
  <c r="D458" i="80"/>
  <c r="D466" i="80"/>
  <c r="D474" i="80"/>
  <c r="D482" i="80"/>
  <c r="D490" i="80"/>
  <c r="D498" i="80"/>
  <c r="D506" i="80"/>
  <c r="D514" i="80"/>
  <c r="D522" i="80"/>
  <c r="D530" i="80"/>
  <c r="D538" i="80"/>
  <c r="D546" i="80"/>
  <c r="D554" i="80"/>
  <c r="D562" i="80"/>
  <c r="D570" i="80"/>
  <c r="D578" i="80"/>
  <c r="D586" i="80"/>
  <c r="D594" i="80"/>
  <c r="D602" i="80"/>
  <c r="D610" i="80"/>
  <c r="D618" i="80"/>
  <c r="D626" i="80"/>
  <c r="D634" i="80"/>
  <c r="D642" i="80"/>
  <c r="D650" i="80"/>
  <c r="D658" i="80"/>
  <c r="D666" i="80"/>
  <c r="D674" i="80"/>
  <c r="D682" i="80"/>
  <c r="D690" i="80"/>
  <c r="D698" i="80"/>
  <c r="D706" i="80"/>
  <c r="D714" i="80"/>
  <c r="D722" i="80"/>
  <c r="D730" i="80"/>
  <c r="D738" i="80"/>
  <c r="D746" i="80"/>
  <c r="D754" i="80"/>
  <c r="D762" i="80"/>
  <c r="D770" i="80"/>
  <c r="D778" i="80"/>
  <c r="D786" i="80"/>
  <c r="D794" i="80"/>
  <c r="D802" i="80"/>
  <c r="D810" i="80"/>
  <c r="D818" i="80"/>
  <c r="D826" i="80"/>
  <c r="D834" i="80"/>
  <c r="D842" i="80"/>
  <c r="D850" i="80"/>
  <c r="D858" i="80"/>
  <c r="D866" i="80"/>
  <c r="D874" i="80"/>
  <c r="D882" i="80"/>
  <c r="D890" i="80"/>
  <c r="D19" i="80"/>
  <c r="D27" i="80"/>
  <c r="D35" i="80"/>
  <c r="D43" i="80"/>
  <c r="D51" i="80"/>
  <c r="D59" i="80"/>
  <c r="D67" i="80"/>
  <c r="D75" i="80"/>
  <c r="D83" i="80"/>
  <c r="D91" i="80"/>
  <c r="D99" i="80"/>
  <c r="D107" i="80"/>
  <c r="D115" i="80"/>
  <c r="D123" i="80"/>
  <c r="D131" i="80"/>
  <c r="D139" i="80"/>
  <c r="D147" i="80"/>
  <c r="D155" i="80"/>
  <c r="D163" i="80"/>
  <c r="D171" i="80"/>
  <c r="D179" i="80"/>
  <c r="D187" i="80"/>
  <c r="D195" i="80"/>
  <c r="D203" i="80"/>
  <c r="D211" i="80"/>
  <c r="D219" i="80"/>
  <c r="D227" i="80"/>
  <c r="D235" i="80"/>
  <c r="D243" i="80"/>
  <c r="D251" i="80"/>
  <c r="D259" i="80"/>
  <c r="D267" i="80"/>
  <c r="D275" i="80"/>
  <c r="D283" i="80"/>
  <c r="D291" i="80"/>
  <c r="D299" i="80"/>
  <c r="D307" i="80"/>
  <c r="D315" i="80"/>
  <c r="D323" i="80"/>
  <c r="D331" i="80"/>
  <c r="D339" i="80"/>
  <c r="D347" i="80"/>
  <c r="D355" i="80"/>
  <c r="D363" i="80"/>
  <c r="D371" i="80"/>
  <c r="D379" i="80"/>
  <c r="D387" i="80"/>
  <c r="D395" i="80"/>
  <c r="D403" i="80"/>
  <c r="D411" i="80"/>
  <c r="D419" i="80"/>
  <c r="D427" i="80"/>
  <c r="D435" i="80"/>
  <c r="D443" i="80"/>
  <c r="D451" i="80"/>
  <c r="D459" i="80"/>
  <c r="D467" i="80"/>
  <c r="D475" i="80"/>
  <c r="D483" i="80"/>
  <c r="D491" i="80"/>
  <c r="D499" i="80"/>
  <c r="D507" i="80"/>
  <c r="D515" i="80"/>
  <c r="D523" i="80"/>
  <c r="D531" i="80"/>
  <c r="D539" i="80"/>
  <c r="D547" i="80"/>
  <c r="D555" i="80"/>
  <c r="D563" i="80"/>
  <c r="D571" i="80"/>
  <c r="D579" i="80"/>
  <c r="D587" i="80"/>
  <c r="D595" i="80"/>
  <c r="D603" i="80"/>
  <c r="D611" i="80"/>
  <c r="D619" i="80"/>
  <c r="D627" i="80"/>
  <c r="D635" i="80"/>
  <c r="D643" i="80"/>
  <c r="D651" i="80"/>
  <c r="D659" i="80"/>
  <c r="D667" i="80"/>
  <c r="D675" i="80"/>
  <c r="D683" i="80"/>
  <c r="D691" i="80"/>
  <c r="D699" i="80"/>
  <c r="D707" i="80"/>
  <c r="D715" i="80"/>
  <c r="D723" i="80"/>
  <c r="D731" i="80"/>
  <c r="D739" i="80"/>
  <c r="D747" i="80"/>
  <c r="D755" i="80"/>
  <c r="D763" i="80"/>
  <c r="D771" i="80"/>
  <c r="D779" i="80"/>
  <c r="D787" i="80"/>
  <c r="D20" i="80"/>
  <c r="D28" i="80"/>
  <c r="D36" i="80"/>
  <c r="D44" i="80"/>
  <c r="D52" i="80"/>
  <c r="D60" i="80"/>
  <c r="D68" i="80"/>
  <c r="D76" i="80"/>
  <c r="D84" i="80"/>
  <c r="D92" i="80"/>
  <c r="D100" i="80"/>
  <c r="D108" i="80"/>
  <c r="D116" i="80"/>
  <c r="D124" i="80"/>
  <c r="D132" i="80"/>
  <c r="D140" i="80"/>
  <c r="D148" i="80"/>
  <c r="D156" i="80"/>
  <c r="D164" i="80"/>
  <c r="D172" i="80"/>
  <c r="D180" i="80"/>
  <c r="D196" i="80"/>
  <c r="M76" i="77" s="1"/>
  <c r="D260" i="80"/>
  <c r="D324" i="80"/>
  <c r="D388" i="80"/>
  <c r="D452" i="80"/>
  <c r="D516" i="80"/>
  <c r="D580" i="80"/>
  <c r="D644" i="80"/>
  <c r="D708" i="80"/>
  <c r="D772" i="80"/>
  <c r="D804" i="80"/>
  <c r="D827" i="80"/>
  <c r="D843" i="80"/>
  <c r="D857" i="80"/>
  <c r="D871" i="80"/>
  <c r="D883" i="80"/>
  <c r="D895" i="80"/>
  <c r="D904" i="80"/>
  <c r="D912" i="80"/>
  <c r="D920" i="80"/>
  <c r="D928" i="80"/>
  <c r="D936" i="80"/>
  <c r="D944" i="80"/>
  <c r="D952" i="80"/>
  <c r="D960" i="80"/>
  <c r="D968" i="80"/>
  <c r="D976" i="80"/>
  <c r="D984" i="80"/>
  <c r="D992" i="80"/>
  <c r="D1000" i="80"/>
  <c r="D1008" i="80"/>
  <c r="D1016" i="80"/>
  <c r="D1024" i="80"/>
  <c r="D1032" i="80"/>
  <c r="D1040" i="80"/>
  <c r="D1048" i="80"/>
  <c r="D1056" i="80"/>
  <c r="D1064" i="80"/>
  <c r="D1072" i="80"/>
  <c r="D1080" i="80"/>
  <c r="D1088" i="80"/>
  <c r="D1096" i="80"/>
  <c r="D1104" i="80"/>
  <c r="D1112" i="80"/>
  <c r="D1120" i="80"/>
  <c r="D1128" i="80"/>
  <c r="D1136" i="80"/>
  <c r="D1144" i="80"/>
  <c r="D1152" i="80"/>
  <c r="D1160" i="80"/>
  <c r="D1168" i="80"/>
  <c r="D1176" i="80"/>
  <c r="D1184" i="80"/>
  <c r="D1192" i="80"/>
  <c r="D1200" i="80"/>
  <c r="D1208" i="80"/>
  <c r="D1216" i="80"/>
  <c r="D1224" i="80"/>
  <c r="D1232" i="80"/>
  <c r="D1240" i="80"/>
  <c r="D1248" i="80"/>
  <c r="D1256" i="80"/>
  <c r="D1264" i="80"/>
  <c r="D1272" i="80"/>
  <c r="D1280" i="80"/>
  <c r="D1288" i="80"/>
  <c r="D1296" i="80"/>
  <c r="D1304" i="80"/>
  <c r="D1312" i="80"/>
  <c r="D1320" i="80"/>
  <c r="D204" i="80"/>
  <c r="D268" i="80"/>
  <c r="D332" i="80"/>
  <c r="D396" i="80"/>
  <c r="D460" i="80"/>
  <c r="D524" i="80"/>
  <c r="D588" i="80"/>
  <c r="D652" i="80"/>
  <c r="D716" i="80"/>
  <c r="D780" i="80"/>
  <c r="D807" i="80"/>
  <c r="D828" i="80"/>
  <c r="D844" i="80"/>
  <c r="D859" i="80"/>
  <c r="D872" i="80"/>
  <c r="D884" i="80"/>
  <c r="D896" i="80"/>
  <c r="D905" i="80"/>
  <c r="D913" i="80"/>
  <c r="D921" i="80"/>
  <c r="D929" i="80"/>
  <c r="D937" i="80"/>
  <c r="D945" i="80"/>
  <c r="D953" i="80"/>
  <c r="D961" i="80"/>
  <c r="D969" i="80"/>
  <c r="D977" i="80"/>
  <c r="D985" i="80"/>
  <c r="D993" i="80"/>
  <c r="D1001" i="80"/>
  <c r="D1009" i="80"/>
  <c r="D1017" i="80"/>
  <c r="D1025" i="80"/>
  <c r="D1033" i="80"/>
  <c r="D1041" i="80"/>
  <c r="D1049" i="80"/>
  <c r="D1057" i="80"/>
  <c r="D1065" i="80"/>
  <c r="D1073" i="80"/>
  <c r="D1081" i="80"/>
  <c r="D1089" i="80"/>
  <c r="D1097" i="80"/>
  <c r="D1105" i="80"/>
  <c r="D1113" i="80"/>
  <c r="D1121" i="80"/>
  <c r="D1129" i="80"/>
  <c r="D1137" i="80"/>
  <c r="D1145" i="80"/>
  <c r="D1153" i="80"/>
  <c r="D1161" i="80"/>
  <c r="D1169" i="80"/>
  <c r="D1177" i="80"/>
  <c r="D1185" i="80"/>
  <c r="D1193" i="80"/>
  <c r="D1201" i="80"/>
  <c r="D1209" i="80"/>
  <c r="D1217" i="80"/>
  <c r="D1225" i="80"/>
  <c r="D1233" i="80"/>
  <c r="D1241" i="80"/>
  <c r="D1249" i="80"/>
  <c r="D1257" i="80"/>
  <c r="D1265" i="80"/>
  <c r="D1273" i="80"/>
  <c r="D1281" i="80"/>
  <c r="D1289" i="80"/>
  <c r="D1297" i="80"/>
  <c r="D1305" i="80"/>
  <c r="D1313" i="80"/>
  <c r="D1321" i="80"/>
  <c r="D212" i="80"/>
  <c r="D276" i="80"/>
  <c r="D340" i="80"/>
  <c r="D404" i="80"/>
  <c r="D468" i="80"/>
  <c r="D532" i="80"/>
  <c r="D596" i="80"/>
  <c r="D660" i="80"/>
  <c r="D724" i="80"/>
  <c r="D788" i="80"/>
  <c r="D811" i="80"/>
  <c r="D831" i="80"/>
  <c r="D847" i="80"/>
  <c r="D860" i="80"/>
  <c r="D873" i="80"/>
  <c r="D887" i="80"/>
  <c r="D897" i="80"/>
  <c r="D906" i="80"/>
  <c r="D914" i="80"/>
  <c r="D922" i="80"/>
  <c r="D930" i="80"/>
  <c r="D938" i="80"/>
  <c r="D946" i="80"/>
  <c r="D954" i="80"/>
  <c r="D962" i="80"/>
  <c r="D970" i="80"/>
  <c r="D978" i="80"/>
  <c r="D986" i="80"/>
  <c r="D994" i="80"/>
  <c r="D1002" i="80"/>
  <c r="D1010" i="80"/>
  <c r="D1018" i="80"/>
  <c r="D1026" i="80"/>
  <c r="D1034" i="80"/>
  <c r="D1042" i="80"/>
  <c r="D1050" i="80"/>
  <c r="D1058" i="80"/>
  <c r="D1066" i="80"/>
  <c r="D1074" i="80"/>
  <c r="D1082" i="80"/>
  <c r="D1090" i="80"/>
  <c r="D1098" i="80"/>
  <c r="D1106" i="80"/>
  <c r="D1114" i="80"/>
  <c r="D1122" i="80"/>
  <c r="D1130" i="80"/>
  <c r="D1138" i="80"/>
  <c r="D1146" i="80"/>
  <c r="D1154" i="80"/>
  <c r="D1162" i="80"/>
  <c r="D1170" i="80"/>
  <c r="D1178" i="80"/>
  <c r="D1186" i="80"/>
  <c r="D1194" i="80"/>
  <c r="D1202" i="80"/>
  <c r="D1210" i="80"/>
  <c r="D1218" i="80"/>
  <c r="D1226" i="80"/>
  <c r="D1234" i="80"/>
  <c r="D1242" i="80"/>
  <c r="D1250" i="80"/>
  <c r="D1258" i="80"/>
  <c r="D1266" i="80"/>
  <c r="D1274" i="80"/>
  <c r="D1282" i="80"/>
  <c r="D1290" i="80"/>
  <c r="D1298" i="80"/>
  <c r="D1306" i="80"/>
  <c r="D1314" i="80"/>
  <c r="D1322" i="80"/>
  <c r="D220" i="80"/>
  <c r="D284" i="80"/>
  <c r="D348" i="80"/>
  <c r="D412" i="80"/>
  <c r="D476" i="80"/>
  <c r="D540" i="80"/>
  <c r="D604" i="80"/>
  <c r="D668" i="80"/>
  <c r="D732" i="80"/>
  <c r="D791" i="80"/>
  <c r="D812" i="80"/>
  <c r="D832" i="80"/>
  <c r="D848" i="80"/>
  <c r="D863" i="80"/>
  <c r="D875" i="80"/>
  <c r="D888" i="80"/>
  <c r="D898" i="80"/>
  <c r="D907" i="80"/>
  <c r="D915" i="80"/>
  <c r="D923" i="80"/>
  <c r="D931" i="80"/>
  <c r="D939" i="80"/>
  <c r="D947" i="80"/>
  <c r="D955" i="80"/>
  <c r="D963" i="80"/>
  <c r="D971" i="80"/>
  <c r="D979" i="80"/>
  <c r="D987" i="80"/>
  <c r="D995" i="80"/>
  <c r="D1003" i="80"/>
  <c r="D1011" i="80"/>
  <c r="D1019" i="80"/>
  <c r="D1027" i="80"/>
  <c r="D1035" i="80"/>
  <c r="D1043" i="80"/>
  <c r="D1051" i="80"/>
  <c r="D1059" i="80"/>
  <c r="D1067" i="80"/>
  <c r="D1075" i="80"/>
  <c r="D1083" i="80"/>
  <c r="D1091" i="80"/>
  <c r="D1099" i="80"/>
  <c r="D1107" i="80"/>
  <c r="D1115" i="80"/>
  <c r="D1123" i="80"/>
  <c r="D1131" i="80"/>
  <c r="D1139" i="80"/>
  <c r="D1147" i="80"/>
  <c r="D1155" i="80"/>
  <c r="D1163" i="80"/>
  <c r="D1171" i="80"/>
  <c r="D1179" i="80"/>
  <c r="D1187" i="80"/>
  <c r="D1195" i="80"/>
  <c r="D1203" i="80"/>
  <c r="D1211" i="80"/>
  <c r="D1219" i="80"/>
  <c r="D1227" i="80"/>
  <c r="D1235" i="80"/>
  <c r="D1243" i="80"/>
  <c r="D1251" i="80"/>
  <c r="D1259" i="80"/>
  <c r="D1267" i="80"/>
  <c r="D1275" i="80"/>
  <c r="D1283" i="80"/>
  <c r="D1291" i="80"/>
  <c r="D1299" i="80"/>
  <c r="D1307" i="80"/>
  <c r="D1315" i="80"/>
  <c r="D1323" i="80"/>
  <c r="D228" i="80"/>
  <c r="D292" i="80"/>
  <c r="D356" i="80"/>
  <c r="D420" i="80"/>
  <c r="D484" i="80"/>
  <c r="D548" i="80"/>
  <c r="D612" i="80"/>
  <c r="D676" i="80"/>
  <c r="D740" i="80"/>
  <c r="D795" i="80"/>
  <c r="D815" i="80"/>
  <c r="D835" i="80"/>
  <c r="D851" i="80"/>
  <c r="D864" i="80"/>
  <c r="D876" i="80"/>
  <c r="D889" i="80"/>
  <c r="D899" i="80"/>
  <c r="D908" i="80"/>
  <c r="D916" i="80"/>
  <c r="D924" i="80"/>
  <c r="D932" i="80"/>
  <c r="D940" i="80"/>
  <c r="D948" i="80"/>
  <c r="D956" i="80"/>
  <c r="D964" i="80"/>
  <c r="D972" i="80"/>
  <c r="D980" i="80"/>
  <c r="D988" i="80"/>
  <c r="D996" i="80"/>
  <c r="D1004" i="80"/>
  <c r="D1012" i="80"/>
  <c r="D1020" i="80"/>
  <c r="D1028" i="80"/>
  <c r="D1036" i="80"/>
  <c r="D1044" i="80"/>
  <c r="D1052" i="80"/>
  <c r="D1060" i="80"/>
  <c r="D1068" i="80"/>
  <c r="D1076" i="80"/>
  <c r="D1084" i="80"/>
  <c r="D1092" i="80"/>
  <c r="D1100" i="80"/>
  <c r="D1108" i="80"/>
  <c r="D1116" i="80"/>
  <c r="D1124" i="80"/>
  <c r="D1132" i="80"/>
  <c r="D1140" i="80"/>
  <c r="D1148" i="80"/>
  <c r="D1156" i="80"/>
  <c r="D1164" i="80"/>
  <c r="D1172" i="80"/>
  <c r="D1180" i="80"/>
  <c r="D1188" i="80"/>
  <c r="D1196" i="80"/>
  <c r="D1204" i="80"/>
  <c r="D1212" i="80"/>
  <c r="D1220" i="80"/>
  <c r="D1228" i="80"/>
  <c r="D1236" i="80"/>
  <c r="D1244" i="80"/>
  <c r="D1252" i="80"/>
  <c r="D1260" i="80"/>
  <c r="D1268" i="80"/>
  <c r="D1276" i="80"/>
  <c r="D1284" i="80"/>
  <c r="D1292" i="80"/>
  <c r="J88" i="1" s="1"/>
  <c r="L88" i="1" s="1"/>
  <c r="G88" i="1" s="1"/>
  <c r="D1300" i="80"/>
  <c r="D1308" i="80"/>
  <c r="D1316" i="80"/>
  <c r="D1324" i="80"/>
  <c r="D236" i="80"/>
  <c r="D300" i="80"/>
  <c r="D364" i="80"/>
  <c r="D428" i="80"/>
  <c r="D492" i="80"/>
  <c r="D556" i="80"/>
  <c r="D620" i="80"/>
  <c r="D684" i="80"/>
  <c r="D748" i="80"/>
  <c r="D796" i="80"/>
  <c r="D819" i="80"/>
  <c r="D836" i="80"/>
  <c r="D852" i="80"/>
  <c r="D865" i="80"/>
  <c r="D879" i="80"/>
  <c r="D891" i="80"/>
  <c r="D900" i="80"/>
  <c r="D909" i="80"/>
  <c r="D917" i="80"/>
  <c r="D925" i="80"/>
  <c r="D933" i="80"/>
  <c r="D941" i="80"/>
  <c r="D949" i="80"/>
  <c r="D957" i="80"/>
  <c r="D965" i="80"/>
  <c r="D973" i="80"/>
  <c r="D981" i="80"/>
  <c r="D989" i="80"/>
  <c r="D997" i="80"/>
  <c r="D1005" i="80"/>
  <c r="D1013" i="80"/>
  <c r="D1021" i="80"/>
  <c r="D1029" i="80"/>
  <c r="D1037" i="80"/>
  <c r="D1045" i="80"/>
  <c r="D1053" i="80"/>
  <c r="D1061" i="80"/>
  <c r="D1069" i="80"/>
  <c r="D1077" i="80"/>
  <c r="D1085" i="80"/>
  <c r="D1093" i="80"/>
  <c r="D1101" i="80"/>
  <c r="D1109" i="80"/>
  <c r="D1117" i="80"/>
  <c r="D1125" i="80"/>
  <c r="D1133" i="80"/>
  <c r="D1141" i="80"/>
  <c r="D1149" i="80"/>
  <c r="D1157" i="80"/>
  <c r="D1165" i="80"/>
  <c r="D1173" i="80"/>
  <c r="D1181" i="80"/>
  <c r="D1189" i="80"/>
  <c r="D1197" i="80"/>
  <c r="D1205" i="80"/>
  <c r="D1213" i="80"/>
  <c r="D1221" i="80"/>
  <c r="D1229" i="80"/>
  <c r="D1237" i="80"/>
  <c r="D1245" i="80"/>
  <c r="D1253" i="80"/>
  <c r="D1261" i="80"/>
  <c r="D1269" i="80"/>
  <c r="D1277" i="80"/>
  <c r="D1285" i="80"/>
  <c r="D1293" i="80"/>
  <c r="D1301" i="80"/>
  <c r="D1309" i="80"/>
  <c r="D1317" i="80"/>
  <c r="D1325" i="80"/>
  <c r="D244" i="80"/>
  <c r="D308" i="80"/>
  <c r="D372" i="80"/>
  <c r="D436" i="80"/>
  <c r="D500" i="80"/>
  <c r="D564" i="80"/>
  <c r="D628" i="80"/>
  <c r="D692" i="80"/>
  <c r="D756" i="80"/>
  <c r="D799" i="80"/>
  <c r="D820" i="80"/>
  <c r="D839" i="80"/>
  <c r="D855" i="80"/>
  <c r="D867" i="80"/>
  <c r="D880" i="80"/>
  <c r="D892" i="80"/>
  <c r="D901" i="80"/>
  <c r="D910" i="80"/>
  <c r="D918" i="80"/>
  <c r="D926" i="80"/>
  <c r="D934" i="80"/>
  <c r="D942" i="80"/>
  <c r="D950" i="80"/>
  <c r="D958" i="80"/>
  <c r="D966" i="80"/>
  <c r="D974" i="80"/>
  <c r="D982" i="80"/>
  <c r="D990" i="80"/>
  <c r="D998" i="80"/>
  <c r="D1006" i="80"/>
  <c r="D1014" i="80"/>
  <c r="D1022" i="80"/>
  <c r="D1030" i="80"/>
  <c r="D1038" i="80"/>
  <c r="D1046" i="80"/>
  <c r="D1054" i="80"/>
  <c r="D1062" i="80"/>
  <c r="D1070" i="80"/>
  <c r="D1078" i="80"/>
  <c r="D1086" i="80"/>
  <c r="D1094" i="80"/>
  <c r="D1102" i="80"/>
  <c r="D1110" i="80"/>
  <c r="D1118" i="80"/>
  <c r="D1126" i="80"/>
  <c r="D1134" i="80"/>
  <c r="D1142" i="80"/>
  <c r="D1150" i="80"/>
  <c r="D1158" i="80"/>
  <c r="D1166" i="80"/>
  <c r="D1174" i="80"/>
  <c r="D1182" i="80"/>
  <c r="D1190" i="80"/>
  <c r="D1198" i="80"/>
  <c r="D1206" i="80"/>
  <c r="D1214" i="80"/>
  <c r="D1222" i="80"/>
  <c r="D1230" i="80"/>
  <c r="D1238" i="80"/>
  <c r="D1246" i="80"/>
  <c r="D1254" i="80"/>
  <c r="D1262" i="80"/>
  <c r="D1270" i="80"/>
  <c r="D1278" i="80"/>
  <c r="D1286" i="80"/>
  <c r="D1294" i="80"/>
  <c r="D1302" i="80"/>
  <c r="D1310" i="80"/>
  <c r="D1318" i="80"/>
  <c r="D188" i="80"/>
  <c r="D252" i="80"/>
  <c r="D316" i="80"/>
  <c r="D380" i="80"/>
  <c r="D444" i="80"/>
  <c r="D508" i="80"/>
  <c r="D572" i="80"/>
  <c r="D636" i="80"/>
  <c r="D700" i="80"/>
  <c r="D764" i="80"/>
  <c r="D803" i="80"/>
  <c r="D823" i="80"/>
  <c r="D840" i="80"/>
  <c r="D856" i="80"/>
  <c r="D868" i="80"/>
  <c r="D881" i="80"/>
  <c r="D893" i="80"/>
  <c r="D903" i="80"/>
  <c r="D911" i="80"/>
  <c r="D919" i="80"/>
  <c r="D927" i="80"/>
  <c r="D935" i="80"/>
  <c r="D943" i="80"/>
  <c r="D951" i="80"/>
  <c r="D959" i="80"/>
  <c r="D967" i="80"/>
  <c r="D975" i="80"/>
  <c r="D983" i="80"/>
  <c r="D991" i="80"/>
  <c r="D999" i="80"/>
  <c r="D1007" i="80"/>
  <c r="D1015" i="80"/>
  <c r="D1023" i="80"/>
  <c r="D1031" i="80"/>
  <c r="D1039" i="80"/>
  <c r="D1047" i="80"/>
  <c r="D1055" i="80"/>
  <c r="D1063" i="80"/>
  <c r="D1071" i="80"/>
  <c r="D1079" i="80"/>
  <c r="D1087" i="80"/>
  <c r="D1095" i="80"/>
  <c r="D1103" i="80"/>
  <c r="D1111" i="80"/>
  <c r="D1119" i="80"/>
  <c r="D1127" i="80"/>
  <c r="D1135" i="80"/>
  <c r="D1143" i="80"/>
  <c r="D1151" i="80"/>
  <c r="D1159" i="80"/>
  <c r="D1167" i="80"/>
  <c r="D1175" i="80"/>
  <c r="D1183" i="80"/>
  <c r="D1191" i="80"/>
  <c r="D1199" i="80"/>
  <c r="D1207" i="80"/>
  <c r="D1215" i="80"/>
  <c r="D1223" i="80"/>
  <c r="D1231" i="80"/>
  <c r="D1239" i="80"/>
  <c r="D1247" i="80"/>
  <c r="D1255" i="80"/>
  <c r="D1263" i="80"/>
  <c r="D1271" i="80"/>
  <c r="D1279" i="80"/>
  <c r="D1287" i="80"/>
  <c r="D1295" i="80"/>
  <c r="D1303" i="80"/>
  <c r="D1311" i="80"/>
  <c r="D1319" i="80"/>
  <c r="D15" i="80"/>
  <c r="D1126" i="78"/>
  <c r="E1126" i="78" s="1"/>
  <c r="D1099" i="78"/>
  <c r="E1099" i="78" s="1"/>
  <c r="D1062" i="78"/>
  <c r="E1062" i="78" s="1"/>
  <c r="Q7" i="81"/>
  <c r="V9" i="81"/>
  <c r="AA11" i="81"/>
  <c r="Q13" i="81"/>
  <c r="Q18" i="81"/>
  <c r="Q19" i="81"/>
  <c r="AA22" i="81"/>
  <c r="D97" i="78"/>
  <c r="E97" i="78" s="1"/>
  <c r="D87" i="78"/>
  <c r="E87" i="78" s="1"/>
  <c r="D78" i="78"/>
  <c r="E78" i="78" s="1"/>
  <c r="D69" i="78"/>
  <c r="E69" i="78" s="1"/>
  <c r="D1445" i="78"/>
  <c r="E1445" i="78" s="1"/>
  <c r="D1436" i="78"/>
  <c r="E1436" i="78" s="1"/>
  <c r="D1427" i="78"/>
  <c r="E1427" i="78" s="1"/>
  <c r="D1418" i="78"/>
  <c r="E1418" i="78" s="1"/>
  <c r="D1409" i="78"/>
  <c r="E1409" i="78" s="1"/>
  <c r="D1399" i="78"/>
  <c r="E1399" i="78" s="1"/>
  <c r="D1390" i="78"/>
  <c r="E1390" i="78" s="1"/>
  <c r="D1381" i="78"/>
  <c r="E1381" i="78" s="1"/>
  <c r="D1372" i="78"/>
  <c r="E1372" i="78" s="1"/>
  <c r="D1363" i="78"/>
  <c r="E1363" i="78" s="1"/>
  <c r="D1354" i="78"/>
  <c r="E1354" i="78" s="1"/>
  <c r="D1345" i="78"/>
  <c r="E1345" i="78" s="1"/>
  <c r="D1335" i="78"/>
  <c r="E1335" i="78" s="1"/>
  <c r="D1326" i="78"/>
  <c r="E1326" i="78" s="1"/>
  <c r="D1317" i="78"/>
  <c r="E1317" i="78" s="1"/>
  <c r="D1308" i="78"/>
  <c r="E1308" i="78" s="1"/>
  <c r="D1299" i="78"/>
  <c r="E1299" i="78" s="1"/>
  <c r="D1290" i="78"/>
  <c r="E1290" i="78" s="1"/>
  <c r="D1281" i="78"/>
  <c r="E1281" i="78" s="1"/>
  <c r="D1271" i="78"/>
  <c r="E1271" i="78" s="1"/>
  <c r="D1262" i="78"/>
  <c r="E1262" i="78" s="1"/>
  <c r="D1253" i="78"/>
  <c r="E1253" i="78" s="1"/>
  <c r="D1244" i="78"/>
  <c r="E1244" i="78" s="1"/>
  <c r="D1235" i="78"/>
  <c r="E1235" i="78" s="1"/>
  <c r="D1226" i="78"/>
  <c r="E1226" i="78" s="1"/>
  <c r="D1217" i="78"/>
  <c r="E1217" i="78" s="1"/>
  <c r="D1207" i="78"/>
  <c r="E1207" i="78" s="1"/>
  <c r="D1198" i="78"/>
  <c r="E1198" i="78" s="1"/>
  <c r="D1189" i="78"/>
  <c r="E1189" i="78" s="1"/>
  <c r="D1180" i="78"/>
  <c r="E1180" i="78" s="1"/>
  <c r="D1171" i="78"/>
  <c r="E1171" i="78" s="1"/>
  <c r="D1162" i="78"/>
  <c r="E1162" i="78" s="1"/>
  <c r="D1153" i="78"/>
  <c r="E1153" i="78" s="1"/>
  <c r="D1143" i="78"/>
  <c r="E1143" i="78" s="1"/>
  <c r="D1134" i="78"/>
  <c r="E1134" i="78" s="1"/>
  <c r="D1125" i="78"/>
  <c r="E1125" i="78" s="1"/>
  <c r="D1116" i="78"/>
  <c r="E1116" i="78" s="1"/>
  <c r="D1107" i="78"/>
  <c r="E1107" i="78" s="1"/>
  <c r="D1098" i="78"/>
  <c r="E1098" i="78" s="1"/>
  <c r="D1089" i="78"/>
  <c r="E1089" i="78" s="1"/>
  <c r="D1079" i="78"/>
  <c r="E1079" i="78" s="1"/>
  <c r="D1070" i="78"/>
  <c r="E1070" i="78" s="1"/>
  <c r="D1061" i="78"/>
  <c r="E1061" i="78" s="1"/>
  <c r="D1052" i="78"/>
  <c r="E1052" i="78" s="1"/>
  <c r="D1043" i="78"/>
  <c r="E1043" i="78" s="1"/>
  <c r="D1034" i="78"/>
  <c r="E1034" i="78" s="1"/>
  <c r="D1025" i="78"/>
  <c r="E1025" i="78" s="1"/>
  <c r="D1015" i="78"/>
  <c r="E1015" i="78" s="1"/>
  <c r="D814" i="78"/>
  <c r="E814" i="78" s="1"/>
  <c r="D1154" i="78"/>
  <c r="E1154" i="78" s="1"/>
  <c r="D1117" i="78"/>
  <c r="E1117" i="78" s="1"/>
  <c r="D1071" i="78"/>
  <c r="E1071" i="78" s="1"/>
  <c r="D95" i="78"/>
  <c r="E95" i="78" s="1"/>
  <c r="D86" i="78"/>
  <c r="E86" i="78" s="1"/>
  <c r="D77" i="78"/>
  <c r="E77" i="78" s="1"/>
  <c r="D68" i="78"/>
  <c r="E68" i="78" s="1"/>
  <c r="D1444" i="78"/>
  <c r="E1444" i="78" s="1"/>
  <c r="D1435" i="78"/>
  <c r="E1435" i="78" s="1"/>
  <c r="D1426" i="78"/>
  <c r="E1426" i="78" s="1"/>
  <c r="D1417" i="78"/>
  <c r="E1417" i="78" s="1"/>
  <c r="D1407" i="78"/>
  <c r="E1407" i="78" s="1"/>
  <c r="D1398" i="78"/>
  <c r="E1398" i="78" s="1"/>
  <c r="D1389" i="78"/>
  <c r="E1389" i="78" s="1"/>
  <c r="D1380" i="78"/>
  <c r="E1380" i="78" s="1"/>
  <c r="D1371" i="78"/>
  <c r="E1371" i="78" s="1"/>
  <c r="D1362" i="78"/>
  <c r="E1362" i="78" s="1"/>
  <c r="D1353" i="78"/>
  <c r="E1353" i="78" s="1"/>
  <c r="D1343" i="78"/>
  <c r="E1343" i="78" s="1"/>
  <c r="D1334" i="78"/>
  <c r="E1334" i="78" s="1"/>
  <c r="D1325" i="78"/>
  <c r="E1325" i="78" s="1"/>
  <c r="D1316" i="78"/>
  <c r="E1316" i="78" s="1"/>
  <c r="D1307" i="78"/>
  <c r="E1307" i="78" s="1"/>
  <c r="D1298" i="78"/>
  <c r="E1298" i="78" s="1"/>
  <c r="D1289" i="78"/>
  <c r="E1289" i="78" s="1"/>
  <c r="D1279" i="78"/>
  <c r="E1279" i="78" s="1"/>
  <c r="D1270" i="78"/>
  <c r="E1270" i="78" s="1"/>
  <c r="D1261" i="78"/>
  <c r="E1261" i="78" s="1"/>
  <c r="D1252" i="78"/>
  <c r="E1252" i="78" s="1"/>
  <c r="D1243" i="78"/>
  <c r="E1243" i="78" s="1"/>
  <c r="D1234" i="78"/>
  <c r="E1234" i="78" s="1"/>
  <c r="D1225" i="78"/>
  <c r="E1225" i="78" s="1"/>
  <c r="D1215" i="78"/>
  <c r="E1215" i="78" s="1"/>
  <c r="D1206" i="78"/>
  <c r="E1206" i="78" s="1"/>
  <c r="D1197" i="78"/>
  <c r="E1197" i="78" s="1"/>
  <c r="D1188" i="78"/>
  <c r="E1188" i="78" s="1"/>
  <c r="D1179" i="78"/>
  <c r="E1179" i="78" s="1"/>
  <c r="D1170" i="78"/>
  <c r="E1170" i="78" s="1"/>
  <c r="D1161" i="78"/>
  <c r="E1161" i="78" s="1"/>
  <c r="D1151" i="78"/>
  <c r="E1151" i="78" s="1"/>
  <c r="D1142" i="78"/>
  <c r="E1142" i="78" s="1"/>
  <c r="D1133" i="78"/>
  <c r="E1133" i="78" s="1"/>
  <c r="D1124" i="78"/>
  <c r="E1124" i="78" s="1"/>
  <c r="D1115" i="78"/>
  <c r="E1115" i="78" s="1"/>
  <c r="D1106" i="78"/>
  <c r="E1106" i="78" s="1"/>
  <c r="D1097" i="78"/>
  <c r="E1097" i="78" s="1"/>
  <c r="D1087" i="78"/>
  <c r="E1087" i="78" s="1"/>
  <c r="D1078" i="78"/>
  <c r="E1078" i="78" s="1"/>
  <c r="D1069" i="78"/>
  <c r="E1069" i="78" s="1"/>
  <c r="D1060" i="78"/>
  <c r="E1060" i="78" s="1"/>
  <c r="D1051" i="78"/>
  <c r="E1051" i="78" s="1"/>
  <c r="D1042" i="78"/>
  <c r="E1042" i="78" s="1"/>
  <c r="D1033" i="78"/>
  <c r="E1033" i="78" s="1"/>
  <c r="D1023" i="78"/>
  <c r="E1023" i="78" s="1"/>
  <c r="D1014" i="78"/>
  <c r="E1014" i="78" s="1"/>
  <c r="D829" i="78"/>
  <c r="E829" i="78" s="1"/>
  <c r="D813" i="78"/>
  <c r="E813" i="78" s="1"/>
  <c r="D1145" i="78"/>
  <c r="E1145" i="78" s="1"/>
  <c r="D1108" i="78"/>
  <c r="E1108" i="78" s="1"/>
  <c r="D1081" i="78"/>
  <c r="E1081" i="78" s="1"/>
  <c r="D816" i="78"/>
  <c r="E816" i="78" s="1"/>
  <c r="D832" i="78"/>
  <c r="E832" i="78" s="1"/>
  <c r="D817" i="78"/>
  <c r="E817" i="78" s="1"/>
  <c r="D833" i="78"/>
  <c r="E833" i="78" s="1"/>
  <c r="D820" i="78"/>
  <c r="E820" i="78" s="1"/>
  <c r="D828" i="78"/>
  <c r="E828" i="78" s="1"/>
  <c r="D815" i="78"/>
  <c r="E815" i="78" s="1"/>
  <c r="D823" i="78"/>
  <c r="E823" i="78" s="1"/>
  <c r="D831" i="78"/>
  <c r="E831" i="78" s="1"/>
  <c r="Q5" i="81"/>
  <c r="AA9" i="81"/>
  <c r="V14" i="81"/>
  <c r="AA15" i="81"/>
  <c r="AA20" i="81"/>
  <c r="AA21" i="81"/>
  <c r="V25" i="81"/>
  <c r="D103" i="78"/>
  <c r="E103" i="78" s="1"/>
  <c r="D94" i="78"/>
  <c r="E94" i="78" s="1"/>
  <c r="D85" i="78"/>
  <c r="E85" i="78" s="1"/>
  <c r="D76" i="78"/>
  <c r="E76" i="78" s="1"/>
  <c r="D67" i="78"/>
  <c r="E67" i="78" s="1"/>
  <c r="D1452" i="78"/>
  <c r="E1452" i="78" s="1"/>
  <c r="D1443" i="78"/>
  <c r="E1443" i="78" s="1"/>
  <c r="D1434" i="78"/>
  <c r="E1434" i="78" s="1"/>
  <c r="D1425" i="78"/>
  <c r="E1425" i="78" s="1"/>
  <c r="D1415" i="78"/>
  <c r="E1415" i="78" s="1"/>
  <c r="D1406" i="78"/>
  <c r="E1406" i="78" s="1"/>
  <c r="D1397" i="78"/>
  <c r="E1397" i="78" s="1"/>
  <c r="D1388" i="78"/>
  <c r="E1388" i="78" s="1"/>
  <c r="D1379" i="78"/>
  <c r="E1379" i="78" s="1"/>
  <c r="D1370" i="78"/>
  <c r="E1370" i="78" s="1"/>
  <c r="D1361" i="78"/>
  <c r="E1361" i="78" s="1"/>
  <c r="D1351" i="78"/>
  <c r="E1351" i="78" s="1"/>
  <c r="D1342" i="78"/>
  <c r="E1342" i="78" s="1"/>
  <c r="D1333" i="78"/>
  <c r="E1333" i="78" s="1"/>
  <c r="D1324" i="78"/>
  <c r="E1324" i="78" s="1"/>
  <c r="D1315" i="78"/>
  <c r="E1315" i="78" s="1"/>
  <c r="D1306" i="78"/>
  <c r="E1306" i="78" s="1"/>
  <c r="D1297" i="78"/>
  <c r="E1297" i="78" s="1"/>
  <c r="D1287" i="78"/>
  <c r="E1287" i="78" s="1"/>
  <c r="D1278" i="78"/>
  <c r="E1278" i="78" s="1"/>
  <c r="D1269" i="78"/>
  <c r="E1269" i="78" s="1"/>
  <c r="D1260" i="78"/>
  <c r="E1260" i="78" s="1"/>
  <c r="D1251" i="78"/>
  <c r="E1251" i="78" s="1"/>
  <c r="D1242" i="78"/>
  <c r="E1242" i="78" s="1"/>
  <c r="D1233" i="78"/>
  <c r="E1233" i="78" s="1"/>
  <c r="D1223" i="78"/>
  <c r="E1223" i="78" s="1"/>
  <c r="D1214" i="78"/>
  <c r="E1214" i="78" s="1"/>
  <c r="D1205" i="78"/>
  <c r="E1205" i="78" s="1"/>
  <c r="D1196" i="78"/>
  <c r="E1196" i="78" s="1"/>
  <c r="D1187" i="78"/>
  <c r="E1187" i="78" s="1"/>
  <c r="D1178" i="78"/>
  <c r="E1178" i="78" s="1"/>
  <c r="D1169" i="78"/>
  <c r="E1169" i="78" s="1"/>
  <c r="D1159" i="78"/>
  <c r="E1159" i="78" s="1"/>
  <c r="D1150" i="78"/>
  <c r="E1150" i="78" s="1"/>
  <c r="D1141" i="78"/>
  <c r="E1141" i="78" s="1"/>
  <c r="D1132" i="78"/>
  <c r="E1132" i="78" s="1"/>
  <c r="D1123" i="78"/>
  <c r="E1123" i="78" s="1"/>
  <c r="D1114" i="78"/>
  <c r="E1114" i="78" s="1"/>
  <c r="D1105" i="78"/>
  <c r="E1105" i="78" s="1"/>
  <c r="D1095" i="78"/>
  <c r="E1095" i="78" s="1"/>
  <c r="D1086" i="78"/>
  <c r="E1086" i="78" s="1"/>
  <c r="D1077" i="78"/>
  <c r="E1077" i="78" s="1"/>
  <c r="D1068" i="78"/>
  <c r="E1068" i="78" s="1"/>
  <c r="D1059" i="78"/>
  <c r="E1059" i="78" s="1"/>
  <c r="D1041" i="78"/>
  <c r="E1041" i="78" s="1"/>
  <c r="D1031" i="78"/>
  <c r="E1031" i="78" s="1"/>
  <c r="D1022" i="78"/>
  <c r="E1022" i="78" s="1"/>
  <c r="D827" i="78"/>
  <c r="E827" i="78" s="1"/>
  <c r="D811" i="78"/>
  <c r="E811" i="78" s="1"/>
  <c r="Q10" i="81"/>
  <c r="D215" i="78"/>
  <c r="E215" i="78" s="1"/>
  <c r="D223" i="78"/>
  <c r="E223" i="78" s="1"/>
  <c r="D231" i="78"/>
  <c r="E231" i="78" s="1"/>
  <c r="D239" i="78"/>
  <c r="E239" i="78" s="1"/>
  <c r="D247" i="78"/>
  <c r="E247" i="78" s="1"/>
  <c r="D255" i="78"/>
  <c r="E255" i="78" s="1"/>
  <c r="D263" i="78"/>
  <c r="E263" i="78" s="1"/>
  <c r="D271" i="78"/>
  <c r="E271" i="78" s="1"/>
  <c r="D279" i="78"/>
  <c r="E279" i="78" s="1"/>
  <c r="D287" i="78"/>
  <c r="E287" i="78" s="1"/>
  <c r="D295" i="78"/>
  <c r="E295" i="78" s="1"/>
  <c r="D303" i="78"/>
  <c r="E303" i="78" s="1"/>
  <c r="D311" i="78"/>
  <c r="E311" i="78" s="1"/>
  <c r="D319" i="78"/>
  <c r="E319" i="78" s="1"/>
  <c r="D327" i="78"/>
  <c r="E327" i="78" s="1"/>
  <c r="D335" i="78"/>
  <c r="E335" i="78" s="1"/>
  <c r="D343" i="78"/>
  <c r="E343" i="78" s="1"/>
  <c r="D351" i="78"/>
  <c r="E351" i="78" s="1"/>
  <c r="D359" i="78"/>
  <c r="E359" i="78" s="1"/>
  <c r="D367" i="78"/>
  <c r="E367" i="78" s="1"/>
  <c r="D375" i="78"/>
  <c r="E375" i="78" s="1"/>
  <c r="D383" i="78"/>
  <c r="E383" i="78" s="1"/>
  <c r="D391" i="78"/>
  <c r="E391" i="78" s="1"/>
  <c r="D399" i="78"/>
  <c r="E399" i="78" s="1"/>
  <c r="D407" i="78"/>
  <c r="E407" i="78" s="1"/>
  <c r="D415" i="78"/>
  <c r="E415" i="78" s="1"/>
  <c r="D423" i="78"/>
  <c r="E423" i="78" s="1"/>
  <c r="D431" i="78"/>
  <c r="E431" i="78" s="1"/>
  <c r="D439" i="78"/>
  <c r="E439" i="78" s="1"/>
  <c r="D447" i="78"/>
  <c r="E447" i="78" s="1"/>
  <c r="D455" i="78"/>
  <c r="E455" i="78" s="1"/>
  <c r="D463" i="78"/>
  <c r="E463" i="78" s="1"/>
  <c r="D471" i="78"/>
  <c r="E471" i="78" s="1"/>
  <c r="D479" i="78"/>
  <c r="E479" i="78" s="1"/>
  <c r="D487" i="78"/>
  <c r="E487" i="78" s="1"/>
  <c r="D495" i="78"/>
  <c r="E495" i="78" s="1"/>
  <c r="D503" i="78"/>
  <c r="E503" i="78" s="1"/>
  <c r="D511" i="78"/>
  <c r="E511" i="78" s="1"/>
  <c r="D519" i="78"/>
  <c r="E519" i="78" s="1"/>
  <c r="D527" i="78"/>
  <c r="E527" i="78" s="1"/>
  <c r="D535" i="78"/>
  <c r="E535" i="78" s="1"/>
  <c r="D543" i="78"/>
  <c r="E543" i="78" s="1"/>
  <c r="D551" i="78"/>
  <c r="E551" i="78" s="1"/>
  <c r="D559" i="78"/>
  <c r="E559" i="78" s="1"/>
  <c r="D567" i="78"/>
  <c r="E567" i="78" s="1"/>
  <c r="D575" i="78"/>
  <c r="E575" i="78" s="1"/>
  <c r="D583" i="78"/>
  <c r="E583" i="78" s="1"/>
  <c r="D591" i="78"/>
  <c r="E591" i="78" s="1"/>
  <c r="D599" i="78"/>
  <c r="E599" i="78" s="1"/>
  <c r="D607" i="78"/>
  <c r="E607" i="78" s="1"/>
  <c r="D615" i="78"/>
  <c r="J92" i="1" s="1"/>
  <c r="L92" i="1" s="1"/>
  <c r="G92" i="1" s="1"/>
  <c r="D623" i="78"/>
  <c r="E623" i="78" s="1"/>
  <c r="D631" i="78"/>
  <c r="E631" i="78" s="1"/>
  <c r="D639" i="78"/>
  <c r="E639" i="78" s="1"/>
  <c r="D647" i="78"/>
  <c r="E647" i="78" s="1"/>
  <c r="D655" i="78"/>
  <c r="E655" i="78" s="1"/>
  <c r="D663" i="78"/>
  <c r="E663" i="78" s="1"/>
  <c r="D671" i="78"/>
  <c r="E671" i="78" s="1"/>
  <c r="D679" i="78"/>
  <c r="E679" i="78" s="1"/>
  <c r="D687" i="78"/>
  <c r="E687" i="78" s="1"/>
  <c r="D695" i="78"/>
  <c r="E695" i="78" s="1"/>
  <c r="D703" i="78"/>
  <c r="E703" i="78" s="1"/>
  <c r="D1048" i="78"/>
  <c r="E1048" i="78" s="1"/>
  <c r="D1056" i="78"/>
  <c r="E1056" i="78" s="1"/>
  <c r="D1064" i="78"/>
  <c r="E1064" i="78" s="1"/>
  <c r="D1072" i="78"/>
  <c r="E1072" i="78" s="1"/>
  <c r="D1080" i="78"/>
  <c r="E1080" i="78" s="1"/>
  <c r="D1088" i="78"/>
  <c r="E1088" i="78" s="1"/>
  <c r="D1096" i="78"/>
  <c r="E1096" i="78" s="1"/>
  <c r="D1104" i="78"/>
  <c r="E1104" i="78" s="1"/>
  <c r="D1112" i="78"/>
  <c r="E1112" i="78" s="1"/>
  <c r="D1120" i="78"/>
  <c r="E1120" i="78" s="1"/>
  <c r="D1128" i="78"/>
  <c r="E1128" i="78" s="1"/>
  <c r="D1136" i="78"/>
  <c r="E1136" i="78" s="1"/>
  <c r="D1144" i="78"/>
  <c r="E1144" i="78" s="1"/>
  <c r="D1152" i="78"/>
  <c r="E1152" i="78" s="1"/>
  <c r="D1160" i="78"/>
  <c r="E1160" i="78" s="1"/>
  <c r="D1168" i="78"/>
  <c r="E1168" i="78" s="1"/>
  <c r="D1176" i="78"/>
  <c r="E1176" i="78" s="1"/>
  <c r="D1184" i="78"/>
  <c r="E1184" i="78" s="1"/>
  <c r="D1192" i="78"/>
  <c r="E1192" i="78" s="1"/>
  <c r="D1200" i="78"/>
  <c r="E1200" i="78" s="1"/>
  <c r="D1208" i="78"/>
  <c r="E1208" i="78" s="1"/>
  <c r="D1216" i="78"/>
  <c r="E1216" i="78" s="1"/>
  <c r="D1224" i="78"/>
  <c r="E1224" i="78" s="1"/>
  <c r="D1232" i="78"/>
  <c r="E1232" i="78" s="1"/>
  <c r="D1240" i="78"/>
  <c r="E1240" i="78" s="1"/>
  <c r="D1248" i="78"/>
  <c r="E1248" i="78" s="1"/>
  <c r="D1256" i="78"/>
  <c r="E1256" i="78" s="1"/>
  <c r="D1264" i="78"/>
  <c r="E1264" i="78" s="1"/>
  <c r="D1272" i="78"/>
  <c r="E1272" i="78" s="1"/>
  <c r="D1280" i="78"/>
  <c r="E1280" i="78" s="1"/>
  <c r="D1288" i="78"/>
  <c r="E1288" i="78" s="1"/>
  <c r="D1296" i="78"/>
  <c r="E1296" i="78" s="1"/>
  <c r="D1304" i="78"/>
  <c r="E1304" i="78" s="1"/>
  <c r="D1312" i="78"/>
  <c r="E1312" i="78" s="1"/>
  <c r="D1320" i="78"/>
  <c r="E1320" i="78" s="1"/>
  <c r="D1328" i="78"/>
  <c r="E1328" i="78" s="1"/>
  <c r="D1336" i="78"/>
  <c r="E1336" i="78" s="1"/>
  <c r="D1344" i="78"/>
  <c r="E1344" i="78" s="1"/>
  <c r="D1352" i="78"/>
  <c r="E1352" i="78" s="1"/>
  <c r="D1360" i="78"/>
  <c r="E1360" i="78" s="1"/>
  <c r="D1368" i="78"/>
  <c r="E1368" i="78" s="1"/>
  <c r="D1376" i="78"/>
  <c r="E1376" i="78" s="1"/>
  <c r="D1384" i="78"/>
  <c r="E1384" i="78" s="1"/>
  <c r="D1392" i="78"/>
  <c r="E1392" i="78" s="1"/>
  <c r="D1400" i="78"/>
  <c r="E1400" i="78" s="1"/>
  <c r="D1408" i="78"/>
  <c r="E1408" i="78" s="1"/>
  <c r="D1416" i="78"/>
  <c r="E1416" i="78" s="1"/>
  <c r="D216" i="78"/>
  <c r="E216" i="78" s="1"/>
  <c r="D224" i="78"/>
  <c r="E224" i="78" s="1"/>
  <c r="D232" i="78"/>
  <c r="E232" i="78" s="1"/>
  <c r="D240" i="78"/>
  <c r="E240" i="78" s="1"/>
  <c r="D248" i="78"/>
  <c r="E248" i="78" s="1"/>
  <c r="D256" i="78"/>
  <c r="E256" i="78" s="1"/>
  <c r="D264" i="78"/>
  <c r="E264" i="78" s="1"/>
  <c r="D272" i="78"/>
  <c r="E272" i="78" s="1"/>
  <c r="D280" i="78"/>
  <c r="E280" i="78" s="1"/>
  <c r="D288" i="78"/>
  <c r="E288" i="78" s="1"/>
  <c r="D296" i="78"/>
  <c r="E296" i="78" s="1"/>
  <c r="D304" i="78"/>
  <c r="E304" i="78" s="1"/>
  <c r="D312" i="78"/>
  <c r="E312" i="78" s="1"/>
  <c r="D320" i="78"/>
  <c r="E320" i="78" s="1"/>
  <c r="D328" i="78"/>
  <c r="E328" i="78" s="1"/>
  <c r="D336" i="78"/>
  <c r="E336" i="78" s="1"/>
  <c r="D344" i="78"/>
  <c r="E344" i="78" s="1"/>
  <c r="D352" i="78"/>
  <c r="E352" i="78" s="1"/>
  <c r="D360" i="78"/>
  <c r="E360" i="78" s="1"/>
  <c r="D368" i="78"/>
  <c r="E368" i="78" s="1"/>
  <c r="D376" i="78"/>
  <c r="E376" i="78" s="1"/>
  <c r="D384" i="78"/>
  <c r="E384" i="78" s="1"/>
  <c r="D392" i="78"/>
  <c r="E392" i="78" s="1"/>
  <c r="D400" i="78"/>
  <c r="E400" i="78" s="1"/>
  <c r="D408" i="78"/>
  <c r="E408" i="78" s="1"/>
  <c r="D416" i="78"/>
  <c r="E416" i="78" s="1"/>
  <c r="D424" i="78"/>
  <c r="E424" i="78" s="1"/>
  <c r="D432" i="78"/>
  <c r="E432" i="78" s="1"/>
  <c r="D440" i="78"/>
  <c r="E440" i="78" s="1"/>
  <c r="D448" i="78"/>
  <c r="E448" i="78" s="1"/>
  <c r="D456" i="78"/>
  <c r="E456" i="78" s="1"/>
  <c r="D464" i="78"/>
  <c r="E464" i="78" s="1"/>
  <c r="D472" i="78"/>
  <c r="E472" i="78" s="1"/>
  <c r="D480" i="78"/>
  <c r="E480" i="78" s="1"/>
  <c r="D488" i="78"/>
  <c r="E488" i="78" s="1"/>
  <c r="D496" i="78"/>
  <c r="E496" i="78" s="1"/>
  <c r="D504" i="78"/>
  <c r="E504" i="78" s="1"/>
  <c r="D512" i="78"/>
  <c r="E512" i="78" s="1"/>
  <c r="D520" i="78"/>
  <c r="E520" i="78" s="1"/>
  <c r="D528" i="78"/>
  <c r="E528" i="78" s="1"/>
  <c r="D536" i="78"/>
  <c r="E536" i="78" s="1"/>
  <c r="D544" i="78"/>
  <c r="E544" i="78" s="1"/>
  <c r="D552" i="78"/>
  <c r="E552" i="78" s="1"/>
  <c r="D560" i="78"/>
  <c r="E560" i="78" s="1"/>
  <c r="D568" i="78"/>
  <c r="E568" i="78" s="1"/>
  <c r="D576" i="78"/>
  <c r="E576" i="78" s="1"/>
  <c r="D584" i="78"/>
  <c r="E584" i="78" s="1"/>
  <c r="D592" i="78"/>
  <c r="E592" i="78" s="1"/>
  <c r="D600" i="78"/>
  <c r="E600" i="78" s="1"/>
  <c r="D608" i="78"/>
  <c r="E608" i="78" s="1"/>
  <c r="D616" i="78"/>
  <c r="E616" i="78" s="1"/>
  <c r="D624" i="78"/>
  <c r="E624" i="78" s="1"/>
  <c r="D632" i="78"/>
  <c r="E632" i="78" s="1"/>
  <c r="D640" i="78"/>
  <c r="E640" i="78" s="1"/>
  <c r="D648" i="78"/>
  <c r="E648" i="78" s="1"/>
  <c r="D656" i="78"/>
  <c r="E656" i="78" s="1"/>
  <c r="D664" i="78"/>
  <c r="E664" i="78" s="1"/>
  <c r="D672" i="78"/>
  <c r="E672" i="78" s="1"/>
  <c r="D680" i="78"/>
  <c r="E680" i="78" s="1"/>
  <c r="D688" i="78"/>
  <c r="E688" i="78" s="1"/>
  <c r="D696" i="78"/>
  <c r="E696" i="78" s="1"/>
  <c r="D704" i="78"/>
  <c r="E704" i="78" s="1"/>
  <c r="D209" i="78"/>
  <c r="E209" i="78" s="1"/>
  <c r="D217" i="78"/>
  <c r="E217" i="78" s="1"/>
  <c r="D225" i="78"/>
  <c r="E225" i="78" s="1"/>
  <c r="D233" i="78"/>
  <c r="E233" i="78" s="1"/>
  <c r="D241" i="78"/>
  <c r="E241" i="78" s="1"/>
  <c r="D249" i="78"/>
  <c r="E249" i="78" s="1"/>
  <c r="D257" i="78"/>
  <c r="E257" i="78" s="1"/>
  <c r="D265" i="78"/>
  <c r="E265" i="78" s="1"/>
  <c r="D273" i="78"/>
  <c r="E273" i="78" s="1"/>
  <c r="D281" i="78"/>
  <c r="E281" i="78" s="1"/>
  <c r="D289" i="78"/>
  <c r="E289" i="78" s="1"/>
  <c r="D297" i="78"/>
  <c r="E297" i="78" s="1"/>
  <c r="D305" i="78"/>
  <c r="E305" i="78" s="1"/>
  <c r="D313" i="78"/>
  <c r="E313" i="78" s="1"/>
  <c r="D321" i="78"/>
  <c r="E321" i="78" s="1"/>
  <c r="D329" i="78"/>
  <c r="E329" i="78" s="1"/>
  <c r="D337" i="78"/>
  <c r="E337" i="78" s="1"/>
  <c r="D345" i="78"/>
  <c r="E345" i="78" s="1"/>
  <c r="D353" i="78"/>
  <c r="E353" i="78" s="1"/>
  <c r="D361" i="78"/>
  <c r="E361" i="78" s="1"/>
  <c r="D369" i="78"/>
  <c r="E369" i="78" s="1"/>
  <c r="D377" i="78"/>
  <c r="E377" i="78" s="1"/>
  <c r="D385" i="78"/>
  <c r="E385" i="78" s="1"/>
  <c r="D393" i="78"/>
  <c r="E393" i="78" s="1"/>
  <c r="D401" i="78"/>
  <c r="E401" i="78" s="1"/>
  <c r="D409" i="78"/>
  <c r="E409" i="78" s="1"/>
  <c r="D417" i="78"/>
  <c r="E417" i="78" s="1"/>
  <c r="D425" i="78"/>
  <c r="E425" i="78" s="1"/>
  <c r="D433" i="78"/>
  <c r="E433" i="78" s="1"/>
  <c r="D441" i="78"/>
  <c r="E441" i="78" s="1"/>
  <c r="D449" i="78"/>
  <c r="E449" i="78" s="1"/>
  <c r="D457" i="78"/>
  <c r="E457" i="78" s="1"/>
  <c r="D465" i="78"/>
  <c r="E465" i="78" s="1"/>
  <c r="D473" i="78"/>
  <c r="E473" i="78" s="1"/>
  <c r="D481" i="78"/>
  <c r="E481" i="78" s="1"/>
  <c r="D489" i="78"/>
  <c r="E489" i="78" s="1"/>
  <c r="D497" i="78"/>
  <c r="E497" i="78" s="1"/>
  <c r="D505" i="78"/>
  <c r="E505" i="78" s="1"/>
  <c r="D513" i="78"/>
  <c r="E513" i="78" s="1"/>
  <c r="D521" i="78"/>
  <c r="E521" i="78" s="1"/>
  <c r="D529" i="78"/>
  <c r="E529" i="78" s="1"/>
  <c r="D537" i="78"/>
  <c r="E537" i="78" s="1"/>
  <c r="D545" i="78"/>
  <c r="E545" i="78" s="1"/>
  <c r="D553" i="78"/>
  <c r="E553" i="78" s="1"/>
  <c r="D561" i="78"/>
  <c r="E561" i="78" s="1"/>
  <c r="D569" i="78"/>
  <c r="E569" i="78" s="1"/>
  <c r="D577" i="78"/>
  <c r="E577" i="78" s="1"/>
  <c r="D585" i="78"/>
  <c r="E585" i="78" s="1"/>
  <c r="D593" i="78"/>
  <c r="E593" i="78" s="1"/>
  <c r="D601" i="78"/>
  <c r="E601" i="78" s="1"/>
  <c r="D609" i="78"/>
  <c r="E609" i="78" s="1"/>
  <c r="D617" i="78"/>
  <c r="E617" i="78" s="1"/>
  <c r="D625" i="78"/>
  <c r="E625" i="78" s="1"/>
  <c r="D633" i="78"/>
  <c r="E633" i="78" s="1"/>
  <c r="D641" i="78"/>
  <c r="E641" i="78" s="1"/>
  <c r="D649" i="78"/>
  <c r="E649" i="78" s="1"/>
  <c r="D657" i="78"/>
  <c r="E657" i="78" s="1"/>
  <c r="D665" i="78"/>
  <c r="E665" i="78" s="1"/>
  <c r="D673" i="78"/>
  <c r="E673" i="78" s="1"/>
  <c r="D681" i="78"/>
  <c r="E681" i="78" s="1"/>
  <c r="D689" i="78"/>
  <c r="E689" i="78" s="1"/>
  <c r="D697" i="78"/>
  <c r="E697" i="78" s="1"/>
  <c r="D705" i="78"/>
  <c r="E705" i="78" s="1"/>
  <c r="D210" i="78"/>
  <c r="E210" i="78" s="1"/>
  <c r="D218" i="78"/>
  <c r="E218" i="78" s="1"/>
  <c r="D226" i="78"/>
  <c r="E226" i="78" s="1"/>
  <c r="D234" i="78"/>
  <c r="E234" i="78" s="1"/>
  <c r="D242" i="78"/>
  <c r="E242" i="78" s="1"/>
  <c r="D250" i="78"/>
  <c r="E250" i="78" s="1"/>
  <c r="D258" i="78"/>
  <c r="E258" i="78" s="1"/>
  <c r="D266" i="78"/>
  <c r="E266" i="78" s="1"/>
  <c r="D274" i="78"/>
  <c r="E274" i="78" s="1"/>
  <c r="D282" i="78"/>
  <c r="E282" i="78" s="1"/>
  <c r="D290" i="78"/>
  <c r="E290" i="78" s="1"/>
  <c r="D298" i="78"/>
  <c r="E298" i="78" s="1"/>
  <c r="D306" i="78"/>
  <c r="E306" i="78" s="1"/>
  <c r="D314" i="78"/>
  <c r="E314" i="78" s="1"/>
  <c r="D322" i="78"/>
  <c r="E322" i="78" s="1"/>
  <c r="D330" i="78"/>
  <c r="E330" i="78" s="1"/>
  <c r="D338" i="78"/>
  <c r="E338" i="78" s="1"/>
  <c r="D346" i="78"/>
  <c r="E346" i="78" s="1"/>
  <c r="D354" i="78"/>
  <c r="E354" i="78" s="1"/>
  <c r="D362" i="78"/>
  <c r="E362" i="78" s="1"/>
  <c r="D370" i="78"/>
  <c r="E370" i="78" s="1"/>
  <c r="D378" i="78"/>
  <c r="E378" i="78" s="1"/>
  <c r="D386" i="78"/>
  <c r="E386" i="78" s="1"/>
  <c r="D394" i="78"/>
  <c r="E394" i="78" s="1"/>
  <c r="D402" i="78"/>
  <c r="E402" i="78" s="1"/>
  <c r="D410" i="78"/>
  <c r="E410" i="78" s="1"/>
  <c r="D418" i="78"/>
  <c r="E418" i="78" s="1"/>
  <c r="D426" i="78"/>
  <c r="E426" i="78" s="1"/>
  <c r="D434" i="78"/>
  <c r="E434" i="78" s="1"/>
  <c r="D442" i="78"/>
  <c r="E442" i="78" s="1"/>
  <c r="D450" i="78"/>
  <c r="E450" i="78" s="1"/>
  <c r="D458" i="78"/>
  <c r="E458" i="78" s="1"/>
  <c r="D466" i="78"/>
  <c r="E466" i="78" s="1"/>
  <c r="D474" i="78"/>
  <c r="E474" i="78" s="1"/>
  <c r="D482" i="78"/>
  <c r="E482" i="78" s="1"/>
  <c r="D490" i="78"/>
  <c r="E490" i="78" s="1"/>
  <c r="D498" i="78"/>
  <c r="E498" i="78" s="1"/>
  <c r="D506" i="78"/>
  <c r="E506" i="78" s="1"/>
  <c r="D514" i="78"/>
  <c r="E514" i="78" s="1"/>
  <c r="D522" i="78"/>
  <c r="E522" i="78" s="1"/>
  <c r="D530" i="78"/>
  <c r="E530" i="78" s="1"/>
  <c r="D538" i="78"/>
  <c r="E538" i="78" s="1"/>
  <c r="D546" i="78"/>
  <c r="E546" i="78" s="1"/>
  <c r="D554" i="78"/>
  <c r="E554" i="78" s="1"/>
  <c r="D562" i="78"/>
  <c r="E562" i="78" s="1"/>
  <c r="D570" i="78"/>
  <c r="E570" i="78" s="1"/>
  <c r="D578" i="78"/>
  <c r="E578" i="78" s="1"/>
  <c r="D586" i="78"/>
  <c r="E586" i="78" s="1"/>
  <c r="D594" i="78"/>
  <c r="E594" i="78" s="1"/>
  <c r="D602" i="78"/>
  <c r="E602" i="78" s="1"/>
  <c r="D610" i="78"/>
  <c r="E610" i="78" s="1"/>
  <c r="D618" i="78"/>
  <c r="E618" i="78" s="1"/>
  <c r="D626" i="78"/>
  <c r="E626" i="78" s="1"/>
  <c r="D634" i="78"/>
  <c r="E634" i="78" s="1"/>
  <c r="D642" i="78"/>
  <c r="E642" i="78" s="1"/>
  <c r="D650" i="78"/>
  <c r="E650" i="78" s="1"/>
  <c r="D658" i="78"/>
  <c r="E658" i="78" s="1"/>
  <c r="D666" i="78"/>
  <c r="E666" i="78" s="1"/>
  <c r="D674" i="78"/>
  <c r="E674" i="78" s="1"/>
  <c r="D682" i="78"/>
  <c r="E682" i="78" s="1"/>
  <c r="D690" i="78"/>
  <c r="E690" i="78" s="1"/>
  <c r="D698" i="78"/>
  <c r="E698" i="78" s="1"/>
  <c r="D706" i="78"/>
  <c r="E706" i="78" s="1"/>
  <c r="D211" i="78"/>
  <c r="E211" i="78" s="1"/>
  <c r="D219" i="78"/>
  <c r="E219" i="78" s="1"/>
  <c r="D227" i="78"/>
  <c r="E227" i="78" s="1"/>
  <c r="D235" i="78"/>
  <c r="E235" i="78" s="1"/>
  <c r="D243" i="78"/>
  <c r="E243" i="78" s="1"/>
  <c r="D251" i="78"/>
  <c r="E251" i="78" s="1"/>
  <c r="D259" i="78"/>
  <c r="E259" i="78" s="1"/>
  <c r="D267" i="78"/>
  <c r="E267" i="78" s="1"/>
  <c r="D275" i="78"/>
  <c r="E275" i="78" s="1"/>
  <c r="D283" i="78"/>
  <c r="E283" i="78" s="1"/>
  <c r="D291" i="78"/>
  <c r="E291" i="78" s="1"/>
  <c r="D299" i="78"/>
  <c r="E299" i="78" s="1"/>
  <c r="D307" i="78"/>
  <c r="E307" i="78" s="1"/>
  <c r="D315" i="78"/>
  <c r="E315" i="78" s="1"/>
  <c r="D323" i="78"/>
  <c r="E323" i="78" s="1"/>
  <c r="D331" i="78"/>
  <c r="E331" i="78" s="1"/>
  <c r="D339" i="78"/>
  <c r="E339" i="78" s="1"/>
  <c r="D347" i="78"/>
  <c r="E347" i="78" s="1"/>
  <c r="D355" i="78"/>
  <c r="E355" i="78" s="1"/>
  <c r="D363" i="78"/>
  <c r="E363" i="78" s="1"/>
  <c r="D371" i="78"/>
  <c r="E371" i="78" s="1"/>
  <c r="D379" i="78"/>
  <c r="E379" i="78" s="1"/>
  <c r="D387" i="78"/>
  <c r="E387" i="78" s="1"/>
  <c r="D395" i="78"/>
  <c r="E395" i="78" s="1"/>
  <c r="D403" i="78"/>
  <c r="E403" i="78" s="1"/>
  <c r="D411" i="78"/>
  <c r="E411" i="78" s="1"/>
  <c r="D419" i="78"/>
  <c r="E419" i="78" s="1"/>
  <c r="D427" i="78"/>
  <c r="E427" i="78" s="1"/>
  <c r="D435" i="78"/>
  <c r="E435" i="78" s="1"/>
  <c r="D443" i="78"/>
  <c r="E443" i="78" s="1"/>
  <c r="D451" i="78"/>
  <c r="E451" i="78" s="1"/>
  <c r="D459" i="78"/>
  <c r="E459" i="78" s="1"/>
  <c r="D467" i="78"/>
  <c r="E467" i="78" s="1"/>
  <c r="D475" i="78"/>
  <c r="E475" i="78" s="1"/>
  <c r="D483" i="78"/>
  <c r="E483" i="78" s="1"/>
  <c r="D491" i="78"/>
  <c r="E491" i="78" s="1"/>
  <c r="D499" i="78"/>
  <c r="E499" i="78" s="1"/>
  <c r="D507" i="78"/>
  <c r="E507" i="78" s="1"/>
  <c r="D515" i="78"/>
  <c r="E515" i="78" s="1"/>
  <c r="D523" i="78"/>
  <c r="E523" i="78" s="1"/>
  <c r="D531" i="78"/>
  <c r="E531" i="78" s="1"/>
  <c r="D539" i="78"/>
  <c r="E539" i="78" s="1"/>
  <c r="D547" i="78"/>
  <c r="E547" i="78" s="1"/>
  <c r="D555" i="78"/>
  <c r="E555" i="78" s="1"/>
  <c r="D563" i="78"/>
  <c r="E563" i="78" s="1"/>
  <c r="D571" i="78"/>
  <c r="E571" i="78" s="1"/>
  <c r="D579" i="78"/>
  <c r="E579" i="78" s="1"/>
  <c r="D587" i="78"/>
  <c r="E587" i="78" s="1"/>
  <c r="D595" i="78"/>
  <c r="E595" i="78" s="1"/>
  <c r="D603" i="78"/>
  <c r="E603" i="78" s="1"/>
  <c r="D611" i="78"/>
  <c r="E611" i="78" s="1"/>
  <c r="D619" i="78"/>
  <c r="E619" i="78" s="1"/>
  <c r="D627" i="78"/>
  <c r="E627" i="78" s="1"/>
  <c r="D635" i="78"/>
  <c r="E635" i="78" s="1"/>
  <c r="D643" i="78"/>
  <c r="E643" i="78" s="1"/>
  <c r="D651" i="78"/>
  <c r="E651" i="78" s="1"/>
  <c r="D659" i="78"/>
  <c r="E659" i="78" s="1"/>
  <c r="D667" i="78"/>
  <c r="E667" i="78" s="1"/>
  <c r="D675" i="78"/>
  <c r="E675" i="78" s="1"/>
  <c r="D683" i="78"/>
  <c r="E683" i="78" s="1"/>
  <c r="D691" i="78"/>
  <c r="E691" i="78" s="1"/>
  <c r="D699" i="78"/>
  <c r="E699" i="78" s="1"/>
  <c r="D707" i="78"/>
  <c r="E707" i="78" s="1"/>
  <c r="D212" i="78"/>
  <c r="E212" i="78" s="1"/>
  <c r="D220" i="78"/>
  <c r="E220" i="78" s="1"/>
  <c r="D228" i="78"/>
  <c r="E228" i="78" s="1"/>
  <c r="D236" i="78"/>
  <c r="E236" i="78" s="1"/>
  <c r="D244" i="78"/>
  <c r="E244" i="78" s="1"/>
  <c r="D252" i="78"/>
  <c r="E252" i="78" s="1"/>
  <c r="D260" i="78"/>
  <c r="E260" i="78" s="1"/>
  <c r="D268" i="78"/>
  <c r="E268" i="78" s="1"/>
  <c r="D276" i="78"/>
  <c r="E276" i="78" s="1"/>
  <c r="D284" i="78"/>
  <c r="E284" i="78" s="1"/>
  <c r="D292" i="78"/>
  <c r="E292" i="78" s="1"/>
  <c r="D300" i="78"/>
  <c r="E300" i="78" s="1"/>
  <c r="D308" i="78"/>
  <c r="E308" i="78" s="1"/>
  <c r="D316" i="78"/>
  <c r="E316" i="78" s="1"/>
  <c r="D324" i="78"/>
  <c r="E324" i="78" s="1"/>
  <c r="D332" i="78"/>
  <c r="E332" i="78" s="1"/>
  <c r="D340" i="78"/>
  <c r="E340" i="78" s="1"/>
  <c r="D348" i="78"/>
  <c r="E348" i="78" s="1"/>
  <c r="D356" i="78"/>
  <c r="E356" i="78" s="1"/>
  <c r="D364" i="78"/>
  <c r="E364" i="78" s="1"/>
  <c r="D372" i="78"/>
  <c r="E372" i="78" s="1"/>
  <c r="D380" i="78"/>
  <c r="E380" i="78" s="1"/>
  <c r="D388" i="78"/>
  <c r="E388" i="78" s="1"/>
  <c r="D396" i="78"/>
  <c r="E396" i="78" s="1"/>
  <c r="D404" i="78"/>
  <c r="E404" i="78" s="1"/>
  <c r="D412" i="78"/>
  <c r="E412" i="78" s="1"/>
  <c r="D420" i="78"/>
  <c r="E420" i="78" s="1"/>
  <c r="D428" i="78"/>
  <c r="E428" i="78" s="1"/>
  <c r="D436" i="78"/>
  <c r="E436" i="78" s="1"/>
  <c r="D444" i="78"/>
  <c r="E444" i="78" s="1"/>
  <c r="D452" i="78"/>
  <c r="E452" i="78" s="1"/>
  <c r="D460" i="78"/>
  <c r="E460" i="78" s="1"/>
  <c r="D468" i="78"/>
  <c r="E468" i="78" s="1"/>
  <c r="D476" i="78"/>
  <c r="E476" i="78" s="1"/>
  <c r="D484" i="78"/>
  <c r="E484" i="78" s="1"/>
  <c r="D492" i="78"/>
  <c r="E492" i="78" s="1"/>
  <c r="D500" i="78"/>
  <c r="E500" i="78" s="1"/>
  <c r="D508" i="78"/>
  <c r="E508" i="78" s="1"/>
  <c r="D516" i="78"/>
  <c r="E516" i="78" s="1"/>
  <c r="D524" i="78"/>
  <c r="E524" i="78" s="1"/>
  <c r="D532" i="78"/>
  <c r="E532" i="78" s="1"/>
  <c r="D540" i="78"/>
  <c r="E540" i="78" s="1"/>
  <c r="D548" i="78"/>
  <c r="E548" i="78" s="1"/>
  <c r="D556" i="78"/>
  <c r="E556" i="78" s="1"/>
  <c r="D564" i="78"/>
  <c r="E564" i="78" s="1"/>
  <c r="D572" i="78"/>
  <c r="E572" i="78" s="1"/>
  <c r="D580" i="78"/>
  <c r="E580" i="78" s="1"/>
  <c r="D588" i="78"/>
  <c r="E588" i="78" s="1"/>
  <c r="D596" i="78"/>
  <c r="E596" i="78" s="1"/>
  <c r="D604" i="78"/>
  <c r="E604" i="78" s="1"/>
  <c r="D612" i="78"/>
  <c r="E612" i="78" s="1"/>
  <c r="D620" i="78"/>
  <c r="E620" i="78" s="1"/>
  <c r="D628" i="78"/>
  <c r="E628" i="78" s="1"/>
  <c r="D636" i="78"/>
  <c r="E636" i="78" s="1"/>
  <c r="D644" i="78"/>
  <c r="E644" i="78" s="1"/>
  <c r="D652" i="78"/>
  <c r="E652" i="78" s="1"/>
  <c r="D660" i="78"/>
  <c r="E660" i="78" s="1"/>
  <c r="D668" i="78"/>
  <c r="E668" i="78" s="1"/>
  <c r="D676" i="78"/>
  <c r="E676" i="78" s="1"/>
  <c r="D684" i="78"/>
  <c r="E684" i="78" s="1"/>
  <c r="D692" i="78"/>
  <c r="E692" i="78" s="1"/>
  <c r="D700" i="78"/>
  <c r="E700" i="78" s="1"/>
  <c r="D213" i="78"/>
  <c r="E213" i="78" s="1"/>
  <c r="D221" i="78"/>
  <c r="E221" i="78" s="1"/>
  <c r="D229" i="78"/>
  <c r="E229" i="78" s="1"/>
  <c r="D237" i="78"/>
  <c r="E237" i="78" s="1"/>
  <c r="D245" i="78"/>
  <c r="E245" i="78" s="1"/>
  <c r="D253" i="78"/>
  <c r="E253" i="78" s="1"/>
  <c r="D261" i="78"/>
  <c r="E261" i="78" s="1"/>
  <c r="D269" i="78"/>
  <c r="E269" i="78" s="1"/>
  <c r="D277" i="78"/>
  <c r="E277" i="78" s="1"/>
  <c r="D285" i="78"/>
  <c r="E285" i="78" s="1"/>
  <c r="D293" i="78"/>
  <c r="E293" i="78" s="1"/>
  <c r="D301" i="78"/>
  <c r="E301" i="78" s="1"/>
  <c r="D309" i="78"/>
  <c r="E309" i="78" s="1"/>
  <c r="D317" i="78"/>
  <c r="E317" i="78" s="1"/>
  <c r="D325" i="78"/>
  <c r="E325" i="78" s="1"/>
  <c r="D333" i="78"/>
  <c r="E333" i="78" s="1"/>
  <c r="D341" i="78"/>
  <c r="E341" i="78" s="1"/>
  <c r="D349" i="78"/>
  <c r="E349" i="78" s="1"/>
  <c r="D357" i="78"/>
  <c r="E357" i="78" s="1"/>
  <c r="D365" i="78"/>
  <c r="E365" i="78" s="1"/>
  <c r="D373" i="78"/>
  <c r="E373" i="78" s="1"/>
  <c r="D381" i="78"/>
  <c r="E381" i="78" s="1"/>
  <c r="D389" i="78"/>
  <c r="E389" i="78" s="1"/>
  <c r="D397" i="78"/>
  <c r="E397" i="78" s="1"/>
  <c r="D405" i="78"/>
  <c r="E405" i="78" s="1"/>
  <c r="D413" i="78"/>
  <c r="E413" i="78" s="1"/>
  <c r="D421" i="78"/>
  <c r="E421" i="78" s="1"/>
  <c r="D429" i="78"/>
  <c r="E429" i="78" s="1"/>
  <c r="D437" i="78"/>
  <c r="E437" i="78" s="1"/>
  <c r="D445" i="78"/>
  <c r="E445" i="78" s="1"/>
  <c r="D453" i="78"/>
  <c r="E453" i="78" s="1"/>
  <c r="D461" i="78"/>
  <c r="E461" i="78" s="1"/>
  <c r="D469" i="78"/>
  <c r="E469" i="78" s="1"/>
  <c r="D477" i="78"/>
  <c r="E477" i="78" s="1"/>
  <c r="D485" i="78"/>
  <c r="E485" i="78" s="1"/>
  <c r="D493" i="78"/>
  <c r="E493" i="78" s="1"/>
  <c r="D501" i="78"/>
  <c r="E501" i="78" s="1"/>
  <c r="D509" i="78"/>
  <c r="E509" i="78" s="1"/>
  <c r="D517" i="78"/>
  <c r="E517" i="78" s="1"/>
  <c r="D525" i="78"/>
  <c r="E525" i="78" s="1"/>
  <c r="D533" i="78"/>
  <c r="E533" i="78" s="1"/>
  <c r="D541" i="78"/>
  <c r="E541" i="78" s="1"/>
  <c r="D549" i="78"/>
  <c r="E549" i="78" s="1"/>
  <c r="D557" i="78"/>
  <c r="E557" i="78" s="1"/>
  <c r="D565" i="78"/>
  <c r="E565" i="78" s="1"/>
  <c r="D573" i="78"/>
  <c r="E573" i="78" s="1"/>
  <c r="D581" i="78"/>
  <c r="E581" i="78" s="1"/>
  <c r="D589" i="78"/>
  <c r="E589" i="78" s="1"/>
  <c r="D597" i="78"/>
  <c r="E597" i="78" s="1"/>
  <c r="D605" i="78"/>
  <c r="E605" i="78" s="1"/>
  <c r="D613" i="78"/>
  <c r="E613" i="78" s="1"/>
  <c r="D621" i="78"/>
  <c r="E621" i="78" s="1"/>
  <c r="D629" i="78"/>
  <c r="E629" i="78" s="1"/>
  <c r="D637" i="78"/>
  <c r="E637" i="78" s="1"/>
  <c r="D645" i="78"/>
  <c r="E645" i="78" s="1"/>
  <c r="D653" i="78"/>
  <c r="E653" i="78" s="1"/>
  <c r="D661" i="78"/>
  <c r="E661" i="78" s="1"/>
  <c r="D669" i="78"/>
  <c r="E669" i="78" s="1"/>
  <c r="D677" i="78"/>
  <c r="E677" i="78" s="1"/>
  <c r="D685" i="78"/>
  <c r="E685" i="78" s="1"/>
  <c r="D693" i="78"/>
  <c r="E693" i="78" s="1"/>
  <c r="D701" i="78"/>
  <c r="E701" i="78" s="1"/>
  <c r="D214" i="78"/>
  <c r="E214" i="78" s="1"/>
  <c r="D222" i="78"/>
  <c r="E222" i="78" s="1"/>
  <c r="D230" i="78"/>
  <c r="E230" i="78" s="1"/>
  <c r="D238" i="78"/>
  <c r="E238" i="78" s="1"/>
  <c r="D246" i="78"/>
  <c r="E246" i="78" s="1"/>
  <c r="D254" i="78"/>
  <c r="E254" i="78" s="1"/>
  <c r="D262" i="78"/>
  <c r="E262" i="78" s="1"/>
  <c r="D270" i="78"/>
  <c r="E270" i="78" s="1"/>
  <c r="D278" i="78"/>
  <c r="E278" i="78" s="1"/>
  <c r="D286" i="78"/>
  <c r="E286" i="78" s="1"/>
  <c r="D294" i="78"/>
  <c r="E294" i="78" s="1"/>
  <c r="D302" i="78"/>
  <c r="E302" i="78" s="1"/>
  <c r="D310" i="78"/>
  <c r="E310" i="78" s="1"/>
  <c r="D318" i="78"/>
  <c r="E318" i="78" s="1"/>
  <c r="D326" i="78"/>
  <c r="E326" i="78" s="1"/>
  <c r="D334" i="78"/>
  <c r="E334" i="78" s="1"/>
  <c r="D342" i="78"/>
  <c r="E342" i="78" s="1"/>
  <c r="D350" i="78"/>
  <c r="E350" i="78" s="1"/>
  <c r="D358" i="78"/>
  <c r="E358" i="78" s="1"/>
  <c r="D366" i="78"/>
  <c r="E366" i="78" s="1"/>
  <c r="D374" i="78"/>
  <c r="E374" i="78" s="1"/>
  <c r="D382" i="78"/>
  <c r="E382" i="78" s="1"/>
  <c r="D390" i="78"/>
  <c r="E390" i="78" s="1"/>
  <c r="D398" i="78"/>
  <c r="E398" i="78" s="1"/>
  <c r="D406" i="78"/>
  <c r="E406" i="78" s="1"/>
  <c r="D414" i="78"/>
  <c r="E414" i="78" s="1"/>
  <c r="D422" i="78"/>
  <c r="E422" i="78" s="1"/>
  <c r="D430" i="78"/>
  <c r="E430" i="78" s="1"/>
  <c r="D438" i="78"/>
  <c r="E438" i="78" s="1"/>
  <c r="D446" i="78"/>
  <c r="E446" i="78" s="1"/>
  <c r="D454" i="78"/>
  <c r="E454" i="78" s="1"/>
  <c r="D462" i="78"/>
  <c r="E462" i="78" s="1"/>
  <c r="D470" i="78"/>
  <c r="E470" i="78" s="1"/>
  <c r="D478" i="78"/>
  <c r="E478" i="78" s="1"/>
  <c r="D486" i="78"/>
  <c r="E486" i="78" s="1"/>
  <c r="D494" i="78"/>
  <c r="E494" i="78" s="1"/>
  <c r="D502" i="78"/>
  <c r="E502" i="78" s="1"/>
  <c r="D510" i="78"/>
  <c r="E510" i="78" s="1"/>
  <c r="D518" i="78"/>
  <c r="E518" i="78" s="1"/>
  <c r="D526" i="78"/>
  <c r="E526" i="78" s="1"/>
  <c r="D534" i="78"/>
  <c r="E534" i="78" s="1"/>
  <c r="D542" i="78"/>
  <c r="E542" i="78" s="1"/>
  <c r="D550" i="78"/>
  <c r="E550" i="78" s="1"/>
  <c r="D558" i="78"/>
  <c r="E558" i="78" s="1"/>
  <c r="D566" i="78"/>
  <c r="E566" i="78" s="1"/>
  <c r="D574" i="78"/>
  <c r="E574" i="78" s="1"/>
  <c r="D582" i="78"/>
  <c r="E582" i="78" s="1"/>
  <c r="D590" i="78"/>
  <c r="E590" i="78" s="1"/>
  <c r="D598" i="78"/>
  <c r="E598" i="78" s="1"/>
  <c r="D606" i="78"/>
  <c r="E606" i="78" s="1"/>
  <c r="D614" i="78"/>
  <c r="E614" i="78" s="1"/>
  <c r="D622" i="78"/>
  <c r="E622" i="78" s="1"/>
  <c r="D630" i="78"/>
  <c r="E630" i="78" s="1"/>
  <c r="D638" i="78"/>
  <c r="E638" i="78" s="1"/>
  <c r="D646" i="78"/>
  <c r="E646" i="78" s="1"/>
  <c r="D654" i="78"/>
  <c r="E654" i="78" s="1"/>
  <c r="D662" i="78"/>
  <c r="E662" i="78" s="1"/>
  <c r="D670" i="78"/>
  <c r="E670" i="78" s="1"/>
  <c r="D678" i="78"/>
  <c r="E678" i="78" s="1"/>
  <c r="D686" i="78"/>
  <c r="E686" i="78" s="1"/>
  <c r="D694" i="78"/>
  <c r="E694" i="78" s="1"/>
  <c r="D702" i="78"/>
  <c r="E702" i="78" s="1"/>
  <c r="AA14" i="81"/>
  <c r="D66" i="78"/>
  <c r="E66" i="78" s="1"/>
  <c r="D1451" i="78"/>
  <c r="E1451" i="78" s="1"/>
  <c r="D1442" i="78"/>
  <c r="E1442" i="78" s="1"/>
  <c r="D1433" i="78"/>
  <c r="E1433" i="78" s="1"/>
  <c r="D1423" i="78"/>
  <c r="E1423" i="78" s="1"/>
  <c r="D1414" i="78"/>
  <c r="E1414" i="78" s="1"/>
  <c r="D1405" i="78"/>
  <c r="E1405" i="78" s="1"/>
  <c r="D1396" i="78"/>
  <c r="E1396" i="78" s="1"/>
  <c r="D1387" i="78"/>
  <c r="E1387" i="78" s="1"/>
  <c r="D1378" i="78"/>
  <c r="E1378" i="78" s="1"/>
  <c r="D1369" i="78"/>
  <c r="E1369" i="78" s="1"/>
  <c r="D1359" i="78"/>
  <c r="E1359" i="78" s="1"/>
  <c r="D1350" i="78"/>
  <c r="E1350" i="78" s="1"/>
  <c r="D1341" i="78"/>
  <c r="E1341" i="78" s="1"/>
  <c r="D1332" i="78"/>
  <c r="E1332" i="78" s="1"/>
  <c r="D1323" i="78"/>
  <c r="E1323" i="78" s="1"/>
  <c r="D1314" i="78"/>
  <c r="E1314" i="78" s="1"/>
  <c r="D1305" i="78"/>
  <c r="E1305" i="78" s="1"/>
  <c r="D1295" i="78"/>
  <c r="E1295" i="78" s="1"/>
  <c r="D1286" i="78"/>
  <c r="E1286" i="78" s="1"/>
  <c r="D1277" i="78"/>
  <c r="E1277" i="78" s="1"/>
  <c r="D1268" i="78"/>
  <c r="E1268" i="78" s="1"/>
  <c r="D1259" i="78"/>
  <c r="E1259" i="78" s="1"/>
  <c r="D1250" i="78"/>
  <c r="E1250" i="78" s="1"/>
  <c r="D1241" i="78"/>
  <c r="E1241" i="78" s="1"/>
  <c r="D1231" i="78"/>
  <c r="E1231" i="78" s="1"/>
  <c r="D1222" i="78"/>
  <c r="E1222" i="78" s="1"/>
  <c r="D1213" i="78"/>
  <c r="E1213" i="78" s="1"/>
  <c r="D1204" i="78"/>
  <c r="E1204" i="78" s="1"/>
  <c r="D1195" i="78"/>
  <c r="E1195" i="78" s="1"/>
  <c r="D1186" i="78"/>
  <c r="E1186" i="78" s="1"/>
  <c r="D1177" i="78"/>
  <c r="E1177" i="78" s="1"/>
  <c r="D1167" i="78"/>
  <c r="E1167" i="78" s="1"/>
  <c r="D1158" i="78"/>
  <c r="E1158" i="78" s="1"/>
  <c r="D1149" i="78"/>
  <c r="E1149" i="78" s="1"/>
  <c r="D1140" i="78"/>
  <c r="E1140" i="78" s="1"/>
  <c r="D1131" i="78"/>
  <c r="E1131" i="78" s="1"/>
  <c r="D1122" i="78"/>
  <c r="E1122" i="78" s="1"/>
  <c r="D1113" i="78"/>
  <c r="E1113" i="78" s="1"/>
  <c r="D1103" i="78"/>
  <c r="E1103" i="78" s="1"/>
  <c r="D1094" i="78"/>
  <c r="E1094" i="78" s="1"/>
  <c r="D1085" i="78"/>
  <c r="E1085" i="78" s="1"/>
  <c r="D1076" i="78"/>
  <c r="E1076" i="78" s="1"/>
  <c r="D1067" i="78"/>
  <c r="E1067" i="78" s="1"/>
  <c r="D1058" i="78"/>
  <c r="E1058" i="78" s="1"/>
  <c r="D1049" i="78"/>
  <c r="E1049" i="78" s="1"/>
  <c r="D1039" i="78"/>
  <c r="E1039" i="78" s="1"/>
  <c r="D1030" i="78"/>
  <c r="E1030" i="78" s="1"/>
  <c r="D1021" i="78"/>
  <c r="E1021" i="78" s="1"/>
  <c r="D826" i="78"/>
  <c r="E826" i="78" s="1"/>
  <c r="D810" i="78"/>
  <c r="E810" i="78" s="1"/>
  <c r="AA12" i="81"/>
  <c r="AA13" i="81"/>
  <c r="V17" i="81"/>
  <c r="V23" i="81"/>
  <c r="V24" i="81"/>
  <c r="F4" i="83"/>
  <c r="J117" i="1"/>
  <c r="F19" i="83"/>
  <c r="J139" i="1"/>
  <c r="J153" i="1"/>
  <c r="L153" i="1" s="1"/>
  <c r="G153" i="1" s="1"/>
  <c r="E1017" i="78"/>
  <c r="J27" i="1"/>
  <c r="L27" i="1" s="1"/>
  <c r="G27" i="1" s="1"/>
  <c r="M207" i="77" l="1"/>
  <c r="M278" i="77"/>
  <c r="J14" i="1"/>
  <c r="L14" i="1" s="1"/>
  <c r="G14" i="1" s="1"/>
  <c r="M244" i="77"/>
  <c r="J90" i="1"/>
  <c r="L90" i="1" s="1"/>
  <c r="G90" i="1" s="1"/>
  <c r="J85" i="1"/>
  <c r="L85" i="1" s="1"/>
  <c r="G85" i="1" s="1"/>
  <c r="M197" i="77"/>
  <c r="M87" i="77"/>
  <c r="M177" i="77"/>
  <c r="M279" i="77"/>
  <c r="N279" i="77" s="1"/>
  <c r="J155" i="1"/>
  <c r="L155" i="1" s="1"/>
  <c r="G155" i="1" s="1"/>
  <c r="J19" i="1"/>
  <c r="L19" i="1" s="1"/>
  <c r="J118" i="1"/>
  <c r="L118" i="1" s="1"/>
  <c r="G118" i="1" s="1"/>
  <c r="M98" i="77"/>
  <c r="M168" i="77"/>
  <c r="M167" i="77"/>
  <c r="J124" i="1"/>
  <c r="L124" i="1" s="1"/>
  <c r="G124" i="1" s="1"/>
  <c r="J20" i="1"/>
  <c r="L20" i="1" s="1"/>
  <c r="J120" i="1"/>
  <c r="L120" i="1" s="1"/>
  <c r="G120" i="1" s="1"/>
  <c r="J160" i="1"/>
  <c r="L160" i="1" s="1"/>
  <c r="G160" i="1" s="1"/>
  <c r="J21" i="1"/>
  <c r="L21" i="1" s="1"/>
  <c r="M56" i="77"/>
  <c r="M247" i="77"/>
  <c r="M68" i="77"/>
  <c r="J36" i="1"/>
  <c r="L36" i="1" s="1"/>
  <c r="G36" i="1" s="1"/>
  <c r="J119" i="1"/>
  <c r="L119" i="1" s="1"/>
  <c r="G119" i="1" s="1"/>
  <c r="M275" i="77"/>
  <c r="M196" i="77"/>
  <c r="J154" i="1"/>
  <c r="L154" i="1" s="1"/>
  <c r="G154" i="1" s="1"/>
  <c r="J161" i="1"/>
  <c r="L161" i="1" s="1"/>
  <c r="G161" i="1" s="1"/>
  <c r="M99" i="77"/>
  <c r="M169" i="77"/>
  <c r="M170" i="77"/>
  <c r="M67" i="77"/>
  <c r="J157" i="1"/>
  <c r="L157" i="1" s="1"/>
  <c r="G157" i="1" s="1"/>
  <c r="J16" i="1"/>
  <c r="L16" i="1" s="1"/>
  <c r="J17" i="1"/>
  <c r="L17" i="1" s="1"/>
  <c r="J93" i="1"/>
  <c r="L93" i="1" s="1"/>
  <c r="G93" i="1" s="1"/>
  <c r="J18" i="1"/>
  <c r="L18" i="1" s="1"/>
  <c r="G18" i="1" s="1"/>
  <c r="M276" i="77"/>
  <c r="M58" i="77"/>
  <c r="J15" i="1"/>
  <c r="L15" i="1" s="1"/>
  <c r="G15" i="1" s="1"/>
  <c r="M277" i="77"/>
  <c r="J89" i="1"/>
  <c r="L89" i="1" s="1"/>
  <c r="G89" i="1" s="1"/>
  <c r="J49" i="1"/>
  <c r="L49" i="1" s="1"/>
  <c r="G49" i="1" s="1"/>
  <c r="M57" i="77"/>
  <c r="J22" i="1"/>
  <c r="L22" i="1" s="1"/>
  <c r="D1000" i="78"/>
  <c r="E1000" i="78" s="1"/>
  <c r="D1008" i="78"/>
  <c r="E1008" i="78" s="1"/>
  <c r="D15" i="78"/>
  <c r="E15" i="78" s="1"/>
  <c r="D23" i="78"/>
  <c r="E23" i="78" s="1"/>
  <c r="D31" i="78"/>
  <c r="E31" i="78" s="1"/>
  <c r="D39" i="78"/>
  <c r="E39" i="78" s="1"/>
  <c r="D47" i="78"/>
  <c r="E47" i="78" s="1"/>
  <c r="D55" i="78"/>
  <c r="E55" i="78" s="1"/>
  <c r="D13" i="78"/>
  <c r="E13" i="78" s="1"/>
  <c r="D1003" i="78"/>
  <c r="D1012" i="78"/>
  <c r="E1012" i="78" s="1"/>
  <c r="D19" i="78"/>
  <c r="E19" i="78" s="1"/>
  <c r="D28" i="78"/>
  <c r="E28" i="78" s="1"/>
  <c r="D37" i="78"/>
  <c r="E37" i="78" s="1"/>
  <c r="D46" i="78"/>
  <c r="E46" i="78" s="1"/>
  <c r="D56" i="78"/>
  <c r="E56" i="78" s="1"/>
  <c r="D12" i="78"/>
  <c r="E12" i="78" s="1"/>
  <c r="D8" i="78"/>
  <c r="E8" i="78" s="1"/>
  <c r="D18" i="78"/>
  <c r="E18" i="78" s="1"/>
  <c r="D54" i="78"/>
  <c r="E54" i="78" s="1"/>
  <c r="D11" i="78"/>
  <c r="E11" i="78" s="1"/>
  <c r="D995" i="78"/>
  <c r="E995" i="78" s="1"/>
  <c r="D1004" i="78"/>
  <c r="E1004" i="78" s="1"/>
  <c r="D20" i="78"/>
  <c r="E20" i="78" s="1"/>
  <c r="D29" i="78"/>
  <c r="E29" i="78" s="1"/>
  <c r="D38" i="78"/>
  <c r="E38" i="78" s="1"/>
  <c r="D48" i="78"/>
  <c r="E48" i="78" s="1"/>
  <c r="D57" i="78"/>
  <c r="E57" i="78" s="1"/>
  <c r="D5" i="78"/>
  <c r="E5" i="78" s="1"/>
  <c r="D24" i="78"/>
  <c r="E24" i="78" s="1"/>
  <c r="D33" i="78"/>
  <c r="E33" i="78" s="1"/>
  <c r="D996" i="78"/>
  <c r="E996" i="78" s="1"/>
  <c r="D1005" i="78"/>
  <c r="E1005" i="78" s="1"/>
  <c r="D21" i="78"/>
  <c r="E21" i="78" s="1"/>
  <c r="D30" i="78"/>
  <c r="E30" i="78" s="1"/>
  <c r="D40" i="78"/>
  <c r="E40" i="78" s="1"/>
  <c r="D49" i="78"/>
  <c r="E49" i="78" s="1"/>
  <c r="D58" i="78"/>
  <c r="E58" i="78" s="1"/>
  <c r="D6" i="78"/>
  <c r="E6" i="78" s="1"/>
  <c r="D51" i="78"/>
  <c r="E51" i="78" s="1"/>
  <c r="D27" i="78"/>
  <c r="E27" i="78" s="1"/>
  <c r="D45" i="78"/>
  <c r="E45" i="78" s="1"/>
  <c r="D997" i="78"/>
  <c r="E997" i="78" s="1"/>
  <c r="D1006" i="78"/>
  <c r="E1006" i="78" s="1"/>
  <c r="D22" i="78"/>
  <c r="E22" i="78" s="1"/>
  <c r="D32" i="78"/>
  <c r="E32" i="78" s="1"/>
  <c r="D41" i="78"/>
  <c r="E41" i="78" s="1"/>
  <c r="D50" i="78"/>
  <c r="E50" i="78" s="1"/>
  <c r="D59" i="78"/>
  <c r="E59" i="78" s="1"/>
  <c r="D7" i="78"/>
  <c r="E7" i="78" s="1"/>
  <c r="D1007" i="78"/>
  <c r="E1007" i="78" s="1"/>
  <c r="D998" i="78"/>
  <c r="E998" i="78" s="1"/>
  <c r="D14" i="78"/>
  <c r="E14" i="78" s="1"/>
  <c r="D42" i="78"/>
  <c r="E42" i="78" s="1"/>
  <c r="D999" i="78"/>
  <c r="E999" i="78" s="1"/>
  <c r="D1009" i="78"/>
  <c r="E1009" i="78" s="1"/>
  <c r="D16" i="78"/>
  <c r="E16" i="78" s="1"/>
  <c r="D25" i="78"/>
  <c r="E25" i="78" s="1"/>
  <c r="D34" i="78"/>
  <c r="E34" i="78" s="1"/>
  <c r="D43" i="78"/>
  <c r="E43" i="78" s="1"/>
  <c r="D52" i="78"/>
  <c r="E52" i="78" s="1"/>
  <c r="D9" i="78"/>
  <c r="E9" i="78" s="1"/>
  <c r="D1002" i="78"/>
  <c r="E1002" i="78" s="1"/>
  <c r="D1011" i="78"/>
  <c r="E1011" i="78" s="1"/>
  <c r="D1001" i="78"/>
  <c r="E1001" i="78" s="1"/>
  <c r="D1010" i="78"/>
  <c r="E1010" i="78" s="1"/>
  <c r="D17" i="78"/>
  <c r="E17" i="78" s="1"/>
  <c r="D26" i="78"/>
  <c r="E26" i="78" s="1"/>
  <c r="D35" i="78"/>
  <c r="E35" i="78" s="1"/>
  <c r="D44" i="78"/>
  <c r="E44" i="78" s="1"/>
  <c r="D53" i="78"/>
  <c r="E53" i="78" s="1"/>
  <c r="D10" i="78"/>
  <c r="E10" i="78" s="1"/>
  <c r="D36" i="78"/>
  <c r="E36" i="78" s="1"/>
  <c r="D719" i="78"/>
  <c r="E719" i="78" s="1"/>
  <c r="D720" i="78"/>
  <c r="E720" i="78" s="1"/>
  <c r="D713" i="78"/>
  <c r="E713" i="78" s="1"/>
  <c r="D715" i="78"/>
  <c r="E715" i="78" s="1"/>
  <c r="D717" i="78"/>
  <c r="E717" i="78" s="1"/>
  <c r="D718" i="78"/>
  <c r="E718" i="78" s="1"/>
  <c r="D716" i="78"/>
  <c r="E716" i="78" s="1"/>
  <c r="M194" i="77"/>
  <c r="M243" i="77"/>
  <c r="E615" i="78"/>
  <c r="M256" i="77"/>
  <c r="N256" i="77" s="1"/>
  <c r="M267" i="77"/>
  <c r="N267" i="77" s="1"/>
  <c r="M212" i="77"/>
  <c r="N212" i="77" s="1"/>
  <c r="M233" i="77"/>
  <c r="N233" i="77" s="1"/>
  <c r="M189" i="77"/>
  <c r="N189" i="77" s="1"/>
  <c r="M176" i="77"/>
  <c r="N176" i="77" s="1"/>
  <c r="M225" i="77"/>
  <c r="N225" i="77" s="1"/>
  <c r="M16" i="77"/>
  <c r="N16" i="77" s="1"/>
  <c r="M23" i="77"/>
  <c r="J51" i="1"/>
  <c r="L51" i="1" s="1"/>
  <c r="G51" i="1" s="1"/>
  <c r="M192" i="77"/>
  <c r="N192" i="77" s="1"/>
  <c r="M241" i="77"/>
  <c r="N241" i="77" s="1"/>
  <c r="M166" i="77"/>
  <c r="N166" i="77" s="1"/>
  <c r="M70" i="77"/>
  <c r="N70" i="77" s="1"/>
  <c r="M184" i="77"/>
  <c r="N184" i="77" s="1"/>
  <c r="M90" i="77"/>
  <c r="N90" i="77" s="1"/>
  <c r="M79" i="77"/>
  <c r="N79" i="77" s="1"/>
  <c r="M49" i="77"/>
  <c r="N49" i="77" s="1"/>
  <c r="M61" i="77"/>
  <c r="N61" i="77" s="1"/>
  <c r="M144" i="77"/>
  <c r="N144" i="77" s="1"/>
  <c r="M157" i="77"/>
  <c r="N157" i="77" s="1"/>
  <c r="M150" i="77"/>
  <c r="N150" i="77" s="1"/>
  <c r="M39" i="77"/>
  <c r="N39" i="77" s="1"/>
  <c r="M31" i="77"/>
  <c r="N31" i="77" s="1"/>
  <c r="M15" i="77"/>
  <c r="N15" i="77" s="1"/>
  <c r="M232" i="77"/>
  <c r="N232" i="77" s="1"/>
  <c r="M183" i="77"/>
  <c r="N183" i="77" s="1"/>
  <c r="M266" i="77"/>
  <c r="N266" i="77" s="1"/>
  <c r="M96" i="77"/>
  <c r="N96" i="77" s="1"/>
  <c r="M22" i="77"/>
  <c r="M190" i="77"/>
  <c r="N190" i="77" s="1"/>
  <c r="M156" i="77"/>
  <c r="N156" i="77" s="1"/>
  <c r="M255" i="77"/>
  <c r="N255" i="77" s="1"/>
  <c r="D8623" i="79"/>
  <c r="D8631" i="79"/>
  <c r="D8639" i="79"/>
  <c r="D8647" i="79"/>
  <c r="D8655" i="79"/>
  <c r="D8663" i="79"/>
  <c r="D8671" i="79"/>
  <c r="D8679" i="79"/>
  <c r="D8687" i="79"/>
  <c r="D8695" i="79"/>
  <c r="D8703" i="79"/>
  <c r="D8711" i="79"/>
  <c r="D8719" i="79"/>
  <c r="D8089" i="79"/>
  <c r="D8097" i="79"/>
  <c r="D8105" i="79"/>
  <c r="D8113" i="79"/>
  <c r="D8121" i="79"/>
  <c r="D8129" i="79"/>
  <c r="D8137" i="79"/>
  <c r="D8145" i="79"/>
  <c r="D8153" i="79"/>
  <c r="D8161" i="79"/>
  <c r="D8169" i="79"/>
  <c r="D8177" i="79"/>
  <c r="D8185" i="79"/>
  <c r="D8193" i="79"/>
  <c r="D8201" i="79"/>
  <c r="D8209" i="79"/>
  <c r="D8217" i="79"/>
  <c r="D8225" i="79"/>
  <c r="D8233" i="79"/>
  <c r="D8241" i="79"/>
  <c r="D8249" i="79"/>
  <c r="D8257" i="79"/>
  <c r="D8265" i="79"/>
  <c r="D8273" i="79"/>
  <c r="D8281" i="79"/>
  <c r="D8289" i="79"/>
  <c r="D8297" i="79"/>
  <c r="D8305" i="79"/>
  <c r="D8313" i="79"/>
  <c r="D8321" i="79"/>
  <c r="D8329" i="79"/>
  <c r="D8337" i="79"/>
  <c r="D8345" i="79"/>
  <c r="D8353" i="79"/>
  <c r="D8361" i="79"/>
  <c r="D8369" i="79"/>
  <c r="D8377" i="79"/>
  <c r="D8385" i="79"/>
  <c r="D8393" i="79"/>
  <c r="D8401" i="79"/>
  <c r="D8409" i="79"/>
  <c r="D8417" i="79"/>
  <c r="D8425" i="79"/>
  <c r="D8433" i="79"/>
  <c r="D8441" i="79"/>
  <c r="D8449" i="79"/>
  <c r="D8457" i="79"/>
  <c r="D8465" i="79"/>
  <c r="D8473" i="79"/>
  <c r="D8481" i="79"/>
  <c r="D8489" i="79"/>
  <c r="D8497" i="79"/>
  <c r="D8505" i="79"/>
  <c r="D8626" i="79"/>
  <c r="D8634" i="79"/>
  <c r="D8642" i="79"/>
  <c r="D8650" i="79"/>
  <c r="D8658" i="79"/>
  <c r="D8666" i="79"/>
  <c r="D8674" i="79"/>
  <c r="D8682" i="79"/>
  <c r="D8690" i="79"/>
  <c r="D8698" i="79"/>
  <c r="D8706" i="79"/>
  <c r="D8714" i="79"/>
  <c r="D8084" i="79"/>
  <c r="D8092" i="79"/>
  <c r="D8100" i="79"/>
  <c r="D8108" i="79"/>
  <c r="D8116" i="79"/>
  <c r="D8124" i="79"/>
  <c r="D8132" i="79"/>
  <c r="D8140" i="79"/>
  <c r="D8148" i="79"/>
  <c r="D8156" i="79"/>
  <c r="D8164" i="79"/>
  <c r="D8172" i="79"/>
  <c r="D8180" i="79"/>
  <c r="D8188" i="79"/>
  <c r="D8196" i="79"/>
  <c r="D8204" i="79"/>
  <c r="D8212" i="79"/>
  <c r="D8220" i="79"/>
  <c r="D8228" i="79"/>
  <c r="D8236" i="79"/>
  <c r="D8244" i="79"/>
  <c r="D8252" i="79"/>
  <c r="D8260" i="79"/>
  <c r="D8268" i="79"/>
  <c r="D8276" i="79"/>
  <c r="D8284" i="79"/>
  <c r="D8292" i="79"/>
  <c r="D8300" i="79"/>
  <c r="D8308" i="79"/>
  <c r="D8316" i="79"/>
  <c r="D8324" i="79"/>
  <c r="D8332" i="79"/>
  <c r="D8340" i="79"/>
  <c r="D8348" i="79"/>
  <c r="D8356" i="79"/>
  <c r="D8364" i="79"/>
  <c r="D8372" i="79"/>
  <c r="D8380" i="79"/>
  <c r="D8388" i="79"/>
  <c r="D8396" i="79"/>
  <c r="D8404" i="79"/>
  <c r="D8412" i="79"/>
  <c r="D8420" i="79"/>
  <c r="D8428" i="79"/>
  <c r="D8436" i="79"/>
  <c r="D8444" i="79"/>
  <c r="D8452" i="79"/>
  <c r="D8460" i="79"/>
  <c r="D8468" i="79"/>
  <c r="D8476" i="79"/>
  <c r="D8484" i="79"/>
  <c r="D8492" i="79"/>
  <c r="D8500" i="79"/>
  <c r="D8508" i="79"/>
  <c r="D8627" i="79"/>
  <c r="D8635" i="79"/>
  <c r="D8643" i="79"/>
  <c r="D8651" i="79"/>
  <c r="D8659" i="79"/>
  <c r="D8667" i="79"/>
  <c r="D8675" i="79"/>
  <c r="D8683" i="79"/>
  <c r="D8691" i="79"/>
  <c r="D8699" i="79"/>
  <c r="D8707" i="79"/>
  <c r="D8715" i="79"/>
  <c r="D8085" i="79"/>
  <c r="D8093" i="79"/>
  <c r="D8101" i="79"/>
  <c r="D8109" i="79"/>
  <c r="D8117" i="79"/>
  <c r="D8125" i="79"/>
  <c r="D8133" i="79"/>
  <c r="D8141" i="79"/>
  <c r="D8149" i="79"/>
  <c r="D8157" i="79"/>
  <c r="D8165" i="79"/>
  <c r="D8173" i="79"/>
  <c r="D8181" i="79"/>
  <c r="D8189" i="79"/>
  <c r="D8197" i="79"/>
  <c r="D8205" i="79"/>
  <c r="D8213" i="79"/>
  <c r="D8221" i="79"/>
  <c r="D8229" i="79"/>
  <c r="D8237" i="79"/>
  <c r="D8245" i="79"/>
  <c r="D8253" i="79"/>
  <c r="D8261" i="79"/>
  <c r="D8269" i="79"/>
  <c r="D8277" i="79"/>
  <c r="D8285" i="79"/>
  <c r="D8293" i="79"/>
  <c r="D8301" i="79"/>
  <c r="D8309" i="79"/>
  <c r="D8317" i="79"/>
  <c r="D8325" i="79"/>
  <c r="D8333" i="79"/>
  <c r="D8341" i="79"/>
  <c r="D8349" i="79"/>
  <c r="D8357" i="79"/>
  <c r="D8365" i="79"/>
  <c r="D8373" i="79"/>
  <c r="D8381" i="79"/>
  <c r="D8389" i="79"/>
  <c r="D8397" i="79"/>
  <c r="D8620" i="79"/>
  <c r="D8628" i="79"/>
  <c r="D8636" i="79"/>
  <c r="D8644" i="79"/>
  <c r="D8652" i="79"/>
  <c r="D8660" i="79"/>
  <c r="D8668" i="79"/>
  <c r="D8676" i="79"/>
  <c r="D8684" i="79"/>
  <c r="D8692" i="79"/>
  <c r="D8700" i="79"/>
  <c r="D8708" i="79"/>
  <c r="D8716" i="79"/>
  <c r="D8086" i="79"/>
  <c r="D8094" i="79"/>
  <c r="D8102" i="79"/>
  <c r="D8110" i="79"/>
  <c r="D8118" i="79"/>
  <c r="D8126" i="79"/>
  <c r="D8134" i="79"/>
  <c r="D8142" i="79"/>
  <c r="D8150" i="79"/>
  <c r="D8158" i="79"/>
  <c r="D8621" i="79"/>
  <c r="D8629" i="79"/>
  <c r="D8637" i="79"/>
  <c r="D8645" i="79"/>
  <c r="D8633" i="79"/>
  <c r="M151" i="77" s="1"/>
  <c r="D8654" i="79"/>
  <c r="D8670" i="79"/>
  <c r="D8686" i="79"/>
  <c r="D8702" i="79"/>
  <c r="D8718" i="79"/>
  <c r="D8088" i="79"/>
  <c r="D8104" i="79"/>
  <c r="D8120" i="79"/>
  <c r="D8136" i="79"/>
  <c r="D8152" i="79"/>
  <c r="D8167" i="79"/>
  <c r="D8179" i="79"/>
  <c r="D8192" i="79"/>
  <c r="D8206" i="79"/>
  <c r="D8218" i="79"/>
  <c r="D8231" i="79"/>
  <c r="D8243" i="79"/>
  <c r="D8256" i="79"/>
  <c r="D8270" i="79"/>
  <c r="D8282" i="79"/>
  <c r="D8295" i="79"/>
  <c r="D8307" i="79"/>
  <c r="D8320" i="79"/>
  <c r="D8334" i="79"/>
  <c r="D8346" i="79"/>
  <c r="D8359" i="79"/>
  <c r="D8371" i="79"/>
  <c r="D8384" i="79"/>
  <c r="D8398" i="79"/>
  <c r="D8408" i="79"/>
  <c r="D8419" i="79"/>
  <c r="D8430" i="79"/>
  <c r="D8440" i="79"/>
  <c r="D8451" i="79"/>
  <c r="D8462" i="79"/>
  <c r="D8472" i="79"/>
  <c r="D8483" i="79"/>
  <c r="D8494" i="79"/>
  <c r="D8504" i="79"/>
  <c r="D8514" i="79"/>
  <c r="D8522" i="79"/>
  <c r="D8530" i="79"/>
  <c r="D8538" i="79"/>
  <c r="D8546" i="79"/>
  <c r="D8554" i="79"/>
  <c r="D8562" i="79"/>
  <c r="D8570" i="79"/>
  <c r="D8578" i="79"/>
  <c r="D8586" i="79"/>
  <c r="D8594" i="79"/>
  <c r="D8602" i="79"/>
  <c r="D8610" i="79"/>
  <c r="D8618" i="79"/>
  <c r="D8638" i="79"/>
  <c r="M108" i="77" s="1"/>
  <c r="D8656" i="79"/>
  <c r="D8672" i="79"/>
  <c r="D8688" i="79"/>
  <c r="D8704" i="79"/>
  <c r="D8720" i="79"/>
  <c r="D8090" i="79"/>
  <c r="D8106" i="79"/>
  <c r="D8122" i="79"/>
  <c r="D8138" i="79"/>
  <c r="D8154" i="79"/>
  <c r="D8168" i="79"/>
  <c r="D8182" i="79"/>
  <c r="D8194" i="79"/>
  <c r="D8207" i="79"/>
  <c r="D8219" i="79"/>
  <c r="D8232" i="79"/>
  <c r="D8246" i="79"/>
  <c r="D8258" i="79"/>
  <c r="D8271" i="79"/>
  <c r="D8283" i="79"/>
  <c r="D8296" i="79"/>
  <c r="D8310" i="79"/>
  <c r="D8322" i="79"/>
  <c r="D8335" i="79"/>
  <c r="D8347" i="79"/>
  <c r="D8360" i="79"/>
  <c r="D8374" i="79"/>
  <c r="D8386" i="79"/>
  <c r="D8399" i="79"/>
  <c r="D8410" i="79"/>
  <c r="D8421" i="79"/>
  <c r="D8431" i="79"/>
  <c r="D8442" i="79"/>
  <c r="D8453" i="79"/>
  <c r="D8463" i="79"/>
  <c r="D8474" i="79"/>
  <c r="D8485" i="79"/>
  <c r="D8495" i="79"/>
  <c r="D8506" i="79"/>
  <c r="D8515" i="79"/>
  <c r="D8523" i="79"/>
  <c r="D8531" i="79"/>
  <c r="D8539" i="79"/>
  <c r="D8547" i="79"/>
  <c r="D8555" i="79"/>
  <c r="D8563" i="79"/>
  <c r="D8571" i="79"/>
  <c r="D8579" i="79"/>
  <c r="D8587" i="79"/>
  <c r="D8595" i="79"/>
  <c r="D8603" i="79"/>
  <c r="D8611" i="79"/>
  <c r="D8619" i="79"/>
  <c r="D8640" i="79"/>
  <c r="D8657" i="79"/>
  <c r="D8673" i="79"/>
  <c r="D8689" i="79"/>
  <c r="D8705" i="79"/>
  <c r="D8091" i="79"/>
  <c r="D8107" i="79"/>
  <c r="D8123" i="79"/>
  <c r="D8139" i="79"/>
  <c r="D8155" i="79"/>
  <c r="D8170" i="79"/>
  <c r="D8183" i="79"/>
  <c r="D8195" i="79"/>
  <c r="D8208" i="79"/>
  <c r="D8222" i="79"/>
  <c r="D8234" i="79"/>
  <c r="D8247" i="79"/>
  <c r="D8259" i="79"/>
  <c r="D8272" i="79"/>
  <c r="D8286" i="79"/>
  <c r="D8298" i="79"/>
  <c r="D8311" i="79"/>
  <c r="D8323" i="79"/>
  <c r="D8336" i="79"/>
  <c r="D8350" i="79"/>
  <c r="D8362" i="79"/>
  <c r="D8375" i="79"/>
  <c r="D8387" i="79"/>
  <c r="D8400" i="79"/>
  <c r="D8411" i="79"/>
  <c r="D8422" i="79"/>
  <c r="D8432" i="79"/>
  <c r="D8443" i="79"/>
  <c r="D8454" i="79"/>
  <c r="D8464" i="79"/>
  <c r="D8475" i="79"/>
  <c r="D8486" i="79"/>
  <c r="D8496" i="79"/>
  <c r="D8507" i="79"/>
  <c r="D8516" i="79"/>
  <c r="D8524" i="79"/>
  <c r="D8532" i="79"/>
  <c r="D8540" i="79"/>
  <c r="D8548" i="79"/>
  <c r="D8556" i="79"/>
  <c r="D8564" i="79"/>
  <c r="D8572" i="79"/>
  <c r="D8580" i="79"/>
  <c r="D8588" i="79"/>
  <c r="D8596" i="79"/>
  <c r="D8604" i="79"/>
  <c r="D8612" i="79"/>
  <c r="D8622" i="79"/>
  <c r="D8641" i="79"/>
  <c r="D8661" i="79"/>
  <c r="D8677" i="79"/>
  <c r="D8693" i="79"/>
  <c r="D8709" i="79"/>
  <c r="D8095" i="79"/>
  <c r="D8111" i="79"/>
  <c r="D8127" i="79"/>
  <c r="D8143" i="79"/>
  <c r="D8159" i="79"/>
  <c r="D8171" i="79"/>
  <c r="D8184" i="79"/>
  <c r="D8198" i="79"/>
  <c r="D8210" i="79"/>
  <c r="D8223" i="79"/>
  <c r="D8235" i="79"/>
  <c r="D8248" i="79"/>
  <c r="D8262" i="79"/>
  <c r="D8274" i="79"/>
  <c r="D8287" i="79"/>
  <c r="D8299" i="79"/>
  <c r="D8312" i="79"/>
  <c r="D8326" i="79"/>
  <c r="D8338" i="79"/>
  <c r="D8351" i="79"/>
  <c r="D8363" i="79"/>
  <c r="D8376" i="79"/>
  <c r="D8390" i="79"/>
  <c r="D8402" i="79"/>
  <c r="D8413" i="79"/>
  <c r="D8423" i="79"/>
  <c r="D8434" i="79"/>
  <c r="D8445" i="79"/>
  <c r="D8455" i="79"/>
  <c r="D8466" i="79"/>
  <c r="D8477" i="79"/>
  <c r="D8487" i="79"/>
  <c r="D8498" i="79"/>
  <c r="D8509" i="79"/>
  <c r="D8517" i="79"/>
  <c r="D8525" i="79"/>
  <c r="D8533" i="79"/>
  <c r="D8541" i="79"/>
  <c r="D8549" i="79"/>
  <c r="D8557" i="79"/>
  <c r="D8565" i="79"/>
  <c r="D8573" i="79"/>
  <c r="D8581" i="79"/>
  <c r="D8589" i="79"/>
  <c r="D8597" i="79"/>
  <c r="D8605" i="79"/>
  <c r="D8613" i="79"/>
  <c r="D8630" i="79"/>
  <c r="D8649" i="79"/>
  <c r="D8665" i="79"/>
  <c r="D8681" i="79"/>
  <c r="D8697" i="79"/>
  <c r="D8713" i="79"/>
  <c r="D8083" i="79"/>
  <c r="D8099" i="79"/>
  <c r="D8115" i="79"/>
  <c r="D8131" i="79"/>
  <c r="D8147" i="79"/>
  <c r="D8163" i="79"/>
  <c r="D8176" i="79"/>
  <c r="D8190" i="79"/>
  <c r="D8202" i="79"/>
  <c r="D8215" i="79"/>
  <c r="D8227" i="79"/>
  <c r="D8240" i="79"/>
  <c r="D8254" i="79"/>
  <c r="D8266" i="79"/>
  <c r="D8279" i="79"/>
  <c r="D8291" i="79"/>
  <c r="D8304" i="79"/>
  <c r="D8318" i="79"/>
  <c r="D8330" i="79"/>
  <c r="D8343" i="79"/>
  <c r="D8355" i="79"/>
  <c r="D8368" i="79"/>
  <c r="D8382" i="79"/>
  <c r="D8394" i="79"/>
  <c r="D8406" i="79"/>
  <c r="D8416" i="79"/>
  <c r="D8427" i="79"/>
  <c r="D8438" i="79"/>
  <c r="D8448" i="79"/>
  <c r="D8459" i="79"/>
  <c r="D8470" i="79"/>
  <c r="D8480" i="79"/>
  <c r="D8491" i="79"/>
  <c r="D8502" i="79"/>
  <c r="D8512" i="79"/>
  <c r="D8520" i="79"/>
  <c r="D8528" i="79"/>
  <c r="D8536" i="79"/>
  <c r="D8544" i="79"/>
  <c r="D8552" i="79"/>
  <c r="D8560" i="79"/>
  <c r="D8568" i="79"/>
  <c r="D8576" i="79"/>
  <c r="D8584" i="79"/>
  <c r="D8592" i="79"/>
  <c r="D8600" i="79"/>
  <c r="D8608" i="79"/>
  <c r="D8616" i="79"/>
  <c r="D8632" i="79"/>
  <c r="D8653" i="79"/>
  <c r="D8669" i="79"/>
  <c r="D8685" i="79"/>
  <c r="D8701" i="79"/>
  <c r="D8717" i="79"/>
  <c r="D8087" i="79"/>
  <c r="D8103" i="79"/>
  <c r="D8119" i="79"/>
  <c r="D8135" i="79"/>
  <c r="D8151" i="79"/>
  <c r="D8166" i="79"/>
  <c r="D8178" i="79"/>
  <c r="D8191" i="79"/>
  <c r="D8203" i="79"/>
  <c r="D8216" i="79"/>
  <c r="D8230" i="79"/>
  <c r="D8242" i="79"/>
  <c r="D8255" i="79"/>
  <c r="D8267" i="79"/>
  <c r="D8280" i="79"/>
  <c r="D8294" i="79"/>
  <c r="D8306" i="79"/>
  <c r="D8319" i="79"/>
  <c r="D8331" i="79"/>
  <c r="D8344" i="79"/>
  <c r="D8358" i="79"/>
  <c r="D8370" i="79"/>
  <c r="D8383" i="79"/>
  <c r="D8395" i="79"/>
  <c r="D8407" i="79"/>
  <c r="D8418" i="79"/>
  <c r="D8429" i="79"/>
  <c r="D8439" i="79"/>
  <c r="D8450" i="79"/>
  <c r="D8461" i="79"/>
  <c r="D8471" i="79"/>
  <c r="D8482" i="79"/>
  <c r="D8493" i="79"/>
  <c r="D8503" i="79"/>
  <c r="D8513" i="79"/>
  <c r="D8521" i="79"/>
  <c r="D8529" i="79"/>
  <c r="D8537" i="79"/>
  <c r="D8545" i="79"/>
  <c r="D8553" i="79"/>
  <c r="D8561" i="79"/>
  <c r="D8569" i="79"/>
  <c r="D8577" i="79"/>
  <c r="D8585" i="79"/>
  <c r="D8593" i="79"/>
  <c r="D8601" i="79"/>
  <c r="D8609" i="79"/>
  <c r="D8617" i="79"/>
  <c r="D8678" i="79"/>
  <c r="D8128" i="79"/>
  <c r="D8186" i="79"/>
  <c r="D8238" i="79"/>
  <c r="D8288" i="79"/>
  <c r="D8339" i="79"/>
  <c r="D8391" i="79"/>
  <c r="D8435" i="79"/>
  <c r="D8478" i="79"/>
  <c r="D8518" i="79"/>
  <c r="D8550" i="79"/>
  <c r="D8582" i="79"/>
  <c r="D8614" i="79"/>
  <c r="D8680" i="79"/>
  <c r="D8130" i="79"/>
  <c r="D8187" i="79"/>
  <c r="D8239" i="79"/>
  <c r="D8290" i="79"/>
  <c r="D8342" i="79"/>
  <c r="D8392" i="79"/>
  <c r="D8437" i="79"/>
  <c r="D8479" i="79"/>
  <c r="D8519" i="79"/>
  <c r="D8551" i="79"/>
  <c r="D8583" i="79"/>
  <c r="D8615" i="79"/>
  <c r="D8624" i="79"/>
  <c r="D8694" i="79"/>
  <c r="D8144" i="79"/>
  <c r="D8199" i="79"/>
  <c r="D8250" i="79"/>
  <c r="D8302" i="79"/>
  <c r="D8352" i="79"/>
  <c r="D8403" i="79"/>
  <c r="D8446" i="79"/>
  <c r="D8488" i="79"/>
  <c r="D8526" i="79"/>
  <c r="D8558" i="79"/>
  <c r="D8590" i="79"/>
  <c r="D8625" i="79"/>
  <c r="D8696" i="79"/>
  <c r="D8082" i="79"/>
  <c r="D8146" i="79"/>
  <c r="D8200" i="79"/>
  <c r="D8251" i="79"/>
  <c r="D8303" i="79"/>
  <c r="D8354" i="79"/>
  <c r="D8405" i="79"/>
  <c r="D8447" i="79"/>
  <c r="D8490" i="79"/>
  <c r="D8527" i="79"/>
  <c r="D8559" i="79"/>
  <c r="D8591" i="79"/>
  <c r="D8646" i="79"/>
  <c r="D8710" i="79"/>
  <c r="D8096" i="79"/>
  <c r="D8160" i="79"/>
  <c r="D8211" i="79"/>
  <c r="D8263" i="79"/>
  <c r="D8314" i="79"/>
  <c r="D8366" i="79"/>
  <c r="D8414" i="79"/>
  <c r="D8456" i="79"/>
  <c r="D8499" i="79"/>
  <c r="D8534" i="79"/>
  <c r="D8566" i="79"/>
  <c r="D8598" i="79"/>
  <c r="D8648" i="79"/>
  <c r="D8712" i="79"/>
  <c r="D8098" i="79"/>
  <c r="D8162" i="79"/>
  <c r="D8214" i="79"/>
  <c r="D8264" i="79"/>
  <c r="D8315" i="79"/>
  <c r="D8367" i="79"/>
  <c r="D8415" i="79"/>
  <c r="D8458" i="79"/>
  <c r="D8501" i="79"/>
  <c r="D8535" i="79"/>
  <c r="D8567" i="79"/>
  <c r="D8599" i="79"/>
  <c r="D8662" i="79"/>
  <c r="D8112" i="79"/>
  <c r="D8174" i="79"/>
  <c r="D8224" i="79"/>
  <c r="D8275" i="79"/>
  <c r="D8327" i="79"/>
  <c r="D8378" i="79"/>
  <c r="D8424" i="79"/>
  <c r="D8467" i="79"/>
  <c r="D8510" i="79"/>
  <c r="D8542" i="79"/>
  <c r="D8574" i="79"/>
  <c r="D8606" i="79"/>
  <c r="D8664" i="79"/>
  <c r="D8114" i="79"/>
  <c r="D8175" i="79"/>
  <c r="D8226" i="79"/>
  <c r="D8278" i="79"/>
  <c r="D8328" i="79"/>
  <c r="D8379" i="79"/>
  <c r="D8426" i="79"/>
  <c r="D8469" i="79"/>
  <c r="D8511" i="79"/>
  <c r="D8543" i="79"/>
  <c r="D8575" i="79"/>
  <c r="D8607" i="79"/>
  <c r="D6416" i="79"/>
  <c r="D6424" i="79"/>
  <c r="D6432" i="79"/>
  <c r="D6440" i="79"/>
  <c r="D6448" i="79"/>
  <c r="D6456" i="79"/>
  <c r="D6464" i="79"/>
  <c r="D6472" i="79"/>
  <c r="D6480" i="79"/>
  <c r="D6488" i="79"/>
  <c r="D6496" i="79"/>
  <c r="D6504" i="79"/>
  <c r="D6512" i="79"/>
  <c r="D6520" i="79"/>
  <c r="D6528" i="79"/>
  <c r="D6536" i="79"/>
  <c r="D6544" i="79"/>
  <c r="D6552" i="79"/>
  <c r="D6560" i="79"/>
  <c r="D6568" i="79"/>
  <c r="D6576" i="79"/>
  <c r="D6584" i="79"/>
  <c r="D6592" i="79"/>
  <c r="D6600" i="79"/>
  <c r="D6608" i="79"/>
  <c r="D6616" i="79"/>
  <c r="D6410" i="79"/>
  <c r="D6418" i="79"/>
  <c r="D6426" i="79"/>
  <c r="D6434" i="79"/>
  <c r="D6442" i="79"/>
  <c r="D6450" i="79"/>
  <c r="D6458" i="79"/>
  <c r="D6466" i="79"/>
  <c r="D6474" i="79"/>
  <c r="D6482" i="79"/>
  <c r="D6490" i="79"/>
  <c r="D6498" i="79"/>
  <c r="D6506" i="79"/>
  <c r="D6514" i="79"/>
  <c r="D6522" i="79"/>
  <c r="D6530" i="79"/>
  <c r="D6538" i="79"/>
  <c r="D6546" i="79"/>
  <c r="D6554" i="79"/>
  <c r="D6562" i="79"/>
  <c r="D6570" i="79"/>
  <c r="D6578" i="79"/>
  <c r="D6586" i="79"/>
  <c r="D6594" i="79"/>
  <c r="D6602" i="79"/>
  <c r="D6610" i="79"/>
  <c r="D6618" i="79"/>
  <c r="D6411" i="79"/>
  <c r="D6419" i="79"/>
  <c r="D6427" i="79"/>
  <c r="D6435" i="79"/>
  <c r="D6443" i="79"/>
  <c r="D6451" i="79"/>
  <c r="D6459" i="79"/>
  <c r="D6467" i="79"/>
  <c r="D6475" i="79"/>
  <c r="D6483" i="79"/>
  <c r="D6491" i="79"/>
  <c r="D6499" i="79"/>
  <c r="D6507" i="79"/>
  <c r="D6515" i="79"/>
  <c r="D6523" i="79"/>
  <c r="D6531" i="79"/>
  <c r="D6539" i="79"/>
  <c r="D6547" i="79"/>
  <c r="D6555" i="79"/>
  <c r="D6563" i="79"/>
  <c r="D6571" i="79"/>
  <c r="D6579" i="79"/>
  <c r="D6587" i="79"/>
  <c r="D6595" i="79"/>
  <c r="D6603" i="79"/>
  <c r="D6412" i="79"/>
  <c r="D6420" i="79"/>
  <c r="D6428" i="79"/>
  <c r="D6436" i="79"/>
  <c r="D6444" i="79"/>
  <c r="D6452" i="79"/>
  <c r="D6460" i="79"/>
  <c r="D6468" i="79"/>
  <c r="D6476" i="79"/>
  <c r="D6484" i="79"/>
  <c r="D6492" i="79"/>
  <c r="D6500" i="79"/>
  <c r="D6508" i="79"/>
  <c r="D6516" i="79"/>
  <c r="D6524" i="79"/>
  <c r="D6532" i="79"/>
  <c r="D6540" i="79"/>
  <c r="D6548" i="79"/>
  <c r="D6556" i="79"/>
  <c r="D6564" i="79"/>
  <c r="D6572" i="79"/>
  <c r="D6580" i="79"/>
  <c r="D6588" i="79"/>
  <c r="D6596" i="79"/>
  <c r="D6604" i="79"/>
  <c r="D6612" i="79"/>
  <c r="D6413" i="79"/>
  <c r="D6421" i="79"/>
  <c r="D6429" i="79"/>
  <c r="D6437" i="79"/>
  <c r="D6445" i="79"/>
  <c r="D6453" i="79"/>
  <c r="D6461" i="79"/>
  <c r="D6469" i="79"/>
  <c r="D6477" i="79"/>
  <c r="D6485" i="79"/>
  <c r="D6493" i="79"/>
  <c r="D6501" i="79"/>
  <c r="D6509" i="79"/>
  <c r="D6517" i="79"/>
  <c r="D6525" i="79"/>
  <c r="D6533" i="79"/>
  <c r="D6541" i="79"/>
  <c r="D6549" i="79"/>
  <c r="D6557" i="79"/>
  <c r="D6565" i="79"/>
  <c r="D6573" i="79"/>
  <c r="D6414" i="79"/>
  <c r="D6422" i="79"/>
  <c r="D6430" i="79"/>
  <c r="D6438" i="79"/>
  <c r="D6415" i="79"/>
  <c r="D6423" i="79"/>
  <c r="D6431" i="79"/>
  <c r="D6439" i="79"/>
  <c r="D6447" i="79"/>
  <c r="D6455" i="79"/>
  <c r="D6463" i="79"/>
  <c r="D6471" i="79"/>
  <c r="D6479" i="79"/>
  <c r="D6487" i="79"/>
  <c r="D6495" i="79"/>
  <c r="D6503" i="79"/>
  <c r="D6511" i="79"/>
  <c r="D6519" i="79"/>
  <c r="D6527" i="79"/>
  <c r="D6535" i="79"/>
  <c r="D6543" i="79"/>
  <c r="D6551" i="79"/>
  <c r="D6559" i="79"/>
  <c r="D6567" i="79"/>
  <c r="D6575" i="79"/>
  <c r="D6583" i="79"/>
  <c r="D6591" i="79"/>
  <c r="D6599" i="79"/>
  <c r="D6607" i="79"/>
  <c r="D6615" i="79"/>
  <c r="D6433" i="79"/>
  <c r="D6470" i="79"/>
  <c r="D6502" i="79"/>
  <c r="D6534" i="79"/>
  <c r="D6566" i="79"/>
  <c r="D6590" i="79"/>
  <c r="D6611" i="79"/>
  <c r="D6623" i="79"/>
  <c r="D6631" i="79"/>
  <c r="D6639" i="79"/>
  <c r="D6647" i="79"/>
  <c r="D6655" i="79"/>
  <c r="D6663" i="79"/>
  <c r="D6671" i="79"/>
  <c r="D6679" i="79"/>
  <c r="D6687" i="79"/>
  <c r="D6695" i="79"/>
  <c r="D6703" i="79"/>
  <c r="D6711" i="79"/>
  <c r="D6719" i="79"/>
  <c r="D6727" i="79"/>
  <c r="D6735" i="79"/>
  <c r="D6743" i="79"/>
  <c r="D6751" i="79"/>
  <c r="D6759" i="79"/>
  <c r="D6767" i="79"/>
  <c r="D6775" i="79"/>
  <c r="D6783" i="79"/>
  <c r="D6791" i="79"/>
  <c r="D6799" i="79"/>
  <c r="D6807" i="79"/>
  <c r="D6815" i="79"/>
  <c r="D6823" i="79"/>
  <c r="D6831" i="79"/>
  <c r="D6839" i="79"/>
  <c r="D6847" i="79"/>
  <c r="D6855" i="79"/>
  <c r="D6863" i="79"/>
  <c r="D6871" i="79"/>
  <c r="D6879" i="79"/>
  <c r="D6887" i="79"/>
  <c r="D6895" i="79"/>
  <c r="D6903" i="79"/>
  <c r="D6911" i="79"/>
  <c r="D6919" i="79"/>
  <c r="D6927" i="79"/>
  <c r="D6935" i="79"/>
  <c r="D6943" i="79"/>
  <c r="D6951" i="79"/>
  <c r="D6959" i="79"/>
  <c r="D6967" i="79"/>
  <c r="D6975" i="79"/>
  <c r="D6983" i="79"/>
  <c r="D6991" i="79"/>
  <c r="D6999" i="79"/>
  <c r="D7007" i="79"/>
  <c r="D7015" i="79"/>
  <c r="D7023" i="79"/>
  <c r="D7031" i="79"/>
  <c r="D7039" i="79"/>
  <c r="D7047" i="79"/>
  <c r="D7055" i="79"/>
  <c r="D7063" i="79"/>
  <c r="D7071" i="79"/>
  <c r="D7079" i="79"/>
  <c r="D7087" i="79"/>
  <c r="D7095" i="79"/>
  <c r="D7103" i="79"/>
  <c r="D7111" i="79"/>
  <c r="D7119" i="79"/>
  <c r="D7127" i="79"/>
  <c r="D7135" i="79"/>
  <c r="D7143" i="79"/>
  <c r="D7151" i="79"/>
  <c r="D7159" i="79"/>
  <c r="D7167" i="79"/>
  <c r="D7175" i="79"/>
  <c r="D7183" i="79"/>
  <c r="D7191" i="79"/>
  <c r="D7199" i="79"/>
  <c r="D7207" i="79"/>
  <c r="D7215" i="79"/>
  <c r="D7223" i="79"/>
  <c r="D6441" i="79"/>
  <c r="D6473" i="79"/>
  <c r="D6505" i="79"/>
  <c r="D6537" i="79"/>
  <c r="D6569" i="79"/>
  <c r="D6593" i="79"/>
  <c r="D6613" i="79"/>
  <c r="D6624" i="79"/>
  <c r="D6632" i="79"/>
  <c r="D6640" i="79"/>
  <c r="D6648" i="79"/>
  <c r="D6656" i="79"/>
  <c r="D6664" i="79"/>
  <c r="D6672" i="79"/>
  <c r="D6680" i="79"/>
  <c r="D6688" i="79"/>
  <c r="D6696" i="79"/>
  <c r="D6704" i="79"/>
  <c r="D6712" i="79"/>
  <c r="D6720" i="79"/>
  <c r="D6728" i="79"/>
  <c r="D6736" i="79"/>
  <c r="D6744" i="79"/>
  <c r="D6752" i="79"/>
  <c r="D6760" i="79"/>
  <c r="D6768" i="79"/>
  <c r="D6776" i="79"/>
  <c r="D6784" i="79"/>
  <c r="D6792" i="79"/>
  <c r="D6800" i="79"/>
  <c r="D6808" i="79"/>
  <c r="D6816" i="79"/>
  <c r="D6824" i="79"/>
  <c r="D6832" i="79"/>
  <c r="D6840" i="79"/>
  <c r="D6848" i="79"/>
  <c r="D6856" i="79"/>
  <c r="D6864" i="79"/>
  <c r="D6872" i="79"/>
  <c r="D6880" i="79"/>
  <c r="D6888" i="79"/>
  <c r="D6896" i="79"/>
  <c r="D6904" i="79"/>
  <c r="D6912" i="79"/>
  <c r="D6920" i="79"/>
  <c r="D6928" i="79"/>
  <c r="D6936" i="79"/>
  <c r="D6944" i="79"/>
  <c r="D6952" i="79"/>
  <c r="D6960" i="79"/>
  <c r="D6968" i="79"/>
  <c r="D6976" i="79"/>
  <c r="D6984" i="79"/>
  <c r="D6992" i="79"/>
  <c r="D7000" i="79"/>
  <c r="D7008" i="79"/>
  <c r="D7016" i="79"/>
  <c r="D7024" i="79"/>
  <c r="D7032" i="79"/>
  <c r="D7040" i="79"/>
  <c r="D7048" i="79"/>
  <c r="D7056" i="79"/>
  <c r="D6446" i="79"/>
  <c r="D6478" i="79"/>
  <c r="D6510" i="79"/>
  <c r="D6542" i="79"/>
  <c r="D6574" i="79"/>
  <c r="D6597" i="79"/>
  <c r="D6614" i="79"/>
  <c r="D6625" i="79"/>
  <c r="D6633" i="79"/>
  <c r="D6641" i="79"/>
  <c r="D6649" i="79"/>
  <c r="D6657" i="79"/>
  <c r="D6665" i="79"/>
  <c r="D6673" i="79"/>
  <c r="D6681" i="79"/>
  <c r="D6689" i="79"/>
  <c r="D6697" i="79"/>
  <c r="D6705" i="79"/>
  <c r="D6713" i="79"/>
  <c r="D6721" i="79"/>
  <c r="D6729" i="79"/>
  <c r="D6737" i="79"/>
  <c r="D6745" i="79"/>
  <c r="D6753" i="79"/>
  <c r="D6761" i="79"/>
  <c r="D6769" i="79"/>
  <c r="D6777" i="79"/>
  <c r="D6785" i="79"/>
  <c r="D6793" i="79"/>
  <c r="D6801" i="79"/>
  <c r="D6809" i="79"/>
  <c r="D6817" i="79"/>
  <c r="D6825" i="79"/>
  <c r="D6833" i="79"/>
  <c r="D6841" i="79"/>
  <c r="D6849" i="79"/>
  <c r="D6857" i="79"/>
  <c r="D6865" i="79"/>
  <c r="D6873" i="79"/>
  <c r="D6881" i="79"/>
  <c r="D6889" i="79"/>
  <c r="D6897" i="79"/>
  <c r="D6905" i="79"/>
  <c r="D6913" i="79"/>
  <c r="D6921" i="79"/>
  <c r="D6929" i="79"/>
  <c r="D6937" i="79"/>
  <c r="D6945" i="79"/>
  <c r="D6953" i="79"/>
  <c r="D6961" i="79"/>
  <c r="D6969" i="79"/>
  <c r="D6977" i="79"/>
  <c r="D6985" i="79"/>
  <c r="D6993" i="79"/>
  <c r="D7001" i="79"/>
  <c r="D7009" i="79"/>
  <c r="D7017" i="79"/>
  <c r="D7025" i="79"/>
  <c r="D7033" i="79"/>
  <c r="D7041" i="79"/>
  <c r="D7049" i="79"/>
  <c r="D7057" i="79"/>
  <c r="D7065" i="79"/>
  <c r="D7073" i="79"/>
  <c r="D7081" i="79"/>
  <c r="D7089" i="79"/>
  <c r="D7097" i="79"/>
  <c r="D7105" i="79"/>
  <c r="D7113" i="79"/>
  <c r="D7121" i="79"/>
  <c r="D7129" i="79"/>
  <c r="D7137" i="79"/>
  <c r="D7145" i="79"/>
  <c r="D7153" i="79"/>
  <c r="D7161" i="79"/>
  <c r="D7169" i="79"/>
  <c r="D7177" i="79"/>
  <c r="D7185" i="79"/>
  <c r="D7193" i="79"/>
  <c r="D7201" i="79"/>
  <c r="D7209" i="79"/>
  <c r="D7217" i="79"/>
  <c r="D7225" i="79"/>
  <c r="D7233" i="79"/>
  <c r="D6449" i="79"/>
  <c r="D6481" i="79"/>
  <c r="D6513" i="79"/>
  <c r="D6545" i="79"/>
  <c r="D6577" i="79"/>
  <c r="D6598" i="79"/>
  <c r="D6617" i="79"/>
  <c r="D6626" i="79"/>
  <c r="D6634" i="79"/>
  <c r="D6642" i="79"/>
  <c r="D6650" i="79"/>
  <c r="D6658" i="79"/>
  <c r="D6666" i="79"/>
  <c r="D6674" i="79"/>
  <c r="D6682" i="79"/>
  <c r="D6690" i="79"/>
  <c r="D6698" i="79"/>
  <c r="D6706" i="79"/>
  <c r="D6714" i="79"/>
  <c r="D6722" i="79"/>
  <c r="D6730" i="79"/>
  <c r="D6738" i="79"/>
  <c r="D6746" i="79"/>
  <c r="D6754" i="79"/>
  <c r="D6762" i="79"/>
  <c r="D6770" i="79"/>
  <c r="D6778" i="79"/>
  <c r="D6786" i="79"/>
  <c r="D6794" i="79"/>
  <c r="D6802" i="79"/>
  <c r="D6810" i="79"/>
  <c r="D6818" i="79"/>
  <c r="D6826" i="79"/>
  <c r="D6834" i="79"/>
  <c r="D6842" i="79"/>
  <c r="D6850" i="79"/>
  <c r="D6858" i="79"/>
  <c r="D6866" i="79"/>
  <c r="D6874" i="79"/>
  <c r="D6882" i="79"/>
  <c r="D6890" i="79"/>
  <c r="D6898" i="79"/>
  <c r="D6906" i="79"/>
  <c r="D6914" i="79"/>
  <c r="D6922" i="79"/>
  <c r="D6930" i="79"/>
  <c r="D6938" i="79"/>
  <c r="D6946" i="79"/>
  <c r="D6954" i="79"/>
  <c r="D6962" i="79"/>
  <c r="D6970" i="79"/>
  <c r="D6978" i="79"/>
  <c r="D6986" i="79"/>
  <c r="D6994" i="79"/>
  <c r="D7002" i="79"/>
  <c r="D7010" i="79"/>
  <c r="D7018" i="79"/>
  <c r="D7026" i="79"/>
  <c r="D7034" i="79"/>
  <c r="D7042" i="79"/>
  <c r="D7050" i="79"/>
  <c r="D7058" i="79"/>
  <c r="D7066" i="79"/>
  <c r="D7074" i="79"/>
  <c r="D7082" i="79"/>
  <c r="D7090" i="79"/>
  <c r="D7098" i="79"/>
  <c r="D7106" i="79"/>
  <c r="D7114" i="79"/>
  <c r="D7122" i="79"/>
  <c r="D7130" i="79"/>
  <c r="D7138" i="79"/>
  <c r="D7146" i="79"/>
  <c r="D7154" i="79"/>
  <c r="D7162" i="79"/>
  <c r="D7170" i="79"/>
  <c r="D7178" i="79"/>
  <c r="D7186" i="79"/>
  <c r="D6454" i="79"/>
  <c r="D6486" i="79"/>
  <c r="D6518" i="79"/>
  <c r="D6550" i="79"/>
  <c r="D6581" i="79"/>
  <c r="D6601" i="79"/>
  <c r="D6619" i="79"/>
  <c r="D6627" i="79"/>
  <c r="D6635" i="79"/>
  <c r="D6643" i="79"/>
  <c r="D6651" i="79"/>
  <c r="D6659" i="79"/>
  <c r="D6667" i="79"/>
  <c r="D6675" i="79"/>
  <c r="D6683" i="79"/>
  <c r="D6691" i="79"/>
  <c r="D6699" i="79"/>
  <c r="D6707" i="79"/>
  <c r="D6715" i="79"/>
  <c r="D6723" i="79"/>
  <c r="D6731" i="79"/>
  <c r="D6739" i="79"/>
  <c r="D6747" i="79"/>
  <c r="D6755" i="79"/>
  <c r="D6763" i="79"/>
  <c r="D6771" i="79"/>
  <c r="D6779" i="79"/>
  <c r="D6787" i="79"/>
  <c r="D6795" i="79"/>
  <c r="D6803" i="79"/>
  <c r="D6811" i="79"/>
  <c r="D6819" i="79"/>
  <c r="D6827" i="79"/>
  <c r="D6835" i="79"/>
  <c r="D6843" i="79"/>
  <c r="D6851" i="79"/>
  <c r="D6859" i="79"/>
  <c r="D6867" i="79"/>
  <c r="D6875" i="79"/>
  <c r="D6883" i="79"/>
  <c r="D6891" i="79"/>
  <c r="D6899" i="79"/>
  <c r="D6907" i="79"/>
  <c r="D6915" i="79"/>
  <c r="D6923" i="79"/>
  <c r="D6931" i="79"/>
  <c r="D6939" i="79"/>
  <c r="D6947" i="79"/>
  <c r="D6955" i="79"/>
  <c r="D6963" i="79"/>
  <c r="D6971" i="79"/>
  <c r="D6979" i="79"/>
  <c r="D6987" i="79"/>
  <c r="D6995" i="79"/>
  <c r="D7003" i="79"/>
  <c r="D7011" i="79"/>
  <c r="D7019" i="79"/>
  <c r="D7027" i="79"/>
  <c r="D7035" i="79"/>
  <c r="D7043" i="79"/>
  <c r="D7051" i="79"/>
  <c r="D7059" i="79"/>
  <c r="D7067" i="79"/>
  <c r="D7075" i="79"/>
  <c r="D7083" i="79"/>
  <c r="D7091" i="79"/>
  <c r="D7099" i="79"/>
  <c r="D7107" i="79"/>
  <c r="D7115" i="79"/>
  <c r="D7123" i="79"/>
  <c r="D7131" i="79"/>
  <c r="D7139" i="79"/>
  <c r="D7147" i="79"/>
  <c r="D7155" i="79"/>
  <c r="D7163" i="79"/>
  <c r="D7171" i="79"/>
  <c r="D7179" i="79"/>
  <c r="D7187" i="79"/>
  <c r="D7195" i="79"/>
  <c r="D7203" i="79"/>
  <c r="D7211" i="79"/>
  <c r="D7219" i="79"/>
  <c r="D7227" i="79"/>
  <c r="D7235" i="79"/>
  <c r="D6409" i="79"/>
  <c r="D6457" i="79"/>
  <c r="D6489" i="79"/>
  <c r="D6521" i="79"/>
  <c r="D6553" i="79"/>
  <c r="D6582" i="79"/>
  <c r="D6605" i="79"/>
  <c r="D6620" i="79"/>
  <c r="D6628" i="79"/>
  <c r="D6636" i="79"/>
  <c r="D6644" i="79"/>
  <c r="D6652" i="79"/>
  <c r="D6660" i="79"/>
  <c r="D6668" i="79"/>
  <c r="D6676" i="79"/>
  <c r="D6684" i="79"/>
  <c r="D6692" i="79"/>
  <c r="D6700" i="79"/>
  <c r="D6708" i="79"/>
  <c r="D6716" i="79"/>
  <c r="D6724" i="79"/>
  <c r="D6732" i="79"/>
  <c r="D6740" i="79"/>
  <c r="D6748" i="79"/>
  <c r="D6756" i="79"/>
  <c r="D6764" i="79"/>
  <c r="D6772" i="79"/>
  <c r="D6780" i="79"/>
  <c r="D6788" i="79"/>
  <c r="D6796" i="79"/>
  <c r="D6804" i="79"/>
  <c r="D6812" i="79"/>
  <c r="D6820" i="79"/>
  <c r="D6828" i="79"/>
  <c r="D6836" i="79"/>
  <c r="D6844" i="79"/>
  <c r="D6852" i="79"/>
  <c r="D6860" i="79"/>
  <c r="D6868" i="79"/>
  <c r="D6876" i="79"/>
  <c r="D6884" i="79"/>
  <c r="D6892" i="79"/>
  <c r="D6900" i="79"/>
  <c r="D6908" i="79"/>
  <c r="D6916" i="79"/>
  <c r="D6924" i="79"/>
  <c r="D6932" i="79"/>
  <c r="D6940" i="79"/>
  <c r="D6948" i="79"/>
  <c r="D6956" i="79"/>
  <c r="D6964" i="79"/>
  <c r="D6972" i="79"/>
  <c r="D6980" i="79"/>
  <c r="D6988" i="79"/>
  <c r="D6996" i="79"/>
  <c r="D7004" i="79"/>
  <c r="D7012" i="79"/>
  <c r="D7020" i="79"/>
  <c r="D7028" i="79"/>
  <c r="D7036" i="79"/>
  <c r="D7044" i="79"/>
  <c r="D7052" i="79"/>
  <c r="D7060" i="79"/>
  <c r="D7068" i="79"/>
  <c r="D7076" i="79"/>
  <c r="D7084" i="79"/>
  <c r="D7092" i="79"/>
  <c r="D7100" i="79"/>
  <c r="D7108" i="79"/>
  <c r="D7116" i="79"/>
  <c r="D7124" i="79"/>
  <c r="D7132" i="79"/>
  <c r="D7140" i="79"/>
  <c r="D7148" i="79"/>
  <c r="D7156" i="79"/>
  <c r="D7164" i="79"/>
  <c r="D7172" i="79"/>
  <c r="D7180" i="79"/>
  <c r="D7188" i="79"/>
  <c r="D6417" i="79"/>
  <c r="D6462" i="79"/>
  <c r="D6494" i="79"/>
  <c r="D6526" i="79"/>
  <c r="D6558" i="79"/>
  <c r="D6585" i="79"/>
  <c r="D6606" i="79"/>
  <c r="D6621" i="79"/>
  <c r="D6629" i="79"/>
  <c r="D6637" i="79"/>
  <c r="D6645" i="79"/>
  <c r="D6653" i="79"/>
  <c r="D6661" i="79"/>
  <c r="D6669" i="79"/>
  <c r="D6677" i="79"/>
  <c r="D6685" i="79"/>
  <c r="D6693" i="79"/>
  <c r="D6701" i="79"/>
  <c r="D6709" i="79"/>
  <c r="D6717" i="79"/>
  <c r="D6725" i="79"/>
  <c r="D6733" i="79"/>
  <c r="D6741" i="79"/>
  <c r="D6749" i="79"/>
  <c r="D6757" i="79"/>
  <c r="D6765" i="79"/>
  <c r="D6773" i="79"/>
  <c r="D6781" i="79"/>
  <c r="D6789" i="79"/>
  <c r="D6797" i="79"/>
  <c r="D6805" i="79"/>
  <c r="D6813" i="79"/>
  <c r="D6821" i="79"/>
  <c r="D6829" i="79"/>
  <c r="D6837" i="79"/>
  <c r="D6845" i="79"/>
  <c r="D6853" i="79"/>
  <c r="D6861" i="79"/>
  <c r="D6869" i="79"/>
  <c r="D6877" i="79"/>
  <c r="D6885" i="79"/>
  <c r="D6893" i="79"/>
  <c r="D6901" i="79"/>
  <c r="D6909" i="79"/>
  <c r="D6917" i="79"/>
  <c r="D6925" i="79"/>
  <c r="D6933" i="79"/>
  <c r="D6941" i="79"/>
  <c r="D6949" i="79"/>
  <c r="D6957" i="79"/>
  <c r="D6965" i="79"/>
  <c r="D6973" i="79"/>
  <c r="D6981" i="79"/>
  <c r="D6989" i="79"/>
  <c r="D6997" i="79"/>
  <c r="D7005" i="79"/>
  <c r="D7013" i="79"/>
  <c r="D7021" i="79"/>
  <c r="D7029" i="79"/>
  <c r="D7037" i="79"/>
  <c r="D7045" i="79"/>
  <c r="D7053" i="79"/>
  <c r="D7061" i="79"/>
  <c r="D7069" i="79"/>
  <c r="D7077" i="79"/>
  <c r="D7085" i="79"/>
  <c r="D7093" i="79"/>
  <c r="D7101" i="79"/>
  <c r="D7109" i="79"/>
  <c r="D7117" i="79"/>
  <c r="D7125" i="79"/>
  <c r="D7133" i="79"/>
  <c r="D7141" i="79"/>
  <c r="D7149" i="79"/>
  <c r="D7157" i="79"/>
  <c r="D7165" i="79"/>
  <c r="D7173" i="79"/>
  <c r="D7181" i="79"/>
  <c r="D7189" i="79"/>
  <c r="D7197" i="79"/>
  <c r="D7205" i="79"/>
  <c r="D7213" i="79"/>
  <c r="D6425" i="79"/>
  <c r="D6465" i="79"/>
  <c r="D6497" i="79"/>
  <c r="D6529" i="79"/>
  <c r="D6561" i="79"/>
  <c r="D6589" i="79"/>
  <c r="D6609" i="79"/>
  <c r="D6622" i="79"/>
  <c r="D6630" i="79"/>
  <c r="D6638" i="79"/>
  <c r="D6646" i="79"/>
  <c r="D6654" i="79"/>
  <c r="D6662" i="79"/>
  <c r="D6670" i="79"/>
  <c r="D6678" i="79"/>
  <c r="D6686" i="79"/>
  <c r="D6694" i="79"/>
  <c r="D6702" i="79"/>
  <c r="D6710" i="79"/>
  <c r="D6718" i="79"/>
  <c r="D6726" i="79"/>
  <c r="D6734" i="79"/>
  <c r="D6742" i="79"/>
  <c r="D6750" i="79"/>
  <c r="D6758" i="79"/>
  <c r="D6766" i="79"/>
  <c r="D6774" i="79"/>
  <c r="D6782" i="79"/>
  <c r="D6790" i="79"/>
  <c r="D6798" i="79"/>
  <c r="D6806" i="79"/>
  <c r="D6814" i="79"/>
  <c r="D6822" i="79"/>
  <c r="D6830" i="79"/>
  <c r="D6838" i="79"/>
  <c r="D6846" i="79"/>
  <c r="D6854" i="79"/>
  <c r="D6862" i="79"/>
  <c r="D6870" i="79"/>
  <c r="D6878" i="79"/>
  <c r="D6886" i="79"/>
  <c r="D6894" i="79"/>
  <c r="D6902" i="79"/>
  <c r="D6910" i="79"/>
  <c r="D6918" i="79"/>
  <c r="D6926" i="79"/>
  <c r="D6934" i="79"/>
  <c r="D6942" i="79"/>
  <c r="D6958" i="79"/>
  <c r="D7022" i="79"/>
  <c r="D7072" i="79"/>
  <c r="D7104" i="79"/>
  <c r="D7136" i="79"/>
  <c r="D7168" i="79"/>
  <c r="D7196" i="79"/>
  <c r="D7212" i="79"/>
  <c r="D7226" i="79"/>
  <c r="D7237" i="79"/>
  <c r="D7245" i="79"/>
  <c r="D7253" i="79"/>
  <c r="D7261" i="79"/>
  <c r="D7269" i="79"/>
  <c r="D7277" i="79"/>
  <c r="D7285" i="79"/>
  <c r="D7293" i="79"/>
  <c r="D7301" i="79"/>
  <c r="D7309" i="79"/>
  <c r="D7317" i="79"/>
  <c r="D7325" i="79"/>
  <c r="D7333" i="79"/>
  <c r="D7341" i="79"/>
  <c r="D7349" i="79"/>
  <c r="D7357" i="79"/>
  <c r="D7365" i="79"/>
  <c r="D7373" i="79"/>
  <c r="D7381" i="79"/>
  <c r="D7389" i="79"/>
  <c r="D7397" i="79"/>
  <c r="D7405" i="79"/>
  <c r="D7413" i="79"/>
  <c r="D7421" i="79"/>
  <c r="D7429" i="79"/>
  <c r="D7437" i="79"/>
  <c r="D7445" i="79"/>
  <c r="D7453" i="79"/>
  <c r="D7461" i="79"/>
  <c r="D7469" i="79"/>
  <c r="D7477" i="79"/>
  <c r="D7485" i="79"/>
  <c r="D7493" i="79"/>
  <c r="D7501" i="79"/>
  <c r="D7509" i="79"/>
  <c r="D7517" i="79"/>
  <c r="D7525" i="79"/>
  <c r="D7533" i="79"/>
  <c r="D7541" i="79"/>
  <c r="D7549" i="79"/>
  <c r="D7557" i="79"/>
  <c r="D7565" i="79"/>
  <c r="D7573" i="79"/>
  <c r="D7581" i="79"/>
  <c r="D7589" i="79"/>
  <c r="D7597" i="79"/>
  <c r="D7605" i="79"/>
  <c r="D7613" i="79"/>
  <c r="D7621" i="79"/>
  <c r="D7629" i="79"/>
  <c r="D7637" i="79"/>
  <c r="D7645" i="79"/>
  <c r="D7653" i="79"/>
  <c r="D7661" i="79"/>
  <c r="D7669" i="79"/>
  <c r="D7677" i="79"/>
  <c r="D7685" i="79"/>
  <c r="D7693" i="79"/>
  <c r="D7701" i="79"/>
  <c r="D7709" i="79"/>
  <c r="D7717" i="79"/>
  <c r="D7725" i="79"/>
  <c r="D7733" i="79"/>
  <c r="D7741" i="79"/>
  <c r="D7749" i="79"/>
  <c r="D7757" i="79"/>
  <c r="D7765" i="79"/>
  <c r="D7773" i="79"/>
  <c r="D7781" i="79"/>
  <c r="D7789" i="79"/>
  <c r="D7797" i="79"/>
  <c r="D7805" i="79"/>
  <c r="D7813" i="79"/>
  <c r="D7821" i="79"/>
  <c r="D7829" i="79"/>
  <c r="D7837" i="79"/>
  <c r="D7845" i="79"/>
  <c r="D7853" i="79"/>
  <c r="D7861" i="79"/>
  <c r="D7869" i="79"/>
  <c r="D7877" i="79"/>
  <c r="D7885" i="79"/>
  <c r="D7893" i="79"/>
  <c r="D7901" i="79"/>
  <c r="D7909" i="79"/>
  <c r="D7917" i="79"/>
  <c r="D7925" i="79"/>
  <c r="D7933" i="79"/>
  <c r="D7941" i="79"/>
  <c r="D7949" i="79"/>
  <c r="D7957" i="79"/>
  <c r="D7965" i="79"/>
  <c r="D7973" i="79"/>
  <c r="D7981" i="79"/>
  <c r="D7989" i="79"/>
  <c r="D7997" i="79"/>
  <c r="D8005" i="79"/>
  <c r="D8013" i="79"/>
  <c r="D8021" i="79"/>
  <c r="D8029" i="79"/>
  <c r="D8037" i="79"/>
  <c r="D8045" i="79"/>
  <c r="D8053" i="79"/>
  <c r="D8061" i="79"/>
  <c r="D8069" i="79"/>
  <c r="D8077" i="79"/>
  <c r="D7814" i="79"/>
  <c r="D7838" i="79"/>
  <c r="D7846" i="79"/>
  <c r="D7862" i="79"/>
  <c r="D7878" i="79"/>
  <c r="D7894" i="79"/>
  <c r="D7910" i="79"/>
  <c r="D7926" i="79"/>
  <c r="D7942" i="79"/>
  <c r="D7958" i="79"/>
  <c r="D7974" i="79"/>
  <c r="D7990" i="79"/>
  <c r="D8006" i="79"/>
  <c r="D8062" i="79"/>
  <c r="D6966" i="79"/>
  <c r="D7030" i="79"/>
  <c r="D7078" i="79"/>
  <c r="D7110" i="79"/>
  <c r="D7142" i="79"/>
  <c r="D7174" i="79"/>
  <c r="D7198" i="79"/>
  <c r="D7214" i="79"/>
  <c r="D7228" i="79"/>
  <c r="D7238" i="79"/>
  <c r="D7246" i="79"/>
  <c r="D7254" i="79"/>
  <c r="D7262" i="79"/>
  <c r="D7270" i="79"/>
  <c r="D7278" i="79"/>
  <c r="D7286" i="79"/>
  <c r="D7294" i="79"/>
  <c r="D7302" i="79"/>
  <c r="D7310" i="79"/>
  <c r="D7318" i="79"/>
  <c r="D7326" i="79"/>
  <c r="D7334" i="79"/>
  <c r="D7342" i="79"/>
  <c r="D7350" i="79"/>
  <c r="D7358" i="79"/>
  <c r="D7366" i="79"/>
  <c r="D7374" i="79"/>
  <c r="D7382" i="79"/>
  <c r="D7390" i="79"/>
  <c r="D7398" i="79"/>
  <c r="D7406" i="79"/>
  <c r="D7414" i="79"/>
  <c r="D7422" i="79"/>
  <c r="D7430" i="79"/>
  <c r="D7438" i="79"/>
  <c r="D7446" i="79"/>
  <c r="D7454" i="79"/>
  <c r="D7462" i="79"/>
  <c r="D7470" i="79"/>
  <c r="D7478" i="79"/>
  <c r="D7486" i="79"/>
  <c r="D7494" i="79"/>
  <c r="D7502" i="79"/>
  <c r="D7510" i="79"/>
  <c r="D7518" i="79"/>
  <c r="D7526" i="79"/>
  <c r="D7534" i="79"/>
  <c r="D7542" i="79"/>
  <c r="D7550" i="79"/>
  <c r="D7558" i="79"/>
  <c r="D7566" i="79"/>
  <c r="D7574" i="79"/>
  <c r="D7582" i="79"/>
  <c r="D7590" i="79"/>
  <c r="D7598" i="79"/>
  <c r="D7606" i="79"/>
  <c r="D7614" i="79"/>
  <c r="D7622" i="79"/>
  <c r="D7630" i="79"/>
  <c r="D7638" i="79"/>
  <c r="D7646" i="79"/>
  <c r="D7654" i="79"/>
  <c r="D7662" i="79"/>
  <c r="D7670" i="79"/>
  <c r="D7678" i="79"/>
  <c r="D7686" i="79"/>
  <c r="D7694" i="79"/>
  <c r="D7702" i="79"/>
  <c r="D7710" i="79"/>
  <c r="D7718" i="79"/>
  <c r="D7726" i="79"/>
  <c r="D7734" i="79"/>
  <c r="D7742" i="79"/>
  <c r="D7750" i="79"/>
  <c r="D7758" i="79"/>
  <c r="D7766" i="79"/>
  <c r="D7774" i="79"/>
  <c r="D7782" i="79"/>
  <c r="D7790" i="79"/>
  <c r="D7798" i="79"/>
  <c r="D7806" i="79"/>
  <c r="D7822" i="79"/>
  <c r="D7830" i="79"/>
  <c r="D7854" i="79"/>
  <c r="D7870" i="79"/>
  <c r="D7886" i="79"/>
  <c r="D7902" i="79"/>
  <c r="D7918" i="79"/>
  <c r="D7934" i="79"/>
  <c r="D7950" i="79"/>
  <c r="D7966" i="79"/>
  <c r="D7982" i="79"/>
  <c r="D7998" i="79"/>
  <c r="D6974" i="79"/>
  <c r="D7038" i="79"/>
  <c r="D7080" i="79"/>
  <c r="D7112" i="79"/>
  <c r="D7144" i="79"/>
  <c r="D7176" i="79"/>
  <c r="D7200" i="79"/>
  <c r="D7216" i="79"/>
  <c r="D7229" i="79"/>
  <c r="D7239" i="79"/>
  <c r="D7247" i="79"/>
  <c r="D7255" i="79"/>
  <c r="D7263" i="79"/>
  <c r="D7271" i="79"/>
  <c r="D7279" i="79"/>
  <c r="D7287" i="79"/>
  <c r="D7295" i="79"/>
  <c r="D7303" i="79"/>
  <c r="D7311" i="79"/>
  <c r="D7319" i="79"/>
  <c r="D7327" i="79"/>
  <c r="D7335" i="79"/>
  <c r="D7343" i="79"/>
  <c r="D7351" i="79"/>
  <c r="D7359" i="79"/>
  <c r="D7367" i="79"/>
  <c r="D7375" i="79"/>
  <c r="D7383" i="79"/>
  <c r="D7391" i="79"/>
  <c r="D7399" i="79"/>
  <c r="D7407" i="79"/>
  <c r="D7415" i="79"/>
  <c r="D7423" i="79"/>
  <c r="D7431" i="79"/>
  <c r="D7439" i="79"/>
  <c r="D7447" i="79"/>
  <c r="D7455" i="79"/>
  <c r="D7463" i="79"/>
  <c r="D7471" i="79"/>
  <c r="D7479" i="79"/>
  <c r="D7487" i="79"/>
  <c r="D7495" i="79"/>
  <c r="D7503" i="79"/>
  <c r="D7511" i="79"/>
  <c r="D7519" i="79"/>
  <c r="D7527" i="79"/>
  <c r="D7535" i="79"/>
  <c r="D7543" i="79"/>
  <c r="D7551" i="79"/>
  <c r="D7559" i="79"/>
  <c r="D7567" i="79"/>
  <c r="D7575" i="79"/>
  <c r="D7583" i="79"/>
  <c r="D7591" i="79"/>
  <c r="D7599" i="79"/>
  <c r="D7607" i="79"/>
  <c r="D7615" i="79"/>
  <c r="D7623" i="79"/>
  <c r="D7631" i="79"/>
  <c r="D7639" i="79"/>
  <c r="D7647" i="79"/>
  <c r="D7655" i="79"/>
  <c r="D7663" i="79"/>
  <c r="D7671" i="79"/>
  <c r="D7679" i="79"/>
  <c r="D7687" i="79"/>
  <c r="D7695" i="79"/>
  <c r="D7703" i="79"/>
  <c r="D7711" i="79"/>
  <c r="D7719" i="79"/>
  <c r="D7727" i="79"/>
  <c r="D7735" i="79"/>
  <c r="D7743" i="79"/>
  <c r="D7751" i="79"/>
  <c r="D7759" i="79"/>
  <c r="D7767" i="79"/>
  <c r="D7775" i="79"/>
  <c r="D7783" i="79"/>
  <c r="D7791" i="79"/>
  <c r="D7799" i="79"/>
  <c r="D7807" i="79"/>
  <c r="D7815" i="79"/>
  <c r="D7823" i="79"/>
  <c r="D7831" i="79"/>
  <c r="D7839" i="79"/>
  <c r="D7847" i="79"/>
  <c r="D7855" i="79"/>
  <c r="D7863" i="79"/>
  <c r="D7871" i="79"/>
  <c r="D7879" i="79"/>
  <c r="D7887" i="79"/>
  <c r="D7895" i="79"/>
  <c r="D7903" i="79"/>
  <c r="D7911" i="79"/>
  <c r="D7919" i="79"/>
  <c r="D7927" i="79"/>
  <c r="D7935" i="79"/>
  <c r="D7943" i="79"/>
  <c r="D7951" i="79"/>
  <c r="D7959" i="79"/>
  <c r="D7967" i="79"/>
  <c r="D7975" i="79"/>
  <c r="D7983" i="79"/>
  <c r="D7991" i="79"/>
  <c r="D7999" i="79"/>
  <c r="D8007" i="79"/>
  <c r="D8015" i="79"/>
  <c r="D8023" i="79"/>
  <c r="D8031" i="79"/>
  <c r="D8039" i="79"/>
  <c r="D8047" i="79"/>
  <c r="D8055" i="79"/>
  <c r="D8063" i="79"/>
  <c r="D8071" i="79"/>
  <c r="D8079" i="79"/>
  <c r="D8080" i="79"/>
  <c r="D7700" i="79"/>
  <c r="D7748" i="79"/>
  <c r="D7796" i="79"/>
  <c r="D7844" i="79"/>
  <c r="D7892" i="79"/>
  <c r="D7940" i="79"/>
  <c r="D7988" i="79"/>
  <c r="D8028" i="79"/>
  <c r="D8076" i="79"/>
  <c r="D8046" i="79"/>
  <c r="D6982" i="79"/>
  <c r="D7046" i="79"/>
  <c r="D7086" i="79"/>
  <c r="D7118" i="79"/>
  <c r="D7150" i="79"/>
  <c r="D7182" i="79"/>
  <c r="D7202" i="79"/>
  <c r="D7218" i="79"/>
  <c r="D7230" i="79"/>
  <c r="D7240" i="79"/>
  <c r="D7248" i="79"/>
  <c r="D7256" i="79"/>
  <c r="D7264" i="79"/>
  <c r="D7272" i="79"/>
  <c r="D7280" i="79"/>
  <c r="D7288" i="79"/>
  <c r="D7296" i="79"/>
  <c r="D7304" i="79"/>
  <c r="D7312" i="79"/>
  <c r="D7320" i="79"/>
  <c r="D7328" i="79"/>
  <c r="D7336" i="79"/>
  <c r="D7344" i="79"/>
  <c r="D7352" i="79"/>
  <c r="D7360" i="79"/>
  <c r="D7368" i="79"/>
  <c r="D7376" i="79"/>
  <c r="D7384" i="79"/>
  <c r="D7392" i="79"/>
  <c r="D7400" i="79"/>
  <c r="D7408" i="79"/>
  <c r="D7416" i="79"/>
  <c r="D7424" i="79"/>
  <c r="D7432" i="79"/>
  <c r="D7440" i="79"/>
  <c r="D7448" i="79"/>
  <c r="D7456" i="79"/>
  <c r="D7464" i="79"/>
  <c r="D7472" i="79"/>
  <c r="D7480" i="79"/>
  <c r="D7488" i="79"/>
  <c r="D7496" i="79"/>
  <c r="D7504" i="79"/>
  <c r="D7512" i="79"/>
  <c r="D7520" i="79"/>
  <c r="D7528" i="79"/>
  <c r="D7536" i="79"/>
  <c r="D7544" i="79"/>
  <c r="D7552" i="79"/>
  <c r="D7560" i="79"/>
  <c r="D7568" i="79"/>
  <c r="D7576" i="79"/>
  <c r="D7584" i="79"/>
  <c r="D7592" i="79"/>
  <c r="D7600" i="79"/>
  <c r="D7608" i="79"/>
  <c r="D7616" i="79"/>
  <c r="D7624" i="79"/>
  <c r="D7632" i="79"/>
  <c r="D7640" i="79"/>
  <c r="D7648" i="79"/>
  <c r="D7656" i="79"/>
  <c r="D7664" i="79"/>
  <c r="D7672" i="79"/>
  <c r="D7680" i="79"/>
  <c r="D7688" i="79"/>
  <c r="D7696" i="79"/>
  <c r="D7704" i="79"/>
  <c r="D7712" i="79"/>
  <c r="D7720" i="79"/>
  <c r="D7728" i="79"/>
  <c r="D7736" i="79"/>
  <c r="D7744" i="79"/>
  <c r="D7752" i="79"/>
  <c r="D7760" i="79"/>
  <c r="D7768" i="79"/>
  <c r="D7776" i="79"/>
  <c r="D7784" i="79"/>
  <c r="D7792" i="79"/>
  <c r="D7800" i="79"/>
  <c r="D7808" i="79"/>
  <c r="D7816" i="79"/>
  <c r="D7824" i="79"/>
  <c r="D7832" i="79"/>
  <c r="D7840" i="79"/>
  <c r="D7848" i="79"/>
  <c r="D7856" i="79"/>
  <c r="D7864" i="79"/>
  <c r="D7872" i="79"/>
  <c r="D7880" i="79"/>
  <c r="D7888" i="79"/>
  <c r="D7896" i="79"/>
  <c r="D7904" i="79"/>
  <c r="D7912" i="79"/>
  <c r="D7920" i="79"/>
  <c r="D7928" i="79"/>
  <c r="D7936" i="79"/>
  <c r="D7944" i="79"/>
  <c r="D7952" i="79"/>
  <c r="D7960" i="79"/>
  <c r="D7968" i="79"/>
  <c r="D7976" i="79"/>
  <c r="D7984" i="79"/>
  <c r="D7992" i="79"/>
  <c r="D8000" i="79"/>
  <c r="D8008" i="79"/>
  <c r="D8016" i="79"/>
  <c r="D8024" i="79"/>
  <c r="D8032" i="79"/>
  <c r="D8040" i="79"/>
  <c r="D8048" i="79"/>
  <c r="D8056" i="79"/>
  <c r="D8064" i="79"/>
  <c r="D8072" i="79"/>
  <c r="D8058" i="79"/>
  <c r="D7660" i="79"/>
  <c r="D7716" i="79"/>
  <c r="D7764" i="79"/>
  <c r="D7812" i="79"/>
  <c r="D7860" i="79"/>
  <c r="D7900" i="79"/>
  <c r="D7948" i="79"/>
  <c r="D7996" i="79"/>
  <c r="D8044" i="79"/>
  <c r="D8054" i="79"/>
  <c r="D6990" i="79"/>
  <c r="D7054" i="79"/>
  <c r="D7088" i="79"/>
  <c r="D7120" i="79"/>
  <c r="D7152" i="79"/>
  <c r="D7184" i="79"/>
  <c r="D7204" i="79"/>
  <c r="D7220" i="79"/>
  <c r="D7231" i="79"/>
  <c r="D7241" i="79"/>
  <c r="D7249" i="79"/>
  <c r="D7257" i="79"/>
  <c r="D7265" i="79"/>
  <c r="D7273" i="79"/>
  <c r="D7281" i="79"/>
  <c r="D7289" i="79"/>
  <c r="D7297" i="79"/>
  <c r="D7305" i="79"/>
  <c r="D7313" i="79"/>
  <c r="D7321" i="79"/>
  <c r="D7329" i="79"/>
  <c r="D7337" i="79"/>
  <c r="D7345" i="79"/>
  <c r="D7353" i="79"/>
  <c r="D7361" i="79"/>
  <c r="D7369" i="79"/>
  <c r="D7377" i="79"/>
  <c r="D7385" i="79"/>
  <c r="D7393" i="79"/>
  <c r="D7401" i="79"/>
  <c r="D7409" i="79"/>
  <c r="D7417" i="79"/>
  <c r="D7425" i="79"/>
  <c r="D7433" i="79"/>
  <c r="D7441" i="79"/>
  <c r="D7449" i="79"/>
  <c r="D7457" i="79"/>
  <c r="D7465" i="79"/>
  <c r="D7473" i="79"/>
  <c r="D7481" i="79"/>
  <c r="D7489" i="79"/>
  <c r="D7497" i="79"/>
  <c r="D7505" i="79"/>
  <c r="D7513" i="79"/>
  <c r="D7521" i="79"/>
  <c r="D7529" i="79"/>
  <c r="D7537" i="79"/>
  <c r="D7545" i="79"/>
  <c r="D7553" i="79"/>
  <c r="D7561" i="79"/>
  <c r="D7569" i="79"/>
  <c r="D7577" i="79"/>
  <c r="D7585" i="79"/>
  <c r="D7593" i="79"/>
  <c r="D7601" i="79"/>
  <c r="D7609" i="79"/>
  <c r="D7617" i="79"/>
  <c r="D7625" i="79"/>
  <c r="D7633" i="79"/>
  <c r="D7641" i="79"/>
  <c r="D7649" i="79"/>
  <c r="D7657" i="79"/>
  <c r="D7665" i="79"/>
  <c r="D7673" i="79"/>
  <c r="D7681" i="79"/>
  <c r="D7689" i="79"/>
  <c r="D7697" i="79"/>
  <c r="D7705" i="79"/>
  <c r="D7713" i="79"/>
  <c r="D7721" i="79"/>
  <c r="D7729" i="79"/>
  <c r="D7737" i="79"/>
  <c r="D7745" i="79"/>
  <c r="D7753" i="79"/>
  <c r="D7761" i="79"/>
  <c r="D7769" i="79"/>
  <c r="D7777" i="79"/>
  <c r="D7785" i="79"/>
  <c r="D7793" i="79"/>
  <c r="D7801" i="79"/>
  <c r="D7809" i="79"/>
  <c r="D7817" i="79"/>
  <c r="D7825" i="79"/>
  <c r="D7833" i="79"/>
  <c r="D7841" i="79"/>
  <c r="D7849" i="79"/>
  <c r="D7857" i="79"/>
  <c r="D7865" i="79"/>
  <c r="D7873" i="79"/>
  <c r="D7881" i="79"/>
  <c r="D7889" i="79"/>
  <c r="D7897" i="79"/>
  <c r="D7905" i="79"/>
  <c r="D7913" i="79"/>
  <c r="D7921" i="79"/>
  <c r="D7929" i="79"/>
  <c r="D7937" i="79"/>
  <c r="D7945" i="79"/>
  <c r="D7953" i="79"/>
  <c r="D7961" i="79"/>
  <c r="D7969" i="79"/>
  <c r="D7977" i="79"/>
  <c r="D7985" i="79"/>
  <c r="D7993" i="79"/>
  <c r="D8001" i="79"/>
  <c r="D8009" i="79"/>
  <c r="D8017" i="79"/>
  <c r="D8025" i="79"/>
  <c r="D8033" i="79"/>
  <c r="D8041" i="79"/>
  <c r="D8049" i="79"/>
  <c r="D8057" i="79"/>
  <c r="D8065" i="79"/>
  <c r="D8073" i="79"/>
  <c r="D8081" i="79"/>
  <c r="D8010" i="79"/>
  <c r="D8034" i="79"/>
  <c r="D8050" i="79"/>
  <c r="D8066" i="79"/>
  <c r="D7676" i="79"/>
  <c r="D7740" i="79"/>
  <c r="D7788" i="79"/>
  <c r="D7836" i="79"/>
  <c r="D7884" i="79"/>
  <c r="D7932" i="79"/>
  <c r="D7980" i="79"/>
  <c r="D8036" i="79"/>
  <c r="D8014" i="79"/>
  <c r="D8070" i="79"/>
  <c r="D6998" i="79"/>
  <c r="D7062" i="79"/>
  <c r="D7094" i="79"/>
  <c r="D7126" i="79"/>
  <c r="D7158" i="79"/>
  <c r="D7190" i="79"/>
  <c r="D7206" i="79"/>
  <c r="D7221" i="79"/>
  <c r="D7232" i="79"/>
  <c r="D7242" i="79"/>
  <c r="D7250" i="79"/>
  <c r="D7258" i="79"/>
  <c r="D7266" i="79"/>
  <c r="D7274" i="79"/>
  <c r="D7282" i="79"/>
  <c r="D7290" i="79"/>
  <c r="D7298" i="79"/>
  <c r="D7306" i="79"/>
  <c r="D7314" i="79"/>
  <c r="D7322" i="79"/>
  <c r="D7330" i="79"/>
  <c r="D7338" i="79"/>
  <c r="D7346" i="79"/>
  <c r="D7354" i="79"/>
  <c r="D7362" i="79"/>
  <c r="D7370" i="79"/>
  <c r="D7378" i="79"/>
  <c r="D7386" i="79"/>
  <c r="D7394" i="79"/>
  <c r="D7402" i="79"/>
  <c r="D7410" i="79"/>
  <c r="D7418" i="79"/>
  <c r="D7426" i="79"/>
  <c r="D7434" i="79"/>
  <c r="D7442" i="79"/>
  <c r="D7450" i="79"/>
  <c r="D7458" i="79"/>
  <c r="D7466" i="79"/>
  <c r="D7474" i="79"/>
  <c r="D7482" i="79"/>
  <c r="D7490" i="79"/>
  <c r="D7498" i="79"/>
  <c r="D7506" i="79"/>
  <c r="D7514" i="79"/>
  <c r="D7522" i="79"/>
  <c r="D7530" i="79"/>
  <c r="D7538" i="79"/>
  <c r="D7546" i="79"/>
  <c r="D7554" i="79"/>
  <c r="D7562" i="79"/>
  <c r="D7570" i="79"/>
  <c r="D7578" i="79"/>
  <c r="D7586" i="79"/>
  <c r="D7594" i="79"/>
  <c r="D7602" i="79"/>
  <c r="D7610" i="79"/>
  <c r="D7618" i="79"/>
  <c r="D7626" i="79"/>
  <c r="D7634" i="79"/>
  <c r="D7642" i="79"/>
  <c r="D7650" i="79"/>
  <c r="D7658" i="79"/>
  <c r="D7666" i="79"/>
  <c r="D7674" i="79"/>
  <c r="D7682" i="79"/>
  <c r="D7690" i="79"/>
  <c r="D7698" i="79"/>
  <c r="D7706" i="79"/>
  <c r="D7714" i="79"/>
  <c r="D7722" i="79"/>
  <c r="D7730" i="79"/>
  <c r="D7738" i="79"/>
  <c r="D7746" i="79"/>
  <c r="D7754" i="79"/>
  <c r="D7762" i="79"/>
  <c r="D7770" i="79"/>
  <c r="D7778" i="79"/>
  <c r="D7786" i="79"/>
  <c r="D7794" i="79"/>
  <c r="D7802" i="79"/>
  <c r="D7810" i="79"/>
  <c r="D7818" i="79"/>
  <c r="D7826" i="79"/>
  <c r="D7834" i="79"/>
  <c r="D7842" i="79"/>
  <c r="D7850" i="79"/>
  <c r="D7858" i="79"/>
  <c r="D7866" i="79"/>
  <c r="D7874" i="79"/>
  <c r="D7882" i="79"/>
  <c r="D7890" i="79"/>
  <c r="D7898" i="79"/>
  <c r="D7906" i="79"/>
  <c r="D7914" i="79"/>
  <c r="D7922" i="79"/>
  <c r="D7930" i="79"/>
  <c r="D7938" i="79"/>
  <c r="D7946" i="79"/>
  <c r="D7954" i="79"/>
  <c r="D7962" i="79"/>
  <c r="D7970" i="79"/>
  <c r="D7978" i="79"/>
  <c r="D7986" i="79"/>
  <c r="D7994" i="79"/>
  <c r="D8002" i="79"/>
  <c r="D8018" i="79"/>
  <c r="D8026" i="79"/>
  <c r="D8042" i="79"/>
  <c r="D8074" i="79"/>
  <c r="D7692" i="79"/>
  <c r="D7756" i="79"/>
  <c r="D7804" i="79"/>
  <c r="D7852" i="79"/>
  <c r="D7908" i="79"/>
  <c r="D7956" i="79"/>
  <c r="D8004" i="79"/>
  <c r="D8052" i="79"/>
  <c r="D8030" i="79"/>
  <c r="D7006" i="79"/>
  <c r="D7064" i="79"/>
  <c r="D7096" i="79"/>
  <c r="D7128" i="79"/>
  <c r="D7160" i="79"/>
  <c r="D7192" i="79"/>
  <c r="D7208" i="79"/>
  <c r="D7222" i="79"/>
  <c r="D7234" i="79"/>
  <c r="D7243" i="79"/>
  <c r="D7251" i="79"/>
  <c r="D7259" i="79"/>
  <c r="D7267" i="79"/>
  <c r="D7275" i="79"/>
  <c r="D7283" i="79"/>
  <c r="D7291" i="79"/>
  <c r="D7299" i="79"/>
  <c r="D7307" i="79"/>
  <c r="D7315" i="79"/>
  <c r="D7323" i="79"/>
  <c r="D7331" i="79"/>
  <c r="D7339" i="79"/>
  <c r="D7347" i="79"/>
  <c r="D7355" i="79"/>
  <c r="D7363" i="79"/>
  <c r="D7371" i="79"/>
  <c r="D7379" i="79"/>
  <c r="D7387" i="79"/>
  <c r="D7395" i="79"/>
  <c r="D7403" i="79"/>
  <c r="D7411" i="79"/>
  <c r="D7419" i="79"/>
  <c r="D7427" i="79"/>
  <c r="D7435" i="79"/>
  <c r="D7443" i="79"/>
  <c r="D7451" i="79"/>
  <c r="D7459" i="79"/>
  <c r="D7467" i="79"/>
  <c r="D7475" i="79"/>
  <c r="D7483" i="79"/>
  <c r="D7491" i="79"/>
  <c r="D7499" i="79"/>
  <c r="D7507" i="79"/>
  <c r="D7515" i="79"/>
  <c r="D7523" i="79"/>
  <c r="D7531" i="79"/>
  <c r="D7539" i="79"/>
  <c r="D7547" i="79"/>
  <c r="D7555" i="79"/>
  <c r="D7563" i="79"/>
  <c r="D7571" i="79"/>
  <c r="D7579" i="79"/>
  <c r="D7587" i="79"/>
  <c r="D7595" i="79"/>
  <c r="D7603" i="79"/>
  <c r="D7611" i="79"/>
  <c r="D7619" i="79"/>
  <c r="D7627" i="79"/>
  <c r="D7635" i="79"/>
  <c r="D7643" i="79"/>
  <c r="D7651" i="79"/>
  <c r="D7659" i="79"/>
  <c r="D7667" i="79"/>
  <c r="D7675" i="79"/>
  <c r="D7683" i="79"/>
  <c r="D7691" i="79"/>
  <c r="D7699" i="79"/>
  <c r="D7707" i="79"/>
  <c r="D7715" i="79"/>
  <c r="D7723" i="79"/>
  <c r="D7731" i="79"/>
  <c r="D7739" i="79"/>
  <c r="D7747" i="79"/>
  <c r="D7755" i="79"/>
  <c r="D7763" i="79"/>
  <c r="D7771" i="79"/>
  <c r="D7779" i="79"/>
  <c r="D7787" i="79"/>
  <c r="D7795" i="79"/>
  <c r="D7803" i="79"/>
  <c r="D7811" i="79"/>
  <c r="D7819" i="79"/>
  <c r="D7827" i="79"/>
  <c r="D7835" i="79"/>
  <c r="D7843" i="79"/>
  <c r="D7851" i="79"/>
  <c r="D7859" i="79"/>
  <c r="D7867" i="79"/>
  <c r="D7875" i="79"/>
  <c r="D7883" i="79"/>
  <c r="D7891" i="79"/>
  <c r="D7899" i="79"/>
  <c r="D7907" i="79"/>
  <c r="D7915" i="79"/>
  <c r="D7923" i="79"/>
  <c r="D7931" i="79"/>
  <c r="D7939" i="79"/>
  <c r="D7947" i="79"/>
  <c r="D7955" i="79"/>
  <c r="D7963" i="79"/>
  <c r="D7971" i="79"/>
  <c r="D7979" i="79"/>
  <c r="D7987" i="79"/>
  <c r="D7995" i="79"/>
  <c r="D8003" i="79"/>
  <c r="D8011" i="79"/>
  <c r="D8019" i="79"/>
  <c r="D8027" i="79"/>
  <c r="D8035" i="79"/>
  <c r="D8043" i="79"/>
  <c r="D8051" i="79"/>
  <c r="D8059" i="79"/>
  <c r="D8067" i="79"/>
  <c r="D8075" i="79"/>
  <c r="D7636" i="79"/>
  <c r="D7668" i="79"/>
  <c r="D7708" i="79"/>
  <c r="D7732" i="79"/>
  <c r="D7780" i="79"/>
  <c r="D7828" i="79"/>
  <c r="D7876" i="79"/>
  <c r="D7924" i="79"/>
  <c r="D7972" i="79"/>
  <c r="D8020" i="79"/>
  <c r="D8068" i="79"/>
  <c r="D8038" i="79"/>
  <c r="D6950" i="79"/>
  <c r="D7014" i="79"/>
  <c r="D7070" i="79"/>
  <c r="D7102" i="79"/>
  <c r="D7134" i="79"/>
  <c r="D7166" i="79"/>
  <c r="D7194" i="79"/>
  <c r="D7210" i="79"/>
  <c r="D7224" i="79"/>
  <c r="D7236" i="79"/>
  <c r="D7244" i="79"/>
  <c r="D7252" i="79"/>
  <c r="D7260" i="79"/>
  <c r="D7268" i="79"/>
  <c r="D7276" i="79"/>
  <c r="D7284" i="79"/>
  <c r="D7292" i="79"/>
  <c r="D7300" i="79"/>
  <c r="D7308" i="79"/>
  <c r="D7316" i="79"/>
  <c r="D7324" i="79"/>
  <c r="D7332" i="79"/>
  <c r="D7340" i="79"/>
  <c r="D7348" i="79"/>
  <c r="D7356" i="79"/>
  <c r="D7364" i="79"/>
  <c r="D7372" i="79"/>
  <c r="D7380" i="79"/>
  <c r="D7388" i="79"/>
  <c r="D7396" i="79"/>
  <c r="D7404" i="79"/>
  <c r="D7412" i="79"/>
  <c r="D7420" i="79"/>
  <c r="D7428" i="79"/>
  <c r="D7436" i="79"/>
  <c r="D7444" i="79"/>
  <c r="D7452" i="79"/>
  <c r="D7460" i="79"/>
  <c r="D7468" i="79"/>
  <c r="D7476" i="79"/>
  <c r="D7484" i="79"/>
  <c r="D7492" i="79"/>
  <c r="D7500" i="79"/>
  <c r="D7508" i="79"/>
  <c r="D7516" i="79"/>
  <c r="D7524" i="79"/>
  <c r="D7532" i="79"/>
  <c r="D7540" i="79"/>
  <c r="D7548" i="79"/>
  <c r="D7556" i="79"/>
  <c r="D7564" i="79"/>
  <c r="D7572" i="79"/>
  <c r="D7580" i="79"/>
  <c r="D7588" i="79"/>
  <c r="D7596" i="79"/>
  <c r="D7604" i="79"/>
  <c r="D7612" i="79"/>
  <c r="D7620" i="79"/>
  <c r="D7628" i="79"/>
  <c r="D7644" i="79"/>
  <c r="D7652" i="79"/>
  <c r="D7684" i="79"/>
  <c r="D7724" i="79"/>
  <c r="D7772" i="79"/>
  <c r="D7820" i="79"/>
  <c r="D7868" i="79"/>
  <c r="D7916" i="79"/>
  <c r="D7964" i="79"/>
  <c r="D8012" i="79"/>
  <c r="D8060" i="79"/>
  <c r="D8022" i="79"/>
  <c r="D8078" i="79"/>
  <c r="D12" i="79"/>
  <c r="D20" i="79"/>
  <c r="D28" i="79"/>
  <c r="D36" i="79"/>
  <c r="D44" i="79"/>
  <c r="D52" i="79"/>
  <c r="D60" i="79"/>
  <c r="D68" i="79"/>
  <c r="D76" i="79"/>
  <c r="D84" i="79"/>
  <c r="D92" i="79"/>
  <c r="D100" i="79"/>
  <c r="D108" i="79"/>
  <c r="D116" i="79"/>
  <c r="D124" i="79"/>
  <c r="D132" i="79"/>
  <c r="D140" i="79"/>
  <c r="D148" i="79"/>
  <c r="D156" i="79"/>
  <c r="D164" i="79"/>
  <c r="D172" i="79"/>
  <c r="D180" i="79"/>
  <c r="D188" i="79"/>
  <c r="D196" i="79"/>
  <c r="D204" i="79"/>
  <c r="D212" i="79"/>
  <c r="D220" i="79"/>
  <c r="D228" i="79"/>
  <c r="D236" i="79"/>
  <c r="D244" i="79"/>
  <c r="D252" i="79"/>
  <c r="D260" i="79"/>
  <c r="D268" i="79"/>
  <c r="D276" i="79"/>
  <c r="D284" i="79"/>
  <c r="D292" i="79"/>
  <c r="D300" i="79"/>
  <c r="D308" i="79"/>
  <c r="D316" i="79"/>
  <c r="D324" i="79"/>
  <c r="D332" i="79"/>
  <c r="D340" i="79"/>
  <c r="D348" i="79"/>
  <c r="D356" i="79"/>
  <c r="D364" i="79"/>
  <c r="D372" i="79"/>
  <c r="D380" i="79"/>
  <c r="D388" i="79"/>
  <c r="D396" i="79"/>
  <c r="D404" i="79"/>
  <c r="D412" i="79"/>
  <c r="D420" i="79"/>
  <c r="D428" i="79"/>
  <c r="D436" i="79"/>
  <c r="D444" i="79"/>
  <c r="D452" i="79"/>
  <c r="D460" i="79"/>
  <c r="D468" i="79"/>
  <c r="D476" i="79"/>
  <c r="D484" i="79"/>
  <c r="D492" i="79"/>
  <c r="D500" i="79"/>
  <c r="D508" i="79"/>
  <c r="D516" i="79"/>
  <c r="D524" i="79"/>
  <c r="D532" i="79"/>
  <c r="D540" i="79"/>
  <c r="D548" i="79"/>
  <c r="D556" i="79"/>
  <c r="D564" i="79"/>
  <c r="D572" i="79"/>
  <c r="D580" i="79"/>
  <c r="D588" i="79"/>
  <c r="D596" i="79"/>
  <c r="D604" i="79"/>
  <c r="D612" i="79"/>
  <c r="D620" i="79"/>
  <c r="D628" i="79"/>
  <c r="D636" i="79"/>
  <c r="D644" i="79"/>
  <c r="D652" i="79"/>
  <c r="D660" i="79"/>
  <c r="D668" i="79"/>
  <c r="D676" i="79"/>
  <c r="D684" i="79"/>
  <c r="D692" i="79"/>
  <c r="D700" i="79"/>
  <c r="D708" i="79"/>
  <c r="D716" i="79"/>
  <c r="D724" i="79"/>
  <c r="D732" i="79"/>
  <c r="D740" i="79"/>
  <c r="D748" i="79"/>
  <c r="D756" i="79"/>
  <c r="D764" i="79"/>
  <c r="D772" i="79"/>
  <c r="D780" i="79"/>
  <c r="D788" i="79"/>
  <c r="D796" i="79"/>
  <c r="D804" i="79"/>
  <c r="D812" i="79"/>
  <c r="D820" i="79"/>
  <c r="D828" i="79"/>
  <c r="D836" i="79"/>
  <c r="D844" i="79"/>
  <c r="D852" i="79"/>
  <c r="D860" i="79"/>
  <c r="D868" i="79"/>
  <c r="D876" i="79"/>
  <c r="D884" i="79"/>
  <c r="D892" i="79"/>
  <c r="D900" i="79"/>
  <c r="D908" i="79"/>
  <c r="D916" i="79"/>
  <c r="D924" i="79"/>
  <c r="D932" i="79"/>
  <c r="D940" i="79"/>
  <c r="D948" i="79"/>
  <c r="D956" i="79"/>
  <c r="D964" i="79"/>
  <c r="D972" i="79"/>
  <c r="D980" i="79"/>
  <c r="D988" i="79"/>
  <c r="D996" i="79"/>
  <c r="D1004" i="79"/>
  <c r="D1012" i="79"/>
  <c r="D1020" i="79"/>
  <c r="D1028" i="79"/>
  <c r="D1036" i="79"/>
  <c r="D1044" i="79"/>
  <c r="D1052" i="79"/>
  <c r="D1060" i="79"/>
  <c r="D1068" i="79"/>
  <c r="D1076" i="79"/>
  <c r="D1084" i="79"/>
  <c r="J60" i="1" s="1"/>
  <c r="L60" i="1" s="1"/>
  <c r="G60" i="1" s="1"/>
  <c r="D1092" i="79"/>
  <c r="D1100" i="79"/>
  <c r="D1108" i="79"/>
  <c r="D1116" i="79"/>
  <c r="D1124" i="79"/>
  <c r="D1132" i="79"/>
  <c r="D1140" i="79"/>
  <c r="D1148" i="79"/>
  <c r="D1156" i="79"/>
  <c r="D1164" i="79"/>
  <c r="D18" i="79"/>
  <c r="D27" i="79"/>
  <c r="D37" i="79"/>
  <c r="D46" i="79"/>
  <c r="D55" i="79"/>
  <c r="D64" i="79"/>
  <c r="D73" i="79"/>
  <c r="D82" i="79"/>
  <c r="D91" i="79"/>
  <c r="D101" i="79"/>
  <c r="D110" i="79"/>
  <c r="D119" i="79"/>
  <c r="D128" i="79"/>
  <c r="D137" i="79"/>
  <c r="D146" i="79"/>
  <c r="D155" i="79"/>
  <c r="D165" i="79"/>
  <c r="D174" i="79"/>
  <c r="D183" i="79"/>
  <c r="D192" i="79"/>
  <c r="D201" i="79"/>
  <c r="D210" i="79"/>
  <c r="D219" i="79"/>
  <c r="D229" i="79"/>
  <c r="D238" i="79"/>
  <c r="D247" i="79"/>
  <c r="D256" i="79"/>
  <c r="D265" i="79"/>
  <c r="D274" i="79"/>
  <c r="D283" i="79"/>
  <c r="D293" i="79"/>
  <c r="D302" i="79"/>
  <c r="D311" i="79"/>
  <c r="D320" i="79"/>
  <c r="D329" i="79"/>
  <c r="D338" i="79"/>
  <c r="D347" i="79"/>
  <c r="D357" i="79"/>
  <c r="D366" i="79"/>
  <c r="D375" i="79"/>
  <c r="D384" i="79"/>
  <c r="D393" i="79"/>
  <c r="D402" i="79"/>
  <c r="D411" i="79"/>
  <c r="D421" i="79"/>
  <c r="D430" i="79"/>
  <c r="D439" i="79"/>
  <c r="D448" i="79"/>
  <c r="D457" i="79"/>
  <c r="D466" i="79"/>
  <c r="D475" i="79"/>
  <c r="D485" i="79"/>
  <c r="D494" i="79"/>
  <c r="D503" i="79"/>
  <c r="D512" i="79"/>
  <c r="D521" i="79"/>
  <c r="D530" i="79"/>
  <c r="D539" i="79"/>
  <c r="D549" i="79"/>
  <c r="D558" i="79"/>
  <c r="D567" i="79"/>
  <c r="D576" i="79"/>
  <c r="D585" i="79"/>
  <c r="D594" i="79"/>
  <c r="D603" i="79"/>
  <c r="D613" i="79"/>
  <c r="D622" i="79"/>
  <c r="D631" i="79"/>
  <c r="D640" i="79"/>
  <c r="D649" i="79"/>
  <c r="D658" i="79"/>
  <c r="D667" i="79"/>
  <c r="D677" i="79"/>
  <c r="D686" i="79"/>
  <c r="D695" i="79"/>
  <c r="D704" i="79"/>
  <c r="D713" i="79"/>
  <c r="D722" i="79"/>
  <c r="D731" i="79"/>
  <c r="D741" i="79"/>
  <c r="D750" i="79"/>
  <c r="D759" i="79"/>
  <c r="D768" i="79"/>
  <c r="D777" i="79"/>
  <c r="D786" i="79"/>
  <c r="D795" i="79"/>
  <c r="D805" i="79"/>
  <c r="D814" i="79"/>
  <c r="D823" i="79"/>
  <c r="D832" i="79"/>
  <c r="D841" i="79"/>
  <c r="D850" i="79"/>
  <c r="D859" i="79"/>
  <c r="D869" i="79"/>
  <c r="D878" i="79"/>
  <c r="D887" i="79"/>
  <c r="D896" i="79"/>
  <c r="D19" i="79"/>
  <c r="D29" i="79"/>
  <c r="D38" i="79"/>
  <c r="D47" i="79"/>
  <c r="D56" i="79"/>
  <c r="D65" i="79"/>
  <c r="D74" i="79"/>
  <c r="D83" i="79"/>
  <c r="D93" i="79"/>
  <c r="D102" i="79"/>
  <c r="D111" i="79"/>
  <c r="D120" i="79"/>
  <c r="D129" i="79"/>
  <c r="D138" i="79"/>
  <c r="D147" i="79"/>
  <c r="D157" i="79"/>
  <c r="D166" i="79"/>
  <c r="D175" i="79"/>
  <c r="D184" i="79"/>
  <c r="D193" i="79"/>
  <c r="D202" i="79"/>
  <c r="D211" i="79"/>
  <c r="D221" i="79"/>
  <c r="D230" i="79"/>
  <c r="D239" i="79"/>
  <c r="D248" i="79"/>
  <c r="D257" i="79"/>
  <c r="D266" i="79"/>
  <c r="D275" i="79"/>
  <c r="D285" i="79"/>
  <c r="D294" i="79"/>
  <c r="D303" i="79"/>
  <c r="D312" i="79"/>
  <c r="D321" i="79"/>
  <c r="D330" i="79"/>
  <c r="D339" i="79"/>
  <c r="D349" i="79"/>
  <c r="D358" i="79"/>
  <c r="D367" i="79"/>
  <c r="D376" i="79"/>
  <c r="D385" i="79"/>
  <c r="D394" i="79"/>
  <c r="D403" i="79"/>
  <c r="D413" i="79"/>
  <c r="D422" i="79"/>
  <c r="D431" i="79"/>
  <c r="D440" i="79"/>
  <c r="D449" i="79"/>
  <c r="D458" i="79"/>
  <c r="D467" i="79"/>
  <c r="D477" i="79"/>
  <c r="D486" i="79"/>
  <c r="D495" i="79"/>
  <c r="D504" i="79"/>
  <c r="D513" i="79"/>
  <c r="D522" i="79"/>
  <c r="D531" i="79"/>
  <c r="D541" i="79"/>
  <c r="D550" i="79"/>
  <c r="D559" i="79"/>
  <c r="D568" i="79"/>
  <c r="D577" i="79"/>
  <c r="D586" i="79"/>
  <c r="D595" i="79"/>
  <c r="D605" i="79"/>
  <c r="D614" i="79"/>
  <c r="D623" i="79"/>
  <c r="D632" i="79"/>
  <c r="D641" i="79"/>
  <c r="D650" i="79"/>
  <c r="D659" i="79"/>
  <c r="D669" i="79"/>
  <c r="D678" i="79"/>
  <c r="D687" i="79"/>
  <c r="D696" i="79"/>
  <c r="D705" i="79"/>
  <c r="D714" i="79"/>
  <c r="D723" i="79"/>
  <c r="D733" i="79"/>
  <c r="D742" i="79"/>
  <c r="D751" i="79"/>
  <c r="D760" i="79"/>
  <c r="D769" i="79"/>
  <c r="D778" i="79"/>
  <c r="D787" i="79"/>
  <c r="D797" i="79"/>
  <c r="D806" i="79"/>
  <c r="D815" i="79"/>
  <c r="D824" i="79"/>
  <c r="D833" i="79"/>
  <c r="D842" i="79"/>
  <c r="D851" i="79"/>
  <c r="D861" i="79"/>
  <c r="D870" i="79"/>
  <c r="D879" i="79"/>
  <c r="D888" i="79"/>
  <c r="D897" i="79"/>
  <c r="D906" i="79"/>
  <c r="D915" i="79"/>
  <c r="D925" i="79"/>
  <c r="D934" i="79"/>
  <c r="D943" i="79"/>
  <c r="D952" i="79"/>
  <c r="D961" i="79"/>
  <c r="D970" i="79"/>
  <c r="D979" i="79"/>
  <c r="D989" i="79"/>
  <c r="D998" i="79"/>
  <c r="D1007" i="79"/>
  <c r="D1016" i="79"/>
  <c r="D1025" i="79"/>
  <c r="D1034" i="79"/>
  <c r="D1043" i="79"/>
  <c r="D1053" i="79"/>
  <c r="D1062" i="79"/>
  <c r="D1071" i="79"/>
  <c r="D1080" i="79"/>
  <c r="D1089" i="79"/>
  <c r="D1098" i="79"/>
  <c r="D1107" i="79"/>
  <c r="D1117" i="79"/>
  <c r="D1126" i="79"/>
  <c r="D1135" i="79"/>
  <c r="D1144" i="79"/>
  <c r="D1153" i="79"/>
  <c r="D1162" i="79"/>
  <c r="D1171" i="79"/>
  <c r="D1179" i="79"/>
  <c r="D1187" i="79"/>
  <c r="D1195" i="79"/>
  <c r="D1203" i="79"/>
  <c r="D1211" i="79"/>
  <c r="D1219" i="79"/>
  <c r="D1227" i="79"/>
  <c r="D1235" i="79"/>
  <c r="D1243" i="79"/>
  <c r="D1251" i="79"/>
  <c r="D1259" i="79"/>
  <c r="D1267" i="79"/>
  <c r="D1275" i="79"/>
  <c r="D1283" i="79"/>
  <c r="D1291" i="79"/>
  <c r="D1299" i="79"/>
  <c r="D1307" i="79"/>
  <c r="D1315" i="79"/>
  <c r="D1323" i="79"/>
  <c r="D1331" i="79"/>
  <c r="D1339" i="79"/>
  <c r="D11" i="79"/>
  <c r="D21" i="79"/>
  <c r="D30" i="79"/>
  <c r="D39" i="79"/>
  <c r="D48" i="79"/>
  <c r="D57" i="79"/>
  <c r="D66" i="79"/>
  <c r="D75" i="79"/>
  <c r="D85" i="79"/>
  <c r="D94" i="79"/>
  <c r="D103" i="79"/>
  <c r="D112" i="79"/>
  <c r="D121" i="79"/>
  <c r="D130" i="79"/>
  <c r="D139" i="79"/>
  <c r="D149" i="79"/>
  <c r="D158" i="79"/>
  <c r="D167" i="79"/>
  <c r="D176" i="79"/>
  <c r="D185" i="79"/>
  <c r="D194" i="79"/>
  <c r="D203" i="79"/>
  <c r="D213" i="79"/>
  <c r="D222" i="79"/>
  <c r="D231" i="79"/>
  <c r="D240" i="79"/>
  <c r="D249" i="79"/>
  <c r="D258" i="79"/>
  <c r="D267" i="79"/>
  <c r="D277" i="79"/>
  <c r="D286" i="79"/>
  <c r="D295" i="79"/>
  <c r="D304" i="79"/>
  <c r="D313" i="79"/>
  <c r="D322" i="79"/>
  <c r="D331" i="79"/>
  <c r="D341" i="79"/>
  <c r="D350" i="79"/>
  <c r="D359" i="79"/>
  <c r="D368" i="79"/>
  <c r="D377" i="79"/>
  <c r="D386" i="79"/>
  <c r="D395" i="79"/>
  <c r="D405" i="79"/>
  <c r="D414" i="79"/>
  <c r="D423" i="79"/>
  <c r="D432" i="79"/>
  <c r="D441" i="79"/>
  <c r="D450" i="79"/>
  <c r="D459" i="79"/>
  <c r="D469" i="79"/>
  <c r="D478" i="79"/>
  <c r="D487" i="79"/>
  <c r="D496" i="79"/>
  <c r="D505" i="79"/>
  <c r="D514" i="79"/>
  <c r="D523" i="79"/>
  <c r="D533" i="79"/>
  <c r="D542" i="79"/>
  <c r="D551" i="79"/>
  <c r="D560" i="79"/>
  <c r="D569" i="79"/>
  <c r="D578" i="79"/>
  <c r="D587" i="79"/>
  <c r="D597" i="79"/>
  <c r="D606" i="79"/>
  <c r="D615" i="79"/>
  <c r="D624" i="79"/>
  <c r="D633" i="79"/>
  <c r="D642" i="79"/>
  <c r="D651" i="79"/>
  <c r="D661" i="79"/>
  <c r="D670" i="79"/>
  <c r="D679" i="79"/>
  <c r="D688" i="79"/>
  <c r="D697" i="79"/>
  <c r="D706" i="79"/>
  <c r="D715" i="79"/>
  <c r="D725" i="79"/>
  <c r="D734" i="79"/>
  <c r="D743" i="79"/>
  <c r="D752" i="79"/>
  <c r="D761" i="79"/>
  <c r="D770" i="79"/>
  <c r="D779" i="79"/>
  <c r="D789" i="79"/>
  <c r="D798" i="79"/>
  <c r="D807" i="79"/>
  <c r="D816" i="79"/>
  <c r="D825" i="79"/>
  <c r="D834" i="79"/>
  <c r="D843" i="79"/>
  <c r="D853" i="79"/>
  <c r="D862" i="79"/>
  <c r="D871" i="79"/>
  <c r="D880" i="79"/>
  <c r="D889" i="79"/>
  <c r="D898" i="79"/>
  <c r="D907" i="79"/>
  <c r="D917" i="79"/>
  <c r="D926" i="79"/>
  <c r="D935" i="79"/>
  <c r="D944" i="79"/>
  <c r="D953" i="79"/>
  <c r="D962" i="79"/>
  <c r="D971" i="79"/>
  <c r="D981" i="79"/>
  <c r="D990" i="79"/>
  <c r="D999" i="79"/>
  <c r="D1008" i="79"/>
  <c r="D1017" i="79"/>
  <c r="D1026" i="79"/>
  <c r="D1035" i="79"/>
  <c r="D1045" i="79"/>
  <c r="D1054" i="79"/>
  <c r="D1063" i="79"/>
  <c r="D1072" i="79"/>
  <c r="D1081" i="79"/>
  <c r="D1090" i="79"/>
  <c r="D1099" i="79"/>
  <c r="D1109" i="79"/>
  <c r="D1118" i="79"/>
  <c r="D1127" i="79"/>
  <c r="D1136" i="79"/>
  <c r="D1145" i="79"/>
  <c r="D1154" i="79"/>
  <c r="D1163" i="79"/>
  <c r="D1172" i="79"/>
  <c r="D1180" i="79"/>
  <c r="D1188" i="79"/>
  <c r="D1196" i="79"/>
  <c r="D1204" i="79"/>
  <c r="D1212" i="79"/>
  <c r="D1220" i="79"/>
  <c r="D1228" i="79"/>
  <c r="D1236" i="79"/>
  <c r="D1244" i="79"/>
  <c r="D1252" i="79"/>
  <c r="D1260" i="79"/>
  <c r="D1268" i="79"/>
  <c r="D1276" i="79"/>
  <c r="D1284" i="79"/>
  <c r="D1292" i="79"/>
  <c r="D1300" i="79"/>
  <c r="D13" i="79"/>
  <c r="D22" i="79"/>
  <c r="D31" i="79"/>
  <c r="D40" i="79"/>
  <c r="D49" i="79"/>
  <c r="D58" i="79"/>
  <c r="D67" i="79"/>
  <c r="D77" i="79"/>
  <c r="D86" i="79"/>
  <c r="D95" i="79"/>
  <c r="D104" i="79"/>
  <c r="D113" i="79"/>
  <c r="D122" i="79"/>
  <c r="D131" i="79"/>
  <c r="D141" i="79"/>
  <c r="D150" i="79"/>
  <c r="D159" i="79"/>
  <c r="D168" i="79"/>
  <c r="D177" i="79"/>
  <c r="D186" i="79"/>
  <c r="D195" i="79"/>
  <c r="D205" i="79"/>
  <c r="D214" i="79"/>
  <c r="D223" i="79"/>
  <c r="D232" i="79"/>
  <c r="D241" i="79"/>
  <c r="D250" i="79"/>
  <c r="D259" i="79"/>
  <c r="D269" i="79"/>
  <c r="D278" i="79"/>
  <c r="D287" i="79"/>
  <c r="D296" i="79"/>
  <c r="D305" i="79"/>
  <c r="D314" i="79"/>
  <c r="D323" i="79"/>
  <c r="D333" i="79"/>
  <c r="D342" i="79"/>
  <c r="D351" i="79"/>
  <c r="D360" i="79"/>
  <c r="D369" i="79"/>
  <c r="D378" i="79"/>
  <c r="D387" i="79"/>
  <c r="D397" i="79"/>
  <c r="D406" i="79"/>
  <c r="D415" i="79"/>
  <c r="D424" i="79"/>
  <c r="D433" i="79"/>
  <c r="D442" i="79"/>
  <c r="D451" i="79"/>
  <c r="D461" i="79"/>
  <c r="D470" i="79"/>
  <c r="D479" i="79"/>
  <c r="D488" i="79"/>
  <c r="D497" i="79"/>
  <c r="D506" i="79"/>
  <c r="D515" i="79"/>
  <c r="D525" i="79"/>
  <c r="D534" i="79"/>
  <c r="D543" i="79"/>
  <c r="D552" i="79"/>
  <c r="D561" i="79"/>
  <c r="D570" i="79"/>
  <c r="D579" i="79"/>
  <c r="D589" i="79"/>
  <c r="D598" i="79"/>
  <c r="D607" i="79"/>
  <c r="D616" i="79"/>
  <c r="D625" i="79"/>
  <c r="D634" i="79"/>
  <c r="D643" i="79"/>
  <c r="D653" i="79"/>
  <c r="D662" i="79"/>
  <c r="D671" i="79"/>
  <c r="D680" i="79"/>
  <c r="D689" i="79"/>
  <c r="D698" i="79"/>
  <c r="D707" i="79"/>
  <c r="D717" i="79"/>
  <c r="D726" i="79"/>
  <c r="D735" i="79"/>
  <c r="D744" i="79"/>
  <c r="D753" i="79"/>
  <c r="D762" i="79"/>
  <c r="D771" i="79"/>
  <c r="D781" i="79"/>
  <c r="D790" i="79"/>
  <c r="D799" i="79"/>
  <c r="D808" i="79"/>
  <c r="D817" i="79"/>
  <c r="D826" i="79"/>
  <c r="D835" i="79"/>
  <c r="D845" i="79"/>
  <c r="D854" i="79"/>
  <c r="D863" i="79"/>
  <c r="D872" i="79"/>
  <c r="D881" i="79"/>
  <c r="D890" i="79"/>
  <c r="D899" i="79"/>
  <c r="D909" i="79"/>
  <c r="D918" i="79"/>
  <c r="D927" i="79"/>
  <c r="D936" i="79"/>
  <c r="D945" i="79"/>
  <c r="D954" i="79"/>
  <c r="D963" i="79"/>
  <c r="D973" i="79"/>
  <c r="D982" i="79"/>
  <c r="D991" i="79"/>
  <c r="D1000" i="79"/>
  <c r="D1009" i="79"/>
  <c r="D1018" i="79"/>
  <c r="D1027" i="79"/>
  <c r="D1037" i="79"/>
  <c r="D1046" i="79"/>
  <c r="D1055" i="79"/>
  <c r="D1064" i="79"/>
  <c r="D1073" i="79"/>
  <c r="D1082" i="79"/>
  <c r="D1091" i="79"/>
  <c r="D1101" i="79"/>
  <c r="D1110" i="79"/>
  <c r="D1119" i="79"/>
  <c r="D1128" i="79"/>
  <c r="D1137" i="79"/>
  <c r="D1146" i="79"/>
  <c r="D1155" i="79"/>
  <c r="D1165" i="79"/>
  <c r="D1173" i="79"/>
  <c r="D1181" i="79"/>
  <c r="D1189" i="79"/>
  <c r="D1197" i="79"/>
  <c r="D1205" i="79"/>
  <c r="D1213" i="79"/>
  <c r="D1221" i="79"/>
  <c r="D1229" i="79"/>
  <c r="D1237" i="79"/>
  <c r="D1245" i="79"/>
  <c r="D1253" i="79"/>
  <c r="D1261" i="79"/>
  <c r="D1269" i="79"/>
  <c r="D1277" i="79"/>
  <c r="D1285" i="79"/>
  <c r="D1293" i="79"/>
  <c r="D1301" i="79"/>
  <c r="D1309" i="79"/>
  <c r="D1317" i="79"/>
  <c r="D1325" i="79"/>
  <c r="D1333" i="79"/>
  <c r="D1341" i="79"/>
  <c r="D1349" i="79"/>
  <c r="D14" i="79"/>
  <c r="D15" i="79"/>
  <c r="D24" i="79"/>
  <c r="D33" i="79"/>
  <c r="D42" i="79"/>
  <c r="D51" i="79"/>
  <c r="D61" i="79"/>
  <c r="D70" i="79"/>
  <c r="D79" i="79"/>
  <c r="D88" i="79"/>
  <c r="D97" i="79"/>
  <c r="D106" i="79"/>
  <c r="D115" i="79"/>
  <c r="D125" i="79"/>
  <c r="D134" i="79"/>
  <c r="D143" i="79"/>
  <c r="D152" i="79"/>
  <c r="D161" i="79"/>
  <c r="D170" i="79"/>
  <c r="D179" i="79"/>
  <c r="D189" i="79"/>
  <c r="D198" i="79"/>
  <c r="D207" i="79"/>
  <c r="D216" i="79"/>
  <c r="D225" i="79"/>
  <c r="D234" i="79"/>
  <c r="D243" i="79"/>
  <c r="D253" i="79"/>
  <c r="D262" i="79"/>
  <c r="D271" i="79"/>
  <c r="D280" i="79"/>
  <c r="D289" i="79"/>
  <c r="D298" i="79"/>
  <c r="D307" i="79"/>
  <c r="D317" i="79"/>
  <c r="D326" i="79"/>
  <c r="D335" i="79"/>
  <c r="D344" i="79"/>
  <c r="D353" i="79"/>
  <c r="D362" i="79"/>
  <c r="D371" i="79"/>
  <c r="D381" i="79"/>
  <c r="D390" i="79"/>
  <c r="D399" i="79"/>
  <c r="D408" i="79"/>
  <c r="D417" i="79"/>
  <c r="D426" i="79"/>
  <c r="D435" i="79"/>
  <c r="D445" i="79"/>
  <c r="D454" i="79"/>
  <c r="D463" i="79"/>
  <c r="D472" i="79"/>
  <c r="D481" i="79"/>
  <c r="D490" i="79"/>
  <c r="D499" i="79"/>
  <c r="D509" i="79"/>
  <c r="D518" i="79"/>
  <c r="D527" i="79"/>
  <c r="D536" i="79"/>
  <c r="D545" i="79"/>
  <c r="D554" i="79"/>
  <c r="D563" i="79"/>
  <c r="D573" i="79"/>
  <c r="D582" i="79"/>
  <c r="D591" i="79"/>
  <c r="D600" i="79"/>
  <c r="D609" i="79"/>
  <c r="D618" i="79"/>
  <c r="D627" i="79"/>
  <c r="D637" i="79"/>
  <c r="D646" i="79"/>
  <c r="D655" i="79"/>
  <c r="D664" i="79"/>
  <c r="D673" i="79"/>
  <c r="D682" i="79"/>
  <c r="D691" i="79"/>
  <c r="D701" i="79"/>
  <c r="J62" i="1" s="1"/>
  <c r="L62" i="1" s="1"/>
  <c r="G62" i="1" s="1"/>
  <c r="D710" i="79"/>
  <c r="D719" i="79"/>
  <c r="D728" i="79"/>
  <c r="D737" i="79"/>
  <c r="D746" i="79"/>
  <c r="D755" i="79"/>
  <c r="D765" i="79"/>
  <c r="D774" i="79"/>
  <c r="D783" i="79"/>
  <c r="D792" i="79"/>
  <c r="D801" i="79"/>
  <c r="D810" i="79"/>
  <c r="D819" i="79"/>
  <c r="D829" i="79"/>
  <c r="D838" i="79"/>
  <c r="D847" i="79"/>
  <c r="D856" i="79"/>
  <c r="D865" i="79"/>
  <c r="D874" i="79"/>
  <c r="D883" i="79"/>
  <c r="D893" i="79"/>
  <c r="D902" i="79"/>
  <c r="D911" i="79"/>
  <c r="D920" i="79"/>
  <c r="D929" i="79"/>
  <c r="D938" i="79"/>
  <c r="D947" i="79"/>
  <c r="D957" i="79"/>
  <c r="D966" i="79"/>
  <c r="D975" i="79"/>
  <c r="D984" i="79"/>
  <c r="D993" i="79"/>
  <c r="D1002" i="79"/>
  <c r="D1011" i="79"/>
  <c r="D1021" i="79"/>
  <c r="D1030" i="79"/>
  <c r="D1039" i="79"/>
  <c r="D1048" i="79"/>
  <c r="D1057" i="79"/>
  <c r="D1066" i="79"/>
  <c r="D1075" i="79"/>
  <c r="D1085" i="79"/>
  <c r="D1094" i="79"/>
  <c r="D1103" i="79"/>
  <c r="D1112" i="79"/>
  <c r="J61" i="1" s="1"/>
  <c r="L61" i="1" s="1"/>
  <c r="G61" i="1" s="1"/>
  <c r="D1121" i="79"/>
  <c r="D1130" i="79"/>
  <c r="D1139" i="79"/>
  <c r="D1149" i="79"/>
  <c r="D1158" i="79"/>
  <c r="D1167" i="79"/>
  <c r="D1175" i="79"/>
  <c r="D1183" i="79"/>
  <c r="D1191" i="79"/>
  <c r="D1199" i="79"/>
  <c r="D1207" i="79"/>
  <c r="D1215" i="79"/>
  <c r="D1223" i="79"/>
  <c r="D1231" i="79"/>
  <c r="D1239" i="79"/>
  <c r="D1247" i="79"/>
  <c r="D1255" i="79"/>
  <c r="D1263" i="79"/>
  <c r="D1271" i="79"/>
  <c r="D1279" i="79"/>
  <c r="D1287" i="79"/>
  <c r="D1295" i="79"/>
  <c r="D1303" i="79"/>
  <c r="D1311" i="79"/>
  <c r="D1319" i="79"/>
  <c r="D17" i="79"/>
  <c r="D26" i="79"/>
  <c r="D35" i="79"/>
  <c r="D45" i="79"/>
  <c r="D54" i="79"/>
  <c r="D63" i="79"/>
  <c r="D72" i="79"/>
  <c r="D81" i="79"/>
  <c r="D90" i="79"/>
  <c r="D99" i="79"/>
  <c r="D109" i="79"/>
  <c r="D118" i="79"/>
  <c r="D127" i="79"/>
  <c r="D136" i="79"/>
  <c r="D145" i="79"/>
  <c r="D154" i="79"/>
  <c r="D163" i="79"/>
  <c r="D173" i="79"/>
  <c r="D182" i="79"/>
  <c r="D191" i="79"/>
  <c r="D200" i="79"/>
  <c r="D209" i="79"/>
  <c r="D218" i="79"/>
  <c r="D227" i="79"/>
  <c r="D237" i="79"/>
  <c r="D246" i="79"/>
  <c r="D255" i="79"/>
  <c r="D264" i="79"/>
  <c r="D273" i="79"/>
  <c r="D282" i="79"/>
  <c r="D291" i="79"/>
  <c r="D301" i="79"/>
  <c r="D310" i="79"/>
  <c r="D319" i="79"/>
  <c r="D328" i="79"/>
  <c r="D337" i="79"/>
  <c r="D346" i="79"/>
  <c r="D355" i="79"/>
  <c r="D365" i="79"/>
  <c r="D374" i="79"/>
  <c r="D383" i="79"/>
  <c r="D392" i="79"/>
  <c r="D401" i="79"/>
  <c r="D410" i="79"/>
  <c r="D419" i="79"/>
  <c r="D429" i="79"/>
  <c r="D438" i="79"/>
  <c r="D447" i="79"/>
  <c r="D456" i="79"/>
  <c r="D465" i="79"/>
  <c r="D474" i="79"/>
  <c r="D483" i="79"/>
  <c r="D493" i="79"/>
  <c r="D502" i="79"/>
  <c r="D511" i="79"/>
  <c r="D520" i="79"/>
  <c r="D529" i="79"/>
  <c r="D538" i="79"/>
  <c r="D547" i="79"/>
  <c r="D557" i="79"/>
  <c r="D566" i="79"/>
  <c r="D575" i="79"/>
  <c r="D584" i="79"/>
  <c r="D593" i="79"/>
  <c r="D602" i="79"/>
  <c r="D611" i="79"/>
  <c r="D621" i="79"/>
  <c r="D630" i="79"/>
  <c r="D639" i="79"/>
  <c r="D648" i="79"/>
  <c r="D657" i="79"/>
  <c r="D666" i="79"/>
  <c r="D675" i="79"/>
  <c r="D685" i="79"/>
  <c r="D694" i="79"/>
  <c r="D703" i="79"/>
  <c r="D712" i="79"/>
  <c r="D721" i="79"/>
  <c r="D730" i="79"/>
  <c r="D739" i="79"/>
  <c r="D749" i="79"/>
  <c r="D758" i="79"/>
  <c r="D767" i="79"/>
  <c r="D776" i="79"/>
  <c r="D785" i="79"/>
  <c r="D794" i="79"/>
  <c r="D803" i="79"/>
  <c r="D813" i="79"/>
  <c r="D822" i="79"/>
  <c r="D831" i="79"/>
  <c r="D840" i="79"/>
  <c r="D849" i="79"/>
  <c r="D858" i="79"/>
  <c r="D867" i="79"/>
  <c r="D877" i="79"/>
  <c r="D886" i="79"/>
  <c r="D895" i="79"/>
  <c r="D904" i="79"/>
  <c r="D913" i="79"/>
  <c r="D922" i="79"/>
  <c r="D931" i="79"/>
  <c r="D941" i="79"/>
  <c r="D950" i="79"/>
  <c r="D959" i="79"/>
  <c r="D968" i="79"/>
  <c r="D977" i="79"/>
  <c r="D986" i="79"/>
  <c r="D995" i="79"/>
  <c r="D1005" i="79"/>
  <c r="D1014" i="79"/>
  <c r="D1023" i="79"/>
  <c r="D1032" i="79"/>
  <c r="D1041" i="79"/>
  <c r="D1050" i="79"/>
  <c r="D1059" i="79"/>
  <c r="D1069" i="79"/>
  <c r="D1078" i="79"/>
  <c r="D1087" i="79"/>
  <c r="D1096" i="79"/>
  <c r="D1105" i="79"/>
  <c r="D16" i="79"/>
  <c r="D53" i="79"/>
  <c r="D89" i="79"/>
  <c r="D126" i="79"/>
  <c r="D162" i="79"/>
  <c r="D199" i="79"/>
  <c r="D235" i="79"/>
  <c r="D272" i="79"/>
  <c r="D309" i="79"/>
  <c r="D345" i="79"/>
  <c r="D382" i="79"/>
  <c r="D418" i="79"/>
  <c r="D455" i="79"/>
  <c r="D491" i="79"/>
  <c r="D528" i="79"/>
  <c r="D565" i="79"/>
  <c r="D601" i="79"/>
  <c r="D638" i="79"/>
  <c r="D674" i="79"/>
  <c r="D711" i="79"/>
  <c r="D747" i="79"/>
  <c r="D784" i="79"/>
  <c r="D821" i="79"/>
  <c r="D857" i="79"/>
  <c r="D894" i="79"/>
  <c r="D921" i="79"/>
  <c r="D946" i="79"/>
  <c r="D969" i="79"/>
  <c r="D994" i="79"/>
  <c r="D1019" i="79"/>
  <c r="D1042" i="79"/>
  <c r="D1067" i="79"/>
  <c r="D1093" i="79"/>
  <c r="D1114" i="79"/>
  <c r="D1133" i="79"/>
  <c r="D1151" i="79"/>
  <c r="D1169" i="79"/>
  <c r="D1185" i="79"/>
  <c r="D1201" i="79"/>
  <c r="D1217" i="79"/>
  <c r="D1233" i="79"/>
  <c r="D1249" i="79"/>
  <c r="D1265" i="79"/>
  <c r="D1281" i="79"/>
  <c r="D1297" i="79"/>
  <c r="D1312" i="79"/>
  <c r="D1324" i="79"/>
  <c r="D1335" i="79"/>
  <c r="D1345" i="79"/>
  <c r="D1354" i="79"/>
  <c r="D1362" i="79"/>
  <c r="D1370" i="79"/>
  <c r="D1378" i="79"/>
  <c r="D1386" i="79"/>
  <c r="D1394" i="79"/>
  <c r="D1402" i="79"/>
  <c r="D1410" i="79"/>
  <c r="D1418" i="79"/>
  <c r="D1426" i="79"/>
  <c r="D1434" i="79"/>
  <c r="D1442" i="79"/>
  <c r="D1450" i="79"/>
  <c r="D1458" i="79"/>
  <c r="D1466" i="79"/>
  <c r="D1474" i="79"/>
  <c r="D1482" i="79"/>
  <c r="D1490" i="79"/>
  <c r="D1498" i="79"/>
  <c r="D1506" i="79"/>
  <c r="D1514" i="79"/>
  <c r="D1522" i="79"/>
  <c r="D1530" i="79"/>
  <c r="D1538" i="79"/>
  <c r="D1546" i="79"/>
  <c r="D1554" i="79"/>
  <c r="D1562" i="79"/>
  <c r="J91" i="1" s="1"/>
  <c r="L91" i="1" s="1"/>
  <c r="G91" i="1" s="1"/>
  <c r="D1570" i="79"/>
  <c r="D1578" i="79"/>
  <c r="D1586" i="79"/>
  <c r="D1594" i="79"/>
  <c r="D1602" i="79"/>
  <c r="D1610" i="79"/>
  <c r="D1618" i="79"/>
  <c r="D1626" i="79"/>
  <c r="D1634" i="79"/>
  <c r="D1642" i="79"/>
  <c r="D1650" i="79"/>
  <c r="D1658" i="79"/>
  <c r="D1666" i="79"/>
  <c r="D1674" i="79"/>
  <c r="D1682" i="79"/>
  <c r="D1690" i="79"/>
  <c r="D1698" i="79"/>
  <c r="D23" i="79"/>
  <c r="D59" i="79"/>
  <c r="D96" i="79"/>
  <c r="D133" i="79"/>
  <c r="D169" i="79"/>
  <c r="D206" i="79"/>
  <c r="D242" i="79"/>
  <c r="D279" i="79"/>
  <c r="D315" i="79"/>
  <c r="D352" i="79"/>
  <c r="D389" i="79"/>
  <c r="D425" i="79"/>
  <c r="D462" i="79"/>
  <c r="D498" i="79"/>
  <c r="D535" i="79"/>
  <c r="D571" i="79"/>
  <c r="D608" i="79"/>
  <c r="D645" i="79"/>
  <c r="D681" i="79"/>
  <c r="D718" i="79"/>
  <c r="D754" i="79"/>
  <c r="D791" i="79"/>
  <c r="D827" i="79"/>
  <c r="D864" i="79"/>
  <c r="D901" i="79"/>
  <c r="D923" i="79"/>
  <c r="D949" i="79"/>
  <c r="D974" i="79"/>
  <c r="D997" i="79"/>
  <c r="D1022" i="79"/>
  <c r="D1047" i="79"/>
  <c r="D1070" i="79"/>
  <c r="D1095" i="79"/>
  <c r="D1115" i="79"/>
  <c r="D1134" i="79"/>
  <c r="D1152" i="79"/>
  <c r="D1170" i="79"/>
  <c r="D1186" i="79"/>
  <c r="D1202" i="79"/>
  <c r="D1218" i="79"/>
  <c r="D1234" i="79"/>
  <c r="D1250" i="79"/>
  <c r="D1266" i="79"/>
  <c r="D1282" i="79"/>
  <c r="D1298" i="79"/>
  <c r="D1313" i="79"/>
  <c r="D1326" i="79"/>
  <c r="D1336" i="79"/>
  <c r="D1346" i="79"/>
  <c r="J63" i="1" s="1"/>
  <c r="L63" i="1" s="1"/>
  <c r="G63" i="1" s="1"/>
  <c r="D1355" i="79"/>
  <c r="D1363" i="79"/>
  <c r="D1371" i="79"/>
  <c r="D1379" i="79"/>
  <c r="D1387" i="79"/>
  <c r="D1395" i="79"/>
  <c r="D1403" i="79"/>
  <c r="D1411" i="79"/>
  <c r="D1419" i="79"/>
  <c r="D1427" i="79"/>
  <c r="D1435" i="79"/>
  <c r="D1443" i="79"/>
  <c r="D1451" i="79"/>
  <c r="D1459" i="79"/>
  <c r="D1467" i="79"/>
  <c r="D1475" i="79"/>
  <c r="D1483" i="79"/>
  <c r="D1491" i="79"/>
  <c r="D1499" i="79"/>
  <c r="D1507" i="79"/>
  <c r="D1515" i="79"/>
  <c r="D1523" i="79"/>
  <c r="D1531" i="79"/>
  <c r="D1539" i="79"/>
  <c r="D1547" i="79"/>
  <c r="D1555" i="79"/>
  <c r="D1563" i="79"/>
  <c r="D1571" i="79"/>
  <c r="D1579" i="79"/>
  <c r="D1587" i="79"/>
  <c r="D1595" i="79"/>
  <c r="D1603" i="79"/>
  <c r="D1611" i="79"/>
  <c r="D1619" i="79"/>
  <c r="D1627" i="79"/>
  <c r="D1635" i="79"/>
  <c r="D1643" i="79"/>
  <c r="D1651" i="79"/>
  <c r="D1659" i="79"/>
  <c r="D1667" i="79"/>
  <c r="D1675" i="79"/>
  <c r="D1683" i="79"/>
  <c r="D1691" i="79"/>
  <c r="D1699" i="79"/>
  <c r="D1707" i="79"/>
  <c r="D1715" i="79"/>
  <c r="D1723" i="79"/>
  <c r="D1731" i="79"/>
  <c r="D1739" i="79"/>
  <c r="D1747" i="79"/>
  <c r="D1755" i="79"/>
  <c r="D1763" i="79"/>
  <c r="D1771" i="79"/>
  <c r="D1779" i="79"/>
  <c r="D1787" i="79"/>
  <c r="D1795" i="79"/>
  <c r="D1803" i="79"/>
  <c r="D1811" i="79"/>
  <c r="D1819" i="79"/>
  <c r="D1827" i="79"/>
  <c r="D1835" i="79"/>
  <c r="D1843" i="79"/>
  <c r="D1851" i="79"/>
  <c r="D1859" i="79"/>
  <c r="D1867" i="79"/>
  <c r="D1875" i="79"/>
  <c r="D1883" i="79"/>
  <c r="D1891" i="79"/>
  <c r="D1899" i="79"/>
  <c r="D1907" i="79"/>
  <c r="D1915" i="79"/>
  <c r="D1923" i="79"/>
  <c r="D1931" i="79"/>
  <c r="D1939" i="79"/>
  <c r="D1947" i="79"/>
  <c r="D1955" i="79"/>
  <c r="D1963" i="79"/>
  <c r="D1971" i="79"/>
  <c r="D1979" i="79"/>
  <c r="D1987" i="79"/>
  <c r="D1995" i="79"/>
  <c r="D2003" i="79"/>
  <c r="D2011" i="79"/>
  <c r="D2019" i="79"/>
  <c r="D2027" i="79"/>
  <c r="D2035" i="79"/>
  <c r="D2043" i="79"/>
  <c r="D2051" i="79"/>
  <c r="D2059" i="79"/>
  <c r="D2067" i="79"/>
  <c r="D2075" i="79"/>
  <c r="D2083" i="79"/>
  <c r="D2091" i="79"/>
  <c r="D2099" i="79"/>
  <c r="D2107" i="79"/>
  <c r="D2115" i="79"/>
  <c r="D2123" i="79"/>
  <c r="D2131" i="79"/>
  <c r="D25" i="79"/>
  <c r="D62" i="79"/>
  <c r="D98" i="79"/>
  <c r="D135" i="79"/>
  <c r="D171" i="79"/>
  <c r="D208" i="79"/>
  <c r="D245" i="79"/>
  <c r="D281" i="79"/>
  <c r="D318" i="79"/>
  <c r="D354" i="79"/>
  <c r="D391" i="79"/>
  <c r="D427" i="79"/>
  <c r="D464" i="79"/>
  <c r="D501" i="79"/>
  <c r="D537" i="79"/>
  <c r="D574" i="79"/>
  <c r="D610" i="79"/>
  <c r="D647" i="79"/>
  <c r="D683" i="79"/>
  <c r="D720" i="79"/>
  <c r="D757" i="79"/>
  <c r="D793" i="79"/>
  <c r="D830" i="79"/>
  <c r="D866" i="79"/>
  <c r="D903" i="79"/>
  <c r="D928" i="79"/>
  <c r="D951" i="79"/>
  <c r="D976" i="79"/>
  <c r="D1001" i="79"/>
  <c r="D1024" i="79"/>
  <c r="D1049" i="79"/>
  <c r="D1074" i="79"/>
  <c r="D1097" i="79"/>
  <c r="D1120" i="79"/>
  <c r="D1138" i="79"/>
  <c r="D1157" i="79"/>
  <c r="D1174" i="79"/>
  <c r="D1190" i="79"/>
  <c r="D1206" i="79"/>
  <c r="D1222" i="79"/>
  <c r="D1238" i="79"/>
  <c r="D1254" i="79"/>
  <c r="D1270" i="79"/>
  <c r="D1286" i="79"/>
  <c r="D1302" i="79"/>
  <c r="D1314" i="79"/>
  <c r="D1327" i="79"/>
  <c r="D1337" i="79"/>
  <c r="D1347" i="79"/>
  <c r="D1356" i="79"/>
  <c r="D1364" i="79"/>
  <c r="D1372" i="79"/>
  <c r="D1380" i="79"/>
  <c r="D1388" i="79"/>
  <c r="D1396" i="79"/>
  <c r="D1404" i="79"/>
  <c r="D1412" i="79"/>
  <c r="D1420" i="79"/>
  <c r="D1428" i="79"/>
  <c r="D1436" i="79"/>
  <c r="D1444" i="79"/>
  <c r="D1452" i="79"/>
  <c r="D1460" i="79"/>
  <c r="D1468" i="79"/>
  <c r="D1476" i="79"/>
  <c r="D1484" i="79"/>
  <c r="D1492" i="79"/>
  <c r="D1500" i="79"/>
  <c r="D1508" i="79"/>
  <c r="D1516" i="79"/>
  <c r="D1524" i="79"/>
  <c r="D1532" i="79"/>
  <c r="M139" i="77" s="1"/>
  <c r="D1540" i="79"/>
  <c r="D1548" i="79"/>
  <c r="D1556" i="79"/>
  <c r="D1564" i="79"/>
  <c r="D1572" i="79"/>
  <c r="D1580" i="79"/>
  <c r="D1588" i="79"/>
  <c r="D1596" i="79"/>
  <c r="D1604" i="79"/>
  <c r="D1612" i="79"/>
  <c r="D1620" i="79"/>
  <c r="D1628" i="79"/>
  <c r="D1636" i="79"/>
  <c r="D1644" i="79"/>
  <c r="D1652" i="79"/>
  <c r="D1660" i="79"/>
  <c r="D1668" i="79"/>
  <c r="D1676" i="79"/>
  <c r="D1684" i="79"/>
  <c r="D1692" i="79"/>
  <c r="D1700" i="79"/>
  <c r="D1708" i="79"/>
  <c r="D1716" i="79"/>
  <c r="D1724" i="79"/>
  <c r="D1732" i="79"/>
  <c r="D1740" i="79"/>
  <c r="D1748" i="79"/>
  <c r="D1756" i="79"/>
  <c r="D1764" i="79"/>
  <c r="D1772" i="79"/>
  <c r="D1780" i="79"/>
  <c r="D1788" i="79"/>
  <c r="D1796" i="79"/>
  <c r="D1804" i="79"/>
  <c r="D1812" i="79"/>
  <c r="D1820" i="79"/>
  <c r="D1828" i="79"/>
  <c r="D1836" i="79"/>
  <c r="D1844" i="79"/>
  <c r="D1852" i="79"/>
  <c r="D1860" i="79"/>
  <c r="D1868" i="79"/>
  <c r="D1876" i="79"/>
  <c r="D1884" i="79"/>
  <c r="D1892" i="79"/>
  <c r="D1900" i="79"/>
  <c r="D1908" i="79"/>
  <c r="D1916" i="79"/>
  <c r="D1924" i="79"/>
  <c r="D1932" i="79"/>
  <c r="D1940" i="79"/>
  <c r="D1948" i="79"/>
  <c r="D1956" i="79"/>
  <c r="D1964" i="79"/>
  <c r="D1972" i="79"/>
  <c r="D1980" i="79"/>
  <c r="D1988" i="79"/>
  <c r="D1996" i="79"/>
  <c r="D2004" i="79"/>
  <c r="D2012" i="79"/>
  <c r="D2020" i="79"/>
  <c r="D2028" i="79"/>
  <c r="D2036" i="79"/>
  <c r="D2044" i="79"/>
  <c r="D2052" i="79"/>
  <c r="D2060" i="79"/>
  <c r="D2068" i="79"/>
  <c r="D2076" i="79"/>
  <c r="D2084" i="79"/>
  <c r="D2092" i="79"/>
  <c r="D2100" i="79"/>
  <c r="D2108" i="79"/>
  <c r="D2116" i="79"/>
  <c r="D2124" i="79"/>
  <c r="D2132" i="79"/>
  <c r="D2140" i="79"/>
  <c r="D2148" i="79"/>
  <c r="D2156" i="79"/>
  <c r="D2164" i="79"/>
  <c r="D2172" i="79"/>
  <c r="D2180" i="79"/>
  <c r="D2188" i="79"/>
  <c r="D2196" i="79"/>
  <c r="D2204" i="79"/>
  <c r="D2212" i="79"/>
  <c r="D2220" i="79"/>
  <c r="D2228" i="79"/>
  <c r="D32" i="79"/>
  <c r="D69" i="79"/>
  <c r="D105" i="79"/>
  <c r="D142" i="79"/>
  <c r="D178" i="79"/>
  <c r="D215" i="79"/>
  <c r="D251" i="79"/>
  <c r="D288" i="79"/>
  <c r="D325" i="79"/>
  <c r="D361" i="79"/>
  <c r="D398" i="79"/>
  <c r="D434" i="79"/>
  <c r="D471" i="79"/>
  <c r="D507" i="79"/>
  <c r="D544" i="79"/>
  <c r="D581" i="79"/>
  <c r="D617" i="79"/>
  <c r="D654" i="79"/>
  <c r="D690" i="79"/>
  <c r="D727" i="79"/>
  <c r="D763" i="79"/>
  <c r="D800" i="79"/>
  <c r="D837" i="79"/>
  <c r="D873" i="79"/>
  <c r="D905" i="79"/>
  <c r="D930" i="79"/>
  <c r="D955" i="79"/>
  <c r="D978" i="79"/>
  <c r="D1003" i="79"/>
  <c r="D1029" i="79"/>
  <c r="D1051" i="79"/>
  <c r="D1077" i="79"/>
  <c r="D1102" i="79"/>
  <c r="D1122" i="79"/>
  <c r="D1141" i="79"/>
  <c r="D1159" i="79"/>
  <c r="D1176" i="79"/>
  <c r="D1192" i="79"/>
  <c r="D1208" i="79"/>
  <c r="D1224" i="79"/>
  <c r="D1240" i="79"/>
  <c r="D1256" i="79"/>
  <c r="D1272" i="79"/>
  <c r="D1288" i="79"/>
  <c r="D1304" i="79"/>
  <c r="D1316" i="79"/>
  <c r="D1328" i="79"/>
  <c r="D1338" i="79"/>
  <c r="D1348" i="79"/>
  <c r="D1357" i="79"/>
  <c r="D1365" i="79"/>
  <c r="D1373" i="79"/>
  <c r="D1381" i="79"/>
  <c r="D1389" i="79"/>
  <c r="D1397" i="79"/>
  <c r="D1405" i="79"/>
  <c r="D1413" i="79"/>
  <c r="D1421" i="79"/>
  <c r="D1429" i="79"/>
  <c r="D1437" i="79"/>
  <c r="D1445" i="79"/>
  <c r="D1453" i="79"/>
  <c r="D1461" i="79"/>
  <c r="D1469" i="79"/>
  <c r="D1477" i="79"/>
  <c r="D1485" i="79"/>
  <c r="D1493" i="79"/>
  <c r="D1501" i="79"/>
  <c r="D1509" i="79"/>
  <c r="D1517" i="79"/>
  <c r="D1525" i="79"/>
  <c r="D1533" i="79"/>
  <c r="D1541" i="79"/>
  <c r="D1549" i="79"/>
  <c r="D1557" i="79"/>
  <c r="D1565" i="79"/>
  <c r="D1573" i="79"/>
  <c r="D1581" i="79"/>
  <c r="D1589" i="79"/>
  <c r="D1597" i="79"/>
  <c r="D1605" i="79"/>
  <c r="D1613" i="79"/>
  <c r="D1621" i="79"/>
  <c r="D1629" i="79"/>
  <c r="D1637" i="79"/>
  <c r="D1645" i="79"/>
  <c r="D1653" i="79"/>
  <c r="D1661" i="79"/>
  <c r="D1669" i="79"/>
  <c r="D1677" i="79"/>
  <c r="D1685" i="79"/>
  <c r="D1693" i="79"/>
  <c r="D1701" i="79"/>
  <c r="D1709" i="79"/>
  <c r="D1717" i="79"/>
  <c r="D1725" i="79"/>
  <c r="D1733" i="79"/>
  <c r="D1741" i="79"/>
  <c r="D1749" i="79"/>
  <c r="D1757" i="79"/>
  <c r="D1765" i="79"/>
  <c r="D1773" i="79"/>
  <c r="D1781" i="79"/>
  <c r="D1789" i="79"/>
  <c r="D1797" i="79"/>
  <c r="D1805" i="79"/>
  <c r="D1813" i="79"/>
  <c r="D1821" i="79"/>
  <c r="D1829" i="79"/>
  <c r="D1837" i="79"/>
  <c r="D1845" i="79"/>
  <c r="D1853" i="79"/>
  <c r="D1861" i="79"/>
  <c r="D1869" i="79"/>
  <c r="D1877" i="79"/>
  <c r="D1885" i="79"/>
  <c r="D1893" i="79"/>
  <c r="D1901" i="79"/>
  <c r="D1909" i="79"/>
  <c r="D1917" i="79"/>
  <c r="D1925" i="79"/>
  <c r="D1933" i="79"/>
  <c r="D1941" i="79"/>
  <c r="D1949" i="79"/>
  <c r="D1957" i="79"/>
  <c r="D1965" i="79"/>
  <c r="D1973" i="79"/>
  <c r="D1981" i="79"/>
  <c r="D1989" i="79"/>
  <c r="D1997" i="79"/>
  <c r="D2005" i="79"/>
  <c r="D2013" i="79"/>
  <c r="D2021" i="79"/>
  <c r="D2029" i="79"/>
  <c r="D2037" i="79"/>
  <c r="D2045" i="79"/>
  <c r="D2053" i="79"/>
  <c r="D2061" i="79"/>
  <c r="D2069" i="79"/>
  <c r="D2077" i="79"/>
  <c r="D2085" i="79"/>
  <c r="D2093" i="79"/>
  <c r="D2101" i="79"/>
  <c r="D2109" i="79"/>
  <c r="D2117" i="79"/>
  <c r="D2125" i="79"/>
  <c r="D2133" i="79"/>
  <c r="D2141" i="79"/>
  <c r="D2149" i="79"/>
  <c r="D2157" i="79"/>
  <c r="D2165" i="79"/>
  <c r="D2173" i="79"/>
  <c r="D2181" i="79"/>
  <c r="D2189" i="79"/>
  <c r="D2197" i="79"/>
  <c r="D2205" i="79"/>
  <c r="D2213" i="79"/>
  <c r="D2221" i="79"/>
  <c r="D2229" i="79"/>
  <c r="D2237" i="79"/>
  <c r="D2245" i="79"/>
  <c r="D2253" i="79"/>
  <c r="D2261" i="79"/>
  <c r="D2269" i="79"/>
  <c r="D2277" i="79"/>
  <c r="D2285" i="79"/>
  <c r="D2293" i="79"/>
  <c r="D2301" i="79"/>
  <c r="D34" i="79"/>
  <c r="D71" i="79"/>
  <c r="D107" i="79"/>
  <c r="D144" i="79"/>
  <c r="D181" i="79"/>
  <c r="D217" i="79"/>
  <c r="D254" i="79"/>
  <c r="D290" i="79"/>
  <c r="D327" i="79"/>
  <c r="D363" i="79"/>
  <c r="D400" i="79"/>
  <c r="D437" i="79"/>
  <c r="D473" i="79"/>
  <c r="D510" i="79"/>
  <c r="D546" i="79"/>
  <c r="D583" i="79"/>
  <c r="D619" i="79"/>
  <c r="D656" i="79"/>
  <c r="D693" i="79"/>
  <c r="D729" i="79"/>
  <c r="D766" i="79"/>
  <c r="D802" i="79"/>
  <c r="D839" i="79"/>
  <c r="D875" i="79"/>
  <c r="D910" i="79"/>
  <c r="D933" i="79"/>
  <c r="D958" i="79"/>
  <c r="D983" i="79"/>
  <c r="D1006" i="79"/>
  <c r="D1031" i="79"/>
  <c r="D1056" i="79"/>
  <c r="J59" i="1" s="1"/>
  <c r="L59" i="1" s="1"/>
  <c r="G59" i="1" s="1"/>
  <c r="D1079" i="79"/>
  <c r="D1104" i="79"/>
  <c r="D1123" i="79"/>
  <c r="D1142" i="79"/>
  <c r="D1160" i="79"/>
  <c r="D1177" i="79"/>
  <c r="D1193" i="79"/>
  <c r="D1209" i="79"/>
  <c r="D1225" i="79"/>
  <c r="D1241" i="79"/>
  <c r="D1257" i="79"/>
  <c r="D1273" i="79"/>
  <c r="D1289" i="79"/>
  <c r="D1305" i="79"/>
  <c r="D1318" i="79"/>
  <c r="D1329" i="79"/>
  <c r="D1340" i="79"/>
  <c r="D1350" i="79"/>
  <c r="D1358" i="79"/>
  <c r="D1366" i="79"/>
  <c r="D1374" i="79"/>
  <c r="D1382" i="79"/>
  <c r="D1390" i="79"/>
  <c r="D1398" i="79"/>
  <c r="D1406" i="79"/>
  <c r="D1414" i="79"/>
  <c r="D1422" i="79"/>
  <c r="D1430" i="79"/>
  <c r="D1438" i="79"/>
  <c r="D1446" i="79"/>
  <c r="D1454" i="79"/>
  <c r="D1462" i="79"/>
  <c r="D1470" i="79"/>
  <c r="D1478" i="79"/>
  <c r="D1486" i="79"/>
  <c r="D1494" i="79"/>
  <c r="D1502" i="79"/>
  <c r="D1510" i="79"/>
  <c r="D1518" i="79"/>
  <c r="D1526" i="79"/>
  <c r="D1534" i="79"/>
  <c r="D1542" i="79"/>
  <c r="D1550" i="79"/>
  <c r="D1558" i="79"/>
  <c r="D1566" i="79"/>
  <c r="D1574" i="79"/>
  <c r="D1582" i="79"/>
  <c r="D1590" i="79"/>
  <c r="D1598" i="79"/>
  <c r="D1606" i="79"/>
  <c r="D1614" i="79"/>
  <c r="D1622" i="79"/>
  <c r="D1630" i="79"/>
  <c r="D1638" i="79"/>
  <c r="D1646" i="79"/>
  <c r="D1654" i="79"/>
  <c r="D1662" i="79"/>
  <c r="D1670" i="79"/>
  <c r="D1678" i="79"/>
  <c r="D1686" i="79"/>
  <c r="D1694" i="79"/>
  <c r="D1702" i="79"/>
  <c r="D1710" i="79"/>
  <c r="D1718" i="79"/>
  <c r="D1726" i="79"/>
  <c r="D1734" i="79"/>
  <c r="D1742" i="79"/>
  <c r="D1750" i="79"/>
  <c r="D1758" i="79"/>
  <c r="D1766" i="79"/>
  <c r="D1774" i="79"/>
  <c r="D1782" i="79"/>
  <c r="D1790" i="79"/>
  <c r="D1798" i="79"/>
  <c r="D1806" i="79"/>
  <c r="D1814" i="79"/>
  <c r="D1822" i="79"/>
  <c r="D1830" i="79"/>
  <c r="D1838" i="79"/>
  <c r="D1846" i="79"/>
  <c r="D1854" i="79"/>
  <c r="D1862" i="79"/>
  <c r="D1870" i="79"/>
  <c r="D1878" i="79"/>
  <c r="D1886" i="79"/>
  <c r="D1894" i="79"/>
  <c r="D1902" i="79"/>
  <c r="D1910" i="79"/>
  <c r="D1918" i="79"/>
  <c r="D1926" i="79"/>
  <c r="D1934" i="79"/>
  <c r="D1942" i="79"/>
  <c r="D1950" i="79"/>
  <c r="D1958" i="79"/>
  <c r="D1966" i="79"/>
  <c r="D1974" i="79"/>
  <c r="D1982" i="79"/>
  <c r="D1990" i="79"/>
  <c r="D1998" i="79"/>
  <c r="D2006" i="79"/>
  <c r="D2014" i="79"/>
  <c r="D2022" i="79"/>
  <c r="D2030" i="79"/>
  <c r="D2038" i="79"/>
  <c r="D2046" i="79"/>
  <c r="D2054" i="79"/>
  <c r="D2062" i="79"/>
  <c r="D2070" i="79"/>
  <c r="D2078" i="79"/>
  <c r="D2086" i="79"/>
  <c r="D2094" i="79"/>
  <c r="D2102" i="79"/>
  <c r="D2110" i="79"/>
  <c r="D2118" i="79"/>
  <c r="D2126" i="79"/>
  <c r="D2134" i="79"/>
  <c r="D2142" i="79"/>
  <c r="D2150" i="79"/>
  <c r="D2158" i="79"/>
  <c r="D2166" i="79"/>
  <c r="D2174" i="79"/>
  <c r="D2182" i="79"/>
  <c r="D2190" i="79"/>
  <c r="D2198" i="79"/>
  <c r="D2206" i="79"/>
  <c r="D2214" i="79"/>
  <c r="D2222" i="79"/>
  <c r="D2230" i="79"/>
  <c r="D2238" i="79"/>
  <c r="D2246" i="79"/>
  <c r="D2254" i="79"/>
  <c r="D2262" i="79"/>
  <c r="D2270" i="79"/>
  <c r="D2278" i="79"/>
  <c r="D2286" i="79"/>
  <c r="D2294" i="79"/>
  <c r="D41" i="79"/>
  <c r="D78" i="79"/>
  <c r="D114" i="79"/>
  <c r="D151" i="79"/>
  <c r="D187" i="79"/>
  <c r="D224" i="79"/>
  <c r="D261" i="79"/>
  <c r="D297" i="79"/>
  <c r="D334" i="79"/>
  <c r="D370" i="79"/>
  <c r="D407" i="79"/>
  <c r="D443" i="79"/>
  <c r="D480" i="79"/>
  <c r="D517" i="79"/>
  <c r="D553" i="79"/>
  <c r="D590" i="79"/>
  <c r="D626" i="79"/>
  <c r="D663" i="79"/>
  <c r="D699" i="79"/>
  <c r="D736" i="79"/>
  <c r="D773" i="79"/>
  <c r="D809" i="79"/>
  <c r="D846" i="79"/>
  <c r="D882" i="79"/>
  <c r="D912" i="79"/>
  <c r="D937" i="79"/>
  <c r="D960" i="79"/>
  <c r="D985" i="79"/>
  <c r="D1010" i="79"/>
  <c r="D1033" i="79"/>
  <c r="D1058" i="79"/>
  <c r="D1083" i="79"/>
  <c r="D1106" i="79"/>
  <c r="D1125" i="79"/>
  <c r="D1143" i="79"/>
  <c r="D1161" i="79"/>
  <c r="D1178" i="79"/>
  <c r="D1194" i="79"/>
  <c r="D1210" i="79"/>
  <c r="D1226" i="79"/>
  <c r="D1242" i="79"/>
  <c r="D1258" i="79"/>
  <c r="D1274" i="79"/>
  <c r="D1290" i="79"/>
  <c r="D1306" i="79"/>
  <c r="D1320" i="79"/>
  <c r="D1330" i="79"/>
  <c r="D1342" i="79"/>
  <c r="D1351" i="79"/>
  <c r="D1359" i="79"/>
  <c r="D1367" i="79"/>
  <c r="D1375" i="79"/>
  <c r="D1383" i="79"/>
  <c r="D1391" i="79"/>
  <c r="D1399" i="79"/>
  <c r="D1407" i="79"/>
  <c r="D1415" i="79"/>
  <c r="D1423" i="79"/>
  <c r="D1431" i="79"/>
  <c r="D1439" i="79"/>
  <c r="D1447" i="79"/>
  <c r="D1455" i="79"/>
  <c r="D1463" i="79"/>
  <c r="D1471" i="79"/>
  <c r="D1479" i="79"/>
  <c r="D1487" i="79"/>
  <c r="D1495" i="79"/>
  <c r="D1503" i="79"/>
  <c r="D1511" i="79"/>
  <c r="D1519" i="79"/>
  <c r="D1527" i="79"/>
  <c r="D1535" i="79"/>
  <c r="D1543" i="79"/>
  <c r="D1551" i="79"/>
  <c r="D1559" i="79"/>
  <c r="D1567" i="79"/>
  <c r="D1575" i="79"/>
  <c r="D1583" i="79"/>
  <c r="D1591" i="79"/>
  <c r="D1599" i="79"/>
  <c r="D1607" i="79"/>
  <c r="D1615" i="79"/>
  <c r="D1623" i="79"/>
  <c r="D1631" i="79"/>
  <c r="D1639" i="79"/>
  <c r="D1647" i="79"/>
  <c r="D1655" i="79"/>
  <c r="D1663" i="79"/>
  <c r="D1671" i="79"/>
  <c r="D1679" i="79"/>
  <c r="D1687" i="79"/>
  <c r="D1695" i="79"/>
  <c r="D1703" i="79"/>
  <c r="D1711" i="79"/>
  <c r="D1719" i="79"/>
  <c r="D1727" i="79"/>
  <c r="D1735" i="79"/>
  <c r="D1743" i="79"/>
  <c r="D1751" i="79"/>
  <c r="D1759" i="79"/>
  <c r="D1767" i="79"/>
  <c r="D1775" i="79"/>
  <c r="D1783" i="79"/>
  <c r="D1791" i="79"/>
  <c r="D1799" i="79"/>
  <c r="D1807" i="79"/>
  <c r="D1815" i="79"/>
  <c r="D1823" i="79"/>
  <c r="D1831" i="79"/>
  <c r="D1839" i="79"/>
  <c r="D1847" i="79"/>
  <c r="D1855" i="79"/>
  <c r="D1863" i="79"/>
  <c r="D1871" i="79"/>
  <c r="D1879" i="79"/>
  <c r="D1887" i="79"/>
  <c r="D1895" i="79"/>
  <c r="D1903" i="79"/>
  <c r="D1911" i="79"/>
  <c r="D1919" i="79"/>
  <c r="D1927" i="79"/>
  <c r="D1935" i="79"/>
  <c r="D1943" i="79"/>
  <c r="D1951" i="79"/>
  <c r="D1959" i="79"/>
  <c r="D1967" i="79"/>
  <c r="D1975" i="79"/>
  <c r="D1983" i="79"/>
  <c r="D1991" i="79"/>
  <c r="D1999" i="79"/>
  <c r="D2007" i="79"/>
  <c r="D2015" i="79"/>
  <c r="D2023" i="79"/>
  <c r="D2031" i="79"/>
  <c r="D2039" i="79"/>
  <c r="D2047" i="79"/>
  <c r="D2055" i="79"/>
  <c r="D2063" i="79"/>
  <c r="D2071" i="79"/>
  <c r="D2079" i="79"/>
  <c r="D2087" i="79"/>
  <c r="D2095" i="79"/>
  <c r="D2103" i="79"/>
  <c r="D2111" i="79"/>
  <c r="D2119" i="79"/>
  <c r="D2127" i="79"/>
  <c r="D2135" i="79"/>
  <c r="D2143" i="79"/>
  <c r="D2151" i="79"/>
  <c r="D2159" i="79"/>
  <c r="D2167" i="79"/>
  <c r="D2175" i="79"/>
  <c r="D2183" i="79"/>
  <c r="D2191" i="79"/>
  <c r="D2199" i="79"/>
  <c r="D2207" i="79"/>
  <c r="D2215" i="79"/>
  <c r="D2223" i="79"/>
  <c r="D50" i="79"/>
  <c r="D87" i="79"/>
  <c r="D123" i="79"/>
  <c r="D160" i="79"/>
  <c r="D197" i="79"/>
  <c r="D233" i="79"/>
  <c r="D270" i="79"/>
  <c r="D306" i="79"/>
  <c r="D343" i="79"/>
  <c r="D379" i="79"/>
  <c r="D416" i="79"/>
  <c r="D453" i="79"/>
  <c r="D489" i="79"/>
  <c r="D526" i="79"/>
  <c r="D562" i="79"/>
  <c r="D599" i="79"/>
  <c r="D635" i="79"/>
  <c r="D672" i="79"/>
  <c r="D709" i="79"/>
  <c r="D745" i="79"/>
  <c r="D782" i="79"/>
  <c r="D818" i="79"/>
  <c r="D855" i="79"/>
  <c r="D891" i="79"/>
  <c r="D919" i="79"/>
  <c r="D942" i="79"/>
  <c r="D967" i="79"/>
  <c r="D992" i="79"/>
  <c r="D1015" i="79"/>
  <c r="D1040" i="79"/>
  <c r="D1065" i="79"/>
  <c r="D1088" i="79"/>
  <c r="D1113" i="79"/>
  <c r="D1131" i="79"/>
  <c r="D1150" i="79"/>
  <c r="D1168" i="79"/>
  <c r="D1184" i="79"/>
  <c r="D1200" i="79"/>
  <c r="D1216" i="79"/>
  <c r="D1232" i="79"/>
  <c r="D1248" i="79"/>
  <c r="D1264" i="79"/>
  <c r="D1280" i="79"/>
  <c r="D1296" i="79"/>
  <c r="D1310" i="79"/>
  <c r="D1322" i="79"/>
  <c r="D1334" i="79"/>
  <c r="D1344" i="79"/>
  <c r="D1353" i="79"/>
  <c r="D1361" i="79"/>
  <c r="D1369" i="79"/>
  <c r="D1377" i="79"/>
  <c r="D1385" i="79"/>
  <c r="D1393" i="79"/>
  <c r="D1401" i="79"/>
  <c r="D1409" i="79"/>
  <c r="D1417" i="79"/>
  <c r="D1425" i="79"/>
  <c r="D1433" i="79"/>
  <c r="D1441" i="79"/>
  <c r="D1449" i="79"/>
  <c r="D1457" i="79"/>
  <c r="D1465" i="79"/>
  <c r="D1473" i="79"/>
  <c r="D1481" i="79"/>
  <c r="D1489" i="79"/>
  <c r="D1497" i="79"/>
  <c r="D1505" i="79"/>
  <c r="D1513" i="79"/>
  <c r="D1521" i="79"/>
  <c r="D1529" i="79"/>
  <c r="D1537" i="79"/>
  <c r="D1545" i="79"/>
  <c r="D1553" i="79"/>
  <c r="D1561" i="79"/>
  <c r="D1569" i="79"/>
  <c r="D1577" i="79"/>
  <c r="D1585" i="79"/>
  <c r="D1593" i="79"/>
  <c r="D1601" i="79"/>
  <c r="D1609" i="79"/>
  <c r="D1617" i="79"/>
  <c r="D1625" i="79"/>
  <c r="D1633" i="79"/>
  <c r="D1641" i="79"/>
  <c r="D1649" i="79"/>
  <c r="D1657" i="79"/>
  <c r="D1665" i="79"/>
  <c r="D1673" i="79"/>
  <c r="D1681" i="79"/>
  <c r="D1689" i="79"/>
  <c r="D1697" i="79"/>
  <c r="D1705" i="79"/>
  <c r="D1713" i="79"/>
  <c r="D1721" i="79"/>
  <c r="D1729" i="79"/>
  <c r="D1737" i="79"/>
  <c r="D1745" i="79"/>
  <c r="D1753" i="79"/>
  <c r="D1761" i="79"/>
  <c r="D1769" i="79"/>
  <c r="D1777" i="79"/>
  <c r="D1785" i="79"/>
  <c r="D1793" i="79"/>
  <c r="D1801" i="79"/>
  <c r="D1809" i="79"/>
  <c r="D1817" i="79"/>
  <c r="D1825" i="79"/>
  <c r="D1833" i="79"/>
  <c r="D1841" i="79"/>
  <c r="D1849" i="79"/>
  <c r="D1857" i="79"/>
  <c r="D1865" i="79"/>
  <c r="D1873" i="79"/>
  <c r="D1881" i="79"/>
  <c r="D1889" i="79"/>
  <c r="D1897" i="79"/>
  <c r="D1905" i="79"/>
  <c r="D1913" i="79"/>
  <c r="D1921" i="79"/>
  <c r="D1929" i="79"/>
  <c r="D1937" i="79"/>
  <c r="D1945" i="79"/>
  <c r="D1953" i="79"/>
  <c r="D1961" i="79"/>
  <c r="D1969" i="79"/>
  <c r="D1977" i="79"/>
  <c r="D1985" i="79"/>
  <c r="D1993" i="79"/>
  <c r="D2001" i="79"/>
  <c r="D2009" i="79"/>
  <c r="D2017" i="79"/>
  <c r="D2025" i="79"/>
  <c r="D2033" i="79"/>
  <c r="D2041" i="79"/>
  <c r="D2049" i="79"/>
  <c r="D2057" i="79"/>
  <c r="D2065" i="79"/>
  <c r="D2073" i="79"/>
  <c r="D2081" i="79"/>
  <c r="D2089" i="79"/>
  <c r="D2097" i="79"/>
  <c r="D2105" i="79"/>
  <c r="D2113" i="79"/>
  <c r="D2121" i="79"/>
  <c r="D2129" i="79"/>
  <c r="D2137" i="79"/>
  <c r="D2145" i="79"/>
  <c r="D2153" i="79"/>
  <c r="D2161" i="79"/>
  <c r="D2169" i="79"/>
  <c r="D2177" i="79"/>
  <c r="D2185" i="79"/>
  <c r="D2193" i="79"/>
  <c r="D2201" i="79"/>
  <c r="D2209" i="79"/>
  <c r="D2217" i="79"/>
  <c r="D2225" i="79"/>
  <c r="D2233" i="79"/>
  <c r="D2241" i="79"/>
  <c r="D2249" i="79"/>
  <c r="D2257" i="79"/>
  <c r="D2265" i="79"/>
  <c r="D2273" i="79"/>
  <c r="D2281" i="79"/>
  <c r="D2289" i="79"/>
  <c r="D2297" i="79"/>
  <c r="D2305" i="79"/>
  <c r="D153" i="79"/>
  <c r="D446" i="79"/>
  <c r="D738" i="79"/>
  <c r="D987" i="79"/>
  <c r="D1166" i="79"/>
  <c r="D1294" i="79"/>
  <c r="D1376" i="79"/>
  <c r="D1440" i="79"/>
  <c r="D1504" i="79"/>
  <c r="D1568" i="79"/>
  <c r="D1632" i="79"/>
  <c r="D1696" i="79"/>
  <c r="D1730" i="79"/>
  <c r="D1762" i="79"/>
  <c r="D1794" i="79"/>
  <c r="D1826" i="79"/>
  <c r="D1858" i="79"/>
  <c r="D1890" i="79"/>
  <c r="D1922" i="79"/>
  <c r="D1954" i="79"/>
  <c r="D190" i="79"/>
  <c r="D482" i="79"/>
  <c r="D775" i="79"/>
  <c r="D1013" i="79"/>
  <c r="D1182" i="79"/>
  <c r="D1308" i="79"/>
  <c r="D1384" i="79"/>
  <c r="D1448" i="79"/>
  <c r="D1512" i="79"/>
  <c r="D1576" i="79"/>
  <c r="D1640" i="79"/>
  <c r="D1704" i="79"/>
  <c r="D1736" i="79"/>
  <c r="J26" i="1" s="1"/>
  <c r="L26" i="1" s="1"/>
  <c r="G26" i="1" s="1"/>
  <c r="D1768" i="79"/>
  <c r="D1800" i="79"/>
  <c r="D1832" i="79"/>
  <c r="D1864" i="79"/>
  <c r="D1896" i="79"/>
  <c r="D1928" i="79"/>
  <c r="D1960" i="79"/>
  <c r="D1992" i="79"/>
  <c r="D2024" i="79"/>
  <c r="D2056" i="79"/>
  <c r="D2088" i="79"/>
  <c r="D2120" i="79"/>
  <c r="D2146" i="79"/>
  <c r="D2168" i="79"/>
  <c r="D2187" i="79"/>
  <c r="D2210" i="79"/>
  <c r="D2231" i="79"/>
  <c r="D2243" i="79"/>
  <c r="D2256" i="79"/>
  <c r="D2268" i="79"/>
  <c r="D2282" i="79"/>
  <c r="D2295" i="79"/>
  <c r="D2306" i="79"/>
  <c r="D2314" i="79"/>
  <c r="D2322" i="79"/>
  <c r="D2330" i="79"/>
  <c r="D2338" i="79"/>
  <c r="D2346" i="79"/>
  <c r="D2354" i="79"/>
  <c r="D2362" i="79"/>
  <c r="D2370" i="79"/>
  <c r="D2378" i="79"/>
  <c r="D2386" i="79"/>
  <c r="D2394" i="79"/>
  <c r="D2402" i="79"/>
  <c r="D2410" i="79"/>
  <c r="D2418" i="79"/>
  <c r="D2426" i="79"/>
  <c r="D2434" i="79"/>
  <c r="D2442" i="79"/>
  <c r="D2450" i="79"/>
  <c r="D2458" i="79"/>
  <c r="D2466" i="79"/>
  <c r="D2474" i="79"/>
  <c r="D2482" i="79"/>
  <c r="D2490" i="79"/>
  <c r="D2498" i="79"/>
  <c r="D2506" i="79"/>
  <c r="D2514" i="79"/>
  <c r="D2522" i="79"/>
  <c r="D2530" i="79"/>
  <c r="D2538" i="79"/>
  <c r="D2546" i="79"/>
  <c r="D2554" i="79"/>
  <c r="D2562" i="79"/>
  <c r="D2570" i="79"/>
  <c r="D2578" i="79"/>
  <c r="D2586" i="79"/>
  <c r="D2594" i="79"/>
  <c r="D2602" i="79"/>
  <c r="D2610" i="79"/>
  <c r="D2618" i="79"/>
  <c r="D2626" i="79"/>
  <c r="D2634" i="79"/>
  <c r="D2642" i="79"/>
  <c r="D2650" i="79"/>
  <c r="D2658" i="79"/>
  <c r="D2666" i="79"/>
  <c r="D2674" i="79"/>
  <c r="D2682" i="79"/>
  <c r="D2690" i="79"/>
  <c r="D2698" i="79"/>
  <c r="D2706" i="79"/>
  <c r="D2714" i="79"/>
  <c r="D2722" i="79"/>
  <c r="D2730" i="79"/>
  <c r="D2738" i="79"/>
  <c r="D2746" i="79"/>
  <c r="D2754" i="79"/>
  <c r="D2762" i="79"/>
  <c r="D2770" i="79"/>
  <c r="D2778" i="79"/>
  <c r="D2786" i="79"/>
  <c r="D2794" i="79"/>
  <c r="D2802" i="79"/>
  <c r="D2810" i="79"/>
  <c r="D2818" i="79"/>
  <c r="D2826" i="79"/>
  <c r="D2834" i="79"/>
  <c r="D2842" i="79"/>
  <c r="D2850" i="79"/>
  <c r="D2858" i="79"/>
  <c r="D2866" i="79"/>
  <c r="D2874" i="79"/>
  <c r="D2882" i="79"/>
  <c r="D2890" i="79"/>
  <c r="D2898" i="79"/>
  <c r="D2906" i="79"/>
  <c r="D2914" i="79"/>
  <c r="D2922" i="79"/>
  <c r="D2930" i="79"/>
  <c r="D2938" i="79"/>
  <c r="D2946" i="79"/>
  <c r="D2954" i="79"/>
  <c r="D2962" i="79"/>
  <c r="D2970" i="79"/>
  <c r="D2978" i="79"/>
  <c r="D2986" i="79"/>
  <c r="D226" i="79"/>
  <c r="D519" i="79"/>
  <c r="D811" i="79"/>
  <c r="D1038" i="79"/>
  <c r="D1198" i="79"/>
  <c r="D1321" i="79"/>
  <c r="D1392" i="79"/>
  <c r="D1456" i="79"/>
  <c r="D1520" i="79"/>
  <c r="D1584" i="79"/>
  <c r="D1648" i="79"/>
  <c r="D1706" i="79"/>
  <c r="D1738" i="79"/>
  <c r="D1770" i="79"/>
  <c r="D1802" i="79"/>
  <c r="D1834" i="79"/>
  <c r="D1866" i="79"/>
  <c r="D1898" i="79"/>
  <c r="D1930" i="79"/>
  <c r="D1962" i="79"/>
  <c r="D1994" i="79"/>
  <c r="D2026" i="79"/>
  <c r="D2058" i="79"/>
  <c r="D2090" i="79"/>
  <c r="D2122" i="79"/>
  <c r="D2147" i="79"/>
  <c r="D2170" i="79"/>
  <c r="D2192" i="79"/>
  <c r="D2211" i="79"/>
  <c r="D2232" i="79"/>
  <c r="D2244" i="79"/>
  <c r="D2258" i="79"/>
  <c r="D2271" i="79"/>
  <c r="D2283" i="79"/>
  <c r="D2296" i="79"/>
  <c r="D2307" i="79"/>
  <c r="D2315" i="79"/>
  <c r="D2323" i="79"/>
  <c r="D2331" i="79"/>
  <c r="D2339" i="79"/>
  <c r="D2347" i="79"/>
  <c r="D2355" i="79"/>
  <c r="D2363" i="79"/>
  <c r="D2371" i="79"/>
  <c r="D2379" i="79"/>
  <c r="D2387" i="79"/>
  <c r="D2395" i="79"/>
  <c r="D2403" i="79"/>
  <c r="D2411" i="79"/>
  <c r="D2419" i="79"/>
  <c r="D2427" i="79"/>
  <c r="D2435" i="79"/>
  <c r="D2443" i="79"/>
  <c r="D2451" i="79"/>
  <c r="D2459" i="79"/>
  <c r="D2467" i="79"/>
  <c r="D2475" i="79"/>
  <c r="D2483" i="79"/>
  <c r="D2491" i="79"/>
  <c r="D2499" i="79"/>
  <c r="D2507" i="79"/>
  <c r="D2515" i="79"/>
  <c r="D2523" i="79"/>
  <c r="D2531" i="79"/>
  <c r="D2539" i="79"/>
  <c r="D2547" i="79"/>
  <c r="D2555" i="79"/>
  <c r="D2563" i="79"/>
  <c r="D2571" i="79"/>
  <c r="D2579" i="79"/>
  <c r="D2587" i="79"/>
  <c r="D2595" i="79"/>
  <c r="D2603" i="79"/>
  <c r="D2611" i="79"/>
  <c r="D2619" i="79"/>
  <c r="D2627" i="79"/>
  <c r="D2635" i="79"/>
  <c r="D2643" i="79"/>
  <c r="D2651" i="79"/>
  <c r="D2659" i="79"/>
  <c r="D2667" i="79"/>
  <c r="D2675" i="79"/>
  <c r="D2683" i="79"/>
  <c r="D2691" i="79"/>
  <c r="D2699" i="79"/>
  <c r="D2707" i="79"/>
  <c r="D2715" i="79"/>
  <c r="D2723" i="79"/>
  <c r="D2731" i="79"/>
  <c r="D2739" i="79"/>
  <c r="D2747" i="79"/>
  <c r="D2755" i="79"/>
  <c r="D2763" i="79"/>
  <c r="D2771" i="79"/>
  <c r="D2779" i="79"/>
  <c r="D2787" i="79"/>
  <c r="D2795" i="79"/>
  <c r="D2803" i="79"/>
  <c r="D2811" i="79"/>
  <c r="D2819" i="79"/>
  <c r="D2827" i="79"/>
  <c r="D2835" i="79"/>
  <c r="D2843" i="79"/>
  <c r="D2851" i="79"/>
  <c r="D2859" i="79"/>
  <c r="D2867" i="79"/>
  <c r="D2875" i="79"/>
  <c r="D2883" i="79"/>
  <c r="D2891" i="79"/>
  <c r="D2899" i="79"/>
  <c r="D2907" i="79"/>
  <c r="D2915" i="79"/>
  <c r="D2923" i="79"/>
  <c r="D2931" i="79"/>
  <c r="D2939" i="79"/>
  <c r="D2947" i="79"/>
  <c r="D2955" i="79"/>
  <c r="D2963" i="79"/>
  <c r="D2971" i="79"/>
  <c r="D2979" i="79"/>
  <c r="D2987" i="79"/>
  <c r="D2995" i="79"/>
  <c r="D3003" i="79"/>
  <c r="D3011" i="79"/>
  <c r="D3019" i="79"/>
  <c r="D3027" i="79"/>
  <c r="D3035" i="79"/>
  <c r="D3043" i="79"/>
  <c r="D3051" i="79"/>
  <c r="D3059" i="79"/>
  <c r="D3067" i="79"/>
  <c r="D3075" i="79"/>
  <c r="D3083" i="79"/>
  <c r="D3091" i="79"/>
  <c r="D3099" i="79"/>
  <c r="D3107" i="79"/>
  <c r="D3115" i="79"/>
  <c r="D3123" i="79"/>
  <c r="D3131" i="79"/>
  <c r="D3139" i="79"/>
  <c r="D3147" i="79"/>
  <c r="D3155" i="79"/>
  <c r="D3163" i="79"/>
  <c r="D3171" i="79"/>
  <c r="D3179" i="79"/>
  <c r="D3187" i="79"/>
  <c r="D3195" i="79"/>
  <c r="D3203" i="79"/>
  <c r="D3211" i="79"/>
  <c r="D3219" i="79"/>
  <c r="D3227" i="79"/>
  <c r="D3235" i="79"/>
  <c r="D3243" i="79"/>
  <c r="D3251" i="79"/>
  <c r="D3259" i="79"/>
  <c r="D3267" i="79"/>
  <c r="D3275" i="79"/>
  <c r="D3283" i="79"/>
  <c r="D3291" i="79"/>
  <c r="D3299" i="79"/>
  <c r="D3307" i="79"/>
  <c r="D3315" i="79"/>
  <c r="D3323" i="79"/>
  <c r="D3331" i="79"/>
  <c r="D3339" i="79"/>
  <c r="D3347" i="79"/>
  <c r="D3355" i="79"/>
  <c r="D3363" i="79"/>
  <c r="D3371" i="79"/>
  <c r="D3379" i="79"/>
  <c r="D263" i="79"/>
  <c r="D555" i="79"/>
  <c r="D848" i="79"/>
  <c r="D1061" i="79"/>
  <c r="D1214" i="79"/>
  <c r="D1332" i="79"/>
  <c r="D1400" i="79"/>
  <c r="D1464" i="79"/>
  <c r="D1528" i="79"/>
  <c r="D1592" i="79"/>
  <c r="D1656" i="79"/>
  <c r="D1712" i="79"/>
  <c r="D1744" i="79"/>
  <c r="D1776" i="79"/>
  <c r="D1808" i="79"/>
  <c r="D1840" i="79"/>
  <c r="D1872" i="79"/>
  <c r="D1904" i="79"/>
  <c r="D1936" i="79"/>
  <c r="D1968" i="79"/>
  <c r="D2000" i="79"/>
  <c r="D2032" i="79"/>
  <c r="D2064" i="79"/>
  <c r="D2096" i="79"/>
  <c r="D2128" i="79"/>
  <c r="D2152" i="79"/>
  <c r="D2171" i="79"/>
  <c r="D2194" i="79"/>
  <c r="D2216" i="79"/>
  <c r="D2234" i="79"/>
  <c r="D2247" i="79"/>
  <c r="D2259" i="79"/>
  <c r="D2272" i="79"/>
  <c r="D2284" i="79"/>
  <c r="D2298" i="79"/>
  <c r="D2308" i="79"/>
  <c r="D2316" i="79"/>
  <c r="D2324" i="79"/>
  <c r="D2332" i="79"/>
  <c r="D2340" i="79"/>
  <c r="D2348" i="79"/>
  <c r="D2356" i="79"/>
  <c r="D2364" i="79"/>
  <c r="D2372" i="79"/>
  <c r="D2380" i="79"/>
  <c r="D2388" i="79"/>
  <c r="D2396" i="79"/>
  <c r="D2404" i="79"/>
  <c r="D2412" i="79"/>
  <c r="D2420" i="79"/>
  <c r="D2428" i="79"/>
  <c r="D2436" i="79"/>
  <c r="D2444" i="79"/>
  <c r="D2452" i="79"/>
  <c r="D2460" i="79"/>
  <c r="D2468" i="79"/>
  <c r="D2476" i="79"/>
  <c r="D2484" i="79"/>
  <c r="D2492" i="79"/>
  <c r="D2500" i="79"/>
  <c r="D2508" i="79"/>
  <c r="D2516" i="79"/>
  <c r="D2524" i="79"/>
  <c r="D2532" i="79"/>
  <c r="D2540" i="79"/>
  <c r="D2548" i="79"/>
  <c r="D2556" i="79"/>
  <c r="D2564" i="79"/>
  <c r="D2572" i="79"/>
  <c r="D2580" i="79"/>
  <c r="D2588" i="79"/>
  <c r="D2596" i="79"/>
  <c r="D2604" i="79"/>
  <c r="D2612" i="79"/>
  <c r="D2620" i="79"/>
  <c r="D2628" i="79"/>
  <c r="D2636" i="79"/>
  <c r="D2644" i="79"/>
  <c r="D2652" i="79"/>
  <c r="D2660" i="79"/>
  <c r="D2668" i="79"/>
  <c r="D2676" i="79"/>
  <c r="D2684" i="79"/>
  <c r="D2692" i="79"/>
  <c r="D2700" i="79"/>
  <c r="D2708" i="79"/>
  <c r="D2716" i="79"/>
  <c r="D2724" i="79"/>
  <c r="D2732" i="79"/>
  <c r="D2740" i="79"/>
  <c r="D2748" i="79"/>
  <c r="D2756" i="79"/>
  <c r="D2764" i="79"/>
  <c r="D2772" i="79"/>
  <c r="D2780" i="79"/>
  <c r="D2788" i="79"/>
  <c r="D2796" i="79"/>
  <c r="D2804" i="79"/>
  <c r="D2812" i="79"/>
  <c r="D2820" i="79"/>
  <c r="D2828" i="79"/>
  <c r="D2836" i="79"/>
  <c r="D2844" i="79"/>
  <c r="D2852" i="79"/>
  <c r="D2860" i="79"/>
  <c r="D2868" i="79"/>
  <c r="D2876" i="79"/>
  <c r="D2884" i="79"/>
  <c r="D2892" i="79"/>
  <c r="D2900" i="79"/>
  <c r="D2908" i="79"/>
  <c r="D2916" i="79"/>
  <c r="D2924" i="79"/>
  <c r="D2932" i="79"/>
  <c r="D2940" i="79"/>
  <c r="D2948" i="79"/>
  <c r="D2956" i="79"/>
  <c r="D2964" i="79"/>
  <c r="D2972" i="79"/>
  <c r="D2980" i="79"/>
  <c r="D2988" i="79"/>
  <c r="D2996" i="79"/>
  <c r="D3004" i="79"/>
  <c r="D3012" i="79"/>
  <c r="D3020" i="79"/>
  <c r="D3028" i="79"/>
  <c r="D3036" i="79"/>
  <c r="D3044" i="79"/>
  <c r="D3052" i="79"/>
  <c r="D3060" i="79"/>
  <c r="D3068" i="79"/>
  <c r="D3076" i="79"/>
  <c r="D3084" i="79"/>
  <c r="D3092" i="79"/>
  <c r="D3100" i="79"/>
  <c r="D3108" i="79"/>
  <c r="D3116" i="79"/>
  <c r="D3124" i="79"/>
  <c r="D3132" i="79"/>
  <c r="D3140" i="79"/>
  <c r="D3148" i="79"/>
  <c r="D3156" i="79"/>
  <c r="D3164" i="79"/>
  <c r="D3172" i="79"/>
  <c r="D3180" i="79"/>
  <c r="D3188" i="79"/>
  <c r="D3196" i="79"/>
  <c r="D3204" i="79"/>
  <c r="D3212" i="79"/>
  <c r="D3220" i="79"/>
  <c r="D3228" i="79"/>
  <c r="D3236" i="79"/>
  <c r="D3244" i="79"/>
  <c r="D3252" i="79"/>
  <c r="D3260" i="79"/>
  <c r="D3268" i="79"/>
  <c r="D3276" i="79"/>
  <c r="D3284" i="79"/>
  <c r="D3292" i="79"/>
  <c r="D3300" i="79"/>
  <c r="D299" i="79"/>
  <c r="D592" i="79"/>
  <c r="D885" i="79"/>
  <c r="D1086" i="79"/>
  <c r="D1230" i="79"/>
  <c r="D1343" i="79"/>
  <c r="D1408" i="79"/>
  <c r="D1472" i="79"/>
  <c r="D1536" i="79"/>
  <c r="D1600" i="79"/>
  <c r="D1664" i="79"/>
  <c r="D1714" i="79"/>
  <c r="D1746" i="79"/>
  <c r="D1778" i="79"/>
  <c r="D1810" i="79"/>
  <c r="D1842" i="79"/>
  <c r="D1874" i="79"/>
  <c r="D1906" i="79"/>
  <c r="D1938" i="79"/>
  <c r="D1970" i="79"/>
  <c r="D2002" i="79"/>
  <c r="D2034" i="79"/>
  <c r="D2066" i="79"/>
  <c r="D2098" i="79"/>
  <c r="D2130" i="79"/>
  <c r="D2154" i="79"/>
  <c r="D2176" i="79"/>
  <c r="D2195" i="79"/>
  <c r="D2218" i="79"/>
  <c r="D2235" i="79"/>
  <c r="D2248" i="79"/>
  <c r="D2260" i="79"/>
  <c r="D2274" i="79"/>
  <c r="D2287" i="79"/>
  <c r="D2299" i="79"/>
  <c r="D2309" i="79"/>
  <c r="D2317" i="79"/>
  <c r="D2325" i="79"/>
  <c r="D2333" i="79"/>
  <c r="D2341" i="79"/>
  <c r="D2349" i="79"/>
  <c r="D2357" i="79"/>
  <c r="D2365" i="79"/>
  <c r="D2373" i="79"/>
  <c r="D2381" i="79"/>
  <c r="D2389" i="79"/>
  <c r="D2397" i="79"/>
  <c r="D2405" i="79"/>
  <c r="D2413" i="79"/>
  <c r="D2421" i="79"/>
  <c r="D2429" i="79"/>
  <c r="D2437" i="79"/>
  <c r="D2445" i="79"/>
  <c r="D2453" i="79"/>
  <c r="D2461" i="79"/>
  <c r="D2469" i="79"/>
  <c r="D2477" i="79"/>
  <c r="D2485" i="79"/>
  <c r="D2493" i="79"/>
  <c r="D2501" i="79"/>
  <c r="D2509" i="79"/>
  <c r="D2517" i="79"/>
  <c r="D2525" i="79"/>
  <c r="D2533" i="79"/>
  <c r="D2541" i="79"/>
  <c r="D2549" i="79"/>
  <c r="D2557" i="79"/>
  <c r="D2565" i="79"/>
  <c r="D2573" i="79"/>
  <c r="D2581" i="79"/>
  <c r="D2589" i="79"/>
  <c r="D2597" i="79"/>
  <c r="D2605" i="79"/>
  <c r="D2613" i="79"/>
  <c r="D2621" i="79"/>
  <c r="D2629" i="79"/>
  <c r="D2637" i="79"/>
  <c r="D2645" i="79"/>
  <c r="D2653" i="79"/>
  <c r="D2661" i="79"/>
  <c r="D2669" i="79"/>
  <c r="D43" i="79"/>
  <c r="D336" i="79"/>
  <c r="D629" i="79"/>
  <c r="D914" i="79"/>
  <c r="D1111" i="79"/>
  <c r="D1246" i="79"/>
  <c r="D1352" i="79"/>
  <c r="D1416" i="79"/>
  <c r="D1480" i="79"/>
  <c r="D1544" i="79"/>
  <c r="D1608" i="79"/>
  <c r="D1672" i="79"/>
  <c r="D1720" i="79"/>
  <c r="D1752" i="79"/>
  <c r="D1784" i="79"/>
  <c r="D1816" i="79"/>
  <c r="D1848" i="79"/>
  <c r="D1880" i="79"/>
  <c r="D1912" i="79"/>
  <c r="D1944" i="79"/>
  <c r="D1976" i="79"/>
  <c r="D2008" i="79"/>
  <c r="D2040" i="79"/>
  <c r="D2072" i="79"/>
  <c r="D2104" i="79"/>
  <c r="D2136" i="79"/>
  <c r="D2155" i="79"/>
  <c r="D2178" i="79"/>
  <c r="D2200" i="79"/>
  <c r="D2219" i="79"/>
  <c r="D2236" i="79"/>
  <c r="D2250" i="79"/>
  <c r="D2263" i="79"/>
  <c r="D2275" i="79"/>
  <c r="D2288" i="79"/>
  <c r="D2300" i="79"/>
  <c r="D2310" i="79"/>
  <c r="D2318" i="79"/>
  <c r="D2326" i="79"/>
  <c r="D2334" i="79"/>
  <c r="D2342" i="79"/>
  <c r="D2350" i="79"/>
  <c r="D2358" i="79"/>
  <c r="D2366" i="79"/>
  <c r="D2374" i="79"/>
  <c r="D2382" i="79"/>
  <c r="D2390" i="79"/>
  <c r="D2398" i="79"/>
  <c r="D2406" i="79"/>
  <c r="D2414" i="79"/>
  <c r="D2422" i="79"/>
  <c r="D2430" i="79"/>
  <c r="D2438" i="79"/>
  <c r="D2446" i="79"/>
  <c r="D2454" i="79"/>
  <c r="D2462" i="79"/>
  <c r="D2470" i="79"/>
  <c r="D2478" i="79"/>
  <c r="D2486" i="79"/>
  <c r="D2494" i="79"/>
  <c r="D2502" i="79"/>
  <c r="D2510" i="79"/>
  <c r="D2518" i="79"/>
  <c r="D2526" i="79"/>
  <c r="D2534" i="79"/>
  <c r="D2542" i="79"/>
  <c r="D2550" i="79"/>
  <c r="D2558" i="79"/>
  <c r="D2566" i="79"/>
  <c r="D2574" i="79"/>
  <c r="D2582" i="79"/>
  <c r="D2590" i="79"/>
  <c r="D2598" i="79"/>
  <c r="D2606" i="79"/>
  <c r="D2614" i="79"/>
  <c r="D2622" i="79"/>
  <c r="D2630" i="79"/>
  <c r="D2638" i="79"/>
  <c r="D2646" i="79"/>
  <c r="D2654" i="79"/>
  <c r="D2662" i="79"/>
  <c r="D2670" i="79"/>
  <c r="D2678" i="79"/>
  <c r="D2686" i="79"/>
  <c r="D2694" i="79"/>
  <c r="D2702" i="79"/>
  <c r="D2710" i="79"/>
  <c r="D2718" i="79"/>
  <c r="D2726" i="79"/>
  <c r="D2734" i="79"/>
  <c r="D2742" i="79"/>
  <c r="D2750" i="79"/>
  <c r="D2758" i="79"/>
  <c r="D2766" i="79"/>
  <c r="D2774" i="79"/>
  <c r="D2782" i="79"/>
  <c r="D2790" i="79"/>
  <c r="D2798" i="79"/>
  <c r="D2806" i="79"/>
  <c r="D2814" i="79"/>
  <c r="D2822" i="79"/>
  <c r="D2830" i="79"/>
  <c r="D2838" i="79"/>
  <c r="D2846" i="79"/>
  <c r="D2854" i="79"/>
  <c r="D2862" i="79"/>
  <c r="D2870" i="79"/>
  <c r="D2878" i="79"/>
  <c r="D2886" i="79"/>
  <c r="D2894" i="79"/>
  <c r="D2902" i="79"/>
  <c r="D2910" i="79"/>
  <c r="D2918" i="79"/>
  <c r="D2926" i="79"/>
  <c r="D2934" i="79"/>
  <c r="D2942" i="79"/>
  <c r="D2950" i="79"/>
  <c r="D2958" i="79"/>
  <c r="D2966" i="79"/>
  <c r="D2974" i="79"/>
  <c r="D2982" i="79"/>
  <c r="D2990" i="79"/>
  <c r="D2998" i="79"/>
  <c r="D3006" i="79"/>
  <c r="D3014" i="79"/>
  <c r="D3022" i="79"/>
  <c r="D3030" i="79"/>
  <c r="D3038" i="79"/>
  <c r="D3046" i="79"/>
  <c r="D3054" i="79"/>
  <c r="D3062" i="79"/>
  <c r="D3070" i="79"/>
  <c r="D3078" i="79"/>
  <c r="D3086" i="79"/>
  <c r="D3094" i="79"/>
  <c r="D3102" i="79"/>
  <c r="D3110" i="79"/>
  <c r="D3118" i="79"/>
  <c r="D3126" i="79"/>
  <c r="D3134" i="79"/>
  <c r="D3142" i="79"/>
  <c r="D3150" i="79"/>
  <c r="D3158" i="79"/>
  <c r="D3166" i="79"/>
  <c r="D3174" i="79"/>
  <c r="D3182" i="79"/>
  <c r="D3190" i="79"/>
  <c r="D3198" i="79"/>
  <c r="D3206" i="79"/>
  <c r="D3214" i="79"/>
  <c r="D3222" i="79"/>
  <c r="D3230" i="79"/>
  <c r="D3238" i="79"/>
  <c r="D3246" i="79"/>
  <c r="D3254" i="79"/>
  <c r="D3262" i="79"/>
  <c r="D3270" i="79"/>
  <c r="D3278" i="79"/>
  <c r="D3286" i="79"/>
  <c r="D3294" i="79"/>
  <c r="D3302" i="79"/>
  <c r="D3310" i="79"/>
  <c r="D3318" i="79"/>
  <c r="D3326" i="79"/>
  <c r="D3334" i="79"/>
  <c r="D3342" i="79"/>
  <c r="D3350" i="79"/>
  <c r="D3358" i="79"/>
  <c r="D80" i="79"/>
  <c r="D373" i="79"/>
  <c r="D665" i="79"/>
  <c r="D939" i="79"/>
  <c r="D1129" i="79"/>
  <c r="D1262" i="79"/>
  <c r="D1360" i="79"/>
  <c r="D1424" i="79"/>
  <c r="D1488" i="79"/>
  <c r="D1552" i="79"/>
  <c r="D1616" i="79"/>
  <c r="D1680" i="79"/>
  <c r="D1722" i="79"/>
  <c r="D1754" i="79"/>
  <c r="D1786" i="79"/>
  <c r="D1818" i="79"/>
  <c r="D1850" i="79"/>
  <c r="D1882" i="79"/>
  <c r="D1914" i="79"/>
  <c r="D1946" i="79"/>
  <c r="D1978" i="79"/>
  <c r="D2010" i="79"/>
  <c r="D2042" i="79"/>
  <c r="D2074" i="79"/>
  <c r="D2106" i="79"/>
  <c r="D2138" i="79"/>
  <c r="D2160" i="79"/>
  <c r="D2179" i="79"/>
  <c r="D2202" i="79"/>
  <c r="D2224" i="79"/>
  <c r="D2239" i="79"/>
  <c r="D2251" i="79"/>
  <c r="D2264" i="79"/>
  <c r="D2276" i="79"/>
  <c r="D2290" i="79"/>
  <c r="D2302" i="79"/>
  <c r="D2311" i="79"/>
  <c r="D2319" i="79"/>
  <c r="D2327" i="79"/>
  <c r="D2335" i="79"/>
  <c r="D2343" i="79"/>
  <c r="D2351" i="79"/>
  <c r="D2359" i="79"/>
  <c r="D2367" i="79"/>
  <c r="D2375" i="79"/>
  <c r="D2383" i="79"/>
  <c r="D2391" i="79"/>
  <c r="D2399" i="79"/>
  <c r="D2407" i="79"/>
  <c r="D2415" i="79"/>
  <c r="D2423" i="79"/>
  <c r="D2431" i="79"/>
  <c r="D2439" i="79"/>
  <c r="D2447" i="79"/>
  <c r="D2455" i="79"/>
  <c r="D2463" i="79"/>
  <c r="D2471" i="79"/>
  <c r="D2479" i="79"/>
  <c r="D2487" i="79"/>
  <c r="D2495" i="79"/>
  <c r="D2503" i="79"/>
  <c r="D2511" i="79"/>
  <c r="D2519" i="79"/>
  <c r="D2527" i="79"/>
  <c r="D2535" i="79"/>
  <c r="D2543" i="79"/>
  <c r="D2551" i="79"/>
  <c r="D2559" i="79"/>
  <c r="D2567" i="79"/>
  <c r="D2575" i="79"/>
  <c r="D2583" i="79"/>
  <c r="D2591" i="79"/>
  <c r="D2599" i="79"/>
  <c r="D2607" i="79"/>
  <c r="D2615" i="79"/>
  <c r="D2623" i="79"/>
  <c r="D2631" i="79"/>
  <c r="D2639" i="79"/>
  <c r="D2647" i="79"/>
  <c r="D2655" i="79"/>
  <c r="D2663" i="79"/>
  <c r="D2671" i="79"/>
  <c r="D2679" i="79"/>
  <c r="D2687" i="79"/>
  <c r="D2695" i="79"/>
  <c r="D2703" i="79"/>
  <c r="D2711" i="79"/>
  <c r="D2719" i="79"/>
  <c r="D2727" i="79"/>
  <c r="D2735" i="79"/>
  <c r="D2743" i="79"/>
  <c r="D2751" i="79"/>
  <c r="D2759" i="79"/>
  <c r="D2767" i="79"/>
  <c r="D2775" i="79"/>
  <c r="D2783" i="79"/>
  <c r="D2791" i="79"/>
  <c r="D2799" i="79"/>
  <c r="D2807" i="79"/>
  <c r="D2815" i="79"/>
  <c r="D2823" i="79"/>
  <c r="D2831" i="79"/>
  <c r="D2839" i="79"/>
  <c r="D2847" i="79"/>
  <c r="D2855" i="79"/>
  <c r="D2863" i="79"/>
  <c r="D2871" i="79"/>
  <c r="D2879" i="79"/>
  <c r="D2887" i="79"/>
  <c r="D2895" i="79"/>
  <c r="D2903" i="79"/>
  <c r="D2911" i="79"/>
  <c r="D2919" i="79"/>
  <c r="D2927" i="79"/>
  <c r="D2935" i="79"/>
  <c r="D2943" i="79"/>
  <c r="D2951" i="79"/>
  <c r="D2959" i="79"/>
  <c r="D2967" i="79"/>
  <c r="D2975" i="79"/>
  <c r="D2983" i="79"/>
  <c r="D2991" i="79"/>
  <c r="D2999" i="79"/>
  <c r="D3007" i="79"/>
  <c r="D3015" i="79"/>
  <c r="D3023" i="79"/>
  <c r="D3031" i="79"/>
  <c r="D3039" i="79"/>
  <c r="D3047" i="79"/>
  <c r="D3055" i="79"/>
  <c r="D3063" i="79"/>
  <c r="D3071" i="79"/>
  <c r="D3079" i="79"/>
  <c r="D3087" i="79"/>
  <c r="D3095" i="79"/>
  <c r="D3103" i="79"/>
  <c r="D3111" i="79"/>
  <c r="D3119" i="79"/>
  <c r="D3127" i="79"/>
  <c r="D3135" i="79"/>
  <c r="D3143" i="79"/>
  <c r="D3151" i="79"/>
  <c r="D3159" i="79"/>
  <c r="D3167" i="79"/>
  <c r="D3175" i="79"/>
  <c r="D3183" i="79"/>
  <c r="D3191" i="79"/>
  <c r="D3199" i="79"/>
  <c r="D3207" i="79"/>
  <c r="D3215" i="79"/>
  <c r="D3223" i="79"/>
  <c r="D3231" i="79"/>
  <c r="D3239" i="79"/>
  <c r="D3247" i="79"/>
  <c r="D3255" i="79"/>
  <c r="D3263" i="79"/>
  <c r="D3271" i="79"/>
  <c r="D3279" i="79"/>
  <c r="D3287" i="79"/>
  <c r="D3295" i="79"/>
  <c r="D3303" i="79"/>
  <c r="D3311" i="79"/>
  <c r="D3319" i="79"/>
  <c r="D3327" i="79"/>
  <c r="D3335" i="79"/>
  <c r="D3343" i="79"/>
  <c r="D3351" i="79"/>
  <c r="D3359" i="79"/>
  <c r="D1278" i="79"/>
  <c r="D1760" i="79"/>
  <c r="D1986" i="79"/>
  <c r="D2114" i="79"/>
  <c r="D2208" i="79"/>
  <c r="D2267" i="79"/>
  <c r="D2313" i="79"/>
  <c r="D2345" i="79"/>
  <c r="D2377" i="79"/>
  <c r="D2409" i="79"/>
  <c r="D2441" i="79"/>
  <c r="D2473" i="79"/>
  <c r="D2505" i="79"/>
  <c r="D2537" i="79"/>
  <c r="D2569" i="79"/>
  <c r="D2601" i="79"/>
  <c r="D2633" i="79"/>
  <c r="D2665" i="79"/>
  <c r="D2689" i="79"/>
  <c r="D2712" i="79"/>
  <c r="D2733" i="79"/>
  <c r="D2753" i="79"/>
  <c r="D2776" i="79"/>
  <c r="D2797" i="79"/>
  <c r="D2817" i="79"/>
  <c r="D2840" i="79"/>
  <c r="D2861" i="79"/>
  <c r="D2881" i="79"/>
  <c r="D2904" i="79"/>
  <c r="D2925" i="79"/>
  <c r="D2945" i="79"/>
  <c r="D2968" i="79"/>
  <c r="D2989" i="79"/>
  <c r="D3005" i="79"/>
  <c r="D3021" i="79"/>
  <c r="D3037" i="79"/>
  <c r="D3053" i="79"/>
  <c r="D3069" i="79"/>
  <c r="D3085" i="79"/>
  <c r="D3101" i="79"/>
  <c r="D3117" i="79"/>
  <c r="D3133" i="79"/>
  <c r="D3149" i="79"/>
  <c r="D3165" i="79"/>
  <c r="D3181" i="79"/>
  <c r="D3197" i="79"/>
  <c r="D3213" i="79"/>
  <c r="D3229" i="79"/>
  <c r="D3245" i="79"/>
  <c r="D3261" i="79"/>
  <c r="D3277" i="79"/>
  <c r="D3293" i="79"/>
  <c r="D3308" i="79"/>
  <c r="D3321" i="79"/>
  <c r="D3333" i="79"/>
  <c r="D3346" i="79"/>
  <c r="D3360" i="79"/>
  <c r="D3369" i="79"/>
  <c r="D3378" i="79"/>
  <c r="D3387" i="79"/>
  <c r="D3395" i="79"/>
  <c r="D3403" i="79"/>
  <c r="D3411" i="79"/>
  <c r="D3419" i="79"/>
  <c r="D3427" i="79"/>
  <c r="D3435" i="79"/>
  <c r="D3443" i="79"/>
  <c r="D3451" i="79"/>
  <c r="D3459" i="79"/>
  <c r="D3467" i="79"/>
  <c r="D3475" i="79"/>
  <c r="D3483" i="79"/>
  <c r="D3491" i="79"/>
  <c r="D3499" i="79"/>
  <c r="D3507" i="79"/>
  <c r="D3515" i="79"/>
  <c r="D3523" i="79"/>
  <c r="D3531" i="79"/>
  <c r="D3539" i="79"/>
  <c r="D3547" i="79"/>
  <c r="D3555" i="79"/>
  <c r="D3563" i="79"/>
  <c r="D3571" i="79"/>
  <c r="D3579" i="79"/>
  <c r="D3587" i="79"/>
  <c r="D3595" i="79"/>
  <c r="D3603" i="79"/>
  <c r="D3611" i="79"/>
  <c r="D3619" i="79"/>
  <c r="D3627" i="79"/>
  <c r="D3635" i="79"/>
  <c r="D3643" i="79"/>
  <c r="D3651" i="79"/>
  <c r="D3659" i="79"/>
  <c r="D3667" i="79"/>
  <c r="D3675" i="79"/>
  <c r="D3683" i="79"/>
  <c r="D3691" i="79"/>
  <c r="D3699" i="79"/>
  <c r="D3707" i="79"/>
  <c r="D3715" i="79"/>
  <c r="D3723" i="79"/>
  <c r="D3731" i="79"/>
  <c r="D3739" i="79"/>
  <c r="D3747" i="79"/>
  <c r="D3755" i="79"/>
  <c r="D3763" i="79"/>
  <c r="D3771" i="79"/>
  <c r="D3779" i="79"/>
  <c r="D3787" i="79"/>
  <c r="D3795" i="79"/>
  <c r="D3803" i="79"/>
  <c r="D3811" i="79"/>
  <c r="D3819" i="79"/>
  <c r="D3827" i="79"/>
  <c r="D3835" i="79"/>
  <c r="D3843" i="79"/>
  <c r="D3851" i="79"/>
  <c r="D3859" i="79"/>
  <c r="D3867" i="79"/>
  <c r="D3875" i="79"/>
  <c r="D3883" i="79"/>
  <c r="D3891" i="79"/>
  <c r="D3899" i="79"/>
  <c r="D3907" i="79"/>
  <c r="D3915" i="79"/>
  <c r="D3923" i="79"/>
  <c r="D3931" i="79"/>
  <c r="D3939" i="79"/>
  <c r="D3947" i="79"/>
  <c r="D3955" i="79"/>
  <c r="D3963" i="79"/>
  <c r="D3971" i="79"/>
  <c r="D3979" i="79"/>
  <c r="D3987" i="79"/>
  <c r="D3995" i="79"/>
  <c r="D4003" i="79"/>
  <c r="D4011" i="79"/>
  <c r="D4019" i="79"/>
  <c r="D4027" i="79"/>
  <c r="D4035" i="79"/>
  <c r="D4043" i="79"/>
  <c r="D4051" i="79"/>
  <c r="D4059" i="79"/>
  <c r="D4067" i="79"/>
  <c r="D4075" i="79"/>
  <c r="D4083" i="79"/>
  <c r="D4091" i="79"/>
  <c r="D4099" i="79"/>
  <c r="D4107" i="79"/>
  <c r="D4115" i="79"/>
  <c r="D4123" i="79"/>
  <c r="D4131" i="79"/>
  <c r="D4139" i="79"/>
  <c r="D4147" i="79"/>
  <c r="D4155" i="79"/>
  <c r="D4163" i="79"/>
  <c r="D4171" i="79"/>
  <c r="D4179" i="79"/>
  <c r="D4187" i="79"/>
  <c r="D4195" i="79"/>
  <c r="D4203" i="79"/>
  <c r="D4211" i="79"/>
  <c r="D4219" i="79"/>
  <c r="D4227" i="79"/>
  <c r="D4235" i="79"/>
  <c r="D4243" i="79"/>
  <c r="D4251" i="79"/>
  <c r="D4259" i="79"/>
  <c r="D4267" i="79"/>
  <c r="D1368" i="79"/>
  <c r="D1792" i="79"/>
  <c r="D2016" i="79"/>
  <c r="D2139" i="79"/>
  <c r="D2226" i="79"/>
  <c r="D2279" i="79"/>
  <c r="D2320" i="79"/>
  <c r="D2352" i="79"/>
  <c r="D2384" i="79"/>
  <c r="D2416" i="79"/>
  <c r="D2448" i="79"/>
  <c r="D2480" i="79"/>
  <c r="D2512" i="79"/>
  <c r="D2544" i="79"/>
  <c r="D2576" i="79"/>
  <c r="D2608" i="79"/>
  <c r="D2640" i="79"/>
  <c r="D2672" i="79"/>
  <c r="D2693" i="79"/>
  <c r="D2713" i="79"/>
  <c r="D2736" i="79"/>
  <c r="D2757" i="79"/>
  <c r="D2777" i="79"/>
  <c r="D2800" i="79"/>
  <c r="D2821" i="79"/>
  <c r="D2841" i="79"/>
  <c r="D2864" i="79"/>
  <c r="D2885" i="79"/>
  <c r="D2905" i="79"/>
  <c r="D2928" i="79"/>
  <c r="D2949" i="79"/>
  <c r="D2969" i="79"/>
  <c r="D2992" i="79"/>
  <c r="D3008" i="79"/>
  <c r="D3024" i="79"/>
  <c r="D3040" i="79"/>
  <c r="D3056" i="79"/>
  <c r="D3072" i="79"/>
  <c r="D3088" i="79"/>
  <c r="D3104" i="79"/>
  <c r="D3120" i="79"/>
  <c r="D3136" i="79"/>
  <c r="D3152" i="79"/>
  <c r="D3168" i="79"/>
  <c r="D3184" i="79"/>
  <c r="D3200" i="79"/>
  <c r="D3216" i="79"/>
  <c r="D3232" i="79"/>
  <c r="D3248" i="79"/>
  <c r="D3264" i="79"/>
  <c r="D3280" i="79"/>
  <c r="D3296" i="79"/>
  <c r="D3309" i="79"/>
  <c r="D3322" i="79"/>
  <c r="D3336" i="79"/>
  <c r="D3348" i="79"/>
  <c r="D3361" i="79"/>
  <c r="D3370" i="79"/>
  <c r="D3380" i="79"/>
  <c r="D3388" i="79"/>
  <c r="D3396" i="79"/>
  <c r="D3404" i="79"/>
  <c r="D3412" i="79"/>
  <c r="D3420" i="79"/>
  <c r="D3428" i="79"/>
  <c r="D3436" i="79"/>
  <c r="D3444" i="79"/>
  <c r="D3452" i="79"/>
  <c r="D3460" i="79"/>
  <c r="D3468" i="79"/>
  <c r="D3476" i="79"/>
  <c r="D3484" i="79"/>
  <c r="D3492" i="79"/>
  <c r="D3500" i="79"/>
  <c r="D3508" i="79"/>
  <c r="D3516" i="79"/>
  <c r="D3524" i="79"/>
  <c r="D3532" i="79"/>
  <c r="D3540" i="79"/>
  <c r="D3548" i="79"/>
  <c r="D3556" i="79"/>
  <c r="D3564" i="79"/>
  <c r="D3572" i="79"/>
  <c r="D3580" i="79"/>
  <c r="D3588" i="79"/>
  <c r="D3596" i="79"/>
  <c r="D3604" i="79"/>
  <c r="D3612" i="79"/>
  <c r="D3620" i="79"/>
  <c r="D3628" i="79"/>
  <c r="D3636" i="79"/>
  <c r="D3644" i="79"/>
  <c r="D3652" i="79"/>
  <c r="D3660" i="79"/>
  <c r="D3668" i="79"/>
  <c r="D3676" i="79"/>
  <c r="D3684" i="79"/>
  <c r="D3692" i="79"/>
  <c r="D3700" i="79"/>
  <c r="D3708" i="79"/>
  <c r="D3716" i="79"/>
  <c r="D3724" i="79"/>
  <c r="D3732" i="79"/>
  <c r="D3740" i="79"/>
  <c r="D3748" i="79"/>
  <c r="D3756" i="79"/>
  <c r="D3764" i="79"/>
  <c r="D3772" i="79"/>
  <c r="D3780" i="79"/>
  <c r="D3788" i="79"/>
  <c r="D3796" i="79"/>
  <c r="D3804" i="79"/>
  <c r="D3812" i="79"/>
  <c r="D3820" i="79"/>
  <c r="D3828" i="79"/>
  <c r="D3836" i="79"/>
  <c r="D3844" i="79"/>
  <c r="D3852" i="79"/>
  <c r="D3860" i="79"/>
  <c r="D3868" i="79"/>
  <c r="D3876" i="79"/>
  <c r="D3884" i="79"/>
  <c r="D3892" i="79"/>
  <c r="D3900" i="79"/>
  <c r="D3908" i="79"/>
  <c r="D3916" i="79"/>
  <c r="D3924" i="79"/>
  <c r="D3932" i="79"/>
  <c r="D3940" i="79"/>
  <c r="D3948" i="79"/>
  <c r="D3956" i="79"/>
  <c r="D3964" i="79"/>
  <c r="D3972" i="79"/>
  <c r="D3980" i="79"/>
  <c r="D3988" i="79"/>
  <c r="D3996" i="79"/>
  <c r="D4004" i="79"/>
  <c r="D4012" i="79"/>
  <c r="D4020" i="79"/>
  <c r="D4028" i="79"/>
  <c r="D4036" i="79"/>
  <c r="D4044" i="79"/>
  <c r="D4052" i="79"/>
  <c r="D4060" i="79"/>
  <c r="D4068" i="79"/>
  <c r="D4076" i="79"/>
  <c r="D4084" i="79"/>
  <c r="D4092" i="79"/>
  <c r="D4100" i="79"/>
  <c r="D4108" i="79"/>
  <c r="D4116" i="79"/>
  <c r="D4124" i="79"/>
  <c r="D4132" i="79"/>
  <c r="D4140" i="79"/>
  <c r="D4148" i="79"/>
  <c r="D4156" i="79"/>
  <c r="D4164" i="79"/>
  <c r="D4172" i="79"/>
  <c r="D4180" i="79"/>
  <c r="D4188" i="79"/>
  <c r="D4196" i="79"/>
  <c r="D4204" i="79"/>
  <c r="D4212" i="79"/>
  <c r="D4220" i="79"/>
  <c r="D4228" i="79"/>
  <c r="D4236" i="79"/>
  <c r="D4244" i="79"/>
  <c r="D4252" i="79"/>
  <c r="D4260" i="79"/>
  <c r="D1432" i="79"/>
  <c r="D1824" i="79"/>
  <c r="D2018" i="79"/>
  <c r="D2144" i="79"/>
  <c r="D2227" i="79"/>
  <c r="D2280" i="79"/>
  <c r="D2321" i="79"/>
  <c r="D2353" i="79"/>
  <c r="D2385" i="79"/>
  <c r="D2417" i="79"/>
  <c r="D2449" i="79"/>
  <c r="D2481" i="79"/>
  <c r="D2513" i="79"/>
  <c r="D2545" i="79"/>
  <c r="D2577" i="79"/>
  <c r="D2609" i="79"/>
  <c r="D2641" i="79"/>
  <c r="D2673" i="79"/>
  <c r="D2696" i="79"/>
  <c r="D2717" i="79"/>
  <c r="D2737" i="79"/>
  <c r="D2760" i="79"/>
  <c r="D2781" i="79"/>
  <c r="D2801" i="79"/>
  <c r="D2824" i="79"/>
  <c r="D2845" i="79"/>
  <c r="D2865" i="79"/>
  <c r="D2888" i="79"/>
  <c r="D2909" i="79"/>
  <c r="D2929" i="79"/>
  <c r="D2952" i="79"/>
  <c r="D2973" i="79"/>
  <c r="D2993" i="79"/>
  <c r="D3009" i="79"/>
  <c r="D3025" i="79"/>
  <c r="D3041" i="79"/>
  <c r="D3057" i="79"/>
  <c r="D3073" i="79"/>
  <c r="D3089" i="79"/>
  <c r="D3105" i="79"/>
  <c r="D3121" i="79"/>
  <c r="J78" i="1" s="1"/>
  <c r="L78" i="1" s="1"/>
  <c r="G78" i="1" s="1"/>
  <c r="D3137" i="79"/>
  <c r="D3153" i="79"/>
  <c r="D3169" i="79"/>
  <c r="D3185" i="79"/>
  <c r="D3201" i="79"/>
  <c r="D3217" i="79"/>
  <c r="D3233" i="79"/>
  <c r="D3249" i="79"/>
  <c r="D3265" i="79"/>
  <c r="D3281" i="79"/>
  <c r="D3297" i="79"/>
  <c r="D3312" i="79"/>
  <c r="D3324" i="79"/>
  <c r="D3337" i="79"/>
  <c r="D3349" i="79"/>
  <c r="D3362" i="79"/>
  <c r="D3372" i="79"/>
  <c r="D3381" i="79"/>
  <c r="D3389" i="79"/>
  <c r="D3397" i="79"/>
  <c r="D3405" i="79"/>
  <c r="D3413" i="79"/>
  <c r="D3421" i="79"/>
  <c r="D3429" i="79"/>
  <c r="D3437" i="79"/>
  <c r="D3445" i="79"/>
  <c r="D3453" i="79"/>
  <c r="D3461" i="79"/>
  <c r="D3469" i="79"/>
  <c r="D3477" i="79"/>
  <c r="D3485" i="79"/>
  <c r="D3493" i="79"/>
  <c r="D3501" i="79"/>
  <c r="D3509" i="79"/>
  <c r="D3517" i="79"/>
  <c r="D3525" i="79"/>
  <c r="D3533" i="79"/>
  <c r="D3541" i="79"/>
  <c r="D3549" i="79"/>
  <c r="D3557" i="79"/>
  <c r="D3565" i="79"/>
  <c r="D3573" i="79"/>
  <c r="D3581" i="79"/>
  <c r="D3589" i="79"/>
  <c r="D3597" i="79"/>
  <c r="D3605" i="79"/>
  <c r="D3613" i="79"/>
  <c r="D3621" i="79"/>
  <c r="D3629" i="79"/>
  <c r="D3637" i="79"/>
  <c r="D3645" i="79"/>
  <c r="D3653" i="79"/>
  <c r="D3661" i="79"/>
  <c r="D3669" i="79"/>
  <c r="D3677" i="79"/>
  <c r="D3685" i="79"/>
  <c r="D3693" i="79"/>
  <c r="D3701" i="79"/>
  <c r="D3709" i="79"/>
  <c r="D3717" i="79"/>
  <c r="D3725" i="79"/>
  <c r="D3733" i="79"/>
  <c r="D3741" i="79"/>
  <c r="D3749" i="79"/>
  <c r="D3757" i="79"/>
  <c r="D3765" i="79"/>
  <c r="D3773" i="79"/>
  <c r="D3781" i="79"/>
  <c r="D3789" i="79"/>
  <c r="D3797" i="79"/>
  <c r="D3805" i="79"/>
  <c r="D3813" i="79"/>
  <c r="D3821" i="79"/>
  <c r="D3829" i="79"/>
  <c r="D3837" i="79"/>
  <c r="D3845" i="79"/>
  <c r="D3853" i="79"/>
  <c r="D3861" i="79"/>
  <c r="D3869" i="79"/>
  <c r="D3877" i="79"/>
  <c r="D3885" i="79"/>
  <c r="D3893" i="79"/>
  <c r="D3901" i="79"/>
  <c r="D3909" i="79"/>
  <c r="D3917" i="79"/>
  <c r="D3925" i="79"/>
  <c r="D3933" i="79"/>
  <c r="D3941" i="79"/>
  <c r="D3949" i="79"/>
  <c r="D3957" i="79"/>
  <c r="D3965" i="79"/>
  <c r="D3973" i="79"/>
  <c r="D3981" i="79"/>
  <c r="D3989" i="79"/>
  <c r="D3997" i="79"/>
  <c r="D4005" i="79"/>
  <c r="D4013" i="79"/>
  <c r="D4021" i="79"/>
  <c r="D4029" i="79"/>
  <c r="D4037" i="79"/>
  <c r="D4045" i="79"/>
  <c r="D4053" i="79"/>
  <c r="D4061" i="79"/>
  <c r="D4069" i="79"/>
  <c r="D4077" i="79"/>
  <c r="D4085" i="79"/>
  <c r="D4093" i="79"/>
  <c r="D4101" i="79"/>
  <c r="D4109" i="79"/>
  <c r="D4117" i="79"/>
  <c r="D4125" i="79"/>
  <c r="D4133" i="79"/>
  <c r="D4141" i="79"/>
  <c r="D4149" i="79"/>
  <c r="D4157" i="79"/>
  <c r="D4165" i="79"/>
  <c r="D4173" i="79"/>
  <c r="D4181" i="79"/>
  <c r="D4189" i="79"/>
  <c r="D4197" i="79"/>
  <c r="D4205" i="79"/>
  <c r="D4213" i="79"/>
  <c r="D4221" i="79"/>
  <c r="D4229" i="79"/>
  <c r="D4237" i="79"/>
  <c r="D4245" i="79"/>
  <c r="D4253" i="79"/>
  <c r="D117" i="79"/>
  <c r="D1496" i="79"/>
  <c r="D1856" i="79"/>
  <c r="D2048" i="79"/>
  <c r="D2162" i="79"/>
  <c r="D2240" i="79"/>
  <c r="D2291" i="79"/>
  <c r="D2328" i="79"/>
  <c r="D2360" i="79"/>
  <c r="D2392" i="79"/>
  <c r="D2424" i="79"/>
  <c r="D2456" i="79"/>
  <c r="D2488" i="79"/>
  <c r="D2520" i="79"/>
  <c r="D2552" i="79"/>
  <c r="D2584" i="79"/>
  <c r="D2616" i="79"/>
  <c r="D2648" i="79"/>
  <c r="D2677" i="79"/>
  <c r="D2697" i="79"/>
  <c r="D2720" i="79"/>
  <c r="D2741" i="79"/>
  <c r="D2761" i="79"/>
  <c r="D2784" i="79"/>
  <c r="D2805" i="79"/>
  <c r="D2825" i="79"/>
  <c r="D2848" i="79"/>
  <c r="D2869" i="79"/>
  <c r="D2889" i="79"/>
  <c r="D2912" i="79"/>
  <c r="D2933" i="79"/>
  <c r="D2953" i="79"/>
  <c r="D2976" i="79"/>
  <c r="D2994" i="79"/>
  <c r="D3010" i="79"/>
  <c r="D3026" i="79"/>
  <c r="D3042" i="79"/>
  <c r="D3058" i="79"/>
  <c r="D3074" i="79"/>
  <c r="D3090" i="79"/>
  <c r="D3106" i="79"/>
  <c r="D3122" i="79"/>
  <c r="D3138" i="79"/>
  <c r="D3154" i="79"/>
  <c r="D3170" i="79"/>
  <c r="D3186" i="79"/>
  <c r="D3202" i="79"/>
  <c r="D3218" i="79"/>
  <c r="D3234" i="79"/>
  <c r="D3250" i="79"/>
  <c r="D3266" i="79"/>
  <c r="D3282" i="79"/>
  <c r="D3298" i="79"/>
  <c r="D3313" i="79"/>
  <c r="D3325" i="79"/>
  <c r="D3338" i="79"/>
  <c r="D3352" i="79"/>
  <c r="D3364" i="79"/>
  <c r="D3373" i="79"/>
  <c r="D3382" i="79"/>
  <c r="D3390" i="79"/>
  <c r="D3398" i="79"/>
  <c r="D3406" i="79"/>
  <c r="D3414" i="79"/>
  <c r="D3422" i="79"/>
  <c r="D3430" i="79"/>
  <c r="D3438" i="79"/>
  <c r="D3446" i="79"/>
  <c r="D3454" i="79"/>
  <c r="D3462" i="79"/>
  <c r="D3470" i="79"/>
  <c r="D3478" i="79"/>
  <c r="D3486" i="79"/>
  <c r="D3494" i="79"/>
  <c r="D3502" i="79"/>
  <c r="D3510" i="79"/>
  <c r="D3518" i="79"/>
  <c r="D3526" i="79"/>
  <c r="D3534" i="79"/>
  <c r="D3542" i="79"/>
  <c r="D3550" i="79"/>
  <c r="D3558" i="79"/>
  <c r="D3566" i="79"/>
  <c r="D3574" i="79"/>
  <c r="D3582" i="79"/>
  <c r="D3590" i="79"/>
  <c r="D3598" i="79"/>
  <c r="D3606" i="79"/>
  <c r="D3614" i="79"/>
  <c r="D3622" i="79"/>
  <c r="D3630" i="79"/>
  <c r="D3638" i="79"/>
  <c r="D3646" i="79"/>
  <c r="D3654" i="79"/>
  <c r="D3662" i="79"/>
  <c r="D3670" i="79"/>
  <c r="D3678" i="79"/>
  <c r="D3686" i="79"/>
  <c r="D3694" i="79"/>
  <c r="D3702" i="79"/>
  <c r="D3710" i="79"/>
  <c r="D3718" i="79"/>
  <c r="D3726" i="79"/>
  <c r="D3734" i="79"/>
  <c r="D3742" i="79"/>
  <c r="D3750" i="79"/>
  <c r="D3758" i="79"/>
  <c r="D3766" i="79"/>
  <c r="D3774" i="79"/>
  <c r="D3782" i="79"/>
  <c r="D3790" i="79"/>
  <c r="D3798" i="79"/>
  <c r="D3806" i="79"/>
  <c r="D3814" i="79"/>
  <c r="D3822" i="79"/>
  <c r="D3830" i="79"/>
  <c r="D3838" i="79"/>
  <c r="D3846" i="79"/>
  <c r="D3854" i="79"/>
  <c r="D3862" i="79"/>
  <c r="D3870" i="79"/>
  <c r="D3878" i="79"/>
  <c r="D3886" i="79"/>
  <c r="D3894" i="79"/>
  <c r="D3902" i="79"/>
  <c r="D3910" i="79"/>
  <c r="D3918" i="79"/>
  <c r="D3926" i="79"/>
  <c r="D3934" i="79"/>
  <c r="D3942" i="79"/>
  <c r="D3950" i="79"/>
  <c r="D3958" i="79"/>
  <c r="D3966" i="79"/>
  <c r="D3974" i="79"/>
  <c r="D3982" i="79"/>
  <c r="D3990" i="79"/>
  <c r="D3998" i="79"/>
  <c r="D4006" i="79"/>
  <c r="D4014" i="79"/>
  <c r="D4022" i="79"/>
  <c r="D4030" i="79"/>
  <c r="D4038" i="79"/>
  <c r="D4046" i="79"/>
  <c r="D4054" i="79"/>
  <c r="D4062" i="79"/>
  <c r="D4070" i="79"/>
  <c r="D4078" i="79"/>
  <c r="D4086" i="79"/>
  <c r="D4094" i="79"/>
  <c r="D4102" i="79"/>
  <c r="D4110" i="79"/>
  <c r="D4118" i="79"/>
  <c r="D4126" i="79"/>
  <c r="D4134" i="79"/>
  <c r="D4142" i="79"/>
  <c r="D4150" i="79"/>
  <c r="D4158" i="79"/>
  <c r="D4166" i="79"/>
  <c r="D4174" i="79"/>
  <c r="D4182" i="79"/>
  <c r="D4190" i="79"/>
  <c r="D4198" i="79"/>
  <c r="D4206" i="79"/>
  <c r="D4214" i="79"/>
  <c r="D4222" i="79"/>
  <c r="D4230" i="79"/>
  <c r="D4238" i="79"/>
  <c r="D409" i="79"/>
  <c r="D1560" i="79"/>
  <c r="D1888" i="79"/>
  <c r="D2050" i="79"/>
  <c r="D2163" i="79"/>
  <c r="D2242" i="79"/>
  <c r="D2292" i="79"/>
  <c r="D2329" i="79"/>
  <c r="D2361" i="79"/>
  <c r="D2393" i="79"/>
  <c r="D2425" i="79"/>
  <c r="D2457" i="79"/>
  <c r="D2489" i="79"/>
  <c r="D2521" i="79"/>
  <c r="D2553" i="79"/>
  <c r="D2585" i="79"/>
  <c r="D2617" i="79"/>
  <c r="D2649" i="79"/>
  <c r="D2680" i="79"/>
  <c r="D2701" i="79"/>
  <c r="D2721" i="79"/>
  <c r="D2744" i="79"/>
  <c r="D2765" i="79"/>
  <c r="D2785" i="79"/>
  <c r="D2808" i="79"/>
  <c r="D2829" i="79"/>
  <c r="D2849" i="79"/>
  <c r="D2872" i="79"/>
  <c r="D2893" i="79"/>
  <c r="D2913" i="79"/>
  <c r="D2936" i="79"/>
  <c r="D2957" i="79"/>
  <c r="D2977" i="79"/>
  <c r="D2997" i="79"/>
  <c r="D3013" i="79"/>
  <c r="D3029" i="79"/>
  <c r="D3045" i="79"/>
  <c r="D3061" i="79"/>
  <c r="D3077" i="79"/>
  <c r="D3093" i="79"/>
  <c r="D3109" i="79"/>
  <c r="D3125" i="79"/>
  <c r="D3141" i="79"/>
  <c r="D3157" i="79"/>
  <c r="D3173" i="79"/>
  <c r="D3189" i="79"/>
  <c r="D3205" i="79"/>
  <c r="D3221" i="79"/>
  <c r="D3237" i="79"/>
  <c r="D3253" i="79"/>
  <c r="D3269" i="79"/>
  <c r="D3285" i="79"/>
  <c r="D3301" i="79"/>
  <c r="D3314" i="79"/>
  <c r="D3328" i="79"/>
  <c r="D3340" i="79"/>
  <c r="D3353" i="79"/>
  <c r="D3365" i="79"/>
  <c r="D3374" i="79"/>
  <c r="D3383" i="79"/>
  <c r="D3391" i="79"/>
  <c r="D3399" i="79"/>
  <c r="D3407" i="79"/>
  <c r="D3415" i="79"/>
  <c r="D3423" i="79"/>
  <c r="D3431" i="79"/>
  <c r="D3439" i="79"/>
  <c r="D3447" i="79"/>
  <c r="D3455" i="79"/>
  <c r="D3463" i="79"/>
  <c r="D3471" i="79"/>
  <c r="D3479" i="79"/>
  <c r="D3487" i="79"/>
  <c r="D3495" i="79"/>
  <c r="D3503" i="79"/>
  <c r="D3511" i="79"/>
  <c r="D3519" i="79"/>
  <c r="D3527" i="79"/>
  <c r="D3535" i="79"/>
  <c r="D3543" i="79"/>
  <c r="D3551" i="79"/>
  <c r="D3559" i="79"/>
  <c r="D3567" i="79"/>
  <c r="D3575" i="79"/>
  <c r="D3583" i="79"/>
  <c r="D3591" i="79"/>
  <c r="D3599" i="79"/>
  <c r="D3607" i="79"/>
  <c r="D3615" i="79"/>
  <c r="D3623" i="79"/>
  <c r="D3631" i="79"/>
  <c r="D3639" i="79"/>
  <c r="D3647" i="79"/>
  <c r="D3655" i="79"/>
  <c r="D3663" i="79"/>
  <c r="D3671" i="79"/>
  <c r="D3679" i="79"/>
  <c r="D3687" i="79"/>
  <c r="D3695" i="79"/>
  <c r="D3703" i="79"/>
  <c r="D3711" i="79"/>
  <c r="D3719" i="79"/>
  <c r="D3727" i="79"/>
  <c r="D3735" i="79"/>
  <c r="D3743" i="79"/>
  <c r="D3751" i="79"/>
  <c r="D3759" i="79"/>
  <c r="D3767" i="79"/>
  <c r="D3775" i="79"/>
  <c r="D3783" i="79"/>
  <c r="D3791" i="79"/>
  <c r="D3799" i="79"/>
  <c r="D3807" i="79"/>
  <c r="D3815" i="79"/>
  <c r="D3823" i="79"/>
  <c r="D3831" i="79"/>
  <c r="D3839" i="79"/>
  <c r="D3847" i="79"/>
  <c r="D3855" i="79"/>
  <c r="D3863" i="79"/>
  <c r="D3871" i="79"/>
  <c r="D3879" i="79"/>
  <c r="D3887" i="79"/>
  <c r="D3895" i="79"/>
  <c r="D3903" i="79"/>
  <c r="D3911" i="79"/>
  <c r="D3919" i="79"/>
  <c r="D3927" i="79"/>
  <c r="D3935" i="79"/>
  <c r="D3943" i="79"/>
  <c r="D3951" i="79"/>
  <c r="D3959" i="79"/>
  <c r="D702" i="79"/>
  <c r="D1624" i="79"/>
  <c r="D1920" i="79"/>
  <c r="D2080" i="79"/>
  <c r="D2184" i="79"/>
  <c r="D2252" i="79"/>
  <c r="D2303" i="79"/>
  <c r="D2336" i="79"/>
  <c r="D2368" i="79"/>
  <c r="D2400" i="79"/>
  <c r="D2432" i="79"/>
  <c r="D2464" i="79"/>
  <c r="D2496" i="79"/>
  <c r="D2528" i="79"/>
  <c r="D2560" i="79"/>
  <c r="D2592" i="79"/>
  <c r="D2624" i="79"/>
  <c r="D2656" i="79"/>
  <c r="D2681" i="79"/>
  <c r="D2704" i="79"/>
  <c r="D2725" i="79"/>
  <c r="D2745" i="79"/>
  <c r="D2768" i="79"/>
  <c r="D2789" i="79"/>
  <c r="D2809" i="79"/>
  <c r="D2832" i="79"/>
  <c r="D2853" i="79"/>
  <c r="D2873" i="79"/>
  <c r="D2896" i="79"/>
  <c r="D2917" i="79"/>
  <c r="D2937" i="79"/>
  <c r="D2960" i="79"/>
  <c r="D2981" i="79"/>
  <c r="D3000" i="79"/>
  <c r="D3016" i="79"/>
  <c r="D3032" i="79"/>
  <c r="D3048" i="79"/>
  <c r="D3064" i="79"/>
  <c r="D3080" i="79"/>
  <c r="D3096" i="79"/>
  <c r="D3112" i="79"/>
  <c r="D3128" i="79"/>
  <c r="D3144" i="79"/>
  <c r="D3160" i="79"/>
  <c r="D3176" i="79"/>
  <c r="D3192" i="79"/>
  <c r="D3208" i="79"/>
  <c r="D3224" i="79"/>
  <c r="D3240" i="79"/>
  <c r="D3256" i="79"/>
  <c r="D3272" i="79"/>
  <c r="D3288" i="79"/>
  <c r="D3304" i="79"/>
  <c r="D3316" i="79"/>
  <c r="D3329" i="79"/>
  <c r="D3341" i="79"/>
  <c r="D3354" i="79"/>
  <c r="D3366" i="79"/>
  <c r="D3375" i="79"/>
  <c r="D3384" i="79"/>
  <c r="D3392" i="79"/>
  <c r="D3400" i="79"/>
  <c r="D3408" i="79"/>
  <c r="D3416" i="79"/>
  <c r="D3424" i="79"/>
  <c r="D3432" i="79"/>
  <c r="D3440" i="79"/>
  <c r="D3448" i="79"/>
  <c r="D3456" i="79"/>
  <c r="D3464" i="79"/>
  <c r="D3472" i="79"/>
  <c r="D3480" i="79"/>
  <c r="D3488" i="79"/>
  <c r="D3496" i="79"/>
  <c r="D3504" i="79"/>
  <c r="D3512" i="79"/>
  <c r="D3520" i="79"/>
  <c r="D3528" i="79"/>
  <c r="D3536" i="79"/>
  <c r="D3544" i="79"/>
  <c r="D3552" i="79"/>
  <c r="D3560" i="79"/>
  <c r="D3568" i="79"/>
  <c r="D3576" i="79"/>
  <c r="D3584" i="79"/>
  <c r="D3592" i="79"/>
  <c r="D3600" i="79"/>
  <c r="D3608" i="79"/>
  <c r="D3616" i="79"/>
  <c r="D3624" i="79"/>
  <c r="D3632" i="79"/>
  <c r="D3640" i="79"/>
  <c r="D3648" i="79"/>
  <c r="D3656" i="79"/>
  <c r="D3664" i="79"/>
  <c r="D3672" i="79"/>
  <c r="D3680" i="79"/>
  <c r="D3688" i="79"/>
  <c r="D3696" i="79"/>
  <c r="D3704" i="79"/>
  <c r="D3712" i="79"/>
  <c r="D3720" i="79"/>
  <c r="D3728" i="79"/>
  <c r="D3736" i="79"/>
  <c r="D3744" i="79"/>
  <c r="D3752" i="79"/>
  <c r="D3760" i="79"/>
  <c r="D3768" i="79"/>
  <c r="D3776" i="79"/>
  <c r="D3784" i="79"/>
  <c r="D3792" i="79"/>
  <c r="D3800" i="79"/>
  <c r="D3808" i="79"/>
  <c r="D3816" i="79"/>
  <c r="D3824" i="79"/>
  <c r="D3832" i="79"/>
  <c r="D3840" i="79"/>
  <c r="D3848" i="79"/>
  <c r="D3856" i="79"/>
  <c r="D3864" i="79"/>
  <c r="D3872" i="79"/>
  <c r="D3880" i="79"/>
  <c r="D3888" i="79"/>
  <c r="D3896" i="79"/>
  <c r="D3904" i="79"/>
  <c r="D3912" i="79"/>
  <c r="D3920" i="79"/>
  <c r="D3928" i="79"/>
  <c r="D3936" i="79"/>
  <c r="D3944" i="79"/>
  <c r="D3952" i="79"/>
  <c r="D3960" i="79"/>
  <c r="D3968" i="79"/>
  <c r="D3976" i="79"/>
  <c r="D3984" i="79"/>
  <c r="D3992" i="79"/>
  <c r="D4000" i="79"/>
  <c r="D4008" i="79"/>
  <c r="D4016" i="79"/>
  <c r="D4024" i="79"/>
  <c r="D4032" i="79"/>
  <c r="D4040" i="79"/>
  <c r="D4048" i="79"/>
  <c r="D4056" i="79"/>
  <c r="D4064" i="79"/>
  <c r="D4072" i="79"/>
  <c r="D4080" i="79"/>
  <c r="D4088" i="79"/>
  <c r="D4096" i="79"/>
  <c r="D4104" i="79"/>
  <c r="D4112" i="79"/>
  <c r="D4120" i="79"/>
  <c r="D4128" i="79"/>
  <c r="D4136" i="79"/>
  <c r="D4144" i="79"/>
  <c r="D4152" i="79"/>
  <c r="D4160" i="79"/>
  <c r="D4168" i="79"/>
  <c r="D4176" i="79"/>
  <c r="D4184" i="79"/>
  <c r="D4192" i="79"/>
  <c r="D4200" i="79"/>
  <c r="D4208" i="79"/>
  <c r="D4216" i="79"/>
  <c r="D4224" i="79"/>
  <c r="D4232" i="79"/>
  <c r="D4240" i="79"/>
  <c r="D4248" i="79"/>
  <c r="D965" i="79"/>
  <c r="D1688" i="79"/>
  <c r="D1952" i="79"/>
  <c r="D2082" i="79"/>
  <c r="D2186" i="79"/>
  <c r="D2255" i="79"/>
  <c r="D2304" i="79"/>
  <c r="D2337" i="79"/>
  <c r="D2369" i="79"/>
  <c r="D2401" i="79"/>
  <c r="D2433" i="79"/>
  <c r="D2465" i="79"/>
  <c r="D2497" i="79"/>
  <c r="D2529" i="79"/>
  <c r="D2561" i="79"/>
  <c r="D2593" i="79"/>
  <c r="D2625" i="79"/>
  <c r="D2657" i="79"/>
  <c r="D2685" i="79"/>
  <c r="D2705" i="79"/>
  <c r="D2728" i="79"/>
  <c r="D2749" i="79"/>
  <c r="D2769" i="79"/>
  <c r="D2792" i="79"/>
  <c r="D2813" i="79"/>
  <c r="D2833" i="79"/>
  <c r="D2856" i="79"/>
  <c r="D2877" i="79"/>
  <c r="D2897" i="79"/>
  <c r="D2920" i="79"/>
  <c r="D2941" i="79"/>
  <c r="D2961" i="79"/>
  <c r="D2984" i="79"/>
  <c r="D3001" i="79"/>
  <c r="D3017" i="79"/>
  <c r="D3033" i="79"/>
  <c r="D3049" i="79"/>
  <c r="D3065" i="79"/>
  <c r="D3081" i="79"/>
  <c r="D3097" i="79"/>
  <c r="D3113" i="79"/>
  <c r="D3129" i="79"/>
  <c r="D3145" i="79"/>
  <c r="D3161" i="79"/>
  <c r="D3177" i="79"/>
  <c r="D3193" i="79"/>
  <c r="D3209" i="79"/>
  <c r="D3225" i="79"/>
  <c r="D3241" i="79"/>
  <c r="D3257" i="79"/>
  <c r="D3273" i="79"/>
  <c r="D2266" i="79"/>
  <c r="D2536" i="79"/>
  <c r="D2752" i="79"/>
  <c r="D2921" i="79"/>
  <c r="D3066" i="79"/>
  <c r="D3194" i="79"/>
  <c r="D3305" i="79"/>
  <c r="D3356" i="79"/>
  <c r="D3393" i="79"/>
  <c r="D3425" i="79"/>
  <c r="D3457" i="79"/>
  <c r="D3489" i="79"/>
  <c r="D3521" i="79"/>
  <c r="D3553" i="79"/>
  <c r="D3585" i="79"/>
  <c r="D3617" i="79"/>
  <c r="D3649" i="79"/>
  <c r="D3681" i="79"/>
  <c r="D3713" i="79"/>
  <c r="D3745" i="79"/>
  <c r="D3777" i="79"/>
  <c r="D3809" i="79"/>
  <c r="D3841" i="79"/>
  <c r="D3873" i="79"/>
  <c r="D3905" i="79"/>
  <c r="D3937" i="79"/>
  <c r="D3967" i="79"/>
  <c r="D3986" i="79"/>
  <c r="D4009" i="79"/>
  <c r="D4031" i="79"/>
  <c r="D4050" i="79"/>
  <c r="D4073" i="79"/>
  <c r="D4095" i="79"/>
  <c r="D4114" i="79"/>
  <c r="D4137" i="79"/>
  <c r="D4159" i="79"/>
  <c r="D4178" i="79"/>
  <c r="D4201" i="79"/>
  <c r="D4223" i="79"/>
  <c r="D4242" i="79"/>
  <c r="D4257" i="79"/>
  <c r="D4268" i="79"/>
  <c r="D4276" i="79"/>
  <c r="D4284" i="79"/>
  <c r="D4292" i="79"/>
  <c r="D4300" i="79"/>
  <c r="D4308" i="79"/>
  <c r="D4316" i="79"/>
  <c r="D4324" i="79"/>
  <c r="D4332" i="79"/>
  <c r="D4340" i="79"/>
  <c r="D4348" i="79"/>
  <c r="D4356" i="79"/>
  <c r="D4364" i="79"/>
  <c r="D4372" i="79"/>
  <c r="D4380" i="79"/>
  <c r="D4388" i="79"/>
  <c r="D4396" i="79"/>
  <c r="D4404" i="79"/>
  <c r="D4412" i="79"/>
  <c r="D4420" i="79"/>
  <c r="D4428" i="79"/>
  <c r="D4436" i="79"/>
  <c r="D4444" i="79"/>
  <c r="D4452" i="79"/>
  <c r="D4460" i="79"/>
  <c r="D4468" i="79"/>
  <c r="D4476" i="79"/>
  <c r="D4484" i="79"/>
  <c r="D4492" i="79"/>
  <c r="D4500" i="79"/>
  <c r="D4508" i="79"/>
  <c r="D4516" i="79"/>
  <c r="D4524" i="79"/>
  <c r="D4532" i="79"/>
  <c r="D4540" i="79"/>
  <c r="D4548" i="79"/>
  <c r="D4556" i="79"/>
  <c r="D4564" i="79"/>
  <c r="D4572" i="79"/>
  <c r="D4580" i="79"/>
  <c r="D4588" i="79"/>
  <c r="D4596" i="79"/>
  <c r="D4604" i="79"/>
  <c r="D4612" i="79"/>
  <c r="D4620" i="79"/>
  <c r="D4628" i="79"/>
  <c r="D4636" i="79"/>
  <c r="D4644" i="79"/>
  <c r="D4652" i="79"/>
  <c r="D4660" i="79"/>
  <c r="D4668" i="79"/>
  <c r="D4676" i="79"/>
  <c r="D4684" i="79"/>
  <c r="D4692" i="79"/>
  <c r="D4700" i="79"/>
  <c r="D4708" i="79"/>
  <c r="D4716" i="79"/>
  <c r="D4724" i="79"/>
  <c r="D4732" i="79"/>
  <c r="D4740" i="79"/>
  <c r="D4748" i="79"/>
  <c r="D4756" i="79"/>
  <c r="D4764" i="79"/>
  <c r="D4772" i="79"/>
  <c r="D4780" i="79"/>
  <c r="D4788" i="79"/>
  <c r="D4796" i="79"/>
  <c r="D4804" i="79"/>
  <c r="D4812" i="79"/>
  <c r="D4820" i="79"/>
  <c r="D4828" i="79"/>
  <c r="D4836" i="79"/>
  <c r="D4844" i="79"/>
  <c r="D4852" i="79"/>
  <c r="D4860" i="79"/>
  <c r="D4868" i="79"/>
  <c r="D4876" i="79"/>
  <c r="D4884" i="79"/>
  <c r="D4892" i="79"/>
  <c r="D4900" i="79"/>
  <c r="D4908" i="79"/>
  <c r="D4916" i="79"/>
  <c r="D4924" i="79"/>
  <c r="D4932" i="79"/>
  <c r="D4940" i="79"/>
  <c r="D4948" i="79"/>
  <c r="D4956" i="79"/>
  <c r="D4964" i="79"/>
  <c r="D4972" i="79"/>
  <c r="D4980" i="79"/>
  <c r="D4988" i="79"/>
  <c r="D4996" i="79"/>
  <c r="D5004" i="79"/>
  <c r="D5012" i="79"/>
  <c r="D5020" i="79"/>
  <c r="D5028" i="79"/>
  <c r="D5036" i="79"/>
  <c r="D5044" i="79"/>
  <c r="D5052" i="79"/>
  <c r="D5060" i="79"/>
  <c r="D5068" i="79"/>
  <c r="D5076" i="79"/>
  <c r="D5084" i="79"/>
  <c r="D5092" i="79"/>
  <c r="D5100" i="79"/>
  <c r="D5108" i="79"/>
  <c r="D5116" i="79"/>
  <c r="D5124" i="79"/>
  <c r="D5132" i="79"/>
  <c r="D5140" i="79"/>
  <c r="D5148" i="79"/>
  <c r="D5156" i="79"/>
  <c r="D5164" i="79"/>
  <c r="D5172" i="79"/>
  <c r="D5180" i="79"/>
  <c r="D5188" i="79"/>
  <c r="D5196" i="79"/>
  <c r="D5204" i="79"/>
  <c r="D5212" i="79"/>
  <c r="D5220" i="79"/>
  <c r="D5228" i="79"/>
  <c r="D5236" i="79"/>
  <c r="D5244" i="79"/>
  <c r="D5252" i="79"/>
  <c r="D5260" i="79"/>
  <c r="D5268" i="79"/>
  <c r="D5276" i="79"/>
  <c r="D5284" i="79"/>
  <c r="D5292" i="79"/>
  <c r="D5300" i="79"/>
  <c r="D5308" i="79"/>
  <c r="D5316" i="79"/>
  <c r="D2312" i="79"/>
  <c r="D2568" i="79"/>
  <c r="D2773" i="79"/>
  <c r="D2944" i="79"/>
  <c r="D3082" i="79"/>
  <c r="D3210" i="79"/>
  <c r="D3306" i="79"/>
  <c r="D3357" i="79"/>
  <c r="D3394" i="79"/>
  <c r="D3426" i="79"/>
  <c r="D3458" i="79"/>
  <c r="D3490" i="79"/>
  <c r="D3522" i="79"/>
  <c r="D3554" i="79"/>
  <c r="D3586" i="79"/>
  <c r="D3618" i="79"/>
  <c r="D3650" i="79"/>
  <c r="D3682" i="79"/>
  <c r="D3714" i="79"/>
  <c r="D3746" i="79"/>
  <c r="D3778" i="79"/>
  <c r="D3810" i="79"/>
  <c r="D3842" i="79"/>
  <c r="D3874" i="79"/>
  <c r="D3906" i="79"/>
  <c r="D3938" i="79"/>
  <c r="D3969" i="79"/>
  <c r="D3991" i="79"/>
  <c r="D4010" i="79"/>
  <c r="D4033" i="79"/>
  <c r="D4055" i="79"/>
  <c r="D4074" i="79"/>
  <c r="D4097" i="79"/>
  <c r="D4119" i="79"/>
  <c r="D4138" i="79"/>
  <c r="D4161" i="79"/>
  <c r="D4183" i="79"/>
  <c r="D4202" i="79"/>
  <c r="D4225" i="79"/>
  <c r="D4246" i="79"/>
  <c r="D4258" i="79"/>
  <c r="D4269" i="79"/>
  <c r="D4277" i="79"/>
  <c r="D4285" i="79"/>
  <c r="D4293" i="79"/>
  <c r="D4301" i="79"/>
  <c r="D4309" i="79"/>
  <c r="D4317" i="79"/>
  <c r="D4325" i="79"/>
  <c r="D4333" i="79"/>
  <c r="D4341" i="79"/>
  <c r="D4349" i="79"/>
  <c r="D4357" i="79"/>
  <c r="D4365" i="79"/>
  <c r="D4373" i="79"/>
  <c r="D4381" i="79"/>
  <c r="D4389" i="79"/>
  <c r="D4397" i="79"/>
  <c r="D4405" i="79"/>
  <c r="D4413" i="79"/>
  <c r="D4421" i="79"/>
  <c r="D4429" i="79"/>
  <c r="D4437" i="79"/>
  <c r="D4445" i="79"/>
  <c r="D4453" i="79"/>
  <c r="D4461" i="79"/>
  <c r="D4469" i="79"/>
  <c r="D4477" i="79"/>
  <c r="D4485" i="79"/>
  <c r="D4493" i="79"/>
  <c r="D4501" i="79"/>
  <c r="D4509" i="79"/>
  <c r="D4517" i="79"/>
  <c r="D4525" i="79"/>
  <c r="D4533" i="79"/>
  <c r="D4541" i="79"/>
  <c r="D4549" i="79"/>
  <c r="D4557" i="79"/>
  <c r="D4565" i="79"/>
  <c r="D4573" i="79"/>
  <c r="D4581" i="79"/>
  <c r="D4589" i="79"/>
  <c r="D4597" i="79"/>
  <c r="D4605" i="79"/>
  <c r="D4613" i="79"/>
  <c r="D4621" i="79"/>
  <c r="D4629" i="79"/>
  <c r="D4637" i="79"/>
  <c r="D4645" i="79"/>
  <c r="D4653" i="79"/>
  <c r="D4661" i="79"/>
  <c r="D4669" i="79"/>
  <c r="D4677" i="79"/>
  <c r="D4685" i="79"/>
  <c r="D4693" i="79"/>
  <c r="D4701" i="79"/>
  <c r="D4709" i="79"/>
  <c r="D4717" i="79"/>
  <c r="D4725" i="79"/>
  <c r="D4733" i="79"/>
  <c r="D4741" i="79"/>
  <c r="D4749" i="79"/>
  <c r="D4757" i="79"/>
  <c r="D4765" i="79"/>
  <c r="D4773" i="79"/>
  <c r="D4781" i="79"/>
  <c r="D4789" i="79"/>
  <c r="D4797" i="79"/>
  <c r="D4805" i="79"/>
  <c r="D4813" i="79"/>
  <c r="D4821" i="79"/>
  <c r="D4829" i="79"/>
  <c r="D4837" i="79"/>
  <c r="D4845" i="79"/>
  <c r="D4853" i="79"/>
  <c r="D4861" i="79"/>
  <c r="D4869" i="79"/>
  <c r="D4877" i="79"/>
  <c r="D4885" i="79"/>
  <c r="D4893" i="79"/>
  <c r="D4901" i="79"/>
  <c r="D4909" i="79"/>
  <c r="D4917" i="79"/>
  <c r="D4925" i="79"/>
  <c r="D4933" i="79"/>
  <c r="D4941" i="79"/>
  <c r="D4949" i="79"/>
  <c r="D4957" i="79"/>
  <c r="D4965" i="79"/>
  <c r="D4973" i="79"/>
  <c r="D4981" i="79"/>
  <c r="D4989" i="79"/>
  <c r="D4997" i="79"/>
  <c r="D5005" i="79"/>
  <c r="D5013" i="79"/>
  <c r="D5021" i="79"/>
  <c r="D5029" i="79"/>
  <c r="D5037" i="79"/>
  <c r="D5045" i="79"/>
  <c r="D5053" i="79"/>
  <c r="D5061" i="79"/>
  <c r="D5069" i="79"/>
  <c r="D5077" i="79"/>
  <c r="D5085" i="79"/>
  <c r="D5093" i="79"/>
  <c r="D5101" i="79"/>
  <c r="D5109" i="79"/>
  <c r="D5117" i="79"/>
  <c r="D5125" i="79"/>
  <c r="D5133" i="79"/>
  <c r="D5141" i="79"/>
  <c r="D5149" i="79"/>
  <c r="D5157" i="79"/>
  <c r="D5165" i="79"/>
  <c r="D5173" i="79"/>
  <c r="D5181" i="79"/>
  <c r="D5189" i="79"/>
  <c r="D5197" i="79"/>
  <c r="D5205" i="79"/>
  <c r="D5213" i="79"/>
  <c r="D5221" i="79"/>
  <c r="D5229" i="79"/>
  <c r="D5237" i="79"/>
  <c r="D5245" i="79"/>
  <c r="D5253" i="79"/>
  <c r="D5261" i="79"/>
  <c r="D5269" i="79"/>
  <c r="D5277" i="79"/>
  <c r="D5285" i="79"/>
  <c r="D5293" i="79"/>
  <c r="D5301" i="79"/>
  <c r="D5309" i="79"/>
  <c r="D5317" i="79"/>
  <c r="D2344" i="79"/>
  <c r="D2600" i="79"/>
  <c r="D2793" i="79"/>
  <c r="D2965" i="79"/>
  <c r="D3098" i="79"/>
  <c r="D3226" i="79"/>
  <c r="D3317" i="79"/>
  <c r="D3367" i="79"/>
  <c r="D3401" i="79"/>
  <c r="D3433" i="79"/>
  <c r="D3465" i="79"/>
  <c r="D3497" i="79"/>
  <c r="D3529" i="79"/>
  <c r="D3561" i="79"/>
  <c r="D3593" i="79"/>
  <c r="D3625" i="79"/>
  <c r="D3657" i="79"/>
  <c r="D3689" i="79"/>
  <c r="D3721" i="79"/>
  <c r="D3753" i="79"/>
  <c r="D3785" i="79"/>
  <c r="D3817" i="79"/>
  <c r="D3849" i="79"/>
  <c r="D3881" i="79"/>
  <c r="D3913" i="79"/>
  <c r="D3945" i="79"/>
  <c r="D3970" i="79"/>
  <c r="D3993" i="79"/>
  <c r="D4015" i="79"/>
  <c r="D4034" i="79"/>
  <c r="D4057" i="79"/>
  <c r="D4079" i="79"/>
  <c r="D4098" i="79"/>
  <c r="D4121" i="79"/>
  <c r="D4143" i="79"/>
  <c r="D4162" i="79"/>
  <c r="D4185" i="79"/>
  <c r="D4207" i="79"/>
  <c r="D4226" i="79"/>
  <c r="D4247" i="79"/>
  <c r="D4261" i="79"/>
  <c r="D4270" i="79"/>
  <c r="D4278" i="79"/>
  <c r="D4286" i="79"/>
  <c r="D4294" i="79"/>
  <c r="D4302" i="79"/>
  <c r="D4310" i="79"/>
  <c r="D4318" i="79"/>
  <c r="D4326" i="79"/>
  <c r="D4334" i="79"/>
  <c r="D4342" i="79"/>
  <c r="D4350" i="79"/>
  <c r="D4358" i="79"/>
  <c r="D4366" i="79"/>
  <c r="D4374" i="79"/>
  <c r="D4382" i="79"/>
  <c r="D4390" i="79"/>
  <c r="D4398" i="79"/>
  <c r="D4406" i="79"/>
  <c r="D4414" i="79"/>
  <c r="D4422" i="79"/>
  <c r="D4430" i="79"/>
  <c r="D4438" i="79"/>
  <c r="D4446" i="79"/>
  <c r="D4454" i="79"/>
  <c r="D4462" i="79"/>
  <c r="D4470" i="79"/>
  <c r="D4478" i="79"/>
  <c r="D4486" i="79"/>
  <c r="D4494" i="79"/>
  <c r="D4502" i="79"/>
  <c r="D4510" i="79"/>
  <c r="D4518" i="79"/>
  <c r="D4526" i="79"/>
  <c r="D4534" i="79"/>
  <c r="D4542" i="79"/>
  <c r="D4550" i="79"/>
  <c r="D4558" i="79"/>
  <c r="D4566" i="79"/>
  <c r="D4574" i="79"/>
  <c r="D4582" i="79"/>
  <c r="D4590" i="79"/>
  <c r="D4598" i="79"/>
  <c r="D4606" i="79"/>
  <c r="D4614" i="79"/>
  <c r="D4622" i="79"/>
  <c r="D4630" i="79"/>
  <c r="D4638" i="79"/>
  <c r="D4646" i="79"/>
  <c r="D4654" i="79"/>
  <c r="D4662" i="79"/>
  <c r="D4670" i="79"/>
  <c r="D4678" i="79"/>
  <c r="D4686" i="79"/>
  <c r="D4694" i="79"/>
  <c r="D4702" i="79"/>
  <c r="D4710" i="79"/>
  <c r="D4718" i="79"/>
  <c r="D4726" i="79"/>
  <c r="D4734" i="79"/>
  <c r="D4742" i="79"/>
  <c r="D4750" i="79"/>
  <c r="D4758" i="79"/>
  <c r="D4766" i="79"/>
  <c r="D4774" i="79"/>
  <c r="D4782" i="79"/>
  <c r="D4790" i="79"/>
  <c r="D4798" i="79"/>
  <c r="J121" i="1" s="1"/>
  <c r="L121" i="1" s="1"/>
  <c r="G121" i="1" s="1"/>
  <c r="D4806" i="79"/>
  <c r="D4814" i="79"/>
  <c r="D4822" i="79"/>
  <c r="D4830" i="79"/>
  <c r="D4838" i="79"/>
  <c r="D4846" i="79"/>
  <c r="D4854" i="79"/>
  <c r="D4862" i="79"/>
  <c r="D4870" i="79"/>
  <c r="D4878" i="79"/>
  <c r="D4886" i="79"/>
  <c r="D4894" i="79"/>
  <c r="D4902" i="79"/>
  <c r="D4910" i="79"/>
  <c r="D4918" i="79"/>
  <c r="D4926" i="79"/>
  <c r="D4934" i="79"/>
  <c r="D4942" i="79"/>
  <c r="D4950" i="79"/>
  <c r="D4958" i="79"/>
  <c r="D4966" i="79"/>
  <c r="D4974" i="79"/>
  <c r="D4982" i="79"/>
  <c r="D4990" i="79"/>
  <c r="D4998" i="79"/>
  <c r="D5006" i="79"/>
  <c r="D5014" i="79"/>
  <c r="D5022" i="79"/>
  <c r="D5030" i="79"/>
  <c r="D5038" i="79"/>
  <c r="D5046" i="79"/>
  <c r="D5054" i="79"/>
  <c r="D5062" i="79"/>
  <c r="D5070" i="79"/>
  <c r="D5078" i="79"/>
  <c r="D5086" i="79"/>
  <c r="D5094" i="79"/>
  <c r="D5102" i="79"/>
  <c r="D5110" i="79"/>
  <c r="D5118" i="79"/>
  <c r="D5126" i="79"/>
  <c r="D5134" i="79"/>
  <c r="D5142" i="79"/>
  <c r="D5150" i="79"/>
  <c r="D5158" i="79"/>
  <c r="D5166" i="79"/>
  <c r="D5174" i="79"/>
  <c r="D5182" i="79"/>
  <c r="D5190" i="79"/>
  <c r="D5198" i="79"/>
  <c r="D5206" i="79"/>
  <c r="D5214" i="79"/>
  <c r="D5222" i="79"/>
  <c r="D5230" i="79"/>
  <c r="D5238" i="79"/>
  <c r="D5246" i="79"/>
  <c r="D5254" i="79"/>
  <c r="D5262" i="79"/>
  <c r="D5270" i="79"/>
  <c r="D5278" i="79"/>
  <c r="D5286" i="79"/>
  <c r="D5294" i="79"/>
  <c r="D5302" i="79"/>
  <c r="D1147" i="79"/>
  <c r="D2376" i="79"/>
  <c r="D2632" i="79"/>
  <c r="D2816" i="79"/>
  <c r="D2985" i="79"/>
  <c r="D3114" i="79"/>
  <c r="D3242" i="79"/>
  <c r="D3320" i="79"/>
  <c r="D3368" i="79"/>
  <c r="D3402" i="79"/>
  <c r="D3434" i="79"/>
  <c r="D3466" i="79"/>
  <c r="D3498" i="79"/>
  <c r="D3530" i="79"/>
  <c r="D3562" i="79"/>
  <c r="D3594" i="79"/>
  <c r="D3626" i="79"/>
  <c r="D3658" i="79"/>
  <c r="D3690" i="79"/>
  <c r="D3722" i="79"/>
  <c r="D3754" i="79"/>
  <c r="D3786" i="79"/>
  <c r="D3818" i="79"/>
  <c r="D3850" i="79"/>
  <c r="D3882" i="79"/>
  <c r="D3914" i="79"/>
  <c r="D3946" i="79"/>
  <c r="D3975" i="79"/>
  <c r="D3994" i="79"/>
  <c r="D4017" i="79"/>
  <c r="D4039" i="79"/>
  <c r="D4058" i="79"/>
  <c r="D4081" i="79"/>
  <c r="D4103" i="79"/>
  <c r="D4122" i="79"/>
  <c r="D4145" i="79"/>
  <c r="D4167" i="79"/>
  <c r="D4186" i="79"/>
  <c r="D4209" i="79"/>
  <c r="D4231" i="79"/>
  <c r="D4249" i="79"/>
  <c r="D4262" i="79"/>
  <c r="D4271" i="79"/>
  <c r="D4279" i="79"/>
  <c r="D4287" i="79"/>
  <c r="D4295" i="79"/>
  <c r="D4303" i="79"/>
  <c r="D4311" i="79"/>
  <c r="D4319" i="79"/>
  <c r="D4327" i="79"/>
  <c r="D4335" i="79"/>
  <c r="D4343" i="79"/>
  <c r="D4351" i="79"/>
  <c r="D4359" i="79"/>
  <c r="D4367" i="79"/>
  <c r="D4375" i="79"/>
  <c r="D4383" i="79"/>
  <c r="D4391" i="79"/>
  <c r="D4399" i="79"/>
  <c r="D4407" i="79"/>
  <c r="D4415" i="79"/>
  <c r="D4423" i="79"/>
  <c r="D4431" i="79"/>
  <c r="D4439" i="79"/>
  <c r="D4447" i="79"/>
  <c r="D4455" i="79"/>
  <c r="D4463" i="79"/>
  <c r="D4471" i="79"/>
  <c r="D4479" i="79"/>
  <c r="D4487" i="79"/>
  <c r="D4495" i="79"/>
  <c r="D4503" i="79"/>
  <c r="D4511" i="79"/>
  <c r="D4519" i="79"/>
  <c r="D4527" i="79"/>
  <c r="D4535" i="79"/>
  <c r="D4543" i="79"/>
  <c r="D4551" i="79"/>
  <c r="D4559" i="79"/>
  <c r="D4567" i="79"/>
  <c r="D4575" i="79"/>
  <c r="D4583" i="79"/>
  <c r="D4591" i="79"/>
  <c r="D4599" i="79"/>
  <c r="D4607" i="79"/>
  <c r="D4615" i="79"/>
  <c r="D4623" i="79"/>
  <c r="D4631" i="79"/>
  <c r="D4639" i="79"/>
  <c r="D4647" i="79"/>
  <c r="D4655" i="79"/>
  <c r="D4663" i="79"/>
  <c r="D4671" i="79"/>
  <c r="D4679" i="79"/>
  <c r="D4687" i="79"/>
  <c r="D4695" i="79"/>
  <c r="D4703" i="79"/>
  <c r="D4711" i="79"/>
  <c r="D4719" i="79"/>
  <c r="D4727" i="79"/>
  <c r="D4735" i="79"/>
  <c r="D4743" i="79"/>
  <c r="D4751" i="79"/>
  <c r="D4759" i="79"/>
  <c r="D4767" i="79"/>
  <c r="D4775" i="79"/>
  <c r="D4783" i="79"/>
  <c r="D4791" i="79"/>
  <c r="D4799" i="79"/>
  <c r="D4807" i="79"/>
  <c r="D4815" i="79"/>
  <c r="D4823" i="79"/>
  <c r="D4831" i="79"/>
  <c r="D4839" i="79"/>
  <c r="D4847" i="79"/>
  <c r="D4855" i="79"/>
  <c r="D4863" i="79"/>
  <c r="D4871" i="79"/>
  <c r="D4879" i="79"/>
  <c r="D4887" i="79"/>
  <c r="D4895" i="79"/>
  <c r="D4903" i="79"/>
  <c r="D4911" i="79"/>
  <c r="D4919" i="79"/>
  <c r="D4927" i="79"/>
  <c r="D4935" i="79"/>
  <c r="D4943" i="79"/>
  <c r="D4951" i="79"/>
  <c r="D4959" i="79"/>
  <c r="D4967" i="79"/>
  <c r="D4975" i="79"/>
  <c r="D4983" i="79"/>
  <c r="D4991" i="79"/>
  <c r="D4999" i="79"/>
  <c r="D5007" i="79"/>
  <c r="D5015" i="79"/>
  <c r="D5023" i="79"/>
  <c r="D5031" i="79"/>
  <c r="D5039" i="79"/>
  <c r="D5047" i="79"/>
  <c r="D5055" i="79"/>
  <c r="D5063" i="79"/>
  <c r="D5071" i="79"/>
  <c r="D5079" i="79"/>
  <c r="D5087" i="79"/>
  <c r="D5095" i="79"/>
  <c r="D5103" i="79"/>
  <c r="D5111" i="79"/>
  <c r="D5119" i="79"/>
  <c r="D5127" i="79"/>
  <c r="D5135" i="79"/>
  <c r="D5143" i="79"/>
  <c r="D5151" i="79"/>
  <c r="D5159" i="79"/>
  <c r="D5167" i="79"/>
  <c r="D5175" i="79"/>
  <c r="D5183" i="79"/>
  <c r="D5191" i="79"/>
  <c r="D5199" i="79"/>
  <c r="D5207" i="79"/>
  <c r="D5215" i="79"/>
  <c r="D5223" i="79"/>
  <c r="D5231" i="79"/>
  <c r="D5239" i="79"/>
  <c r="D5247" i="79"/>
  <c r="D5255" i="79"/>
  <c r="D5263" i="79"/>
  <c r="D5271" i="79"/>
  <c r="D5279" i="79"/>
  <c r="D5287" i="79"/>
  <c r="D5295" i="79"/>
  <c r="D1728" i="79"/>
  <c r="D2408" i="79"/>
  <c r="D2664" i="79"/>
  <c r="D2837" i="79"/>
  <c r="D3002" i="79"/>
  <c r="D3130" i="79"/>
  <c r="D3258" i="79"/>
  <c r="D3330" i="79"/>
  <c r="D3376" i="79"/>
  <c r="D3409" i="79"/>
  <c r="D3441" i="79"/>
  <c r="D3473" i="79"/>
  <c r="D3505" i="79"/>
  <c r="D3537" i="79"/>
  <c r="D3569" i="79"/>
  <c r="D3601" i="79"/>
  <c r="D3633" i="79"/>
  <c r="D3665" i="79"/>
  <c r="D3697" i="79"/>
  <c r="D3729" i="79"/>
  <c r="D3761" i="79"/>
  <c r="D3793" i="79"/>
  <c r="D3825" i="79"/>
  <c r="D3857" i="79"/>
  <c r="D3889" i="79"/>
  <c r="D3921" i="79"/>
  <c r="D3953" i="79"/>
  <c r="D3977" i="79"/>
  <c r="D3999" i="79"/>
  <c r="D4018" i="79"/>
  <c r="D4041" i="79"/>
  <c r="D4063" i="79"/>
  <c r="D4082" i="79"/>
  <c r="D4105" i="79"/>
  <c r="D4127" i="79"/>
  <c r="D4146" i="79"/>
  <c r="D4169" i="79"/>
  <c r="D4191" i="79"/>
  <c r="D4210" i="79"/>
  <c r="D4233" i="79"/>
  <c r="D4250" i="79"/>
  <c r="D4263" i="79"/>
  <c r="D4272" i="79"/>
  <c r="D4280" i="79"/>
  <c r="D4288" i="79"/>
  <c r="D4296" i="79"/>
  <c r="D4304" i="79"/>
  <c r="D4312" i="79"/>
  <c r="D4320" i="79"/>
  <c r="D4328" i="79"/>
  <c r="D4336" i="79"/>
  <c r="D4344" i="79"/>
  <c r="D4352" i="79"/>
  <c r="D4360" i="79"/>
  <c r="D4368" i="79"/>
  <c r="D4376" i="79"/>
  <c r="D4384" i="79"/>
  <c r="D4392" i="79"/>
  <c r="D4400" i="79"/>
  <c r="D4408" i="79"/>
  <c r="D4416" i="79"/>
  <c r="D4424" i="79"/>
  <c r="D4432" i="79"/>
  <c r="D4440" i="79"/>
  <c r="D4448" i="79"/>
  <c r="D4456" i="79"/>
  <c r="D4464" i="79"/>
  <c r="D4472" i="79"/>
  <c r="D4480" i="79"/>
  <c r="D4488" i="79"/>
  <c r="D4496" i="79"/>
  <c r="D4504" i="79"/>
  <c r="D4512" i="79"/>
  <c r="D4520" i="79"/>
  <c r="D4528" i="79"/>
  <c r="D4536" i="79"/>
  <c r="D4544" i="79"/>
  <c r="D4552" i="79"/>
  <c r="D4560" i="79"/>
  <c r="D4568" i="79"/>
  <c r="D4576" i="79"/>
  <c r="D4584" i="79"/>
  <c r="D4592" i="79"/>
  <c r="D4600" i="79"/>
  <c r="D4608" i="79"/>
  <c r="D4616" i="79"/>
  <c r="D4624" i="79"/>
  <c r="D4632" i="79"/>
  <c r="D4640" i="79"/>
  <c r="D4648" i="79"/>
  <c r="D4656" i="79"/>
  <c r="D4664" i="79"/>
  <c r="D4672" i="79"/>
  <c r="D4680" i="79"/>
  <c r="D4688" i="79"/>
  <c r="D4696" i="79"/>
  <c r="D4704" i="79"/>
  <c r="D4712" i="79"/>
  <c r="D4720" i="79"/>
  <c r="D4728" i="79"/>
  <c r="D4736" i="79"/>
  <c r="D4744" i="79"/>
  <c r="D4752" i="79"/>
  <c r="D4760" i="79"/>
  <c r="D4768" i="79"/>
  <c r="D4776" i="79"/>
  <c r="D4784" i="79"/>
  <c r="D4792" i="79"/>
  <c r="D4800" i="79"/>
  <c r="D4808" i="79"/>
  <c r="D4816" i="79"/>
  <c r="D4824" i="79"/>
  <c r="D4832" i="79"/>
  <c r="D4840" i="79"/>
  <c r="D4848" i="79"/>
  <c r="D4856" i="79"/>
  <c r="D4864" i="79"/>
  <c r="D4872" i="79"/>
  <c r="D4880" i="79"/>
  <c r="D4888" i="79"/>
  <c r="D4896" i="79"/>
  <c r="D4904" i="79"/>
  <c r="D4912" i="79"/>
  <c r="D4920" i="79"/>
  <c r="D4928" i="79"/>
  <c r="D4936" i="79"/>
  <c r="D4944" i="79"/>
  <c r="D4952" i="79"/>
  <c r="D4960" i="79"/>
  <c r="D4968" i="79"/>
  <c r="D4976" i="79"/>
  <c r="D4984" i="79"/>
  <c r="D4992" i="79"/>
  <c r="D5000" i="79"/>
  <c r="D5008" i="79"/>
  <c r="D5016" i="79"/>
  <c r="D5024" i="79"/>
  <c r="D5032" i="79"/>
  <c r="D5040" i="79"/>
  <c r="D5048" i="79"/>
  <c r="D5056" i="79"/>
  <c r="D5064" i="79"/>
  <c r="D5072" i="79"/>
  <c r="D5080" i="79"/>
  <c r="D5088" i="79"/>
  <c r="D5096" i="79"/>
  <c r="D5104" i="79"/>
  <c r="D5112" i="79"/>
  <c r="D5120" i="79"/>
  <c r="D5128" i="79"/>
  <c r="D5136" i="79"/>
  <c r="D5144" i="79"/>
  <c r="D5152" i="79"/>
  <c r="D5160" i="79"/>
  <c r="D5168" i="79"/>
  <c r="D5176" i="79"/>
  <c r="D5184" i="79"/>
  <c r="D5192" i="79"/>
  <c r="D5200" i="79"/>
  <c r="D5208" i="79"/>
  <c r="D5216" i="79"/>
  <c r="D5224" i="79"/>
  <c r="D5232" i="79"/>
  <c r="D5240" i="79"/>
  <c r="D5248" i="79"/>
  <c r="D5256" i="79"/>
  <c r="D5264" i="79"/>
  <c r="D5272" i="79"/>
  <c r="D5280" i="79"/>
  <c r="D1984" i="79"/>
  <c r="D2440" i="79"/>
  <c r="D2688" i="79"/>
  <c r="D2857" i="79"/>
  <c r="D3018" i="79"/>
  <c r="D3146" i="79"/>
  <c r="D3274" i="79"/>
  <c r="D3332" i="79"/>
  <c r="D3377" i="79"/>
  <c r="D3410" i="79"/>
  <c r="D3442" i="79"/>
  <c r="D3474" i="79"/>
  <c r="D3506" i="79"/>
  <c r="D3538" i="79"/>
  <c r="D3570" i="79"/>
  <c r="D3602" i="79"/>
  <c r="D3634" i="79"/>
  <c r="D3666" i="79"/>
  <c r="D3698" i="79"/>
  <c r="D3730" i="79"/>
  <c r="D3762" i="79"/>
  <c r="D3794" i="79"/>
  <c r="D3826" i="79"/>
  <c r="D3858" i="79"/>
  <c r="D3890" i="79"/>
  <c r="D3922" i="79"/>
  <c r="D3954" i="79"/>
  <c r="D3978" i="79"/>
  <c r="D4001" i="79"/>
  <c r="D4023" i="79"/>
  <c r="D4042" i="79"/>
  <c r="D4065" i="79"/>
  <c r="D4087" i="79"/>
  <c r="D4106" i="79"/>
  <c r="D4129" i="79"/>
  <c r="D4151" i="79"/>
  <c r="D4170" i="79"/>
  <c r="D4193" i="79"/>
  <c r="D4215" i="79"/>
  <c r="D4234" i="79"/>
  <c r="D4254" i="79"/>
  <c r="D4264" i="79"/>
  <c r="D4273" i="79"/>
  <c r="D4281" i="79"/>
  <c r="D4289" i="79"/>
  <c r="D4297" i="79"/>
  <c r="D4305" i="79"/>
  <c r="D4313" i="79"/>
  <c r="D4321" i="79"/>
  <c r="D4329" i="79"/>
  <c r="D4337" i="79"/>
  <c r="D4345" i="79"/>
  <c r="D4353" i="79"/>
  <c r="D4361" i="79"/>
  <c r="D4369" i="79"/>
  <c r="D4377" i="79"/>
  <c r="D4385" i="79"/>
  <c r="D4393" i="79"/>
  <c r="D4401" i="79"/>
  <c r="D4409" i="79"/>
  <c r="D4417" i="79"/>
  <c r="D4425" i="79"/>
  <c r="D4433" i="79"/>
  <c r="D4441" i="79"/>
  <c r="D4449" i="79"/>
  <c r="D4457" i="79"/>
  <c r="D4465" i="79"/>
  <c r="D4473" i="79"/>
  <c r="D4481" i="79"/>
  <c r="D4489" i="79"/>
  <c r="D4497" i="79"/>
  <c r="D4505" i="79"/>
  <c r="D4513" i="79"/>
  <c r="D4521" i="79"/>
  <c r="D4529" i="79"/>
  <c r="D4537" i="79"/>
  <c r="D4545" i="79"/>
  <c r="D4553" i="79"/>
  <c r="D4561" i="79"/>
  <c r="D4569" i="79"/>
  <c r="D4577" i="79"/>
  <c r="D4585" i="79"/>
  <c r="D4593" i="79"/>
  <c r="D4601" i="79"/>
  <c r="D4609" i="79"/>
  <c r="D4617" i="79"/>
  <c r="D4625" i="79"/>
  <c r="D4633" i="79"/>
  <c r="D4641" i="79"/>
  <c r="D4649" i="79"/>
  <c r="D4657" i="79"/>
  <c r="D4665" i="79"/>
  <c r="D4673" i="79"/>
  <c r="D4681" i="79"/>
  <c r="D4689" i="79"/>
  <c r="D4697" i="79"/>
  <c r="D4705" i="79"/>
  <c r="D4713" i="79"/>
  <c r="D4721" i="79"/>
  <c r="D4729" i="79"/>
  <c r="D4737" i="79"/>
  <c r="D4745" i="79"/>
  <c r="D4753" i="79"/>
  <c r="D4761" i="79"/>
  <c r="D4769" i="79"/>
  <c r="D4777" i="79"/>
  <c r="D4785" i="79"/>
  <c r="D4793" i="79"/>
  <c r="D4801" i="79"/>
  <c r="D4809" i="79"/>
  <c r="D4817" i="79"/>
  <c r="D4825" i="79"/>
  <c r="D4833" i="79"/>
  <c r="D4841" i="79"/>
  <c r="D4849" i="79"/>
  <c r="D4857" i="79"/>
  <c r="D4865" i="79"/>
  <c r="D4873" i="79"/>
  <c r="D4881" i="79"/>
  <c r="D4889" i="79"/>
  <c r="D4897" i="79"/>
  <c r="D4905" i="79"/>
  <c r="D4913" i="79"/>
  <c r="D4921" i="79"/>
  <c r="D4929" i="79"/>
  <c r="D4937" i="79"/>
  <c r="D4945" i="79"/>
  <c r="D4953" i="79"/>
  <c r="D4961" i="79"/>
  <c r="D4969" i="79"/>
  <c r="D4977" i="79"/>
  <c r="D4985" i="79"/>
  <c r="D4993" i="79"/>
  <c r="D5001" i="79"/>
  <c r="D5009" i="79"/>
  <c r="D5017" i="79"/>
  <c r="D5025" i="79"/>
  <c r="D5033" i="79"/>
  <c r="D5041" i="79"/>
  <c r="D5049" i="79"/>
  <c r="D5057" i="79"/>
  <c r="D5065" i="79"/>
  <c r="D5073" i="79"/>
  <c r="D5081" i="79"/>
  <c r="D5089" i="79"/>
  <c r="D5097" i="79"/>
  <c r="D5105" i="79"/>
  <c r="D5113" i="79"/>
  <c r="D5121" i="79"/>
  <c r="D5129" i="79"/>
  <c r="D5137" i="79"/>
  <c r="D5145" i="79"/>
  <c r="D5153" i="79"/>
  <c r="D5161" i="79"/>
  <c r="D5169" i="79"/>
  <c r="D5177" i="79"/>
  <c r="D5185" i="79"/>
  <c r="D5193" i="79"/>
  <c r="D5201" i="79"/>
  <c r="D5209" i="79"/>
  <c r="D5217" i="79"/>
  <c r="D5225" i="79"/>
  <c r="D5233" i="79"/>
  <c r="D5241" i="79"/>
  <c r="D5249" i="79"/>
  <c r="D5257" i="79"/>
  <c r="D5265" i="79"/>
  <c r="D5273" i="79"/>
  <c r="D5281" i="79"/>
  <c r="D5289" i="79"/>
  <c r="D2203" i="79"/>
  <c r="D2504" i="79"/>
  <c r="D2729" i="79"/>
  <c r="D2901" i="79"/>
  <c r="D3050" i="79"/>
  <c r="D3178" i="79"/>
  <c r="D3290" i="79"/>
  <c r="D3345" i="79"/>
  <c r="D3386" i="79"/>
  <c r="D3418" i="79"/>
  <c r="D3450" i="79"/>
  <c r="D3482" i="79"/>
  <c r="D3514" i="79"/>
  <c r="D3546" i="79"/>
  <c r="D3578" i="79"/>
  <c r="D3610" i="79"/>
  <c r="D3642" i="79"/>
  <c r="D3674" i="79"/>
  <c r="D3706" i="79"/>
  <c r="D3738" i="79"/>
  <c r="D3770" i="79"/>
  <c r="D3802" i="79"/>
  <c r="D3834" i="79"/>
  <c r="D3866" i="79"/>
  <c r="D3898" i="79"/>
  <c r="D3930" i="79"/>
  <c r="D3962" i="79"/>
  <c r="D3985" i="79"/>
  <c r="D4007" i="79"/>
  <c r="D4026" i="79"/>
  <c r="D4049" i="79"/>
  <c r="D4071" i="79"/>
  <c r="D4090" i="79"/>
  <c r="D4113" i="79"/>
  <c r="D4135" i="79"/>
  <c r="D4154" i="79"/>
  <c r="D4177" i="79"/>
  <c r="D4199" i="79"/>
  <c r="D4218" i="79"/>
  <c r="D4241" i="79"/>
  <c r="D4256" i="79"/>
  <c r="D4266" i="79"/>
  <c r="D4275" i="79"/>
  <c r="D4283" i="79"/>
  <c r="D4291" i="79"/>
  <c r="D4299" i="79"/>
  <c r="D4307" i="79"/>
  <c r="D4315" i="79"/>
  <c r="D4323" i="79"/>
  <c r="D4331" i="79"/>
  <c r="D4339" i="79"/>
  <c r="D4347" i="79"/>
  <c r="D4355" i="79"/>
  <c r="D4363" i="79"/>
  <c r="D4371" i="79"/>
  <c r="D4379" i="79"/>
  <c r="D4387" i="79"/>
  <c r="D4395" i="79"/>
  <c r="D4403" i="79"/>
  <c r="D4411" i="79"/>
  <c r="D4419" i="79"/>
  <c r="D4427" i="79"/>
  <c r="D4435" i="79"/>
  <c r="D4443" i="79"/>
  <c r="D4451" i="79"/>
  <c r="D4459" i="79"/>
  <c r="D4467" i="79"/>
  <c r="D4475" i="79"/>
  <c r="D4483" i="79"/>
  <c r="D4491" i="79"/>
  <c r="D4499" i="79"/>
  <c r="D4507" i="79"/>
  <c r="D4515" i="79"/>
  <c r="D4523" i="79"/>
  <c r="D4531" i="79"/>
  <c r="D4539" i="79"/>
  <c r="D4547" i="79"/>
  <c r="D4555" i="79"/>
  <c r="D4563" i="79"/>
  <c r="D4571" i="79"/>
  <c r="D4579" i="79"/>
  <c r="D4587" i="79"/>
  <c r="D4595" i="79"/>
  <c r="D4603" i="79"/>
  <c r="D4611" i="79"/>
  <c r="D4619" i="79"/>
  <c r="D4627" i="79"/>
  <c r="D4635" i="79"/>
  <c r="D4643" i="79"/>
  <c r="D4651" i="79"/>
  <c r="D4659" i="79"/>
  <c r="D4667" i="79"/>
  <c r="D4675" i="79"/>
  <c r="D4683" i="79"/>
  <c r="D4691" i="79"/>
  <c r="D4699" i="79"/>
  <c r="D4707" i="79"/>
  <c r="D4715" i="79"/>
  <c r="D4723" i="79"/>
  <c r="D4731" i="79"/>
  <c r="D4739" i="79"/>
  <c r="D4747" i="79"/>
  <c r="D4755" i="79"/>
  <c r="D4763" i="79"/>
  <c r="D4771" i="79"/>
  <c r="D4779" i="79"/>
  <c r="D4787" i="79"/>
  <c r="D4795" i="79"/>
  <c r="D4803" i="79"/>
  <c r="D4811" i="79"/>
  <c r="D4819" i="79"/>
  <c r="D4827" i="79"/>
  <c r="D4835" i="79"/>
  <c r="D4843" i="79"/>
  <c r="D4851" i="79"/>
  <c r="D4859" i="79"/>
  <c r="D4867" i="79"/>
  <c r="D4875" i="79"/>
  <c r="D4883" i="79"/>
  <c r="D4891" i="79"/>
  <c r="D4899" i="79"/>
  <c r="D4907" i="79"/>
  <c r="D4915" i="79"/>
  <c r="D4923" i="79"/>
  <c r="D4931" i="79"/>
  <c r="D4939" i="79"/>
  <c r="D4947" i="79"/>
  <c r="D4955" i="79"/>
  <c r="D4963" i="79"/>
  <c r="D4971" i="79"/>
  <c r="D4979" i="79"/>
  <c r="D4987" i="79"/>
  <c r="D4995" i="79"/>
  <c r="D5003" i="79"/>
  <c r="D5011" i="79"/>
  <c r="D5019" i="79"/>
  <c r="D5027" i="79"/>
  <c r="D5035" i="79"/>
  <c r="D5043" i="79"/>
  <c r="D5051" i="79"/>
  <c r="D5059" i="79"/>
  <c r="D5067" i="79"/>
  <c r="D5075" i="79"/>
  <c r="D5083" i="79"/>
  <c r="D5091" i="79"/>
  <c r="D5099" i="79"/>
  <c r="D5107" i="79"/>
  <c r="D5115" i="79"/>
  <c r="D5123" i="79"/>
  <c r="D5131" i="79"/>
  <c r="D5139" i="79"/>
  <c r="D5147" i="79"/>
  <c r="D5155" i="79"/>
  <c r="D5163" i="79"/>
  <c r="D5171" i="79"/>
  <c r="D5179" i="79"/>
  <c r="D5187" i="79"/>
  <c r="D5195" i="79"/>
  <c r="D5203" i="79"/>
  <c r="D5211" i="79"/>
  <c r="D5219" i="79"/>
  <c r="D5227" i="79"/>
  <c r="D5235" i="79"/>
  <c r="D3162" i="79"/>
  <c r="D3545" i="79"/>
  <c r="D3801" i="79"/>
  <c r="D4025" i="79"/>
  <c r="D4194" i="79"/>
  <c r="D4298" i="79"/>
  <c r="D4362" i="79"/>
  <c r="D4426" i="79"/>
  <c r="D4490" i="79"/>
  <c r="D4554" i="79"/>
  <c r="D4618" i="79"/>
  <c r="D4682" i="79"/>
  <c r="D4746" i="79"/>
  <c r="D4810" i="79"/>
  <c r="D4874" i="79"/>
  <c r="D4938" i="79"/>
  <c r="D5002" i="79"/>
  <c r="D5066" i="79"/>
  <c r="D5130" i="79"/>
  <c r="D5194" i="79"/>
  <c r="D5250" i="79"/>
  <c r="D5282" i="79"/>
  <c r="D5299" i="79"/>
  <c r="D5312" i="79"/>
  <c r="D5322" i="79"/>
  <c r="D5330" i="79"/>
  <c r="D5338" i="79"/>
  <c r="D5346" i="79"/>
  <c r="D5354" i="79"/>
  <c r="D5362" i="79"/>
  <c r="D5370" i="79"/>
  <c r="D5378" i="79"/>
  <c r="D5386" i="79"/>
  <c r="D5394" i="79"/>
  <c r="D5402" i="79"/>
  <c r="D5410" i="79"/>
  <c r="D5418" i="79"/>
  <c r="D5426" i="79"/>
  <c r="D5434" i="79"/>
  <c r="D5442" i="79"/>
  <c r="D5450" i="79"/>
  <c r="D5458" i="79"/>
  <c r="D5466" i="79"/>
  <c r="D5474" i="79"/>
  <c r="D5482" i="79"/>
  <c r="D5490" i="79"/>
  <c r="D5498" i="79"/>
  <c r="D5506" i="79"/>
  <c r="D5514" i="79"/>
  <c r="D5522" i="79"/>
  <c r="D5530" i="79"/>
  <c r="D5538" i="79"/>
  <c r="D5546" i="79"/>
  <c r="D5554" i="79"/>
  <c r="D5562" i="79"/>
  <c r="D5570" i="79"/>
  <c r="D5578" i="79"/>
  <c r="D5586" i="79"/>
  <c r="D5594" i="79"/>
  <c r="D5602" i="79"/>
  <c r="D5610" i="79"/>
  <c r="D5618" i="79"/>
  <c r="D5626" i="79"/>
  <c r="D5634" i="79"/>
  <c r="D5642" i="79"/>
  <c r="D5650" i="79"/>
  <c r="D5658" i="79"/>
  <c r="D5666" i="79"/>
  <c r="D5674" i="79"/>
  <c r="D5682" i="79"/>
  <c r="D5690" i="79"/>
  <c r="D5698" i="79"/>
  <c r="D5706" i="79"/>
  <c r="D5714" i="79"/>
  <c r="D5722" i="79"/>
  <c r="D5730" i="79"/>
  <c r="D5738" i="79"/>
  <c r="D5746" i="79"/>
  <c r="D5754" i="79"/>
  <c r="D5762" i="79"/>
  <c r="D5770" i="79"/>
  <c r="D5778" i="79"/>
  <c r="D5786" i="79"/>
  <c r="D5794" i="79"/>
  <c r="D5802" i="79"/>
  <c r="D5810" i="79"/>
  <c r="D5818" i="79"/>
  <c r="D5826" i="79"/>
  <c r="D5834" i="79"/>
  <c r="D5842" i="79"/>
  <c r="D5850" i="79"/>
  <c r="D5858" i="79"/>
  <c r="D5866" i="79"/>
  <c r="D5874" i="79"/>
  <c r="D5882" i="79"/>
  <c r="D5890" i="79"/>
  <c r="D5898" i="79"/>
  <c r="D5906" i="79"/>
  <c r="D5914" i="79"/>
  <c r="D5922" i="79"/>
  <c r="D5930" i="79"/>
  <c r="D5938" i="79"/>
  <c r="D5946" i="79"/>
  <c r="D5954" i="79"/>
  <c r="D5962" i="79"/>
  <c r="D5970" i="79"/>
  <c r="D5978" i="79"/>
  <c r="D5986" i="79"/>
  <c r="D5994" i="79"/>
  <c r="D6002" i="79"/>
  <c r="D6010" i="79"/>
  <c r="D6018" i="79"/>
  <c r="D6026" i="79"/>
  <c r="D6034" i="79"/>
  <c r="D6042" i="79"/>
  <c r="D6050" i="79"/>
  <c r="D6058" i="79"/>
  <c r="D6066" i="79"/>
  <c r="D6074" i="79"/>
  <c r="D6082" i="79"/>
  <c r="D6090" i="79"/>
  <c r="D6098" i="79"/>
  <c r="D6106" i="79"/>
  <c r="D6114" i="79"/>
  <c r="D6122" i="79"/>
  <c r="D6130" i="79"/>
  <c r="D6138" i="79"/>
  <c r="D6146" i="79"/>
  <c r="D6154" i="79"/>
  <c r="D6162" i="79"/>
  <c r="D6170" i="79"/>
  <c r="D6178" i="79"/>
  <c r="D6186" i="79"/>
  <c r="D6194" i="79"/>
  <c r="D6202" i="79"/>
  <c r="D6210" i="79"/>
  <c r="D6218" i="79"/>
  <c r="D6226" i="79"/>
  <c r="D6234" i="79"/>
  <c r="D6242" i="79"/>
  <c r="D6250" i="79"/>
  <c r="D6258" i="79"/>
  <c r="D6266" i="79"/>
  <c r="D6274" i="79"/>
  <c r="D6282" i="79"/>
  <c r="D6290" i="79"/>
  <c r="D6298" i="79"/>
  <c r="D6306" i="79"/>
  <c r="D6314" i="79"/>
  <c r="D6322" i="79"/>
  <c r="D6330" i="79"/>
  <c r="D6338" i="79"/>
  <c r="D6346" i="79"/>
  <c r="D6354" i="79"/>
  <c r="D6362" i="79"/>
  <c r="D6370" i="79"/>
  <c r="D6378" i="79"/>
  <c r="D6386" i="79"/>
  <c r="D6394" i="79"/>
  <c r="D6402" i="79"/>
  <c r="D3289" i="79"/>
  <c r="D3577" i="79"/>
  <c r="D3833" i="79"/>
  <c r="D4047" i="79"/>
  <c r="D4217" i="79"/>
  <c r="D4306" i="79"/>
  <c r="D4370" i="79"/>
  <c r="D4434" i="79"/>
  <c r="D4498" i="79"/>
  <c r="D4562" i="79"/>
  <c r="D4626" i="79"/>
  <c r="D4690" i="79"/>
  <c r="D4754" i="79"/>
  <c r="D4818" i="79"/>
  <c r="D4882" i="79"/>
  <c r="D4946" i="79"/>
  <c r="D5010" i="79"/>
  <c r="D5074" i="79"/>
  <c r="D5138" i="79"/>
  <c r="D5202" i="79"/>
  <c r="D5251" i="79"/>
  <c r="D5283" i="79"/>
  <c r="D5303" i="79"/>
  <c r="D5313" i="79"/>
  <c r="D5323" i="79"/>
  <c r="D5331" i="79"/>
  <c r="D5339" i="79"/>
  <c r="D5347" i="79"/>
  <c r="D5355" i="79"/>
  <c r="D5363" i="79"/>
  <c r="D5371" i="79"/>
  <c r="D5379" i="79"/>
  <c r="D5387" i="79"/>
  <c r="D5395" i="79"/>
  <c r="D5403" i="79"/>
  <c r="D5411" i="79"/>
  <c r="D5419" i="79"/>
  <c r="D5427" i="79"/>
  <c r="D5435" i="79"/>
  <c r="D5443" i="79"/>
  <c r="D5451" i="79"/>
  <c r="D5459" i="79"/>
  <c r="D5467" i="79"/>
  <c r="D5475" i="79"/>
  <c r="D5483" i="79"/>
  <c r="D5491" i="79"/>
  <c r="D5499" i="79"/>
  <c r="D5507" i="79"/>
  <c r="D5515" i="79"/>
  <c r="D5523" i="79"/>
  <c r="D5531" i="79"/>
  <c r="D5539" i="79"/>
  <c r="D5547" i="79"/>
  <c r="D5555" i="79"/>
  <c r="D5563" i="79"/>
  <c r="D5571" i="79"/>
  <c r="D5579" i="79"/>
  <c r="D5587" i="79"/>
  <c r="D5595" i="79"/>
  <c r="D5603" i="79"/>
  <c r="D5611" i="79"/>
  <c r="D5619" i="79"/>
  <c r="D5627" i="79"/>
  <c r="D5635" i="79"/>
  <c r="D5643" i="79"/>
  <c r="D5651" i="79"/>
  <c r="D5659" i="79"/>
  <c r="D5667" i="79"/>
  <c r="D5675" i="79"/>
  <c r="D5683" i="79"/>
  <c r="D5691" i="79"/>
  <c r="D5699" i="79"/>
  <c r="D5707" i="79"/>
  <c r="D5715" i="79"/>
  <c r="D5723" i="79"/>
  <c r="D5731" i="79"/>
  <c r="D5739" i="79"/>
  <c r="D5747" i="79"/>
  <c r="D5755" i="79"/>
  <c r="D5763" i="79"/>
  <c r="D5771" i="79"/>
  <c r="D5779" i="79"/>
  <c r="D5787" i="79"/>
  <c r="D5795" i="79"/>
  <c r="D5803" i="79"/>
  <c r="D5811" i="79"/>
  <c r="D5819" i="79"/>
  <c r="D5827" i="79"/>
  <c r="D5835" i="79"/>
  <c r="D5843" i="79"/>
  <c r="D5851" i="79"/>
  <c r="D5859" i="79"/>
  <c r="D5867" i="79"/>
  <c r="D5875" i="79"/>
  <c r="D5883" i="79"/>
  <c r="D5891" i="79"/>
  <c r="D5899" i="79"/>
  <c r="D5907" i="79"/>
  <c r="D5915" i="79"/>
  <c r="D5923" i="79"/>
  <c r="D5931" i="79"/>
  <c r="D5939" i="79"/>
  <c r="D5947" i="79"/>
  <c r="D5955" i="79"/>
  <c r="D5963" i="79"/>
  <c r="D5971" i="79"/>
  <c r="D5979" i="79"/>
  <c r="D5987" i="79"/>
  <c r="D5995" i="79"/>
  <c r="D6003" i="79"/>
  <c r="D6011" i="79"/>
  <c r="D6019" i="79"/>
  <c r="D6027" i="79"/>
  <c r="D6035" i="79"/>
  <c r="D6043" i="79"/>
  <c r="D6051" i="79"/>
  <c r="D6059" i="79"/>
  <c r="D6067" i="79"/>
  <c r="D6075" i="79"/>
  <c r="D6083" i="79"/>
  <c r="D6091" i="79"/>
  <c r="D6099" i="79"/>
  <c r="D6107" i="79"/>
  <c r="D6115" i="79"/>
  <c r="D6123" i="79"/>
  <c r="D6131" i="79"/>
  <c r="D6139" i="79"/>
  <c r="D6147" i="79"/>
  <c r="D6155" i="79"/>
  <c r="D6163" i="79"/>
  <c r="D6171" i="79"/>
  <c r="D6179" i="79"/>
  <c r="D6187" i="79"/>
  <c r="D6195" i="79"/>
  <c r="D6203" i="79"/>
  <c r="D6211" i="79"/>
  <c r="D6219" i="79"/>
  <c r="D6227" i="79"/>
  <c r="D6235" i="79"/>
  <c r="D6243" i="79"/>
  <c r="D6251" i="79"/>
  <c r="D6259" i="79"/>
  <c r="D6267" i="79"/>
  <c r="D6275" i="79"/>
  <c r="D6283" i="79"/>
  <c r="D6291" i="79"/>
  <c r="D6299" i="79"/>
  <c r="D6307" i="79"/>
  <c r="D6315" i="79"/>
  <c r="D6323" i="79"/>
  <c r="D6331" i="79"/>
  <c r="D6339" i="79"/>
  <c r="D6347" i="79"/>
  <c r="D6355" i="79"/>
  <c r="D6363" i="79"/>
  <c r="D6371" i="79"/>
  <c r="D6379" i="79"/>
  <c r="D6387" i="79"/>
  <c r="D6395" i="79"/>
  <c r="D6403" i="79"/>
  <c r="D3344" i="79"/>
  <c r="D3609" i="79"/>
  <c r="D3865" i="79"/>
  <c r="D4066" i="79"/>
  <c r="D4239" i="79"/>
  <c r="D4314" i="79"/>
  <c r="D4378" i="79"/>
  <c r="D4442" i="79"/>
  <c r="D4506" i="79"/>
  <c r="D4570" i="79"/>
  <c r="D4634" i="79"/>
  <c r="D4698" i="79"/>
  <c r="D4762" i="79"/>
  <c r="D4826" i="79"/>
  <c r="D4890" i="79"/>
  <c r="D4954" i="79"/>
  <c r="D5018" i="79"/>
  <c r="D5082" i="79"/>
  <c r="D5146" i="79"/>
  <c r="D5210" i="79"/>
  <c r="D5258" i="79"/>
  <c r="D5288" i="79"/>
  <c r="D5304" i="79"/>
  <c r="D5314" i="79"/>
  <c r="D5324" i="79"/>
  <c r="D5332" i="79"/>
  <c r="D5340" i="79"/>
  <c r="D5348" i="79"/>
  <c r="D5356" i="79"/>
  <c r="D5364" i="79"/>
  <c r="D5372" i="79"/>
  <c r="D5380" i="79"/>
  <c r="D5388" i="79"/>
  <c r="D5396" i="79"/>
  <c r="D5404" i="79"/>
  <c r="D5412" i="79"/>
  <c r="D5420" i="79"/>
  <c r="D5428" i="79"/>
  <c r="D5436" i="79"/>
  <c r="D5444" i="79"/>
  <c r="D5452" i="79"/>
  <c r="D5460" i="79"/>
  <c r="D5468" i="79"/>
  <c r="D5476" i="79"/>
  <c r="D5484" i="79"/>
  <c r="D5492" i="79"/>
  <c r="D5500" i="79"/>
  <c r="D5508" i="79"/>
  <c r="D5516" i="79"/>
  <c r="D5524" i="79"/>
  <c r="D5532" i="79"/>
  <c r="D5540" i="79"/>
  <c r="D5548" i="79"/>
  <c r="D5556" i="79"/>
  <c r="D5564" i="79"/>
  <c r="D5572" i="79"/>
  <c r="D5580" i="79"/>
  <c r="D5588" i="79"/>
  <c r="D5596" i="79"/>
  <c r="D5604" i="79"/>
  <c r="D5612" i="79"/>
  <c r="D5620" i="79"/>
  <c r="D5628" i="79"/>
  <c r="D5636" i="79"/>
  <c r="D5644" i="79"/>
  <c r="D5652" i="79"/>
  <c r="D5660" i="79"/>
  <c r="D5668" i="79"/>
  <c r="D5676" i="79"/>
  <c r="D5684" i="79"/>
  <c r="D5692" i="79"/>
  <c r="D5700" i="79"/>
  <c r="D5708" i="79"/>
  <c r="D5716" i="79"/>
  <c r="D5724" i="79"/>
  <c r="D5732" i="79"/>
  <c r="D5740" i="79"/>
  <c r="D5748" i="79"/>
  <c r="D5756" i="79"/>
  <c r="D5764" i="79"/>
  <c r="D5772" i="79"/>
  <c r="D5780" i="79"/>
  <c r="D5788" i="79"/>
  <c r="D5796" i="79"/>
  <c r="D5804" i="79"/>
  <c r="D5812" i="79"/>
  <c r="D5820" i="79"/>
  <c r="D5828" i="79"/>
  <c r="D5836" i="79"/>
  <c r="D5844" i="79"/>
  <c r="D5852" i="79"/>
  <c r="D5860" i="79"/>
  <c r="D5868" i="79"/>
  <c r="D5876" i="79"/>
  <c r="D5884" i="79"/>
  <c r="D5892" i="79"/>
  <c r="D5900" i="79"/>
  <c r="D5908" i="79"/>
  <c r="D5916" i="79"/>
  <c r="D5924" i="79"/>
  <c r="D5932" i="79"/>
  <c r="D5940" i="79"/>
  <c r="D5948" i="79"/>
  <c r="D5956" i="79"/>
  <c r="D5964" i="79"/>
  <c r="D5972" i="79"/>
  <c r="D5980" i="79"/>
  <c r="D5988" i="79"/>
  <c r="D5996" i="79"/>
  <c r="D6004" i="79"/>
  <c r="D6012" i="79"/>
  <c r="D6020" i="79"/>
  <c r="D6028" i="79"/>
  <c r="D6036" i="79"/>
  <c r="D6044" i="79"/>
  <c r="D6052" i="79"/>
  <c r="D6060" i="79"/>
  <c r="D6068" i="79"/>
  <c r="D6076" i="79"/>
  <c r="D6084" i="79"/>
  <c r="D6092" i="79"/>
  <c r="D6100" i="79"/>
  <c r="D6108" i="79"/>
  <c r="D6116" i="79"/>
  <c r="D6124" i="79"/>
  <c r="D6132" i="79"/>
  <c r="D6140" i="79"/>
  <c r="D6148" i="79"/>
  <c r="D6156" i="79"/>
  <c r="D6164" i="79"/>
  <c r="D6172" i="79"/>
  <c r="D6180" i="79"/>
  <c r="D6188" i="79"/>
  <c r="D6196" i="79"/>
  <c r="D6204" i="79"/>
  <c r="D6212" i="79"/>
  <c r="D6220" i="79"/>
  <c r="D6228" i="79"/>
  <c r="D6236" i="79"/>
  <c r="D6244" i="79"/>
  <c r="D6252" i="79"/>
  <c r="D6260" i="79"/>
  <c r="D6268" i="79"/>
  <c r="D6276" i="79"/>
  <c r="D6284" i="79"/>
  <c r="D6292" i="79"/>
  <c r="D6300" i="79"/>
  <c r="D6308" i="79"/>
  <c r="D6316" i="79"/>
  <c r="D6324" i="79"/>
  <c r="D6332" i="79"/>
  <c r="D6340" i="79"/>
  <c r="D6348" i="79"/>
  <c r="D6356" i="79"/>
  <c r="D6364" i="79"/>
  <c r="D6372" i="79"/>
  <c r="D6380" i="79"/>
  <c r="D6388" i="79"/>
  <c r="D6396" i="79"/>
  <c r="D6404" i="79"/>
  <c r="D2112" i="79"/>
  <c r="D3385" i="79"/>
  <c r="D3641" i="79"/>
  <c r="D3897" i="79"/>
  <c r="D4089" i="79"/>
  <c r="D4255" i="79"/>
  <c r="D4322" i="79"/>
  <c r="D4386" i="79"/>
  <c r="D4450" i="79"/>
  <c r="D4514" i="79"/>
  <c r="D4578" i="79"/>
  <c r="D4642" i="79"/>
  <c r="D4706" i="79"/>
  <c r="D4770" i="79"/>
  <c r="D4834" i="79"/>
  <c r="D4898" i="79"/>
  <c r="D4962" i="79"/>
  <c r="D5026" i="79"/>
  <c r="D5090" i="79"/>
  <c r="D5154" i="79"/>
  <c r="D5218" i="79"/>
  <c r="D5259" i="79"/>
  <c r="D5290" i="79"/>
  <c r="D5305" i="79"/>
  <c r="D5315" i="79"/>
  <c r="D5325" i="79"/>
  <c r="D5333" i="79"/>
  <c r="D5341" i="79"/>
  <c r="D5349" i="79"/>
  <c r="D5357" i="79"/>
  <c r="D5365" i="79"/>
  <c r="D5373" i="79"/>
  <c r="D5381" i="79"/>
  <c r="D5389" i="79"/>
  <c r="D5397" i="79"/>
  <c r="D5405" i="79"/>
  <c r="D5413" i="79"/>
  <c r="D5421" i="79"/>
  <c r="D5429" i="79"/>
  <c r="D5437" i="79"/>
  <c r="D5445" i="79"/>
  <c r="D5453" i="79"/>
  <c r="D5461" i="79"/>
  <c r="D5469" i="79"/>
  <c r="D5477" i="79"/>
  <c r="D5485" i="79"/>
  <c r="D5493" i="79"/>
  <c r="D5501" i="79"/>
  <c r="D5509" i="79"/>
  <c r="D5517" i="79"/>
  <c r="D5525" i="79"/>
  <c r="D5533" i="79"/>
  <c r="D5541" i="79"/>
  <c r="D5549" i="79"/>
  <c r="D5557" i="79"/>
  <c r="D5565" i="79"/>
  <c r="D5573" i="79"/>
  <c r="D5581" i="79"/>
  <c r="D5589" i="79"/>
  <c r="D5597" i="79"/>
  <c r="D5605" i="79"/>
  <c r="D5613" i="79"/>
  <c r="D5621" i="79"/>
  <c r="D5629" i="79"/>
  <c r="D5637" i="79"/>
  <c r="D5645" i="79"/>
  <c r="D5653" i="79"/>
  <c r="D5661" i="79"/>
  <c r="D5669" i="79"/>
  <c r="D5677" i="79"/>
  <c r="D5685" i="79"/>
  <c r="D5693" i="79"/>
  <c r="D5701" i="79"/>
  <c r="D5709" i="79"/>
  <c r="D5717" i="79"/>
  <c r="D5725" i="79"/>
  <c r="D5733" i="79"/>
  <c r="D5741" i="79"/>
  <c r="D5749" i="79"/>
  <c r="D5757" i="79"/>
  <c r="D5765" i="79"/>
  <c r="D5773" i="79"/>
  <c r="D5781" i="79"/>
  <c r="D5789" i="79"/>
  <c r="D5797" i="79"/>
  <c r="D5805" i="79"/>
  <c r="D5813" i="79"/>
  <c r="D5821" i="79"/>
  <c r="D5829" i="79"/>
  <c r="D5837" i="79"/>
  <c r="D5845" i="79"/>
  <c r="D5853" i="79"/>
  <c r="D5861" i="79"/>
  <c r="D5869" i="79"/>
  <c r="D5877" i="79"/>
  <c r="D5885" i="79"/>
  <c r="D5893" i="79"/>
  <c r="D5901" i="79"/>
  <c r="D5909" i="79"/>
  <c r="D5917" i="79"/>
  <c r="D5925" i="79"/>
  <c r="D5933" i="79"/>
  <c r="D5941" i="79"/>
  <c r="D5949" i="79"/>
  <c r="D5957" i="79"/>
  <c r="D5965" i="79"/>
  <c r="D5973" i="79"/>
  <c r="D5981" i="79"/>
  <c r="D5989" i="79"/>
  <c r="D5997" i="79"/>
  <c r="D6005" i="79"/>
  <c r="D6013" i="79"/>
  <c r="D6021" i="79"/>
  <c r="D6029" i="79"/>
  <c r="D6037" i="79"/>
  <c r="D6045" i="79"/>
  <c r="D6053" i="79"/>
  <c r="D6061" i="79"/>
  <c r="D6069" i="79"/>
  <c r="D6077" i="79"/>
  <c r="D6085" i="79"/>
  <c r="D6093" i="79"/>
  <c r="D6101" i="79"/>
  <c r="D6109" i="79"/>
  <c r="D6117" i="79"/>
  <c r="D6125" i="79"/>
  <c r="D6133" i="79"/>
  <c r="D6141" i="79"/>
  <c r="D6149" i="79"/>
  <c r="D6157" i="79"/>
  <c r="D6165" i="79"/>
  <c r="D6173" i="79"/>
  <c r="D6181" i="79"/>
  <c r="D6189" i="79"/>
  <c r="D6197" i="79"/>
  <c r="D6205" i="79"/>
  <c r="D6213" i="79"/>
  <c r="D6221" i="79"/>
  <c r="D6229" i="79"/>
  <c r="D6237" i="79"/>
  <c r="D6245" i="79"/>
  <c r="D6253" i="79"/>
  <c r="D6261" i="79"/>
  <c r="D6269" i="79"/>
  <c r="D6277" i="79"/>
  <c r="D6285" i="79"/>
  <c r="D6293" i="79"/>
  <c r="D6301" i="79"/>
  <c r="D6309" i="79"/>
  <c r="D6317" i="79"/>
  <c r="D6325" i="79"/>
  <c r="D6333" i="79"/>
  <c r="D6341" i="79"/>
  <c r="D6349" i="79"/>
  <c r="D6357" i="79"/>
  <c r="D6365" i="79"/>
  <c r="D6373" i="79"/>
  <c r="D6381" i="79"/>
  <c r="D6389" i="79"/>
  <c r="D6397" i="79"/>
  <c r="D6405" i="79"/>
  <c r="D2472" i="79"/>
  <c r="D3417" i="79"/>
  <c r="D3673" i="79"/>
  <c r="D3929" i="79"/>
  <c r="D4111" i="79"/>
  <c r="D4265" i="79"/>
  <c r="D4330" i="79"/>
  <c r="D4394" i="79"/>
  <c r="D4458" i="79"/>
  <c r="D4522" i="79"/>
  <c r="D4586" i="79"/>
  <c r="D4650" i="79"/>
  <c r="D4714" i="79"/>
  <c r="D4778" i="79"/>
  <c r="D4842" i="79"/>
  <c r="D4906" i="79"/>
  <c r="D4970" i="79"/>
  <c r="D5034" i="79"/>
  <c r="D5098" i="79"/>
  <c r="D5162" i="79"/>
  <c r="D5226" i="79"/>
  <c r="D5266" i="79"/>
  <c r="D5291" i="79"/>
  <c r="D5306" i="79"/>
  <c r="D5318" i="79"/>
  <c r="D5326" i="79"/>
  <c r="D5334" i="79"/>
  <c r="D5342" i="79"/>
  <c r="D5350" i="79"/>
  <c r="D5358" i="79"/>
  <c r="D5366" i="79"/>
  <c r="D5374" i="79"/>
  <c r="D5382" i="79"/>
  <c r="D5390" i="79"/>
  <c r="D5398" i="79"/>
  <c r="D5406" i="79"/>
  <c r="D5414" i="79"/>
  <c r="D5422" i="79"/>
  <c r="D5430" i="79"/>
  <c r="D5438" i="79"/>
  <c r="D5446" i="79"/>
  <c r="D5454" i="79"/>
  <c r="D5462" i="79"/>
  <c r="D5470" i="79"/>
  <c r="D5478" i="79"/>
  <c r="D5486" i="79"/>
  <c r="D5494" i="79"/>
  <c r="D5502" i="79"/>
  <c r="D5510" i="79"/>
  <c r="D5518" i="79"/>
  <c r="D5526" i="79"/>
  <c r="D5534" i="79"/>
  <c r="D5542" i="79"/>
  <c r="D5550" i="79"/>
  <c r="D5558" i="79"/>
  <c r="D5566" i="79"/>
  <c r="D5574" i="79"/>
  <c r="D5582" i="79"/>
  <c r="D5590" i="79"/>
  <c r="D5598" i="79"/>
  <c r="D5606" i="79"/>
  <c r="D5614" i="79"/>
  <c r="D5622" i="79"/>
  <c r="D5630" i="79"/>
  <c r="D5638" i="79"/>
  <c r="D5646" i="79"/>
  <c r="D5654" i="79"/>
  <c r="D5662" i="79"/>
  <c r="D5670" i="79"/>
  <c r="D5678" i="79"/>
  <c r="D5686" i="79"/>
  <c r="D5694" i="79"/>
  <c r="D5702" i="79"/>
  <c r="D5710" i="79"/>
  <c r="D5718" i="79"/>
  <c r="D5726" i="79"/>
  <c r="D5734" i="79"/>
  <c r="D5742" i="79"/>
  <c r="D5750" i="79"/>
  <c r="D5758" i="79"/>
  <c r="D5766" i="79"/>
  <c r="D5774" i="79"/>
  <c r="D5782" i="79"/>
  <c r="D5790" i="79"/>
  <c r="D5798" i="79"/>
  <c r="D5806" i="79"/>
  <c r="D5814" i="79"/>
  <c r="D5822" i="79"/>
  <c r="D5830" i="79"/>
  <c r="D5838" i="79"/>
  <c r="D5846" i="79"/>
  <c r="D5854" i="79"/>
  <c r="D5862" i="79"/>
  <c r="D5870" i="79"/>
  <c r="D5878" i="79"/>
  <c r="D5886" i="79"/>
  <c r="D5894" i="79"/>
  <c r="D5902" i="79"/>
  <c r="D5910" i="79"/>
  <c r="D5918" i="79"/>
  <c r="D5926" i="79"/>
  <c r="D5934" i="79"/>
  <c r="D5942" i="79"/>
  <c r="D5950" i="79"/>
  <c r="D5958" i="79"/>
  <c r="D5966" i="79"/>
  <c r="D5974" i="79"/>
  <c r="D5982" i="79"/>
  <c r="D5990" i="79"/>
  <c r="D5998" i="79"/>
  <c r="D6006" i="79"/>
  <c r="D6014" i="79"/>
  <c r="D6022" i="79"/>
  <c r="D6030" i="79"/>
  <c r="D6038" i="79"/>
  <c r="D6046" i="79"/>
  <c r="D6054" i="79"/>
  <c r="D6062" i="79"/>
  <c r="D6070" i="79"/>
  <c r="D6078" i="79"/>
  <c r="D6086" i="79"/>
  <c r="D6094" i="79"/>
  <c r="D6102" i="79"/>
  <c r="D6110" i="79"/>
  <c r="D6118" i="79"/>
  <c r="D6126" i="79"/>
  <c r="D6134" i="79"/>
  <c r="D6142" i="79"/>
  <c r="D6150" i="79"/>
  <c r="D6158" i="79"/>
  <c r="D6166" i="79"/>
  <c r="D6174" i="79"/>
  <c r="D6182" i="79"/>
  <c r="D6190" i="79"/>
  <c r="D6198" i="79"/>
  <c r="D6206" i="79"/>
  <c r="D6214" i="79"/>
  <c r="D6222" i="79"/>
  <c r="D6230" i="79"/>
  <c r="D6238" i="79"/>
  <c r="D6246" i="79"/>
  <c r="D6254" i="79"/>
  <c r="D6262" i="79"/>
  <c r="D6270" i="79"/>
  <c r="D6278" i="79"/>
  <c r="D6286" i="79"/>
  <c r="D6294" i="79"/>
  <c r="D6302" i="79"/>
  <c r="D6310" i="79"/>
  <c r="D6318" i="79"/>
  <c r="D6326" i="79"/>
  <c r="D6334" i="79"/>
  <c r="D6342" i="79"/>
  <c r="D6350" i="79"/>
  <c r="D6358" i="79"/>
  <c r="D6366" i="79"/>
  <c r="D6374" i="79"/>
  <c r="D6382" i="79"/>
  <c r="D6390" i="79"/>
  <c r="D6398" i="79"/>
  <c r="D6406" i="79"/>
  <c r="D2709" i="79"/>
  <c r="D3449" i="79"/>
  <c r="D3705" i="79"/>
  <c r="D3961" i="79"/>
  <c r="D4130" i="79"/>
  <c r="D4274" i="79"/>
  <c r="D4338" i="79"/>
  <c r="D4402" i="79"/>
  <c r="D4466" i="79"/>
  <c r="D4530" i="79"/>
  <c r="D4594" i="79"/>
  <c r="D4658" i="79"/>
  <c r="D4722" i="79"/>
  <c r="D4786" i="79"/>
  <c r="D4850" i="79"/>
  <c r="D4914" i="79"/>
  <c r="D4978" i="79"/>
  <c r="D5042" i="79"/>
  <c r="D5106" i="79"/>
  <c r="D5170" i="79"/>
  <c r="D5234" i="79"/>
  <c r="D5267" i="79"/>
  <c r="D5296" i="79"/>
  <c r="D5307" i="79"/>
  <c r="D5319" i="79"/>
  <c r="D5327" i="79"/>
  <c r="D5335" i="79"/>
  <c r="D5343" i="79"/>
  <c r="D5351" i="79"/>
  <c r="D5359" i="79"/>
  <c r="D5367" i="79"/>
  <c r="D5375" i="79"/>
  <c r="D5383" i="79"/>
  <c r="D5391" i="79"/>
  <c r="D5399" i="79"/>
  <c r="D5407" i="79"/>
  <c r="D5415" i="79"/>
  <c r="D5423" i="79"/>
  <c r="D5431" i="79"/>
  <c r="D5439" i="79"/>
  <c r="D5447" i="79"/>
  <c r="D5455" i="79"/>
  <c r="D5463" i="79"/>
  <c r="D5471" i="79"/>
  <c r="D5479" i="79"/>
  <c r="D5487" i="79"/>
  <c r="D5495" i="79"/>
  <c r="D5503" i="79"/>
  <c r="D5511" i="79"/>
  <c r="D5519" i="79"/>
  <c r="D5527" i="79"/>
  <c r="D5535" i="79"/>
  <c r="D5543" i="79"/>
  <c r="D5551" i="79"/>
  <c r="D5559" i="79"/>
  <c r="D5567" i="79"/>
  <c r="D5575" i="79"/>
  <c r="D5583" i="79"/>
  <c r="D5591" i="79"/>
  <c r="D5599" i="79"/>
  <c r="D5607" i="79"/>
  <c r="D5615" i="79"/>
  <c r="D5623" i="79"/>
  <c r="D5631" i="79"/>
  <c r="D5639" i="79"/>
  <c r="D5647" i="79"/>
  <c r="D5655" i="79"/>
  <c r="D5663" i="79"/>
  <c r="D5671" i="79"/>
  <c r="D5679" i="79"/>
  <c r="D5687" i="79"/>
  <c r="D5695" i="79"/>
  <c r="D5703" i="79"/>
  <c r="D5711" i="79"/>
  <c r="D5719" i="79"/>
  <c r="D5727" i="79"/>
  <c r="D5735" i="79"/>
  <c r="D5743" i="79"/>
  <c r="D5751" i="79"/>
  <c r="D5759" i="79"/>
  <c r="D5767" i="79"/>
  <c r="D5775" i="79"/>
  <c r="D5783" i="79"/>
  <c r="D5791" i="79"/>
  <c r="D5799" i="79"/>
  <c r="D5807" i="79"/>
  <c r="D5815" i="79"/>
  <c r="D5823" i="79"/>
  <c r="D5831" i="79"/>
  <c r="D5839" i="79"/>
  <c r="D5847" i="79"/>
  <c r="D5855" i="79"/>
  <c r="D5863" i="79"/>
  <c r="D5871" i="79"/>
  <c r="D5879" i="79"/>
  <c r="D5887" i="79"/>
  <c r="D5895" i="79"/>
  <c r="D5903" i="79"/>
  <c r="D5911" i="79"/>
  <c r="D5919" i="79"/>
  <c r="D5927" i="79"/>
  <c r="D5935" i="79"/>
  <c r="D5943" i="79"/>
  <c r="D5951" i="79"/>
  <c r="D5959" i="79"/>
  <c r="D5967" i="79"/>
  <c r="D5975" i="79"/>
  <c r="D5983" i="79"/>
  <c r="D5991" i="79"/>
  <c r="D5999" i="79"/>
  <c r="D6007" i="79"/>
  <c r="D6015" i="79"/>
  <c r="D6023" i="79"/>
  <c r="D6031" i="79"/>
  <c r="D6039" i="79"/>
  <c r="D6047" i="79"/>
  <c r="D6055" i="79"/>
  <c r="D6063" i="79"/>
  <c r="D6071" i="79"/>
  <c r="D6079" i="79"/>
  <c r="D6087" i="79"/>
  <c r="D6095" i="79"/>
  <c r="D6103" i="79"/>
  <c r="D6111" i="79"/>
  <c r="D6119" i="79"/>
  <c r="D6127" i="79"/>
  <c r="D6135" i="79"/>
  <c r="D6143" i="79"/>
  <c r="D6151" i="79"/>
  <c r="D6159" i="79"/>
  <c r="D6167" i="79"/>
  <c r="D6175" i="79"/>
  <c r="D6183" i="79"/>
  <c r="D6191" i="79"/>
  <c r="D6199" i="79"/>
  <c r="D6207" i="79"/>
  <c r="D6215" i="79"/>
  <c r="D6223" i="79"/>
  <c r="D6231" i="79"/>
  <c r="D6239" i="79"/>
  <c r="D6247" i="79"/>
  <c r="D6255" i="79"/>
  <c r="D6263" i="79"/>
  <c r="D6271" i="79"/>
  <c r="D6279" i="79"/>
  <c r="D6287" i="79"/>
  <c r="D6295" i="79"/>
  <c r="D6303" i="79"/>
  <c r="D6311" i="79"/>
  <c r="D6319" i="79"/>
  <c r="D6327" i="79"/>
  <c r="D6335" i="79"/>
  <c r="D6343" i="79"/>
  <c r="D6351" i="79"/>
  <c r="D6359" i="79"/>
  <c r="D6367" i="79"/>
  <c r="D6375" i="79"/>
  <c r="D6383" i="79"/>
  <c r="D6391" i="79"/>
  <c r="D6399" i="79"/>
  <c r="D6407" i="79"/>
  <c r="D2880" i="79"/>
  <c r="D3481" i="79"/>
  <c r="D3737" i="79"/>
  <c r="D3983" i="79"/>
  <c r="D4153" i="79"/>
  <c r="D4282" i="79"/>
  <c r="D4346" i="79"/>
  <c r="D4410" i="79"/>
  <c r="D4474" i="79"/>
  <c r="D4538" i="79"/>
  <c r="D4602" i="79"/>
  <c r="D4666" i="79"/>
  <c r="D4730" i="79"/>
  <c r="D4794" i="79"/>
  <c r="D4858" i="79"/>
  <c r="D4922" i="79"/>
  <c r="D4986" i="79"/>
  <c r="D5050" i="79"/>
  <c r="D5114" i="79"/>
  <c r="D5178" i="79"/>
  <c r="D5242" i="79"/>
  <c r="D5274" i="79"/>
  <c r="D5297" i="79"/>
  <c r="D5310" i="79"/>
  <c r="D5320" i="79"/>
  <c r="D5328" i="79"/>
  <c r="D5336" i="79"/>
  <c r="D5344" i="79"/>
  <c r="D5352" i="79"/>
  <c r="D5360" i="79"/>
  <c r="D5368" i="79"/>
  <c r="D5376" i="79"/>
  <c r="D5384" i="79"/>
  <c r="D5392" i="79"/>
  <c r="D5400" i="79"/>
  <c r="D5408" i="79"/>
  <c r="D5416" i="79"/>
  <c r="D5424" i="79"/>
  <c r="J31" i="1" s="1"/>
  <c r="L31" i="1" s="1"/>
  <c r="G31" i="1" s="1"/>
  <c r="D5432" i="79"/>
  <c r="D5440" i="79"/>
  <c r="D5448" i="79"/>
  <c r="D5456" i="79"/>
  <c r="D5464" i="79"/>
  <c r="D5472" i="79"/>
  <c r="D5480" i="79"/>
  <c r="D5488" i="79"/>
  <c r="D5496" i="79"/>
  <c r="D5504" i="79"/>
  <c r="D5512" i="79"/>
  <c r="D5520" i="79"/>
  <c r="D5528" i="79"/>
  <c r="D5536" i="79"/>
  <c r="D5544" i="79"/>
  <c r="D5552" i="79"/>
  <c r="D5560" i="79"/>
  <c r="D5568" i="79"/>
  <c r="D5576" i="79"/>
  <c r="D5584" i="79"/>
  <c r="D5592" i="79"/>
  <c r="D5600" i="79"/>
  <c r="D5608" i="79"/>
  <c r="D5616" i="79"/>
  <c r="D5624" i="79"/>
  <c r="D5632" i="79"/>
  <c r="D5640" i="79"/>
  <c r="D5648" i="79"/>
  <c r="D5656" i="79"/>
  <c r="D5664" i="79"/>
  <c r="D5672" i="79"/>
  <c r="D5680" i="79"/>
  <c r="D5688" i="79"/>
  <c r="D5696" i="79"/>
  <c r="D5704" i="79"/>
  <c r="D5712" i="79"/>
  <c r="D5720" i="79"/>
  <c r="D5728" i="79"/>
  <c r="D5736" i="79"/>
  <c r="D5744" i="79"/>
  <c r="D5752" i="79"/>
  <c r="D5760" i="79"/>
  <c r="D5768" i="79"/>
  <c r="D5776" i="79"/>
  <c r="D5784" i="79"/>
  <c r="D5792" i="79"/>
  <c r="D5800" i="79"/>
  <c r="D5808" i="79"/>
  <c r="D5816" i="79"/>
  <c r="D5824" i="79"/>
  <c r="D5832" i="79"/>
  <c r="D5840" i="79"/>
  <c r="D5848" i="79"/>
  <c r="D5856" i="79"/>
  <c r="D5864" i="79"/>
  <c r="D5872" i="79"/>
  <c r="D5880" i="79"/>
  <c r="D5888" i="79"/>
  <c r="D5896" i="79"/>
  <c r="D5904" i="79"/>
  <c r="D5912" i="79"/>
  <c r="D5920" i="79"/>
  <c r="D5928" i="79"/>
  <c r="D5936" i="79"/>
  <c r="D5944" i="79"/>
  <c r="D5952" i="79"/>
  <c r="D5960" i="79"/>
  <c r="D5968" i="79"/>
  <c r="D5976" i="79"/>
  <c r="D5984" i="79"/>
  <c r="D5992" i="79"/>
  <c r="D6000" i="79"/>
  <c r="D6008" i="79"/>
  <c r="D6016" i="79"/>
  <c r="D6024" i="79"/>
  <c r="D6032" i="79"/>
  <c r="D6040" i="79"/>
  <c r="D6048" i="79"/>
  <c r="D6056" i="79"/>
  <c r="D6064" i="79"/>
  <c r="D6072" i="79"/>
  <c r="D6080" i="79"/>
  <c r="D6088" i="79"/>
  <c r="D6096" i="79"/>
  <c r="D6104" i="79"/>
  <c r="D6112" i="79"/>
  <c r="D6120" i="79"/>
  <c r="D6128" i="79"/>
  <c r="D6136" i="79"/>
  <c r="D6144" i="79"/>
  <c r="D6152" i="79"/>
  <c r="D6160" i="79"/>
  <c r="D6168" i="79"/>
  <c r="D6176" i="79"/>
  <c r="D6184" i="79"/>
  <c r="D6192" i="79"/>
  <c r="D6200" i="79"/>
  <c r="D6208" i="79"/>
  <c r="D6216" i="79"/>
  <c r="D6224" i="79"/>
  <c r="D6232" i="79"/>
  <c r="D6240" i="79"/>
  <c r="D6248" i="79"/>
  <c r="D6256" i="79"/>
  <c r="D6264" i="79"/>
  <c r="D6272" i="79"/>
  <c r="D6280" i="79"/>
  <c r="D6288" i="79"/>
  <c r="D6296" i="79"/>
  <c r="D6304" i="79"/>
  <c r="D6312" i="79"/>
  <c r="D6320" i="79"/>
  <c r="D6328" i="79"/>
  <c r="D6336" i="79"/>
  <c r="D6344" i="79"/>
  <c r="D6352" i="79"/>
  <c r="D6360" i="79"/>
  <c r="D6368" i="79"/>
  <c r="D6376" i="79"/>
  <c r="D6384" i="79"/>
  <c r="D6392" i="79"/>
  <c r="D6400" i="79"/>
  <c r="D6408" i="79"/>
  <c r="D3034" i="79"/>
  <c r="D3513" i="79"/>
  <c r="D3769" i="79"/>
  <c r="D4002" i="79"/>
  <c r="D4175" i="79"/>
  <c r="D4290" i="79"/>
  <c r="D4354" i="79"/>
  <c r="D4418" i="79"/>
  <c r="D4482" i="79"/>
  <c r="D4546" i="79"/>
  <c r="D4610" i="79"/>
  <c r="D4674" i="79"/>
  <c r="D4738" i="79"/>
  <c r="D4802" i="79"/>
  <c r="D4866" i="79"/>
  <c r="D4930" i="79"/>
  <c r="D4994" i="79"/>
  <c r="D5058" i="79"/>
  <c r="D5122" i="79"/>
  <c r="D5186" i="79"/>
  <c r="D5243" i="79"/>
  <c r="D5275" i="79"/>
  <c r="D5298" i="79"/>
  <c r="D5311" i="79"/>
  <c r="D5321" i="79"/>
  <c r="D5329" i="79"/>
  <c r="D5337" i="79"/>
  <c r="D5345" i="79"/>
  <c r="D5353" i="79"/>
  <c r="D5361" i="79"/>
  <c r="D5369" i="79"/>
  <c r="D5377" i="79"/>
  <c r="D5385" i="79"/>
  <c r="D5393" i="79"/>
  <c r="D5401" i="79"/>
  <c r="D5409" i="79"/>
  <c r="D5417" i="79"/>
  <c r="D5425" i="79"/>
  <c r="J32" i="1" s="1"/>
  <c r="L32" i="1" s="1"/>
  <c r="G32" i="1" s="1"/>
  <c r="D5433" i="79"/>
  <c r="D5441" i="79"/>
  <c r="D5449" i="79"/>
  <c r="D5457" i="79"/>
  <c r="D5465" i="79"/>
  <c r="D5473" i="79"/>
  <c r="D5481" i="79"/>
  <c r="D5489" i="79"/>
  <c r="D5497" i="79"/>
  <c r="D5505" i="79"/>
  <c r="D5513" i="79"/>
  <c r="D5521" i="79"/>
  <c r="D5529" i="79"/>
  <c r="D5537" i="79"/>
  <c r="D5545" i="79"/>
  <c r="D5553" i="79"/>
  <c r="D5561" i="79"/>
  <c r="D5569" i="79"/>
  <c r="D5577" i="79"/>
  <c r="D5585" i="79"/>
  <c r="D5593" i="79"/>
  <c r="D5601" i="79"/>
  <c r="D5609" i="79"/>
  <c r="D5617" i="79"/>
  <c r="D5625" i="79"/>
  <c r="D5633" i="79"/>
  <c r="D5641" i="79"/>
  <c r="D5649" i="79"/>
  <c r="D5657" i="79"/>
  <c r="D5665" i="79"/>
  <c r="D5673" i="79"/>
  <c r="D5681" i="79"/>
  <c r="D5689" i="79"/>
  <c r="D5697" i="79"/>
  <c r="D5705" i="79"/>
  <c r="D5713" i="79"/>
  <c r="D5721" i="79"/>
  <c r="D5729" i="79"/>
  <c r="D5737" i="79"/>
  <c r="D5745" i="79"/>
  <c r="D5753" i="79"/>
  <c r="D5761" i="79"/>
  <c r="D5769" i="79"/>
  <c r="D5777" i="79"/>
  <c r="D5785" i="79"/>
  <c r="D5793" i="79"/>
  <c r="D5801" i="79"/>
  <c r="D5809" i="79"/>
  <c r="D5817" i="79"/>
  <c r="D5825" i="79"/>
  <c r="D5833" i="79"/>
  <c r="D5841" i="79"/>
  <c r="D5849" i="79"/>
  <c r="D5857" i="79"/>
  <c r="D5865" i="79"/>
  <c r="D5873" i="79"/>
  <c r="D5881" i="79"/>
  <c r="D5889" i="79"/>
  <c r="D5897" i="79"/>
  <c r="D5905" i="79"/>
  <c r="D5913" i="79"/>
  <c r="D5921" i="79"/>
  <c r="D5929" i="79"/>
  <c r="D5937" i="79"/>
  <c r="D5945" i="79"/>
  <c r="D5953" i="79"/>
  <c r="D5961" i="79"/>
  <c r="D5969" i="79"/>
  <c r="D5977" i="79"/>
  <c r="D5985" i="79"/>
  <c r="D5993" i="79"/>
  <c r="D6001" i="79"/>
  <c r="D6009" i="79"/>
  <c r="D6017" i="79"/>
  <c r="D6025" i="79"/>
  <c r="D6033" i="79"/>
  <c r="D6041" i="79"/>
  <c r="D6049" i="79"/>
  <c r="D6057" i="79"/>
  <c r="D6065" i="79"/>
  <c r="D6073" i="79"/>
  <c r="D6081" i="79"/>
  <c r="D6089" i="79"/>
  <c r="D6097" i="79"/>
  <c r="D6105" i="79"/>
  <c r="D6113" i="79"/>
  <c r="D6121" i="79"/>
  <c r="D6129" i="79"/>
  <c r="D6137" i="79"/>
  <c r="D6145" i="79"/>
  <c r="D6153" i="79"/>
  <c r="D6161" i="79"/>
  <c r="D6169" i="79"/>
  <c r="D6177" i="79"/>
  <c r="D6185" i="79"/>
  <c r="D6193" i="79"/>
  <c r="D6201" i="79"/>
  <c r="D6209" i="79"/>
  <c r="D6217" i="79"/>
  <c r="D6225" i="79"/>
  <c r="D6233" i="79"/>
  <c r="D6241" i="79"/>
  <c r="D6249" i="79"/>
  <c r="D6257" i="79"/>
  <c r="D6265" i="79"/>
  <c r="D6273" i="79"/>
  <c r="D6281" i="79"/>
  <c r="D6289" i="79"/>
  <c r="D6297" i="79"/>
  <c r="D6305" i="79"/>
  <c r="D6313" i="79"/>
  <c r="D6321" i="79"/>
  <c r="D6329" i="79"/>
  <c r="D6337" i="79"/>
  <c r="D6345" i="79"/>
  <c r="D6353" i="79"/>
  <c r="D6361" i="79"/>
  <c r="D6369" i="79"/>
  <c r="D6377" i="79"/>
  <c r="D6385" i="79"/>
  <c r="D6393" i="79"/>
  <c r="D6401" i="79"/>
  <c r="D10" i="79"/>
  <c r="D709" i="78"/>
  <c r="E709" i="78" s="1"/>
  <c r="D710" i="78"/>
  <c r="E710" i="78" s="1"/>
  <c r="M195" i="77"/>
  <c r="M242" i="77"/>
  <c r="M224" i="77"/>
  <c r="N224" i="77" s="1"/>
  <c r="M211" i="77"/>
  <c r="N211" i="77" s="1"/>
  <c r="M164" i="77"/>
  <c r="N164" i="77" s="1"/>
  <c r="M48" i="77"/>
  <c r="N48" i="77" s="1"/>
  <c r="M175" i="77"/>
  <c r="N175" i="77" s="1"/>
  <c r="M38" i="77"/>
  <c r="N38" i="77" s="1"/>
  <c r="M77" i="77"/>
  <c r="M165" i="77"/>
  <c r="N165" i="77" s="1"/>
  <c r="M143" i="77"/>
  <c r="N143" i="77" s="1"/>
  <c r="M191" i="77"/>
  <c r="N191" i="77" s="1"/>
  <c r="M78" i="77"/>
  <c r="N78" i="77" s="1"/>
  <c r="M89" i="77"/>
  <c r="N89" i="77" s="1"/>
  <c r="M60" i="77"/>
  <c r="N60" i="77" s="1"/>
  <c r="M69" i="77"/>
  <c r="N69" i="77" s="1"/>
  <c r="M240" i="77"/>
  <c r="N240" i="77" s="1"/>
  <c r="M30" i="77"/>
  <c r="N30" i="77" s="1"/>
  <c r="D920" i="78"/>
  <c r="E920" i="78" s="1"/>
  <c r="D928" i="78"/>
  <c r="E928" i="78" s="1"/>
  <c r="D944" i="78"/>
  <c r="E944" i="78" s="1"/>
  <c r="D952" i="78"/>
  <c r="E952" i="78" s="1"/>
  <c r="D960" i="78"/>
  <c r="E960" i="78" s="1"/>
  <c r="D968" i="78"/>
  <c r="E968" i="78" s="1"/>
  <c r="D976" i="78"/>
  <c r="E976" i="78" s="1"/>
  <c r="D984" i="78"/>
  <c r="E984" i="78" s="1"/>
  <c r="D919" i="78"/>
  <c r="E919" i="78" s="1"/>
  <c r="D927" i="78"/>
  <c r="E927" i="78" s="1"/>
  <c r="D935" i="78"/>
  <c r="E935" i="78" s="1"/>
  <c r="D943" i="78"/>
  <c r="E943" i="78" s="1"/>
  <c r="D951" i="78"/>
  <c r="E951" i="78" s="1"/>
  <c r="D959" i="78"/>
  <c r="E959" i="78" s="1"/>
  <c r="D967" i="78"/>
  <c r="E967" i="78" s="1"/>
  <c r="D975" i="78"/>
  <c r="E975" i="78" s="1"/>
  <c r="D983" i="78"/>
  <c r="E983" i="78" s="1"/>
  <c r="D923" i="78"/>
  <c r="E923" i="78" s="1"/>
  <c r="D933" i="78"/>
  <c r="E933" i="78" s="1"/>
  <c r="D942" i="78"/>
  <c r="E942" i="78" s="1"/>
  <c r="D954" i="78"/>
  <c r="D964" i="78"/>
  <c r="E964" i="78" s="1"/>
  <c r="D974" i="78"/>
  <c r="E974" i="78" s="1"/>
  <c r="D986" i="78"/>
  <c r="E986" i="78" s="1"/>
  <c r="D924" i="78"/>
  <c r="E924" i="78" s="1"/>
  <c r="D934" i="78"/>
  <c r="E934" i="78" s="1"/>
  <c r="D945" i="78"/>
  <c r="E945" i="78" s="1"/>
  <c r="D955" i="78"/>
  <c r="E955" i="78" s="1"/>
  <c r="D965" i="78"/>
  <c r="E965" i="78" s="1"/>
  <c r="D977" i="78"/>
  <c r="E977" i="78" s="1"/>
  <c r="D987" i="78"/>
  <c r="E987" i="78" s="1"/>
  <c r="D980" i="78"/>
  <c r="E980" i="78" s="1"/>
  <c r="D925" i="78"/>
  <c r="E925" i="78" s="1"/>
  <c r="D946" i="78"/>
  <c r="E946" i="78" s="1"/>
  <c r="D956" i="78"/>
  <c r="E956" i="78" s="1"/>
  <c r="D966" i="78"/>
  <c r="E966" i="78" s="1"/>
  <c r="D978" i="78"/>
  <c r="E978" i="78" s="1"/>
  <c r="D988" i="78"/>
  <c r="E988" i="78" s="1"/>
  <c r="D990" i="78"/>
  <c r="E990" i="78" s="1"/>
  <c r="D916" i="78"/>
  <c r="E916" i="78" s="1"/>
  <c r="D926" i="78"/>
  <c r="E926" i="78" s="1"/>
  <c r="D937" i="78"/>
  <c r="E937" i="78" s="1"/>
  <c r="D947" i="78"/>
  <c r="E947" i="78" s="1"/>
  <c r="D957" i="78"/>
  <c r="E957" i="78" s="1"/>
  <c r="D969" i="78"/>
  <c r="E969" i="78" s="1"/>
  <c r="D979" i="78"/>
  <c r="E979" i="78" s="1"/>
  <c r="D989" i="78"/>
  <c r="E989" i="78" s="1"/>
  <c r="D948" i="78"/>
  <c r="E948" i="78" s="1"/>
  <c r="D917" i="78"/>
  <c r="E917" i="78" s="1"/>
  <c r="D929" i="78"/>
  <c r="E929" i="78" s="1"/>
  <c r="D938" i="78"/>
  <c r="E938" i="78" s="1"/>
  <c r="D958" i="78"/>
  <c r="E958" i="78" s="1"/>
  <c r="D970" i="78"/>
  <c r="E970" i="78" s="1"/>
  <c r="D918" i="78"/>
  <c r="E918" i="78" s="1"/>
  <c r="D930" i="78"/>
  <c r="E930" i="78" s="1"/>
  <c r="D939" i="78"/>
  <c r="E939" i="78" s="1"/>
  <c r="D949" i="78"/>
  <c r="E949" i="78" s="1"/>
  <c r="D961" i="78"/>
  <c r="E961" i="78" s="1"/>
  <c r="D971" i="78"/>
  <c r="E971" i="78" s="1"/>
  <c r="D981" i="78"/>
  <c r="E981" i="78" s="1"/>
  <c r="D941" i="78"/>
  <c r="E941" i="78" s="1"/>
  <c r="D963" i="78"/>
  <c r="E963" i="78" s="1"/>
  <c r="D985" i="78"/>
  <c r="E985" i="78" s="1"/>
  <c r="D921" i="78"/>
  <c r="E921" i="78" s="1"/>
  <c r="D931" i="78"/>
  <c r="E931" i="78" s="1"/>
  <c r="D940" i="78"/>
  <c r="E940" i="78" s="1"/>
  <c r="D950" i="78"/>
  <c r="E950" i="78" s="1"/>
  <c r="D962" i="78"/>
  <c r="E962" i="78" s="1"/>
  <c r="D972" i="78"/>
  <c r="E972" i="78" s="1"/>
  <c r="D982" i="78"/>
  <c r="E982" i="78" s="1"/>
  <c r="D922" i="78"/>
  <c r="E922" i="78" s="1"/>
  <c r="D953" i="78"/>
  <c r="E953" i="78" s="1"/>
  <c r="D973" i="78"/>
  <c r="E973" i="78" s="1"/>
  <c r="M221" i="77"/>
  <c r="M208" i="77"/>
  <c r="M40" i="77"/>
  <c r="M50" i="77"/>
  <c r="M220" i="77"/>
  <c r="M270" i="77"/>
  <c r="M259" i="77"/>
  <c r="M71" i="77"/>
  <c r="M80" i="77"/>
  <c r="O484" i="76"/>
  <c r="O483" i="76"/>
  <c r="J76" i="1" l="1"/>
  <c r="L76" i="1" s="1"/>
  <c r="G76" i="1" s="1"/>
  <c r="J141" i="1"/>
  <c r="L141" i="1" s="1"/>
  <c r="G141" i="1" s="1"/>
  <c r="J66" i="1"/>
  <c r="L66" i="1" s="1"/>
  <c r="G66" i="1" s="1"/>
  <c r="J72" i="1"/>
  <c r="L72" i="1" s="1"/>
  <c r="G72" i="1" s="1"/>
  <c r="M104" i="77"/>
  <c r="M118" i="1"/>
  <c r="J54" i="1"/>
  <c r="L54" i="1" s="1"/>
  <c r="G54" i="1" s="1"/>
  <c r="J98" i="1"/>
  <c r="L98" i="1" s="1"/>
  <c r="G98" i="1" s="1"/>
  <c r="J142" i="1"/>
  <c r="L142" i="1" s="1"/>
  <c r="G142" i="1" s="1"/>
  <c r="J99" i="1"/>
  <c r="L99" i="1" s="1"/>
  <c r="G99" i="1" s="1"/>
  <c r="J42" i="1"/>
  <c r="L42" i="1" s="1"/>
  <c r="G42" i="1" s="1"/>
  <c r="J86" i="1"/>
  <c r="L86" i="1" s="1"/>
  <c r="G86" i="1" s="1"/>
  <c r="J122" i="1"/>
  <c r="L122" i="1" s="1"/>
  <c r="G122" i="1" s="1"/>
  <c r="J79" i="1"/>
  <c r="L79" i="1" s="1"/>
  <c r="G79" i="1" s="1"/>
  <c r="J77" i="1"/>
  <c r="L77" i="1" s="1"/>
  <c r="G77" i="1" s="1"/>
  <c r="J52" i="1"/>
  <c r="L52" i="1" s="1"/>
  <c r="G52" i="1" s="1"/>
  <c r="J69" i="1"/>
  <c r="L69" i="1" s="1"/>
  <c r="G69" i="1" s="1"/>
  <c r="J140" i="1"/>
  <c r="L140" i="1" s="1"/>
  <c r="G140" i="1" s="1"/>
  <c r="M114" i="77"/>
  <c r="J167" i="1"/>
  <c r="L167" i="1" s="1"/>
  <c r="G167" i="1" s="1"/>
  <c r="J30" i="1"/>
  <c r="L30" i="1" s="1"/>
  <c r="G30" i="1" s="1"/>
  <c r="J58" i="1"/>
  <c r="L58" i="1" s="1"/>
  <c r="G58" i="1" s="1"/>
  <c r="J70" i="1"/>
  <c r="L70" i="1" s="1"/>
  <c r="G70" i="1" s="1"/>
  <c r="J71" i="1"/>
  <c r="L71" i="1" s="1"/>
  <c r="G71" i="1" s="1"/>
  <c r="J64" i="1"/>
  <c r="L64" i="1" s="1"/>
  <c r="G64" i="1" s="1"/>
  <c r="J33" i="1"/>
  <c r="L33" i="1" s="1"/>
  <c r="G33" i="1" s="1"/>
  <c r="J165" i="1"/>
  <c r="L165" i="1" s="1"/>
  <c r="G165" i="1" s="1"/>
  <c r="J107" i="1"/>
  <c r="L107" i="1" s="1"/>
  <c r="G107" i="1" s="1"/>
  <c r="J55" i="1"/>
  <c r="L55" i="1" s="1"/>
  <c r="G55" i="1" s="1"/>
  <c r="J65" i="1"/>
  <c r="L65" i="1" s="1"/>
  <c r="G65" i="1" s="1"/>
  <c r="J57" i="1"/>
  <c r="L57" i="1" s="1"/>
  <c r="G57" i="1" s="1"/>
  <c r="J97" i="1"/>
  <c r="L97" i="1" s="1"/>
  <c r="G97" i="1" s="1"/>
  <c r="J73" i="1"/>
  <c r="L73" i="1" s="1"/>
  <c r="G73" i="1" s="1"/>
  <c r="M107" i="77"/>
  <c r="J100" i="1"/>
  <c r="L100" i="1" s="1"/>
  <c r="G100" i="1" s="1"/>
  <c r="J75" i="1"/>
  <c r="L75" i="1" s="1"/>
  <c r="G75" i="1" s="1"/>
  <c r="J53" i="1"/>
  <c r="L53" i="1" s="1"/>
  <c r="G53" i="1" s="1"/>
  <c r="J56" i="1"/>
  <c r="L56" i="1" s="1"/>
  <c r="G56" i="1" s="1"/>
  <c r="J166" i="1"/>
  <c r="L166" i="1" s="1"/>
  <c r="G166" i="1" s="1"/>
  <c r="J68" i="1"/>
  <c r="L68" i="1" s="1"/>
  <c r="G68" i="1" s="1"/>
  <c r="J80" i="1"/>
  <c r="L80" i="1" s="1"/>
  <c r="G80" i="1" s="1"/>
  <c r="J74" i="1"/>
  <c r="L74" i="1" s="1"/>
  <c r="G74" i="1" s="1"/>
  <c r="M142" i="77"/>
  <c r="M41" i="77"/>
  <c r="M28" i="77"/>
  <c r="M217" i="77"/>
  <c r="M204" i="77"/>
  <c r="J105" i="1"/>
  <c r="L105" i="1" s="1"/>
  <c r="G105" i="1" s="1"/>
  <c r="J104" i="1"/>
  <c r="L104" i="1" s="1"/>
  <c r="G104" i="1" s="1"/>
  <c r="J48" i="1"/>
  <c r="L48" i="1" s="1"/>
  <c r="G48" i="1" s="1"/>
  <c r="J34" i="1"/>
  <c r="L34" i="1" s="1"/>
  <c r="G34" i="1" s="1"/>
  <c r="J106" i="1"/>
  <c r="L106" i="1" s="1"/>
  <c r="G106" i="1" s="1"/>
  <c r="M218" i="77"/>
  <c r="M205" i="77"/>
  <c r="M113" i="77"/>
  <c r="M29" i="77"/>
  <c r="M219" i="77"/>
  <c r="M115" i="77"/>
  <c r="M206" i="77"/>
  <c r="E954" i="78"/>
  <c r="J47" i="1"/>
  <c r="L47" i="1" s="1"/>
  <c r="G47" i="1" s="1"/>
  <c r="J111" i="1"/>
  <c r="L111" i="1" s="1"/>
  <c r="G111" i="1" s="1"/>
  <c r="M138" i="77"/>
  <c r="M37" i="77"/>
  <c r="M47" i="77"/>
  <c r="M105" i="77"/>
  <c r="M106" i="77"/>
  <c r="J112" i="1"/>
  <c r="L112" i="1" s="1"/>
  <c r="G112" i="1" s="1"/>
  <c r="J35" i="1"/>
  <c r="L35" i="1" s="1"/>
  <c r="G35" i="1" s="1"/>
  <c r="J50" i="1"/>
  <c r="L50" i="1" s="1"/>
  <c r="G50" i="1" s="1"/>
  <c r="J109" i="1"/>
  <c r="L109" i="1" s="1"/>
  <c r="G109" i="1" s="1"/>
  <c r="J67" i="1"/>
  <c r="L67" i="1" s="1"/>
  <c r="G67" i="1" s="1"/>
  <c r="M222" i="77"/>
  <c r="M51" i="77"/>
  <c r="M209" i="77"/>
  <c r="M42" i="77"/>
  <c r="M116" i="77"/>
  <c r="M245" i="77"/>
  <c r="M32" i="77"/>
  <c r="J41" i="1"/>
  <c r="L41" i="1" s="1"/>
  <c r="G41" i="1" s="1"/>
  <c r="E1003" i="78"/>
  <c r="M223" i="77"/>
  <c r="M210" i="77"/>
  <c r="S73" i="76"/>
  <c r="S74" i="76"/>
  <c r="S75" i="76"/>
  <c r="S76" i="76"/>
  <c r="S77" i="76"/>
  <c r="S78" i="76"/>
  <c r="S79" i="76"/>
  <c r="S72" i="76"/>
  <c r="C482" i="76"/>
  <c r="C478" i="76"/>
  <c r="E478" i="76"/>
  <c r="D478" i="76"/>
  <c r="E482" i="76"/>
  <c r="N1077" i="76"/>
  <c r="Q1077" i="76" s="1"/>
  <c r="S1077" i="76" s="1"/>
  <c r="O328" i="76"/>
  <c r="Q830" i="76"/>
  <c r="S830" i="76" s="1"/>
  <c r="S835" i="76"/>
  <c r="S836" i="76"/>
  <c r="S837" i="76"/>
  <c r="S838" i="76"/>
  <c r="S839" i="76"/>
  <c r="S841" i="76"/>
  <c r="S842" i="76"/>
  <c r="S843" i="76"/>
  <c r="S844" i="76"/>
  <c r="S845" i="76"/>
  <c r="S846" i="76"/>
  <c r="S847" i="76"/>
  <c r="S850" i="76"/>
  <c r="S851" i="76"/>
  <c r="S852" i="76"/>
  <c r="S853" i="76"/>
  <c r="S854" i="76"/>
  <c r="S855" i="76"/>
  <c r="S856" i="76"/>
  <c r="S857" i="76"/>
  <c r="S858" i="76"/>
  <c r="S859" i="76"/>
  <c r="S860" i="76"/>
  <c r="S861" i="76"/>
  <c r="S862" i="76"/>
  <c r="S863" i="76"/>
  <c r="S864" i="76"/>
  <c r="S865" i="76"/>
  <c r="S866" i="76"/>
  <c r="S867" i="76"/>
  <c r="S868" i="76"/>
  <c r="S869" i="76"/>
  <c r="S870" i="76"/>
  <c r="S871" i="76"/>
  <c r="S872" i="76"/>
  <c r="S873" i="76"/>
  <c r="S874" i="76"/>
  <c r="S875" i="76"/>
  <c r="S876" i="76"/>
  <c r="S877" i="76"/>
  <c r="S878" i="76"/>
  <c r="K871" i="76"/>
  <c r="K869" i="76"/>
  <c r="K867" i="76"/>
  <c r="K865" i="76"/>
  <c r="K863" i="76"/>
  <c r="K861" i="76"/>
  <c r="K859" i="76"/>
  <c r="K857" i="76"/>
  <c r="K855" i="76"/>
  <c r="K853" i="76"/>
  <c r="K851" i="76"/>
  <c r="K846" i="76"/>
  <c r="K845" i="76"/>
  <c r="K843" i="76"/>
  <c r="K841" i="76"/>
  <c r="K838" i="76"/>
  <c r="N828" i="76"/>
  <c r="S880" i="76"/>
  <c r="N879" i="76"/>
  <c r="N824" i="76"/>
  <c r="N823" i="76"/>
  <c r="Q823" i="76" s="1"/>
  <c r="Q821" i="76"/>
  <c r="N821" i="76"/>
  <c r="N820" i="76"/>
  <c r="N819" i="76"/>
  <c r="G13" i="18"/>
  <c r="Q224" i="76"/>
  <c r="Q737" i="76"/>
  <c r="Q200" i="76"/>
  <c r="Q161" i="76"/>
  <c r="Q162" i="76"/>
  <c r="Q163" i="76"/>
  <c r="Q164" i="76"/>
  <c r="Q165" i="76"/>
  <c r="Q160" i="76"/>
  <c r="S160" i="76" s="1"/>
  <c r="Q151" i="76"/>
  <c r="Q152" i="76"/>
  <c r="Q153" i="76"/>
  <c r="Q154" i="76"/>
  <c r="Q155" i="76"/>
  <c r="Q150" i="76"/>
  <c r="S1530" i="76"/>
  <c r="S102" i="76"/>
  <c r="S894" i="76"/>
  <c r="V886" i="76"/>
  <c r="S892" i="76"/>
  <c r="D482" i="76" l="1"/>
  <c r="S334" i="76"/>
  <c r="S331" i="76" s="1"/>
  <c r="Q246" i="76"/>
  <c r="S246" i="76" s="1"/>
  <c r="Q247" i="76"/>
  <c r="S247" i="76" s="1"/>
  <c r="Q248" i="76"/>
  <c r="S248" i="76" s="1"/>
  <c r="Q249" i="76"/>
  <c r="S249" i="76" s="1"/>
  <c r="Q250" i="76"/>
  <c r="S250" i="76" s="1"/>
  <c r="Q251" i="76"/>
  <c r="S251" i="76" s="1"/>
  <c r="Q252" i="76"/>
  <c r="S252" i="76" s="1"/>
  <c r="Q253" i="76"/>
  <c r="S253" i="76" s="1"/>
  <c r="Q254" i="76"/>
  <c r="S254" i="76" s="1"/>
  <c r="Q255" i="76"/>
  <c r="S255" i="76" s="1"/>
  <c r="Q256" i="76"/>
  <c r="S256" i="76" s="1"/>
  <c r="Q257" i="76"/>
  <c r="S257" i="76" s="1"/>
  <c r="Q258" i="76"/>
  <c r="S258" i="76" s="1"/>
  <c r="Q259" i="76"/>
  <c r="S259" i="76" s="1"/>
  <c r="S101" i="76" l="1"/>
  <c r="S100" i="76"/>
  <c r="S99" i="76"/>
  <c r="S98" i="76"/>
  <c r="S97" i="76"/>
  <c r="N3" i="47"/>
  <c r="N4" i="47"/>
  <c r="P309" i="76"/>
  <c r="P310" i="76"/>
  <c r="P311" i="76"/>
  <c r="P312" i="76"/>
  <c r="P313" i="76"/>
  <c r="R125" i="76"/>
  <c r="R124" i="76"/>
  <c r="R123" i="76"/>
  <c r="R122" i="76"/>
  <c r="R120" i="76"/>
  <c r="R119" i="76"/>
  <c r="R118" i="76"/>
  <c r="R117" i="76"/>
  <c r="R116" i="76"/>
  <c r="R115" i="76"/>
  <c r="R114" i="76"/>
  <c r="R113" i="76"/>
  <c r="R111" i="76"/>
  <c r="R110" i="76"/>
  <c r="S155" i="76"/>
  <c r="S154" i="76"/>
  <c r="S153" i="76"/>
  <c r="S151" i="76"/>
  <c r="S152" i="76"/>
  <c r="S150" i="76"/>
  <c r="S912" i="76"/>
  <c r="S913" i="76"/>
  <c r="S914" i="76"/>
  <c r="S915" i="76"/>
  <c r="S916" i="76"/>
  <c r="S917" i="76"/>
  <c r="S918" i="76"/>
  <c r="S919" i="76"/>
  <c r="S920" i="76"/>
  <c r="S921" i="76"/>
  <c r="S922" i="76"/>
  <c r="S923" i="76"/>
  <c r="S924" i="76"/>
  <c r="S925" i="76"/>
  <c r="S926" i="76"/>
  <c r="S927" i="76"/>
  <c r="S911" i="76"/>
  <c r="M928" i="76"/>
  <c r="Q208" i="76"/>
  <c r="S909" i="76" l="1"/>
  <c r="S156" i="76"/>
  <c r="S928" i="76"/>
  <c r="G7" i="18"/>
  <c r="G6" i="18"/>
  <c r="G5" i="18"/>
  <c r="G4" i="18"/>
  <c r="G11" i="18"/>
  <c r="B9" i="74"/>
  <c r="C7" i="74"/>
  <c r="B7" i="74"/>
  <c r="B6" i="74"/>
  <c r="S19" i="43"/>
  <c r="T19" i="43" s="1"/>
  <c r="S105" i="76"/>
  <c r="S106" i="76" s="1"/>
  <c r="S104" i="76" s="1"/>
  <c r="C104" i="76"/>
  <c r="E104" i="76"/>
  <c r="L29" i="1"/>
  <c r="G29" i="1" s="1"/>
  <c r="R172" i="76"/>
  <c r="S1529" i="76"/>
  <c r="S1528" i="76"/>
  <c r="S1527" i="76"/>
  <c r="S96" i="76"/>
  <c r="S95" i="76"/>
  <c r="S94" i="76"/>
  <c r="S93" i="76"/>
  <c r="S92" i="76"/>
  <c r="S91" i="76"/>
  <c r="S90" i="76"/>
  <c r="S89" i="76"/>
  <c r="S88" i="76"/>
  <c r="S87" i="76"/>
  <c r="S86" i="76"/>
  <c r="S85" i="76"/>
  <c r="S84" i="76"/>
  <c r="S83" i="76"/>
  <c r="S82" i="76"/>
  <c r="D104" i="76" l="1"/>
  <c r="S103" i="76"/>
  <c r="S81" i="76" s="1"/>
  <c r="S1531" i="76"/>
  <c r="S163" i="76"/>
  <c r="S165" i="76"/>
  <c r="S164" i="76"/>
  <c r="S162" i="76"/>
  <c r="S161" i="76"/>
  <c r="S2209" i="76" l="1"/>
  <c r="S2207" i="76" s="1"/>
  <c r="S2201" i="76"/>
  <c r="S2199" i="76" s="1"/>
  <c r="S2204" i="76"/>
  <c r="S2205" i="76" s="1"/>
  <c r="S2203" i="76" s="1"/>
  <c r="S146" i="76"/>
  <c r="S145" i="76"/>
  <c r="S144" i="76"/>
  <c r="S143" i="76"/>
  <c r="S141" i="76"/>
  <c r="S140" i="76"/>
  <c r="S136" i="76"/>
  <c r="S135" i="76"/>
  <c r="S134" i="76"/>
  <c r="S133" i="76"/>
  <c r="S132" i="76"/>
  <c r="S131" i="76"/>
  <c r="S130" i="76"/>
  <c r="S129" i="76"/>
  <c r="S125" i="76"/>
  <c r="S124" i="76"/>
  <c r="S123" i="76"/>
  <c r="S122" i="76"/>
  <c r="S120" i="76"/>
  <c r="S119" i="76"/>
  <c r="S118" i="76"/>
  <c r="S117" i="76"/>
  <c r="S147" i="76" l="1"/>
  <c r="S138" i="76" s="1"/>
  <c r="M167" i="76" s="1"/>
  <c r="S167" i="76" s="1"/>
  <c r="S137" i="76"/>
  <c r="S127" i="76" s="1"/>
  <c r="M166" i="76" s="1"/>
  <c r="S148" i="76"/>
  <c r="Q1648" i="76" l="1"/>
  <c r="Q1645" i="76"/>
  <c r="C5" i="43"/>
  <c r="C27" i="43"/>
  <c r="C25" i="43"/>
  <c r="C23" i="43"/>
  <c r="S1611" i="76"/>
  <c r="S1526" i="76"/>
  <c r="S1624" i="76"/>
  <c r="S1623" i="76"/>
  <c r="S1622" i="76"/>
  <c r="S1621" i="76"/>
  <c r="S1620" i="76"/>
  <c r="S1619" i="76"/>
  <c r="S1618" i="76"/>
  <c r="S1617" i="76"/>
  <c r="S1616" i="76"/>
  <c r="S1615" i="76"/>
  <c r="S1614" i="76"/>
  <c r="S1613" i="76"/>
  <c r="S1612" i="76"/>
  <c r="S1607" i="76"/>
  <c r="S1606" i="76"/>
  <c r="S1605" i="76"/>
  <c r="S1604" i="76"/>
  <c r="S1603" i="76"/>
  <c r="S1602" i="76"/>
  <c r="S1601" i="76"/>
  <c r="S1600" i="76"/>
  <c r="S1599" i="76"/>
  <c r="S1598" i="76"/>
  <c r="S1597" i="76"/>
  <c r="S1596" i="76"/>
  <c r="S1595" i="76"/>
  <c r="S1594" i="76"/>
  <c r="S1593" i="76"/>
  <c r="S1592" i="76"/>
  <c r="S1591" i="76"/>
  <c r="S1590" i="76"/>
  <c r="S1589" i="76"/>
  <c r="S1588" i="76"/>
  <c r="S1587" i="76"/>
  <c r="S1586" i="76"/>
  <c r="S1585" i="76"/>
  <c r="S1584" i="76"/>
  <c r="S1583" i="76"/>
  <c r="S1582" i="76"/>
  <c r="S1581" i="76"/>
  <c r="S1580" i="76"/>
  <c r="S1579" i="76"/>
  <c r="S1578" i="76"/>
  <c r="S1577" i="76"/>
  <c r="S1576" i="76"/>
  <c r="S1575" i="76"/>
  <c r="S1574" i="76"/>
  <c r="S1573" i="76"/>
  <c r="S1569" i="76"/>
  <c r="S1568" i="76"/>
  <c r="S1567" i="76"/>
  <c r="S1566" i="76"/>
  <c r="S1565" i="76"/>
  <c r="S1564" i="76"/>
  <c r="S1563" i="76"/>
  <c r="S1562" i="76"/>
  <c r="S1561" i="76"/>
  <c r="S1560" i="76"/>
  <c r="S1559" i="76"/>
  <c r="S1558" i="76"/>
  <c r="S1557" i="76"/>
  <c r="S1556" i="76"/>
  <c r="S1555" i="76"/>
  <c r="S1554" i="76"/>
  <c r="S1553" i="76"/>
  <c r="S1552" i="76"/>
  <c r="S1551" i="76"/>
  <c r="S1550" i="76"/>
  <c r="S1549" i="76"/>
  <c r="S1548" i="76"/>
  <c r="S1547" i="76"/>
  <c r="S1546" i="76"/>
  <c r="S1545" i="76"/>
  <c r="S1541" i="76"/>
  <c r="S1540" i="76"/>
  <c r="S1539" i="76"/>
  <c r="S1538" i="76"/>
  <c r="S1537" i="76"/>
  <c r="S1536" i="76"/>
  <c r="S1535" i="76"/>
  <c r="S1534" i="76"/>
  <c r="S1523" i="76"/>
  <c r="S1522" i="76"/>
  <c r="S1518" i="76"/>
  <c r="S1517" i="76"/>
  <c r="S1516" i="76"/>
  <c r="S1512" i="76"/>
  <c r="S1511" i="76"/>
  <c r="S1510" i="76"/>
  <c r="S1509" i="76"/>
  <c r="S1508" i="76"/>
  <c r="S1507" i="76"/>
  <c r="S1506" i="76"/>
  <c r="S1505" i="76"/>
  <c r="S1501" i="76"/>
  <c r="S1500" i="76"/>
  <c r="S1499" i="76"/>
  <c r="S1498" i="76"/>
  <c r="S1497" i="76"/>
  <c r="S1496" i="76"/>
  <c r="S1495" i="76"/>
  <c r="S1494" i="76"/>
  <c r="S1493" i="76"/>
  <c r="S1492" i="76"/>
  <c r="S1491" i="76"/>
  <c r="S1490" i="76"/>
  <c r="S1489" i="76"/>
  <c r="S1488" i="76"/>
  <c r="S1487" i="76"/>
  <c r="S1486" i="76"/>
  <c r="S1485" i="76"/>
  <c r="S1484" i="76"/>
  <c r="S1483" i="76"/>
  <c r="S1482" i="76"/>
  <c r="S1481" i="76"/>
  <c r="S1480" i="76"/>
  <c r="S1479" i="76"/>
  <c r="S1478" i="76"/>
  <c r="S1477" i="76"/>
  <c r="S1476" i="76"/>
  <c r="S1475" i="76"/>
  <c r="S1474" i="76"/>
  <c r="S1473" i="76"/>
  <c r="S1472" i="76"/>
  <c r="S1471" i="76"/>
  <c r="S1470" i="76"/>
  <c r="S1469" i="76"/>
  <c r="S1468" i="76"/>
  <c r="S1467" i="76"/>
  <c r="S1466" i="76"/>
  <c r="S1465" i="76"/>
  <c r="S1464" i="76"/>
  <c r="S1463" i="76"/>
  <c r="S1462" i="76"/>
  <c r="S1461" i="76"/>
  <c r="S1460" i="76"/>
  <c r="S1459" i="76"/>
  <c r="S1458" i="76"/>
  <c r="S1457" i="76"/>
  <c r="S1456" i="76"/>
  <c r="S1455" i="76"/>
  <c r="S1454" i="76"/>
  <c r="S1453" i="76"/>
  <c r="S1452" i="76"/>
  <c r="S1451" i="76"/>
  <c r="S1450" i="76"/>
  <c r="S1449" i="76"/>
  <c r="S1448" i="76"/>
  <c r="S1447" i="76"/>
  <c r="S1446" i="76"/>
  <c r="S1445" i="76"/>
  <c r="S1444" i="76"/>
  <c r="S1443" i="76"/>
  <c r="S1442" i="76"/>
  <c r="S1441" i="76"/>
  <c r="S1440" i="76"/>
  <c r="S1439" i="76"/>
  <c r="S1438" i="76"/>
  <c r="S1437" i="76"/>
  <c r="S1436" i="76"/>
  <c r="S1435" i="76"/>
  <c r="S1434" i="76"/>
  <c r="S1433" i="76"/>
  <c r="S1432" i="76"/>
  <c r="S1431" i="76"/>
  <c r="S1430" i="76"/>
  <c r="S1429" i="76"/>
  <c r="S1428" i="76"/>
  <c r="S1427" i="76"/>
  <c r="S1426" i="76"/>
  <c r="S1425" i="76"/>
  <c r="S1424" i="76"/>
  <c r="S1423" i="76"/>
  <c r="S1422" i="76"/>
  <c r="S1421" i="76"/>
  <c r="S1420" i="76"/>
  <c r="S1419" i="76"/>
  <c r="S1418" i="76"/>
  <c r="S1417" i="76"/>
  <c r="S1416" i="76"/>
  <c r="S1415" i="76"/>
  <c r="S1414" i="76"/>
  <c r="S1413" i="76"/>
  <c r="S1412" i="76"/>
  <c r="S1411" i="76"/>
  <c r="S1410" i="76"/>
  <c r="S1409" i="76"/>
  <c r="N1404" i="76"/>
  <c r="S1404" i="76" s="1"/>
  <c r="N1403" i="76"/>
  <c r="S1403" i="76" s="1"/>
  <c r="N1402" i="76"/>
  <c r="S1402" i="76" s="1"/>
  <c r="N1401" i="76"/>
  <c r="S1401" i="76" s="1"/>
  <c r="N1400" i="76"/>
  <c r="S1400" i="76" s="1"/>
  <c r="N1399" i="76"/>
  <c r="S1399" i="76" s="1"/>
  <c r="N1398" i="76"/>
  <c r="S1398" i="76" s="1"/>
  <c r="N1397" i="76"/>
  <c r="S1397" i="76" s="1"/>
  <c r="N1396" i="76"/>
  <c r="S1396" i="76" s="1"/>
  <c r="N1395" i="76"/>
  <c r="S1395" i="76" s="1"/>
  <c r="N1394" i="76"/>
  <c r="S1394" i="76" s="1"/>
  <c r="N1393" i="76"/>
  <c r="S1393" i="76" s="1"/>
  <c r="N1392" i="76"/>
  <c r="S1392" i="76" s="1"/>
  <c r="N1391" i="76"/>
  <c r="S1391" i="76" s="1"/>
  <c r="N1390" i="76"/>
  <c r="S1390" i="76" s="1"/>
  <c r="N1389" i="76"/>
  <c r="S1389" i="76" s="1"/>
  <c r="N1388" i="76"/>
  <c r="S1388" i="76" s="1"/>
  <c r="N1387" i="76"/>
  <c r="S1387" i="76" s="1"/>
  <c r="N1386" i="76"/>
  <c r="S1386" i="76" s="1"/>
  <c r="N1385" i="76"/>
  <c r="S1385" i="76" s="1"/>
  <c r="N1384" i="76"/>
  <c r="S1384" i="76" s="1"/>
  <c r="N1383" i="76"/>
  <c r="S1383" i="76" s="1"/>
  <c r="N1382" i="76"/>
  <c r="S1382" i="76" s="1"/>
  <c r="N1381" i="76"/>
  <c r="S1381" i="76" s="1"/>
  <c r="N1380" i="76"/>
  <c r="S1380" i="76" s="1"/>
  <c r="N1379" i="76"/>
  <c r="S1379" i="76" s="1"/>
  <c r="N1378" i="76"/>
  <c r="S1378" i="76" s="1"/>
  <c r="N1377" i="76"/>
  <c r="S1377" i="76" s="1"/>
  <c r="N1376" i="76"/>
  <c r="S1376" i="76" s="1"/>
  <c r="N1375" i="76"/>
  <c r="S1375" i="76" s="1"/>
  <c r="N1374" i="76"/>
  <c r="S1374" i="76" s="1"/>
  <c r="N1373" i="76"/>
  <c r="S1373" i="76" s="1"/>
  <c r="N1372" i="76"/>
  <c r="S1372" i="76" s="1"/>
  <c r="N1371" i="76"/>
  <c r="S1371" i="76" s="1"/>
  <c r="N1370" i="76"/>
  <c r="S1370" i="76" s="1"/>
  <c r="N1369" i="76"/>
  <c r="S1369" i="76" s="1"/>
  <c r="N1368" i="76"/>
  <c r="S1368" i="76" s="1"/>
  <c r="N1367" i="76"/>
  <c r="S1367" i="76" s="1"/>
  <c r="N1366" i="76"/>
  <c r="S1366" i="76" s="1"/>
  <c r="N1365" i="76"/>
  <c r="S1365" i="76" s="1"/>
  <c r="N1364" i="76"/>
  <c r="S1364" i="76" s="1"/>
  <c r="N1363" i="76"/>
  <c r="S1363" i="76" s="1"/>
  <c r="N1362" i="76"/>
  <c r="S1362" i="76" s="1"/>
  <c r="N1361" i="76"/>
  <c r="S1361" i="76" s="1"/>
  <c r="N1360" i="76"/>
  <c r="S1360" i="76" s="1"/>
  <c r="N1359" i="76"/>
  <c r="S1359" i="76" s="1"/>
  <c r="N1358" i="76"/>
  <c r="S1358" i="76" s="1"/>
  <c r="N1357" i="76"/>
  <c r="S1357" i="76" s="1"/>
  <c r="N1356" i="76"/>
  <c r="S1356" i="76" s="1"/>
  <c r="N1355" i="76"/>
  <c r="S1355" i="76" s="1"/>
  <c r="N1354" i="76"/>
  <c r="S1354" i="76" s="1"/>
  <c r="N1353" i="76"/>
  <c r="S1353" i="76" s="1"/>
  <c r="N1352" i="76"/>
  <c r="S1352" i="76" s="1"/>
  <c r="N1351" i="76"/>
  <c r="S1351" i="76" s="1"/>
  <c r="N1350" i="76"/>
  <c r="S1350" i="76" s="1"/>
  <c r="N1349" i="76"/>
  <c r="S1349" i="76" s="1"/>
  <c r="N1348" i="76"/>
  <c r="S1348" i="76" s="1"/>
  <c r="N1347" i="76"/>
  <c r="S1347" i="76" s="1"/>
  <c r="N1346" i="76"/>
  <c r="S1346" i="76" s="1"/>
  <c r="N1345" i="76"/>
  <c r="S1345" i="76" s="1"/>
  <c r="N1344" i="76"/>
  <c r="S1344" i="76" s="1"/>
  <c r="N1343" i="76"/>
  <c r="S1343" i="76" s="1"/>
  <c r="N1342" i="76"/>
  <c r="S1342" i="76" s="1"/>
  <c r="N1341" i="76"/>
  <c r="S1341" i="76" s="1"/>
  <c r="N1340" i="76"/>
  <c r="S1340" i="76" s="1"/>
  <c r="N1339" i="76"/>
  <c r="S1339" i="76" s="1"/>
  <c r="N1338" i="76"/>
  <c r="S1338" i="76" s="1"/>
  <c r="N1337" i="76"/>
  <c r="S1337" i="76" s="1"/>
  <c r="N1336" i="76"/>
  <c r="S1336" i="76" s="1"/>
  <c r="N1335" i="76"/>
  <c r="S1335" i="76" s="1"/>
  <c r="N1334" i="76"/>
  <c r="S1334" i="76" s="1"/>
  <c r="N1333" i="76"/>
  <c r="S1333" i="76" s="1"/>
  <c r="N1332" i="76"/>
  <c r="S1332" i="76" s="1"/>
  <c r="N1331" i="76"/>
  <c r="S1331" i="76" s="1"/>
  <c r="N1330" i="76"/>
  <c r="S1330" i="76" s="1"/>
  <c r="N1329" i="76"/>
  <c r="S1329" i="76" s="1"/>
  <c r="N1328" i="76"/>
  <c r="S1328" i="76" s="1"/>
  <c r="N1327" i="76"/>
  <c r="S1327" i="76" s="1"/>
  <c r="N1326" i="76"/>
  <c r="S1326" i="76" s="1"/>
  <c r="N1325" i="76"/>
  <c r="S1325" i="76" s="1"/>
  <c r="N1324" i="76"/>
  <c r="S1324" i="76" s="1"/>
  <c r="N1323" i="76"/>
  <c r="S1323" i="76" s="1"/>
  <c r="N1322" i="76"/>
  <c r="S1322" i="76" s="1"/>
  <c r="N1321" i="76"/>
  <c r="S1321" i="76" s="1"/>
  <c r="N1320" i="76"/>
  <c r="S1320" i="76" s="1"/>
  <c r="N1319" i="76"/>
  <c r="S1319" i="76" s="1"/>
  <c r="N1318" i="76"/>
  <c r="S1318" i="76" s="1"/>
  <c r="N1317" i="76"/>
  <c r="S1317" i="76" s="1"/>
  <c r="N1316" i="76"/>
  <c r="S1316" i="76" s="1"/>
  <c r="N1315" i="76"/>
  <c r="S1315" i="76" s="1"/>
  <c r="N1314" i="76"/>
  <c r="S1314" i="76" s="1"/>
  <c r="N1313" i="76"/>
  <c r="S1313" i="76" s="1"/>
  <c r="N1312" i="76"/>
  <c r="S1312" i="76" s="1"/>
  <c r="N1311" i="76"/>
  <c r="S1311" i="76" s="1"/>
  <c r="N1310" i="76"/>
  <c r="S1310" i="76" s="1"/>
  <c r="N1309" i="76"/>
  <c r="S1309" i="76" s="1"/>
  <c r="N1308" i="76"/>
  <c r="S1308" i="76" s="1"/>
  <c r="N1307" i="76"/>
  <c r="S1307" i="76" s="1"/>
  <c r="N1306" i="76"/>
  <c r="S1306" i="76" s="1"/>
  <c r="N1305" i="76"/>
  <c r="S1305" i="76" s="1"/>
  <c r="N1304" i="76"/>
  <c r="S1304" i="76" s="1"/>
  <c r="N1303" i="76"/>
  <c r="S1303" i="76" s="1"/>
  <c r="N1302" i="76"/>
  <c r="S1302" i="76" s="1"/>
  <c r="N1301" i="76"/>
  <c r="S1301" i="76" s="1"/>
  <c r="N1300" i="76"/>
  <c r="S1300" i="76" s="1"/>
  <c r="N1299" i="76"/>
  <c r="S1299" i="76" s="1"/>
  <c r="N1298" i="76"/>
  <c r="S1298" i="76" s="1"/>
  <c r="N1297" i="76"/>
  <c r="S1297" i="76" s="1"/>
  <c r="N1296" i="76"/>
  <c r="S1296" i="76" s="1"/>
  <c r="N1295" i="76"/>
  <c r="S1295" i="76" s="1"/>
  <c r="N1294" i="76"/>
  <c r="S1294" i="76" s="1"/>
  <c r="N1293" i="76"/>
  <c r="S1293" i="76" s="1"/>
  <c r="N1292" i="76"/>
  <c r="S1292" i="76" s="1"/>
  <c r="N1291" i="76"/>
  <c r="S1291" i="76" s="1"/>
  <c r="N1290" i="76"/>
  <c r="S1290" i="76" s="1"/>
  <c r="R1285" i="76"/>
  <c r="S1285" i="76" s="1"/>
  <c r="R1284" i="76"/>
  <c r="S1284" i="76" s="1"/>
  <c r="R1283" i="76"/>
  <c r="S1283" i="76" s="1"/>
  <c r="R1282" i="76"/>
  <c r="S1282" i="76" s="1"/>
  <c r="R1281" i="76"/>
  <c r="S1281" i="76" s="1"/>
  <c r="R1280" i="76"/>
  <c r="S1280" i="76" s="1"/>
  <c r="R1279" i="76"/>
  <c r="S1279" i="76" s="1"/>
  <c r="R1278" i="76"/>
  <c r="S1278" i="76" s="1"/>
  <c r="R1277" i="76"/>
  <c r="S1277" i="76" s="1"/>
  <c r="R1276" i="76"/>
  <c r="S1276" i="76" s="1"/>
  <c r="R1275" i="76"/>
  <c r="S1275" i="76" s="1"/>
  <c r="R1274" i="76"/>
  <c r="S1274" i="76" s="1"/>
  <c r="R1273" i="76"/>
  <c r="S1273" i="76" s="1"/>
  <c r="R1272" i="76"/>
  <c r="S1272" i="76" s="1"/>
  <c r="R1271" i="76"/>
  <c r="S1271" i="76" s="1"/>
  <c r="R1270" i="76"/>
  <c r="S1270" i="76" s="1"/>
  <c r="R1269" i="76"/>
  <c r="S1269" i="76" s="1"/>
  <c r="R1268" i="76"/>
  <c r="S1268" i="76" s="1"/>
  <c r="R1267" i="76"/>
  <c r="S1267" i="76" s="1"/>
  <c r="R1266" i="76"/>
  <c r="S1266" i="76" s="1"/>
  <c r="R1265" i="76"/>
  <c r="S1265" i="76" s="1"/>
  <c r="R1264" i="76"/>
  <c r="S1264" i="76" s="1"/>
  <c r="R1263" i="76"/>
  <c r="S1263" i="76" s="1"/>
  <c r="R1262" i="76"/>
  <c r="S1262" i="76" s="1"/>
  <c r="R1261" i="76"/>
  <c r="S1261" i="76" s="1"/>
  <c r="R1260" i="76"/>
  <c r="S1260" i="76" s="1"/>
  <c r="R1259" i="76"/>
  <c r="S1259" i="76" s="1"/>
  <c r="R1258" i="76"/>
  <c r="S1258" i="76" s="1"/>
  <c r="R1257" i="76"/>
  <c r="S1257" i="76" s="1"/>
  <c r="R1256" i="76"/>
  <c r="S1256" i="76" s="1"/>
  <c r="R1255" i="76"/>
  <c r="S1255" i="76" s="1"/>
  <c r="R1254" i="76"/>
  <c r="S1254" i="76" s="1"/>
  <c r="R1253" i="76"/>
  <c r="S1253" i="76" s="1"/>
  <c r="R1252" i="76"/>
  <c r="S1252" i="76" s="1"/>
  <c r="R1251" i="76"/>
  <c r="S1251" i="76" s="1"/>
  <c r="R1250" i="76"/>
  <c r="S1250" i="76" s="1"/>
  <c r="R1249" i="76"/>
  <c r="S1249" i="76" s="1"/>
  <c r="R1248" i="76"/>
  <c r="S1248" i="76" s="1"/>
  <c r="R1247" i="76"/>
  <c r="S1247" i="76" s="1"/>
  <c r="R1246" i="76"/>
  <c r="S1246" i="76" s="1"/>
  <c r="R1245" i="76"/>
  <c r="S1245" i="76" s="1"/>
  <c r="R1244" i="76"/>
  <c r="S1244" i="76" s="1"/>
  <c r="R1243" i="76"/>
  <c r="S1243" i="76" s="1"/>
  <c r="R1242" i="76"/>
  <c r="S1242" i="76" s="1"/>
  <c r="R1241" i="76"/>
  <c r="S1241" i="76" s="1"/>
  <c r="R1240" i="76"/>
  <c r="S1240" i="76" s="1"/>
  <c r="R1239" i="76"/>
  <c r="S1239" i="76" s="1"/>
  <c r="R1238" i="76"/>
  <c r="S1238" i="76" s="1"/>
  <c r="R1237" i="76"/>
  <c r="S1237" i="76" s="1"/>
  <c r="R1236" i="76"/>
  <c r="S1236" i="76" s="1"/>
  <c r="R1235" i="76"/>
  <c r="S1235" i="76" s="1"/>
  <c r="R1234" i="76"/>
  <c r="S1234" i="76" s="1"/>
  <c r="R1233" i="76"/>
  <c r="S1233" i="76" s="1"/>
  <c r="R1232" i="76"/>
  <c r="S1232" i="76" s="1"/>
  <c r="R1231" i="76"/>
  <c r="S1231" i="76" s="1"/>
  <c r="R1230" i="76"/>
  <c r="S1230" i="76" s="1"/>
  <c r="R1229" i="76"/>
  <c r="S1229" i="76" s="1"/>
  <c r="R1228" i="76"/>
  <c r="S1228" i="76" s="1"/>
  <c r="R1227" i="76"/>
  <c r="S1227" i="76" s="1"/>
  <c r="R1226" i="76"/>
  <c r="S1226" i="76" s="1"/>
  <c r="R1222" i="76"/>
  <c r="S1222" i="76" s="1"/>
  <c r="R1221" i="76"/>
  <c r="S1221" i="76" s="1"/>
  <c r="R1220" i="76"/>
  <c r="S1220" i="76" s="1"/>
  <c r="R1219" i="76"/>
  <c r="S1219" i="76" s="1"/>
  <c r="R1218" i="76"/>
  <c r="S1218" i="76" s="1"/>
  <c r="R1217" i="76"/>
  <c r="S1217" i="76" s="1"/>
  <c r="R1216" i="76"/>
  <c r="S1216" i="76" s="1"/>
  <c r="R1215" i="76"/>
  <c r="S1215" i="76" s="1"/>
  <c r="R1214" i="76"/>
  <c r="S1214" i="76" s="1"/>
  <c r="R1213" i="76"/>
  <c r="S1213" i="76" s="1"/>
  <c r="R1212" i="76"/>
  <c r="S1212" i="76" s="1"/>
  <c r="R1211" i="76"/>
  <c r="S1211" i="76" s="1"/>
  <c r="R1210" i="76"/>
  <c r="S1210" i="76" s="1"/>
  <c r="R1209" i="76"/>
  <c r="S1209" i="76" s="1"/>
  <c r="R1208" i="76"/>
  <c r="S1208" i="76" s="1"/>
  <c r="R1207" i="76"/>
  <c r="S1207" i="76" s="1"/>
  <c r="R1206" i="76"/>
  <c r="S1206" i="76" s="1"/>
  <c r="R1205" i="76"/>
  <c r="S1205" i="76" s="1"/>
  <c r="R1204" i="76"/>
  <c r="S1204" i="76" s="1"/>
  <c r="R1203" i="76"/>
  <c r="S1203" i="76" s="1"/>
  <c r="R1202" i="76"/>
  <c r="S1202" i="76" s="1"/>
  <c r="R1201" i="76"/>
  <c r="S1201" i="76" s="1"/>
  <c r="R1200" i="76"/>
  <c r="S1200" i="76" s="1"/>
  <c r="R1199" i="76"/>
  <c r="S1199" i="76" s="1"/>
  <c r="R1198" i="76"/>
  <c r="S1198" i="76" s="1"/>
  <c r="R1197" i="76"/>
  <c r="S1197" i="76" s="1"/>
  <c r="R1196" i="76"/>
  <c r="S1196" i="76" s="1"/>
  <c r="R1195" i="76"/>
  <c r="S1195" i="76" s="1"/>
  <c r="R1194" i="76"/>
  <c r="S1194" i="76" s="1"/>
  <c r="R1193" i="76"/>
  <c r="S1193" i="76" s="1"/>
  <c r="R1192" i="76"/>
  <c r="S1192" i="76" s="1"/>
  <c r="R1191" i="76"/>
  <c r="S1191" i="76" s="1"/>
  <c r="R1190" i="76"/>
  <c r="S1190" i="76" s="1"/>
  <c r="R1189" i="76"/>
  <c r="S1189" i="76" s="1"/>
  <c r="R1188" i="76"/>
  <c r="S1188" i="76" s="1"/>
  <c r="R1187" i="76"/>
  <c r="S1187" i="76" s="1"/>
  <c r="R1186" i="76"/>
  <c r="S1186" i="76" s="1"/>
  <c r="R1185" i="76"/>
  <c r="S1185" i="76" s="1"/>
  <c r="R1184" i="76"/>
  <c r="S1184" i="76" s="1"/>
  <c r="R1183" i="76"/>
  <c r="S1183" i="76" s="1"/>
  <c r="R1182" i="76"/>
  <c r="S1182" i="76" s="1"/>
  <c r="R1181" i="76"/>
  <c r="S1181" i="76" s="1"/>
  <c r="R1180" i="76"/>
  <c r="S1180" i="76" s="1"/>
  <c r="R1179" i="76"/>
  <c r="S1179" i="76" s="1"/>
  <c r="R1178" i="76"/>
  <c r="S1178" i="76" s="1"/>
  <c r="R1177" i="76"/>
  <c r="S1177" i="76" s="1"/>
  <c r="R1176" i="76"/>
  <c r="S1176" i="76" s="1"/>
  <c r="R1175" i="76"/>
  <c r="S1175" i="76" s="1"/>
  <c r="R1174" i="76"/>
  <c r="S1174" i="76" s="1"/>
  <c r="R1173" i="76"/>
  <c r="S1173" i="76" s="1"/>
  <c r="R1172" i="76"/>
  <c r="S1172" i="76" s="1"/>
  <c r="R1171" i="76"/>
  <c r="S1171" i="76" s="1"/>
  <c r="R1170" i="76"/>
  <c r="S1170" i="76" s="1"/>
  <c r="R1169" i="76"/>
  <c r="S1169" i="76" s="1"/>
  <c r="R1168" i="76"/>
  <c r="S1168" i="76" s="1"/>
  <c r="R1167" i="76"/>
  <c r="S1167" i="76" s="1"/>
  <c r="R1166" i="76"/>
  <c r="S1166" i="76" s="1"/>
  <c r="R1165" i="76"/>
  <c r="S1165" i="76" s="1"/>
  <c r="R1164" i="76"/>
  <c r="S1164" i="76" s="1"/>
  <c r="R1163" i="76"/>
  <c r="S1163" i="76" s="1"/>
  <c r="S1159" i="76"/>
  <c r="S1158" i="76"/>
  <c r="S1157" i="76"/>
  <c r="S1153" i="76"/>
  <c r="S1152" i="76"/>
  <c r="S1151" i="76"/>
  <c r="S1150" i="76"/>
  <c r="S1149" i="76"/>
  <c r="S1148" i="76"/>
  <c r="S1147" i="76"/>
  <c r="S1146" i="76"/>
  <c r="S1145" i="76"/>
  <c r="S1144" i="76"/>
  <c r="S1143" i="76"/>
  <c r="S1142" i="76"/>
  <c r="S1141" i="76"/>
  <c r="S1140" i="76"/>
  <c r="S1139" i="76"/>
  <c r="S1138" i="76"/>
  <c r="S1137" i="76"/>
  <c r="S1136" i="76"/>
  <c r="S1135" i="76"/>
  <c r="S1134" i="76"/>
  <c r="S1133" i="76"/>
  <c r="S1132" i="76"/>
  <c r="S1131" i="76"/>
  <c r="S1130" i="76"/>
  <c r="S1129" i="76"/>
  <c r="S1128" i="76"/>
  <c r="S1127" i="76"/>
  <c r="S1126" i="76"/>
  <c r="S1125" i="76"/>
  <c r="S1124" i="76"/>
  <c r="S1123" i="76"/>
  <c r="S1122" i="76"/>
  <c r="S1121" i="76"/>
  <c r="S1120" i="76"/>
  <c r="S1119" i="76"/>
  <c r="S1118" i="76"/>
  <c r="S1117" i="76"/>
  <c r="S1116" i="76"/>
  <c r="S1115" i="76"/>
  <c r="S1114" i="76"/>
  <c r="S1113" i="76"/>
  <c r="S1112" i="76"/>
  <c r="S1111" i="76"/>
  <c r="S1110" i="76"/>
  <c r="S1109" i="76"/>
  <c r="S1108" i="76"/>
  <c r="S1107" i="76"/>
  <c r="S1106" i="76"/>
  <c r="S1105" i="76"/>
  <c r="S1104" i="76"/>
  <c r="S1103" i="76"/>
  <c r="S1099" i="76"/>
  <c r="S1098" i="76"/>
  <c r="S1097" i="76"/>
  <c r="S1096" i="76"/>
  <c r="S1095" i="76"/>
  <c r="S1094" i="76"/>
  <c r="S1090" i="76"/>
  <c r="S1091" i="76" s="1"/>
  <c r="S1089" i="76" s="1"/>
  <c r="E1087" i="76"/>
  <c r="E1088" i="76"/>
  <c r="E1407" i="76"/>
  <c r="E1288" i="76"/>
  <c r="E1610" i="76"/>
  <c r="L134" i="1"/>
  <c r="G134" i="1" s="1"/>
  <c r="E1572" i="76"/>
  <c r="L133" i="1"/>
  <c r="G133" i="1" s="1"/>
  <c r="E1544" i="76"/>
  <c r="L132" i="1"/>
  <c r="G132" i="1" s="1"/>
  <c r="E1533" i="76"/>
  <c r="L131" i="1"/>
  <c r="G131" i="1" s="1"/>
  <c r="E1526" i="76"/>
  <c r="L130" i="1"/>
  <c r="G130" i="1" s="1"/>
  <c r="E1521" i="76"/>
  <c r="L129" i="1"/>
  <c r="G129" i="1" s="1"/>
  <c r="E1515" i="76"/>
  <c r="L128" i="1"/>
  <c r="G128" i="1" s="1"/>
  <c r="K125" i="1"/>
  <c r="L125" i="1"/>
  <c r="K116" i="1"/>
  <c r="L116" i="1"/>
  <c r="E116" i="1"/>
  <c r="P2195" i="76"/>
  <c r="S2195" i="76" s="1"/>
  <c r="S2196" i="76" s="1"/>
  <c r="S2193" i="76" s="1"/>
  <c r="P2190" i="76"/>
  <c r="S2190" i="76" s="1"/>
  <c r="E2193" i="76"/>
  <c r="E2188" i="76"/>
  <c r="S2078" i="76"/>
  <c r="S2079" i="76"/>
  <c r="S2080" i="76"/>
  <c r="S2081" i="76"/>
  <c r="S2082" i="76"/>
  <c r="S2077" i="76"/>
  <c r="S1770" i="76"/>
  <c r="S1769" i="76"/>
  <c r="S1768" i="76"/>
  <c r="S1767" i="76"/>
  <c r="S1766" i="76"/>
  <c r="S1765" i="76"/>
  <c r="S1764" i="76"/>
  <c r="S1763" i="76"/>
  <c r="S1762" i="76"/>
  <c r="S1761" i="76"/>
  <c r="S1760" i="76"/>
  <c r="S1759" i="76"/>
  <c r="S1758" i="76"/>
  <c r="S1757" i="76"/>
  <c r="S1756" i="76"/>
  <c r="S1755" i="76"/>
  <c r="S1754" i="76"/>
  <c r="S1753" i="76"/>
  <c r="S1752" i="76"/>
  <c r="S1751" i="76"/>
  <c r="S1750" i="76"/>
  <c r="S1749" i="76"/>
  <c r="S1748" i="76"/>
  <c r="S1747" i="76"/>
  <c r="S1746" i="76"/>
  <c r="S1745" i="76"/>
  <c r="S1744" i="76"/>
  <c r="S1743" i="76"/>
  <c r="S1742" i="76"/>
  <c r="S1741" i="76"/>
  <c r="S1740" i="76"/>
  <c r="S1739" i="76"/>
  <c r="S1738" i="76"/>
  <c r="S1737" i="76"/>
  <c r="S1736" i="76"/>
  <c r="S1735" i="76"/>
  <c r="S1734" i="76"/>
  <c r="S1733" i="76"/>
  <c r="S1732" i="76"/>
  <c r="S1731" i="76"/>
  <c r="S1730" i="76"/>
  <c r="S1729" i="76"/>
  <c r="S1728" i="76"/>
  <c r="S1727" i="76"/>
  <c r="S1726" i="76"/>
  <c r="S1725" i="76"/>
  <c r="S1724" i="76"/>
  <c r="S1723" i="76"/>
  <c r="S1722" i="76"/>
  <c r="S1721" i="76"/>
  <c r="S1720" i="76"/>
  <c r="S1719" i="76"/>
  <c r="S1718" i="76"/>
  <c r="S1717" i="76"/>
  <c r="S1716" i="76"/>
  <c r="S1715" i="76"/>
  <c r="S1714" i="76"/>
  <c r="S1713" i="76"/>
  <c r="S1712" i="76"/>
  <c r="S1711" i="76"/>
  <c r="S1710" i="76"/>
  <c r="S1709" i="76"/>
  <c r="S1708" i="76"/>
  <c r="S1707" i="76"/>
  <c r="S1706" i="76"/>
  <c r="S1705" i="76"/>
  <c r="S1704" i="76"/>
  <c r="S1703" i="76"/>
  <c r="S1702" i="76"/>
  <c r="S1701" i="76"/>
  <c r="S1700" i="76"/>
  <c r="S1699" i="76"/>
  <c r="E1698" i="76"/>
  <c r="S1978" i="76"/>
  <c r="S1977" i="76"/>
  <c r="S1976" i="76"/>
  <c r="S1975" i="76"/>
  <c r="S1974" i="76"/>
  <c r="S1973" i="76"/>
  <c r="S1972" i="76"/>
  <c r="S1971" i="76"/>
  <c r="S1970" i="76"/>
  <c r="S1969" i="76"/>
  <c r="S1968" i="76"/>
  <c r="S1967" i="76"/>
  <c r="S1966" i="76"/>
  <c r="S1965" i="76"/>
  <c r="S1964" i="76"/>
  <c r="S1963" i="76"/>
  <c r="S1962" i="76"/>
  <c r="S1961" i="76"/>
  <c r="S1960" i="76"/>
  <c r="S1959" i="76"/>
  <c r="S1958" i="76"/>
  <c r="S1957" i="76"/>
  <c r="S1956" i="76"/>
  <c r="S1955" i="76"/>
  <c r="S1954" i="76"/>
  <c r="S1953" i="76"/>
  <c r="S1952" i="76"/>
  <c r="S1951" i="76"/>
  <c r="S1950" i="76"/>
  <c r="S1949" i="76"/>
  <c r="S1948" i="76"/>
  <c r="S1947" i="76"/>
  <c r="S1946" i="76"/>
  <c r="S1945" i="76"/>
  <c r="S1944" i="76"/>
  <c r="S1943" i="76"/>
  <c r="S1942" i="76"/>
  <c r="S1941" i="76"/>
  <c r="S1940" i="76"/>
  <c r="S1939" i="76"/>
  <c r="S1938" i="76"/>
  <c r="S1937" i="76"/>
  <c r="S1936" i="76"/>
  <c r="S1935" i="76"/>
  <c r="S1934" i="76"/>
  <c r="S1933" i="76"/>
  <c r="S1932" i="76"/>
  <c r="S1931" i="76"/>
  <c r="S1930" i="76"/>
  <c r="S1929" i="76"/>
  <c r="S1928" i="76"/>
  <c r="S1927" i="76"/>
  <c r="S1926" i="76"/>
  <c r="S1925" i="76"/>
  <c r="S1924" i="76"/>
  <c r="S1923" i="76"/>
  <c r="S1922" i="76"/>
  <c r="S1921" i="76"/>
  <c r="S1920" i="76"/>
  <c r="S1919" i="76"/>
  <c r="S1918" i="76"/>
  <c r="S1917" i="76"/>
  <c r="S1916" i="76"/>
  <c r="S1915" i="76"/>
  <c r="S1914" i="76"/>
  <c r="S1913" i="76"/>
  <c r="S1912" i="76"/>
  <c r="S1911" i="76"/>
  <c r="S1775" i="76"/>
  <c r="S1776" i="76"/>
  <c r="S1777" i="76"/>
  <c r="S1778" i="76"/>
  <c r="S1779" i="76"/>
  <c r="S1780" i="76"/>
  <c r="S1781" i="76"/>
  <c r="S1782" i="76"/>
  <c r="S1783" i="76"/>
  <c r="S1784" i="76"/>
  <c r="S1785" i="76"/>
  <c r="S1786" i="76"/>
  <c r="S1787" i="76"/>
  <c r="S1788" i="76"/>
  <c r="S1789" i="76"/>
  <c r="S1790" i="76"/>
  <c r="S1791" i="76"/>
  <c r="S1792" i="76"/>
  <c r="S1793" i="76"/>
  <c r="S1794" i="76"/>
  <c r="S1795" i="76"/>
  <c r="S1796" i="76"/>
  <c r="S1797" i="76"/>
  <c r="S1798" i="76"/>
  <c r="S1799" i="76"/>
  <c r="S1800" i="76"/>
  <c r="S1801" i="76"/>
  <c r="S1802" i="76"/>
  <c r="S1803" i="76"/>
  <c r="S1804" i="76"/>
  <c r="S1805" i="76"/>
  <c r="S1806" i="76"/>
  <c r="S1807" i="76"/>
  <c r="S1808" i="76"/>
  <c r="S1809" i="76"/>
  <c r="S1810" i="76"/>
  <c r="S1811" i="76"/>
  <c r="S1812" i="76"/>
  <c r="S1813" i="76"/>
  <c r="S1814" i="76"/>
  <c r="S1815" i="76"/>
  <c r="S1816" i="76"/>
  <c r="S1817" i="76"/>
  <c r="S1818" i="76"/>
  <c r="S1819" i="76"/>
  <c r="S1820" i="76"/>
  <c r="S1821" i="76"/>
  <c r="S1822" i="76"/>
  <c r="S1823" i="76"/>
  <c r="S1824" i="76"/>
  <c r="S1825" i="76"/>
  <c r="S1826" i="76"/>
  <c r="S1827" i="76"/>
  <c r="S1828" i="76"/>
  <c r="S1829" i="76"/>
  <c r="S1830" i="76"/>
  <c r="S1831" i="76"/>
  <c r="S1832" i="76"/>
  <c r="S1833" i="76"/>
  <c r="S1834" i="76"/>
  <c r="S1835" i="76"/>
  <c r="S1836" i="76"/>
  <c r="S1837" i="76"/>
  <c r="S1838" i="76"/>
  <c r="S1839" i="76"/>
  <c r="S1840" i="76"/>
  <c r="S1841" i="76"/>
  <c r="S1842" i="76"/>
  <c r="S1843" i="76"/>
  <c r="S1844" i="76"/>
  <c r="S1845" i="76"/>
  <c r="S1846" i="76"/>
  <c r="S1847" i="76"/>
  <c r="S1848" i="76"/>
  <c r="S1849" i="76"/>
  <c r="S1850" i="76"/>
  <c r="S1851" i="76"/>
  <c r="S1852" i="76"/>
  <c r="S1853" i="76"/>
  <c r="S1854" i="76"/>
  <c r="S1855" i="76"/>
  <c r="S1856" i="76"/>
  <c r="S1857" i="76"/>
  <c r="S1858" i="76"/>
  <c r="S1859" i="76"/>
  <c r="S1860" i="76"/>
  <c r="S1861" i="76"/>
  <c r="S1862" i="76"/>
  <c r="S1863" i="76"/>
  <c r="S1864" i="76"/>
  <c r="S1865" i="76"/>
  <c r="S1866" i="76"/>
  <c r="S1867" i="76"/>
  <c r="S1868" i="76"/>
  <c r="S1869" i="76"/>
  <c r="S1870" i="76"/>
  <c r="S1871" i="76"/>
  <c r="S1872" i="76"/>
  <c r="S1873" i="76"/>
  <c r="S1874" i="76"/>
  <c r="S1875" i="76"/>
  <c r="S1876" i="76"/>
  <c r="S1877" i="76"/>
  <c r="S1878" i="76"/>
  <c r="S1879" i="76"/>
  <c r="S1880" i="76"/>
  <c r="S1881" i="76"/>
  <c r="S1882" i="76"/>
  <c r="S1883" i="76"/>
  <c r="S1884" i="76"/>
  <c r="S1885" i="76"/>
  <c r="S1886" i="76"/>
  <c r="S1887" i="76"/>
  <c r="S1888" i="76"/>
  <c r="S1889" i="76"/>
  <c r="S1890" i="76"/>
  <c r="S1891" i="76"/>
  <c r="S1892" i="76"/>
  <c r="S1893" i="76"/>
  <c r="S1894" i="76"/>
  <c r="S1895" i="76"/>
  <c r="S1896" i="76"/>
  <c r="S1897" i="76"/>
  <c r="S1898" i="76"/>
  <c r="S1899" i="76"/>
  <c r="S1900" i="76"/>
  <c r="S1901" i="76"/>
  <c r="S1902" i="76"/>
  <c r="S1903" i="76"/>
  <c r="S1904" i="76"/>
  <c r="S1905" i="76"/>
  <c r="S1906" i="76"/>
  <c r="S1907" i="76"/>
  <c r="S1774" i="76"/>
  <c r="S1519" i="76" l="1"/>
  <c r="S1515" i="76" s="1"/>
  <c r="S1100" i="76"/>
  <c r="S1093" i="76" s="1"/>
  <c r="S1608" i="76"/>
  <c r="S1572" i="76" s="1"/>
  <c r="S1570" i="76"/>
  <c r="S1544" i="76" s="1"/>
  <c r="S1625" i="76"/>
  <c r="S1610" i="76" s="1"/>
  <c r="S1542" i="76"/>
  <c r="S1533" i="76" s="1"/>
  <c r="S1513" i="76"/>
  <c r="S1504" i="76" s="1"/>
  <c r="S1524" i="76"/>
  <c r="S1521" i="76" s="1"/>
  <c r="S1502" i="76"/>
  <c r="S1408" i="76" s="1"/>
  <c r="S1405" i="76"/>
  <c r="S1289" i="76" s="1"/>
  <c r="S1160" i="76"/>
  <c r="S1156" i="76" s="1"/>
  <c r="S1154" i="76"/>
  <c r="S1102" i="76" s="1"/>
  <c r="S1286" i="76"/>
  <c r="S1225" i="76" s="1"/>
  <c r="S1223" i="76"/>
  <c r="S1162" i="76" s="1"/>
  <c r="S2191" i="76"/>
  <c r="S2188" i="76" s="1"/>
  <c r="S1979" i="76"/>
  <c r="S1910" i="76" s="1"/>
  <c r="S1771" i="76"/>
  <c r="S1698" i="76" s="1"/>
  <c r="S1908" i="76"/>
  <c r="S1773" i="76" s="1"/>
  <c r="E1981" i="76"/>
  <c r="Q1694" i="76"/>
  <c r="S1694" i="76" s="1"/>
  <c r="Q1693" i="76"/>
  <c r="S1693" i="76" s="1"/>
  <c r="Q1692" i="76"/>
  <c r="S1692" i="76" s="1"/>
  <c r="Q1691" i="76"/>
  <c r="S1691" i="76" s="1"/>
  <c r="Q1690" i="76"/>
  <c r="S1690" i="76" s="1"/>
  <c r="Q1689" i="76"/>
  <c r="S1689" i="76" s="1"/>
  <c r="Q1688" i="76"/>
  <c r="S1688" i="76" s="1"/>
  <c r="Q1687" i="76"/>
  <c r="S1687" i="76" s="1"/>
  <c r="Q1686" i="76"/>
  <c r="S1686" i="76" s="1"/>
  <c r="Q1685" i="76"/>
  <c r="S1685" i="76" s="1"/>
  <c r="Q1684" i="76"/>
  <c r="S1684" i="76" s="1"/>
  <c r="Q1683" i="76"/>
  <c r="S1683" i="76" s="1"/>
  <c r="Q1682" i="76"/>
  <c r="S1682" i="76" s="1"/>
  <c r="Q1681" i="76"/>
  <c r="S1681" i="76" s="1"/>
  <c r="Q1680" i="76"/>
  <c r="S1680" i="76" s="1"/>
  <c r="Q1679" i="76"/>
  <c r="S1679" i="76" s="1"/>
  <c r="Q1678" i="76"/>
  <c r="S1678" i="76" s="1"/>
  <c r="Q1677" i="76"/>
  <c r="S1677" i="76" s="1"/>
  <c r="Q1676" i="76"/>
  <c r="S1676" i="76" s="1"/>
  <c r="Q1675" i="76"/>
  <c r="S1675" i="76" s="1"/>
  <c r="Q1674" i="76"/>
  <c r="S1674" i="76" s="1"/>
  <c r="Q1673" i="76"/>
  <c r="S1673" i="76" s="1"/>
  <c r="Q1672" i="76"/>
  <c r="S1672" i="76" s="1"/>
  <c r="Q1671" i="76"/>
  <c r="S1671" i="76" s="1"/>
  <c r="Q1670" i="76"/>
  <c r="S1670" i="76" s="1"/>
  <c r="Q1669" i="76"/>
  <c r="S1669" i="76" s="1"/>
  <c r="Q1668" i="76"/>
  <c r="Q1667" i="76"/>
  <c r="S1667" i="76" s="1"/>
  <c r="Q1666" i="76"/>
  <c r="S1666" i="76" s="1"/>
  <c r="Q1665" i="76"/>
  <c r="S1665" i="76" s="1"/>
  <c r="E1628" i="76"/>
  <c r="S2185" i="76"/>
  <c r="S2184" i="76"/>
  <c r="S2179" i="76"/>
  <c r="S2178" i="76"/>
  <c r="S2173" i="76"/>
  <c r="S2166" i="76"/>
  <c r="O2151" i="76"/>
  <c r="S2151" i="76"/>
  <c r="S2152" i="76" s="1"/>
  <c r="S2150" i="76" s="1"/>
  <c r="R2148" i="76"/>
  <c r="R2152" i="76" s="1"/>
  <c r="Q2147" i="76"/>
  <c r="S2147" i="76" s="1"/>
  <c r="Q2146" i="76"/>
  <c r="S2146" i="76" s="1"/>
  <c r="Q2145" i="76"/>
  <c r="S2145" i="76" s="1"/>
  <c r="Q2144" i="76"/>
  <c r="S2144" i="76" s="1"/>
  <c r="Q2143" i="76"/>
  <c r="S2143" i="76" s="1"/>
  <c r="Q2142" i="76"/>
  <c r="S2142" i="76" s="1"/>
  <c r="Q2141" i="76"/>
  <c r="S2141" i="76" s="1"/>
  <c r="Q2140" i="76"/>
  <c r="S2140" i="76" s="1"/>
  <c r="Q2139" i="76"/>
  <c r="S2139" i="76" s="1"/>
  <c r="Q2138" i="76"/>
  <c r="S2138" i="76" s="1"/>
  <c r="Q2137" i="76"/>
  <c r="S2137" i="76" s="1"/>
  <c r="Q2136" i="76"/>
  <c r="S2136" i="76" s="1"/>
  <c r="Q2135" i="76"/>
  <c r="S2135" i="76" s="1"/>
  <c r="Q2134" i="76"/>
  <c r="S2134" i="76" s="1"/>
  <c r="Q2129" i="76"/>
  <c r="S2129" i="76" s="1"/>
  <c r="Q2128" i="76"/>
  <c r="S2128" i="76" s="1"/>
  <c r="Q1663" i="76"/>
  <c r="S1663" i="76" s="1"/>
  <c r="Q1662" i="76"/>
  <c r="S1662" i="76" s="1"/>
  <c r="Q1661" i="76"/>
  <c r="S1661" i="76" s="1"/>
  <c r="Q1660" i="76"/>
  <c r="S1660" i="76" s="1"/>
  <c r="Q1659" i="76"/>
  <c r="S1659" i="76" s="1"/>
  <c r="Q1658" i="76"/>
  <c r="S1658" i="76" s="1"/>
  <c r="Q1657" i="76"/>
  <c r="S1657" i="76" s="1"/>
  <c r="Q1656" i="76"/>
  <c r="S1656" i="76" s="1"/>
  <c r="Q1655" i="76"/>
  <c r="S1655" i="76" s="1"/>
  <c r="Q1654" i="76"/>
  <c r="S1654" i="76" s="1"/>
  <c r="Q1653" i="76"/>
  <c r="S1653" i="76" s="1"/>
  <c r="Q1652" i="76"/>
  <c r="S1652" i="76" s="1"/>
  <c r="Q1651" i="76"/>
  <c r="S1651" i="76" s="1"/>
  <c r="Q1650" i="76"/>
  <c r="S1650" i="76" s="1"/>
  <c r="Q1649" i="76"/>
  <c r="S1649" i="76" s="1"/>
  <c r="S1648" i="76"/>
  <c r="Q1647" i="76"/>
  <c r="S1647" i="76" s="1"/>
  <c r="Q1646" i="76"/>
  <c r="S1646" i="76" s="1"/>
  <c r="S1645" i="76"/>
  <c r="Q1634" i="76"/>
  <c r="S1634" i="76" s="1"/>
  <c r="Q1633" i="76"/>
  <c r="S1633" i="76" s="1"/>
  <c r="Q1632" i="76"/>
  <c r="S1632" i="76" s="1"/>
  <c r="Q1644" i="76"/>
  <c r="S1644" i="76" s="1"/>
  <c r="Q1643" i="76"/>
  <c r="S1643" i="76" s="1"/>
  <c r="Q1642" i="76"/>
  <c r="S1642" i="76" s="1"/>
  <c r="Q1641" i="76"/>
  <c r="S1641" i="76" s="1"/>
  <c r="Q1640" i="76"/>
  <c r="S1640" i="76" s="1"/>
  <c r="Q1639" i="76"/>
  <c r="S1639" i="76" s="1"/>
  <c r="Q1638" i="76"/>
  <c r="S1638" i="76" s="1"/>
  <c r="Q1637" i="76"/>
  <c r="S1637" i="76" s="1"/>
  <c r="Q1636" i="76"/>
  <c r="S1636" i="76" s="1"/>
  <c r="Q1635" i="76"/>
  <c r="S1635" i="76" s="1"/>
  <c r="Q1631" i="76"/>
  <c r="Q2171" i="76"/>
  <c r="S2171" i="76" s="1"/>
  <c r="Q2161" i="76"/>
  <c r="S2161" i="76" s="1"/>
  <c r="S2162" i="76" s="1"/>
  <c r="S2159" i="76" s="1"/>
  <c r="S2123" i="76"/>
  <c r="S2122" i="76"/>
  <c r="S2121" i="76"/>
  <c r="S2120" i="76"/>
  <c r="S2119" i="76"/>
  <c r="S2118" i="76"/>
  <c r="S2117" i="76"/>
  <c r="S2116" i="76"/>
  <c r="S2115" i="76"/>
  <c r="S2114" i="76"/>
  <c r="S2113" i="76"/>
  <c r="S2112" i="76"/>
  <c r="S2111" i="76"/>
  <c r="S2110" i="76"/>
  <c r="S2109" i="76"/>
  <c r="S2108" i="76"/>
  <c r="S2107" i="76"/>
  <c r="S2106" i="76"/>
  <c r="S2105" i="76"/>
  <c r="S2104" i="76"/>
  <c r="S2103" i="76"/>
  <c r="S2102" i="76"/>
  <c r="S2101" i="76"/>
  <c r="S2100" i="76"/>
  <c r="S2099" i="76"/>
  <c r="S2098" i="76"/>
  <c r="S2097" i="76"/>
  <c r="S2096" i="76"/>
  <c r="S2095" i="76"/>
  <c r="S2094" i="76"/>
  <c r="S2093" i="76"/>
  <c r="S2092" i="76"/>
  <c r="S2091" i="76"/>
  <c r="S2090" i="76"/>
  <c r="S2089" i="76"/>
  <c r="S2088" i="76"/>
  <c r="S2087" i="76"/>
  <c r="S2066" i="76"/>
  <c r="S2065" i="76"/>
  <c r="S2064" i="76"/>
  <c r="S2063" i="76"/>
  <c r="S2062" i="76"/>
  <c r="S2061" i="76"/>
  <c r="S2060" i="76"/>
  <c r="S2059" i="76"/>
  <c r="S2058" i="76"/>
  <c r="S2057" i="76"/>
  <c r="S2056" i="76"/>
  <c r="S2055" i="76"/>
  <c r="S2054" i="76"/>
  <c r="S2053" i="76"/>
  <c r="S2052" i="76"/>
  <c r="S2051" i="76"/>
  <c r="S2050" i="76"/>
  <c r="S2049" i="76"/>
  <c r="S2048" i="76"/>
  <c r="S2047" i="76"/>
  <c r="S2046" i="76"/>
  <c r="S2045" i="76"/>
  <c r="S2044" i="76"/>
  <c r="S2043" i="76"/>
  <c r="S2042" i="76"/>
  <c r="S2041" i="76"/>
  <c r="S2040" i="76"/>
  <c r="S2039" i="76"/>
  <c r="S2038" i="76"/>
  <c r="S2037" i="76"/>
  <c r="S2036" i="76"/>
  <c r="S2035" i="76"/>
  <c r="S2034" i="76"/>
  <c r="S2033" i="76"/>
  <c r="S2032" i="76"/>
  <c r="S2031" i="76"/>
  <c r="S2030" i="76"/>
  <c r="S2029" i="76"/>
  <c r="S2028" i="76"/>
  <c r="S2027" i="76"/>
  <c r="S2026" i="76"/>
  <c r="S2025" i="76"/>
  <c r="S2024" i="76"/>
  <c r="S2023" i="76"/>
  <c r="S2022" i="76"/>
  <c r="S2021" i="76"/>
  <c r="S2020" i="76"/>
  <c r="S2019" i="76"/>
  <c r="S2071" i="76"/>
  <c r="S2072" i="76"/>
  <c r="S2070" i="76"/>
  <c r="S2014" i="76"/>
  <c r="S2013" i="76"/>
  <c r="S2012" i="76"/>
  <c r="S1993" i="76"/>
  <c r="S1994" i="76"/>
  <c r="S1995" i="76"/>
  <c r="S1996" i="76"/>
  <c r="S1997" i="76"/>
  <c r="S1998" i="76"/>
  <c r="S1999" i="76"/>
  <c r="S2000" i="76"/>
  <c r="S2001" i="76"/>
  <c r="S2002" i="76"/>
  <c r="S2003" i="76"/>
  <c r="S2004" i="76"/>
  <c r="S2005" i="76"/>
  <c r="S2006" i="76"/>
  <c r="S2007" i="76"/>
  <c r="S2008" i="76"/>
  <c r="S1992" i="76"/>
  <c r="S1631" i="76" l="1"/>
  <c r="S1664" i="76"/>
  <c r="S1668" i="76"/>
  <c r="S2180" i="76"/>
  <c r="S2176" i="76" s="1"/>
  <c r="S2186" i="76"/>
  <c r="S2182" i="76" s="1"/>
  <c r="S2174" i="76"/>
  <c r="S2167" i="76"/>
  <c r="S2164" i="76" s="1"/>
  <c r="S2148" i="76"/>
  <c r="S2132" i="76" s="1"/>
  <c r="S2130" i="76"/>
  <c r="S2126" i="76" s="1"/>
  <c r="S2124" i="76"/>
  <c r="S2067" i="76"/>
  <c r="S2017" i="76" s="1"/>
  <c r="S2083" i="76"/>
  <c r="S2075" i="76" s="1"/>
  <c r="S2073" i="76"/>
  <c r="S2069" i="76" s="1"/>
  <c r="S2015" i="76"/>
  <c r="S2011" i="76" s="1"/>
  <c r="S1987" i="76"/>
  <c r="S1986" i="76"/>
  <c r="S1985" i="76"/>
  <c r="S1984" i="76"/>
  <c r="Q2156" i="76"/>
  <c r="S2156" i="76" s="1"/>
  <c r="S2157" i="76" s="1"/>
  <c r="E1627" i="76"/>
  <c r="E1910" i="76"/>
  <c r="E1773" i="76"/>
  <c r="E1629" i="76"/>
  <c r="L139" i="1"/>
  <c r="G139" i="1" s="1"/>
  <c r="K138" i="1"/>
  <c r="L138" i="1"/>
  <c r="E138" i="1"/>
  <c r="S1696" i="76" l="1"/>
  <c r="S1629" i="76"/>
  <c r="S2169" i="76"/>
  <c r="S2085" i="76"/>
  <c r="S2009" i="76"/>
  <c r="S1988" i="76"/>
  <c r="S1982" i="76" s="1"/>
  <c r="S2154" i="76"/>
  <c r="E2182" i="76"/>
  <c r="L159" i="1"/>
  <c r="G159" i="1" s="1"/>
  <c r="E2176" i="76"/>
  <c r="L158" i="1"/>
  <c r="G158" i="1" s="1"/>
  <c r="E2169" i="76"/>
  <c r="E2164" i="76"/>
  <c r="E2159" i="76"/>
  <c r="E2154" i="76"/>
  <c r="E2150" i="76"/>
  <c r="E2132" i="76"/>
  <c r="L152" i="1"/>
  <c r="G152" i="1" s="1"/>
  <c r="E2126" i="76"/>
  <c r="L151" i="1"/>
  <c r="G151" i="1" s="1"/>
  <c r="E2085" i="76"/>
  <c r="L150" i="1"/>
  <c r="G150" i="1" s="1"/>
  <c r="E2075" i="76"/>
  <c r="L149" i="1"/>
  <c r="G149" i="1" s="1"/>
  <c r="E2069" i="76"/>
  <c r="L148" i="1"/>
  <c r="G148" i="1" s="1"/>
  <c r="E2017" i="76"/>
  <c r="E2011" i="76"/>
  <c r="L146" i="1"/>
  <c r="G146" i="1" s="1"/>
  <c r="E1990" i="76"/>
  <c r="L145" i="1"/>
  <c r="G145" i="1" s="1"/>
  <c r="E1982" i="76"/>
  <c r="L144" i="1"/>
  <c r="G144" i="1" s="1"/>
  <c r="K143" i="1"/>
  <c r="L143" i="1"/>
  <c r="E143" i="1"/>
  <c r="S1990" i="76" l="1"/>
  <c r="B27" i="43"/>
  <c r="L163" i="1"/>
  <c r="L162" i="1"/>
  <c r="K162" i="1"/>
  <c r="L137" i="1"/>
  <c r="B25" i="43"/>
  <c r="L136" i="1"/>
  <c r="L135" i="1"/>
  <c r="K135" i="1"/>
  <c r="E1504" i="76"/>
  <c r="L127" i="1"/>
  <c r="G127" i="1" s="1"/>
  <c r="L126" i="1"/>
  <c r="G126" i="1" s="1"/>
  <c r="E1225" i="76"/>
  <c r="E1156" i="76"/>
  <c r="E1102" i="76"/>
  <c r="E1093" i="76"/>
  <c r="E1089" i="76"/>
  <c r="L117" i="1"/>
  <c r="G117" i="1" s="1"/>
  <c r="N313" i="76"/>
  <c r="N309" i="76"/>
  <c r="S662" i="76"/>
  <c r="S669" i="76"/>
  <c r="S673" i="76"/>
  <c r="S680" i="76"/>
  <c r="S686" i="76"/>
  <c r="S692" i="76"/>
  <c r="S696" i="76"/>
  <c r="R196" i="76"/>
  <c r="S196" i="76" s="1"/>
  <c r="R195" i="76"/>
  <c r="S195" i="76" s="1"/>
  <c r="R194" i="76"/>
  <c r="S194" i="76" s="1"/>
  <c r="R193" i="76"/>
  <c r="S193" i="76" s="1"/>
  <c r="R192" i="76"/>
  <c r="S192" i="76" s="1"/>
  <c r="R191" i="76"/>
  <c r="S191" i="76" s="1"/>
  <c r="R190" i="76"/>
  <c r="S190" i="76" s="1"/>
  <c r="R189" i="76"/>
  <c r="S189" i="76" s="1"/>
  <c r="R188" i="76"/>
  <c r="S188" i="76" s="1"/>
  <c r="R187" i="76"/>
  <c r="S187" i="76" s="1"/>
  <c r="R185" i="76"/>
  <c r="S185" i="76" s="1"/>
  <c r="R186" i="76"/>
  <c r="S186" i="76" s="1"/>
  <c r="R184" i="76"/>
  <c r="S184" i="76" s="1"/>
  <c r="N484" i="76" l="1"/>
  <c r="R484" i="76" s="1"/>
  <c r="S484" i="76" s="1"/>
  <c r="N479" i="76"/>
  <c r="N483" i="76"/>
  <c r="R483" i="76" s="1"/>
  <c r="S483" i="76" s="1"/>
  <c r="N462" i="76"/>
  <c r="B1087" i="76"/>
  <c r="B23" i="43"/>
  <c r="B1088" i="76"/>
  <c r="B1627" i="76"/>
  <c r="S485" i="76" l="1"/>
  <c r="S482" i="76" s="1"/>
  <c r="B1610" i="76"/>
  <c r="B1572" i="76"/>
  <c r="B1544" i="76"/>
  <c r="B1533" i="76"/>
  <c r="B1504" i="76"/>
  <c r="B1526" i="76"/>
  <c r="B1521" i="76"/>
  <c r="B1515" i="76"/>
  <c r="B1408" i="76"/>
  <c r="B1407" i="76"/>
  <c r="B1289" i="76"/>
  <c r="B1288" i="76"/>
  <c r="B1093" i="76"/>
  <c r="B1102" i="76"/>
  <c r="B1156" i="76"/>
  <c r="B1162" i="76"/>
  <c r="B1225" i="76"/>
  <c r="B1089" i="76"/>
  <c r="B1981" i="76"/>
  <c r="B2193" i="76"/>
  <c r="B2188" i="76"/>
  <c r="B1628" i="76"/>
  <c r="B1910" i="76"/>
  <c r="B1773" i="76"/>
  <c r="B1698" i="76"/>
  <c r="B1629" i="76"/>
  <c r="B2182" i="76"/>
  <c r="B2176" i="76"/>
  <c r="B1982" i="76"/>
  <c r="B1990" i="76"/>
  <c r="B2154" i="76"/>
  <c r="B2011" i="76"/>
  <c r="B2017" i="76"/>
  <c r="B2069" i="76"/>
  <c r="B2075" i="76"/>
  <c r="B2150" i="76"/>
  <c r="B2159" i="76"/>
  <c r="B2085" i="76"/>
  <c r="B2164" i="76"/>
  <c r="B2126" i="76"/>
  <c r="B2132" i="76"/>
  <c r="B2169" i="76"/>
  <c r="S261" i="76"/>
  <c r="C325" i="76"/>
  <c r="S376" i="76" l="1"/>
  <c r="S377" i="76"/>
  <c r="S375" i="76"/>
  <c r="N377" i="76"/>
  <c r="S371" i="76"/>
  <c r="S370" i="76"/>
  <c r="C356" i="76"/>
  <c r="S366" i="76"/>
  <c r="S365" i="76"/>
  <c r="S364" i="76"/>
  <c r="S363" i="76"/>
  <c r="S362" i="76"/>
  <c r="S361" i="76"/>
  <c r="S360" i="76"/>
  <c r="S359" i="76"/>
  <c r="S358" i="76"/>
  <c r="S357" i="76"/>
  <c r="N376" i="76"/>
  <c r="N375" i="76"/>
  <c r="C374" i="76"/>
  <c r="E374" i="76"/>
  <c r="D374" i="76"/>
  <c r="N492" i="76"/>
  <c r="S492" i="76" s="1"/>
  <c r="S493" i="76" s="1"/>
  <c r="S491" i="76" s="1"/>
  <c r="C491" i="76"/>
  <c r="E491" i="76"/>
  <c r="D491" i="76"/>
  <c r="C457" i="76"/>
  <c r="S458" i="76"/>
  <c r="S459" i="76" s="1"/>
  <c r="C487" i="76"/>
  <c r="S488" i="76"/>
  <c r="S489" i="76" s="1"/>
  <c r="S487" i="76" s="1"/>
  <c r="E457" i="76"/>
  <c r="D457" i="76"/>
  <c r="E487" i="76"/>
  <c r="D487" i="76"/>
  <c r="E356" i="76"/>
  <c r="D356" i="76"/>
  <c r="C474" i="76"/>
  <c r="S462" i="76"/>
  <c r="S464" i="76" s="1"/>
  <c r="S461" i="76" s="1"/>
  <c r="S454" i="76"/>
  <c r="S455" i="76" s="1"/>
  <c r="S453" i="76" s="1"/>
  <c r="S441" i="76"/>
  <c r="S442" i="76"/>
  <c r="S443" i="76"/>
  <c r="S444" i="76"/>
  <c r="S445" i="76"/>
  <c r="C440" i="76"/>
  <c r="S446" i="76"/>
  <c r="E440" i="76"/>
  <c r="D440" i="76"/>
  <c r="C449" i="76"/>
  <c r="S450" i="76"/>
  <c r="S451" i="76" s="1"/>
  <c r="S449" i="76" s="1"/>
  <c r="E449" i="76"/>
  <c r="D449" i="76"/>
  <c r="S526" i="76"/>
  <c r="S525" i="76"/>
  <c r="S521" i="76"/>
  <c r="S520" i="76"/>
  <c r="C531" i="76"/>
  <c r="C524" i="76"/>
  <c r="C519" i="76"/>
  <c r="S528" i="76"/>
  <c r="S527" i="76"/>
  <c r="S535" i="76"/>
  <c r="S534" i="76"/>
  <c r="S533" i="76"/>
  <c r="S532" i="76"/>
  <c r="C512" i="76"/>
  <c r="E512" i="76"/>
  <c r="D512" i="76"/>
  <c r="E519" i="76"/>
  <c r="D519" i="76"/>
  <c r="E524" i="76"/>
  <c r="D524" i="76"/>
  <c r="S513" i="76"/>
  <c r="S514" i="76"/>
  <c r="S515" i="76"/>
  <c r="S516" i="76"/>
  <c r="E531" i="76"/>
  <c r="D531" i="76"/>
  <c r="S509" i="76"/>
  <c r="S510" i="76" s="1"/>
  <c r="S508" i="76" s="1"/>
  <c r="S505" i="76"/>
  <c r="S506" i="76" s="1"/>
  <c r="S504" i="76" s="1"/>
  <c r="S496" i="76"/>
  <c r="S497" i="76"/>
  <c r="S498" i="76"/>
  <c r="S499" i="76"/>
  <c r="C495" i="76"/>
  <c r="S500" i="76"/>
  <c r="C508" i="76"/>
  <c r="C504" i="76"/>
  <c r="E495" i="76"/>
  <c r="D495" i="76"/>
  <c r="E508" i="76"/>
  <c r="D508" i="76"/>
  <c r="S430" i="76"/>
  <c r="S393" i="76"/>
  <c r="S394" i="76"/>
  <c r="S395" i="76"/>
  <c r="S396" i="76"/>
  <c r="S397" i="76"/>
  <c r="S398" i="76"/>
  <c r="S399" i="76"/>
  <c r="S400" i="76"/>
  <c r="S401" i="76"/>
  <c r="S402" i="76"/>
  <c r="S403" i="76"/>
  <c r="S404" i="76"/>
  <c r="S405" i="76"/>
  <c r="S406" i="76"/>
  <c r="S407" i="76"/>
  <c r="S408" i="76"/>
  <c r="S409" i="76"/>
  <c r="S410" i="76"/>
  <c r="S411" i="76"/>
  <c r="S412" i="76"/>
  <c r="S413" i="76"/>
  <c r="S414" i="76"/>
  <c r="S415" i="76"/>
  <c r="S416" i="76"/>
  <c r="S417" i="76"/>
  <c r="S418" i="76"/>
  <c r="S419" i="76"/>
  <c r="S420" i="76"/>
  <c r="S421" i="76"/>
  <c r="S422" i="76"/>
  <c r="S423" i="76"/>
  <c r="S424" i="76"/>
  <c r="S425" i="76"/>
  <c r="S426" i="76"/>
  <c r="S427" i="76"/>
  <c r="S428" i="76"/>
  <c r="S437" i="76"/>
  <c r="S436" i="76"/>
  <c r="S435" i="76"/>
  <c r="S388" i="76"/>
  <c r="S387" i="76"/>
  <c r="S386" i="76"/>
  <c r="S385" i="76"/>
  <c r="S384" i="76"/>
  <c r="S383" i="76"/>
  <c r="S382" i="76"/>
  <c r="S381" i="76"/>
  <c r="S392" i="76"/>
  <c r="S429" i="76"/>
  <c r="C642" i="76"/>
  <c r="C613" i="76"/>
  <c r="C538" i="76"/>
  <c r="C470" i="76"/>
  <c r="C466" i="76"/>
  <c r="C461" i="76"/>
  <c r="C453" i="76"/>
  <c r="C434" i="76"/>
  <c r="C391" i="76"/>
  <c r="C380" i="76"/>
  <c r="C369" i="76"/>
  <c r="C337" i="76"/>
  <c r="C331" i="76"/>
  <c r="C316" i="76"/>
  <c r="C308" i="76"/>
  <c r="C206" i="76"/>
  <c r="S431" i="76"/>
  <c r="E380" i="76"/>
  <c r="T56" i="1"/>
  <c r="E391" i="76"/>
  <c r="T57" i="1"/>
  <c r="S536" i="76" l="1"/>
  <c r="S529" i="76"/>
  <c r="S372" i="76"/>
  <c r="S369" i="76" s="1"/>
  <c r="S389" i="76"/>
  <c r="S367" i="76"/>
  <c r="S378" i="76"/>
  <c r="S374" i="76" s="1"/>
  <c r="S522" i="76"/>
  <c r="S519" i="76" s="1"/>
  <c r="S438" i="76"/>
  <c r="S434" i="76" s="1"/>
  <c r="S501" i="76"/>
  <c r="S495" i="76" s="1"/>
  <c r="S517" i="76"/>
  <c r="S512" i="76" s="1"/>
  <c r="S432" i="76"/>
  <c r="S447" i="76"/>
  <c r="D391" i="76"/>
  <c r="D380" i="76"/>
  <c r="S643" i="76"/>
  <c r="S627" i="76"/>
  <c r="S628" i="76"/>
  <c r="S629" i="76"/>
  <c r="S630" i="76"/>
  <c r="S631" i="76"/>
  <c r="S632" i="76"/>
  <c r="S633" i="76"/>
  <c r="S634" i="76"/>
  <c r="S635" i="76"/>
  <c r="S636" i="76"/>
  <c r="S637" i="76"/>
  <c r="S638" i="76"/>
  <c r="S639" i="76"/>
  <c r="S614" i="76"/>
  <c r="S603" i="76"/>
  <c r="S602" i="76"/>
  <c r="S601" i="76"/>
  <c r="S600" i="76"/>
  <c r="S599" i="76"/>
  <c r="S598" i="76"/>
  <c r="S597" i="76"/>
  <c r="S596" i="76"/>
  <c r="S595" i="76"/>
  <c r="S594" i="76"/>
  <c r="S593" i="76"/>
  <c r="S592" i="76"/>
  <c r="S610" i="76"/>
  <c r="S609" i="76"/>
  <c r="S608" i="76"/>
  <c r="S607" i="76"/>
  <c r="S606" i="76"/>
  <c r="S605" i="76"/>
  <c r="S604" i="76"/>
  <c r="N32" i="76" l="1"/>
  <c r="S32" i="76" s="1"/>
  <c r="C27" i="76"/>
  <c r="S28" i="76"/>
  <c r="S29" i="76" s="1"/>
  <c r="S27" i="76" s="1"/>
  <c r="N829" i="76" l="1"/>
  <c r="Q829" i="76" s="1"/>
  <c r="S829" i="76" s="1"/>
  <c r="Q828" i="76"/>
  <c r="S828" i="76" s="1"/>
  <c r="N827" i="76"/>
  <c r="Q827" i="76" s="1"/>
  <c r="N826" i="76"/>
  <c r="Q826" i="76" s="1"/>
  <c r="S826" i="76" s="1"/>
  <c r="S879" i="76"/>
  <c r="S881" i="76" s="1"/>
  <c r="S833" i="76" s="1"/>
  <c r="N825" i="76"/>
  <c r="Q825" i="76" s="1"/>
  <c r="S825" i="76" s="1"/>
  <c r="S823" i="76"/>
  <c r="N822" i="76"/>
  <c r="Q822" i="76" s="1"/>
  <c r="Q820" i="76"/>
  <c r="S820" i="76" s="1"/>
  <c r="Q819" i="76"/>
  <c r="S819" i="76" s="1"/>
  <c r="S827" i="76" l="1"/>
  <c r="S824" i="76"/>
  <c r="S822" i="76"/>
  <c r="S821" i="76"/>
  <c r="S886" i="76"/>
  <c r="S887" i="76"/>
  <c r="S888" i="76"/>
  <c r="S889" i="76"/>
  <c r="S893" i="76"/>
  <c r="S890" i="76"/>
  <c r="S891" i="76"/>
  <c r="S895" i="76"/>
  <c r="S896" i="76"/>
  <c r="S897" i="76"/>
  <c r="S898" i="76"/>
  <c r="S899" i="76"/>
  <c r="S900" i="76"/>
  <c r="S901" i="76"/>
  <c r="S902" i="76"/>
  <c r="S903" i="76"/>
  <c r="S904" i="76"/>
  <c r="S885" i="76"/>
  <c r="S831" i="76" l="1"/>
  <c r="S817" i="76"/>
  <c r="A10" i="1"/>
  <c r="O726" i="76"/>
  <c r="N731" i="76"/>
  <c r="Q731" i="76" s="1"/>
  <c r="N730" i="76"/>
  <c r="Q730" i="76" s="1"/>
  <c r="R730" i="76" s="1"/>
  <c r="S730" i="76" s="1"/>
  <c r="N729" i="76"/>
  <c r="Q729" i="76" s="1"/>
  <c r="R729" i="76" s="1"/>
  <c r="S729" i="76" s="1"/>
  <c r="N728" i="76"/>
  <c r="Q728" i="76" s="1"/>
  <c r="R728" i="76" s="1"/>
  <c r="S728" i="76" s="1"/>
  <c r="N727" i="76"/>
  <c r="Q727" i="76" s="1"/>
  <c r="R727" i="76" s="1"/>
  <c r="S727" i="76" s="1"/>
  <c r="N798" i="76"/>
  <c r="Q798" i="76" s="1"/>
  <c r="S798" i="76" s="1"/>
  <c r="N797" i="76"/>
  <c r="Q797" i="76" s="1"/>
  <c r="N796" i="76"/>
  <c r="Q796" i="76" s="1"/>
  <c r="N795" i="76"/>
  <c r="Q795" i="76" s="1"/>
  <c r="N794" i="76"/>
  <c r="Q794" i="76" s="1"/>
  <c r="O793" i="76"/>
  <c r="N789" i="76"/>
  <c r="Q789" i="76" s="1"/>
  <c r="R789" i="76" s="1"/>
  <c r="S789" i="76" s="1"/>
  <c r="N788" i="76"/>
  <c r="Q788" i="76" s="1"/>
  <c r="R788" i="76" s="1"/>
  <c r="S788" i="76" s="1"/>
  <c r="N787" i="76"/>
  <c r="Q787" i="76" s="1"/>
  <c r="R787" i="76" s="1"/>
  <c r="S787" i="76" s="1"/>
  <c r="N786" i="76"/>
  <c r="Q786" i="76" s="1"/>
  <c r="R786" i="76" s="1"/>
  <c r="S786" i="76" s="1"/>
  <c r="N785" i="76"/>
  <c r="Q785" i="76" s="1"/>
  <c r="R785" i="76" s="1"/>
  <c r="S785" i="76" s="1"/>
  <c r="O784" i="76"/>
  <c r="C783" i="76"/>
  <c r="E783" i="76"/>
  <c r="T91" i="1"/>
  <c r="Q813" i="76"/>
  <c r="R813" i="76" s="1"/>
  <c r="S813" i="76" s="1"/>
  <c r="Q812" i="76"/>
  <c r="R812" i="76" s="1"/>
  <c r="S812" i="76" s="1"/>
  <c r="Q811" i="76"/>
  <c r="R811" i="76" s="1"/>
  <c r="S811" i="76" s="1"/>
  <c r="Q810" i="76"/>
  <c r="R810" i="76" s="1"/>
  <c r="S810" i="76" s="1"/>
  <c r="Q809" i="76"/>
  <c r="R809" i="76" s="1"/>
  <c r="S809" i="76" s="1"/>
  <c r="Q808" i="76"/>
  <c r="R808" i="76" s="1"/>
  <c r="S808" i="76" s="1"/>
  <c r="Q807" i="76"/>
  <c r="R807" i="76" s="1"/>
  <c r="S807" i="76" s="1"/>
  <c r="Q806" i="76"/>
  <c r="R806" i="76" s="1"/>
  <c r="S806" i="76" s="1"/>
  <c r="Q805" i="76"/>
  <c r="R805" i="76" s="1"/>
  <c r="S805" i="76" s="1"/>
  <c r="Q804" i="76"/>
  <c r="R804" i="76" s="1"/>
  <c r="S804" i="76" s="1"/>
  <c r="N803" i="76"/>
  <c r="Q803" i="76" s="1"/>
  <c r="R803" i="76" s="1"/>
  <c r="S803" i="76" s="1"/>
  <c r="R731" i="76" l="1"/>
  <c r="S731" i="76" s="1"/>
  <c r="S790" i="76"/>
  <c r="S783" i="76" s="1"/>
  <c r="D783" i="76"/>
  <c r="S795" i="76"/>
  <c r="S794" i="76"/>
  <c r="S797" i="76"/>
  <c r="S796" i="76"/>
  <c r="S814" i="76"/>
  <c r="S801" i="76" s="1"/>
  <c r="C792" i="76"/>
  <c r="E792" i="76"/>
  <c r="T92" i="1"/>
  <c r="S774" i="76"/>
  <c r="N780" i="76"/>
  <c r="Q780" i="76" s="1"/>
  <c r="S780" i="76" s="1"/>
  <c r="N779" i="76"/>
  <c r="Q779" i="76" s="1"/>
  <c r="S779" i="76" s="1"/>
  <c r="N778" i="76"/>
  <c r="Q778" i="76" s="1"/>
  <c r="S778" i="76" s="1"/>
  <c r="N777" i="76"/>
  <c r="Q777" i="76" s="1"/>
  <c r="S777" i="76" s="1"/>
  <c r="N776" i="76"/>
  <c r="Q776" i="76" s="1"/>
  <c r="S776" i="76" s="1"/>
  <c r="N775" i="76"/>
  <c r="Q775" i="76" s="1"/>
  <c r="S775" i="76" s="1"/>
  <c r="N773" i="76"/>
  <c r="Q773" i="76" s="1"/>
  <c r="S773" i="76" s="1"/>
  <c r="N772" i="76"/>
  <c r="Q772" i="76" s="1"/>
  <c r="S772" i="76" s="1"/>
  <c r="N771" i="76"/>
  <c r="Q771" i="76" s="1"/>
  <c r="S771" i="76" s="1"/>
  <c r="O770" i="76"/>
  <c r="N766" i="76"/>
  <c r="Q766" i="76" s="1"/>
  <c r="S766" i="76" s="1"/>
  <c r="N765" i="76"/>
  <c r="Q765" i="76" s="1"/>
  <c r="S765" i="76" s="1"/>
  <c r="N764" i="76"/>
  <c r="Q764" i="76" s="1"/>
  <c r="S764" i="76" s="1"/>
  <c r="O763" i="76"/>
  <c r="C762" i="76"/>
  <c r="E762" i="76"/>
  <c r="T89" i="1"/>
  <c r="S747" i="76"/>
  <c r="S754" i="76"/>
  <c r="N759" i="76"/>
  <c r="Q759" i="76" s="1"/>
  <c r="S759" i="76" s="1"/>
  <c r="N758" i="76"/>
  <c r="Q758" i="76" s="1"/>
  <c r="S758" i="76" s="1"/>
  <c r="N757" i="76"/>
  <c r="Q757" i="76" s="1"/>
  <c r="S757" i="76" s="1"/>
  <c r="N756" i="76"/>
  <c r="Q756" i="76" s="1"/>
  <c r="S756" i="76" s="1"/>
  <c r="N755" i="76"/>
  <c r="Q755" i="76" s="1"/>
  <c r="S755" i="76" s="1"/>
  <c r="O754" i="76"/>
  <c r="N753" i="76"/>
  <c r="Q753" i="76" s="1"/>
  <c r="S753" i="76" s="1"/>
  <c r="N752" i="76"/>
  <c r="Q752" i="76" s="1"/>
  <c r="S752" i="76" s="1"/>
  <c r="N751" i="76"/>
  <c r="Q751" i="76" s="1"/>
  <c r="S751" i="76" s="1"/>
  <c r="N750" i="76"/>
  <c r="Q750" i="76" s="1"/>
  <c r="S750" i="76" s="1"/>
  <c r="N749" i="76"/>
  <c r="Q749" i="76" s="1"/>
  <c r="S749" i="76" s="1"/>
  <c r="N748" i="76"/>
  <c r="Q748" i="76" s="1"/>
  <c r="S748" i="76" s="1"/>
  <c r="N746" i="76"/>
  <c r="Q746" i="76" s="1"/>
  <c r="S746" i="76" s="1"/>
  <c r="N745" i="76"/>
  <c r="Q745" i="76" s="1"/>
  <c r="S745" i="76" s="1"/>
  <c r="N744" i="76"/>
  <c r="Q744" i="76" s="1"/>
  <c r="S744" i="76" s="1"/>
  <c r="N743" i="76"/>
  <c r="Q743" i="76" s="1"/>
  <c r="S743" i="76" s="1"/>
  <c r="O742" i="76"/>
  <c r="S716" i="76"/>
  <c r="S722" i="76"/>
  <c r="R709" i="76"/>
  <c r="S709" i="76" s="1"/>
  <c r="N725" i="76"/>
  <c r="Q725" i="76" s="1"/>
  <c r="R725" i="76" s="1"/>
  <c r="S725" i="76" s="1"/>
  <c r="N724" i="76"/>
  <c r="Q724" i="76" s="1"/>
  <c r="R724" i="76" s="1"/>
  <c r="S724" i="76" s="1"/>
  <c r="N723" i="76"/>
  <c r="Q723" i="76" s="1"/>
  <c r="R723" i="76" s="1"/>
  <c r="S723" i="76" s="1"/>
  <c r="O722" i="76"/>
  <c r="N721" i="76"/>
  <c r="Q721" i="76" s="1"/>
  <c r="R721" i="76" s="1"/>
  <c r="S721" i="76" s="1"/>
  <c r="N720" i="76"/>
  <c r="Q720" i="76" s="1"/>
  <c r="R720" i="76" s="1"/>
  <c r="S720" i="76" s="1"/>
  <c r="N719" i="76"/>
  <c r="Q719" i="76" s="1"/>
  <c r="R719" i="76" s="1"/>
  <c r="S719" i="76" s="1"/>
  <c r="N718" i="76"/>
  <c r="Q718" i="76" s="1"/>
  <c r="R718" i="76" s="1"/>
  <c r="S718" i="76" s="1"/>
  <c r="N717" i="76"/>
  <c r="Q717" i="76" s="1"/>
  <c r="R717" i="76" s="1"/>
  <c r="S717" i="76" s="1"/>
  <c r="O716" i="76"/>
  <c r="N715" i="76"/>
  <c r="Q715" i="76" s="1"/>
  <c r="R715" i="76" s="1"/>
  <c r="S715" i="76" s="1"/>
  <c r="N714" i="76"/>
  <c r="Q714" i="76" s="1"/>
  <c r="R714" i="76" s="1"/>
  <c r="S714" i="76" s="1"/>
  <c r="N713" i="76"/>
  <c r="Q713" i="76" s="1"/>
  <c r="R713" i="76" s="1"/>
  <c r="S713" i="76" s="1"/>
  <c r="N712" i="76"/>
  <c r="Q712" i="76" s="1"/>
  <c r="R712" i="76" s="1"/>
  <c r="S712" i="76" s="1"/>
  <c r="N711" i="76"/>
  <c r="Q711" i="76" s="1"/>
  <c r="R711" i="76" s="1"/>
  <c r="S711" i="76" s="1"/>
  <c r="N710" i="76"/>
  <c r="Q710" i="76" s="1"/>
  <c r="R710" i="76" s="1"/>
  <c r="S710" i="76" s="1"/>
  <c r="N708" i="76"/>
  <c r="Q708" i="76" s="1"/>
  <c r="R708" i="76" s="1"/>
  <c r="S708" i="76" s="1"/>
  <c r="N707" i="76"/>
  <c r="Q707" i="76" s="1"/>
  <c r="R707" i="76" s="1"/>
  <c r="S707" i="76" s="1"/>
  <c r="N706" i="76"/>
  <c r="Q706" i="76" s="1"/>
  <c r="R706" i="76" s="1"/>
  <c r="S706" i="76" s="1"/>
  <c r="N705" i="76"/>
  <c r="Q705" i="76" s="1"/>
  <c r="R705" i="76" s="1"/>
  <c r="S705" i="76" s="1"/>
  <c r="O704" i="76"/>
  <c r="N694" i="76"/>
  <c r="Q694" i="76" s="1"/>
  <c r="S694" i="76" s="1"/>
  <c r="N679" i="76"/>
  <c r="Q679" i="76" s="1"/>
  <c r="S679" i="76" s="1"/>
  <c r="O680" i="76"/>
  <c r="N675" i="76"/>
  <c r="Q675" i="76" s="1"/>
  <c r="S675" i="76" s="1"/>
  <c r="N672" i="76"/>
  <c r="Q672" i="76" s="1"/>
  <c r="S672" i="76" s="1"/>
  <c r="N668" i="76"/>
  <c r="Q668" i="76" s="1"/>
  <c r="S668" i="76" s="1"/>
  <c r="N667" i="76"/>
  <c r="Q667" i="76" s="1"/>
  <c r="S667" i="76" s="1"/>
  <c r="N666" i="76"/>
  <c r="Q666" i="76" s="1"/>
  <c r="S666" i="76" s="1"/>
  <c r="N665" i="76"/>
  <c r="Q665" i="76" s="1"/>
  <c r="S665" i="76" s="1"/>
  <c r="N664" i="76"/>
  <c r="Q664" i="76" s="1"/>
  <c r="S664" i="76" s="1"/>
  <c r="N663" i="76"/>
  <c r="Q663" i="76" s="1"/>
  <c r="S663" i="76" s="1"/>
  <c r="N661" i="76"/>
  <c r="Q661" i="76" s="1"/>
  <c r="S661" i="76" s="1"/>
  <c r="N660" i="76"/>
  <c r="Q660" i="76" s="1"/>
  <c r="S660" i="76" s="1"/>
  <c r="N659" i="76"/>
  <c r="Q659" i="76" s="1"/>
  <c r="S659" i="76" s="1"/>
  <c r="N658" i="76"/>
  <c r="Q658" i="76" s="1"/>
  <c r="S658" i="76" s="1"/>
  <c r="O669" i="76"/>
  <c r="N695" i="76"/>
  <c r="Q695" i="76" s="1"/>
  <c r="S695" i="76" s="1"/>
  <c r="N693" i="76"/>
  <c r="Q693" i="76" s="1"/>
  <c r="S693" i="76" s="1"/>
  <c r="O692" i="76"/>
  <c r="N691" i="76"/>
  <c r="Q691" i="76" s="1"/>
  <c r="S691" i="76" s="1"/>
  <c r="N690" i="76"/>
  <c r="Q690" i="76" s="1"/>
  <c r="S690" i="76" s="1"/>
  <c r="N689" i="76"/>
  <c r="Q689" i="76" s="1"/>
  <c r="S689" i="76" s="1"/>
  <c r="N688" i="76"/>
  <c r="Q688" i="76" s="1"/>
  <c r="S688" i="76" s="1"/>
  <c r="N687" i="76"/>
  <c r="Q687" i="76" s="1"/>
  <c r="S687" i="76" s="1"/>
  <c r="O686" i="76"/>
  <c r="N697" i="76"/>
  <c r="Q697" i="76" s="1"/>
  <c r="S697" i="76" s="1"/>
  <c r="N685" i="76"/>
  <c r="Q685" i="76" s="1"/>
  <c r="S685" i="76" s="1"/>
  <c r="N684" i="76"/>
  <c r="Q684" i="76" s="1"/>
  <c r="S684" i="76" s="1"/>
  <c r="N683" i="76"/>
  <c r="Q683" i="76" s="1"/>
  <c r="S683" i="76" s="1"/>
  <c r="N682" i="76"/>
  <c r="Q682" i="76" s="1"/>
  <c r="S682" i="76" s="1"/>
  <c r="N681" i="76"/>
  <c r="Q681" i="76" s="1"/>
  <c r="S681" i="76" s="1"/>
  <c r="N678" i="76"/>
  <c r="Q678" i="76" s="1"/>
  <c r="S678" i="76" s="1"/>
  <c r="N677" i="76"/>
  <c r="Q677" i="76" s="1"/>
  <c r="S677" i="76" s="1"/>
  <c r="N676" i="76"/>
  <c r="Q676" i="76" s="1"/>
  <c r="S676" i="76" s="1"/>
  <c r="N674" i="76"/>
  <c r="Q674" i="76" s="1"/>
  <c r="S674" i="76" s="1"/>
  <c r="N671" i="76"/>
  <c r="Q671" i="76" s="1"/>
  <c r="S671" i="76" s="1"/>
  <c r="N670" i="76"/>
  <c r="Q670" i="76" s="1"/>
  <c r="S670" i="76" s="1"/>
  <c r="N698" i="76"/>
  <c r="Q698" i="76" s="1"/>
  <c r="S698" i="76" s="1"/>
  <c r="N699" i="76"/>
  <c r="Q699" i="76" s="1"/>
  <c r="S699" i="76" s="1"/>
  <c r="N700" i="76"/>
  <c r="Q700" i="76" s="1"/>
  <c r="S700" i="76" s="1"/>
  <c r="O696" i="76"/>
  <c r="O657" i="76"/>
  <c r="S701" i="76" l="1"/>
  <c r="S656" i="76" s="1"/>
  <c r="S799" i="76"/>
  <c r="D792" i="76"/>
  <c r="S781" i="76"/>
  <c r="S767" i="76"/>
  <c r="S762" i="76" s="1"/>
  <c r="D762" i="76"/>
  <c r="S760" i="76"/>
  <c r="S741" i="76" s="1"/>
  <c r="S732" i="76"/>
  <c r="N312" i="76"/>
  <c r="N311" i="76"/>
  <c r="N310" i="76"/>
  <c r="Q305" i="76"/>
  <c r="S304" i="76"/>
  <c r="Q303" i="76"/>
  <c r="Q301" i="76"/>
  <c r="S300" i="76"/>
  <c r="S208" i="76"/>
  <c r="Q262" i="76"/>
  <c r="S262" i="76" s="1"/>
  <c r="Q299" i="76"/>
  <c r="Q298" i="76"/>
  <c r="Q297" i="76"/>
  <c r="Q296" i="76"/>
  <c r="Q295" i="76"/>
  <c r="Q294" i="76"/>
  <c r="S294" i="76" s="1"/>
  <c r="Q293" i="76"/>
  <c r="Q292" i="76"/>
  <c r="Q291" i="76"/>
  <c r="Q290" i="76"/>
  <c r="Q289" i="76"/>
  <c r="Q288" i="76"/>
  <c r="Q287" i="76"/>
  <c r="S287" i="76" s="1"/>
  <c r="Q286" i="76"/>
  <c r="S286" i="76" s="1"/>
  <c r="Q285" i="76"/>
  <c r="Q284" i="76"/>
  <c r="Q283" i="76"/>
  <c r="Q282" i="76"/>
  <c r="Q281" i="76"/>
  <c r="Q280" i="76"/>
  <c r="Q279" i="76"/>
  <c r="Q278" i="76"/>
  <c r="Q277" i="76"/>
  <c r="Q276" i="76"/>
  <c r="Q275" i="76"/>
  <c r="S275" i="76" s="1"/>
  <c r="Q274" i="76"/>
  <c r="S274" i="76" s="1"/>
  <c r="Q273" i="76"/>
  <c r="Q272" i="76"/>
  <c r="Q271" i="76"/>
  <c r="Q270" i="76"/>
  <c r="S270" i="76" s="1"/>
  <c r="Q269" i="76"/>
  <c r="Q268" i="76"/>
  <c r="S268" i="76" s="1"/>
  <c r="Q267" i="76"/>
  <c r="Q266" i="76"/>
  <c r="Q265" i="76"/>
  <c r="Q264" i="76"/>
  <c r="Q263" i="76"/>
  <c r="S263" i="76" s="1"/>
  <c r="S302" i="76"/>
  <c r="Q214" i="76"/>
  <c r="Q213" i="76"/>
  <c r="Q212" i="76"/>
  <c r="Q211" i="76"/>
  <c r="Q210" i="76"/>
  <c r="Q209" i="76"/>
  <c r="Q226" i="76"/>
  <c r="Q225" i="76"/>
  <c r="S224" i="76"/>
  <c r="Q223" i="76"/>
  <c r="Q222" i="76"/>
  <c r="Q221" i="76"/>
  <c r="Q220" i="76"/>
  <c r="Q219" i="76"/>
  <c r="Q218" i="76"/>
  <c r="Q217" i="76"/>
  <c r="Q216" i="76"/>
  <c r="Q215" i="76"/>
  <c r="Q238" i="76"/>
  <c r="Q237" i="76"/>
  <c r="Q236" i="76"/>
  <c r="Q235" i="76"/>
  <c r="Q234" i="76"/>
  <c r="Q233" i="76"/>
  <c r="Q232" i="76"/>
  <c r="Q231" i="76"/>
  <c r="Q230" i="76"/>
  <c r="Q229" i="76"/>
  <c r="Q228" i="76"/>
  <c r="Q227" i="76"/>
  <c r="Q260" i="76"/>
  <c r="Q245" i="76"/>
  <c r="Q244" i="76"/>
  <c r="Q243" i="76"/>
  <c r="Q242" i="76"/>
  <c r="Q241" i="76"/>
  <c r="Q240" i="76"/>
  <c r="Q239" i="76"/>
  <c r="S207" i="76"/>
  <c r="N467" i="76" l="1"/>
  <c r="S467" i="76" s="1"/>
  <c r="S468" i="76" s="1"/>
  <c r="N471" i="76"/>
  <c r="S471" i="76" s="1"/>
  <c r="S472" i="76" s="1"/>
  <c r="N475" i="76"/>
  <c r="S475" i="76" s="1"/>
  <c r="S476" i="76" s="1"/>
  <c r="S292" i="76"/>
  <c r="S295" i="76"/>
  <c r="S212" i="76"/>
  <c r="S213" i="76"/>
  <c r="S245" i="76"/>
  <c r="S244" i="76"/>
  <c r="S230" i="76"/>
  <c r="S260" i="76"/>
  <c r="S227" i="76"/>
  <c r="S238" i="76"/>
  <c r="S214" i="76"/>
  <c r="S216" i="76"/>
  <c r="S242" i="76"/>
  <c r="S228" i="76"/>
  <c r="S234" i="76"/>
  <c r="S217" i="76"/>
  <c r="S210" i="76"/>
  <c r="S219" i="76"/>
  <c r="S243" i="76"/>
  <c r="S222" i="76"/>
  <c r="S211" i="76"/>
  <c r="S223" i="76"/>
  <c r="S240" i="76"/>
  <c r="S235" i="76"/>
  <c r="S237" i="76"/>
  <c r="S215" i="76"/>
  <c r="S218" i="76"/>
  <c r="S225" i="76"/>
  <c r="S241" i="76"/>
  <c r="S226" i="76"/>
  <c r="S229" i="76"/>
  <c r="S231" i="76"/>
  <c r="S236" i="76"/>
  <c r="S209" i="76"/>
  <c r="S290" i="76"/>
  <c r="S291" i="76"/>
  <c r="S299" i="76"/>
  <c r="S272" i="76"/>
  <c r="S279" i="76"/>
  <c r="S265" i="76"/>
  <c r="S267" i="76"/>
  <c r="S301" i="76"/>
  <c r="S276" i="76"/>
  <c r="S273" i="76"/>
  <c r="S278" i="76"/>
  <c r="S221" i="76"/>
  <c r="S282" i="76"/>
  <c r="S283" i="76"/>
  <c r="S293" i="76"/>
  <c r="S298" i="76"/>
  <c r="S280" i="76"/>
  <c r="S284" i="76"/>
  <c r="S289" i="76"/>
  <c r="S266" i="76"/>
  <c r="S269" i="76"/>
  <c r="S305" i="76"/>
  <c r="S285" i="76"/>
  <c r="S297" i="76"/>
  <c r="S233" i="76"/>
  <c r="S303" i="76"/>
  <c r="S281" i="76"/>
  <c r="S296" i="76"/>
  <c r="S271" i="76"/>
  <c r="S277" i="76"/>
  <c r="S220" i="76"/>
  <c r="S264" i="76"/>
  <c r="S232" i="76"/>
  <c r="S239" i="76"/>
  <c r="S288" i="76"/>
  <c r="R737" i="76"/>
  <c r="S703" i="76"/>
  <c r="S626" i="76"/>
  <c r="S625" i="76"/>
  <c r="S624" i="76"/>
  <c r="S623" i="76"/>
  <c r="S645" i="76"/>
  <c r="S644" i="76"/>
  <c r="S591" i="76"/>
  <c r="S590" i="76"/>
  <c r="S589" i="76"/>
  <c r="S588" i="76"/>
  <c r="S587" i="76"/>
  <c r="S586" i="76"/>
  <c r="S585" i="76"/>
  <c r="S584" i="76"/>
  <c r="S583" i="76"/>
  <c r="S582" i="76"/>
  <c r="S581" i="76"/>
  <c r="S580" i="76"/>
  <c r="S579" i="76"/>
  <c r="S578" i="76"/>
  <c r="S539" i="76"/>
  <c r="S652" i="76"/>
  <c r="S651" i="76"/>
  <c r="S650" i="76"/>
  <c r="S649" i="76"/>
  <c r="S648" i="76"/>
  <c r="S647" i="76"/>
  <c r="S646" i="76"/>
  <c r="S541" i="76"/>
  <c r="S542" i="76"/>
  <c r="S543" i="76"/>
  <c r="S544" i="76"/>
  <c r="S545" i="76"/>
  <c r="S546" i="76"/>
  <c r="S547" i="76"/>
  <c r="S548" i="76"/>
  <c r="S549" i="76"/>
  <c r="S550" i="76"/>
  <c r="S551" i="76"/>
  <c r="S552" i="76"/>
  <c r="S553" i="76"/>
  <c r="S554" i="76"/>
  <c r="S555" i="76"/>
  <c r="S556" i="76"/>
  <c r="S557" i="76"/>
  <c r="S558" i="76"/>
  <c r="S559" i="76"/>
  <c r="S560" i="76"/>
  <c r="S561" i="76"/>
  <c r="S562" i="76"/>
  <c r="S563" i="76"/>
  <c r="S564" i="76"/>
  <c r="S565" i="76"/>
  <c r="S566" i="76"/>
  <c r="S567" i="76"/>
  <c r="S568" i="76"/>
  <c r="S569" i="76"/>
  <c r="S570" i="76"/>
  <c r="S571" i="76"/>
  <c r="S572" i="76"/>
  <c r="S573" i="76"/>
  <c r="S574" i="76"/>
  <c r="S575" i="76"/>
  <c r="S576" i="76"/>
  <c r="S577" i="76"/>
  <c r="S540" i="76"/>
  <c r="S616" i="76"/>
  <c r="S617" i="76"/>
  <c r="S618" i="76"/>
  <c r="S619" i="76"/>
  <c r="S620" i="76"/>
  <c r="S621" i="76"/>
  <c r="S622" i="76"/>
  <c r="S615" i="76"/>
  <c r="E613" i="76"/>
  <c r="E538" i="76"/>
  <c r="E642" i="76"/>
  <c r="S653" i="76" l="1"/>
  <c r="S642" i="76" s="1"/>
  <c r="T80" i="1"/>
  <c r="D642" i="76"/>
  <c r="T78" i="1"/>
  <c r="D538" i="76"/>
  <c r="T79" i="1"/>
  <c r="D613" i="76"/>
  <c r="S611" i="76"/>
  <c r="S538" i="76" s="1"/>
  <c r="S640" i="76"/>
  <c r="S613" i="76" s="1"/>
  <c r="R1000" i="76" l="1"/>
  <c r="S1000" i="76" s="1"/>
  <c r="R1001" i="76"/>
  <c r="S1001" i="76" s="1"/>
  <c r="R1002" i="76"/>
  <c r="S1002" i="76" s="1"/>
  <c r="R1003" i="76"/>
  <c r="S1003" i="76" s="1"/>
  <c r="R1004" i="76"/>
  <c r="S1004" i="76" s="1"/>
  <c r="R1005" i="76"/>
  <c r="S1005" i="76" s="1"/>
  <c r="R1006" i="76"/>
  <c r="S1006" i="76" s="1"/>
  <c r="R1007" i="76"/>
  <c r="S1007" i="76" s="1"/>
  <c r="R1008" i="76"/>
  <c r="S1008" i="76" s="1"/>
  <c r="R1009" i="76"/>
  <c r="S1009" i="76" s="1"/>
  <c r="R1010" i="76"/>
  <c r="S1010" i="76" s="1"/>
  <c r="R1011" i="76"/>
  <c r="S1011" i="76" s="1"/>
  <c r="R1012" i="76"/>
  <c r="S1012" i="76" s="1"/>
  <c r="R1013" i="76"/>
  <c r="S1013" i="76" s="1"/>
  <c r="R1014" i="76"/>
  <c r="S1014" i="76" s="1"/>
  <c r="R1015" i="76"/>
  <c r="S1015" i="76" s="1"/>
  <c r="R1016" i="76"/>
  <c r="S1016" i="76" s="1"/>
  <c r="R1017" i="76"/>
  <c r="S1017" i="76" s="1"/>
  <c r="R1018" i="76"/>
  <c r="S1018" i="76" s="1"/>
  <c r="R1019" i="76"/>
  <c r="S1019" i="76" s="1"/>
  <c r="R1020" i="76"/>
  <c r="S1020" i="76" s="1"/>
  <c r="Q1051" i="76"/>
  <c r="S1051" i="76" s="1"/>
  <c r="Q1052" i="76"/>
  <c r="S1052" i="76" s="1"/>
  <c r="Q1064" i="76"/>
  <c r="S1064" i="76" s="1"/>
  <c r="Q1065" i="76"/>
  <c r="S1065" i="76" s="1"/>
  <c r="Q1066" i="76"/>
  <c r="S1066" i="76" s="1"/>
  <c r="S1067" i="76"/>
  <c r="S1068" i="76"/>
  <c r="S1069" i="76"/>
  <c r="S1070" i="76"/>
  <c r="S1071" i="76"/>
  <c r="S1072" i="76"/>
  <c r="S1073" i="76"/>
  <c r="S1078" i="76"/>
  <c r="S1046" i="76"/>
  <c r="S1045" i="76"/>
  <c r="S1044" i="76"/>
  <c r="S1043" i="76"/>
  <c r="S1042" i="76"/>
  <c r="S1041" i="76"/>
  <c r="S1040" i="76"/>
  <c r="S1039" i="76"/>
  <c r="N1039" i="76"/>
  <c r="S1038" i="76"/>
  <c r="S1037" i="76"/>
  <c r="S1036" i="76"/>
  <c r="N1036" i="76"/>
  <c r="S1035" i="76"/>
  <c r="N1035" i="76"/>
  <c r="S1034" i="76"/>
  <c r="N1034" i="76"/>
  <c r="S1033" i="76"/>
  <c r="N1033" i="76"/>
  <c r="S1032" i="76"/>
  <c r="N1032" i="76"/>
  <c r="S1031" i="76"/>
  <c r="N1031" i="76"/>
  <c r="S1030" i="76"/>
  <c r="N1030" i="76"/>
  <c r="S1029" i="76"/>
  <c r="N1029" i="76"/>
  <c r="S1028" i="76"/>
  <c r="N1028" i="76"/>
  <c r="S1027" i="76"/>
  <c r="N1027" i="76"/>
  <c r="S1026" i="76"/>
  <c r="N1026" i="76"/>
  <c r="S1025" i="76"/>
  <c r="S1024" i="76"/>
  <c r="S999" i="76"/>
  <c r="S998" i="76"/>
  <c r="S1021" i="76" l="1"/>
  <c r="S1048" i="76"/>
  <c r="S1023" i="76" s="1"/>
  <c r="S980" i="76"/>
  <c r="S979" i="76"/>
  <c r="S978" i="76"/>
  <c r="S977" i="76"/>
  <c r="S976" i="76"/>
  <c r="S975" i="76"/>
  <c r="S974" i="76"/>
  <c r="S973" i="76"/>
  <c r="N973" i="76"/>
  <c r="S972" i="76"/>
  <c r="S971" i="76"/>
  <c r="S970" i="76"/>
  <c r="N970" i="76"/>
  <c r="S969" i="76"/>
  <c r="N969" i="76"/>
  <c r="S968" i="76"/>
  <c r="N968" i="76"/>
  <c r="S967" i="76"/>
  <c r="N967" i="76"/>
  <c r="S966" i="76"/>
  <c r="N966" i="76"/>
  <c r="S965" i="76"/>
  <c r="N965" i="76"/>
  <c r="S964" i="76"/>
  <c r="N964" i="76"/>
  <c r="S963" i="76"/>
  <c r="N963" i="76"/>
  <c r="S962" i="76"/>
  <c r="N962" i="76"/>
  <c r="S961" i="76"/>
  <c r="N961" i="76"/>
  <c r="S960" i="76"/>
  <c r="N960" i="76"/>
  <c r="S959" i="76"/>
  <c r="S958" i="76"/>
  <c r="N947" i="76"/>
  <c r="N944" i="76"/>
  <c r="N943" i="76"/>
  <c r="N942" i="76"/>
  <c r="N941" i="76"/>
  <c r="N940" i="76"/>
  <c r="N939" i="76"/>
  <c r="N938" i="76"/>
  <c r="N937" i="76"/>
  <c r="N936" i="76"/>
  <c r="S954" i="76"/>
  <c r="S942" i="76"/>
  <c r="S943" i="76"/>
  <c r="S944" i="76"/>
  <c r="S945" i="76"/>
  <c r="S946" i="76"/>
  <c r="S947" i="76"/>
  <c r="S948" i="76"/>
  <c r="S949" i="76"/>
  <c r="S950" i="76"/>
  <c r="S951" i="76"/>
  <c r="S952" i="76"/>
  <c r="S953" i="76"/>
  <c r="S957" i="76" l="1"/>
  <c r="R994" i="76" s="1"/>
  <c r="Q994" i="76" s="1"/>
  <c r="S994" i="76" s="1"/>
  <c r="R987" i="76" l="1"/>
  <c r="S987" i="76" s="1"/>
  <c r="S1084" i="76"/>
  <c r="N934" i="76" l="1"/>
  <c r="S933" i="76"/>
  <c r="S934" i="76"/>
  <c r="S936" i="76"/>
  <c r="S937" i="76"/>
  <c r="S938" i="76"/>
  <c r="S939" i="76"/>
  <c r="S940" i="76"/>
  <c r="S941" i="76"/>
  <c r="S932" i="76"/>
  <c r="C1080" i="76" l="1"/>
  <c r="C1076" i="76"/>
  <c r="C1050" i="76"/>
  <c r="C1023" i="76"/>
  <c r="C997" i="76"/>
  <c r="C990" i="76"/>
  <c r="C983" i="76"/>
  <c r="C2207" i="76"/>
  <c r="C2203" i="76"/>
  <c r="C2199" i="76"/>
  <c r="E2198" i="76"/>
  <c r="E983" i="76"/>
  <c r="D983" i="76"/>
  <c r="E990" i="76"/>
  <c r="D990" i="76"/>
  <c r="L108" i="1"/>
  <c r="G108" i="1" s="1"/>
  <c r="L110" i="1"/>
  <c r="G110" i="1" s="1"/>
  <c r="E1076" i="76"/>
  <c r="D1076" i="76"/>
  <c r="B104" i="76"/>
  <c r="B2203" i="76"/>
  <c r="L169" i="1"/>
  <c r="L168" i="1"/>
  <c r="K168" i="1"/>
  <c r="E2207" i="76"/>
  <c r="D2207" i="76"/>
  <c r="E2203" i="76"/>
  <c r="D2203" i="76"/>
  <c r="E2199" i="76"/>
  <c r="D2199" i="76"/>
  <c r="L164" i="1"/>
  <c r="C107" i="76"/>
  <c r="C81" i="76"/>
  <c r="S116" i="76"/>
  <c r="S115" i="76"/>
  <c r="S114" i="76"/>
  <c r="S113" i="76"/>
  <c r="S111" i="76"/>
  <c r="S110" i="76"/>
  <c r="L28" i="1"/>
  <c r="G28" i="1" s="1"/>
  <c r="C70" i="76"/>
  <c r="R79" i="76"/>
  <c r="R78" i="76"/>
  <c r="R77" i="76"/>
  <c r="R76" i="76"/>
  <c r="R75" i="76"/>
  <c r="R74" i="76"/>
  <c r="R73" i="76"/>
  <c r="R72" i="76"/>
  <c r="Q51" i="76"/>
  <c r="R51" i="76" s="1"/>
  <c r="S51" i="76" s="1"/>
  <c r="Q52" i="76"/>
  <c r="R52" i="76" s="1"/>
  <c r="S52" i="76" s="1"/>
  <c r="Q53" i="76"/>
  <c r="R53" i="76" s="1"/>
  <c r="S53" i="76" s="1"/>
  <c r="Q54" i="76"/>
  <c r="R54" i="76" s="1"/>
  <c r="S54" i="76" s="1"/>
  <c r="Q55" i="76"/>
  <c r="R55" i="76" s="1"/>
  <c r="S55" i="76" s="1"/>
  <c r="Q56" i="76"/>
  <c r="R56" i="76" s="1"/>
  <c r="S56" i="76" s="1"/>
  <c r="Q57" i="76"/>
  <c r="R57" i="76" s="1"/>
  <c r="S57" i="76" s="1"/>
  <c r="Q58" i="76"/>
  <c r="R58" i="76" s="1"/>
  <c r="S58" i="76" s="1"/>
  <c r="Q59" i="76"/>
  <c r="R59" i="76" s="1"/>
  <c r="Q60" i="76"/>
  <c r="R60" i="76" s="1"/>
  <c r="Q61" i="76"/>
  <c r="R61" i="76" s="1"/>
  <c r="Q62" i="76"/>
  <c r="R62" i="76" s="1"/>
  <c r="S62" i="76" s="1"/>
  <c r="Q63" i="76"/>
  <c r="R63" i="76" s="1"/>
  <c r="S63" i="76" s="1"/>
  <c r="Q64" i="76"/>
  <c r="R64" i="76" s="1"/>
  <c r="S64" i="76" s="1"/>
  <c r="Q65" i="76"/>
  <c r="R65" i="76" s="1"/>
  <c r="Q66" i="76"/>
  <c r="R66" i="76" s="1"/>
  <c r="Q67" i="76"/>
  <c r="R67" i="76" s="1"/>
  <c r="Q50" i="76"/>
  <c r="E930" i="76"/>
  <c r="E816" i="76"/>
  <c r="S353" i="76"/>
  <c r="S352" i="76"/>
  <c r="S351" i="76"/>
  <c r="S350" i="76"/>
  <c r="S349" i="76"/>
  <c r="S348" i="76"/>
  <c r="S347" i="76"/>
  <c r="S346" i="76"/>
  <c r="S345" i="76"/>
  <c r="S344" i="76"/>
  <c r="S343" i="76"/>
  <c r="S342" i="76"/>
  <c r="S341" i="76"/>
  <c r="S340" i="76"/>
  <c r="S339" i="76"/>
  <c r="S338" i="76"/>
  <c r="N318" i="76"/>
  <c r="P318" i="76" s="1"/>
  <c r="N321" i="76"/>
  <c r="P321" i="76" s="1"/>
  <c r="S197" i="76"/>
  <c r="S178" i="76"/>
  <c r="S44" i="76"/>
  <c r="S45" i="76" s="1"/>
  <c r="S43" i="76" s="1"/>
  <c r="S40" i="76"/>
  <c r="S41" i="76" s="1"/>
  <c r="S39" i="76" s="1"/>
  <c r="S36" i="76"/>
  <c r="S37" i="76" s="1"/>
  <c r="S35" i="76" s="1"/>
  <c r="S166" i="76" s="1"/>
  <c r="S168" i="76" s="1"/>
  <c r="S33" i="76"/>
  <c r="S31" i="76" s="1"/>
  <c r="S24" i="76"/>
  <c r="S25" i="76" s="1"/>
  <c r="S23" i="76" s="1"/>
  <c r="S20" i="76"/>
  <c r="S21" i="76" s="1"/>
  <c r="S19" i="76" s="1"/>
  <c r="S16" i="76"/>
  <c r="S17" i="76" s="1"/>
  <c r="S15" i="76" s="1"/>
  <c r="S12" i="76"/>
  <c r="S13" i="76" s="1"/>
  <c r="S11" i="76" s="1"/>
  <c r="C6" i="76"/>
  <c r="C4" i="76"/>
  <c r="C3" i="76"/>
  <c r="H9" i="74"/>
  <c r="D997" i="76" l="1"/>
  <c r="D1050" i="76"/>
  <c r="B531" i="76"/>
  <c r="B504" i="76"/>
  <c r="B508" i="76"/>
  <c r="B474" i="76"/>
  <c r="B478" i="76"/>
  <c r="B482" i="76"/>
  <c r="B524" i="76"/>
  <c r="D1023" i="76"/>
  <c r="E1023" i="76"/>
  <c r="B909" i="76"/>
  <c r="S354" i="76"/>
  <c r="S337" i="76" s="1"/>
  <c r="R50" i="76"/>
  <c r="Q172" i="76"/>
  <c r="S172" i="76" s="1"/>
  <c r="S173" i="76" s="1"/>
  <c r="S170" i="76" s="1"/>
  <c r="S158" i="76"/>
  <c r="T27" i="1"/>
  <c r="T30" i="1"/>
  <c r="E70" i="76"/>
  <c r="E107" i="76"/>
  <c r="T28" i="1"/>
  <c r="E81" i="76"/>
  <c r="B127" i="76"/>
  <c r="B138" i="76"/>
  <c r="B148" i="76"/>
  <c r="B158" i="76"/>
  <c r="B170" i="76"/>
  <c r="S126" i="76"/>
  <c r="S107" i="76" s="1"/>
  <c r="B783" i="76"/>
  <c r="B762" i="76"/>
  <c r="B792" i="76"/>
  <c r="B181" i="76"/>
  <c r="B1076" i="76"/>
  <c r="B1080" i="76"/>
  <c r="B983" i="76"/>
  <c r="B990" i="76"/>
  <c r="B997" i="76"/>
  <c r="B1023" i="76"/>
  <c r="B1050" i="76"/>
  <c r="B81" i="76"/>
  <c r="B10" i="76"/>
  <c r="E997" i="76"/>
  <c r="E1162" i="76"/>
  <c r="E1408" i="76"/>
  <c r="E1050" i="76"/>
  <c r="E1289" i="76"/>
  <c r="B930" i="76"/>
  <c r="B470" i="76"/>
  <c r="B374" i="76"/>
  <c r="B487" i="76"/>
  <c r="B491" i="76"/>
  <c r="B449" i="76"/>
  <c r="B495" i="76"/>
  <c r="B391" i="76"/>
  <c r="B434" i="76"/>
  <c r="B461" i="76"/>
  <c r="B512" i="76"/>
  <c r="B453" i="76"/>
  <c r="B519" i="76"/>
  <c r="B369" i="76"/>
  <c r="B457" i="76"/>
  <c r="B538" i="76"/>
  <c r="B380" i="76"/>
  <c r="B613" i="76"/>
  <c r="B642" i="76"/>
  <c r="B440" i="76"/>
  <c r="B337" i="76"/>
  <c r="B356" i="76"/>
  <c r="B325" i="76"/>
  <c r="B331" i="76"/>
  <c r="B206" i="76"/>
  <c r="B316" i="76"/>
  <c r="B816" i="76"/>
  <c r="B655" i="76"/>
  <c r="B2198" i="76"/>
  <c r="S907" i="76"/>
  <c r="V885" i="76" s="1"/>
  <c r="D107" i="76"/>
  <c r="B2199" i="76"/>
  <c r="B2207" i="76"/>
  <c r="B47" i="76"/>
  <c r="B205" i="76"/>
  <c r="D81" i="76"/>
  <c r="S70" i="76"/>
  <c r="R176" i="76" s="1"/>
  <c r="S176" i="76" s="1"/>
  <c r="D70" i="76"/>
  <c r="S59" i="76"/>
  <c r="S61" i="76"/>
  <c r="S60" i="76"/>
  <c r="S65" i="76"/>
  <c r="S67" i="76"/>
  <c r="S66" i="76"/>
  <c r="N319" i="76"/>
  <c r="P319" i="76" s="1"/>
  <c r="N320" i="76"/>
  <c r="P320" i="76" s="1"/>
  <c r="N322" i="76"/>
  <c r="P322" i="76" s="1"/>
  <c r="B466" i="76" l="1"/>
  <c r="S306" i="76"/>
  <c r="S206" i="76" s="1"/>
  <c r="S50" i="76"/>
  <c r="S68" i="76" s="1"/>
  <c r="S48" i="76"/>
  <c r="R177" i="76" s="1"/>
  <c r="S177" i="76" s="1"/>
  <c r="T106" i="76"/>
  <c r="T103" i="76"/>
  <c r="T173" i="76"/>
  <c r="T168" i="76"/>
  <c r="E170" i="76"/>
  <c r="E158" i="76"/>
  <c r="E148" i="76"/>
  <c r="E138" i="76"/>
  <c r="T147" i="76"/>
  <c r="E127" i="76"/>
  <c r="T137" i="76"/>
  <c r="E10" i="76"/>
  <c r="T389" i="76"/>
  <c r="B107" i="76"/>
  <c r="T126" i="76" s="1"/>
  <c r="B70" i="76"/>
  <c r="S883" i="76"/>
  <c r="T485" i="76" l="1"/>
  <c r="T482" i="76"/>
  <c r="T478" i="76"/>
  <c r="T480" i="76"/>
  <c r="T524" i="76"/>
  <c r="T611" i="76"/>
  <c r="T531" i="76"/>
  <c r="T459" i="76"/>
  <c r="T432" i="76"/>
  <c r="T489" i="76"/>
  <c r="T640" i="76"/>
  <c r="T653" i="76"/>
  <c r="T367" i="76"/>
  <c r="T493" i="76"/>
  <c r="T447" i="76"/>
  <c r="T378" i="76"/>
  <c r="T501" i="76"/>
  <c r="T451" i="76"/>
  <c r="E1080" i="76"/>
  <c r="D1080" i="76"/>
  <c r="T506" i="76"/>
  <c r="E504" i="76"/>
  <c r="D504" i="76"/>
  <c r="T472" i="76"/>
  <c r="E470" i="76"/>
  <c r="D470" i="76"/>
  <c r="T468" i="76"/>
  <c r="E466" i="76"/>
  <c r="D466" i="76"/>
  <c r="T464" i="76"/>
  <c r="E461" i="76"/>
  <c r="D461" i="76"/>
  <c r="D453" i="76"/>
  <c r="T476" i="76"/>
  <c r="E474" i="76"/>
  <c r="D474" i="76"/>
  <c r="T438" i="76"/>
  <c r="D434" i="76"/>
  <c r="T354" i="76"/>
  <c r="D337" i="76"/>
  <c r="T334" i="76"/>
  <c r="D331" i="76"/>
  <c r="T329" i="76"/>
  <c r="E325" i="76"/>
  <c r="D325" i="76"/>
  <c r="D316" i="76"/>
  <c r="B957" i="76"/>
  <c r="B931" i="76"/>
  <c r="B833" i="76"/>
  <c r="B883" i="76"/>
  <c r="B801" i="76"/>
  <c r="B769" i="76"/>
  <c r="B741" i="76"/>
  <c r="B735" i="76"/>
  <c r="B703" i="76"/>
  <c r="B656" i="76"/>
  <c r="B19" i="76"/>
  <c r="B23" i="76"/>
  <c r="B27" i="76"/>
  <c r="B31" i="76"/>
  <c r="B35" i="76"/>
  <c r="B39" i="76"/>
  <c r="B43" i="76"/>
  <c r="L170" i="1"/>
  <c r="T701" i="76" l="1"/>
  <c r="D369" i="76"/>
  <c r="T372" i="76"/>
  <c r="T2207" i="76"/>
  <c r="T2199" i="76"/>
  <c r="D308" i="76"/>
  <c r="D206" i="76"/>
  <c r="E27" i="76"/>
  <c r="D27" i="76"/>
  <c r="T1572" i="76"/>
  <c r="T1610" i="76"/>
  <c r="T1513" i="76"/>
  <c r="T1608" i="76"/>
  <c r="T1089" i="76"/>
  <c r="T1526" i="76"/>
  <c r="T1519" i="76"/>
  <c r="T1515" i="76"/>
  <c r="T1504" i="76"/>
  <c r="T1156" i="76"/>
  <c r="T1286" i="76"/>
  <c r="T1225" i="76"/>
  <c r="T1102" i="76"/>
  <c r="T1524" i="76"/>
  <c r="T1160" i="76"/>
  <c r="T1544" i="76"/>
  <c r="T1154" i="76"/>
  <c r="T1502" i="76"/>
  <c r="T1162" i="76"/>
  <c r="T1521" i="76"/>
  <c r="T1093" i="76"/>
  <c r="T1542" i="76"/>
  <c r="T1533" i="76"/>
  <c r="T1531" i="76"/>
  <c r="T1223" i="76"/>
  <c r="T1570" i="76"/>
  <c r="T1408" i="76"/>
  <c r="T1091" i="76"/>
  <c r="T1100" i="76"/>
  <c r="T1405" i="76"/>
  <c r="T1289" i="76"/>
  <c r="T2188" i="76"/>
  <c r="T2193" i="76"/>
  <c r="T2196" i="76"/>
  <c r="T1698" i="76"/>
  <c r="T1908" i="76"/>
  <c r="T2180" i="76"/>
  <c r="T2182" i="76"/>
  <c r="T2176" i="76"/>
  <c r="T2186" i="76"/>
  <c r="T1979" i="76"/>
  <c r="T1773" i="76"/>
  <c r="T2017" i="76"/>
  <c r="T2174" i="76"/>
  <c r="T2167" i="76"/>
  <c r="T2152" i="76"/>
  <c r="T1629" i="76"/>
  <c r="T2124" i="76"/>
  <c r="T2132" i="76"/>
  <c r="T2069" i="76"/>
  <c r="T2083" i="76"/>
  <c r="T2073" i="76"/>
  <c r="T2067" i="76"/>
  <c r="T2130" i="76"/>
  <c r="T2075" i="76"/>
  <c r="T2126" i="76"/>
  <c r="T2169" i="76"/>
  <c r="T2085" i="76"/>
  <c r="T2159" i="76"/>
  <c r="T2162" i="76"/>
  <c r="T2150" i="76"/>
  <c r="T2164" i="76"/>
  <c r="T2148" i="76"/>
  <c r="T2157" i="76"/>
  <c r="T2009" i="76"/>
  <c r="T1990" i="76"/>
  <c r="T2011" i="76"/>
  <c r="T1988" i="76"/>
  <c r="T2015" i="76"/>
  <c r="B175" i="76"/>
  <c r="T179" i="76" s="1"/>
  <c r="B48" i="76"/>
  <c r="F504" i="76"/>
  <c r="F466" i="76"/>
  <c r="B182" i="76"/>
  <c r="E182" i="76" s="1"/>
  <c r="H466" i="76"/>
  <c r="E453" i="76"/>
  <c r="B15" i="76"/>
  <c r="B817" i="76"/>
  <c r="B308" i="76"/>
  <c r="B11" i="76"/>
  <c r="E181" i="76"/>
  <c r="E47" i="76"/>
  <c r="E175" i="76" l="1"/>
  <c r="F26" i="1"/>
  <c r="H26" i="1" s="1"/>
  <c r="F28" i="1"/>
  <c r="H28" i="1" s="1"/>
  <c r="F27" i="1"/>
  <c r="H27" i="1" s="1"/>
  <c r="F30" i="1"/>
  <c r="H30" i="1" s="1"/>
  <c r="C21" i="43" l="1"/>
  <c r="B21" i="43"/>
  <c r="G16" i="1"/>
  <c r="B87" i="1"/>
  <c r="E87" i="1" l="1"/>
  <c r="D87" i="1"/>
  <c r="J87" i="1"/>
  <c r="L87" i="1" s="1"/>
  <c r="G87" i="1" s="1"/>
  <c r="B19" i="43"/>
  <c r="O310" i="76" l="1"/>
  <c r="O309" i="76"/>
  <c r="R309" i="76" l="1"/>
  <c r="S309" i="76" s="1"/>
  <c r="Q318" i="76" s="1"/>
  <c r="R318" i="76" s="1"/>
  <c r="S318" i="76" s="1"/>
  <c r="R310" i="76"/>
  <c r="S310" i="76" s="1"/>
  <c r="Q319" i="76" s="1"/>
  <c r="R319" i="76" s="1"/>
  <c r="S319" i="76" s="1"/>
  <c r="T65" i="1" l="1"/>
  <c r="T19" i="1" l="1"/>
  <c r="T93" i="1" l="1"/>
  <c r="K40" i="1" l="1"/>
  <c r="L40" i="1"/>
  <c r="E40" i="1"/>
  <c r="B11" i="43" l="1"/>
  <c r="T88" i="1" l="1"/>
  <c r="T87" i="1"/>
  <c r="T86" i="1"/>
  <c r="T36" i="1" l="1"/>
  <c r="L171" i="1"/>
  <c r="K38" i="1"/>
  <c r="L38" i="1"/>
  <c r="K37" i="1"/>
  <c r="L37" i="1"/>
  <c r="T26" i="1"/>
  <c r="K25" i="1"/>
  <c r="L25" i="1"/>
  <c r="E25" i="1"/>
  <c r="K46" i="1" l="1"/>
  <c r="L46" i="1"/>
  <c r="K45" i="1"/>
  <c r="L45" i="1"/>
  <c r="K44" i="1"/>
  <c r="L44" i="1"/>
  <c r="K39" i="1"/>
  <c r="L39" i="1"/>
  <c r="K24" i="1"/>
  <c r="L24" i="1"/>
  <c r="K23" i="1"/>
  <c r="L23" i="1"/>
  <c r="T50" i="1"/>
  <c r="K171" i="1" l="1"/>
  <c r="S17" i="43"/>
  <c r="S15" i="43"/>
  <c r="S13" i="43"/>
  <c r="T51" i="1" l="1"/>
  <c r="K47" i="47"/>
  <c r="J47" i="47"/>
  <c r="K46" i="47"/>
  <c r="J46" i="47"/>
  <c r="K45" i="47"/>
  <c r="J45" i="47"/>
  <c r="K44" i="47"/>
  <c r="J44" i="47"/>
  <c r="J40" i="47"/>
  <c r="M40" i="47" s="1"/>
  <c r="K39" i="47"/>
  <c r="J39" i="47"/>
  <c r="J38" i="47"/>
  <c r="M38" i="47" s="1"/>
  <c r="L37" i="47"/>
  <c r="J37" i="47"/>
  <c r="M37" i="47" s="1"/>
  <c r="K33" i="47"/>
  <c r="J33" i="47"/>
  <c r="K32" i="47"/>
  <c r="J32" i="47"/>
  <c r="L31" i="47"/>
  <c r="L38" i="47" s="1"/>
  <c r="L45" i="47" s="1"/>
  <c r="K31" i="47"/>
  <c r="J31" i="47"/>
  <c r="K30" i="47"/>
  <c r="J30" i="47"/>
  <c r="J26" i="47"/>
  <c r="N26" i="47" s="1"/>
  <c r="G26" i="47"/>
  <c r="D26" i="47"/>
  <c r="J25" i="47"/>
  <c r="N25" i="47" s="1"/>
  <c r="G25" i="47"/>
  <c r="D25" i="47"/>
  <c r="J24" i="47"/>
  <c r="N24" i="47" s="1"/>
  <c r="G24" i="47"/>
  <c r="D24" i="47"/>
  <c r="J23" i="47"/>
  <c r="N23" i="47" s="1"/>
  <c r="G23" i="47"/>
  <c r="D23" i="47"/>
  <c r="J22" i="47"/>
  <c r="N22" i="47" s="1"/>
  <c r="G22" i="47"/>
  <c r="D22" i="47"/>
  <c r="J21" i="47"/>
  <c r="N21" i="47" s="1"/>
  <c r="G21" i="47"/>
  <c r="D21" i="47"/>
  <c r="M21" i="47" s="1"/>
  <c r="J17" i="47"/>
  <c r="N17" i="47" s="1"/>
  <c r="G17" i="47"/>
  <c r="D17" i="47"/>
  <c r="J16" i="47"/>
  <c r="N16" i="47" s="1"/>
  <c r="G16" i="47"/>
  <c r="D16" i="47"/>
  <c r="J15" i="47"/>
  <c r="N15" i="47" s="1"/>
  <c r="G15" i="47"/>
  <c r="D15" i="47"/>
  <c r="J14" i="47"/>
  <c r="N14" i="47" s="1"/>
  <c r="G14" i="47"/>
  <c r="D14" i="47"/>
  <c r="J13" i="47"/>
  <c r="N13" i="47" s="1"/>
  <c r="G13" i="47"/>
  <c r="D13" i="47"/>
  <c r="J12" i="47"/>
  <c r="N12" i="47" s="1"/>
  <c r="G12" i="47"/>
  <c r="D12" i="47"/>
  <c r="J8" i="47"/>
  <c r="N8" i="47" s="1"/>
  <c r="G8" i="47"/>
  <c r="D8" i="47"/>
  <c r="J7" i="47"/>
  <c r="N7" i="47" s="1"/>
  <c r="G7" i="47"/>
  <c r="D7" i="47"/>
  <c r="J6" i="47"/>
  <c r="N6" i="47" s="1"/>
  <c r="G6" i="47"/>
  <c r="D6" i="47"/>
  <c r="J5" i="47"/>
  <c r="G5" i="47"/>
  <c r="D5" i="47"/>
  <c r="J4" i="47"/>
  <c r="G4" i="47"/>
  <c r="D4" i="47"/>
  <c r="J3" i="47"/>
  <c r="G3" i="47"/>
  <c r="D3" i="47"/>
  <c r="E46" i="1"/>
  <c r="E39" i="1"/>
  <c r="E24" i="1"/>
  <c r="G21" i="1"/>
  <c r="G17" i="1"/>
  <c r="G19" i="1"/>
  <c r="G20" i="1"/>
  <c r="N5" i="47" l="1"/>
  <c r="O311" i="76" s="1"/>
  <c r="R311" i="76" s="1"/>
  <c r="S311" i="76" s="1"/>
  <c r="Q320" i="76" s="1"/>
  <c r="R320" i="76" s="1"/>
  <c r="S320" i="76" s="1"/>
  <c r="O313" i="76"/>
  <c r="O312" i="76"/>
  <c r="M45" i="47"/>
  <c r="M47" i="47"/>
  <c r="M46" i="47"/>
  <c r="M32" i="47"/>
  <c r="M13" i="47"/>
  <c r="M39" i="47"/>
  <c r="M8" i="47"/>
  <c r="M30" i="47"/>
  <c r="M33" i="47"/>
  <c r="M44" i="47"/>
  <c r="M25" i="47"/>
  <c r="M23" i="47"/>
  <c r="M15" i="47"/>
  <c r="M26" i="47"/>
  <c r="M3" i="47"/>
  <c r="M31" i="47"/>
  <c r="M4" i="47"/>
  <c r="M6" i="47"/>
  <c r="M14" i="47"/>
  <c r="M22" i="47"/>
  <c r="M24" i="47"/>
  <c r="M12" i="47"/>
  <c r="M17" i="47"/>
  <c r="M5" i="47"/>
  <c r="M7" i="47"/>
  <c r="L44" i="47"/>
  <c r="L32" i="47"/>
  <c r="M16" i="47"/>
  <c r="R313" i="76" l="1"/>
  <c r="S313" i="76" s="1"/>
  <c r="Q322" i="76" s="1"/>
  <c r="R322" i="76" s="1"/>
  <c r="S322" i="76" s="1"/>
  <c r="R479" i="76"/>
  <c r="S479" i="76" s="1"/>
  <c r="S480" i="76" s="1"/>
  <c r="S478" i="76" s="1"/>
  <c r="R312" i="76"/>
  <c r="S312" i="76" s="1"/>
  <c r="Q321" i="76" s="1"/>
  <c r="R321" i="76" s="1"/>
  <c r="S321" i="76" s="1"/>
  <c r="L33" i="47"/>
  <c r="L40" i="47" s="1"/>
  <c r="L47" i="47" s="1"/>
  <c r="L39" i="47"/>
  <c r="L46" i="47" s="1"/>
  <c r="S323" i="76" l="1"/>
  <c r="S316" i="76" s="1"/>
  <c r="R328" i="76" s="1"/>
  <c r="S328" i="76" s="1"/>
  <c r="S314" i="76"/>
  <c r="T47" i="1"/>
  <c r="D82" i="1" l="1"/>
  <c r="T14" i="1" l="1"/>
  <c r="T90" i="1"/>
  <c r="T64" i="1"/>
  <c r="T58" i="1"/>
  <c r="T49" i="1"/>
  <c r="T48" i="1"/>
  <c r="T41" i="1"/>
  <c r="T15" i="1" l="1"/>
  <c r="T16" i="1"/>
  <c r="T17" i="1"/>
  <c r="T20" i="1"/>
  <c r="T21" i="1"/>
  <c r="T22" i="1"/>
  <c r="T17" i="43" l="1"/>
  <c r="T15" i="43"/>
  <c r="T13" i="43"/>
  <c r="D23" i="1" l="1"/>
  <c r="B13" i="43" l="1"/>
  <c r="B15" i="43"/>
  <c r="B17" i="43"/>
  <c r="A8" i="1" l="1"/>
  <c r="A7" i="1"/>
  <c r="B6" i="43" l="1"/>
  <c r="B4" i="43"/>
  <c r="B5" i="43"/>
  <c r="S11" i="43" l="1"/>
  <c r="T11" i="43" s="1"/>
  <c r="A8" i="8"/>
  <c r="B9" i="43" l="1"/>
  <c r="B9" i="8" l="1"/>
  <c r="C11" i="43" s="1"/>
  <c r="B10" i="8"/>
  <c r="C13" i="43" s="1"/>
  <c r="B14" i="8"/>
  <c r="B11" i="8"/>
  <c r="B15" i="8"/>
  <c r="B12" i="8"/>
  <c r="B13" i="8"/>
  <c r="C19" i="43" s="1"/>
  <c r="B16" i="8"/>
  <c r="B17" i="8"/>
  <c r="B8" i="8"/>
  <c r="C9" i="43" s="1"/>
  <c r="T104" i="76"/>
  <c r="T783" i="76"/>
  <c r="T27" i="76"/>
  <c r="T138" i="76"/>
  <c r="T170" i="76"/>
  <c r="D170" i="76"/>
  <c r="D127" i="76"/>
  <c r="C170" i="76"/>
  <c r="T127" i="76"/>
  <c r="T158" i="76"/>
  <c r="C127" i="76"/>
  <c r="C158" i="76"/>
  <c r="D158" i="76"/>
  <c r="T148" i="76"/>
  <c r="D148" i="76"/>
  <c r="C148" i="76"/>
  <c r="C138" i="76"/>
  <c r="D138" i="76"/>
  <c r="T107" i="76"/>
  <c r="T81" i="76"/>
  <c r="T70" i="76"/>
  <c r="T15" i="76"/>
  <c r="C19" i="76"/>
  <c r="C48" i="76"/>
  <c r="D15" i="76"/>
  <c r="E19" i="76"/>
  <c r="C15" i="76"/>
  <c r="D19" i="76"/>
  <c r="E15" i="76"/>
  <c r="T19" i="76"/>
  <c r="T39" i="76"/>
  <c r="D48" i="76"/>
  <c r="C39" i="76"/>
  <c r="T48" i="76"/>
  <c r="E39" i="76"/>
  <c r="E48" i="76"/>
  <c r="D39" i="76"/>
  <c r="T175" i="76"/>
  <c r="D175" i="76"/>
  <c r="C175" i="76"/>
  <c r="E31" i="76"/>
  <c r="D31" i="76"/>
  <c r="T31" i="76"/>
  <c r="T35" i="76"/>
  <c r="T43" i="76"/>
  <c r="T23" i="76"/>
  <c r="C35" i="76"/>
  <c r="D43" i="76"/>
  <c r="D23" i="76"/>
  <c r="D35" i="76"/>
  <c r="C43" i="76"/>
  <c r="E23" i="76"/>
  <c r="E35" i="76"/>
  <c r="E43" i="76"/>
  <c r="C23" i="76"/>
  <c r="C31" i="76"/>
  <c r="T11" i="76"/>
  <c r="D11" i="76"/>
  <c r="C11" i="76"/>
  <c r="F15" i="1" s="1"/>
  <c r="H15" i="1" s="1"/>
  <c r="E11" i="76"/>
  <c r="F14" i="1" l="1"/>
  <c r="H14" i="1" s="1"/>
  <c r="F17" i="1"/>
  <c r="F22" i="1"/>
  <c r="F19" i="1"/>
  <c r="H19" i="1" s="1"/>
  <c r="F16" i="1"/>
  <c r="H16" i="1" s="1"/>
  <c r="F21" i="1"/>
  <c r="H21" i="1" s="1"/>
  <c r="F20" i="1"/>
  <c r="H20" i="1" l="1"/>
  <c r="H17" i="1"/>
  <c r="G22" i="1" l="1"/>
  <c r="I22" i="1" l="1"/>
  <c r="H22" i="1"/>
  <c r="J7" i="1" l="1"/>
  <c r="I14" i="1" l="1"/>
  <c r="B199" i="76"/>
  <c r="T199" i="76" s="1"/>
  <c r="T337" i="76" l="1"/>
  <c r="T331" i="76"/>
  <c r="T504" i="76"/>
  <c r="T474" i="76"/>
  <c r="T434" i="76"/>
  <c r="T461" i="76"/>
  <c r="T487" i="76"/>
  <c r="T449" i="76"/>
  <c r="T491" i="76"/>
  <c r="T440" i="76"/>
  <c r="T495" i="76"/>
  <c r="T466" i="76"/>
  <c r="T380" i="76"/>
  <c r="T457" i="76"/>
  <c r="T391" i="76"/>
  <c r="T453" i="76"/>
  <c r="T325" i="76"/>
  <c r="T512" i="76"/>
  <c r="T508" i="76"/>
  <c r="T519" i="76"/>
  <c r="T356" i="76"/>
  <c r="T369" i="76"/>
  <c r="T374" i="76"/>
  <c r="T470" i="76"/>
  <c r="T316" i="76"/>
  <c r="T536" i="76"/>
  <c r="T522" i="76"/>
  <c r="T529" i="76"/>
  <c r="T510" i="76"/>
  <c r="E434" i="76"/>
  <c r="T799" i="76"/>
  <c r="T790" i="76"/>
  <c r="T1023" i="76"/>
  <c r="T997" i="76"/>
  <c r="T814" i="76"/>
  <c r="T792" i="76"/>
  <c r="T801" i="76"/>
  <c r="T735" i="76"/>
  <c r="T767" i="76"/>
  <c r="T762" i="76"/>
  <c r="T769" i="76"/>
  <c r="T741" i="76"/>
  <c r="T642" i="76"/>
  <c r="T538" i="76"/>
  <c r="T613" i="76"/>
  <c r="T206" i="76"/>
  <c r="T308" i="76"/>
  <c r="T990" i="76"/>
  <c r="T1050" i="76"/>
  <c r="T983" i="76"/>
  <c r="T1076" i="76"/>
  <c r="T883" i="76"/>
  <c r="T833" i="76"/>
  <c r="T909" i="76"/>
  <c r="T928" i="76"/>
  <c r="T957" i="76"/>
  <c r="T1085" i="76"/>
  <c r="T1080" i="76"/>
  <c r="T931" i="76"/>
  <c r="T817" i="76"/>
  <c r="T995" i="76"/>
  <c r="T1021" i="76"/>
  <c r="T1078" i="76"/>
  <c r="T1074" i="76"/>
  <c r="T1048" i="76"/>
  <c r="T2201" i="76"/>
  <c r="T2205" i="76"/>
  <c r="T2209" i="76"/>
  <c r="B183" i="76"/>
  <c r="F67" i="1" s="1"/>
  <c r="H67" i="1" s="1"/>
  <c r="E769" i="76"/>
  <c r="E957" i="76"/>
  <c r="T781" i="76"/>
  <c r="E931" i="76"/>
  <c r="T907" i="76"/>
  <c r="E656" i="76"/>
  <c r="E883" i="76"/>
  <c r="E909" i="76"/>
  <c r="E703" i="76"/>
  <c r="E801" i="76"/>
  <c r="E833" i="76"/>
  <c r="T881" i="76"/>
  <c r="E205" i="76"/>
  <c r="E817" i="76"/>
  <c r="T831" i="76"/>
  <c r="E655" i="76"/>
  <c r="T739" i="76"/>
  <c r="T988" i="76"/>
  <c r="T760" i="76"/>
  <c r="E735" i="76"/>
  <c r="E741" i="76"/>
  <c r="T455" i="76"/>
  <c r="E369" i="76"/>
  <c r="E206" i="76"/>
  <c r="E331" i="76"/>
  <c r="E308" i="76"/>
  <c r="E337" i="76"/>
  <c r="T306" i="76"/>
  <c r="T314" i="76"/>
  <c r="T323" i="76"/>
  <c r="E316" i="76"/>
  <c r="D957" i="76"/>
  <c r="C801" i="76"/>
  <c r="D833" i="76"/>
  <c r="T656" i="76"/>
  <c r="C769" i="76"/>
  <c r="C833" i="76"/>
  <c r="D656" i="76"/>
  <c r="D769" i="76"/>
  <c r="T703" i="76"/>
  <c r="C909" i="76"/>
  <c r="C817" i="76"/>
  <c r="C656" i="76"/>
  <c r="C741" i="76"/>
  <c r="D801" i="76"/>
  <c r="D817" i="76"/>
  <c r="D883" i="76"/>
  <c r="C735" i="76"/>
  <c r="C957" i="76"/>
  <c r="C883" i="76"/>
  <c r="D741" i="76"/>
  <c r="D909" i="76"/>
  <c r="D703" i="76"/>
  <c r="C931" i="76"/>
  <c r="D735" i="76"/>
  <c r="C703" i="76"/>
  <c r="D931" i="76"/>
  <c r="D199" i="76"/>
  <c r="C199" i="76"/>
  <c r="E199" i="76"/>
  <c r="C17" i="43"/>
  <c r="C15" i="43"/>
  <c r="F68" i="1" l="1"/>
  <c r="H68" i="1" s="1"/>
  <c r="F29" i="1"/>
  <c r="H29" i="1" s="1"/>
  <c r="F100" i="1"/>
  <c r="H100" i="1" s="1"/>
  <c r="F167" i="1"/>
  <c r="H167" i="1" s="1"/>
  <c r="F166" i="1"/>
  <c r="H166" i="1" s="1"/>
  <c r="F165" i="1"/>
  <c r="H165" i="1" s="1"/>
  <c r="F134" i="1"/>
  <c r="H134" i="1" s="1"/>
  <c r="F133" i="1"/>
  <c r="H133" i="1" s="1"/>
  <c r="F131" i="1"/>
  <c r="F132" i="1"/>
  <c r="H132" i="1" s="1"/>
  <c r="F130" i="1"/>
  <c r="H130" i="1" s="1"/>
  <c r="F129" i="1"/>
  <c r="H129" i="1" s="1"/>
  <c r="F128" i="1"/>
  <c r="H128" i="1" s="1"/>
  <c r="F160" i="1"/>
  <c r="H160" i="1" s="1"/>
  <c r="F161" i="1"/>
  <c r="F157" i="1"/>
  <c r="H157" i="1" s="1"/>
  <c r="F140" i="1"/>
  <c r="H140" i="1" s="1"/>
  <c r="F142" i="1"/>
  <c r="H142" i="1" s="1"/>
  <c r="F139" i="1"/>
  <c r="H139" i="1" s="1"/>
  <c r="F141" i="1"/>
  <c r="H141" i="1" s="1"/>
  <c r="F158" i="1"/>
  <c r="H158" i="1" s="1"/>
  <c r="F159" i="1"/>
  <c r="F150" i="1"/>
  <c r="F152" i="1"/>
  <c r="H152" i="1" s="1"/>
  <c r="F146" i="1"/>
  <c r="H146" i="1" s="1"/>
  <c r="F156" i="1"/>
  <c r="F149" i="1"/>
  <c r="H149" i="1" s="1"/>
  <c r="F155" i="1"/>
  <c r="H155" i="1" s="1"/>
  <c r="F153" i="1"/>
  <c r="H153" i="1" s="1"/>
  <c r="F145" i="1"/>
  <c r="H145" i="1" s="1"/>
  <c r="F147" i="1"/>
  <c r="F144" i="1"/>
  <c r="H144" i="1" s="1"/>
  <c r="F148" i="1"/>
  <c r="H148" i="1" s="1"/>
  <c r="F154" i="1"/>
  <c r="H154" i="1" s="1"/>
  <c r="F151" i="1"/>
  <c r="H151" i="1" s="1"/>
  <c r="F118" i="1"/>
  <c r="F121" i="1"/>
  <c r="H121" i="1" s="1"/>
  <c r="F97" i="1"/>
  <c r="H97" i="1" s="1"/>
  <c r="F119" i="1"/>
  <c r="F98" i="1"/>
  <c r="H98" i="1" s="1"/>
  <c r="F126" i="1"/>
  <c r="F122" i="1"/>
  <c r="F99" i="1"/>
  <c r="F117" i="1"/>
  <c r="F120" i="1"/>
  <c r="F127" i="1"/>
  <c r="H127" i="1" s="1"/>
  <c r="F124" i="1"/>
  <c r="H124" i="1" s="1"/>
  <c r="F91" i="1"/>
  <c r="H91" i="1" s="1"/>
  <c r="F61" i="1"/>
  <c r="H61" i="1" s="1"/>
  <c r="F70" i="1"/>
  <c r="H70" i="1" s="1"/>
  <c r="F60" i="1"/>
  <c r="F75" i="1"/>
  <c r="F55" i="1"/>
  <c r="H55" i="1" s="1"/>
  <c r="F54" i="1"/>
  <c r="H54" i="1" s="1"/>
  <c r="F52" i="1"/>
  <c r="H52" i="1" s="1"/>
  <c r="F80" i="1"/>
  <c r="H80" i="1" s="1"/>
  <c r="F58" i="1"/>
  <c r="H58" i="1" s="1"/>
  <c r="F69" i="1"/>
  <c r="F74" i="1"/>
  <c r="F79" i="1"/>
  <c r="H79" i="1" s="1"/>
  <c r="F49" i="1"/>
  <c r="H49" i="1" s="1"/>
  <c r="F71" i="1"/>
  <c r="H71" i="1" s="1"/>
  <c r="F78" i="1"/>
  <c r="H78" i="1" s="1"/>
  <c r="F85" i="1"/>
  <c r="F89" i="1"/>
  <c r="H89" i="1" s="1"/>
  <c r="F93" i="1"/>
  <c r="F109" i="1"/>
  <c r="H109" i="1" s="1"/>
  <c r="F105" i="1"/>
  <c r="F88" i="1"/>
  <c r="H88" i="1" s="1"/>
  <c r="E183" i="76"/>
  <c r="D183" i="76"/>
  <c r="T183" i="76"/>
  <c r="C183" i="76"/>
  <c r="H147" i="1" l="1"/>
  <c r="H150" i="1"/>
  <c r="H161" i="1"/>
  <c r="H159" i="1"/>
  <c r="H156" i="1"/>
  <c r="H126" i="1"/>
  <c r="H131" i="1"/>
  <c r="H119" i="1"/>
  <c r="H120" i="1"/>
  <c r="H117" i="1"/>
  <c r="H118" i="1"/>
  <c r="H122" i="1"/>
  <c r="H105" i="1"/>
  <c r="H99" i="1"/>
  <c r="H85" i="1"/>
  <c r="H93" i="1"/>
  <c r="H74" i="1"/>
  <c r="H60" i="1"/>
  <c r="H75" i="1"/>
  <c r="H69" i="1"/>
  <c r="F18" i="1"/>
  <c r="H18" i="1" s="1"/>
  <c r="J8" i="1"/>
  <c r="N7" i="1" s="1"/>
  <c r="H162" i="1" l="1"/>
  <c r="D16" i="8" s="1"/>
  <c r="H135" i="1"/>
  <c r="D15" i="8" s="1"/>
  <c r="H168" i="1"/>
  <c r="H101" i="1"/>
  <c r="D13" i="8" s="1"/>
  <c r="E19" i="43" s="1"/>
  <c r="D17" i="8" l="1"/>
  <c r="G20" i="43"/>
  <c r="O20" i="43"/>
  <c r="N20" i="43"/>
  <c r="K20" i="43"/>
  <c r="I20" i="43"/>
  <c r="F20" i="43"/>
  <c r="P20" i="43"/>
  <c r="M20" i="43"/>
  <c r="H20" i="43"/>
  <c r="Q20" i="43"/>
  <c r="L20" i="43"/>
  <c r="J20" i="43"/>
  <c r="E23" i="43"/>
  <c r="E27" i="43"/>
  <c r="S20" i="43" l="1"/>
  <c r="T20" i="43" s="1"/>
  <c r="H23" i="1" l="1"/>
  <c r="D8" i="8" l="1"/>
  <c r="I15" i="1"/>
  <c r="E9" i="43" l="1"/>
  <c r="F10" i="43" s="1"/>
  <c r="S9" i="43" l="1"/>
  <c r="T9" i="43" s="1"/>
  <c r="L10" i="43"/>
  <c r="K10" i="43"/>
  <c r="H10" i="43"/>
  <c r="I10" i="43"/>
  <c r="J10" i="43"/>
  <c r="N10" i="43"/>
  <c r="M10" i="43"/>
  <c r="O10" i="43"/>
  <c r="P10" i="43"/>
  <c r="Q10" i="43"/>
  <c r="G10" i="43"/>
  <c r="S10" i="43" l="1"/>
  <c r="T10" i="43" s="1"/>
  <c r="S175" i="76" l="1"/>
  <c r="S935" i="76"/>
  <c r="S931" i="76" s="1"/>
  <c r="F104" i="1" s="1"/>
  <c r="H104" i="1" s="1"/>
  <c r="N935" i="76"/>
  <c r="F36" i="1" l="1"/>
  <c r="R993" i="76"/>
  <c r="Q993" i="76" s="1"/>
  <c r="S993" i="76" s="1"/>
  <c r="S995" i="76" s="1"/>
  <c r="Q1083" i="76"/>
  <c r="S1083" i="76" s="1"/>
  <c r="R986" i="76"/>
  <c r="S986" i="76" s="1"/>
  <c r="H36" i="1" l="1"/>
  <c r="F31" i="1"/>
  <c r="F32" i="1"/>
  <c r="H32" i="1" s="1"/>
  <c r="F33" i="1"/>
  <c r="H33" i="1" s="1"/>
  <c r="F34" i="1"/>
  <c r="H34" i="1" s="1"/>
  <c r="F35" i="1"/>
  <c r="H35" i="1" s="1"/>
  <c r="S1085" i="76"/>
  <c r="S1080" i="76"/>
  <c r="F112" i="1" s="1"/>
  <c r="H112" i="1" s="1"/>
  <c r="S988" i="76"/>
  <c r="S983" i="76" s="1"/>
  <c r="F106" i="1" s="1"/>
  <c r="H106" i="1" s="1"/>
  <c r="S990" i="76"/>
  <c r="F107" i="1" s="1"/>
  <c r="H107" i="1" s="1"/>
  <c r="S1076" i="76"/>
  <c r="F111" i="1" s="1"/>
  <c r="Q1053" i="76"/>
  <c r="S1053" i="76" s="1"/>
  <c r="Q1058" i="76"/>
  <c r="S1058" i="76" s="1"/>
  <c r="Q1061" i="76"/>
  <c r="S1061" i="76" s="1"/>
  <c r="Q1054" i="76"/>
  <c r="S1054" i="76" s="1"/>
  <c r="Q1057" i="76"/>
  <c r="S1057" i="76" s="1"/>
  <c r="Q1056" i="76"/>
  <c r="S1056" i="76" s="1"/>
  <c r="Q1062" i="76"/>
  <c r="S1062" i="76" s="1"/>
  <c r="Q1059" i="76"/>
  <c r="S1059" i="76" s="1"/>
  <c r="Q1055" i="76"/>
  <c r="S1055" i="76" s="1"/>
  <c r="Q1063" i="76"/>
  <c r="S1063" i="76" s="1"/>
  <c r="Q1060" i="76"/>
  <c r="S1060" i="76" s="1"/>
  <c r="H111" i="1" l="1"/>
  <c r="H31" i="1"/>
  <c r="S1074" i="76"/>
  <c r="S1050" i="76" s="1"/>
  <c r="F110" i="1" s="1"/>
  <c r="H110" i="1" s="1"/>
  <c r="S308" i="76"/>
  <c r="R327" i="76" s="1"/>
  <c r="S327" i="76" s="1"/>
  <c r="S329" i="76" s="1"/>
  <c r="S325" i="76" s="1"/>
  <c r="F50" i="1" s="1"/>
  <c r="H50" i="1" s="1"/>
  <c r="F86" i="1"/>
  <c r="H86" i="1" s="1"/>
  <c r="S737" i="76"/>
  <c r="S739" i="76" s="1"/>
  <c r="S735" i="76" s="1"/>
  <c r="F87" i="1" s="1"/>
  <c r="S769" i="76"/>
  <c r="F90" i="1" s="1"/>
  <c r="H90" i="1" s="1"/>
  <c r="S792" i="76"/>
  <c r="F92" i="1" s="1"/>
  <c r="H92" i="1" s="1"/>
  <c r="S997" i="76"/>
  <c r="F108" i="1" s="1"/>
  <c r="H108" i="1" l="1"/>
  <c r="H87" i="1"/>
  <c r="H37" i="1"/>
  <c r="F47" i="1"/>
  <c r="F48" i="1"/>
  <c r="H48" i="1" s="1"/>
  <c r="H47" i="1" l="1"/>
  <c r="D9" i="8"/>
  <c r="E11" i="43" s="1"/>
  <c r="E25" i="43"/>
  <c r="H94" i="1"/>
  <c r="D12" i="8" s="1"/>
  <c r="H113" i="1"/>
  <c r="D14" i="8" l="1"/>
  <c r="H12" i="43"/>
  <c r="G12" i="43"/>
  <c r="K12" i="43"/>
  <c r="I12" i="43"/>
  <c r="N12" i="43"/>
  <c r="M12" i="43"/>
  <c r="L12" i="43"/>
  <c r="J12" i="43"/>
  <c r="O12" i="43"/>
  <c r="F12" i="43"/>
  <c r="P12" i="43"/>
  <c r="Q12" i="43"/>
  <c r="E21" i="43"/>
  <c r="S12" i="43" l="1"/>
  <c r="T12" i="43" s="1"/>
  <c r="T517" i="76"/>
  <c r="E17" i="43"/>
  <c r="O18" i="43" l="1"/>
  <c r="P18" i="43"/>
  <c r="K18" i="43"/>
  <c r="F18" i="43"/>
  <c r="N18" i="43"/>
  <c r="H18" i="43"/>
  <c r="J18" i="43"/>
  <c r="G18" i="43"/>
  <c r="M18" i="43"/>
  <c r="Q18" i="43"/>
  <c r="I18" i="43"/>
  <c r="L18" i="43"/>
  <c r="S18" i="43" l="1"/>
  <c r="T18" i="43" s="1"/>
  <c r="S183" i="76" l="1"/>
  <c r="F41" i="1" s="1"/>
  <c r="R200" i="76"/>
  <c r="F51" i="1"/>
  <c r="H51" i="1" l="1"/>
  <c r="H41" i="1"/>
  <c r="S200" i="76"/>
  <c r="S201" i="76" s="1"/>
  <c r="S356" i="76"/>
  <c r="F53" i="1"/>
  <c r="H53" i="1" l="1"/>
  <c r="S380" i="76"/>
  <c r="F56" i="1"/>
  <c r="H56" i="1" l="1"/>
  <c r="S391" i="76" l="1"/>
  <c r="F57" i="1"/>
  <c r="H57" i="1" l="1"/>
  <c r="S440" i="76"/>
  <c r="F59" i="1"/>
  <c r="H59" i="1" l="1"/>
  <c r="S457" i="76" l="1"/>
  <c r="F62" i="1"/>
  <c r="H62" i="1" l="1"/>
  <c r="F63" i="1"/>
  <c r="H63" i="1" l="1"/>
  <c r="S466" i="76"/>
  <c r="F64" i="1" s="1"/>
  <c r="H64" i="1" s="1"/>
  <c r="G466" i="76" l="1"/>
  <c r="S470" i="76"/>
  <c r="F65" i="1" s="1"/>
  <c r="H65" i="1" l="1"/>
  <c r="S474" i="76"/>
  <c r="F66" i="1" s="1"/>
  <c r="H66" i="1" s="1"/>
  <c r="F72" i="1" l="1"/>
  <c r="H72" i="1" l="1"/>
  <c r="F73" i="1"/>
  <c r="H73" i="1" l="1"/>
  <c r="T2191" i="76" l="1"/>
  <c r="T1771" i="76"/>
  <c r="T1696" i="76"/>
  <c r="T1910" i="76"/>
  <c r="T2154" i="76"/>
  <c r="T1982" i="76"/>
  <c r="T1625" i="76" l="1"/>
  <c r="P24" i="43" l="1"/>
  <c r="N24" i="43"/>
  <c r="O24" i="43"/>
  <c r="L24" i="43"/>
  <c r="J24" i="43"/>
  <c r="I24" i="43"/>
  <c r="M24" i="43"/>
  <c r="Q24" i="43"/>
  <c r="G24" i="43"/>
  <c r="H24" i="43"/>
  <c r="K24" i="43"/>
  <c r="M26" i="43" l="1"/>
  <c r="M28" i="43" s="1"/>
  <c r="J26" i="43"/>
  <c r="J28" i="43" s="1"/>
  <c r="O26" i="43"/>
  <c r="O28" i="43" s="1"/>
  <c r="G26" i="43"/>
  <c r="G28" i="43" s="1"/>
  <c r="I26" i="43"/>
  <c r="I28" i="43" s="1"/>
  <c r="H26" i="43"/>
  <c r="H28" i="43" s="1"/>
  <c r="L26" i="43"/>
  <c r="L28" i="43" s="1"/>
  <c r="N26" i="43"/>
  <c r="N28" i="43" s="1"/>
  <c r="K26" i="43"/>
  <c r="Q26" i="43"/>
  <c r="Q28" i="43" s="1"/>
  <c r="P26" i="43"/>
  <c r="P28" i="43" s="1"/>
  <c r="S23" i="43"/>
  <c r="T23" i="43" s="1"/>
  <c r="K28" i="43" l="1"/>
  <c r="F24" i="43"/>
  <c r="S24" i="43" l="1"/>
  <c r="T24" i="43" s="1"/>
  <c r="S25" i="43"/>
  <c r="T25" i="43" s="1"/>
  <c r="F26" i="43"/>
  <c r="S26" i="43" l="1"/>
  <c r="T26" i="43" s="1"/>
  <c r="S27" i="43" l="1"/>
  <c r="T27" i="43" s="1"/>
  <c r="F28" i="43"/>
  <c r="S28" i="43" l="1"/>
  <c r="T28" i="43" s="1"/>
  <c r="S199" i="76" l="1"/>
  <c r="F42" i="1"/>
  <c r="H42" i="1" s="1"/>
  <c r="H44" i="1" l="1"/>
  <c r="D10" i="8" s="1"/>
  <c r="E13" i="43" l="1"/>
  <c r="M14" i="43" l="1"/>
  <c r="K14" i="43"/>
  <c r="I14" i="43"/>
  <c r="H14" i="43"/>
  <c r="L14" i="43"/>
  <c r="G14" i="43"/>
  <c r="N14" i="43"/>
  <c r="O14" i="43"/>
  <c r="Q14" i="43"/>
  <c r="F14" i="43"/>
  <c r="J14" i="43"/>
  <c r="P14" i="43"/>
  <c r="S14" i="43" l="1"/>
  <c r="T14" i="43" s="1"/>
  <c r="T2203" i="76" l="1"/>
  <c r="F76" i="1"/>
  <c r="H76" i="1" s="1"/>
  <c r="S524" i="76"/>
  <c r="S531" i="76" l="1"/>
  <c r="F77" i="1" s="1"/>
  <c r="H77" i="1" l="1"/>
  <c r="J6" i="1"/>
  <c r="H82" i="1" l="1"/>
  <c r="N8" i="1"/>
  <c r="N6" i="1"/>
  <c r="K6" i="1"/>
  <c r="H171" i="1" l="1"/>
  <c r="H172" i="1"/>
  <c r="D11" i="8"/>
  <c r="I35" i="74" l="1"/>
  <c r="I71" i="74"/>
  <c r="I89" i="74"/>
  <c r="I67" i="74"/>
  <c r="I51" i="74"/>
  <c r="I123" i="74"/>
  <c r="I26" i="74"/>
  <c r="I88" i="74"/>
  <c r="I50" i="74"/>
  <c r="I36" i="74"/>
  <c r="I21" i="74"/>
  <c r="I16" i="74"/>
  <c r="I118" i="74"/>
  <c r="I60" i="74"/>
  <c r="I76" i="74"/>
  <c r="I75" i="74"/>
  <c r="I27" i="74"/>
  <c r="I15" i="74"/>
  <c r="I58" i="74"/>
  <c r="I80" i="74"/>
  <c r="I129" i="74"/>
  <c r="I117" i="74"/>
  <c r="I112" i="74"/>
  <c r="I13" i="74"/>
  <c r="I46" i="74"/>
  <c r="I34" i="74"/>
  <c r="I101" i="74"/>
  <c r="I22" i="74"/>
  <c r="I25" i="74"/>
  <c r="I62" i="74"/>
  <c r="I124" i="74"/>
  <c r="I116" i="74"/>
  <c r="I128" i="74"/>
  <c r="I64" i="74"/>
  <c r="I30" i="74"/>
  <c r="I111" i="74"/>
  <c r="I47" i="74"/>
  <c r="I53" i="74"/>
  <c r="I81" i="74"/>
  <c r="I102" i="74"/>
  <c r="I63" i="74"/>
  <c r="I74" i="74"/>
  <c r="I14" i="74"/>
  <c r="I119" i="74"/>
  <c r="I29" i="74"/>
  <c r="I65" i="74"/>
  <c r="I113" i="74"/>
  <c r="I99" i="74"/>
  <c r="I127" i="74"/>
  <c r="I97" i="74"/>
  <c r="I114" i="74"/>
  <c r="I23" i="74"/>
  <c r="I55" i="74"/>
  <c r="I69" i="74"/>
  <c r="I87" i="74"/>
  <c r="I95" i="74"/>
  <c r="I82" i="74"/>
  <c r="I59" i="74"/>
  <c r="I18" i="74"/>
  <c r="I37" i="74"/>
  <c r="I86" i="74"/>
  <c r="I115" i="74"/>
  <c r="I40" i="74"/>
  <c r="I106" i="74"/>
  <c r="I38" i="74"/>
  <c r="I42" i="74"/>
  <c r="I125" i="74"/>
  <c r="I77" i="74"/>
  <c r="I91" i="74"/>
  <c r="I43" i="74"/>
  <c r="I68" i="74"/>
  <c r="I73" i="74"/>
  <c r="I52" i="74"/>
  <c r="I126" i="74"/>
  <c r="I33" i="74"/>
  <c r="I90" i="74"/>
  <c r="I79" i="74"/>
  <c r="I70" i="74"/>
  <c r="I12" i="74"/>
  <c r="I66" i="74"/>
  <c r="I17" i="74"/>
  <c r="I104" i="74"/>
  <c r="I93" i="74"/>
  <c r="I31" i="74"/>
  <c r="I96" i="74"/>
  <c r="I32" i="74"/>
  <c r="I83" i="74"/>
  <c r="I84" i="74"/>
  <c r="I57" i="74"/>
  <c r="I121" i="74"/>
  <c r="I45" i="74"/>
  <c r="I103" i="74"/>
  <c r="I98" i="74"/>
  <c r="I107" i="74"/>
  <c r="I19" i="74"/>
  <c r="I108" i="74"/>
  <c r="I28" i="74"/>
  <c r="I110" i="74"/>
  <c r="I61" i="74"/>
  <c r="I39" i="74"/>
  <c r="I56" i="74"/>
  <c r="I49" i="74"/>
  <c r="I20" i="74"/>
  <c r="I54" i="74"/>
  <c r="I105" i="74"/>
  <c r="I78" i="74"/>
  <c r="I109" i="74"/>
  <c r="I44" i="74"/>
  <c r="I48" i="74"/>
  <c r="I120" i="74"/>
  <c r="I100" i="74"/>
  <c r="I92" i="74"/>
  <c r="I11" i="74"/>
  <c r="I72" i="74"/>
  <c r="I94" i="74"/>
  <c r="I122" i="74"/>
  <c r="I41" i="74"/>
  <c r="I24" i="74"/>
  <c r="I85" i="74"/>
  <c r="J11" i="74"/>
  <c r="K11" i="74" s="1"/>
  <c r="V168" i="1"/>
  <c r="V23" i="1"/>
  <c r="V94" i="1"/>
  <c r="V135" i="1"/>
  <c r="V101" i="1"/>
  <c r="V37" i="1"/>
  <c r="V82" i="1"/>
  <c r="V44" i="1"/>
  <c r="V162" i="1"/>
  <c r="V113" i="1"/>
  <c r="E15" i="43"/>
  <c r="D18" i="8"/>
  <c r="C11" i="8" s="1"/>
  <c r="J12" i="74" l="1"/>
  <c r="J13" i="74" s="1"/>
  <c r="V171" i="1"/>
  <c r="L16" i="43"/>
  <c r="J16" i="43"/>
  <c r="F16" i="43"/>
  <c r="G16" i="43"/>
  <c r="I16" i="43"/>
  <c r="H16" i="43"/>
  <c r="M16" i="43"/>
  <c r="O16" i="43"/>
  <c r="P16" i="43"/>
  <c r="Q16" i="43"/>
  <c r="K16" i="43"/>
  <c r="E29" i="43"/>
  <c r="N16" i="43"/>
  <c r="C14" i="8"/>
  <c r="C10" i="8"/>
  <c r="C16" i="8"/>
  <c r="C8" i="8"/>
  <c r="C17" i="8"/>
  <c r="C12" i="8"/>
  <c r="C13" i="8"/>
  <c r="C15" i="8"/>
  <c r="C9" i="8"/>
  <c r="Q22" i="43" l="1"/>
  <c r="N22" i="43"/>
  <c r="K22" i="43"/>
  <c r="P22" i="43"/>
  <c r="O22" i="43"/>
  <c r="M22" i="43"/>
  <c r="H22" i="43"/>
  <c r="I22" i="43"/>
  <c r="G22" i="43"/>
  <c r="G31" i="43" s="1"/>
  <c r="S16" i="43"/>
  <c r="T16" i="43" s="1"/>
  <c r="J22" i="43"/>
  <c r="L22" i="43"/>
  <c r="M31" i="43" l="1"/>
  <c r="M29" i="43" s="1"/>
  <c r="L31" i="43"/>
  <c r="L29" i="43" s="1"/>
  <c r="Q31" i="43"/>
  <c r="Q29" i="43" s="1"/>
  <c r="P31" i="43"/>
  <c r="P29" i="43" s="1"/>
  <c r="N31" i="43"/>
  <c r="N29" i="43" s="1"/>
  <c r="O31" i="43"/>
  <c r="O29" i="43" s="1"/>
  <c r="G29" i="43"/>
  <c r="H31" i="43"/>
  <c r="H29" i="43" s="1"/>
  <c r="J31" i="43"/>
  <c r="J29" i="43" s="1"/>
  <c r="I31" i="43"/>
  <c r="I29" i="43" s="1"/>
  <c r="K31" i="43"/>
  <c r="K29" i="43" s="1"/>
  <c r="S21" i="43"/>
  <c r="T21" i="43" s="1"/>
  <c r="F22" i="43"/>
  <c r="F31" i="43" s="1"/>
  <c r="F29" i="43" s="1"/>
  <c r="S22" i="43" l="1"/>
  <c r="T22" i="43" s="1"/>
  <c r="F30" i="43" l="1"/>
  <c r="G30" i="43" s="1"/>
  <c r="H30" i="43" s="1"/>
  <c r="I30" i="43" s="1"/>
  <c r="J30" i="43" s="1"/>
  <c r="K30" i="43" s="1"/>
  <c r="L30" i="43" s="1"/>
  <c r="M30" i="43" s="1"/>
  <c r="N30" i="43" s="1"/>
  <c r="O30" i="43" s="1"/>
  <c r="P30" i="43" s="1"/>
  <c r="Q30" i="43" s="1"/>
  <c r="F32" i="43"/>
  <c r="G32" i="43" s="1"/>
  <c r="H32" i="43" s="1"/>
  <c r="I32" i="43" s="1"/>
  <c r="J32" i="43" s="1"/>
  <c r="K32" i="43" s="1"/>
  <c r="L32" i="43" s="1"/>
  <c r="M32" i="43" s="1"/>
  <c r="N32" i="43" s="1"/>
  <c r="O32" i="43" s="1"/>
  <c r="P32" i="43" s="1"/>
  <c r="Q32" i="43" s="1"/>
  <c r="S29" i="43" s="1"/>
  <c r="T29" i="43" s="1"/>
  <c r="L63" i="74" l="1"/>
  <c r="L50" i="74"/>
  <c r="L34" i="74"/>
  <c r="L64" i="74"/>
  <c r="L22" i="74"/>
  <c r="L27" i="74"/>
  <c r="L24" i="74"/>
  <c r="L71" i="74"/>
  <c r="L21" i="74"/>
  <c r="L47" i="74"/>
  <c r="L52" i="74"/>
  <c r="L36" i="74"/>
  <c r="L41" i="74"/>
  <c r="L18" i="74"/>
  <c r="L54" i="74"/>
  <c r="L38" i="74"/>
  <c r="L66" i="74"/>
  <c r="L26" i="74"/>
  <c r="L15" i="74"/>
  <c r="L70" i="74"/>
  <c r="L58" i="74"/>
  <c r="L13" i="74"/>
  <c r="L25" i="74"/>
  <c r="L51" i="74"/>
  <c r="L35" i="74"/>
  <c r="L57" i="74"/>
  <c r="L16" i="74"/>
  <c r="L40" i="74"/>
  <c r="L45" i="74"/>
  <c r="L42" i="74"/>
  <c r="L68" i="74"/>
  <c r="L19" i="74"/>
  <c r="L62" i="74"/>
  <c r="L17" i="74"/>
  <c r="L74" i="74"/>
  <c r="L39" i="74"/>
  <c r="L69" i="74"/>
  <c r="L61" i="74"/>
  <c r="L44" i="74"/>
  <c r="L32" i="74"/>
  <c r="L49" i="74"/>
  <c r="L33" i="74"/>
  <c r="L59" i="74"/>
  <c r="L46" i="74"/>
  <c r="L77" i="74"/>
  <c r="L72" i="74"/>
  <c r="L60" i="74"/>
  <c r="L55" i="74"/>
  <c r="L29" i="74"/>
  <c r="L23" i="74"/>
  <c r="L20" i="74"/>
  <c r="L67" i="74"/>
  <c r="L12" i="74"/>
  <c r="L65" i="74"/>
  <c r="L75" i="74"/>
  <c r="L28" i="74"/>
  <c r="L56" i="74"/>
  <c r="L43" i="74"/>
  <c r="L31" i="74"/>
  <c r="L76" i="74"/>
  <c r="L73" i="74"/>
  <c r="L30" i="74"/>
  <c r="L48" i="74"/>
  <c r="L53" i="74"/>
  <c r="L37" i="74"/>
  <c r="K12" i="74" l="1"/>
  <c r="K13" i="74"/>
  <c r="J14" i="74" l="1"/>
  <c r="K14" i="74" l="1"/>
  <c r="J15" i="74"/>
  <c r="K15" i="74" l="1"/>
  <c r="J16" i="74"/>
  <c r="J17" i="74" l="1"/>
  <c r="K16" i="74"/>
  <c r="J18" i="74" l="1"/>
  <c r="K17" i="74"/>
  <c r="K18" i="74" l="1"/>
  <c r="J19" i="74"/>
  <c r="J20" i="74" s="1"/>
  <c r="K19" i="74" l="1"/>
  <c r="K20" i="74" l="1"/>
  <c r="J21" i="74"/>
  <c r="K21" i="74" l="1"/>
  <c r="J22" i="74"/>
  <c r="K22" i="74" l="1"/>
  <c r="J23" i="74"/>
  <c r="K23" i="74" l="1"/>
  <c r="J24" i="74"/>
  <c r="K24" i="74" l="1"/>
  <c r="J25" i="74"/>
  <c r="K25" i="74" l="1"/>
  <c r="J26" i="74"/>
  <c r="K26" i="74" l="1"/>
  <c r="J27" i="74"/>
  <c r="K27" i="74" l="1"/>
  <c r="J28" i="74"/>
  <c r="K28" i="74" l="1"/>
  <c r="J29" i="74"/>
  <c r="K29" i="74" l="1"/>
  <c r="J30" i="74"/>
  <c r="J31" i="74" s="1"/>
  <c r="K30" i="74" l="1"/>
  <c r="K31" i="74" l="1"/>
  <c r="J32" i="74"/>
  <c r="J33" i="74" s="1"/>
  <c r="J34" i="74" s="1"/>
  <c r="K32" i="74" l="1"/>
  <c r="K33" i="74" l="1"/>
  <c r="K34" i="74" l="1"/>
  <c r="J35" i="74"/>
  <c r="K35" i="74" l="1"/>
  <c r="J36" i="74"/>
  <c r="K36" i="74" l="1"/>
  <c r="J37" i="74"/>
  <c r="K37" i="74" l="1"/>
  <c r="J38" i="74"/>
  <c r="K38" i="74" l="1"/>
  <c r="J39" i="74"/>
  <c r="K39" i="74" l="1"/>
  <c r="J40" i="74"/>
  <c r="K40" i="74" l="1"/>
  <c r="J41" i="74"/>
  <c r="K41" i="74" l="1"/>
  <c r="J42" i="74"/>
  <c r="K42" i="74" l="1"/>
  <c r="J43" i="74"/>
  <c r="K43" i="74" l="1"/>
  <c r="J44" i="74"/>
  <c r="K44" i="74" l="1"/>
  <c r="J45" i="74"/>
  <c r="K45" i="74" l="1"/>
  <c r="J46" i="74"/>
  <c r="K46" i="74" l="1"/>
  <c r="J47" i="74"/>
  <c r="K47" i="74" l="1"/>
  <c r="J48" i="74"/>
  <c r="K48" i="74" l="1"/>
  <c r="J49" i="74"/>
  <c r="K49" i="74" l="1"/>
  <c r="J50" i="74"/>
  <c r="K50" i="74" l="1"/>
  <c r="J51" i="74"/>
  <c r="K51" i="74" l="1"/>
  <c r="J52" i="74"/>
  <c r="K52" i="74" l="1"/>
  <c r="J53" i="74"/>
  <c r="K53" i="74" l="1"/>
  <c r="J54" i="74"/>
  <c r="K54" i="74" l="1"/>
  <c r="J55" i="74"/>
  <c r="K55" i="74" l="1"/>
  <c r="J56" i="74"/>
  <c r="K56" i="74" l="1"/>
  <c r="J57" i="74"/>
  <c r="K57" i="74" l="1"/>
  <c r="J58" i="74"/>
  <c r="K58" i="74" l="1"/>
  <c r="J59" i="74"/>
  <c r="K59" i="74" l="1"/>
  <c r="J60" i="74"/>
  <c r="K60" i="74" l="1"/>
  <c r="J61" i="74"/>
  <c r="K61" i="74" l="1"/>
  <c r="J62" i="74"/>
  <c r="K62" i="74" l="1"/>
  <c r="J63" i="74"/>
  <c r="K63" i="74" l="1"/>
  <c r="J64" i="74"/>
  <c r="K64" i="74" l="1"/>
  <c r="J65" i="74"/>
  <c r="K65" i="74" l="1"/>
  <c r="J66" i="74"/>
  <c r="J67" i="74" s="1"/>
  <c r="J68" i="74" s="1"/>
  <c r="K66" i="74" l="1"/>
  <c r="K67" i="74" l="1"/>
  <c r="K68" i="74" l="1"/>
  <c r="J69" i="74"/>
  <c r="K69" i="74" l="1"/>
  <c r="J70" i="74"/>
  <c r="K70" i="74" l="1"/>
  <c r="J71" i="74"/>
  <c r="K71" i="74" l="1"/>
  <c r="J72" i="74"/>
  <c r="K72" i="74" l="1"/>
  <c r="J73" i="74"/>
  <c r="K73" i="74" l="1"/>
  <c r="J74" i="74"/>
  <c r="K74" i="74" l="1"/>
  <c r="J75" i="74"/>
  <c r="J76" i="74" s="1"/>
  <c r="J77" i="74" s="1"/>
  <c r="K75" i="74" l="1"/>
  <c r="K76" i="74" l="1"/>
  <c r="K77" i="74" l="1"/>
  <c r="J78" i="74"/>
  <c r="K78" i="74" l="1"/>
  <c r="J79" i="74"/>
  <c r="J80" i="74" s="1"/>
  <c r="K79" i="74" l="1"/>
  <c r="K80" i="74" l="1"/>
  <c r="J81" i="74"/>
  <c r="K81" i="74" l="1"/>
  <c r="J82" i="74"/>
  <c r="K82" i="74" l="1"/>
  <c r="J83" i="74"/>
  <c r="K83" i="74" l="1"/>
  <c r="J84" i="74"/>
  <c r="K84" i="74" l="1"/>
  <c r="J85" i="74"/>
  <c r="K85" i="74" l="1"/>
  <c r="J86" i="74"/>
  <c r="K86" i="74" l="1"/>
  <c r="J87" i="74"/>
  <c r="K87" i="74" l="1"/>
  <c r="J88" i="74"/>
  <c r="J89" i="74" s="1"/>
  <c r="K88" i="74" l="1"/>
  <c r="K89" i="74" l="1"/>
  <c r="J90" i="74"/>
  <c r="K90" i="74" l="1"/>
  <c r="J91" i="74"/>
  <c r="K91" i="74" l="1"/>
  <c r="J92" i="74"/>
  <c r="K92" i="74" l="1"/>
  <c r="J93" i="74"/>
  <c r="K93" i="74" l="1"/>
  <c r="J94" i="74"/>
  <c r="J95" i="74" s="1"/>
  <c r="J96" i="74" s="1"/>
  <c r="K94" i="74" l="1"/>
  <c r="K95" i="74" l="1"/>
  <c r="K96" i="74" l="1"/>
  <c r="J97" i="74"/>
  <c r="K97" i="74" l="1"/>
  <c r="J98" i="74"/>
  <c r="K98" i="74" l="1"/>
  <c r="J99" i="74"/>
  <c r="K99" i="74" l="1"/>
  <c r="J100" i="74"/>
  <c r="K100" i="74" l="1"/>
  <c r="J101" i="74"/>
  <c r="K101" i="74" l="1"/>
  <c r="J102" i="74"/>
  <c r="K102" i="74" l="1"/>
  <c r="J103" i="74"/>
  <c r="K103" i="74" l="1"/>
  <c r="J104" i="74"/>
  <c r="K104" i="74" l="1"/>
  <c r="J105" i="74"/>
  <c r="K105" i="74" l="1"/>
  <c r="J106" i="74"/>
  <c r="K106" i="74" l="1"/>
  <c r="J107" i="74"/>
  <c r="J108" i="74" l="1"/>
  <c r="K107" i="74"/>
  <c r="K108" i="74" l="1"/>
  <c r="J109" i="74"/>
  <c r="J110" i="74" l="1"/>
  <c r="K109" i="74"/>
  <c r="K110" i="74" l="1"/>
  <c r="J111" i="74"/>
  <c r="K111" i="74" l="1"/>
  <c r="J112" i="74"/>
  <c r="K112" i="74" l="1"/>
  <c r="J113" i="74"/>
  <c r="K113" i="74" l="1"/>
  <c r="J114" i="74"/>
  <c r="K114" i="74" l="1"/>
  <c r="J115" i="74"/>
  <c r="J116" i="74" l="1"/>
  <c r="K115" i="74"/>
  <c r="K116" i="74" l="1"/>
  <c r="J117" i="74"/>
  <c r="K117" i="74" l="1"/>
  <c r="J118" i="74"/>
  <c r="K118" i="74" l="1"/>
  <c r="J119" i="74"/>
  <c r="K119" i="74" l="1"/>
  <c r="J120" i="74"/>
  <c r="K120" i="74" l="1"/>
  <c r="J121" i="74"/>
  <c r="K121" i="74" l="1"/>
  <c r="J122" i="74"/>
  <c r="K122" i="74" l="1"/>
  <c r="J123" i="74"/>
  <c r="J124" i="74" l="1"/>
  <c r="K123" i="74"/>
  <c r="K124" i="74" l="1"/>
  <c r="J125" i="74"/>
  <c r="J126" i="74" l="1"/>
  <c r="K125" i="74"/>
  <c r="K126" i="74" l="1"/>
  <c r="J127" i="74"/>
  <c r="K127" i="74" l="1"/>
  <c r="J128" i="74"/>
  <c r="K128" i="74" l="1"/>
  <c r="J129" i="74"/>
  <c r="K129" i="74"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<sst xmlns="http://schemas.openxmlformats.org/spreadsheetml/2006/main" count="74152" uniqueCount="29963">
  <si>
    <t>ITEM</t>
  </si>
  <si>
    <t>CÓDIGO</t>
  </si>
  <si>
    <t>ORGÃO</t>
  </si>
  <si>
    <t>DESCRIÇÃO SERVIÇO</t>
  </si>
  <si>
    <t>m</t>
  </si>
  <si>
    <t>SERVIÇOS PRELIMINARES</t>
  </si>
  <si>
    <t>t</t>
  </si>
  <si>
    <t>TOTAL GERAL</t>
  </si>
  <si>
    <t>TOTAL</t>
  </si>
  <si>
    <t>QUANTIDADE</t>
  </si>
  <si>
    <t>CRONOGRAMA FÍSICO-FINANCEIRO</t>
  </si>
  <si>
    <t>DESCRIÇÃO</t>
  </si>
  <si>
    <t xml:space="preserve">Físico (%) </t>
  </si>
  <si>
    <t>Financeiro (R$)</t>
  </si>
  <si>
    <t>Total Parcial (%)</t>
  </si>
  <si>
    <t>Total Acumulado (%)</t>
  </si>
  <si>
    <t>Total Financeiro (R$)</t>
  </si>
  <si>
    <t>Total Acumulado (R$)</t>
  </si>
  <si>
    <t>PLANILHA ORÇAMENTÁRIA</t>
  </si>
  <si>
    <t>RESUMO DE ORÇAMENTO</t>
  </si>
  <si>
    <t>Custo Unitário</t>
  </si>
  <si>
    <t>VALORES (R$)</t>
  </si>
  <si>
    <t>Não imprimir</t>
  </si>
  <si>
    <t>BDI</t>
  </si>
  <si>
    <t>UNIDADE</t>
  </si>
  <si>
    <t>CUSTO (R$)</t>
  </si>
  <si>
    <t>POSIÇÃO</t>
  </si>
  <si>
    <t>ESTACA</t>
  </si>
  <si>
    <t>INICIAL</t>
  </si>
  <si>
    <t>FINAL</t>
  </si>
  <si>
    <t>EXTENSÃO
(m)</t>
  </si>
  <si>
    <t>LARGURA
(m)</t>
  </si>
  <si>
    <t>ÁREA
(m²)</t>
  </si>
  <si>
    <t>VOLUME
(m³)</t>
  </si>
  <si>
    <t>CONFERÊNCIA</t>
  </si>
  <si>
    <t>%</t>
  </si>
  <si>
    <t>Conferência link das quantidades</t>
  </si>
  <si>
    <t>Transporte</t>
  </si>
  <si>
    <t>XP</t>
  </si>
  <si>
    <t>XR</t>
  </si>
  <si>
    <t>Origem</t>
  </si>
  <si>
    <t>Destino</t>
  </si>
  <si>
    <t>DEMOLIÇÕES E RETIRADAS</t>
  </si>
  <si>
    <t>Bicicletário em tubo de ferro galvanizado 1" e ferro liso 1/2", inclusive pintura, conforme projeto padrão SEDU</t>
  </si>
  <si>
    <t>QUANT.</t>
  </si>
  <si>
    <t>PAISAGISMO</t>
  </si>
  <si>
    <t>Demolição e remoção de pavimento asfáltico em Vias Urbanas</t>
  </si>
  <si>
    <t>Diferença</t>
  </si>
  <si>
    <t>Código</t>
  </si>
  <si>
    <t>Serviço</t>
  </si>
  <si>
    <t>Unidade</t>
  </si>
  <si>
    <t>kg</t>
  </si>
  <si>
    <t>Apiloamento manual</t>
  </si>
  <si>
    <t>Demolição manual de concreto armado</t>
  </si>
  <si>
    <t>Lona plástica preta para isolamento de concretagem sobre solo, fornecimento e colocação</t>
  </si>
  <si>
    <t>Limpeza de sarjeta e meio-fio</t>
  </si>
  <si>
    <t>Escavação e carga de material de 1ª categoria com escavadeira em Vias Urbanas</t>
  </si>
  <si>
    <t>h</t>
  </si>
  <si>
    <t>M3</t>
  </si>
  <si>
    <t>M2</t>
  </si>
  <si>
    <t>Banco de concreto aparente com tampo de 40x40x5 cm e base de 20x20x36 cm para mesa de jogos, conforme detalhe em projeto</t>
  </si>
  <si>
    <t>m³</t>
  </si>
  <si>
    <t>Rede para futebol de salão</t>
  </si>
  <si>
    <t>Trave para futebol de salão de tubo de ferro galvanizado 3", com recuo, removível, dimensões oficiais 3x2m</t>
  </si>
  <si>
    <t>Reboco tipo paulista de argamassa de cimento, cal hidratada CH1 e areia lavada traço 1:0.5:6, espessura 25 mm</t>
  </si>
  <si>
    <t>Pintura com tinta acrílica Suvinil, Coral ou Metalatex, inclusive selador acrílico, em paredes externas a três demãos</t>
  </si>
  <si>
    <t>Retirada de grades, gradis, alambrados, cercas e portões</t>
  </si>
  <si>
    <t>Caixa de areia de alvenaria de blocos de concreto 9x19x39cm, dim. 60x60cm e Hmáx=1m, c/ tampa em concreto esp. 5cm, lastro concreto esp. 10cm, revestida intern. c/ chapisco e reboco impermeabilizante, incl. escavação e reaterro</t>
  </si>
  <si>
    <t>mês</t>
  </si>
  <si>
    <t>Preço Unitário</t>
  </si>
  <si>
    <t>UN</t>
  </si>
  <si>
    <t>M</t>
  </si>
  <si>
    <t>MES</t>
  </si>
  <si>
    <t>KG</t>
  </si>
  <si>
    <t>T</t>
  </si>
  <si>
    <t>H</t>
  </si>
  <si>
    <t>Demolição de piso revestido com cerâmica</t>
  </si>
  <si>
    <t>Demolição de piso revestido com cerâmica inclusive lastro de concreto</t>
  </si>
  <si>
    <t>Demolição de piso de tábuas</t>
  </si>
  <si>
    <t>Demolição de revestimento com lambris de madeira</t>
  </si>
  <si>
    <t>Retirada de revestimento antigo em reboco</t>
  </si>
  <si>
    <t>Demolição manual de concreto simples (EMOP 05.001.001)</t>
  </si>
  <si>
    <t>Retirada manual de pavimento em paralelepípedos, incluindo empilhamento para reaproveitamento</t>
  </si>
  <si>
    <t>Retirada de portas e janelas de madeira, inclusive batentes</t>
  </si>
  <si>
    <t>Retirada de esquadrias metálicas</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</si>
  <si>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</si>
  <si>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</si>
  <si>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</si>
  <si>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</si>
  <si>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</si>
  <si>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</si>
  <si>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bancada de pia</t>
  </si>
  <si>
    <t>Retirada de tanque de cimento</t>
  </si>
  <si>
    <t>Demolição de forro de madeira, sem reaproveitamento</t>
  </si>
  <si>
    <t>Retirada de poste de aço de 4 a 6 m</t>
  </si>
  <si>
    <t>Retirada de pintura antiga a base de PVA</t>
  </si>
  <si>
    <t>Apicoamento de superfície com revestimento em argamassa</t>
  </si>
  <si>
    <t>Retirada de pontos elétricos (luminárias, interruptores e tomadas)</t>
  </si>
  <si>
    <t>Retirada de vidros quebrados</t>
  </si>
  <si>
    <t>Retirada de rodapé em argamassa de cimento e areia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</si>
  <si>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</si>
  <si>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</si>
  <si>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</si>
  <si>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</si>
  <si>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</si>
  <si>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</si>
  <si>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</si>
  <si>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</si>
  <si>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</si>
  <si>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</si>
  <si>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</si>
  <si>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</si>
  <si>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</si>
  <si>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</si>
  <si>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</si>
  <si>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</si>
  <si>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</si>
  <si>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</si>
  <si>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</si>
  <si>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</si>
  <si>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</si>
  <si>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</si>
  <si>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</si>
  <si>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</si>
  <si>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</si>
  <si>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</si>
  <si>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</si>
  <si>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</si>
  <si>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</si>
  <si>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</si>
  <si>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</si>
  <si>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INSTALAÇÃO DO CANTEIRO DE OBRAS</t>
  </si>
  <si>
    <t>TAPUMES, BARRACÕES E COBERTURAS</t>
  </si>
  <si>
    <t>Locação de andaime metálico para trabalho em fachada de edifíco (aluguel de 1 m² por 1 mês) inclusive frete, montagem e desmontagem</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</si>
  <si>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</si>
  <si>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</si>
  <si>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</si>
  <si>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</si>
  <si>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</si>
  <si>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</si>
  <si>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</si>
  <si>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</si>
  <si>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</si>
  <si>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</si>
  <si>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</si>
  <si>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</si>
  <si>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</si>
  <si>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</si>
  <si>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</si>
  <si>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</si>
  <si>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</si>
  <si>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</si>
  <si>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ESCAVAÇÕES</t>
  </si>
  <si>
    <t>Escavação manual em material de 1a. categoria, até 1.50 m de profundidade</t>
  </si>
  <si>
    <t>Escavação manual em material de 2a. categoria, até 1.50 m de profundidade</t>
  </si>
  <si>
    <t>Escavação mecânica em material de 2a. categoria</t>
  </si>
  <si>
    <t>REATERRO E COMPACTAÇÃO</t>
  </si>
  <si>
    <t>Reaterro apiloado de cavas de fundação, em camadas de 20 cm</t>
  </si>
  <si>
    <t>Aterro compactado utilizando compactador de placa vibratória com reaproveitamento do material</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</si>
  <si>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</si>
  <si>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</si>
  <si>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</si>
  <si>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Fornecimento, preparo e aplicação de concreto ciclópico Fck=15MPa com 30% de pedra de mão</t>
  </si>
  <si>
    <t>Fôrma em chapa de madeira compensada plastificada 12mm para estrutura em geral, 5 reaproveitamentos, reforçada com sarrafos de madeira 2.5x10cm (incl material, corte, montagem, escoras em eucalipto e desforma)</t>
  </si>
  <si>
    <t>ESTRUTURAS DE CONCRETO APARENTE</t>
  </si>
  <si>
    <t>Fôrma com chapa compensada plastificada esp. 12mm, utização 5 vezes</t>
  </si>
  <si>
    <t>DIVERSOS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</si>
  <si>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</si>
  <si>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</si>
  <si>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</si>
  <si>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</si>
  <si>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</si>
  <si>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</si>
  <si>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</si>
  <si>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</si>
  <si>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</si>
  <si>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</si>
  <si>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</si>
  <si>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</si>
  <si>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</si>
  <si>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PAREDES E PAINÉIS</t>
  </si>
  <si>
    <t>ALVENARIA DE VEDAÇÃO</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</si>
  <si>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</si>
  <si>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</si>
  <si>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</si>
  <si>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</si>
  <si>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</si>
  <si>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</si>
  <si>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</si>
  <si>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</si>
  <si>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</si>
  <si>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</si>
  <si>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</si>
  <si>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</si>
  <si>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</si>
  <si>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</si>
  <si>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</si>
  <si>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</si>
  <si>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</si>
  <si>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</si>
  <si>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</si>
  <si>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</si>
  <si>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</si>
  <si>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</si>
  <si>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</si>
  <si>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</si>
  <si>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</si>
  <si>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FERRAGENS</t>
  </si>
  <si>
    <t>PORTA EM MADEIRA DE LEI TIPO ANGELIM PEDRA OU EQUIV. C/ ENCHIMENTO EM MADEIRA DE 1ª QUALIDADE ESP 30MM, COM VISOR DE VIDRO, INCL. ALIZARES, DOBRADIÇAS E FECHADURAS EXT EM LATÃO CROMADO LAFONTE/EQUIV , EXCL. MARCO, NAS DIMENSÕES:</t>
  </si>
  <si>
    <t>REVISÕES E REPAROS</t>
  </si>
  <si>
    <t>ESQUADRIAS METÁLICAS</t>
  </si>
  <si>
    <t>GRADES E PORTÕES</t>
  </si>
  <si>
    <t>Tela de proteção de arame galvanizado 1/2" fio 12, com quadro em tubo de ferro galvanizado 1 1/2" e cantoneira de ferro 1/2" x 1/2" x1/8", conforme detalhe em projeto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</si>
  <si>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</si>
  <si>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</si>
  <si>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</si>
  <si>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</si>
  <si>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</si>
  <si>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</si>
  <si>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</si>
  <si>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</si>
  <si>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</si>
  <si>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PARA ESQUADRIAS</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</si>
  <si>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</si>
  <si>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</si>
  <si>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</si>
  <si>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</si>
  <si>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</si>
  <si>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</si>
  <si>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ou equivalente para cobertura de telha de fibrocimento canalete 49/90, inclusive tratamento com cupinicida,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</si>
  <si>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</si>
  <si>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</si>
  <si>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</si>
  <si>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</si>
  <si>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cumeeiras (telhas compradas na fábrica, posto obra)</t>
  </si>
  <si>
    <t>Cumeeira para cobertura em telhas onduladas de fibrocimento 6.0mm</t>
  </si>
  <si>
    <t>Cobertura em telha ondulada de alumínio, esp. 0.5mm, inclusive acessórios de fixação</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</si>
  <si>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</si>
  <si>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</si>
  <si>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</si>
  <si>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</si>
  <si>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</si>
  <si>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</si>
  <si>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</si>
  <si>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</si>
  <si>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</si>
  <si>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</si>
  <si>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</si>
  <si>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</si>
  <si>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</si>
  <si>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</si>
  <si>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</si>
  <si>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</si>
  <si>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Pintura impermeabilizante com igolflex ou equivalente a 3 demãos</t>
  </si>
  <si>
    <t>Impermeabilização, empregando argamassa de cimento e areia sem peneirar no traço 1:3 com aditivo impermeabilizado tipo sika 1 ou equivalente, espessura de 2 cm</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</si>
  <si>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</si>
  <si>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</si>
  <si>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</si>
  <si>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</si>
  <si>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</si>
  <si>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</si>
  <si>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REVESTIMENTO EMPREGANDO ARGAMASSA DE CIMENTO, CAL E AREIA</t>
  </si>
  <si>
    <t>Emboço de argamassa de cimento, cal hidratada CH1 e areia lavada traço 1:0.5:6, espessura 20 mm</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</si>
  <si>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</si>
  <si>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</si>
  <si>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</si>
  <si>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</si>
  <si>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Acabamento de alumínio com perfil de canto para arremate das paredes</t>
  </si>
  <si>
    <t>Acabamento de perfil "U" em alumínio anodizado fosco 1/2"</t>
  </si>
  <si>
    <t>Assentamento de revestimento cerâmico com cimento colante, excl. rejuntamento e cerâmica</t>
  </si>
  <si>
    <t>Roda parede em granito cinza andorinha 7x2cm, com acabamento abaulado nos dois lados</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</si>
  <si>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</si>
  <si>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</si>
  <si>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</si>
  <si>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</si>
  <si>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</si>
  <si>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</si>
  <si>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LASTRO DE CONTRAPISO</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</si>
  <si>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</si>
  <si>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</si>
  <si>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</si>
  <si>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</si>
  <si>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</si>
  <si>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</si>
  <si>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</si>
  <si>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</si>
  <si>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</si>
  <si>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</si>
  <si>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</si>
  <si>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</si>
  <si>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</si>
  <si>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</si>
  <si>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</si>
  <si>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</si>
  <si>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</si>
  <si>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polido mecanizado, inclusive regularização e=3.0cm</t>
  </si>
  <si>
    <t>Piso cerâmico esmaltado, PEI 5, acabamento semibrilho, dim. 45x45cm, ref. de cor CARGO PLUS WHITE Eliane/equiv. assentado com argamassa de cimento colante, inclusive rejuntamento</t>
  </si>
  <si>
    <t>DEGRAUS, RODAPÉS, SOLEIRAS E PEITORIS</t>
  </si>
  <si>
    <t>Rodapé de argamassa de cimento e areia no traço 1:3, altura de 7 cm e espessura de 2 cm</t>
  </si>
  <si>
    <t>Rodapé de madeira de lei 7.0 x 1.5 cm, fixado com parafuso e bucha plástica n° 7</t>
  </si>
  <si>
    <t>Soleira de granito esp. 2 cm e largura de 15 cm</t>
  </si>
  <si>
    <t>Soleira de granito cinza, espessura 3 cm e largura de 3 cm, conforme detalhe em projeto</t>
  </si>
  <si>
    <t>Peitoril de granito cinza polido, 15 cm, esp. 3cm</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</si>
  <si>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</si>
  <si>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</si>
  <si>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</si>
  <si>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</si>
  <si>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SUMIDOUROS, FOSSAS SÉPTICAS E FILTROS ANAERÓBIOS</t>
  </si>
  <si>
    <t>ENTRADA DE ÁGUA</t>
  </si>
  <si>
    <t>Ponto de água fria (lavatório, tanque, pia de cozinha, etc...)</t>
  </si>
  <si>
    <t>pt</t>
  </si>
  <si>
    <t>Ponto com registro de pressão (chuveiro, caixa de descarga, etc...)</t>
  </si>
  <si>
    <t>Ponto de torneira de jardim (para praças)</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</si>
  <si>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</si>
  <si>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</si>
  <si>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</si>
  <si>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</si>
  <si>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</si>
  <si>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</si>
  <si>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</si>
  <si>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</si>
  <si>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</si>
  <si>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</si>
  <si>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</si>
  <si>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</si>
  <si>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</si>
  <si>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</si>
  <si>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</si>
  <si>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</si>
  <si>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</si>
  <si>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</si>
  <si>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</si>
  <si>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</si>
  <si>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</si>
  <si>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</si>
  <si>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</si>
  <si>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</si>
  <si>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</si>
  <si>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</si>
  <si>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</si>
  <si>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CAIXAS DE PVC / EQUIPAMENTOS</t>
  </si>
  <si>
    <t>Reparo para válvula de descarga, completo</t>
  </si>
  <si>
    <t>Sifão em PVC para tanque 2"</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</si>
  <si>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</si>
  <si>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</si>
  <si>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</si>
  <si>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</si>
  <si>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ralo, em PVC, de 100x100mm</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</si>
  <si>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</si>
  <si>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</si>
  <si>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</si>
  <si>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</si>
  <si>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</si>
  <si>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</si>
  <si>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</si>
  <si>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</si>
  <si>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</si>
  <si>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</si>
  <si>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</si>
  <si>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</si>
  <si>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</si>
  <si>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</si>
  <si>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</si>
  <si>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</si>
  <si>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</si>
  <si>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</si>
  <si>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</si>
  <si>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56 disj. DIN, c/barram trif. 225A barra. neutro e terra, fab. em chapa de aço 12 USG com porta, espelho, trinco com fechad ch</t>
  </si>
  <si>
    <t>CAIXAS DE PASSAGEM</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</si>
  <si>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</si>
  <si>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</si>
  <si>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</si>
  <si>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</si>
  <si>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200x200x100mm, chapa 18, com tampa parafusada</t>
  </si>
  <si>
    <t>Caixa de passagem 300x300x120mm, chapa 18, com tampa parafusada</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</si>
  <si>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</si>
  <si>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</si>
  <si>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</si>
  <si>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</si>
  <si>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</si>
  <si>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</si>
  <si>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</si>
  <si>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</si>
  <si>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</si>
  <si>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</si>
  <si>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</si>
  <si>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</si>
  <si>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</si>
  <si>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</si>
  <si>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</si>
  <si>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</si>
  <si>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</si>
  <si>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</si>
  <si>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</si>
  <si>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</si>
  <si>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</si>
  <si>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</si>
  <si>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</si>
  <si>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</si>
  <si>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</si>
  <si>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</si>
  <si>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</si>
  <si>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</si>
  <si>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</si>
  <si>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</si>
  <si>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</si>
  <si>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</si>
  <si>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</si>
  <si>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</si>
  <si>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</si>
  <si>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</si>
  <si>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</si>
  <si>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</si>
  <si>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</si>
  <si>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</si>
  <si>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</si>
  <si>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</si>
  <si>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</si>
  <si>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</si>
  <si>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</si>
  <si>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</si>
  <si>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</si>
  <si>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FIOS E CABOS</t>
  </si>
  <si>
    <t>SERVIÇOS DIVERSOS</t>
  </si>
  <si>
    <t>Cabeçote de alumínio de 1 1/2"</t>
  </si>
  <si>
    <t>Sapatilha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</si>
  <si>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</si>
  <si>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</si>
  <si>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</si>
  <si>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</si>
  <si>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</si>
  <si>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</si>
  <si>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</si>
  <si>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QUADROS DE DISTRIBUIÇÃO COM BARRAMENTO, TRINCO E FECHADURA</t>
  </si>
  <si>
    <t>TERMINAIS, CONECTORES E ABRAÇADEIRAS</t>
  </si>
  <si>
    <t>OUTRAS INSTALAÇÕES</t>
  </si>
  <si>
    <t>INSTALAÇÃO DE TELEFONE</t>
  </si>
  <si>
    <t>Aterramento com haste de terra 5/8"x2.40m, cabo de cobre nú 6mm2 em caixa de concreto de dimensões internas de 30x30x30cm</t>
  </si>
  <si>
    <t>Caixa para telefone padrão TELEMAR, dim. 1070 x 520 x 500 mm, com tampa de ferro tipo R2, assentada com argamassa de cimento, cal e areia</t>
  </si>
  <si>
    <t>Tomada para telefone com conector RJ 11</t>
  </si>
  <si>
    <t>INSTALAÇÃO DE GÁS</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</si>
  <si>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</si>
  <si>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</si>
  <si>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Condutor de cobre nú, seção de 35mm2, inclusive suportes isoladores e acessórios de fixação, conforme projeto</t>
  </si>
  <si>
    <t>Cabo condutor de cobre eletrolítico nu, tempera meio dura, encordoamento classe 2, para aterramento, diam. 50mm2</t>
  </si>
  <si>
    <t>Kit completo para solda Exotérmica (Molde HCL 5/8" Ref: TEL905611 / Cartucho n° 115 Ref: TEL 909115 / Alicate Z 201 Ref: TEL 998201), marca de referência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</si>
  <si>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</si>
  <si>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</si>
  <si>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</si>
  <si>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</si>
  <si>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</si>
  <si>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</si>
  <si>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Fixador ômega em latão ref. 733, inclusive parafuso fenda DN 4,2x32mm, bucha nylon DN 6mm e vedação dos furos com poliuretano ref. 5905, marca de ref. Termotécnica ou equivalente</t>
  </si>
  <si>
    <t>INSTALAÇÃO DE INCÊNDIO</t>
  </si>
  <si>
    <t>Hidrante de recalque no passeio em caixa metálica de 40x60x40cm, incl. registro globo angular 90º de 63mm, adaptador p/ engate rápido e tampa c/ corrente</t>
  </si>
  <si>
    <t>Ponto para seta indicativa de saída, incl. seta em acrílico, com fonte alimentadora própria que assegure um funcionamento mínimo de 1h, para quando ocorrer falta de energia elétrica na rede pública, conforme projeto</t>
  </si>
  <si>
    <t>Ponto para iluminação de emergência completo, inclusive bloco autônomo de iluminação 2x9W com tomada universal</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</si>
  <si>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</si>
  <si>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</si>
  <si>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</si>
  <si>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</si>
  <si>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</si>
  <si>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</si>
  <si>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</si>
  <si>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</si>
  <si>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Lastro regularizado e impermeabilizado de concreto não estrutural, esp. de 8cm</t>
  </si>
  <si>
    <t>Pintura com tinta esmalte sintético Suvinil, Coral ou Metalatex a duas demãos, inclusive fundo anti corrosivo a uma demão, em metal</t>
  </si>
  <si>
    <t>Conector RJ 45 macho</t>
  </si>
  <si>
    <t>LOUÇAS</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</si>
  <si>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</si>
  <si>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</si>
  <si>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</si>
  <si>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</si>
  <si>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</si>
  <si>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</si>
  <si>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Registro de pressão com canopla cromada diam. 15mm (1/2"), marcas de referência Fabrimar, Deca ou Docol</t>
  </si>
  <si>
    <t>Registro de pressão com canopla cromada diam. 20mm (3/4"), marcas de referência Fabrimar, Deca ou Docol</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</si>
  <si>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</si>
  <si>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</si>
  <si>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</si>
  <si>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</si>
  <si>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OUTROS APARELHOS</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</si>
  <si>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</si>
  <si>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</si>
  <si>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</si>
  <si>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</si>
  <si>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Cuba de aço inox n° 1(dim.460x300x150)mm, marcas de referência Franke, Strake, tramontina, inclusive válvula de metal 31/2" e sifão cromado 1 x 1/2", excl. torneira</t>
  </si>
  <si>
    <t>Cuba p/ panelões de aço inox 80x60x40 cm, marcas de referência Fisher, Metalpress ou Mekal, inclusive válvula metal 1 1/4" e sifão cromado 1 x 1 1/2", excl. torneira</t>
  </si>
  <si>
    <t>Ducha manual Acqua jet , linha Aquarius, com registro ref.C 2195, marcas de referência Fabrimar, Deca ou Docol</t>
  </si>
  <si>
    <t>Cabide simples de um gancho, linha Versailles, ref. 08, acabamento cromado, da Moldenox, Docol ou Deca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</si>
  <si>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</si>
  <si>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</si>
  <si>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</si>
  <si>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</si>
  <si>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</si>
  <si>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</si>
  <si>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</si>
  <si>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</si>
  <si>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</si>
  <si>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</si>
  <si>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</si>
  <si>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Bebebedouro elétrico de pressão para portadores de necessidades especiais IBBL BDF300 ou equivalente</t>
  </si>
  <si>
    <t>LUMINÁRIAS</t>
  </si>
  <si>
    <t>Luminária industrial a prova de tempo, 45 graus, wetzel ou equivalente, inclusive lampada mista 160W</t>
  </si>
  <si>
    <t>Arandela com lâmpada incandescente de 100W</t>
  </si>
  <si>
    <t>Luminária tipo globo de plástico 9x4", inclusive plafonier</t>
  </si>
  <si>
    <t>INTERRUPTORES E TOMADAS</t>
  </si>
  <si>
    <t>Interruptor de uma tecla paralelo 10A/250V, com placa 4x2"</t>
  </si>
  <si>
    <t>Interruptor pulsador de campainha 10A/250V, com placa 4x2"</t>
  </si>
  <si>
    <t>Tomada de 3 polos 20A/250V, com placa 4x2"</t>
  </si>
  <si>
    <t>Interruptor de três teclas simples 10 A/250 V e duas teclas simples 10A/250V, com placa 4x4"</t>
  </si>
  <si>
    <t>Espelho para caixa estampada 4 x 2"</t>
  </si>
  <si>
    <t>BOMBAS</t>
  </si>
  <si>
    <t>Bomba centrífuga monofásica 1/2 CV</t>
  </si>
  <si>
    <t>Bomba centrifuga trifásica 2CV</t>
  </si>
  <si>
    <t>Bomba elétrica centrífuga monofásica 1 CV</t>
  </si>
  <si>
    <t>VENTILADORES</t>
  </si>
  <si>
    <t>Ventilador de teto base madeira sem alojamento para luminária, ref. Tron ou equivalente, com comando de interruptor simples, sem dimer para regulagem de velocidade</t>
  </si>
  <si>
    <t>Campainha tipo prato Pial, cod. 414.18</t>
  </si>
  <si>
    <t>Chuveiro elétrico tipo ducha Lorenzet ou Corona</t>
  </si>
  <si>
    <t>PINTURA</t>
  </si>
  <si>
    <t>SOBRE PAREDES E FORROS</t>
  </si>
  <si>
    <t>Emassamento de paredes e forros, com duas demãos de massa à base de óleo, marcas de referência Suvinil, Coral ou Metalatex</t>
  </si>
  <si>
    <t>SOBRE CONCRETO OU BLOCOS CERÂMICOS APARENTES</t>
  </si>
  <si>
    <t>SOBRE MADEIRA</t>
  </si>
  <si>
    <t>SOBRE METAL</t>
  </si>
  <si>
    <t>Pintura de superfície metálica com uma demão de primer Epoxi e duas demãos de tinta à base de Epoxi</t>
  </si>
  <si>
    <t>SOBRE ELEMENTOS ESPECIAIS</t>
  </si>
  <si>
    <t>SOBRE PISOS</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</si>
  <si>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</si>
  <si>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</si>
  <si>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</si>
  <si>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</si>
  <si>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Muro de arrimo de concreto ciclópico com aterro na parte posterior, inclusive forma de madeira e dreno de brita</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</si>
  <si>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</si>
  <si>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</si>
  <si>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</si>
  <si>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</si>
  <si>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PAVIMENTAÇÃO</t>
  </si>
  <si>
    <t>Passeio de cimentado camurçado com argamassa de cimento e areia no traço 1:3 esp. 1.5cm, e lastro de concreto com 8cm de espessura, inclusive preparo de caixa</t>
  </si>
  <si>
    <t>Execução de lastro de brita nº 02 sob passeios e ciclovias, incl. escavação</t>
  </si>
  <si>
    <t>Canaleta no piso em concreto simples com dimensões internas de 20 x 10 cm e grelha em ferro diam. 1/2" a cada 3 cm fixados em cantoneira de 3/4" x 1/8" apoiada sobre requadro em cantoneira de 1" x 3/16"</t>
  </si>
  <si>
    <t>Fornecimento de grama tipo esmeralda em placas com espessura de 0.06 m, exclusive plantio</t>
  </si>
  <si>
    <t>Fornecimento e espalhamento de terra vegetal</t>
  </si>
  <si>
    <t>Fornecimento e espalhamento de pó de pedra</t>
  </si>
  <si>
    <t>Fornecimento e plantio de grama em placas tipo esmeralda, inclusive fornecimento de terra vegetal</t>
  </si>
  <si>
    <t>TRATAMENTO, CONSERVAÇÃO E LIMPEZA</t>
  </si>
  <si>
    <t>Limpeza de pisos e revestimentos cerâmicos</t>
  </si>
  <si>
    <t>DIVERSOS EXTERNOS</t>
  </si>
  <si>
    <t>Mesa de concreto aparente com tampo de 60x60x5 cm, base de 30x30x75 cm e tabuleiro 40x40cm embutido no concreto, feito com pastilhas de mármore branco e granito preto de 5x5x2cm conf. projeto</t>
  </si>
  <si>
    <t>Banco de concreto armado aparente com apoios de alvenaria assentada com argamassa de cimento, cal e areia, largura de 0,50m e espessura de 0,05m</t>
  </si>
  <si>
    <t>QUADRA DE ESPORTES (Ver nota 9 da planilha)</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</si>
  <si>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</si>
  <si>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</si>
  <si>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</si>
  <si>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</si>
  <si>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</si>
  <si>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</si>
  <si>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</si>
  <si>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Preparo, regularização e compactação do terreno (compactador manual) para execução de piso de quadra</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</si>
  <si>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</si>
  <si>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</si>
  <si>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</si>
  <si>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</si>
  <si>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</si>
  <si>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SERVIÇOS COMPLEMENTARES INTERNOS</t>
  </si>
  <si>
    <t>QUADROS DE GIZ / AVISO</t>
  </si>
  <si>
    <t>Quadro de avisos de fórmica lisa brilhante</t>
  </si>
  <si>
    <t>Quadro mural de azulejo extra 15 x 15 cm e moldura de madeira de lei de 7.0 x 2.5 cm nas dimensões de 2.09 x 1.04 m</t>
  </si>
  <si>
    <t>ARMÁRIOS E PRATELEIRAS</t>
  </si>
  <si>
    <t>DIVERSOS INTERNOS</t>
  </si>
  <si>
    <t>Guarda corpo de tubo de ferro galvanizado, diâm. 3" e 2", h=0.8 m inclusive pintura a óleo ou esmalte</t>
  </si>
  <si>
    <t>Banco de concreto armado aparente Fck=15 MPa, com apoios de concreto, largura de 45cm, espessura de 7cm e altura de 45cm</t>
  </si>
  <si>
    <t/>
  </si>
  <si>
    <t>Aterro com areia em áreas de calçada, inclusive fornecimento e adensamento</t>
  </si>
  <si>
    <t>Reaterro de valas, exclusive compactação</t>
  </si>
  <si>
    <t>TRANSPORTES</t>
  </si>
  <si>
    <t>Lastro de brita 3 e 4, apiloado manualmente</t>
  </si>
  <si>
    <t>Lastro de areia</t>
  </si>
  <si>
    <t>Demolição de revestimento com azulejos</t>
  </si>
  <si>
    <t>Demolição de piso cimentado inclusive lastro de concreto</t>
  </si>
  <si>
    <t>Demolição de alvenaria</t>
  </si>
  <si>
    <t>MATERIAL</t>
  </si>
  <si>
    <t>PERCURSO</t>
  </si>
  <si>
    <t>ORIGEM</t>
  </si>
  <si>
    <t>DESTINO</t>
  </si>
  <si>
    <t>Brita</t>
  </si>
  <si>
    <t>un</t>
  </si>
  <si>
    <t>und</t>
  </si>
  <si>
    <t>L</t>
  </si>
  <si>
    <t>SERVIÇO</t>
  </si>
  <si>
    <r>
      <rPr>
        <b/>
        <i/>
        <sz val="10"/>
        <rFont val="Arial"/>
        <family val="2"/>
      </rPr>
      <t>Observações:</t>
    </r>
    <r>
      <rPr>
        <i/>
        <sz val="10"/>
        <rFont val="Arial"/>
        <family val="2"/>
      </rPr>
      <t xml:space="preserve"> XR = Não Pavimentada / XP = Pavimentada</t>
    </r>
  </si>
  <si>
    <t>Regularização e compactação do sub-leito (100% P.I.) H = 0,20 m</t>
  </si>
  <si>
    <t>Grupo de serviço: OBRAS DE ARTE CORRENTES E DRENAGEM</t>
  </si>
  <si>
    <t>Placa de obra nas dimensões de 3,0 x 6,0 m, padrão DER-ES</t>
  </si>
  <si>
    <t>BSTC</t>
  </si>
  <si>
    <t>Parede</t>
  </si>
  <si>
    <t>Espaçamento</t>
  </si>
  <si>
    <t>Segurança</t>
  </si>
  <si>
    <t>Largura Escavação</t>
  </si>
  <si>
    <t>espessura</t>
  </si>
  <si>
    <t>quantidade</t>
  </si>
  <si>
    <t>espessura total</t>
  </si>
  <si>
    <t>largura</t>
  </si>
  <si>
    <t>largura total</t>
  </si>
  <si>
    <t>BDTC</t>
  </si>
  <si>
    <t>BTTC</t>
  </si>
  <si>
    <t>IOPES</t>
  </si>
  <si>
    <t>Item</t>
  </si>
  <si>
    <t>Especificação do Serviço</t>
  </si>
  <si>
    <t>Und.</t>
  </si>
  <si>
    <t>Demolição de piso revestido com tacos de madeira</t>
  </si>
  <si>
    <t>Retirada manual de blocos pré-moldados de concreto (Blokret), inclusive empilhamento para reaproveitamento</t>
  </si>
  <si>
    <t>Retirada de meio-fio de concreto</t>
  </si>
  <si>
    <t>Demolição de laje pré-moldada de concreto</t>
  </si>
  <si>
    <t>Retirada de divisórias com reaproveitamento</t>
  </si>
  <si>
    <t>Remoção de engradamento de madeira de cobertura para reaproveitamento</t>
  </si>
  <si>
    <t>Remoção de telhas cerâmica, tipo francesa, inclusive cumeeira</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</si>
  <si>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</si>
  <si>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</si>
  <si>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</si>
  <si>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</si>
  <si>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</si>
  <si>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</si>
  <si>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</si>
  <si>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</si>
  <si>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</si>
  <si>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</si>
  <si>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</si>
  <si>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</si>
  <si>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</si>
  <si>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INSTALAÇÃO DO CANTEIRO DE OBRAS (UTILIZAÇÃO 2 VEZES), PROJETO PADRÃO LABOR - NR.18 (OBRAS COM PRAZO DE EXECUÇÃO DE 6 A 12 MESES)</t>
  </si>
  <si>
    <t>Refeitório com paredes de chapa de compens. 12mm e pontaletes 8x8cm, piso ciment. e cobert. de telhas fibroc. 6mm, incl. ponto de luz e cx. de inspeção (cons. 1.21m2/func./turno), conf. projeto (2 utilização)</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</si>
  <si>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</si>
  <si>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</si>
  <si>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MOVIMENTO DE TERRA</t>
  </si>
  <si>
    <t>Escavação mecânica em material de 1a. categoria</t>
  </si>
  <si>
    <t>Apiloamento do fundo de vala com maço de 30 a 60kg</t>
  </si>
  <si>
    <t>Material para aterro - areia limpa (fornecimento já considerado 15% de empolamento)</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</si>
  <si>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</si>
  <si>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</si>
  <si>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Índice de preço para remoção de entulho decorrente da execução de obras (Classe A CONAMA - NBR 10.004 - Classe II-B), incluindo aluguel da caçamba, carga, transporte e descarga em área licenciada</t>
  </si>
  <si>
    <t>INFRA-ESTRUTURA (FUNDAÇÃO)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</si>
  <si>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</si>
  <si>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</si>
  <si>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</si>
  <si>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</si>
  <si>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</si>
  <si>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</si>
  <si>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</si>
  <si>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</si>
  <si>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</si>
  <si>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</si>
  <si>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</si>
  <si>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</si>
  <si>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</si>
  <si>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</si>
  <si>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</si>
  <si>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</si>
  <si>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</si>
  <si>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</si>
  <si>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</si>
  <si>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</si>
  <si>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Forma de chapas madeira compensada resinada, esp. 12mm, levando-se em conta a utilização 3 vezes, reforçadas com sarrafos de madeira de 2.5 x 10.0cm (incl material, corte, montagem, escoras em eucalipto e desforma)</t>
  </si>
  <si>
    <t>LAJES PRÉ-MOLDADAS</t>
  </si>
  <si>
    <t>Preparação do substrato para reparo em estrutura de concreto por apicoamento manual da superfície</t>
  </si>
  <si>
    <t>MURO DE ARRIMO (Conc. ciclópico 15MPa c/ 30% de pedra de mão, c/ forn., preparo e aplicação de concreto, forma de tábua pinho-reap.5 vezes, exclusive escav. e reaterro) seções tipicas nas seguintes dimensões:</t>
  </si>
  <si>
    <t>Cobogó de concreto 40 x 40 x 10 cm, tipo reto, assentados com argamassa de cimento e areia no traço 1:3, espessura das juntas 15 mm</t>
  </si>
  <si>
    <t>PORTA EM MADEIRA DE LEI TIPO ANGELIM PEDRA OU EQUIV.C/ENCHIMENTO EM MADEIRA 1A.QUALIDADE ESP. 30MM P/ PINTURA, INCLUSIVE ALIZARES, DOBRADIÇAS E FECHADURA EXTERNA, EXCLUSIVE MARCO</t>
  </si>
  <si>
    <t>PORTA EM MADEIRA DE LEI TIPO ANGELIM PEDRA/EQUIV, ESP. 30MM C/ ACAB. LISO P/ PINTURA, INCL. FECHADURA TIPO "LIVRE/OCUPADO" E FERRAGENS P/ FIXAÇÃO EM GRANITO, EXCLUSIVE MARCO</t>
  </si>
  <si>
    <t>PORTA EM VENEZIANA, EM MADEIRA DE LEI, ESP. 30MM, INCL. DOBRADIÇAS, EXCLUSIVE ALIZAR, MARCO E FECHADURA</t>
  </si>
  <si>
    <t>PORTA EM MADEIRA DE LEI COM ENCHIMENTO EM MADEIRA DE 1ª QUALIDADE, ESP. 30MM, PARA PINTURA, INCL. ALIZARES, DOBRADIÇAS, FECHADURA TIPO "LIVRE/OCUPADO" EXCLUSIVE MARCO</t>
  </si>
  <si>
    <t>Portão de ferro de abrir em barra chata, inclusive chumbamento</t>
  </si>
  <si>
    <t>Janela tipo maxim-ar para vidro em alumínio anodizado natural, linha 25, completa, incl. puxador com tranca, caixilho, alizar e contramarco, exclusive vidro</t>
  </si>
  <si>
    <t>VIDROS E ESPELHOS</t>
  </si>
  <si>
    <t>Vidro plano transparente liso, com 4 mm de espessura</t>
  </si>
  <si>
    <t>Vidro fantasia mini-boreal, com 4 mm de espessura</t>
  </si>
  <si>
    <t>ESPELHOS</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</si>
  <si>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</si>
  <si>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</si>
  <si>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</si>
  <si>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</si>
  <si>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cerâmicas tipo capa e canal inclusive cumeeira (telhas compradas na praça de Vitória, posto obra) (área de projeção horizontal; incl. 35%)</t>
  </si>
  <si>
    <t>Cumeeira para cobertura em telha cerâmica tipo capa e canal</t>
  </si>
  <si>
    <t>Rufo de chapa de alumínio esp. 0.5mm, largura de 30cm</t>
  </si>
  <si>
    <t>Limpeza de calhas e coletores (serviço realizado por servente)</t>
  </si>
  <si>
    <t>Impermeabilização com argamassa de igol 2 - marca de referência Sika</t>
  </si>
  <si>
    <t>Forro de gesso acabamento tipo liso</t>
  </si>
  <si>
    <t>Recolocação de forro de madeira, com aproveitamento do material</t>
  </si>
  <si>
    <t>Roda-parede de madeira de lei tipo Paraju ou equivalente, de 10 x 2.5cm, fixado com parafuso e bucha plástica n° 8</t>
  </si>
  <si>
    <t>Roda-parede de madeira de lei tipo Paraju ou equivalente, de 20 X 1.5cm fixado com parafuso e bucha plástica n° 7</t>
  </si>
  <si>
    <t>Pastilha cerâmica branca 5 x 5 cm, assentada com argamassa de cimento colante e rejunte pré-fabricado, marcas de referência Atlas, Jatobá, NGK ou equivalentwe</t>
  </si>
  <si>
    <t>PISOS INTERNOS E EXTERNOS</t>
  </si>
  <si>
    <t>Piso argamassa alta resistência tipo granilite ou equiv de qualidade comprovada, esp de 10mm, com juntas plástica em quadros de 1m, na cor natural, com acabamento anti-derrapante mecanizado, inclusive regularização e=3.0cm</t>
  </si>
  <si>
    <t>Peitoril de mármore branco com largura 40 cm e esp. 3cm</t>
  </si>
  <si>
    <t>Rodapé em cerâmica PEI-3, h = 7cm, assentado com argamassa de cimento, cal e areia, incl. rejuntamento com cimento branco</t>
  </si>
  <si>
    <t>INSTALAÇÕES HIDRO-SANITÁRIAS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</si>
  <si>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</si>
  <si>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</si>
  <si>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</si>
  <si>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</si>
  <si>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</si>
  <si>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PONTOS HIDRO-SANITÁRIOS</t>
  </si>
  <si>
    <t>Ponto de válvula de descarga, inclusive válvula (sem acabamento)</t>
  </si>
  <si>
    <t>Ponto de válvula de descarga, inclusive válvula e acabamento anti-vandalismo cromado referência Docol, Fabrimar e Deca</t>
  </si>
  <si>
    <t>Caixa de gordura especial de alv. bloco concr. 9x19x39cm, dim.60x60cm e Hmáx=1m, com tampa em concr.esp.5cm, lastro concr.esp.10cm, revestida intern. c/ chapisco e reboco impermeab, escavação, reaterro e parede interna em concr.</t>
  </si>
  <si>
    <t>REDE DE ÁGUA FRIA - TUBOS METÁLICOS</t>
  </si>
  <si>
    <t>REDE DE ÁGUA FRIA - TUBOS SOLDÁVEIS DE PVC</t>
  </si>
  <si>
    <t>REDE DE ÁGUA FRIA - CONEXÕES SOLDÁVEIS DE PVC</t>
  </si>
  <si>
    <t>REDE DE ESGOTO - TUBOS DE PVC</t>
  </si>
  <si>
    <t>Sifão em PVC para pia de cozinha ou lavatório 1x11/2"</t>
  </si>
  <si>
    <t>Ralo sifonado em PVC 100x100mm, com grelha PVC</t>
  </si>
  <si>
    <t>Tampa para caixa sifonada, em aço inox, de 150x150mm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</si>
  <si>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</si>
  <si>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</si>
  <si>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</si>
  <si>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</si>
  <si>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</si>
  <si>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</si>
  <si>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Revisões e reparos em caixas de descarga</t>
  </si>
  <si>
    <t>Revisões e reparos em torneiras de bóia</t>
  </si>
  <si>
    <t>Fornecimento de durepox para reparos (250g)</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</si>
  <si>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</si>
  <si>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</si>
  <si>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Caixa para medidor polifásico carga até 41000W inclusive caixa para disjuntor polifásico até 100A</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</si>
  <si>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</si>
  <si>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</si>
  <si>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</si>
  <si>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</si>
  <si>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400x400x120mm, chapa 18, com tampa parafusada</t>
  </si>
  <si>
    <t>Caixa sextavada em PVC de 3x3x1 1/2", marca de referência Tigreflex</t>
  </si>
  <si>
    <t>Lâmpada fluorescente 40 W</t>
  </si>
  <si>
    <t>Arame de aço 14 BWG para guia</t>
  </si>
  <si>
    <t>Lâmpada fluorescente de 20W</t>
  </si>
  <si>
    <t>CHAVES, FUSIVEIS E DISJUNTORES</t>
  </si>
  <si>
    <t>Cabeçote de alumínio de 1 1/4"</t>
  </si>
  <si>
    <t>Haste de terra tipo COPPERWELD - 5/8" x 2.40m</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</si>
  <si>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</si>
  <si>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</si>
  <si>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</si>
  <si>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</si>
  <si>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</si>
  <si>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PADRAO DE ENTRADA DE ENERGIA - NORTEC-01 - ESCELSA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</si>
  <si>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</si>
  <si>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</si>
  <si>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</si>
  <si>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</si>
  <si>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</si>
  <si>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</si>
  <si>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</si>
  <si>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</si>
  <si>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</si>
  <si>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</si>
  <si>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</si>
  <si>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</si>
  <si>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Caixa de telefone em chapa de aço padrão TELEBRAS N. 6, 1200x1200x150 mm, com fundo de madeira</t>
  </si>
  <si>
    <t>Caixa de telefone em chapa de aço padrão TELEBRAS do tipo CIE-2 200x200x120mm</t>
  </si>
  <si>
    <t>Caixa de telefone em chapa de aço padrão TELEBRAS do tipo CIE-4 600x600x120 mm</t>
  </si>
  <si>
    <t>Cabo telefônico CI, diâmetro do condutor 50mm, 30 pares</t>
  </si>
  <si>
    <t>INSTALAÇÃO DE PÁRA-RAIO</t>
  </si>
  <si>
    <t>Pára-raios tipo franklim incluindo base de fixação, conjunto de contraventagem c/abraçadeira p/3 estais em tubo e demais acessórios c/exceção do cabo de cobre de descida e suportes isoladores</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</si>
  <si>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</si>
  <si>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</si>
  <si>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Caixa de inspeção em PVC, diâmetro 300 mm, ref TEL-552, marca de referência Termotécnica ou equivalente, inclusive escavação e reaterro</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</si>
  <si>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</si>
  <si>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</si>
  <si>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</si>
  <si>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</si>
  <si>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</si>
  <si>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</si>
  <si>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</si>
  <si>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</si>
  <si>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</si>
  <si>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</si>
  <si>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</si>
  <si>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</si>
  <si>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</si>
  <si>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Placa de sinalização de segurança CODIGO 14 - 315/158(NBR 13.434); CÓDIGO S3(NT 14/2010-ES) ("SAIDA DE EMERGÊNCIA" - seta vertical)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</si>
  <si>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</si>
  <si>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</si>
  <si>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</si>
  <si>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</si>
  <si>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</si>
  <si>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</si>
  <si>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</si>
  <si>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</si>
  <si>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Porta de correr de chapa galvanizada nº 14 - pintura com esmalte sintetico acetinado sobre zarcão, com tela quebra chama em malha 2 a 5mm</t>
  </si>
  <si>
    <t>Fornecimento, preparo e aplicação de concreto Fck = 15MPa (brita 1 e 2) - (5% de perdas)</t>
  </si>
  <si>
    <t>APARELHOS HIDRO-SANITÁRIOS</t>
  </si>
  <si>
    <t>Caixa de descarga plástica de sobrepor 6/9 litros, ref. ASTRA, AKROS ou equivalente</t>
  </si>
  <si>
    <t>Reservatório de polietileno de 500 L, inclusive adaptadores com flanges de PVC e torneira de bóia de 3/4"</t>
  </si>
  <si>
    <t>Mictório coletivo de aço inox, liga AISI-304 n.18, marcas de referência Fisher, Metalpress ou Mekal, dimensões 1.80x0.30m, com tubo espargidor</t>
  </si>
  <si>
    <t>Tanque simples de aço inox Fischer, mod. TQ1-S AISI 304, ou equivalente nas marcas Metalpress ou Mekal, inclusive válvula de metal 1 1/4" e sifão cromado 2", excl. torneira</t>
  </si>
  <si>
    <t>Tanque duplo de aço inox AISI 304, marcas de referência Fisher (mod TQI-D) Metalpress ou Mekal, inclusive válvulas de metal 1 1/4" e sifão cromado 2", excl. torneiras</t>
  </si>
  <si>
    <t>Reservatório de polietileno de 5.000 L, inclusive peça de madeira 6 x 16 cm para apoio, exclusive flanges e torneira de bóia</t>
  </si>
  <si>
    <t>Reservatório de polietileno de 500l, inclusive peça de madeira 6x16cm para apoio, exclusive flanges e torneira de bóia</t>
  </si>
  <si>
    <t>Reservatório de polietileno de 1000l, inclusive peça de madeira 6x16cm para apoio, exclusive flanges e torneira de bóia</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</si>
  <si>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</si>
  <si>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</si>
  <si>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</si>
  <si>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</si>
  <si>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Reservatório de polietileno de 15.000l, inclusive peça de madeira 5 x 16cm para apoio, exclusive flanges e torneiras de boia</t>
  </si>
  <si>
    <t>APARELHOS ELÉTRICOS</t>
  </si>
  <si>
    <t>Interruptor de uma tecla simples 10A/250V, com placa 4x2"</t>
  </si>
  <si>
    <t>Interruptor de duas teclas simples 10A/250V, com placa 4x2"</t>
  </si>
  <si>
    <t>Interruptor de três teclas simples 10A/250V, c/ placa 4x2"</t>
  </si>
  <si>
    <t>Espelho para caixa estampada 4 x 4"</t>
  </si>
  <si>
    <t>Tomada coaxial 75 ohms para TV</t>
  </si>
  <si>
    <t>Bomba centrífuga monofásica 3/4 CV</t>
  </si>
  <si>
    <t>POSTES</t>
  </si>
  <si>
    <t>Campainha tipo timbre Pial, cod. 412.77 ou equivalente</t>
  </si>
  <si>
    <t>Pintura com nata de cimento sobre superfície áspera a três demãos</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</si>
  <si>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</si>
  <si>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</si>
  <si>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Cerca H=2.30cm, c/tela losang. arame fio 12 malha 2" revest. em PVC com mourão curvo de concreto H=3,20m, secção T, fixado emsolo, a cada 3m, c/3 fios de arame farpado na parte curva, incl 3 fios tensores, chumbadores e sapata de 40x40x50cm</t>
  </si>
  <si>
    <t>Cerca com mourão de concreto reto H=2.5, base quadrada 10x10cm, fixado em solo a cada 3.0m, com 10 fios de arame galvanizado liso nº 10</t>
  </si>
  <si>
    <t>Meio-fio de concreto pré-moldado com dimensões de 15x12x30x100 cm , rejuntados com argamassa de cimento e areia no traço 1:3</t>
  </si>
  <si>
    <t>Blocos pré-moldados de concreto tipo pavi-s ou equivalente, espessura 10 cm e resistência a compressão mínima de 35MPa, assentados sobre colchão de pó de pedra na espessura de 10 cm</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</si>
  <si>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</si>
  <si>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</si>
  <si>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Fornecimento e espalhamento de areia média lavada</t>
  </si>
  <si>
    <t>Fornecimento e espalhamento de brita 1 ou 2</t>
  </si>
  <si>
    <t>Limpeza geral de obras (quadras, praças e jardins)</t>
  </si>
  <si>
    <t>Caixa pré-moldada de concreto para aparelho de ar condicionado de 18.000 BTU</t>
  </si>
  <si>
    <t>Poço c/ anéis pré-moldados diam. 1.5m e profundidade de 7m, inclusive fornecimento</t>
  </si>
  <si>
    <t>Placa para inauguração de obra em alumínio polido e=4mm, dimensões 40 x 50 cm, gravação em baixo relevo, inclusive pintura e fixação</t>
  </si>
  <si>
    <t>Forn e assent de telhas de liga de alumínio e zinco (galvalume), ondulada, esp. mínima 0.43mm, alt. mínima de onda 17mm, sobrep. lateral de uma onda e longit. 200mm c/ mínimo de 3 apoios, assent. c/ utiliz. de fitas anti-corrosiva</t>
  </si>
  <si>
    <t>Prateleiras em granito cinza andorinha, esp. 2cm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</si>
  <si>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</si>
  <si>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</si>
  <si>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</si>
  <si>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</si>
  <si>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</si>
  <si>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SERVIÇOS GERAIS</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</si>
  <si>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</si>
  <si>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</si>
  <si>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</si>
  <si>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</si>
  <si>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</si>
  <si>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</si>
  <si>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</si>
  <si>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</si>
  <si>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</si>
  <si>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</si>
  <si>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</si>
  <si>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</si>
  <si>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</si>
  <si>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</si>
  <si>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</si>
  <si>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</si>
  <si>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</si>
  <si>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</si>
  <si>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</si>
  <si>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</si>
  <si>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</si>
  <si>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</si>
  <si>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</si>
  <si>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</si>
  <si>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</si>
  <si>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Mureta em alvenaria de blocos cerâmicos 10x20x20cmm, h=0.60cm, para fechamento de quadra, com pilaretes de travamento em concreto armado a cada 3m, inclusive chapisco</t>
  </si>
  <si>
    <t>MEMÓRIA DE CÁLCULO</t>
  </si>
  <si>
    <t>TERRAPLENAGEM</t>
  </si>
  <si>
    <t>DRENAGEM</t>
  </si>
  <si>
    <t>CHP</t>
  </si>
  <si>
    <t>ML</t>
  </si>
  <si>
    <t>AJUDANTE DE PEDREIRO COM ENCARGOS COMPLEMENTARES</t>
  </si>
  <si>
    <t>PEDREIRO COM ENCARGOS COMPLEMENTARES</t>
  </si>
  <si>
    <t>SERVENTE COM ENCARGOS COMPLEMENTARES</t>
  </si>
  <si>
    <t>GASOLINA COMUM</t>
  </si>
  <si>
    <t>MASSA PARA VIDRO</t>
  </si>
  <si>
    <t>OLEO DE LINHACA</t>
  </si>
  <si>
    <t>Grupo de serviço: TERRAPLENAGEM</t>
  </si>
  <si>
    <t>Mes</t>
  </si>
  <si>
    <t>m3</t>
  </si>
  <si>
    <t>CJ</t>
  </si>
  <si>
    <t>DZ</t>
  </si>
  <si>
    <t>PÇ</t>
  </si>
  <si>
    <t>m2</t>
  </si>
  <si>
    <t>Pedrisco</t>
  </si>
  <si>
    <t>Almoxarife</t>
  </si>
  <si>
    <t>Apontador</t>
  </si>
  <si>
    <t>Armador</t>
  </si>
  <si>
    <t>Blaster</t>
  </si>
  <si>
    <t>Eletricista</t>
  </si>
  <si>
    <t>Encarregado de pavimentação</t>
  </si>
  <si>
    <t>Encarregado de terraplenagem</t>
  </si>
  <si>
    <t>Montador</t>
  </si>
  <si>
    <t>Pintor</t>
  </si>
  <si>
    <t>Serralheiro</t>
  </si>
  <si>
    <t>Servente</t>
  </si>
  <si>
    <t>Soldador</t>
  </si>
  <si>
    <t>Vigia</t>
  </si>
  <si>
    <t>Auxiliar de laboratório</t>
  </si>
  <si>
    <t>Auxiliar de topografia</t>
  </si>
  <si>
    <t>Auxiliar técnico</t>
  </si>
  <si>
    <t>Desenhista</t>
  </si>
  <si>
    <t>Engenheiro auxiliar</t>
  </si>
  <si>
    <t>Laboratorista</t>
  </si>
  <si>
    <t>Secretária</t>
  </si>
  <si>
    <t>Topógrafo</t>
  </si>
  <si>
    <t>ms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</si>
  <si>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</si>
  <si>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</si>
  <si>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</si>
  <si>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</si>
  <si>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Grade de tela tipo mosquiteiro de arame galvanizado #18, fio 32, inclusive, requadro em cantoneira de ferro 1/8"x1/2"x1/2"</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</si>
  <si>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</si>
  <si>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</si>
  <si>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</si>
  <si>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</si>
  <si>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Filtro curto AP200, marca de referência Aqualar, inclusive refil(vela)</t>
  </si>
  <si>
    <t>Tomada padrão brasileiro linha branca, NBR 14136 2 polos + terra 10A/250V, com placa 4x2"</t>
  </si>
  <si>
    <t>Tomada padrão brasileiro linha branca, NBR 14136 2 polos + terra 20A/250V, com placa 4x2"</t>
  </si>
  <si>
    <t>Piso quadra poliesp. fck=25MPa, esp.=10 cm, armado c/ tela Q138, concret camada única bombeável c/ brita n. 1, acab. sup. c/ rotoalisador, juntas c/ corte serra diamant. preench. c/ mastique, base 5cm solo brita 30% e resina endur</t>
  </si>
  <si>
    <t>Rede de proteção em nylon malha 10x10 cm para proteção de quadra de esportes</t>
  </si>
  <si>
    <t>Estrut. metálica p/ quadra poliesp. coberta constituída por perfis formados a frio, aço estrutural ASTM A-570 G33 (terças) ASTM A-36 (demais perfis) c/ o sistema de trat. e pint conf descrito em notas da planilha</t>
  </si>
  <si>
    <t>MS</t>
  </si>
  <si>
    <t>Descrição</t>
  </si>
  <si>
    <t>MAO DE OBRA (SALARIOS) - CONTINUACAO</t>
  </si>
  <si>
    <t>TOPOGRAFO - (TECNICO 2O GRAU NIVEL C)</t>
  </si>
  <si>
    <t>INSUMOS BASICOS - CIVIL</t>
  </si>
  <si>
    <t>ELEMENTOS ESTRUTURAIS PRE-MOLDADOS</t>
  </si>
  <si>
    <t>MOURAO RETO DE CONCRETO BASE 10X10CM H=2.50M</t>
  </si>
  <si>
    <t>AGREGADOS, AGLOMERANTES, MISTURADOS</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</si>
  <si>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</si>
  <si>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</si>
  <si>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</si>
  <si>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</si>
  <si>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</si>
  <si>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</si>
  <si>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</si>
  <si>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</si>
  <si>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BRITA 1</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</si>
  <si>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</si>
  <si>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</si>
  <si>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</si>
  <si>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</si>
  <si>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</si>
  <si>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</si>
  <si>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</si>
  <si>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</si>
  <si>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</si>
  <si>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</si>
  <si>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</si>
  <si>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</si>
  <si>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</si>
  <si>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</si>
  <si>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</si>
  <si>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</si>
  <si>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</si>
  <si>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</si>
  <si>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</si>
  <si>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</si>
  <si>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</si>
  <si>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</si>
  <si>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</si>
  <si>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</si>
  <si>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</si>
  <si>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</si>
  <si>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</si>
  <si>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</si>
  <si>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</si>
  <si>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</si>
  <si>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</si>
  <si>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FORMICA LISA BRILHANTE</t>
  </si>
  <si>
    <t>MADEIRAS - CONTINUACAO</t>
  </si>
  <si>
    <t>TABUA EM MADEIRA DE LEI DE 20 CM DE LARGURA</t>
  </si>
  <si>
    <t>ESCORA DE EUCALIPTO (COMP.=3.50M)</t>
  </si>
  <si>
    <t>PECA EM MADEIRA DE LEI 7X12CM (BRUTA)</t>
  </si>
  <si>
    <t>PECA EM MADEIRA DE LEI 2X1 CM (BRUTA)</t>
  </si>
  <si>
    <t>PECA EM MADEIRA DE LEI 8.5 X 2 CM (BRUTA)</t>
  </si>
  <si>
    <t>FORMAS E ESCORAMENTOS</t>
  </si>
  <si>
    <t>ANDAIME MET TUBULAR FACHADA - LOCACAO (M/MÊS)</t>
  </si>
  <si>
    <t>ANDAIME PARA FACHADA (LOCAÇÃO MENSAL)</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</si>
  <si>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</si>
  <si>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</si>
  <si>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</si>
  <si>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</si>
  <si>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</si>
  <si>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</si>
  <si>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</si>
  <si>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</si>
  <si>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</si>
  <si>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</si>
  <si>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</si>
  <si>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</si>
  <si>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</si>
  <si>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</si>
  <si>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</si>
  <si>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</si>
  <si>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</si>
  <si>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VEDACAO (ELEMENTOS VAZADOS)</t>
  </si>
  <si>
    <t>COBOGO DE CONCRETO TIPO RETO 20 X 20 X 10 CM - 4 FUROS</t>
  </si>
  <si>
    <t>COBOGO DE CONCRETO TIPO RETO 10 X 40 X 40CM - 9 FUROS</t>
  </si>
  <si>
    <t>VEDACAO (DIVISORIAS)</t>
  </si>
  <si>
    <t>GRANITO CINZA ANDORINHA E = 3 CM POLIDO NOS DOIS LADOS</t>
  </si>
  <si>
    <t>MATERIAIS PARA IMPERMEABILIZACAO</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</si>
  <si>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</si>
  <si>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</si>
  <si>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</si>
  <si>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</si>
  <si>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</si>
  <si>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</si>
  <si>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MATERIAIS PARA IMPERMEABILIZACAO (CONT.)</t>
  </si>
  <si>
    <t>LONA PLASTICA PRETA 80 MICRAS</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</si>
  <si>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</si>
  <si>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</si>
  <si>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</si>
  <si>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</si>
  <si>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</si>
  <si>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</si>
  <si>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</si>
  <si>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</si>
  <si>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</si>
  <si>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</si>
  <si>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</si>
  <si>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TELHAS (ELEMENTOS DE ARREMATE)</t>
  </si>
  <si>
    <t>RUFO EM ALUMINIO ESP. 0.5 MM LARGURA 30 CM</t>
  </si>
  <si>
    <t>CUMEEIRA FIBROCIMENTO NORMAL (ONDULADA)</t>
  </si>
  <si>
    <t>ELEMENTOS DE FIXACAO (PARAFUSOS/FERRAGENS)</t>
  </si>
  <si>
    <t>CONJUNTO VEDACAO ELASTICA</t>
  </si>
  <si>
    <t>ARO EM METAL PARA BASQUETE</t>
  </si>
  <si>
    <t>PARAFUSO PARA MADEIRA DE 80MM</t>
  </si>
  <si>
    <t>PARAFUSO S-8</t>
  </si>
  <si>
    <t>BUCHA PLASTICA COM PARAFUSO - 8MM</t>
  </si>
  <si>
    <t>BUCHA PLASTICA 8MM</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</si>
  <si>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</si>
  <si>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</si>
  <si>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</si>
  <si>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</si>
  <si>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</si>
  <si>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</si>
  <si>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</si>
  <si>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</si>
  <si>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</si>
  <si>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</si>
  <si>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ELEMENTOS DE FIXACAO - CONTINUACAO</t>
  </si>
  <si>
    <t>CONJUNTO FIXACAO P/ TELHA DE ALUMINIO TRAPEZOIDAL</t>
  </si>
  <si>
    <t>PARAFUSO COM BUCHA S-10</t>
  </si>
  <si>
    <t>BARRA CHATA DE FERRO ASTM A-36 1/4" X 2"</t>
  </si>
  <si>
    <t>PARAFUSO GALV. C/PORCA E ARRUELA 16MM X 200MM</t>
  </si>
  <si>
    <t>BUCHA DE NYLON N.º8 REF.: TEL-5308</t>
  </si>
  <si>
    <t>PARAFUSO COM BUCHA S8</t>
  </si>
  <si>
    <t>CONJUNTO P/ FIXAÇÃO TELHA ALUMINIO ONDULADA</t>
  </si>
  <si>
    <t>PARAFUSO AUTOATARRACHANTE DIM 4.2X32MM REF TEL5333</t>
  </si>
  <si>
    <t>ARRUELA LISA ACO INOX 1/4" - TEL-5303</t>
  </si>
  <si>
    <t>BUCHA DE NYLON N.º6 REF.: TEL-5306</t>
  </si>
  <si>
    <t>ELEMENTOS DE FIXAÇÃO - CONTINUAÇÃO</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</si>
  <si>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</si>
  <si>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</si>
  <si>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</si>
  <si>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</si>
  <si>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</si>
  <si>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</si>
  <si>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</si>
  <si>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</si>
  <si>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</si>
  <si>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</si>
  <si>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</si>
  <si>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</si>
  <si>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</si>
  <si>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</si>
  <si>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</si>
  <si>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</si>
  <si>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</si>
  <si>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</si>
  <si>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</si>
  <si>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</si>
  <si>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</si>
  <si>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</si>
  <si>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</si>
  <si>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</si>
  <si>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</si>
  <si>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</si>
  <si>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</si>
  <si>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</si>
  <si>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</si>
  <si>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</si>
  <si>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</si>
  <si>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</si>
  <si>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</si>
  <si>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</si>
  <si>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</si>
  <si>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</si>
  <si>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INSUMOS DE ACABAMENTOS - CIVIL</t>
  </si>
  <si>
    <t>ESQUADRIAS DE MADEIRA - ANGELIM PEDRA</t>
  </si>
  <si>
    <t>ALIZAR / GUARNICAO EM MAD DE LEI 5.0 X 1.5 CM</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</si>
  <si>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</si>
  <si>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</si>
  <si>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</si>
  <si>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</si>
  <si>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</si>
  <si>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</si>
  <si>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ALIZAR / GUARNICAO EM MAD DE LEI 7X1.5CM</t>
  </si>
  <si>
    <t>ALIZAR / GUARNICAO EM MAD DE LEI 5X2.5CM</t>
  </si>
  <si>
    <t>CAIXILHO MAD LEI 9X3CM P/ JANELA - ANGELIM PEDRA</t>
  </si>
  <si>
    <t>ESQUADRIAS METÁLICAS (CONT.)</t>
  </si>
  <si>
    <t>FERRAGENS PARA ESQUADRIAS</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</si>
  <si>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</si>
  <si>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</si>
  <si>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</si>
  <si>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</si>
  <si>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</si>
  <si>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</si>
  <si>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</si>
  <si>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</si>
  <si>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</si>
  <si>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</si>
  <si>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</si>
  <si>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</si>
  <si>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</si>
  <si>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</si>
  <si>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</si>
  <si>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</si>
  <si>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</si>
  <si>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</si>
  <si>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</si>
  <si>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</si>
  <si>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</si>
  <si>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</si>
  <si>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</si>
  <si>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</si>
  <si>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</si>
  <si>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</si>
  <si>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</si>
  <si>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</si>
  <si>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</si>
  <si>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</si>
  <si>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</si>
  <si>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</si>
  <si>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</si>
  <si>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RODA PAREDE GRAN CINZA AND 7X2CM ACAB 2 LADOS</t>
  </si>
  <si>
    <t>FORROS</t>
  </si>
  <si>
    <t>FORRO DE GESSO COLOCADO, ACABAMENTO TIPO LISO</t>
  </si>
  <si>
    <t>FORROS (CONTINUAÇÃO)</t>
  </si>
  <si>
    <t>FORRO PVC FRISADO L= 20CM ESP.10MM, COLOCADO</t>
  </si>
  <si>
    <t>FERRAGENS P/ ESQUADRIAS (CONT)</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</si>
  <si>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</si>
  <si>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</si>
  <si>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</si>
  <si>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</si>
  <si>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</si>
  <si>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</si>
  <si>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</si>
  <si>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PISOS CERAMICOS E GRANITO</t>
  </si>
  <si>
    <t>JUNTA DE DILATACAO PLASTICA</t>
  </si>
  <si>
    <t>FERRAGENS PARA ESQUADRIAS (CONTINUAÇÃO)</t>
  </si>
  <si>
    <t>GONZO DIAM 1" (MACHO/FEMEA) PARA PORTÃO (DE SOBREPOR)</t>
  </si>
  <si>
    <t>PAR</t>
  </si>
  <si>
    <t>PISOS (MADEIRA, PLÁSTICOS, ETC)</t>
  </si>
  <si>
    <t>AGREGADO DE ALTA RESISTENCIA PARA PISOS</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</si>
  <si>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</si>
  <si>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</si>
  <si>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</si>
  <si>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</si>
  <si>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</si>
  <si>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</si>
  <si>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</si>
  <si>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</si>
  <si>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</si>
  <si>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</si>
  <si>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</si>
  <si>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BLOCO CONCRETO TIPO PAVI-S ESP.8CM,35MPA(48UND/M2)</t>
  </si>
  <si>
    <t>BLOCO CONCRETO TIPO PAVI-S ESP.10CM - 35MPA</t>
  </si>
  <si>
    <t>BLOCO CONCRETO PAVI-S ESP. 6CM 35 MPA (48UN/M2)</t>
  </si>
  <si>
    <t>TINTAS (CONTINUACAO)</t>
  </si>
  <si>
    <t>VIDROS E ACESSORIOS</t>
  </si>
  <si>
    <t>VIDRO MINI-BOREAL ESP.4MM, COLOCADO</t>
  </si>
  <si>
    <t>ESPELHO PRATA ESPESSURA 4 MM</t>
  </si>
  <si>
    <t>BOTAO FRANCES P/FIXACAO DE ESPELHOS, CROMADO</t>
  </si>
  <si>
    <t>VIDROS E ACESSORIOS (CONTINUAÇÃO)</t>
  </si>
  <si>
    <t>VIDRO ARAMADO ESP. 6MM, COLOCADO</t>
  </si>
  <si>
    <t>TINTAS (CONT.)</t>
  </si>
  <si>
    <t>TINTA A BASE DE EMULSAO ACRILICA (PARA PISOS)</t>
  </si>
  <si>
    <t>SELADOR ACRILICO</t>
  </si>
  <si>
    <t>SOLVENTE PARA TINTA A BASE DE EPOXI</t>
  </si>
  <si>
    <t>TINTA PARA PISOS</t>
  </si>
  <si>
    <t>VERNIZES E OUTROS MATERIAIS PARA PINTURA</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</si>
  <si>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</si>
  <si>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</si>
  <si>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</si>
  <si>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</si>
  <si>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</si>
  <si>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</si>
  <si>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</si>
  <si>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</si>
  <si>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</si>
  <si>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</si>
  <si>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</si>
  <si>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</si>
  <si>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</si>
  <si>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GRAMA EM PLACAS TIPO ESMERALDA</t>
  </si>
  <si>
    <t>TERRA VEGETAL</t>
  </si>
  <si>
    <t>ACIDO MURIATICO</t>
  </si>
  <si>
    <t>MASSA PLASTICA</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</si>
  <si>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</si>
  <si>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</si>
  <si>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</si>
  <si>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</si>
  <si>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</si>
  <si>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</si>
  <si>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</si>
  <si>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CAIXA DE PRE-MOLDADO P/ AR CONDICIONADO 18.000 BTU</t>
  </si>
  <si>
    <t>ABRACADEIRA GUIA P/ MASTRO SIMPLES P/ 1 DESCIDA 1.1/2" - TEL-320</t>
  </si>
  <si>
    <t>INSUMOS DE ELETRICA</t>
  </si>
  <si>
    <t>POSTE CIRC.CONCRETO ALT.MONT.11M/300KG,PAD ESCELSA</t>
  </si>
  <si>
    <t>POSTE CIRCULAR DE CONCRETO 11M/600KG</t>
  </si>
  <si>
    <t>POSTE (CONT)</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</si>
  <si>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</si>
  <si>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</si>
  <si>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</si>
  <si>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</si>
  <si>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</si>
  <si>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</si>
  <si>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</si>
  <si>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</si>
  <si>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TRANSFORMADORES</t>
  </si>
  <si>
    <t>PARA-RAIOS - ACESSORIOS</t>
  </si>
  <si>
    <t>QUADROS E CAIXAS ENTRADA/MEDIÇÃO</t>
  </si>
  <si>
    <t>CX PASS MET Nº6 "TELEBRAS" 120X120X15CM CH GALV</t>
  </si>
  <si>
    <t>CAIXA PARA TRANSFORMADOR DE CORRENTE (TC) ATE 112,5KVA - 200:5A</t>
  </si>
  <si>
    <t>CONJ CX MEDIDOR POLIFASICO P-980-005+CX DISJ P-940-003</t>
  </si>
  <si>
    <t>QUADROS E CAIXAS (CONTINUAÇÃO)</t>
  </si>
  <si>
    <t>CAIXA PVC 3" X 3" TIGREFLEX - SEXTAVADA</t>
  </si>
  <si>
    <t>QUADRO DIST EMB MET 3F 56/40 CIRC DIN/UL - 225A</t>
  </si>
  <si>
    <t>CAIXA PASSAG. CH 18 C/TAMPA PARAF. 400X400X120MM</t>
  </si>
  <si>
    <t>ELETRODUTOS (AÇO ESMALTADO E CONEXÕES)</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</si>
  <si>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</si>
  <si>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</si>
  <si>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</si>
  <si>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</si>
  <si>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</si>
  <si>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</si>
  <si>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</si>
  <si>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</si>
  <si>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</si>
  <si>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</si>
  <si>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</si>
  <si>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</si>
  <si>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</si>
  <si>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</si>
  <si>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</si>
  <si>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</si>
  <si>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</si>
  <si>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</si>
  <si>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</si>
  <si>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ELETRODUTOS (PVC RIGIDO E CONEXÕES) - CONTINUAÇÃO</t>
  </si>
  <si>
    <t>DUTO CORRUGADO DE PEAD COR PRETA 6"</t>
  </si>
  <si>
    <t>DUTO CORRUGADO DE PEAD COR PRETA 2"</t>
  </si>
  <si>
    <t>DUTO CORRUGADO DE PEAD COR PRETA 4"</t>
  </si>
  <si>
    <t>ELETRODUTOS (PVC RIG/FLEX E CONEXOES - CONT</t>
  </si>
  <si>
    <t>DUTO CORRUGADO DE PEAD COR PRETA 3"</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</si>
  <si>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</si>
  <si>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</si>
  <si>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</si>
  <si>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</si>
  <si>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</si>
  <si>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</si>
  <si>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FIOS E CABOS (CONTINUAÇÃO)</t>
  </si>
  <si>
    <t>CABO COBRE UNIPOLAR 25 MM2 ISOLAMENTO 15KV</t>
  </si>
  <si>
    <t>CABO UTP 4 PARES CAT 5E</t>
  </si>
  <si>
    <t>CABO FLEX ISOL. TERMOPLAST. 750V - 10MM2 - 70º</t>
  </si>
  <si>
    <t>CABO DE COBRE UNIPOLAR 35 MM2 COM ISOLAMENTO 15KV</t>
  </si>
  <si>
    <t>FIO DE COBRE RECOZIDO Nº 6 P/ AMARRAÇÃO</t>
  </si>
  <si>
    <t>FIOS E CABOS (CONTINUACAO)</t>
  </si>
  <si>
    <t>FIOS E CABOS (CONT)</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</si>
  <si>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</si>
  <si>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</si>
  <si>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</si>
  <si>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</si>
  <si>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</si>
  <si>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</si>
  <si>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</si>
  <si>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</si>
  <si>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01 RETARDADO IN 125 A</t>
  </si>
  <si>
    <t>BASES E FUSIVEIS (CONTINUACAO)</t>
  </si>
  <si>
    <t>FUSÍVEL NH-02 RETARDADO, IN=355A</t>
  </si>
  <si>
    <t>DISJUNTORES (CONTINUAÇÃO)</t>
  </si>
  <si>
    <t>DISJUNTORES</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</si>
  <si>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</si>
  <si>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</si>
  <si>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</si>
  <si>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</si>
  <si>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</si>
  <si>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</si>
  <si>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</si>
  <si>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</si>
  <si>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</si>
  <si>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</si>
  <si>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</si>
  <si>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</si>
  <si>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</si>
  <si>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</si>
  <si>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</si>
  <si>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</si>
  <si>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</si>
  <si>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</si>
  <si>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</si>
  <si>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</si>
  <si>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</si>
  <si>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</si>
  <si>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</si>
  <si>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50A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</si>
  <si>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</si>
  <si>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</si>
  <si>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</si>
  <si>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</si>
  <si>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</si>
  <si>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</si>
  <si>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CAIXAS DE PASSAGEM E CONDULETES</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</si>
  <si>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</si>
  <si>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</si>
  <si>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</si>
  <si>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</si>
  <si>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</si>
  <si>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</si>
  <si>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</si>
  <si>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CAIXAS DE PASSAGEM E CONDULETES (CONTINUAÇÃO)</t>
  </si>
  <si>
    <t>BEBEDOURO P/ DEFIC. REF. BDF 300 - IBBL</t>
  </si>
  <si>
    <t>INTERRUPTORES, TOMADAS E ESPELHOS</t>
  </si>
  <si>
    <t>TOMADA DE 3 POLOS 20A 250V S/ ESPELHO</t>
  </si>
  <si>
    <t>ESPELHO 4X2", LINHA BRANCA</t>
  </si>
  <si>
    <t>ESPELHO 4X4", LINHA BRANCA</t>
  </si>
  <si>
    <t>LUMINÁRIAS (CALHAS, PROJETORES, CONJUNTOS)</t>
  </si>
  <si>
    <t>ARANDELA COM DIFUSOR EM VIDRO 25CM</t>
  </si>
  <si>
    <t>LÂMPADAS</t>
  </si>
  <si>
    <t>LAMPADA MISTA DE 160 W</t>
  </si>
  <si>
    <t>LAMPADA FLUORESCENTE TUBULAR 20W</t>
  </si>
  <si>
    <t>LAMPADA FLUORESCENTE TUBULAR 40W</t>
  </si>
  <si>
    <t>LUMINÁRIAS (CONT.)</t>
  </si>
  <si>
    <t>BLOCO AUT. ILUM. EMERG. P/ ACLARAMENTO E/OU BALIZAMENTO 2X9W - AUT. 2 HORAS</t>
  </si>
  <si>
    <t>PLAFONIER COM GLOBO PLÁSTICO 9X4"</t>
  </si>
  <si>
    <t>LUMINARIAS (CONT)</t>
  </si>
  <si>
    <t>LUMINARIAS (CONT )</t>
  </si>
  <si>
    <t>ARANDELA PROVA DE TEMPO 45º EM ALUM SILICIO, ACAB EPOXI CINZA (E-27) - VISOR POLICARB. C/ GRADE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</si>
  <si>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</si>
  <si>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</si>
  <si>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</si>
  <si>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</si>
  <si>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</si>
  <si>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</si>
  <si>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</si>
  <si>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</si>
  <si>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</si>
  <si>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</si>
  <si>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</si>
  <si>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</si>
  <si>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</si>
  <si>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</si>
  <si>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</si>
  <si>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</si>
  <si>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</si>
  <si>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</si>
  <si>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</si>
  <si>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</si>
  <si>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</si>
  <si>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</si>
  <si>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</si>
  <si>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</si>
  <si>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</si>
  <si>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</si>
  <si>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</si>
  <si>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</si>
  <si>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</si>
  <si>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</si>
  <si>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</si>
  <si>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</si>
  <si>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</si>
  <si>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</si>
  <si>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</si>
  <si>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</si>
  <si>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</si>
  <si>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</si>
  <si>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</si>
  <si>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</si>
  <si>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</si>
  <si>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ELETROCALHA STANDARD PERFURADA S/ TAMPA 150X50MM - CH16</t>
  </si>
  <si>
    <t>ELETROFERRAGENS (BUCHAS.ARRUELAS. BRACADEIRAS)</t>
  </si>
  <si>
    <t>ABRACADEIRA TIPO D COM CUNHA P/ ELETRODUTO Ø 1" - TEL-095</t>
  </si>
  <si>
    <t>TERMINAL CABO-BARRA EM LATÃO 2 X # 240 MM2</t>
  </si>
  <si>
    <t>CABECOTE DE ENTRADA 1" EM ALUMINIO FUNDIDO</t>
  </si>
  <si>
    <t>ABRACADEIRA TIPO COPO 1" C/ PARAFUSO/BUCHA</t>
  </si>
  <si>
    <t>CONJ PARAFUSO, PORCA E ARRUELA LATAO 5/16 X 11/4"</t>
  </si>
  <si>
    <t>CONJ PARAFUSO, PORCA E ARRUELA LATAO 3/8 X 11/2"</t>
  </si>
  <si>
    <t>TAMPA DE ENCAIXE P/ ELETROCALHA CH18, 200MM</t>
  </si>
  <si>
    <t>PARA-RAIOS E ACESSORIOS (CONT.)</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</si>
  <si>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</si>
  <si>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</si>
  <si>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</si>
  <si>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</si>
  <si>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</si>
  <si>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</si>
  <si>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</si>
  <si>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</si>
  <si>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</si>
  <si>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</si>
  <si>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</si>
  <si>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</si>
  <si>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DIVERSOS - CONTINUAÇÃO</t>
  </si>
  <si>
    <t>TERMINAL CABO-BARRA EM LATÃO # 240 MM2</t>
  </si>
  <si>
    <t>PORCA QUADRADA DIAM. 16MM</t>
  </si>
  <si>
    <t>TERMINAL CABO-BARRA EM LATÃO # 300 MM2</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</si>
  <si>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</si>
  <si>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</si>
  <si>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</si>
  <si>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</si>
  <si>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</si>
  <si>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</si>
  <si>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SUSPENSAO VERTICAL PARA ELETROCALHA 200X100 MM</t>
  </si>
  <si>
    <t>TE HORIZONTAL 90º PERFURADA C/ TAMPA 200X100MM - CH16</t>
  </si>
  <si>
    <t>TE HORIZONTAL 90º PERFURADA C/ TAMPA 300X100MM - CH16</t>
  </si>
  <si>
    <t>SUPORTE ANGULAR P/ELETROCALHA DE 30X10CM</t>
  </si>
  <si>
    <t>ELETROFERRAGENS (DIVERSOS)</t>
  </si>
  <si>
    <t>CONECTOR SPLIT BOLT 35MM2 - ACAB. NATURAL TEL 5015</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</si>
  <si>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</si>
  <si>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</si>
  <si>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</si>
  <si>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</si>
  <si>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</si>
  <si>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</si>
  <si>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</si>
  <si>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</si>
  <si>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SELA PARA CRUZETA DE MADEIRA</t>
  </si>
  <si>
    <t>CABECOTE DE ALUMINIO FUNDIDO 3/4"</t>
  </si>
  <si>
    <t>CABECOTE DE ALUMINIO FUNDIDO 1 1/2"</t>
  </si>
  <si>
    <t>CABECOTE DE ALUMINIO FUNDIDO 1 1/4"</t>
  </si>
  <si>
    <t>OLHAL DE FERRO GALVANIZADO C/ PARAFUSO 16X200MM</t>
  </si>
  <si>
    <t>NIPLE PVC DUPLO 4"</t>
  </si>
  <si>
    <t>ARMACAO SECUNDARIA 1 ESTRIBO C/HASTE 16X150MM</t>
  </si>
  <si>
    <t>CABECOTE DE ALUMINIO FUNDIDO 6"</t>
  </si>
  <si>
    <t>NIPLE PVC DUPLO 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</si>
  <si>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</si>
  <si>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</si>
  <si>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</si>
  <si>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</si>
  <si>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</si>
  <si>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</si>
  <si>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</si>
  <si>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</si>
  <si>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</si>
  <si>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</si>
  <si>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</si>
  <si>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</si>
  <si>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</si>
  <si>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</si>
  <si>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TERMINAL CABO-BARRA EM LATAO 2X # 300MM2</t>
  </si>
  <si>
    <t>INSUMOS DE REDE LOGICA / TELEFONIA/ CFTV/ SOM</t>
  </si>
  <si>
    <t>CABOS E CONEXOES</t>
  </si>
  <si>
    <t>TOMADAS</t>
  </si>
  <si>
    <t>TOMADA TELEFONE COM CONECTOR RJ11</t>
  </si>
  <si>
    <t>TOMADA COAXIAL 75 OHMS PARA TV C/ ESPELHO 4X2"</t>
  </si>
  <si>
    <t>TERMINAL COMPRESSÃO COBRE ESTANHADO 35MM TEL 5135</t>
  </si>
  <si>
    <t>CONECTOR DE MEDICAO EM LATAO C/ 2 PARAFUSOS TEL-562</t>
  </si>
  <si>
    <t>INSUMOS DE HIDRAULICA</t>
  </si>
  <si>
    <t>TUBOS (CONCRETO)</t>
  </si>
  <si>
    <t>TUBOS (CONCRETO-CONT.)</t>
  </si>
  <si>
    <t>BUJAO DE ACO GALVANIZADO 3"</t>
  </si>
  <si>
    <t>BUJAO DE ACO GALVANIZADO 4"</t>
  </si>
  <si>
    <t>TUBOS (AÇO GALVANIZADO E CONEXÕES)</t>
  </si>
  <si>
    <t>LUVA DE REDUCAO ACO GALV 4X2 1/2"</t>
  </si>
  <si>
    <t>NIPLE DUPLO ACO GALVANIZADO BSP Ø 2.1/2" (65MM)</t>
  </si>
  <si>
    <t>TUBOS (FERRO FUNDIDO E CONEXÕES)</t>
  </si>
  <si>
    <t>TUBOS (PVC RÍGIDO E CONEXÕES)</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</si>
  <si>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</si>
  <si>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</si>
  <si>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</si>
  <si>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</si>
  <si>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</si>
  <si>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</si>
  <si>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</si>
  <si>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</si>
  <si>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</si>
  <si>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</si>
  <si>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</si>
  <si>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</si>
  <si>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</si>
  <si>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</si>
  <si>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</si>
  <si>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</si>
  <si>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</si>
  <si>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</si>
  <si>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</si>
  <si>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</si>
  <si>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</si>
  <si>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</si>
  <si>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</si>
  <si>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</si>
  <si>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</si>
  <si>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</si>
  <si>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</si>
  <si>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</si>
  <si>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</si>
  <si>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</si>
  <si>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</si>
  <si>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</si>
  <si>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</si>
  <si>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</si>
  <si>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</si>
  <si>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</si>
  <si>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</si>
  <si>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1"</t>
  </si>
  <si>
    <t>TUBOS (PVC E CONEXOES - CONT.)</t>
  </si>
  <si>
    <t>BACIA SANITÁRIA CONVENCIONAL RAVENA P9, DECA</t>
  </si>
  <si>
    <t>REGISTROS</t>
  </si>
  <si>
    <t>REGISTRO DE GAVETA CROMADO 1/2" COM CANOPLA</t>
  </si>
  <si>
    <t>REGISTRO DE GAVETA CROMADO 3/4" COM CANOPLA</t>
  </si>
  <si>
    <t>REGISTRO DE GAVETA CROMADO 1" COM CANOPLA</t>
  </si>
  <si>
    <t>REGISTRO DE GAVETA CROMADO 1 1/2" COM CANOPLA</t>
  </si>
  <si>
    <t>REGISTRO DE GAVETA CROMADO 1 1/4" COM CANOPLA</t>
  </si>
  <si>
    <t>VÁLVULAS</t>
  </si>
  <si>
    <t>VALVULA DE SAIDA PARA LAVATORIO CROMADA 1"</t>
  </si>
  <si>
    <t>VALVULA DE SAIDA P/MICTORIO CROMADA (11/2")</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</si>
  <si>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</si>
  <si>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</si>
  <si>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</si>
  <si>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</si>
  <si>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</si>
  <si>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</si>
  <si>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</si>
  <si>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</si>
  <si>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</si>
  <si>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</si>
  <si>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</si>
  <si>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</si>
  <si>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</si>
  <si>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</si>
  <si>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</si>
  <si>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</si>
  <si>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</si>
  <si>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</si>
  <si>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</si>
  <si>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</si>
  <si>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</si>
  <si>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</si>
  <si>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</si>
  <si>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</si>
  <si>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</si>
  <si>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</si>
  <si>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</si>
  <si>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</si>
  <si>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</si>
  <si>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</si>
  <si>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</si>
  <si>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</si>
  <si>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</si>
  <si>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</si>
  <si>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</si>
  <si>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</si>
  <si>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</si>
  <si>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</si>
  <si>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</si>
  <si>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</si>
  <si>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BACIA SIFONADA DE LOUCA BRANCA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</si>
  <si>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</si>
  <si>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</si>
  <si>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</si>
  <si>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</si>
  <si>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</si>
  <si>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</si>
  <si>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</si>
  <si>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</si>
  <si>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</si>
  <si>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</si>
  <si>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</si>
  <si>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</si>
  <si>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</si>
  <si>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</si>
  <si>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</si>
  <si>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</si>
  <si>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</si>
  <si>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</si>
  <si>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</si>
  <si>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CUBA LOUCA BRANCA OVAL DE EMBUTIR REF. L37</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</si>
  <si>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</si>
  <si>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</si>
  <si>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</si>
  <si>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</si>
  <si>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</si>
  <si>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</si>
  <si>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</si>
  <si>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</si>
  <si>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</si>
  <si>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</si>
  <si>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</si>
  <si>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TUBO DE LIGACAO CROMADO COM CANOPLA</t>
  </si>
  <si>
    <t>DUCHA MANUAL ACQUA JET C/ REG.PRESSÃO REF. C 2195</t>
  </si>
  <si>
    <t>TORNEIRA EM PVC PARA LAVATORIO</t>
  </si>
  <si>
    <t>TORN. CROMADA 1/2" LINHA PRATIKA REF.1157-P FABRIMAR</t>
  </si>
  <si>
    <t>TORNEIRA PRESSÃO CROMADA USO GERAL 3/4"</t>
  </si>
  <si>
    <t>FILTRO AQUALAR CURTO AP200 AQUALAR/EQUIV C/ REFIL(VELA)</t>
  </si>
  <si>
    <t>LAVATÓRIO COM COLUNA BRANCA CONFORT L51+CS1V</t>
  </si>
  <si>
    <t>TUBO LIGACAO MICTORIO ANTIVAND 00132606 DOCOL/EQU</t>
  </si>
  <si>
    <t>ACAB. VALV. DESC. PRESSMATIC BENEFIT 00184906 DOCOL</t>
  </si>
  <si>
    <t>APARELHOS E EQUIPAMENTOS</t>
  </si>
  <si>
    <t>EQUIPAMENTOS DE PROTEÇÃO CONTRA INCÊNDIO</t>
  </si>
  <si>
    <t>CAIXA DE ACO 40X60X40CM P/HIDRANTE DE RECALQUE</t>
  </si>
  <si>
    <t>REGISTRO GLOBO ANGULAR 45º DE 63MM</t>
  </si>
  <si>
    <t>MANGUEIRA DE 63MM X 20 M C/ ENGATE STORZ</t>
  </si>
  <si>
    <t>REGISTRO GLOBO ANGULAR 90 DE 63MM</t>
  </si>
  <si>
    <t>TAMPAO COM CORRENTE PARA REGISTRO GLOBO ANGULAR</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</si>
  <si>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</si>
  <si>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</si>
  <si>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</si>
  <si>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</si>
  <si>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</si>
  <si>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</si>
  <si>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</si>
  <si>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</si>
  <si>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</si>
  <si>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</si>
  <si>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</si>
  <si>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</si>
  <si>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</si>
  <si>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</si>
  <si>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</si>
  <si>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</si>
  <si>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</si>
  <si>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</si>
  <si>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</si>
  <si>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</si>
  <si>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CHAPA DE ACO GALVANIZADO Nº 16 (ESP. 1,55MM)</t>
  </si>
  <si>
    <t>CALHA EM CHAPA DE ACO GALVANIZADO N. 20 40X25X25CM</t>
  </si>
  <si>
    <t>CHAPA DE ACO GALVANIZADA Nº 14 (ESP. 1,95MM)</t>
  </si>
  <si>
    <t>CAPTACAO AGUAS PLUVIAIS (CONTINUACAO)</t>
  </si>
  <si>
    <t>FITA PERFURADA WALSYWA 19MM X 30M</t>
  </si>
  <si>
    <t>CAIXA TERMOPLASTICA P/ HIDROMETRO DN 3/4" P/PAREDE</t>
  </si>
  <si>
    <t>DIVERSOS (CONT)</t>
  </si>
  <si>
    <t>FILTRO ANAER.ANEL CONCR.DIAM 1M,H=2.0M,C/ VISITA</t>
  </si>
  <si>
    <t>CX SIF MONTADA C/ GRELHA E PORTA GRELHA QUADRADO INOX 150X150X50MM</t>
  </si>
  <si>
    <t>LAVATORIO C/ COLUNA RAVENA DECA L91/C9 BRANCO</t>
  </si>
  <si>
    <t>BOLSA DE BORRACHA Ø 1.1/2" P/ BACIA SANIT.</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</si>
  <si>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</si>
  <si>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</si>
  <si>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</si>
  <si>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</si>
  <si>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</si>
  <si>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</si>
  <si>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</si>
  <si>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</si>
  <si>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</si>
  <si>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</si>
  <si>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</si>
  <si>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</si>
  <si>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</si>
  <si>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</si>
  <si>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</si>
  <si>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</si>
  <si>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</si>
  <si>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</si>
  <si>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TUBOS E CONEXÕES FºFº TK P/ INST. BOMBAS (EE)</t>
  </si>
  <si>
    <t>REPARO DE VÁLVULA DE DESCARGA</t>
  </si>
  <si>
    <t>BARRA CHATA DE FERRO ASTM A-36 1/4" X 1.1/4"</t>
  </si>
  <si>
    <t>ALCAPAO DE MADEIRA DE LEI 60X60CM</t>
  </si>
  <si>
    <t>JATEAMENTO PADRÃO SA 2 1/2</t>
  </si>
  <si>
    <t>ALUGUEL MENSAL CONTAINER P/ ALMOX 6.00X2.40X2.40M</t>
  </si>
  <si>
    <t>REDE EM CORDA DE NYLON P/PROTECAO QUADRA ESPORTES MALHA 10X10CM</t>
  </si>
  <si>
    <t>MOBILIZAÇÃO E DESMOB. CONTEINER P/BARRACÃO DE OBRA</t>
  </si>
  <si>
    <t>TAMPA DE FERRO FUNDIDO 40X40CM C/ INSCR - TRAFEGO LEVE</t>
  </si>
  <si>
    <t>MOLDE P/ SOLDA EXOTERMICA TIPO HCL 5/8" 50-5</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</si>
  <si>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</si>
  <si>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</si>
  <si>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</si>
  <si>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</si>
  <si>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</si>
  <si>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</si>
  <si>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</si>
  <si>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</si>
  <si>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DIVERSOS CONTINUACAO</t>
  </si>
  <si>
    <t>ALUGUEL CONTAINER ESCRITORIO SEM WC (6X2.40X2.40)M</t>
  </si>
  <si>
    <t>DETECTOR OPTICO ENDERECAVEL 24V</t>
  </si>
  <si>
    <t>TIJOLO ESMERIL 76,2X76,2X50,8 MM</t>
  </si>
  <si>
    <t>SIRENE ELETRONICA MEDIA TP CORNETA</t>
  </si>
  <si>
    <t>TRINCO REDONDO VERTICAL FERRO GALVANIZADO 15CM</t>
  </si>
  <si>
    <t>GALVANIZAÇÃO ELETROLITICA</t>
  </si>
  <si>
    <t>INSUMOS DE MANUTENCAO - SERRALHERIA</t>
  </si>
  <si>
    <t>BARRA CHATA DE FERRO ASTM A-36 1/8" X 3/4"</t>
  </si>
  <si>
    <t>BARRA CHATA DE FERRO ASTM A-36 1/4" X 1.1/2"</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</si>
  <si>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</si>
  <si>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</si>
  <si>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</si>
  <si>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</si>
  <si>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</si>
  <si>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</si>
  <si>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</si>
  <si>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</si>
  <si>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PERFIL "U" ENRIJECIDO 200 X 75 X 25 X 2,65MM (7,92KG/M)</t>
  </si>
  <si>
    <t>INSUMOS DE ELETRICA (CONT.)</t>
  </si>
  <si>
    <t>PARA RAIOS E ACESSORIOS (CONT)</t>
  </si>
  <si>
    <t>MASTRO SIMPLES FG DE 1 1/2"X3M</t>
  </si>
  <si>
    <t>INSUMOS ACABAMENTOS - CIVIL</t>
  </si>
  <si>
    <t>REVESTIMENTOS CERAMICOS (PAREDES)</t>
  </si>
  <si>
    <t>ESQUADRIAS METALICAS</t>
  </si>
  <si>
    <t>PORTA CORTA FOGO COM BARRA ANTIPANICO 1.00 X 2.10</t>
  </si>
  <si>
    <t>ROD. FEDERAL - CONSTRUCAO</t>
  </si>
  <si>
    <t>CONTINUACAO - CONSTRUCAO DE ESTRADAS</t>
  </si>
  <si>
    <t>SOLO BRITA</t>
  </si>
  <si>
    <t>OFICINA</t>
  </si>
  <si>
    <t>COMBUSTIVEL</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</si>
  <si>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</si>
  <si>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</si>
  <si>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</si>
  <si>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</si>
  <si>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</si>
  <si>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</si>
  <si>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</si>
  <si>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</si>
  <si>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</si>
  <si>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</si>
  <si>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</si>
  <si>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</si>
  <si>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</si>
  <si>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</si>
  <si>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</si>
  <si>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</si>
  <si>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</si>
  <si>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</si>
  <si>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</si>
  <si>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</si>
  <si>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</si>
  <si>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</si>
  <si>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</si>
  <si>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</si>
  <si>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</si>
  <si>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IOPES</t>
  </si>
  <si>
    <t>INSUMOS DIVERSOS SEDU</t>
  </si>
  <si>
    <t>INSUMOS SINAPI</t>
  </si>
  <si>
    <t>INSUMOS PRECO SINAPI</t>
  </si>
  <si>
    <t>MAQUINA ELETRICA P/ POLIMENTO PISO - REF TAB SINAPI</t>
  </si>
  <si>
    <t>MAQ. CORTAR ASFALTO/CONCRETO - REF TABELA SINAPI</t>
  </si>
  <si>
    <t>INSUMOS - EQUIPAMENTOS (EQUIPAMENTOS NOVOS)</t>
  </si>
  <si>
    <t>EQUIPAMENTOS (CUSTO HORARIO - CONT)</t>
  </si>
  <si>
    <t>TEODOLITO C/ PRECISAO +/- 6 SEGUNDOS (SINAPI 7247)</t>
  </si>
  <si>
    <t>NIVEL OTICO C/ PRECISAO +/- 0,7MM (SINAPI 7252)</t>
  </si>
  <si>
    <t>EQUIPAMENTOS - CUSTO HORARIO (CONT)</t>
  </si>
  <si>
    <t>+</t>
  </si>
  <si>
    <t>CUSTO TOTAL</t>
  </si>
  <si>
    <t>Volume
Berço</t>
  </si>
  <si>
    <t>Volume Tubo</t>
  </si>
  <si>
    <t>Volume Escavado</t>
  </si>
  <si>
    <t>Volume Reaterro</t>
  </si>
  <si>
    <t>Volume de reaterro = volume total escavado - (volume do berço + volume do tubo)</t>
  </si>
  <si>
    <t>Berço</t>
  </si>
  <si>
    <t>Largura Escavação
com berço</t>
  </si>
  <si>
    <t>BSCC</t>
  </si>
  <si>
    <t>Lagura A (projeto tipo DNIT)</t>
  </si>
  <si>
    <t>Altura B (projeto tipo DNIT)</t>
  </si>
  <si>
    <t>Lastro C</t>
  </si>
  <si>
    <r>
      <t xml:space="preserve">2,50 </t>
    </r>
    <r>
      <rPr>
        <b/>
        <sz val="10"/>
        <rFont val="Calibri"/>
        <family val="2"/>
      </rPr>
      <t>≤</t>
    </r>
    <r>
      <rPr>
        <b/>
        <sz val="10"/>
        <rFont val="Arial"/>
        <family val="2"/>
      </rPr>
      <t xml:space="preserve"> h ≤ 5,00 </t>
    </r>
  </si>
  <si>
    <t>1,50x1,50</t>
  </si>
  <si>
    <t>2,00x2,00</t>
  </si>
  <si>
    <t>2,50x2,50</t>
  </si>
  <si>
    <t>3,00x3,00</t>
  </si>
  <si>
    <t>BDCC</t>
  </si>
  <si>
    <t>BTCC</t>
  </si>
  <si>
    <t>largura média</t>
  </si>
  <si>
    <t>ÍNDICE NACIONAL DA CONSTRUÇÃO CIVIL</t>
  </si>
  <si>
    <t>densidade (t/m³)</t>
  </si>
  <si>
    <t>Cód. Padrão</t>
  </si>
  <si>
    <t>Descrição do serviço</t>
  </si>
  <si>
    <t>Preço unitário</t>
  </si>
  <si>
    <t>Passeio em concreto, largura 2,00m, acabamento em ladrilho hidráulico podotátil (L=0,40m)</t>
  </si>
  <si>
    <t>DNIT</t>
  </si>
  <si>
    <t>LIGANTES BETUMINOSOS</t>
  </si>
  <si>
    <t>SINALIZAÇÃO VERTICAL</t>
  </si>
  <si>
    <t>CIMENTO ASFÁLTICO PETRÓLEO (CAP 7 e 20)</t>
  </si>
  <si>
    <t>EMULSÕES (RR1C E RR2C)</t>
  </si>
  <si>
    <t>MOBILIZAÇÃO E DESMOBILIZAÇÃO</t>
  </si>
  <si>
    <t>OBRAS COMPLEMENTARES E MEIO AMBIENTE</t>
  </si>
  <si>
    <t>MESES</t>
  </si>
  <si>
    <t>extensão eixo</t>
  </si>
  <si>
    <t>QUADRO RESUMO DAS DISTÂNCIAS MÉDIAS DE TRANSPORTE (DMT)</t>
  </si>
  <si>
    <t>Material asfáltico</t>
  </si>
  <si>
    <t>CAP-50/70</t>
  </si>
  <si>
    <t>CBUQ</t>
  </si>
  <si>
    <t>Diversos</t>
  </si>
  <si>
    <t>Lixamento de parede com pintura antiga PVA para recebimento de nova camada de tinta</t>
  </si>
  <si>
    <t>EQUIPAMENTOS</t>
  </si>
  <si>
    <t>R</t>
  </si>
  <si>
    <t>CATEGORIA</t>
  </si>
  <si>
    <t>ÍNDICE REAJUSTE</t>
  </si>
  <si>
    <t>Altura
média (m)</t>
  </si>
  <si>
    <t>Concreto</t>
  </si>
  <si>
    <t>PREÇO UNITÁRIO</t>
  </si>
  <si>
    <t>PECA EM MADEIRA DE LEI 7X5CM (BRUTA)</t>
  </si>
  <si>
    <t>UND</t>
  </si>
  <si>
    <t>REAJUSTE</t>
  </si>
  <si>
    <t>AREIA AMARELA, AREIA BARRADA OU ARENOSO (RETIRADA NO AREAL, SEM TRANSPORTE)</t>
  </si>
  <si>
    <t>CACAMBA METALICA BASCULANTE COM CAPACIDADE DE 6 M3 (INCLUI MONTAGEM, NAO INCLUI CAMINHAO)</t>
  </si>
  <si>
    <t>CAMINHAO TOCO, PESO BRUTO TOTAL 16000 KG, CARGA UTIL MAXIMA 11130 KG, DISTANCIA ENTRE EIXOS 5,36 M, POTENCIA 185 CV (INCLUI CABINE E CHASSI, NAO INCLUI CARROCERIA)</t>
  </si>
  <si>
    <t>CIMENTO PORTLAND COMPOSTO CP II-32</t>
  </si>
  <si>
    <t>COMPACTADOR DE SOLOS DE PERCURSAO (SOQUETE) COM MOTOR A GASOLINA 4 TEMPOS DE 4 HP (4 CV)</t>
  </si>
  <si>
    <t>GEOTEXTIL NAO TECIDO AGULHADO DE FILAMENTOS CONTINUOS 100% POLIESTER, RESITENCIA A TRACAO = 10 KN/M</t>
  </si>
  <si>
    <t>PEDRA BRITADA N. 1 (9,5 a 19 MM) POSTO PEDREIRA/FORNECEDOR, SEM FRETE</t>
  </si>
  <si>
    <t>SERVENTE DE OBRAS</t>
  </si>
  <si>
    <t>TANQUE DE ACO PARA TRANSPORTE DE AGUA COM CAPACIDADE DE 6 M3 (INCLUI MONTAGEM, NAO INCLUI CAMINHAO)</t>
  </si>
  <si>
    <t>VIBRADOR DE IMERSAO, DIAMETRO DA PONTEIRA DE *45* MM, COM MOTOR ELETRICO TRIFASICO DE 2 HP (2 CV)</t>
  </si>
  <si>
    <t>SINALIZAÇÃO  HORIZONTAL</t>
  </si>
  <si>
    <t>CONSERVAÇÃO  RODOVIÁRIA</t>
  </si>
  <si>
    <t>Eletroduto aparente de PVC rígido roscável diâmetro 3/4", inclusive abraçadeira de fixação</t>
  </si>
  <si>
    <t>Eletroduto aparente de PVC rígido roscável diâmetro 1", inclusive abraçadeira de fixação</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</si>
  <si>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</si>
  <si>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</si>
  <si>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</si>
  <si>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</si>
  <si>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</si>
  <si>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</si>
  <si>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</si>
  <si>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Abrigo de gás para 2 cilindros 45 Kg, exec. em alv. bloco conc cheio,dim 1,50x0.85x2.10m, inclusive cilindros e rede interna do abrigo compreendendo tubos e válvulas de esfera que interligam os cilindros</t>
  </si>
  <si>
    <t>Interruptor de uma tecla simples 10A/250V e uma tomada 3 polos 10A/250V, padrão brasileiro, NBR 14136, linha branca, com placa 4x2"</t>
  </si>
  <si>
    <t>Interruptor de duas teclas simples 10A/250V e uma tomada 3 polos universal 10A/250V, com placa 4x2"</t>
  </si>
  <si>
    <t>Bomba centrífuga trifásica 5CV, modelo 620 Dancor, ou equivalente</t>
  </si>
  <si>
    <t>Pintura sobre pisos, marcas de referência Novacor, Coral ou Suvinil, a duas demãos, Linha Premium</t>
  </si>
  <si>
    <t>Limpeza geral da obra (edificação)</t>
  </si>
  <si>
    <t>PECA EM MADEIRA 7 X 2 CM (BRUTA)</t>
  </si>
  <si>
    <t>PECA EM MADEIRA 7X5CM (BRUTA)</t>
  </si>
  <si>
    <t>PONTALETE DE MADEIRA BRUTA DE 3ª 8.0 X 8.0 CM</t>
  </si>
  <si>
    <t>RIPA MADEIRA DE LEI DE 7 X 2 CM</t>
  </si>
  <si>
    <t>PECA EM MADEIRA E LEI 6X16CM (BRUTA)</t>
  </si>
  <si>
    <t>CANTONEIRA ABAS IGUAIS DE FERRO ASTM A-36 - 1/8" X 1/2" X 1/2"</t>
  </si>
  <si>
    <t>CANTONEIRA ABAS IGUAIS DE FERRO ASTM A-36 - 1/8" X 3/4" X 3/4"</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</si>
  <si>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</si>
  <si>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</si>
  <si>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</si>
  <si>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</si>
  <si>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COLA BRANCA "PVA" CASCOLA/FORMICA/MUNDIAL/EQUIVALENTE</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</si>
  <si>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</si>
  <si>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</si>
  <si>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</si>
  <si>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</si>
  <si>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</si>
  <si>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MADEIRA DE LEI LISA MEDIA SARRAFEADA ESP 30MM P/ PINTURA 0.80 X 1.60 M</t>
  </si>
  <si>
    <t>PORTA MADEIRA DE LEI LISA MEDIA SARRAFEADA ESP 30MM P/ PINTURA 0.60 X 1.60M</t>
  </si>
  <si>
    <t>PORTA ABRIR VENEZIANA ALUM ANOD NATURAL LINHA 25/SUPREMA</t>
  </si>
  <si>
    <t>JANELA MAXIM-AR ALUMINIO ANOD. NATURAL LINHA 25/SUPREMA</t>
  </si>
  <si>
    <t>JANELA DE CORRER ALUMINIO ANOD. NATURAL LINHA 25/SUPREMA</t>
  </si>
  <si>
    <t>ROLDANA CROMADA C/ PINO DIAM. Ø 3" CANAL TIPO "V" 2"</t>
  </si>
  <si>
    <t>MEIO FIO CONCRETO PRE-MOLD. 12X15X30CM</t>
  </si>
  <si>
    <t>CANTONEIRA ABAS IGUAIS DE FERRO ASTM A-36 - 1/8" X 1" X 1"</t>
  </si>
  <si>
    <t>CANTONEIRA ABAS IGUAIS DE FERRO ASTM A-36 - 3/16" X 1.1/2" X 1.1/2" GALV.</t>
  </si>
  <si>
    <t>REVESTIMENTOS (PEDRAS NATURAIS) - CONTINUAÇÃO</t>
  </si>
  <si>
    <t>GRANITO CINZA ANDORINHA ESP 2CM POLIDO NAS DUAS FACES</t>
  </si>
  <si>
    <t>MAO FRANCESA PLANA GALVANIZADA 32 X 726 MM</t>
  </si>
  <si>
    <t>ARMACAO SECUNDARIA 2 ESTRIBOS COM HASTE 16X150MM</t>
  </si>
  <si>
    <t>MINI DISJUNTOR MONOPOLAR 6A CURVA C 5KA 220/127V</t>
  </si>
  <si>
    <t>MINI DISJUNTOR MONOPOLAR 4A CURVA C 5KA 220/127V</t>
  </si>
  <si>
    <t>MINI DISJUNTOR MONOPOLAR 2A CURVA C 5KA 220/127V</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</si>
  <si>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</si>
  <si>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</si>
  <si>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</si>
  <si>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</si>
  <si>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</si>
  <si>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BOMBA CENTR TRIFASICA 220/380V 5CV REF CAM 620 TJM</t>
  </si>
  <si>
    <t>TERMINAL A COMPRESSAO TIPO OLHAL #70MM2</t>
  </si>
  <si>
    <t>CRUZETA DE MADEIRA P/ POSTE 90 X 135 X 2400MM</t>
  </si>
  <si>
    <t>CANTONEIRA "ZZ" ALTA P/PERFILADO 38/38 - REF. 114-11-Z, MOPA</t>
  </si>
  <si>
    <t>TERMINAL CABO-BARRA EM LATÃO # ATÉ 4 MM2</t>
  </si>
  <si>
    <t>CANTONEIRA ABAS IGUAIS DE FERRO ASTM A-36 - 3/16" X 1.1/2" X 1.1/2"</t>
  </si>
  <si>
    <t>CANTONEIRA ABAS IGUAIS DE FERRO ASTM A-36 - 3/16" X 1" X 1"</t>
  </si>
  <si>
    <t>CRUZETA DE MADEIRA P/ POSTE 90 X 112,5 X 2400 MM</t>
  </si>
  <si>
    <t>CANTONEIRA ABAS IGUAIS DE FERRO ASTM A-36 - 3/16" X 1.1/4" X 1.1/4"</t>
  </si>
  <si>
    <t>TERMINAL MECANICO P/CABO 16MM2</t>
  </si>
  <si>
    <t>SUPORTE P/ TRANSFORMADOR EM LIGA DE ALUMINIO P/ POSTE CONCRETO CIRCULAR - 225MM</t>
  </si>
  <si>
    <t>BUJAO DE ACO GALVANIZADO 2 1/2"</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</si>
  <si>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</si>
  <si>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</si>
  <si>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</si>
  <si>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</si>
  <si>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</si>
  <si>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</si>
  <si>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</si>
  <si>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</si>
  <si>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</si>
  <si>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VALVULA DE ESCOAMENTO P/ PIA OU TANQUE 1.1/4" CROMADA</t>
  </si>
  <si>
    <t>REGULADOR PRESSAO PRIM EST SAIDA 150KPA INC VALVULA P/ 02 CILIDROS</t>
  </si>
  <si>
    <t>TORNEIRA JATO ESGUICHO EM ACO INOX DIAM. 3/8" - TAMANHO 15 CM P/ BEBEDOURO INDUSTRIAL</t>
  </si>
  <si>
    <t>CAIXA DE INCENDIO/ABRIGO PARA MANGUEIRA 60X90X17CM C/ TAMPA E SUPORTE</t>
  </si>
  <si>
    <t>CAIXA DE INCENDIO/ABRIGO PARA MANGUEIRA 80X90X17CM C/ TAMPA E SUPORTE</t>
  </si>
  <si>
    <t>TUBO ACO GALV 60,30 X 3,75MM (2") DIN 2440 - MEDIO</t>
  </si>
  <si>
    <t>TUBO ACO GALV. 33,70 X 3,35MM (1") DIN 2440 - MEDIO</t>
  </si>
  <si>
    <t>TUBO ACO GALV 26,90 X 2,65MM (3/4") DIN 2440 - MEDIO</t>
  </si>
  <si>
    <t>TUBO ACO GALV 76,10 X 3,75MM (2.1/2") DIN 2440 - MEDIO</t>
  </si>
  <si>
    <t>TUBO ACO GALV 48,30 X 3,35MM (1.1/2") DIN 2440 - MEDIO</t>
  </si>
  <si>
    <t>TUBO ACO GALV 101,60 X 4,25MM (3.1/2") DIN 2440 - MEDIO</t>
  </si>
  <si>
    <t>CANTONEIRA ABAS IGUAIS DE FERRO ASTM A-36 - 1/4" X 1.1/4" X 1.1/4"</t>
  </si>
  <si>
    <t>TUBO ACO GALV 88,90 X 4,00MM (3") DIN 2440 - MEDIO</t>
  </si>
  <si>
    <t>CERAMICA LISA BRANCA REF POLAR 33X61 A - INCESA OU EQUIVALENE</t>
  </si>
  <si>
    <t>MATERIAL DE CONSUMO I</t>
  </si>
  <si>
    <t>ESTOPA BRANCA - KG</t>
  </si>
  <si>
    <t>Categoria: Equipamento</t>
  </si>
  <si>
    <t>Limpeza em superfície de concreto com jateamento d'água sob pressão</t>
  </si>
  <si>
    <t>Espessura
Berço</t>
  </si>
  <si>
    <t>Espessura
Lastro C</t>
  </si>
  <si>
    <t>Corpo BSTC Ø0,80m</t>
  </si>
  <si>
    <t>I0</t>
  </si>
  <si>
    <t>I1</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</si>
  <si>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</si>
  <si>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</si>
  <si>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</si>
  <si>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</si>
  <si>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</si>
  <si>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</si>
  <si>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</si>
  <si>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</si>
  <si>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</si>
  <si>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</si>
  <si>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</si>
  <si>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</si>
  <si>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</si>
  <si>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</si>
  <si>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</si>
  <si>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</si>
  <si>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</si>
  <si>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</si>
  <si>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</si>
  <si>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</si>
  <si>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</si>
  <si>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</si>
  <si>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</si>
  <si>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</si>
  <si>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</si>
  <si>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</si>
  <si>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</si>
  <si>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</si>
  <si>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</si>
  <si>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</si>
  <si>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</si>
  <si>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</si>
  <si>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</si>
  <si>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</si>
  <si>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</si>
  <si>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</si>
  <si>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</si>
  <si>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</si>
  <si>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</si>
  <si>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</si>
  <si>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</si>
  <si>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</si>
  <si>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</si>
  <si>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</si>
  <si>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</si>
  <si>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</si>
  <si>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</si>
  <si>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</si>
  <si>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</si>
  <si>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</si>
  <si>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</si>
  <si>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</si>
  <si>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</si>
  <si>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</si>
  <si>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</si>
  <si>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</si>
  <si>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</si>
  <si>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</si>
  <si>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</si>
  <si>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</si>
  <si>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</si>
  <si>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</si>
  <si>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</si>
  <si>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</si>
  <si>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</si>
  <si>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</si>
  <si>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</si>
  <si>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</si>
  <si>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</si>
  <si>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</si>
  <si>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</si>
  <si>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</si>
  <si>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</si>
  <si>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</si>
  <si>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</si>
  <si>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</si>
  <si>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</si>
  <si>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</si>
  <si>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</si>
  <si>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</si>
  <si>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</si>
  <si>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</si>
  <si>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</si>
  <si>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</si>
  <si>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</si>
  <si>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</si>
  <si>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</si>
  <si>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</si>
  <si>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</si>
  <si>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</si>
  <si>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</si>
  <si>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</si>
  <si>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</si>
  <si>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</si>
  <si>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</si>
  <si>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Treliça nervurada três barras longitudinais interligadas por duas diagonais sinusoidal - fornecimento e instalação</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</si>
  <si>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</si>
  <si>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</si>
  <si>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</si>
  <si>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</si>
  <si>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</si>
  <si>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galvanizadas - D = 0,60 m - brita comercial</t>
  </si>
  <si>
    <t>Bueiro metálico com chapas múltiplas MP 100 galvanizadas - D = 2,10 m - brita produzida</t>
  </si>
  <si>
    <t>Bueiro metálico com chapas múltiplas MP 100 galvanizadas - D = 2,80 m - brita produzida</t>
  </si>
  <si>
    <t>Bueiro metálico com chapas múltiplas MP 152 galvanizadas - D = 1,50 m - brita comercial</t>
  </si>
  <si>
    <t>Bueiro metálico com chapas múltiplas MP 152 galvanizadas - D = 3,40 m - brita comercial</t>
  </si>
  <si>
    <t>Bueiro metálico com chapas múltiplas MP 152 galvanizadas - D = 7,25 m - brita produzida</t>
  </si>
  <si>
    <t>Sistema de escoramento telescópico regulável para tunnel liner</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</si>
  <si>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</si>
  <si>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</si>
  <si>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</si>
  <si>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</si>
  <si>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</si>
  <si>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</si>
  <si>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</si>
  <si>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</si>
  <si>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</si>
  <si>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</si>
  <si>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</si>
  <si>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</si>
  <si>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</si>
  <si>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</si>
  <si>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</si>
  <si>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</si>
  <si>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</si>
  <si>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</si>
  <si>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</si>
  <si>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</si>
  <si>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</si>
  <si>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</si>
  <si>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</si>
  <si>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</si>
  <si>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</si>
  <si>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</si>
  <si>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m²</t>
  </si>
  <si>
    <t>Dique de contenção para usina de asfalto a quente - inclusive demolição</t>
  </si>
  <si>
    <t>Fornecimento e instalação de extintor de espuma 10 l</t>
  </si>
  <si>
    <t>Instalação da usina de asfalto a quente capacidade de 120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</si>
  <si>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</si>
  <si>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</si>
  <si>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</si>
  <si>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30 m³/h - inclusive construção e demolição de bases, rampas e depósitos de agregados</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</si>
  <si>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</si>
  <si>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</si>
  <si>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Rampa de lavagem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</si>
  <si>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</si>
  <si>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</si>
  <si>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</si>
  <si>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</si>
  <si>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</si>
  <si>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</si>
  <si>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</si>
  <si>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</si>
  <si>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</si>
  <si>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</si>
  <si>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</si>
  <si>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</si>
  <si>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</si>
  <si>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</si>
  <si>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</si>
  <si>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</si>
  <si>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</si>
  <si>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</si>
  <si>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</si>
  <si>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</si>
  <si>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</si>
  <si>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</si>
  <si>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</si>
  <si>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</si>
  <si>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</si>
  <si>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</si>
  <si>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</si>
  <si>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</si>
  <si>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</si>
  <si>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</si>
  <si>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</si>
  <si>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extraída e brita produzida</t>
  </si>
  <si>
    <t>Concreto fck = 35 MPa - confecção em betoneira e lançamento manual - areia e brita comerciais</t>
  </si>
  <si>
    <t>Concreto magro - confecção em betoneira e lançamento manual - areia e brita comerciais</t>
  </si>
  <si>
    <t>Concreto magro - confecção em betoneira e lançamento manual - areia extraída e brita produzida</t>
  </si>
  <si>
    <t>Concreto submerso fck = 20 MPa - confecção em central dosadora de 30 m³/h - areia e brita comerciais</t>
  </si>
  <si>
    <t>Concreto submerso fck = 40 MPa - confecção em central dosadora de 30 m³/h - areia e brita comerciais</t>
  </si>
  <si>
    <t>Lançamento manual de concreto usinado - confecção em central dosadora de 30 m³/h</t>
  </si>
  <si>
    <t>Lançamento manual de concreto usinado - confecção em central dosadora de 40 m³/h</t>
  </si>
  <si>
    <t>Concreto projetado via úmida fck = 30 MPa aplicado em túneis classe I com seção superior a 90 m²</t>
  </si>
  <si>
    <t>Concreto projetado via úmida fck = 30 MPa aplicado em túneis classe III com seção de 20 a 40 m²</t>
  </si>
  <si>
    <t>Concreto projetado via úmida fck = 30 MPa aplicado em túneis classe III com seção superior a 90 m²</t>
  </si>
  <si>
    <t>Concreto projetado via úmida fck = 30 MPa aplicado em túneis classe IV com seção superior a 90 m²</t>
  </si>
  <si>
    <t>Abertura em muro de alvenaria de pedra argamassada com martelete</t>
  </si>
  <si>
    <t>Corte a plasma CNC em chapa com espessura de 6,3 a 10 mm</t>
  </si>
  <si>
    <t>Corte a plasma manual em chapa de alumínio com espessura de 1,5 mm</t>
  </si>
  <si>
    <t>cm²</t>
  </si>
  <si>
    <t>Corte de cantoneira de alumínio</t>
  </si>
  <si>
    <t>Corte de chapa de aço com guilhotina hidráulica</t>
  </si>
  <si>
    <t>Perfuração em concreto com coroa diamantada - D = 20 mm</t>
  </si>
  <si>
    <t>Solda com maçarico oxiacetileno de chapas de aço de 9,5 mm</t>
  </si>
  <si>
    <t>Enrocamento de pedra arrumada manualmente - pedra de mão produzida - confecção e assentamento</t>
  </si>
  <si>
    <t>Pedra argamassada com cimento e areia 1:3 - areia e pedra de mão comercial - fornecimento e assentamento</t>
  </si>
  <si>
    <t>Demolição manual de construções provisórias de madeira - sem reaproveitamento</t>
  </si>
  <si>
    <t>Demolição manual de construções provisórias de madeira, sem fechamento lateral e sem pavimentação</t>
  </si>
  <si>
    <t>Desmonte de blocos de rocha com martelete pneumático</t>
  </si>
  <si>
    <t>Fresagem de piso de concreto</t>
  </si>
  <si>
    <t>Remoção de cerca com mourões de concreto</t>
  </si>
  <si>
    <t>Remoção de paralelepípedos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</si>
  <si>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</si>
  <si>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</si>
  <si>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</si>
  <si>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</si>
  <si>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</si>
  <si>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</si>
  <si>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</si>
  <si>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</si>
  <si>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</si>
  <si>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</si>
  <si>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</si>
  <si>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</si>
  <si>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</si>
  <si>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</si>
  <si>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</si>
  <si>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</si>
  <si>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</si>
  <si>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</si>
  <si>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</si>
  <si>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</si>
  <si>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</si>
  <si>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</si>
  <si>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</si>
  <si>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</si>
  <si>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</si>
  <si>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</si>
  <si>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</si>
  <si>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</si>
  <si>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</si>
  <si>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</si>
  <si>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</si>
  <si>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</si>
  <si>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</si>
  <si>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</si>
  <si>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</si>
  <si>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</si>
  <si>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</si>
  <si>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</si>
  <si>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</si>
  <si>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</si>
  <si>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</si>
  <si>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</si>
  <si>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</si>
  <si>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</si>
  <si>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</si>
  <si>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</si>
  <si>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</si>
  <si>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</si>
  <si>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km</t>
  </si>
  <si>
    <t>Levantamento batimétrico monofeixe transversal</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</si>
  <si>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</si>
  <si>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</si>
  <si>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</si>
  <si>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</si>
  <si>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</si>
  <si>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</si>
  <si>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</si>
  <si>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</si>
  <si>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</si>
  <si>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</si>
  <si>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</si>
  <si>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</si>
  <si>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</si>
  <si>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</si>
  <si>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</si>
  <si>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</si>
  <si>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</si>
  <si>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</si>
  <si>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</si>
  <si>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</si>
  <si>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</si>
  <si>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</si>
  <si>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</si>
  <si>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</si>
  <si>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</si>
  <si>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</si>
  <si>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</si>
  <si>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</si>
  <si>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</si>
  <si>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</si>
  <si>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</si>
  <si>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</si>
  <si>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</si>
  <si>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</si>
  <si>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</si>
  <si>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</si>
  <si>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</si>
  <si>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</si>
  <si>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</si>
  <si>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</si>
  <si>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</si>
  <si>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</si>
  <si>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</si>
  <si>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</si>
  <si>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</si>
  <si>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</si>
  <si>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</si>
  <si>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</si>
  <si>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</si>
  <si>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</si>
  <si>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</si>
  <si>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</si>
  <si>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</si>
  <si>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</si>
  <si>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</si>
  <si>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</si>
  <si>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</si>
  <si>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</si>
  <si>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</si>
  <si>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</si>
  <si>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</si>
  <si>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</si>
  <si>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</si>
  <si>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</si>
  <si>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</si>
  <si>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</si>
  <si>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</si>
  <si>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</si>
  <si>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</si>
  <si>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</si>
  <si>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</si>
  <si>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</si>
  <si>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</si>
  <si>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</si>
  <si>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</si>
  <si>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</si>
  <si>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</si>
  <si>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</si>
  <si>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</si>
  <si>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</si>
  <si>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</si>
  <si>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</si>
  <si>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</si>
  <si>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</si>
  <si>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</si>
  <si>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</si>
  <si>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</si>
  <si>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</si>
  <si>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</si>
  <si>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</si>
  <si>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</si>
  <si>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</si>
  <si>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</si>
  <si>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</si>
  <si>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</si>
  <si>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</si>
  <si>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</si>
  <si>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</si>
  <si>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</si>
  <si>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</si>
  <si>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</si>
  <si>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</si>
  <si>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</si>
  <si>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</si>
  <si>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</si>
  <si>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</si>
  <si>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</si>
  <si>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</si>
  <si>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</si>
  <si>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</si>
  <si>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</si>
  <si>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</si>
  <si>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</si>
  <si>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</si>
  <si>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</si>
  <si>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</si>
  <si>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</si>
  <si>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</si>
  <si>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</si>
  <si>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</si>
  <si>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</si>
  <si>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</si>
  <si>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</si>
  <si>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</si>
  <si>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</si>
  <si>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</si>
  <si>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</si>
  <si>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</si>
  <si>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</si>
  <si>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</si>
  <si>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</si>
  <si>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</si>
  <si>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</si>
  <si>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</si>
  <si>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</si>
  <si>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</si>
  <si>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</si>
  <si>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</si>
  <si>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</si>
  <si>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</si>
  <si>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</si>
  <si>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</si>
  <si>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</si>
  <si>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</si>
  <si>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</si>
  <si>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</si>
  <si>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</si>
  <si>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</si>
  <si>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</si>
  <si>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</si>
  <si>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</si>
  <si>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</si>
  <si>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</si>
  <si>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</si>
  <si>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</si>
  <si>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</si>
  <si>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</si>
  <si>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</si>
  <si>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</si>
  <si>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</si>
  <si>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</si>
  <si>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</si>
  <si>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</si>
  <si>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</si>
  <si>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</si>
  <si>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</si>
  <si>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</si>
  <si>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</si>
  <si>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</si>
  <si>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</si>
  <si>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</si>
  <si>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</si>
  <si>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</si>
  <si>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</si>
  <si>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</si>
  <si>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</si>
  <si>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</si>
  <si>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</si>
  <si>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</si>
  <si>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</si>
  <si>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</si>
  <si>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</si>
  <si>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</si>
  <si>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</si>
  <si>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</si>
  <si>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</si>
  <si>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</si>
  <si>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</si>
  <si>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</si>
  <si>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</si>
  <si>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</si>
  <si>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</si>
  <si>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</si>
  <si>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</si>
  <si>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</si>
  <si>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</si>
  <si>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</si>
  <si>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</si>
  <si>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</si>
  <si>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</si>
  <si>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</si>
  <si>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</si>
  <si>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</si>
  <si>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</si>
  <si>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</si>
  <si>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</si>
  <si>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</si>
  <si>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</si>
  <si>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</si>
  <si>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</si>
  <si>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</si>
  <si>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</si>
  <si>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</si>
  <si>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</si>
  <si>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</si>
  <si>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</si>
  <si>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</si>
  <si>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</si>
  <si>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</si>
  <si>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</si>
  <si>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</si>
  <si>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</si>
  <si>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cascalho com draga de sucção e recalque - bomba de 1.350 kW e cortador de 170 kW - distância de recalque de 1.100 a 1.300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</si>
  <si>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</si>
  <si>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</si>
  <si>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</si>
  <si>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</si>
  <si>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</si>
  <si>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</si>
  <si>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</si>
  <si>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</si>
  <si>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</si>
  <si>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</si>
  <si>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</si>
  <si>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</si>
  <si>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</si>
  <si>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</si>
  <si>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</si>
  <si>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</si>
  <si>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</si>
  <si>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</si>
  <si>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</si>
  <si>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</si>
  <si>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</si>
  <si>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</si>
  <si>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</si>
  <si>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</si>
  <si>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</si>
  <si>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</si>
  <si>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</si>
  <si>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</si>
  <si>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</si>
  <si>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</si>
  <si>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</si>
  <si>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</si>
  <si>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</si>
  <si>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</si>
  <si>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</si>
  <si>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</si>
  <si>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</si>
  <si>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</si>
  <si>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</si>
  <si>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</si>
  <si>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</si>
  <si>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</si>
  <si>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</si>
  <si>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</si>
  <si>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</si>
  <si>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</si>
  <si>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</si>
  <si>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</si>
  <si>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</si>
  <si>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</si>
  <si>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</si>
  <si>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</si>
  <si>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</si>
  <si>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</si>
  <si>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</si>
  <si>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</si>
  <si>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</si>
  <si>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</si>
  <si>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</si>
  <si>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</si>
  <si>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</si>
  <si>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</si>
  <si>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</si>
  <si>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</si>
  <si>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</si>
  <si>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</si>
  <si>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</si>
  <si>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</si>
  <si>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</si>
  <si>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</si>
  <si>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</si>
  <si>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</si>
  <si>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</si>
  <si>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</si>
  <si>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</si>
  <si>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</si>
  <si>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</si>
  <si>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</si>
  <si>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Boca de lobo combinada - chapéu e grelha simples - BLC 01 - areia e brita comerciais</t>
  </si>
  <si>
    <t>Boca de lobo combinada - chapéu e grelha simples - BLC 02 - areia e brita comerciais</t>
  </si>
  <si>
    <t>Boca de lobo dupla - grelha de concreto - BLDG 01 - areia e brita comerciais</t>
  </si>
  <si>
    <t>Boca de lobo dupla - grelha de concreto - BLDG 02 - areia e brita comerciais</t>
  </si>
  <si>
    <t>Boca de lobo dupla - grelha de concreto - BLDG 03 - areia e brita comerciais</t>
  </si>
  <si>
    <t>Boca de lobo dupla - grelha de concreto - BLDG 04 - areia e brita comerciais</t>
  </si>
  <si>
    <t>Boca de lobo simples - BLS 01 - areia e brita comerciais</t>
  </si>
  <si>
    <t>Boca de lobo simples - BLS 02 - areia e brita comerciais</t>
  </si>
  <si>
    <t>Boca de lobo simples - BLS 02 - areia extraída e brita produzida</t>
  </si>
  <si>
    <t>Boca de lobo simples - grelha de concreto - BLSG 01 - areia e brita comerciais</t>
  </si>
  <si>
    <t>Boca de lobo simples - grelha de concreto - BLSG 02 - areia e brita comerciais</t>
  </si>
  <si>
    <t>Boca de lobo simples - grelha de concreto - BLSG 03 - areia e brita comerciais</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</si>
  <si>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</si>
  <si>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</si>
  <si>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</si>
  <si>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PEAD - areia e brita comerciais</t>
  </si>
  <si>
    <t>Boca de saída para dreno longitudinal profundo - BSD 02 - tubo de concreto perfurado - areia e brita comerciais</t>
  </si>
  <si>
    <t>Boca de saída para dreno longitudinal profundo - BSD 02 - tubo de PEAD - areia e brita comerciais</t>
  </si>
  <si>
    <t>Boca de saída para dreno sub-horizontal em material de 1ª categoria - BSD 04 - areia e brita comerciais</t>
  </si>
  <si>
    <t>Boca de saída para dreno sub-horizontal em material de 2ª categoria - BSD 04 - areia e brita comerciais</t>
  </si>
  <si>
    <t>Caixa coletora de talvegue - CCT 01 - areia e brita comerciais</t>
  </si>
  <si>
    <t>Caixa coletora de talvegue - CCT 02 - areia e brita comerciais</t>
  </si>
  <si>
    <t>Caixa coletora de talvegue - CCT 03 - areia e brita comerciais</t>
  </si>
  <si>
    <t>Caixa coletora de talvegue - CCT 04 - areia e brita comerciais</t>
  </si>
  <si>
    <t>Caixa coletora de talvegue - CCT 05 - areia e brita comerciais</t>
  </si>
  <si>
    <t>Caixa coletora de talvegue - CCT 06 - areia e brita comerciais</t>
  </si>
  <si>
    <t>Caixa coletora de talvegue - CCT 07 - areia e brita comerciais</t>
  </si>
  <si>
    <t>Caixa coletora de talvegue - CCT 08 - areia e brita comerciais</t>
  </si>
  <si>
    <t>Caixa coletora de talvegue - CCT 09 - areia e brita comerciais</t>
  </si>
  <si>
    <t>Caixa coletora de talvegue - CCT 10 - areia e brita comerciais</t>
  </si>
  <si>
    <t>Caixa coletora de talvegue - CCT 10 - areia extraída e brita produzida</t>
  </si>
  <si>
    <t>Caixa coletora de talvegue - CCT 11 - areia e brita comerciais</t>
  </si>
  <si>
    <t>Caixa coletora de talvegue - CCT 12 - areia e brita comerciais</t>
  </si>
  <si>
    <t>Caixa coletora de talvegue - CCT 13 - areia e brita comerciais</t>
  </si>
  <si>
    <t>Caixa coletora de talvegue - CCT 14 - areia e brita comerciais</t>
  </si>
  <si>
    <t>Caixa coletora de talvegue - CCT 15 - areia e brita comerciais</t>
  </si>
  <si>
    <t>Caixa coletora de talvegue - CCT 16 - areia e brita comerciais</t>
  </si>
  <si>
    <t>Caixa coletora de talvegue - CCT 17 - areia e brita comerciais</t>
  </si>
  <si>
    <t>Caixa coletora de talvegue - CCT 18 - areia e brita comerciais</t>
  </si>
  <si>
    <t>Caixa coletora de talvegue - CCT 19 - areia e brita comerciais</t>
  </si>
  <si>
    <t>Caixa coletora de talvegue - CCT 20 - areia e brita comerciais</t>
  </si>
  <si>
    <t>Caixa de ligação e passagem - CLP 01 - areia e brita comerciais</t>
  </si>
  <si>
    <t>Caixa de ligação e passagem - CLP 02 - areia e brita comerciais</t>
  </si>
  <si>
    <t>Caixa de ligação e passagem - CLP 03 - areia e brita comerciais</t>
  </si>
  <si>
    <t>Caixa de ligação e passagem - CLP 04 - areia e brita comerciais</t>
  </si>
  <si>
    <t>Caixa de ligação e passagem - CLP 05 - areia e brita comerciais</t>
  </si>
  <si>
    <t>Caixa de ligação e passagem - CLP 06 - areia e brita comerciais</t>
  </si>
  <si>
    <t>Caixa de ligação e passagem - CLP 07 - areia e brita comerciais</t>
  </si>
  <si>
    <t>Caixa de ligação e passagem - CLP 08 - areia e brita comerciais</t>
  </si>
  <si>
    <t>Caixa de ligação e passagem - CLP 09 - areia e brita comerciais</t>
  </si>
  <si>
    <t>Caixa de ligação e passagem - CLP 10 - areia e brita comerciais</t>
  </si>
  <si>
    <t>Caixa de ligação e passagem - CLP 11 - areia e brita comerciais</t>
  </si>
  <si>
    <t>Caixa de ligação e passagem - CLP 12 - areia e brita comerciais</t>
  </si>
  <si>
    <t>Caixa de ligação e passagem - CLP 13 - areia e brita comerciais</t>
  </si>
  <si>
    <t>Caixa de ligação e passagem - CLP 14 - areia e brita comerciais</t>
  </si>
  <si>
    <t>Caixa de ligação e passagem - CLP 15 - areia e brita comerciais</t>
  </si>
  <si>
    <t>Caixa de ligação e passagem - CLP 16 - areia e brita comerciais</t>
  </si>
  <si>
    <t>Caixa de ligação e passagem - CLP 17 - areia e brita comerciais</t>
  </si>
  <si>
    <t>Caixa de ligação e passagem - CLP 18 - areia e brita comerciais</t>
  </si>
  <si>
    <t>Camada drenante para proteção de muros de contenção - brita produzida</t>
  </si>
  <si>
    <t>Chaminé dos poços de visita - CPV 01 - areia e brita comerciais</t>
  </si>
  <si>
    <t>Chaminé dos poços de visita - CPV 03 - areia extraída e brita produzida</t>
  </si>
  <si>
    <t>Chaminé dos poços de visita - CPV 07 - areia extraída e brita produzida</t>
  </si>
  <si>
    <t>Coluna drenante D = 20 cm - areia comercial</t>
  </si>
  <si>
    <t>Coluna drenante D = 20 cm - areia extraída</t>
  </si>
  <si>
    <t>Dreno longitudinal profundo para corte em rocha - DPR 01 - tubo de concreto perfurado e brita comercial</t>
  </si>
  <si>
    <t>Dreno longitudinal profundo para corte em rocha - DPR 01 - tubo PEAD e brita comercial</t>
  </si>
  <si>
    <t>Dreno longitudinal profundo para corte em rocha - DPR 01 - tubo PEAD e brita produzida</t>
  </si>
  <si>
    <t>Dreno longitudinal profundo para corte em rocha - DPR 02 - tubo PEAD e brita comercial</t>
  </si>
  <si>
    <t>Dreno longitudinal profundo para corte em rocha - DPR 02 - tubo PEAD e brita produzida</t>
  </si>
  <si>
    <t>Dreno longitudinal profundo para corte em rocha - DPR 04 - brita produzida</t>
  </si>
  <si>
    <t>Dreno longitudinal profundo para corte em rocha - DPR 05 - tubo de concreto poroso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</si>
  <si>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</si>
  <si>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</si>
  <si>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</si>
  <si>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</si>
  <si>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06 - dreno cego - brita produzida</t>
  </si>
  <si>
    <t>Dreno sub-horizontal - DSH 01 - material de 1ª categoria</t>
  </si>
  <si>
    <t>Dreno sub-horizontal - DSH 01 - material de 2ª categoria</t>
  </si>
  <si>
    <t>Geodreno vertical para tratamento de solos moles</t>
  </si>
  <si>
    <t>Lastro de areia comercial - espalhamento manual</t>
  </si>
  <si>
    <t>Poço de visita - PVI 01 - areia e brita comerciais</t>
  </si>
  <si>
    <t>Poço de visita - PVI 02 - areia e brita comerciais</t>
  </si>
  <si>
    <t>Poço de visita - PVI 03 - areia e brita comerciais</t>
  </si>
  <si>
    <t>Poço de visita - PVI 04 - areia e brita comerciais</t>
  </si>
  <si>
    <t>Poço de visita - PVI 05 - areia e brita comerciais</t>
  </si>
  <si>
    <t>Poço de visita - PVI 06 - areia e brita comerciais</t>
  </si>
  <si>
    <t>Poço de visita - PVI 07 - areia e brita comerciais</t>
  </si>
  <si>
    <t>Poço de visita - PVI 08 - areia e brita comerciais</t>
  </si>
  <si>
    <t>Poço de visita - PVI 09 - areia e brita comerciais</t>
  </si>
  <si>
    <t>Poço de visita - PVI 10 - areia e brita comerciais</t>
  </si>
  <si>
    <t>Poço de visita - PVI 11 - areia e brita comerciais</t>
  </si>
  <si>
    <t>Poço de visita - PVI 12 - areia e brita comerciais</t>
  </si>
  <si>
    <t>Poço de visita - PVI 13 - areia e brita comerciais</t>
  </si>
  <si>
    <t>Poço de visita - PVI 14 - areia e brita comerciais</t>
  </si>
  <si>
    <t>Poço de visita - PVI 15 - areia e brita comerciais</t>
  </si>
  <si>
    <t>Poço de visita - PVI 16 - areia e brita comerciais</t>
  </si>
  <si>
    <t>Poço de visita - PVI 17 - areia e brita comerciais</t>
  </si>
  <si>
    <t>Poço de visita - PVI 18 - areia e brita comerciais</t>
  </si>
  <si>
    <t>Reaterro e compactação em vala de dreno com geocomposto</t>
  </si>
  <si>
    <t>Escoramento com pontaletes D = 15 cm - utilização de 5 vezes - confecção,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</si>
  <si>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</si>
  <si>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</si>
  <si>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Estroncas para valas com D = 20 cm - madeira sem reaproveitamento</t>
  </si>
  <si>
    <t>Apoio náutico para a colocação da armação em camisa metálica</t>
  </si>
  <si>
    <t>Apoio náutico para a execução da concretagem de camisas metálicas</t>
  </si>
  <si>
    <t>Coluna de brita D = 50 cm executada com perfuratriz tipo bottom feed - brita comercial - confecção e cravação</t>
  </si>
  <si>
    <t>Confecção de camisa metálica em aço ASTM A36 com espessura de 12,5 mm - D = 1.400 mm</t>
  </si>
  <si>
    <t>Confecção de camisa metálica em aço ASTM A36 com espessura de 9,5 mm - D = 1.400 mm</t>
  </si>
  <si>
    <t>Estaca broca manual D = 25 cm - confecção</t>
  </si>
  <si>
    <t>Estaca broca manual D = 30 cm - confecção</t>
  </si>
  <si>
    <t>Estaca duplo perfil metálico W 250 x 17,9 - com emenda - fornecimento e cravação</t>
  </si>
  <si>
    <t>Estaca Franki com fuste apiloado D = 35 cm - confecção</t>
  </si>
  <si>
    <t>Estaca hélice contínua - confecção</t>
  </si>
  <si>
    <t>Estaca raiz perfurada na rocha com D = 16 cm - confecção</t>
  </si>
  <si>
    <t>Estaca Strauss D = 25 cm - confecção</t>
  </si>
  <si>
    <t>Estaca Strauss D = 45 cm - confecção</t>
  </si>
  <si>
    <t>Fabricação de estaca pré-moldada de concreto protendida seção 23 x 23 cm</t>
  </si>
  <si>
    <t>Fabricação de estaca pré-moldada de concreto protendida seção 45 x 45 cm</t>
  </si>
  <si>
    <t>Fornecimento e aplicação de adesivo estrutural à base de resina epóxi</t>
  </si>
  <si>
    <t>Pintura shop primer em chapa de aço por esteira contínua</t>
  </si>
  <si>
    <t>Tratamento em chapa de aço por esteira contínua</t>
  </si>
  <si>
    <t>Assentamento dos materiais metálicos do AMV 1:14, TR 45, bitola mista</t>
  </si>
  <si>
    <t>Assentamento dos materiais metálicos do AMV 1:14, TR 68, bitola métrica</t>
  </si>
  <si>
    <t>Lançamento manual de lastro em AMV com descarga da brita por caminhão</t>
  </si>
  <si>
    <t>Regularização manual do lastro do AMV para qualquer abertura e qualquer bitola</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</si>
  <si>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</si>
  <si>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</si>
  <si>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</si>
  <si>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</si>
  <si>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</si>
  <si>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</si>
  <si>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</si>
  <si>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</si>
  <si>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</si>
  <si>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</si>
  <si>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</si>
  <si>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</si>
  <si>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</si>
  <si>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</si>
  <si>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</si>
  <si>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</si>
  <si>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</si>
  <si>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</si>
  <si>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</si>
  <si>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Estabilização dinâmica da via</t>
  </si>
  <si>
    <t>Nivelamento de junta com socaria manual da via</t>
  </si>
  <si>
    <t>Lubrificador de trilhos e de flanges de rodas</t>
  </si>
  <si>
    <t>Posicionamento mecanizado de trilhos</t>
  </si>
  <si>
    <t>Pré-alinhamento manual da grade com dormente de madeira</t>
  </si>
  <si>
    <t>Pré-alinhamento mecanizado da grade</t>
  </si>
  <si>
    <t>Solda elétrica por caldeamento para qualquer perfil de trilho, comprimento de 12 m, em estaleiro para formação de trilho longo soldado</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</si>
  <si>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</si>
  <si>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</si>
  <si>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</si>
  <si>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</si>
  <si>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</si>
  <si>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</si>
  <si>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</si>
  <si>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</si>
  <si>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</si>
  <si>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</si>
  <si>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</si>
  <si>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</si>
  <si>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</si>
  <si>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</si>
  <si>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</si>
  <si>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</si>
  <si>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</si>
  <si>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</si>
  <si>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</si>
  <si>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</si>
  <si>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</si>
  <si>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</si>
  <si>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</si>
  <si>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</si>
  <si>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</si>
  <si>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</si>
  <si>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</si>
  <si>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</si>
  <si>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</si>
  <si>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</si>
  <si>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</si>
  <si>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</si>
  <si>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</si>
  <si>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</si>
  <si>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Lançamento de blocos artificias de concreto</t>
  </si>
  <si>
    <t>Seleção de material pétreo para o núcleo</t>
  </si>
  <si>
    <t>Ancoragem de defensa maleável dupla - fornecimento e implantação</t>
  </si>
  <si>
    <t>Ancoragem de defensa maleável simples - fornecimento e implantação</t>
  </si>
  <si>
    <t>Barreira dupla de concreto, não armada, moldada no local (perfil New Jersey) - H = 810 + 100 mm</t>
  </si>
  <si>
    <t>Barreira dupla de concreto, não armada, moldada no local, com extrusora (perfil New Jersey) - H = 810 + 100 mm</t>
  </si>
  <si>
    <t>Barreira simples de concreto, não armada, moldada no local (perfil New Jersey)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</si>
  <si>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</si>
  <si>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</si>
  <si>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</si>
  <si>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</si>
  <si>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</si>
  <si>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</si>
  <si>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</si>
  <si>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Defensa maleável dupla - fornecimento e implantação</t>
  </si>
  <si>
    <t>Defensa maleável simples - fornecimento e implantação</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</si>
  <si>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</si>
  <si>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</si>
  <si>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</si>
  <si>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</si>
  <si>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Abertura de janela em estrutura de concreto existente para inspeção com espessura até 0,20 m e seção 0,49 m²</t>
  </si>
  <si>
    <t>Apicoamento mecanizado de concreto</t>
  </si>
  <si>
    <t>Demolição controlada de concreto com martelete</t>
  </si>
  <si>
    <t>Injeção de nata de cimento</t>
  </si>
  <si>
    <t>l</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</si>
  <si>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</si>
  <si>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</si>
  <si>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</si>
  <si>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</si>
  <si>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</si>
  <si>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</si>
  <si>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</si>
  <si>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material retido em fundações submersas de obras de arte especiais</t>
  </si>
  <si>
    <t>Limpeza em junta de dilatação</t>
  </si>
  <si>
    <t>Nicho de madeira para dispositivo de ancoragem de protensão - confecção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</si>
  <si>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</si>
  <si>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</si>
  <si>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</si>
  <si>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</si>
  <si>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</si>
  <si>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</si>
  <si>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</si>
  <si>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</si>
  <si>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</si>
  <si>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</si>
  <si>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</si>
  <si>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</si>
  <si>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</si>
  <si>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</si>
  <si>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</si>
  <si>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</si>
  <si>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solo-cimento com 7% de cimento e mistura em usina com material de jazida</t>
  </si>
  <si>
    <t>Base de solo-cimento com 7% de cimento e mistura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</si>
  <si>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</si>
  <si>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</si>
  <si>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</si>
  <si>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</si>
  <si>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</si>
  <si>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</si>
  <si>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</si>
  <si>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</si>
  <si>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</si>
  <si>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</si>
  <si>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</si>
  <si>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</si>
  <si>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</si>
  <si>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</si>
  <si>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</si>
  <si>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</si>
  <si>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</si>
  <si>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</si>
  <si>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</si>
  <si>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</si>
  <si>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</si>
  <si>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</si>
  <si>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massa comercial</t>
  </si>
  <si>
    <t>Concreto asfáltico - faixa B - areia e brita comerciais</t>
  </si>
  <si>
    <t>Concreto asfáltico - faixa C - areia e brita comerciais</t>
  </si>
  <si>
    <t>Concreto asfáltico - faixa C - massa comercial</t>
  </si>
  <si>
    <t>Concreto asfáltico com asfalto polímero - faixa A - areia e brita comerciais</t>
  </si>
  <si>
    <t>Concreto asfáltico com asfalto polímero - faixa B - areia e brita comerciais</t>
  </si>
  <si>
    <t>Concreto asfáltico com asfalto polímero - faixa C - areia e brita comerciais</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</si>
  <si>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</si>
  <si>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</si>
  <si>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</si>
  <si>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</si>
  <si>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</si>
  <si>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</si>
  <si>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</si>
  <si>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</si>
  <si>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</si>
  <si>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</si>
  <si>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</si>
  <si>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</si>
  <si>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</si>
  <si>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</si>
  <si>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</si>
  <si>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</si>
  <si>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</si>
  <si>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</si>
  <si>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</si>
  <si>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</si>
  <si>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</si>
  <si>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</si>
  <si>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</si>
  <si>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</si>
  <si>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</si>
  <si>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</si>
  <si>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Micro pré-misturado a quente com asfalto polímero -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</si>
  <si>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</si>
  <si>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</si>
  <si>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</si>
  <si>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</si>
  <si>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</si>
  <si>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B - areia e brita comerciais</t>
  </si>
  <si>
    <t>Pré-misturado a frio - faixa C - areia e brita comerciais</t>
  </si>
  <si>
    <t>Pré-misturado a frio - faixa D - areia e brita comerciais</t>
  </si>
  <si>
    <t>Pré-misturado a quente com asfalto polímero - faixa I - camada porosa de atrito - areia e brita comerciais</t>
  </si>
  <si>
    <t>Pré-misturado a quente com asfalto polímero - faixa II - camada porosa de atrito - areia e brita comerciais</t>
  </si>
  <si>
    <t>Pré-misturado a quente com asfalto polímero - faixa III - camada porosa de atrito - areia e brita comerciais</t>
  </si>
  <si>
    <t>Pré-misturado a quente com asfalto polímero - faixa IV - camada porosa de atrito - areia e brita comerciais</t>
  </si>
  <si>
    <t>Pré-misturado a quente com asfalto polímero - faixa V - camada porosa de atrito - areia e brita comerciais</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</si>
  <si>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</si>
  <si>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</si>
  <si>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</si>
  <si>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</si>
  <si>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</si>
  <si>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</si>
  <si>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</si>
  <si>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</si>
  <si>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</si>
  <si>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</si>
  <si>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</si>
  <si>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solo estabilizado granulometricamente sem mistura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</si>
  <si>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</si>
  <si>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</si>
  <si>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</si>
  <si>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</si>
  <si>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</si>
  <si>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</si>
  <si>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</si>
  <si>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</si>
  <si>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</si>
  <si>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</si>
  <si>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</si>
  <si>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</si>
  <si>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</si>
  <si>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</si>
  <si>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</si>
  <si>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</si>
  <si>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</si>
  <si>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</si>
  <si>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</si>
  <si>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</si>
  <si>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</si>
  <si>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</si>
  <si>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</si>
  <si>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</si>
  <si>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</si>
  <si>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</si>
  <si>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</si>
  <si>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</si>
  <si>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</si>
  <si>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</si>
  <si>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</si>
  <si>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</si>
  <si>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</si>
  <si>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</si>
  <si>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</si>
  <si>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</si>
  <si>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</si>
  <si>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</si>
  <si>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</si>
  <si>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</si>
  <si>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</si>
  <si>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</si>
  <si>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</si>
  <si>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</si>
  <si>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</si>
  <si>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</si>
  <si>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Cordoalha para estais CP 177 RB D = 15,7 mm - fornecimento, preparo e colocação</t>
  </si>
  <si>
    <t>Cerca de passagem de fauna com tela de alambrado sobre mureta de blocos de concreto - H = 20 cm - mourões de madeira a cada 2,5 m e esticador a cada 50 m</t>
  </si>
  <si>
    <t>Dique de bambu para controle de erosão de taludes</t>
  </si>
  <si>
    <t>Enleivamento</t>
  </si>
  <si>
    <t>Espalhamento de material em bota-fora</t>
  </si>
  <si>
    <t>Hidrossemeadura</t>
  </si>
  <si>
    <t>Obtenção de grama para replantio</t>
  </si>
  <si>
    <t>Passagem aérea de animais com rede de cabos de aço e sisal apoiadas em 6 postes de concreto de 15 m - extensão total de 100 m</t>
  </si>
  <si>
    <t>Regularização de superfície com motoniveladora</t>
  </si>
  <si>
    <t>Regularização manual de taludes de cortes e aterros</t>
  </si>
  <si>
    <t>Areia extraída com draga de sucção tipo bomba</t>
  </si>
  <si>
    <t>Areia extraída com trator e carregadeira</t>
  </si>
  <si>
    <t>Confecção de tubos de concreto perfurado D = 0,20 m - areia e brita comerciais</t>
  </si>
  <si>
    <t>Confecção de tubos de concreto poroso D = 0,40 m - areia extraída e brita produzida</t>
  </si>
  <si>
    <t>Escavação de tunnel liner em material de 3ª categoria</t>
  </si>
  <si>
    <t>Escavação de vala em material de 3ª categoria</t>
  </si>
  <si>
    <t>Escavação manual de tunnel liner em material de 1ª categoria</t>
  </si>
  <si>
    <t>Escavação mecânica de vala em material de 1ª categoria</t>
  </si>
  <si>
    <t>Escavação mecânica de vala em material de 2ª categoria</t>
  </si>
  <si>
    <t>Iluminação provisória para tunnel liner</t>
  </si>
  <si>
    <t>Pedra de mão produzida manualmente</t>
  </si>
  <si>
    <t>Plataforma de trabalho em madeira apoiada no solo - altura de 6 a 12 m - utilização de 5 vezes - confecção, instalação e retirada</t>
  </si>
  <si>
    <t>Rachão ou pedra de mão produzida</t>
  </si>
  <si>
    <t>Rocha para britagem com perfuratriz manual</t>
  </si>
  <si>
    <t>Selo de argila apiloado (solo local)</t>
  </si>
  <si>
    <t>Capina manual</t>
  </si>
  <si>
    <t>Combate à exsudação - pedrisco comercial</t>
  </si>
  <si>
    <t>Correção de defeitos com mistura betuminosa</t>
  </si>
  <si>
    <t>Corte e limpeza de áreas gramadas</t>
  </si>
  <si>
    <t>Desobstrução de bueiro</t>
  </si>
  <si>
    <t>Execução de revestimento primário com material de jazida</t>
  </si>
  <si>
    <t>Limpeza de bueiro</t>
  </si>
  <si>
    <t>Limpeza de descida d'água</t>
  </si>
  <si>
    <t>Limpeza de placa de sinalização</t>
  </si>
  <si>
    <t>Limpeza de ponte</t>
  </si>
  <si>
    <t>Limpeza de valeta de corte</t>
  </si>
  <si>
    <t>Limpeza e desobstrução de drenos de obras de contenção</t>
  </si>
  <si>
    <t>Limpeza e remoção de vegetação junto aos aparelhos de apoio de OAE com o uso de herbicida</t>
  </si>
  <si>
    <t>Limpeza em superfície de concreto com escova de aço</t>
  </si>
  <si>
    <t>Material de base</t>
  </si>
  <si>
    <t>Mistura betuminosa</t>
  </si>
  <si>
    <t>Poda de árvores com até 5 m de altura</t>
  </si>
  <si>
    <t>Poda de árvores com mais de 10 m de altura</t>
  </si>
  <si>
    <t>Reaterro e compactação com soquete vibratório</t>
  </si>
  <si>
    <t>Recomposição de erosão em corte ou aterro com material de jazida</t>
  </si>
  <si>
    <t>Recomposição de placa de sinalização</t>
  </si>
  <si>
    <t>Recomposição parcial de cerca com mourão de concreto - arame</t>
  </si>
  <si>
    <t>Recomposição parcial de cerca com mourão de concreto seção triangular - mourão - areia e brita comerciais</t>
  </si>
  <si>
    <t>Recomposição parcial de cerca com mourão de madeira - arame</t>
  </si>
  <si>
    <t>Recomposição parcial de cerca com mourão de madeira - mourão</t>
  </si>
  <si>
    <t>Recomposição total de cerca com mourão de madeira</t>
  </si>
  <si>
    <t>Reconformação da plataforma</t>
  </si>
  <si>
    <t>Recuperação de desgaste superficial em pavimentos de concreto</t>
  </si>
  <si>
    <t>Remoção de animais de pequeno porte mortos em rodovia - carga manual</t>
  </si>
  <si>
    <t>Remoção de emborrachados de pneus em rodovia</t>
  </si>
  <si>
    <t>Remoção de vidros, caixas e engradados derramados na pista em rodovia</t>
  </si>
  <si>
    <t>Remoção manual de barreira em rocha</t>
  </si>
  <si>
    <t>Remoção manual de barreira em solo</t>
  </si>
  <si>
    <t>Remoção manual de vegetação daninha</t>
  </si>
  <si>
    <t>Remoção mecanizada de barreira em solo</t>
  </si>
  <si>
    <t>Roçada com roçadeira costal</t>
  </si>
  <si>
    <t>Roçada manual</t>
  </si>
  <si>
    <t>Solo</t>
  </si>
  <si>
    <t>Solo para base de remendo profundo</t>
  </si>
  <si>
    <t>Tratamento de fissuras do tipo rendilhado em pavimentos de concreto</t>
  </si>
  <si>
    <t>Balizador de concreto - areia e brita comerciais - fornecimento e implantação</t>
  </si>
  <si>
    <t>Manutenção/recomposição de sinalização - pintura de faixa com tinta acrílica - espessura de 0,6 mm</t>
  </si>
  <si>
    <t>Operação de sinalização por bandeirola de tecido ou com placa metálica</t>
  </si>
  <si>
    <t>Painel com seta luminosa montado em chassi de caminhão com prancha</t>
  </si>
  <si>
    <t>Painel com seta luminosa montado em chassi de caminhão com prancha e amortecedor retrátil</t>
  </si>
  <si>
    <t>Remoção de placa de sinalização</t>
  </si>
  <si>
    <t>Remoção de sinalização horizontal por fresagem</t>
  </si>
  <si>
    <t>Semáforo móvel com 3 lentes D = 200 mm</t>
  </si>
  <si>
    <t>Comboio balizador em deslocamento</t>
  </si>
  <si>
    <t>Confecção de corpo de boia flutuante cilíndrico D = 1,10m</t>
  </si>
  <si>
    <t>Confecção de mangrulho H = 0,90m</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</si>
  <si>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</si>
  <si>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</si>
  <si>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</si>
  <si>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</si>
  <si>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</si>
  <si>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</si>
  <si>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</si>
  <si>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</si>
  <si>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</si>
  <si>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</si>
  <si>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</si>
  <si>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</si>
  <si>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</si>
  <si>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</si>
  <si>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</si>
  <si>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</si>
  <si>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</si>
  <si>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</si>
  <si>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</si>
  <si>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</si>
  <si>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</si>
  <si>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</si>
  <si>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</si>
  <si>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</si>
  <si>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</si>
  <si>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</si>
  <si>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</si>
  <si>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</si>
  <si>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</si>
  <si>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</si>
  <si>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</si>
  <si>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</si>
  <si>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</si>
  <si>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</si>
  <si>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</si>
  <si>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</si>
  <si>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</si>
  <si>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corrente 1"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</si>
  <si>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</si>
  <si>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</si>
  <si>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</si>
  <si>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</si>
  <si>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</si>
  <si>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</si>
  <si>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</si>
  <si>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</si>
  <si>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</si>
  <si>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</si>
  <si>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</si>
  <si>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</si>
  <si>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</si>
  <si>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</si>
  <si>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</si>
  <si>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</si>
  <si>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</si>
  <si>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obra de arte especial - equipamentos e mão de obra</t>
  </si>
  <si>
    <t>Lançamento de boia de sinalização náutica com sistema de fundeio - equipamentos e mão de obra</t>
  </si>
  <si>
    <t>Reforma de corpo de boia flutuante cilíndrico D = 1,10m</t>
  </si>
  <si>
    <t>Reforma de mangrulho H = 0,90m</t>
  </si>
  <si>
    <t>Reforma de marca de tope de bombordo</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</si>
  <si>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</si>
  <si>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</si>
  <si>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</si>
  <si>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</si>
  <si>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</si>
  <si>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</si>
  <si>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Aterro compactado em solo reforçado com fita metálica galvanizada - taxa 1,65 kg/m³ - material de jazida</t>
  </si>
  <si>
    <t>Aterro compactado em solo reforçado com fita metálica galvanizada - taxa 9,92 kg/m³ - material de jazida</t>
  </si>
  <si>
    <t>Montagem das escamas de concreto armado em solo reforçado com fita metálica</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</si>
  <si>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</si>
  <si>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</si>
  <si>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</si>
  <si>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</si>
  <si>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</si>
  <si>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</si>
  <si>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</si>
  <si>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</si>
  <si>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</si>
  <si>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</si>
  <si>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</si>
  <si>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</si>
  <si>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</si>
  <si>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</si>
  <si>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</si>
  <si>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</si>
  <si>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</si>
  <si>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</si>
  <si>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</si>
  <si>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</si>
  <si>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Compactação de aterros a 100% do Proctor normal</t>
  </si>
  <si>
    <t>Construção de corpo de aterro com material de 3ª categoria oriundo de corte</t>
  </si>
  <si>
    <t>Desmonte de material de 3ª categoria a frio com argamassa expansiva a céu aberto</t>
  </si>
  <si>
    <t>Destocamento de árvores com diâmetro maior que 0,30 m</t>
  </si>
  <si>
    <t>Escavação e transporte de material de 3ª categoria - DMT de 0 a 50 m</t>
  </si>
  <si>
    <t>Escavação em material de 3ª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</si>
  <si>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</si>
  <si>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</si>
  <si>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</si>
  <si>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</si>
  <si>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</si>
  <si>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</si>
  <si>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</si>
  <si>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</si>
  <si>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</si>
  <si>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</si>
  <si>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</si>
  <si>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</si>
  <si>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</si>
  <si>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</si>
  <si>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</si>
  <si>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</si>
  <si>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</si>
  <si>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</si>
  <si>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</si>
  <si>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</si>
  <si>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</si>
  <si>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</si>
  <si>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</si>
  <si>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</si>
  <si>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</si>
  <si>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</si>
  <si>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</si>
  <si>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</si>
  <si>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</si>
  <si>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</si>
  <si>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</si>
  <si>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</si>
  <si>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</si>
  <si>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</si>
  <si>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</si>
  <si>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</si>
  <si>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</si>
  <si>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</si>
  <si>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</si>
  <si>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</si>
  <si>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</si>
  <si>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</si>
  <si>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</si>
  <si>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</si>
  <si>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</si>
  <si>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</si>
  <si>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</si>
  <si>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</si>
  <si>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</si>
  <si>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</si>
  <si>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</si>
  <si>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</si>
  <si>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</si>
  <si>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</si>
  <si>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</si>
  <si>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</si>
  <si>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</si>
  <si>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</si>
  <si>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</si>
  <si>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</si>
  <si>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</si>
  <si>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</si>
  <si>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</si>
  <si>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</si>
  <si>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</si>
  <si>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</si>
  <si>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</si>
  <si>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</si>
  <si>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</si>
  <si>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</si>
  <si>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</si>
  <si>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</si>
  <si>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</si>
  <si>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</si>
  <si>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</si>
  <si>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</si>
  <si>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</si>
  <si>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</si>
  <si>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</si>
  <si>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</si>
  <si>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</si>
  <si>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</si>
  <si>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</si>
  <si>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</si>
  <si>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</si>
  <si>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</si>
  <si>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</si>
  <si>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</si>
  <si>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</si>
  <si>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</si>
  <si>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</si>
  <si>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</si>
  <si>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</si>
  <si>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</si>
  <si>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</si>
  <si>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</si>
  <si>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</si>
  <si>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</si>
  <si>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</si>
  <si>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</si>
  <si>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</si>
  <si>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</si>
  <si>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</si>
  <si>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</si>
  <si>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</si>
  <si>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</si>
  <si>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</si>
  <si>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</si>
  <si>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</si>
  <si>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</si>
  <si>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</si>
  <si>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</si>
  <si>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</si>
  <si>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</si>
  <si>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</si>
  <si>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</si>
  <si>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</si>
  <si>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</si>
  <si>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</si>
  <si>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</si>
  <si>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</si>
  <si>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</si>
  <si>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</si>
  <si>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</si>
  <si>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</si>
  <si>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</si>
  <si>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</si>
  <si>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</si>
  <si>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</si>
  <si>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</si>
  <si>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</si>
  <si>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</si>
  <si>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</si>
  <si>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</si>
  <si>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</si>
  <si>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</si>
  <si>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</si>
  <si>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</si>
  <si>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</si>
  <si>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</si>
  <si>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</si>
  <si>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</si>
  <si>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</si>
  <si>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</si>
  <si>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</si>
  <si>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</si>
  <si>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</si>
  <si>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</si>
  <si>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</si>
  <si>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</si>
  <si>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</si>
  <si>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</si>
  <si>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</si>
  <si>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</si>
  <si>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</si>
  <si>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</si>
  <si>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</si>
  <si>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</si>
  <si>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</si>
  <si>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</si>
  <si>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</si>
  <si>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</si>
  <si>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</si>
  <si>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</si>
  <si>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</si>
  <si>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</si>
  <si>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</si>
  <si>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</si>
  <si>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</si>
  <si>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</si>
  <si>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</si>
  <si>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</si>
  <si>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</si>
  <si>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</si>
  <si>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</si>
  <si>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</si>
  <si>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</si>
  <si>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</si>
  <si>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</si>
  <si>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</si>
  <si>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</si>
  <si>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</si>
  <si>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</si>
  <si>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</si>
  <si>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</si>
  <si>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</si>
  <si>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</si>
  <si>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</si>
  <si>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</si>
  <si>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</si>
  <si>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</si>
  <si>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</si>
  <si>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</si>
  <si>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</si>
  <si>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</si>
  <si>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</si>
  <si>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</si>
  <si>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</si>
  <si>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</si>
  <si>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</si>
  <si>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</si>
  <si>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</si>
  <si>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</si>
  <si>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</si>
  <si>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</si>
  <si>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</si>
  <si>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</si>
  <si>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</si>
  <si>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</si>
  <si>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</si>
  <si>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</si>
  <si>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</si>
  <si>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</si>
  <si>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</si>
  <si>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</si>
  <si>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</si>
  <si>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</si>
  <si>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</si>
  <si>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</si>
  <si>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</si>
  <si>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</si>
  <si>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</si>
  <si>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</si>
  <si>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</si>
  <si>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</si>
  <si>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</si>
  <si>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</si>
  <si>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</si>
  <si>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</si>
  <si>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</si>
  <si>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</si>
  <si>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</si>
  <si>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50 m</t>
  </si>
  <si>
    <t>Expurgo de jazida</t>
  </si>
  <si>
    <t>Umedecimento de caminho de serviço</t>
  </si>
  <si>
    <t>Perfuração para tirantes em material de 1ª categoria com diâmetro de até 120 mm</t>
  </si>
  <si>
    <t>Tirante permanente protendido com 10 cordoalhas D = 12,7 mm, aço CP 190 RB, com capacidade de 860 kN - exceto perfuração</t>
  </si>
  <si>
    <t>Tirante permanente protendido com 12 cordoalhas D = 12,7 mm, aço CP 190 RB, com capacidade de 1.030 kN - exceto perfuração</t>
  </si>
  <si>
    <t>Carga, manobra e descarga de materiais diversos em caminhão carroceria de 15 t - carga e descarga manuais</t>
  </si>
  <si>
    <t>Carga, manobra e descarga de materiais diversos em caminhão carroceria de 9 t - carga e descarga manuais</t>
  </si>
  <si>
    <t>Transporte com caminhão basculante de 10 m³ - rodovia pavimentada</t>
  </si>
  <si>
    <t>Transporte com caminhão basculante de 14 m³ - rodovia pavimentada</t>
  </si>
  <si>
    <t>Transporte com caminhão basculante de 6 m³ - rodovia pavimentada</t>
  </si>
  <si>
    <t>tkm</t>
  </si>
  <si>
    <t>Transporte com caminhão betoneira - rodovia pavimentada</t>
  </si>
  <si>
    <t>Transporte com caminhão carroceria de 15 t - rodovia pavimentada</t>
  </si>
  <si>
    <t>Transporte com caminhão carroceria de 5 t - rodovia pavimentada</t>
  </si>
  <si>
    <t>Transporte com caminhão carroceria de 9 t - rodovia pavimentada</t>
  </si>
  <si>
    <t>Transporte de água com caminhão tanque de 10.000 l - rodovia pavimentada</t>
  </si>
  <si>
    <t>Transporte de água com caminhão tanque de 13.000 l - rodovia pavimentada</t>
  </si>
  <si>
    <t>Transporte de água com caminhão tanque de 6.000 l - rodovia em leito natural</t>
  </si>
  <si>
    <t>Transporte de água com caminhão tanque de 8.000 l - rodovia pavimentada</t>
  </si>
  <si>
    <t>unkm</t>
  </si>
  <si>
    <t>Transporte de concreto com caminhão basculante de 7 m³ - rodovia pavimentada</t>
  </si>
  <si>
    <t>Transporte de veículos pesados com guincho de resgate de 35 t - rodovia em revestimento primário</t>
  </si>
  <si>
    <t>Transporte de veículos pesados com guincho de resgate de 35 t - rodovia pavimentada</t>
  </si>
  <si>
    <t>Armação de fuste de tubulão em aço CA-50 com apoio de guindaste - fornecimento, preparo e colocação</t>
  </si>
  <si>
    <t>Cambotas metálicas treliçadas - confecção e instalação</t>
  </si>
  <si>
    <t>Dreno filtrante em tubos de PVC D = 40 mm aplicado em paredes e tetos de túnel - fornecimento e instalação</t>
  </si>
  <si>
    <t>Dreno não filtrante em tubos de PVC D = 40 mm aplicado em paredes e tetos de túnel - fornecimento e instalação</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</si>
  <si>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</si>
  <si>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</si>
  <si>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</si>
  <si>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</si>
  <si>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</si>
  <si>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</si>
  <si>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</si>
  <si>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</si>
  <si>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</si>
  <si>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</si>
  <si>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</si>
  <si>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</si>
  <si>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</si>
  <si>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</si>
  <si>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</si>
  <si>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</si>
  <si>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</si>
  <si>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</si>
  <si>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</si>
  <si>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</si>
  <si>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</si>
  <si>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</si>
  <si>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</si>
  <si>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</si>
  <si>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</si>
  <si>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</si>
  <si>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Prego guia para controle de espessura de concreto projetado D = 16 mm em túnel - fornecimento e instalação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</si>
  <si>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</si>
  <si>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</si>
  <si>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</si>
  <si>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</si>
  <si>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</si>
  <si>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</si>
  <si>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</si>
  <si>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</si>
  <si>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</si>
  <si>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</si>
  <si>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</si>
  <si>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</si>
  <si>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</si>
  <si>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</si>
  <si>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</si>
  <si>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</si>
  <si>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</si>
  <si>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</si>
  <si>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</si>
  <si>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</si>
  <si>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</si>
  <si>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</si>
  <si>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</si>
  <si>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</si>
  <si>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</si>
  <si>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</si>
  <si>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</si>
  <si>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</si>
  <si>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</si>
  <si>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</si>
  <si>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</si>
  <si>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</si>
  <si>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</si>
  <si>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</si>
  <si>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</si>
  <si>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</si>
  <si>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</si>
  <si>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</si>
  <si>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</si>
  <si>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</si>
  <si>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</si>
  <si>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</si>
  <si>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</si>
  <si>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</si>
  <si>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</si>
  <si>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</si>
  <si>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</si>
  <si>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</si>
  <si>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</si>
  <si>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</si>
  <si>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</si>
  <si>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</si>
  <si>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</si>
  <si>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</si>
  <si>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</si>
  <si>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</si>
  <si>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</si>
  <si>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</si>
  <si>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</si>
  <si>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</si>
  <si>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</si>
  <si>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</si>
  <si>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</si>
  <si>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</si>
  <si>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</si>
  <si>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</si>
  <si>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</si>
  <si>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</si>
  <si>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</si>
  <si>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</si>
  <si>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</si>
  <si>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</si>
  <si>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</si>
  <si>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Administração local do Estaleiro Padrão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</si>
  <si>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</si>
  <si>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</si>
  <si>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</si>
  <si>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</si>
  <si>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Transporte interno em estaleiro para movimentação de peças</t>
  </si>
  <si>
    <t>E9001</t>
  </si>
  <si>
    <t>E9002</t>
  </si>
  <si>
    <t>E9003</t>
  </si>
  <si>
    <t>E9004</t>
  </si>
  <si>
    <t>E9005</t>
  </si>
  <si>
    <t>E9006</t>
  </si>
  <si>
    <t>Equipamento para sondagem manual</t>
  </si>
  <si>
    <t>E9007</t>
  </si>
  <si>
    <t>E9008</t>
  </si>
  <si>
    <t>E9009</t>
  </si>
  <si>
    <t>E9010</t>
  </si>
  <si>
    <t>E9011</t>
  </si>
  <si>
    <t>Carro manual modelo plataforma de 200 x 80 cm com capacidade de 800 kg</t>
  </si>
  <si>
    <t>E9014</t>
  </si>
  <si>
    <t>E9015</t>
  </si>
  <si>
    <t>E9016</t>
  </si>
  <si>
    <t>E9017</t>
  </si>
  <si>
    <t>Escavadeira hidráulica sobre esteira com capacidade de 0,4 m³ - 64 kW</t>
  </si>
  <si>
    <t>E9020</t>
  </si>
  <si>
    <t>E9021</t>
  </si>
  <si>
    <t>Grupo gerador - 456 kVA</t>
  </si>
  <si>
    <t>E9022</t>
  </si>
  <si>
    <t>E9023</t>
  </si>
  <si>
    <t>E9024</t>
  </si>
  <si>
    <t>E9025</t>
  </si>
  <si>
    <t>E9026</t>
  </si>
  <si>
    <t>E9028</t>
  </si>
  <si>
    <t>E9029</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</si>
  <si>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</si>
  <si>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</si>
  <si>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</si>
  <si>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</si>
  <si>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</si>
  <si>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</si>
  <si>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</si>
  <si>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</si>
  <si>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</si>
  <si>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</si>
  <si>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</si>
  <si>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</si>
  <si>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</si>
  <si>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E9038</t>
  </si>
  <si>
    <t>E9039</t>
  </si>
  <si>
    <t>E9040</t>
  </si>
  <si>
    <t>Serra mármore - 1,45 kW</t>
  </si>
  <si>
    <t>E9042</t>
  </si>
  <si>
    <t>E9043</t>
  </si>
  <si>
    <t>E9044</t>
  </si>
  <si>
    <t>Central de concreto com capacidade de 150 m³/h - dosadora e misturadora</t>
  </si>
  <si>
    <t>E9045</t>
  </si>
  <si>
    <t>E9046</t>
  </si>
  <si>
    <t>E9047</t>
  </si>
  <si>
    <t>E9048</t>
  </si>
  <si>
    <t>E9049</t>
  </si>
  <si>
    <t>E9050</t>
  </si>
  <si>
    <t>E9051</t>
  </si>
  <si>
    <t>E9052</t>
  </si>
  <si>
    <t>E9053</t>
  </si>
  <si>
    <t>Perfuratriz hidráulica montada em flutuante - 32 kW</t>
  </si>
  <si>
    <t>E9054</t>
  </si>
  <si>
    <t>E9055</t>
  </si>
  <si>
    <t>Guincho pneumático com capacidade de 2,5 t</t>
  </si>
  <si>
    <t>E9056</t>
  </si>
  <si>
    <t>E9057</t>
  </si>
  <si>
    <t>E9058</t>
  </si>
  <si>
    <t>Plataforma flutuante de 12 x 24 x 1,8 m com capacidade de 150 t</t>
  </si>
  <si>
    <t>E9059</t>
  </si>
  <si>
    <t>E9060</t>
  </si>
  <si>
    <t>E9061</t>
  </si>
  <si>
    <t>Lixadeira elétrica manual angular - 2 kW</t>
  </si>
  <si>
    <t>E9062</t>
  </si>
  <si>
    <t>E9063</t>
  </si>
  <si>
    <t>E9064</t>
  </si>
  <si>
    <t>Transportador manual gerica com capacidade de 180 l</t>
  </si>
  <si>
    <t>E9065</t>
  </si>
  <si>
    <t>Carro controle ferroviário - 186 kW</t>
  </si>
  <si>
    <t>E9066</t>
  </si>
  <si>
    <t>E9067</t>
  </si>
  <si>
    <t>E9068</t>
  </si>
  <si>
    <t>Perfuratriz hidráulica rotopercussiva para CCPH - 123 kW</t>
  </si>
  <si>
    <t>E9069</t>
  </si>
  <si>
    <t>E9070</t>
  </si>
  <si>
    <t>E9071</t>
  </si>
  <si>
    <t>Transportador manual carrinho de mão com capacidade de 80 l</t>
  </si>
  <si>
    <t>E9072</t>
  </si>
  <si>
    <t>E9073</t>
  </si>
  <si>
    <t>Bomba de concreto rebocável com capacidade de 30 m³/h - 74 kW</t>
  </si>
  <si>
    <t>E9074</t>
  </si>
  <si>
    <t>Tanque de estocagem de asfalto com agitadores de 60.000 l</t>
  </si>
  <si>
    <t>E9075</t>
  </si>
  <si>
    <t>Trado cavadeira de 12"</t>
  </si>
  <si>
    <t>E9076</t>
  </si>
  <si>
    <t>E9077</t>
  </si>
  <si>
    <t>E9078</t>
  </si>
  <si>
    <t>E9079</t>
  </si>
  <si>
    <t>E9080</t>
  </si>
  <si>
    <t>E9081</t>
  </si>
  <si>
    <t>E9083</t>
  </si>
  <si>
    <t>E9084</t>
  </si>
  <si>
    <t>E9085</t>
  </si>
  <si>
    <t>E9086</t>
  </si>
  <si>
    <t>Bomba de concreto rebocável com capacidade de 41 m³/h - 74 kW</t>
  </si>
  <si>
    <t>E9089</t>
  </si>
  <si>
    <t>E9093</t>
  </si>
  <si>
    <t>Veículo leve - 53 kW (sem motorista)</t>
  </si>
  <si>
    <t>E9094</t>
  </si>
  <si>
    <t>E9095</t>
  </si>
  <si>
    <t>E9096</t>
  </si>
  <si>
    <t>E9101</t>
  </si>
  <si>
    <t>Removedora de faixas de sinalização viária - 9,69 kW</t>
  </si>
  <si>
    <t>E9102</t>
  </si>
  <si>
    <t>Extrusora para sarjeta de concreto - 10,44 kW</t>
  </si>
  <si>
    <t>E9103</t>
  </si>
  <si>
    <t>E9105</t>
  </si>
  <si>
    <t>E9106</t>
  </si>
  <si>
    <t>Balsa de convés com capacidade de 200 t</t>
  </si>
  <si>
    <t>E9107</t>
  </si>
  <si>
    <t>E9108</t>
  </si>
  <si>
    <t>Soldadora de trilho por caldeamento na via - 400 kW</t>
  </si>
  <si>
    <t>E9110</t>
  </si>
  <si>
    <t>E9111</t>
  </si>
  <si>
    <t>E9112</t>
  </si>
  <si>
    <t>Sinalizador direcional móvel, LED, com banco fotovoltaico de energia e montado em chassi com engate</t>
  </si>
  <si>
    <t>E9113</t>
  </si>
  <si>
    <t>E9116</t>
  </si>
  <si>
    <t>Semáforo móvel com 3 lentes e bateria - D = 200 mm</t>
  </si>
  <si>
    <t>E9117</t>
  </si>
  <si>
    <t>E9118</t>
  </si>
  <si>
    <t>E9119</t>
  </si>
  <si>
    <t>E9120</t>
  </si>
  <si>
    <t>E9122</t>
  </si>
  <si>
    <t>E9125</t>
  </si>
  <si>
    <t>E9126</t>
  </si>
  <si>
    <t>E9127</t>
  </si>
  <si>
    <t>E9134</t>
  </si>
  <si>
    <t>E9141</t>
  </si>
  <si>
    <t>Rebarbador hidráulico com bomba manual com capacidade de força de 9.000 kgf</t>
  </si>
  <si>
    <t>E9144</t>
  </si>
  <si>
    <t>E9148</t>
  </si>
  <si>
    <t>E9200</t>
  </si>
  <si>
    <t>E9203</t>
  </si>
  <si>
    <t>Escavadeira hidráulica com martelo hidráulico de 1.700 kg - 103 kW com periculosidade</t>
  </si>
  <si>
    <t>E9204</t>
  </si>
  <si>
    <t>Perfuratriz sobre esteiras - 145 kW com periculosidade</t>
  </si>
  <si>
    <t>E9205</t>
  </si>
  <si>
    <t>E9206</t>
  </si>
  <si>
    <t>Equipamento de solda MIG automática com acessórios - 14,6 kVA</t>
  </si>
  <si>
    <t>E9207</t>
  </si>
  <si>
    <t>E9209</t>
  </si>
  <si>
    <t>E9213</t>
  </si>
  <si>
    <t>E9251</t>
  </si>
  <si>
    <t>Fonte de plasma para corte manual - 65A - 15 kW</t>
  </si>
  <si>
    <t>E9252</t>
  </si>
  <si>
    <t>E9253</t>
  </si>
  <si>
    <t>E9254</t>
  </si>
  <si>
    <t>E9255</t>
  </si>
  <si>
    <t>Fonte de plasma para corte manual - 45A - 10 kW</t>
  </si>
  <si>
    <t>E9501</t>
  </si>
  <si>
    <t>E9502</t>
  </si>
  <si>
    <t>E9503</t>
  </si>
  <si>
    <t>E9505</t>
  </si>
  <si>
    <t>E9507</t>
  </si>
  <si>
    <t>E9510</t>
  </si>
  <si>
    <t>Ventilador centrífugo baixa pressão com capacidade de 58 m³/min - 3,68 kW</t>
  </si>
  <si>
    <t>E9511</t>
  </si>
  <si>
    <t>E9512</t>
  </si>
  <si>
    <t>Veículo leve - 53 kW</t>
  </si>
  <si>
    <t>E9513</t>
  </si>
  <si>
    <t>E9514</t>
  </si>
  <si>
    <t>E9515</t>
  </si>
  <si>
    <t>E9516</t>
  </si>
  <si>
    <t>E9518</t>
  </si>
  <si>
    <t>E9519</t>
  </si>
  <si>
    <t>Betoneira com motor a gasolina com capacidade de 600 l - 10 kW</t>
  </si>
  <si>
    <t>E9521</t>
  </si>
  <si>
    <t>E9522</t>
  </si>
  <si>
    <t>Caldeira de asfalto rebocável com capacidade de 1.500 l - 6,5 kW</t>
  </si>
  <si>
    <t>E9523</t>
  </si>
  <si>
    <t>Motoscraper - 304 kW</t>
  </si>
  <si>
    <t>E9524</t>
  </si>
  <si>
    <t>Motoniveladora - 93 kW</t>
  </si>
  <si>
    <t>E9525</t>
  </si>
  <si>
    <t>E9526</t>
  </si>
  <si>
    <t>E9527</t>
  </si>
  <si>
    <t>E9528</t>
  </si>
  <si>
    <t>Empilhadeira a diesel com capacidade de 4 t - 60 kW</t>
  </si>
  <si>
    <t>E9529</t>
  </si>
  <si>
    <t>E9530</t>
  </si>
  <si>
    <t>E9532</t>
  </si>
  <si>
    <t>Equipamento de solda MIG com acessórios - 14,6 kVA</t>
  </si>
  <si>
    <t>E9535</t>
  </si>
  <si>
    <t>Serra circular com bancada - D = 30 cm - 4 kW</t>
  </si>
  <si>
    <t>E9536</t>
  </si>
  <si>
    <t>Carregadeira de pneus com capacidade de 1,72 m³ - 113 kW</t>
  </si>
  <si>
    <t>E9538</t>
  </si>
  <si>
    <t>E9539</t>
  </si>
  <si>
    <t>Equipamento de batimetria monofeixe</t>
  </si>
  <si>
    <t>E9540</t>
  </si>
  <si>
    <t>E9541</t>
  </si>
  <si>
    <t>E9544</t>
  </si>
  <si>
    <t>E9545</t>
  </si>
  <si>
    <t>Vibroacabadora de asfalto sobre esteiras - 82 kW</t>
  </si>
  <si>
    <t>E9547</t>
  </si>
  <si>
    <t>E9548</t>
  </si>
  <si>
    <t>E9552</t>
  </si>
  <si>
    <t>E9553</t>
  </si>
  <si>
    <t>E9556</t>
  </si>
  <si>
    <t>E9558</t>
  </si>
  <si>
    <t>Tanque de estocagem de asfalto com capacidade de 30.000 l</t>
  </si>
  <si>
    <t>E9559</t>
  </si>
  <si>
    <t>E9560</t>
  </si>
  <si>
    <t>E9561</t>
  </si>
  <si>
    <t>E9562</t>
  </si>
  <si>
    <t>GPS geodésico de dupla frequência (L1/L2)</t>
  </si>
  <si>
    <t>E9563</t>
  </si>
  <si>
    <t>Perfuratriz hidráulica sobre esteiras com clamshell - 220 kW</t>
  </si>
  <si>
    <t>E9565</t>
  </si>
  <si>
    <t>E9566</t>
  </si>
  <si>
    <t>E9567</t>
  </si>
  <si>
    <t>Fresadora de piso de concreto - 6,7 kW</t>
  </si>
  <si>
    <t>E9568</t>
  </si>
  <si>
    <t>E9569</t>
  </si>
  <si>
    <t>E9574</t>
  </si>
  <si>
    <t>Perfuratriz sobre esteiras - 145 kW</t>
  </si>
  <si>
    <t>E9576</t>
  </si>
  <si>
    <t>Escavadeira hidráulica de longo alcance sobre esteiras - 103 kW</t>
  </si>
  <si>
    <t>E9577</t>
  </si>
  <si>
    <t>E9578</t>
  </si>
  <si>
    <t>E9580</t>
  </si>
  <si>
    <t>E9583</t>
  </si>
  <si>
    <t>Distribuidor de agregados rebocável com capacidade de 1,9 m³</t>
  </si>
  <si>
    <t>E9584</t>
  </si>
  <si>
    <t>E9585</t>
  </si>
  <si>
    <t>E9586</t>
  </si>
  <si>
    <t>E9588</t>
  </si>
  <si>
    <t>E9589</t>
  </si>
  <si>
    <t>E9590</t>
  </si>
  <si>
    <t>Central de concreto com capacidade de 40 m³/h - dosadora fixa</t>
  </si>
  <si>
    <t>E9591</t>
  </si>
  <si>
    <t>Serra para corte de concreto e asfalto - 10 kW</t>
  </si>
  <si>
    <t>E9593</t>
  </si>
  <si>
    <t>E9594</t>
  </si>
  <si>
    <t>E9595</t>
  </si>
  <si>
    <t>E9596</t>
  </si>
  <si>
    <t>E9597</t>
  </si>
  <si>
    <t>E9598</t>
  </si>
  <si>
    <t>E9599</t>
  </si>
  <si>
    <t>Central de concreto com capacidade de 30 m³/h - dosadora RS</t>
  </si>
  <si>
    <t>E9601</t>
  </si>
  <si>
    <t>E9603</t>
  </si>
  <si>
    <t>E9606</t>
  </si>
  <si>
    <t>E9607</t>
  </si>
  <si>
    <t>E9609</t>
  </si>
  <si>
    <t>Draga de sucção para extração de areia com tubo de descarga de 150 mm - 100 kW</t>
  </si>
  <si>
    <t>E9611</t>
  </si>
  <si>
    <t>E9612</t>
  </si>
  <si>
    <t>Plataforma flutuante montada na obra de 12 x 24 x 1,8 m com capacidade de 150 t</t>
  </si>
  <si>
    <t>E9613</t>
  </si>
  <si>
    <t>E9614</t>
  </si>
  <si>
    <t>E9615</t>
  </si>
  <si>
    <t>E9617</t>
  </si>
  <si>
    <t>E9618</t>
  </si>
  <si>
    <t>E9619</t>
  </si>
  <si>
    <t>E9620</t>
  </si>
  <si>
    <t>Pontão flutuante de 15 x 30 x 1,8 m com capacidade de 500 t</t>
  </si>
  <si>
    <t>E9621</t>
  </si>
  <si>
    <t>E9622</t>
  </si>
  <si>
    <t>E9623</t>
  </si>
  <si>
    <t>E9624</t>
  </si>
  <si>
    <t>E9625</t>
  </si>
  <si>
    <t>E9626</t>
  </si>
  <si>
    <t>E9628</t>
  </si>
  <si>
    <t>E9630</t>
  </si>
  <si>
    <t>Bomba submersível com capacidade de 75 m³/h - 3,6 kW</t>
  </si>
  <si>
    <t>E9631</t>
  </si>
  <si>
    <t>Bomba para concreto projetado via seca com capacidade de 6 m³/h - 7,5 kW</t>
  </si>
  <si>
    <t>E9632</t>
  </si>
  <si>
    <t>E9633</t>
  </si>
  <si>
    <t>E9634</t>
  </si>
  <si>
    <t>E9635</t>
  </si>
  <si>
    <t>E9636</t>
  </si>
  <si>
    <t>E9637</t>
  </si>
  <si>
    <t>E9638</t>
  </si>
  <si>
    <t>E9639</t>
  </si>
  <si>
    <t>E9640</t>
  </si>
  <si>
    <t>E9641</t>
  </si>
  <si>
    <t>E9642</t>
  </si>
  <si>
    <t>Perfuratriz hidráulica sobre esteiras para estaca raiz - 56 kW</t>
  </si>
  <si>
    <t>E9643</t>
  </si>
  <si>
    <t>E9646</t>
  </si>
  <si>
    <t>E9647</t>
  </si>
  <si>
    <t>E9648</t>
  </si>
  <si>
    <t>E9649</t>
  </si>
  <si>
    <t>E9651</t>
  </si>
  <si>
    <t>E9652</t>
  </si>
  <si>
    <t>E9653</t>
  </si>
  <si>
    <t>E9654</t>
  </si>
  <si>
    <t>E9656</t>
  </si>
  <si>
    <t>E9657</t>
  </si>
  <si>
    <t>E9660</t>
  </si>
  <si>
    <t>E9661</t>
  </si>
  <si>
    <t>E9662</t>
  </si>
  <si>
    <t>E9668</t>
  </si>
  <si>
    <t>E9671</t>
  </si>
  <si>
    <t>E9675</t>
  </si>
  <si>
    <t>E9677</t>
  </si>
  <si>
    <t>E9678</t>
  </si>
  <si>
    <t>E9682</t>
  </si>
  <si>
    <t>E9684</t>
  </si>
  <si>
    <t>E9685</t>
  </si>
  <si>
    <t>E9689</t>
  </si>
  <si>
    <t>Usina de asfalto a quente gravimétrica com capacidade de 100/140 t/h - 260 kW</t>
  </si>
  <si>
    <t>E9691</t>
  </si>
  <si>
    <t>E9692</t>
  </si>
  <si>
    <t>E9694</t>
  </si>
  <si>
    <t>E9697</t>
  </si>
  <si>
    <t>E9700</t>
  </si>
  <si>
    <t>Fresadora a frio - 155 kW</t>
  </si>
  <si>
    <t>E9701</t>
  </si>
  <si>
    <t>Jateador pressurizado multiabrasivo com capacidade de 280 l</t>
  </si>
  <si>
    <t>E9703</t>
  </si>
  <si>
    <t>E9704</t>
  </si>
  <si>
    <t>E9705</t>
  </si>
  <si>
    <t>Misturador de lama bentonítica - 4 kW</t>
  </si>
  <si>
    <t>E9706</t>
  </si>
  <si>
    <t>E9707</t>
  </si>
  <si>
    <t>Desarenador - 15 kW</t>
  </si>
  <si>
    <t>E9708</t>
  </si>
  <si>
    <t>E9710</t>
  </si>
  <si>
    <t>Socadora automática de linha - 253 kW</t>
  </si>
  <si>
    <t>E9712</t>
  </si>
  <si>
    <t>Reguladora e distribuidora de lastro - 300 kW</t>
  </si>
  <si>
    <t>E9714</t>
  </si>
  <si>
    <t>Bate-estaca com martelo hidráulico - 450 kW</t>
  </si>
  <si>
    <t>E9716</t>
  </si>
  <si>
    <t>E9717</t>
  </si>
  <si>
    <t>E9718</t>
  </si>
  <si>
    <t>Pórtico duplo de descarga e posicionamento de dormente - 89 kW</t>
  </si>
  <si>
    <t>E9719</t>
  </si>
  <si>
    <t>Talha manual com capacidade de 3 t</t>
  </si>
  <si>
    <t>E9720</t>
  </si>
  <si>
    <t>E9721</t>
  </si>
  <si>
    <t>E9722</t>
  </si>
  <si>
    <t>E9723</t>
  </si>
  <si>
    <t>E9724</t>
  </si>
  <si>
    <t>E9725</t>
  </si>
  <si>
    <t>E9726</t>
  </si>
  <si>
    <t>Bate-estaca Strauss - 15 kW</t>
  </si>
  <si>
    <t>E9727</t>
  </si>
  <si>
    <t>E9729</t>
  </si>
  <si>
    <t>E9730</t>
  </si>
  <si>
    <t>E9732</t>
  </si>
  <si>
    <t>E9733</t>
  </si>
  <si>
    <t>E9734</t>
  </si>
  <si>
    <t>E9735</t>
  </si>
  <si>
    <t>E9736</t>
  </si>
  <si>
    <t>E9738</t>
  </si>
  <si>
    <t>E9745</t>
  </si>
  <si>
    <t>E9746</t>
  </si>
  <si>
    <t>Conjunto bomba e prensa para luva de emenda de 25 mm</t>
  </si>
  <si>
    <t>E9747</t>
  </si>
  <si>
    <t>Conjunto bomba e prensa para luva de emenda de 32 mm</t>
  </si>
  <si>
    <t>E9748</t>
  </si>
  <si>
    <t>E9749</t>
  </si>
  <si>
    <t>E9755</t>
  </si>
  <si>
    <t>E9756</t>
  </si>
  <si>
    <t>Calandra para chapas de aço até 25 mm - 22 kW</t>
  </si>
  <si>
    <t>E9758</t>
  </si>
  <si>
    <t>E9760</t>
  </si>
  <si>
    <t>E9761</t>
  </si>
  <si>
    <t>E9762</t>
  </si>
  <si>
    <t>Rolo compactador de pneus autopropelido de 27 t - 85 kW</t>
  </si>
  <si>
    <t>E9763</t>
  </si>
  <si>
    <t>E9766</t>
  </si>
  <si>
    <t>Prensa hidráulica para fabricação de blocos pré-moldados - 20 kW</t>
  </si>
  <si>
    <t>E9768</t>
  </si>
  <si>
    <t>E9769</t>
  </si>
  <si>
    <t>E9775</t>
  </si>
  <si>
    <t>Escavadeira hidráulica com martelo hidráulico de 1.700 kg - 103 kW</t>
  </si>
  <si>
    <t>E9776</t>
  </si>
  <si>
    <t>E9777</t>
  </si>
  <si>
    <t>Extrusora de barreira de concreto - 74 kW</t>
  </si>
  <si>
    <t>E9778</t>
  </si>
  <si>
    <t>E9779</t>
  </si>
  <si>
    <t>E9780</t>
  </si>
  <si>
    <t>E9781</t>
  </si>
  <si>
    <t>E9782</t>
  </si>
  <si>
    <t>E9784</t>
  </si>
  <si>
    <t>Plataforma autopropelida com alcance de 12 m com capacidade de 700 kg - 24 kW</t>
  </si>
  <si>
    <t>E9785</t>
  </si>
  <si>
    <t>E9788</t>
  </si>
  <si>
    <t>E9789</t>
  </si>
  <si>
    <t>Carro manual modelo plataforma de 150 x 80 cm com capacidade de 800 kg</t>
  </si>
  <si>
    <t>E9790</t>
  </si>
  <si>
    <t>E9793</t>
  </si>
  <si>
    <t>E9795</t>
  </si>
  <si>
    <t>E9797</t>
  </si>
  <si>
    <t>E9798</t>
  </si>
  <si>
    <t>Perfuratriz hidráulica rotopercussiva - 123 kW</t>
  </si>
  <si>
    <t>E9013</t>
  </si>
  <si>
    <t>Caminhão tanque de asfalto com capacidade de 31.000 l - 265 kW</t>
  </si>
  <si>
    <t>A9321</t>
  </si>
  <si>
    <t>A9364</t>
  </si>
  <si>
    <t>Tanque isotérmico de asfalto com capacidade de 31.000 l</t>
  </si>
  <si>
    <t>E9018</t>
  </si>
  <si>
    <t>A9324</t>
  </si>
  <si>
    <t>A9355</t>
  </si>
  <si>
    <t>A9382</t>
  </si>
  <si>
    <t>E9027</t>
  </si>
  <si>
    <t>A9316</t>
  </si>
  <si>
    <t>A9365</t>
  </si>
  <si>
    <t>Distribuidor de cimento montado sobre chassi com capacidade de 17 m³</t>
  </si>
  <si>
    <t>E9037</t>
  </si>
  <si>
    <t>A9317</t>
  </si>
  <si>
    <t>A9378</t>
  </si>
  <si>
    <t>Plataforma telescópica para inspeção de pontes montada sobre chassi com capacidade de 500 kg</t>
  </si>
  <si>
    <t>E9041</t>
  </si>
  <si>
    <t>Caminhão carroceria com guindauto com capacidade de 45 t.m - 188 kW</t>
  </si>
  <si>
    <t>A9313</t>
  </si>
  <si>
    <t>A9351</t>
  </si>
  <si>
    <t>Carroceria de madeira com capacidade de 11 t</t>
  </si>
  <si>
    <t>A9373</t>
  </si>
  <si>
    <t>Guindaste articulado montado sobre chassi com capacidade de 45 t.m</t>
  </si>
  <si>
    <t>E9082</t>
  </si>
  <si>
    <t>Bate-estaca hidráulico para defensas montado em caminhão guindauto com capacidade de 20 t.m e carroceria de 4 t - 136 kW</t>
  </si>
  <si>
    <t>A9304</t>
  </si>
  <si>
    <t>A9347</t>
  </si>
  <si>
    <t>Carroceria de madeira com capacidade de 4 t</t>
  </si>
  <si>
    <t>A9372</t>
  </si>
  <si>
    <t>Guindaste articulado montado sobre chassi com capacidade de 20 t.m</t>
  </si>
  <si>
    <t>A9379</t>
  </si>
  <si>
    <t>E9097</t>
  </si>
  <si>
    <t>A9326</t>
  </si>
  <si>
    <t>A9374</t>
  </si>
  <si>
    <t>E9098</t>
  </si>
  <si>
    <t>Caminhão de resgate de veículos de porte médio com capacidade do guincho de 20 t - 136 kW</t>
  </si>
  <si>
    <t>A9306</t>
  </si>
  <si>
    <t>A9375</t>
  </si>
  <si>
    <t>Guincho rebocador para resgate de veículos montada sobre chassi com capacidade de 20 t</t>
  </si>
  <si>
    <t>E9099</t>
  </si>
  <si>
    <t>Caminhão de resgate de veículos pesados com dois guinchos com capacidade de 35 t - 240 kW</t>
  </si>
  <si>
    <t>A9320</t>
  </si>
  <si>
    <t>A9376</t>
  </si>
  <si>
    <t>Guincho rebocador para resgate de veículos montada sobre chassi com capacidade de 35 t</t>
  </si>
  <si>
    <t>E9100</t>
  </si>
  <si>
    <t>Cavalo mecânico sem reboque - 210 kW</t>
  </si>
  <si>
    <t>A9310</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</si>
  <si>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</si>
  <si>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</si>
  <si>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</si>
  <si>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</si>
  <si>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</si>
  <si>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</si>
  <si>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</si>
  <si>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</si>
  <si>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</si>
  <si>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A9340</t>
  </si>
  <si>
    <t>Caçamba basculante para concreto com capacidade de 7 m³</t>
  </si>
  <si>
    <t>E9146</t>
  </si>
  <si>
    <t>Caminhão silo com capacidade de 30 m³ - 265 kW</t>
  </si>
  <si>
    <t>A9357</t>
  </si>
  <si>
    <t>E9201</t>
  </si>
  <si>
    <t>Caminhão basculante para rocha com capacidade de 12 m³ - 188 kW com periculosidade</t>
  </si>
  <si>
    <t>A9327</t>
  </si>
  <si>
    <t>A9343</t>
  </si>
  <si>
    <t>Caçamba basculante para rocha com capacidade de 12 m³</t>
  </si>
  <si>
    <t>E9202</t>
  </si>
  <si>
    <t>Plataforma pantográfica montada em caminhão - 115 kW com periculosidade</t>
  </si>
  <si>
    <t>A9300</t>
  </si>
  <si>
    <t>A9383</t>
  </si>
  <si>
    <t>Plataforma pantográfica hidráulica montada sobre chassi com capacidade de 600 kg - com periculosidade</t>
  </si>
  <si>
    <t>E9506</t>
  </si>
  <si>
    <t>Caminhão basculante com capacidade de 6 m³ - 136 kW</t>
  </si>
  <si>
    <t>A9307</t>
  </si>
  <si>
    <t>A9338</t>
  </si>
  <si>
    <t>Caçamba basculante com capacidade de 6 m³</t>
  </si>
  <si>
    <t>E9508</t>
  </si>
  <si>
    <t>Caminhão carroceria com capacidade de 9 t - 136 kW</t>
  </si>
  <si>
    <t>A9309</t>
  </si>
  <si>
    <t>A9350</t>
  </si>
  <si>
    <t>Carroceria de madeira com capacidade de 9 t</t>
  </si>
  <si>
    <t>E9509</t>
  </si>
  <si>
    <t>A9363</t>
  </si>
  <si>
    <t>E9520</t>
  </si>
  <si>
    <t>Caminhão com caçamba térmica com capacidade de 6 m³ - 188 kW</t>
  </si>
  <si>
    <t>A9311</t>
  </si>
  <si>
    <t>A9339</t>
  </si>
  <si>
    <t>Caçamba térmica com capacidade de 6 m³</t>
  </si>
  <si>
    <t>E9571</t>
  </si>
  <si>
    <t>Caminhão tanque com capacidade de 10.000 l - 188 kW</t>
  </si>
  <si>
    <t>A9360</t>
  </si>
  <si>
    <t>Tanque para transporte de água com capacidade de 10.000 l</t>
  </si>
  <si>
    <t>E9575</t>
  </si>
  <si>
    <t>A9345</t>
  </si>
  <si>
    <t>Caçamba basculante estanque com capacidade de 14 m³</t>
  </si>
  <si>
    <t>E9579</t>
  </si>
  <si>
    <t>A9342</t>
  </si>
  <si>
    <t>Caçamba basculante com capacidade de 10 m³</t>
  </si>
  <si>
    <t>E9592</t>
  </si>
  <si>
    <t>Caminhão carroceria com capacidade de 15 t - 188 kW</t>
  </si>
  <si>
    <t>A9314</t>
  </si>
  <si>
    <t>A9352</t>
  </si>
  <si>
    <t>Carroceria de madeira com capacidade de 15 t</t>
  </si>
  <si>
    <t>E9600</t>
  </si>
  <si>
    <t>Caminhão betoneira com capacidade de 8 m³ - 188 kW</t>
  </si>
  <si>
    <t>A9346</t>
  </si>
  <si>
    <t>Misturador de concreto para montagem em chassi de caminhão com capacidade de 8 m³</t>
  </si>
  <si>
    <t>E9604</t>
  </si>
  <si>
    <t>Caminhão basculante para rocha com capacidade de 8 m³ - 210 kW</t>
  </si>
  <si>
    <t>A9315</t>
  </si>
  <si>
    <t>A9341</t>
  </si>
  <si>
    <t>Caçamba basculante para rocha com capacidade de 8 m³</t>
  </si>
  <si>
    <t>E9605</t>
  </si>
  <si>
    <t>Caminhão tanque com capacidade de 6.000 l - 136 kW</t>
  </si>
  <si>
    <t>A9358</t>
  </si>
  <si>
    <t>Tanque para transporte de água com capacidade de 6.000 l</t>
  </si>
  <si>
    <t>E9644</t>
  </si>
  <si>
    <t>A9302</t>
  </si>
  <si>
    <t>A9368</t>
  </si>
  <si>
    <t>E9645</t>
  </si>
  <si>
    <t>A9305</t>
  </si>
  <si>
    <t>A9328</t>
  </si>
  <si>
    <t>A9369</t>
  </si>
  <si>
    <t>E9663</t>
  </si>
  <si>
    <t>Caminhão basculante com capacidade de 4 m³ - 136 kW</t>
  </si>
  <si>
    <t>A9336</t>
  </si>
  <si>
    <t>Caçamba basculante com capacidade de 4 m³</t>
  </si>
  <si>
    <t>E9664</t>
  </si>
  <si>
    <t>E9665</t>
  </si>
  <si>
    <t>A9318</t>
  </si>
  <si>
    <t>A9353</t>
  </si>
  <si>
    <t>E9666</t>
  </si>
  <si>
    <t>A9354</t>
  </si>
  <si>
    <t>E9667</t>
  </si>
  <si>
    <t>A9344</t>
  </si>
  <si>
    <t>Caçamba basculante com capacidade de 14 m³</t>
  </si>
  <si>
    <t>E9669</t>
  </si>
  <si>
    <t>Caminhão tanque com capacidade de 8.000 l - 136 kW</t>
  </si>
  <si>
    <t>A9359</t>
  </si>
  <si>
    <t>Tanque para transporte de água com capacidade de 8.000 l</t>
  </si>
  <si>
    <t>E9670</t>
  </si>
  <si>
    <t>A9367</t>
  </si>
  <si>
    <t>E9672</t>
  </si>
  <si>
    <t>Caminhão basculante para rocha com capacidade de 12 m³ - 188 kW</t>
  </si>
  <si>
    <t>E9679</t>
  </si>
  <si>
    <t>A9325</t>
  </si>
  <si>
    <t>E9680</t>
  </si>
  <si>
    <t>Caminhão tanque com capacidade de 13.000 l - 188 kW</t>
  </si>
  <si>
    <t>A9361</t>
  </si>
  <si>
    <t>Tanque para transporte de água com capacidade de 13.000 l</t>
  </si>
  <si>
    <t>E9686</t>
  </si>
  <si>
    <t>Caminhão carroceria com guindauto com capacidade de 20 t.m - 136 kW</t>
  </si>
  <si>
    <t>A9308</t>
  </si>
  <si>
    <t>A9349</t>
  </si>
  <si>
    <t>Carroceria de madeira com capacidade de 7 t</t>
  </si>
  <si>
    <t>E9687</t>
  </si>
  <si>
    <t>Caminhão carroceria com capacidade de 5 t - 115 kW</t>
  </si>
  <si>
    <t>A9303</t>
  </si>
  <si>
    <t>A9348</t>
  </si>
  <si>
    <t>Carroceria de madeira com capacidade de 5 t</t>
  </si>
  <si>
    <t>E9693</t>
  </si>
  <si>
    <t>Caminhão demarcador de faixas com sistema de pintura Spray - 115 kW</t>
  </si>
  <si>
    <t>A9370</t>
  </si>
  <si>
    <t>Equipamento demarcador de faixas sistema spray montado sobre chassi com capacidade 1.080 l</t>
  </si>
  <si>
    <t>E9783</t>
  </si>
  <si>
    <t>Plataforma pantográfica montada em caminhão - 115 kW</t>
  </si>
  <si>
    <t>A9301</t>
  </si>
  <si>
    <t>A9377</t>
  </si>
  <si>
    <t>Plataforma pantográfica hidráulica montada sobre chassi com capacidade de 600 kg</t>
  </si>
  <si>
    <t>E9787</t>
  </si>
  <si>
    <t>A9371</t>
  </si>
  <si>
    <t>E9792</t>
  </si>
  <si>
    <t>A9362</t>
  </si>
  <si>
    <t>P9801</t>
  </si>
  <si>
    <t>Ajudante</t>
  </si>
  <si>
    <t>P9802</t>
  </si>
  <si>
    <t>Ajudante especializado</t>
  </si>
  <si>
    <t>P9803</t>
  </si>
  <si>
    <t>P9804</t>
  </si>
  <si>
    <t>P9805</t>
  </si>
  <si>
    <t>P9806</t>
  </si>
  <si>
    <t>Auxiliar administrativo</t>
  </si>
  <si>
    <t>P9807</t>
  </si>
  <si>
    <t>Bombeiro hidráulico</t>
  </si>
  <si>
    <t>P9808</t>
  </si>
  <si>
    <t>Carpinteiro</t>
  </si>
  <si>
    <t>P9809</t>
  </si>
  <si>
    <t>Encarregado administrativo</t>
  </si>
  <si>
    <t>P9810</t>
  </si>
  <si>
    <t>P9811</t>
  </si>
  <si>
    <t>Encarregado especializado</t>
  </si>
  <si>
    <t>P9812</t>
  </si>
  <si>
    <t>Engenheiro</t>
  </si>
  <si>
    <t>P9814</t>
  </si>
  <si>
    <t>Operacional</t>
  </si>
  <si>
    <t>P9815</t>
  </si>
  <si>
    <t>Jardineiro</t>
  </si>
  <si>
    <t>P9819</t>
  </si>
  <si>
    <t>Engenheiro supervisor</t>
  </si>
  <si>
    <t>P9821</t>
  </si>
  <si>
    <t>Pedreiro</t>
  </si>
  <si>
    <t>P9822</t>
  </si>
  <si>
    <t>P9823</t>
  </si>
  <si>
    <t>P9824</t>
  </si>
  <si>
    <t>P9825</t>
  </si>
  <si>
    <t>P9826</t>
  </si>
  <si>
    <t>Chefe setor de finanças</t>
  </si>
  <si>
    <t>P9827</t>
  </si>
  <si>
    <t>P9830</t>
  </si>
  <si>
    <t>P9833</t>
  </si>
  <si>
    <t>P9837</t>
  </si>
  <si>
    <t>Oceanógrafo</t>
  </si>
  <si>
    <t>P9840</t>
  </si>
  <si>
    <t>Encarregado geral</t>
  </si>
  <si>
    <t>P9842</t>
  </si>
  <si>
    <t>Faxineiro</t>
  </si>
  <si>
    <t>P9843</t>
  </si>
  <si>
    <t>Operador de equipamento leve</t>
  </si>
  <si>
    <t>P9845</t>
  </si>
  <si>
    <t>Operador de equipamento pesado</t>
  </si>
  <si>
    <t>P9846</t>
  </si>
  <si>
    <t>Operador de equipamento especial</t>
  </si>
  <si>
    <t>P9847</t>
  </si>
  <si>
    <t>Perfurador de tubulão</t>
  </si>
  <si>
    <t>P9848</t>
  </si>
  <si>
    <t>P9849</t>
  </si>
  <si>
    <t>Condutor maquinista fluvial</t>
  </si>
  <si>
    <t>P9850</t>
  </si>
  <si>
    <t>Copeiro</t>
  </si>
  <si>
    <t>P9851</t>
  </si>
  <si>
    <t>Médico do trabalho</t>
  </si>
  <si>
    <t>P9852</t>
  </si>
  <si>
    <t>P9853</t>
  </si>
  <si>
    <t>Pré-marcador</t>
  </si>
  <si>
    <t>P9854</t>
  </si>
  <si>
    <t>Recepcionista</t>
  </si>
  <si>
    <t>P9855</t>
  </si>
  <si>
    <t>Marinheiro de máquinas</t>
  </si>
  <si>
    <t>P9856</t>
  </si>
  <si>
    <t>Marinheiro de convés</t>
  </si>
  <si>
    <t>P9857</t>
  </si>
  <si>
    <t>Marinheiro de convés - mensalista</t>
  </si>
  <si>
    <t>P9858</t>
  </si>
  <si>
    <t>P9859</t>
  </si>
  <si>
    <t>Trabalhador de via</t>
  </si>
  <si>
    <t>P9861</t>
  </si>
  <si>
    <t>Selecionador de material pétreo</t>
  </si>
  <si>
    <t>P9864</t>
  </si>
  <si>
    <t>Engenheiro de segurança do trabalho</t>
  </si>
  <si>
    <t>P9866</t>
  </si>
  <si>
    <t>Motorista de caminhão</t>
  </si>
  <si>
    <t>P9867</t>
  </si>
  <si>
    <t>Técnico especializado - mensalista</t>
  </si>
  <si>
    <t>P9869</t>
  </si>
  <si>
    <t>Encarregado de obras de artes especiais</t>
  </si>
  <si>
    <t>Motorista de veículo leve</t>
  </si>
  <si>
    <t>Motorista de veículo especial</t>
  </si>
  <si>
    <t>Encarregado de turma</t>
  </si>
  <si>
    <t>Técnico de segurança do trabalho</t>
  </si>
  <si>
    <t>Técnico especializado</t>
  </si>
  <si>
    <t>Chefe do setor administrativo</t>
  </si>
  <si>
    <t>Frentista de túnel</t>
  </si>
  <si>
    <t>P9889</t>
  </si>
  <si>
    <t>Técnico da qualidade</t>
  </si>
  <si>
    <t>P9892</t>
  </si>
  <si>
    <t>Auxiliar de blaster</t>
  </si>
  <si>
    <t>P9893</t>
  </si>
  <si>
    <t>P9896</t>
  </si>
  <si>
    <t>Porteiro</t>
  </si>
  <si>
    <t>P9897</t>
  </si>
  <si>
    <t>Técnico de meio ambiente</t>
  </si>
  <si>
    <t>P9900</t>
  </si>
  <si>
    <t>Comprador</t>
  </si>
  <si>
    <t>P9901</t>
  </si>
  <si>
    <t>Encarregado de superestrutura ferroviária</t>
  </si>
  <si>
    <t>P9903</t>
  </si>
  <si>
    <t>P9907</t>
  </si>
  <si>
    <t>Comandante de longo curso</t>
  </si>
  <si>
    <t>P9908</t>
  </si>
  <si>
    <t>Imediato</t>
  </si>
  <si>
    <t>P9909</t>
  </si>
  <si>
    <t>Oficial de náutica</t>
  </si>
  <si>
    <t>P9910</t>
  </si>
  <si>
    <t>Oficial de máquinas</t>
  </si>
  <si>
    <t>Draguista</t>
  </si>
  <si>
    <t>Encarregado de conservação rodoviária</t>
  </si>
  <si>
    <t>Mestre fluvial</t>
  </si>
  <si>
    <t>Frentista de túnel com periculosidade</t>
  </si>
  <si>
    <t>Eletricista com periculosidade</t>
  </si>
  <si>
    <t>P9932</t>
  </si>
  <si>
    <t>Operador de equipamento pesado com periculosidade</t>
  </si>
  <si>
    <t>P9934</t>
  </si>
  <si>
    <t>P9938</t>
  </si>
  <si>
    <t>P9939</t>
  </si>
  <si>
    <t>Operador de equipamento leve com insalubridade</t>
  </si>
  <si>
    <t>P9942</t>
  </si>
  <si>
    <t>Marinheiro de convés com periculosidade</t>
  </si>
  <si>
    <t>P9944</t>
  </si>
  <si>
    <t>Operador de equipamento especial com periculosidade</t>
  </si>
  <si>
    <t>P9946</t>
  </si>
  <si>
    <t>P9947</t>
  </si>
  <si>
    <t>Técnico florestal</t>
  </si>
  <si>
    <t>P9948</t>
  </si>
  <si>
    <t>Motorista de veículo leve - mensalista</t>
  </si>
  <si>
    <t>P9949</t>
  </si>
  <si>
    <t>P9950</t>
  </si>
  <si>
    <t>P9951</t>
  </si>
  <si>
    <t>Médico de câmara hiperbárica</t>
  </si>
  <si>
    <t>P9952</t>
  </si>
  <si>
    <t>Pedreiro - mensalista</t>
  </si>
  <si>
    <t>P9953</t>
  </si>
  <si>
    <t>Eletricista - mensalista</t>
  </si>
  <si>
    <t>P9954</t>
  </si>
  <si>
    <t>Servente - mensalista</t>
  </si>
  <si>
    <t>P9955</t>
  </si>
  <si>
    <t>Engenheiro chefe</t>
  </si>
  <si>
    <t>P9956</t>
  </si>
  <si>
    <t>Motorista de caminhão com periculosidade</t>
  </si>
  <si>
    <t>P9972</t>
  </si>
  <si>
    <t>Técnico de batimetria</t>
  </si>
  <si>
    <t>M0003</t>
  </si>
  <si>
    <t>Aço CA 25</t>
  </si>
  <si>
    <t>M0004</t>
  </si>
  <si>
    <t>Aço CA 50</t>
  </si>
  <si>
    <t>M0005</t>
  </si>
  <si>
    <t>Brita 0</t>
  </si>
  <si>
    <t>M0006</t>
  </si>
  <si>
    <t>M0007</t>
  </si>
  <si>
    <t>Fibra de aço para concreto</t>
  </si>
  <si>
    <t>M0008</t>
  </si>
  <si>
    <t>M0009</t>
  </si>
  <si>
    <t>Aço CP 175 RB</t>
  </si>
  <si>
    <t>M0010</t>
  </si>
  <si>
    <t>M0011</t>
  </si>
  <si>
    <t>M0012</t>
  </si>
  <si>
    <t>Silicato de alumínio</t>
  </si>
  <si>
    <t>M0013</t>
  </si>
  <si>
    <t>M0014</t>
  </si>
  <si>
    <t>Aço CA 60</t>
  </si>
  <si>
    <t>M0015</t>
  </si>
  <si>
    <t>M0016</t>
  </si>
  <si>
    <t>M0017</t>
  </si>
  <si>
    <t>M0018</t>
  </si>
  <si>
    <t>M0019</t>
  </si>
  <si>
    <t>M0020</t>
  </si>
  <si>
    <t>M0021</t>
  </si>
  <si>
    <t>M0025</t>
  </si>
  <si>
    <t>Adesivo plástico para tubos de PVC</t>
  </si>
  <si>
    <t>M0026</t>
  </si>
  <si>
    <t>Aditivo aglutinante para argamassa</t>
  </si>
  <si>
    <t>M0028</t>
  </si>
  <si>
    <t>Areia média</t>
  </si>
  <si>
    <t>M0029</t>
  </si>
  <si>
    <t>M0030</t>
  </si>
  <si>
    <t>M0032</t>
  </si>
  <si>
    <t>M0039</t>
  </si>
  <si>
    <t>M0041</t>
  </si>
  <si>
    <t>M0042</t>
  </si>
  <si>
    <t>M0043</t>
  </si>
  <si>
    <t>M0044</t>
  </si>
  <si>
    <t>M0045</t>
  </si>
  <si>
    <t>M0046</t>
  </si>
  <si>
    <t>M0047</t>
  </si>
  <si>
    <t>M0048</t>
  </si>
  <si>
    <t>M0049</t>
  </si>
  <si>
    <t>M0050</t>
  </si>
  <si>
    <t>M0051</t>
  </si>
  <si>
    <t>M0052</t>
  </si>
  <si>
    <t>M0053</t>
  </si>
  <si>
    <t>M0054</t>
  </si>
  <si>
    <t>Fita zebrada de cor laranja e branca - L = 7 a 8 cm</t>
  </si>
  <si>
    <t>M0055</t>
  </si>
  <si>
    <t>M0056</t>
  </si>
  <si>
    <t>Ferramenta de corte para removedora de faixa de sinalização (Smith Cutter)</t>
  </si>
  <si>
    <t>M0057</t>
  </si>
  <si>
    <t>M0058</t>
  </si>
  <si>
    <t>M0059</t>
  </si>
  <si>
    <t>M0060</t>
  </si>
  <si>
    <t>M0065</t>
  </si>
  <si>
    <t>M0066</t>
  </si>
  <si>
    <t>M0067</t>
  </si>
  <si>
    <t>M0068</t>
  </si>
  <si>
    <t>M0069</t>
  </si>
  <si>
    <t>M0071</t>
  </si>
  <si>
    <t>M0072</t>
  </si>
  <si>
    <t>M0073</t>
  </si>
  <si>
    <t>M0074</t>
  </si>
  <si>
    <t>M0075</t>
  </si>
  <si>
    <t>M0076</t>
  </si>
  <si>
    <t>M0080</t>
  </si>
  <si>
    <t>Areia fina</t>
  </si>
  <si>
    <t>M0081</t>
  </si>
  <si>
    <t>Areia grossa</t>
  </si>
  <si>
    <t>M0082</t>
  </si>
  <si>
    <t>Areia média lavada</t>
  </si>
  <si>
    <t>M0083</t>
  </si>
  <si>
    <t>M0084</t>
  </si>
  <si>
    <t>M0085</t>
  </si>
  <si>
    <t>M0086</t>
  </si>
  <si>
    <t>M0087</t>
  </si>
  <si>
    <t>M0088</t>
  </si>
  <si>
    <t>M0089</t>
  </si>
  <si>
    <t>M0091</t>
  </si>
  <si>
    <t>M0092</t>
  </si>
  <si>
    <t>M0093</t>
  </si>
  <si>
    <t>M0094</t>
  </si>
  <si>
    <t>M0098</t>
  </si>
  <si>
    <t>Bambu com diâmetro médio de 10 cm</t>
  </si>
  <si>
    <t>M0099</t>
  </si>
  <si>
    <t>Equipamentos para a fábrica de dormentes de concreto protendido</t>
  </si>
  <si>
    <t>ISF</t>
  </si>
  <si>
    <t>M0100</t>
  </si>
  <si>
    <t>M0101</t>
  </si>
  <si>
    <t>M0102</t>
  </si>
  <si>
    <t>M0103</t>
  </si>
  <si>
    <t>M0104</t>
  </si>
  <si>
    <t>-</t>
  </si>
  <si>
    <t>M0105</t>
  </si>
  <si>
    <t>M0106</t>
  </si>
  <si>
    <t>M0107</t>
  </si>
  <si>
    <t>Geocomposto para drenagem</t>
  </si>
  <si>
    <t>M0108</t>
  </si>
  <si>
    <t>M0109</t>
  </si>
  <si>
    <t>Geodreno vertical - L = 10 cm e E = 5 mm</t>
  </si>
  <si>
    <t>M0110</t>
  </si>
  <si>
    <t>M0111</t>
  </si>
  <si>
    <t>M0112</t>
  </si>
  <si>
    <t>M0113</t>
  </si>
  <si>
    <t>M0114</t>
  </si>
  <si>
    <t>M0115</t>
  </si>
  <si>
    <t>M0116</t>
  </si>
  <si>
    <t>M0117</t>
  </si>
  <si>
    <t>M0118</t>
  </si>
  <si>
    <t>M0119</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</si>
  <si>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</si>
  <si>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</si>
  <si>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</si>
  <si>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</si>
  <si>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</si>
  <si>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</si>
  <si>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</si>
  <si>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</si>
  <si>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</si>
  <si>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M0125</t>
  </si>
  <si>
    <t>M0126</t>
  </si>
  <si>
    <t>M0127</t>
  </si>
  <si>
    <t>M0128</t>
  </si>
  <si>
    <t>M0129</t>
  </si>
  <si>
    <t>M0130</t>
  </si>
  <si>
    <t>M0131</t>
  </si>
  <si>
    <t>M0132</t>
  </si>
  <si>
    <t>M0133</t>
  </si>
  <si>
    <t>M0134</t>
  </si>
  <si>
    <t>M0135</t>
  </si>
  <si>
    <t>M0136</t>
  </si>
  <si>
    <t>M0137</t>
  </si>
  <si>
    <t>M0138</t>
  </si>
  <si>
    <t>M0139</t>
  </si>
  <si>
    <t>M0140</t>
  </si>
  <si>
    <t>Bentonita</t>
  </si>
  <si>
    <t>M0141</t>
  </si>
  <si>
    <t>M0142</t>
  </si>
  <si>
    <t>M0143</t>
  </si>
  <si>
    <t>M0145</t>
  </si>
  <si>
    <t>M0146</t>
  </si>
  <si>
    <t>M0148</t>
  </si>
  <si>
    <t>M0151</t>
  </si>
  <si>
    <t>M0152</t>
  </si>
  <si>
    <t>M0153</t>
  </si>
  <si>
    <t>M0156</t>
  </si>
  <si>
    <t>M0158</t>
  </si>
  <si>
    <t>M0160</t>
  </si>
  <si>
    <t>M0161</t>
  </si>
  <si>
    <t>M0162</t>
  </si>
  <si>
    <t>M0163</t>
  </si>
  <si>
    <t>M0164</t>
  </si>
  <si>
    <t>M0166</t>
  </si>
  <si>
    <t>M0167</t>
  </si>
  <si>
    <t>M0168</t>
  </si>
  <si>
    <t>M0169</t>
  </si>
  <si>
    <t>M0173</t>
  </si>
  <si>
    <t>M0178</t>
  </si>
  <si>
    <t>M0181</t>
  </si>
  <si>
    <t>M0184</t>
  </si>
  <si>
    <t>M0191</t>
  </si>
  <si>
    <t>Brita 1</t>
  </si>
  <si>
    <t>M0192</t>
  </si>
  <si>
    <t>Brita 2</t>
  </si>
  <si>
    <t>M0193</t>
  </si>
  <si>
    <t>Brita 3</t>
  </si>
  <si>
    <t>M0194</t>
  </si>
  <si>
    <t>Escória de aciaria</t>
  </si>
  <si>
    <t>M0198</t>
  </si>
  <si>
    <t>M0201</t>
  </si>
  <si>
    <t>M0202</t>
  </si>
  <si>
    <t>M0204</t>
  </si>
  <si>
    <t>Instalações físicas para a central de pré-moldagem de dormentes de concreto protendido</t>
  </si>
  <si>
    <t>CMCC</t>
  </si>
  <si>
    <t>M0217</t>
  </si>
  <si>
    <t>Enxofre</t>
  </si>
  <si>
    <t>M0220</t>
  </si>
  <si>
    <t>M0222</t>
  </si>
  <si>
    <t>M0223</t>
  </si>
  <si>
    <t>Sementes para hidrossemeadura</t>
  </si>
  <si>
    <t>M0224</t>
  </si>
  <si>
    <t>M0225</t>
  </si>
  <si>
    <t>M0229</t>
  </si>
  <si>
    <t>M0230</t>
  </si>
  <si>
    <t>M0231</t>
  </si>
  <si>
    <t>M0232</t>
  </si>
  <si>
    <t>M0233</t>
  </si>
  <si>
    <t>M0234</t>
  </si>
  <si>
    <t>M0235</t>
  </si>
  <si>
    <t>M0236</t>
  </si>
  <si>
    <t>M0237</t>
  </si>
  <si>
    <t>Energia elétrica</t>
  </si>
  <si>
    <t>M0253</t>
  </si>
  <si>
    <t>M0254</t>
  </si>
  <si>
    <t>M0256</t>
  </si>
  <si>
    <t>M0257</t>
  </si>
  <si>
    <t>M0260</t>
  </si>
  <si>
    <t>M0264</t>
  </si>
  <si>
    <t>M0265</t>
  </si>
  <si>
    <t>M0266</t>
  </si>
  <si>
    <t>M0269</t>
  </si>
  <si>
    <t>M0284</t>
  </si>
  <si>
    <t>M0285</t>
  </si>
  <si>
    <t>Pontalete para escoramento - D = 15 cm</t>
  </si>
  <si>
    <t>M0286</t>
  </si>
  <si>
    <t>M0289</t>
  </si>
  <si>
    <t>M0290</t>
  </si>
  <si>
    <t>M0301</t>
  </si>
  <si>
    <t>Pontalete para escoramento - D = 10 cm</t>
  </si>
  <si>
    <t>M0310</t>
  </si>
  <si>
    <t>M0345</t>
  </si>
  <si>
    <t>M0365</t>
  </si>
  <si>
    <t>M0366</t>
  </si>
  <si>
    <t>M0395</t>
  </si>
  <si>
    <t>Chapa de alumínio - E = 1,5 mm</t>
  </si>
  <si>
    <t>M0408</t>
  </si>
  <si>
    <t>M0409</t>
  </si>
  <si>
    <t>M0410</t>
  </si>
  <si>
    <t>M0411</t>
  </si>
  <si>
    <t>M0412</t>
  </si>
  <si>
    <t>M0413</t>
  </si>
  <si>
    <t>M0421</t>
  </si>
  <si>
    <t>M0424</t>
  </si>
  <si>
    <t>M0427</t>
  </si>
  <si>
    <t>M0428</t>
  </si>
  <si>
    <t>M0429</t>
  </si>
  <si>
    <t>M0434</t>
  </si>
  <si>
    <t>M0442</t>
  </si>
  <si>
    <t>M0443</t>
  </si>
  <si>
    <t>M0444</t>
  </si>
  <si>
    <t>M0445</t>
  </si>
  <si>
    <t>M0446</t>
  </si>
  <si>
    <t>M0447</t>
  </si>
  <si>
    <t>M0448</t>
  </si>
  <si>
    <t>M0450</t>
  </si>
  <si>
    <t>M0451</t>
  </si>
  <si>
    <t>M0452</t>
  </si>
  <si>
    <t>M0453</t>
  </si>
  <si>
    <t>M0454</t>
  </si>
  <si>
    <t>M0459</t>
  </si>
  <si>
    <t>M0467</t>
  </si>
  <si>
    <t>M0468</t>
  </si>
  <si>
    <t>M0469</t>
  </si>
  <si>
    <t>M0470</t>
  </si>
  <si>
    <t>M0471</t>
  </si>
  <si>
    <t>M0472</t>
  </si>
  <si>
    <t>M0481</t>
  </si>
  <si>
    <t>M0502</t>
  </si>
  <si>
    <t>M0506</t>
  </si>
  <si>
    <t>M0511</t>
  </si>
  <si>
    <t>M0512</t>
  </si>
  <si>
    <t>M0521</t>
  </si>
  <si>
    <t>M0532</t>
  </si>
  <si>
    <t>M0533</t>
  </si>
  <si>
    <t>M0534</t>
  </si>
  <si>
    <t>M0536</t>
  </si>
  <si>
    <t>M0560</t>
  </si>
  <si>
    <t>M0614</t>
  </si>
  <si>
    <t>M0615</t>
  </si>
  <si>
    <t>M0646</t>
  </si>
  <si>
    <t>M0647</t>
  </si>
  <si>
    <t>M0648</t>
  </si>
  <si>
    <t>M0649</t>
  </si>
  <si>
    <t>M0650</t>
  </si>
  <si>
    <t>M0666</t>
  </si>
  <si>
    <t>M0667</t>
  </si>
  <si>
    <t>M0668</t>
  </si>
  <si>
    <t>M0669</t>
  </si>
  <si>
    <t>M0673</t>
  </si>
  <si>
    <t>M0677</t>
  </si>
  <si>
    <t>M0682</t>
  </si>
  <si>
    <t>Aço em perfis ASTM A36</t>
  </si>
  <si>
    <t>M0686</t>
  </si>
  <si>
    <t>M0719</t>
  </si>
  <si>
    <t>Diluente epóxi</t>
  </si>
  <si>
    <t>M0721</t>
  </si>
  <si>
    <t>M0722</t>
  </si>
  <si>
    <t>M0729</t>
  </si>
  <si>
    <t>M0734</t>
  </si>
  <si>
    <t>M0741</t>
  </si>
  <si>
    <t>Grama tipo batatais</t>
  </si>
  <si>
    <t>M0745</t>
  </si>
  <si>
    <t>M0755</t>
  </si>
  <si>
    <t>M0756</t>
  </si>
  <si>
    <t>M0767</t>
  </si>
  <si>
    <t>Sinalizador a LED com bateria</t>
  </si>
  <si>
    <t>M0769</t>
  </si>
  <si>
    <t>M0771</t>
  </si>
  <si>
    <t>Cavalete em polietileno zebrado com faixa refletiva</t>
  </si>
  <si>
    <t>M0773</t>
  </si>
  <si>
    <t>M0783</t>
  </si>
  <si>
    <t>Massa asfáltica comercial - capa de rolamento</t>
  </si>
  <si>
    <t>M0784</t>
  </si>
  <si>
    <t>Massa asfáltica comercial - binder</t>
  </si>
  <si>
    <t>M0786</t>
  </si>
  <si>
    <t>M0787</t>
  </si>
  <si>
    <t>M0789</t>
  </si>
  <si>
    <t>M0796</t>
  </si>
  <si>
    <t>M0798</t>
  </si>
  <si>
    <t>Apoio de neoprene fretado</t>
  </si>
  <si>
    <t>M0804</t>
  </si>
  <si>
    <t>M0805</t>
  </si>
  <si>
    <t>M0808</t>
  </si>
  <si>
    <t>M0809</t>
  </si>
  <si>
    <t>M0812</t>
  </si>
  <si>
    <t>M0818</t>
  </si>
  <si>
    <t>M0824</t>
  </si>
  <si>
    <t>M0831</t>
  </si>
  <si>
    <t>Pórtico metálico para vão de 15,9 m e vento de 40 m/s</t>
  </si>
  <si>
    <t>M0848</t>
  </si>
  <si>
    <t>M0849</t>
  </si>
  <si>
    <t>M0851</t>
  </si>
  <si>
    <t>M0852</t>
  </si>
  <si>
    <t>M0858</t>
  </si>
  <si>
    <t>M0865</t>
  </si>
  <si>
    <t>Pórtico metálico para vão de 15,9 m e vento de 45 m/s</t>
  </si>
  <si>
    <t>M0868</t>
  </si>
  <si>
    <t>M0875</t>
  </si>
  <si>
    <t>M0876</t>
  </si>
  <si>
    <t>M0879</t>
  </si>
  <si>
    <t>M0942</t>
  </si>
  <si>
    <t>M0945</t>
  </si>
  <si>
    <t>cj</t>
  </si>
  <si>
    <t>M0947</t>
  </si>
  <si>
    <t>M0998</t>
  </si>
  <si>
    <t>Madeira estrutural de eucalipto</t>
  </si>
  <si>
    <t>M0999</t>
  </si>
  <si>
    <t>M1000</t>
  </si>
  <si>
    <t>M1010</t>
  </si>
  <si>
    <t>M1011</t>
  </si>
  <si>
    <t>M1022</t>
  </si>
  <si>
    <t>M1066</t>
  </si>
  <si>
    <t>M1078</t>
  </si>
  <si>
    <t>M1079</t>
  </si>
  <si>
    <t>M1097</t>
  </si>
  <si>
    <t>M1103</t>
  </si>
  <si>
    <t>M1118</t>
  </si>
  <si>
    <t>M1130</t>
  </si>
  <si>
    <t>M1131</t>
  </si>
  <si>
    <t>M1132</t>
  </si>
  <si>
    <t>M1134</t>
  </si>
  <si>
    <t>M1135</t>
  </si>
  <si>
    <t>M1142</t>
  </si>
  <si>
    <t>M1150</t>
  </si>
  <si>
    <t>M1151</t>
  </si>
  <si>
    <t>M1152</t>
  </si>
  <si>
    <t>M1176</t>
  </si>
  <si>
    <t>M1205</t>
  </si>
  <si>
    <t>Prego de ferro</t>
  </si>
  <si>
    <t>M1210</t>
  </si>
  <si>
    <t>Pórtico metálico para vão de 15,9 m e vento de 35 m/s</t>
  </si>
  <si>
    <t>M1218</t>
  </si>
  <si>
    <t>M1242</t>
  </si>
  <si>
    <t>M1243</t>
  </si>
  <si>
    <t>M1244</t>
  </si>
  <si>
    <t>M1245</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</si>
  <si>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</si>
  <si>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</si>
  <si>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</si>
  <si>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</si>
  <si>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</si>
  <si>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</si>
  <si>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</si>
  <si>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</si>
  <si>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</si>
  <si>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</si>
  <si>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</si>
  <si>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</si>
  <si>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</si>
  <si>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</si>
  <si>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</si>
  <si>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</si>
  <si>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</si>
  <si>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</si>
  <si>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</si>
  <si>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</si>
  <si>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</si>
  <si>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</si>
  <si>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</si>
  <si>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</si>
  <si>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</si>
  <si>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</si>
  <si>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</si>
  <si>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</si>
  <si>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M1350</t>
  </si>
  <si>
    <t>M1351</t>
  </si>
  <si>
    <t>M1356</t>
  </si>
  <si>
    <t>M1358</t>
  </si>
  <si>
    <t>M1359</t>
  </si>
  <si>
    <t>M1360</t>
  </si>
  <si>
    <t>M1361</t>
  </si>
  <si>
    <t>M1362</t>
  </si>
  <si>
    <t>M1364</t>
  </si>
  <si>
    <t>M1366</t>
  </si>
  <si>
    <t>M1367</t>
  </si>
  <si>
    <t>M1368</t>
  </si>
  <si>
    <t>M1369</t>
  </si>
  <si>
    <t>M1370</t>
  </si>
  <si>
    <t>M1377</t>
  </si>
  <si>
    <t>M1378</t>
  </si>
  <si>
    <t>M1379</t>
  </si>
  <si>
    <t>M1382</t>
  </si>
  <si>
    <t>Areia grossa lavada</t>
  </si>
  <si>
    <t>M1383</t>
  </si>
  <si>
    <t>Areia fina lavada</t>
  </si>
  <si>
    <t>M1384</t>
  </si>
  <si>
    <t>M1385</t>
  </si>
  <si>
    <t>M1387</t>
  </si>
  <si>
    <t>M1388</t>
  </si>
  <si>
    <t>M1391</t>
  </si>
  <si>
    <t>M1397</t>
  </si>
  <si>
    <t>M1398</t>
  </si>
  <si>
    <t>M1408</t>
  </si>
  <si>
    <t>M1409</t>
  </si>
  <si>
    <t>M1429</t>
  </si>
  <si>
    <t>Tábua de pinho de terceira - E = 2,5 cm</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</si>
  <si>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</si>
  <si>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</si>
  <si>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</si>
  <si>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</si>
  <si>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</si>
  <si>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</si>
  <si>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</si>
  <si>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</si>
  <si>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</si>
  <si>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</si>
  <si>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</si>
  <si>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</si>
  <si>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</si>
  <si>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</si>
  <si>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</si>
  <si>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</si>
  <si>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</si>
  <si>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</si>
  <si>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</si>
  <si>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</si>
  <si>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</si>
  <si>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</si>
  <si>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</si>
  <si>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M1472</t>
  </si>
  <si>
    <t>M1481</t>
  </si>
  <si>
    <t>M1496</t>
  </si>
  <si>
    <t>M1498</t>
  </si>
  <si>
    <t>M1518</t>
  </si>
  <si>
    <t>M1519</t>
  </si>
  <si>
    <t>M1520</t>
  </si>
  <si>
    <t>M1526</t>
  </si>
  <si>
    <t>M1527</t>
  </si>
  <si>
    <t>M1528</t>
  </si>
  <si>
    <t>M1546</t>
  </si>
  <si>
    <t>M1553</t>
  </si>
  <si>
    <t>M1575</t>
  </si>
  <si>
    <t>M1577</t>
  </si>
  <si>
    <t>M1585</t>
  </si>
  <si>
    <t>M1591</t>
  </si>
  <si>
    <t>M1600</t>
  </si>
  <si>
    <t>M1602</t>
  </si>
  <si>
    <t>M1603</t>
  </si>
  <si>
    <t>M1605</t>
  </si>
  <si>
    <t>M1606</t>
  </si>
  <si>
    <t>M1614</t>
  </si>
  <si>
    <t>M1616</t>
  </si>
  <si>
    <t>M1617</t>
  </si>
  <si>
    <t>M1618</t>
  </si>
  <si>
    <t>M1624</t>
  </si>
  <si>
    <t>M1636</t>
  </si>
  <si>
    <t>M1638</t>
  </si>
  <si>
    <t>M1639</t>
  </si>
  <si>
    <t>M1640</t>
  </si>
  <si>
    <t>M1642</t>
  </si>
  <si>
    <t>M1643</t>
  </si>
  <si>
    <t>M1644</t>
  </si>
  <si>
    <t>M1646</t>
  </si>
  <si>
    <t>M1649</t>
  </si>
  <si>
    <t>M1653</t>
  </si>
  <si>
    <t>M1655</t>
  </si>
  <si>
    <t>M1656</t>
  </si>
  <si>
    <t>M1662</t>
  </si>
  <si>
    <t>M1665</t>
  </si>
  <si>
    <t>M1673</t>
  </si>
  <si>
    <t>M1675</t>
  </si>
  <si>
    <t>M1702</t>
  </si>
  <si>
    <t>M1719</t>
  </si>
  <si>
    <t>M1720</t>
  </si>
  <si>
    <t>M1731</t>
  </si>
  <si>
    <t>M1732</t>
  </si>
  <si>
    <t>M1733</t>
  </si>
  <si>
    <t>M1735</t>
  </si>
  <si>
    <t>M1736</t>
  </si>
  <si>
    <t>M1737</t>
  </si>
  <si>
    <t>M1739</t>
  </si>
  <si>
    <t>M1740</t>
  </si>
  <si>
    <t>M1741</t>
  </si>
  <si>
    <t>M1742</t>
  </si>
  <si>
    <t>M1747</t>
  </si>
  <si>
    <t>M1749</t>
  </si>
  <si>
    <t>M1750</t>
  </si>
  <si>
    <t>M1753</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</si>
  <si>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</si>
  <si>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</si>
  <si>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</si>
  <si>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</si>
  <si>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</si>
  <si>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</si>
  <si>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</si>
  <si>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</si>
  <si>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</si>
  <si>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</si>
  <si>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</si>
  <si>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</si>
  <si>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</si>
  <si>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</si>
  <si>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</si>
  <si>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</si>
  <si>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</si>
  <si>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</si>
  <si>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</si>
  <si>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</si>
  <si>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M1795</t>
  </si>
  <si>
    <t>M1796</t>
  </si>
  <si>
    <t>M1797</t>
  </si>
  <si>
    <t>M1800</t>
  </si>
  <si>
    <t>M1811</t>
  </si>
  <si>
    <t>M1812</t>
  </si>
  <si>
    <t>Estronca de madeira - D = 20 cm</t>
  </si>
  <si>
    <t>M1819</t>
  </si>
  <si>
    <t>M1820</t>
  </si>
  <si>
    <t>M1844</t>
  </si>
  <si>
    <t>M1845</t>
  </si>
  <si>
    <t>Ancoragem passiva aderente para 10 cordoalhas - D = 15,2 mm</t>
  </si>
  <si>
    <t>M1868</t>
  </si>
  <si>
    <t>M1869</t>
  </si>
  <si>
    <t>M1870</t>
  </si>
  <si>
    <t>Cunha metálica para cordoalha - D = 12,7 mm</t>
  </si>
  <si>
    <t>M1874</t>
  </si>
  <si>
    <t>M1875</t>
  </si>
  <si>
    <t>M1876</t>
  </si>
  <si>
    <t>Válvula manchete - D = 32 mm</t>
  </si>
  <si>
    <t>M1877</t>
  </si>
  <si>
    <t>Válvula manchete - D = 40 mm</t>
  </si>
  <si>
    <t>M1879</t>
  </si>
  <si>
    <t>M1880</t>
  </si>
  <si>
    <t>M1907</t>
  </si>
  <si>
    <t>M1909</t>
  </si>
  <si>
    <t>M1911</t>
  </si>
  <si>
    <t>M1912</t>
  </si>
  <si>
    <t>M1913</t>
  </si>
  <si>
    <t>M1919</t>
  </si>
  <si>
    <t>M1922</t>
  </si>
  <si>
    <t>Tubo de PVC espaguete - D = 14 mm</t>
  </si>
  <si>
    <t>M1926</t>
  </si>
  <si>
    <t>M1927</t>
  </si>
  <si>
    <t>M1928</t>
  </si>
  <si>
    <t>M1931</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</si>
  <si>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</si>
  <si>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</si>
  <si>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</si>
  <si>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</si>
  <si>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</si>
  <si>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</si>
  <si>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</si>
  <si>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</si>
  <si>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</si>
  <si>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</si>
  <si>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</si>
  <si>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</si>
  <si>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</si>
  <si>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</si>
  <si>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</si>
  <si>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</si>
  <si>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</si>
  <si>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</si>
  <si>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</si>
  <si>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</si>
  <si>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</si>
  <si>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</si>
  <si>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</si>
  <si>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M1965</t>
  </si>
  <si>
    <t>M1966</t>
  </si>
  <si>
    <t>Defensa metálica maleável simples</t>
  </si>
  <si>
    <t>M1967</t>
  </si>
  <si>
    <t>Defensa metálica maleável dupla</t>
  </si>
  <si>
    <t>M1968</t>
  </si>
  <si>
    <t>M1969</t>
  </si>
  <si>
    <t>M1970</t>
  </si>
  <si>
    <t>M1971</t>
  </si>
  <si>
    <t>M1974</t>
  </si>
  <si>
    <t>M1976</t>
  </si>
  <si>
    <t>M1977</t>
  </si>
  <si>
    <t>M1979</t>
  </si>
  <si>
    <t>M1980</t>
  </si>
  <si>
    <t>M1981</t>
  </si>
  <si>
    <t>M1982</t>
  </si>
  <si>
    <t>M1983</t>
  </si>
  <si>
    <t>M1984</t>
  </si>
  <si>
    <t>M1985</t>
  </si>
  <si>
    <t>M1986</t>
  </si>
  <si>
    <t>M1987</t>
  </si>
  <si>
    <t>M1988</t>
  </si>
  <si>
    <t>M1990</t>
  </si>
  <si>
    <t>M1991</t>
  </si>
  <si>
    <t>M1994</t>
  </si>
  <si>
    <t>M1996</t>
  </si>
  <si>
    <t>M1997</t>
  </si>
  <si>
    <t>M1998</t>
  </si>
  <si>
    <t>M1999</t>
  </si>
  <si>
    <t>M2000</t>
  </si>
  <si>
    <t>M2001</t>
  </si>
  <si>
    <t>M2002</t>
  </si>
  <si>
    <t>M2003</t>
  </si>
  <si>
    <t>M2004</t>
  </si>
  <si>
    <t>M2005</t>
  </si>
  <si>
    <t>M2006</t>
  </si>
  <si>
    <t>M2007</t>
  </si>
  <si>
    <t>M2008</t>
  </si>
  <si>
    <t>M2009</t>
  </si>
  <si>
    <t>M2010</t>
  </si>
  <si>
    <t>M2011</t>
  </si>
  <si>
    <t>M2012</t>
  </si>
  <si>
    <t>M2014</t>
  </si>
  <si>
    <t>M2016</t>
  </si>
  <si>
    <t>M2017</t>
  </si>
  <si>
    <t>M2018</t>
  </si>
  <si>
    <t>M2019</t>
  </si>
  <si>
    <t>M2020</t>
  </si>
  <si>
    <t>M2021</t>
  </si>
  <si>
    <t>M2024</t>
  </si>
  <si>
    <t>M2025</t>
  </si>
  <si>
    <t>M2026</t>
  </si>
  <si>
    <t>Estopim</t>
  </si>
  <si>
    <t>M2027</t>
  </si>
  <si>
    <t>M2028</t>
  </si>
  <si>
    <t>M2029</t>
  </si>
  <si>
    <t>M2030</t>
  </si>
  <si>
    <t>M2031</t>
  </si>
  <si>
    <t>M2032</t>
  </si>
  <si>
    <t>M2033</t>
  </si>
  <si>
    <t>M2034</t>
  </si>
  <si>
    <t>Solvente para tinta à base de resina acrílica</t>
  </si>
  <si>
    <t>M2035</t>
  </si>
  <si>
    <t>M2036</t>
  </si>
  <si>
    <t>M2037</t>
  </si>
  <si>
    <t>M2038</t>
  </si>
  <si>
    <t>M2040</t>
  </si>
  <si>
    <t>Massa termoplástica para aspersão</t>
  </si>
  <si>
    <t>M2041</t>
  </si>
  <si>
    <t>M2042</t>
  </si>
  <si>
    <t>Emulsão explosiva encartuchada</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</si>
  <si>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</si>
  <si>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</si>
  <si>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</si>
  <si>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</si>
  <si>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</si>
  <si>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</si>
  <si>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</si>
  <si>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</si>
  <si>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</si>
  <si>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</si>
  <si>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</si>
  <si>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</si>
  <si>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</si>
  <si>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</si>
  <si>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</si>
  <si>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</si>
  <si>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</si>
  <si>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</si>
  <si>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</si>
  <si>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</si>
  <si>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</si>
  <si>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</si>
  <si>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</si>
  <si>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</si>
  <si>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</si>
  <si>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</si>
  <si>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</si>
  <si>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</si>
  <si>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</si>
  <si>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</si>
  <si>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</si>
  <si>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</si>
  <si>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M2092</t>
  </si>
  <si>
    <t>Emulsão asfáltica para imprimação</t>
  </si>
  <si>
    <t>M2093</t>
  </si>
  <si>
    <t>Material fresado</t>
  </si>
  <si>
    <t>M2097</t>
  </si>
  <si>
    <t>M2102</t>
  </si>
  <si>
    <t>M2110</t>
  </si>
  <si>
    <t>M2111</t>
  </si>
  <si>
    <t>M2112</t>
  </si>
  <si>
    <t>M2113</t>
  </si>
  <si>
    <t>M2114</t>
  </si>
  <si>
    <t>M2115</t>
  </si>
  <si>
    <t>M2117</t>
  </si>
  <si>
    <t>M2118</t>
  </si>
  <si>
    <t>M2119</t>
  </si>
  <si>
    <t>M2128</t>
  </si>
  <si>
    <t>M2130</t>
  </si>
  <si>
    <t>M2135</t>
  </si>
  <si>
    <t>M2137</t>
  </si>
  <si>
    <t>M2138</t>
  </si>
  <si>
    <t>M2140</t>
  </si>
  <si>
    <t>Coroa de diamante linha AWG</t>
  </si>
  <si>
    <t>M2141</t>
  </si>
  <si>
    <t>M2142</t>
  </si>
  <si>
    <t>M2143</t>
  </si>
  <si>
    <t>M2144</t>
  </si>
  <si>
    <t>M2145</t>
  </si>
  <si>
    <t>M2146</t>
  </si>
  <si>
    <t>M2147</t>
  </si>
  <si>
    <t>M2148</t>
  </si>
  <si>
    <t>M2150</t>
  </si>
  <si>
    <t>M2152</t>
  </si>
  <si>
    <t>Aditivo de cura para concreto</t>
  </si>
  <si>
    <t>M2153</t>
  </si>
  <si>
    <t>Coroa de diamante linha HWG</t>
  </si>
  <si>
    <t>M2156</t>
  </si>
  <si>
    <t>Coroa de diamante linha NWG</t>
  </si>
  <si>
    <t>M2158</t>
  </si>
  <si>
    <t>Argamassa asfáltica</t>
  </si>
  <si>
    <t>M2160</t>
  </si>
  <si>
    <t>M2162</t>
  </si>
  <si>
    <t>Coroa de widia linha AWG</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</si>
  <si>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</si>
  <si>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</si>
  <si>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</si>
  <si>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</si>
  <si>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</si>
  <si>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</si>
  <si>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</si>
  <si>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</si>
  <si>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</si>
  <si>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</si>
  <si>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</si>
  <si>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</si>
  <si>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</si>
  <si>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</si>
  <si>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</si>
  <si>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</si>
  <si>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</si>
  <si>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</si>
  <si>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</si>
  <si>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</si>
  <si>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</si>
  <si>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</si>
  <si>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</si>
  <si>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</si>
  <si>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</si>
  <si>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</si>
  <si>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</si>
  <si>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</si>
  <si>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</si>
  <si>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Coroa de widia linha HWG</t>
  </si>
  <si>
    <t>M2193</t>
  </si>
  <si>
    <t>Coroa de widia linha NWG</t>
  </si>
  <si>
    <t>M2197</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</si>
  <si>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</si>
  <si>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</si>
  <si>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</si>
  <si>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</si>
  <si>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</si>
  <si>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</si>
  <si>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</si>
  <si>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</si>
  <si>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</si>
  <si>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</si>
  <si>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</si>
  <si>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</si>
  <si>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</si>
  <si>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</si>
  <si>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</si>
  <si>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</si>
  <si>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</si>
  <si>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</si>
  <si>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</si>
  <si>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</si>
  <si>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</si>
  <si>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par</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</si>
  <si>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</si>
  <si>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</si>
  <si>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</si>
  <si>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</si>
  <si>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</si>
  <si>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</si>
  <si>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</si>
  <si>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</si>
  <si>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</si>
  <si>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</si>
  <si>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</si>
  <si>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</si>
  <si>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</si>
  <si>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</si>
  <si>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</si>
  <si>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</si>
  <si>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</si>
  <si>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</si>
  <si>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</si>
  <si>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</si>
  <si>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</si>
  <si>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</si>
  <si>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</si>
  <si>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</si>
  <si>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</si>
  <si>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</si>
  <si>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</si>
  <si>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</si>
  <si>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</si>
  <si>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</si>
  <si>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</si>
  <si>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</si>
  <si>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</si>
  <si>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</si>
  <si>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</si>
  <si>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</si>
  <si>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</si>
  <si>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</si>
  <si>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</si>
  <si>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</si>
  <si>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</si>
  <si>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</si>
  <si>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</si>
  <si>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</si>
  <si>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</si>
  <si>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Revestimento com conector linha AW</t>
  </si>
  <si>
    <t>M2277</t>
  </si>
  <si>
    <t>M2281</t>
  </si>
  <si>
    <t>M2282</t>
  </si>
  <si>
    <t>M2284</t>
  </si>
  <si>
    <t>Revestimento com conector linha HW</t>
  </si>
  <si>
    <t>M2285</t>
  </si>
  <si>
    <t>Revestimento com conector linha NW</t>
  </si>
  <si>
    <t>M2292</t>
  </si>
  <si>
    <t>M2293</t>
  </si>
  <si>
    <t>M2294</t>
  </si>
  <si>
    <t>M2298</t>
  </si>
  <si>
    <t>M2299</t>
  </si>
  <si>
    <t>M2300</t>
  </si>
  <si>
    <t>M2301</t>
  </si>
  <si>
    <t>M2303</t>
  </si>
  <si>
    <t>Sapata de widia linha NW</t>
  </si>
  <si>
    <t>M2304</t>
  </si>
  <si>
    <t>M2308</t>
  </si>
  <si>
    <t>M2313</t>
  </si>
  <si>
    <t>M2314</t>
  </si>
  <si>
    <t>M2316</t>
  </si>
  <si>
    <t>M2317</t>
  </si>
  <si>
    <t>M2318</t>
  </si>
  <si>
    <t>M2319</t>
  </si>
  <si>
    <t>M2320</t>
  </si>
  <si>
    <t>M2321</t>
  </si>
  <si>
    <t>M2334</t>
  </si>
  <si>
    <t>Coroa de widia linha BWG</t>
  </si>
  <si>
    <t>M2356</t>
  </si>
  <si>
    <t>Brita padrão para lastro ferroviário</t>
  </si>
  <si>
    <t>M2358</t>
  </si>
  <si>
    <t>Palmilha de borracha para dormente de concreto</t>
  </si>
  <si>
    <t>M2364</t>
  </si>
  <si>
    <t>M2365</t>
  </si>
  <si>
    <t>M2370</t>
  </si>
  <si>
    <t>Dormentes de madeira para AMV</t>
  </si>
  <si>
    <t>M2379</t>
  </si>
  <si>
    <t>Coroa de diamante linha BWG</t>
  </si>
  <si>
    <t>M2383</t>
  </si>
  <si>
    <t>Revestimento com conector linha BW</t>
  </si>
  <si>
    <t>M2386</t>
  </si>
  <si>
    <t>M2388</t>
  </si>
  <si>
    <t>M2389</t>
  </si>
  <si>
    <t>M2419</t>
  </si>
  <si>
    <t>M2420</t>
  </si>
  <si>
    <t>M2421</t>
  </si>
  <si>
    <t>M2423</t>
  </si>
  <si>
    <t>M2424</t>
  </si>
  <si>
    <t>M2425</t>
  </si>
  <si>
    <t>M2426</t>
  </si>
  <si>
    <t>M2427</t>
  </si>
  <si>
    <t>M2428</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</si>
  <si>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</si>
  <si>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</si>
  <si>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</si>
  <si>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</si>
  <si>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</si>
  <si>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</si>
  <si>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</si>
  <si>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</si>
  <si>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</si>
  <si>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</si>
  <si>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</si>
  <si>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</si>
  <si>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</si>
  <si>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</si>
  <si>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</si>
  <si>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</si>
  <si>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</si>
  <si>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</si>
  <si>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</si>
  <si>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</si>
  <si>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</si>
  <si>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</si>
  <si>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</si>
  <si>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</si>
  <si>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</si>
  <si>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</si>
  <si>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</si>
  <si>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</si>
  <si>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</si>
  <si>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</si>
  <si>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</si>
  <si>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</si>
  <si>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</si>
  <si>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</si>
  <si>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</si>
  <si>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</si>
  <si>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</si>
  <si>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</si>
  <si>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</si>
  <si>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</si>
  <si>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</si>
  <si>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</si>
  <si>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</si>
  <si>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</si>
  <si>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</si>
  <si>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</si>
  <si>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</si>
  <si>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</si>
  <si>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</si>
  <si>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</si>
  <si>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</si>
  <si>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</si>
  <si>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</si>
  <si>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</si>
  <si>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</si>
  <si>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</si>
  <si>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</si>
  <si>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</si>
  <si>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</si>
  <si>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</si>
  <si>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</si>
  <si>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</si>
  <si>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</si>
  <si>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</si>
  <si>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</si>
  <si>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</si>
  <si>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</si>
  <si>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</si>
  <si>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</si>
  <si>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</si>
  <si>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</si>
  <si>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</si>
  <si>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</si>
  <si>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</si>
  <si>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</si>
  <si>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</si>
  <si>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</si>
  <si>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</si>
  <si>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</si>
  <si>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</si>
  <si>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</si>
  <si>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</si>
  <si>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</si>
  <si>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</si>
  <si>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</si>
  <si>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</si>
  <si>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</si>
  <si>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</si>
  <si>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</si>
  <si>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</si>
  <si>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</si>
  <si>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</si>
  <si>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</si>
  <si>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</si>
  <si>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</si>
  <si>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</si>
  <si>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</si>
  <si>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</si>
  <si>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</si>
  <si>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</si>
  <si>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</si>
  <si>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</si>
  <si>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</si>
  <si>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</si>
  <si>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</si>
  <si>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</si>
  <si>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</si>
  <si>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</si>
  <si>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</si>
  <si>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</si>
  <si>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</si>
  <si>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</si>
  <si>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</si>
  <si>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</si>
  <si>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</si>
  <si>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</si>
  <si>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</si>
  <si>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</si>
  <si>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</si>
  <si>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</si>
  <si>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</si>
  <si>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</si>
  <si>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</si>
  <si>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</si>
  <si>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</si>
  <si>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</si>
  <si>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</si>
  <si>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</si>
  <si>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</si>
  <si>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</si>
  <si>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</si>
  <si>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</si>
  <si>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</si>
  <si>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</si>
  <si>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</si>
  <si>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</si>
  <si>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</si>
  <si>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</si>
  <si>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</si>
  <si>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</si>
  <si>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</si>
  <si>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</si>
  <si>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</si>
  <si>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</si>
  <si>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</si>
  <si>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</si>
  <si>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</si>
  <si>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</si>
  <si>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</si>
  <si>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</si>
  <si>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</si>
  <si>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</si>
  <si>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</si>
  <si>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</si>
  <si>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</si>
  <si>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</si>
  <si>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</si>
  <si>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</si>
  <si>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</si>
  <si>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</si>
  <si>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M2597</t>
  </si>
  <si>
    <t>M2598</t>
  </si>
  <si>
    <t>M2599</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</si>
  <si>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</si>
  <si>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</si>
  <si>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</si>
  <si>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</si>
  <si>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</si>
  <si>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</si>
  <si>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</si>
  <si>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</si>
  <si>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</si>
  <si>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</si>
  <si>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</si>
  <si>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</si>
  <si>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</si>
  <si>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</si>
  <si>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</si>
  <si>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</si>
  <si>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</si>
  <si>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</si>
  <si>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</si>
  <si>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</si>
  <si>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</si>
  <si>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</si>
  <si>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</si>
  <si>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</si>
  <si>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</si>
  <si>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</si>
  <si>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</si>
  <si>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</si>
  <si>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</si>
  <si>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</si>
  <si>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</si>
  <si>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</si>
  <si>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</si>
  <si>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</si>
  <si>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</si>
  <si>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</si>
  <si>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</si>
  <si>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</si>
  <si>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</si>
  <si>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</si>
  <si>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</si>
  <si>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</si>
  <si>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</si>
  <si>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</si>
  <si>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</si>
  <si>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M2624</t>
  </si>
  <si>
    <t>M2625</t>
  </si>
  <si>
    <t>M2626</t>
  </si>
  <si>
    <t>M2627</t>
  </si>
  <si>
    <t>M2628</t>
  </si>
  <si>
    <t>M2629</t>
  </si>
  <si>
    <t>M2631</t>
  </si>
  <si>
    <t>M2632</t>
  </si>
  <si>
    <t>M2633</t>
  </si>
  <si>
    <t>M2634</t>
  </si>
  <si>
    <t>M2635</t>
  </si>
  <si>
    <t>M2636</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</si>
  <si>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</si>
  <si>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</si>
  <si>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</si>
  <si>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</si>
  <si>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</si>
  <si>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</si>
  <si>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</si>
  <si>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</si>
  <si>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</si>
  <si>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</si>
  <si>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</si>
  <si>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</si>
  <si>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</si>
  <si>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</si>
  <si>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</si>
  <si>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</si>
  <si>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</si>
  <si>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</si>
  <si>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</si>
  <si>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</si>
  <si>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</si>
  <si>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</si>
  <si>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</si>
  <si>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M2649</t>
  </si>
  <si>
    <t>Aparelho de apoio metálico esférico unidirecional com 4 chumbadores e capacidade de 8.000 kN</t>
  </si>
  <si>
    <t>M2650</t>
  </si>
  <si>
    <t>Aparelho de apoio metálico esférico unidirecional com 4 chumbadores e capacidade de 8.500 kN</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</si>
  <si>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</si>
  <si>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</si>
  <si>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</si>
  <si>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</si>
  <si>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</si>
  <si>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</si>
  <si>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</si>
  <si>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</si>
  <si>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</si>
  <si>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</si>
  <si>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</si>
  <si>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</si>
  <si>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</si>
  <si>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</si>
  <si>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</si>
  <si>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</si>
  <si>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</si>
  <si>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</si>
  <si>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</si>
  <si>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</si>
  <si>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</si>
  <si>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</si>
  <si>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</si>
  <si>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</si>
  <si>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</si>
  <si>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</si>
  <si>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</si>
  <si>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</si>
  <si>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</si>
  <si>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</si>
  <si>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</si>
  <si>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</si>
  <si>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</si>
  <si>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</si>
  <si>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</si>
  <si>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</si>
  <si>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</si>
  <si>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</si>
  <si>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</si>
  <si>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</si>
  <si>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</si>
  <si>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</si>
  <si>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</si>
  <si>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</si>
  <si>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</si>
  <si>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</si>
  <si>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</si>
  <si>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</si>
  <si>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</si>
  <si>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</si>
  <si>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</si>
  <si>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</si>
  <si>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</si>
  <si>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</si>
  <si>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</si>
  <si>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</si>
  <si>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</si>
  <si>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</si>
  <si>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</si>
  <si>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</si>
  <si>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</si>
  <si>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</si>
  <si>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</si>
  <si>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</si>
  <si>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</si>
  <si>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</si>
  <si>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</si>
  <si>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</si>
  <si>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</si>
  <si>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</si>
  <si>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</si>
  <si>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</si>
  <si>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</si>
  <si>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</si>
  <si>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</si>
  <si>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</si>
  <si>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</si>
  <si>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</si>
  <si>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</si>
  <si>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</si>
  <si>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</si>
  <si>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</si>
  <si>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</si>
  <si>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</si>
  <si>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</si>
  <si>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</si>
  <si>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</si>
  <si>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</si>
  <si>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</si>
  <si>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</si>
  <si>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</si>
  <si>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</si>
  <si>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</si>
  <si>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</si>
  <si>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</si>
  <si>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</si>
  <si>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</si>
  <si>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</si>
  <si>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</si>
  <si>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</si>
  <si>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</si>
  <si>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</si>
  <si>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</si>
  <si>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</si>
  <si>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</si>
  <si>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</si>
  <si>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</si>
  <si>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</si>
  <si>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</si>
  <si>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</si>
  <si>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</si>
  <si>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</si>
  <si>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</si>
  <si>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</si>
  <si>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</si>
  <si>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</si>
  <si>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</si>
  <si>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</si>
  <si>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</si>
  <si>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</si>
  <si>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</si>
  <si>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</si>
  <si>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</si>
  <si>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</si>
  <si>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</si>
  <si>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</si>
  <si>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</si>
  <si>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</si>
  <si>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</si>
  <si>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</si>
  <si>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</si>
  <si>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</si>
  <si>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</si>
  <si>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</si>
  <si>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</si>
  <si>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</si>
  <si>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</si>
  <si>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</si>
  <si>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</si>
  <si>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</si>
  <si>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</si>
  <si>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</si>
  <si>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</si>
  <si>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</si>
  <si>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</si>
  <si>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</si>
  <si>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</si>
  <si>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</si>
  <si>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</si>
  <si>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</si>
  <si>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</si>
  <si>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</si>
  <si>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</si>
  <si>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</si>
  <si>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</si>
  <si>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</si>
  <si>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</si>
  <si>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</si>
  <si>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</si>
  <si>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</si>
  <si>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</si>
  <si>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</si>
  <si>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</si>
  <si>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</si>
  <si>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</si>
  <si>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</si>
  <si>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</si>
  <si>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</si>
  <si>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</si>
  <si>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</si>
  <si>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</si>
  <si>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</si>
  <si>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</si>
  <si>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</si>
  <si>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</si>
  <si>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</si>
  <si>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</si>
  <si>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</si>
  <si>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</si>
  <si>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</si>
  <si>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</si>
  <si>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</si>
  <si>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</si>
  <si>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</si>
  <si>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</si>
  <si>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</si>
  <si>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</si>
  <si>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</si>
  <si>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</si>
  <si>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</si>
  <si>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</si>
  <si>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</si>
  <si>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</si>
  <si>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</si>
  <si>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</si>
  <si>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</si>
  <si>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</si>
  <si>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</si>
  <si>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</si>
  <si>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</si>
  <si>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</si>
  <si>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</si>
  <si>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</si>
  <si>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</si>
  <si>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</si>
  <si>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</si>
  <si>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</si>
  <si>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</si>
  <si>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</si>
  <si>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</si>
  <si>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</si>
  <si>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</si>
  <si>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</si>
  <si>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</si>
  <si>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</si>
  <si>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</si>
  <si>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</si>
  <si>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</si>
  <si>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</si>
  <si>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</si>
  <si>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</si>
  <si>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</si>
  <si>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</si>
  <si>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</si>
  <si>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</si>
  <si>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</si>
  <si>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</si>
  <si>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</si>
  <si>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</si>
  <si>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</si>
  <si>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</si>
  <si>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</si>
  <si>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</si>
  <si>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</si>
  <si>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</si>
  <si>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</si>
  <si>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</si>
  <si>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</si>
  <si>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</si>
  <si>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</si>
  <si>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</si>
  <si>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</si>
  <si>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</si>
  <si>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</si>
  <si>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</si>
  <si>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</si>
  <si>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</si>
  <si>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</si>
  <si>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</si>
  <si>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</si>
  <si>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</si>
  <si>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</si>
  <si>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</si>
  <si>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</si>
  <si>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</si>
  <si>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</si>
  <si>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</si>
  <si>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</si>
  <si>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</si>
  <si>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</si>
  <si>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</si>
  <si>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</si>
  <si>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</si>
  <si>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</si>
  <si>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</si>
  <si>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</si>
  <si>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</si>
  <si>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</si>
  <si>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</si>
  <si>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</si>
  <si>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</si>
  <si>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</si>
  <si>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</si>
  <si>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</si>
  <si>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</si>
  <si>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</si>
  <si>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</si>
  <si>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</si>
  <si>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</si>
  <si>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</si>
  <si>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</si>
  <si>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</si>
  <si>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</si>
  <si>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</si>
  <si>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</si>
  <si>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</si>
  <si>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</si>
  <si>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</si>
  <si>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</si>
  <si>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</si>
  <si>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</si>
  <si>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M2979</t>
  </si>
  <si>
    <t>M3089</t>
  </si>
  <si>
    <t>M3091</t>
  </si>
  <si>
    <t>M3093</t>
  </si>
  <si>
    <t>M3094</t>
  </si>
  <si>
    <t>M3095</t>
  </si>
  <si>
    <t>Válvula manchete - D = 20 mm</t>
  </si>
  <si>
    <t>M3126</t>
  </si>
  <si>
    <t>M3153</t>
  </si>
  <si>
    <t>M3170</t>
  </si>
  <si>
    <t>M3171</t>
  </si>
  <si>
    <t>M3172</t>
  </si>
  <si>
    <t>M3173</t>
  </si>
  <si>
    <t>M3174</t>
  </si>
  <si>
    <t>M3177</t>
  </si>
  <si>
    <t>M3178</t>
  </si>
  <si>
    <t>Material para aterro reforçado com fitas metálicas</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</si>
  <si>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</si>
  <si>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</si>
  <si>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</si>
  <si>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</si>
  <si>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</si>
  <si>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</si>
  <si>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</si>
  <si>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</si>
  <si>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</si>
  <si>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</si>
  <si>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</si>
  <si>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</si>
  <si>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</si>
  <si>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</si>
  <si>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</si>
  <si>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</si>
  <si>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</si>
  <si>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</si>
  <si>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</si>
  <si>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</si>
  <si>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</si>
  <si>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</si>
  <si>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</si>
  <si>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</si>
  <si>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</si>
  <si>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</si>
  <si>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</si>
  <si>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</si>
  <si>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</si>
  <si>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</si>
  <si>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</si>
  <si>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</si>
  <si>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</si>
  <si>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</si>
  <si>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</si>
  <si>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</si>
  <si>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</si>
  <si>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</si>
  <si>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</si>
  <si>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</si>
  <si>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</si>
  <si>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</si>
  <si>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M3227</t>
  </si>
  <si>
    <t>M3228</t>
  </si>
  <si>
    <t>M3229</t>
  </si>
  <si>
    <t>M3230</t>
  </si>
  <si>
    <t>M3231</t>
  </si>
  <si>
    <t>M3233</t>
  </si>
  <si>
    <t>M3235</t>
  </si>
  <si>
    <t>Película retrorrefletiva tipo I</t>
  </si>
  <si>
    <t>M3236</t>
  </si>
  <si>
    <t>M3237</t>
  </si>
  <si>
    <t>M3238</t>
  </si>
  <si>
    <t>Película não retrorrefletiva tipo IV</t>
  </si>
  <si>
    <t>M3239</t>
  </si>
  <si>
    <t>Película retrorrefletiva tipo X</t>
  </si>
  <si>
    <t>M3240</t>
  </si>
  <si>
    <t>M3241</t>
  </si>
  <si>
    <t>M3242</t>
  </si>
  <si>
    <t>M3245</t>
  </si>
  <si>
    <t>M3270</t>
  </si>
  <si>
    <t>M3271</t>
  </si>
  <si>
    <t>M3272</t>
  </si>
  <si>
    <t>M3273</t>
  </si>
  <si>
    <t>M3274</t>
  </si>
  <si>
    <t>M3275</t>
  </si>
  <si>
    <t>M3276</t>
  </si>
  <si>
    <t>M3277</t>
  </si>
  <si>
    <t>M3278</t>
  </si>
  <si>
    <t>M3279</t>
  </si>
  <si>
    <t>M3280</t>
  </si>
  <si>
    <t>M3360</t>
  </si>
  <si>
    <t>M3361</t>
  </si>
  <si>
    <t>M3362</t>
  </si>
  <si>
    <t>M3363</t>
  </si>
  <si>
    <t>M3364</t>
  </si>
  <si>
    <t>M3365</t>
  </si>
  <si>
    <t>M3366</t>
  </si>
  <si>
    <t>M3367</t>
  </si>
  <si>
    <t>M3368</t>
  </si>
  <si>
    <t>M3369</t>
  </si>
  <si>
    <t>M3370</t>
  </si>
  <si>
    <t>M3371</t>
  </si>
  <si>
    <t>M3372</t>
  </si>
  <si>
    <t>M3501</t>
  </si>
  <si>
    <t>M3502</t>
  </si>
  <si>
    <t>M3503</t>
  </si>
  <si>
    <t>M3504</t>
  </si>
  <si>
    <t>M3505</t>
  </si>
  <si>
    <t>Material demolido - concreto simples</t>
  </si>
  <si>
    <t>M3506</t>
  </si>
  <si>
    <t>Material demolido - madeira</t>
  </si>
  <si>
    <t>M3507</t>
  </si>
  <si>
    <t>M3508</t>
  </si>
  <si>
    <t>M3509</t>
  </si>
  <si>
    <t>M3510</t>
  </si>
  <si>
    <t>Material demolido - alvenaria</t>
  </si>
  <si>
    <t>M3511</t>
  </si>
  <si>
    <t>Acessórios e materiais metálicos</t>
  </si>
  <si>
    <t>M3512</t>
  </si>
  <si>
    <t>Material demolido - concreto armado</t>
  </si>
  <si>
    <t>M3513</t>
  </si>
  <si>
    <t>M3514</t>
  </si>
  <si>
    <t>M3515</t>
  </si>
  <si>
    <t>Veículos de pequeno porte incendiados em rodovia</t>
  </si>
  <si>
    <t>M3720</t>
  </si>
  <si>
    <t>Material asfáltico removido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</si>
  <si>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</si>
  <si>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</si>
  <si>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</si>
  <si>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</si>
  <si>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</si>
  <si>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</si>
  <si>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</si>
  <si>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</si>
  <si>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</si>
  <si>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</si>
  <si>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</si>
  <si>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</si>
  <si>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</si>
  <si>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</si>
  <si>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</si>
  <si>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</si>
  <si>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</si>
  <si>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</si>
  <si>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</si>
  <si>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</si>
  <si>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</si>
  <si>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</si>
  <si>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</si>
  <si>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M3900</t>
  </si>
  <si>
    <t>M3901</t>
  </si>
  <si>
    <t>M3902</t>
  </si>
  <si>
    <t>M3903</t>
  </si>
  <si>
    <t>M3904</t>
  </si>
  <si>
    <t>M3905</t>
  </si>
  <si>
    <t>M3906</t>
  </si>
  <si>
    <t>M3907</t>
  </si>
  <si>
    <t>M3908</t>
  </si>
  <si>
    <t>M3909</t>
  </si>
  <si>
    <t>M3910</t>
  </si>
  <si>
    <t>M3911</t>
  </si>
  <si>
    <t>M3912</t>
  </si>
  <si>
    <t>M3913</t>
  </si>
  <si>
    <t>M3914</t>
  </si>
  <si>
    <t>M3915</t>
  </si>
  <si>
    <t>M3916</t>
  </si>
  <si>
    <t>M3917</t>
  </si>
  <si>
    <t>M3918</t>
  </si>
  <si>
    <t>M3919</t>
  </si>
  <si>
    <t>M3920</t>
  </si>
  <si>
    <t>M3921</t>
  </si>
  <si>
    <t>M3922</t>
  </si>
  <si>
    <t>Diluente para esmalte poliuretano de dois componentes</t>
  </si>
  <si>
    <t>M3923</t>
  </si>
  <si>
    <t>M3924</t>
  </si>
  <si>
    <t>M3925</t>
  </si>
  <si>
    <t>M3926</t>
  </si>
  <si>
    <t>M3927</t>
  </si>
  <si>
    <t>M3928</t>
  </si>
  <si>
    <t>M3929</t>
  </si>
  <si>
    <t>M3931</t>
  </si>
  <si>
    <t>M3932</t>
  </si>
  <si>
    <t>M3933</t>
  </si>
  <si>
    <t>M3934</t>
  </si>
  <si>
    <t>M3935</t>
  </si>
  <si>
    <t>M3936</t>
  </si>
  <si>
    <t>M3939</t>
  </si>
  <si>
    <t>M4413</t>
  </si>
  <si>
    <t>Volume
(m³)</t>
  </si>
  <si>
    <t>DMT
(km)</t>
  </si>
  <si>
    <t>Pedreira</t>
  </si>
  <si>
    <t>Obra</t>
  </si>
  <si>
    <t>CM-30 / RR-1C / RR-2C</t>
  </si>
  <si>
    <t>Refinaria</t>
  </si>
  <si>
    <t>Usina de asfalto (Pedreira)</t>
  </si>
  <si>
    <t>MOVIMENTAÇÃO DE TERRA</t>
  </si>
  <si>
    <t>Altura média (m)</t>
  </si>
  <si>
    <t>Corpo BSTC Ø0,40m</t>
  </si>
  <si>
    <t>Corpo BSTC Ø0,60m</t>
  </si>
  <si>
    <t>Corpo BSTC Ø1,00m</t>
  </si>
  <si>
    <t>vide folha de cubação</t>
  </si>
  <si>
    <t>Transporte do material de 1ª categoria para bota-fora</t>
  </si>
  <si>
    <t>Área
(m²)</t>
  </si>
  <si>
    <t>Demolição de calçadas de concreto</t>
  </si>
  <si>
    <t>LOCAL:</t>
  </si>
  <si>
    <t>SUB-TOTAL - 02</t>
  </si>
  <si>
    <t>SUB-TOTAL - 03</t>
  </si>
  <si>
    <t>PRAIA GRANDE, FUNDÃO - ES</t>
  </si>
  <si>
    <t>SINALIZAÇÃO DE VIA</t>
  </si>
  <si>
    <t>SINALIZAÇÃO  DE OBRA</t>
  </si>
  <si>
    <t>Esgotamento de água com bomba submersa</t>
  </si>
  <si>
    <t>Corpo de BSTC D = 1,00 m PA2 - areia, brita e pedra de mão comerciais</t>
  </si>
  <si>
    <t>Boca de BSTC D = 1,00 m - esconsidade 15° - areia e brita comerciais - alas retas</t>
  </si>
  <si>
    <t>Corpo de BSTC D = 0,40 m PA2 - areia, brita e pedra de mão comerciais</t>
  </si>
  <si>
    <t>Corpo de BSTC D = 0,60 m PA2 - areia, brita e pedra de mão comerciais</t>
  </si>
  <si>
    <t>Corpo de BSTC D = 0,80 m PA2 - areia, brita e pedra de mão comerciais</t>
  </si>
  <si>
    <t>Meio-fio de concreto - MFC 04 - areia e brita comerciais - fôrma de madeira</t>
  </si>
  <si>
    <t>Corte e remoção de árvores</t>
  </si>
  <si>
    <t>Dispositivo de direcionamento ou bloqueio tipo tela plástica com suporte fixo - confecção</t>
  </si>
  <si>
    <t>UNI. S/BDI</t>
  </si>
  <si>
    <t>UNIT. C/BDI</t>
  </si>
  <si>
    <t>TOTAL S/BDI</t>
  </si>
  <si>
    <t>TOTAL C/BDI</t>
  </si>
  <si>
    <t>UNID.</t>
  </si>
  <si>
    <t>SUB-TOTAL-05</t>
  </si>
  <si>
    <t>SUB-TOTAL - 07</t>
  </si>
  <si>
    <t>OBRA: DRENAGEM E PAVIMENTAÇÃO DA ORLA DA PRAIA DE FUNDÃO - TRECHO 02</t>
  </si>
  <si>
    <t>FONTE</t>
  </si>
  <si>
    <t>REFERÊNCIA DE PREÇOS</t>
  </si>
  <si>
    <t>BDI  (%)</t>
  </si>
  <si>
    <t>Planilha Referência</t>
  </si>
  <si>
    <t>Data Base</t>
  </si>
  <si>
    <t>DER-ES EDIF.</t>
  </si>
  <si>
    <t>SICRO 3</t>
  </si>
  <si>
    <t>DER-ES ROD.</t>
  </si>
  <si>
    <t>SINAPI</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</si>
  <si>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</si>
  <si>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</si>
  <si>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</si>
  <si>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</si>
  <si>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</si>
  <si>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</si>
  <si>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</si>
  <si>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Tela de aço eletrossoldada - fornecimento, preparo e colocação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</si>
  <si>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</si>
  <si>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</si>
  <si>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</si>
  <si>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</si>
  <si>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</si>
  <si>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</si>
  <si>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</si>
  <si>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</si>
  <si>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</si>
  <si>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</si>
  <si>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</si>
  <si>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</si>
  <si>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</si>
  <si>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</si>
  <si>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</si>
  <si>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</si>
  <si>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</si>
  <si>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</si>
  <si>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</si>
  <si>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</si>
  <si>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</si>
  <si>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</si>
  <si>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</si>
  <si>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</si>
  <si>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</si>
  <si>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</si>
  <si>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</si>
  <si>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</si>
  <si>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</si>
  <si>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</si>
  <si>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</si>
  <si>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</si>
  <si>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</si>
  <si>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</si>
  <si>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</si>
  <si>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</si>
  <si>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</si>
  <si>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</si>
  <si>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</si>
  <si>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</si>
  <si>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</si>
  <si>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</si>
  <si>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</si>
  <si>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</si>
  <si>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</si>
  <si>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</si>
  <si>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</si>
  <si>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</si>
  <si>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</si>
  <si>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</si>
  <si>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</si>
  <si>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</si>
  <si>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</si>
  <si>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</si>
  <si>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</si>
  <si>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</si>
  <si>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</si>
  <si>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</si>
  <si>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</si>
  <si>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</si>
  <si>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</si>
  <si>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</si>
  <si>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</si>
  <si>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</si>
  <si>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</si>
  <si>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</si>
  <si>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</si>
  <si>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</si>
  <si>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</si>
  <si>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</si>
  <si>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</si>
  <si>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</si>
  <si>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</si>
  <si>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</si>
  <si>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</si>
  <si>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</si>
  <si>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</si>
  <si>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</si>
  <si>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</si>
  <si>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</si>
  <si>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</si>
  <si>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</si>
  <si>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</si>
  <si>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</si>
  <si>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</si>
  <si>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</si>
  <si>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</si>
  <si>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</si>
  <si>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</si>
  <si>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</si>
  <si>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</si>
  <si>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</si>
  <si>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</si>
  <si>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</si>
  <si>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</si>
  <si>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</si>
  <si>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</si>
  <si>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</si>
  <si>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</si>
  <si>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</si>
  <si>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</si>
  <si>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</si>
  <si>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</si>
  <si>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</si>
  <si>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</si>
  <si>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</si>
  <si>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</si>
  <si>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</si>
  <si>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</si>
  <si>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</si>
  <si>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</si>
  <si>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</si>
  <si>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</si>
  <si>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</si>
  <si>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</si>
  <si>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</si>
  <si>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</si>
  <si>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</si>
  <si>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</si>
  <si>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</si>
  <si>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</si>
  <si>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</si>
  <si>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</si>
  <si>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</si>
  <si>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</si>
  <si>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</si>
  <si>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</si>
  <si>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</si>
  <si>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</si>
  <si>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</si>
  <si>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</si>
  <si>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</si>
  <si>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</si>
  <si>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</si>
  <si>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</si>
  <si>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</si>
  <si>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</si>
  <si>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</si>
  <si>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</si>
  <si>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</si>
  <si>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</si>
  <si>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</si>
  <si>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</si>
  <si>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</si>
  <si>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</si>
  <si>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</si>
  <si>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</si>
  <si>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</si>
  <si>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</si>
  <si>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</si>
  <si>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</si>
  <si>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</si>
  <si>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</si>
  <si>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</si>
  <si>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</si>
  <si>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</si>
  <si>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</si>
  <si>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</si>
  <si>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</si>
  <si>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</si>
  <si>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</si>
  <si>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</si>
  <si>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</si>
  <si>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</si>
  <si>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</si>
  <si>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</si>
  <si>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</si>
  <si>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</si>
  <si>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</si>
  <si>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</si>
  <si>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</si>
  <si>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</si>
  <si>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</si>
  <si>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</si>
  <si>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</si>
  <si>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</si>
  <si>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</si>
  <si>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</si>
  <si>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</si>
  <si>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</si>
  <si>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</si>
  <si>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</si>
  <si>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</si>
  <si>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</si>
  <si>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</si>
  <si>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</si>
  <si>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</si>
  <si>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</si>
  <si>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</si>
  <si>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</si>
  <si>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</si>
  <si>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</si>
  <si>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</si>
  <si>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</si>
  <si>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</si>
  <si>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</si>
  <si>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</si>
  <si>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</si>
  <si>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</si>
  <si>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</si>
  <si>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</si>
  <si>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</si>
  <si>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</si>
  <si>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</si>
  <si>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</si>
  <si>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</si>
  <si>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</si>
  <si>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</si>
  <si>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</si>
  <si>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</si>
  <si>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</si>
  <si>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</si>
  <si>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</si>
  <si>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</si>
  <si>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</si>
  <si>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</si>
  <si>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</si>
  <si>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</si>
  <si>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</si>
  <si>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</si>
  <si>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</si>
  <si>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</si>
  <si>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</si>
  <si>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</si>
  <si>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</si>
  <si>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</si>
  <si>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</si>
  <si>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</si>
  <si>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</si>
  <si>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</si>
  <si>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</si>
  <si>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</si>
  <si>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</si>
  <si>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</si>
  <si>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</si>
  <si>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</si>
  <si>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</si>
  <si>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</si>
  <si>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</si>
  <si>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</si>
  <si>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</si>
  <si>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</si>
  <si>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</si>
  <si>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</si>
  <si>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</si>
  <si>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</si>
  <si>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</si>
  <si>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</si>
  <si>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</si>
  <si>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</si>
  <si>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</si>
  <si>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</si>
  <si>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</si>
  <si>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</si>
  <si>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</si>
  <si>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</si>
  <si>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</si>
  <si>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</si>
  <si>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</si>
  <si>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</si>
  <si>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</si>
  <si>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</si>
  <si>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</si>
  <si>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</si>
  <si>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</si>
  <si>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</si>
  <si>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</si>
  <si>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</si>
  <si>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</si>
  <si>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</si>
  <si>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</si>
  <si>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</si>
  <si>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</si>
  <si>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</si>
  <si>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</si>
  <si>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</si>
  <si>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</si>
  <si>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</si>
  <si>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</si>
  <si>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</si>
  <si>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</si>
  <si>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</si>
  <si>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</si>
  <si>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</si>
  <si>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</si>
  <si>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</si>
  <si>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</si>
  <si>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</si>
  <si>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</si>
  <si>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</si>
  <si>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</si>
  <si>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</si>
  <si>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</si>
  <si>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</si>
  <si>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</si>
  <si>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</si>
  <si>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</si>
  <si>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</si>
  <si>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</si>
  <si>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</si>
  <si>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</si>
  <si>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</si>
  <si>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</si>
  <si>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</si>
  <si>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</si>
  <si>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</si>
  <si>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</si>
  <si>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</si>
  <si>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</si>
  <si>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</si>
  <si>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</si>
  <si>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</si>
  <si>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</si>
  <si>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</si>
  <si>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</si>
  <si>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</si>
  <si>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</si>
  <si>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</si>
  <si>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</si>
  <si>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</si>
  <si>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</si>
  <si>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</si>
  <si>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</si>
  <si>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</si>
  <si>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</si>
  <si>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</si>
  <si>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</si>
  <si>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</si>
  <si>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</si>
  <si>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</si>
  <si>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</si>
  <si>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</si>
  <si>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</si>
  <si>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</si>
  <si>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</si>
  <si>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</si>
  <si>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</si>
  <si>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</si>
  <si>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</si>
  <si>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</si>
  <si>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</si>
  <si>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</si>
  <si>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</si>
  <si>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</si>
  <si>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</si>
  <si>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</si>
  <si>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</si>
  <si>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</si>
  <si>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</si>
  <si>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</si>
  <si>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</si>
  <si>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</si>
  <si>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</si>
  <si>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</si>
  <si>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</si>
  <si>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</si>
  <si>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</si>
  <si>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</si>
  <si>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</si>
  <si>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</si>
  <si>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</si>
  <si>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</si>
  <si>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</si>
  <si>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</si>
  <si>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</si>
  <si>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</si>
  <si>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</si>
  <si>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</si>
  <si>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</si>
  <si>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</si>
  <si>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</si>
  <si>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</si>
  <si>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</si>
  <si>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</si>
  <si>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</si>
  <si>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</si>
  <si>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</si>
  <si>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</si>
  <si>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</si>
  <si>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</si>
  <si>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</si>
  <si>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</si>
  <si>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</si>
  <si>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</si>
  <si>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</si>
  <si>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</si>
  <si>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</si>
  <si>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</si>
  <si>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</si>
  <si>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</si>
  <si>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</si>
  <si>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</si>
  <si>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</si>
  <si>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</si>
  <si>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</si>
  <si>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</si>
  <si>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</si>
  <si>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</si>
  <si>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</si>
  <si>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</si>
  <si>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</si>
  <si>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</si>
  <si>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</si>
  <si>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</si>
  <si>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</si>
  <si>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</si>
  <si>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</si>
  <si>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</si>
  <si>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</si>
  <si>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</si>
  <si>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</si>
  <si>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</si>
  <si>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</si>
  <si>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</si>
  <si>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</si>
  <si>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</si>
  <si>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</si>
  <si>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</si>
  <si>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</si>
  <si>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</si>
  <si>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</si>
  <si>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</si>
  <si>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</si>
  <si>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</si>
  <si>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</si>
  <si>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</si>
  <si>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</si>
  <si>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</si>
  <si>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</si>
  <si>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</si>
  <si>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</si>
  <si>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</si>
  <si>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</si>
  <si>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</si>
  <si>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</si>
  <si>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</si>
  <si>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</si>
  <si>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</si>
  <si>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</si>
  <si>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</si>
  <si>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</si>
  <si>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</si>
  <si>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</si>
  <si>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</si>
  <si>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</si>
  <si>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</si>
  <si>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</si>
  <si>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</si>
  <si>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</si>
  <si>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</si>
  <si>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</si>
  <si>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</si>
  <si>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</si>
  <si>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</si>
  <si>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</si>
  <si>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</si>
  <si>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</si>
  <si>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</si>
  <si>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</si>
  <si>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</si>
  <si>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</si>
  <si>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</si>
  <si>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</si>
  <si>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</si>
  <si>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</si>
  <si>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</si>
  <si>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</si>
  <si>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</si>
  <si>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</si>
  <si>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</si>
  <si>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</si>
  <si>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</si>
  <si>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</si>
  <si>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</si>
  <si>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</si>
  <si>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</si>
  <si>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</si>
  <si>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</si>
  <si>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</si>
  <si>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</si>
  <si>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</si>
  <si>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</si>
  <si>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</si>
  <si>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</si>
  <si>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</si>
  <si>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</si>
  <si>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</si>
  <si>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</si>
  <si>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</si>
  <si>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</si>
  <si>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</si>
  <si>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</si>
  <si>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</si>
  <si>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</si>
  <si>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</si>
  <si>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</si>
  <si>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</si>
  <si>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</si>
  <si>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</si>
  <si>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</si>
  <si>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</si>
  <si>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</si>
  <si>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</si>
  <si>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</si>
  <si>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</si>
  <si>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</si>
  <si>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</si>
  <si>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</si>
  <si>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</si>
  <si>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</si>
  <si>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</si>
  <si>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</si>
  <si>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</si>
  <si>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</si>
  <si>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</si>
  <si>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</si>
  <si>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</si>
  <si>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</si>
  <si>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</si>
  <si>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</si>
  <si>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</si>
  <si>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</si>
  <si>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</si>
  <si>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</si>
  <si>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</si>
  <si>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</si>
  <si>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</si>
  <si>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</si>
  <si>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</si>
  <si>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</si>
  <si>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</si>
  <si>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</si>
  <si>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</si>
  <si>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</si>
  <si>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</si>
  <si>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</si>
  <si>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</si>
  <si>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</si>
  <si>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</si>
  <si>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</si>
  <si>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</si>
  <si>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</si>
  <si>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</si>
  <si>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</si>
  <si>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</si>
  <si>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</si>
  <si>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</si>
  <si>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</si>
  <si>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</si>
  <si>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</si>
  <si>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</si>
  <si>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</si>
  <si>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</si>
  <si>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</si>
  <si>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</si>
  <si>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</si>
  <si>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</si>
  <si>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</si>
  <si>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</si>
  <si>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</si>
  <si>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</si>
  <si>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</si>
  <si>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</si>
  <si>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</si>
  <si>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</si>
  <si>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</si>
  <si>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</si>
  <si>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</si>
  <si>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</si>
  <si>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</si>
  <si>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</si>
  <si>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</si>
  <si>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</si>
  <si>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</si>
  <si>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</si>
  <si>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</si>
  <si>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</si>
  <si>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</si>
  <si>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</si>
  <si>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</si>
  <si>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</si>
  <si>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</si>
  <si>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</si>
  <si>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</si>
  <si>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</si>
  <si>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</si>
  <si>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</si>
  <si>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</si>
  <si>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</si>
  <si>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</si>
  <si>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</si>
  <si>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</si>
  <si>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</si>
  <si>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</si>
  <si>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</si>
  <si>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</si>
  <si>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</si>
  <si>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</si>
  <si>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</si>
  <si>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</si>
  <si>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</si>
  <si>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</si>
  <si>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</si>
  <si>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</si>
  <si>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</si>
  <si>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</si>
  <si>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</si>
  <si>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</si>
  <si>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</si>
  <si>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</si>
  <si>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</si>
  <si>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</si>
  <si>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</si>
  <si>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</si>
  <si>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</si>
  <si>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</si>
  <si>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</si>
  <si>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</si>
  <si>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</si>
  <si>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</si>
  <si>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</si>
  <si>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</si>
  <si>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</si>
  <si>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</si>
  <si>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</si>
  <si>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</si>
  <si>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</si>
  <si>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</si>
  <si>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</si>
  <si>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</si>
  <si>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</si>
  <si>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</si>
  <si>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</si>
  <si>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</si>
  <si>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</si>
  <si>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</si>
  <si>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</si>
  <si>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</si>
  <si>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</si>
  <si>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</si>
  <si>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</si>
  <si>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</si>
  <si>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</si>
  <si>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</si>
  <si>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</si>
  <si>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</si>
  <si>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</si>
  <si>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</si>
  <si>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</si>
  <si>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</si>
  <si>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</si>
  <si>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</si>
  <si>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</si>
  <si>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</si>
  <si>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</si>
  <si>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</si>
  <si>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</si>
  <si>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</si>
  <si>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</si>
  <si>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</si>
  <si>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</si>
  <si>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</si>
  <si>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</si>
  <si>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</si>
  <si>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</si>
  <si>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</si>
  <si>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</si>
  <si>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</si>
  <si>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</si>
  <si>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</si>
  <si>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</si>
  <si>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</si>
  <si>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</si>
  <si>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</si>
  <si>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</si>
  <si>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</si>
  <si>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</si>
  <si>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</si>
  <si>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</si>
  <si>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</si>
  <si>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</si>
  <si>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</si>
  <si>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</si>
  <si>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</si>
  <si>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</si>
  <si>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</si>
  <si>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</si>
  <si>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</si>
  <si>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</si>
  <si>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</si>
  <si>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</si>
  <si>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</si>
  <si>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</si>
  <si>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</si>
  <si>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</si>
  <si>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</si>
  <si>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</si>
  <si>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</si>
  <si>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</si>
  <si>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</si>
  <si>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</si>
  <si>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</si>
  <si>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</si>
  <si>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</si>
  <si>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</si>
  <si>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</si>
  <si>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</si>
  <si>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</si>
  <si>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</si>
  <si>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</si>
  <si>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</si>
  <si>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</si>
  <si>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</si>
  <si>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</si>
  <si>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</si>
  <si>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</si>
  <si>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</si>
  <si>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</si>
  <si>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</si>
  <si>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</si>
  <si>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</si>
  <si>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</si>
  <si>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</si>
  <si>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</si>
  <si>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</si>
  <si>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</si>
  <si>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</si>
  <si>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</si>
  <si>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</si>
  <si>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</si>
  <si>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</si>
  <si>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</si>
  <si>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</si>
  <si>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</si>
  <si>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</si>
  <si>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</si>
  <si>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</si>
  <si>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</si>
  <si>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</si>
  <si>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</si>
  <si>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</si>
  <si>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</si>
  <si>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</si>
  <si>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</si>
  <si>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</si>
  <si>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</si>
  <si>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</si>
  <si>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</si>
  <si>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</si>
  <si>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</si>
  <si>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</si>
  <si>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</si>
  <si>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</si>
  <si>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</si>
  <si>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</si>
  <si>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</si>
  <si>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</si>
  <si>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</si>
  <si>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</si>
  <si>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</si>
  <si>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</si>
  <si>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</si>
  <si>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</si>
  <si>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</si>
  <si>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</si>
  <si>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</si>
  <si>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</si>
  <si>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</si>
  <si>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</si>
  <si>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</si>
  <si>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</si>
  <si>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</si>
  <si>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</si>
  <si>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</si>
  <si>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</si>
  <si>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</si>
  <si>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</si>
  <si>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</si>
  <si>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</si>
  <si>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</si>
  <si>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</si>
  <si>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</si>
  <si>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</si>
  <si>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</si>
  <si>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</si>
  <si>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</si>
  <si>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</si>
  <si>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</si>
  <si>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</si>
  <si>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</si>
  <si>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</si>
  <si>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</si>
  <si>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</si>
  <si>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</si>
  <si>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</si>
  <si>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</si>
  <si>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</si>
  <si>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</si>
  <si>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</si>
  <si>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</si>
  <si>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</si>
  <si>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</si>
  <si>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</si>
  <si>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</si>
  <si>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</si>
  <si>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</si>
  <si>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</si>
  <si>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</si>
  <si>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</si>
  <si>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</si>
  <si>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</si>
  <si>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</si>
  <si>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</si>
  <si>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</si>
  <si>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</si>
  <si>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</si>
  <si>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</si>
  <si>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</si>
  <si>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</si>
  <si>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</si>
  <si>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</si>
  <si>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</si>
  <si>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</si>
  <si>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</si>
  <si>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</si>
  <si>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</si>
  <si>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</si>
  <si>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</si>
  <si>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</si>
  <si>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</si>
  <si>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</si>
  <si>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</si>
  <si>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</si>
  <si>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</si>
  <si>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</si>
  <si>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</si>
  <si>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</si>
  <si>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</si>
  <si>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</si>
  <si>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</si>
  <si>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</si>
  <si>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</si>
  <si>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</si>
  <si>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</si>
  <si>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</si>
  <si>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</si>
  <si>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</si>
  <si>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</si>
  <si>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</si>
  <si>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</si>
  <si>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</si>
  <si>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</si>
  <si>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</si>
  <si>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</si>
  <si>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</si>
  <si>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</si>
  <si>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</si>
  <si>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</si>
  <si>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</si>
  <si>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</si>
  <si>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</si>
  <si>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</si>
  <si>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</si>
  <si>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</si>
  <si>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</si>
  <si>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</si>
  <si>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</si>
  <si>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</si>
  <si>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</si>
  <si>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</si>
  <si>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</si>
  <si>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</si>
  <si>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</si>
  <si>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</si>
  <si>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</si>
  <si>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</si>
  <si>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</si>
  <si>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</si>
  <si>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</si>
  <si>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</si>
  <si>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</si>
  <si>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</si>
  <si>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</si>
  <si>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</si>
  <si>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</si>
  <si>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</si>
  <si>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</si>
  <si>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</si>
  <si>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</si>
  <si>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</si>
  <si>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</si>
  <si>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</si>
  <si>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</si>
  <si>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</si>
  <si>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</si>
  <si>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</si>
  <si>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</si>
  <si>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</si>
  <si>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</si>
  <si>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</si>
  <si>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</si>
  <si>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</si>
  <si>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</si>
  <si>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</si>
  <si>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</si>
  <si>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</si>
  <si>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</si>
  <si>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</si>
  <si>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</si>
  <si>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</si>
  <si>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</si>
  <si>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</si>
  <si>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</si>
  <si>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</si>
  <si>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</si>
  <si>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</si>
  <si>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</si>
  <si>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</si>
  <si>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</si>
  <si>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</si>
  <si>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</si>
  <si>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</si>
  <si>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</si>
  <si>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</si>
  <si>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</si>
  <si>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</si>
  <si>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</si>
  <si>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</si>
  <si>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</si>
  <si>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</si>
  <si>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</si>
  <si>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</si>
  <si>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</si>
  <si>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</si>
  <si>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</si>
  <si>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</si>
  <si>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</si>
  <si>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</si>
  <si>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</si>
  <si>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</si>
  <si>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</si>
  <si>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</si>
  <si>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</si>
  <si>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</si>
  <si>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</si>
  <si>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</si>
  <si>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</si>
  <si>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</si>
  <si>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</si>
  <si>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</si>
  <si>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</si>
  <si>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</si>
  <si>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</si>
  <si>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</si>
  <si>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</si>
  <si>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</si>
  <si>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</si>
  <si>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</si>
  <si>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</si>
  <si>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</si>
  <si>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</si>
  <si>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</si>
  <si>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</si>
  <si>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</si>
  <si>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</si>
  <si>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</si>
  <si>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</si>
  <si>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</si>
  <si>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</si>
  <si>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</si>
  <si>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</si>
  <si>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</si>
  <si>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</si>
  <si>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</si>
  <si>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</si>
  <si>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</si>
  <si>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</si>
  <si>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</si>
  <si>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</si>
  <si>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</si>
  <si>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</si>
  <si>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</si>
  <si>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</si>
  <si>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</si>
  <si>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</si>
  <si>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</si>
  <si>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</si>
  <si>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</si>
  <si>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</si>
  <si>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</si>
  <si>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</si>
  <si>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</si>
  <si>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</si>
  <si>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</si>
  <si>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</si>
  <si>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</si>
  <si>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</si>
  <si>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</si>
  <si>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</si>
  <si>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</si>
  <si>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</si>
  <si>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</si>
  <si>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</si>
  <si>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</si>
  <si>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</si>
  <si>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</si>
  <si>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</si>
  <si>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</si>
  <si>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</si>
  <si>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</si>
  <si>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</si>
  <si>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</si>
  <si>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</si>
  <si>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</si>
  <si>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</si>
  <si>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</si>
  <si>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</si>
  <si>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</si>
  <si>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</si>
  <si>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</si>
  <si>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</si>
  <si>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</si>
  <si>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</si>
  <si>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</si>
  <si>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</si>
  <si>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</si>
  <si>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</si>
  <si>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</si>
  <si>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</si>
  <si>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</si>
  <si>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</si>
  <si>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</si>
  <si>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</si>
  <si>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</si>
  <si>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</si>
  <si>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</si>
  <si>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</si>
  <si>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</si>
  <si>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</si>
  <si>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</si>
  <si>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</si>
  <si>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</si>
  <si>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</si>
  <si>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</si>
  <si>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</si>
  <si>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</si>
  <si>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</si>
  <si>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</si>
  <si>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</si>
  <si>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</si>
  <si>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</si>
  <si>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</si>
  <si>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</si>
  <si>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</si>
  <si>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</si>
  <si>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</si>
  <si>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</si>
  <si>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</si>
  <si>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</si>
  <si>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</si>
  <si>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</si>
  <si>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</si>
  <si>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</si>
  <si>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</si>
  <si>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</si>
  <si>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</si>
  <si>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</si>
  <si>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</si>
  <si>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</si>
  <si>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</si>
  <si>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</si>
  <si>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</si>
  <si>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</si>
  <si>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</si>
  <si>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</si>
  <si>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</si>
  <si>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</si>
  <si>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</si>
  <si>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</si>
  <si>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</si>
  <si>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</si>
  <si>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</si>
  <si>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</si>
  <si>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</si>
  <si>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</si>
  <si>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</si>
  <si>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</si>
  <si>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</si>
  <si>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</si>
  <si>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</si>
  <si>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</si>
  <si>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</si>
  <si>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</si>
  <si>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</si>
  <si>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</si>
  <si>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</si>
  <si>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</si>
  <si>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</si>
  <si>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</si>
  <si>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</si>
  <si>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</si>
  <si>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</si>
  <si>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</si>
  <si>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</si>
  <si>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</si>
  <si>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</si>
  <si>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</si>
  <si>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</si>
  <si>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</si>
  <si>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</si>
  <si>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</si>
  <si>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</si>
  <si>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</si>
  <si>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</si>
  <si>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</si>
  <si>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</si>
  <si>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</si>
  <si>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</si>
  <si>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</si>
  <si>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</si>
  <si>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</si>
  <si>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</si>
  <si>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</si>
  <si>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</si>
  <si>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</si>
  <si>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</si>
  <si>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</si>
  <si>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</si>
  <si>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</si>
  <si>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</si>
  <si>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</si>
  <si>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</si>
  <si>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</si>
  <si>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</si>
  <si>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</si>
  <si>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</si>
  <si>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</si>
  <si>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</si>
  <si>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</si>
  <si>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</si>
  <si>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</si>
  <si>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</si>
  <si>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</si>
  <si>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</si>
  <si>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</si>
  <si>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</si>
  <si>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</si>
  <si>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</si>
  <si>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</si>
  <si>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</si>
  <si>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</si>
  <si>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</si>
  <si>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</si>
  <si>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</si>
  <si>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</si>
  <si>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</si>
  <si>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</si>
  <si>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</si>
  <si>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</si>
  <si>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</si>
  <si>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</si>
  <si>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</si>
  <si>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</si>
  <si>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</si>
  <si>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</si>
  <si>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</si>
  <si>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</si>
  <si>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</si>
  <si>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</si>
  <si>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</si>
  <si>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</si>
  <si>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</si>
  <si>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</si>
  <si>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</si>
  <si>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</si>
  <si>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</si>
  <si>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</si>
  <si>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</si>
  <si>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</si>
  <si>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</si>
  <si>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</si>
  <si>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</si>
  <si>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</si>
  <si>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</si>
  <si>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</si>
  <si>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</si>
  <si>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</si>
  <si>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</si>
  <si>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</si>
  <si>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</si>
  <si>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</si>
  <si>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</si>
  <si>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</si>
  <si>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</si>
  <si>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</si>
  <si>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</si>
  <si>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</si>
  <si>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</si>
  <si>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</si>
  <si>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</si>
  <si>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</si>
  <si>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</si>
  <si>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</si>
  <si>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</si>
  <si>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</si>
  <si>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</si>
  <si>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</si>
  <si>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</si>
  <si>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</si>
  <si>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</si>
  <si>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</si>
  <si>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</si>
  <si>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</si>
  <si>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</si>
  <si>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</si>
  <si>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</si>
  <si>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</si>
  <si>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</si>
  <si>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</si>
  <si>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</si>
  <si>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</si>
  <si>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</si>
  <si>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</si>
  <si>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</si>
  <si>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</si>
  <si>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</si>
  <si>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</si>
  <si>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</si>
  <si>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</si>
  <si>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</si>
  <si>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</si>
  <si>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</si>
  <si>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</si>
  <si>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</si>
  <si>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</si>
  <si>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</si>
  <si>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</si>
  <si>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</si>
  <si>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</si>
  <si>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</si>
  <si>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</si>
  <si>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</si>
  <si>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</si>
  <si>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</si>
  <si>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</si>
  <si>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</si>
  <si>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</si>
  <si>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</si>
  <si>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</si>
  <si>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</si>
  <si>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</si>
  <si>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</si>
  <si>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</si>
  <si>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</si>
  <si>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</si>
  <si>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</si>
  <si>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</si>
  <si>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</si>
  <si>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</si>
  <si>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</si>
  <si>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</si>
  <si>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</si>
  <si>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</si>
  <si>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</si>
  <si>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</si>
  <si>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</si>
  <si>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</si>
  <si>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</si>
  <si>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</si>
  <si>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</si>
  <si>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</si>
  <si>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</si>
  <si>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</si>
  <si>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</si>
  <si>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</si>
  <si>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</si>
  <si>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</si>
  <si>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</si>
  <si>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</si>
  <si>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</si>
  <si>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</si>
  <si>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</si>
  <si>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</si>
  <si>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</si>
  <si>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</si>
  <si>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</si>
  <si>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</si>
  <si>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</si>
  <si>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</si>
  <si>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</si>
  <si>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Chapisco com argamassa de cimento e areia 1:3 - aplicação manual</t>
  </si>
  <si>
    <t>Cobertura em chapas zincadas com espessura de 0,43 mm - utilização 2 vezes</t>
  </si>
  <si>
    <t>Depósito de óleo para oficina - inclusive demolição</t>
  </si>
  <si>
    <t>Emboço com argamassa de cimento, cal hidratada e areia 1:2:8 com espessura de 2 cm - aplicação manual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</si>
  <si>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</si>
  <si>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</si>
  <si>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</si>
  <si>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</si>
  <si>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pré-misturado a frio com capacidade de 60 t/h</t>
  </si>
  <si>
    <t>Montagem e desmontagem da central de concreto com capacidade de 150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</si>
  <si>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</si>
  <si>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</si>
  <si>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Muro em alvenaria de blocos de concreto com espessura de 0,20 m h = 1,0 m</t>
  </si>
  <si>
    <t>Posto de combustível - com reaproveitamento de 2 vezes do tanque/bomba/cobertura - inclusive demolição</t>
  </si>
  <si>
    <t>Rampa para acesso do misturador de agregados para centrais de 30 m³ e 40 m³ - inclusive demolição</t>
  </si>
  <si>
    <t>Rampa para acesso do misturador de agregados para central de 150 m³ - inclusive demolição</t>
  </si>
  <si>
    <t>Selador acrílico - camada de fundo com aplicação manual</t>
  </si>
  <si>
    <t>Tinta látex - duas camadas com aplicação manual</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</si>
  <si>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</si>
  <si>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</si>
  <si>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</si>
  <si>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</si>
  <si>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</si>
  <si>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</si>
  <si>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</si>
  <si>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</si>
  <si>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</si>
  <si>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</si>
  <si>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</si>
  <si>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</si>
  <si>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</si>
  <si>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</si>
  <si>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</si>
  <si>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</si>
  <si>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</si>
  <si>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</si>
  <si>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</si>
  <si>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</si>
  <si>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</si>
  <si>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</si>
  <si>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</si>
  <si>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</si>
  <si>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</si>
  <si>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</si>
  <si>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</si>
  <si>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</si>
  <si>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</si>
  <si>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</si>
  <si>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</si>
  <si>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</si>
  <si>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</si>
  <si>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</si>
  <si>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</si>
  <si>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</si>
  <si>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</si>
  <si>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</si>
  <si>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</si>
  <si>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</si>
  <si>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</si>
  <si>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</si>
  <si>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</si>
  <si>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</si>
  <si>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</si>
  <si>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central dosadora de 40 m³/h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</si>
  <si>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</si>
  <si>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</si>
  <si>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</si>
  <si>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</si>
  <si>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</si>
  <si>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</si>
  <si>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</si>
  <si>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</si>
  <si>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</si>
  <si>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</si>
  <si>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</si>
  <si>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</si>
  <si>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</si>
  <si>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</si>
  <si>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</si>
  <si>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</si>
  <si>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</si>
  <si>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</si>
  <si>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</si>
  <si>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</si>
  <si>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</si>
  <si>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</si>
  <si>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</si>
  <si>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</si>
  <si>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</si>
  <si>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</si>
  <si>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</si>
  <si>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</si>
  <si>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</si>
  <si>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</si>
  <si>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</si>
  <si>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</si>
  <si>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</si>
  <si>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</si>
  <si>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</si>
  <si>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</si>
  <si>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</si>
  <si>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</si>
  <si>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</si>
  <si>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</si>
  <si>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</si>
  <si>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</si>
  <si>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</si>
  <si>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</si>
  <si>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</si>
  <si>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</si>
  <si>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</si>
  <si>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</si>
  <si>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</si>
  <si>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</si>
  <si>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</si>
  <si>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</si>
  <si>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</si>
  <si>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</si>
  <si>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</si>
  <si>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</si>
  <si>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</si>
  <si>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</si>
  <si>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</si>
  <si>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</si>
  <si>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</si>
  <si>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</si>
  <si>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</si>
  <si>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</si>
  <si>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</si>
  <si>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</si>
  <si>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</si>
  <si>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</si>
  <si>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</si>
  <si>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</si>
  <si>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</si>
  <si>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</si>
  <si>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</si>
  <si>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</si>
  <si>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</si>
  <si>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</si>
  <si>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</si>
  <si>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</si>
  <si>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</si>
  <si>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</si>
  <si>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</si>
  <si>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</si>
  <si>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</si>
  <si>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</si>
  <si>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</si>
  <si>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</si>
  <si>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</si>
  <si>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</si>
  <si>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</si>
  <si>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</si>
  <si>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</si>
  <si>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</si>
  <si>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</si>
  <si>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</si>
  <si>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</si>
  <si>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</si>
  <si>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</si>
  <si>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manual em chapa de aço-carbono com espessura de 4 a 8 mm</t>
  </si>
  <si>
    <t>Corte a plasma manual em chapa de aço-carbono com espessura de 9 a 25 mm</t>
  </si>
  <si>
    <t>Corte de barras de aço CA-50 com maçarico oxiacetileno</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</si>
  <si>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</si>
  <si>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</si>
  <si>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</si>
  <si>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</si>
  <si>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</si>
  <si>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</si>
  <si>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</si>
  <si>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</si>
  <si>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</si>
  <si>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</si>
  <si>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</si>
  <si>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</si>
  <si>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</si>
  <si>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</si>
  <si>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</si>
  <si>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</si>
  <si>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</si>
  <si>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</si>
  <si>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</si>
  <si>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</si>
  <si>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</si>
  <si>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</si>
  <si>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</si>
  <si>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</si>
  <si>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</si>
  <si>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</si>
  <si>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</si>
  <si>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</si>
  <si>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</si>
  <si>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</si>
  <si>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</si>
  <si>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</si>
  <si>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</si>
  <si>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</si>
  <si>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</si>
  <si>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</si>
  <si>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</si>
  <si>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</si>
  <si>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</si>
  <si>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</si>
  <si>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</si>
  <si>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</si>
  <si>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</si>
  <si>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</si>
  <si>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</si>
  <si>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</si>
  <si>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</si>
  <si>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</si>
  <si>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</si>
  <si>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</si>
  <si>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</si>
  <si>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</si>
  <si>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</si>
  <si>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</si>
  <si>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</si>
  <si>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</si>
  <si>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</si>
  <si>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Apicoamento manual de concreto</t>
  </si>
  <si>
    <t>Demolição de concreto armado com martelete e corte oxiacetileno</t>
  </si>
  <si>
    <t>Demolição de concreto simples com martelete</t>
  </si>
  <si>
    <t>Demolição manual de concreto simples</t>
  </si>
  <si>
    <t>Demolição mecânica de alvenaria com carregadeira de pneus</t>
  </si>
  <si>
    <t>Demolição mecânica de alvenaria com escavadeira hidráulica</t>
  </si>
  <si>
    <t>Demolição mecânica de concreto armado com escavadeira hidráulica</t>
  </si>
  <si>
    <t>Perfuração em concreto com coroa diamantada - D = 100 mm</t>
  </si>
  <si>
    <t>Perfuração em concreto com coroa diamantada - D = 16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</si>
  <si>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</si>
  <si>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</si>
  <si>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</si>
  <si>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</si>
  <si>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</si>
  <si>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</si>
  <si>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</si>
  <si>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</si>
  <si>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</si>
  <si>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</si>
  <si>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painel publicitário, tipo outdoor, com estrutura e suportes em madeira</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</si>
  <si>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</si>
  <si>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</si>
  <si>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de 200 a 400 m</t>
  </si>
  <si>
    <t>Derrocagem subaquática de material de 3ª categoria - carga e limpeza - plataforma flutuante com clamshell - sem transporte</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</si>
  <si>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</si>
  <si>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</si>
  <si>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Levantamento batimétrico monofeixe longitudinal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</si>
  <si>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</si>
  <si>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</si>
  <si>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</si>
  <si>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</si>
  <si>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</si>
  <si>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</si>
  <si>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</si>
  <si>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</si>
  <si>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</si>
  <si>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</si>
  <si>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</si>
  <si>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</si>
  <si>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</si>
  <si>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</si>
  <si>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</si>
  <si>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</si>
  <si>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</si>
  <si>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</si>
  <si>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</si>
  <si>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</si>
  <si>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</si>
  <si>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</si>
  <si>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</si>
  <si>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</si>
  <si>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</si>
  <si>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</si>
  <si>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</si>
  <si>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</si>
  <si>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</si>
  <si>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</si>
  <si>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</si>
  <si>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</si>
  <si>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</si>
  <si>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</si>
  <si>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</si>
  <si>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</si>
  <si>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</si>
  <si>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</si>
  <si>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</si>
  <si>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</si>
  <si>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</si>
  <si>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</si>
  <si>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</si>
  <si>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</si>
  <si>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</si>
  <si>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</si>
  <si>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</si>
  <si>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</si>
  <si>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</si>
  <si>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</si>
  <si>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</si>
  <si>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</si>
  <si>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</si>
  <si>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</si>
  <si>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</si>
  <si>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</si>
  <si>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</si>
  <si>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</si>
  <si>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</si>
  <si>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</si>
  <si>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</si>
  <si>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</si>
  <si>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</si>
  <si>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</si>
  <si>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</si>
  <si>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</si>
  <si>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</si>
  <si>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</si>
  <si>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</si>
  <si>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</si>
  <si>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</si>
  <si>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</si>
  <si>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</si>
  <si>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</si>
  <si>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</si>
  <si>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</si>
  <si>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</si>
  <si>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</si>
  <si>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</si>
  <si>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</si>
  <si>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</si>
  <si>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</si>
  <si>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</si>
  <si>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</si>
  <si>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</si>
  <si>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</si>
  <si>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</si>
  <si>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</si>
  <si>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</si>
  <si>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</si>
  <si>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</si>
  <si>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</si>
  <si>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</si>
  <si>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</si>
  <si>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</si>
  <si>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</si>
  <si>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</si>
  <si>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</si>
  <si>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</si>
  <si>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</si>
  <si>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</si>
  <si>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</si>
  <si>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</si>
  <si>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</si>
  <si>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</si>
  <si>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</si>
  <si>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</si>
  <si>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</si>
  <si>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</si>
  <si>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</si>
  <si>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</si>
  <si>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</si>
  <si>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</si>
  <si>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</si>
  <si>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</si>
  <si>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</si>
  <si>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</si>
  <si>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</si>
  <si>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</si>
  <si>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</si>
  <si>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</si>
  <si>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</si>
  <si>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</si>
  <si>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</si>
  <si>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</si>
  <si>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</si>
  <si>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</si>
  <si>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</si>
  <si>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</si>
  <si>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</si>
  <si>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</si>
  <si>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</si>
  <si>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</si>
  <si>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</si>
  <si>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</si>
  <si>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</si>
  <si>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</si>
  <si>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</si>
  <si>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</si>
  <si>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</si>
  <si>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</si>
  <si>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</si>
  <si>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</si>
  <si>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</si>
  <si>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</si>
  <si>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</si>
  <si>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</si>
  <si>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</si>
  <si>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</si>
  <si>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</si>
  <si>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</si>
  <si>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</si>
  <si>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</si>
  <si>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</si>
  <si>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</si>
  <si>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</si>
  <si>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</si>
  <si>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</si>
  <si>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</si>
  <si>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</si>
  <si>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</si>
  <si>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</si>
  <si>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</si>
  <si>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</si>
  <si>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</si>
  <si>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</si>
  <si>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</si>
  <si>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</si>
  <si>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</si>
  <si>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</si>
  <si>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</si>
  <si>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</si>
  <si>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</si>
  <si>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</si>
  <si>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</si>
  <si>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</si>
  <si>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</si>
  <si>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</si>
  <si>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</si>
  <si>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</si>
  <si>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</si>
  <si>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</si>
  <si>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</si>
  <si>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</si>
  <si>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</si>
  <si>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</si>
  <si>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</si>
  <si>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</si>
  <si>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</si>
  <si>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</si>
  <si>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</si>
  <si>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</si>
  <si>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</si>
  <si>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</si>
  <si>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</si>
  <si>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</si>
  <si>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</si>
  <si>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</si>
  <si>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</si>
  <si>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</si>
  <si>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</si>
  <si>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</si>
  <si>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</si>
  <si>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</si>
  <si>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</si>
  <si>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</si>
  <si>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</si>
  <si>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</si>
  <si>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</si>
  <si>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</si>
  <si>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</si>
  <si>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</si>
  <si>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</si>
  <si>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</si>
  <si>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</si>
  <si>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</si>
  <si>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</si>
  <si>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</si>
  <si>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</si>
  <si>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</si>
  <si>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</si>
  <si>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</si>
  <si>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</si>
  <si>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</si>
  <si>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</si>
  <si>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</si>
  <si>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</si>
  <si>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</si>
  <si>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</si>
  <si>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</si>
  <si>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</si>
  <si>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</si>
  <si>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</si>
  <si>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</si>
  <si>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</si>
  <si>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</si>
  <si>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</si>
  <si>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</si>
  <si>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</si>
  <si>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</si>
  <si>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</si>
  <si>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</si>
  <si>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</si>
  <si>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</si>
  <si>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</si>
  <si>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</si>
  <si>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</si>
  <si>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</si>
  <si>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</si>
  <si>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</si>
  <si>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</si>
  <si>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</si>
  <si>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</si>
  <si>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</si>
  <si>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</si>
  <si>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</si>
  <si>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</si>
  <si>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</si>
  <si>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</si>
  <si>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</si>
  <si>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</si>
  <si>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</si>
  <si>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</si>
  <si>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</si>
  <si>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</si>
  <si>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</si>
  <si>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</si>
  <si>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</si>
  <si>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</si>
  <si>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</si>
  <si>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</si>
  <si>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</si>
  <si>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</si>
  <si>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</si>
  <si>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</si>
  <si>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</si>
  <si>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</si>
  <si>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</si>
  <si>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</si>
  <si>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</si>
  <si>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</si>
  <si>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</si>
  <si>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</si>
  <si>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</si>
  <si>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</si>
  <si>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</si>
  <si>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</si>
  <si>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</si>
  <si>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</si>
  <si>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</si>
  <si>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</si>
  <si>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</si>
  <si>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</si>
  <si>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1.300 a 1.500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</si>
  <si>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</si>
  <si>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</si>
  <si>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</si>
  <si>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</si>
  <si>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</si>
  <si>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</si>
  <si>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</si>
  <si>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</si>
  <si>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</si>
  <si>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</si>
  <si>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</si>
  <si>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</si>
  <si>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</si>
  <si>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</si>
  <si>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</si>
  <si>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</si>
  <si>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</si>
  <si>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</si>
  <si>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</si>
  <si>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</si>
  <si>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</si>
  <si>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</si>
  <si>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</si>
  <si>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</si>
  <si>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</si>
  <si>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</si>
  <si>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</si>
  <si>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</si>
  <si>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</si>
  <si>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</si>
  <si>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</si>
  <si>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</si>
  <si>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</si>
  <si>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</si>
  <si>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</si>
  <si>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</si>
  <si>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</si>
  <si>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</si>
  <si>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</si>
  <si>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</si>
  <si>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</si>
  <si>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</si>
  <si>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</si>
  <si>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</si>
  <si>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</si>
  <si>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</si>
  <si>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</si>
  <si>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</si>
  <si>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</si>
  <si>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</si>
  <si>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</si>
  <si>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</si>
  <si>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</si>
  <si>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</si>
  <si>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</si>
  <si>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</si>
  <si>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</si>
  <si>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</si>
  <si>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</si>
  <si>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</si>
  <si>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</si>
  <si>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</si>
  <si>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</si>
  <si>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</si>
  <si>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</si>
  <si>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</si>
  <si>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</si>
  <si>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</si>
  <si>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</si>
  <si>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</si>
  <si>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</si>
  <si>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</si>
  <si>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</si>
  <si>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</si>
  <si>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</si>
  <si>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</si>
  <si>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</si>
  <si>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</si>
  <si>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</si>
  <si>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</si>
  <si>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</si>
  <si>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</si>
  <si>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</si>
  <si>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</si>
  <si>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</si>
  <si>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</si>
  <si>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</si>
  <si>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</si>
  <si>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</si>
  <si>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</si>
  <si>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</si>
  <si>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</si>
  <si>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</si>
  <si>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</si>
  <si>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</si>
  <si>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</si>
  <si>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</si>
  <si>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</si>
  <si>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</si>
  <si>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</si>
  <si>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</si>
  <si>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</si>
  <si>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</si>
  <si>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</si>
  <si>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</si>
  <si>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</si>
  <si>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</si>
  <si>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</si>
  <si>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</si>
  <si>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</si>
  <si>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</si>
  <si>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</si>
  <si>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</si>
  <si>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</si>
  <si>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</si>
  <si>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</si>
  <si>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</si>
  <si>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</si>
  <si>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</si>
  <si>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</si>
  <si>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</si>
  <si>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</si>
  <si>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</si>
  <si>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</si>
  <si>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</si>
  <si>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</si>
  <si>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</si>
  <si>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</si>
  <si>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</si>
  <si>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</si>
  <si>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</si>
  <si>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</si>
  <si>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</si>
  <si>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</si>
  <si>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</si>
  <si>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</si>
  <si>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</si>
  <si>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</si>
  <si>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</si>
  <si>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</si>
  <si>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</si>
  <si>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</si>
  <si>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</si>
  <si>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</si>
  <si>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</si>
  <si>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</si>
  <si>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</si>
  <si>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</si>
  <si>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</si>
  <si>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800 a 1.000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</si>
  <si>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</si>
  <si>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</si>
  <si>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</si>
  <si>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</si>
  <si>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</si>
  <si>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</si>
  <si>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</si>
  <si>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</si>
  <si>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</si>
  <si>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</si>
  <si>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</si>
  <si>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</si>
  <si>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</si>
  <si>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</si>
  <si>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</si>
  <si>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</si>
  <si>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</si>
  <si>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</si>
  <si>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</si>
  <si>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</si>
  <si>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</si>
  <si>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</si>
  <si>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</si>
  <si>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</si>
  <si>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</si>
  <si>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</si>
  <si>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</si>
  <si>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</si>
  <si>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</si>
  <si>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</si>
  <si>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</si>
  <si>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</si>
  <si>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</si>
  <si>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</si>
  <si>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</si>
  <si>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</si>
  <si>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</si>
  <si>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</si>
  <si>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</si>
  <si>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</si>
  <si>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</si>
  <si>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</si>
  <si>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</si>
  <si>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</si>
  <si>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</si>
  <si>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</si>
  <si>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</si>
  <si>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</si>
  <si>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</si>
  <si>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</si>
  <si>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</si>
  <si>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</si>
  <si>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</si>
  <si>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</si>
  <si>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</si>
  <si>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</si>
  <si>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</si>
  <si>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</si>
  <si>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</si>
  <si>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</si>
  <si>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</si>
  <si>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</si>
  <si>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</si>
  <si>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</si>
  <si>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</si>
  <si>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</si>
  <si>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</si>
  <si>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</si>
  <si>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</si>
  <si>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</si>
  <si>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</si>
  <si>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</si>
  <si>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</si>
  <si>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</si>
  <si>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</si>
  <si>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</si>
  <si>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</si>
  <si>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</si>
  <si>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</si>
  <si>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</si>
  <si>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</si>
  <si>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</si>
  <si>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</si>
  <si>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</si>
  <si>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</si>
  <si>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</si>
  <si>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</si>
  <si>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</si>
  <si>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</si>
  <si>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</si>
  <si>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</si>
  <si>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</si>
  <si>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</si>
  <si>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</si>
  <si>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</si>
  <si>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</si>
  <si>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</si>
  <si>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</si>
  <si>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</si>
  <si>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</si>
  <si>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</si>
  <si>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</si>
  <si>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</si>
  <si>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</si>
  <si>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</si>
  <si>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</si>
  <si>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</si>
  <si>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</si>
  <si>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</si>
  <si>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</si>
  <si>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</si>
  <si>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</si>
  <si>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</si>
  <si>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</si>
  <si>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</si>
  <si>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</si>
  <si>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</si>
  <si>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</si>
  <si>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</si>
  <si>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extraída e brita produzida</t>
  </si>
  <si>
    <t>Boca de lobo combinada - chapéu e grelha simples - BLC 02 - areia extraída e brita produzida</t>
  </si>
  <si>
    <t>Boca de lobo dupla - grelha de concreto - BLDG 01 - areia extraída e brita produzida</t>
  </si>
  <si>
    <t>Boca de lobo dupla - grelha de concreto - BLDG 02 - areia extraída e brita produzida</t>
  </si>
  <si>
    <t>Boca de lobo dupla - grelha de concreto - BLDG 03 - areia extraída e brita produzida</t>
  </si>
  <si>
    <t>Boca de lobo dupla - grelha de concreto - BLDG 04 - areia extraída e brita produzida</t>
  </si>
  <si>
    <t>Boca de lobo simples - BLS 01 - areia extraída e brita produzida</t>
  </si>
  <si>
    <t>Boca de lobo simples - grelha de concreto - BLSG 01 - areia extraída e brita produzida</t>
  </si>
  <si>
    <t>Boca de lobo simples - grelha de concreto - BLSG 02 - areia extraída e brita produzida</t>
  </si>
  <si>
    <t>Boca de lobo simples - grelha de concreto - BLSG 03 - areia extraída e brita produzida</t>
  </si>
  <si>
    <t>Boca de saída para dreno longitudinal profundo - BSD 01 - tubo de concreto perfurado - areia extraída e brita produzida</t>
  </si>
  <si>
    <t>Boca de saída para dreno longitudinal profundo - BSD 01 - tubo de PEAD - areia extraída e brita produzida</t>
  </si>
  <si>
    <t>Boca de saída para dreno longitudinal profundo - BSD 02 - tubo de concreto perfurado - areia extraída e brita produzida</t>
  </si>
  <si>
    <t>Boca de saída para dreno longitudinal profundo - BSD 02 - tubo de PEAD - areia extraída e brita produzida</t>
  </si>
  <si>
    <t>Boca de saída para dreno sub-horizontal em material de 1ª categoria - BSD 04 - areia extraída e brita produzida</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</si>
  <si>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</si>
  <si>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</si>
  <si>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</si>
  <si>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talvegue - CCT 01 - areia extraída e brita produzida</t>
  </si>
  <si>
    <t>Caixa coletora de talvegue - CCT 02 - areia extraída e brita produzida</t>
  </si>
  <si>
    <t>Caixa coletora de talvegue - CCT 03 - areia extraída e brita produzida</t>
  </si>
  <si>
    <t>Caixa coletora de talvegue - CCT 04 - areia extraída e brita produzida</t>
  </si>
  <si>
    <t>Caixa coletora de talvegue - CCT 05 - areia extraída e brita produzida</t>
  </si>
  <si>
    <t>Caixa coletora de talvegue - CCT 06 - areia extraída e brita produzida</t>
  </si>
  <si>
    <t>Caixa coletora de talvegue - CCT 07 - areia extraída e brita produzida</t>
  </si>
  <si>
    <t>Caixa coletora de talvegue - CCT 08 - areia extraída e brita produzida</t>
  </si>
  <si>
    <t>Caixa coletora de talvegue - CCT 09 - areia extraída e brita produzida</t>
  </si>
  <si>
    <t>Caixa coletora de talvegue - CCT 11 - areia extraída e brita produzida</t>
  </si>
  <si>
    <t>Caixa coletora de talvegue - CCT 12 - areia extraída e brita produzida</t>
  </si>
  <si>
    <t>Caixa coletora de talvegue - CCT 13 - areia extraída e brita produzida</t>
  </si>
  <si>
    <t>Caixa coletora de talvegue - CCT 14 - areia extraída e brita produzida</t>
  </si>
  <si>
    <t>Caixa coletora de talvegue - CCT 15 - areia extraída e brita produzida</t>
  </si>
  <si>
    <t>Caixa coletora de talvegue - CCT 16 - areia extraída e brita produzida</t>
  </si>
  <si>
    <t>Caixa coletora de talvegue - CCT 17 - areia extraída e brita produzida</t>
  </si>
  <si>
    <t>Caixa coletora de talvegue - CCT 18 - areia extraída e brita produzida</t>
  </si>
  <si>
    <t>Caixa coletora de talvegue - CCT 19 - areia extraída e brita produzida</t>
  </si>
  <si>
    <t>Caixa coletora de talvegue - CCT 20 - areia extraída e brita produzida</t>
  </si>
  <si>
    <t>Caixa de ligação e passagem - CLP 01 - areia extraída e brita produzida</t>
  </si>
  <si>
    <t>Caixa de ligação e passagem - CLP 02 - areia extraída e brita produzida</t>
  </si>
  <si>
    <t>Caixa de ligação e passagem - CLP 03 - areia extraída e brita produzida</t>
  </si>
  <si>
    <t>Caixa de ligação e passagem - CLP 04 - areia extraída e brita produzida</t>
  </si>
  <si>
    <t>Caixa de ligação e passagem - CLP 05 - areia extraída e brita produzida</t>
  </si>
  <si>
    <t>Caixa de ligação e passagem - CLP 06 - areia extraída e brita produzida</t>
  </si>
  <si>
    <t>Caixa de ligação e passagem - CLP 07 - areia extraída e brita produzida</t>
  </si>
  <si>
    <t>Caixa de ligação e passagem - CLP 08 - areia extraída e brita produzida</t>
  </si>
  <si>
    <t>Caixa de ligação e passagem - CLP 09 - areia extraída e brita produzida</t>
  </si>
  <si>
    <t>Caixa de ligação e passagem - CLP 10 - areia extraída e brita produzida</t>
  </si>
  <si>
    <t>Caixa de ligação e passagem - CLP 11 - areia extraída e brita produzida</t>
  </si>
  <si>
    <t>Caixa de ligação e passagem - CLP 12 - areia extraída e brita produzida</t>
  </si>
  <si>
    <t>Caixa de ligação e passagem - CLP 13 - areia extraída e brita produzida</t>
  </si>
  <si>
    <t>Caixa de ligação e passagem - CLP 14 - areia extraída e brita produzida</t>
  </si>
  <si>
    <t>Caixa de ligação e passagem - CLP 15 - areia extraída e brita produzida</t>
  </si>
  <si>
    <t>Caixa de ligação e passagem - CLP 16 - areia extraída e brita produzida</t>
  </si>
  <si>
    <t>Caixa de ligação e passagem - CLP 17 - areia extraída e brita produzida</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</si>
  <si>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</si>
  <si>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</si>
  <si>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</si>
  <si>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</si>
  <si>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</si>
  <si>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</si>
  <si>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</si>
  <si>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</si>
  <si>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</si>
  <si>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</si>
  <si>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</si>
  <si>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</si>
  <si>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</si>
  <si>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</si>
  <si>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</si>
  <si>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</si>
  <si>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</si>
  <si>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</si>
  <si>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</si>
  <si>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</si>
  <si>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</si>
  <si>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</si>
  <si>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</si>
  <si>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</si>
  <si>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</si>
  <si>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</si>
  <si>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</si>
  <si>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</si>
  <si>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</si>
  <si>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</si>
  <si>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</si>
  <si>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</si>
  <si>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</si>
  <si>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</si>
  <si>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</si>
  <si>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</si>
  <si>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</si>
  <si>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</si>
  <si>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</si>
  <si>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</si>
  <si>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</si>
  <si>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</si>
  <si>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</si>
  <si>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</si>
  <si>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</si>
  <si>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</si>
  <si>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</si>
  <si>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</si>
  <si>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</si>
  <si>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</si>
  <si>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</si>
  <si>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</si>
  <si>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</si>
  <si>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</si>
  <si>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</si>
  <si>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</si>
  <si>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</si>
  <si>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Colchão drenante com espalhamento e compactação mecânicos - brita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</si>
  <si>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</si>
  <si>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</si>
  <si>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</si>
  <si>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</si>
  <si>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</si>
  <si>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</si>
  <si>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</si>
  <si>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</si>
  <si>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</si>
  <si>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</si>
  <si>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</si>
  <si>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</si>
  <si>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</si>
  <si>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</si>
  <si>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</si>
  <si>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</si>
  <si>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</si>
  <si>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</si>
  <si>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05 - tubo de concreto poroso e areia comercial</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</si>
  <si>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</si>
  <si>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</si>
  <si>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</si>
  <si>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</si>
  <si>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</si>
  <si>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</si>
  <si>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</si>
  <si>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</si>
  <si>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</si>
  <si>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</si>
  <si>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</si>
  <si>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</si>
  <si>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</si>
  <si>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</si>
  <si>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</si>
  <si>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</si>
  <si>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</si>
  <si>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</si>
  <si>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</si>
  <si>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</si>
  <si>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</si>
  <si>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</si>
  <si>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</si>
  <si>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</si>
  <si>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</si>
  <si>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</si>
  <si>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</si>
  <si>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</si>
  <si>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</si>
  <si>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</si>
  <si>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</si>
  <si>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</si>
  <si>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</si>
  <si>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</si>
  <si>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</si>
  <si>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</si>
  <si>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</si>
  <si>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</si>
  <si>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</si>
  <si>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</si>
  <si>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</si>
  <si>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</si>
  <si>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</si>
  <si>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dreno horizontal profundo a vácuo</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</si>
  <si>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</si>
  <si>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</si>
  <si>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</si>
  <si>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</si>
  <si>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</si>
  <si>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</si>
  <si>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</si>
  <si>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</si>
  <si>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</si>
  <si>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</si>
  <si>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</si>
  <si>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</si>
  <si>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</si>
  <si>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</si>
  <si>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</si>
  <si>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</si>
  <si>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</si>
  <si>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</si>
  <si>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</si>
  <si>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</si>
  <si>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</si>
  <si>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</si>
  <si>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</si>
  <si>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</si>
  <si>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</si>
  <si>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</si>
  <si>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</si>
  <si>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</si>
  <si>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</si>
  <si>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</si>
  <si>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</si>
  <si>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</si>
  <si>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</si>
  <si>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</si>
  <si>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</si>
  <si>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</si>
  <si>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</si>
  <si>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</si>
  <si>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</si>
  <si>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</si>
  <si>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</si>
  <si>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</si>
  <si>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</si>
  <si>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extraída e brita produzida</t>
  </si>
  <si>
    <t>Poço de visita - PVI 02 - areia extraída e brita produzida</t>
  </si>
  <si>
    <t>Poço de visita - PVI 03 - areia extraída e brita produzida</t>
  </si>
  <si>
    <t>Poço de visita - PVI 04 - areia extraída e brita produzida</t>
  </si>
  <si>
    <t>Poço de visita - PVI 05 - areia extraída e brita produzida</t>
  </si>
  <si>
    <t>Poço de visita - PVI 06 - areia extraída e brita produzida</t>
  </si>
  <si>
    <t>Poço de visita - PVI 07 - areia extraída e brita produzida</t>
  </si>
  <si>
    <t>Poço de visita - PVI 08 - areia extraída e brita produzida</t>
  </si>
  <si>
    <t>Poço de visita - PVI 09 - areia extraída e brita produzida</t>
  </si>
  <si>
    <t>Poço de visita - PVI 10 - areia extraída e brita produzida</t>
  </si>
  <si>
    <t>Poço de visita - PVI 11 - areia extraída e brita produzida</t>
  </si>
  <si>
    <t>Poço de visita - PVI 12 - areia extraída e brita produzida</t>
  </si>
  <si>
    <t>Poço de visita - PVI 13 - areia extraída e brita produzida</t>
  </si>
  <si>
    <t>Poço de visita - PVI 14 - areia extraída e brita produzida</t>
  </si>
  <si>
    <t>Poço de visita - PVI 15 - areia extraída e brita produzida</t>
  </si>
  <si>
    <t>Poço de visita - PVI 16 - areia extraída e brita produzida</t>
  </si>
  <si>
    <t>Poço de visita - PVI 17 - areia extraída e brita produzida</t>
  </si>
  <si>
    <t>Poço de visita - PVI 18 - areia extraída e brita produzida</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</si>
  <si>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</si>
  <si>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</si>
  <si>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</si>
  <si>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</si>
  <si>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</si>
  <si>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</si>
  <si>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</si>
  <si>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</si>
  <si>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</si>
  <si>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</si>
  <si>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</si>
  <si>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</si>
  <si>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</si>
  <si>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</si>
  <si>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</si>
  <si>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</si>
  <si>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</si>
  <si>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</si>
  <si>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</si>
  <si>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</si>
  <si>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</si>
  <si>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</si>
  <si>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</si>
  <si>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</si>
  <si>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</si>
  <si>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</si>
  <si>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</si>
  <si>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</si>
  <si>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</si>
  <si>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</si>
  <si>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</si>
  <si>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</si>
  <si>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</si>
  <si>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</si>
  <si>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</si>
  <si>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</si>
  <si>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</si>
  <si>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</si>
  <si>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</si>
  <si>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</si>
  <si>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</si>
  <si>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</si>
  <si>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</si>
  <si>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</si>
  <si>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</si>
  <si>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</si>
  <si>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</si>
  <si>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</si>
  <si>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</si>
  <si>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</si>
  <si>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</si>
  <si>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</si>
  <si>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</si>
  <si>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</si>
  <si>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</si>
  <si>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</si>
  <si>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</si>
  <si>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</si>
  <si>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</si>
  <si>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</si>
  <si>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</si>
  <si>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</si>
  <si>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</si>
  <si>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</si>
  <si>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</si>
  <si>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</si>
  <si>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</si>
  <si>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</si>
  <si>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</si>
  <si>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</si>
  <si>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</si>
  <si>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</si>
  <si>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</si>
  <si>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</si>
  <si>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</si>
  <si>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</si>
  <si>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</si>
  <si>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</si>
  <si>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</si>
  <si>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</si>
  <si>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</si>
  <si>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</si>
  <si>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</si>
  <si>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</si>
  <si>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</si>
  <si>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</si>
  <si>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</si>
  <si>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</si>
  <si>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</si>
  <si>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</si>
  <si>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</si>
  <si>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</si>
  <si>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</si>
  <si>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</si>
  <si>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</si>
  <si>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</si>
  <si>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</si>
  <si>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</si>
  <si>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</si>
  <si>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</si>
  <si>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</si>
  <si>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</si>
  <si>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</si>
  <si>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</si>
  <si>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</si>
  <si>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</si>
  <si>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</si>
  <si>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</si>
  <si>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</si>
  <si>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</si>
  <si>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</si>
  <si>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</si>
  <si>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</si>
  <si>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</si>
  <si>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</si>
  <si>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</si>
  <si>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</si>
  <si>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</si>
  <si>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</si>
  <si>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</si>
  <si>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</si>
  <si>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</si>
  <si>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</si>
  <si>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</si>
  <si>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</si>
  <si>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</si>
  <si>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</si>
  <si>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</si>
  <si>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</si>
  <si>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</si>
  <si>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</si>
  <si>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</si>
  <si>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</si>
  <si>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</si>
  <si>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</si>
  <si>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</si>
  <si>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</si>
  <si>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</si>
  <si>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</si>
  <si>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</si>
  <si>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</si>
  <si>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</si>
  <si>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</si>
  <si>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</si>
  <si>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</si>
  <si>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</si>
  <si>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</si>
  <si>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</si>
  <si>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</si>
  <si>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</si>
  <si>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</si>
  <si>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</si>
  <si>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</si>
  <si>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</si>
  <si>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</si>
  <si>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</si>
  <si>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</si>
  <si>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</si>
  <si>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</si>
  <si>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</si>
  <si>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</si>
  <si>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</si>
  <si>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</si>
  <si>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</si>
  <si>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</si>
  <si>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</si>
  <si>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</si>
  <si>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</si>
  <si>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</si>
  <si>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</si>
  <si>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</si>
  <si>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</si>
  <si>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</si>
  <si>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</si>
  <si>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</si>
  <si>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</si>
  <si>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</si>
  <si>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</si>
  <si>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</si>
  <si>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</si>
  <si>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</si>
  <si>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</si>
  <si>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</si>
  <si>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</si>
  <si>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</si>
  <si>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</si>
  <si>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</si>
  <si>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</si>
  <si>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</si>
  <si>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</si>
  <si>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</si>
  <si>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</si>
  <si>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</si>
  <si>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</si>
  <si>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</si>
  <si>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</si>
  <si>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</si>
  <si>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</si>
  <si>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</si>
  <si>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</si>
  <si>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</si>
  <si>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</si>
  <si>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</si>
  <si>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</si>
  <si>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</si>
  <si>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</si>
  <si>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</si>
  <si>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</si>
  <si>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</si>
  <si>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</si>
  <si>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</si>
  <si>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</si>
  <si>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</si>
  <si>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</si>
  <si>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</si>
  <si>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</si>
  <si>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</si>
  <si>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</si>
  <si>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</si>
  <si>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</si>
  <si>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</si>
  <si>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</si>
  <si>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</si>
  <si>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</si>
  <si>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</si>
  <si>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</si>
  <si>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</si>
  <si>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</si>
  <si>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</si>
  <si>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</si>
  <si>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</si>
  <si>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</si>
  <si>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</si>
  <si>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</si>
  <si>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</si>
  <si>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</si>
  <si>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</si>
  <si>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</si>
  <si>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</si>
  <si>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</si>
  <si>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</si>
  <si>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</si>
  <si>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</si>
  <si>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</si>
  <si>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</si>
  <si>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</si>
  <si>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</si>
  <si>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</si>
  <si>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</si>
  <si>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</si>
  <si>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</si>
  <si>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</si>
  <si>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</si>
  <si>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</si>
  <si>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</si>
  <si>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</si>
  <si>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</si>
  <si>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</si>
  <si>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</si>
  <si>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</si>
  <si>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</si>
  <si>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</si>
  <si>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</si>
  <si>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</si>
  <si>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</si>
  <si>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</si>
  <si>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</si>
  <si>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</si>
  <si>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</si>
  <si>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</si>
  <si>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</si>
  <si>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</si>
  <si>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</si>
  <si>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</si>
  <si>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</si>
  <si>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</si>
  <si>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</si>
  <si>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</si>
  <si>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</si>
  <si>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</si>
  <si>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</si>
  <si>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</si>
  <si>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</si>
  <si>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</si>
  <si>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</si>
  <si>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</si>
  <si>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</si>
  <si>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</si>
  <si>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</si>
  <si>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</si>
  <si>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</si>
  <si>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</si>
  <si>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</si>
  <si>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</si>
  <si>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</si>
  <si>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</si>
  <si>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</si>
  <si>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</si>
  <si>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</si>
  <si>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</si>
  <si>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</si>
  <si>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</si>
  <si>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</si>
  <si>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</si>
  <si>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</si>
  <si>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</si>
  <si>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</si>
  <si>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</si>
  <si>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</si>
  <si>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</si>
  <si>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</si>
  <si>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</si>
  <si>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</si>
  <si>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</si>
  <si>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</si>
  <si>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</si>
  <si>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</si>
  <si>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</si>
  <si>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</si>
  <si>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</si>
  <si>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</si>
  <si>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</si>
  <si>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</si>
  <si>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</si>
  <si>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</si>
  <si>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</si>
  <si>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</si>
  <si>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</si>
  <si>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</si>
  <si>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</si>
  <si>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</si>
  <si>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</si>
  <si>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</si>
  <si>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</si>
  <si>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</si>
  <si>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</si>
  <si>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</si>
  <si>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circular tipo estacão escavada com uso de fluido estabilizante - confecção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</si>
  <si>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</si>
  <si>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</si>
  <si>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</si>
  <si>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</si>
  <si>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</si>
  <si>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</si>
  <si>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</si>
  <si>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</si>
  <si>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</si>
  <si>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</si>
  <si>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</si>
  <si>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</si>
  <si>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</si>
  <si>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</si>
  <si>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</si>
  <si>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</si>
  <si>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</si>
  <si>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</si>
  <si>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</si>
  <si>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</si>
  <si>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</si>
  <si>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</si>
  <si>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</si>
  <si>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</si>
  <si>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</si>
  <si>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</si>
  <si>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</si>
  <si>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</si>
  <si>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</si>
  <si>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</si>
  <si>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</si>
  <si>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</si>
  <si>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</si>
  <si>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</si>
  <si>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</si>
  <si>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</si>
  <si>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</si>
  <si>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</si>
  <si>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</si>
  <si>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</si>
  <si>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</si>
  <si>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</si>
  <si>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</si>
  <si>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</si>
  <si>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</si>
  <si>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</si>
  <si>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</si>
  <si>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</si>
  <si>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</si>
  <si>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</si>
  <si>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</si>
  <si>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</si>
  <si>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</si>
  <si>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32 cm - confecção</t>
  </si>
  <si>
    <t>Estaca Strauss D = 38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</si>
  <si>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</si>
  <si>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</si>
  <si>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</si>
  <si>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</si>
  <si>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</si>
  <si>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</si>
  <si>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</si>
  <si>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</si>
  <si>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</si>
  <si>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</si>
  <si>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</si>
  <si>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</si>
  <si>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</si>
  <si>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</si>
  <si>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</si>
  <si>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</si>
  <si>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</si>
  <si>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</si>
  <si>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</si>
  <si>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</si>
  <si>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</si>
  <si>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</si>
  <si>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Gabarito de cravação de estacas submersas em aço ASTM A36 - confecção e instalação</t>
  </si>
  <si>
    <t>Muro guia para estaca barrete com duas cortinas de 10 x 110 cm</t>
  </si>
  <si>
    <t>Jateamento abrasivo em chapa de aço por esteira contínua</t>
  </si>
  <si>
    <t>Solda elétrica de perfis metálicos e chapas de aço com eletrodo E60XX</t>
  </si>
  <si>
    <t>Solda elétrica de perfis metálicos e chapas de aço com eletrodo E70XX</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</si>
  <si>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</si>
  <si>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</si>
  <si>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</si>
  <si>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</si>
  <si>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</si>
  <si>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</si>
  <si>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</si>
  <si>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</si>
  <si>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</si>
  <si>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</si>
  <si>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</si>
  <si>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</si>
  <si>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</si>
  <si>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</si>
  <si>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</si>
  <si>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</si>
  <si>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</si>
  <si>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</si>
  <si>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</si>
  <si>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</si>
  <si>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</si>
  <si>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</si>
  <si>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</si>
  <si>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</si>
  <si>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</si>
  <si>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</si>
  <si>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</si>
  <si>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</si>
  <si>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</si>
  <si>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</si>
  <si>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</si>
  <si>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</si>
  <si>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</si>
  <si>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</si>
  <si>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</si>
  <si>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</si>
  <si>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</si>
  <si>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</si>
  <si>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</si>
  <si>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</si>
  <si>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</si>
  <si>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</si>
  <si>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</si>
  <si>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</si>
  <si>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</si>
  <si>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</si>
  <si>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</si>
  <si>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</si>
  <si>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</si>
  <si>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</si>
  <si>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</si>
  <si>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</si>
  <si>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</si>
  <si>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</si>
  <si>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</si>
  <si>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</si>
  <si>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</si>
  <si>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</si>
  <si>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</si>
  <si>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</si>
  <si>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</si>
  <si>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</si>
  <si>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</si>
  <si>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</si>
  <si>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</si>
  <si>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</si>
  <si>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</si>
  <si>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</si>
  <si>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</si>
  <si>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</si>
  <si>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</si>
  <si>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</si>
  <si>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</si>
  <si>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</si>
  <si>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</si>
  <si>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</si>
  <si>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</si>
  <si>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</si>
  <si>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</si>
  <si>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</si>
  <si>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</si>
  <si>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</si>
  <si>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</si>
  <si>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</si>
  <si>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</si>
  <si>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</si>
  <si>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</si>
  <si>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</si>
  <si>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</si>
  <si>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</si>
  <si>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</si>
  <si>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</si>
  <si>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</si>
  <si>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</si>
  <si>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</si>
  <si>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</si>
  <si>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</si>
  <si>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</si>
  <si>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</si>
  <si>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</si>
  <si>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</si>
  <si>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</si>
  <si>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</si>
  <si>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</si>
  <si>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</si>
  <si>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</si>
  <si>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</si>
  <si>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</si>
  <si>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</si>
  <si>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</si>
  <si>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</si>
  <si>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</si>
  <si>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</si>
  <si>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</si>
  <si>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</si>
  <si>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</si>
  <si>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</si>
  <si>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</si>
  <si>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</si>
  <si>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</si>
  <si>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</si>
  <si>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</si>
  <si>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</si>
  <si>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</si>
  <si>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</si>
  <si>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</si>
  <si>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</si>
  <si>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</si>
  <si>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</si>
  <si>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</si>
  <si>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</si>
  <si>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</si>
  <si>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</si>
  <si>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</si>
  <si>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</si>
  <si>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</si>
  <si>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</si>
  <si>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</si>
  <si>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</si>
  <si>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</si>
  <si>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</si>
  <si>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</si>
  <si>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</si>
  <si>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</si>
  <si>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</si>
  <si>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</si>
  <si>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</si>
  <si>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Aferição da geometria da via com carro controle</t>
  </si>
  <si>
    <t>Capina química da plataforma ferroviária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</si>
  <si>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</si>
  <si>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</si>
  <si>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</si>
  <si>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</si>
  <si>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</si>
  <si>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</si>
  <si>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</si>
  <si>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</si>
  <si>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</si>
  <si>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</si>
  <si>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</si>
  <si>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</si>
  <si>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</si>
  <si>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</si>
  <si>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</si>
  <si>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</si>
  <si>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</si>
  <si>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</si>
  <si>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</si>
  <si>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</si>
  <si>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</si>
  <si>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</si>
  <si>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</si>
  <si>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</si>
  <si>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</si>
  <si>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</si>
  <si>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</si>
  <si>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</si>
  <si>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</si>
  <si>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</si>
  <si>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</si>
  <si>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</si>
  <si>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</si>
  <si>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</si>
  <si>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</si>
  <si>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</si>
  <si>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</si>
  <si>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</si>
  <si>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</si>
  <si>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</si>
  <si>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</si>
  <si>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</si>
  <si>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</si>
  <si>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</si>
  <si>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</si>
  <si>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</si>
  <si>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</si>
  <si>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</si>
  <si>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</si>
  <si>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</si>
  <si>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</si>
  <si>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</si>
  <si>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</si>
  <si>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</si>
  <si>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</si>
  <si>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</si>
  <si>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</si>
  <si>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</si>
  <si>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</si>
  <si>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</si>
  <si>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</si>
  <si>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</si>
  <si>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</si>
  <si>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</si>
  <si>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</si>
  <si>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</si>
  <si>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</si>
  <si>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</si>
  <si>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</si>
  <si>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</si>
  <si>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</si>
  <si>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</si>
  <si>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</si>
  <si>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</si>
  <si>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</si>
  <si>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</si>
  <si>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</si>
  <si>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</si>
  <si>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</si>
  <si>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</si>
  <si>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</si>
  <si>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</si>
  <si>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</si>
  <si>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</si>
  <si>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</si>
  <si>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</si>
  <si>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</si>
  <si>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</si>
  <si>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</si>
  <si>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</si>
  <si>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</si>
  <si>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</si>
  <si>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</si>
  <si>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</si>
  <si>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</si>
  <si>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</si>
  <si>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</si>
  <si>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</si>
  <si>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</si>
  <si>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</si>
  <si>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</si>
  <si>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</si>
  <si>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</si>
  <si>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</si>
  <si>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</si>
  <si>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</si>
  <si>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</si>
  <si>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</si>
  <si>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</si>
  <si>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</si>
  <si>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</si>
  <si>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</si>
  <si>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</si>
  <si>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</si>
  <si>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</si>
  <si>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</si>
  <si>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</si>
  <si>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</si>
  <si>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</si>
  <si>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</si>
  <si>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</si>
  <si>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</si>
  <si>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</si>
  <si>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</si>
  <si>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</si>
  <si>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</si>
  <si>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</si>
  <si>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</si>
  <si>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</si>
  <si>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</si>
  <si>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</si>
  <si>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</si>
  <si>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</si>
  <si>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</si>
  <si>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</si>
  <si>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</si>
  <si>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</si>
  <si>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</si>
  <si>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</si>
  <si>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</si>
  <si>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</si>
  <si>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</si>
  <si>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</si>
  <si>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</si>
  <si>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</si>
  <si>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</si>
  <si>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</si>
  <si>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</si>
  <si>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</si>
  <si>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</si>
  <si>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</si>
  <si>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</si>
  <si>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</si>
  <si>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</si>
  <si>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</si>
  <si>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</si>
  <si>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</si>
  <si>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</si>
  <si>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</si>
  <si>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</si>
  <si>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</si>
  <si>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</si>
  <si>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</si>
  <si>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</si>
  <si>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</si>
  <si>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</si>
  <si>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</si>
  <si>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</si>
  <si>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</si>
  <si>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</si>
  <si>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</si>
  <si>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</si>
  <si>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</si>
  <si>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</si>
  <si>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</si>
  <si>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</si>
  <si>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</si>
  <si>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</si>
  <si>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</si>
  <si>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</si>
  <si>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</si>
  <si>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</si>
  <si>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</si>
  <si>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</si>
  <si>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</si>
  <si>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</si>
  <si>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</si>
  <si>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</si>
  <si>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</si>
  <si>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</si>
  <si>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</si>
  <si>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</si>
  <si>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</si>
  <si>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</si>
  <si>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</si>
  <si>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</si>
  <si>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</si>
  <si>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</si>
  <si>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</si>
  <si>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</si>
  <si>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</si>
  <si>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</si>
  <si>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</si>
  <si>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</si>
  <si>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</si>
  <si>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</si>
  <si>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</si>
  <si>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</si>
  <si>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</si>
  <si>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</si>
  <si>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</si>
  <si>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</si>
  <si>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</si>
  <si>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</si>
  <si>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</si>
  <si>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</si>
  <si>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</si>
  <si>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</si>
  <si>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</si>
  <si>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</si>
  <si>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</si>
  <si>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</si>
  <si>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</si>
  <si>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</si>
  <si>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</si>
  <si>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</si>
  <si>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</si>
  <si>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</si>
  <si>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</si>
  <si>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</si>
  <si>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</si>
  <si>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</si>
  <si>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</si>
  <si>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</si>
  <si>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</si>
  <si>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</si>
  <si>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</si>
  <si>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</si>
  <si>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</si>
  <si>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</si>
  <si>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</si>
  <si>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</si>
  <si>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</si>
  <si>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</si>
  <si>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</si>
  <si>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</si>
  <si>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</si>
  <si>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</si>
  <si>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</si>
  <si>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</si>
  <si>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</si>
  <si>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</si>
  <si>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</si>
  <si>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</si>
  <si>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</si>
  <si>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</si>
  <si>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</si>
  <si>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</si>
  <si>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</si>
  <si>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</si>
  <si>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</si>
  <si>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</si>
  <si>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</si>
  <si>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</si>
  <si>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</si>
  <si>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</si>
  <si>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</si>
  <si>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</si>
  <si>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</si>
  <si>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</si>
  <si>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</si>
  <si>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</si>
  <si>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</si>
  <si>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</si>
  <si>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</si>
  <si>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</si>
  <si>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</si>
  <si>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</si>
  <si>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</si>
  <si>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</si>
  <si>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</si>
  <si>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</si>
  <si>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</si>
  <si>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</si>
  <si>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</si>
  <si>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</si>
  <si>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</si>
  <si>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</si>
  <si>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</si>
  <si>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</si>
  <si>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</si>
  <si>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</si>
  <si>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</si>
  <si>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</si>
  <si>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</si>
  <si>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Seleção de material pétreo para a carapaça e subcarapaça</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</si>
  <si>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</si>
  <si>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</si>
  <si>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</si>
  <si>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</si>
  <si>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</si>
  <si>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com extrusora (perfil F)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</si>
  <si>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</si>
  <si>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</si>
  <si>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</si>
  <si>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com extrusora (perfil F) - H = 810 + 100 mm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</si>
  <si>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</si>
  <si>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</si>
  <si>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</si>
  <si>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</si>
  <si>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</si>
  <si>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</si>
  <si>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</si>
  <si>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</si>
  <si>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</si>
  <si>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</si>
  <si>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</si>
  <si>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</si>
  <si>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</si>
  <si>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</si>
  <si>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</si>
  <si>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</si>
  <si>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</si>
  <si>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</si>
  <si>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</si>
  <si>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</si>
  <si>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</si>
  <si>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</si>
  <si>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</si>
  <si>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</si>
  <si>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</si>
  <si>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</si>
  <si>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</si>
  <si>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</si>
  <si>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</si>
  <si>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</si>
  <si>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</si>
  <si>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</si>
  <si>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</si>
  <si>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</si>
  <si>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</si>
  <si>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</si>
  <si>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</si>
  <si>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</si>
  <si>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</si>
  <si>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</si>
  <si>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</si>
  <si>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</si>
  <si>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</si>
  <si>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</si>
  <si>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</si>
  <si>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</si>
  <si>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</si>
  <si>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</si>
  <si>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</si>
  <si>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</si>
  <si>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</si>
  <si>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</si>
  <si>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</si>
  <si>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</si>
  <si>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</si>
  <si>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</si>
  <si>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</si>
  <si>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</si>
  <si>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Lançamento de superestrutura de passarela metálica de 12 a 24 t com utilização de guindaste</t>
  </si>
  <si>
    <t>Limpeza de aparelhos de apoio em obras de arte especiais - exclusa a plataforma</t>
  </si>
  <si>
    <t>Limpeza em superfície de concreto com jateamento abrasivo com uso de granalhas de aço</t>
  </si>
  <si>
    <t>Pingadeira de elastômero perfil 40 x 40 mm com aba inclinada e fixada com adesivo estrutural e pinos - fornecimento e instalação - exclusa a plataforma</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</si>
  <si>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</si>
  <si>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</si>
  <si>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</si>
  <si>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</si>
  <si>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</si>
  <si>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</si>
  <si>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</si>
  <si>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</si>
  <si>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</si>
  <si>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</si>
  <si>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</si>
  <si>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</si>
  <si>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</si>
  <si>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</si>
  <si>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Base de solo melhorado com 3% de cimento e mistura em usina com material de jazida</t>
  </si>
  <si>
    <t>Base de solo melhorado com 3% de cimento e mistura na pista com material de jazida</t>
  </si>
  <si>
    <t>Base de solo-cal com 7% de cal e mistura na pista com material de jazida</t>
  </si>
  <si>
    <t>Base estabilizada granulometricamente com mistura de solos na pista com material de jazida</t>
  </si>
  <si>
    <t>Concreto asfáltico - faixa A - areia extraída e brita produzida</t>
  </si>
  <si>
    <t>Concreto asfáltico - faixa B - areia extraída e brita produzida</t>
  </si>
  <si>
    <t>Concreto asfáltico - faixa C - areia extraída e brita produzida</t>
  </si>
  <si>
    <t>Concreto asfáltico com asfalto polímero - faixa A - areia extraída e brita produzida</t>
  </si>
  <si>
    <t>Concreto asfáltico com asfalto polímero - faixa B - areia extraída e brita produzida</t>
  </si>
  <si>
    <t>Concreto asfáltico com asfalto polímero - faixa C - areia extraída e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</si>
  <si>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</si>
  <si>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</si>
  <si>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</si>
  <si>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</si>
  <si>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Geogrelha bidirecional com resistência à tração de 30 kN/m - deformação &lt; 5% - malha de 36 x 34 mm - para reforço de base granular</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</si>
  <si>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</si>
  <si>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</si>
  <si>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</si>
  <si>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</si>
  <si>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</si>
  <si>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</si>
  <si>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</si>
  <si>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</si>
  <si>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</si>
  <si>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</si>
  <si>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</si>
  <si>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</si>
  <si>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</si>
  <si>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</si>
  <si>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</si>
  <si>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</si>
  <si>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</si>
  <si>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Pré-misturado a frio - faixa A - areia extraída e brita produzida</t>
  </si>
  <si>
    <t>Pré-misturado a frio - faixa B - areia extraída e brita produzida</t>
  </si>
  <si>
    <t>Pré-misturado a frio - faixa C - areia extraída e brita produzida</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</si>
  <si>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</si>
  <si>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</si>
  <si>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</si>
  <si>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</si>
  <si>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</si>
  <si>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</si>
  <si>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</si>
  <si>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</si>
  <si>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</si>
  <si>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extraída e brita produzida</t>
  </si>
  <si>
    <t>Pré-misturado a quente com asfalto polímero - faixa II - camada porosa de atrito - areia extraída e brita produzida</t>
  </si>
  <si>
    <t>Pré-misturado a quente com asfalto polímero - faixa III - camada porosa de atrito - areia extraída e brita produzida</t>
  </si>
  <si>
    <t>Pré-misturado a quente com asfalto polímero - faixa IV - camada porosa de atrito - areia extraída e brita produzida</t>
  </si>
  <si>
    <t>Pré-misturado a quente com asfalto polímero - faixa V - camada porosa de atrito - areia extraída e brita produzida</t>
  </si>
  <si>
    <t>Reciclagem de revestimento asfáltico em usina com adição de espuma asfáltica, pó de pedra comercial e cimento</t>
  </si>
  <si>
    <t>Reestabilização de camada de base com adição de 30% de material fresado retirado da pista</t>
  </si>
  <si>
    <t>Reforço do subleito de solo melhorado com 4% de cal e mistura na pista com material de jazida</t>
  </si>
  <si>
    <t>Sub-base de concreto compactado com rolo - brita comercial</t>
  </si>
  <si>
    <t>Sub-base de concreto compactado com rolo - brita produzida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</si>
  <si>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</si>
  <si>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</si>
  <si>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</si>
  <si>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</si>
  <si>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</si>
  <si>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</si>
  <si>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</si>
  <si>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</si>
  <si>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</si>
  <si>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</si>
  <si>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</si>
  <si>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</si>
  <si>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</si>
  <si>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</si>
  <si>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</si>
  <si>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</si>
  <si>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</si>
  <si>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</si>
  <si>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</si>
  <si>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</si>
  <si>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</si>
  <si>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</si>
  <si>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</si>
  <si>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</si>
  <si>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</si>
  <si>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</si>
  <si>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</si>
  <si>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</si>
  <si>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</si>
  <si>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</si>
  <si>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</si>
  <si>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</si>
  <si>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</si>
  <si>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</si>
  <si>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</si>
  <si>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</si>
  <si>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</si>
  <si>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</si>
  <si>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</si>
  <si>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</si>
  <si>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</si>
  <si>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</si>
  <si>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</si>
  <si>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</si>
  <si>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</si>
  <si>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</si>
  <si>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</si>
  <si>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</si>
  <si>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</si>
  <si>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</si>
  <si>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</si>
  <si>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</si>
  <si>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</si>
  <si>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</si>
  <si>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</si>
  <si>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</si>
  <si>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</si>
  <si>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</si>
  <si>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</si>
  <si>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</si>
  <si>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</si>
  <si>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</si>
  <si>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</si>
  <si>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</si>
  <si>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</si>
  <si>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</si>
  <si>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</si>
  <si>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</si>
  <si>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</si>
  <si>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</si>
  <si>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</si>
  <si>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</si>
  <si>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</si>
  <si>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</si>
  <si>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</si>
  <si>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</si>
  <si>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</si>
  <si>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</si>
  <si>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viva para tratamento acústico das áreas lindeiras da faixa de domínio – densidade de plantio de 1,0 m entre mudas</t>
  </si>
  <si>
    <t>Fixação de tela eletrossoldada em talude para lançamento de argamassa ou concreto projetado</t>
  </si>
  <si>
    <t>Irrigação de área plantada para proteção vegetal do corpo estradal</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</si>
  <si>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</si>
  <si>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</si>
  <si>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</si>
  <si>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</si>
  <si>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</si>
  <si>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</si>
  <si>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</si>
  <si>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</si>
  <si>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</si>
  <si>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</si>
  <si>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</si>
  <si>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</si>
  <si>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</si>
  <si>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</si>
  <si>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</si>
  <si>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</si>
  <si>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</si>
  <si>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</si>
  <si>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</si>
  <si>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</si>
  <si>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</si>
  <si>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</si>
  <si>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</si>
  <si>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</si>
  <si>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</si>
  <si>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</si>
  <si>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</si>
  <si>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</si>
  <si>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</si>
  <si>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</si>
  <si>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</si>
  <si>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</si>
  <si>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</si>
  <si>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</si>
  <si>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</si>
  <si>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</si>
  <si>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</si>
  <si>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</si>
  <si>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</si>
  <si>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</si>
  <si>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</si>
  <si>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</si>
  <si>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</si>
  <si>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</si>
  <si>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</si>
  <si>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</si>
  <si>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</si>
  <si>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</si>
  <si>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</si>
  <si>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</si>
  <si>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</si>
  <si>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</si>
  <si>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</si>
  <si>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</si>
  <si>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</si>
  <si>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</si>
  <si>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</si>
  <si>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</si>
  <si>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</si>
  <si>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</si>
  <si>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</si>
  <si>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</si>
  <si>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</si>
  <si>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</si>
  <si>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</si>
  <si>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</si>
  <si>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</si>
  <si>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</si>
  <si>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</si>
  <si>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</si>
  <si>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</si>
  <si>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</si>
  <si>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</si>
  <si>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</si>
  <si>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</si>
  <si>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</si>
  <si>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</si>
  <si>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</si>
  <si>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</si>
  <si>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</si>
  <si>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</si>
  <si>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</si>
  <si>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</si>
  <si>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</si>
  <si>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</si>
  <si>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</si>
  <si>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</si>
  <si>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</si>
  <si>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</si>
  <si>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</si>
  <si>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</si>
  <si>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</si>
  <si>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</si>
  <si>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</si>
  <si>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</si>
  <si>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</si>
  <si>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</si>
  <si>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</si>
  <si>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</si>
  <si>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</si>
  <si>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</si>
  <si>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</si>
  <si>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</si>
  <si>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</si>
  <si>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</si>
  <si>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</si>
  <si>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</si>
  <si>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</si>
  <si>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</si>
  <si>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</si>
  <si>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</si>
  <si>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</si>
  <si>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</si>
  <si>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</si>
  <si>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</si>
  <si>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</si>
  <si>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</si>
  <si>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</si>
  <si>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</si>
  <si>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</si>
  <si>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</si>
  <si>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</si>
  <si>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</si>
  <si>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</si>
  <si>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</si>
  <si>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</si>
  <si>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</si>
  <si>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</si>
  <si>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</si>
  <si>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</si>
  <si>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</si>
  <si>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</si>
  <si>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</si>
  <si>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</si>
  <si>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</si>
  <si>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</si>
  <si>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</si>
  <si>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</si>
  <si>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</si>
  <si>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</si>
  <si>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</si>
  <si>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</si>
  <si>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</si>
  <si>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</si>
  <si>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</si>
  <si>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</si>
  <si>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</si>
  <si>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Apiloamento manual de superfície com espessura de 15 cm</t>
  </si>
  <si>
    <t>Areia extraída com escavadeira hidráulica de longo alcance</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</si>
  <si>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</si>
  <si>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</si>
  <si>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</si>
  <si>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</si>
  <si>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</si>
  <si>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</si>
  <si>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</si>
  <si>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</si>
  <si>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</si>
  <si>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</si>
  <si>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</si>
  <si>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</si>
  <si>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</si>
  <si>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</si>
  <si>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</si>
  <si>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</si>
  <si>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</si>
  <si>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</si>
  <si>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</si>
  <si>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</si>
  <si>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</si>
  <si>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</si>
  <si>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</si>
  <si>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</si>
  <si>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</si>
  <si>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</si>
  <si>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Dobramento de chapas de alumínio com espessura de 1,5 mm e comprimento de dobra de até 500 mm</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</si>
  <si>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</si>
  <si>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</si>
  <si>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</si>
  <si>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</si>
  <si>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</si>
  <si>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</si>
  <si>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</si>
  <si>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</si>
  <si>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</si>
  <si>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</si>
  <si>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Fixação de parafuso em estrutura metálica</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</si>
  <si>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</si>
  <si>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</si>
  <si>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</si>
  <si>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</si>
  <si>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Preparo e regularização de terreno em desnível</t>
  </si>
  <si>
    <t>Raspagem e limpeza de terreno plano</t>
  </si>
  <si>
    <t>Rebordeamento de chapa metálica com espessura de 5 mm</t>
  </si>
  <si>
    <t>Recarga de cilindro com ar respirável para atividades de mergulho</t>
  </si>
  <si>
    <t>Rocha para britagem com perfuratriz sobre esteira</t>
  </si>
  <si>
    <t>Rocha para britagem com perfuratriz sobre esteira - camada final de aterro em rocha</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</si>
  <si>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</si>
  <si>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</si>
  <si>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</si>
  <si>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</si>
  <si>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</si>
  <si>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</si>
  <si>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</si>
  <si>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</si>
  <si>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</si>
  <si>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Combate à exsudação - areia comercial</t>
  </si>
  <si>
    <t>Combate à exsudação - areia extraída</t>
  </si>
  <si>
    <t>Combate à exsudação - brita produzida</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</si>
  <si>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</si>
  <si>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</si>
  <si>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</si>
  <si>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</si>
  <si>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</si>
  <si>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vala de drenagem</t>
  </si>
  <si>
    <t>Limpeza e desobstrução de dispositivos de drenagem em OAE</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</si>
  <si>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</si>
  <si>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</si>
  <si>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</si>
  <si>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nas juntas de dilatação com o uso de herbicida</t>
  </si>
  <si>
    <t>Limpeza e remoção manual de material retido em terra firme em OAE</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</si>
  <si>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</si>
  <si>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</si>
  <si>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</si>
  <si>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</si>
  <si>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Mistura betuminosa a frio executada em betoneira - faixa C - areia e brita comerciais</t>
  </si>
  <si>
    <t>Poda de árvores com 5,0 m a 7,5 m de altura</t>
  </si>
  <si>
    <t>Poda de árvores com 7,5 m a 10 m de altura</t>
  </si>
  <si>
    <t>Reassentamento manual de meio-fio com material arrancado da pista</t>
  </si>
  <si>
    <t>Recomposição de camada granular do pavimento com material de jazida</t>
  </si>
  <si>
    <t>Recomposição de revestimento primário com material de jazida</t>
  </si>
  <si>
    <t>Recomposição manual de aterro com material de jazida</t>
  </si>
  <si>
    <t>Recomposição mecanizada de aterro com material de jazida</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</si>
  <si>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</si>
  <si>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</si>
  <si>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extraída e brita comercial</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</si>
  <si>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</si>
  <si>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</si>
  <si>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</si>
  <si>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</si>
  <si>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</si>
  <si>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</si>
  <si>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</si>
  <si>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</si>
  <si>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</si>
  <si>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</si>
  <si>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</si>
  <si>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</si>
  <si>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</si>
  <si>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</si>
  <si>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</si>
  <si>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</si>
  <si>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</si>
  <si>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</si>
  <si>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</si>
  <si>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</si>
  <si>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</si>
  <si>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</si>
  <si>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manual de camada granular do pavimento</t>
  </si>
  <si>
    <t>Remoção manual de revestimento asfáltico</t>
  </si>
  <si>
    <t>Remoção manual de vegetação daninha em frestas</t>
  </si>
  <si>
    <t>Remoção mecanizada de barreira em rocha</t>
  </si>
  <si>
    <t>Remoção mecanizada de camada granular do pavimento</t>
  </si>
  <si>
    <t>Remoção mecanizada de revestimento asfáltico</t>
  </si>
  <si>
    <t>Reparo localizado com pintura de ligação - demolição mecânica e corte com serra</t>
  </si>
  <si>
    <t>Reparo no interior de placa de pavimento de concreto</t>
  </si>
  <si>
    <t>ha</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</si>
  <si>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</si>
  <si>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</si>
  <si>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</si>
  <si>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</si>
  <si>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</si>
  <si>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</si>
  <si>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</si>
  <si>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</si>
  <si>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</si>
  <si>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</si>
  <si>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</si>
  <si>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</si>
  <si>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</si>
  <si>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</si>
  <si>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</si>
  <si>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</si>
  <si>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</si>
  <si>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</si>
  <si>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</si>
  <si>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</si>
  <si>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</si>
  <si>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</si>
  <si>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</si>
  <si>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</si>
  <si>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</si>
  <si>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</si>
  <si>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</si>
  <si>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</si>
  <si>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</si>
  <si>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</si>
  <si>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</si>
  <si>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</si>
  <si>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</si>
  <si>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</si>
  <si>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</si>
  <si>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</si>
  <si>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</si>
  <si>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</si>
  <si>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</si>
  <si>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</si>
  <si>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</si>
  <si>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</si>
  <si>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</si>
  <si>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</si>
  <si>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</si>
  <si>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</si>
  <si>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</si>
  <si>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</si>
  <si>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</si>
  <si>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</si>
  <si>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</si>
  <si>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</si>
  <si>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</si>
  <si>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</si>
  <si>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</si>
  <si>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</si>
  <si>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</si>
  <si>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</si>
  <si>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</si>
  <si>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</si>
  <si>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</si>
  <si>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</si>
  <si>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</si>
  <si>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</si>
  <si>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</si>
  <si>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</si>
  <si>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</si>
  <si>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</si>
  <si>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</si>
  <si>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</si>
  <si>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</si>
  <si>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</si>
  <si>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</si>
  <si>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</si>
  <si>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</si>
  <si>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</si>
  <si>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</si>
  <si>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</si>
  <si>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</si>
  <si>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</si>
  <si>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</si>
  <si>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</si>
  <si>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</si>
  <si>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</si>
  <si>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</si>
  <si>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</si>
  <si>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</si>
  <si>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</si>
  <si>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</si>
  <si>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</si>
  <si>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</si>
  <si>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</si>
  <si>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</si>
  <si>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</si>
  <si>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</si>
  <si>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</si>
  <si>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</si>
  <si>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</si>
  <si>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</si>
  <si>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</si>
  <si>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</si>
  <si>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</si>
  <si>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</si>
  <si>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</si>
  <si>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</si>
  <si>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</si>
  <si>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</si>
  <si>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</si>
  <si>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</si>
  <si>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</si>
  <si>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</si>
  <si>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</si>
  <si>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</si>
  <si>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</si>
  <si>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</si>
  <si>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</si>
  <si>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</si>
  <si>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</si>
  <si>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</si>
  <si>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</si>
  <si>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</si>
  <si>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</si>
  <si>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</si>
  <si>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</si>
  <si>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</si>
  <si>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</si>
  <si>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</si>
  <si>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</si>
  <si>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</si>
  <si>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</si>
  <si>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</si>
  <si>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</si>
  <si>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</si>
  <si>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</si>
  <si>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</si>
  <si>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</si>
  <si>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</si>
  <si>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</si>
  <si>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</si>
  <si>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</si>
  <si>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</si>
  <si>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</si>
  <si>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</si>
  <si>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</si>
  <si>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</si>
  <si>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</si>
  <si>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</si>
  <si>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</si>
  <si>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</si>
  <si>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</si>
  <si>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</si>
  <si>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</si>
  <si>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</si>
  <si>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</si>
  <si>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</si>
  <si>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</si>
  <si>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</si>
  <si>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</si>
  <si>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</si>
  <si>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</si>
  <si>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</si>
  <si>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</si>
  <si>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</si>
  <si>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</si>
  <si>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</si>
  <si>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</si>
  <si>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</si>
  <si>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</si>
  <si>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</si>
  <si>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</si>
  <si>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</si>
  <si>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</si>
  <si>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</si>
  <si>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</si>
  <si>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</si>
  <si>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</si>
  <si>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</si>
  <si>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</si>
  <si>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</si>
  <si>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</si>
  <si>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</si>
  <si>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</si>
  <si>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</si>
  <si>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</si>
  <si>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</si>
  <si>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</si>
  <si>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</si>
  <si>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</si>
  <si>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</si>
  <si>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</si>
  <si>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</si>
  <si>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</si>
  <si>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</si>
  <si>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</si>
  <si>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</si>
  <si>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</si>
  <si>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</si>
  <si>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</si>
  <si>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</si>
  <si>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</si>
  <si>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</si>
  <si>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</si>
  <si>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</si>
  <si>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</si>
  <si>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</si>
  <si>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</si>
  <si>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</si>
  <si>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</si>
  <si>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</si>
  <si>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</si>
  <si>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</si>
  <si>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</si>
  <si>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</si>
  <si>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</si>
  <si>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</si>
  <si>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</si>
  <si>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</si>
  <si>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</si>
  <si>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</si>
  <si>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</si>
  <si>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</si>
  <si>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</si>
  <si>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</si>
  <si>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</si>
  <si>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</si>
  <si>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</si>
  <si>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</si>
  <si>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</si>
  <si>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</si>
  <si>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</si>
  <si>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</si>
  <si>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</si>
  <si>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</si>
  <si>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</si>
  <si>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</si>
  <si>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</si>
  <si>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</si>
  <si>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</si>
  <si>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</si>
  <si>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</si>
  <si>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sinalização horizontal com maçarico</t>
  </si>
  <si>
    <t>Remoção de sinalização horizontal tipo pintura acrílica por jateamento abrasivo úmido com vidro - utilização de 3 vezes</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</si>
  <si>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</si>
  <si>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</si>
  <si>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</si>
  <si>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</si>
  <si>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</si>
  <si>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</si>
  <si>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</si>
  <si>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</si>
  <si>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</si>
  <si>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</si>
  <si>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</si>
  <si>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</si>
  <si>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</si>
  <si>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</si>
  <si>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</si>
  <si>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</si>
  <si>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</si>
  <si>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</si>
  <si>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</si>
  <si>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</si>
  <si>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</si>
  <si>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</si>
  <si>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</si>
  <si>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</si>
  <si>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</si>
  <si>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</si>
  <si>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</si>
  <si>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</si>
  <si>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</si>
  <si>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</si>
  <si>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</si>
  <si>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</si>
  <si>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</si>
  <si>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</si>
  <si>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</si>
  <si>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</si>
  <si>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</si>
  <si>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</si>
  <si>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</si>
  <si>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</si>
  <si>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</si>
  <si>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</si>
  <si>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</si>
  <si>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</si>
  <si>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</si>
  <si>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</si>
  <si>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</si>
  <si>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</si>
  <si>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</si>
  <si>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</si>
  <si>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</si>
  <si>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</si>
  <si>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</si>
  <si>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</si>
  <si>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</si>
  <si>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</si>
  <si>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</si>
  <si>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</si>
  <si>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</si>
  <si>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</si>
  <si>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</si>
  <si>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</si>
  <si>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</si>
  <si>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</si>
  <si>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</si>
  <si>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</si>
  <si>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</si>
  <si>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</si>
  <si>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</si>
  <si>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</si>
  <si>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</si>
  <si>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</si>
  <si>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</si>
  <si>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</si>
  <si>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</si>
  <si>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</si>
  <si>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</si>
  <si>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</si>
  <si>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</si>
  <si>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</si>
  <si>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</si>
  <si>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</si>
  <si>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</si>
  <si>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</si>
  <si>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</si>
  <si>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</si>
  <si>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</si>
  <si>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</si>
  <si>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1,50m</t>
  </si>
  <si>
    <t>Confecção de marca de tope de bombordo</t>
  </si>
  <si>
    <t>Confecção de marca de tope de boreste</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</si>
  <si>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</si>
  <si>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</si>
  <si>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1/2" para sistema de fundeio de boia de sinalização náutica</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</si>
  <si>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</si>
  <si>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</si>
  <si>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</si>
  <si>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</si>
  <si>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</si>
  <si>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Implantação de placa de sinalização náutica em margem - equipamentos e mão de obra - com embarcação</t>
  </si>
  <si>
    <t>Implantação de placa de sinalização náutica em obra de arte especial - equipamentos e mão de obra - com embarcação</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</si>
  <si>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</si>
  <si>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</si>
  <si>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</si>
  <si>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</si>
  <si>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 - com lastro</t>
  </si>
  <si>
    <t>Reforma de corpo de boia flutuante cilíndrico D = 1,42m - boia de amarração</t>
  </si>
  <si>
    <t>Reforma de corpo de boia flutuante cilíndrico D = 1,43m - com lastro</t>
  </si>
  <si>
    <t>Reforma de mangrulho H = 1,50m</t>
  </si>
  <si>
    <t>Reforma de marca de tope de boreste</t>
  </si>
  <si>
    <t>Substituição de placa de sinalização náutica em obra de arte especial - equipamentos e mão de obra - com embarcação</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</si>
  <si>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</si>
  <si>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</si>
  <si>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</si>
  <si>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</si>
  <si>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</si>
  <si>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</si>
  <si>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</si>
  <si>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</si>
  <si>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</si>
  <si>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</si>
  <si>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</si>
  <si>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</si>
  <si>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</si>
  <si>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</si>
  <si>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</si>
  <si>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Muro de escama de concreto armado em solo reforçado com fita metálica com altura até 4 m - tipo 1 - areia e brita comerciais</t>
  </si>
  <si>
    <t>Muro de escama de concreto armado em solo reforçado com fita metálica com altura até 4 m - tipo 2 - areia extraída e brita produzida</t>
  </si>
  <si>
    <t>Camada drenante com conformação de trator de esteira - areia comercial</t>
  </si>
  <si>
    <t>Camada drenante com conformação de trator de esteira - areia extraída</t>
  </si>
  <si>
    <t>Compactação de aterros a 100% do Proctor intermediário</t>
  </si>
  <si>
    <t>Compactação de camada final de aterro de rocha</t>
  </si>
  <si>
    <t>Desmonte de matacões ou bloco de rocha por meio de explosivos</t>
  </si>
  <si>
    <t>Destocamento de árvores com diâmetro de 0,15 a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</si>
  <si>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</si>
  <si>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</si>
  <si>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</si>
  <si>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</si>
  <si>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</si>
  <si>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</si>
  <si>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</si>
  <si>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</si>
  <si>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</si>
  <si>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</si>
  <si>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</si>
  <si>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50 a 200 m - caminho de serviço em revestimento primário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</si>
  <si>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</si>
  <si>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</si>
  <si>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3ª categoria - DMT de 50 a 200 m - caminho de serviço em revestimento primário - com caminhão basculante de 12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</si>
  <si>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</si>
  <si>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</si>
  <si>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</si>
  <si>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</si>
  <si>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</si>
  <si>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600 a 800 m com motoscraper</t>
  </si>
  <si>
    <t>Escavação, carga e transporte em material de 1ª categoria - DMT de 800 a 1.000 m com motoscraper</t>
  </si>
  <si>
    <t>Fragmentação de blocos de rocha com escavadeira e rompedor hidráulico 1.700 kg</t>
  </si>
  <si>
    <t>Limpeza mecanizada da camada vegetal</t>
  </si>
  <si>
    <t>Manutenção de caminho de serviço</t>
  </si>
  <si>
    <t>Pré-fissuramento de material de 3ª categoria</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</si>
  <si>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</si>
  <si>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</si>
  <si>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</si>
  <si>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</si>
  <si>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</si>
  <si>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</si>
  <si>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</si>
  <si>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</si>
  <si>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</si>
  <si>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</si>
  <si>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</si>
  <si>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</si>
  <si>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</si>
  <si>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</si>
  <si>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</si>
  <si>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</si>
  <si>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</si>
  <si>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</si>
  <si>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</si>
  <si>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</si>
  <si>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</si>
  <si>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</si>
  <si>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</si>
  <si>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</si>
  <si>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</si>
  <si>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</si>
  <si>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</si>
  <si>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</si>
  <si>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</si>
  <si>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</si>
  <si>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</si>
  <si>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</si>
  <si>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</si>
  <si>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</si>
  <si>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</si>
  <si>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</si>
  <si>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</si>
  <si>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</si>
  <si>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</si>
  <si>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</si>
  <si>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</si>
  <si>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</si>
  <si>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</si>
  <si>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</si>
  <si>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</si>
  <si>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</si>
  <si>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</si>
  <si>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</si>
  <si>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</si>
  <si>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</si>
  <si>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</si>
  <si>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</si>
  <si>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</si>
  <si>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</si>
  <si>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</si>
  <si>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</si>
  <si>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</si>
  <si>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</si>
  <si>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</si>
  <si>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</si>
  <si>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</si>
  <si>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</si>
  <si>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</si>
  <si>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</si>
  <si>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</si>
  <si>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</si>
  <si>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</si>
  <si>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</si>
  <si>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</si>
  <si>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</si>
  <si>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</si>
  <si>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</si>
  <si>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</si>
  <si>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</si>
  <si>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</si>
  <si>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</si>
  <si>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</si>
  <si>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</si>
  <si>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</si>
  <si>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</si>
  <si>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</si>
  <si>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</si>
  <si>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</si>
  <si>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</si>
  <si>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</si>
  <si>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</si>
  <si>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</si>
  <si>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</si>
  <si>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</si>
  <si>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</si>
  <si>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</si>
  <si>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</si>
  <si>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</si>
  <si>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</si>
  <si>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</si>
  <si>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</si>
  <si>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</si>
  <si>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</si>
  <si>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</si>
  <si>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</si>
  <si>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</si>
  <si>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5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</si>
  <si>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</si>
  <si>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</si>
  <si>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</si>
  <si>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</si>
  <si>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</si>
  <si>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</si>
  <si>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</si>
  <si>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</si>
  <si>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</si>
  <si>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</si>
  <si>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</si>
  <si>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</si>
  <si>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</si>
  <si>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</si>
  <si>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</si>
  <si>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</si>
  <si>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</si>
  <si>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</si>
  <si>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</si>
  <si>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</si>
  <si>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</si>
  <si>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</si>
  <si>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</si>
  <si>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</si>
  <si>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</si>
  <si>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</si>
  <si>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</si>
  <si>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</si>
  <si>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</si>
  <si>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</si>
  <si>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</si>
  <si>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</si>
  <si>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</si>
  <si>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</si>
  <si>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</si>
  <si>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</si>
  <si>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</si>
  <si>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</si>
  <si>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14 m³ - rodovia em leito natural</t>
  </si>
  <si>
    <t>Transporte com caminhão basculante de 14 m³ - rodovia em revestimento primário</t>
  </si>
  <si>
    <t>Transporte com caminhão basculante de 6 m³ - rodovia em leito natural</t>
  </si>
  <si>
    <t>Transporte com caminhão basculante de 6 m³ - rodovia em revestimento primário</t>
  </si>
  <si>
    <t>Transporte com caminhão betoneira - rodovia em leito natural</t>
  </si>
  <si>
    <t>Transporte com caminhão betoneira - rodovia em revestimento primário</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</si>
  <si>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</si>
  <si>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</si>
  <si>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</si>
  <si>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</si>
  <si>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</si>
  <si>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</si>
  <si>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</si>
  <si>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</si>
  <si>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</si>
  <si>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</si>
  <si>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</si>
  <si>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5 t - rodovia em leito natural</t>
  </si>
  <si>
    <t>Transporte com caminhão carroceria de 5 t - rodovia em revestimento primário</t>
  </si>
  <si>
    <t>Transporte com caminhão carroceria de 9 t - rodovia em leito natural</t>
  </si>
  <si>
    <t>Transporte com caminhão carroceria de 9 t - rodovia em revestimento primário</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</si>
  <si>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</si>
  <si>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</si>
  <si>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</si>
  <si>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</si>
  <si>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</si>
  <si>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</si>
  <si>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</si>
  <si>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</si>
  <si>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13.000 l - rodovia em leito natural</t>
  </si>
  <si>
    <t>Transporte de água com caminhão tanque de 13.000 l - rodovia em revestimento primário</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</si>
  <si>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</si>
  <si>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</si>
  <si>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</si>
  <si>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</si>
  <si>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</si>
  <si>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</si>
  <si>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</si>
  <si>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</si>
  <si>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</si>
  <si>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</si>
  <si>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</si>
  <si>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</si>
  <si>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</si>
  <si>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</si>
  <si>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</si>
  <si>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</si>
  <si>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</si>
  <si>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</si>
  <si>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</si>
  <si>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</si>
  <si>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</si>
  <si>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</si>
  <si>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</si>
  <si>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</si>
  <si>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</si>
  <si>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</si>
  <si>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</si>
  <si>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</si>
  <si>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</si>
  <si>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</si>
  <si>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</si>
  <si>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</si>
  <si>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</si>
  <si>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</si>
  <si>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</si>
  <si>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</si>
  <si>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</si>
  <si>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</si>
  <si>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</si>
  <si>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</si>
  <si>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</si>
  <si>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</si>
  <si>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</si>
  <si>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</si>
  <si>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</si>
  <si>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</si>
  <si>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</si>
  <si>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</si>
  <si>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</si>
  <si>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</si>
  <si>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</si>
  <si>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</si>
  <si>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</si>
  <si>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</si>
  <si>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</si>
  <si>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</si>
  <si>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</si>
  <si>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</si>
  <si>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</si>
  <si>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</si>
  <si>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</si>
  <si>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</si>
  <si>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</si>
  <si>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</si>
  <si>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</si>
  <si>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</si>
  <si>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</si>
  <si>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</si>
  <si>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</si>
  <si>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</si>
  <si>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</si>
  <si>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</si>
  <si>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</si>
  <si>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</si>
  <si>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</si>
  <si>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</si>
  <si>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</si>
  <si>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</si>
  <si>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</si>
  <si>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</si>
  <si>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</si>
  <si>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</si>
  <si>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</si>
  <si>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</si>
  <si>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</si>
  <si>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</si>
  <si>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</si>
  <si>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</si>
  <si>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</si>
  <si>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</si>
  <si>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</si>
  <si>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</si>
  <si>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</si>
  <si>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</si>
  <si>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</si>
  <si>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</si>
  <si>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</si>
  <si>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</si>
  <si>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</si>
  <si>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</si>
  <si>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</si>
  <si>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</si>
  <si>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</si>
  <si>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</si>
  <si>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</si>
  <si>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</si>
  <si>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</si>
  <si>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</si>
  <si>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</si>
  <si>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</si>
  <si>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</si>
  <si>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</si>
  <si>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</si>
  <si>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</si>
  <si>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</si>
  <si>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</si>
  <si>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</si>
  <si>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</si>
  <si>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</si>
  <si>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</si>
  <si>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</si>
  <si>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</si>
  <si>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</si>
  <si>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</si>
  <si>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</si>
  <si>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</si>
  <si>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</si>
  <si>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</si>
  <si>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</si>
  <si>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</si>
  <si>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</si>
  <si>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</si>
  <si>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</si>
  <si>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</si>
  <si>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</si>
  <si>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</si>
  <si>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</si>
  <si>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</si>
  <si>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</si>
  <si>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</si>
  <si>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</si>
  <si>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</si>
  <si>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</si>
  <si>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</si>
  <si>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</si>
  <si>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</si>
  <si>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</si>
  <si>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</si>
  <si>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</si>
  <si>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</si>
  <si>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</si>
  <si>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</si>
  <si>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</si>
  <si>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</si>
  <si>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</si>
  <si>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</si>
  <si>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</si>
  <si>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</si>
  <si>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</si>
  <si>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</si>
  <si>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</si>
  <si>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</si>
  <si>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</si>
  <si>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</si>
  <si>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</si>
  <si>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</si>
  <si>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</si>
  <si>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</si>
  <si>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</si>
  <si>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</si>
  <si>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</si>
  <si>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</si>
  <si>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</si>
  <si>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</si>
  <si>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</si>
  <si>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</si>
  <si>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</si>
  <si>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</si>
  <si>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</si>
  <si>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</si>
  <si>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</si>
  <si>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</si>
  <si>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Enfilagem tubular sistema autoperfurante - D = 76 mm</t>
  </si>
  <si>
    <t>Enfilagem tubular sistema convencional schedule 40 - D = 65 mm</t>
  </si>
  <si>
    <t>Pregagem da frente com vergalhão de fibra de vidro D = 25 mm com perfuração em D = 75 mm e injeção de calda de cimento</t>
  </si>
  <si>
    <t>Pregagem da frente em tubo de PVC D = 50 mm com perfuração em D = 100 mm e injeção de argamassa de cimento e areia 1:1</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</si>
  <si>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</si>
  <si>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</si>
  <si>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</si>
  <si>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</si>
  <si>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</si>
  <si>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</si>
  <si>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</si>
  <si>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</si>
  <si>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</si>
  <si>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</si>
  <si>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</si>
  <si>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</si>
  <si>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</si>
  <si>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</si>
  <si>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</si>
  <si>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</si>
  <si>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</si>
  <si>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</si>
  <si>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</si>
  <si>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</si>
  <si>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</si>
  <si>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</si>
  <si>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</si>
  <si>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</si>
  <si>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</si>
  <si>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</si>
  <si>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</si>
  <si>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</si>
  <si>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</si>
  <si>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</si>
  <si>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</si>
  <si>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</si>
  <si>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</si>
  <si>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</si>
  <si>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</si>
  <si>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</si>
  <si>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</si>
  <si>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</si>
  <si>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</si>
  <si>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</si>
  <si>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</si>
  <si>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</si>
  <si>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</si>
  <si>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</si>
  <si>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</si>
  <si>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</si>
  <si>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</si>
  <si>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</si>
  <si>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</si>
  <si>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</si>
  <si>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</si>
  <si>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</si>
  <si>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</si>
  <si>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</si>
  <si>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</si>
  <si>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</si>
  <si>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</si>
  <si>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</si>
  <si>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</si>
  <si>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</si>
  <si>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</si>
  <si>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</si>
  <si>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</si>
  <si>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</si>
  <si>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</si>
  <si>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</si>
  <si>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</si>
  <si>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</si>
  <si>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</si>
  <si>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</si>
  <si>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</si>
  <si>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</si>
  <si>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</si>
  <si>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</si>
  <si>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</si>
  <si>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</si>
  <si>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</si>
  <si>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</si>
  <si>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</si>
  <si>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</si>
  <si>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</si>
  <si>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</si>
  <si>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</si>
  <si>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</si>
  <si>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</si>
  <si>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</si>
  <si>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</si>
  <si>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</si>
  <si>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</si>
  <si>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</si>
  <si>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</si>
  <si>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</si>
  <si>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</si>
  <si>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</si>
  <si>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</si>
  <si>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</si>
  <si>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</si>
  <si>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</si>
  <si>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</si>
  <si>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</si>
  <si>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</si>
  <si>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</si>
  <si>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</si>
  <si>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</si>
  <si>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</si>
  <si>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</si>
  <si>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</si>
  <si>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</si>
  <si>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</si>
  <si>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</si>
  <si>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</si>
  <si>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</si>
  <si>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</si>
  <si>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</si>
  <si>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</si>
  <si>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</si>
  <si>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</si>
  <si>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</si>
  <si>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</si>
  <si>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</si>
  <si>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</si>
  <si>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</si>
  <si>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</si>
  <si>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</si>
  <si>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</si>
  <si>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</si>
  <si>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</si>
  <si>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</si>
  <si>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</si>
  <si>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</si>
  <si>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</si>
  <si>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</si>
  <si>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</si>
  <si>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</si>
  <si>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</si>
  <si>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</si>
  <si>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</si>
  <si>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</si>
  <si>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</si>
  <si>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</si>
  <si>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</si>
  <si>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</si>
  <si>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</si>
  <si>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</si>
  <si>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</si>
  <si>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</si>
  <si>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</si>
  <si>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</si>
  <si>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</si>
  <si>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</si>
  <si>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</si>
  <si>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</si>
  <si>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</si>
  <si>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</si>
  <si>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</si>
  <si>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</si>
  <si>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</si>
  <si>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</si>
  <si>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</si>
  <si>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</si>
  <si>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</si>
  <si>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</si>
  <si>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</si>
  <si>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</si>
  <si>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</si>
  <si>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</si>
  <si>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</si>
  <si>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</si>
  <si>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</si>
  <si>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</si>
  <si>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</si>
  <si>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</si>
  <si>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</si>
  <si>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</si>
  <si>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</si>
  <si>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</si>
  <si>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</si>
  <si>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</si>
  <si>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</si>
  <si>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</si>
  <si>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</si>
  <si>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</si>
  <si>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</si>
  <si>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</si>
  <si>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</si>
  <si>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</si>
  <si>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</si>
  <si>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</si>
  <si>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</si>
  <si>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</si>
  <si>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</si>
  <si>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</si>
  <si>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</si>
  <si>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</si>
  <si>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</si>
  <si>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</si>
  <si>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CURVA ABC DE SERVIÇOS</t>
  </si>
  <si>
    <t>CUSTOS ONERADOS</t>
  </si>
  <si>
    <t>BDI SERVIÇOS (%)</t>
  </si>
  <si>
    <r>
      <rPr>
        <b/>
        <sz val="10"/>
        <rFont val="Arial Nova Cond Light"/>
        <family val="2"/>
      </rPr>
      <t>DESCRIÇÃO</t>
    </r>
  </si>
  <si>
    <r>
      <rPr>
        <b/>
        <sz val="10"/>
        <rFont val="Arial Nova Cond Light"/>
        <family val="2"/>
      </rPr>
      <t>QUANTIDADE</t>
    </r>
  </si>
  <si>
    <r>
      <rPr>
        <b/>
        <sz val="10"/>
        <rFont val="Arial Nova Cond Light"/>
        <family val="2"/>
      </rPr>
      <t>PREÇO UNITÁRIO</t>
    </r>
    <r>
      <rPr>
        <b/>
        <sz val="10"/>
        <color rgb="FF000000"/>
        <rFont val="Arial Nova Cond Light"/>
        <family val="2"/>
      </rPr>
      <t xml:space="preserve"> C/ BDI</t>
    </r>
  </si>
  <si>
    <r>
      <rPr>
        <b/>
        <sz val="10"/>
        <rFont val="Arial Nova Cond Light"/>
        <family val="2"/>
      </rPr>
      <t>PREÇO TOTAL</t>
    </r>
  </si>
  <si>
    <r>
      <rPr>
        <b/>
        <sz val="10"/>
        <rFont val="Arial Nova Cond Light"/>
        <family val="2"/>
      </rPr>
      <t>%</t>
    </r>
  </si>
  <si>
    <r>
      <rPr>
        <b/>
        <sz val="10"/>
        <rFont val="Arial Nova Cond Light"/>
        <family val="2"/>
      </rPr>
      <t>ACUMUL. %</t>
    </r>
  </si>
  <si>
    <t>CL</t>
  </si>
  <si>
    <t>CPU-002</t>
  </si>
  <si>
    <t>CPU-003</t>
  </si>
  <si>
    <t>CPU-005</t>
  </si>
  <si>
    <t>CPU-004</t>
  </si>
  <si>
    <t>Tapume Telha Metálica Ondulada em aço galvalume 0,50mm Branca h=2,20m, incl. montagem estr. mad. 8"x8", c/adesivo "DER-ES" 60x60cm a cada 10m, incl. faixas pint. esmalte sint. cores azul c/ h=30cm e rosa c/ h=10cm (Reaproveitamento 2x)</t>
  </si>
  <si>
    <t>Placa de obra nas dimensões de 2.0 x 4.0 m, padrão DER</t>
  </si>
  <si>
    <t>Largura Média
(m)</t>
  </si>
  <si>
    <t>Extensão Média
(m)</t>
  </si>
  <si>
    <t>Esp. Média
(m)</t>
  </si>
  <si>
    <t>Demolição de pavimentação</t>
  </si>
  <si>
    <t>CONTENÇÃO</t>
  </si>
  <si>
    <t>Composição</t>
  </si>
  <si>
    <t>Próprio</t>
  </si>
  <si>
    <t>Composição Auxiliar</t>
  </si>
  <si>
    <t>SEDI - SERVIÇOS DIVERSOS</t>
  </si>
  <si>
    <t>Valor do BDI =&gt;</t>
  </si>
  <si>
    <t>Valor com BDI =&gt;</t>
  </si>
  <si>
    <t>Banco</t>
  </si>
  <si>
    <t>Tipo</t>
  </si>
  <si>
    <t>Und</t>
  </si>
  <si>
    <t>Quant.</t>
  </si>
  <si>
    <t>Valor Unit</t>
  </si>
  <si>
    <t>Total</t>
  </si>
  <si>
    <t>PISO - PISOS</t>
  </si>
  <si>
    <t>Insumo</t>
  </si>
  <si>
    <t>Material</t>
  </si>
  <si>
    <t>AJUDANTE (AJUDANTE PRATICO - SINDUSCON) (LABOR)</t>
  </si>
  <si>
    <t>Mão de Obra</t>
  </si>
  <si>
    <t>ELETRICISTA (OFICIAL - SINDUSCON) (LABOR)</t>
  </si>
  <si>
    <t>Corda de sisal - D = 12,0 mm</t>
  </si>
  <si>
    <t>DECK EM MADEIRA IPE TRATADO 9CM</t>
  </si>
  <si>
    <t>INSTALAÇÃO DE CESTO INDIVIDUAL PARA COLETA SELETIVA DE 50 LITROS COM POSTE SOBRE PISO DE CONCRETO EXISTENTE.</t>
  </si>
  <si>
    <t>URBA - URBANIZAÇÃO</t>
  </si>
  <si>
    <t>CHOR - CUSTOS HORÁRIOS DE MÁQUINAS E EQUIPAMENTOS</t>
  </si>
  <si>
    <t>CESTO INDIVIDUAL PARA COLETA SELETIVA DE 50 LITROS</t>
  </si>
  <si>
    <t>Equipamento para Aquisição Permanente</t>
  </si>
  <si>
    <t>BICICLETARIO PUBLICO EM FORMA DE "U" INVERTIDO</t>
  </si>
  <si>
    <t>ENROCAMENTO - ROCHA B 0,/0,5T (W50% - 0,5T), INCLUSIVE O FORNECIMENTO, CARGA E DESCARGA DE TODO MATERIAL E SUA COLOCAÇÃO</t>
  </si>
  <si>
    <t>Pedra de mão ou rachão</t>
  </si>
  <si>
    <t>Equipamento</t>
  </si>
  <si>
    <t>Guindaste móvel sobre esteiras com pinça com capacidade de 40 t - 186 kW</t>
  </si>
  <si>
    <t>MANTA BIDIM RT - 10 - FORNECIMENTO E INSTALACAO</t>
  </si>
  <si>
    <t>DROP - DRENAGEM/OBRAS DE CONTENÇÃO / POÇOS DE VISITA E CAIXAS</t>
  </si>
  <si>
    <t>PEDREIRO (HORISTA)</t>
  </si>
  <si>
    <t>INEL - INSTALAÇÃO ELÉTRICA/ELETRIFICAÇÃO E ILUMINAÇÃO EXTERNA</t>
  </si>
  <si>
    <t>Caminhão tanque distribuidor de asfalto com capacidade de 6.000 l - 7 kW/136 kW</t>
  </si>
  <si>
    <t>Asfalto diluído de petróleo - CM-30</t>
  </si>
  <si>
    <t>ED-</t>
  </si>
  <si>
    <t>CPU-011</t>
  </si>
  <si>
    <t>CPU-013</t>
  </si>
  <si>
    <t>CPU-014</t>
  </si>
  <si>
    <t>CPU-001</t>
  </si>
  <si>
    <t>CPU-018</t>
  </si>
  <si>
    <t>CPU-015</t>
  </si>
  <si>
    <t>CPU-020</t>
  </si>
  <si>
    <t>CPU-023</t>
  </si>
  <si>
    <t>CPU-021</t>
  </si>
  <si>
    <t>CPU-017</t>
  </si>
  <si>
    <t>CPU-019</t>
  </si>
  <si>
    <t>CPU-010</t>
  </si>
  <si>
    <t>CPU-007</t>
  </si>
  <si>
    <t>CPU-006</t>
  </si>
  <si>
    <t>CPU-008</t>
  </si>
  <si>
    <t>CPU-012</t>
  </si>
  <si>
    <t>CPU-016</t>
  </si>
  <si>
    <t>CPU-009</t>
  </si>
  <si>
    <t>CPU-022</t>
  </si>
  <si>
    <t>Corte 01</t>
  </si>
  <si>
    <t>Estaca 01+8,46</t>
  </si>
  <si>
    <t>Corte 02</t>
  </si>
  <si>
    <t>Corte 03</t>
  </si>
  <si>
    <t>Corte 04</t>
  </si>
  <si>
    <t>Corte 05</t>
  </si>
  <si>
    <t>Corte 06</t>
  </si>
  <si>
    <t>Corte 07</t>
  </si>
  <si>
    <t>Corte 08</t>
  </si>
  <si>
    <t>Corte 09</t>
  </si>
  <si>
    <t>Corte 10</t>
  </si>
  <si>
    <t>Corte 11</t>
  </si>
  <si>
    <t>Estaca 02+9,45</t>
  </si>
  <si>
    <t>Estaca 03+9,79</t>
  </si>
  <si>
    <t>Estaca 04+9,88</t>
  </si>
  <si>
    <t>Estaca 05+10,88</t>
  </si>
  <si>
    <t>Estaca 06+12,59</t>
  </si>
  <si>
    <t>Estaca 07+14,27</t>
  </si>
  <si>
    <t>Estaca 08+15,80</t>
  </si>
  <si>
    <t>Estaca 09+16,46</t>
  </si>
  <si>
    <t>Estaca 10+16,60</t>
  </si>
  <si>
    <t>Corte 12</t>
  </si>
  <si>
    <t>Corte 13</t>
  </si>
  <si>
    <t>Corte 14</t>
  </si>
  <si>
    <t>Corte 15</t>
  </si>
  <si>
    <t>Corte 16</t>
  </si>
  <si>
    <t>Corte 17</t>
  </si>
  <si>
    <t>Corte 18</t>
  </si>
  <si>
    <t>Corte 19</t>
  </si>
  <si>
    <t>Corte 20</t>
  </si>
  <si>
    <t>Corte 21</t>
  </si>
  <si>
    <t>Corte 22</t>
  </si>
  <si>
    <t>Corte 23</t>
  </si>
  <si>
    <t>Estaca 11+16,62</t>
  </si>
  <si>
    <t>Estaca 12+16,95</t>
  </si>
  <si>
    <t>Estaca 13+17,67</t>
  </si>
  <si>
    <t>Estaca 14+19,20</t>
  </si>
  <si>
    <t>Estaca 16+0,77</t>
  </si>
  <si>
    <t>Estaca 17+2,75</t>
  </si>
  <si>
    <t>Estaca 20+0,00</t>
  </si>
  <si>
    <t>Estaca 20+10,00</t>
  </si>
  <si>
    <t>Estaca 21+0,00</t>
  </si>
  <si>
    <t>Estaca 21+10,00</t>
  </si>
  <si>
    <t>Estaca 21+15,00</t>
  </si>
  <si>
    <t>Estaca 21+16,40</t>
  </si>
  <si>
    <t>Estaca 22+1,60</t>
  </si>
  <si>
    <t>Dif. Estaca (m)</t>
  </si>
  <si>
    <t>Área (m²)</t>
  </si>
  <si>
    <t>Volume (m³)</t>
  </si>
  <si>
    <t>QUANTIDADE TOTAL (60% ESCAVAÇÃO MANUAL)</t>
  </si>
  <si>
    <t>QUANTIDADE TOTAL (40% ESCAVAÇÃO MECANIZADA)</t>
  </si>
  <si>
    <t>Transporte da areia para reaterro - Escavação Mec.</t>
  </si>
  <si>
    <t>Transporte da areia para reaterro - Escavação Man.</t>
  </si>
  <si>
    <t>empo.</t>
  </si>
  <si>
    <t>Regularização do solo para assentamento das rochas, com camada de 15 cm</t>
  </si>
  <si>
    <t>Transporte da areia para reaterro - Total item 8.1 + 8.2</t>
  </si>
  <si>
    <t>Transporte da pedreira para assentamento das rochas</t>
  </si>
  <si>
    <t>LD</t>
  </si>
  <si>
    <t>LE</t>
  </si>
  <si>
    <t>PASSARELA DA MOQUECA/RUA ACRE/RUA AMAZONAS</t>
  </si>
  <si>
    <t>PASSARELA DA MOQUECA</t>
  </si>
  <si>
    <t>PISTA PARA VEÍCULO ESPECIAL</t>
  </si>
  <si>
    <t>CICLOVIA</t>
  </si>
  <si>
    <t>CALÇADÃO</t>
  </si>
  <si>
    <t>RUA ACRE /RUA AMAZONAS</t>
  </si>
  <si>
    <t>RUA AMAZONAS</t>
  </si>
  <si>
    <t>RUA AMAPÁ</t>
  </si>
  <si>
    <t>RUA ACRE/RUA AMAZONAS</t>
  </si>
  <si>
    <t>RUA AMAZONAS/TOCANTINS</t>
  </si>
  <si>
    <t>RUA TOCANTINS /AVENIDA ATLÂNTICA</t>
  </si>
  <si>
    <t>RUA AFONSO RODRIGUES FERREIRA</t>
  </si>
  <si>
    <t>RUA ZULMIRA T. FRANCISCONI</t>
  </si>
  <si>
    <t>RUA TOCANTINS/AVENIDA ATLÂNTICA</t>
  </si>
  <si>
    <t>RUA AÍLSON CAMPOSTRINI</t>
  </si>
  <si>
    <t>RUA ÂNGELO PELLERANO</t>
  </si>
  <si>
    <t>ESTACIONAMENTO</t>
  </si>
  <si>
    <t>QUADRA</t>
  </si>
  <si>
    <t>RUA AMAZONAS/RUA TOCANTINS</t>
  </si>
  <si>
    <t>RUA ATOCANTINS/AVENIDA ATLÂNTICA</t>
  </si>
  <si>
    <t>MARGEM ES-010</t>
  </si>
  <si>
    <t>5</t>
  </si>
  <si>
    <t>8</t>
  </si>
  <si>
    <t>9</t>
  </si>
  <si>
    <t>0</t>
  </si>
  <si>
    <t>EIXO</t>
  </si>
  <si>
    <t>4</t>
  </si>
  <si>
    <t xml:space="preserve">ALA GALERIA 2,00 X 2,00 m </t>
  </si>
  <si>
    <t>Ala de Galeria 2,00x2,00</t>
  </si>
  <si>
    <t>DN (mm)</t>
  </si>
  <si>
    <t>Extensão (m)</t>
  </si>
  <si>
    <t>Esp. Beço</t>
  </si>
  <si>
    <t>RUA ACRE E AMAZONAS</t>
  </si>
  <si>
    <t>RUA TOCANTINS E AV ATLÂNTICA</t>
  </si>
  <si>
    <t>MARGEM ES-010 E CONTENÇÃO</t>
  </si>
  <si>
    <t>RUA ZULMIRA T FRANCISCONI</t>
  </si>
  <si>
    <t>RUA ALTEVER ZACHER N 2</t>
  </si>
  <si>
    <t>RUA AILSON CAMPOSTRINI</t>
  </si>
  <si>
    <t>RUA ANGELO PELLERANO</t>
  </si>
  <si>
    <t>RUA AMAZONAS E RUA TOCANTINS</t>
  </si>
  <si>
    <t xml:space="preserve">Pista </t>
  </si>
  <si>
    <t>Passeio</t>
  </si>
  <si>
    <t>LD/LE</t>
  </si>
  <si>
    <t>Via de Veículos Especiais</t>
  </si>
  <si>
    <t>Ciclovia</t>
  </si>
  <si>
    <t>Calçadão</t>
  </si>
  <si>
    <t>Canteiro</t>
  </si>
  <si>
    <t>VIGA DE CONCRETO 25MPa L=15cm e h= 32cm PARA CONFINAMENTO NOS ENCONTROS DO INTERTRAVADO COM OUTRO PAVIMENTO</t>
  </si>
  <si>
    <t>Transporte de Sub Base e Base</t>
  </si>
  <si>
    <t>VOLUME = 5497,03</t>
  </si>
  <si>
    <t>Placa A-1a</t>
  </si>
  <si>
    <t>Placa A-1b</t>
  </si>
  <si>
    <t>Placa A-15</t>
  </si>
  <si>
    <t>Placa A-21e</t>
  </si>
  <si>
    <t>Placa A-32b</t>
  </si>
  <si>
    <t>Placa A-32b_setad-trav</t>
  </si>
  <si>
    <t>Placa A-32b_setae-trav</t>
  </si>
  <si>
    <t>Placa A-32b_trav-dist</t>
  </si>
  <si>
    <t>Placa R-19.3</t>
  </si>
  <si>
    <t>Placa R-3</t>
  </si>
  <si>
    <t>Placa R-4a</t>
  </si>
  <si>
    <t>Placa R-4b</t>
  </si>
  <si>
    <t>Placa R-6b</t>
  </si>
  <si>
    <t>Placa R-6b_GR</t>
  </si>
  <si>
    <t>Placa R-6b_VC</t>
  </si>
  <si>
    <t>Placa R-6b_moto</t>
  </si>
  <si>
    <t>Placa R-6c</t>
  </si>
  <si>
    <t>Placa R-25d</t>
  </si>
  <si>
    <t>Placa R-1</t>
  </si>
  <si>
    <t>Total da planilha</t>
  </si>
  <si>
    <t>Estimativas</t>
  </si>
  <si>
    <t>PERÍMETRO DE FECHAMENTO (50,00+50,00+70,00+70,00)</t>
  </si>
  <si>
    <t>Todos os Trechos</t>
  </si>
  <si>
    <t>RUA ALTEVER ZACHER N'2I</t>
  </si>
  <si>
    <t>RUA TCANTINS/AVENIDA ATLÂNTICA</t>
  </si>
  <si>
    <t>D</t>
  </si>
  <si>
    <t>7</t>
  </si>
  <si>
    <t>2</t>
  </si>
  <si>
    <t>6</t>
  </si>
  <si>
    <t>16</t>
  </si>
  <si>
    <t>Corpo BSTC Ø1,00m (9,00)</t>
  </si>
  <si>
    <t>Corpo  BSTC Ø 800 (11,00)</t>
  </si>
  <si>
    <t>ALA Galeria BSCC 2,00 x 2,00 - Rua Acre / Rua Amazonas</t>
  </si>
  <si>
    <t>Corpo BSCC 2,00m x 2,00  (Galeria)</t>
  </si>
  <si>
    <t>Tuvo PEAD DN 75 CM (12 unidades x 10,00 metros)</t>
  </si>
  <si>
    <t>AVENIDA ATLÂNTICA</t>
  </si>
  <si>
    <t>PVI-08 (0,62+0,43+0,45+0,51+0,56+0,49+0,67+0,25+0,22+0,12+0,61+0,63+0,60+0,69+0,67+0,73)</t>
  </si>
  <si>
    <t>PVI-14 (0,42+0,45+0,24+0,41+0,16+0,23+0,14+0,12+0,31+0,31)</t>
  </si>
  <si>
    <t>PVI-17 (0,50+0,61)</t>
  </si>
  <si>
    <t>RUA TOCANTINS E AV. ATLÂNTICA</t>
  </si>
  <si>
    <t>EIXO MARGEM ES-010 E CONTENÇÃO</t>
  </si>
  <si>
    <t>RUA TOCANTINS E AVENIDA ATLÂNTICA</t>
  </si>
  <si>
    <t>Volume Acumul. 
Corte (m³)</t>
  </si>
  <si>
    <t>Volume Acumul. 
Aterro (m³)</t>
  </si>
  <si>
    <t>RUA ACRE E RUA AMAZONAS</t>
  </si>
  <si>
    <t>RUA ZULMARA T. FRANCISCONI</t>
  </si>
  <si>
    <t>RUA ALTEVER ZACHER</t>
  </si>
  <si>
    <t>RUA AMAPA</t>
  </si>
  <si>
    <t>RUA AÍLSON CAMPOS STRINI</t>
  </si>
  <si>
    <t>ES-010 CONTENÇÃO</t>
  </si>
  <si>
    <t>PRAÇA AVENIDA BELO HORIZONTE</t>
  </si>
  <si>
    <t>PRAÇA RUA PORTO ALEGRE</t>
  </si>
  <si>
    <t>Conjunto vibratório para tubos de concreto com encaixe PB e 3 jogos de fôrmas - D = 0,60 m - 2,20 kW</t>
  </si>
  <si>
    <t>Conjunto vibratório para tubos de concreto com encaixe PB e 3 jogos de fôrmas - D = 0,80 m - 2,20 kW</t>
  </si>
  <si>
    <t>Conjunto vibratório para tubos de concreto com encaixe PB e 3 jogos de fôrmas - D = 1,00 m - 2,20 kW</t>
  </si>
  <si>
    <t>Conjunto vibratório para tubos de concreto com encaixe PB e 3 jogos de fôrmas - D = 1,20 m - 2,20 kW</t>
  </si>
  <si>
    <t>Conjunto vibratório para tubos de concreto com encaixe PB e 3 jogos de fôrmas - D = 1,50 m - 2,20 kW</t>
  </si>
  <si>
    <t>Bomba de pistão triplex com capacidade de 7,80 m³/h (130 l/min) - 8,20 kW</t>
  </si>
  <si>
    <t>Transportador manual de tubos de concreto com capacidade de 1 t</t>
  </si>
  <si>
    <t>Embarcação rebocadora - 268 kW</t>
  </si>
  <si>
    <t>Balança plataforma digital à bateria, com mesa de 75 x 75 cm e capacidade de 500 kg</t>
  </si>
  <si>
    <t>Deflectômetro de impacto (FWD) instalado em picape com reboque e faixa de carga de 7 a 120 kN - 147 kW</t>
  </si>
  <si>
    <t>Elevador de obra com capacidade de 1.000 kg - 9 kW</t>
  </si>
  <si>
    <t>Recicladora a frio - 455 kW</t>
  </si>
  <si>
    <t>Pórtico metálico rolante com capacidade de 25 t - 30 kW</t>
  </si>
  <si>
    <t>Guindaste móvel sobre esteiras com dragline com capacidade de 1,9 a 2,3 m³ - 270 kW</t>
  </si>
  <si>
    <t>Misturador de nata cimento - 1,50 kW</t>
  </si>
  <si>
    <t>Conjunto bomba e macaco hidráulico para protensão com capacidade de 7.000 kN - 15 kW</t>
  </si>
  <si>
    <t>Bomba para injeção de nata de cimento com capacidade de 2 MPa - 2,20 kW</t>
  </si>
  <si>
    <t>Bomba de alta pressão para hidrojateamento com capacidade de 18 MPa - 5,20 kW</t>
  </si>
  <si>
    <t>Conjunto bomba e macaco hidráulico para protensão com capacidade de 8.000 kN - 20 kW</t>
  </si>
  <si>
    <t>Grua fixa para alturas de 60 a 102 m, com alcance de 60 m com capacidade de 1.500 kg na ponta da lança - 37 kW</t>
  </si>
  <si>
    <t>Macaco hidráulico monocordoalha para tensionamento de estais - 3 kW</t>
  </si>
  <si>
    <t>Máquina de solda por termofusão para tubos PEAD com gerador de 4 kW</t>
  </si>
  <si>
    <t>Trator sobre esteiras com lâmina - 97 kW</t>
  </si>
  <si>
    <t>Embarcação de alumínio com comprimento de 6 m e motor de popa - 18,60 kW</t>
  </si>
  <si>
    <t>Conjunto bomba e macaco hidráulico para elevação com capacidade de 496 kN</t>
  </si>
  <si>
    <t>Conjunto bomba e macaco hidráulico para elevação com capacidade de 929 kN</t>
  </si>
  <si>
    <t>Conjunto bomba e macaco hidráulico para elevação com capacidade de 1.390 kN</t>
  </si>
  <si>
    <t>Conjunto bomba e macaco hidráulico para elevação com capacidade de 1.859 kN</t>
  </si>
  <si>
    <t>Bomba de alta pressão para hidrojateamento com capacidade de 250 MPa - 72 kW</t>
  </si>
  <si>
    <t>Guindaste móvel sobre pneus com 2 eixos com capacidade de 18 t - 97 kW</t>
  </si>
  <si>
    <t>Máquina levantadora e posicionadora de via - 7,40 kW</t>
  </si>
  <si>
    <t>Empilhadeira a diesel com capacidade de 10 t - 82 kW</t>
  </si>
  <si>
    <t>Equipamento sobre forma-trilho para execução e acabamento de pavimento de concreto - 13,40 kW</t>
  </si>
  <si>
    <t>Plataforma autoelevatória de 12 x 24 m com capacidade de 150 t</t>
  </si>
  <si>
    <t>Batelão sem propulsão com capacidade de 66 m³</t>
  </si>
  <si>
    <t>Plataforma autoelevatória de 12 x 24 m montada na obra com capacidade de 150 t</t>
  </si>
  <si>
    <t>Perfuratriz pneumática rotopercussiva montada em flutuante com pressão de 0,70 MPa e capacidade de 2.500 gpm</t>
  </si>
  <si>
    <t>Soprador de ar quente manual - 1,60 kW</t>
  </si>
  <si>
    <t>Equipamento de estabilização dinâmica da via - 300 kW</t>
  </si>
  <si>
    <t>Grupo gerador - 14 kVA</t>
  </si>
  <si>
    <t>Veículo ferroviário para capina química com capacidade de 12.000 l - 115 kW</t>
  </si>
  <si>
    <t>Vibrador de imersão para concreto - 4,10 kW</t>
  </si>
  <si>
    <t>Ponte rolante com capacidade de 5 t e vão de até 15 m - 10 kW</t>
  </si>
  <si>
    <t>Martelo hidráulico vibratório com unidade hidráulica - 486 kW</t>
  </si>
  <si>
    <t>Equipamento para pintura eletrostática com cabine dupla de 7,00 kW e estufa de 80.000 kCal</t>
  </si>
  <si>
    <t>Perfuratriz de circulação reversa tipo Wirth ou similar com unidade hidráulica (Power Pack) - 273 kW</t>
  </si>
  <si>
    <t>Treliça lançadeira com capacidade de carga de 100 a 120 t e vão máximo de 45 m - 110 kW</t>
  </si>
  <si>
    <t>Bomba submersível com capacidade de 360 m³/h - 23 kW</t>
  </si>
  <si>
    <t>Carrelone com capacidade máxima de 70 t</t>
  </si>
  <si>
    <t>Fischietti simples com capacidade de 70 t</t>
  </si>
  <si>
    <t>Vagão fechado FLT com capacidade de 99 t</t>
  </si>
  <si>
    <t>Vagão tanque convencional TCT com capacidade de 97 t e 103.000 l</t>
  </si>
  <si>
    <t>Vagão gôndola GDE com capacidade de 93,5 t / 29 m³</t>
  </si>
  <si>
    <t>Roçadeira costal - 1,40 kW</t>
  </si>
  <si>
    <t>Guindaste móvel sobre pneus com 6 eixos com capacidade máxima de 350 t - 450 kW</t>
  </si>
  <si>
    <t>Guindaste móvel sobre pneus com 8 eixos com capacidade máxima de 500 t - 500 kW</t>
  </si>
  <si>
    <t>Minicarregadeira de pneus - 45,50 kW</t>
  </si>
  <si>
    <t>Extrusora para meio-fio de concreto - 10,44 kW</t>
  </si>
  <si>
    <t>Embarcação empurradora multipropósito - 2 x 186 kW</t>
  </si>
  <si>
    <t>Compactador manual com soquete vibratório - 2,24 kW</t>
  </si>
  <si>
    <t>Escavadeira hidráulica sobre esteiras para rocha com caçamba com capacidade de 1,56 m³ - 118 kW</t>
  </si>
  <si>
    <t>Jateador abrasivo úmido com capacidade de 350 kg de abrasivo</t>
  </si>
  <si>
    <t>Sinalizador direcional móvel com sistema fotovoltaico de energia e montado em chassi sobre pneus</t>
  </si>
  <si>
    <t>Painel de Mensagem Variável - PMV móvel, com sistema fotovoltaico de energia e montado em chassi sobre pneus</t>
  </si>
  <si>
    <t>Carregadeira de pneus para rocha com capacidade de 2,50 m³ - 105 kW</t>
  </si>
  <si>
    <t>Cortadora de pavimento com disco diamantado de 450 a 1.500 mm - 55,40 kW</t>
  </si>
  <si>
    <t>Minicarregadeira sobre pneus com valetadeira - 55,40 kW</t>
  </si>
  <si>
    <t>Equipamento de cravação sobre esteira para geodreno com haste para profundidade de até 20 m - 258 kW</t>
  </si>
  <si>
    <t>Perfuratriz tipo Bottom Feed para coluna de brita - 194 kW</t>
  </si>
  <si>
    <t>Veículo tipo van furgão com capacidade de 1,54 t - 93 kW</t>
  </si>
  <si>
    <t>Draga backhoe com capacidade de 7 m³ - 1.000 kW</t>
  </si>
  <si>
    <t>Escavadeira hidráulica com martelo hidráulico de 520 kg - 75 kW</t>
  </si>
  <si>
    <t>Miniônibus com capacidade para 30 passageiros - 111 kW</t>
  </si>
  <si>
    <t>Pórtico metálico rolante com talha com capacidade de 5 t - 10 kW</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</si>
  <si>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</si>
  <si>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</si>
  <si>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</si>
  <si>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</si>
  <si>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</si>
  <si>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</si>
  <si>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</si>
  <si>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</si>
  <si>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</si>
  <si>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</si>
  <si>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</si>
  <si>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</si>
  <si>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</si>
  <si>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</si>
  <si>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</si>
  <si>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</si>
  <si>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</si>
  <si>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</si>
  <si>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</si>
  <si>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</si>
  <si>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</si>
  <si>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</si>
  <si>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</si>
  <si>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</si>
  <si>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</si>
  <si>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</si>
  <si>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</si>
  <si>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</si>
  <si>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</si>
  <si>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</si>
  <si>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</si>
  <si>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</si>
  <si>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</si>
  <si>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</si>
  <si>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</si>
  <si>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Carregadeira de pneus para rocha com capacidade de 2,50 m³ - 105 kW com periculosidade</t>
  </si>
  <si>
    <t>Equipamento de corte a plasma CNC - 12.000 x 5.500 mm - 19,5 kW</t>
  </si>
  <si>
    <t>Máquina de solda elétrica retificadora 425 A - 18,70 kW</t>
  </si>
  <si>
    <t>Martelete perfurador/rompedor a ar comprimido de 25 kg para rocha, com insalubridade, com capacidade de 2.040 gpm</t>
  </si>
  <si>
    <t>Jumbo eletro-hidráulico com 3 braços - 155 kW/237 kW com periculosidade</t>
  </si>
  <si>
    <t>E9242</t>
  </si>
  <si>
    <t>Estação transmissora de superfície para televisionamento</t>
  </si>
  <si>
    <t>E9243</t>
  </si>
  <si>
    <t>E9244</t>
  </si>
  <si>
    <t>Estação transmissora de superfície para comunicação sem fio</t>
  </si>
  <si>
    <t>E9245</t>
  </si>
  <si>
    <t>Estação transmissora de superfície para comunicação com fio</t>
  </si>
  <si>
    <t>E9246</t>
  </si>
  <si>
    <t>Painel de controle de ar com manômetros e pneufatômetros</t>
  </si>
  <si>
    <t>E9247</t>
  </si>
  <si>
    <t>E9248</t>
  </si>
  <si>
    <t>Sistema de ar comprimido para mergulho até 30 m com pressão de trabalho de 1,4 MPa - 7,46 kW</t>
  </si>
  <si>
    <t>E9249</t>
  </si>
  <si>
    <t>Sistema de ar comprimido para mergulho até 50 m com pressão de trabalho de 1,7 MPa - 16,18 kW</t>
  </si>
  <si>
    <t>Serra de esquadria com braço telescópico - D = 250 mm (10") - 1,80 kW</t>
  </si>
  <si>
    <t>Rebordeadeira diâmetro máximo 3,00 m - 4,85 kW</t>
  </si>
  <si>
    <t>Dobradeira viradeira manual comprimento máximo de dobra de até 2.000 mm</t>
  </si>
  <si>
    <t>E9256</t>
  </si>
  <si>
    <t>Equipamento para pintura com cal rebocável com dois bicos aplicadores e capacidade de 2.200 l</t>
  </si>
  <si>
    <t>Ventilador axial para ventilação forçada com velocidade de saída de 32,8 m/s - D = 1.000 mm - 30 kW</t>
  </si>
  <si>
    <t>Bate-estaca de gravidade para 6 t - 119 kW</t>
  </si>
  <si>
    <t>Guilhotina hidráulica 16 x 6.100 mm - 30 kW</t>
  </si>
  <si>
    <t>Prensa dobradeira capacidade 320 t - comprimento até 3.100 mm - 30 kW</t>
  </si>
  <si>
    <t>Plotadora de recorte com computador e programa computacional</t>
  </si>
  <si>
    <t>Carregadeira de pneus com capacidade de 3,40 m³ - 195 kW</t>
  </si>
  <si>
    <t>Compressor de ar portátil de 160,46 l/s (340 PCM) - 81 kW</t>
  </si>
  <si>
    <t>Distribuidor de agregados sobre pneus autopropelido - 130 kW</t>
  </si>
  <si>
    <t>Escavadeira hidráulica sobre esteiras com caçamba com capacidade de 1,56 m³ - 118 kW</t>
  </si>
  <si>
    <t>Perfuratriz hidráulica sobre esteiras - 283 kW</t>
  </si>
  <si>
    <t>Grade de 24 discos rebocável de D = 60 cm (24")</t>
  </si>
  <si>
    <t>Grupo gerador - 3,2 kVA</t>
  </si>
  <si>
    <t>Ponte rolante com capacidade de 15 t e vão de até 15 m - 20 kW</t>
  </si>
  <si>
    <t xml:space="preserve">Retroescavadeira de pneus - capacidade da caçamba da pá-carregadeira de 0,76 m³ e da retroescavadeira de 0,29 m³ - 58 kW </t>
  </si>
  <si>
    <t>Martelete perfurador/rompedor a ar comprimido de 25 kg para rocha com capacidade de 2.040 gpm</t>
  </si>
  <si>
    <t>Jateador para estruturas metálicas com transportador a roletes - 22 kW</t>
  </si>
  <si>
    <t>Rolo compactador liso vibratório autopropelido por pneus de 11 t - 97 kW</t>
  </si>
  <si>
    <t>Embarcação de transporte de pessoal e apoio logístico - 30 kW</t>
  </si>
  <si>
    <t>Conjunto vibratório para meio tubo de concreto com encaixe PB e 3 jogos de fôrmas - D = 0,30 m - 2,20 kW</t>
  </si>
  <si>
    <t>Trator sobre esteiras com lâmina - 127 kW</t>
  </si>
  <si>
    <t>Trator sobre esteiras com lâmina - 259 kW</t>
  </si>
  <si>
    <t>E9543</t>
  </si>
  <si>
    <t>Vassoura mecânica rebocável com largura de 2,44 m</t>
  </si>
  <si>
    <t>Máquina de solda elétrica transformadora 250 A - 9,20 kW</t>
  </si>
  <si>
    <t>Bomba centrífuga com capacidade de 7,1 a 22 m³/h - 1,50 kW</t>
  </si>
  <si>
    <t>E9551</t>
  </si>
  <si>
    <t>Obturador mecânico simples com extensão de 12 m</t>
  </si>
  <si>
    <t>Nível ótico com capacidade de aumento de 32x</t>
  </si>
  <si>
    <t>Estação total eletrônica com alcance máximo de 3.000 m</t>
  </si>
  <si>
    <t>Compactador manual de placa vibratória - 3,00 kW</t>
  </si>
  <si>
    <t>Aquecedor de fluido térmico - 12 kW</t>
  </si>
  <si>
    <t>Ônibus com capacidade para 80 passageiros - 175 kW</t>
  </si>
  <si>
    <t>GPS geodésico de simples frequência (L1)</t>
  </si>
  <si>
    <t>Trator sobre esteiras com lâmina e escarificador - 259 kW</t>
  </si>
  <si>
    <t>Guindaste móvel sobre esteiras com clamshell de 1,9 m³ - 220 kW</t>
  </si>
  <si>
    <t>Furadeira de impacto de 12,5 mm - 0,80 kW</t>
  </si>
  <si>
    <t>Guindaste móvel sobre esteiras com clamshell de 4,6 m³ - 403 kW</t>
  </si>
  <si>
    <t>E9570</t>
  </si>
  <si>
    <t>Furadeira com base magnética - 1,20 kW</t>
  </si>
  <si>
    <t>Trator agrícola sobre pneus - 77 kW</t>
  </si>
  <si>
    <t>Conjunto vibratório para meio tubo de concreto com encaixe PB e 3 jogos de fôrmas - D = 0,40 m - 2,20 kW</t>
  </si>
  <si>
    <t>Fresadora e distribuidora com controle de greide - 287 kW</t>
  </si>
  <si>
    <t>E9581</t>
  </si>
  <si>
    <t>Carregadeira de pneus para rocha com capacidade de 1,72 m³ - 113 kW</t>
  </si>
  <si>
    <t>Motosserra com motor a gasolina - 2,30 kW</t>
  </si>
  <si>
    <t>Régua vibratória dupla com 4 m - 4,10 kW</t>
  </si>
  <si>
    <t>E9587</t>
  </si>
  <si>
    <t>Serra para corte de concreto - 4 kW</t>
  </si>
  <si>
    <t>Vibroacabadora de concreto sobre esteiras com fôrmas deslizantes - 205 kW</t>
  </si>
  <si>
    <t>Máquina texturizadora e aplicadora de cura química em pavimento de concreto - 44,80 kW</t>
  </si>
  <si>
    <t>Draga hopper com capacidade de 750 m³</t>
  </si>
  <si>
    <t>Draga hopper com capacidade de 1.000 m³</t>
  </si>
  <si>
    <t>Draga hopper com capacidade de 2.000 m³</t>
  </si>
  <si>
    <t>Draga hopper com capacidade de 3.000 m³</t>
  </si>
  <si>
    <t>Draga hopper com capacidade de 4.000 m³</t>
  </si>
  <si>
    <t>Draga hopper com capacidade de 5.000 m³</t>
  </si>
  <si>
    <t>Embarcação de transporte de pessoal e apoio logístico - 130 kW</t>
  </si>
  <si>
    <t>Embarcação empurradora multipropósito com guindaste hidráulico de 74 kN.m - 165 kW</t>
  </si>
  <si>
    <t>Embarcação rebocadora - 2 x 268 kW</t>
  </si>
  <si>
    <t>Conjunto de britagem para rachão com capacidade de 80 m³/h - 224 kW</t>
  </si>
  <si>
    <t>E9610</t>
  </si>
  <si>
    <t>Compressor de ar portátil de 42,48 l/s (90 PCM) - 18,50 kW</t>
  </si>
  <si>
    <t>Conjunto de britagem com capacidade de 80 m³/h - 313 kW</t>
  </si>
  <si>
    <t>Bomba com capacidade de 136 m³/h e câmara de vácuo - 5,60 kW</t>
  </si>
  <si>
    <t>Usina misturadora de solos com capacidade de 300 t/h - 44 kW</t>
  </si>
  <si>
    <t>Usina misturadora de pré-misturado a frio com capacidade de 60 t/h - 23,50 kW</t>
  </si>
  <si>
    <t>Batelão autopropelido com capacidade de 300 m³ - 224 kW</t>
  </si>
  <si>
    <t>Batelão autopropelido com capacidade de 500 m³ - 373 kW</t>
  </si>
  <si>
    <t>Bomba de injeção de argamassa e nata com capacidade de 1,08 m³/h (18 l/min) e misturador com tambor de 0,100 m³ - 6,20 kW</t>
  </si>
  <si>
    <t>Máquina de bancada universal para corte de chapa - 1,50 kW</t>
  </si>
  <si>
    <t>Máquina de bancada guilhotina - 4,00 kW</t>
  </si>
  <si>
    <t>Draga hopper com capacidade de 10.000 m³</t>
  </si>
  <si>
    <t>Draga hopper com capacidade de 15.000 m³</t>
  </si>
  <si>
    <t>Draga hopper com capacidade de 20.000 m³</t>
  </si>
  <si>
    <t>E9627</t>
  </si>
  <si>
    <t>Embarcação hotel com capacidade para 15 pessoas - 199 kW</t>
  </si>
  <si>
    <t>Fábrica de pré-moldado de concreto para balizador - 2,20 kW</t>
  </si>
  <si>
    <t>E9629</t>
  </si>
  <si>
    <t>Compressor de ar portátil de 185,95 l/s (394 PCM) - 81,50 kW</t>
  </si>
  <si>
    <t>Conjunto vibratório para tubos de concreto com encaixe PB e 3 jogos de fôrmas - D = 0,20 m - 2,20 kW</t>
  </si>
  <si>
    <t>Conjunto vibratório para tubos de concreto com encaixe PB e 3 jogos de fôrmas - D = 0,30 m - 2,20 kW</t>
  </si>
  <si>
    <t>Conjunto vibratório para tubos de concreto com encaixe PB e 3 jogos de fôrmas - D = 0,40 m - 2,20 kW</t>
  </si>
  <si>
    <t>Draga de sucção e recalque com potência da bomba de 294 kW e cortador de 30 kW</t>
  </si>
  <si>
    <t>Draga de sucção e recalque com potência da bomba de 483 kW e cortador de 55 kW</t>
  </si>
  <si>
    <t>Draga de sucção e recalque com potência da bomba de 746 kW e cortador de 110 kW</t>
  </si>
  <si>
    <t>Draga de sucção e recalque com potência da bomba de 1.350 kW e cortador de 170 kW</t>
  </si>
  <si>
    <t>Embarcação hotel com capacidade para 30 pessoas - 2 x 112 kW</t>
  </si>
  <si>
    <t>Compressor de ar portátil de 33,51 l/s (71 PCM) - 14 kW</t>
  </si>
  <si>
    <t>Compressor de ar portátil de 75,04 l/s (159 PCM) - 33 kW</t>
  </si>
  <si>
    <t>Equipamento para pintura a ar comprimido de pistola com caneca com capacidade de 1.000 ml e compressor de 1,50 kW</t>
  </si>
  <si>
    <t>Compressor de ar portátil de 58,52 l/s (124 PCM) - 27 kW</t>
  </si>
  <si>
    <t>Compactador manual com soquete vibratório - 4,10 kW</t>
  </si>
  <si>
    <t>Compressor de ar portátil de 422,86 l/s (896 PCM) - 213 kW</t>
  </si>
  <si>
    <t>Compressor de ar portátil de 94,39 l/s (200 PCM) - 36 kW</t>
  </si>
  <si>
    <t>Guindaste móvel sobre esteiras com Hammer Grab - 186 kW</t>
  </si>
  <si>
    <t>Compressor de ar portátil de 540,85 l/s (1.146 PCM) - 331,10 kW</t>
  </si>
  <si>
    <t>Guindaste móvel sobre esteiras com trado para escavação em solos - 186 kW</t>
  </si>
  <si>
    <t>Guindaste móvel sobre esteiras com trado com bits escavação em rocha - 186 kW</t>
  </si>
  <si>
    <t>Guindaste móvel sobre esteiras com caçamba para escavação em solos - 186 kW</t>
  </si>
  <si>
    <t>Guindaste móvel sobre esteiras com caçamba para escavação em rocha - 186 kW</t>
  </si>
  <si>
    <t>Guindaste móvel sobre esteiras com capacidade de 40 t - 186 kW</t>
  </si>
  <si>
    <t>Compressor de ar portátil de 89,67 l/s (190 PCM) - 36 kW</t>
  </si>
  <si>
    <t>Equipamento para solda e corte com oxiacetileno</t>
  </si>
  <si>
    <t>Guindaste móvel sobre esteiras com capacidade de 80 t - 212 kW</t>
  </si>
  <si>
    <t>Mesa vibratória - 2,20 kW</t>
  </si>
  <si>
    <t>Compressor de ar portátil de 363,87 l/s (771 PCM) - 158,13 kW</t>
  </si>
  <si>
    <t>E9673</t>
  </si>
  <si>
    <t>Equipamento de batimetria multifeixe</t>
  </si>
  <si>
    <t>E9674</t>
  </si>
  <si>
    <t>Equipamento de medição de descarga líquida com ADCP</t>
  </si>
  <si>
    <t>Martelete perfurador/rompedor elétrico - 1,50 kW</t>
  </si>
  <si>
    <t>E9676</t>
  </si>
  <si>
    <t>Embarcação de transporte de pessoal e apoio logístico - 90 kW</t>
  </si>
  <si>
    <t>Martelete perfurador/rompedor a ar comprimido de 10 kg com capacidade de 1.800 gpm</t>
  </si>
  <si>
    <t>E9681</t>
  </si>
  <si>
    <t>Rolo compactador liso tandem vibratório autopropelido de 10,4 t - 82 kW</t>
  </si>
  <si>
    <t>Rolo compactador liso tandem vibratório autopropelido de 1,6 t - 18 kW</t>
  </si>
  <si>
    <t>E9683</t>
  </si>
  <si>
    <t>Martelete perfurador/rompedor elétrico - 0,90 kW</t>
  </si>
  <si>
    <t>Veículo leve picape 4 x 4 com capacidade de 1,10 t - 147 kW</t>
  </si>
  <si>
    <t>Rolo compactador pé de carneiro vibratório autopropelido por pneus de 11,6 t - 82 kW</t>
  </si>
  <si>
    <t>Guincho tracionador de cordoalhas - 7,50 kW</t>
  </si>
  <si>
    <t>Caldeira para aquecimento e injeção de cera - 1 kW</t>
  </si>
  <si>
    <t>Misturador de argamassa de alta turbulência com capacidade de 220 l - 13 kW</t>
  </si>
  <si>
    <t>E9699</t>
  </si>
  <si>
    <t>Trituradora de galhos e troncos rebocável com capacidade de até 350 mm de diâmetro com guincho - 96,94 kW</t>
  </si>
  <si>
    <t>Fábrica de pré-moldado de concreto para mourão - 2,20 kW</t>
  </si>
  <si>
    <t>Batelão sem propulsão montado na obra com capacidade de 66 m³</t>
  </si>
  <si>
    <t>Martelete perfurador/rompedor a ar comprimido de 28 kg para concreto com capacidade de 1.230 gpm</t>
  </si>
  <si>
    <t>Microtrator com roçadeira - 10 kW</t>
  </si>
  <si>
    <t>Conjunto bomba e macaco hidráulico para protensão com capacidade de 590 kN - 3,70 kW</t>
  </si>
  <si>
    <t>Máquina policorte - 2,20 kW</t>
  </si>
  <si>
    <t>Conjunto bomba e macaco hidráulico para protensão com capacidade de 250 kN - 3,70 kW</t>
  </si>
  <si>
    <t>Conjunto bomba e macaco hidráulico para protensão com capacidade de 1.150 kN - 5 kW</t>
  </si>
  <si>
    <t>Conjunto bomba e macaco hidráulico para protensão com capacidade de 2.000 kN - 5 kW</t>
  </si>
  <si>
    <t>Conjunto bomba e macaco hidráulico para protensão com capacidade de 2.500 kN - 7 kW</t>
  </si>
  <si>
    <t>Conjunto bomba e macaco hidráulico para protensão com capacidade de 4.000 kN - 10 kW</t>
  </si>
  <si>
    <t>Conjunto bomba e macaco hidráulico para protensão com capacidade de 5.400 kN - 10 kW</t>
  </si>
  <si>
    <t>Posicionadora de trilhos - 7,40 kW</t>
  </si>
  <si>
    <t>E9728</t>
  </si>
  <si>
    <t>Tirefonadora/parafusadora portátil - 3,10 kW</t>
  </si>
  <si>
    <t>Equipamento para pintura eletrostática com cabine simples de 5,50 kW e estufa de 2x120.000 kCal</t>
  </si>
  <si>
    <t>Grupo vibrador com gerador - 2,80 kW</t>
  </si>
  <si>
    <t>E9731</t>
  </si>
  <si>
    <t>Máquina de furar dormente portátil - 1,50 kW</t>
  </si>
  <si>
    <t>Máquina para furar dormente - 6,70 kW</t>
  </si>
  <si>
    <t>Máquina tirefonadora e parafusadora - 6,70 kW</t>
  </si>
  <si>
    <t>Bomba projetora de argamassa com capacidade de 2 m³/h - 5,50 kW</t>
  </si>
  <si>
    <t>Máquina para serrar trilho - 5,00 kW</t>
  </si>
  <si>
    <t>Máquina para furar trilho - 1,20 kW</t>
  </si>
  <si>
    <t>E9737</t>
  </si>
  <si>
    <t>Conjunto para pré-aquecimento de trilho em solda aluminotérmica</t>
  </si>
  <si>
    <t>Máquina de esmerilhar topo e lateral de boleto - 5,20 kW</t>
  </si>
  <si>
    <t>E9742</t>
  </si>
  <si>
    <t>Trator agrícola sobre pneus com roçadeira articulada e capacidade de 1,12 m - 77 kW</t>
  </si>
  <si>
    <t>Trator agrícola sobre pneus com roçadeira de arraste e capacidade de 1,50 m - 77 kW</t>
  </si>
  <si>
    <t>Rosqueadeira para rosca cônica - 0,75 kW</t>
  </si>
  <si>
    <t>Jateador portátil multiabrasivo com capacidade de 300 kg</t>
  </si>
  <si>
    <t>E9750</t>
  </si>
  <si>
    <t>Bomba de injeção de argamassa com capacidade de 50 l/min</t>
  </si>
  <si>
    <t>E9753</t>
  </si>
  <si>
    <t>Grupo gerador - 23 kVA</t>
  </si>
  <si>
    <t>E9754</t>
  </si>
  <si>
    <t>Grupo gerador - 68 kVA</t>
  </si>
  <si>
    <t>Bomba de alta pressão para jet grouting de até 45 MPa - 150 kW</t>
  </si>
  <si>
    <t>Vibroacabadora de asfalto sobre pneus - 82 kW</t>
  </si>
  <si>
    <t>Perfuratriz manual para coroa diamantada - 1,60 kW</t>
  </si>
  <si>
    <t>Guincho de coluna com capacidade de 200 kg - 0,92 kW</t>
  </si>
  <si>
    <t>Grupo gerador - 40 kVA</t>
  </si>
  <si>
    <t>E9764</t>
  </si>
  <si>
    <t>Grupo gerador - 7,2 kVA</t>
  </si>
  <si>
    <t>E9765</t>
  </si>
  <si>
    <t>Grupo gerador - 569 kVA</t>
  </si>
  <si>
    <t>E9767</t>
  </si>
  <si>
    <t>Compressor de ar portátil de 9,44 l/s (20 PCM) a gasolina - 5,22 kW</t>
  </si>
  <si>
    <t>Compressor de ar portátil de 373,78 l/s (792 PCM) - 213,30 kW</t>
  </si>
  <si>
    <t>Cunha hidráulica com três cilindros e acessórios com capacidade de 3.000 kN - 5,60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</si>
  <si>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</si>
  <si>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</si>
  <si>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</si>
  <si>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</si>
  <si>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</si>
  <si>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</si>
  <si>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</si>
  <si>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</si>
  <si>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</si>
  <si>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</si>
  <si>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Grupo gerador - 174 kVA</t>
  </si>
  <si>
    <t>Grupo gerador - 338 kVA</t>
  </si>
  <si>
    <t>Grupo gerador - 113 kVA</t>
  </si>
  <si>
    <t>Misturador automático para grauteamento com capacidade de 20 m³/h - 7 kW</t>
  </si>
  <si>
    <t>Misturador com bomba para grauteamento tipo Flex E ou similar - 25 kW</t>
  </si>
  <si>
    <t>Perfuratriz pneumática com avanço de coluna de 33,5 kg com capacidade de 2.280 gpm</t>
  </si>
  <si>
    <t>Guindaste móvel sobre pneus com 2 eixos com capacidade máxima de 55 t - 186 kW</t>
  </si>
  <si>
    <t>Misturador de argamassa com capacidade de 0,250 m³ - 3,70 kW</t>
  </si>
  <si>
    <t>Bomba para concreto projetado via úmida com capacidade de 10 m³/h - 14,70 kW</t>
  </si>
  <si>
    <t>E9791</t>
  </si>
  <si>
    <t>Bomba pneumática para injeção de resina com capacidade de 0,18 m³/h</t>
  </si>
  <si>
    <t>Robot para concreto projetado com capacidade de 30 m³/h - 70 kW - com compressor diesel</t>
  </si>
  <si>
    <t>Perfuratriz de superfície sobre pneus com martelo de topo e controle remoto via rádio - 60 kW</t>
  </si>
  <si>
    <t>Jumbo eletro-hidráulico com 3 braços - 155 kW/237 kW</t>
  </si>
  <si>
    <t>A9335</t>
  </si>
  <si>
    <t>Cavalo mecânico estradeiro 6 x 2, PBT 23.000 kg - 265 kW - condição de trabalho severa - motorista de caminhão</t>
  </si>
  <si>
    <t>Cavalo mecânico com dolly intermediário e semirreboque de 4 eixos com capacidade de 53 t - 323 kW</t>
  </si>
  <si>
    <t>Cavalo mecânico estradeiro 6 x 4, PBT 23.000 kg - 323 kW - motorista de veículo especial</t>
  </si>
  <si>
    <t>Semirreboque com 4 eixos</t>
  </si>
  <si>
    <t>Dolly intermediário com 2 eixos para semirreboque</t>
  </si>
  <si>
    <t>Caminhão distribuidor de cimento e cal com capacidade de 17 m³ - 210 kW</t>
  </si>
  <si>
    <t>A9333</t>
  </si>
  <si>
    <t>Caminhão plataforma 8 x 2, PBTC 36.000 kg e distância entre eixos 4,8 m - 210 kW - motorista de caminhão</t>
  </si>
  <si>
    <t>Plataforma de inspeção sob pontes montada em caminhão com capacidade de 500 kg e alcance de 15 m - 188 kW</t>
  </si>
  <si>
    <t>A9334</t>
  </si>
  <si>
    <t>Caminhão plataforma 8 x 2, PBT 29.000 kg e distância entre eixos 4,8 m - 188 kW - condição de trabalho severa - motorista de veículo especial</t>
  </si>
  <si>
    <t>Caminhão plataforma 6 x 2, PBT 23.000 kg e distância entre eixos 5,4 m - 188 kW - motorista de veículo especial</t>
  </si>
  <si>
    <t>A9323</t>
  </si>
  <si>
    <t>Caminhão plataforma 4 x 2, PBT 14.300 kg e distância entre eixos 4,8 m - 136 kW - condição de trabalho severa - motorista de caminhão</t>
  </si>
  <si>
    <t>Bate-estaca hidráulico para defensas metálicas montada sobre chassi</t>
  </si>
  <si>
    <t>Caminhão de resgate de veículos leves com plataforma com capacidade de 4 t - 115 kW</t>
  </si>
  <si>
    <t>Caminhão plataforma 4 x 2 PBT 9.600 kg e distância entre eixos 3,7 m - 115 kW - motorista de veículo especial</t>
  </si>
  <si>
    <t>Plataforma hidráulica para resgate de veículos montada sobre chassi com capacidade de 4 t</t>
  </si>
  <si>
    <t>Caminhão plataforma 4 x 2, PBT 16.000 kg e distância entre eixos 3,6 m - 136 kW - motorista de veículo especial</t>
  </si>
  <si>
    <t>Caminhão plataforma 6 x 2, PBT 23.000 kg e distância entre eixos 4,8 m - 240 kW - motorista de veículo especial</t>
  </si>
  <si>
    <t>Cavalo mecânico 4 x 2, PBT 16.000 kg - 210 kW - motorista de caminhão</t>
  </si>
  <si>
    <t>Semirreboque silo para cimento com capacidade de 30 m³</t>
  </si>
  <si>
    <t>E9169</t>
  </si>
  <si>
    <t>Cavalo mecânico com dolly pneumático de 4 eixos e mesas de giro com capacidade de 57 t - 323 kW</t>
  </si>
  <si>
    <t>A9385</t>
  </si>
  <si>
    <t>Conjunto de duas mesas de giro para quinta roda ou reboque com capacidade de 100 t cada</t>
  </si>
  <si>
    <t>A9389</t>
  </si>
  <si>
    <t>Dolly pneumático com capacidade de 48 t e 4 eixos</t>
  </si>
  <si>
    <t>E9170</t>
  </si>
  <si>
    <t>Cavalo mecânico com dois dollys pneumáticos de 3 e 4 eixos e mesas de giro com capacidade de 77 t - 323 kW</t>
  </si>
  <si>
    <t>A9386</t>
  </si>
  <si>
    <t>Cavalo mecânico estradeiro 6 x 4, CMT 123.000 kg - 323 kW - motorista de veículo especial</t>
  </si>
  <si>
    <t>A9387</t>
  </si>
  <si>
    <t>Dolly pneumático com capacidade de 28,5 t e 3 eixos</t>
  </si>
  <si>
    <t>E9171</t>
  </si>
  <si>
    <t>Cavalo mecânico com dois dollys pneumáticos de 4 e 5 eixos e mesas de giro com capacidade de 111 t - 440 kW</t>
  </si>
  <si>
    <t>Cavalo mecânico 8 x 8, PBT 26.000 kg - 440 kW -  motorista de veículo especial</t>
  </si>
  <si>
    <t>A9388</t>
  </si>
  <si>
    <t>Dolly pneumático com capacidade de 60 t e 5 eixos</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</si>
  <si>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</si>
  <si>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</si>
  <si>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</si>
  <si>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</si>
  <si>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Caminhão plataforma 8 x 2 PBT 29.000 kg e distância entre eixos 4,8 m - 188 kW - motorista de veículo especial com periculosidade</t>
  </si>
  <si>
    <t>Caminhão plataforma 4 x 2, PBT 8.300 kg e distância entre eixos 3,7 m - 115 kW - motorista de veículo especial com periculosidade</t>
  </si>
  <si>
    <t>Caminhão plataforma 4 x 2, PBT 16.000 kg e distância entre eixos 3,6 m - 136 kW - motorista de caminhão</t>
  </si>
  <si>
    <t>Caminhão plataforma 4 x 2, PBT 16.000 kg e distância entre eixos 4,8 m - 136 kW - motorista de caminhão</t>
  </si>
  <si>
    <t>Tanque espargidor de asfalto com capacidade de 6.000 l - 7 kW</t>
  </si>
  <si>
    <t>Caminhão plataforma 6 x 2, PBT 23.000 kg e distância entre eixos 4,8 m - 188 kW - motorista de caminhão</t>
  </si>
  <si>
    <t>A9332</t>
  </si>
  <si>
    <t>Caminhão plataforma 6 x 2, PBT 23.000 kg e distância entre eixos 4,8 m - 188 kW - condição de trabalho severa - motorista de caminhão</t>
  </si>
  <si>
    <t>Caminhão plataforma 8 x 2, PBT 29.000 kg e distância entre eixos 4,8 m - 188 kW - motorista de veículo especial</t>
  </si>
  <si>
    <t>Caminhão plataforma 6 x 2, PBT 23.000 kg e distância entre eixos 5,4 m - 188 kW - motorista de caminhão</t>
  </si>
  <si>
    <t>Caminhão basculante 6 x 4, PBT 23.000 kg e distância entre eixos 3,6 m - 210 kW -  motorista de caminhão</t>
  </si>
  <si>
    <t>Caminhão demarcador de faixas com sistema de pintura a frio - 28 kW/115 kW</t>
  </si>
  <si>
    <t>Caminhão plataforma 4 x 2, PBT 8.300 kg e distância entre eixos 4,4 m - 115 kW - motorista de veículo especial</t>
  </si>
  <si>
    <t>Equipamento demarcador de faixas a frio montado sobre chassi com capacidade de 800 l - 28 kW</t>
  </si>
  <si>
    <t>Caminhão demarcador de faixas com sistema de pintura a quente - 5 kW/30,10 kW/136 kW</t>
  </si>
  <si>
    <t>Caminhão plataforma 4 x 2, PBT 14.300 kg e distância entre eixos 4,8 m - 136 kW - motorista de veículo especial</t>
  </si>
  <si>
    <t>Compressor de ar portátil de 70,79 l/s (150 PCM) sem reboque - 30,10 kW</t>
  </si>
  <si>
    <t>Equipamento demarcador de faixas a quente montado sobre chassi com capacidade de 500 l - 5,0 kW</t>
  </si>
  <si>
    <t>Caminhão plataforma 4 x 2, PBT 14.300 kg e distância entre eixos 4,8 m - 136 kW - motorista de caminhão</t>
  </si>
  <si>
    <t>Cavalo mecânico com semirreboque com capacidade de 22 t - 240 kW</t>
  </si>
  <si>
    <t>Cavalo mecânico 4 x 2, PBT 16.000 kg - 240 kW - motorista de veículo especial</t>
  </si>
  <si>
    <t>Semirreboque com 2 eixos</t>
  </si>
  <si>
    <t>Cavalo mecânico com semirreboque com capacidade de 30 t - 265 kW</t>
  </si>
  <si>
    <t>Cavalo mecânico estradeiro 6 x 2, PBT 23.000 kg - 265 kW - motorista de caminhão</t>
  </si>
  <si>
    <t>Semirreboque com 3 eixos</t>
  </si>
  <si>
    <t>A9331</t>
  </si>
  <si>
    <t>Caminhão plataforma 4 x 2, PBT 16.000 kg e distância entre eixos 4,8 m - 136 kW - condição de trabalho severa - motorista de caminhão</t>
  </si>
  <si>
    <t>Usina móvel de lama asfáltica ou microrrevestimento com cavalo mecânico com capacidade de 12 m³ - 95,6 kW/240 kW</t>
  </si>
  <si>
    <t>A9319</t>
  </si>
  <si>
    <t>Cavalo mecânico 4 x 2, PBT 16.000 kg - 240 kW - condição de trabalho severa - motorista de veículo especial</t>
  </si>
  <si>
    <t>Usina de lama asfáltica ou microrrevestimento asfáltico rebocável com capacidade de 12 m³ - 95,6 kW</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</si>
  <si>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</si>
  <si>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</si>
  <si>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</si>
  <si>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</si>
  <si>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</si>
  <si>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Caminhão plataforma 4 x 2, PBT 16.000 kg e distância entre eixos 4,8 m - 136 kW - motorista de veículo especial</t>
  </si>
  <si>
    <t>Caminhão plataforma 4 x 2, PBT 9.600 kg e distância entre eixos 3,7 m - 115 kW - motorista de caminhão</t>
  </si>
  <si>
    <t>E9690</t>
  </si>
  <si>
    <t>Caminhão carroceria com guindauto e cesto aéreo com capacidade de 10 t.m - 136 kW</t>
  </si>
  <si>
    <t>A9329</t>
  </si>
  <si>
    <t>Cesto aéreo simples isolado com capacidade para 135 kg</t>
  </si>
  <si>
    <t>A9330</t>
  </si>
  <si>
    <t>Guindaste articulado montado sobre chassi com capacidade de 10 t.m</t>
  </si>
  <si>
    <t>A9322</t>
  </si>
  <si>
    <t>Caminhão plataforma 4 x 2, PBT 9.600 kg e distância entre eixos 3,7 m - 115 kW - condição de trabalho severa - motorista de caminhão</t>
  </si>
  <si>
    <t>Caminhão plataforma 4 x 2, PBT 8.300 kg e distância entre eixos 3,7 m - 115 kW - motorista de veículo especial</t>
  </si>
  <si>
    <t>Bomba para concreto com lança montada sobre chassi com capacidade de 50 m³/h - 136 kW</t>
  </si>
  <si>
    <t>Bomba para concreto com lança montada sobre chassi com capacidade de 50 m³/h</t>
  </si>
  <si>
    <t>Caminhão para hidrossemeadura com capacidade de 7.500 l - 136 kW</t>
  </si>
  <si>
    <t>Tanque para hidrossemeadura com capacidade de 7.500 l</t>
  </si>
  <si>
    <t>P9870</t>
  </si>
  <si>
    <t>P9871</t>
  </si>
  <si>
    <t>P9875</t>
  </si>
  <si>
    <t>P9876</t>
  </si>
  <si>
    <t>P9878</t>
  </si>
  <si>
    <t>P9880</t>
  </si>
  <si>
    <t>Piloto fluvial</t>
  </si>
  <si>
    <t>P9882</t>
  </si>
  <si>
    <t>P9883</t>
  </si>
  <si>
    <t>P9884</t>
  </si>
  <si>
    <t>P9885</t>
  </si>
  <si>
    <t>P9913</t>
  </si>
  <si>
    <t>P9915</t>
  </si>
  <si>
    <t>Maquinista</t>
  </si>
  <si>
    <t>P9916</t>
  </si>
  <si>
    <t>P9920</t>
  </si>
  <si>
    <t>P9921</t>
  </si>
  <si>
    <t>Mergulhador raso autônomo de emergência</t>
  </si>
  <si>
    <t>P9922</t>
  </si>
  <si>
    <t>Mergulhador raso dependente de emergência</t>
  </si>
  <si>
    <t>P9924</t>
  </si>
  <si>
    <t>Mergulhador raso dependente</t>
  </si>
  <si>
    <t>P9925</t>
  </si>
  <si>
    <t>Mergulhador raso autônomo</t>
  </si>
  <si>
    <t>P9926</t>
  </si>
  <si>
    <t>Mergulhador raso auxiliar de superfície</t>
  </si>
  <si>
    <t>P9927</t>
  </si>
  <si>
    <t>P9930</t>
  </si>
  <si>
    <t>P9931</t>
  </si>
  <si>
    <t>Operador de equipamento de mergulho</t>
  </si>
  <si>
    <t>P9933</t>
  </si>
  <si>
    <t>Supervisor de mergulho raso</t>
  </si>
  <si>
    <t>Motorista de veículo especial com periculosidade</t>
  </si>
  <si>
    <t>Operador de equipamento leve com periculosidade</t>
  </si>
  <si>
    <t>Fibra de poliamida para concreto</t>
  </si>
  <si>
    <t>Detergente líquido neutro</t>
  </si>
  <si>
    <t>Aditivo superplastificante para concreto e argamassa</t>
  </si>
  <si>
    <t>Aditivo modificador de viscosidade para concreto e argamassa</t>
  </si>
  <si>
    <t>Grampo de ancoragem em aço CA 50 - D = 12,5 mm</t>
  </si>
  <si>
    <t>Espoleta elétrica Nº 8 - D = 6,0 mm</t>
  </si>
  <si>
    <t>Grampo sargento em ferro fundido tipo C com abertura útil de 105 mm (4")</t>
  </si>
  <si>
    <t>Saco de aniagem ou de ráfia de 50 kg - C = 95 cm e L = 65 cm</t>
  </si>
  <si>
    <t>Grampo pesado em aço-carbono para cabo de aço - D = 13 mm (1/2")</t>
  </si>
  <si>
    <t>Esticador em aço tipo olhal x olhal para cabo de aço - D = 13 mm</t>
  </si>
  <si>
    <t>Grampo de ancoragem em aço CA 50 - D = 6,3 mm</t>
  </si>
  <si>
    <t>Herbicida glifosato para áreas contínuas</t>
  </si>
  <si>
    <t>Sílica ativa para concreto e argamassa (microssílica)</t>
  </si>
  <si>
    <t>Aditivo plastificante e retardador de pega para concreto e argamassa</t>
  </si>
  <si>
    <t>Adesivo de contato para laminado elastoplástico</t>
  </si>
  <si>
    <t>M0035</t>
  </si>
  <si>
    <t>Diluente tipo aguarrás para tintas e vernizes</t>
  </si>
  <si>
    <t>Gasolina comum</t>
  </si>
  <si>
    <t>Contêiner com 2 banheiros - L = 2,44 m e C = 6,09 m (1 TEU)</t>
  </si>
  <si>
    <t>Contêiner com janela - L = 2,44 m e C = 6,09 m (1 TEU)</t>
  </si>
  <si>
    <t>Óleo diesel</t>
  </si>
  <si>
    <t>Abrasivo de vidro com granulometria de 210 a 420 micra</t>
  </si>
  <si>
    <t>Barreira plástica monobloco para canalização de trânsito - C = 100 cm, L = 50 cm e H = 55 cm</t>
  </si>
  <si>
    <t>Barreira plástica para canalização de trânsito - C = 60 cm, L = 45 cm e H = 60 cm</t>
  </si>
  <si>
    <t>Cone de sinalização em polietileno - H = 75 cm e base quadrada de 40 x 40 cm</t>
  </si>
  <si>
    <t>Balizador cônico refletivo em polietileno semiflexível - H = 114 cm e base octogonal de D = 40 cm</t>
  </si>
  <si>
    <t>Delimitador de tráfego flexível com chumbador e duas faixas refletivas - H = 77 cm e D = 21 cm</t>
  </si>
  <si>
    <t>Aditivo natural tipo goma xantana para hidrossemeadura</t>
  </si>
  <si>
    <t>Cilindro canalizador de tráfego em polietileno - H = 117 cm e base quadrada de 60 x 60 cm</t>
  </si>
  <si>
    <t>Fita adesiva de PVC - L = 50 mm e C = 50 m</t>
  </si>
  <si>
    <t>Tela plástica em polipropileno na cor laranja para tapume - L = 1,2 m</t>
  </si>
  <si>
    <t>Barreira plástica articulável modular - C = 240 cm e H = 100 cm</t>
  </si>
  <si>
    <t>Contêiner com janela - L = 4,88 m e C = 6,09 m (1 TEU duplo)</t>
  </si>
  <si>
    <t>Contêiner com janela e 2 banheiros - L = 4,88 m e C = 6,09 m (1 TEU duplo)</t>
  </si>
  <si>
    <t>Contêiner com revestimento térmico, janela e banheiro - L = 2,44 m e C = 6,09 m (1 TEU)</t>
  </si>
  <si>
    <t>Contêiner com janela - L = 2,44 m e C = 4,58 m (3/4 TEU)</t>
  </si>
  <si>
    <t>Contêiner com janela e banheiro - L = 2,44 m e 4,58 m (3/4 TEU)</t>
  </si>
  <si>
    <t>Contêiner com revestimento térmico, janela e banheiro - L = 2,44 m e C = 12,90 m (2 TEU)</t>
  </si>
  <si>
    <t>Tubo PEAD PE 100 PN 10 com flanges - D = 160 mm</t>
  </si>
  <si>
    <t>Caibro de pinho - L = 7,5 cm e E = 10,0 cm</t>
  </si>
  <si>
    <t>Arame farpado em aço galvanizado - D = 1,60 mm</t>
  </si>
  <si>
    <t>Contêiner com 3 janelas para guarita - L = 2,44 m e C = 3,05 m (1/2 TEU)</t>
  </si>
  <si>
    <t>Arame liso em aço galvanizado - D = 2,10 mm (14 BWG)</t>
  </si>
  <si>
    <t>Muda de árvore com altura de 0,30 a 0,80 m</t>
  </si>
  <si>
    <t>Muda de arbusto com altura até 0,50 m</t>
  </si>
  <si>
    <t>Arame liso recozido em aço-carbono - D = 1,24 mm (18 BWG)</t>
  </si>
  <si>
    <t>Disco de corte abrasivo para policorte - D = 300 mm</t>
  </si>
  <si>
    <t>Argamassa pré-dosada para grauteamento</t>
  </si>
  <si>
    <t>Argamassa pré-dosada autoadensável para grauteamento</t>
  </si>
  <si>
    <t>Ancoragem ativa para 4 cordoalhas - D = 12,7 mm</t>
  </si>
  <si>
    <t>Ancoragem ativa para 6 cordoalhas - D = 12,7 mm</t>
  </si>
  <si>
    <t>Ancoragem ativa para 7 cordoalhas - D = 12,7 mm</t>
  </si>
  <si>
    <t>Ancoragem ativa para 8 cordoalhas - D = 12,7 mm</t>
  </si>
  <si>
    <t>Ancoragem ativa para 9 cordoalhas - D = 12,7 mm</t>
  </si>
  <si>
    <t>Ancoragem ativa para 10 cordoalhas - D = 12,7 mm</t>
  </si>
  <si>
    <t>Ancoragem ativa para 12 cordoalhas - D = 12,7 mm</t>
  </si>
  <si>
    <t>Ancoragem ativa para 15 cordoalhas - D = 12,7 mm</t>
  </si>
  <si>
    <t>Ancoragem ativa para 19 cordoalhas - D = 12,7 mm</t>
  </si>
  <si>
    <t>Ancoragem ativa para 22 cordoalhas - D = 12,7 mm</t>
  </si>
  <si>
    <t>Ancoragem ativa para 27 cordoalhas - D = 12,7 mm</t>
  </si>
  <si>
    <t>Ancoragem ativa para 31 cordoalhas - D = 12,7 mm</t>
  </si>
  <si>
    <t>Aditivo acelerador de pega para concreto e argamassa projetados</t>
  </si>
  <si>
    <t>Ancoragem ativa para 4 cordoalhas - D = 15,2 mm</t>
  </si>
  <si>
    <t>Ancoragem ativa para 6 cordoalhas - D = 15,2 mm</t>
  </si>
  <si>
    <t>Ancoragem ativa para 7 cordoalhas - D = 15,2 mm</t>
  </si>
  <si>
    <t>Ancoragem ativa para 10 cordoalhas - D = 15,2 mm</t>
  </si>
  <si>
    <t>Ancoragem ativa para 9 cordoalhas - D = 15,2 mm</t>
  </si>
  <si>
    <t>Disco diamantado segmentado para corte de pavimento - D = 1.000 mm</t>
  </si>
  <si>
    <t>Ancoragem ativa para 12 cordoalhas - D = 15,2 mm</t>
  </si>
  <si>
    <t>Disco diamantado segmentado para corte de pavimento - D = 1.500 mm</t>
  </si>
  <si>
    <t>Biomanta vegetal de fibras de coco entrelaçadas com fios de polipropileno biodegradáveis - densidade 0,4 kg/m²</t>
  </si>
  <si>
    <t>Mangote flangeado de borracha reforçada com lonas sintéticas - C = 1,80 m e D = 0,30 m</t>
  </si>
  <si>
    <t>Mangote flangeado de borracha reforçada com lonas sintéticas - C = 1,80 m e D = 0,40 m</t>
  </si>
  <si>
    <t>Mangote flangeado de borracha reforçada com lonas sintéticas - C = 1,80 m e D = 0,45 m</t>
  </si>
  <si>
    <t>Mangote flangeado de borracha reforçada com lonas sintéticas - C = 1,80 m e D = 0,50 m</t>
  </si>
  <si>
    <t>Flutuador bipartido em polietileno com núcleo de espuma em poliuretano para tubos - D = 0,30 m</t>
  </si>
  <si>
    <t>Flutuador bipartido em polietileno com núcleo de espuma em poliuretano para tubos - D = 0,40 m</t>
  </si>
  <si>
    <t>Flutuador bipartido em polietileno com núcleo de espuma em poliuretano para tubos - D = 0,45 m</t>
  </si>
  <si>
    <t>Flutuador bipartido em polietileno com núcleo de espuma em poliuretano para tubos - D = 0,50 m</t>
  </si>
  <si>
    <t>Biomanta vegetal de fibras de palha entrelaçadas com fios de polipropileno biodegradáveis - densidade 0,6 kg/m²</t>
  </si>
  <si>
    <t>Retentor de sedimento em fibras vegetais - D = 20 cm</t>
  </si>
  <si>
    <t>Ancoragem ativa para 15 cordoalhas - D = 15,2 mm</t>
  </si>
  <si>
    <t>Tubo PEAD corrugado com paredes estruturadas para drenagem - D = 400 mm</t>
  </si>
  <si>
    <t>Tubo PEAD corrugado com paredes estruturadas para drenagem - D = 450 mm</t>
  </si>
  <si>
    <t>Tubo PEAD corrugado com paredes estruturadas para drenagem - D = 500 mm</t>
  </si>
  <si>
    <t>Tubo PEAD corrugado com paredes estruturadas para drenagem - D = 600 mm</t>
  </si>
  <si>
    <t>Tubo PEAD corrugado com paredes estruturadas para drenagem - D = 750 mm</t>
  </si>
  <si>
    <t>Tubo PEAD corrugado com paredes estruturadas para drenagem - D = 800 mm</t>
  </si>
  <si>
    <t>Tubo PEAD corrugado com paredes estruturadas para drenagem - D = 900 mm</t>
  </si>
  <si>
    <t>Ancoragem ativa para 19 cordoalhas - D = 15,2 mm</t>
  </si>
  <si>
    <t>Tubo PEAD corrugado com paredes estruturadas para drenagem - D = 1.000 mm</t>
  </si>
  <si>
    <t>Tubo PEAD corrugado com paredes estruturadas para drenagem - D = 1.050 mm</t>
  </si>
  <si>
    <t>Tubo PEAD corrugado com paredes estruturadas para drenagem - D = 1.200 mm</t>
  </si>
  <si>
    <t>Tubo PEAD corrugado com paredes estruturadas para drenagem - D = 1.500 mm</t>
  </si>
  <si>
    <t>Ancoragem ativa para 22 cordoalhas - D = 15,2 mm</t>
  </si>
  <si>
    <t>Ancoragem ativa para 27 cordoalhas - D = 15,2 mm</t>
  </si>
  <si>
    <t>Ancoragem ativa para lajes para 1 cordoalha - D = 12,7 mm</t>
  </si>
  <si>
    <t>Ancoragem ativa para lajes para 2 cordoalhas - D = 12,7 mm</t>
  </si>
  <si>
    <t>Ancoragem ativa para lajes para 3 cordoalhas - D = 12,7 mm</t>
  </si>
  <si>
    <t>Ancoragem ativa para lajes para 4 cordoalhas - D = 12,7 mm</t>
  </si>
  <si>
    <t>Bloco de concreto - L = 19 cm, A = 19 cm e C = 39 cm</t>
  </si>
  <si>
    <t>Tela metálica galvanizada dobrada em L - C = 2,0 m, L = 0,4 m e H = 0,4 m</t>
  </si>
  <si>
    <t>Extintor de incêndio tipo espuma mecânica - V = 10 l</t>
  </si>
  <si>
    <t>Barra de fibra de vidro (vergalhão) - D = 25,0 mm</t>
  </si>
  <si>
    <t>Corrente de elo soldado em aço galvanizado com acabamento polido - D = 3,18 mm (1/8")</t>
  </si>
  <si>
    <t>Gonzo com aba em aço galvanizado - D = 12,7 mm (1/2")</t>
  </si>
  <si>
    <t>Tubo em aço galvanizado - E = 1,50 mm e seção de 20 x 20 mm</t>
  </si>
  <si>
    <t>Tubo em aço galvanizado - E = 2,25 mm e D = 20 mm (3/4")</t>
  </si>
  <si>
    <t>Tela de poliamida industrial - E = 0,40 mm e malha de 1,6 mm</t>
  </si>
  <si>
    <t>Abraçadeira de poliamida - E = 3,6 mm e C = 200 mm</t>
  </si>
  <si>
    <t>Roda em aço e pneu com câmara de ar 83/203 mm (3,25"/8") para carrinho de mão</t>
  </si>
  <si>
    <t>Ancoragem ativa para lajes para 1 cordoalha - D = 15,2 mm</t>
  </si>
  <si>
    <t>Ancoragem ativa para lajes para 2 cordoalhas - D = 15,2 mm</t>
  </si>
  <si>
    <t>Ancoragem ativa para lajes para 3 cordoalhas - D = 15,2 mm</t>
  </si>
  <si>
    <t>Ancoragem ativa para lajes para 4 cordoalhas - D = 15,2 mm</t>
  </si>
  <si>
    <t>Parafuso de cabeça chata em aço - D = 4,5 mm e bucha plástica - D = 8 mm (S8)</t>
  </si>
  <si>
    <t>M0199</t>
  </si>
  <si>
    <t>Coroa de botões cruzados linha R32 - D = 43 mm (1 11/16’’)</t>
  </si>
  <si>
    <t>Coroa de botões esféricos linha T38 - D = 89 mm (3 1/2")</t>
  </si>
  <si>
    <t>Coroa de botões esféricos linha T45 - D = 76 mm (3")</t>
  </si>
  <si>
    <t>Adubo à base de nitrogênio, fósforo e potássio (NPK)</t>
  </si>
  <si>
    <t>Filer calcário</t>
  </si>
  <si>
    <t>Guia-chapéu pré-moldada - C = 120 cm</t>
  </si>
  <si>
    <t>Adubo orgânico composto</t>
  </si>
  <si>
    <t>Gabião tipo colchão em liga de zinco e alumínio revestido com polímero de malha hexagonal - E = 0,17 m</t>
  </si>
  <si>
    <t>Gabião tipo caixa em liga de zinco e alumínio de malha hexagonal - C = 2,00 m, L = 1,00 m e H = 0,50 m</t>
  </si>
  <si>
    <t>Gabião tipo caixa em liga de zinco e alumínio de malha hexagonal - C = 2,00 m, L = 1,00 m e H = 1,00 m</t>
  </si>
  <si>
    <t>Gabião tipo caixa em liga de zinco e alumínio revestido com polímero de malha hexagonal - C = 2,00 m, L = 1,00 m e H = 0,50 m</t>
  </si>
  <si>
    <t>Gabião tipo caixa em liga de zinco e alumínio revestido com polímero de malha hexagonal - C = 2,00 m, L = 1,00 m e H = 1,00 m</t>
  </si>
  <si>
    <t>Gabião tipo saco em liga de zinco e alumínio revestido com polímero de malha hexagonal - D = 0,65 m</t>
  </si>
  <si>
    <t>Gabião tipo colchão em liga de zinco e alumínio revestido com polímero de malha hexagonal - E = 0,23 m</t>
  </si>
  <si>
    <t>Gabião tipo colchão em liga de zinco e alumínio revestido com polímero de malha hexagonal - E = 0,30 m</t>
  </si>
  <si>
    <t>kWh</t>
  </si>
  <si>
    <t>Cabo de cobre flexível antichama isolado em PVC - tensão de 450/750 V e seção de 16 mm²</t>
  </si>
  <si>
    <t>Mistura gasosa de argônio e dióxido de carbono para solda MIG/MAG</t>
  </si>
  <si>
    <t>Tinta à base de etil silicato de zinco bicomponente para fundo preparador de pintura</t>
  </si>
  <si>
    <t>Diluente para tinta à base de etil silicato de zinco</t>
  </si>
  <si>
    <t>Cabo de cobre PP flexível isolado em PVC - tensão de 300/500 V e seção de 3 x 1,5 mm²</t>
  </si>
  <si>
    <t>Bomba de combustível industrial eletrônica simples</t>
  </si>
  <si>
    <t>Tanque de combustível aéreo horizontal com escada para visita - capacidade de 5.000 l</t>
  </si>
  <si>
    <t>Cabo de cobre flexível antichama isolado em PVC - tensão de 0,6/1,0 kV e seção de 240 mm²</t>
  </si>
  <si>
    <t>M0267</t>
  </si>
  <si>
    <t>Módulo de torre de elevador de cremalheira</t>
  </si>
  <si>
    <t>M0268</t>
  </si>
  <si>
    <t>Módulo de ancoragem de torre de elevador de cremalheira</t>
  </si>
  <si>
    <t>Cabo de cobre flexível antichama isolado em PVC - tensão de 0,6/1,0 kV e seção de 50 mm²</t>
  </si>
  <si>
    <t>Caibro de pinho - L = 7,5 cm e E = 7,5 cm</t>
  </si>
  <si>
    <t>Tábua - E = 2,5 cm e L = 30 cm</t>
  </si>
  <si>
    <t>Tábua - E = 2,5 cm e L = 15 cm</t>
  </si>
  <si>
    <t>Tábua - E = 2,5 cm e L = 10 cm</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</si>
  <si>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</si>
  <si>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</si>
  <si>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</si>
  <si>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</si>
  <si>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</si>
  <si>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</si>
  <si>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</si>
  <si>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</si>
  <si>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</si>
  <si>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</si>
  <si>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</si>
  <si>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</si>
  <si>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</si>
  <si>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</si>
  <si>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</si>
  <si>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</si>
  <si>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</si>
  <si>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</si>
  <si>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</si>
  <si>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</si>
  <si>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Cantoneira em ferro de abas iguais - L = 25,4 mm e E = 4,76 mm</t>
  </si>
  <si>
    <t>Cantoneira em aço ASTM A36 galvanizado</t>
  </si>
  <si>
    <t>Chumbador de expansão controlada por torque em aço zincado para concreto - D = 12,5 mm</t>
  </si>
  <si>
    <t>Chumbador de expansão controlada por torque em aço zincado para concreto - D = 6,3 mm</t>
  </si>
  <si>
    <t>Chumbador de expansão controlada por torque em aço zincado para concreto - D = 20,0 mm</t>
  </si>
  <si>
    <t>Chumbador de expansão controlada por torque em aço zincado para concreto - D = 10,0 mm</t>
  </si>
  <si>
    <t>Chumbador de expansão controlada por torque em aço zincado para concreto - D = 16,0 mm</t>
  </si>
  <si>
    <t>Chumbador de expansão controlada por torque em aço zincado para concreto - D = 25,0 mm</t>
  </si>
  <si>
    <t>Argamassa expansiva para desmonte de rocha e demolição de concreto</t>
  </si>
  <si>
    <t>Cimento Portland CP II - 32 - saco</t>
  </si>
  <si>
    <t>Cordoalha nua tipo CP 190 RB - D = 12,7 mm</t>
  </si>
  <si>
    <t>Cordoalha nua tipo CP 190 RB - D = 15,2 mm</t>
  </si>
  <si>
    <t>Perfil de alumínio tipo L421 para placa de sinalização - seção de 33 x 40 mm</t>
  </si>
  <si>
    <t>Tirante de barra de aço - tensão de escoamento = 950 MPa, tensão de ruptura = 1.050 MPa e D = 32 mm</t>
  </si>
  <si>
    <t>Compensado plastificado - E = 10 mm</t>
  </si>
  <si>
    <t>Compensado plastificado - E = 12 mm</t>
  </si>
  <si>
    <t>Luva em aço para emenda tipo prensada - D = 12,5 mm</t>
  </si>
  <si>
    <t>Luva em aço para emenda tipo prensada - D = 16,0 mm</t>
  </si>
  <si>
    <t>Compensado resinado - E = 10 mm</t>
  </si>
  <si>
    <t>Compensado resinado - E = 12 mm</t>
  </si>
  <si>
    <t>Compensado resinado - E = 14 mm</t>
  </si>
  <si>
    <t>Compensado de virola - E = 6 mm</t>
  </si>
  <si>
    <t>Concreto usinado - fck = 20 MPa (comercial)</t>
  </si>
  <si>
    <t>Concreto usinado - fck = 25 MPa (comercial)</t>
  </si>
  <si>
    <t>Concreto usinado - fck = 30 MPa (comercial)</t>
  </si>
  <si>
    <t>Concreto usinado - fck = 35 MPa (comercial)</t>
  </si>
  <si>
    <t>Compensado plastificado - E = 14 mm</t>
  </si>
  <si>
    <t>Luva em aço para emenda tipo prensada - D = 20,0 mm</t>
  </si>
  <si>
    <t>Luva em aço para emenda tipo prensada - D = 25,0 mm</t>
  </si>
  <si>
    <t>Luva em aço para emenda tipo prensada - D = 32,0 mm</t>
  </si>
  <si>
    <t>Luva em aço para emenda com rosca cônica - D = 12,5 mm</t>
  </si>
  <si>
    <t>Luva em aço para emenda com rosca cônica - D = 16,0 mm</t>
  </si>
  <si>
    <t>Luva em aço para emenda com rosca cônica - D = 20,0 mm</t>
  </si>
  <si>
    <t>Luva em aço para emenda com rosca cônica - D = 25,0 mm</t>
  </si>
  <si>
    <t>Luva em aço para emenda com rosca cônica - D = 32,0 mm</t>
  </si>
  <si>
    <t>M0505</t>
  </si>
  <si>
    <t>Broca de widia - D = 6,5 mm e C = 100 mm</t>
  </si>
  <si>
    <t>Broca de widia - D = 8 mm e C = 120 mm</t>
  </si>
  <si>
    <t>Abrasivo tipo granalha de aço</t>
  </si>
  <si>
    <t>Bico venturi longo - D = 7,9 mm (5/16")</t>
  </si>
  <si>
    <t>Laminado elastoplástico - E = 1,5 mm</t>
  </si>
  <si>
    <t>Escora tubular galvanizada regulável telescópica para tunnel liner - L = 2,42 a 4,00 m e capacidade de 1.750 a 625 kg</t>
  </si>
  <si>
    <t>Escora tubular galvanizada regulável - L = 3,00 a 4,50 m e capacidade de 2.100 a 750 kg</t>
  </si>
  <si>
    <t>Escora tubular galvanizada regulável - L = 2,00 a 3,10 m e capacidade de 3.200 a 1.500 kg</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</si>
  <si>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</si>
  <si>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</si>
  <si>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</si>
  <si>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</si>
  <si>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</si>
  <si>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</si>
  <si>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</si>
  <si>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</si>
  <si>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</si>
  <si>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</si>
  <si>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</si>
  <si>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</si>
  <si>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</si>
  <si>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</si>
  <si>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</si>
  <si>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</si>
  <si>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</si>
  <si>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</si>
  <si>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</si>
  <si>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</si>
  <si>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</si>
  <si>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</si>
  <si>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33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</si>
  <si>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</si>
  <si>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</si>
  <si>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</si>
  <si>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</si>
  <si>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</si>
  <si>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</si>
  <si>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</si>
  <si>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</si>
  <si>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</si>
  <si>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</si>
  <si>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</si>
  <si>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</si>
  <si>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</si>
  <si>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</si>
  <si>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</si>
  <si>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</si>
  <si>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</si>
  <si>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</si>
  <si>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</si>
  <si>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</si>
  <si>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</si>
  <si>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</si>
  <si>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</si>
  <si>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</si>
  <si>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</si>
  <si>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</si>
  <si>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</si>
  <si>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</si>
  <si>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</si>
  <si>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</si>
  <si>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</si>
  <si>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</si>
  <si>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</si>
  <si>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</si>
  <si>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</si>
  <si>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</si>
  <si>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</si>
  <si>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</si>
  <si>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</si>
  <si>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</si>
  <si>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</si>
  <si>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</si>
  <si>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</si>
  <si>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Concreto usinado - fctM,k = 4,5 MPa (comercial)</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</si>
  <si>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</si>
  <si>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</si>
  <si>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</si>
  <si>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</si>
  <si>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</si>
  <si>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</si>
  <si>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</si>
  <si>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</si>
  <si>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</si>
  <si>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</si>
  <si>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</si>
  <si>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</si>
  <si>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</si>
  <si>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</si>
  <si>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</si>
  <si>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Estaca pré-moldada de concreto protendido com compressão admissível de 100 t</t>
  </si>
  <si>
    <t>Estaca pré-moldada de concreto protendido com compressão admissível de 25 t</t>
  </si>
  <si>
    <t>Estaca pré-moldada de concreto protendido com compressão admissível de 35 t</t>
  </si>
  <si>
    <t>Estaca pré-moldada de concreto protendido com compressão admissível de 60 t</t>
  </si>
  <si>
    <t>Estaca pré-moldada de concreto protendido com compressão admissível de 75 t</t>
  </si>
  <si>
    <t>Martelo de fundo DTH - DN = 76 mm (3")</t>
  </si>
  <si>
    <t>Martelo de fundo DTH - DN = 127 mm (5")</t>
  </si>
  <si>
    <t>Martelo de fundo DTH - DN = 152 mm (6")</t>
  </si>
  <si>
    <t>Martelo de fundo DTH - DN = 203 mm (8")</t>
  </si>
  <si>
    <t>Estaca pré-moldada de concreto armado centrifugado com compressão admissível de 55 t</t>
  </si>
  <si>
    <t>Estaca pré-moldada de concreto armado centrifugado com compressão admissível de 80 t</t>
  </si>
  <si>
    <t>Estaca pré-moldada de concreto armado centrifugado com compressão admissível de 100 t</t>
  </si>
  <si>
    <t>M0717</t>
  </si>
  <si>
    <t>Tinta à base de resina epóxi bicomponente para fundo preparador de pintura</t>
  </si>
  <si>
    <t>M0718</t>
  </si>
  <si>
    <t>Tinta esmalte à base de resina epóxi bicomponente</t>
  </si>
  <si>
    <t>Tinta anticorrosiva zarcão para fundo preparador de pintura</t>
  </si>
  <si>
    <t>Estaca pré-moldada de concreto armado centrifugado com compressão admissível de 125 t</t>
  </si>
  <si>
    <t>Fixador de cal para pintura</t>
  </si>
  <si>
    <t>Estaca pré-moldada de concreto armado centrifugado com compressão admissível de 170 t</t>
  </si>
  <si>
    <t>Grampo em aço galvanizado para cerca - C = 25,4 mm e E = 3,76 mm (1" x 9 BWG)</t>
  </si>
  <si>
    <t>Estaca pré-moldada de concreto armado centrifugado com compressão admissível de 230 t</t>
  </si>
  <si>
    <t>Estaca pré-moldada de concreto armado centrifugado com compressão admissível de 300 t</t>
  </si>
  <si>
    <t>Lona plástica - E = 200 micra</t>
  </si>
  <si>
    <t>Perfil de alumínio tipo L463 para placa de sinalização - seção de 50 x 50 mm</t>
  </si>
  <si>
    <t>Placa de poliestireno expandido (EPS)</t>
  </si>
  <si>
    <t>Suporte em aço-carbono galvanizado tipo perfil C para placa de sinalização</t>
  </si>
  <si>
    <t>Conjunto para fixação de placas em aço galvanizado composto por barra chata, abraçadeira, parafusos, porcas e arruelas</t>
  </si>
  <si>
    <t>Semipórtico metálico para vão de 8,3 m e vento de 35 m/s</t>
  </si>
  <si>
    <t>Cabo de aço - D = 12,70 mm (1/2")</t>
  </si>
  <si>
    <t>Semipórtico duplo metálico para vão de 2 x 8,3 m e vento de 35 m/s</t>
  </si>
  <si>
    <t>Brita 4</t>
  </si>
  <si>
    <t>Cabo de aço - D = 6,35 mm (1/4")</t>
  </si>
  <si>
    <t>M0810</t>
  </si>
  <si>
    <t>Cabo de aço - D = 52,00 mm (2")</t>
  </si>
  <si>
    <t>Sapatilha em aço inox - D = 6,35 mm (1/4")</t>
  </si>
  <si>
    <t>Semipórtico metálico para vão de 8,3 m e vento de 40 m/s</t>
  </si>
  <si>
    <t>Semipórtico duplo metálico para vão de 2 x 8,3 m e vento de 40 m/s</t>
  </si>
  <si>
    <t>Semipórtico metálico para vão de 8,3 m e vento de 45 m/s</t>
  </si>
  <si>
    <t>Grampo leve em aço-carbono para cabo de aço - D = 6,3 mm (1/4")</t>
  </si>
  <si>
    <t>Poste de concreto - carga nominal de 800 daN, H = 15 m e D = 520 mm</t>
  </si>
  <si>
    <t>Semipórtico duplo metálico para vão de 2 x 8,3 m e vento de 45 m/s</t>
  </si>
  <si>
    <t>Lâmpada fluorescente compacta eletrônica - potência de 20 W</t>
  </si>
  <si>
    <t>Manta asfáltica não-tecido em poliéster - E = 3 mm</t>
  </si>
  <si>
    <t>Manta asfáltica não-tecido em poliéster - E = 4 mm</t>
  </si>
  <si>
    <t>Lixa para ferro Nº 150</t>
  </si>
  <si>
    <t>Estaca prancha metálica</t>
  </si>
  <si>
    <t>Parafuso de cabeça sextavada em aço galvanizado com porca e arruela de pressão - D = 6,35 mm (1/4")</t>
  </si>
  <si>
    <t>M0946</t>
  </si>
  <si>
    <t>Aço em perfis ASTM A572 grau 50</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</si>
  <si>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</si>
  <si>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</si>
  <si>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</si>
  <si>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</si>
  <si>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</si>
  <si>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</si>
  <si>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</si>
  <si>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</si>
  <si>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</si>
  <si>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</si>
  <si>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</si>
  <si>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</si>
  <si>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</si>
  <si>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</si>
  <si>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</si>
  <si>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</si>
  <si>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</si>
  <si>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</si>
  <si>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</si>
  <si>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</si>
  <si>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</si>
  <si>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</si>
  <si>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</si>
  <si>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</si>
  <si>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</si>
  <si>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</si>
  <si>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</si>
  <si>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</si>
  <si>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</si>
  <si>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</si>
  <si>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</si>
  <si>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</si>
  <si>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</si>
  <si>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</si>
  <si>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</si>
  <si>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</si>
  <si>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</si>
  <si>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</si>
  <si>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</si>
  <si>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</si>
  <si>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</si>
  <si>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</si>
  <si>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</si>
  <si>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</si>
  <si>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</si>
  <si>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</si>
  <si>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</si>
  <si>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</si>
  <si>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</si>
  <si>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</si>
  <si>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</si>
  <si>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Tela em aço CA 60 soldada nervurada</t>
  </si>
  <si>
    <t>Tela em aço galvanizado para alambrado - E = 1,64 mm (BWG 16) e malha de 50 mm</t>
  </si>
  <si>
    <t>M1001</t>
  </si>
  <si>
    <t>Tela em aço galvanizado para passarelas rodoviárias - E = 2,75 mm e malha de 50 mm</t>
  </si>
  <si>
    <t>Manta de PVC reforçada com tela de poliéster - E = 1,2 mm</t>
  </si>
  <si>
    <t>Manta de PVC reforçada com tela de poliéster - E = 1,5 mm</t>
  </si>
  <si>
    <t>Massa para vidro</t>
  </si>
  <si>
    <t>Cera de proteção para ancoragem de estais</t>
  </si>
  <si>
    <t>Parafuso de cabeça sextavada em aço inox - D = 12,7 mm (1/2") e C = 127,0 mm (5")</t>
  </si>
  <si>
    <t>Parafuso de cabeça sextavada em aço galvanizado tipo autoatarrachante com arruela de vedação - D = 6,3 mm e C = 19 mm</t>
  </si>
  <si>
    <t>Cruzeta de madeira para poste - H = 240 cm</t>
  </si>
  <si>
    <t>M1129</t>
  </si>
  <si>
    <t>Selante elástico à base de poliuretano</t>
  </si>
  <si>
    <t>Cordão de polietileno expandido de baixa densidade - D = 15,0 mm</t>
  </si>
  <si>
    <t>Junta de dilatação em elastômero e perfil VV - L = 20 mm e H = 40 mm</t>
  </si>
  <si>
    <t>Junta de dilatação em elastômero e perfil VV - L = 25 mm e H = 50 mm</t>
  </si>
  <si>
    <t>Pó de pedra</t>
  </si>
  <si>
    <t>M1136</t>
  </si>
  <si>
    <t>Cordão de polietileno expandido de baixa densidade - D = 10,0 mm</t>
  </si>
  <si>
    <t>Junta de dilatação em elastômero e perfil VV - L = 35 mm e H = 60 mm</t>
  </si>
  <si>
    <t>Adesivo estrutural à base de resina epóxi bicomponente tipo ADE-52 ou similar</t>
  </si>
  <si>
    <t>Junta de dilatação em elastômero e perfil VV - L = 40 mm e H = 70 mm</t>
  </si>
  <si>
    <t>Junta de dilatação em elastômero e perfil VV - L = 50 mm e H = 80 mm</t>
  </si>
  <si>
    <t>Arame liso em aço galvanizado - D = 1,65 mm (16 BWG)</t>
  </si>
  <si>
    <t>Projetor externo em alumínio fundido para lâmpada de até 2.000 W</t>
  </si>
  <si>
    <t>Coroa diamantada - D = 15,87 mm (5/8")</t>
  </si>
  <si>
    <t>Coroa diamantada - D = 19,50 mm (3/4")</t>
  </si>
  <si>
    <t>Coroa diamantada - D = 25,40 mm (1")</t>
  </si>
  <si>
    <t>Barra em aço SAE 1010/1020 roscada - D = 9,5 mm (3/8")</t>
  </si>
  <si>
    <t>Roller bit - Tooth cutter - série 8 - D = 700 mm</t>
  </si>
  <si>
    <t>Roller bit - Tooth cutter - série 8 - D = 800 mm</t>
  </si>
  <si>
    <t>Roller bit - Tooth cutter - série 8 - D = 900 mm</t>
  </si>
  <si>
    <t>Roller bit - Tooth cutter - série 8 - D = 1.000 mm</t>
  </si>
  <si>
    <t>Roller bit - Tooth cutter - série 8 - D = 1.100 mm</t>
  </si>
  <si>
    <t>Roller bit - Tooth cutter - série 8 - D = 1.200 mm</t>
  </si>
  <si>
    <t>Roller bit - Tooth cutter - série 8 - D = 1.300 mm</t>
  </si>
  <si>
    <t>Roller bit - Tooth cutter - série 13 - D = 1.400 mm</t>
  </si>
  <si>
    <t>Roller bit - Tooth cutter - série 13 - D = 1.500 mm</t>
  </si>
  <si>
    <t>Roller bit - Tooth cutter - série 13 - D = 1.600 mm</t>
  </si>
  <si>
    <t>Roller bit - Tooth cutter - série 13 - D = 1.700 mm</t>
  </si>
  <si>
    <t>Roller bit - Tooth cutter - série 13 - D = 1.800 mm</t>
  </si>
  <si>
    <t>M1312</t>
  </si>
  <si>
    <t>Roller bit - Tooth cutter - cantilever - D = 600 mm</t>
  </si>
  <si>
    <t>Roller bit - TCI button cutter - cantilever - D = 600 mm</t>
  </si>
  <si>
    <t>Roller bit - TCI button cutter - série 8 - D = 700 mm</t>
  </si>
  <si>
    <t>Roller bit - TCI button cutter - série 8 - D = 800 mm</t>
  </si>
  <si>
    <t>Roller bit - TCI button cutter - série 8 - D = 900 mm</t>
  </si>
  <si>
    <t>Roller bit - TCI button cutter - série 8 - D = 1.000 mm</t>
  </si>
  <si>
    <t>Roller bit - TCI button cutter - série 8 - D = 1.100 mm</t>
  </si>
  <si>
    <t>Roller bit - TCI button cutter - série 8 - D = 1.200 mm</t>
  </si>
  <si>
    <t>Roller bit - TCI button cutter - série 8 - D = 1.300 mm</t>
  </si>
  <si>
    <t>Roller bit - TCI button cutter - série 13 - D = 1.400 mm</t>
  </si>
  <si>
    <t>Roller bit - TCI button cutter - série 13 - D = 1.500 mm</t>
  </si>
  <si>
    <t>Roller bit - TCI button cutter - série 13 - D = 1.600 mm</t>
  </si>
  <si>
    <t>Roller bit - TCI button cutter - série 13 - D = 1.700 mm</t>
  </si>
  <si>
    <t>Roller bit - TCI button cutter - série 13 - D = 1.800 mm</t>
  </si>
  <si>
    <t>Ripa de madeira - E = 4,0 cm e L = 1,5 cm</t>
  </si>
  <si>
    <t>Série de brocas integrais S11</t>
  </si>
  <si>
    <t>Parafuso de cabeça sextavada em aço galvanizado - D = 15,875 mm (5/8") e C = 101,600 mm (4")</t>
  </si>
  <si>
    <t>Muda de árvore ornamental com altura de 2,00 a 3,00 m</t>
  </si>
  <si>
    <t>Muda de árvore ornamental com altura de 1,00 a 2,00 m</t>
  </si>
  <si>
    <t>Muda de árvore ornamental com altura até 1,00 m</t>
  </si>
  <si>
    <t>Sarrafo em madeira de terceira - E = 2,5 cm e L = 5 cm</t>
  </si>
  <si>
    <t>Muda de árvore frutífera com altura de 2,00 a 3,00 m</t>
  </si>
  <si>
    <t>Muda de árvore frutífera com altura de 1,00 a 2,00 m</t>
  </si>
  <si>
    <t>Muda de árvore frutífera com altura até 1,00 m</t>
  </si>
  <si>
    <t>Tapete de floríferas com altura até 0,50 m</t>
  </si>
  <si>
    <t>Herbicida glifosato para aplicação localizada</t>
  </si>
  <si>
    <t>Desengraxante líquido biodegradável</t>
  </si>
  <si>
    <t>Chapa fina em aço galvanizado</t>
  </si>
  <si>
    <t>Pingadeira de elastômero com aba inclinada - L = 40 mm e H = 40 mm</t>
  </si>
  <si>
    <t>Selador acrílico para pintura</t>
  </si>
  <si>
    <t>Aditivo látex de polímero SBR para concreto e argamassa</t>
  </si>
  <si>
    <t>M1376</t>
  </si>
  <si>
    <t>Chapa fina em aço ASTM A36</t>
  </si>
  <si>
    <t>Treliça nervurada eletrossoldada em aço CA 60</t>
  </si>
  <si>
    <t>Chapa grossa em aço ASTM A36</t>
  </si>
  <si>
    <t>Argamassa polimérica monocomponente para reparos estruturais</t>
  </si>
  <si>
    <t>Tubo em aço-carbono com funil cônico tremonha para lançamento de concreto</t>
  </si>
  <si>
    <t>Disco de corte diamantado para concreto e asfalto - D = 350 mm</t>
  </si>
  <si>
    <t>Adesivo estrutural à base de resina epóxi de média viscosidade</t>
  </si>
  <si>
    <t>Cordoalha tipo CP 177 RB para estais - D = 15,7 mm</t>
  </si>
  <si>
    <t>M1390</t>
  </si>
  <si>
    <t>Adesivo estrutural à base de resina epóxi de baixa viscosidade</t>
  </si>
  <si>
    <t>Ponteiro para martelete - D = 22 mm e C = 1,00 m</t>
  </si>
  <si>
    <t>Eletrodo revestido E60XX</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</si>
  <si>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</si>
  <si>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</si>
  <si>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</si>
  <si>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</si>
  <si>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</si>
  <si>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</si>
  <si>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</si>
  <si>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</si>
  <si>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</si>
  <si>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</si>
  <si>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</si>
  <si>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</si>
  <si>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</si>
  <si>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</si>
  <si>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</si>
  <si>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Grelha metálica para canaletas - C = 1,00 m e L = 0,30 m</t>
  </si>
  <si>
    <t>Porta-grelha metálica - C = 1,00 m e L = 0,30 m</t>
  </si>
  <si>
    <t>Tampão de ferro fundido articulado para águas pluviais - DN 600 classe 400</t>
  </si>
  <si>
    <t>Grelha metálica para canaletas - C = 0,50 m e L = 0,50 m</t>
  </si>
  <si>
    <t>Porta-grelha metálica - C = 0,50 m e L = 0,50 m</t>
  </si>
  <si>
    <t>Geogrelha bidirecional em polipropileno extrudado - resistência à tração de 30 kN/m, deformação inferior a 5% e malha de 36 x 34 mm</t>
  </si>
  <si>
    <t>Geogrelha unidirecional em poliéster - resistência à tração longitudinal de 50 kN/m</t>
  </si>
  <si>
    <t>Geogrelha unidirecional em poliéster - resistência à tração longitudinal de 90 kN/m</t>
  </si>
  <si>
    <t>Geogrelha unidirecional em poliéster - resistência à tração longitudinal de 100 kN/m</t>
  </si>
  <si>
    <t>Geogrelha unidirecional em poliéster - resistência à tração longitudinal de 150 kN/m</t>
  </si>
  <si>
    <t>Geogrelha unidirecional em poliéster - resistência à tração longitudinal de 200 kN/m</t>
  </si>
  <si>
    <t>Geogrelha unidirecional em poliéster - resistência à tração longitudinal de 300 kN/m</t>
  </si>
  <si>
    <t>Geogrelha unidirecional em poliéster - resistência à tração longitudinal de 400 kN/m</t>
  </si>
  <si>
    <t>Geocélula em PEAD - H = 75 mm e célula de 289 cm²</t>
  </si>
  <si>
    <t>Geocélula em PEAD - H = 100 mm e célula de 289 cm²</t>
  </si>
  <si>
    <t>Geocélula em PEAD - H = 150 mm e célula de 289 cm²</t>
  </si>
  <si>
    <t>Geocélula em PEAD - H = 200 mm e célula de 289 cm²</t>
  </si>
  <si>
    <t>Geocélula em PEAD - H = 75 mm e célula de 460 cm²</t>
  </si>
  <si>
    <t>Geocélula em PEAD - H = 100 mm e célula de 460 cm²</t>
  </si>
  <si>
    <t>Geocélula em PEAD - H = 150 mm e célula de 460 cm²</t>
  </si>
  <si>
    <t>Geocélula em PEAD - H = 200 mm e célula de 460 cm²</t>
  </si>
  <si>
    <t>Geocélula em PEAD - H = 75 mm e célula de 1.206 cm²</t>
  </si>
  <si>
    <t>Geocélula em PEAD - H = 100 mm e célula de 1.206 cm²</t>
  </si>
  <si>
    <t>Geocélula em PEAD - H = 150 mm e célula de 1.206 cm²</t>
  </si>
  <si>
    <t>Geocélula em PEAD - H = 200 mm e célula de 1.206 cm²</t>
  </si>
  <si>
    <t>Tubo de PVC rosqueável para água fria - D = 75 mm (3")</t>
  </si>
  <si>
    <t>Coroa diamantada - D = 31,80 mm (1 1/4")</t>
  </si>
  <si>
    <t>Coroa diamantada - D = 38,10 mm (1 1/2")</t>
  </si>
  <si>
    <t>Coroa diamantada - D = 44,50 mm (1 3/4")</t>
  </si>
  <si>
    <t>Coroa diamantada - D = 50,80 mm (2")</t>
  </si>
  <si>
    <t>Coroa diamantada - D = 63,50 mm (2 1/2")</t>
  </si>
  <si>
    <t>Coroa diamantada - D = 76,20 mm (3")</t>
  </si>
  <si>
    <t>Coroa diamantada - D = 101,60 mm (4")</t>
  </si>
  <si>
    <t>Broca de widia - D = 10 mm e C = 150 mm</t>
  </si>
  <si>
    <t>Broca de widia - D = 13 mm e C = 150 mm</t>
  </si>
  <si>
    <t>Telha trapezoidal em aço zincado - E = 0,43 mm</t>
  </si>
  <si>
    <t>Geotêxtil não-tecido agulhado em poliéster - resistência à tração longitudinal de 31 kN/m</t>
  </si>
  <si>
    <t>M1556</t>
  </si>
  <si>
    <t>Terra vegetal produzida</t>
  </si>
  <si>
    <t>Tinta látex à base de resina acrílica</t>
  </si>
  <si>
    <t>Tinta plástica à base de resina metacrílica aplicada a frio por dispersão ou extrusão</t>
  </si>
  <si>
    <t>Massa termoplástica aplicada por extrusão</t>
  </si>
  <si>
    <t>Suporte polimérico ecológico maciço colapsível para placa de sinalização - D = 6,4 cm</t>
  </si>
  <si>
    <t>Trilho TR25 em aço-carbono usado</t>
  </si>
  <si>
    <t>Trilho TR37 em aço-carbono usado</t>
  </si>
  <si>
    <t>Trilho TR45 em aço-carbono usado</t>
  </si>
  <si>
    <t>Trilho TR57 em aço-carbono usado</t>
  </si>
  <si>
    <t>Trilho TR68 em aço-carbono usado</t>
  </si>
  <si>
    <t>Tubo em aço galvanizado com rosca BSP classe leve - D = 50 mm (2")</t>
  </si>
  <si>
    <t>Tubo em aço galvanizado com rosca BSP classe leve - D = 20 mm (3/4")</t>
  </si>
  <si>
    <t>Tubo em aço galvanizado com rosca BSP classe leve - D = 80 mm (3")</t>
  </si>
  <si>
    <t>Tubo em aço galvanizado com rosca BSP classe leve - D = 100 mm (4")</t>
  </si>
  <si>
    <t>Suporte polimérico ecológico maciço colapsível para placa de sinalização - seção de 8 x 8 cm</t>
  </si>
  <si>
    <t>Suporte polimérico ecológico maciço colapsível para placa de sinalização - seção de 7 x 15 cm</t>
  </si>
  <si>
    <t>Mourão de madeira - H = 2,10 m e D = 0,10 m</t>
  </si>
  <si>
    <t>Mourão de madeira - H = 2,20 m e D = 0,15 m</t>
  </si>
  <si>
    <t>Nonel iniciador - C = 300,0 m</t>
  </si>
  <si>
    <t>Coroa de botões esféricos - D = 130 mm (5 1/8")</t>
  </si>
  <si>
    <t>Coroa de botões esféricos - D = 194 mm (7 5/8")</t>
  </si>
  <si>
    <t>Coroa de botões esféricos - D = 251 mm (9 7/8")</t>
  </si>
  <si>
    <t>M1645</t>
  </si>
  <si>
    <t>Coroa de botões esféricos - D = 305 mm (12")</t>
  </si>
  <si>
    <t>Coroa de botões esféricos - D = 355 mm (14")</t>
  </si>
  <si>
    <t>M1648</t>
  </si>
  <si>
    <t>Dente de corte para trado ou caçamba de perfuração</t>
  </si>
  <si>
    <t>Coroa de botões esféricos linha ST68 - D = 102 mm (4")</t>
  </si>
  <si>
    <t>M1650</t>
  </si>
  <si>
    <t>Coroa de botões esféricos para tirante autoinjetável - D = 87 mm (3 7/16")</t>
  </si>
  <si>
    <t>M1651</t>
  </si>
  <si>
    <t>Tricone para tirante autoinjetável - D = 120 mm</t>
  </si>
  <si>
    <t>Coroa piloto de botões esféricos para sistema autoperfurante - D = 76,2 mm (3")</t>
  </si>
  <si>
    <t>Tubo de PVC ponta e bolsa para esgoto - D = 50 mm (2")</t>
  </si>
  <si>
    <t>Tubo de PVC ponta e bolsa para esgoto - D = 75 mm (3")</t>
  </si>
  <si>
    <t>M1657</t>
  </si>
  <si>
    <t>Tubo PEAD corrugado perfurado para drenagem - D = 170 mm</t>
  </si>
  <si>
    <t>M1658</t>
  </si>
  <si>
    <t>Tubo PEAD corrugado perfurado para drenagem - D = 230 mm</t>
  </si>
  <si>
    <t>Suporte em madeira de eucalipto tratado - seção de 8 x 8 cm</t>
  </si>
  <si>
    <t>Tubo de PVC rosqueável para água fria - D = 40 mm (1 1/2")</t>
  </si>
  <si>
    <t>Tubo de PVC rosqueável para água fria - D = 100 mm (4")</t>
  </si>
  <si>
    <t>Tubo de PVC rosqueável para água fria - D = 150 mm (6")</t>
  </si>
  <si>
    <t>Duto flexível de ventilação em PVC - D = 1,20 m</t>
  </si>
  <si>
    <t>Broca integral série H19 - D = 24 mm e C = 0,4 m</t>
  </si>
  <si>
    <t>Geotêxtil não-tecido agulhado em poliéster - resistência à tração longitudinal de 10 kN/m</t>
  </si>
  <si>
    <t>Haste de perfuração simples para jet grouting - D = 88,9 mm (3 1/2") e C = 3,00 m</t>
  </si>
  <si>
    <t>Luva em aço galvanizado com rosca BSP classe leve - D = 50 mm (2")</t>
  </si>
  <si>
    <t>Manta drenante em malha de polietileno e geotêxtil de polipropileno em uma das faces</t>
  </si>
  <si>
    <t>Punho linha ST68 para perfuração - D = 80 mm (3 5/32")</t>
  </si>
  <si>
    <t>Adesivo à base de resina poliéster bicomponente para ancoragem</t>
  </si>
  <si>
    <t>Tubo em aço-carbono para ar comprimido - D = 150 mm (6")</t>
  </si>
  <si>
    <t>Haste linha T45 para perfuratriz sobre esteiras - D = 45,0 mm (1 3/4") e C = 3,60 m</t>
  </si>
  <si>
    <t>Punho linha T45 para perfuratriz sobre esteiras - D = 45 mm (1 3/4")</t>
  </si>
  <si>
    <t>Luva em aço linha T45 para perfuratriz sobre esteiras - D = 45,0 mm (1 3/4")</t>
  </si>
  <si>
    <t>Coroa de botões esféricos linha T45 - D = 89 mm (3 1/2")</t>
  </si>
  <si>
    <t>Tubo em aço-carbono para sistema autoperfurante - D = 76,2 mm</t>
  </si>
  <si>
    <t>M1748</t>
  </si>
  <si>
    <t>Tubo em aço-carbono iniciador para sistema autoperfurante com anel da coroa piloto - D = 76,2 mm (3") e C = 3 m</t>
  </si>
  <si>
    <t>Haste linha ST68 para perfuração - D = 87,0 mm (3 7/16") e C = 1,83 m</t>
  </si>
  <si>
    <t>Hidromonitor com bico de injeção para jet grouting - D = 88,9 mm (3 1/2")</t>
  </si>
  <si>
    <t>M1751</t>
  </si>
  <si>
    <t>Válvula manchete - D = 73 mm</t>
  </si>
  <si>
    <t>M1752</t>
  </si>
  <si>
    <t>Borracha para obturador mecânico</t>
  </si>
  <si>
    <t>Disco de corte diamantado segmentado para concreto - D = 110 mm</t>
  </si>
  <si>
    <t>M1754</t>
  </si>
  <si>
    <t>Conjunto de lâminas de corte para trituradora de galhos e troncos</t>
  </si>
  <si>
    <t>Pó calcário dolomítico</t>
  </si>
  <si>
    <t>Material formador de camada protetora para hidrossemeadura</t>
  </si>
  <si>
    <t>Tubo em aço-carbono schedule 40 - D = 65 mm (2 1/2")</t>
  </si>
  <si>
    <t>Ancoragem regulável para estais de 19 cordoalhas - D = 15,7 mm</t>
  </si>
  <si>
    <t>Ancoragem regulável para estais de 31 cordoalhas - D = 15,7 mm</t>
  </si>
  <si>
    <t>Ancoragem regulável para estais de 37 cordoalhas - D = 15,7 mm</t>
  </si>
  <si>
    <t>Ancoragem regulável para estais de 55 cordoalhas - D = 15,7 mm</t>
  </si>
  <si>
    <t>Ancoragem regulável para estais de 61 cordoalhas - D = 15,7 mm</t>
  </si>
  <si>
    <t>Ancoragem regulável para estais de 73 cordoalhas - D = 15,7 mm</t>
  </si>
  <si>
    <t>Ancoragem regulável para estais de 91 cordoalhas - D = 15,7 mm</t>
  </si>
  <si>
    <t>Ancoragem fixa para estais de 19 cordoalhas - D = 15,7 mm</t>
  </si>
  <si>
    <t>Ancoragem fixa para estais de 31 cordoalhas - D = 15,7 mm</t>
  </si>
  <si>
    <t>Ancoragem fixa para estais de 37 cordoalhas - D = 15,7 mm</t>
  </si>
  <si>
    <t>Ancoragem fixa para estais de 55 cordoalhas - D = 15,7 mm</t>
  </si>
  <si>
    <t>Ancoragem fixa para estais de 61 cordoalhas - D = 15,7 mm</t>
  </si>
  <si>
    <t>Ancoragem fixa para estais de 73 cordoalhas - D = 15,7 mm</t>
  </si>
  <si>
    <t>Ancoragem fixa para estais de 91 cordoalhas - D = 15,7 mm</t>
  </si>
  <si>
    <t>Estaca de tutoramento - D = 5 cm e H = 2 m</t>
  </si>
  <si>
    <t>Ancoragem ativa para 31 cordoalhas - D = 15,2 mm</t>
  </si>
  <si>
    <t>Gás liquefeito de petróleo (GLP)</t>
  </si>
  <si>
    <t>Gás oxigênio</t>
  </si>
  <si>
    <t>Gás acetileno</t>
  </si>
  <si>
    <t>Fita de espuma EPDM para vedação com adesivo em uma face - E = 4 mm e L = 40 mm</t>
  </si>
  <si>
    <t>Manta asfáltica não-tecido em poliéster - antirraíz - E = 3 mm</t>
  </si>
  <si>
    <t>Longarina de madeira de primeira - L = 16 cm e E = 6 cm</t>
  </si>
  <si>
    <t>M1814</t>
  </si>
  <si>
    <t>Tela metálica galvanizada dobrada em L - C = 2,0 m, L = 0,5 m e H = 0,5 m</t>
  </si>
  <si>
    <t>Cartucho de cimento - D = 25 mm e C = 320 mm</t>
  </si>
  <si>
    <t>Cartucho de resina poliéster - D = 38 mm e C = 500 mm</t>
  </si>
  <si>
    <t>Ancoragem ativa para 8 cordoalhas - D = 15,2 mm</t>
  </si>
  <si>
    <t>Tinta em pó à base de resina epóxi</t>
  </si>
  <si>
    <t>Coroa de botões esféricos - D = 120 mm (4 3/4")</t>
  </si>
  <si>
    <t>Martelo de fundo DTH - DN = 102 mm (4")</t>
  </si>
  <si>
    <t>Haste de perfuração com rosca API 2 3/8" - D = 73 mm (2 7/8")</t>
  </si>
  <si>
    <t>Tubo PEAD PE 80 PN 6 - D = 40 mm</t>
  </si>
  <si>
    <t>Tubo PEAD PE 80 PN 16 - D = 20 mm</t>
  </si>
  <si>
    <t>Tubo PEAD PE 80 PN 8 - D = 32 mm</t>
  </si>
  <si>
    <t>Tubo PEAD PE 80 PN 8 - D = 40 mm</t>
  </si>
  <si>
    <t>Tubo PEAD PE 80 PN 8 - D = 50 mm</t>
  </si>
  <si>
    <t>Tubo PEAD PE 80 PN 8 - D = 63 mm</t>
  </si>
  <si>
    <t>Tubo PEAD PE 80 PN 8 - D = 75 mm</t>
  </si>
  <si>
    <t>Tubo PEAD PE 80 PN 8 - D = 110 mm</t>
  </si>
  <si>
    <t>Espaçador plástico tipo disco separador para tirante com 6 cordoalhas - D = 12,7 mm</t>
  </si>
  <si>
    <t>Espaçador plástico tipo disco separador para tirante com 8 cordoalhas - D = 12,7 mm</t>
  </si>
  <si>
    <t>Espaçador plástico tipo disco separador para tirante com 10 cordoalhas - D = 12,7 mm</t>
  </si>
  <si>
    <t>Espaçador plástico tipo disco separador para tirante com 12 cordoalhas - D = 12,7 mm</t>
  </si>
  <si>
    <t>Espaçador plástico tipo centralizador carambola para tirante de barra de aço - D = 32,0 mm</t>
  </si>
  <si>
    <t>Espaçador plástico tipo centralizador carambola para tirante de barra de aço - D = 30,0 mm</t>
  </si>
  <si>
    <t>Espaçador plástico tipo centralizador carambola para tirante de barra de aço - D = 40,0 mm</t>
  </si>
  <si>
    <t>Óleo tipo A1</t>
  </si>
  <si>
    <t>Espaçador plástico tipo centralizador carambola para tirante de barra de aço - D = 47,0 mm</t>
  </si>
  <si>
    <t>Cimento asfáltico de petróleo - CAP 50/70</t>
  </si>
  <si>
    <t>Cimento asfáltico de petróleo - CAP 150/200</t>
  </si>
  <si>
    <t>Cimento asfáltico de petróleo - CAP 85/100</t>
  </si>
  <si>
    <t>Emulsão asfáltica - RR-1C</t>
  </si>
  <si>
    <t>Emulsão asfáltica - RM-1C</t>
  </si>
  <si>
    <t>Espaçador plástico tipo centralizador carambola para tirante de barra de aço - D = 50,0 mm</t>
  </si>
  <si>
    <t>Emulsão asfáltica - RL-1C</t>
  </si>
  <si>
    <t>Emulsão asfáltica com polímero - RC-1C-E</t>
  </si>
  <si>
    <t>Cimento asfáltico de petróleo com polímero - CAP 150/200-E</t>
  </si>
  <si>
    <t>Aditivo asfáltico de reciclagem para misturas a quente</t>
  </si>
  <si>
    <t>Cimento Portland CP II - 32 - a granel</t>
  </si>
  <si>
    <t>Cimento asfáltico de petróleo com polímero - CAP 55/75-E</t>
  </si>
  <si>
    <t>Emulsão asfáltica com polímero - RR-2C-E</t>
  </si>
  <si>
    <t>Emulsão asfáltica com polímero - RM-1C-E</t>
  </si>
  <si>
    <t>Espaçador plástico tipo centralizador carambola para tirante de barra de aço - D = 53,0 mm</t>
  </si>
  <si>
    <t>Espaçador plástico tipo centralizador carambola para tirante de barra de aço - D = 57,0 mm</t>
  </si>
  <si>
    <t>Espaçador plástico tipo centralizador carambola para tirante de barra de aço - D = 63,0 mm</t>
  </si>
  <si>
    <t>Espaçador plástico tipo centralizador carambola para tirante de barra de aço - D = 69,0 mm</t>
  </si>
  <si>
    <t>Cantoneira em ferro de abas iguais - L = 63,5 mm e E = 9,53 mm</t>
  </si>
  <si>
    <t>Defensa metálica semimaleável simples</t>
  </si>
  <si>
    <t>Defensa metálica semimaleável dupla</t>
  </si>
  <si>
    <t>Dente de corte para fresadora de 155 kW</t>
  </si>
  <si>
    <t>Módulo de transição de defensa metálica tipo dupla onda com lâmina adicional para barreira rígida</t>
  </si>
  <si>
    <t>Terminal aéreo de defensa metálica (tipo A)</t>
  </si>
  <si>
    <t>Terminal de ancoragem de defensa metálica em barreira rígida (tipo D)</t>
  </si>
  <si>
    <t>Luva em aço para emenda de tirantes - D = 38 mm e C = 115 mm</t>
  </si>
  <si>
    <t>Luva em aço para emenda de tirantes - D = 48 mm e C = 120 mm</t>
  </si>
  <si>
    <t>Luva em aço para emenda de tirantes - D = 60 mm e C = 160 mm</t>
  </si>
  <si>
    <t>Luva em aço para emenda de tirantes - D = 50 mm e C = 130 mm</t>
  </si>
  <si>
    <t>Luva em aço para emenda de tirantes - D = 63 mm e C = 180 mm</t>
  </si>
  <si>
    <t>Luva em aço para emenda de tirantes - D = 73 mm e C = 180 mm</t>
  </si>
  <si>
    <t>Luva em aço para emenda de tirantes - D = 73 mm e C = 200 mm</t>
  </si>
  <si>
    <t>Luva em aço para emenda de tirantes - D = 82 mm e C = 200 mm</t>
  </si>
  <si>
    <t>Luva em aço para emenda de tirantes - D = 89 mm e C = 210 mm</t>
  </si>
  <si>
    <t>Luva em aço para emenda de tirantes - D = 97 mm e C = 210 mm</t>
  </si>
  <si>
    <t>Placa de ancoragem para tirante de barra de aço - E = 16,0 mm e seção de 160 x 160 mm</t>
  </si>
  <si>
    <t>Placa de ancoragem para tirante de barra de aço - E = 16,0 mm e seção de 200 x 200 mm</t>
  </si>
  <si>
    <t>Placa de ancoragem para tirante de barra de aço - E = 22,0 mm e seção de 200 x 200 mm</t>
  </si>
  <si>
    <t>Amortecedor retrátil tipo TAU II paralelo PCB ou similar para velocidade de projeto de 100 km/h</t>
  </si>
  <si>
    <t>Amortecedor retrátil tipo TAU II combinado PCB ou similar para velocidade de projeto de 100 km/h e âncora traseira de 900 mm</t>
  </si>
  <si>
    <t>Amortecedor retrátil tipo TAU II combinado PCB ou similar para velocidade de projeto de 100 km/h e âncora traseira de 1.060 mm</t>
  </si>
  <si>
    <t>Amortecedor retrátil tipo TAU II combinado PCB ou similar para velocidade de projeto de 100 km/h e âncora traseira de 1.220 mm</t>
  </si>
  <si>
    <t>Amortecedor retrátil tipo TAU II combinado PCB ou similar para velocidade de projeto de 100 km/h e âncora traseira de 1.370 mm</t>
  </si>
  <si>
    <t>Dispositivo de ancoragem de fixação elástica Pandrol</t>
  </si>
  <si>
    <t>Amortecedor retrátil tipo TAU II combinado PCB ou similar para velocidade de projeto de 100 km/h e âncora traseira de 1.520 mm</t>
  </si>
  <si>
    <t>Amortecedor retrátil tipo TAU II afunilado PCB ou similar para velocidade de projeto de 100 km/h e âncora traseira de 1.830 mm</t>
  </si>
  <si>
    <t>Placa de ancoragem para tirante de barra de aço - E = 32,0 mm e seção de 250 x 250 mm</t>
  </si>
  <si>
    <t>Placa de ancoragem para tirante de barra de aço - E = 38,0 mm e seção de 250 x 250 mm</t>
  </si>
  <si>
    <t>Placa de ancoragem para tirante de barra de aço - E = 51,0 mm e seção de 300 x 300 mm</t>
  </si>
  <si>
    <t>Placa de ancoragem para tirante de barra de aço - E = 64,0 mm e seção de 350 x 350 mm</t>
  </si>
  <si>
    <t>Placa de ancoragem para tirante com 6 cordoalhas de D = 12,7 mm</t>
  </si>
  <si>
    <t>Placa de ancoragem para tirante com 8 cordoalhas de D = 12,7 mm</t>
  </si>
  <si>
    <t>Placa de ancoragem para tirante com 10 cordoalhas de D = 12,7 mm</t>
  </si>
  <si>
    <t>Placa de ancoragem para tirante com 12 cordoalhas de D = 12,7 mm</t>
  </si>
  <si>
    <t>Mourão de madeira - H = 2,20 m e D = 0,10 m</t>
  </si>
  <si>
    <t>Amortecedor retrátil tipo TAU II afunilado PCB ou similar para velocidade de projeto de 100 km/h e âncora traseira de 1.980 mm</t>
  </si>
  <si>
    <t>Gastalho - L = 10 cm e E = 2 cm</t>
  </si>
  <si>
    <t>Amortecedor retrátil tipo TAU II afunilado PCB ou similar para velocidade de projeto de 100 km/h e âncora traseira de 2.130 mm</t>
  </si>
  <si>
    <t>Cordel detonante NP 10</t>
  </si>
  <si>
    <t>Retardo de cordel</t>
  </si>
  <si>
    <t>Tinta à base de resina acrílica estirenada para demarcação viária</t>
  </si>
  <si>
    <t>Coroa de botões cônicos - TCI tricone - D = 75 mm (2 15/16")</t>
  </si>
  <si>
    <t>Tinta à base de resina acrílica emulsionada em água para demarcação viária</t>
  </si>
  <si>
    <t>Microesferas refletivas de vidro tipo I-B</t>
  </si>
  <si>
    <t>Microesferas refletivas de vidro tipo II-A</t>
  </si>
  <si>
    <t>Adesivo à base de resina poliéster</t>
  </si>
  <si>
    <t>Tinta à base de resina acrílica emulsionada em água para pré-marcação viária</t>
  </si>
  <si>
    <t>Microesferas refletivas de vidro tipo II-C</t>
  </si>
  <si>
    <t>Coroa de botões cônicos - TCI tricone - D = 121 mm (4 3/4")</t>
  </si>
  <si>
    <t>Tirante autoinjetável de aço - tensão de escoamento = 440 MPa, tensão de ruptura = 580 MPa, seção de 684 mm² e D = 40 mm</t>
  </si>
  <si>
    <t>Tirante autoinjetável de aço - tensão de escoamento = 470 MPa, tensão de ruptura = 600 MPa, seção de 822 mm² e D = 40 mm</t>
  </si>
  <si>
    <t>Tirante autoinjetável de aço - tensão de escoamento = 700 MPa, tensão de ruptura = 830 MPa, seção de 936 mm² e D = 40 mm</t>
  </si>
  <si>
    <t>Geotêxtil não-tecido agulhado em poliéster - resistência à tração longitudinal de 9 kN/m</t>
  </si>
  <si>
    <t>Geotêxtil não-tecido agulhado em poliéster - resistência à tração longitudinal de 14 kN/m</t>
  </si>
  <si>
    <t>Tirante autoinjetável de aço - tensão de escoamento = 630 MPa, tensão de ruptura = 740 MPa, seção de 1.330 mm² e D = 50 mm</t>
  </si>
  <si>
    <t>Tirante autoinjetável de aço - tensão de escoamento = 630 MPa, tensão de ruptura = 740 MPa, seção de 1.569 mm² e D = 50 mm</t>
  </si>
  <si>
    <t>Tirante de barra de aço - tensão de escoamento = 600 MPa, tensão de ruptura = 720 MPa e D = 30 mm</t>
  </si>
  <si>
    <t>Tirante de barra de aço - tensão de escoamento = 600 MPa, tensão de ruptura = 720 MPa e D = 40 mm</t>
  </si>
  <si>
    <t>Tirante de barra de aço - tensão de escoamento = 680 MPa, tensão de ruptura = 870 MPa e D = 44 mm</t>
  </si>
  <si>
    <t>Tirante de barra de aço - tensão de escoamento = 600 MPa, tensão de ruptura = 720 MPa e D = 50 mm</t>
  </si>
  <si>
    <t>Tirante de barra de aço - tensão de escoamento = 600 MPa, tensão de ruptura = 720 MPa e D = 53 mm</t>
  </si>
  <si>
    <t>Tirante de barra de aço - tensão de escoamento = 600 MPa, tensão de ruptura = 720 MPa e D = 57 mm</t>
  </si>
  <si>
    <t>Amortecedor retrátil tipo TAU II afunilado PCB ou similar para velocidade de projeto de 100 km/h e âncora traseira de 2.290 mm</t>
  </si>
  <si>
    <t>Amortecedor retrátil tipo TAU II afunilado PCB ou similar para velocidade de projeto de 100 km/h e âncora traseira de 2.440 mm</t>
  </si>
  <si>
    <t>Coroa de botões esféricos linha T38 - D = 64 mm (2 1/2")</t>
  </si>
  <si>
    <t>Tirante de barra de aço - tensão de escoamento = 600 MPa, tensão de ruptura = 720 MPa e D = 63 mm</t>
  </si>
  <si>
    <t>Termoplástico pré-formado - E = 2,00 mm</t>
  </si>
  <si>
    <t>Haste linha T38 para perfuratriz sobre esteiras - D = 38,0 mm (1 1/2") e C = 3,05 m</t>
  </si>
  <si>
    <t>Luva em aço linha T38 para perfuratriz sobre esteiras - D = 38,0 mm (1 1/2")</t>
  </si>
  <si>
    <t>Punho linha T38 para perfuratriz sobre esteiras - D = 38 mm (1 1/2")</t>
  </si>
  <si>
    <t>Tirante de barra de aço - tensão de escoamento = 600 MPa, tensão de ruptura = 720 MPa e D = 69 mm</t>
  </si>
  <si>
    <t>Haste linha R/T38 - R32 para jumbo hidráulico - D = 38 mm (1 1/2") e C = 4,50 m</t>
  </si>
  <si>
    <t>Coroa de botões esféricos linha R32 - D = 51 mm (2")</t>
  </si>
  <si>
    <t>Luva de acoplamento linha T38 para jumbo hidráulico - D = 38,0 mm (1 1/2")</t>
  </si>
  <si>
    <t>Punho linha T38 para jumbo hidráulico - D = 38 mm (1 1/2")</t>
  </si>
  <si>
    <t>Cartucho de absorção de energia para amortecedor retrátil - tipo A</t>
  </si>
  <si>
    <t>Cartucho de absorção de energia para amortecedor retrátil - tipo B</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</si>
  <si>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</si>
  <si>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</si>
  <si>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</si>
  <si>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</si>
  <si>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</si>
  <si>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</si>
  <si>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M2090</t>
  </si>
  <si>
    <t>M2091</t>
  </si>
  <si>
    <t>M2094</t>
  </si>
  <si>
    <t>M2095</t>
  </si>
  <si>
    <t>M2096</t>
  </si>
  <si>
    <t>Emulsão asfáltica - RR-2C</t>
  </si>
  <si>
    <t>M2100</t>
  </si>
  <si>
    <t>Placa de ancoragem para tirante de barra de aço - E = 16,0 mm e seção de 140 x 140 mm</t>
  </si>
  <si>
    <t>M2101</t>
  </si>
  <si>
    <t>Adesivo à base de PVA</t>
  </si>
  <si>
    <t>Mandíbula móvel para britador - abertura de alimentação com L = 930 mm</t>
  </si>
  <si>
    <t>Mandíbula fixa para britador - abertura de alimentação com L = 930 mm</t>
  </si>
  <si>
    <t>Manta do britador cônico HP200 ou similar</t>
  </si>
  <si>
    <t>Revestimento do bojo interno do britador cônico HP200 ou similar</t>
  </si>
  <si>
    <t>Cunha lateral superior para britador</t>
  </si>
  <si>
    <t>Cunha lateral inferior para britador</t>
  </si>
  <si>
    <t>Meio tubo de concreto simples - D = 0,40 m</t>
  </si>
  <si>
    <t>Calha metálica semicircular corrugada e galvanizada, incluindo fixações - D = 400 mm</t>
  </si>
  <si>
    <t>Mourão de madeira - H = 2,80 m e D = 0,15 m</t>
  </si>
  <si>
    <t>Tinta esmalte sintético acetinado</t>
  </si>
  <si>
    <t>Eletrodo revestido E70XX</t>
  </si>
  <si>
    <t>Nonel de coluna (túnel) - C = 4,8 m</t>
  </si>
  <si>
    <t>Tubo de PVC soldável para água fria - D = 50 mm (2")</t>
  </si>
  <si>
    <t>Nonel de coluna - C = 12,0 m</t>
  </si>
  <si>
    <t>Nonel de iniciação para fogacho - C = 6,0 m</t>
  </si>
  <si>
    <t>Nonel de coluna - C = 4,8 m</t>
  </si>
  <si>
    <t>Nonel de ligação - C = 6,0 m</t>
  </si>
  <si>
    <t>Nonel de coluna - C = 6,0 m</t>
  </si>
  <si>
    <t>Série de brocas integrais S12</t>
  </si>
  <si>
    <t>Nonel iniciador - C = 150,0 m</t>
  </si>
  <si>
    <t>Dente de corte para recicladora</t>
  </si>
  <si>
    <t>Porta-dente de corte para fresadora e recicladora a frio</t>
  </si>
  <si>
    <t>Selante elástico à base de poliuretano e asfalto</t>
  </si>
  <si>
    <t>Tubo PEAD corrugado perfurado para drenagem - D = 100 mm</t>
  </si>
  <si>
    <t>Tubo de concreto armado PA1 - D = 0,40 m</t>
  </si>
  <si>
    <t>Tubo de concreto armado PA2 - D = 0,40 m</t>
  </si>
  <si>
    <t>Tubo de concreto armado PA3 - D = 0,40 m</t>
  </si>
  <si>
    <t>Tubo de concreto armado PA4 - D = 0,40 m</t>
  </si>
  <si>
    <t>Tubo de concreto armado PA1 - D = 0,60 m</t>
  </si>
  <si>
    <t>Tubo de concreto armado PA2 - D = 0,60 m</t>
  </si>
  <si>
    <t>Tubo de concreto armado PA3 - D = 0,60 m</t>
  </si>
  <si>
    <t>Tubo de concreto armado PA4 - D = 0,60 m</t>
  </si>
  <si>
    <t>Tubo de concreto armado PA1 - D = 0,80 m</t>
  </si>
  <si>
    <t>Tubo de concreto armado PA2 - D = 0,80 m</t>
  </si>
  <si>
    <t>Tubo de concreto armado PA3 - D = 0,80 m</t>
  </si>
  <si>
    <t>Tubo de concreto armado PA4 - D = 0,80 m</t>
  </si>
  <si>
    <t>Tubo de concreto armado PA1 - D = 1,00 m</t>
  </si>
  <si>
    <t>Tubo de concreto armado PA2 - D = 1,00 m</t>
  </si>
  <si>
    <t>Tubo de concreto armado PA3 - D = 1,00 m</t>
  </si>
  <si>
    <t>Tubo de concreto armado PA4 - D = 1,00 m</t>
  </si>
  <si>
    <t>Tubo de concreto armado PA1 - D = 1,20 m</t>
  </si>
  <si>
    <t>Tubo de concreto armado PA2 - D = 1,20 m</t>
  </si>
  <si>
    <t>Tubo de concreto armado PA3 - D = 1,20 m</t>
  </si>
  <si>
    <t>Tubo de concreto armado PA4 - D = 1,20 m</t>
  </si>
  <si>
    <t>Tubo de concreto armado PA1 - D = 1,50 m</t>
  </si>
  <si>
    <t>Tubo de concreto armado PA2 - D = 1,50 m</t>
  </si>
  <si>
    <t>Tubo de concreto armado PA3 - D = 1,50 m</t>
  </si>
  <si>
    <t>Tubo de concreto armado PA4 - D = 1,50 m</t>
  </si>
  <si>
    <t>Tubo de concreto armado PA1 - D = 0,50 m</t>
  </si>
  <si>
    <t>Tubo de concreto armado PA2 - D = 0,50 m</t>
  </si>
  <si>
    <t>Tubo de concreto armado PA3 - D = 0,50 m</t>
  </si>
  <si>
    <t>Tubo de concreto armado PA4 - D = 0,50 m</t>
  </si>
  <si>
    <t>Haste de paredes paralelas com niple linha NW</t>
  </si>
  <si>
    <t>Trilho UIC60 em aço-carbono - C = 12 m</t>
  </si>
  <si>
    <t>Trilho TR45 em aço-carbono - C = 12 m</t>
  </si>
  <si>
    <t>Trilho TR57 em aço-carbono - C = 12 m</t>
  </si>
  <si>
    <t>Trilho TR68 em aço-carbono - C = 12 m</t>
  </si>
  <si>
    <t>Tirefão - D = 24 mm e C = 188 mm</t>
  </si>
  <si>
    <t>Tirefão - D = 22 mm e C = 155 mm</t>
  </si>
  <si>
    <t>Retensor para via férrea de TR45</t>
  </si>
  <si>
    <t>Retensor para via férrea de TR57</t>
  </si>
  <si>
    <t>Retensor para via férrea de TR68</t>
  </si>
  <si>
    <t>Placa de apoio em aço laminado para UIC60 com fixação rígida</t>
  </si>
  <si>
    <t>Grampo elástico Pandrol para fixação elástica</t>
  </si>
  <si>
    <t>Placa de apoio em aço laminado para TR45 com fixação elástica</t>
  </si>
  <si>
    <t>Placa de apoio em aço laminado para TR57 com fixação elástica</t>
  </si>
  <si>
    <t>Placa de apoio em aço laminado para TR68 com fixação elástica</t>
  </si>
  <si>
    <t>Placa de apoio em aço laminado para TR45 com fixação rígida</t>
  </si>
  <si>
    <t>Placa de apoio em aço laminado para TR57 com fixação rígida</t>
  </si>
  <si>
    <t>Placa de apoio em aço laminado para TR68 com fixação rígida</t>
  </si>
  <si>
    <t>Retensor para via férrea de UIC60</t>
  </si>
  <si>
    <t>Placa de apoio em aço laminado para UIC60 com fixação elástica</t>
  </si>
  <si>
    <t>Tala de junção TJ 45 não isolada com 6 furos</t>
  </si>
  <si>
    <t>Tala de junção TJ 57 não isolada com 6 furos</t>
  </si>
  <si>
    <t>Tala de junção TJ 68 não isolada com 6 furos</t>
  </si>
  <si>
    <t>Parafuso de cabeça abaulada em aço inox com porca e arruela de pressão para tala de junção - D = 25,4 mm</t>
  </si>
  <si>
    <t>Tala de junção TJ 60 não isolada com 6 furos</t>
  </si>
  <si>
    <t>AMV tipo TR45, abertura 1:8, bitola métrica</t>
  </si>
  <si>
    <t>AMV tipo TR45, abertura 1:10, bitola métrica</t>
  </si>
  <si>
    <t>AMV tipo TR45, abertura 1:12, bitola métrica</t>
  </si>
  <si>
    <t>AMV tipo TR45, abertura 1:14, bitola métrica</t>
  </si>
  <si>
    <t>AMV tipo TR57, abertura 1:8, bitola métrica</t>
  </si>
  <si>
    <t>AMV tipo TR57, abertura 1:10, bitola métrica</t>
  </si>
  <si>
    <t>AMV tipo TR57, abertura 1:12, bitola métrica</t>
  </si>
  <si>
    <t>AMV tipo TR57, abertura 1:14, bitola métrica</t>
  </si>
  <si>
    <t>AMV tipo TR57, abertura 1:20, bitola métrica</t>
  </si>
  <si>
    <t>AMV tipo TR68, abertura 1:10, bitola métrica</t>
  </si>
  <si>
    <t>AMV tipo TR68, abertura 1:12, bitola métrica</t>
  </si>
  <si>
    <t>AMV tipo TR68, abertura 1:14, bitola métrica</t>
  </si>
  <si>
    <t>AMV tipo UIC60, abertura 1:10, bitola métrica</t>
  </si>
  <si>
    <t>AMV tipo TR68, abertura 1:20, bitola métrica</t>
  </si>
  <si>
    <t>AMV tipo TR45, abertura 1:8, bitola larga</t>
  </si>
  <si>
    <t>AMV tipo TR45, abertura 1:10, bitola larga</t>
  </si>
  <si>
    <t>AMV tipo TR45, abertura 1:12, bitola larga</t>
  </si>
  <si>
    <t>AMV tipo TR45, abertura 1:14, bitola larga</t>
  </si>
  <si>
    <t>AMV tipo TR57, abertura 1:8, bitola larga</t>
  </si>
  <si>
    <t>AMV tipo TR57, abertura 1:10, bitola larga</t>
  </si>
  <si>
    <t>AMV tipo TR57, abertura 1:12, bitola larga</t>
  </si>
  <si>
    <t>AMV tipo TR57, abertura 1:14, bitola larga</t>
  </si>
  <si>
    <t>AMV tipo TR57, abertura 1:20, bitola larga</t>
  </si>
  <si>
    <t>AMV tipo TR68, abertura 1:10, bitola larga</t>
  </si>
  <si>
    <t>AMV tipo TR68, abertura 1:12, bitola larga</t>
  </si>
  <si>
    <t>AMV tipo TR68, abertura 1:14, bitola larga</t>
  </si>
  <si>
    <t>AMV tipo UIC60, abertura 1:10, bitola larga</t>
  </si>
  <si>
    <t>AMV tipo TR68, abertura 1:20, bitola larga</t>
  </si>
  <si>
    <t>AMV tipo TR45, abertura 1:8, bitola mista</t>
  </si>
  <si>
    <t>AMV tipo TR45, abertura 1:10, bitola mista</t>
  </si>
  <si>
    <t>AMV tipo TR45, abertura 1:12, bitola mista</t>
  </si>
  <si>
    <t>AMV tipo TR45, abertura 1:14, bitola mista</t>
  </si>
  <si>
    <t>AMV tipo TR57, abertura 1:8, bitola mista</t>
  </si>
  <si>
    <t>AMV tipo TR57, abertura 1:10, bitola mista</t>
  </si>
  <si>
    <t>AMV tipo TR57, abertura 1:12, bitola mista</t>
  </si>
  <si>
    <t>AMV tipo TR57, abertura 1:14, bitola mista</t>
  </si>
  <si>
    <t>AMV tipo TR57, abertura 1:20, bitola mista</t>
  </si>
  <si>
    <t>AMV tipo TR68, abertura 1:10, bitola mista</t>
  </si>
  <si>
    <t>AMV tipo TR68, abertura 1:12, bitola mista</t>
  </si>
  <si>
    <t>AMV tipo TR68, abertura 1:14, bitola mista</t>
  </si>
  <si>
    <t>AMV tipo TR68, abertura 1:20, bitola mista</t>
  </si>
  <si>
    <t>Dormente de madeira bitola larga - C = 280 cm, L = 24 cm e H = 17 cm</t>
  </si>
  <si>
    <t>Dormente de madeira bitola métrica - C = 200 cm, L = 22 cm e H = 16 cm</t>
  </si>
  <si>
    <t>AMV tipo UIC60, abertura 1:12, bitola métrica</t>
  </si>
  <si>
    <t>AMV tipo UIC60, abertura 1:14, bitola métrica</t>
  </si>
  <si>
    <t>AMV tipo UIC60, abertura 1:20, bitola métrica</t>
  </si>
  <si>
    <t>AMV tipo UIC60, abertura 1:10, bitola mista</t>
  </si>
  <si>
    <t>AMV tipo UIC60, abertura 1:12, bitola mista</t>
  </si>
  <si>
    <t>AMV tipo UIC60, abertura 1:14, bitola mista</t>
  </si>
  <si>
    <t>AMV tipo UIC60, abertura 1:20, bitola mista</t>
  </si>
  <si>
    <t>Broca de arraste com três asas linha NW</t>
  </si>
  <si>
    <t>Dormente de madeira para pontes - C = 300 cm, L = 25 cm e H = 20 cm</t>
  </si>
  <si>
    <t>AMV tipo UIC60, abertura 1:12, bitola larga</t>
  </si>
  <si>
    <t>AMV tipo UIC60, abertura 1:14, bitola larga</t>
  </si>
  <si>
    <t>AMV tipo UIC60, abertura 1:20, bitola larga</t>
  </si>
  <si>
    <t>Tubo de revestimento em aço-carbono schedule 40 para estaca raiz - ponteira schedule 80, D = 141,3 mm, peso 24 kg/m</t>
  </si>
  <si>
    <t>Tubo de revestimento em aço-carbono schedule 40 para estaca raiz - ponteira schedule 80, D = 168,3 mm, peso 31 kg/m</t>
  </si>
  <si>
    <t>Tubo de revestimento em aço-carbono schedule 40 para estaca raiz - ponteira schedule 80, D = 219,1 mm, peso 47 kg/m</t>
  </si>
  <si>
    <t>Tubo de revestimento em aço-carbono schedule 40 para estaca raiz - ponteira schedule 80, D = 273,0 mm, peso 67 kg/m</t>
  </si>
  <si>
    <t>Tubo de revestimento em aço-carbono schedule 40 para estaca raiz - ponteira schedule 80, D = 323,8 mm, peso 90 kg/m</t>
  </si>
  <si>
    <t>M2322</t>
  </si>
  <si>
    <t>Tubo de revestimento em aço-carbono schedule 40 para estaca raiz - ponteira schedule 80, D = 406,0 mm, peso 143 kg/m</t>
  </si>
  <si>
    <t>M2325</t>
  </si>
  <si>
    <t>M2326</t>
  </si>
  <si>
    <t>M2327</t>
  </si>
  <si>
    <t>M2328</t>
  </si>
  <si>
    <t>M2329</t>
  </si>
  <si>
    <t>M2330</t>
  </si>
  <si>
    <t>M2331</t>
  </si>
  <si>
    <t>M2332</t>
  </si>
  <si>
    <t>M2333</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</si>
  <si>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</si>
  <si>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</si>
  <si>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</si>
  <si>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</si>
  <si>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</si>
  <si>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</si>
  <si>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</si>
  <si>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</si>
  <si>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Broca para furar trilho - D = 29 mm (1 1/8")</t>
  </si>
  <si>
    <t>Disco de corte abrasivo para máquina para serrar trilho - D = 350 mm</t>
  </si>
  <si>
    <t>Corda de poliamida - D = 12,0 mm e capacidade de carga de 2.200 kg</t>
  </si>
  <si>
    <t>Broca de widia - D = 16 mm e C = 150 mm</t>
  </si>
  <si>
    <t>Broca de widia - D = 19 mm e C = 160 mm</t>
  </si>
  <si>
    <t>Parafuso de cabeça abaulada em aço inox com porca e arruela - D = 6 mm (M6) e C = 30 mm</t>
  </si>
  <si>
    <t>Parafuso de cabeça abaulada em aço inox com porca e arruela - D = 8 mm (M8) e C = 50 mm</t>
  </si>
  <si>
    <t>Mangueira cristal trançada de PVC com pressão de trabalho de 1,50 MPa (250 psi) - D = 9,5 mm (3/8")</t>
  </si>
  <si>
    <t>Fôrma plástica para nicho de protensão de cordoalha - D = 15,2 mm</t>
  </si>
  <si>
    <t>Fôrma plástica para nicho de protensão de cordoalha - D = 12,7 mm</t>
  </si>
  <si>
    <t>Cordoalha engraxada tipo CP 190 RB - D = 15,2 mm</t>
  </si>
  <si>
    <t>Cordoalha engraxada tipo CP 190 RB - D = 12,7 mm</t>
  </si>
  <si>
    <t>Bainha metálica para protensão - D = 35 mm</t>
  </si>
  <si>
    <t>Bainha metálica para protensão - D = 30 mm</t>
  </si>
  <si>
    <t>Ancoragem passiva aderente para lajes para 1 cordoalha - D = 12,7 mm</t>
  </si>
  <si>
    <t>Ancoragem passiva aderente para lajes para 1 cordoalha - D = 15,2 mm</t>
  </si>
  <si>
    <t>Ancoragem passiva aderente para lajes para 2 cordoalhas - D = 12,7 mm</t>
  </si>
  <si>
    <t>Ancoragem passiva aderente para lajes para 2 cordoalhas - D = 15,2 mm</t>
  </si>
  <si>
    <t>Ancoragem passiva aderente para lajes para 3 cordoalhas - D = 12,7 mm</t>
  </si>
  <si>
    <t>Ancoragem passiva aderente para lajes para 3 cordoalhas - D = 15,2 mm</t>
  </si>
  <si>
    <t>Ancoragem passiva aderente para lajes para 4 cordoalhas - D = 12,7 mm</t>
  </si>
  <si>
    <t>Ancoragem passiva aderente para lajes para 4 cordoalhas - D = 15,2 mm</t>
  </si>
  <si>
    <t>Mangueira cristal trançada de PVC com pressão de trabalho de 1,50 MPa (250 psi) - D = 19,0 mm (3/4")</t>
  </si>
  <si>
    <t>Bainha metálica para protensão - D = 40 mm</t>
  </si>
  <si>
    <t>Bainha metálica para protensão - D = 45 mm</t>
  </si>
  <si>
    <t>Bainha metálica para protensão - D = 50 mm</t>
  </si>
  <si>
    <t>Bainha metálica para protensão - D = 55 mm</t>
  </si>
  <si>
    <t>Bainha metálica para protensão - D = 60 mm</t>
  </si>
  <si>
    <t>Bainha metálica para protensão - D = 65 mm</t>
  </si>
  <si>
    <t>Bainha metálica para protensão - D = 70 mm</t>
  </si>
  <si>
    <t>Bainha metálica para protensão - D = 75 mm</t>
  </si>
  <si>
    <t>Bainha metálica para protensão - D = 80 mm</t>
  </si>
  <si>
    <t>Bainha metálica para protensão - D = 85 mm</t>
  </si>
  <si>
    <t>Bainha metálica para protensão - D = 90 mm</t>
  </si>
  <si>
    <t>Bainha metálica para protensão - D = 95 mm</t>
  </si>
  <si>
    <t>Bainha metálica para protensão - D = 100 mm</t>
  </si>
  <si>
    <t>Bainha metálica para protensão - D = 110 mm</t>
  </si>
  <si>
    <t>Bainha metálica para protensão - D = 120 mm</t>
  </si>
  <si>
    <t>Bainha metálica para protensão - D = 130 mm</t>
  </si>
  <si>
    <t>Bainha metálica ovalizada para protensão - seção de 19 x 36 mm</t>
  </si>
  <si>
    <t>Bainha metálica ovalizada para protensão - seção de 19 x 48 mm</t>
  </si>
  <si>
    <t>Bainha metálica ovalizada para protensão - seção de 19 x 62 mm</t>
  </si>
  <si>
    <t>Bainha metálica ovalizada para protensão - seção de 22 x 32 mm</t>
  </si>
  <si>
    <t>Bainha metálica ovalizada para protensão - seção de 22 x 55 mm</t>
  </si>
  <si>
    <t>Bainha metálica ovalizada para protensão - seção de 22 x 73 mm</t>
  </si>
  <si>
    <t>Espaçador plástico tipo centralizador carambola para grampo de barra de aço - D ≤ 25,4 mm</t>
  </si>
  <si>
    <t>Cinta para elevação de cargas tipo Grab com 1 ramal, anel de suspensão e gancho - C = 3 m a 5 m, capacidade de carga de 5.000 kg, F. S. = 4:1</t>
  </si>
  <si>
    <t>Cinta para elevação de cargas tipo Grab com 2 ramais, anel de suspensão e ganchos - C = 3 m a 5 m, capacidade de carga de 5.000 kg, F. S. = 4:1</t>
  </si>
  <si>
    <t>Chapa metálica corrugada galvanizada para tunnel liner - E = 2,2 mm e D = 1,2 m</t>
  </si>
  <si>
    <t>Chapa metálica corrugada galvanizada para tunnel liner - E = 2,2 mm e D = 1,4 m</t>
  </si>
  <si>
    <t>Chapa metálica corrugada galvanizada para tunnel liner - E = 2,2 mm e D = 1,6 m</t>
  </si>
  <si>
    <t>Chapa metálica corrugada galvanizada para tunnel liner - E = 2,2 mm e D = 1,8 m</t>
  </si>
  <si>
    <t>Chapa metálica corrugada galvanizada para tunnel liner - E = 2,2 mm e D = 2,0 m</t>
  </si>
  <si>
    <t>Chapa metálica corrugada galvanizada para tunnel liner - E = 2,2 mm e D = 2,2 m</t>
  </si>
  <si>
    <t>Chapa metálica corrugada galvanizada para tunnel liner - E = 2,2 mm e D = 2,4 m</t>
  </si>
  <si>
    <t>Chapa metálica corrugada galvanizada para tunnel liner - E = 2,2 mm e D = 2,6 m</t>
  </si>
  <si>
    <t>Chapa metálica corrugada galvanizada para tunnel liner - E = 2,2 mm e D = 2,8 m</t>
  </si>
  <si>
    <t>Chapa metálica corrugada galvanizada para tunnel liner - E = 2,2 mm e D = 3,0 m</t>
  </si>
  <si>
    <t>Chapa metálica corrugada galvanizada para tunnel liner - E = 2,7 mm e D = 3,2 m</t>
  </si>
  <si>
    <t>Chapa metálica corrugada galvanizada para tunnel liner - E = 2,7 mm e D = 3,4 m</t>
  </si>
  <si>
    <t>Chapa metálica corrugada galvanizada para tunnel liner - E = 2,7 mm e D = 3,6 m</t>
  </si>
  <si>
    <t>Chapa metálica corrugada galvanizada para tunnel liner - E = 2,7 mm e D = 3,8 m</t>
  </si>
  <si>
    <t>Chapa metálica corrugada galvanizada para tunnel liner - E = 2,7 mm e D = 4,0 m</t>
  </si>
  <si>
    <t>Chapa metálica corrugada galvanizada para tunnel liner - E = 3,4 mm e D = 4,2 m</t>
  </si>
  <si>
    <t>Chapa metálica corrugada galvanizada para tunnel liner - E = 3,4 mm e D = 4,4 m</t>
  </si>
  <si>
    <t>Chapa metálica corrugada galvanizada para tunnel liner - E = 3,4 mm e D = 4,6 m</t>
  </si>
  <si>
    <t>Chapa metálica corrugada galvanizada para tunnel liner - E = 3,9 mm e D = 4,8 m</t>
  </si>
  <si>
    <t>Chapa metálica corrugada galvanizada para tunnel liner - E = 3,9 mm e D = 5,0 m</t>
  </si>
  <si>
    <t>Chapa metálica corrugada galvanizada revestida com epóxi para tunnel liner - E = 2,2 mm e D = 1,2 m</t>
  </si>
  <si>
    <t>Chapa metálica corrugada galvanizada revestida com epóxi para tunnel liner - E = 2,2 mm e D = 1,4 m</t>
  </si>
  <si>
    <t>Chapa metálica corrugada galvanizada revestida com epóxi para tunnel liner - E = 2,2 mm e D = 1,6 m</t>
  </si>
  <si>
    <t>Chapa metálica corrugada galvanizada revestida com epóxi para tunnel liner - E = 2,2 mm e D = 1,8 m</t>
  </si>
  <si>
    <t>Chapa metálica corrugada galvanizada revestida com epóxi para tunnel liner - E = 2,2 mm e D = 2,0 m</t>
  </si>
  <si>
    <t>Chapa metálica corrugada galvanizada revestida com epóxi para tunnel liner - E = 2,2 mm e D = 2,2 m</t>
  </si>
  <si>
    <t>Chapa metálica corrugada galvanizada revestida com epóxi para tunnel liner - E = 2,2 mm e D = 2,4 m</t>
  </si>
  <si>
    <t>Chapa metálica corrugada galvanizada revestida com epóxi para tunnel liner - E = 2,2 mm e D = 2,6 m</t>
  </si>
  <si>
    <t>Chapa metálica corrugada galvanizada revestida com epóxi para tunnel liner - E = 2,2 mm e D = 2,8 m</t>
  </si>
  <si>
    <t>Chapa metálica corrugada galvanizada revestida com epóxi para tunnel liner - E = 2,2 mm e D = 3,0 m</t>
  </si>
  <si>
    <t>Chapa metálica corrugada galvanizada revestida com epóxi para tunnel liner - E = 2,7 mm e D = 3,2 m</t>
  </si>
  <si>
    <t>Chapa múltipla metálica corrugada galvanizada tipo MP 100 ou similar - E = 1,60 mm e D = 0,60 m</t>
  </si>
  <si>
    <t>Chapa múltipla metálica corrugada galvanizada tipo MP 100 ou similar - E = 1,60 mm e D = 0,70 m</t>
  </si>
  <si>
    <t>Chapa múltipla metálica corrugada galvanizada tipo MP 100 ou similar - E = 1,60 mm e D = 0,80 m</t>
  </si>
  <si>
    <t>Chapa múltipla metálica corrugada galvanizada tipo MP 100 ou similar - E = 1,60 mm e D = 0,90 m</t>
  </si>
  <si>
    <t>Chapa múltipla metálica corrugada galvanizada tipo MP 100 ou similar - E = 1,60 mm e D = 1,00 m</t>
  </si>
  <si>
    <t>Chapa múltipla metálica corrugada galvanizada tipo MP 100 ou similar - E = 1,60 mm e D = 1,10 m</t>
  </si>
  <si>
    <t>Chapa múltipla metálica corrugada galvanizada tipo MP 100 ou similar - E = 1,60 mm e D = 1,20 m</t>
  </si>
  <si>
    <t>Chapa múltipla metálica corrugada galvanizada tipo MP 100 ou similar - E = 1,60 mm e D = 1,30 m</t>
  </si>
  <si>
    <t>Chapa múltipla metálica corrugada galvanizada tipo MP 100 ou similar - E = 1,60 mm e D = 1,40 m</t>
  </si>
  <si>
    <t>Chapa múltipla metálica corrugada galvanizada tipo MP 100 ou similar - E = 1,60 mm e D = 1,50 m</t>
  </si>
  <si>
    <t>Chapa múltipla metálica corrugada galvanizada tipo MP 100 ou similar - E = 1,60 mm e D = 1,60 m</t>
  </si>
  <si>
    <t>Chapa múltipla metálica corrugada galvanizada tipo MP 100 ou similar - E = 1,60 mm e D = 1,70 m</t>
  </si>
  <si>
    <t>Chapa múltipla metálica corrugada galvanizada tipo MP 100 ou similar - E = 1,60 mm e D = 1,80 m</t>
  </si>
  <si>
    <t>Chapa múltipla metálica corrugada galvanizada tipo MP 100 ou similar - E = 2,00 mm e D = 1,90 m</t>
  </si>
  <si>
    <t>Chapa múltipla metálica corrugada galvanizada tipo MP 100 ou similar - E = 2,00 mm e D = 2,00 m</t>
  </si>
  <si>
    <t>Chapa múltipla metálica corrugada galvanizada tipo MP 100 ou similar - E = 2,00 mm e D = 2,10 m</t>
  </si>
  <si>
    <t>Chapa múltipla metálica corrugada galvanizada tipo MP 100 ou similar - E = 2,00 mm e D = 2,20 m</t>
  </si>
  <si>
    <t>Chapa múltipla metálica corrugada galvanizada tipo MP 100 ou similar - E = 2,00 mm e D = 2,30 m</t>
  </si>
  <si>
    <t>Chapa múltipla metálica corrugada galvanizada tipo MP 100 ou similar - E = 2,70 mm e D = 2,40 m</t>
  </si>
  <si>
    <t>Chapa múltipla metálica corrugada galvanizada tipo MP 100 ou similar - E = 3,40 mm e D = 2,50 m</t>
  </si>
  <si>
    <t>Chapa múltipla metálica corrugada galvanizada tipo MP 100 ou similar - E = 3,40 mm e D = 2,60 m</t>
  </si>
  <si>
    <t>Chapa múltipla metálica corrugada galvanizada tipo MP 100 ou similar - E = 3,40 mm e D = 2,70 m</t>
  </si>
  <si>
    <t>Chapa múltipla metálica corrugada galvanizada tipo MP 100 ou similar - E = 3,40 mm e D = 2,80 m</t>
  </si>
  <si>
    <t>Chapa múltipla metálica corrugada galvanizada tipo MP 152 ou similar - E = 2,70 mm e D = 1,50 m</t>
  </si>
  <si>
    <t>Chapa múltipla metálica corrugada galvanizada tipo MP 152 ou similar - E = 2,70 mm e D = 1,80 m</t>
  </si>
  <si>
    <t>Chapa múltipla metálica corrugada galvanizada tipo MP 152 ou similar - E = 2,70 mm e D = 1,90 m</t>
  </si>
  <si>
    <t>Chapa múltipla metálica corrugada galvanizada tipo MP 152 ou similar - E = 2,70 mm e D = 2,15 m</t>
  </si>
  <si>
    <t>Chapa múltipla metálica corrugada galvanizada tipo MP 152 ou similar - E = 2,70 mm e D = 2,30 m</t>
  </si>
  <si>
    <t>Chapa múltipla metálica corrugada galvanizada tipo MP 152 ou similar - E = 2,70 mm e D = 2,65 m</t>
  </si>
  <si>
    <t>Chapa múltipla metálica corrugada galvanizada tipo MP 152 ou similar - E = 2,70 mm e D = 3,05 m</t>
  </si>
  <si>
    <t>Chapa múltipla metálica corrugada galvanizada tipo MP 152 ou similar - E = 2,70 mm e D = 3,20 m</t>
  </si>
  <si>
    <t>Chapa múltipla metálica corrugada galvanizada tipo MP 152 ou similar - E = 2,70 mm e D = 3,40 m</t>
  </si>
  <si>
    <t>Chapa múltipla metálica corrugada galvanizada tipo MP 152 ou similar - E = 2,70 mm e D = 3,65 m</t>
  </si>
  <si>
    <t>Chapa múltipla metálica corrugada galvanizada tipo MP 152 ou similar - E = 2,70 mm e D = 3,80 m</t>
  </si>
  <si>
    <t>Chapa múltipla metálica corrugada galvanizada tipo MP 152 ou similar - E = 2,70 mm e D = 4,20 m</t>
  </si>
  <si>
    <t>Chapa múltipla metálica corrugada galvanizada tipo MP 152 ou similar - E = 2,70 mm e D = 4,60 m</t>
  </si>
  <si>
    <t>Chapa múltipla metálica corrugada galvanizada tipo MP 152 ou similar - E = 3,40 mm e D = 4,80 m</t>
  </si>
  <si>
    <t>Chapa múltipla metálica corrugada galvanizada tipo MP 152 ou similar - E = 3,40 mm e D = 5,00 m</t>
  </si>
  <si>
    <t>Chapa múltipla metálica corrugada galvanizada tipo MP 152 ou similar - E = 3,90 mm e D = 5,35 m</t>
  </si>
  <si>
    <t>Chapa múltipla metálica corrugada galvanizada tipo MP 152 ou similar - E = 3,90 mm e D = 5,70 m</t>
  </si>
  <si>
    <t>Chapa múltipla metálica corrugada galvanizada tipo MP 152 ou similar - E = 4,70 mm e D = 6,10 m</t>
  </si>
  <si>
    <t>Chapa múltipla metálica corrugada galvanizada tipo MP 152 ou similar - E = 6,40 mm e D = 6,50 m</t>
  </si>
  <si>
    <t>Chapa múltipla metálica corrugada galvanizada tipo MP 152 ou similar - E = 6,40 mm e D = 6,85 m</t>
  </si>
  <si>
    <t>Chapa múltipla metálica corrugada galvanizada tipo MP 152 ou similar - E = 6,40 mm e D = 7,25 m</t>
  </si>
  <si>
    <t>Parafuso de cabeça sextavada em aço galvanizado com porca e arruela de pressão - D = 7,938 mm (5/16")</t>
  </si>
  <si>
    <t>Concreto usinado - fck = 40 MPa (comercial)</t>
  </si>
  <si>
    <t>Concreto usinado - fck = 45 MPa (comercial)</t>
  </si>
  <si>
    <t>Concreto usinado - fck = 50 MPa (comercial)</t>
  </si>
  <si>
    <t>Grelha metálica para boca de lobo com capacidade de até 300 kN - C = 0,90 m e L = 0,30 m</t>
  </si>
  <si>
    <t>Grelha de piso em PVC para passagem de pedestres - C = 50 cm e L = 13 cm</t>
  </si>
  <si>
    <t>Marco em PVC para grelha de piso - L = 2,50 m</t>
  </si>
  <si>
    <t>Grelha de piso em PVC para passagem de veículos de até 3 t - C = 50 cm e L = 13 cm</t>
  </si>
  <si>
    <t>Grelha de piso em PVC para passagem de veículos de até 10 t - C = 50 cm e L = 13 cm</t>
  </si>
  <si>
    <t>Grelha de piso em PVC para passagem de pedestres - C = 50 cm e L = 20 cm</t>
  </si>
  <si>
    <t>Grelha de piso em PVC para passagem de veículos de até 3 t - C = 50 cm e L = 20 cm</t>
  </si>
  <si>
    <t>Grelha metálica para canaletas - C = 1,00 m e L = 0,10 m</t>
  </si>
  <si>
    <t>Grelha metálica para canaletas - C = 1,00 m e L = 0,15 m</t>
  </si>
  <si>
    <t>Porta-grelha metálica - C = 1,00 m e L = 0,15 m</t>
  </si>
  <si>
    <t>Grelha metálica para canaletas - C = 1,00 m e L = 0,20 m</t>
  </si>
  <si>
    <t>Porta-grelha metálica - C = 1,00 m e L = 0,20 m</t>
  </si>
  <si>
    <t>Porta-grelha metálica - C = 1,00 m e L = 0,10 m</t>
  </si>
  <si>
    <t>Fincapino de ação direta e pino com furo - D = 6,35 mm (1/4")</t>
  </si>
  <si>
    <t>Chapa múltipla metálica corrugada revestida em epóxi tipo MP 100 ou similar - E = 1,60 mm e D = 0,60 m</t>
  </si>
  <si>
    <t>Chapa múltipla metálica corrugada revestida em epóxi tipo MP 100 ou similar - E = 1,60 mm e D = 0,70 m</t>
  </si>
  <si>
    <t>Chapa múltipla metálica corrugada revestida em epóxi tipo MP 100 ou similar - E = 1,60 mm e D = 0,80 m</t>
  </si>
  <si>
    <t>Chapa múltipla metálica corrugada revestida em epóxi tipo MP 100 ou similar - E = 1,60 mm e D = 0,90 m</t>
  </si>
  <si>
    <t>Chapa múltipla metálica corrugada revestida em epóxi tipo MP 100 ou similar - E = 1,60 mm e D = 1,00 m</t>
  </si>
  <si>
    <t>Chapa múltipla metálica corrugada revestida em epóxi tipo MP 100 ou similar - E = 1,60 mm e D = 1,10 m</t>
  </si>
  <si>
    <t>Chapa múltipla metálica corrugada revestida em epóxi tipo MP 100 ou similar - E = 1,60 mm e D = 1,20 m</t>
  </si>
  <si>
    <t>Chapa múltipla metálica corrugada revestida em epóxi tipo MP 100 ou similar - E = 1,60 mm e D = 1,30 m</t>
  </si>
  <si>
    <t>Chapa múltipla metálica corrugada revestida em epóxi tipo MP 100 ou similar - E = 1,60 mm e D = 1,40 m</t>
  </si>
  <si>
    <t>Chapa múltipla metálica corrugada revestida em epóxi tipo MP 100 ou similar - E = 1,60 mm e D = 1,50 m</t>
  </si>
  <si>
    <t>Chapa múltipla metálica corrugada revestida em epóxi tipo MP 100 ou similar - E = 1,60 mm e D = 1,60 m</t>
  </si>
  <si>
    <t>Chapa múltipla metálica corrugada revestida em epóxi tipo MP 100 ou similar - E = 1,60 mm e D = 1,70 m</t>
  </si>
  <si>
    <t>Chapa múltipla metálica corrugada revestida em epóxi tipo MP 100 ou similar - E = 1,60 mm e D = 1,80 m</t>
  </si>
  <si>
    <t>Chapa múltipla metálica corrugada revestida em epóxi tipo MP 100 ou similar - E = 2,00 mm e D = 1,90 m</t>
  </si>
  <si>
    <t>Chapa múltipla metálica corrugada revestida em epóxi tipo MP 100 ou similar - E = 2,00 mm e D = 2,00 m</t>
  </si>
  <si>
    <t>Chapa múltipla metálica corrugada revestida em epóxi tipo MP 100 ou similar - E = 2,00 mm e D = 2,10 m</t>
  </si>
  <si>
    <t>Chapa múltipla metálica corrugada revestida em epóxi tipo MP 100 ou similar - E = 2,00 mm e D = 2,20 m</t>
  </si>
  <si>
    <t>Chapa múltipla metálica corrugada revestida em epóxi tipo MP 100 ou similar - E = 2,00 mm e D = 2,30 m</t>
  </si>
  <si>
    <t>Chapa múltipla metálica corrugada revestida em epóxi tipo MP 100 ou similar - E = 2,70 mm e D = 2,40 m</t>
  </si>
  <si>
    <t>Chapa múltipla metálica corrugada revestida em epóxi tipo MP 100 ou similar - E = 3,40 mm e D = 2,50 m</t>
  </si>
  <si>
    <t>Chapa múltipla metálica corrugada revestida em epóxi tipo MP 100 ou similar - E = 3,40 mm e D = 2,60 m</t>
  </si>
  <si>
    <t>Chapa múltipla metálica corrugada revestida em epóxi tipo MP 100 ou similar - E = 3,40 mm e D = 2,70 m</t>
  </si>
  <si>
    <t>Chapa múltipla metálica corrugada revestida em epóxi tipo MP 100 ou similar - E = 3,40 mm e D = 2,80 m</t>
  </si>
  <si>
    <t>Chapa múltipla metálica corrugada revestida em epóxi tipo MP 152 ou similar - E = 2,70 mm e D = 1,50 m</t>
  </si>
  <si>
    <t>Chapa múltipla metálica corrugada revestida em epóxi tipo MP 152 ou similar - E = 2,70 mm e D = 1,80 m</t>
  </si>
  <si>
    <t>Chapa múltipla metálica corrugada revestida em epóxi tipo MP 152 ou similar - E = 2,70 mm e D = 1,90 m</t>
  </si>
  <si>
    <t>Chapa múltipla metálica corrugada revestida em epóxi tipo MP 152 ou similar - E = 2,70 mm e D = 2,15 m</t>
  </si>
  <si>
    <t>Chapa múltipla metálica corrugada revestida em epóxi tipo MP 152 ou similar - E = 2,70 mm e D = 2,30 m</t>
  </si>
  <si>
    <t>Chapa múltipla metálica corrugada revestida em epóxi tipo MP 152 ou similar - E = 2,70 mm e D = 2,65 m</t>
  </si>
  <si>
    <t>Chapa múltipla metálica corrugada revestida em epóxi tipo MP 152 ou similar - E = 2,70 mm e D = 3,05 m</t>
  </si>
  <si>
    <t>Chapa múltipla metálica corrugada revestida em epóxi tipo MP 152 ou similar - E = 2,70 mm e D = 3,20 m</t>
  </si>
  <si>
    <t>Chapa múltipla metálica corrugada revestida em epóxi tipo MP 152 ou similar - E = 2,70 mm e D = 3,40 m</t>
  </si>
  <si>
    <t>Chapa múltipla metálica corrugada revestida em epóxi tipo MP 152 ou similar - E = 2,70 mm e D = 3,65 m</t>
  </si>
  <si>
    <t>Chapa múltipla metálica corrugada revestida em epóxi tipo MP 152 ou similar - E = 2,70 mm e D = 3,80 m</t>
  </si>
  <si>
    <t>Chapa múltipla metálica corrugada revestida em epóxi tipo MP 152 ou similar - E = 2,70 mm e D = 4,20 m</t>
  </si>
  <si>
    <t>Chapa múltipla metálica corrugada revestida em epóxi tipo MP 152 ou similar - E = 2,70 mm e D = 4,60 m</t>
  </si>
  <si>
    <t>Chapa múltipla metálica corrugada revestida em epóxi tipo MP 152 ou similar - E = 3,40 mm e D = 4,80 m</t>
  </si>
  <si>
    <t>Chapa múltipla metálica corrugada revestida em epóxi tipo MP 152 ou similar - E = 3,40 mm e D = 5,00 m</t>
  </si>
  <si>
    <t>Chapa múltipla metálica corrugada revestida em epóxi tipo MP 152 ou similar - E = 3,90 mm e D = 5,35 m</t>
  </si>
  <si>
    <t>Chapa múltipla metálica corrugada revestida em epóxi tipo MP 152 ou similar - E = 3,90 mm e D = 5,70 m</t>
  </si>
  <si>
    <t>Chapa múltipla metálica corrugada revestida em epóxi tipo MP 152 ou similar - E = 4,70 mm e D = 6,10 m</t>
  </si>
  <si>
    <t>Chapa múltipla metálica corrugada revestida em epóxi tipo MP 152 ou similar - E = 6,40 mm e D = 6,50 m</t>
  </si>
  <si>
    <t>Chapa múltipla metálica corrugada revestida em epóxi tipo MP 152 ou similar - E = 6,40 mm e D = 6,85 m</t>
  </si>
  <si>
    <t>Chapa múltipla metálica corrugada revestida em epóxi tipo MP 152 ou similar - E = 6,40 mm e D = 7,25 m</t>
  </si>
  <si>
    <t>M2698</t>
  </si>
  <si>
    <t>Fincapino de ação indireta e pino liso - D = 6,35 mm (1/4")</t>
  </si>
  <si>
    <t>Corpo de BSCC pré-moldado comercial - seção de 1,5 m x 1,5 m - tipo I</t>
  </si>
  <si>
    <t>Corpo de BSCC pré-moldado comercial - seção de 1,5 m x 1,5 m - tipo II</t>
  </si>
  <si>
    <t>Corpo de BSCC pré-moldado comercial - seção de 1,5 m x 1,5 m - tipo III</t>
  </si>
  <si>
    <t>Corpo de BSCC pré-moldado comercial - seção de 1,5 m x 1,5 m - tipo IV</t>
  </si>
  <si>
    <t>Corpo de BSCC pré-moldado comercial - seção de 1,5 m x 1,5 m - tipo V</t>
  </si>
  <si>
    <t>Corpo de BSCC pré-moldado comercial - seção de 1,5 m x 1,5 m - tipo VI</t>
  </si>
  <si>
    <t>Corpo de BSCC pré-moldado comercial - seção de 1,5 m x 1,5 m - tipo VII</t>
  </si>
  <si>
    <t>Corpo de BSCC pré-moldado comercial - seção de 2,0 m x 2,0 m - tipo I</t>
  </si>
  <si>
    <t>Corpo de BSCC pré-moldado comercial - seção de 2,0 m x 2,0 m - tipo II</t>
  </si>
  <si>
    <t>Corpo de BSCC pré-moldado comercial - seção de 2,0 m x 2,0 m - tipo III</t>
  </si>
  <si>
    <t>Corpo de BSCC pré-moldado comercial - seção de 2,0 m x 2,0 m - tipo IV</t>
  </si>
  <si>
    <t>Corpo de BSCC pré-moldado comercial - seção de 2,0 m x 2,0 m - tipo V</t>
  </si>
  <si>
    <t>Corpo de BSCC pré-moldado comercial - seção de 2,0 m x 2,0 m - tipo VI</t>
  </si>
  <si>
    <t>Corpo de BSCC pré-moldado comercial - seção de 2,0 m x 2,0 m - tipo VII</t>
  </si>
  <si>
    <t>Corpo de BSCC pré-moldado comercial - seção de 2,5 m x 2,5 m - tipo I</t>
  </si>
  <si>
    <t>Corpo de BSCC pré-moldado comercial - seção de 2,5 m x 2,5 m - tipo II</t>
  </si>
  <si>
    <t>Corpo de BSCC pré-moldado comercial - seção de 2,5 m x 2,5 m - tipo III</t>
  </si>
  <si>
    <t>Corpo de BSCC pré-moldado comercial - seção de 2,5 m x 2,5 m - tipo IV</t>
  </si>
  <si>
    <t>Corpo de BSCC pré-moldado comercial - seção de 2,5 m x 2,5 m - tipo V</t>
  </si>
  <si>
    <t>Corpo de BSCC pré-moldado comercial - seção de 2,5 m x 2,5 m - tipo VI</t>
  </si>
  <si>
    <t>Corpo de BSCC pré-moldado comercial - seção de 2,5 m x 2,5 m - tipo VII</t>
  </si>
  <si>
    <t>Corpo de BSCC pré-moldado comercial - seção de 3,0 m x 3,0 m - tipo I</t>
  </si>
  <si>
    <t>Corpo de BSCC pré-moldado comercial - seção de 3,0 m x 3,0 m - tipo II</t>
  </si>
  <si>
    <t>Corpo de BSCC pré-moldado comercial - seção de 3,0 m x 3,0 m - tipo III</t>
  </si>
  <si>
    <t>Corpo de BSCC pré-moldado comercial - seção de 3,0 m x 3,0 m - tipo IV</t>
  </si>
  <si>
    <t>Corpo de BSCC pré-moldado comercial - seção de 3,0 m x 3,0 m - tipo V</t>
  </si>
  <si>
    <t>Corpo de BSCC pré-moldado comercial - seção de 3,0 m x 3,0 m - tipo VI</t>
  </si>
  <si>
    <t>Corpo de BSCC pré-moldado comercial - seção de 3,0 m x 3,0 m - tipo VII</t>
  </si>
  <si>
    <t>Corpo de BSCC pré-moldado comercial - seção canal de 1,5 m x 1,5 m</t>
  </si>
  <si>
    <t>Corpo de BSCC pré-moldado comercial - seção canal de 2,0 m x 1,5 m</t>
  </si>
  <si>
    <t>Corpo de BSCC pré-moldado comercial - seção canal de 2,0 m x 2,0 m - tipo I</t>
  </si>
  <si>
    <t>Corpo de BSCC pré-moldado comercial - seção canal de 2,0 m x 2,0 m - tipo II</t>
  </si>
  <si>
    <t>Corpo de BSCC pré-moldado comercial - seção canal de 2,5 m x 1,5 m</t>
  </si>
  <si>
    <t>Corpo de BSCC pré-moldado comercial - seção canal de 2,5 m x 2,0 m - tipo I</t>
  </si>
  <si>
    <t>Corpo de BSCC pré-moldado comercial - seção canal de 2,5 m x 2,0 m - tipo II</t>
  </si>
  <si>
    <t>Corpo de BSCC pré-moldado comercial - seção canal de 3,0 m x 1,5 m</t>
  </si>
  <si>
    <t>Corpo de BSCC pré-moldado comercial - seção canal de 3,0 m x 2,0 m - tipo I</t>
  </si>
  <si>
    <t>Corpo de BSCC pré-moldado comercial - seção canal de 3,0 m x 2,0 m - tipo II</t>
  </si>
  <si>
    <t>Chapa metálica corrugada galvanizada para tunnel liner - E = 2,7 mm e D = 1,2 m</t>
  </si>
  <si>
    <t>Chapa metálica corrugada galvanizada para tunnel liner - E = 2,7 mm e D = 1,4 m</t>
  </si>
  <si>
    <t>Chapa metálica corrugada galvanizada para tunnel liner - E = 2,7 mm e D = 1,6 m</t>
  </si>
  <si>
    <t>Chapa metálica corrugada galvanizada para tunnel liner - E = 2,7 mm e D = 1,8 m</t>
  </si>
  <si>
    <t>Chapa metálica corrugada galvanizada para tunnel liner - E = 2,7 mm e D = 2,0 m</t>
  </si>
  <si>
    <t>Chapa metálica corrugada galvanizada para tunnel liner - E = 3,4 mm e D = 2,2 m</t>
  </si>
  <si>
    <t>Chapa metálica corrugada galvanizada para tunnel liner - E = 3,4 mm e D = 2,4 m</t>
  </si>
  <si>
    <t>Chapa metálica corrugada galvanizada para tunnel liner - E = 3,4 mm e D = 2,6 m</t>
  </si>
  <si>
    <t>Chapa metálica corrugada galvanizada para tunnel liner - E = 3,4 mm e D = 2,8 m</t>
  </si>
  <si>
    <t>Chapa metálica corrugada galvanizada para tunnel liner - E = 3,4 mm e D = 3,0 m</t>
  </si>
  <si>
    <t>Chapa metálica corrugada galvanizada para tunnel liner - E = 3,4 mm e D = 3,2 m</t>
  </si>
  <si>
    <t>Chapa metálica corrugada galvanizada para tunnel liner - E = 3,9 mm e D = 3,4 m</t>
  </si>
  <si>
    <t>Chapa metálica corrugada galvanizada para tunnel liner - E = 3,9 mm e D = 3,6 m</t>
  </si>
  <si>
    <t>Chapa metálica corrugada galvanizada para tunnel liner - E = 3,9 mm e D = 3,8 m</t>
  </si>
  <si>
    <t>Chapa metálica corrugada galvanizada para tunnel liner - E = 3,9 mm e D = 4,0 m</t>
  </si>
  <si>
    <t>Chapa metálica corrugada galvanizada para tunnel liner - E = 3,9 mm e D = 4,2 m</t>
  </si>
  <si>
    <t>Chapa metálica corrugada galvanizada para tunnel liner - E = 3,9 mm e D = 4,4 m</t>
  </si>
  <si>
    <t>Chapa metálica corrugada galvanizada para tunnel liner - E = 3,9 mm e D = 4,6 m</t>
  </si>
  <si>
    <t>Chapa metálica corrugada galvanizada para tunnel liner - E = 4,7 mm e D = 4,8 m</t>
  </si>
  <si>
    <t>Chapa metálica corrugada galvanizada para tunnel liner - E = 4,7 mm e D = 5,0 m</t>
  </si>
  <si>
    <t>Chapa metálica corrugada galvanizada revestida com epóxi para tunnel liner - E = 2,7 mm e D = 1,2 m</t>
  </si>
  <si>
    <t>Chapa metálica corrugada galvanizada revestida com epóxi para tunnel liner - E = 2,7 mm e D = 1,4 m</t>
  </si>
  <si>
    <t>Chapa metálica corrugada galvanizada revestida com epóxi para tunnel liner - E = 2,7 mm e D = 1,6 m</t>
  </si>
  <si>
    <t>Chapa metálica corrugada galvanizada revestida com epóxi para tunnel liner - E = 2,7 mm e D = 1,8 m</t>
  </si>
  <si>
    <t>Chapa metálica corrugada galvanizada revestida com epóxi para tunnel liner - E = 2,7 mm e D = 2,0 m</t>
  </si>
  <si>
    <t>Chapa metálica corrugada galvanizada revestida com epóxi para tunnel liner - E = 3,4 mm e D = 2,2 m</t>
  </si>
  <si>
    <t>Chapa metálica corrugada galvanizada revestida com epóxi para tunnel liner - E = 3,4 mm e D = 2,4 m</t>
  </si>
  <si>
    <t>Chapa metálica corrugada galvanizada revestida com epóxi para tunnel liner - E = 3,4 mm e D = 2,6 m</t>
  </si>
  <si>
    <t>Chapa metálica corrugada galvanizada revestida com epóxi para tunnel liner - E = 3,4 mm e D = 2,8 m</t>
  </si>
  <si>
    <t>Chapa metálica corrugada galvanizada revestida com epóxi para tunnel liner - E = 3,4 mm e D = 3,0 m</t>
  </si>
  <si>
    <t>Chapa metálica corrugada galvanizada revestida com epóxi para tunnel liner - E = 3,4 mm e D = 3,2 m</t>
  </si>
  <si>
    <t>Chapa múltipla metálica corrugada galvanizada tipo MP 152 lenticular ou similar - E = 2,70 mm, H = 1,40 m e vão = 1,95 m</t>
  </si>
  <si>
    <t>Chapa múltipla metálica corrugada galvanizada tipo MP 152 lenticular ou similar - E = 2,70 mm, H = 1,50 m e vão = 2,15 m</t>
  </si>
  <si>
    <t>Chapa múltipla metálica corrugada galvanizada tipo MP 152 lenticular ou similar - E = 2,70 mm, H = 1,60 m e vão = 2,30 m</t>
  </si>
  <si>
    <t>Chapa múltipla metálica corrugada galvanizada tipo MP 152 lenticular ou similar - E = 2,70 mm, H = 1,65 m e vão = 2,55 m</t>
  </si>
  <si>
    <t>Chapa múltipla metálica corrugada galvanizada tipo MP 152 lenticular ou similar - E = 2,70 mm, H = 1,85 m e vão = 2,70 m</t>
  </si>
  <si>
    <t>Chapa múltipla metálica corrugada galvanizada tipo MP 152 lenticular ou similar - E = 2,70 mm, H = 1,90 m e vão = 2,75 m</t>
  </si>
  <si>
    <t>Chapa múltipla metálica corrugada galvanizada tipo MP 152 lenticular ou similar - E = 2,70 mm, H = 2,00 m e vão = 3,00 m</t>
  </si>
  <si>
    <t>Chapa múltipla metálica corrugada galvanizada tipo MP 152 lenticular ou similar - E = 2,70 mm, H = 2,10 m e vão = 3,20 m</t>
  </si>
  <si>
    <t>Chapa múltipla metálica corrugada galvanizada tipo MP 152 lenticular ou similar - E = 2,70 mm, H = 2,15 m e vão = 3,35 m</t>
  </si>
  <si>
    <t>Chapa múltipla metálica corrugada galvanizada tipo MP 152 lenticular ou similar - E = 2,70 mm, H = 2,25 m e vão = 3,55 m</t>
  </si>
  <si>
    <t>Chapa múltipla metálica corrugada galvanizada tipo MP 152 lenticular ou similar - E = 2,70 mm, H = 2,35 m e vão = 3,70 m</t>
  </si>
  <si>
    <t>Chapa múltipla metálica corrugada galvanizada tipo MP 152 lenticular ou similar - E = 2,70 mm, H = 2,45 m e vão = 3,90 m</t>
  </si>
  <si>
    <t>Chapa múltipla metálica corrugada galvanizada tipo MP 152 lenticular ou similar - E = 2,70 mm, H = 2,55 m e vão = 4,00 m</t>
  </si>
  <si>
    <t>Chapa múltipla metálica corrugada galvanizada tipo MP 152 lenticular ou similar - E = 2,70 mm, H = 2,80 m e vão = 4,15 m</t>
  </si>
  <si>
    <t>Chapa múltipla metálica corrugada galvanizada tipo MP 152 lenticular ou similar - E = 2,70 mm, H = 2,90 m e vão = 4,40 m</t>
  </si>
  <si>
    <t>Chapa múltipla metálica corrugada galvanizada tipo MP 152 lenticular ou similar - E = 2,70 mm, H = 3,00 m e vão = 4,60 m</t>
  </si>
  <si>
    <t>Chapa múltipla metálica corrugada galvanizada tipo MP 152 lenticular ou similar - E = 3,40 mm, H = 3,05 m e vão = 4,80 m</t>
  </si>
  <si>
    <t>Chapa múltipla metálica corrugada galvanizada tipo MP 152 lenticular ou similar - E = 3,40 mm, H = 3,15 m e vão = 5,05 m</t>
  </si>
  <si>
    <t>Chapa múltipla metálica corrugada galvanizada tipo MP 152 lenticular ou similar - E = 3,40 mm, H = 3,25 m e vão = 5,25 m</t>
  </si>
  <si>
    <t>Chapa múltipla metálica corrugada galvanizada tipo MP 152 lenticular ou similar - E = 3,90 mm, H = 3,35 m e vão = 5,45 m</t>
  </si>
  <si>
    <t>Chapa múltipla metálica corrugada galvanizada tipo MP 152 lenticular ou similar - E = 3,90 mm, H = 3,40 m e vão = 5,60 m</t>
  </si>
  <si>
    <t>Chapa múltipla metálica corrugada galvanizada tipo MP 152 lenticular ou similar - E = 4,70 mm, H = 3,50 m e vão = 5,80 m</t>
  </si>
  <si>
    <t>Chapa múltipla metálica corrugada galvanizada tipo MP 152 lenticular ou similar - E = 4,70 mm, H = 3,55 m e vão = 5,90 m</t>
  </si>
  <si>
    <t>Chapa múltipla metálica corrugada galvanizada tipo MP 152 lenticular ou similar - E = 4,70 mm, H = 3,65 m e vão = 6,10 m</t>
  </si>
  <si>
    <t>Chapa múltipla metálica corrugada galvanizada tipo MP 152 lenticular ou similar - E = 4,70 mm, H = 3,65 m e vão = 6,25 m</t>
  </si>
  <si>
    <t>Chapa múltipla metálica corrugada galvanizada tipo MP 152 lenticular ou similar - E = 6,40 mm, H = 3,75 m e vão = 6,40 m</t>
  </si>
  <si>
    <t>Chapa múltipla metálica corrugada galvanizada tipo MP 152 lenticular ou similar - E = 6,40 mm, H = 3,85 m e vão = 6,60 m</t>
  </si>
  <si>
    <t>Chapa múltipla metálica corrugada galvanizada tipo MP 152 ou similar para passagem de gado - E = 2,70 mm, H = 2,25 m e vão = 2,20 m</t>
  </si>
  <si>
    <t>Chapa múltipla metálica corrugada galvanizada tipo MP 152 ou similar para passagem de gado - E = 2,70 mm, H = 3,10 m e vão = 2,90 m</t>
  </si>
  <si>
    <t>Chapa múltipla metálica corrugada galvanizada tipo MP 152 ou similar para passagem inferior - E = 2,70 mm, H = 3,50 m e vão = 3,70 m</t>
  </si>
  <si>
    <t>Chapa múltipla metálica corrugada galvanizada tipo MP 152 ou similar para passagem inferior - E = 2,70 mm, H = 3,60 m e vão = 3,90 m</t>
  </si>
  <si>
    <t>Chapa múltipla metálica corrugada galvanizada tipo MP 152 ou similar para passagem inferior - E = 2,70 mm, H = 3,75 m e vão = 4,00 m</t>
  </si>
  <si>
    <t>Chapa múltipla metálica corrugada galvanizada tipo MP 152 ou similar para passagem inferior - E = 2,70 mm, H = 3,90 m e vão = 4,20 m</t>
  </si>
  <si>
    <t>Chapa múltipla metálica corrugada galvanizada tipo MP 152 ou similar para passagem inferior - E = 2,70 mm, H = 4,10 m e vão = 4,25 m</t>
  </si>
  <si>
    <t>Chapa múltipla metálica corrugada galvanizada tipo MP 152 ou similar para passagem inferior - E = 2,70 mm, H = 4,25 m e vão = 4,40 m</t>
  </si>
  <si>
    <t>Chapa múltipla metálica corrugada galvanizada tipo MP 152 ou similar para passagem inferior - E = 2,70 mm, H = 4,40 m e vão = 4,50 m</t>
  </si>
  <si>
    <t>Chapa múltipla metálica corrugada galvanizada tipo MP 152 ou similar para passagem inferior - E = 3,40 mm, H = 4,50 m e vão = 4,70 m</t>
  </si>
  <si>
    <t>Chapa múltipla metálica corrugada galvanizada tipo MP 152 ou similar para passagem inferior - E = 3,40 mm, H = 4,75 m e vão = 4,80 m</t>
  </si>
  <si>
    <t>Chapa múltipla metálica corrugada galvanizada tipo MP 152 ou similar para passagem inferior - E = 3,40 mm, H = 4,85 m e vão = 5,00 m</t>
  </si>
  <si>
    <t>Chapa múltipla metálica corrugada galvanizada tipo MP 152 ou similar para passagem inferior - E = 3,40 mm, H = 4,90 m e vão = 5,15 m</t>
  </si>
  <si>
    <t>Chapa múltipla metálica corrugada galvanizada tipo MP 152 ou similar para passagem inferior - E = 3,40 mm, H = 5,00 m e vão = 5,25 m</t>
  </si>
  <si>
    <t>Chapa múltipla metálica corrugada galvanizada tipo MP 152 ou similar para passagem inferior - E = 3,40 mm, H = 5,30 m e vão = 5,30 m</t>
  </si>
  <si>
    <t>Chapa múltipla metálica corrugada galvanizada tipo MP 152 ou similar para passagem inferior - E = 3,90 mm, H = 5,25 m e vão = 5,65 m</t>
  </si>
  <si>
    <t>Chapa múltipla metálica corrugada galvanizada tipo MP 152 ou similar para passagem inferior - E = 4,70 mm, H = 5,30 m e vão = 5,85 m</t>
  </si>
  <si>
    <t>Chapa múltipla metálica corrugada galvanizada tipo MP 152 ou similar para passagem inferior - E = 4,70 mm, H = 5,45 m e vão = 6,00 m</t>
  </si>
  <si>
    <t>Chapa múltipla metálica corrugada galvanizada tipo MP 152 ou similar para passagem inferior - E = 4,70 mm, H = 5,50 m e vão = 6,25 m</t>
  </si>
  <si>
    <t>Chapa múltipla metálica corrugada galvanizada de arco alto tipo MP 152S ou similar - E = 4,70 mm, H = 2,77 m e vão = 6,12 m</t>
  </si>
  <si>
    <t>Chapa múltipla metálica corrugada galvanizada de arco alto tipo MP 152S ou similar - E = 4,70 mm, H = 3,68 m e vão = 6,30 m</t>
  </si>
  <si>
    <t>Chapa múltipla metálica corrugada galvanizada de arco alto tipo MP 152S ou similar - E = 4,70 mm, H = 3,56 m e vão = 6,55 m</t>
  </si>
  <si>
    <t>Chapa múltipla metálica corrugada galvanizada de arco alto tipo MP 152S ou similar - E = 4,70 mm, H = 4,42 m e vão = 6,96 m</t>
  </si>
  <si>
    <t>Chapa múltipla metálica corrugada galvanizada de arco alto tipo MP 152S ou similar - E = 4,70 mm, H = 3,61 m e vão = 6,78 m</t>
  </si>
  <si>
    <t>Chapa múltipla metálica corrugada galvanizada de arco alto tipo MP 152S ou similar - E = 4,70 mm, H = 4,27 m e vão = 6,99 m</t>
  </si>
  <si>
    <t>Chapa múltipla metálica corrugada galvanizada de arco alto tipo MP 152S ou similar - E = 4,70 mm, H = 3,63 m e vão = 7,01 m</t>
  </si>
  <si>
    <t>Chapa múltipla metálica corrugada galvanizada de arco alto tipo MP 152S ou similar - E = 4,70 mm, H = 4,52 m e vão = 7,42 m</t>
  </si>
  <si>
    <t>Chapa múltipla metálica corrugada galvanizada de arco alto tipo MP 152S ou similar - E = 4,70 mm, H = 3,68 m e vão = 7,24 m</t>
  </si>
  <si>
    <t>Chapa múltipla metálica corrugada galvanizada de arco alto tipo MP 152S ou similar - E = 4,70 mm, H = 4,19 m e vão = 7,47 m</t>
  </si>
  <si>
    <t>Chapa múltipla metálica corrugada galvanizada de arco alto tipo MP 152S ou similar - E = 4,70 mm, H = 4,60 m e vão = 7,85 m</t>
  </si>
  <si>
    <t>Chapa múltipla metálica corrugada galvanizada de arco alto tipo MP 152S ou similar - E = 4,70 mm, H = 3,99 m e vão = 7,67 m</t>
  </si>
  <si>
    <t>Chapa múltipla metálica corrugada galvanizada de arco alto tipo MP 152S ou similar - E = 4,70 mm, H = 4,65 m e vão = 8,08 m</t>
  </si>
  <si>
    <t>Chapa múltipla metálica corrugada galvanizada de arco alto tipo MP 152S ou similar - E = 4,70 mm, H = 4,04 m e vão = 7,90 m</t>
  </si>
  <si>
    <t>Chapa múltipla metálica corrugada galvanizada de arco alto tipo MP 152S ou similar - E = 4,70 mm, H = 4,70 m e vão = 8,31 m</t>
  </si>
  <si>
    <t>Chapa múltipla metálica corrugada galvanizada de arco alto tipo MP 152S ou similar - E = 4,70 mm, H = 4,11 m e vão = 8,36 m</t>
  </si>
  <si>
    <t>Chapa múltipla metálica corrugada galvanizada de arco alto tipo MP 152S ou similar - E = 4,70 mm, H = 5,00 m e vão = 8,97 m</t>
  </si>
  <si>
    <t>Chapa múltipla metálica corrugada galvanizada de arco alto tipo MP 152S ou similar - E = 4,70 mm, H = 4,39 m e vão = 8,59 m</t>
  </si>
  <si>
    <t>Chapa múltipla metálica corrugada galvanizada de arco alto tipo MP 152S ou similar - E = 4,70 mm, H = 5,49 m e vão = 9,17 m</t>
  </si>
  <si>
    <t>Chapa múltipla metálica corrugada galvanizada de arco alto tipo MP 152S ou similar - E = 4,70 mm, H = 4,70 m e vão = 9,22 m</t>
  </si>
  <si>
    <t>Chapa múltipla metálica corrugada galvanizada de arco alto tipo MP 152S ou similar - E = 4,70 mm, H = 5,59 m e vão = 9,63 m</t>
  </si>
  <si>
    <t>Chapa múltipla metálica corrugada galvanizada de arco alto tipo MP 152S ou similar - E = 4,70 mm, H = 4,75 m e vão = 9,45 m</t>
  </si>
  <si>
    <t>Chapa múltipla metálica corrugada galvanizada de arco alto tipo MP 152S ou similar - E = 4,70 mm, H = 5,41 m e vão = 9,65 m</t>
  </si>
  <si>
    <t>Chapa múltipla metálica corrugada galvanizada de arco alto tipo MP 152S ou similar - E = 4,70 mm, H = 6,07 m e vão = 9,86 m</t>
  </si>
  <si>
    <t>Chapa múltipla metálica corrugada galvanizada de arco alto tipo MP 152S ou similar - E = 4,70 mm, H = 5,23 m e vão = 9,68 m</t>
  </si>
  <si>
    <t>Chapa múltipla metálica corrugada galvanizada de arco alto tipo MP 152S ou similar - E = 4,70 mm, H = 6,12 m e vão = 10,08 m</t>
  </si>
  <si>
    <t>Chapa múltipla metálica corrugada galvanizada de arco alto tipo MP 152S ou similar - E = 4,70 mm, H = 5,28 m e vão = 9,91 m</t>
  </si>
  <si>
    <t>Chapa múltipla metálica corrugada galvanizada de arco alto tipo MP 152S ou similar - E = 4,70 mm, H = 6,17 m e vão = 10,31 m</t>
  </si>
  <si>
    <t>Chapa múltipla metálica corrugada galvanizada de arco alto tipo MP 152S ou similar - E = 4,70 mm, H = 5,38 m e vão = 10,36 m</t>
  </si>
  <si>
    <t>Chapa múltipla metálica corrugada galvanizada de arco alto tipo MP 152S ou similar - E = 4,70 mm, H = 6,05 m e vão = 10,54 m</t>
  </si>
  <si>
    <t>Chapa múltipla metálica corrugada galvanizada de arco alto tipo MP 152S ou similar - E = 4,70 mm, H = 6,48 m e vão = 10,74 m</t>
  </si>
  <si>
    <t>Chapa múltipla metálica corrugada galvanizada de arco alto tipo MP 152S ou similar - E = 4,70 mm, H = 7,12 m e vão = 11,35 m</t>
  </si>
  <si>
    <t>Chapa múltipla metálica corrugada galvanizada de arco alto tipo MP 152S ou similar - E = 6,40 mm, H = 5,41 m e vão = 10,57 m</t>
  </si>
  <si>
    <t>Chapa múltipla metálica corrugada galvanizada de arco alto tipo MP 152S ou similar - E = 6,40 mm, H = 6,10 m e vão = 10,77 m</t>
  </si>
  <si>
    <t>Chapa múltipla metálica corrugada galvanizada de arco alto tipo MP 152S ou similar - E = 6,40 mm, H = 6,53 m e vão = 10,97 m</t>
  </si>
  <si>
    <t>Chapa múltipla metálica corrugada galvanizada de arco alto tipo MP 152S ou similar - E = 6,40 mm, H = 7,16 m e vão = 11,58 m</t>
  </si>
  <si>
    <t>Chapa múltipla metálica corrugada galvanizada tipo MP 152S ovoide ou similar - E = 4,70 mm, H = 7,82 m e vão = 7,21 m</t>
  </si>
  <si>
    <t>Chapa múltipla metálica corrugada galvanizada tipo MP 152S ovoide ou similar - E = 4,70 mm, H = 7,87 m e vão = 7,31 m</t>
  </si>
  <si>
    <t>Chapa múltipla metálica corrugada galvanizada tipo MP 152S ovoide ou similar - E = 4,70 mm, H = 7,90 m e vão = 7,77 m</t>
  </si>
  <si>
    <t>Chapa múltipla metálica corrugada galvanizada tipo MP 152S ovoide ou similar - E = 4,70 mm, H = 8,44 m e vão = 7,57 m</t>
  </si>
  <si>
    <t>Chapa múltipla metálica corrugada galvanizada tipo MP 152S ovoide ou similar - E = 4,70 mm, H = 8,23 m e vão = 8,36 m</t>
  </si>
  <si>
    <t>Chapa múltipla metálica corrugada galvanizada tipo MP 152S ovoide ou similar - E = 4,70 mm, H = 8,01 m e vão = 8,13 m</t>
  </si>
  <si>
    <t>Chapa múltipla metálica corrugada galvanizada tipo MP 152S ovoide ou similar - E = 4,70 mm, H = 8,48 m e vão = 8,56 m</t>
  </si>
  <si>
    <t>Chapa múltipla metálica corrugada galvanizada tipo MP 152S ovoide ou similar - E = 4,70 mm, H = 9,32 m e vão = 8,71 m</t>
  </si>
  <si>
    <t>Chapa múltipla metálica corrugada galvanizada tipo MP 152S ovoide ou similar - E = 4,70 mm, H = 9,04 m e vão = 9,15 m</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</si>
  <si>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</si>
  <si>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</si>
  <si>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</si>
  <si>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</si>
  <si>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</si>
  <si>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Chumbador em aço CA 25</t>
  </si>
  <si>
    <t>Arame liso em aço galvanizado - D = 1,24 mm (18 BWG)</t>
  </si>
  <si>
    <t>Tela de poliamida - malha de 60 fios/cm</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</si>
  <si>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</si>
  <si>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</si>
  <si>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</si>
  <si>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</si>
  <si>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</si>
  <si>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</si>
  <si>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</si>
  <si>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</si>
  <si>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</si>
  <si>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</si>
  <si>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</si>
  <si>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</si>
  <si>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</si>
  <si>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</si>
  <si>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</si>
  <si>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</si>
  <si>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</si>
  <si>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</si>
  <si>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</si>
  <si>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</si>
  <si>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</si>
  <si>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</si>
  <si>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</si>
  <si>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</si>
  <si>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</si>
  <si>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</si>
  <si>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</si>
  <si>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</si>
  <si>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</si>
  <si>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</si>
  <si>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</si>
  <si>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</si>
  <si>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</si>
  <si>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</si>
  <si>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</si>
  <si>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</si>
  <si>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</si>
  <si>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</si>
  <si>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</si>
  <si>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</si>
  <si>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</si>
  <si>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</si>
  <si>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</si>
  <si>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</si>
  <si>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</si>
  <si>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</si>
  <si>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</si>
  <si>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</si>
  <si>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</si>
  <si>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Tinta em pó à base de resina poliéster</t>
  </si>
  <si>
    <t>Apoio de neoprene não fretado - C = 100 mm, L = 100 mm e E = 20 mm</t>
  </si>
  <si>
    <t>Porca sextavada em aço galvanizado para parafuso - D = 9,525 mm (3/8")</t>
  </si>
  <si>
    <t>Porca sextavada em aço galvanizado para parafuso - D = 12 mm (M12)</t>
  </si>
  <si>
    <t>Parafuso de cabeça sextavada em aço galvanizado, classe 8.8 - D = 12 mm (M12) e C = 30 mm</t>
  </si>
  <si>
    <t>Ligação tipo barra chata em aço galvanizado para contenção - L = 45 mm e E = 4 mm</t>
  </si>
  <si>
    <t>Fita metálica SAE 1010/1020 para solo reforçado - L = 50 mm e E = 4 mm</t>
  </si>
  <si>
    <t>Tubo PEAD PE 100 PN 5 para estais - D = 140 mm</t>
  </si>
  <si>
    <t>Tubo PEAD PE 100 PN 5 para estais - D = 160 mm</t>
  </si>
  <si>
    <t>Tubo PEAD PE 100 PN 5 para estais - D = 180 mm</t>
  </si>
  <si>
    <t>Tubo PEAD PE 100 PN 5 para estais - D = 200 mm</t>
  </si>
  <si>
    <t>Tubo PEAD PE 100 PN 5 para estais - D = 225 mm</t>
  </si>
  <si>
    <t>Tubo PEAD PE 100 PN 5 para estais - D = 250 mm</t>
  </si>
  <si>
    <t>Tubo PEAD PE 100 PN 5 para estais - D = 280 mm</t>
  </si>
  <si>
    <t>Tubo PEAD PE 100 PN 5 para estais - D = 315 mm</t>
  </si>
  <si>
    <t>Tubo antivandalismo em aço galvanizado para estais de 12 cordoalhas - D = 15,7 mm</t>
  </si>
  <si>
    <t>Tubo antivandalismo em aço galvanizado para estais de 19 cordoalhas - D = 15,7 mm</t>
  </si>
  <si>
    <t>Tubo antivandalismo em aço galvanizado para estais de 22 cordoalhas - D = 15,7 mm</t>
  </si>
  <si>
    <t>Tubo antivandalismo em aço galvanizado para estais de 31 cordoalhas - D = 15,7 mm</t>
  </si>
  <si>
    <t>Tubo antivandalismo em aço galvanizado para estais de 37 cordoalhas - D = 15,7 mm</t>
  </si>
  <si>
    <t>Tubo antivandalismo em aço galvanizado para estais de 43 cordoalhas - D = 15,7 mm</t>
  </si>
  <si>
    <t>Tubo antivandalismo em aço galvanizado para estais de 55 cordoalhas - D = 15,7 mm</t>
  </si>
  <si>
    <t>Tubo antivandalismo em aço galvanizado para estais de 61 cordoalhas - D = 15,7 mm</t>
  </si>
  <si>
    <t>Tubo antivandalismo em aço galvanizado para estais de 73 cordoalhas - D = 15,7 mm</t>
  </si>
  <si>
    <t>Tubo antivandalismo em aço galvanizado para estais de 85 cordoalhas - D = 15,7 mm</t>
  </si>
  <si>
    <t>Tubo antivandalismo em aço galvanizado para estais de 91 cordoalhas - D = 15,7 mm</t>
  </si>
  <si>
    <t>Tubo fôrma lado fixo em aço galvanizado para estais de 12 cordoalhas - D = 15,7 mm</t>
  </si>
  <si>
    <t>Tubo fôrma lado fixo em aço galvanizado para estais de 19 cordoalhas - D = 15,7 mm</t>
  </si>
  <si>
    <t>Tubo fôrma lado fixo em aço galvanizado para estais de 22 cordoalhas - D = 15,7 mm</t>
  </si>
  <si>
    <t>Tubo fôrma lado fixo em aço galvanizado para estais de 31 cordoalhas - D = 15,7 mm</t>
  </si>
  <si>
    <t>Tubo fôrma lado fixo em aço galvanizado para estais de 37 cordoalhas - D = 15,7 mm</t>
  </si>
  <si>
    <t>Tubo fôrma lado fixo em aço galvanizado para estais de 43 cordoalhas - D = 15,7 mm</t>
  </si>
  <si>
    <t>Tubo fôrma lado fixo em aço galvanizado para estais de 55 cordoalhas - D = 15,7 mm</t>
  </si>
  <si>
    <t>Tubo fôrma lado fixo em aço galvanizado para estais de 61 cordoalhas - D = 15,7 mm</t>
  </si>
  <si>
    <t>Tubo fôrma lado fixo em aço galvanizado para estais de 73 cordoalhas - D = 15,7 mm</t>
  </si>
  <si>
    <t>Tubo fôrma lado fixo em aço galvanizado para estais de 85 cordoalhas - D = 15,7 mm</t>
  </si>
  <si>
    <t>Tubo fôrma lado fixo em aço galvanizado para estais de 91 cordoalhas - D = 15,7 mm</t>
  </si>
  <si>
    <t>Tubo fôrma lado regulável em aço galvanizado para estais de 12 cordoalhas - D = 15,7 mm</t>
  </si>
  <si>
    <t>Tubo fôrma lado regulável em aço galvanizado para estais de 19 cordoalhas - D = 15,7 mm</t>
  </si>
  <si>
    <t>Tubo fôrma lado regulável em aço galvanizado para estais de 22 cordoalhas - D = 15,7 mm</t>
  </si>
  <si>
    <t>Tubo fôrma lado regulável em aço galvanizado para estais de 31 cordoalhas - D = 15,7 mm</t>
  </si>
  <si>
    <t>Tubo fôrma lado regulável em aço galvanizado para estais de 37 cordoalhas - D = 15,7 mm</t>
  </si>
  <si>
    <t>Tubo fôrma lado regulável em aço galvanizado para estais de 43 cordoalhas - D = 15,7 mm</t>
  </si>
  <si>
    <t>Tubo fôrma lado regulável em aço galvanizado para estais de 55 cordoalhas - D = 15,7 mm</t>
  </si>
  <si>
    <t>Tubo fôrma lado regulável em aço galvanizado para estais de 61 cordoalhas - D = 15,7 mm</t>
  </si>
  <si>
    <t>Tubo fôrma lado regulável em aço galvanizado para estais de 73 cordoalhas - D = 15,7 mm</t>
  </si>
  <si>
    <t>Tubo fôrma lado regulável em aço galvanizado para estais de 85 cordoalhas - D = 15,7 mm</t>
  </si>
  <si>
    <t>Tubo fôrma lado regulável em aço galvanizado para estais de 91 cordoalhas - D = 15,7 mm</t>
  </si>
  <si>
    <t>Coroa de botões esféricos - Ring bit - D = 104 mm (4 3/32")</t>
  </si>
  <si>
    <t>M3225</t>
  </si>
  <si>
    <t>Película retrorrefletiva tipo III + SI (sinal impresso com película de sobreposição tipo V)</t>
  </si>
  <si>
    <t>Tubo de revestimento em aço-carbono schedule 40 - DN = 101,6 mm (4")</t>
  </si>
  <si>
    <t>Cimento asfáltico de petróleo com borracha - CAP 50/70 com 15% de borracha de pneu</t>
  </si>
  <si>
    <t>Película retrorrefletiva tipo I + SI (sinal impresso com película de sobreposição tipo V)</t>
  </si>
  <si>
    <t>Chapa de poliéster reforçada com fibra de vidro - E = 2,0 mm</t>
  </si>
  <si>
    <t>Chapa de alumínio composto (ACM) - E = 3,0 mm</t>
  </si>
  <si>
    <t>M3232</t>
  </si>
  <si>
    <t>Película retrorrefletiva tipo X + SI (sinal impresso com película de sobreposição tipo V)</t>
  </si>
  <si>
    <t>Fita adesiva estrutural dupla-face - E = 2 mm e L = 25 mm</t>
  </si>
  <si>
    <t>Película retrorrefletiva tipo III + SI</t>
  </si>
  <si>
    <t>Película retrorrefletiva tipo III</t>
  </si>
  <si>
    <t>Duto flexível de ventilação de poliéster aluminizado sem isolamento - D = 200 mm</t>
  </si>
  <si>
    <t>Cabo de cobre flexível antichama isolado em HEPR - tensão de 0,6/1,0 kV e seção de 2 x 6 mm²</t>
  </si>
  <si>
    <t>Cabo de cobre flexível antichama isolado em HEPR - tensão de 0,6/1,0 kV e seção de 4 x 6 mm²</t>
  </si>
  <si>
    <t>Tinta plástica à base de resina metacrílica aplicada a frio por aspersão (spray)</t>
  </si>
  <si>
    <t>Ancoragem fixa para estais de 12 cordoalhas - D = 15,7 mm</t>
  </si>
  <si>
    <t>Ancoragem fixa para estais de 22 cordoalhas - D = 15,7 mm</t>
  </si>
  <si>
    <t>Ancoragem fixa para estais de 43 cordoalhas - D = 15,7 mm</t>
  </si>
  <si>
    <t>Ancoragem fixa para estais de 85 cordoalhas - D = 15,7 mm</t>
  </si>
  <si>
    <t>Ancoragem regulável para estais de 12 cordoalhas - D = 15,7 mm</t>
  </si>
  <si>
    <t>Ancoragem regulável para estais de 22 cordoalhas - D = 15,7 mm</t>
  </si>
  <si>
    <t>Ancoragem regulável para estais de 43 cordoalhas - D = 15,7 mm</t>
  </si>
  <si>
    <t>Ancoragem regulável para estais de 85 cordoalhas - D = 15,7 mm</t>
  </si>
  <si>
    <t>Tubo PEAD PE 100 PN 5 para estais - D = 110 mm</t>
  </si>
  <si>
    <t>Arruela lisa em aço zincado branco para parafuso - D = 9,525 mm (3/8")</t>
  </si>
  <si>
    <t>Viga de madeira - E = 5 cm e L = 11 cm</t>
  </si>
  <si>
    <t>M3353</t>
  </si>
  <si>
    <t>Purgador plástico</t>
  </si>
  <si>
    <t>Chumbador de expansão controlada por torque em aço zincado para concreto - D = 8,0 mm</t>
  </si>
  <si>
    <t>Corrente de elo soldado em aço SAE 1010/1020 com acabamento polido - E = 25,00 mm (1")</t>
  </si>
  <si>
    <t>Corrente de elo soldado em aço SAE 1010/1020 com acabamento polido - E = 12,50 mm (1/2")</t>
  </si>
  <si>
    <t>Corrente de elo soldado em aço SAE 1010/1020 com acabamento polido - E = 19,00 mm (3/4")</t>
  </si>
  <si>
    <t>Lanterna de sinalização náutica com acessórios de fixação - alcance 2 mn</t>
  </si>
  <si>
    <t>Lanterna de sinalização náutica com acessórios de fixação - alcance 3 mn</t>
  </si>
  <si>
    <t>Lanterna de sinalização náutica com acessórios de fixação - alcance 4 mn</t>
  </si>
  <si>
    <t>Lanterna de sinalização náutica com acessórios de fixação - alcance 6 mn</t>
  </si>
  <si>
    <t>Lanterna de sinalização náutica com acessórios de fixação - alcance 8 mn</t>
  </si>
  <si>
    <t>Manilha âncora em aço forjado com porca e cupilha - DN = 16,0 mm (5/8")</t>
  </si>
  <si>
    <t>Manilha reta em aço forjado com porca e cupilha - DN = 38,1 mm (1 1/2")</t>
  </si>
  <si>
    <t>Manilha reta em aço forjado com porca e cupilha - DN = 25,4 mm (1")</t>
  </si>
  <si>
    <t>Suporte polimérico ecológico maciço colapsível para placa de sinalização - seção de 10 x 10 cm</t>
  </si>
  <si>
    <t>Placa de ancoragem para tirante de barra de aço - E = 12,7 mm e seção de 160 x 160 mm</t>
  </si>
  <si>
    <t>Revestimento asfáltico</t>
  </si>
  <si>
    <t>Camada granular (base ou sub-base)</t>
  </si>
  <si>
    <t>Material demolido - remendo profundo</t>
  </si>
  <si>
    <t>Material de 3ª categoria</t>
  </si>
  <si>
    <t>Grãos, agregados e solos derramados na pista</t>
  </si>
  <si>
    <t>M3516</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</si>
  <si>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</si>
  <si>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</si>
  <si>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</si>
  <si>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</si>
  <si>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</si>
  <si>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</si>
  <si>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</si>
  <si>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</si>
  <si>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</si>
  <si>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</si>
  <si>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</si>
  <si>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</si>
  <si>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</si>
  <si>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</si>
  <si>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</si>
  <si>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</si>
  <si>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</si>
  <si>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</si>
  <si>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</si>
  <si>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</si>
  <si>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</si>
  <si>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</si>
  <si>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</si>
  <si>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</si>
  <si>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</si>
  <si>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</si>
  <si>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</si>
  <si>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</si>
  <si>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</si>
  <si>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</si>
  <si>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</si>
  <si>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</si>
  <si>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</si>
  <si>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</si>
  <si>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</si>
  <si>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</si>
  <si>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</si>
  <si>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</si>
  <si>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</si>
  <si>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</si>
  <si>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</si>
  <si>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</si>
  <si>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</si>
  <si>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</si>
  <si>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</si>
  <si>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</si>
  <si>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</si>
  <si>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</si>
  <si>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</si>
  <si>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</si>
  <si>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</si>
  <si>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</si>
  <si>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</si>
  <si>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</si>
  <si>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</si>
  <si>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</si>
  <si>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</si>
  <si>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</si>
  <si>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</si>
  <si>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</si>
  <si>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</si>
  <si>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</si>
  <si>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</si>
  <si>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</si>
  <si>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</si>
  <si>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</si>
  <si>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</si>
  <si>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</si>
  <si>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</si>
  <si>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</si>
  <si>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</si>
  <si>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</si>
  <si>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</si>
  <si>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</si>
  <si>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</si>
  <si>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</si>
  <si>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</si>
  <si>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</si>
  <si>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</si>
  <si>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</si>
  <si>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</si>
  <si>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</si>
  <si>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</si>
  <si>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</si>
  <si>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</si>
  <si>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</si>
  <si>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</si>
  <si>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</si>
  <si>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</si>
  <si>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</si>
  <si>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</si>
  <si>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</si>
  <si>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</si>
  <si>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</si>
  <si>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</si>
  <si>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</si>
  <si>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</si>
  <si>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</si>
  <si>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</si>
  <si>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</si>
  <si>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</si>
  <si>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</si>
  <si>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</si>
  <si>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</si>
  <si>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</si>
  <si>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</si>
  <si>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</si>
  <si>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</si>
  <si>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</si>
  <si>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</si>
  <si>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</si>
  <si>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</si>
  <si>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</si>
  <si>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</si>
  <si>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</si>
  <si>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</si>
  <si>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</si>
  <si>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</si>
  <si>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</si>
  <si>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</si>
  <si>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</si>
  <si>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</si>
  <si>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</si>
  <si>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</si>
  <si>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</si>
  <si>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</si>
  <si>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</si>
  <si>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</si>
  <si>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</si>
  <si>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</si>
  <si>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</si>
  <si>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</si>
  <si>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</si>
  <si>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</si>
  <si>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</si>
  <si>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</si>
  <si>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</si>
  <si>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</si>
  <si>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</si>
  <si>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</si>
  <si>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</si>
  <si>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</si>
  <si>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</si>
  <si>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</si>
  <si>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</si>
  <si>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</si>
  <si>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</si>
  <si>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</si>
  <si>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</si>
  <si>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</si>
  <si>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</si>
  <si>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</si>
  <si>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</si>
  <si>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</si>
  <si>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</si>
  <si>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</si>
  <si>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</si>
  <si>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</si>
  <si>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</si>
  <si>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</si>
  <si>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</si>
  <si>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</si>
  <si>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</si>
  <si>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</si>
  <si>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</si>
  <si>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</si>
  <si>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</si>
  <si>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</si>
  <si>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</si>
  <si>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</si>
  <si>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</si>
  <si>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</si>
  <si>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</si>
  <si>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</si>
  <si>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</si>
  <si>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</si>
  <si>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</si>
  <si>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</si>
  <si>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</si>
  <si>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</si>
  <si>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</si>
  <si>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</si>
  <si>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</si>
  <si>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</si>
  <si>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</si>
  <si>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</si>
  <si>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</si>
  <si>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Emulsão asfáltica com polímero - RR-1C-E</t>
  </si>
  <si>
    <t>Reservatório metálico tipo taça - capacidade de 5.000 l</t>
  </si>
  <si>
    <t>Reservatório metálico tipo taça - capacidade de 10.000 l</t>
  </si>
  <si>
    <t>Reservatório metálico tipo taça - capacidade de 20.000 l</t>
  </si>
  <si>
    <t>Reservatório metálico tipo taça - capacidade de 30.000 l</t>
  </si>
  <si>
    <t>AMV tipo TR37, abertura 1:8, bitola métrica</t>
  </si>
  <si>
    <t>AMV tipo TR37, abertura 1:10, bitola métrica</t>
  </si>
  <si>
    <t>AMV tipo TR37, abertura 1:12, bitola métrica</t>
  </si>
  <si>
    <t>AMV tipo TR37, abertura 1:14, bitola métrica</t>
  </si>
  <si>
    <t>Bico para corte a plasma manual - 65A</t>
  </si>
  <si>
    <t>Bico para corte a plasma manual - 45A</t>
  </si>
  <si>
    <t>Bocal para corte a plasma manual - 45A/65A</t>
  </si>
  <si>
    <t>Capa de retenção para corte a plasma manual - 45A/65A</t>
  </si>
  <si>
    <t>Eletrodo para corte a plasma manual - 45A/65A</t>
  </si>
  <si>
    <t>Distribuidor de gás para corte a plasma manual - 45A/65A</t>
  </si>
  <si>
    <t>Parafuso de cabeça sextavada em aço inox - D = 12,7 mm (1/2") e C = 38,1 mm (1.1/2")</t>
  </si>
  <si>
    <t>Porca sextavada em aço inox para parafuso - D = 12,7 mm (1/2")</t>
  </si>
  <si>
    <t>Arruela lisa em aço inox - D = 12,7 mm (1/2")</t>
  </si>
  <si>
    <t>Disco de corte com 80 dentes multimaterial - D = 250 mm</t>
  </si>
  <si>
    <t>Lixa d'água Nº 360</t>
  </si>
  <si>
    <t>Diluente para tinta epóxi bicomponente ou tricomponente</t>
  </si>
  <si>
    <t>Tinta à base de resina epóxi óxido de ferro</t>
  </si>
  <si>
    <t>Tinta esmalte poliuretano bicomponente</t>
  </si>
  <si>
    <t>Catalisador para tinta fosfatizante</t>
  </si>
  <si>
    <t>Tinta fosfatizante para fundo preparador de pintura</t>
  </si>
  <si>
    <t>Luva em aço galvanizado com rosca BSP classe leve - D = 12,5 mm (1/2")</t>
  </si>
  <si>
    <t>Plug tipo bujão em aço galvanizado com rosca BSP - D = 15 mm (1/2")</t>
  </si>
  <si>
    <t>Tubo em aço-carbono - E = 3,35 mm e D = 80 mm (3")</t>
  </si>
  <si>
    <t>Tubo em aço-carbono - E = 3,00 mm e D = 150 mm (6")</t>
  </si>
  <si>
    <t>Cantoneira em alumínio de abas iguais - L = 38,1 mm e E = 4,76 mm</t>
  </si>
  <si>
    <t>Parafuso de cabeça sextavada em aço inox - D = 8 mm (M8) e C = 20 mm</t>
  </si>
  <si>
    <t>Porca sextavada em aço inox para parafuso - D = 8 mm (M8)</t>
  </si>
  <si>
    <t>Arruela lisa em aço inox para parafuso - D = 8,4 mm (M8)</t>
  </si>
  <si>
    <t>Arruela de pressão em aço inox para parafuso - D = 8,1 mm (M8)</t>
  </si>
  <si>
    <t>Parafuso de cabeça sextavada em aço inox - D = 12,7 mm (1/2") e C = 19,05 mm (3/4")</t>
  </si>
  <si>
    <t>Barra redonda em aço SAE 1020 - D = 25,4 mm (1")</t>
  </si>
  <si>
    <t>M3947</t>
  </si>
  <si>
    <t>Tubo em aço - E = 3,00 mm e seção de 40 x 40 mm</t>
  </si>
  <si>
    <t>M3949</t>
  </si>
  <si>
    <t>Desmoldante para fôrmas metálicas</t>
  </si>
  <si>
    <t>Arame E70S6 para solda MIG/MAG - D = 0,9 mm</t>
  </si>
  <si>
    <t>Escoramento contínuo de cavas em estaca prancha de largura até 400 mm</t>
  </si>
  <si>
    <t>Tapume madeira compensada resinada e= 12mm h=2,20m, estr. c/ mad reflorest., incl mont, pintura esmalte sint, adesivo "DER-ES" 60x60cm a cada 10m e faixas c/ pintura esmalte sintético nas cores azul c/ h=30cm e rosa c/ h=10cm</t>
  </si>
  <si>
    <t>PORTA EM MADEIRA DE LEI TIPO ANGELIM PEDRA OU EQUIV.,ESP. 30 MM, MACIÇA C/ FRISO P/ VERNIZ, PADRÃO SEDU, COM VISOR, INCLUSIVE ALIZARES, DOBRADIÇAS E FECHADURA DE BOLA EXTERNA, EXCLUSIVE MARCO</t>
  </si>
  <si>
    <t>Telha em aço galvalume trapezoidal 40, e=0.50mm, pintura cor branca nas duas faces, inclusive acessório de fixação Ref. Santo André, Eternit, Metform ou equivalente</t>
  </si>
  <si>
    <t>Forro PVC branco L = 20 cm, frisado, estruturado por perfis de aço galvanizado e tirantes rígidos fabricado de acordo com a NBR-14285, colocado</t>
  </si>
  <si>
    <t>Rodapé de cerâmica PEI-3, assentado com argamassa de cimento cola h = 7.0 cm, inclusive rejuntamento com cimento branco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</si>
  <si>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</si>
  <si>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</si>
  <si>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</si>
  <si>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</si>
  <si>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</si>
  <si>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Caixa de passagem 100x100x80mm, chapa 18, com tampa parafusada</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</si>
  <si>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</si>
  <si>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</si>
  <si>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</si>
  <si>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</si>
  <si>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</si>
  <si>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</si>
  <si>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</si>
  <si>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</si>
  <si>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</si>
  <si>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</si>
  <si>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</si>
  <si>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</si>
  <si>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</si>
  <si>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</si>
  <si>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</si>
  <si>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</si>
  <si>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</si>
  <si>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</si>
  <si>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</si>
  <si>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</si>
  <si>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</si>
  <si>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</si>
  <si>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</si>
  <si>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</si>
  <si>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</si>
  <si>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</si>
  <si>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</si>
  <si>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</si>
  <si>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</si>
  <si>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</si>
  <si>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</si>
  <si>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</si>
  <si>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</si>
  <si>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</si>
  <si>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</si>
  <si>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</si>
  <si>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</si>
  <si>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</si>
  <si>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</si>
  <si>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</si>
  <si>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</si>
  <si>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</si>
  <si>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</si>
  <si>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</si>
  <si>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</si>
  <si>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</si>
  <si>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</si>
  <si>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</si>
  <si>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</si>
  <si>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</si>
  <si>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</si>
  <si>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</si>
  <si>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</si>
  <si>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</si>
  <si>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</si>
  <si>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</si>
  <si>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</si>
  <si>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</si>
  <si>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</si>
  <si>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</si>
  <si>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</si>
  <si>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</si>
  <si>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</si>
  <si>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</si>
  <si>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</si>
  <si>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</si>
  <si>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</si>
  <si>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</si>
  <si>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</si>
  <si>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</si>
  <si>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</si>
  <si>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</si>
  <si>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</si>
  <si>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</si>
  <si>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</si>
  <si>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</si>
  <si>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</si>
  <si>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</si>
  <si>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</si>
  <si>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</si>
  <si>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</si>
  <si>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</si>
  <si>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</si>
  <si>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</si>
  <si>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</si>
  <si>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</si>
  <si>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</si>
  <si>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</si>
  <si>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</si>
  <si>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</si>
  <si>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</si>
  <si>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</si>
  <si>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</si>
  <si>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</si>
  <si>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</si>
  <si>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</si>
  <si>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</si>
  <si>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</si>
  <si>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Espelho 4" x 2" com conector RJ 45 fêmea CAT. 5e</t>
  </si>
  <si>
    <t>Fornecimento e instalação de Cabo de rede par trançado 4 pares Categoria 5e</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</si>
  <si>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</si>
  <si>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</si>
  <si>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</si>
  <si>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</si>
  <si>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</si>
  <si>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</si>
  <si>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</si>
  <si>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</si>
  <si>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</si>
  <si>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</si>
  <si>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</si>
  <si>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</si>
  <si>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</si>
  <si>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</si>
  <si>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</si>
  <si>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</si>
  <si>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</si>
  <si>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</si>
  <si>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</si>
  <si>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</si>
  <si>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</si>
  <si>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</si>
  <si>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</si>
  <si>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</si>
  <si>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</si>
  <si>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</si>
  <si>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</si>
  <si>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</si>
  <si>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</si>
  <si>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</si>
  <si>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</si>
  <si>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</si>
  <si>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</si>
  <si>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</si>
  <si>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</si>
  <si>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</si>
  <si>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</si>
  <si>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</si>
  <si>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</si>
  <si>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</si>
  <si>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</si>
  <si>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</si>
  <si>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</si>
  <si>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</si>
  <si>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</si>
  <si>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</si>
  <si>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</si>
  <si>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</si>
  <si>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</si>
  <si>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</si>
  <si>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</si>
  <si>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</si>
  <si>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</si>
  <si>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</si>
  <si>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</si>
  <si>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</si>
  <si>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</si>
  <si>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</si>
  <si>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</si>
  <si>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</si>
  <si>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</si>
  <si>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</si>
  <si>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</si>
  <si>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</si>
  <si>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</si>
  <si>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</si>
  <si>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</si>
  <si>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</si>
  <si>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</si>
  <si>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</si>
  <si>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</si>
  <si>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</si>
  <si>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</si>
  <si>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</si>
  <si>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</si>
  <si>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</si>
  <si>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</si>
  <si>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</si>
  <si>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</si>
  <si>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</si>
  <si>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</si>
  <si>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</si>
  <si>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</si>
  <si>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</si>
  <si>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LUMINARIAS PARA LÂMPADAS LED</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</si>
  <si>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</si>
  <si>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</si>
  <si>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</si>
  <si>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</si>
  <si>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</si>
  <si>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Luminária embutir compl., corpo ch. aço pintada branca, refletor,aletas parabólicas alum.alta pureza e refletância nclusive 4 lâmpadas LED T8 9W temp. de cor 5000k - Ref.CE416AL-N - AMES, 6026 - LUMAVI OU EQUIVALENTE</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</si>
  <si>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</si>
  <si>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</si>
  <si>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</si>
  <si>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</si>
  <si>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</si>
  <si>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</si>
  <si>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</si>
  <si>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</si>
  <si>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</si>
  <si>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</si>
  <si>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</si>
  <si>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</si>
  <si>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</si>
  <si>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</si>
  <si>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</si>
  <si>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</si>
  <si>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</si>
  <si>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</si>
  <si>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</si>
  <si>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</si>
  <si>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</si>
  <si>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</si>
  <si>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</si>
  <si>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</si>
  <si>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</si>
  <si>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</si>
  <si>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</si>
  <si>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Aplicação de tinta epóxi de alta espessura semibrilhante sobre piso de concreto a três demãos, inclusive selador epóxi a uma demão - Ref. Intergard 2005 e 2001 - Internacional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</si>
  <si>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</si>
  <si>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</si>
  <si>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(Gol 1.0 total flex - gasolina - preço LABOR) Seguro total, manutenção, combustível, eventuais taxas e emolumentos, bem como eventual substituição do veículo (se necessário), sem motorista, utilização até 2.000 (dois mil) km/mês</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</si>
  <si>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</si>
  <si>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</si>
  <si>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</si>
  <si>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</si>
  <si>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</si>
  <si>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</si>
  <si>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</si>
  <si>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</si>
  <si>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</si>
  <si>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</si>
  <si>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</si>
  <si>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</si>
  <si>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</si>
  <si>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</si>
  <si>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</si>
  <si>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SERVENTE (AUXILIAR DE OBRAS - SINDUSCON)</t>
  </si>
  <si>
    <t>SOLDADOR (OFICIAL - SINDUSCON)</t>
  </si>
  <si>
    <t>TELHADISTA (OFICIAL - SINDUSCON)</t>
  </si>
  <si>
    <t>OPERADOR DE MAQUINAS AUXILIARES (OPERADOR DE MAQUINAS PESADAS I - SINDICOPES)</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</si>
  <si>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</si>
  <si>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</si>
  <si>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</si>
  <si>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</si>
  <si>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</si>
  <si>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</si>
  <si>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</si>
  <si>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</si>
  <si>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Preço</t>
  </si>
  <si>
    <t>CONCRETO USINADO FCK 30 MPA BRITA 0+1 ABATIMENTO 100 +/- 20MM</t>
  </si>
  <si>
    <t>REJUNTE EPOXI COR BRANCA</t>
  </si>
  <si>
    <t>CONCRETO USINADO FCK 20 MPA BRITA 0+1 ABATIMENTO 100 +/- 20MM</t>
  </si>
  <si>
    <t>CONCRETO USINADO FCK 25 MPA BRITA 0+1 ABATIMENTO 100 +/- 20MM</t>
  </si>
  <si>
    <t>PECA EM MADEIRA PINUS 10 X 2.5 CM (BRUTA)</t>
  </si>
  <si>
    <t>SARRAFO DE MADEIRA PINUS 10 X 2.5CM</t>
  </si>
  <si>
    <t>TABUA DE MADEIRA PINUS 30 X 2.5 CM (TAIPA DE 1ª)</t>
  </si>
  <si>
    <t>TABUA DE MADEIRA PINUS 30 X 2.5 CM</t>
  </si>
  <si>
    <t>MADEIRA DE LEI PARA TELHADO COLONIAL/TELHA FRANCESA</t>
  </si>
  <si>
    <t>SARRAFO DE MADEIRA DE LEI 8 X 2.5 CM (BRUTA)</t>
  </si>
  <si>
    <t>MADEIRA DE LEI PARA TELHADO</t>
  </si>
  <si>
    <t>PECA EM MADEIRA DE LEI 7 X 5 CM (APARELHADA)</t>
  </si>
  <si>
    <t>BLOCO CERÂMICO 08 FUROS 09X19X19CM - PRAÇA VITÓRIA</t>
  </si>
  <si>
    <t>BLOCO CERÂMICO 08 FUROS 09X19X19CM - DA FABRICA</t>
  </si>
  <si>
    <t>DIVISORIA ESP.35MM MIOLO COLMEIA MOD ALTA/PAINEL/PAINEL MODULARES NO TIPO MD-1</t>
  </si>
  <si>
    <t>PORTA P/ DIVISORIA 80X210 CM, MIOLO CELULAR 35MM INC DOBR/FECH TUBULAR</t>
  </si>
  <si>
    <t>ADITIVO IMPERMEABILIZANTE PEGA NORMAL P/ ARGAMASSA E CONCRETO - SIKA 1, VEDACIT PRO OU EQUIVALENTE</t>
  </si>
  <si>
    <t>TELHA METALICA ONDULADA ACO GALVALUME ESP 0.5MM PRE PINTADA 1 FACE COR RAL 9003 (BRANCA)</t>
  </si>
  <si>
    <t>TELHA METALICA EM ACO GALVALUME TRAPEZOIDAL 40 ESP. 0.50MM PRE-PINTADA NAS DUAS FACES</t>
  </si>
  <si>
    <t>FITAS ANTI-CORROSIVAS PRETA PARA ASSENT TELHAS</t>
  </si>
  <si>
    <t>PARAFUSO GALVANIZADO P/ TELHA (FIXAÇÃO EM MADEIRA), 5/16? X 110MM</t>
  </si>
  <si>
    <t>BUCHA PLASTICA S-7</t>
  </si>
  <si>
    <t>GRAMPO P/ CERCA GALVANIZADO 1" X 9"</t>
  </si>
  <si>
    <t>BUCHA PLASTICA S-5</t>
  </si>
  <si>
    <t>BUCHA PLASTICA S-8</t>
  </si>
  <si>
    <t>BUCHA PLASTICA COM PARAFUSO - 6MM</t>
  </si>
  <si>
    <t>PARAFUSO CABEÇA QUADRADA MAQUINA GALVANIZADO A FOGO 16 X 100MM</t>
  </si>
  <si>
    <t>KIT M5 100 PECAS PORCA-GAIOLA C/ PARAF PHILIPS</t>
  </si>
  <si>
    <t>BARRA APOIO RETA INOX 40CM ACCESS - JACKWAL OU EQUIVALENTE</t>
  </si>
  <si>
    <t>BARRA APOIO RETA INOX 90CM ACCESS - JACKWAL OU EQUIVALENTE</t>
  </si>
  <si>
    <t>CILINDRO DE GAS DE COZINHA 45 KG (VAZIO)</t>
  </si>
  <si>
    <t>FITA DE PVC BRANCA AUTO-ADERENTE (NÃO ADESIVA) L=100MM X 10M</t>
  </si>
  <si>
    <t>BARRA APOIO RETA INOX 80CM ACCESS - JACKWAL OU EQUIVALENTE</t>
  </si>
  <si>
    <t>BARRA APOIO RETA INOX 60CM ACCESS - JACKWAL OU EQUIVALENTE</t>
  </si>
  <si>
    <t>PORTA MADEIRA DE LEI LISA MEDIA SARRAFEADA ESP.30MM 0.80 X 1.80M P/ PINTURA</t>
  </si>
  <si>
    <t>PORTA EM MADEIRA DE LEI LISA MEDIA SARRAFEADA P/ PINTURA 0.60 X 1.80M</t>
  </si>
  <si>
    <t>PORTA DE VENEZIANA EM MADEIRA DE LEI, 0.7 X 2.10M</t>
  </si>
  <si>
    <t>PORTA DE VENEZIANA EM MADEIRA DE LEI, 0.60 X 2.10M</t>
  </si>
  <si>
    <t>PORTA DE VENEZIANA EM MADEIRA DE LEI 0.80 X 2.10M</t>
  </si>
  <si>
    <t>PORTA MAD LEI LISA MEDIA SARRAFEADA 30MM 0.70 X 2.10M C/VISOR 0.40 X 0.60M</t>
  </si>
  <si>
    <t>PORTA MAD LEI LISA MEDIA SARRAFEADA 30MM 0.80 X 2.10M C/ VISOR 0.40 X 0.60M</t>
  </si>
  <si>
    <t>PORTA MAD LEI LISA MEDIA SARRAFEADA 30MM 0.90 X 2.10M C/ VISOR 0.40 X 0.60M</t>
  </si>
  <si>
    <t>PORTA CORTA-FOGO P90 0,80 X 2,10M C/ MARCO</t>
  </si>
  <si>
    <t>PORTA CORTA FOGO P90 0.90X2.10X0,05M C/ MARCO</t>
  </si>
  <si>
    <t>PORTA CORTA FOGO P120 0.90X2.10X0,05M C/ MARCO</t>
  </si>
  <si>
    <t>SELADOR EPOXI INTERGARD 2001 VERNIZ INCOLOR - INTERNACIONAL OU EQUIVALENTE</t>
  </si>
  <si>
    <t>PISO VINILICO PAVIFLEX CHROMA CONCEPT 30X30CM - ESP.2MM - COLOCADO, INCLUSIVE ARGAMASSA DE REGULARIZAÇÃO</t>
  </si>
  <si>
    <t>TABUA MADEIRA DE LEI P/ PISO COM MACHO/FEMEA 15 CM X 2 CM (ASSOALHO)</t>
  </si>
  <si>
    <t>TINTA EPOXI INTERGARD INTERNATIONAL REF2005 (CINZA OU BRANCO) INCLUSIVE O COMPONENTE B - INTERNACIONAL OU EQUIVALENTE</t>
  </si>
  <si>
    <t>LIXA DE MADEIRA GRAO 220 - NORTON OU EQUIVALENTE</t>
  </si>
  <si>
    <t>VIDRO LISO INCOLOR ESP.4MM,COLOCADO</t>
  </si>
  <si>
    <t>ESMALTE SINTETICO BRANCO FOSCO - LINHA PREMIUM</t>
  </si>
  <si>
    <t>TINTA EPOXI CATALISAVEL PARA ACABAMENTO</t>
  </si>
  <si>
    <t>TINTA LATEX PVA - LINHA PREMIUM</t>
  </si>
  <si>
    <t>TINTA LATEX ACRILICA FOSCA - LINHA PREMIUM</t>
  </si>
  <si>
    <t>TINTA ESMALTE SINT. BRILHANTE COR BRANCA - LINHA PREMIUM (GALÃO 3,6 LITROS)</t>
  </si>
  <si>
    <t>AGUARRAS MINERAL</t>
  </si>
  <si>
    <t>VERNIZ TRIPLA PROTECAO INCOLOR FOSCO PREMIUM, SUVINIL OU EQUIVALENTE</t>
  </si>
  <si>
    <t>VERNIZ COPAL INCOLOR BRILHANTE PREMIUM, SUVINIL, EUCATEX, MONTANA OU EQUIVALENTE</t>
  </si>
  <si>
    <t>VERNIZES E OUTROS MATERIAIS PARA PINTURA (CONT.)</t>
  </si>
  <si>
    <t>DILUENTE P/ TINTA EPÓXI</t>
  </si>
  <si>
    <t>PLACA DE OBRA CHAPA DE AÇO Nº 22, REQUADRO EM METALON - IMPRESSÃO DIGITAL</t>
  </si>
  <si>
    <t>POSTE DE CONCRETO DUPLO "T" (DT) 7 METROS - 200 DAN</t>
  </si>
  <si>
    <t>LAMPADAS (CONTINUAÇÃO)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</si>
  <si>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</si>
  <si>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</si>
  <si>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</si>
  <si>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</si>
  <si>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</si>
  <si>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</si>
  <si>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</si>
  <si>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</si>
  <si>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</si>
  <si>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</si>
  <si>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112,5 ATE 300KVA - 400:5A</t>
  </si>
  <si>
    <t>CAIXA PVC 4" X 4" - IP40 - TIGRE OU EQUIVALENTE</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</si>
  <si>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</si>
  <si>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</si>
  <si>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</si>
  <si>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</si>
  <si>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</si>
  <si>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DISTRIB EM PVC 12 CIRCUITOS - BARRAMENTO 100A</t>
  </si>
  <si>
    <t>QUADRO DIST EMBUTIR MET C/ BARRAMENTO TRIFASICO 34 CIRC - 100A C/ TRINCO</t>
  </si>
  <si>
    <t>ELETRODUTO GALVANIZADO ZINCADO 6"</t>
  </si>
  <si>
    <t>ELETRODUTO GALVANIZADO ZINCADO LEVE - 2.1/2"</t>
  </si>
  <si>
    <t>ELETRODUTO GALVANIZADO ZINCADO 4"</t>
  </si>
  <si>
    <t>CURVA 90º PARA ELETRODUTO GALVANIZADO ZINCADO 3"</t>
  </si>
  <si>
    <t>ELETRODUTO GALVANIZADO ZINCADO 3"</t>
  </si>
  <si>
    <t>CANALETA DE DISTRIBUICAO 20X10CM COMPRIMENTO 2,00 M, COM TAMPA, SEM ADESIVO E COM DIVISORIAS, REF. 308 01X LEGRAND SISTEMA X OU EQUIVALENTE</t>
  </si>
  <si>
    <t>CAIXA PVC OCTOGONAL 4X4" COM FUNDO MÓVEL - TIGRE OU EQUIVALENTE</t>
  </si>
  <si>
    <t>CABO FLEX ISOL. TERMOPLAST. 0,6/1KV - 95MM2 - 90º HEPR</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</si>
  <si>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</si>
  <si>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</si>
  <si>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</si>
  <si>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</si>
  <si>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</si>
  <si>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</si>
  <si>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</si>
  <si>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</si>
  <si>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</si>
  <si>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</si>
  <si>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</si>
  <si>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</si>
  <si>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</si>
  <si>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</si>
  <si>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</si>
  <si>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0,6/1KV - 240MM2 - 90º HEPR</t>
  </si>
  <si>
    <t>CABO FLEX ISOL. TERMOPLAST. 0,6/1KV - 150MM2 - 90º HEPR</t>
  </si>
  <si>
    <t>CABO FLEX ISOL. TERMOPLAST. 0,6/1KV - 2,5MM2 - 90º HEPR</t>
  </si>
  <si>
    <t>CABO FLEX ISOL. TERMOPLAST. 0,6/1KV - 4,0MM2 - 90º HEPR</t>
  </si>
  <si>
    <t>CABO FLEX ISOL. TERMOPLAST. 0,6/1KV - 120MM2 - 90º HEPR</t>
  </si>
  <si>
    <t>CABO FLEX ISOL. TERMOPLAST. 0,6/1KV - 300MM2 - 90º HEPR</t>
  </si>
  <si>
    <t>CABO UTP 4P CAT.6</t>
  </si>
  <si>
    <t>CABO TELEFONICO CI C/ 20 PARES Ø 50 MM</t>
  </si>
  <si>
    <t>CABO COAXIAL P/ TV, SERIE -RG6-67% - 75 OHMS</t>
  </si>
  <si>
    <t>DISJUNTOR CX MOLDADA TRIPOLAR 100A - CURVA C - 20KA 220/127V</t>
  </si>
  <si>
    <t>DISJUNTOR CX MOLDADA TERMOMAGNETICO TRIPOLAR 125A 20KA</t>
  </si>
  <si>
    <t>DISPOSITIVO INTERRUPTOR DR BIPOLAR 40A - 30MA</t>
  </si>
  <si>
    <t>DISPOSITIVO INTERRUPTOR DR BIPOLAR 25A - 30MA</t>
  </si>
  <si>
    <t>DISPOSITIVO INTERRUPTOR DR BIPOLAR 80A - 30 MA</t>
  </si>
  <si>
    <t>DISJ TERMOMAG TRIP CX MOLDADA 250A 25KA 480/600VCA</t>
  </si>
  <si>
    <t>DISJ TERMOMAG TRIP CX MOLD 150A 25KA 480/600VCA</t>
  </si>
  <si>
    <t>CAIXA C/TAMPA DO TIPO CIE-5 80X80X12 CM (TELEFONE) (DE EMBUTIR)</t>
  </si>
  <si>
    <t>CAIXA C/TAMPA TIPO CIE-7 150X150X15 CM (TELEFONE) (DE EMBUTIR)</t>
  </si>
  <si>
    <t>CAIXA 4X4" EM ALUMINIO P/ PISO</t>
  </si>
  <si>
    <t>CAIXA PVC 4 X 2" - IP40 - TIGRE OU EQUIVALENTE</t>
  </si>
  <si>
    <t>CONDULETE ALUMINIO SILICO, SAIDA T, ENTRADA ROSCA BSP 3/4" C/ VEDACAO E TAMPA</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</si>
  <si>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</si>
  <si>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</si>
  <si>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</si>
  <si>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</si>
  <si>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</si>
  <si>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RELE FOTOCONTROLADOR T2 AN2000 LN PP TECNOWATT/EQUIV</t>
  </si>
  <si>
    <t>LAMPADA LED BIVOLT BULBO E27 9W - LUZ BRANCA - FORMATO TRADICIONAL</t>
  </si>
  <si>
    <t>LAMPADA LED BIVOLT BULBO E27 20W - LUZ BRANCA - FORMATO TRADICIONAL</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</si>
  <si>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</si>
  <si>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</si>
  <si>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</si>
  <si>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</si>
  <si>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</si>
  <si>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</si>
  <si>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</si>
  <si>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</si>
  <si>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</si>
  <si>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ABRACADEIRA TIPO "D" COM CUNHA P/ ELETRODUTO 2" TEL 097</t>
  </si>
  <si>
    <t>FIXADOR OMEGA EM LATAO PARA CABOS 35 MM² FURO DE 5MM</t>
  </si>
  <si>
    <t>PRESILHA DE LATAO FURO Ø5MM PARA CABOS 35-50MM² - TEL-744 - TERMOTECNICA OU EQUIVALENTE</t>
  </si>
  <si>
    <t>CABECOTE DE ALUMINIO FUNDIDO 2 1/2"</t>
  </si>
  <si>
    <t>PARAFUSO CABEÇA QUADRADA MAQUINA GALVANIZADO A FOGO 16 X 300MM</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</si>
  <si>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</si>
  <si>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</si>
  <si>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</si>
  <si>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</si>
  <si>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</si>
  <si>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</si>
  <si>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</si>
  <si>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</si>
  <si>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</si>
  <si>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</si>
  <si>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</si>
  <si>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</si>
  <si>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</si>
  <si>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</si>
  <si>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</si>
  <si>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</si>
  <si>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</si>
  <si>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</si>
  <si>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</si>
  <si>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PARAFUSO CABEÇA QUADRADA MAQUINA GALVANIZADO A FOGO 16 X 200MM</t>
  </si>
  <si>
    <t>BANDEJA DESLIZANTE P/ RACK PADRAO 19" - 500MM</t>
  </si>
  <si>
    <t>CONECTOR PARAFUSO FENDIDO SPLIT-BOLT (KS-17) P/CABO 4 - 10MM2 - BURNDY OU EQUIVALENTE</t>
  </si>
  <si>
    <t>GUIAS HORIZONTAIS FECHADO C/ TAMPA 1U P/ RACK</t>
  </si>
  <si>
    <t>GUIAS/ORGANIZADOR DE CABOS HORIZONTAIS FECHADO C/ TAMPA 2U P/ RACK</t>
  </si>
  <si>
    <t>PARAFUSO ALLEN CABEÇA ABAULADA M16 X 45MM</t>
  </si>
  <si>
    <t>PARAFUSO ALLEN CABEÇA ABAULADA M16 X 125MM</t>
  </si>
  <si>
    <t>TAMPA DE FERRO R2 DIM. 1070X520MM PADRAO TELEBRAS (TRAFEGO LEVE)</t>
  </si>
  <si>
    <t>CONECTOR PARAFUSO FENDIDO SPLIT-BOLT (KS-26) P/CABO 35 - 70MM2 - BURNDY OU EQUIVALENTE</t>
  </si>
  <si>
    <t>PARAFUSO ALLEN CABEÇA ABAULADA M16 X 150MM</t>
  </si>
  <si>
    <t>CABECOTE DE ALUMINIO FUNDIDO 3"</t>
  </si>
  <si>
    <t>SOQUETE ANTI-VIBRATORIO P/LAMP FLUOR/LED PANAM/SIMILAR</t>
  </si>
  <si>
    <t>ARRUELA QUADRADA 38 X 38 X 3MM, C/ FURO 18MM.</t>
  </si>
  <si>
    <t>CABECOTE DE ALUMINIO FUNDIDO 4"</t>
  </si>
  <si>
    <t>FITA ISOLANTE AUTO FUSAO, C/10M</t>
  </si>
  <si>
    <t>PARAFUSO ALLEN CABEÇA ABAULADA M10 X 150MM</t>
  </si>
  <si>
    <t>ELETROCALHA STANDARD PERFURADA S/ TAMPA 300X100MM - CH16</t>
  </si>
  <si>
    <t>CONSUMO DE ENERGIA ELETRICA COMERCIAL, BAIXA TENSAO CONSUMO ATE 100KWH, INCLUIDO ICMS, PIS/PASEP E CONFINS</t>
  </si>
  <si>
    <t>KWH</t>
  </si>
  <si>
    <t>PATCH CORD U/UTP GIGALAN RJ-45 CAT 6 - 1.50 M</t>
  </si>
  <si>
    <t>PATCH CORD U/UTP MULTILAN RJ-45 CAT 5E - 1.50 M</t>
  </si>
  <si>
    <t>CONECTOR RJ45 CAT 5E MACHO - PARA REDE DE DADOS</t>
  </si>
  <si>
    <t>CABO TELEFONICO CI C/ 100 PARES Ø 50 MM</t>
  </si>
  <si>
    <t>PATCH CORD U/UTP GIGALAN RJ-45 CAT 6 - 3.00 M</t>
  </si>
  <si>
    <t>CABO TELEFONICO CI C/ 50 PARES Ø 50 MM</t>
  </si>
  <si>
    <t>PATCH CORD U/UTP MULTILAN RJ-45 CAT 5E - 3.00 M</t>
  </si>
  <si>
    <t>ESPELHO 4X2" C/ 1 CONECTOR RJ-45 FEMEA CAT 5E</t>
  </si>
  <si>
    <t>ESPELHO 4" X 4" C/ 2 CONECTORES RJ-45 FEMEA CAT. 6</t>
  </si>
  <si>
    <t>ESPELHO 4" X 4" C/ 2 CONECTORES RJ45 FEMEA CAT. 5E</t>
  </si>
  <si>
    <t>ESPELHO 4" X 2" C/ 1 CONECTOR RJ-45 FEMEA CAT. 6</t>
  </si>
  <si>
    <t>CALHA PARA 6 TOMADAS FIXACAO PADRAO 19" - 20A</t>
  </si>
  <si>
    <t>CALHA PARA 8 TOMADAS FIXACAO PADRAO 19" - 20A</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</si>
  <si>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</si>
  <si>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</si>
  <si>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</si>
  <si>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</si>
  <si>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</si>
  <si>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</si>
  <si>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</si>
  <si>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</si>
  <si>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</si>
  <si>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</si>
  <si>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</si>
  <si>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</si>
  <si>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</si>
  <si>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</si>
  <si>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</si>
  <si>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</si>
  <si>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</si>
  <si>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</si>
  <si>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</si>
  <si>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</si>
  <si>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</si>
  <si>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</si>
  <si>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TUBO DE CONCRETO SIMPLES DIAM. 30CM - PS1 PONTA E BOLSA</t>
  </si>
  <si>
    <t>TUBO DE CONCRETO SIMPLES DIAM. 20CM - PS1 - PONTA E BOLSA</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</si>
  <si>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</si>
  <si>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</si>
  <si>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</si>
  <si>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</si>
  <si>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</si>
  <si>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</si>
  <si>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</si>
  <si>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</si>
  <si>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</si>
  <si>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</si>
  <si>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</si>
  <si>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</si>
  <si>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</si>
  <si>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FERRO FUNDIDO DE 150MM PONTA E BOLSA (PB) - "TB SME"</t>
  </si>
  <si>
    <t>TUBO DE ESGOTO DE PVC SERIE "R" CINZA (6") - 150MM - TIGRE, AMANCO OU EQUIVALENTE</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</si>
  <si>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</si>
  <si>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</si>
  <si>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</si>
  <si>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</si>
  <si>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</si>
  <si>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</si>
  <si>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</si>
  <si>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</si>
  <si>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</si>
  <si>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</si>
  <si>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</si>
  <si>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</si>
  <si>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</si>
  <si>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</si>
  <si>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</si>
  <si>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</si>
  <si>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</si>
  <si>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</si>
  <si>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</si>
  <si>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</si>
  <si>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</si>
  <si>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</si>
  <si>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</si>
  <si>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</si>
  <si>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</si>
  <si>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PRESSAO CROMADO COM ACABAMENTO 1/2"</t>
  </si>
  <si>
    <t>REGISTRO DE PRESSAO CROMADO COM ACABAMENTO 3/4"</t>
  </si>
  <si>
    <t>REGISTRO DE PRESSAO BRUTO COM VOLANTE 3/4"</t>
  </si>
  <si>
    <t>REGISTRO PRESSAO BRUTO COM VOLANTE 1/2"</t>
  </si>
  <si>
    <t>REGISTRO DE GAVETA BRUTO 100MM - 4"</t>
  </si>
  <si>
    <t>VALVULA DE DESCARGA P/ MICTORIO 1.1/2"</t>
  </si>
  <si>
    <t>ANEL DE VEDAÇÃO AZUL PARA BACIA SANITARIA</t>
  </si>
  <si>
    <t>CAIXA ACOPLADA P/ BACIA LOUCA INCL. VALVULA COM DUPLO ACIONAMENTO - REF. CD.00F - DECA OU EQUIVALENTE</t>
  </si>
  <si>
    <t>VALVULA DESCARGA ANTI-VANDALISMO P/ MICTORIO - PRESSMATIC - DOCOL OU EQUIVALENTE</t>
  </si>
  <si>
    <t>TORNEIRA DE LAVATORIO PAREDE ANTI-VANDAL CROMADO BIOPRESS AV 140MM - 1182-AV-BIO-140 - FABRIMAR OU EQUIVALENTE</t>
  </si>
  <si>
    <t>BARRA DE APOIO INOX LATERAL ARTICULADA 80CM</t>
  </si>
  <si>
    <t>ADAPTADOR LATAO ROSCA PARA ENGATE RAPIDO 63X63MM</t>
  </si>
  <si>
    <t>MANOMETRO 63 MM ESCALA DUPLA 0 A 4 KGF/CM2</t>
  </si>
  <si>
    <t>SUPORTE EM BARRA CHATA GALVANIZADA PARA CALHA</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</si>
  <si>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</si>
  <si>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</si>
  <si>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</si>
  <si>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</si>
  <si>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ASSENTO POLIESTER P/ BACIA VOGUE PLUS AP51 - DECA OU EQUIVALENTE</t>
  </si>
  <si>
    <t>ASSENTO POLIESTER C/ ABERTURA FRONTAL P/ BACIA VOGUE PLUS AP52 - DECA OU EQUIVALENTE</t>
  </si>
  <si>
    <t>SOLDA (ESTANHO) 40 X 60 - 2,5MM - TRIFLUXO OU EQUIVALENTE</t>
  </si>
  <si>
    <t>PRESSOSTATO 80/120 PSI C/ VALVULA DE ALIVIO 1/4"</t>
  </si>
  <si>
    <t>PRESSOSTATO 100/150 PSI C/ VALVULA DE ALIVIO 1/4"</t>
  </si>
  <si>
    <t>MANOMETRO 100 MM ESCALA DUPLA 0 A 7 KGF/CM2</t>
  </si>
  <si>
    <t>REMOCAO RESIDUOS CLASSE A CONAMA (CACAMBA) CLASSE II B (NBR10004) INCLUSIVE DESTINACAO FINAL</t>
  </si>
  <si>
    <t>ART/CREA - OBRA OU SERVICO DE R$8.000,00 ATÉ 15.000,00</t>
  </si>
  <si>
    <t>ADESIVO 60X60CM COM IMPRESSAO LOGO DIGITAL CONFORME PROJETO</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</si>
  <si>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</si>
  <si>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</si>
  <si>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</si>
  <si>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</si>
  <si>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</si>
  <si>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</si>
  <si>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</si>
  <si>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</si>
  <si>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</si>
  <si>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</si>
  <si>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</si>
  <si>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</si>
  <si>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</si>
  <si>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</si>
  <si>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</si>
  <si>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</si>
  <si>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</si>
  <si>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</si>
  <si>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</si>
  <si>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LUMINARIA EMB 4X09/10W (2X16W) CORPO CH ACO PINT ELETROST REFLETOR E ALETAS - REF. CE416AL-N - AMES, 6026 ? LUMAVI; SO003000 - CLARON/EQUIVALENTE</t>
  </si>
  <si>
    <t>QUADRO DISTRIB. PVC DE EMBUTIR P/ 6 CIRCUITOS C/ BARRAMENTO C/ TRINCO</t>
  </si>
  <si>
    <t>QUADRO DISTRIB. PVC DE EMBUTIR P/ 12 CIRCUITOS S/ BARRAMENTO C/ TRINCO</t>
  </si>
  <si>
    <t>TINTAS E VERNIZES</t>
  </si>
  <si>
    <t>OLEO DIESEL</t>
  </si>
  <si>
    <t>FITA CREPE 24 MM X 50 M - 3M OU EQUIVALENTE</t>
  </si>
  <si>
    <t>RL</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</si>
  <si>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</si>
  <si>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</si>
  <si>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</si>
  <si>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</si>
  <si>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</si>
  <si>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</si>
  <si>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</si>
  <si>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Preço Prod.</t>
  </si>
  <si>
    <t>EQUIPAMENTOS CUSTO AQUISIÇÃO</t>
  </si>
  <si>
    <t>MACARICO DE CORTE E SOLDA ? WH 200 (ACETILENO E OXIGÊNIO) - FOX, WHITE MARTINS OU EQUIVALENTE</t>
  </si>
  <si>
    <t>GOL 1.0 TOTAL FLEX 12V 5 PORTAS BASICO GASOLINA (PRECO AQUIS)</t>
  </si>
  <si>
    <t>EQUIPAMENTOS (CUSTO SINAPI / TCPO)</t>
  </si>
  <si>
    <t>BETONEIRA CAPACIDADE NOMINAL 400L, CAPACIDADE DE MISTURA 280L, MOTOR ELETRICO TRIFASICO 220/380V POTENCIA 2CV, SEM CARREGADOR</t>
  </si>
  <si>
    <t>GUINDAUTO HIDRAULICO, CAPACIDADE MAXIMA DE CARGA 6200 KG, MOMENTO MAXIMO DE CARGA 11,7 TM , ALCANCE MAXIMO HORIZONTAL 9,70 M, PARA MONTAGEM SOBRE CHASSI DE CAMINHAO PBT MINIMO 13000 KG (INCLUI MONTAGEM, NAO INCLUI CAMINHAO)</t>
  </si>
  <si>
    <t>PA CARREGADEIRA SOBRE RODAS, POTENCIA LIQUIDA 128 HP, CAPACIDADE DA CACAMBA DE 1,7 A 2,8 M3, PESO OPERACIONAL MAXIMO DE 11632 KG</t>
  </si>
  <si>
    <t>RETROESCAVADEIRA SOBRE RODAS COM CARREGADEIRA, TRACAO 4 X 2, POTENCIA LIQUIDA 79 HP, PESO OPERACIONAL MINIMO DE 6570 KG, CAPACIDADE DA CARREGADEIRA DE 1,00 M3 E DA RETROESCAVADEIRA MINIMA DE 0,20 M3, PROFUNDIDADE DE ESCAVACAO MAXIMA DE 4,37 M</t>
  </si>
  <si>
    <t>CAMINHAO TOCO, PESO BRUTO TOTAL 13200 KG, CARGA UTIL MAXIMA 9200 KG, DISTANCIA ENTRE EIXOS 3,31 M, POTENCIA 175 CV (INCLUI CABINE E CHASSI, NAO INCLUI CARROCERIA)</t>
  </si>
  <si>
    <r>
      <t xml:space="preserve">TABELA REFERENCIAL - </t>
    </r>
    <r>
      <rPr>
        <b/>
        <sz val="15"/>
        <color theme="1"/>
        <rFont val="Arial"/>
        <family val="2"/>
      </rPr>
      <t>COMPOSIÇÕES AUXILIARES</t>
    </r>
  </si>
  <si>
    <t>ELÉTRICO</t>
  </si>
  <si>
    <t>SUB-TOTAL - 10</t>
  </si>
  <si>
    <t>REMOÇÃO DE POSTE DE MADEIRA</t>
  </si>
  <si>
    <t>GUARDA-CORPO EM MADEIRA REFLORESTADA (EUCALIPTO), H=1,00 COM CORDA NAVAL</t>
  </si>
  <si>
    <t>BANCO DE CONCRETO APARENTE COM ENCOSTO EM EUCALIPTO</t>
  </si>
  <si>
    <t>und.</t>
  </si>
  <si>
    <t>PLANTIO DE FORRAÇÃO</t>
  </si>
  <si>
    <t>EXECUÇÃO DE PASSEIO (CALÇADA) OU PISO DE CONCRETO COM CONCRETO MOLDADO IN LOCO, USINADO, ACABAMENTO CONVENCIONAL, ESPESSURA 6 CM.</t>
  </si>
  <si>
    <t>PÓRTICO DE MADEIRA EUCALIPTO COM PLACA DE 4 ARCOS, INCLUINDO LETREIRO, CONFORME PROJETO</t>
  </si>
  <si>
    <t>PÓRTICO DE MADEIRA EUCALIPTO COM PLACA DE 1 ARCO, INCLUINDO LETREIRO, CONFORME PROJETO</t>
  </si>
  <si>
    <t>REVEGETAÇÃO</t>
  </si>
  <si>
    <t>SERVIÇOS DIVERSOS - PÓRTICOS, DECK, GUARDA CORPO, LIXEIRAS, BANCOS E BICICLETÁRIOS</t>
  </si>
  <si>
    <t>TELA ALAMBRADO, INCLUINDO PORTÃO - QUADRA DE AREIA - EIXO RUA TOCANTINS E AVENIDA ATLÂNTICA</t>
  </si>
  <si>
    <t>COMPRIMENTO</t>
  </si>
  <si>
    <t>LARGURA</t>
  </si>
  <si>
    <t>ÁREA</t>
  </si>
  <si>
    <t>ALTURA</t>
  </si>
  <si>
    <t>Remoção de estacas de eucalipto</t>
  </si>
  <si>
    <t>ESTACAS DE EUCALIPTO</t>
  </si>
  <si>
    <t>LATERAL PÓRTICO FINAL PASSARELA DA MOQUECA</t>
  </si>
  <si>
    <t>LATERAL PÓRTICO INÍCIO PASSARELA DA MOQUECA</t>
  </si>
  <si>
    <t>PRAÇA BELO HORIZONTE</t>
  </si>
  <si>
    <t>PRAÇA PORTO ALEGRE</t>
  </si>
  <si>
    <t>ASSENTAMENTO ESTACA DECORATIVA DE MADEIRA EUCALIPTO</t>
  </si>
  <si>
    <t>CERCAMENTO RESTINGA - EUCALIPTO E CORDA NAVAL. - EIXO PASSARELA DA MOQUECA</t>
  </si>
  <si>
    <t>CERCAMENTO RESTINGA - EUCALIPTO E CORDA NAVAL. - EIXO RUA ACRE E RUA AMAZONAS</t>
  </si>
  <si>
    <t>CERCAMENTO RESTINGA - EUCALIPTO E CORDA NAVAL. - EIXO RUA TOCANTINS E AVENIDA ATLÂNTICA</t>
  </si>
  <si>
    <t>CERCAMENTO RESTINGA - EUCALIPTO E CORDA NAVAL. - EIXO MARGEM ES-010 E CONTENÇÃO</t>
  </si>
  <si>
    <t>CERCAMENTO RESTINGA - EUCALIPTO E CORDA NAVAL. - LIMITE PRAIA/ CENTRO DE EVENTOS - EIXO RUA AMAPÁ A EIXO RUA TOCANTINS E AV. ATLÂNTICA</t>
  </si>
  <si>
    <t>GUARDA-CORPO EM MADEIRA - TRECHO 12 - EIXO MARGEM ES-010 E CONTENÇÃO</t>
  </si>
  <si>
    <t>GUARDA-CORPO EM MADEIRA - EIXO RUA TOCANTINS E AVENIDA ATLÂNTICA</t>
  </si>
  <si>
    <t>GUARDA-CORPO EM MADEIRA - EIXO MARGEM ES-010 E CONTENÇÃO</t>
  </si>
  <si>
    <t>EST. 0 - MARG.ES 010</t>
  </si>
  <si>
    <t>BANCO DE CONCRETO COM ENCOSTO EM ESTACA DE EUCALIPTO - EIXO PASSARELA DA MOQUECA</t>
  </si>
  <si>
    <t>BANCO DE CONCRETO SEM ENCOSTO - EIXO MARGEM ES-010 E CONTENÇÃO EST.</t>
  </si>
  <si>
    <t>BANCO DE CONCRETO SEM ENCOSTO - EIXO RUA ACRE E RUA AMAZONAS</t>
  </si>
  <si>
    <t>BANCO DE CONCRETO SEM ENCOSTO - EIXO RUA TOCANTINS E AVENIDA ATLÂNTICA</t>
  </si>
  <si>
    <t>COMP. TOTAL</t>
  </si>
  <si>
    <t>EST. 03+13,54</t>
  </si>
  <si>
    <t>EST. 05+13,37</t>
  </si>
  <si>
    <t>EST. 07+13,35</t>
  </si>
  <si>
    <t>EST. 09+13,50</t>
  </si>
  <si>
    <t>EST. 11+14,14</t>
  </si>
  <si>
    <t>EST. 13+16,66</t>
  </si>
  <si>
    <t>EST. 15+17,16</t>
  </si>
  <si>
    <t>PRAÇA PRAIA DAS CASTANHEIRAS</t>
  </si>
  <si>
    <t>EST. 3+4,82</t>
  </si>
  <si>
    <t>EST. 4+5,63</t>
  </si>
  <si>
    <t>EST. 5+6,44</t>
  </si>
  <si>
    <t>EST. 5+19,04</t>
  </si>
  <si>
    <t>EST. 20+23,80</t>
  </si>
  <si>
    <t>EST. 20+27,90</t>
  </si>
  <si>
    <t>EST. 08+13,30</t>
  </si>
  <si>
    <t>EST. 09+2,56</t>
  </si>
  <si>
    <t>EST. 09+8,51</t>
  </si>
  <si>
    <t>EST. 11+8,51</t>
  </si>
  <si>
    <t>EST. 13+8,51</t>
  </si>
  <si>
    <t>EST. 13+15,88</t>
  </si>
  <si>
    <t>EST. 14+2,70</t>
  </si>
  <si>
    <t>EST. 15+6,93</t>
  </si>
  <si>
    <t>EST. 16+16,77</t>
  </si>
  <si>
    <t>EST. 17+17,88</t>
  </si>
  <si>
    <t>EST. 18+2,09</t>
  </si>
  <si>
    <t>EST. 18+9,00</t>
  </si>
  <si>
    <t>EST. 18+13,21</t>
  </si>
  <si>
    <t>EST. 18+17,21</t>
  </si>
  <si>
    <t>EST. 18+18,32</t>
  </si>
  <si>
    <t>EST. 19+2,53</t>
  </si>
  <si>
    <t>EST. 19+8,57</t>
  </si>
  <si>
    <t>EST. 19+12,78</t>
  </si>
  <si>
    <t>EST. 19+15,90</t>
  </si>
  <si>
    <t>EST. 21+10,86</t>
  </si>
  <si>
    <t>EST. 23+8,87</t>
  </si>
  <si>
    <t>EST. 25+8,80</t>
  </si>
  <si>
    <t>EST. 27+9,02</t>
  </si>
  <si>
    <t>EST. 28+9,71</t>
  </si>
  <si>
    <t>EST. 30+9,99</t>
  </si>
  <si>
    <t>EST. 32+15,82</t>
  </si>
  <si>
    <t>EST. 34+16,70</t>
  </si>
  <si>
    <t>LARG</t>
  </si>
  <si>
    <t>BICICLETÁRIO EM BARRAS - EIXO RUA ACRE E RUA AMAZONAS</t>
  </si>
  <si>
    <t>BICICLETÁRIO EM BARRAS - EIXO RUA TOCANTINS E AVENIDA ATLÂNTICA</t>
  </si>
  <si>
    <t>LIXEIRA REDONDA SUSPENSA EM PLÁSTICO - EIXO MARGEM ES-010 E CONTENÇÃO EST.</t>
  </si>
  <si>
    <t>LIXEIRA REDONDA SUSPENSA EM PLÁSTICO - EIXO RUA ACRE E RUA AMAZONAS</t>
  </si>
  <si>
    <t>LIXEIRA REDONDA SUSPENSA EM PLÁSTICO - EIXO RUA TOCANTINS E AVENIDA ATLÂNTICA</t>
  </si>
  <si>
    <t>EST. 03+11,96</t>
  </si>
  <si>
    <t>EST. 05+11,55</t>
  </si>
  <si>
    <t>EST. 07+11,70</t>
  </si>
  <si>
    <t>EST. 09+11,77</t>
  </si>
  <si>
    <t>EST. 11+12,44</t>
  </si>
  <si>
    <t>EST. 13+15,19</t>
  </si>
  <si>
    <t>EST. 15+15,49</t>
  </si>
  <si>
    <t>EST. 3+2,50</t>
  </si>
  <si>
    <t>EST. 4+3,30</t>
  </si>
  <si>
    <t>EST. 5+4,13</t>
  </si>
  <si>
    <t>EST. 5+16,98</t>
  </si>
  <si>
    <t>EST. 6+5,61</t>
  </si>
  <si>
    <t>EST. 20+25,78</t>
  </si>
  <si>
    <t>EST. 08+11,90</t>
  </si>
  <si>
    <t>EST. 09+4,67</t>
  </si>
  <si>
    <t>EST. 09+6,41</t>
  </si>
  <si>
    <t>EST. 11+6,41</t>
  </si>
  <si>
    <t>EST. 13+6,41</t>
  </si>
  <si>
    <t>EST. 13+13,78</t>
  </si>
  <si>
    <t>EST. 14+4,81</t>
  </si>
  <si>
    <t>EST. 15+4,82</t>
  </si>
  <si>
    <t>EST. 16+15,04</t>
  </si>
  <si>
    <t>EST. 17+15,43</t>
  </si>
  <si>
    <t>EST. 18+15,10</t>
  </si>
  <si>
    <t>EST. 18+15,80</t>
  </si>
  <si>
    <t>EST. 19+17,32</t>
  </si>
  <si>
    <t>EST. 21+8,76</t>
  </si>
  <si>
    <t>EST. 23+6,77</t>
  </si>
  <si>
    <t>EST. 25+6,69</t>
  </si>
  <si>
    <t>EST. 27+6,92</t>
  </si>
  <si>
    <t>EST. 28+7,60</t>
  </si>
  <si>
    <t>EST. 30+7,89</t>
  </si>
  <si>
    <t>EST. 32+13,71</t>
  </si>
  <si>
    <t>EST. 34+15,37</t>
  </si>
  <si>
    <t>QUADRA DE AREIA - EIXO RUA TOCANTINS E AVENIDA ATLÂNTICA</t>
  </si>
  <si>
    <t>DN</t>
  </si>
  <si>
    <t>VOLUME</t>
  </si>
  <si>
    <t>CANTEIRO COM AREIA - EIXO MARGEM ES-010 E CONTENÇÃO</t>
  </si>
  <si>
    <t>FORRAÇÃO EM CANAVALIA ROSEA -EIXO MARGEM ES-010 E CONTENÇÃO</t>
  </si>
  <si>
    <t>FORRAÇÃO EM CANAVALIA ROSEA -EIXO PASSARELA DA MOQUECA</t>
  </si>
  <si>
    <t>FORRAÇÃO EM CANAVALIA ROSEA -EIXO RUA ACRE E RUA AMAZONAS</t>
  </si>
  <si>
    <t>FORRAÇÃO EM CANAVALIA ROSEA -EIXO RUA AMAZONAS E RUA TOCANTINS</t>
  </si>
  <si>
    <t>FORRAÇÃO EM CANAVALIA ROSEA -EIXO RUA TOCANTINS E AVENIDA ATLÂNTICA</t>
  </si>
  <si>
    <t>RAIO</t>
  </si>
  <si>
    <t>ÁREA MÉDIA</t>
  </si>
  <si>
    <t>PISO EM CONCRETO DESEMPENADO COM LASTRO DE BRITA E LONA PLÁSTICA SOBRE TERRA COMPACTADA -EIXO PASSARELA DA MOQUECA</t>
  </si>
  <si>
    <t>PISO EM DECK DE MADEIRA -EIXO PASSARELA DA MOQUECA</t>
  </si>
  <si>
    <t>PISO EM DECK DE MADEIRA -EIXO RUA ACRE E RUA AMAZONAS</t>
  </si>
  <si>
    <t>PISO EM DECK DE MADEIRA -EIXO RUA TOCANTINS E AVENIDA ATLÂNTICA</t>
  </si>
  <si>
    <t>EST. 7+12,15</t>
  </si>
  <si>
    <t>EST. 15+5,46</t>
  </si>
  <si>
    <t>EST. 20+16,84</t>
  </si>
  <si>
    <t>EST. 6+9,70</t>
  </si>
  <si>
    <t>EST. 8+13,75</t>
  </si>
  <si>
    <t>EST. 11+12,00</t>
  </si>
  <si>
    <t>EST. 13+19,30</t>
  </si>
  <si>
    <t>EST. 18+5,60</t>
  </si>
  <si>
    <t>EST. 21+16,66</t>
  </si>
  <si>
    <t>EST. 27+18,67</t>
  </si>
  <si>
    <t>EST. 29+18,51</t>
  </si>
  <si>
    <t>EST. 32+11,31</t>
  </si>
  <si>
    <t>EST. 34+15,92</t>
  </si>
  <si>
    <t>PISO INTERTRAVADO COM BLOCO RETANGULAR ESP=6CM -EIXO MARGEM ES-010 E CONTENÇÃO</t>
  </si>
  <si>
    <t xml:space="preserve">VOLUME </t>
  </si>
  <si>
    <t>EIXO RUA TOCANTINS E AVENIDA ATLÂNTICA</t>
  </si>
  <si>
    <t>EST. 2 + 0,79</t>
  </si>
  <si>
    <t>QUANT</t>
  </si>
  <si>
    <t>PÓRTICO ENTRADA PASSARELA DA MOQUECA - EIXO PASSARELA DA MOQUECA</t>
  </si>
  <si>
    <t>PÓRTICO FINAL PASSARELA DA MOQUECA - EIXO PASSARELA DA MOQUECA</t>
  </si>
  <si>
    <t>PÓRTICO PRAÇA BELO HORIZONTE - EIXO PASSARELA DA MOQUECA</t>
  </si>
  <si>
    <t>PÓRTICO PRAÇA PORTO ALEGRE - EIXO PASSARELA DA MOQUECA</t>
  </si>
  <si>
    <t>ENTRADA DA PAS. DA MOQUECA</t>
  </si>
  <si>
    <t>FINAL DA PAS. DA MOQUECA</t>
  </si>
  <si>
    <t>RESTINGA A SER IMPLANTADA - EIXO MARGEM ES-010 E CONTENÇÃO</t>
  </si>
  <si>
    <t>RESTINGA A SER IMPLANTADA - EIXO PASSARELA DA MOQUECA</t>
  </si>
  <si>
    <t>RESTINGA A SER IMPLANTADA - EIXO RUA ACRE E RUA AMAZONAS</t>
  </si>
  <si>
    <t>RESTINGA A SER IMPLANTADA - EIXO RUA TOCANTINS E AVENIDA ATLÂNTICA</t>
  </si>
  <si>
    <t>RESTINGA A SER IMPLANTADA - LIMITE PRAIA/ CENTRO DE EVENTOS</t>
  </si>
  <si>
    <t>COQUEIRO - EIXO PASSARELA DA MOQUECA</t>
  </si>
  <si>
    <t>COQUEIRO - EIXO RUA ACRE E RUA AMAZONAS</t>
  </si>
  <si>
    <t>COQUEIRO - EIXO RUA TOCANTINS E AVENIDA ATLÂNTICA</t>
  </si>
  <si>
    <t>COQUEIRO - LIMITE PRAIA/ CENTRO DE EVENTOS</t>
  </si>
  <si>
    <t>EST. 0+6,3</t>
  </si>
  <si>
    <t>EST. 0+16,27</t>
  </si>
  <si>
    <t>EST. 1+7,32</t>
  </si>
  <si>
    <t>EST. 1+17,50</t>
  </si>
  <si>
    <t>EST. 2+7,30</t>
  </si>
  <si>
    <t>EST. 2+17,33</t>
  </si>
  <si>
    <t>EST. 3+7,31</t>
  </si>
  <si>
    <t>EST. 3+17,30</t>
  </si>
  <si>
    <t>EST. 4+7,43</t>
  </si>
  <si>
    <t>EST. 4+17,32</t>
  </si>
  <si>
    <t>EST. 5+7,13</t>
  </si>
  <si>
    <t>EST. 5+17,13</t>
  </si>
  <si>
    <t>EST. 6+7,46</t>
  </si>
  <si>
    <t>EST. 6+17,43</t>
  </si>
  <si>
    <t>EST. 7+7,12</t>
  </si>
  <si>
    <t>EST. 7+17,13</t>
  </si>
  <si>
    <t>EST. 8+7,49</t>
  </si>
  <si>
    <t>EST. 8+17,50</t>
  </si>
  <si>
    <t>EST. 9+7,31</t>
  </si>
  <si>
    <t>EST. 9+17,32</t>
  </si>
  <si>
    <t>EST. 10+6,98</t>
  </si>
  <si>
    <t>EST. 10+16,96</t>
  </si>
  <si>
    <t>EST. 11+7,68</t>
  </si>
  <si>
    <t>EST. 11+17,64</t>
  </si>
  <si>
    <t>EST. 12+7,83</t>
  </si>
  <si>
    <t>EST. 12+17,82</t>
  </si>
  <si>
    <t>EST. 13+7,14</t>
  </si>
  <si>
    <t>EST. 13+17,14</t>
  </si>
  <si>
    <t>EST. 14+7,66</t>
  </si>
  <si>
    <t>EST. 14+17,66</t>
  </si>
  <si>
    <t>EST. 15+8,62</t>
  </si>
  <si>
    <t>EST. 15+18,54</t>
  </si>
  <si>
    <t>EST. 16+8,76</t>
  </si>
  <si>
    <t>EST. 16+18,74</t>
  </si>
  <si>
    <t>EST. 17+8,77</t>
  </si>
  <si>
    <t>EST. 17+18,74</t>
  </si>
  <si>
    <t>EST. 18+8,76</t>
  </si>
  <si>
    <t>EST. 18+18,75</t>
  </si>
  <si>
    <t>EST. 19+8,76</t>
  </si>
  <si>
    <t>EST. 19+18,74</t>
  </si>
  <si>
    <t>EST. 20+8,76</t>
  </si>
  <si>
    <t>EST. 3+10,98</t>
  </si>
  <si>
    <t>EST. 3+19,34</t>
  </si>
  <si>
    <t>EST. 4+9,37</t>
  </si>
  <si>
    <t>EST. 4+19,36</t>
  </si>
  <si>
    <t>EST. 5+9,38</t>
  </si>
  <si>
    <t>EST. 5+19,38</t>
  </si>
  <si>
    <t>EST. 6+7,26</t>
  </si>
  <si>
    <t>EST. 6+19,02</t>
  </si>
  <si>
    <t>EST. 7+8,48</t>
  </si>
  <si>
    <t>EST. 7+17,93</t>
  </si>
  <si>
    <t>EST. 20+21,32</t>
  </si>
  <si>
    <t>EST. 20+29,80</t>
  </si>
  <si>
    <t>EST. 20+39,72</t>
  </si>
  <si>
    <t>EST. 0+0,76</t>
  </si>
  <si>
    <t>EST. 08+26,07</t>
  </si>
  <si>
    <t>EST. 08+28,86</t>
  </si>
  <si>
    <t>EST. 8+29,82</t>
  </si>
  <si>
    <t>EST. 8+30,78</t>
  </si>
  <si>
    <t>EST. 09+5,78</t>
  </si>
  <si>
    <t>EST. 09+15,78</t>
  </si>
  <si>
    <t>EST. 10+5,78</t>
  </si>
  <si>
    <t>EST. 10+15,78</t>
  </si>
  <si>
    <t>EST. 11+5,74</t>
  </si>
  <si>
    <t>EST. 11+15,78</t>
  </si>
  <si>
    <t>EST. 12+5,78</t>
  </si>
  <si>
    <t>EST. 12+15,78</t>
  </si>
  <si>
    <t>EST. 13+5,78</t>
  </si>
  <si>
    <t>EST. 13+15,78</t>
  </si>
  <si>
    <t>EST. 14+5,78</t>
  </si>
  <si>
    <t>EST. 14+15,78</t>
  </si>
  <si>
    <t>EST. 15+5,78</t>
  </si>
  <si>
    <t>EST. 15+15,78</t>
  </si>
  <si>
    <t>EST. 16+5,78</t>
  </si>
  <si>
    <t>EST. 16+12,60</t>
  </si>
  <si>
    <t>EST. 17+1,99</t>
  </si>
  <si>
    <t>EST. 17+11,94</t>
  </si>
  <si>
    <t>EST. 18+1,94</t>
  </si>
  <si>
    <t>EST. 18+11,93</t>
  </si>
  <si>
    <t>EST. 19+1,93</t>
  </si>
  <si>
    <t>EST. 19+11,87</t>
  </si>
  <si>
    <t>EST. 19+20,04</t>
  </si>
  <si>
    <t>EST. 20+7,30</t>
  </si>
  <si>
    <t>EST. 20+16,28</t>
  </si>
  <si>
    <t>EST. 21+4,85</t>
  </si>
  <si>
    <t>EST. 21+14,86</t>
  </si>
  <si>
    <t>EST. 22+3,40</t>
  </si>
  <si>
    <t>EST. 22+13,34</t>
  </si>
  <si>
    <t>EST. 23+2,95</t>
  </si>
  <si>
    <t>EST. 23+3,42</t>
  </si>
  <si>
    <t>EST. 23+12,93</t>
  </si>
  <si>
    <t>EST. 24+13,30</t>
  </si>
  <si>
    <t>EST. 25+3,48</t>
  </si>
  <si>
    <t>EST. 25+13,34</t>
  </si>
  <si>
    <t>EST. 27+4,09</t>
  </si>
  <si>
    <t>EST. 27+4,99</t>
  </si>
  <si>
    <t>EST. 27+14,03</t>
  </si>
  <si>
    <t>EST. 27+15,07</t>
  </si>
  <si>
    <t>EST. 28+5,01</t>
  </si>
  <si>
    <t>EST. 28+15,07</t>
  </si>
  <si>
    <t>EST. 29+5,01</t>
  </si>
  <si>
    <t>EST. 29+15,03</t>
  </si>
  <si>
    <t>EST. 30+5,51</t>
  </si>
  <si>
    <t>EST. 30+15,57</t>
  </si>
  <si>
    <t>EST. 31+6,65</t>
  </si>
  <si>
    <t>EST. 31+16,62</t>
  </si>
  <si>
    <t>EST. 32+7,85</t>
  </si>
  <si>
    <t>EST. 33+0,48</t>
  </si>
  <si>
    <t>EST. 33+10,62</t>
  </si>
  <si>
    <t>EST. 34+1,75</t>
  </si>
  <si>
    <t>EST. 34+11,84</t>
  </si>
  <si>
    <t>EST. 34+21,85</t>
  </si>
  <si>
    <t>EST. 34+29,84</t>
  </si>
  <si>
    <t>EIXO RUA ACRE E RUA AMAZONAS EST.9+4,24</t>
  </si>
  <si>
    <t>EIXO RUA ACRE E RUA AMAZONAS EST. 8+5,90</t>
  </si>
  <si>
    <t>EIXO RUA ACRE E RUA AMAZONAS EST. 8+15,14</t>
  </si>
  <si>
    <t>EIXO RUA ACRE E RUA AMAZONAS EST. 9+13,46</t>
  </si>
  <si>
    <t>EIXO RUA ACRE E RUA AMAZONAS EST. 10+3,12</t>
  </si>
  <si>
    <t>EIXO RUA AMAPÁ EST. 4+25,83</t>
  </si>
  <si>
    <t>EIXO RUA AMAPÁ EST. 4+29,26</t>
  </si>
  <si>
    <t>EIXO RUA AMAPÁ EST. 4+32,70</t>
  </si>
  <si>
    <t>EIXO RUA AMAPÁ EST. 4+36,15</t>
  </si>
  <si>
    <t>EIXO RUA AMAPÁ EST. 4+42,40</t>
  </si>
  <si>
    <t>EIXO RUA AMAPÁ EST. 4+52,18</t>
  </si>
  <si>
    <t>EIXO RUA AMAPÁ EST. 4+61,93</t>
  </si>
  <si>
    <t>EIXO RUA AMAPÁ EST. 4+71,43</t>
  </si>
  <si>
    <t>EIXO RUA AMAPÁ EST. 4+79,07</t>
  </si>
  <si>
    <t>EIXO RUA AMAPÁ EST. 4+86,71</t>
  </si>
  <si>
    <t>EIXO RUA AMAPÁ EST. 4+94,36</t>
  </si>
  <si>
    <t>EIXO RUA AMAPÁ EST. 4+102</t>
  </si>
  <si>
    <t>EIXO RUA AMAPÁ EST. 4+109,64</t>
  </si>
  <si>
    <t>EIXO RUA AMAPÁ EST. 4+117,28</t>
  </si>
  <si>
    <t>EIXO RUA AMAPÁ EST. 4+124,93</t>
  </si>
  <si>
    <t>EIXO RUA AMAPÁ EST. 4+132,39</t>
  </si>
  <si>
    <t>PALMEIRA RABO DE RAPOSA - EIXO PASSARELA DA MOQUECA</t>
  </si>
  <si>
    <t>PALMEIRA RABO DE RAPOSA - EIXO RUA ACRE E RUA AMAZONAS</t>
  </si>
  <si>
    <t>PALMEIRA RABO DE RAPOSA - EIXO RUA TOCANTINS E AVENIDA ATLÂNTICA</t>
  </si>
  <si>
    <t>EST. 0+11,62</t>
  </si>
  <si>
    <t>EST. 0+15,68</t>
  </si>
  <si>
    <t>EST. 0+19,36</t>
  </si>
  <si>
    <t>EST. 3+11,29</t>
  </si>
  <si>
    <t>EST. 3+17,93</t>
  </si>
  <si>
    <t>EST. 7+4,75</t>
  </si>
  <si>
    <t>EST. 8+0,45</t>
  </si>
  <si>
    <t>EST. 9+10,74</t>
  </si>
  <si>
    <t>EST. 9+15,20</t>
  </si>
  <si>
    <t>EST. 9+19,34</t>
  </si>
  <si>
    <t>EST. 12+12,72</t>
  </si>
  <si>
    <t>EST. 12+17,74</t>
  </si>
  <si>
    <t>EST. 15+13,26</t>
  </si>
  <si>
    <t>EST. 15+17,02</t>
  </si>
  <si>
    <t>EST. 16+0,76</t>
  </si>
  <si>
    <t>EST. 18+13,53</t>
  </si>
  <si>
    <t>EST. 18+18,62</t>
  </si>
  <si>
    <t>EST. 3+11,40</t>
  </si>
  <si>
    <t>EST. 4+4,53</t>
  </si>
  <si>
    <t>EST. 4+5,04</t>
  </si>
  <si>
    <t>EST. 4+19,11</t>
  </si>
  <si>
    <t>EST. 5+9,74</t>
  </si>
  <si>
    <t>EST. 5+19,77</t>
  </si>
  <si>
    <t>EST. 20+36,02</t>
  </si>
  <si>
    <t>EST. 09+10,40</t>
  </si>
  <si>
    <t>EST. 10+1,10</t>
  </si>
  <si>
    <t>EST. 10+15,39</t>
  </si>
  <si>
    <t>EST. 11+9,38</t>
  </si>
  <si>
    <t>EST. 11+10,24</t>
  </si>
  <si>
    <t>EST. 12+3,59</t>
  </si>
  <si>
    <t>EST. 13+10,40</t>
  </si>
  <si>
    <t>EST. 15+4,52</t>
  </si>
  <si>
    <t>EST. 15+8,82</t>
  </si>
  <si>
    <t>EST. 15+18,90</t>
  </si>
  <si>
    <t>EST. 16+9,34</t>
  </si>
  <si>
    <t>EST. 16+18,54</t>
  </si>
  <si>
    <t>EST. 18+19,19</t>
  </si>
  <si>
    <t>EST. 20+12,68</t>
  </si>
  <si>
    <t>EST. 22+10,72</t>
  </si>
  <si>
    <t>EST. 24+10,65</t>
  </si>
  <si>
    <t>EST. 26+10,82</t>
  </si>
  <si>
    <t>EST. 28+11,58</t>
  </si>
  <si>
    <t>EST. 30+11,90</t>
  </si>
  <si>
    <t>EST. 32+17,75</t>
  </si>
  <si>
    <t>EST. 34+18,23</t>
  </si>
  <si>
    <t>QUARESMEIRA - EIXO RUA ACRE E RUA AMAZONAS</t>
  </si>
  <si>
    <t>QUARESMEIRA - EIXO RUA TOCANTINS E AVENIDA ATLÂNTICA</t>
  </si>
  <si>
    <t>IPÊ-DO-BREJO - EIXO EIXO MARGEM ES-010 E CONTENÇÃO EST.</t>
  </si>
  <si>
    <t>IPÊ-DO-BREJO - EIXO RUA ACRE E RUA AMAZONAS</t>
  </si>
  <si>
    <t>IPÊ-DO-BREJO - EIXO RUA TOCANTINS E AVENIDA ATLÂNTICA</t>
  </si>
  <si>
    <t>PALMEIRA ARECA BAMBU - EIXO RUA TOCANTINS E AVENIDA ATLÂNTICA</t>
  </si>
  <si>
    <t>EST. 20+22,00</t>
  </si>
  <si>
    <t>EST. 19+19,68</t>
  </si>
  <si>
    <t>EST. 3+4,72</t>
  </si>
  <si>
    <t>EST. 5+5,37</t>
  </si>
  <si>
    <t>EST. 0+2,00</t>
  </si>
  <si>
    <t>EST. 10+9,18</t>
  </si>
  <si>
    <t>EST. 12+10,66</t>
  </si>
  <si>
    <t>EST. 16+7,33</t>
  </si>
  <si>
    <t>EST. 17+12,64</t>
  </si>
  <si>
    <t>EST. 19+15,73</t>
  </si>
  <si>
    <t>EST. 23+9,93</t>
  </si>
  <si>
    <t>EST. 25+8,53</t>
  </si>
  <si>
    <t>EST. 27+10,00</t>
  </si>
  <si>
    <t>EST. 29+17,00</t>
  </si>
  <si>
    <t>EST. 31+10,59</t>
  </si>
  <si>
    <t>EST. 33+17,33</t>
  </si>
  <si>
    <t>EST. 34+16,99</t>
  </si>
  <si>
    <t>EST. 34+20,59</t>
  </si>
  <si>
    <t>EST. 35+2,60</t>
  </si>
  <si>
    <t>ONZE-HORAS - EIXO PASSARELA DA MOQUECA</t>
  </si>
  <si>
    <t>ONZE-HORAS - EIXO RUA ACRE E RUA AMAZONAS</t>
  </si>
  <si>
    <t>ONZE-HORAS - EIXO RUA AÍLSON CAMPOSTRINI</t>
  </si>
  <si>
    <t>ONZE-HORAS - EIXO RUA TOCANTINS E AVENIDA ATLÂNTICA</t>
  </si>
  <si>
    <t>EST. 6+13,48</t>
  </si>
  <si>
    <t>EST. 6+16,88</t>
  </si>
  <si>
    <t>EST. 6+19,70</t>
  </si>
  <si>
    <t>EST. 8+5,64</t>
  </si>
  <si>
    <t>EST. 8+8,53</t>
  </si>
  <si>
    <t>EST. 8+11,40</t>
  </si>
  <si>
    <t>EST. 3+0,05</t>
  </si>
  <si>
    <t>EST. 3+7,11</t>
  </si>
  <si>
    <t>EST. 3+9,94</t>
  </si>
  <si>
    <t>EST. 3+14,15</t>
  </si>
  <si>
    <t>EST. 3+17,74</t>
  </si>
  <si>
    <t>EST. 4+1,27</t>
  </si>
  <si>
    <t>EST. 4+8,28</t>
  </si>
  <si>
    <t>EST. 4+11,23</t>
  </si>
  <si>
    <t>EST. 4+15,39</t>
  </si>
  <si>
    <t>EST. 4+17,78</t>
  </si>
  <si>
    <t>EST. 5+2,39</t>
  </si>
  <si>
    <t>EST. 5+11,00</t>
  </si>
  <si>
    <t>EST. 5+13,62</t>
  </si>
  <si>
    <t>EST. 5+15,36</t>
  </si>
  <si>
    <t>EST. 5+15,94</t>
  </si>
  <si>
    <t>EST. 20+18,64</t>
  </si>
  <si>
    <t>EST. 20+24,66</t>
  </si>
  <si>
    <t>EST. 20+32,70</t>
  </si>
  <si>
    <t>EST. 20+37,83</t>
  </si>
  <si>
    <t>EST. 21+3,46</t>
  </si>
  <si>
    <t>EST. 0+8,07</t>
  </si>
  <si>
    <t>EST. 0+12,98</t>
  </si>
  <si>
    <t>EST. 0+17,94</t>
  </si>
  <si>
    <t>EST. 01+1,20</t>
  </si>
  <si>
    <t>EST. 01+2,03</t>
  </si>
  <si>
    <t>EST. 09+17,62</t>
  </si>
  <si>
    <t>EST. 10+4,28</t>
  </si>
  <si>
    <t>EST. 10+4,69</t>
  </si>
  <si>
    <t>EST. 10+11,75</t>
  </si>
  <si>
    <t>EST. 10+14,17</t>
  </si>
  <si>
    <t>EST. 10+18,83</t>
  </si>
  <si>
    <t>EST. 11+5,91</t>
  </si>
  <si>
    <t>EST. 11+12,98</t>
  </si>
  <si>
    <t>EST. 12+0,04</t>
  </si>
  <si>
    <t>EST. 12+4,68</t>
  </si>
  <si>
    <t>EST. 12+7,11</t>
  </si>
  <si>
    <t>EST. 12+14,18</t>
  </si>
  <si>
    <t>EST. 12+17,08</t>
  </si>
  <si>
    <t>EST. 13+1,26</t>
  </si>
  <si>
    <t>EST. 14+11,76</t>
  </si>
  <si>
    <t>EST. 15+1,05</t>
  </si>
  <si>
    <t>EST. 15+8,12</t>
  </si>
  <si>
    <t>EST. 15+15,18</t>
  </si>
  <si>
    <t>EST. 15+19,95</t>
  </si>
  <si>
    <t>EST. 16+2,25</t>
  </si>
  <si>
    <t>EST. 16+13,15</t>
  </si>
  <si>
    <t>EST. 17+7,96</t>
  </si>
  <si>
    <t>EST. 17+16,86</t>
  </si>
  <si>
    <t>EST. 18+11,22</t>
  </si>
  <si>
    <t>EST. 19+9,63</t>
  </si>
  <si>
    <t>EST. 19+16,56</t>
  </si>
  <si>
    <t>EST. 20+1,19</t>
  </si>
  <si>
    <t>EST. 20+2,39</t>
  </si>
  <si>
    <t>EST. 21+13,08</t>
  </si>
  <si>
    <t>EST. 23+1,94</t>
  </si>
  <si>
    <t>EST. 23+17,51</t>
  </si>
  <si>
    <t>EST. 25+0,80</t>
  </si>
  <si>
    <t>EST. 25+16,88</t>
  </si>
  <si>
    <t>EST. 27+2,37</t>
  </si>
  <si>
    <t>EST. 29+8,64</t>
  </si>
  <si>
    <t>EST. 30+4,87</t>
  </si>
  <si>
    <t>EST. 31+1,10</t>
  </si>
  <si>
    <t>EST. 32+1,54</t>
  </si>
  <si>
    <t>EST. 33+8,42</t>
  </si>
  <si>
    <t>EST. 34+7,65</t>
  </si>
  <si>
    <t>EST. 34+24,96</t>
  </si>
  <si>
    <t>CPU-024</t>
  </si>
  <si>
    <t>CPU-025</t>
  </si>
  <si>
    <t>CPU-026</t>
  </si>
  <si>
    <t>CPU-027</t>
  </si>
  <si>
    <t>CPU-028</t>
  </si>
  <si>
    <t>PESO</t>
  </si>
  <si>
    <t>PESO DO MATERIAL TOTAL DE CARGA X DMT</t>
  </si>
  <si>
    <t>DMT</t>
  </si>
  <si>
    <t>ENGRADAMENTO DE MADEIRA</t>
  </si>
  <si>
    <t>PINTURA DO ENGRADAMENTO DE MADEIRA</t>
  </si>
  <si>
    <t>ELETRODUTOS</t>
  </si>
  <si>
    <t>CABOS</t>
  </si>
  <si>
    <t>COMPONENTES</t>
  </si>
  <si>
    <t>CAIXA DE PASSAGEM EM CONCRETO, DIMENSÃO (20X20)CM, ALTURA 90CM, COM TAMPA EM FERRO FUNDIDO, INCLUSIVE ESCAVAÇÃO, APILOAMENTO, LASTRO DE BRITA, REATERRO E TRANSPORTE E RETIRADA DO MATERIAL ESCAVADO (EM CAÇAMBA)</t>
  </si>
  <si>
    <t>Caixa de ligação de alumínio, tipo CONDULETES, no formato T, inclusive tampa com vedação, diâmetro 1"</t>
  </si>
  <si>
    <t>LUMINÁRIA PENDENTE EM MADEIRA REDONDO COM LÂMPADA BULBO LED</t>
  </si>
  <si>
    <t>RETIRADA DE POSTE DE ILUMINAÇÃO PÚBLICA</t>
  </si>
  <si>
    <t>ASSENTAMENTO DE POSTE CIRCULAR DE CONCRETO (NÃO INCLUI FORNECIMENTO).</t>
  </si>
  <si>
    <t>POSTE DE ILUMINAÇÃO EM AÇO COM BASE FLANGEADA E 04 REFLETORES EM LED 200W</t>
  </si>
  <si>
    <t>POSTE DE MADEIRA RETO ENGASTADO H=3,0M</t>
  </si>
  <si>
    <t>POSTE METÁLICO CONICO POLIGONAL SEXTANTE BRAÇO DUPLO C/ 02 LUMINÁRIAS DE 200W ACIONADAS POR RELÉ FOTOELÉTRICO, 16.000MM, ENGASTADO</t>
  </si>
  <si>
    <t>POSTE METÁLICO CONICO POLIGONAL SEXTANTE BRAÇO DUPLO C/ 02 LUMINÁRIAS DE 200W ACIONADAS POR RELÉ FOTOELÉTRICO, 16.000MM, ENGASTADO + BRAÇO SIMPLES PARA 01 LUMINÁRIA, 6.00MM</t>
  </si>
  <si>
    <t>5+18,19m</t>
  </si>
  <si>
    <t>4+9,72m</t>
  </si>
  <si>
    <t>RUA TOCANTINS  E AV. ATLÂNTICA</t>
  </si>
  <si>
    <t>30+19,65m</t>
  </si>
  <si>
    <t>0+12,03m</t>
  </si>
  <si>
    <t xml:space="preserve"> 0+12,52m</t>
  </si>
  <si>
    <t>1+7,62m</t>
  </si>
  <si>
    <t>4+8,19m</t>
  </si>
  <si>
    <t>4+9,25m</t>
  </si>
  <si>
    <t>7+8,67m</t>
  </si>
  <si>
    <t>8+18,91m</t>
  </si>
  <si>
    <t>10+8,71m</t>
  </si>
  <si>
    <t>11+18,17m</t>
  </si>
  <si>
    <t>13+8,17m</t>
  </si>
  <si>
    <t xml:space="preserve"> 14+18,0m</t>
  </si>
  <si>
    <t>16+8,91m</t>
  </si>
  <si>
    <t>17+18,92m</t>
  </si>
  <si>
    <t>19+8,91m</t>
  </si>
  <si>
    <t>20+12,53m</t>
  </si>
  <si>
    <t>2+12,72m</t>
  </si>
  <si>
    <t>3+11,04m</t>
  </si>
  <si>
    <t>5+8,94m</t>
  </si>
  <si>
    <t>6+2,48m</t>
  </si>
  <si>
    <t>RUA AMAZONAS-RUA TOCANTINS</t>
  </si>
  <si>
    <t>4+17,88m</t>
  </si>
  <si>
    <t>6+5,54m</t>
  </si>
  <si>
    <t>8+18,84m</t>
  </si>
  <si>
    <t>3+12,67m</t>
  </si>
  <si>
    <t>9+1,98m</t>
  </si>
  <si>
    <t>10+12,04m</t>
  </si>
  <si>
    <t>12+2,0m</t>
  </si>
  <si>
    <t>13+12,02m</t>
  </si>
  <si>
    <t>14+14,39m</t>
  </si>
  <si>
    <t>15+2,01m</t>
  </si>
  <si>
    <t>16+10,08m</t>
  </si>
  <si>
    <t>17+5,88m</t>
  </si>
  <si>
    <t>18+15,79m</t>
  </si>
  <si>
    <t>19+17,14m</t>
  </si>
  <si>
    <t>21+0,34m</t>
  </si>
  <si>
    <t>22+8,95m</t>
  </si>
  <si>
    <t>22+18,94m</t>
  </si>
  <si>
    <t>26+19,84m</t>
  </si>
  <si>
    <t xml:space="preserve"> 23+18,48m</t>
  </si>
  <si>
    <t>25+11,63m</t>
  </si>
  <si>
    <t>28+9,86m</t>
  </si>
  <si>
    <t>33+2,18m</t>
  </si>
  <si>
    <t>34+12,97m</t>
  </si>
  <si>
    <t>0+12,75m</t>
  </si>
  <si>
    <t>1+9,27m</t>
  </si>
  <si>
    <t>2+19,24m</t>
  </si>
  <si>
    <t>5+19,24m</t>
  </si>
  <si>
    <t>7+9,24m</t>
  </si>
  <si>
    <t xml:space="preserve"> 8+19,22m</t>
  </si>
  <si>
    <t>11+19,21m</t>
  </si>
  <si>
    <t>13+9,19m</t>
  </si>
  <si>
    <t>16+10,15m</t>
  </si>
  <si>
    <t>19+10,13m</t>
  </si>
  <si>
    <t>20+11,33m</t>
  </si>
  <si>
    <t>PRAÇA AV. BELO HORIZONTE</t>
  </si>
  <si>
    <t>4+0,80m</t>
  </si>
  <si>
    <t>4+1,76m</t>
  </si>
  <si>
    <t>6+1,73m</t>
  </si>
  <si>
    <t>0+4,56m</t>
  </si>
  <si>
    <t>0+5,42m</t>
  </si>
  <si>
    <t>1+11,75m</t>
  </si>
  <si>
    <t xml:space="preserve"> 3+2,27m</t>
  </si>
  <si>
    <t>3+1,37m</t>
  </si>
  <si>
    <t>6+4,96m</t>
  </si>
  <si>
    <t>7+16,33m</t>
  </si>
  <si>
    <t>8+18,23m</t>
  </si>
  <si>
    <t>6 +11,88m</t>
  </si>
  <si>
    <t xml:space="preserve"> 8 +1,92m</t>
  </si>
  <si>
    <t>9 +1,17m</t>
  </si>
  <si>
    <t>10+11,24m</t>
  </si>
  <si>
    <t>12+2,83m</t>
  </si>
  <si>
    <t>13+13,04m</t>
  </si>
  <si>
    <t>13,78m</t>
  </si>
  <si>
    <t>15+3,16m</t>
  </si>
  <si>
    <t>16+9,53m</t>
  </si>
  <si>
    <t>17+4,92m</t>
  </si>
  <si>
    <t>18+14,74m</t>
  </si>
  <si>
    <t>19+17,76m</t>
  </si>
  <si>
    <t>22+7,88m</t>
  </si>
  <si>
    <t>23+19,62m</t>
  </si>
  <si>
    <t>28+10,91m</t>
  </si>
  <si>
    <t xml:space="preserve">MARGEM ES-010 E CONTENÇÃO </t>
  </si>
  <si>
    <t>1+8,81m</t>
  </si>
  <si>
    <t xml:space="preserve">PASSARELA DA MOQUECA </t>
  </si>
  <si>
    <t>2+18,19m</t>
  </si>
  <si>
    <t xml:space="preserve"> 1+12,66m</t>
  </si>
  <si>
    <t xml:space="preserve"> 7+17,24m</t>
  </si>
  <si>
    <t>6 +12,28m</t>
  </si>
  <si>
    <t>RUA RUA TOCANTINS E AV. ATLÂNTICA</t>
  </si>
  <si>
    <t>8+0,98</t>
  </si>
  <si>
    <t>8 +0,98m</t>
  </si>
  <si>
    <t>30+0,03m</t>
  </si>
  <si>
    <t xml:space="preserve"> 31+12,69m</t>
  </si>
  <si>
    <t>5 +3,83m</t>
  </si>
  <si>
    <t>LIMITE PRAIA E CENTRO DE EVENTO</t>
  </si>
  <si>
    <t xml:space="preserve">RUA ACRE E RUA AMAZONAS </t>
  </si>
  <si>
    <t>2+13,7m</t>
  </si>
  <si>
    <t>4+17,27m</t>
  </si>
  <si>
    <t>3+12,25m</t>
  </si>
  <si>
    <t>5 +1,88m</t>
  </si>
  <si>
    <t>21+1,44m</t>
  </si>
  <si>
    <t xml:space="preserve"> 25+10,82m</t>
  </si>
  <si>
    <t>27+0,89m</t>
  </si>
  <si>
    <t>33+3,33m</t>
  </si>
  <si>
    <t>34+13,33m</t>
  </si>
  <si>
    <t>30+1,09</t>
  </si>
  <si>
    <t xml:space="preserve"> 10+9,19m</t>
  </si>
  <si>
    <t>14+19,20m</t>
  </si>
  <si>
    <t>18+0,12m</t>
  </si>
  <si>
    <t xml:space="preserve"> 1 </t>
  </si>
  <si>
    <t xml:space="preserve"> CPU-ORL2-001 </t>
  </si>
  <si>
    <t>ELETRODUTO DE AÇO GALVANIZADO DN 25 (1") COM ROSCA</t>
  </si>
  <si>
    <t xml:space="preserve"> COT-ORL2-001 </t>
  </si>
  <si>
    <t>ELETRODUTO EM AÇO GALVANIZADO 25M (1") COM ROSCA</t>
  </si>
  <si>
    <t xml:space="preserve"> 2 </t>
  </si>
  <si>
    <t xml:space="preserve"> CPU-ORL2-002 </t>
  </si>
  <si>
    <t>SERP - SERVIÇOS PRELIMINARES</t>
  </si>
  <si>
    <t xml:space="preserve"> 3 </t>
  </si>
  <si>
    <t xml:space="preserve"> CPU-ORL2-003 </t>
  </si>
  <si>
    <t>SEES - SERVIÇOS ESPECIAIS</t>
  </si>
  <si>
    <t>PEDREIRO (OFICIAL - SINDUSCON) (LABOR)</t>
  </si>
  <si>
    <t>SERVENTE (AUXILIAR DE OBRAS - SINDUSCON) (LABOR)</t>
  </si>
  <si>
    <t xml:space="preserve"> 4 </t>
  </si>
  <si>
    <t xml:space="preserve"> CPU-ORL2-004 </t>
  </si>
  <si>
    <t>CARPINTEIRO (OFICIAL - SINDUSCON) (LABOR)</t>
  </si>
  <si>
    <t>PREGO 18X30 (LABOR)</t>
  </si>
  <si>
    <t xml:space="preserve"> 5 </t>
  </si>
  <si>
    <t xml:space="preserve"> CPU-ORL2-005 </t>
  </si>
  <si>
    <t>GUARDA-CORPO EM MADEIRA REFLORESTADA (EUCALIPTO), H=1,30M</t>
  </si>
  <si>
    <t xml:space="preserve"> 6 </t>
  </si>
  <si>
    <t xml:space="preserve"> CPU-ORL2-006 </t>
  </si>
  <si>
    <t>CAIXA DE PASSAGEM EM CONCRETO, DIMENSÃO (20X20)CM, ALTURA 37,5CM, COM TAMPA EM FERRO FUNDIDO, INCLUSIVE ESCAVAÇÃO, APILOAMENTO, LASTRO DE BRITA, REATERRO E TRANSPORTE E RETIRADA DO MATERIAL ESCAVADO (EM CAÇAMBA)</t>
  </si>
  <si>
    <t xml:space="preserve"> CPU-ORL2-007 </t>
  </si>
  <si>
    <t>CAIXA DE INSPEÇÃO EM CONCRETO, COMPRIMENTO 20CM, LARGURA 20CM, ALTURA 37,5 CM, ESPESSURA 3CM EM CONCRETO ESTRUTURAL, PREPARADO</t>
  </si>
  <si>
    <t xml:space="preserve"> COT-ORL2-002 </t>
  </si>
  <si>
    <t>TAMPA EM FERRO FUNDIDO 20X20 CM</t>
  </si>
  <si>
    <t xml:space="preserve"> 7 </t>
  </si>
  <si>
    <t>ACO CA-50 DE 8.0MM (LABOR)</t>
  </si>
  <si>
    <t xml:space="preserve"> 8 </t>
  </si>
  <si>
    <t xml:space="preserve"> CPU-ORL2-008 </t>
  </si>
  <si>
    <t>CAIXA DE INSPEÇÃO EM CONCRETO, COMPRIMENTO 20CM, LARGURA 20CM, ALTURA 90 CM, ESPESSURA 3CM EM CONCRETO ESTRUTURAL, PREPARADO</t>
  </si>
  <si>
    <t xml:space="preserve"> 9 </t>
  </si>
  <si>
    <t xml:space="preserve"> CPU-ORL2-009 </t>
  </si>
  <si>
    <t xml:space="preserve"> 10 </t>
  </si>
  <si>
    <t xml:space="preserve"> CPU-ORL2-010 </t>
  </si>
  <si>
    <t xml:space="preserve"> COT-ORL2-003 </t>
  </si>
  <si>
    <t>CONDULETE DE ALUMÍNIO TIPO “T” - 1” - COM TAMPA CEGA</t>
  </si>
  <si>
    <t>BUCHA DE ALUMINIO FUNDIDO 1" C/ ROSCA BSP- WETZEL OU EQUIVALENTE (LABOR)</t>
  </si>
  <si>
    <t>ARRUELA DE ALUMINIO FUNDIDO 1" - WETZEL OU EQUIVALENTE (LABOR)</t>
  </si>
  <si>
    <t xml:space="preserve"> 11 </t>
  </si>
  <si>
    <t xml:space="preserve"> CPU-ORL-011 </t>
  </si>
  <si>
    <t xml:space="preserve"> 12 </t>
  </si>
  <si>
    <t xml:space="preserve"> CPU-ORL2-012 </t>
  </si>
  <si>
    <t xml:space="preserve"> 13 </t>
  </si>
  <si>
    <t xml:space="preserve"> CPU-ORL-013 </t>
  </si>
  <si>
    <t xml:space="preserve"> 14 </t>
  </si>
  <si>
    <t xml:space="preserve"> CPU-ORL-014 </t>
  </si>
  <si>
    <t>ENSECADEIRA TIPO RIP-RAP COM SACO SOLO CIMENTO, CAPACIDADE DE 0,07 M³ DE MATERIAL ADENSADO NAS DIMENSÕES APROXIMADAS DE 60X58X20 CM, TAXA DE 10% DE CIMENTO (COMPOSIÇÃO REFERENCIA  ORSE 4955) - FORNECIMENTO E COLOCAÇÃO</t>
  </si>
  <si>
    <t xml:space="preserve"> 15 </t>
  </si>
  <si>
    <t xml:space="preserve"> CPU-ORL2-015 </t>
  </si>
  <si>
    <t xml:space="preserve"> COT-ORL2-004 </t>
  </si>
  <si>
    <t>Martelete perfurador/rompedor a ar comprimido de 28 kg para concreto com capacidade de</t>
  </si>
  <si>
    <t xml:space="preserve"> 16 </t>
  </si>
  <si>
    <t xml:space="preserve"> CPU-ORL2-016 </t>
  </si>
  <si>
    <t>MUDA DE RASTEIRA/FORRACAO, AMENDOIM RASTEIRO/ONZE HORAS/AZULZINHA/IMPATIENS OU EQUIVALENTE DA REGIAO</t>
  </si>
  <si>
    <t xml:space="preserve"> 17 </t>
  </si>
  <si>
    <t xml:space="preserve"> CPU-ORL2-017 </t>
  </si>
  <si>
    <t xml:space="preserve"> COT-ORL2-005 </t>
  </si>
  <si>
    <t xml:space="preserve">LUMINÁRIA PENDENTE EM MADEIRA REDONDO </t>
  </si>
  <si>
    <t xml:space="preserve"> COT-ORL2-006 </t>
  </si>
  <si>
    <t>LÂMPADA LED BULBO 60W</t>
  </si>
  <si>
    <t xml:space="preserve"> 18 </t>
  </si>
  <si>
    <t xml:space="preserve"> CPU-ORL2-018 </t>
  </si>
  <si>
    <t>SARRAFO DE MADEIRA DE LEI 8 X 2.5 CM (BRUTA) (LABOR)</t>
  </si>
  <si>
    <t>PREGO - PRECO MEDIO DAS BITOLAS (LABOR)</t>
  </si>
  <si>
    <t>TELA SOLDADA EM AÇO TIPO TELCON Q-138 P/ ARMADURA (LABOR)</t>
  </si>
  <si>
    <t>CONCRETO USINADO FCK 20 MPA BRITA 0+1 ABATIMENTO 100 +/- 20MM (LABOR)</t>
  </si>
  <si>
    <t xml:space="preserve"> 19 </t>
  </si>
  <si>
    <t xml:space="preserve"> CPU-ORL2-019 </t>
  </si>
  <si>
    <t>TABUA MADEIRA DE LEI P/ PISO COM MACHO/FEMEA 15 CM X 2 CM (ASSOALHO) (LABOR)</t>
  </si>
  <si>
    <t>CONJ PARAFUSO, PORCA E ARRUELA LATAO 3/16 X 1" (LABOR)</t>
  </si>
  <si>
    <t xml:space="preserve"> 20 </t>
  </si>
  <si>
    <t xml:space="preserve"> CPU-ORL2-020 </t>
  </si>
  <si>
    <t xml:space="preserve"> 21 </t>
  </si>
  <si>
    <t xml:space="preserve"> CPU-ORL2-021 </t>
  </si>
  <si>
    <t>OPERADOR DE MAQUINAS PESADAS II - SINDICOPES (LABOR)</t>
  </si>
  <si>
    <t>AREIA LAVADA MEDIA (LABOR)</t>
  </si>
  <si>
    <t>CIMENTO PORTLAND CP III - 40 (LABOR)</t>
  </si>
  <si>
    <t>BRITA 2 (LABOR)</t>
  </si>
  <si>
    <t>OLEO DIESEL (LABOR)</t>
  </si>
  <si>
    <t>CAMINHAO TOCO, PESO BRUTO TOTAL 16000 KG, CARGA UTIL MAXIMA 11130 KG, DISTANCIA ENTRE EIXOS 5,36 M, POTENCIA 185 CV (INCLUI CABINE E CHASSI, NAO INCLUI CARROCERIA) (LABOR)</t>
  </si>
  <si>
    <t>GUINDAUTO HIDRAULICO, CAPACIDADE MAXIMA DE CARGA 6200 KG, MOMENTO MAXIMO DE CARGA 11,7 TM , ALCANCE MAXIMO HORIZONTAL 9,70 M, PARA MONTAGEM SOBRE CHASSI DE CAMINHAO PBT MINIMO 13000 KG (INCLUI MONTAGEM, NAO INCLUI CAMINHAO) (LABOR)</t>
  </si>
  <si>
    <t xml:space="preserve"> 22 </t>
  </si>
  <si>
    <t xml:space="preserve"> CPU-ORL2-022 </t>
  </si>
  <si>
    <t>TABUA DE MADEIRA PINUS 30 X 2.5 CM (TAIPA DE 1ª) (LABOR)</t>
  </si>
  <si>
    <t>Biomanta vegetal de fibras de palha entrelaçadas com fios de polipropileno biodegradáveis - densidade 0,6</t>
  </si>
  <si>
    <t xml:space="preserve"> 23 </t>
  </si>
  <si>
    <t xml:space="preserve"> CPU-ORL2-023 </t>
  </si>
  <si>
    <t xml:space="preserve"> 24 </t>
  </si>
  <si>
    <t xml:space="preserve"> CPU-ORL2-024 </t>
  </si>
  <si>
    <t>GUINDAUTO HIDRÁULICO, CAPACIDADE MÁXIMA DE CARGA 6200 KG, MOMENTO MÁXIMO DE CARGA 11,7 TM, ALCANCE MÁXIMO HORIZONTAL 9,70 M, INCLUSIVE CAMINHÃO TOCO PBT 16.000 KG, POTÊNCIA DE 189 CV - CHP DIURNO. AF_06/2014</t>
  </si>
  <si>
    <t>CHUMBADOR DE ACO GALVANIZADO, 1" X 600 MM, PARA POSTES DE ACO COM BASE, INCLUSO PORCA E ARRUELA</t>
  </si>
  <si>
    <t xml:space="preserve"> COT-ORL2-007 </t>
  </si>
  <si>
    <t>REFLETOR DE LED 200W</t>
  </si>
  <si>
    <t xml:space="preserve"> COT-ORL2-011 </t>
  </si>
  <si>
    <t>POSTE METÁLICO RETO COM SUPORTE PARA 4 REFLETORES</t>
  </si>
  <si>
    <t xml:space="preserve"> 25 </t>
  </si>
  <si>
    <t xml:space="preserve"> CPU-ORL2-025 </t>
  </si>
  <si>
    <t>BRITA 1 E 2 (MEDIA) (LABOR)</t>
  </si>
  <si>
    <t>LUMINARIA BETA VCE40 66/44 400WVS CTSR MUN6.5 TECNOWATT OU EQUIVALENTE (LABOR)</t>
  </si>
  <si>
    <t>SUPORTE PARA UMA LUMINARIA TIPO PETALA - SL1 (LABOR)</t>
  </si>
  <si>
    <t xml:space="preserve"> COT-ORL2-008 </t>
  </si>
  <si>
    <t>LÂMPADA LED BULBO 50W</t>
  </si>
  <si>
    <t xml:space="preserve"> 26 </t>
  </si>
  <si>
    <t xml:space="preserve"> CPU-ORL2-026 </t>
  </si>
  <si>
    <t>LUMINARIA ABERTA P/ ILUMINACAO PUBLICA, TIPO X-57 PETERCO OU EQUIV</t>
  </si>
  <si>
    <t xml:space="preserve"> COT-ORL2-009 </t>
  </si>
  <si>
    <t>POSTE METÁLICO CÔNICO POLIGONAL SEXTANTE BRAÇO DUPLO C/ 02 LUMINÁRIAS DE 200W ACIONADAS POR RELÉ FOTOELÉTRICO, 16.000MM, ENGASTADO</t>
  </si>
  <si>
    <t xml:space="preserve"> COT-ORL2-012 </t>
  </si>
  <si>
    <t>LÂMPADA LED BULBO 200W</t>
  </si>
  <si>
    <t>RELE FOTOCONTROLADOR T2 AN2000 LN PP TECNOWATT/EQUIV (LABOR)</t>
  </si>
  <si>
    <t xml:space="preserve"> 27 </t>
  </si>
  <si>
    <t xml:space="preserve"> CPU-ORL2-027 </t>
  </si>
  <si>
    <t xml:space="preserve"> COT-ORL2-010 </t>
  </si>
  <si>
    <t>PÓRTICO METÁLICO CÔNICO POLIGONAL SEXTANTE BRAÇO DUPLO C/ 02 LUMINÁRIAS DE 200W ACIONADAS POR RELÉ FOTOELÉTRICO, 16.000MM, ENGASTADO + BRAÇO SIMPLES PARA 01 LUMINÁRIA, 6.00MM</t>
  </si>
  <si>
    <t xml:space="preserve"> 28 </t>
  </si>
  <si>
    <t xml:space="preserve"> CPU-ORL2-028 </t>
  </si>
  <si>
    <t>SOLDADOR (OFICIAL - SINDUSCON) (LABOR)</t>
  </si>
  <si>
    <t xml:space="preserve"> COT-ORL2-013 </t>
  </si>
  <si>
    <t>BICICLETARIO MODELO “U” INVERTIDO</t>
  </si>
  <si>
    <t>Data Base: Outubro/2023</t>
  </si>
  <si>
    <t>COQUEIRO</t>
  </si>
  <si>
    <t>EIX0 RUA TOCANTNS E AV. ATLÂNTICA</t>
  </si>
  <si>
    <t>ÁRVORE</t>
  </si>
  <si>
    <t>CASTANHEIRAS</t>
  </si>
  <si>
    <t>150 x 4,0</t>
  </si>
  <si>
    <t>50 unidades</t>
  </si>
  <si>
    <t>Praça Belo Horizonte</t>
  </si>
  <si>
    <t>SUB-TOTAL - 09</t>
  </si>
  <si>
    <t>SUB-TOTAL - 08</t>
  </si>
  <si>
    <t>SUB-TOTAL - 06</t>
  </si>
  <si>
    <t>Caixa De Inspeção Em Concreto, Comprimento 20Cm, Largura 20Cm, Altura 37,5 Cm, Espessura 3Cm Em Concreto Estrutural, Preparado</t>
  </si>
  <si>
    <t>Caixa De Inspeção Em Concreto, Comprimento 20Cm, Largura 20Cm, Altura 90 Cm, Espessura 3Cm Em Concreto Estrutural, Preparado</t>
  </si>
  <si>
    <t>Caixa De Passagem Em Concreto, Dimensão (20X20)Cm, Altura 90Cm, Com Tampa Em Ferro Fundido, Inclusive Escavação, Apiloamento, Lastro De Brita, Reaterro E Transporte E Retirada Do Material Escavado (Em Caçamba)</t>
  </si>
  <si>
    <t>Caixa De Ligação De Alumínio, Tipo Conduletes, No Formato T, Inclusive Tampa Com Vedação, Diâmetro 1"</t>
  </si>
  <si>
    <t>Enrocamento - Rocha B 0,/0,5T (W50% - 0,5T), Inclusive O Fornecimento, Carga E Descarga De Todo Material E Sua Colocação</t>
  </si>
  <si>
    <t>Banco De Concreto Aparente Com Encosto Em Eucalipto</t>
  </si>
  <si>
    <t>Manta Bidim Rt - 10 - Fornecimento E Instalacao</t>
  </si>
  <si>
    <t>Ensecadeira Tipo Rip-Rap Com Saco Solo Cimento, Capacidade De 0,07 M³ De Material Adensado Nas Dimensões Aproximadas De 60X58X20 Cm, Taxa De 10% De Cimento (Composição Referencia  Orse 4955) - Fornecimento E Colocação</t>
  </si>
  <si>
    <t>Instalação De Cesto Individual Para Coleta Seletiva De 50 Litros Com Poste Sobre Piso De Concreto Existente.</t>
  </si>
  <si>
    <t>Plantio De Forração</t>
  </si>
  <si>
    <t>Luminária Pendente Em Madeira Redondo Com Lâmpada Bulbo Led</t>
  </si>
  <si>
    <t>Execução De Passeio (Calçada) Ou Piso De Concreto Com Concreto Moldado In Loco, Usinado, Acabamento Convencional, Espessura 6 Cm.</t>
  </si>
  <si>
    <t>Deck Em Madeira Ipe Tratado 9Cm</t>
  </si>
  <si>
    <t>Retirada De Poste De Iluminação Pública</t>
  </si>
  <si>
    <t>Assentamento De Poste Circular De Concreto (Não Inclui Fornecimento).</t>
  </si>
  <si>
    <t>Pórtico De Madeira Eucalipto Com Placa De 1 Arco, Incluindo Letreiro, Conforme Projeto</t>
  </si>
  <si>
    <t>Pórtico De Madeira Eucalipto Com Placa De 4 Arcos, Incluindo Letreiro, Conforme Projeto</t>
  </si>
  <si>
    <t>Poste De Iluminação Em Aço Com Base Flangeada E 04 Refletores Em Led 200W</t>
  </si>
  <si>
    <t>Poste De Madeira Reto Engastado H=3,0M</t>
  </si>
  <si>
    <t>Poste Metálico Conico Poligonal Sextante Braço Duplo C/ 02 Luminárias De 200W Acionadas Por Relé Fotoelétrico, 16.000Mm, Engastado</t>
  </si>
  <si>
    <t>Poste Metálico Conico Poligonal Sextante Braço Duplo C/ 02 Luminárias De 200W Acionadas Por Relé Fotoelétrico, 16.000Mm, Engastado + Braço Simples Para 01 Luminária, 6.00Mm</t>
  </si>
  <si>
    <t>Bicicletario Publico Em Forma De "U" Invertido</t>
  </si>
  <si>
    <t>Extra</t>
  </si>
  <si>
    <t>Eletroduto Eletroduto de Aço Galvanizado DN 25 (1") Com Rosca</t>
  </si>
  <si>
    <t>Remoção de Estaca de Madeira</t>
  </si>
  <si>
    <t>Assentamento Estaca Decorativa de Madeira Eucalipto</t>
  </si>
  <si>
    <t>Guarda-Corpo em Madeira Reflorestada (Eucalipto), H=1,00 Com Corda Naval</t>
  </si>
  <si>
    <t>Guarda-Corpo em Madeira Reflorestada (Eucalipto), H=1,30</t>
  </si>
  <si>
    <t xml:space="preserve">	Caixa de Passagem em Concreto, Dimensão (20X20)Cm, Altura 37,5Cm, Com Tampa Em Ferro Fundido, Inclusive Escavação, Apiloamento, Lastro de Brita, Reaterro e Transporte E Retirada do Material Escavado (Em Caçamba)</t>
  </si>
  <si>
    <t>Cimento</t>
  </si>
  <si>
    <t>Usina de Concreto</t>
  </si>
  <si>
    <t>BGS / Base</t>
  </si>
  <si>
    <t>Brita 0 / Brita 1</t>
  </si>
  <si>
    <t>Drenagem</t>
  </si>
  <si>
    <t>Pedra de Mão</t>
  </si>
  <si>
    <t>ES-010</t>
  </si>
  <si>
    <t>ALT.
(m)</t>
  </si>
  <si>
    <t>DMT (km)</t>
  </si>
  <si>
    <t>Volume (M³)</t>
  </si>
  <si>
    <t>ÁRVORES DE PEQUENO PORTE - CONFORME ITEM 2.6</t>
  </si>
  <si>
    <t>ÁRVORES DE GRANDE PORTE - CONFORME ITEM 2.7</t>
  </si>
  <si>
    <t>1</t>
  </si>
  <si>
    <t>21</t>
  </si>
  <si>
    <t>11</t>
  </si>
  <si>
    <t>QUANTIDADE - Escoramento: Extensão total do trecho x Profundidade x 2 lados</t>
  </si>
  <si>
    <t>Placa A-32b_setad</t>
  </si>
  <si>
    <t>Placa A-32b_setae</t>
  </si>
  <si>
    <t>Folha 06</t>
  </si>
  <si>
    <t xml:space="preserve">QUANTIDADE = Total de placas </t>
  </si>
  <si>
    <t>CALÇADA 01 - EIXO RUA ACRE E RUA AMAZONAS</t>
  </si>
  <si>
    <t xml:space="preserve">CALÇADA 02 - EIXO RUA ACRE E RUA AMAZONAS </t>
  </si>
  <si>
    <t>CALÇADA 03 - EIXO RUA ACRE E RUA AMAZONAS</t>
  </si>
  <si>
    <t>CALÇADA 04 - EIXO RUA ACRE E RUA AMAZONAS</t>
  </si>
  <si>
    <t>CALÇADA 05 - EIXO RUA ACRE E RUA AMAZONAS</t>
  </si>
  <si>
    <t>CALÇADA 06 - EIXO RUA ACRE E RUA AMAZONAS</t>
  </si>
  <si>
    <t>CALÇADA 07 - EIXO RUA ACRE E RUA AMAZONAS</t>
  </si>
  <si>
    <t>CALÇADA 08 - EIXO RUA ACRE E RUA AMAZONAS</t>
  </si>
  <si>
    <t xml:space="preserve">CALÇADA 09 - EIXO RUA AMAPÁ </t>
  </si>
  <si>
    <t xml:space="preserve">CALÇADA 10 - EIXO RUA AMAPÁ </t>
  </si>
  <si>
    <t>CALÇADA 11 - EIXO RUA ACRE E RUA AMAZONAS</t>
  </si>
  <si>
    <t xml:space="preserve">CALÇADA 12 - EIXO RUA ACRE E RUA AMAZONAS </t>
  </si>
  <si>
    <t xml:space="preserve">CALÇADA 13 - EIXO RUA TOCANTINS E AV. ATLÂNTICA  </t>
  </si>
  <si>
    <t xml:space="preserve">CALÇADA 14 - EIXO RUA AFONSO RODRIGUES FERREIRA </t>
  </si>
  <si>
    <t xml:space="preserve">CALÇADA 15 - EIXO RUA TOCANTINS E AV. ATLÂNTICA </t>
  </si>
  <si>
    <t>CALÇADA 16 - EIXO RUA TOCANTINS E AV. ATLÂNTICA</t>
  </si>
  <si>
    <t xml:space="preserve">CALÇADA 17 - EIXO RUA AÍLSON CAMPOSTRINI </t>
  </si>
  <si>
    <t xml:space="preserve">CALÇADA 18 - EIXO RUA TOCANTINS E AV. ATLÂNTICA </t>
  </si>
  <si>
    <t>RUA ACRE / AMAZONAS</t>
  </si>
  <si>
    <t xml:space="preserve">RUA AMAPÁ </t>
  </si>
  <si>
    <t>RUA TOCANTINS EAV. ATLÂNTICA</t>
  </si>
  <si>
    <t>Corpo BSTC Ø400</t>
  </si>
  <si>
    <t>Corpo  BSTC Ø600</t>
  </si>
  <si>
    <t>5+18,19</t>
  </si>
  <si>
    <t>15+6,0</t>
  </si>
  <si>
    <t>4+9,72</t>
  </si>
  <si>
    <t xml:space="preserve"> 14+14,39</t>
  </si>
  <si>
    <t xml:space="preserve"> 22+18,94</t>
  </si>
  <si>
    <t>30+19,65</t>
  </si>
  <si>
    <t>5 ,00</t>
  </si>
  <si>
    <t>6 ,00</t>
  </si>
  <si>
    <t>8 ,00</t>
  </si>
  <si>
    <t>9 ,00</t>
  </si>
  <si>
    <t xml:space="preserve">EIXO RUA AMAPÁ </t>
  </si>
  <si>
    <t>EIXO RUA AMAPÁ</t>
  </si>
  <si>
    <t>EIXO RUA TOCANTINS</t>
  </si>
  <si>
    <t xml:space="preserve"> Jazida</t>
  </si>
  <si>
    <t>Bota-fora</t>
  </si>
  <si>
    <t>Bota fora</t>
  </si>
  <si>
    <t>Jazida</t>
  </si>
  <si>
    <t>Transporte de material para bota-fora</t>
  </si>
  <si>
    <t>Leis Sociais (%)</t>
  </si>
  <si>
    <t>COMPOSIÇÕES DE PREÇO UNITÁRIO</t>
  </si>
  <si>
    <t>Peso 2,5 T/m³</t>
  </si>
  <si>
    <t>QUANTIDADE - Considerou 2,5 T/m³ como referencia peso do Sedimento</t>
  </si>
  <si>
    <t>Densid. (t/m³)</t>
  </si>
  <si>
    <t>QUANTIDADE - Peso específico da Areia Fina  - 1500kg/m³</t>
  </si>
  <si>
    <t>ZEBRADO - ZPA - (9,00+8,85+10,92+4,97+6,58+14,69+7,33+4,95+7,33+5,56)</t>
  </si>
  <si>
    <t>LE/LD</t>
  </si>
  <si>
    <t>PARE - RUA ACRE E RUA AMAZONAS</t>
  </si>
  <si>
    <t>PARE - RUA AMAPÁ</t>
  </si>
  <si>
    <t>PEM(sf) - CICLOVIA</t>
  </si>
  <si>
    <t>SIC - CICLOVIA</t>
  </si>
  <si>
    <t>PARE - CICLOVIA</t>
  </si>
  <si>
    <t>PEM(sf) - RUA ACRE E RUA AMAZONAS</t>
  </si>
  <si>
    <t>PEM(sfve) - RUA ACRE E RUA AMAZONAS</t>
  </si>
  <si>
    <t>PEM(sfvd) - RUA ACRE E RUA AMAZONAS</t>
  </si>
  <si>
    <t>PARE - RUA AMAZONAS E RUA TOCANTINS</t>
  </si>
  <si>
    <t>PEM(sfve) - RUA AMAPÁ</t>
  </si>
  <si>
    <t>PEM(sfvd) - RUA AMAPÁ</t>
  </si>
  <si>
    <t>PARE - RUA TOCANTINS E AV. ATLÂNTICA</t>
  </si>
  <si>
    <t>PEM(sf) - RUA TOCANTINS E AV. ATLÂNTICA</t>
  </si>
  <si>
    <t>PEM(vd) - RUA TOCANTINS E AV. ATLÂNTICA</t>
  </si>
  <si>
    <t>PEM(sfvd) - RUA TOCANTINS E AV. ATLÂNTICA</t>
  </si>
  <si>
    <t>PEM(sfve) - RUA TOCANTINS E AV. ATLÂNTICA</t>
  </si>
  <si>
    <t>PEM(ve) - RUA TOCANTINS E AV. ATLÂNTICA</t>
  </si>
  <si>
    <t>PARE - RUA AFONSO RODRIGUES FERREIRA</t>
  </si>
  <si>
    <t>PARE - RUA ZULMIRA T. FRANCISCONI</t>
  </si>
  <si>
    <t>PARE - RUA ALTEVER ZACHER N'2</t>
  </si>
  <si>
    <t>PARE - RUA AÍLSON CAMPOSTRINI</t>
  </si>
  <si>
    <t>PARE - RUA ÂNGELO PELLERANO</t>
  </si>
  <si>
    <t>LFO-1  - LINHA DE FLUXOS OPOSTOS(253,95+54,20+14,97+15,00+12,15+10,56+10,46+592,79)</t>
  </si>
  <si>
    <t>LBO - LINHA DE BORDO(218,54+251,92+76,30+75,21+174,15+197,03+20,77+20,81+21,00+20,96+18,90+19,36+21,85+16,48+20,94+21,66+175,56+557,72)</t>
  </si>
  <si>
    <t>LFO-2 - LINHA DE FLUXOS OPOSTOS SECCIONADA - (Cadência 1,00x2,00) -  (22,27+12,00+10,67+15,85+1404,97)</t>
  </si>
  <si>
    <t>MER  - MARCA DELIMITADORA DE ESTACIONAMENTO - (Cadência 1,00x1,00) - (72,18+89,27+91,95+46,20+36,32+22,76+43,48+22,49+19,65+64,36+64,11+34,66)</t>
  </si>
  <si>
    <t>MER - MARCA DELIMITADORA DE ESTACIONAMENTO - (CONTÍNUA) -  (173,81+195,20+115,24+44,20)</t>
  </si>
  <si>
    <t xml:space="preserve"> LCO - LINHA DE CONTINUIDADE - (Cadência 1,00x1,00) - (59,20+9,35+12,00+12,00+17,12)</t>
  </si>
  <si>
    <t>LCA - LINHA DE CANALIZAÇÃO - (13,11+3,65+5,20+8,15+7,5+15,9+8,18+8,65+8,20+6,50)</t>
  </si>
  <si>
    <t>LMS-1 - LINHA DE MESMO SENTIDO - (15,00+15,00+15,00)</t>
  </si>
  <si>
    <t>LMS-2 - LINHA DE MESMO SENTIDO SECCIONADA - (CADÊNCIA 2,0X4,0) - (13,60+141,64+119,20+76,55)</t>
  </si>
  <si>
    <t>LRE  - LINHA DE RETENÇÃO - (6,80+6,80+3,40+3,40+3,40+6,80+3,40+3,40+3,50+3,40+4,62+3,40+3,50+3,40+3,50+3,45+3,4+3,4+3,49+7,05+2,90+2,88+3,40+3,90+3,70+23,78+24,07)</t>
  </si>
  <si>
    <t>FTP - FAIXA DE TRAVESSIA DE PEDESTRE - (44,00+44,00+48,04+48,04+44,00+44,00+44,00+40,00+40,00+47,38+61,09+48,00+48,00+33,00+33,00+37,50+36,00+36,00+36,00+83,20+94,00+36,00+78,00)</t>
  </si>
  <si>
    <t>MCC  - (8,67)</t>
  </si>
  <si>
    <t>Transporte de material de jazida</t>
  </si>
  <si>
    <t>Emp.
(%)</t>
  </si>
  <si>
    <t>Prazo previsto em cronograma para execução de todas as atividades</t>
  </si>
  <si>
    <t xml:space="preserve">QUANTIDADE </t>
  </si>
  <si>
    <t xml:space="preserve">Extensão total da Estaca 22+1,60 tendo uma cravação de 1,00 </t>
  </si>
  <si>
    <t xml:space="preserve"> BSTC Ø400</t>
  </si>
  <si>
    <r>
      <rPr>
        <sz val="7"/>
        <rFont val="Arial"/>
        <family val="2"/>
      </rPr>
      <t>Argamassa de cimento e areia, consumo de cimento 600 kg/m³</t>
    </r>
  </si>
  <si>
    <r>
      <rPr>
        <sz val="7"/>
        <rFont val="Arial"/>
        <family val="2"/>
      </rPr>
      <t>M3</t>
    </r>
  </si>
  <si>
    <r>
      <rPr>
        <sz val="7"/>
        <rFont val="Arial"/>
        <family val="2"/>
      </rPr>
      <t>Capina manual, inclusive limpeza</t>
    </r>
  </si>
  <si>
    <r>
      <rPr>
        <sz val="7"/>
        <rFont val="Arial"/>
        <family val="2"/>
      </rPr>
      <t>M2</t>
    </r>
  </si>
  <si>
    <r>
      <rPr>
        <sz val="7"/>
        <rFont val="Arial"/>
        <family val="2"/>
      </rPr>
      <t>Carga de escoria de aciaria de vagão ferroviário supervisionado</t>
    </r>
  </si>
  <si>
    <r>
      <rPr>
        <sz val="7"/>
        <rFont val="Arial"/>
        <family val="2"/>
      </rPr>
      <t>Carga de material de 1ª categoria</t>
    </r>
  </si>
  <si>
    <r>
      <rPr>
        <sz val="7"/>
        <rFont val="Arial"/>
        <family val="2"/>
      </rPr>
      <t>Carga de material de 2ª categoria (solo, areia, brita, excl. rocha escavada)</t>
    </r>
  </si>
  <si>
    <r>
      <rPr>
        <sz val="7"/>
        <rFont val="Arial"/>
        <family val="2"/>
      </rPr>
      <t>Carga de material de 3ª categoria (rocha)</t>
    </r>
  </si>
  <si>
    <r>
      <rPr>
        <sz val="7"/>
        <rFont val="Arial"/>
        <family val="2"/>
      </rPr>
      <t>Compactação de aterros em rocha</t>
    </r>
  </si>
  <si>
    <r>
      <rPr>
        <sz val="7"/>
        <rFont val="Arial"/>
        <family val="2"/>
      </rPr>
      <t>Compactação de aterros 100% P.I.</t>
    </r>
  </si>
  <si>
    <r>
      <rPr>
        <sz val="7"/>
        <rFont val="Arial"/>
        <family val="2"/>
      </rPr>
      <t>Compactação de aterros 100% PN</t>
    </r>
  </si>
  <si>
    <r>
      <rPr>
        <sz val="7"/>
        <rFont val="Arial"/>
        <family val="2"/>
      </rPr>
      <t>Decapagem de pedreira, 1ª categoria, com escavadeira</t>
    </r>
  </si>
  <si>
    <r>
      <rPr>
        <sz val="7"/>
        <rFont val="Arial"/>
        <family val="2"/>
      </rPr>
      <t>Decapagem de pedreira, 1ª categoria, com trator de esteiras</t>
    </r>
  </si>
  <si>
    <r>
      <rPr>
        <sz val="7"/>
        <rFont val="Arial"/>
        <family val="2"/>
      </rPr>
      <t>Demolição de material de 3ª categoria com fio diamantado</t>
    </r>
  </si>
  <si>
    <r>
      <rPr>
        <sz val="7"/>
        <rFont val="Arial"/>
        <family val="2"/>
      </rPr>
      <t>m³</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</si>
  <si>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</si>
  <si>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</si>
  <si>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Desmonte de rocha</t>
    </r>
  </si>
  <si>
    <r>
      <rPr>
        <sz val="7"/>
        <rFont val="Arial"/>
        <family val="2"/>
      </rPr>
      <t>Destocamento de árvores com diâmetro  &gt; 30 cm, com trator de esteira</t>
    </r>
  </si>
  <si>
    <r>
      <rPr>
        <sz val="7"/>
        <rFont val="Arial"/>
        <family val="2"/>
      </rPr>
      <t>Ud</t>
    </r>
  </si>
  <si>
    <r>
      <rPr>
        <sz val="7"/>
        <rFont val="Arial"/>
        <family val="2"/>
      </rPr>
      <t>Destocamento de árvores com diâmetro de 15 a 30 cm, com trator de esteira</t>
    </r>
  </si>
  <si>
    <r>
      <rPr>
        <sz val="7"/>
        <rFont val="Arial"/>
        <family val="2"/>
      </rPr>
      <t>Escalonamento de taludes com escavadeira</t>
    </r>
  </si>
  <si>
    <r>
      <rPr>
        <sz val="7"/>
        <rFont val="Arial"/>
        <family val="2"/>
      </rPr>
      <t>Escalonamento de taludes, com trator de esteiras</t>
    </r>
  </si>
  <si>
    <r>
      <rPr>
        <sz val="7"/>
        <rFont val="Arial"/>
        <family val="2"/>
      </rPr>
      <t>Escavação, carga e transporte de material de 1ª cat. até 200 m com moto-escavo- transportador</t>
    </r>
  </si>
  <si>
    <r>
      <rPr>
        <sz val="7"/>
        <rFont val="Arial"/>
        <family val="2"/>
      </rPr>
      <t>Escavação, carga e transporte de material de 1ª cat. 1000 a 1200 m com moto-escavo- transportador</t>
    </r>
  </si>
  <si>
    <r>
      <rPr>
        <sz val="7"/>
        <rFont val="Arial"/>
        <family val="2"/>
      </rPr>
      <t xml:space="preserve">Escavação, carga e transporte de material de 1ª cat. 200 a 400 m com moto-escavo-
</t>
    </r>
    <r>
      <rPr>
        <sz val="7"/>
        <rFont val="Arial"/>
        <family val="2"/>
      </rPr>
      <t>transportador</t>
    </r>
  </si>
  <si>
    <r>
      <rPr>
        <sz val="7"/>
        <rFont val="Arial"/>
        <family val="2"/>
      </rPr>
      <t xml:space="preserve">Escavação, carga e transporte de material de 1ª cat. 400 a 600 m com moto-escavo-
</t>
    </r>
    <r>
      <rPr>
        <sz val="7"/>
        <rFont val="Arial"/>
        <family val="2"/>
      </rPr>
      <t>transportador</t>
    </r>
  </si>
  <si>
    <r>
      <rPr>
        <sz val="7"/>
        <rFont val="Arial"/>
        <family val="2"/>
      </rPr>
      <t xml:space="preserve">Escavação, carga e transporte de material de 1ª cat. 600 a 800 m com moto-escavo-
</t>
    </r>
    <r>
      <rPr>
        <sz val="7"/>
        <rFont val="Arial"/>
        <family val="2"/>
      </rPr>
      <t>transportador</t>
    </r>
  </si>
  <si>
    <r>
      <rPr>
        <sz val="7"/>
        <rFont val="Arial"/>
        <family val="2"/>
      </rPr>
      <t xml:space="preserve">Escavação, carga e transporte de material de 1ª cat. 800 a 1000 m com moto-escavo-
</t>
    </r>
    <r>
      <rPr>
        <sz val="7"/>
        <rFont val="Arial"/>
        <family val="2"/>
      </rPr>
      <t>transportador</t>
    </r>
  </si>
  <si>
    <r>
      <rPr>
        <sz val="7"/>
        <rFont val="Arial"/>
        <family val="2"/>
      </rPr>
      <t xml:space="preserve">Escavação, carga e transporte de material de 2ª cat. até 200 m com moto-escavo-
</t>
    </r>
    <r>
      <rPr>
        <sz val="7"/>
        <rFont val="Arial"/>
        <family val="2"/>
      </rPr>
      <t>transportador</t>
    </r>
  </si>
  <si>
    <r>
      <rPr>
        <sz val="7"/>
        <rFont val="Arial"/>
        <family val="2"/>
      </rPr>
      <t>Escavação, carga e transporte de material de 2ª cat. 1000 a 1200 m com moto-escavo- transportador</t>
    </r>
  </si>
  <si>
    <r>
      <rPr>
        <sz val="7"/>
        <rFont val="Arial"/>
        <family val="2"/>
      </rPr>
      <t xml:space="preserve">Escavação, carga e transporte de material de 2ª cat. 200 a 400 m com moto-escavo-
</t>
    </r>
    <r>
      <rPr>
        <sz val="7"/>
        <rFont val="Arial"/>
        <family val="2"/>
      </rPr>
      <t>transportador</t>
    </r>
  </si>
  <si>
    <r>
      <rPr>
        <sz val="7"/>
        <rFont val="Arial"/>
        <family val="2"/>
      </rPr>
      <t xml:space="preserve">Escavação, carga e transporte de material de 2ª cat. 400 a 600 m com moto-escavo-
</t>
    </r>
    <r>
      <rPr>
        <sz val="7"/>
        <rFont val="Arial"/>
        <family val="2"/>
      </rPr>
      <t>transportador</t>
    </r>
  </si>
  <si>
    <r>
      <rPr>
        <sz val="7"/>
        <rFont val="Arial"/>
        <family val="2"/>
      </rPr>
      <t xml:space="preserve">Escavação, carga e transporte de material de 2ª cat. 600 a 800 m com moto-escavo-
</t>
    </r>
    <r>
      <rPr>
        <sz val="7"/>
        <rFont val="Arial"/>
        <family val="2"/>
      </rPr>
      <t>transportador</t>
    </r>
  </si>
  <si>
    <r>
      <rPr>
        <sz val="7"/>
        <rFont val="Arial"/>
        <family val="2"/>
      </rPr>
      <t xml:space="preserve">Escavação, carga e transporte de material de 2ª cat. 800 a 1000 m com moto-escavo-
</t>
    </r>
    <r>
      <rPr>
        <sz val="7"/>
        <rFont val="Arial"/>
        <family val="2"/>
      </rPr>
      <t>transportador</t>
    </r>
  </si>
  <si>
    <r>
      <rPr>
        <sz val="7"/>
        <rFont val="Arial"/>
        <family val="2"/>
      </rPr>
      <t>Escavação e carga de material de barreira (remoção)</t>
    </r>
  </si>
  <si>
    <r>
      <rPr>
        <sz val="7"/>
        <rFont val="Arial"/>
        <family val="2"/>
      </rPr>
      <t>Escavação e carga de material de 1ª categoria com escavadeira</t>
    </r>
  </si>
  <si>
    <r>
      <rPr>
        <sz val="7"/>
        <rFont val="Arial"/>
        <family val="2"/>
      </rPr>
      <t>Escavação e carga de material de 1ª categoria, com trator de esteira e pá carregadeira</t>
    </r>
  </si>
  <si>
    <r>
      <rPr>
        <sz val="7"/>
        <rFont val="Arial"/>
        <family val="2"/>
      </rPr>
      <t>Escavação e carga de material de 2ª categoria com escavadeira</t>
    </r>
  </si>
  <si>
    <r>
      <rPr>
        <sz val="7"/>
        <rFont val="Arial"/>
        <family val="2"/>
      </rPr>
      <t>Escavação e carga de material de 2ª categoria, com trator de esteira e pá carregadeira</t>
    </r>
  </si>
  <si>
    <r>
      <rPr>
        <sz val="7"/>
        <rFont val="Arial"/>
        <family val="2"/>
      </rPr>
      <t>Escavação e carga de material de 3ª categoria (fogo controlado)</t>
    </r>
  </si>
  <si>
    <r>
      <rPr>
        <sz val="7"/>
        <rFont val="Arial"/>
        <family val="2"/>
      </rPr>
      <t>Escavação e carga de material de 3ª categoria (H bancada &gt;1,0 m)</t>
    </r>
  </si>
  <si>
    <r>
      <rPr>
        <sz val="7"/>
        <rFont val="Arial"/>
        <family val="2"/>
      </rPr>
      <t>Espalhamento / regularização / compactação de material em bota-fora</t>
    </r>
  </si>
  <si>
    <r>
      <rPr>
        <sz val="7"/>
        <rFont val="Arial"/>
        <family val="2"/>
      </rPr>
      <t>Espalhamento de material de 1ª categoria com motoniveladora</t>
    </r>
  </si>
  <si>
    <r>
      <rPr>
        <sz val="7"/>
        <rFont val="Arial"/>
        <family val="2"/>
      </rPr>
      <t>Espalhamento de material de 1ª categoria com trator de esteiras</t>
    </r>
  </si>
  <si>
    <r>
      <rPr>
        <sz val="7"/>
        <rFont val="Arial"/>
        <family val="2"/>
      </rPr>
      <t xml:space="preserve">Estaca raiz perfurada em solo, diâm. 410mm com injeção de arg. (exclusive fornecimento do
</t>
    </r>
    <r>
      <rPr>
        <sz val="7"/>
        <rFont val="Arial"/>
        <family val="2"/>
      </rPr>
      <t>aço)</t>
    </r>
  </si>
  <si>
    <r>
      <rPr>
        <sz val="7"/>
        <rFont val="Arial"/>
        <family val="2"/>
      </rPr>
      <t>M</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</si>
  <si>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</si>
  <si>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Fragmentação de rocha (fogacheamento)</t>
    </r>
  </si>
  <si>
    <r>
      <rPr>
        <sz val="7"/>
        <rFont val="Arial"/>
        <family val="2"/>
      </rPr>
      <t>Limpeza de acostamento</t>
    </r>
  </si>
  <si>
    <r>
      <rPr>
        <sz val="7"/>
        <rFont val="Arial"/>
        <family val="2"/>
      </rPr>
      <t xml:space="preserve">Limpeza, desmatamento e destocamento de árvores com diâmetro até 15 cm, com trator de
</t>
    </r>
    <r>
      <rPr>
        <sz val="7"/>
        <rFont val="Arial"/>
        <family val="2"/>
      </rPr>
      <t>esteira</t>
    </r>
  </si>
  <si>
    <r>
      <rPr>
        <sz val="7"/>
        <rFont val="Arial"/>
        <family val="2"/>
      </rPr>
      <t>Limpeza, desmatamento e destocamento de jazida com remoçao 15 cm solo orgânico</t>
    </r>
  </si>
  <si>
    <r>
      <rPr>
        <sz val="7"/>
        <rFont val="Arial"/>
        <family val="2"/>
      </rPr>
      <t xml:space="preserve">Limpeza e desmatamento em área alagada (pântano) com ferramentas manuais, inclusive
</t>
    </r>
    <r>
      <rPr>
        <sz val="7"/>
        <rFont val="Arial"/>
        <family val="2"/>
      </rPr>
      <t>moto serra</t>
    </r>
  </si>
  <si>
    <r>
      <rPr>
        <sz val="7"/>
        <rFont val="Arial"/>
        <family val="2"/>
      </rPr>
      <t>Limpeza em superfície de concreto com jateamento d'água sob pressão</t>
    </r>
  </si>
  <si>
    <r>
      <rPr>
        <sz val="7"/>
        <rFont val="Arial"/>
        <family val="2"/>
      </rPr>
      <t>m2</t>
    </r>
  </si>
  <si>
    <r>
      <rPr>
        <sz val="7"/>
        <rFont val="Arial"/>
        <family val="2"/>
      </rPr>
      <t>Pré-fissuramento de taludes de rocha</t>
    </r>
  </si>
  <si>
    <r>
      <rPr>
        <sz val="7"/>
        <rFont val="Arial"/>
        <family val="2"/>
      </rPr>
      <t>Remoção de solos moles, incluindo carregamento mecânico com escavadeira hidráulica</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</si>
  <si>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</si>
  <si>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Roçada manual com roçadeira costal, ferramentas manuais, inclusive limpeza manual</t>
    </r>
  </si>
  <si>
    <r>
      <rPr>
        <sz val="7"/>
        <rFont val="Arial"/>
        <family val="2"/>
      </rPr>
      <t>Roçada mecânica</t>
    </r>
  </si>
  <si>
    <r>
      <rPr>
        <sz val="7"/>
        <rFont val="Arial"/>
        <family val="2"/>
      </rPr>
      <t>Transporte horizontal com trator de lâmina de material de 1ª cat. DMTaté 50m</t>
    </r>
  </si>
  <si>
    <r>
      <rPr>
        <sz val="7"/>
        <rFont val="Arial"/>
        <family val="2"/>
      </rPr>
      <t xml:space="preserve">Base com mistura de argila, areia e escória de aciaria, 50%,20%,30%, inclusive fornecim.e
</t>
    </r>
    <r>
      <rPr>
        <sz val="7"/>
        <rFont val="Arial"/>
        <family val="2"/>
      </rPr>
      <t>transp. areia e escória, exclusive fornecim. e transp.argila</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</si>
  <si>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</si>
  <si>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</si>
  <si>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Base com mistura de Saibro, Argila e Brita, 45%, 15% e 40%, exclusive transporte</t>
    </r>
  </si>
  <si>
    <r>
      <rPr>
        <sz val="7"/>
        <rFont val="Arial"/>
        <family val="2"/>
      </rPr>
      <t>Base com mistura de solo 80% e areia 20%, inclusive transporte da areia</t>
    </r>
  </si>
  <si>
    <r>
      <rPr>
        <sz val="7"/>
        <rFont val="Arial"/>
        <family val="2"/>
      </rPr>
      <t>Base de brita graduada, inclusive fornecimento e transporte da brita</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</si>
  <si>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</si>
  <si>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</si>
  <si>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Base de escória de aciaria, inclusive fornecimento e transporte da escória</t>
    </r>
  </si>
  <si>
    <r>
      <rPr>
        <sz val="7"/>
        <rFont val="Arial"/>
        <family val="2"/>
      </rPr>
      <t xml:space="preserve">Base de escória/argila na proporção 80:20, inclusive aquisição e transporte da escória,
</t>
    </r>
    <r>
      <rPr>
        <sz val="7"/>
        <rFont val="Arial"/>
        <family val="2"/>
      </rPr>
      <t>exclusive argila</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</si>
  <si>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</si>
  <si>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</si>
  <si>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Base de solo brita, 40% em peso, inclusive fornecimento, exclusive transporte da brita</t>
    </r>
  </si>
  <si>
    <r>
      <rPr>
        <sz val="7"/>
        <rFont val="Arial"/>
        <family val="2"/>
      </rPr>
      <t>Base de solo brita, 50% em peso, inclusive fornecimento, exclusive transporte da brita</t>
    </r>
  </si>
  <si>
    <r>
      <rPr>
        <sz val="7"/>
        <rFont val="Arial"/>
        <family val="2"/>
      </rPr>
      <t>Base de solo brita, 70% em peso, inclusive fornecimento, exclusive transporte da brita</t>
    </r>
  </si>
  <si>
    <r>
      <rPr>
        <sz val="7"/>
        <rFont val="Arial"/>
        <family val="2"/>
      </rPr>
      <t>Base de solo brita, 80% em peso, inclusive fornecimento e transporte da brita</t>
    </r>
  </si>
  <si>
    <r>
      <rPr>
        <sz val="7"/>
        <rFont val="Arial"/>
        <family val="2"/>
      </rPr>
      <t>Base solo brita, 20% em peso, inclusive fornecimento e transporte da brita</t>
    </r>
  </si>
  <si>
    <r>
      <rPr>
        <sz val="7"/>
        <rFont val="Arial"/>
        <family val="2"/>
      </rPr>
      <t>Base solo brita, 30% em peso, inclusive fornecimento e  transporte da brita</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</si>
  <si>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</si>
  <si>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</si>
  <si>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</si>
  <si>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</si>
  <si>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Capa selante (emulsão e areia) inclusive fornecimento e transporte comercial da emulsão</t>
    </r>
  </si>
  <si>
    <r>
      <rPr>
        <sz val="7"/>
        <rFont val="Arial"/>
        <family val="2"/>
      </rPr>
      <t>t</t>
    </r>
  </si>
  <si>
    <r>
      <rPr>
        <sz val="7"/>
        <rFont val="Arial"/>
        <family val="2"/>
      </rPr>
      <t>CBUQ (camada pronta - capa) exclusive fornecimento e transportes do CAP e massa</t>
    </r>
  </si>
  <si>
    <r>
      <rPr>
        <sz val="7"/>
        <rFont val="Arial"/>
        <family val="2"/>
      </rPr>
      <t xml:space="preserve">CBUQ (camada pronta - capa) inclusive fornecimento e transporte comercial do CAP,
</t>
    </r>
    <r>
      <rPr>
        <sz val="7"/>
        <rFont val="Arial"/>
        <family val="2"/>
      </rPr>
      <t>exclusive transporte da massa</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</si>
  <si>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</si>
  <si>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</si>
  <si>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CBUQ (massa asfáltica) exclusive fornecimento e transporte comercial do CAP, (Usinagem)</t>
    </r>
  </si>
  <si>
    <r>
      <rPr>
        <sz val="7"/>
        <rFont val="Arial"/>
        <family val="2"/>
      </rPr>
      <t>CBUQ (massa asfáltica) inclusive fornecimento e transporte comercial do CAP (Usinagem)</t>
    </r>
  </si>
  <si>
    <r>
      <rPr>
        <sz val="7"/>
        <rFont val="Arial"/>
        <family val="2"/>
      </rPr>
      <t>CBUQ (massa fina - faixa"D") exclusive fornecimento do CAP e transp.de todos os materiais</t>
    </r>
  </si>
  <si>
    <r>
      <rPr>
        <sz val="7"/>
        <rFont val="Arial"/>
        <family val="2"/>
      </rPr>
      <t xml:space="preserve">CBUQ (massa fina-faixa"D"), exclusive fornecimento do CAP e transporte de todos os
</t>
    </r>
    <r>
      <rPr>
        <sz val="7"/>
        <rFont val="Arial"/>
        <family val="2"/>
      </rPr>
      <t>materiais (traço padrão areia e brita)</t>
    </r>
  </si>
  <si>
    <r>
      <rPr>
        <sz val="7"/>
        <rFont val="Arial"/>
        <family val="2"/>
      </rPr>
      <t>Demolição e remoção de pavimento asfáltico</t>
    </r>
  </si>
  <si>
    <r>
      <rPr>
        <sz val="7"/>
        <rFont val="Arial"/>
        <family val="2"/>
      </rPr>
      <t>Escarificação de base H = 0,10m e capa asfáltica</t>
    </r>
  </si>
  <si>
    <r>
      <rPr>
        <sz val="7"/>
        <rFont val="Arial"/>
        <family val="2"/>
      </rPr>
      <t>Escarificação e compactação de base (100% P.I.) H=0,20m</t>
    </r>
  </si>
  <si>
    <r>
      <rPr>
        <sz val="7"/>
        <rFont val="Arial"/>
        <family val="2"/>
      </rPr>
      <t>Estabilização granulométrica de solo s/ mistura 100% P.I.</t>
    </r>
  </si>
  <si>
    <r>
      <rPr>
        <sz val="7"/>
        <rFont val="Arial"/>
        <family val="2"/>
      </rPr>
      <t>Estabilização granulométrica de solo s/ mistura 100% P.M.</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</si>
  <si>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</si>
  <si>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Estabilização granulométrica de solos c/ mistura na pista 100 % P.I.</t>
    </r>
  </si>
  <si>
    <r>
      <rPr>
        <sz val="7"/>
        <rFont val="Arial"/>
        <family val="2"/>
      </rPr>
      <t>Estabilização granulométrica de solos c/ mistura na pista 100%  P.M.</t>
    </r>
  </si>
  <si>
    <r>
      <rPr>
        <sz val="7"/>
        <rFont val="Arial"/>
        <family val="2"/>
      </rPr>
      <t xml:space="preserve">Estaca raiz perfurada em rocha, diâm. 310mm com injeção de arg. (exclusive fornecimento do
</t>
    </r>
    <r>
      <rPr>
        <sz val="7"/>
        <rFont val="Arial"/>
        <family val="2"/>
      </rPr>
      <t>aço)</t>
    </r>
  </si>
  <si>
    <r>
      <rPr>
        <sz val="7"/>
        <rFont val="Arial"/>
        <family val="2"/>
      </rPr>
      <t>Fresagem de pavimento asfáltico a frio, esp. até 15cm, exclusive transporte de materiais</t>
    </r>
  </si>
  <si>
    <r>
      <rPr>
        <sz val="7"/>
        <rFont val="Arial"/>
        <family val="2"/>
      </rPr>
      <t>Fresagem de pavimento asfáltico a frio, esp=5cm, exclusive transporte de materiais</t>
    </r>
  </si>
  <si>
    <r>
      <rPr>
        <sz val="7"/>
        <rFont val="Arial"/>
        <family val="2"/>
      </rPr>
      <t>Fresagem de pavimento asfáltico a frio, esp.=5cm inclusive transporte do material</t>
    </r>
  </si>
  <si>
    <r>
      <rPr>
        <sz val="7"/>
        <rFont val="Arial"/>
        <family val="2"/>
      </rPr>
      <t>Imprimação exclusive fornecimento e transporte comercial do material betuminoso</t>
    </r>
  </si>
  <si>
    <r>
      <rPr>
        <sz val="7"/>
        <rFont val="Arial"/>
        <family val="2"/>
      </rPr>
      <t>Imprimação inclusive fornecimento e transporte comercial do material betuminoso</t>
    </r>
  </si>
  <si>
    <r>
      <rPr>
        <sz val="7"/>
        <rFont val="Arial"/>
        <family val="2"/>
      </rPr>
      <t>Lama asfáltica (faixa I - ISSA) exclusive fornecimento e transporte comercial da emulsão</t>
    </r>
  </si>
  <si>
    <r>
      <rPr>
        <sz val="7"/>
        <rFont val="Arial"/>
        <family val="2"/>
      </rPr>
      <t>Lama asfáltica (faixa I - ISSA) inclusive fornecimento e transporte comercial da emulsão</t>
    </r>
  </si>
  <si>
    <r>
      <rPr>
        <sz val="7"/>
        <rFont val="Arial"/>
        <family val="2"/>
      </rPr>
      <t>Lama asfáltica (faixa II - ISSA) exclusive fornecimento e transporte comercial da emulsão</t>
    </r>
  </si>
  <si>
    <r>
      <rPr>
        <sz val="7"/>
        <rFont val="Arial"/>
        <family val="2"/>
      </rPr>
      <t>Lama asfáltica (faixa II - ISSA) inclusive fornecimento e transporte comercial da emulsão</t>
    </r>
  </si>
  <si>
    <r>
      <rPr>
        <sz val="7"/>
        <rFont val="Arial"/>
        <family val="2"/>
      </rPr>
      <t>Lama asfáltica (faixa III - ISSA) exclusive fornecimento e transporte comercial da emulsão</t>
    </r>
  </si>
  <si>
    <r>
      <rPr>
        <sz val="7"/>
        <rFont val="Arial"/>
        <family val="2"/>
      </rPr>
      <t>Lama asfáltica (faixa III - ISSA) inclusive fornecimento e transporte comercial da emulsão</t>
    </r>
  </si>
  <si>
    <r>
      <rPr>
        <sz val="7"/>
        <rFont val="Arial"/>
        <family val="2"/>
      </rPr>
      <t>Lama asfáltica (faixa IV - ISSA) exclusive fornecimento e transporte comercial da emulsão</t>
    </r>
  </si>
  <si>
    <r>
      <rPr>
        <sz val="7"/>
        <rFont val="Arial"/>
        <family val="2"/>
      </rPr>
      <t>Lama asfáltica (faixa IV - ISSA) inclusive fornecimento e transporte comercial da emulsão</t>
    </r>
  </si>
  <si>
    <r>
      <rPr>
        <sz val="7"/>
        <rFont val="Arial"/>
        <family val="2"/>
      </rPr>
      <t>Lavagem de brita para tratamento</t>
    </r>
  </si>
  <si>
    <r>
      <rPr>
        <sz val="7"/>
        <rFont val="Arial"/>
        <family val="2"/>
      </rPr>
      <t>Meio fio (assentamento), inclusive caiação</t>
    </r>
  </si>
  <si>
    <r>
      <rPr>
        <sz val="7"/>
        <rFont val="Arial"/>
        <family val="2"/>
      </rPr>
      <t>Meio fio (remoção e reassentamento),  inclusive caiação</t>
    </r>
  </si>
  <si>
    <r>
      <rPr>
        <sz val="7"/>
        <rFont val="Arial"/>
        <family val="2"/>
      </rPr>
      <t xml:space="preserve">Obturação de buracos c/ CBUQ exclusive fornecimento e transporte comercial dos materiais
</t>
    </r>
    <r>
      <rPr>
        <sz val="7"/>
        <rFont val="Arial"/>
        <family val="2"/>
      </rPr>
      <t>betuminosos</t>
    </r>
  </si>
  <si>
    <r>
      <rPr>
        <sz val="7"/>
        <rFont val="Arial"/>
        <family val="2"/>
      </rPr>
      <t xml:space="preserve">Obturação de buracos c/ CBUQ exclusive fornecimento e transporte dos materiais
</t>
    </r>
    <r>
      <rPr>
        <sz val="7"/>
        <rFont val="Arial"/>
        <family val="2"/>
      </rPr>
      <t>betuminosos</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</si>
  <si>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</si>
  <si>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Obturação de buracos c/ CBUQ inclusive fornecimento e transporte dos materiais betuminosos</t>
    </r>
  </si>
  <si>
    <r>
      <rPr>
        <sz val="7"/>
        <rFont val="Arial"/>
        <family val="2"/>
      </rPr>
      <t>Obturação de buracos c/ PMF exclusive fornecimento e transporte comercial da emulsão</t>
    </r>
  </si>
  <si>
    <r>
      <rPr>
        <sz val="7"/>
        <rFont val="Arial"/>
        <family val="2"/>
      </rPr>
      <t>Obturação de buracos c/ PMF exclusive fornecimento e transporte dos materiais betuminosos</t>
    </r>
  </si>
  <si>
    <r>
      <rPr>
        <sz val="7"/>
        <rFont val="Arial"/>
        <family val="2"/>
      </rPr>
      <t>Obturação de buracos c/ PMF inclusive fornecimento e transporte comercial da emulsão</t>
    </r>
  </si>
  <si>
    <r>
      <rPr>
        <sz val="7"/>
        <rFont val="Arial"/>
        <family val="2"/>
      </rPr>
      <t>Obturação de buracos c/ PMF inclusive fornecimento e transporte dos materiais betuminosos</t>
    </r>
  </si>
  <si>
    <r>
      <rPr>
        <sz val="7"/>
        <rFont val="Arial"/>
        <family val="2"/>
      </rPr>
      <t xml:space="preserve">Pavimentação com blocos de concreto  (35 MPa), esp.= 06 cm, sobre colchão areia esp.= 5
</t>
    </r>
    <r>
      <rPr>
        <sz val="7"/>
        <rFont val="Arial"/>
        <family val="2"/>
      </rPr>
      <t>cm, inclusive fornecimento e transporte dos blocos e areia</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</si>
  <si>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</si>
  <si>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</si>
  <si>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 xml:space="preserve">Pavimentação com paralelepípedo, sobre colchão areia esp.= 5cm, inclus. fornecimento e
</t>
    </r>
    <r>
      <rPr>
        <sz val="7"/>
        <rFont val="Arial"/>
        <family val="2"/>
      </rPr>
      <t>transport. da areia, exclus. fornecim. e transp. paralelepípedo</t>
    </r>
  </si>
  <si>
    <r>
      <rPr>
        <sz val="7"/>
        <rFont val="Arial"/>
        <family val="2"/>
      </rPr>
      <t xml:space="preserve">Pavimentação com paralelepípedo, sobre colchão areia esp.= 5cm, inclusive fornecimento e
</t>
    </r>
    <r>
      <rPr>
        <sz val="7"/>
        <rFont val="Arial"/>
        <family val="2"/>
      </rPr>
      <t>transporte do paralelepípedo e areia</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</si>
  <si>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</si>
  <si>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Pintura de ligação exclusive fornecimento e transporte comercial do material betuminoso</t>
    </r>
  </si>
  <si>
    <r>
      <rPr>
        <sz val="7"/>
        <rFont val="Arial"/>
        <family val="2"/>
      </rPr>
      <t>Pintura de ligação inclusive fornecimento e transporte comercial do material betuminoso</t>
    </r>
  </si>
  <si>
    <r>
      <rPr>
        <sz val="7"/>
        <rFont val="Arial"/>
        <family val="2"/>
      </rPr>
      <t>PMF camada pronta exclusive fornecimento  e transporte comercial da emulsão</t>
    </r>
  </si>
  <si>
    <r>
      <rPr>
        <sz val="7"/>
        <rFont val="Arial"/>
        <family val="2"/>
      </rPr>
      <t>PMF (massa asfáltica) exclusive fornecimento e transporte comercial da emulsão</t>
    </r>
  </si>
  <si>
    <r>
      <rPr>
        <sz val="7"/>
        <rFont val="Arial"/>
        <family val="2"/>
      </rPr>
      <t>PMF (massa asfáltica) inclusive fornecimento e transporte comercial da emulsão</t>
    </r>
  </si>
  <si>
    <r>
      <rPr>
        <sz val="7"/>
        <rFont val="Arial"/>
        <family val="2"/>
      </rPr>
      <t>Pó de pedra, fornecimento</t>
    </r>
  </si>
  <si>
    <r>
      <rPr>
        <sz val="7"/>
        <rFont val="Arial"/>
        <family val="2"/>
      </rPr>
      <t>Pó de pedra inclusive fornecimento, espalhamento e transporte</t>
    </r>
  </si>
  <si>
    <r>
      <rPr>
        <sz val="7"/>
        <rFont val="Arial"/>
        <family val="2"/>
      </rPr>
      <t>Produção de brita no canteiro, exclusive o desmonte e fragmentação de rocha</t>
    </r>
  </si>
  <si>
    <r>
      <rPr>
        <sz val="7"/>
        <rFont val="Arial"/>
        <family val="2"/>
      </rPr>
      <t>Produção de brita no canteiro, inclusive o desmonte  e fragmentação de rocha</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</si>
  <si>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</si>
  <si>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Reciclagem de pavimento (Base existente + CBUQ) sem adição de materiais</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</si>
  <si>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</si>
  <si>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</si>
  <si>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</si>
  <si>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</si>
  <si>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Reciclagem de pavimento (Base existente + T.S.D.) sem adição de materiais</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</si>
  <si>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</si>
  <si>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 xml:space="preserve">Reciclagem de pavimento com adição de 2% de cimento, inclusive fornecimento e transporte
</t>
    </r>
    <r>
      <rPr>
        <sz val="7"/>
        <rFont val="Arial"/>
        <family val="2"/>
      </rPr>
      <t>do cimento</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</si>
  <si>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</si>
  <si>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Recuperação de base de acostamento exclusive transporte do material (solo)</t>
    </r>
  </si>
  <si>
    <r>
      <rPr>
        <sz val="7"/>
        <rFont val="Arial"/>
        <family val="2"/>
      </rPr>
      <t>Recuperação de base de acostamentos, inclusive fornecimento e transporte da brita</t>
    </r>
  </si>
  <si>
    <r>
      <rPr>
        <sz val="7"/>
        <rFont val="Arial"/>
        <family val="2"/>
      </rPr>
      <t>Reforço do sub leito 100% P.I.</t>
    </r>
  </si>
  <si>
    <r>
      <rPr>
        <sz val="7"/>
        <rFont val="Arial"/>
        <family val="2"/>
      </rPr>
      <t>Regularização e compactação do sub-leito (100% P.I.) H = 0,20 m</t>
    </r>
  </si>
  <si>
    <r>
      <rPr>
        <sz val="7"/>
        <rFont val="Arial"/>
        <family val="2"/>
      </rPr>
      <t>Remoção de capa asfáltica em TSS, TSD, ou TST exclusive transporte</t>
    </r>
  </si>
  <si>
    <r>
      <rPr>
        <sz val="7"/>
        <rFont val="Arial"/>
        <family val="2"/>
      </rPr>
      <t>Remoção de meio fio</t>
    </r>
  </si>
  <si>
    <r>
      <rPr>
        <sz val="7"/>
        <rFont val="Arial"/>
        <family val="2"/>
      </rPr>
      <t>Remoção de pavimentação poliédrica</t>
    </r>
  </si>
  <si>
    <r>
      <rPr>
        <sz val="7"/>
        <rFont val="Arial"/>
        <family val="2"/>
      </rPr>
      <t>Remoção e reassentamento de blocos de concreto, inclusive perdas</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</si>
  <si>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</si>
  <si>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Revestimento em estradas vicinais (saibro)</t>
    </r>
  </si>
  <si>
    <r>
      <rPr>
        <sz val="7"/>
        <rFont val="Arial"/>
        <family val="2"/>
      </rPr>
      <t>Revestimento primário, espalhamento e compactação (espessura até 0,15m)</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</si>
  <si>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</si>
  <si>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Sub-base c/ mistura de solo 80% e areia 20%, inclusive transporte da areia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</si>
  <si>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</si>
  <si>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 xml:space="preserve">Sub-base com solo/escória na proporção 70:30, inclusive fornecimento da escória, exceto
</t>
    </r>
    <r>
      <rPr>
        <sz val="7"/>
        <rFont val="Arial"/>
        <family val="2"/>
      </rPr>
      <t>fornecimento do solo e transporte do solo e escória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</si>
  <si>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</si>
  <si>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</si>
  <si>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</si>
  <si>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</si>
  <si>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</si>
  <si>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</si>
  <si>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</si>
  <si>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</si>
  <si>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</si>
  <si>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</si>
  <si>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 xml:space="preserve">T.S.B.D. com capa selante, executado c/ Multidistribuidor exclus. forn. e transp. com. da
</t>
    </r>
    <r>
      <rPr>
        <sz val="7"/>
        <rFont val="Arial"/>
        <family val="2"/>
      </rPr>
      <t>emulsão, inclus. lavagem brita e transp. comerc.areia, brita</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</si>
  <si>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</si>
  <si>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</si>
  <si>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</si>
  <si>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 xml:space="preserve">T.S.B.D. sem capa selante, executado c/ Multidistribuidor exclusive fornec.e transp. comercial
</t>
    </r>
    <r>
      <rPr>
        <sz val="7"/>
        <rFont val="Arial"/>
        <family val="2"/>
      </rPr>
      <t>da emulsão, inclusive lavagem e transp. comerc.da brita</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</si>
  <si>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</si>
  <si>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 xml:space="preserve">T.S.B.D. sem capa selante inclusive fornecimento e transporte comercial dos materiais e
</t>
    </r>
    <r>
      <rPr>
        <sz val="7"/>
        <rFont val="Arial"/>
        <family val="2"/>
      </rPr>
      <t>lavagem da brita</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</si>
  <si>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</si>
  <si>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 xml:space="preserve">T.S.B.S. com capa selante inclusive fornecimento e transporte comercial dos materiais e
</t>
    </r>
    <r>
      <rPr>
        <sz val="7"/>
        <rFont val="Arial"/>
        <family val="2"/>
      </rPr>
      <t>lavagem da brita</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</si>
  <si>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</si>
  <si>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T.S.B.S. inclusive fornecimento e transporte comercial dos materiais e lavagem da brita</t>
    </r>
  </si>
  <si>
    <r>
      <rPr>
        <sz val="7"/>
        <rFont val="Arial"/>
        <family val="2"/>
      </rPr>
      <t>Usinagem de mistura de solo brita</t>
    </r>
  </si>
  <si>
    <r>
      <rPr>
        <sz val="7"/>
        <rFont val="Arial"/>
        <family val="2"/>
      </rPr>
      <t>Aço CA-25, fornecimento, dobragem e colocação nas formas</t>
    </r>
  </si>
  <si>
    <r>
      <rPr>
        <sz val="7"/>
        <rFont val="Arial"/>
        <family val="2"/>
      </rPr>
      <t>kg</t>
    </r>
  </si>
  <si>
    <r>
      <rPr>
        <sz val="7"/>
        <rFont val="Arial"/>
        <family val="2"/>
      </rPr>
      <t>Aço CA-50, fornecimento, dobragem e colocação nas formas (preço médio das bitolas)</t>
    </r>
  </si>
  <si>
    <r>
      <rPr>
        <sz val="7"/>
        <rFont val="Arial"/>
        <family val="2"/>
      </rPr>
      <t>Aço CA-50 média, diâmetro de 6.3 a 10 mm, fornecimento, dobragem e colocação nas formas</t>
    </r>
  </si>
  <si>
    <r>
      <rPr>
        <sz val="7"/>
        <rFont val="Arial"/>
        <family val="2"/>
      </rPr>
      <t>Aço CA-60 fina, diâmetro de 4.2 a 5.0 mm, fornecimento, dobragem e colocação nas formas</t>
    </r>
  </si>
  <si>
    <r>
      <rPr>
        <sz val="7"/>
        <rFont val="Arial"/>
        <family val="2"/>
      </rPr>
      <t>Aluguel mensal de escoramento tubular com tubos metálicos com até 10 metros de altura</t>
    </r>
  </si>
  <si>
    <r>
      <rPr>
        <sz val="7"/>
        <rFont val="Arial"/>
        <family val="2"/>
      </rPr>
      <t xml:space="preserve">Alvenaria de bloco (39 x 19 x 19) cm espessura 19 cm, inclusive fornecimento e transporte do
</t>
    </r>
    <r>
      <rPr>
        <sz val="7"/>
        <rFont val="Arial"/>
        <family val="2"/>
      </rPr>
      <t>bloco, areia e cimento</t>
    </r>
  </si>
  <si>
    <r>
      <rPr>
        <sz val="7"/>
        <rFont val="Arial"/>
        <family val="2"/>
      </rPr>
      <t xml:space="preserve">Alvenaria de lajota (20 x 20 x 10) cm espessura 10 cm, inclusive transporte de areia, lajota e
</t>
    </r>
    <r>
      <rPr>
        <sz val="7"/>
        <rFont val="Arial"/>
        <family val="2"/>
      </rPr>
      <t>cimento</t>
    </r>
  </si>
  <si>
    <r>
      <rPr>
        <sz val="7"/>
        <rFont val="Arial"/>
        <family val="2"/>
      </rPr>
      <t xml:space="preserve">Alvenaria de pedra de mão argamassada (argamassa cimento areia 1:4), inclusive transporte
</t>
    </r>
    <r>
      <rPr>
        <sz val="7"/>
        <rFont val="Arial"/>
        <family val="2"/>
      </rPr>
      <t>da pedra</t>
    </r>
  </si>
  <si>
    <r>
      <rPr>
        <sz val="7"/>
        <rFont val="Arial"/>
        <family val="2"/>
      </rPr>
      <t>Alvenaria de pedra de mão (junta seca), inclusive transporte da pedra</t>
    </r>
  </si>
  <si>
    <r>
      <rPr>
        <sz val="7"/>
        <rFont val="Arial"/>
        <family val="2"/>
      </rPr>
      <t>Andaime de madeira para altura até 7 m, compreendendo montagem e desmontagem</t>
    </r>
  </si>
  <si>
    <r>
      <rPr>
        <sz val="7"/>
        <rFont val="Arial"/>
        <family val="2"/>
      </rPr>
      <t>Andaime suspenso em madeira, inclusive montagem e desmontagem</t>
    </r>
  </si>
  <si>
    <r>
      <rPr>
        <sz val="7"/>
        <rFont val="Arial"/>
        <family val="2"/>
      </rPr>
      <t>Apicoamento manual de superfície de concreto</t>
    </r>
  </si>
  <si>
    <r>
      <rPr>
        <sz val="7"/>
        <rFont val="Arial"/>
        <family val="2"/>
      </rPr>
      <t>Apiloamento manual</t>
    </r>
  </si>
  <si>
    <r>
      <rPr>
        <sz val="7"/>
        <rFont val="Arial"/>
        <family val="2"/>
      </rPr>
      <t>Argamassa cimento e areia traço 1:4, tudo incluído</t>
    </r>
  </si>
  <si>
    <r>
      <rPr>
        <sz val="7"/>
        <rFont val="Arial"/>
        <family val="2"/>
      </rPr>
      <t>Argamassa cimento (nata), inclusive transporte de cimento</t>
    </r>
  </si>
  <si>
    <r>
      <rPr>
        <sz val="7"/>
        <rFont val="Arial"/>
        <family val="2"/>
      </rPr>
      <t>Argamassa de cimento e areia, traço 1:4, consumo de cimento 400 kg/m³</t>
    </r>
  </si>
  <si>
    <r>
      <rPr>
        <sz val="7"/>
        <rFont val="Arial"/>
        <family val="2"/>
      </rPr>
      <t>Aterro com areia, exceto fornecimento da areia</t>
    </r>
  </si>
  <si>
    <r>
      <rPr>
        <sz val="7"/>
        <rFont val="Arial"/>
        <family val="2"/>
      </rPr>
      <t>Berço de concreto ciclópico para BDTC diâmetro 0,60 m</t>
    </r>
  </si>
  <si>
    <r>
      <rPr>
        <sz val="7"/>
        <rFont val="Arial"/>
        <family val="2"/>
      </rPr>
      <t>Berço de concreto ciclópico para BDTC diâmetro 0,80 m</t>
    </r>
  </si>
  <si>
    <r>
      <rPr>
        <sz val="7"/>
        <rFont val="Arial"/>
        <family val="2"/>
      </rPr>
      <t>Berço de concreto ciclópico para BDTC diâmetro 1,00 m</t>
    </r>
  </si>
  <si>
    <r>
      <rPr>
        <sz val="7"/>
        <rFont val="Arial"/>
        <family val="2"/>
      </rPr>
      <t>Berço de concreto ciclópico para BDTC diâmetro 1,20 m</t>
    </r>
  </si>
  <si>
    <r>
      <rPr>
        <sz val="7"/>
        <rFont val="Arial"/>
        <family val="2"/>
      </rPr>
      <t>Berço de concreto ciclópico para BDTC diâmetro 1,50 m</t>
    </r>
  </si>
  <si>
    <r>
      <rPr>
        <sz val="7"/>
        <rFont val="Arial"/>
        <family val="2"/>
      </rPr>
      <t>Berço de concreto ciclópico para BSTC diâmetro 0,40 m</t>
    </r>
  </si>
  <si>
    <r>
      <rPr>
        <sz val="7"/>
        <rFont val="Arial"/>
        <family val="2"/>
      </rPr>
      <t>Berço de concreto ciclópico para BSTC diâmetro 0,60 m</t>
    </r>
  </si>
  <si>
    <r>
      <rPr>
        <sz val="7"/>
        <rFont val="Arial"/>
        <family val="2"/>
      </rPr>
      <t>Berço de concreto ciclópico para BSTC diâmetro 0,80 m</t>
    </r>
  </si>
  <si>
    <r>
      <rPr>
        <sz val="7"/>
        <rFont val="Arial"/>
        <family val="2"/>
      </rPr>
      <t>Berço de concreto ciclópico para BSTC diâmetro 1,00 m</t>
    </r>
  </si>
  <si>
    <r>
      <rPr>
        <sz val="7"/>
        <rFont val="Arial"/>
        <family val="2"/>
      </rPr>
      <t>Berço de concreto ciclópico para BSTC diâmetro 1,20 m</t>
    </r>
  </si>
  <si>
    <r>
      <rPr>
        <sz val="7"/>
        <rFont val="Arial"/>
        <family val="2"/>
      </rPr>
      <t>Berço de concreto ciclópico para BSTC diâmetro 1,50 m</t>
    </r>
  </si>
  <si>
    <r>
      <rPr>
        <sz val="7"/>
        <rFont val="Arial"/>
        <family val="2"/>
      </rPr>
      <t>Berço de concreto ciclópico para BTTC diâmetro 0,60 m</t>
    </r>
  </si>
  <si>
    <r>
      <rPr>
        <sz val="7"/>
        <rFont val="Arial"/>
        <family val="2"/>
      </rPr>
      <t>Berço de concreto ciclópico para BTTC diâmetro 0,80 m</t>
    </r>
  </si>
  <si>
    <r>
      <rPr>
        <sz val="7"/>
        <rFont val="Arial"/>
        <family val="2"/>
      </rPr>
      <t>Berço de concreto ciclópico para BTTC diâmetro 1,00 m</t>
    </r>
  </si>
  <si>
    <r>
      <rPr>
        <sz val="7"/>
        <rFont val="Arial"/>
        <family val="2"/>
      </rPr>
      <t>Berço de concreto ciclópico para BTTC diâmetro 1,20 m</t>
    </r>
  </si>
  <si>
    <r>
      <rPr>
        <sz val="7"/>
        <rFont val="Arial"/>
        <family val="2"/>
      </rPr>
      <t>Berço de concreto ciclópico para BTTC diâmetro 1,50 m</t>
    </r>
  </si>
  <si>
    <r>
      <rPr>
        <sz val="7"/>
        <rFont val="Arial"/>
        <family val="2"/>
      </rPr>
      <t>Berço em brita para BSTC diâm. = 1,00 m</t>
    </r>
  </si>
  <si>
    <r>
      <rPr>
        <sz val="7"/>
        <rFont val="Arial"/>
        <family val="2"/>
      </rPr>
      <t>Berço em brita para BSTC diâm.=1,20 m</t>
    </r>
  </si>
  <si>
    <r>
      <rPr>
        <sz val="7"/>
        <rFont val="Arial"/>
        <family val="2"/>
      </rPr>
      <t>Berço em concreto ciclópico para BSTC diâm. = 0,30m</t>
    </r>
  </si>
  <si>
    <r>
      <rPr>
        <sz val="7"/>
        <rFont val="Arial"/>
        <family val="2"/>
      </rPr>
      <t>Boca de BDCC 1,50 x 1,50 m projeto DNIT</t>
    </r>
  </si>
  <si>
    <r>
      <rPr>
        <sz val="7"/>
        <rFont val="Arial"/>
        <family val="2"/>
      </rPr>
      <t>Boca de BDCC 2,00 x 1,20 m conforme projeto</t>
    </r>
  </si>
  <si>
    <r>
      <rPr>
        <sz val="7"/>
        <rFont val="Arial"/>
        <family val="2"/>
      </rPr>
      <t>Boca de BDCC 2,00 x 2,00 m projeto DNIT</t>
    </r>
  </si>
  <si>
    <r>
      <rPr>
        <sz val="7"/>
        <rFont val="Arial"/>
        <family val="2"/>
      </rPr>
      <t>Boca de BDCC 2,00 x 3,00 m projeto DNIT</t>
    </r>
  </si>
  <si>
    <r>
      <rPr>
        <sz val="7"/>
        <rFont val="Arial"/>
        <family val="2"/>
      </rPr>
      <t>Boca de BDCC 2,50 x 2,00 m conforme projeto</t>
    </r>
  </si>
  <si>
    <r>
      <rPr>
        <sz val="7"/>
        <rFont val="Arial"/>
        <family val="2"/>
      </rPr>
      <t>Boca de BDCC 2,50 x 2,50 m projeto DNIT</t>
    </r>
  </si>
  <si>
    <r>
      <rPr>
        <sz val="7"/>
        <rFont val="Arial"/>
        <family val="2"/>
      </rPr>
      <t>Boca de BDCC 2,50 x 3,00 m projeto DNIT</t>
    </r>
  </si>
  <si>
    <r>
      <rPr>
        <sz val="7"/>
        <rFont val="Arial"/>
        <family val="2"/>
      </rPr>
      <t>Boca de BDCC 3,00 x 3,00 m projeto DNIT</t>
    </r>
  </si>
  <si>
    <r>
      <rPr>
        <sz val="7"/>
        <rFont val="Arial"/>
        <family val="2"/>
      </rPr>
      <t>Boca de BSCC 1,50 x 1,50 m projeto DNIT</t>
    </r>
  </si>
  <si>
    <r>
      <rPr>
        <sz val="7"/>
        <rFont val="Arial"/>
        <family val="2"/>
      </rPr>
      <t>Boca de BSCC 2,00 x 2,00 m projeto DNIT</t>
    </r>
  </si>
  <si>
    <r>
      <rPr>
        <sz val="7"/>
        <rFont val="Arial"/>
        <family val="2"/>
      </rPr>
      <t>Boca de BSCC 2,00 x 3,00 m projeto DNIT</t>
    </r>
  </si>
  <si>
    <r>
      <rPr>
        <sz val="7"/>
        <rFont val="Arial"/>
        <family val="2"/>
      </rPr>
      <t>Boca de BSCC 2,50 x 2,50 m projeto DNIT</t>
    </r>
  </si>
  <si>
    <r>
      <rPr>
        <sz val="7"/>
        <rFont val="Arial"/>
        <family val="2"/>
      </rPr>
      <t>Boca de BSCC 2,50 x 3,00 m projeto DNIT</t>
    </r>
  </si>
  <si>
    <r>
      <rPr>
        <sz val="7"/>
        <rFont val="Arial"/>
        <family val="2"/>
      </rPr>
      <t>Boca de BSCC 3,00 x 3,00 m projeto DNIT</t>
    </r>
  </si>
  <si>
    <r>
      <rPr>
        <sz val="7"/>
        <rFont val="Arial"/>
        <family val="2"/>
      </rPr>
      <t>Boca de BTCC 1,50 x 1,50 m projeto DNIT</t>
    </r>
  </si>
  <si>
    <r>
      <rPr>
        <sz val="7"/>
        <rFont val="Arial"/>
        <family val="2"/>
      </rPr>
      <t>Boca de BTCC 2,00 x 2,00 m projeto DNIT</t>
    </r>
  </si>
  <si>
    <r>
      <rPr>
        <sz val="7"/>
        <rFont val="Arial"/>
        <family val="2"/>
      </rPr>
      <t>Boca de BTCC 2,00 x 3,00 m projeto DNIT</t>
    </r>
  </si>
  <si>
    <r>
      <rPr>
        <sz val="7"/>
        <rFont val="Arial"/>
        <family val="2"/>
      </rPr>
      <t>Boca de BTCC 2,50 x 2,50 m projeto DNIT</t>
    </r>
  </si>
  <si>
    <r>
      <rPr>
        <sz val="7"/>
        <rFont val="Arial"/>
        <family val="2"/>
      </rPr>
      <t>Boca de BTCC 2,50 x 3,00 m projeto DNIT</t>
    </r>
  </si>
  <si>
    <r>
      <rPr>
        <sz val="7"/>
        <rFont val="Arial"/>
        <family val="2"/>
      </rPr>
      <t>Boca de BTCC 3,00 x 3,00 m projeto DNIT</t>
    </r>
  </si>
  <si>
    <r>
      <rPr>
        <sz val="7"/>
        <rFont val="Arial"/>
        <family val="2"/>
      </rPr>
      <t>Boca de concreto ciclópico para BDTC diâmetro 0,60 m</t>
    </r>
  </si>
  <si>
    <r>
      <rPr>
        <sz val="7"/>
        <rFont val="Arial"/>
        <family val="2"/>
      </rPr>
      <t>Boca de concreto ciclópico para BDTC diâmetro 0,80 m</t>
    </r>
  </si>
  <si>
    <r>
      <rPr>
        <sz val="7"/>
        <rFont val="Arial"/>
        <family val="2"/>
      </rPr>
      <t>Boca de concreto ciclópico para BDTC diâmetro 1,00 m</t>
    </r>
  </si>
  <si>
    <r>
      <rPr>
        <sz val="7"/>
        <rFont val="Arial"/>
        <family val="2"/>
      </rPr>
      <t>Boca de concreto ciclópico para BDTC diâmetro 1,20 m</t>
    </r>
  </si>
  <si>
    <r>
      <rPr>
        <sz val="7"/>
        <rFont val="Arial"/>
        <family val="2"/>
      </rPr>
      <t>Boca de concreto ciclópico para BDTC diâmetro 1,50 m</t>
    </r>
  </si>
  <si>
    <r>
      <rPr>
        <sz val="7"/>
        <rFont val="Arial"/>
        <family val="2"/>
      </rPr>
      <t>Boca de concreto ciclópico para BSTC diâmetro 0,40 m</t>
    </r>
  </si>
  <si>
    <r>
      <rPr>
        <sz val="7"/>
        <rFont val="Arial"/>
        <family val="2"/>
      </rPr>
      <t>Boca de concreto ciclópico para BSTC diâmetro 0,60 m</t>
    </r>
  </si>
  <si>
    <r>
      <rPr>
        <sz val="7"/>
        <rFont val="Arial"/>
        <family val="2"/>
      </rPr>
      <t>Boca de concreto ciclópico para BSTC diâmetro 0,80 m</t>
    </r>
  </si>
  <si>
    <r>
      <rPr>
        <sz val="7"/>
        <rFont val="Arial"/>
        <family val="2"/>
      </rPr>
      <t>Boca de concreto ciclópico para BSTC diâmetro 1,00 m</t>
    </r>
  </si>
  <si>
    <r>
      <rPr>
        <sz val="7"/>
        <rFont val="Arial"/>
        <family val="2"/>
      </rPr>
      <t>Boca de concreto ciclópico para BSTC diâmetro 1,20 m</t>
    </r>
  </si>
  <si>
    <r>
      <rPr>
        <sz val="7"/>
        <rFont val="Arial"/>
        <family val="2"/>
      </rPr>
      <t>Boca de concreto ciclópico para BSTC diâmetro 1,50 m</t>
    </r>
  </si>
  <si>
    <r>
      <rPr>
        <sz val="7"/>
        <rFont val="Arial"/>
        <family val="2"/>
      </rPr>
      <t>Boca de concreto ciclópico para BTTC diâmetro 0,60 m</t>
    </r>
  </si>
  <si>
    <r>
      <rPr>
        <sz val="7"/>
        <rFont val="Arial"/>
        <family val="2"/>
      </rPr>
      <t>Boca de concreto ciclópico para BTTC diâmetro 0,80 m</t>
    </r>
  </si>
  <si>
    <r>
      <rPr>
        <sz val="7"/>
        <rFont val="Arial"/>
        <family val="2"/>
      </rPr>
      <t>Boca de concreto ciclópico para BTTC diâmetro 1,00 m</t>
    </r>
  </si>
  <si>
    <r>
      <rPr>
        <sz val="7"/>
        <rFont val="Arial"/>
        <family val="2"/>
      </rPr>
      <t>Boca de concreto ciclópico para BTTC diâmetro 1,20 m</t>
    </r>
  </si>
  <si>
    <r>
      <rPr>
        <sz val="7"/>
        <rFont val="Arial"/>
        <family val="2"/>
      </rPr>
      <t>Boca de concreto ciclópico para BTTC diâmetro 1,50 m</t>
    </r>
  </si>
  <si>
    <r>
      <rPr>
        <sz val="7"/>
        <rFont val="Arial"/>
        <family val="2"/>
      </rPr>
      <t>Boca de lobo simples</t>
    </r>
  </si>
  <si>
    <r>
      <rPr>
        <sz val="7"/>
        <rFont val="Arial"/>
        <family val="2"/>
      </rPr>
      <t>Boca de saída de dreno profundo BSD-01</t>
    </r>
  </si>
  <si>
    <r>
      <rPr>
        <sz val="7"/>
        <rFont val="Arial"/>
        <family val="2"/>
      </rPr>
      <t xml:space="preserve">BSCC (pré-moldado) 1,50 x 1,50 x 1,00m CL 45t, inclusive transporte do Anel de Bueiro
</t>
    </r>
    <r>
      <rPr>
        <sz val="7"/>
        <rFont val="Arial"/>
        <family val="2"/>
      </rPr>
      <t>Celular Pré-moldado</t>
    </r>
  </si>
  <si>
    <r>
      <rPr>
        <sz val="7"/>
        <rFont val="Arial"/>
        <family val="2"/>
      </rPr>
      <t xml:space="preserve">BSCC (pré-moldado) 2,00 x 2,00 x 1,00m CL 45t, inclusive transporte de Anel de Bueiro
</t>
    </r>
    <r>
      <rPr>
        <sz val="7"/>
        <rFont val="Arial"/>
        <family val="2"/>
      </rPr>
      <t>Celular Pré-moldado</t>
    </r>
  </si>
  <si>
    <r>
      <rPr>
        <sz val="7"/>
        <rFont val="Arial"/>
        <family val="2"/>
      </rPr>
      <t xml:space="preserve">BSCC (pré-moldado) 2,50 x 2,50 x 1,00m CL 45t, inclusive transporte de Anel de Bueiro
</t>
    </r>
    <r>
      <rPr>
        <sz val="7"/>
        <rFont val="Arial"/>
        <family val="2"/>
      </rPr>
      <t>Celular Pré-moldado</t>
    </r>
  </si>
  <si>
    <r>
      <rPr>
        <sz val="7"/>
        <rFont val="Arial"/>
        <family val="2"/>
      </rPr>
      <t xml:space="preserve">Bueiro Metálico BSTM - D = 3,00 m - T.L. com tratamento epóxi e = 2,7 mm - método não
</t>
    </r>
    <r>
      <rPr>
        <sz val="7"/>
        <rFont val="Arial"/>
        <family val="2"/>
      </rPr>
      <t>destrutivo</t>
    </r>
  </si>
  <si>
    <r>
      <rPr>
        <sz val="7"/>
        <rFont val="Arial"/>
        <family val="2"/>
      </rPr>
      <t>Caiação de meio fios, sarjetas, etc</t>
    </r>
  </si>
  <si>
    <r>
      <rPr>
        <sz val="7"/>
        <rFont val="Arial"/>
        <family val="2"/>
      </rPr>
      <t>Caixa Boca de Lobo em bloco pré-moldado 1,20 x 1,20m</t>
    </r>
  </si>
  <si>
    <r>
      <rPr>
        <sz val="7"/>
        <rFont val="Arial"/>
        <family val="2"/>
      </rPr>
      <t>Caixa coletora concreto armado H= 2,00 m, inclusive escavação</t>
    </r>
  </si>
  <si>
    <r>
      <rPr>
        <sz val="7"/>
        <rFont val="Arial"/>
        <family val="2"/>
      </rPr>
      <t>Caixa coletora concreto armado H= 2,50 m, inclusive escavação</t>
    </r>
  </si>
  <si>
    <r>
      <rPr>
        <sz val="7"/>
        <rFont val="Arial"/>
        <family val="2"/>
      </rPr>
      <t>Caixa coletora em bloco pré-moldado para d=0,60m (1,00 x 1,00m)</t>
    </r>
  </si>
  <si>
    <r>
      <rPr>
        <sz val="7"/>
        <rFont val="Arial"/>
        <family val="2"/>
      </rPr>
      <t>Caixa de concreto para BSTC diâmetro 0,40 m H=1,60 m</t>
    </r>
  </si>
  <si>
    <r>
      <rPr>
        <sz val="7"/>
        <rFont val="Arial"/>
        <family val="2"/>
      </rPr>
      <t>Caixa de concreto para BSTC diâmetro 0,60 m H=2,00 m</t>
    </r>
  </si>
  <si>
    <r>
      <rPr>
        <sz val="7"/>
        <rFont val="Arial"/>
        <family val="2"/>
      </rPr>
      <t>Caixa de concreto para BSTC diâmetro 0,80 m H=2,50 m</t>
    </r>
  </si>
  <si>
    <r>
      <rPr>
        <sz val="7"/>
        <rFont val="Arial"/>
        <family val="2"/>
      </rPr>
      <t>Caixa de concreto para BSTC diâmetro 1,00 m H=3,00 m</t>
    </r>
  </si>
  <si>
    <r>
      <rPr>
        <sz val="7"/>
        <rFont val="Arial"/>
        <family val="2"/>
      </rPr>
      <t>Caixa de passagem para tubos de D=0,40 m H=1,10 m</t>
    </r>
  </si>
  <si>
    <r>
      <rPr>
        <sz val="7"/>
        <rFont val="Arial"/>
        <family val="2"/>
      </rPr>
      <t>Caixa de passagem para tubos de D=0,60 m H=1,30 m</t>
    </r>
  </si>
  <si>
    <r>
      <rPr>
        <sz val="7"/>
        <rFont val="Arial"/>
        <family val="2"/>
      </rPr>
      <t>Caixa de passagem para tubos de D=0,80 m H=1,50 m</t>
    </r>
  </si>
  <si>
    <r>
      <rPr>
        <sz val="7"/>
        <rFont val="Arial"/>
        <family val="2"/>
      </rPr>
      <t>Caixa de passagem para tubos de D=1,00 m H=1,80 m</t>
    </r>
  </si>
  <si>
    <r>
      <rPr>
        <sz val="7"/>
        <rFont val="Arial"/>
        <family val="2"/>
      </rPr>
      <t>Caixa de passagem (2,50 x 2,50m)</t>
    </r>
  </si>
  <si>
    <r>
      <rPr>
        <sz val="7"/>
        <rFont val="Arial"/>
        <family val="2"/>
      </rPr>
      <t>Caixa para rede de dutos, dimensões 100 x 100 x 100 cm</t>
    </r>
  </si>
  <si>
    <r>
      <rPr>
        <sz val="7"/>
        <rFont val="Arial"/>
        <family val="2"/>
      </rPr>
      <t>Caixa para rede de dutos, dimensões 60 x 60 x 60 cm</t>
    </r>
  </si>
  <si>
    <r>
      <rPr>
        <sz val="7"/>
        <rFont val="Arial"/>
        <family val="2"/>
      </rPr>
      <t>Caixa ralo de elementos pré-moldados em concreto (tudo incluído)</t>
    </r>
  </si>
  <si>
    <r>
      <rPr>
        <sz val="7"/>
        <rFont val="Arial"/>
        <family val="2"/>
      </rPr>
      <t>Canaleta com grelha DP-1, inclusive transporte da grelha</t>
    </r>
  </si>
  <si>
    <r>
      <rPr>
        <sz val="7"/>
        <rFont val="Arial"/>
        <family val="2"/>
      </rPr>
      <t>Canaleta de concreto, com forma retangular inclusive caiação - parede 12 cm</t>
    </r>
  </si>
  <si>
    <r>
      <rPr>
        <sz val="7"/>
        <rFont val="Arial"/>
        <family val="2"/>
      </rPr>
      <t>Canaleta de concreto retangular (0,130m³/m) inclusive caiação</t>
    </r>
  </si>
  <si>
    <r>
      <rPr>
        <sz val="7"/>
        <rFont val="Arial"/>
        <family val="2"/>
      </rPr>
      <t>Canaleta de concreto (0,130m³/m) forma trapezoidal inclusive caiação</t>
    </r>
  </si>
  <si>
    <r>
      <rPr>
        <sz val="7"/>
        <rFont val="Arial"/>
        <family val="2"/>
      </rPr>
      <t>Cerca de tela de arame galvanizado h = 1,20 m</t>
    </r>
  </si>
  <si>
    <r>
      <rPr>
        <sz val="7"/>
        <rFont val="Arial"/>
        <family val="2"/>
      </rPr>
      <t>Cerca de tela galvanizada fio 12 malha 3"x3", com altura de 1,80 m</t>
    </r>
  </si>
  <si>
    <r>
      <rPr>
        <sz val="7"/>
        <rFont val="Arial"/>
        <family val="2"/>
      </rPr>
      <t>Chapisco com argamassa de cimento e areia no traço 1:3</t>
    </r>
  </si>
  <si>
    <r>
      <rPr>
        <sz val="7"/>
        <rFont val="Arial"/>
        <family val="2"/>
      </rPr>
      <t>Chapisco com argamassa de cimento e pedrisco no traço 1:4</t>
    </r>
  </si>
  <si>
    <r>
      <rPr>
        <sz val="7"/>
        <rFont val="Arial"/>
        <family val="2"/>
      </rPr>
      <t>Colchão drenante de areia para fundação de aterros, exclusive o fornecimento de areia</t>
    </r>
  </si>
  <si>
    <r>
      <rPr>
        <sz val="7"/>
        <rFont val="Arial"/>
        <family val="2"/>
      </rPr>
      <t xml:space="preserve">Colchão drenante de areia para fundação de aterros, inclusive fornecimento e transporte da
</t>
    </r>
    <r>
      <rPr>
        <sz val="7"/>
        <rFont val="Arial"/>
        <family val="2"/>
      </rPr>
      <t>areia</t>
    </r>
  </si>
  <si>
    <r>
      <rPr>
        <sz val="7"/>
        <rFont val="Arial"/>
        <family val="2"/>
      </rPr>
      <t xml:space="preserve">Colchão drenante de brita 1 inclusive fornecimento, espalhamento, compactação e transporte
</t>
    </r>
    <r>
      <rPr>
        <sz val="7"/>
        <rFont val="Arial"/>
        <family val="2"/>
      </rPr>
      <t>da brita</t>
    </r>
  </si>
  <si>
    <r>
      <rPr>
        <sz val="7"/>
        <rFont val="Arial"/>
        <family val="2"/>
      </rPr>
      <t xml:space="preserve">Colchão drenante de brita 2 inclusive fornecimento, espalhamento, compactação e transporte
</t>
    </r>
    <r>
      <rPr>
        <sz val="7"/>
        <rFont val="Arial"/>
        <family val="2"/>
      </rPr>
      <t>da brita</t>
    </r>
  </si>
  <si>
    <r>
      <rPr>
        <sz val="7"/>
        <rFont val="Arial"/>
        <family val="2"/>
      </rPr>
      <t xml:space="preserve">Colchão drenante de brita 3 inclusive fornecimento, espalhamento, compactação e transporte
</t>
    </r>
    <r>
      <rPr>
        <sz val="7"/>
        <rFont val="Arial"/>
        <family val="2"/>
      </rPr>
      <t>da brita</t>
    </r>
  </si>
  <si>
    <r>
      <rPr>
        <sz val="7"/>
        <rFont val="Arial"/>
        <family val="2"/>
      </rPr>
      <t>Coleta drenante (1,00x1,00) m c/ geotêxtil não tecido RT 16kn/m,  inclusive transporte da brita</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</si>
  <si>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</si>
  <si>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Concreto ciclópico com 70% concreto 10,0 MPa e 30% de pedra de mão, tudo incluído</t>
    </r>
  </si>
  <si>
    <r>
      <rPr>
        <sz val="7"/>
        <rFont val="Arial"/>
        <family val="2"/>
      </rPr>
      <t>Concreto ciclópico com 70% concreto 15,0 MPa e 30% de pedra de mão, tudo incluído</t>
    </r>
  </si>
  <si>
    <r>
      <rPr>
        <sz val="7"/>
        <rFont val="Arial"/>
        <family val="2"/>
      </rPr>
      <t>Concreto ciclópico com 70% concreto 20,0 MPa e 30% de pedra de mão, tudo incluído</t>
    </r>
  </si>
  <si>
    <r>
      <rPr>
        <sz val="7"/>
        <rFont val="Arial"/>
        <family val="2"/>
      </rPr>
      <t>Concreto de regularização, tudo incluído</t>
    </r>
  </si>
  <si>
    <r>
      <rPr>
        <sz val="7"/>
        <rFont val="Arial"/>
        <family val="2"/>
      </rPr>
      <t>Concreto estrutural fck = 15,0 MPa, tudo incluído</t>
    </r>
  </si>
  <si>
    <r>
      <rPr>
        <sz val="7"/>
        <rFont val="Arial"/>
        <family val="2"/>
      </rPr>
      <t>Concreto estrutural fck = 20,0 MPa com plastificante, tudo incluído</t>
    </r>
  </si>
  <si>
    <r>
      <rPr>
        <sz val="7"/>
        <rFont val="Arial"/>
        <family val="2"/>
      </rPr>
      <t>Concreto estrutural fck = 20,0 MPa, tudo incluído</t>
    </r>
  </si>
  <si>
    <r>
      <rPr>
        <sz val="7"/>
        <rFont val="Arial"/>
        <family val="2"/>
      </rPr>
      <t>Concreto estrutural fck = 25,0 MPa com plastificante, tudo incluído</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</si>
  <si>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</si>
  <si>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Concreto estrutural fck = 30,0 MPa com micro-silica e Sikacrete BR ou equivalente</t>
    </r>
  </si>
  <si>
    <r>
      <rPr>
        <sz val="7"/>
        <rFont val="Arial"/>
        <family val="2"/>
      </rPr>
      <t>Concreto estrutural fck = 30,0 MPa com plastificante</t>
    </r>
  </si>
  <si>
    <r>
      <rPr>
        <sz val="7"/>
        <rFont val="Arial"/>
        <family val="2"/>
      </rPr>
      <t>Concreto estrutural fck = 30,0 MPa, tudo incluído</t>
    </r>
  </si>
  <si>
    <r>
      <rPr>
        <sz val="7"/>
        <rFont val="Arial"/>
        <family val="2"/>
      </rPr>
      <t>Concreto estrutural fck = 35,0 MPa com micro-silica e Sikacrete BR ou equivalente</t>
    </r>
  </si>
  <si>
    <r>
      <rPr>
        <sz val="7"/>
        <rFont val="Arial"/>
        <family val="2"/>
      </rPr>
      <t>Concreto submerso fck = 20,0 MPa, tudo incluído</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</si>
  <si>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</si>
  <si>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</si>
  <si>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 xml:space="preserve">Corpo BDTC (grota) diâmetro 0,60 m CA-2 PB exclusive escavação e reaterro, inclusive
</t>
    </r>
    <r>
      <rPr>
        <sz val="7"/>
        <rFont val="Arial"/>
        <family val="2"/>
      </rPr>
      <t>transporte do tubo</t>
    </r>
  </si>
  <si>
    <r>
      <rPr>
        <sz val="7"/>
        <rFont val="Arial"/>
        <family val="2"/>
      </rPr>
      <t xml:space="preserve">Corpo BDTC (grota) diâmetro 0,80 m CA-1 MF exclusive escavação e reaterro, inclusive
</t>
    </r>
    <r>
      <rPr>
        <sz val="7"/>
        <rFont val="Arial"/>
        <family val="2"/>
      </rPr>
      <t>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</si>
  <si>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</si>
  <si>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</si>
  <si>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</si>
  <si>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 xml:space="preserve">Corpo BDTC (grota) diâmetro 1,00 m CA-2 MF exclusive escavação e reaterro, inclusive
</t>
    </r>
    <r>
      <rPr>
        <sz val="7"/>
        <rFont val="Arial"/>
        <family val="2"/>
      </rPr>
      <t>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</si>
  <si>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</si>
  <si>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 xml:space="preserve">Corpo BDTC (grota) diâmetro 1,20 m CA-2 PB exclusive escavação e reaterro, inclusive
</t>
    </r>
    <r>
      <rPr>
        <sz val="7"/>
        <rFont val="Arial"/>
        <family val="2"/>
      </rPr>
      <t>transporte do tubo</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</si>
  <si>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</si>
  <si>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</si>
  <si>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</si>
  <si>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 xml:space="preserve">Corpo BDTC (grota) diâmetro 1,50 m CA-3 MF exclusive escavação e reaterro, inclusive
</t>
    </r>
    <r>
      <rPr>
        <sz val="7"/>
        <rFont val="Arial"/>
        <family val="2"/>
      </rPr>
      <t>transporte do tubo</t>
    </r>
  </si>
  <si>
    <r>
      <rPr>
        <sz val="7"/>
        <rFont val="Arial"/>
        <family val="2"/>
      </rPr>
      <t>Corpo BSTC diâmetro 0,20 m C.S. MF inclusive escavação, reaterro e transporte do tubo</t>
    </r>
  </si>
  <si>
    <r>
      <rPr>
        <sz val="7"/>
        <rFont val="Arial"/>
        <family val="2"/>
      </rPr>
      <t>Corpo BSTC diâmetro 0,20 m C.S. PB inclusive escavação, reaterro e transporte do tubo</t>
    </r>
  </si>
  <si>
    <r>
      <rPr>
        <sz val="7"/>
        <rFont val="Arial"/>
        <family val="2"/>
      </rPr>
      <t>Corpo BSTC diâmetro 0,30 m C.S. MF inclusive escavação, reaterro e transporte do tubo</t>
    </r>
  </si>
  <si>
    <r>
      <rPr>
        <sz val="7"/>
        <rFont val="Arial"/>
        <family val="2"/>
      </rPr>
      <t>Corpo BSTC diâmetro 0,30 m C.S. PB inclusive escavação, reaterro e transporte do tubo</t>
    </r>
  </si>
  <si>
    <r>
      <rPr>
        <sz val="7"/>
        <rFont val="Arial"/>
        <family val="2"/>
      </rPr>
      <t>Corpo BSTC diâmetro 0,40 m C.S. MF inclusive escavação, reaterro e transporte do tubo</t>
    </r>
  </si>
  <si>
    <r>
      <rPr>
        <sz val="7"/>
        <rFont val="Arial"/>
        <family val="2"/>
      </rPr>
      <t>Corpo BSTC diâmetro 0,40 m C.S. PB inclusive escavação, reaterro e transporte do tubo</t>
    </r>
  </si>
  <si>
    <r>
      <rPr>
        <sz val="7"/>
        <rFont val="Arial"/>
        <family val="2"/>
      </rPr>
      <t>Corpo BSTC diâmetro 0,60 m C.S. MF inclusive escavação, reaterro e transporte do tubo</t>
    </r>
  </si>
  <si>
    <r>
      <rPr>
        <sz val="7"/>
        <rFont val="Arial"/>
        <family val="2"/>
      </rPr>
      <t>Corpo BSTC diâmetro 0,60 m C.S. PB inclusive escavação, reaterro e transporte do tubo</t>
    </r>
  </si>
  <si>
    <r>
      <rPr>
        <sz val="7"/>
        <rFont val="Arial"/>
        <family val="2"/>
      </rPr>
      <t xml:space="preserve">Corpo BSTC (greide) diâmetro 0,30 m CA-1 MF inclusive escavação, reaterro e transporte do
</t>
    </r>
    <r>
      <rPr>
        <sz val="7"/>
        <rFont val="Arial"/>
        <family val="2"/>
      </rPr>
      <t>tubo</t>
    </r>
  </si>
  <si>
    <r>
      <rPr>
        <sz val="7"/>
        <rFont val="Arial"/>
        <family val="2"/>
      </rPr>
      <t xml:space="preserve">Corpo BSTC (greide) diâmetro 0,40 m CA-2 MF inclusive escavação, reaterro e transporte do
</t>
    </r>
    <r>
      <rPr>
        <sz val="7"/>
        <rFont val="Arial"/>
        <family val="2"/>
      </rPr>
      <t>tubo</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</si>
  <si>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</si>
  <si>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</si>
  <si>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 xml:space="preserve">Corpo BSTC (greide) diâmetro 0,60 m CA-2 PB inclusive escavação, reaterro e transporte do
</t>
    </r>
    <r>
      <rPr>
        <sz val="7"/>
        <rFont val="Arial"/>
        <family val="2"/>
      </rPr>
      <t>tubo</t>
    </r>
  </si>
  <si>
    <r>
      <rPr>
        <sz val="7"/>
        <rFont val="Arial"/>
        <family val="2"/>
      </rPr>
      <t xml:space="preserve">Corpo BSTC (greide) diâmetro 0,80 m CA-1 PB inclusive escavação, reaterro e transporte do
</t>
    </r>
    <r>
      <rPr>
        <sz val="7"/>
        <rFont val="Arial"/>
        <family val="2"/>
      </rPr>
      <t>tubo</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</si>
  <si>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</si>
  <si>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</si>
  <si>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 xml:space="preserve">Corpo BSTC (greide) diâmetro 1,00 m CA-1 PB inclusive escavação, reaterro e transporte do
</t>
    </r>
    <r>
      <rPr>
        <sz val="7"/>
        <rFont val="Arial"/>
        <family val="2"/>
      </rPr>
      <t>tubo</t>
    </r>
  </si>
  <si>
    <r>
      <rPr>
        <sz val="7"/>
        <rFont val="Arial"/>
        <family val="2"/>
      </rPr>
      <t xml:space="preserve">Corpo BSTC (greide) diâmetro 1,00 m CA-2 PB inclusive escavação, reaterro e transporte do
</t>
    </r>
    <r>
      <rPr>
        <sz val="7"/>
        <rFont val="Arial"/>
        <family val="2"/>
      </rPr>
      <t>tubo</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</si>
  <si>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</si>
  <si>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</si>
  <si>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 xml:space="preserve">Corpo BSTC (greide) diâmetro 1,20 m CA-2 PB inclusive escavação, reaterro e transporte do
</t>
    </r>
    <r>
      <rPr>
        <sz val="7"/>
        <rFont val="Arial"/>
        <family val="2"/>
      </rPr>
      <t>tubo</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</si>
  <si>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</si>
  <si>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 xml:space="preserve">Corpo BSTC (grota) diâmetro 0,80 m CA-1 PB exclusive escavação e reaterro, inclusive
</t>
    </r>
    <r>
      <rPr>
        <sz val="7"/>
        <rFont val="Arial"/>
        <family val="2"/>
      </rPr>
      <t>transporte do tubo</t>
    </r>
  </si>
  <si>
    <r>
      <rPr>
        <sz val="7"/>
        <rFont val="Arial"/>
        <family val="2"/>
      </rPr>
      <t xml:space="preserve">Corpo BSTC (grota) diâmetro 0,80 m CA-2 MF exclusive escavação e reaterro, inclusive
</t>
    </r>
    <r>
      <rPr>
        <sz val="7"/>
        <rFont val="Arial"/>
        <family val="2"/>
      </rPr>
      <t>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</si>
  <si>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</si>
  <si>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</si>
  <si>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</si>
  <si>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 xml:space="preserve">Corpo BSTC (grota) diâmetro 1,00 m CA-3 MF exclusive escavação e reaterro, inclusive
</t>
    </r>
    <r>
      <rPr>
        <sz val="7"/>
        <rFont val="Arial"/>
        <family val="2"/>
      </rPr>
      <t>transporte do tubo</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</si>
  <si>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</si>
  <si>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</si>
  <si>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</si>
  <si>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</si>
  <si>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</si>
  <si>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</si>
  <si>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</si>
  <si>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 xml:space="preserve">Corpo BSTC (grota) diâmetro 1,50 m CA-3 MF exclusive escavação e reaterro, inclusive
</t>
    </r>
    <r>
      <rPr>
        <sz val="7"/>
        <rFont val="Arial"/>
        <family val="2"/>
      </rPr>
      <t>transporte do tubo</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</si>
  <si>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</si>
  <si>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</si>
  <si>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</si>
  <si>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 xml:space="preserve">Corpo BTTC (grota) diâmetro 0,80 m CA-1 PB exclusive escavação e reaterro, inclusive
</t>
    </r>
    <r>
      <rPr>
        <sz val="7"/>
        <rFont val="Arial"/>
        <family val="2"/>
      </rPr>
      <t>transporte do tubo</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</si>
  <si>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</si>
  <si>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</si>
  <si>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</si>
  <si>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 xml:space="preserve">Corpo BTTC (grota) diâmetro 1,00 m CA-2 PB exclusive escavação e reaterro, inclusive
</t>
    </r>
    <r>
      <rPr>
        <sz val="7"/>
        <rFont val="Arial"/>
        <family val="2"/>
      </rPr>
      <t>transporte do tubo</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</si>
  <si>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</si>
  <si>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 xml:space="preserve">Corpo BTTC (grota) diâmetro 1,20 m CA-3 MF exclusive escavação e reaterro, inclusive
</t>
    </r>
    <r>
      <rPr>
        <sz val="7"/>
        <rFont val="Arial"/>
        <family val="2"/>
      </rPr>
      <t>transporte do tubo</t>
    </r>
  </si>
  <si>
    <r>
      <rPr>
        <sz val="7"/>
        <rFont val="Arial"/>
        <family val="2"/>
      </rPr>
      <t xml:space="preserve">Corpo BTTC (grota) diâmetro 1,50 m CA-1 MF exclusive escavação e reaterro, inclusive
</t>
    </r>
    <r>
      <rPr>
        <sz val="7"/>
        <rFont val="Arial"/>
        <family val="2"/>
      </rPr>
      <t>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</si>
  <si>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</si>
  <si>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</si>
  <si>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Corpo de BDCC 1,50 x 1,50 m projeto DNIT para H &lt; = 2,50 m</t>
    </r>
  </si>
  <si>
    <r>
      <rPr>
        <sz val="7"/>
        <rFont val="Arial"/>
        <family val="2"/>
      </rPr>
      <t>Corpo de BDCC 1,50 x 1,50 m projeto DNIT para 2,50 &lt; H &lt; 5,00 m</t>
    </r>
  </si>
  <si>
    <r>
      <rPr>
        <sz val="7"/>
        <rFont val="Arial"/>
        <family val="2"/>
      </rPr>
      <t>Corpo de BDCC 2,00 x 1,20 m -  tudo incluido conforme projeto</t>
    </r>
  </si>
  <si>
    <r>
      <rPr>
        <sz val="7"/>
        <rFont val="Arial"/>
        <family val="2"/>
      </rPr>
      <t>Corpo de BDCC 2,00 x 2,00 m projeto DNIT para H &lt; = 2,50 m</t>
    </r>
  </si>
  <si>
    <r>
      <rPr>
        <sz val="7"/>
        <rFont val="Arial"/>
        <family val="2"/>
      </rPr>
      <t>Corpo de BDCC 2,00 x 2,00 m projeto DNIT para 2,50 &lt; H &lt;5,00 m</t>
    </r>
  </si>
  <si>
    <r>
      <rPr>
        <sz val="7"/>
        <rFont val="Arial"/>
        <family val="2"/>
      </rPr>
      <t>Corpo de BDCC 2,00 x 3,00 m projeto DNIT para H &lt; = 2,50 m</t>
    </r>
  </si>
  <si>
    <r>
      <rPr>
        <sz val="7"/>
        <rFont val="Arial"/>
        <family val="2"/>
      </rPr>
      <t>Corpo de BDCC 2,00 x 3,00 m projeto DNIT para 2,50 &lt; H &lt; 5,00 m</t>
    </r>
  </si>
  <si>
    <r>
      <rPr>
        <sz val="7"/>
        <rFont val="Arial"/>
        <family val="2"/>
      </rPr>
      <t>Corpo de BDCC 2,50 x 2,00 m - tudo incluído conforme projeto</t>
    </r>
  </si>
  <si>
    <r>
      <rPr>
        <sz val="7"/>
        <rFont val="Arial"/>
        <family val="2"/>
      </rPr>
      <t>Corpo de BDCC 2,50 x 2,50 m projeto DNIT para H &lt; = 2,50 m</t>
    </r>
  </si>
  <si>
    <r>
      <rPr>
        <sz val="7"/>
        <rFont val="Arial"/>
        <family val="2"/>
      </rPr>
      <t>Corpo de BDCC 2,50 x 2,50 m projeto DNIT para 2,50 &lt; H &lt; 5,00 m</t>
    </r>
  </si>
  <si>
    <r>
      <rPr>
        <sz val="7"/>
        <rFont val="Arial"/>
        <family val="2"/>
      </rPr>
      <t>Corpo de BDCC 2,50 x 3,00 m projeto DNIT para H &lt; = 2,50 m</t>
    </r>
  </si>
  <si>
    <r>
      <rPr>
        <sz val="7"/>
        <rFont val="Arial"/>
        <family val="2"/>
      </rPr>
      <t>Corpo de BDCC 2,50 x 3,00 m projeto DNIT para 2,50 &lt; H &lt; 5,00 m</t>
    </r>
  </si>
  <si>
    <r>
      <rPr>
        <sz val="7"/>
        <rFont val="Arial"/>
        <family val="2"/>
      </rPr>
      <t>Corpo de BDCC 3,00 x 3,00 m projeto DNIT para H &lt; = 2,50 m</t>
    </r>
  </si>
  <si>
    <r>
      <rPr>
        <sz val="7"/>
        <rFont val="Arial"/>
        <family val="2"/>
      </rPr>
      <t>Corpo de BDCC 3,00 x 3,00 m projeto DNIT para 2,50 &lt; H &lt; 5,00 m</t>
    </r>
  </si>
  <si>
    <r>
      <rPr>
        <sz val="7"/>
        <rFont val="Arial"/>
        <family val="2"/>
      </rPr>
      <t>Corpo de BSCC 1,50 x 1,50 m projeto DNIT para H &lt; = 2,50 m</t>
    </r>
  </si>
  <si>
    <r>
      <rPr>
        <sz val="7"/>
        <rFont val="Arial"/>
        <family val="2"/>
      </rPr>
      <t>Corpo de BSCC 1,50 x 1,50 m projeto DNIT para 2,50 &lt; H &lt; 5,00 m</t>
    </r>
  </si>
  <si>
    <r>
      <rPr>
        <sz val="7"/>
        <rFont val="Arial"/>
        <family val="2"/>
      </rPr>
      <t>Corpo de BSCC 2,00 x 2,00 m projeto DNIT para  5,00 &lt; H &lt; 7,50 m</t>
    </r>
  </si>
  <si>
    <r>
      <rPr>
        <sz val="7"/>
        <rFont val="Arial"/>
        <family val="2"/>
      </rPr>
      <t>Corpo de BSCC 2,00 x 2,00 m projeto DNIT para H &lt; = 2,50 m</t>
    </r>
  </si>
  <si>
    <r>
      <rPr>
        <sz val="7"/>
        <rFont val="Arial"/>
        <family val="2"/>
      </rPr>
      <t>Corpo de BSCC 2,00 x 2,00 m projeto DNIT para 2,50 &lt; H &lt; 5,00 m</t>
    </r>
  </si>
  <si>
    <r>
      <rPr>
        <sz val="7"/>
        <rFont val="Arial"/>
        <family val="2"/>
      </rPr>
      <t>Corpo de BSCC 2,00 x 3,00 m projeto DNIT para H &lt; = 2,50 m</t>
    </r>
  </si>
  <si>
    <r>
      <rPr>
        <sz val="7"/>
        <rFont val="Arial"/>
        <family val="2"/>
      </rPr>
      <t>Corpo de BSCC 2,00 x 3,00 m projeto DNIT para 2,50 &lt; H &lt; 5,00 m</t>
    </r>
  </si>
  <si>
    <r>
      <rPr>
        <sz val="7"/>
        <rFont val="Arial"/>
        <family val="2"/>
      </rPr>
      <t>Corpo de BSCC 2,50 x 2,50 m projeto DNIT para H &lt; = 2,50 m</t>
    </r>
  </si>
  <si>
    <r>
      <rPr>
        <sz val="7"/>
        <rFont val="Arial"/>
        <family val="2"/>
      </rPr>
      <t>Corpo de BSCC 2,50 x 2,50 m projeto DNIT para 2,50 &lt; H &lt; 5,00 m</t>
    </r>
  </si>
  <si>
    <r>
      <rPr>
        <sz val="7"/>
        <rFont val="Arial"/>
        <family val="2"/>
      </rPr>
      <t>Corpo de BSCC 2,50 x 3,00 m projeto DNIT para H &lt; = 2,50 m</t>
    </r>
  </si>
  <si>
    <r>
      <rPr>
        <sz val="7"/>
        <rFont val="Arial"/>
        <family val="2"/>
      </rPr>
      <t>Corpo de BSCC 2,50 x 3,00 m projeto DNIT para 2,50 &lt; H &lt; 5,00 m</t>
    </r>
  </si>
  <si>
    <r>
      <rPr>
        <sz val="7"/>
        <rFont val="Arial"/>
        <family val="2"/>
      </rPr>
      <t>Corpo de BSCC 3,00 x 3,00 m projeto DNIT para H &lt; = 2,50 m</t>
    </r>
  </si>
  <si>
    <r>
      <rPr>
        <sz val="7"/>
        <rFont val="Arial"/>
        <family val="2"/>
      </rPr>
      <t>Corpo de BSCC 3,00 x 3,00 m projeto DNIT para 2,50 &lt; H &lt; 5,00 m</t>
    </r>
  </si>
  <si>
    <r>
      <rPr>
        <sz val="7"/>
        <rFont val="Arial"/>
        <family val="2"/>
      </rPr>
      <t>Corpo de BTCC 1,50 x 1,50 m projeto DNIT para H &lt; = 2,50 m</t>
    </r>
  </si>
  <si>
    <r>
      <rPr>
        <sz val="7"/>
        <rFont val="Arial"/>
        <family val="2"/>
      </rPr>
      <t>Corpo de BTCC 1,50 x 1,50 m projeto DNIT para 2,50 &lt; H &lt; 5,00 m</t>
    </r>
  </si>
  <si>
    <r>
      <rPr>
        <sz val="7"/>
        <rFont val="Arial"/>
        <family val="2"/>
      </rPr>
      <t>Corpo de BTCC 2,00 x 2,00 m projeto DNIT para H &lt; = 2,50 m</t>
    </r>
  </si>
  <si>
    <r>
      <rPr>
        <sz val="7"/>
        <rFont val="Arial"/>
        <family val="2"/>
      </rPr>
      <t>Corpo de BTCC 2,00 x 2,00 m projeto DNIT para 2,50 &lt; H &lt; 5,00 m</t>
    </r>
  </si>
  <si>
    <r>
      <rPr>
        <sz val="7"/>
        <rFont val="Arial"/>
        <family val="2"/>
      </rPr>
      <t>Corpo de BTCC 2,00 x 3,00 m projeto DNIT para H &lt; = 2,50 m</t>
    </r>
  </si>
  <si>
    <r>
      <rPr>
        <sz val="7"/>
        <rFont val="Arial"/>
        <family val="2"/>
      </rPr>
      <t>Corpo de BTCC 2,00 x 3,00 m projeto DNIT para 2,50 &lt; H &lt; 5,00 m</t>
    </r>
  </si>
  <si>
    <r>
      <rPr>
        <sz val="7"/>
        <rFont val="Arial"/>
        <family val="2"/>
      </rPr>
      <t>Corpo de BTCC 2,50 x 2,50 m projeto DNIT para H &lt; = 2,50 m</t>
    </r>
  </si>
  <si>
    <r>
      <rPr>
        <sz val="7"/>
        <rFont val="Arial"/>
        <family val="2"/>
      </rPr>
      <t>Corpo de BTCC 2,50 x 2,50 m projeto DNIT para 2,50 &lt; H &lt; 5,00 m</t>
    </r>
  </si>
  <si>
    <r>
      <rPr>
        <sz val="7"/>
        <rFont val="Arial"/>
        <family val="2"/>
      </rPr>
      <t>Corpo de BTCC 2,50 x 3,00 m projeto DNIT para H &lt; = 2,50 m</t>
    </r>
  </si>
  <si>
    <r>
      <rPr>
        <sz val="7"/>
        <rFont val="Arial"/>
        <family val="2"/>
      </rPr>
      <t>Corpo de BTCC 2,50 x 3,00 m projeto DNIT para 2,50 &lt; H &lt; 5,00 m</t>
    </r>
  </si>
  <si>
    <r>
      <rPr>
        <sz val="7"/>
        <rFont val="Arial"/>
        <family val="2"/>
      </rPr>
      <t>Corpo de BTCC 3,00 x 3,00 m projeto DNIT para H &lt; = 2,50 m</t>
    </r>
  </si>
  <si>
    <r>
      <rPr>
        <sz val="7"/>
        <rFont val="Arial"/>
        <family val="2"/>
      </rPr>
      <t>Corpo de BTCC 3,00 x 3,00 m projeto DNIT para 2,50 &lt; H &lt; 5,00 m</t>
    </r>
  </si>
  <si>
    <r>
      <rPr>
        <sz val="7"/>
        <rFont val="Arial"/>
        <family val="2"/>
      </rPr>
      <t>Corta-rio (escavação mecânica em material de 1ª cat.) H = 1,50 a 3,00 m</t>
    </r>
  </si>
  <si>
    <r>
      <rPr>
        <sz val="7"/>
        <rFont val="Arial"/>
        <family val="2"/>
      </rPr>
      <t>Corta-rio (escavação mecânica em material de 2ª cat.) H = 1,50 a 3,00 m</t>
    </r>
  </si>
  <si>
    <r>
      <rPr>
        <sz val="7"/>
        <rFont val="Arial"/>
        <family val="2"/>
      </rPr>
      <t>Corte e esmerilhamento de pontas de tubo de ferro fundido DN 500 a 200mm</t>
    </r>
  </si>
  <si>
    <r>
      <rPr>
        <sz val="7"/>
        <rFont val="Arial"/>
        <family val="2"/>
      </rPr>
      <t>Demolição manual alvenaria tijolo furado assentado com argamassa</t>
    </r>
  </si>
  <si>
    <r>
      <rPr>
        <sz val="7"/>
        <rFont val="Arial"/>
        <family val="2"/>
      </rPr>
      <t>Demolição manual de concreto armado</t>
    </r>
  </si>
  <si>
    <r>
      <rPr>
        <sz val="7"/>
        <rFont val="Arial"/>
        <family val="2"/>
      </rPr>
      <t>Demolição manual de concreto simples ou ciclópico</t>
    </r>
  </si>
  <si>
    <r>
      <rPr>
        <sz val="7"/>
        <rFont val="Arial"/>
        <family val="2"/>
      </rPr>
      <t>Demolição mecânica de concreto</t>
    </r>
  </si>
  <si>
    <r>
      <rPr>
        <sz val="7"/>
        <rFont val="Arial"/>
        <family val="2"/>
      </rPr>
      <t>Descida d'água concreto armado (calha) c/ caiação (DSA-01A) canal</t>
    </r>
  </si>
  <si>
    <r>
      <rPr>
        <sz val="7"/>
        <rFont val="Arial"/>
        <family val="2"/>
      </rPr>
      <t>Descida d'água concreto armado (calha) c/ caiação (DSA-01A) dispersor</t>
    </r>
  </si>
  <si>
    <r>
      <rPr>
        <sz val="7"/>
        <rFont val="Arial"/>
        <family val="2"/>
      </rPr>
      <t>Descida d'água concreto armado (degraus) c/ caiação (DSA-03A) apoio</t>
    </r>
  </si>
  <si>
    <r>
      <rPr>
        <sz val="7"/>
        <rFont val="Arial"/>
        <family val="2"/>
      </rPr>
      <t>Descida d'água concreto armado (degraus) c/ caiação (DSA-03A) degrau</t>
    </r>
  </si>
  <si>
    <r>
      <rPr>
        <sz val="7"/>
        <rFont val="Arial"/>
        <family val="2"/>
      </rPr>
      <t>Descida d'água concreto armado (degraus) c/ caiação (DSA-03A) dispersor</t>
    </r>
  </si>
  <si>
    <r>
      <rPr>
        <sz val="7"/>
        <rFont val="Arial"/>
        <family val="2"/>
      </rPr>
      <t>Descida d'água concreto armado DP-1 (calha) c/ caiação</t>
    </r>
  </si>
  <si>
    <r>
      <rPr>
        <sz val="7"/>
        <rFont val="Arial"/>
        <family val="2"/>
      </rPr>
      <t>Descida d'água concreto armado DP-1 (degraus) c/ caiação</t>
    </r>
  </si>
  <si>
    <r>
      <rPr>
        <sz val="7"/>
        <rFont val="Arial"/>
        <family val="2"/>
      </rPr>
      <t>Descida d'água concreto simples (calha) c/ caiação (DSA-01) canal</t>
    </r>
  </si>
  <si>
    <r>
      <rPr>
        <sz val="7"/>
        <rFont val="Arial"/>
        <family val="2"/>
      </rPr>
      <t>Descida d'água concreto simples (calha) c/ caiação (DSA-01) dispersor</t>
    </r>
  </si>
  <si>
    <r>
      <rPr>
        <sz val="7"/>
        <rFont val="Arial"/>
        <family val="2"/>
      </rPr>
      <t>Descida d'água concreto simples (degraus) c/ caiação (DSA-03) apoio</t>
    </r>
  </si>
  <si>
    <r>
      <rPr>
        <sz val="7"/>
        <rFont val="Arial"/>
        <family val="2"/>
      </rPr>
      <t>Descida d'água concreto simples (degraus) c/ caiação (DSA-03) degrau</t>
    </r>
  </si>
  <si>
    <r>
      <rPr>
        <sz val="7"/>
        <rFont val="Arial"/>
        <family val="2"/>
      </rPr>
      <t>Descida d'água concreto simples (degraus) c/ caiação (DSA-03) dispersor</t>
    </r>
  </si>
  <si>
    <r>
      <rPr>
        <sz val="7"/>
        <rFont val="Arial"/>
        <family val="2"/>
      </rPr>
      <t>Deslocamento de cerca de tela galvanizada fio 12 malha 3" x 3"</t>
    </r>
  </si>
  <si>
    <r>
      <rPr>
        <sz val="7"/>
        <rFont val="Arial"/>
        <family val="2"/>
      </rPr>
      <t>Dissipador de energia aplicado a saída d'água tipo DP-1</t>
    </r>
  </si>
  <si>
    <r>
      <rPr>
        <sz val="7"/>
        <rFont val="Arial"/>
        <family val="2"/>
      </rPr>
      <t>Dissipador de energia aplicado a saída de bueiro/descida d'agua de aterro (DEB-01)</t>
    </r>
  </si>
  <si>
    <r>
      <rPr>
        <sz val="7"/>
        <rFont val="Arial"/>
        <family val="2"/>
      </rPr>
      <t>Dissipador de energia aplicado a saída de bueiro/descida d'água de aterro (DEB-02)</t>
    </r>
  </si>
  <si>
    <r>
      <rPr>
        <sz val="7"/>
        <rFont val="Arial"/>
        <family val="2"/>
      </rPr>
      <t>Dissipador de energia aplicado a saída de bueiro/descida d'água de aterro (DEB-03)</t>
    </r>
  </si>
  <si>
    <r>
      <rPr>
        <sz val="7"/>
        <rFont val="Arial"/>
        <family val="2"/>
      </rPr>
      <t>Dissipador de energia aplicado a saída de bueiro/descida d'água de aterro (DEB-04)</t>
    </r>
  </si>
  <si>
    <r>
      <rPr>
        <sz val="7"/>
        <rFont val="Arial"/>
        <family val="2"/>
      </rPr>
      <t>Dissipador de energia aplicado a saída de bueiro/descida d'água de aterro (DEB-05)</t>
    </r>
  </si>
  <si>
    <r>
      <rPr>
        <sz val="7"/>
        <rFont val="Arial"/>
        <family val="2"/>
      </rPr>
      <t>Dissipador de energia aplicado a saída de bueiro/descida d'água de aterro (DEB-06)</t>
    </r>
  </si>
  <si>
    <r>
      <rPr>
        <sz val="7"/>
        <rFont val="Arial"/>
        <family val="2"/>
      </rPr>
      <t>Dissipador de energia aplicado a saída de bueiro/descida d'água de aterro (DEB-07)</t>
    </r>
  </si>
  <si>
    <r>
      <rPr>
        <sz val="7"/>
        <rFont val="Arial"/>
        <family val="2"/>
      </rPr>
      <t>Dissipador de energia aplicado a saída de bueiro/descida d'água de aterro (DEB-08)</t>
    </r>
  </si>
  <si>
    <r>
      <rPr>
        <sz val="7"/>
        <rFont val="Arial"/>
        <family val="2"/>
      </rPr>
      <t>Dissipador de energia aplicado a saída de bueiro/descida d'água de aterro (DEB-09)</t>
    </r>
  </si>
  <si>
    <r>
      <rPr>
        <sz val="7"/>
        <rFont val="Arial"/>
        <family val="2"/>
      </rPr>
      <t>Dissipador de energia aplicado a saída de bueiro/descida d'água de aterro (DEB-10)</t>
    </r>
  </si>
  <si>
    <r>
      <rPr>
        <sz val="7"/>
        <rFont val="Arial"/>
        <family val="2"/>
      </rPr>
      <t>Dissipador de energia aplicado a saída de bueiro/descida d'água de aterro (DEB-12)</t>
    </r>
  </si>
  <si>
    <r>
      <rPr>
        <sz val="7"/>
        <rFont val="Arial"/>
        <family val="2"/>
      </rPr>
      <t>Dissipador de energia aplicado a saída de sarjeta/valeta (DES-01)</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</si>
  <si>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</si>
  <si>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</si>
  <si>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</si>
  <si>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Dreno de PVC  D = 100 mm</t>
    </r>
  </si>
  <si>
    <r>
      <rPr>
        <sz val="7"/>
        <rFont val="Arial"/>
        <family val="2"/>
      </rPr>
      <t>Dreno de PVC  D = 50 mm</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</si>
  <si>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</si>
  <si>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</si>
  <si>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Dreno ou Barbacã em tubo PVC, diâmetro de 2"</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</si>
  <si>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</si>
  <si>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</si>
  <si>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 xml:space="preserve">Dreno profundo com enchimento de brita, escavação em material 1ª categoria,  inclusive
</t>
    </r>
    <r>
      <rPr>
        <sz val="7"/>
        <rFont val="Arial"/>
        <family val="2"/>
      </rPr>
      <t>transporte da brita</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</si>
  <si>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</si>
  <si>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 xml:space="preserve">Dreno profundo D = 0,20 m com enchimento de brita e areia, escavação em material 1ª
</t>
    </r>
    <r>
      <rPr>
        <sz val="7"/>
        <rFont val="Arial"/>
        <family val="2"/>
      </rPr>
      <t>categoria, inclusive transporte da brita e da areia</t>
    </r>
  </si>
  <si>
    <r>
      <rPr>
        <sz val="7"/>
        <rFont val="Arial"/>
        <family val="2"/>
      </rPr>
      <t xml:space="preserve">Dreno profundo em solo com tubo PEAD perfur. D=100 mm, envolto por geotêxtil não tecido
</t>
    </r>
    <r>
      <rPr>
        <sz val="7"/>
        <rFont val="Arial"/>
        <family val="2"/>
      </rPr>
      <t>RT16 kn/m, preenchim. c/ brita, incl. transporte</t>
    </r>
  </si>
  <si>
    <r>
      <rPr>
        <sz val="7"/>
        <rFont val="Arial"/>
        <family val="2"/>
      </rPr>
      <t xml:space="preserve">Dreno sub-horizontal D = 50 mm em PVC, com geotêxtil não tecido RT 16 kn/m, exclusive
</t>
    </r>
    <r>
      <rPr>
        <sz val="7"/>
        <rFont val="Arial"/>
        <family val="2"/>
      </rPr>
      <t>transportes</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</si>
  <si>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</si>
  <si>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</si>
  <si>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Dreno vertical D = 75 mm em PVC, com geotêxtil não tecido resistência longitudinal 16 kn/m</t>
    </r>
  </si>
  <si>
    <r>
      <rPr>
        <sz val="7"/>
        <rFont val="Arial"/>
        <family val="2"/>
      </rPr>
      <t>Eletroduto para rede de lógica, inclusive conexões</t>
    </r>
  </si>
  <si>
    <r>
      <rPr>
        <sz val="7"/>
        <rFont val="Arial"/>
        <family val="2"/>
      </rPr>
      <t>Eletroduto PVC diâmetro 75mm, fornecimento e assentamento</t>
    </r>
  </si>
  <si>
    <r>
      <rPr>
        <sz val="7"/>
        <rFont val="Arial"/>
        <family val="2"/>
      </rPr>
      <t>Eletroduto PVC rígido roscável diâm. 50mm, fornecimento e assentamento</t>
    </r>
  </si>
  <si>
    <r>
      <rPr>
        <sz val="7"/>
        <rFont val="Arial"/>
        <family val="2"/>
      </rPr>
      <t>Eletroduto tipo Kanaflex  diâmetro 1 1/4", fornecimento e assentamento</t>
    </r>
  </si>
  <si>
    <r>
      <rPr>
        <sz val="7"/>
        <rFont val="Arial"/>
        <family val="2"/>
      </rPr>
      <t>Eletroduto tipo Kanaflex diâmetro 1 1/2", fornecimento e assentamento</t>
    </r>
  </si>
  <si>
    <r>
      <rPr>
        <sz val="7"/>
        <rFont val="Arial"/>
        <family val="2"/>
      </rPr>
      <t>Eletroduto tipo Kanaflex diâmetro 2", fornecimento e assentamento</t>
    </r>
  </si>
  <si>
    <r>
      <rPr>
        <sz val="7"/>
        <rFont val="Arial"/>
        <family val="2"/>
      </rPr>
      <t>Eletroduto tipo Kanaflex diâmetro 4", fornecimento e assentamento</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</si>
  <si>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</si>
  <si>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Enrocamento de pedra de mão arrumada exclusive transporte</t>
    </r>
  </si>
  <si>
    <r>
      <rPr>
        <sz val="7"/>
        <rFont val="Arial"/>
        <family val="2"/>
      </rPr>
      <t xml:space="preserve">Enrocamento de pedra jogada exclusive fornecimento e transporte (utilização de material
</t>
    </r>
    <r>
      <rPr>
        <sz val="7"/>
        <rFont val="Arial"/>
        <family val="2"/>
      </rPr>
      <t>considerado em medição)</t>
    </r>
  </si>
  <si>
    <r>
      <rPr>
        <sz val="7"/>
        <rFont val="Arial"/>
        <family val="2"/>
      </rPr>
      <t>Enrocamento de pedra jogada exclusive o fornecimento e transporte da pedra</t>
    </r>
  </si>
  <si>
    <r>
      <rPr>
        <sz val="7"/>
        <rFont val="Arial"/>
        <family val="2"/>
      </rPr>
      <t>Enrocamento de pedra jogada inclusive fornecimento, exclusive transporte da pedra</t>
    </r>
  </si>
  <si>
    <r>
      <rPr>
        <sz val="7"/>
        <rFont val="Arial"/>
        <family val="2"/>
      </rPr>
      <t>Ensecadeira dupla de madeira esp.= 5 cm com 1 reaproveitamento</t>
    </r>
  </si>
  <si>
    <r>
      <rPr>
        <sz val="7"/>
        <rFont val="Arial"/>
        <family val="2"/>
      </rPr>
      <t>Ensecadeira dupla de madeira esp.= 5 cm sem reaproveitamento, tudo incluído</t>
    </r>
  </si>
  <si>
    <r>
      <rPr>
        <sz val="7"/>
        <rFont val="Arial"/>
        <family val="2"/>
      </rPr>
      <t xml:space="preserve">Ensecadeira simples de madeira esp.= 5 cm sem reaproveitamento, inclusive transporte das
</t>
    </r>
    <r>
      <rPr>
        <sz val="7"/>
        <rFont val="Arial"/>
        <family val="2"/>
      </rPr>
      <t>madeiras</t>
    </r>
  </si>
  <si>
    <r>
      <rPr>
        <sz val="7"/>
        <rFont val="Arial"/>
        <family val="2"/>
      </rPr>
      <t>Entrada para descida d'agua DP-1 (calha/degraus) inclusive caiação</t>
    </r>
  </si>
  <si>
    <r>
      <rPr>
        <sz val="7"/>
        <rFont val="Arial"/>
        <family val="2"/>
      </rPr>
      <t>Entrada para descida d'água EDA-01</t>
    </r>
  </si>
  <si>
    <r>
      <rPr>
        <sz val="7"/>
        <rFont val="Arial"/>
        <family val="2"/>
      </rPr>
      <t>Entrada para descida d'água EDA-02</t>
    </r>
  </si>
  <si>
    <r>
      <rPr>
        <sz val="7"/>
        <rFont val="Arial"/>
        <family val="2"/>
      </rPr>
      <t>Escada de madeira executada sobre terreno inclinado, com 80 cm de largura mínima</t>
    </r>
  </si>
  <si>
    <r>
      <rPr>
        <sz val="7"/>
        <rFont val="Arial"/>
        <family val="2"/>
      </rPr>
      <t>Escavação manual em mat. 1ª cat. H= 0,00 a 1,50 m</t>
    </r>
  </si>
  <si>
    <r>
      <rPr>
        <sz val="7"/>
        <rFont val="Arial"/>
        <family val="2"/>
      </rPr>
      <t>Escavação manual em mat. 1ª cat. H= 0,00 a 1,50 m com esgotamento</t>
    </r>
  </si>
  <si>
    <r>
      <rPr>
        <sz val="7"/>
        <rFont val="Arial"/>
        <family val="2"/>
      </rPr>
      <t>Escavação manual em mat. 1ª cat. H= 1,50 a 3,00 m</t>
    </r>
  </si>
  <si>
    <r>
      <rPr>
        <sz val="7"/>
        <rFont val="Arial"/>
        <family val="2"/>
      </rPr>
      <t>Escavação manual em mat. 1ª cat. H= 1,50 a 3,00 m com esgotamento</t>
    </r>
  </si>
  <si>
    <r>
      <rPr>
        <sz val="7"/>
        <rFont val="Arial"/>
        <family val="2"/>
      </rPr>
      <t>Escavação manual em mat. 1ª cat. H= 3,00 a 4,50 m</t>
    </r>
  </si>
  <si>
    <r>
      <rPr>
        <sz val="7"/>
        <rFont val="Arial"/>
        <family val="2"/>
      </rPr>
      <t>Escavação manual em mat. 1ª cat. H= 3,00 a 4,50 m com esgotamento</t>
    </r>
  </si>
  <si>
    <r>
      <rPr>
        <sz val="7"/>
        <rFont val="Arial"/>
        <family val="2"/>
      </rPr>
      <t>Escavação manual em mat. 2ª cat. H= 0,00 a 1,50 m com esgotamento</t>
    </r>
  </si>
  <si>
    <r>
      <rPr>
        <sz val="7"/>
        <rFont val="Arial"/>
        <family val="2"/>
      </rPr>
      <t>Escavação manual em mat. 2ª cat. H= 0,00 a 1,50 m sem detonação</t>
    </r>
  </si>
  <si>
    <r>
      <rPr>
        <sz val="7"/>
        <rFont val="Arial"/>
        <family val="2"/>
      </rPr>
      <t>Escavação manual em mat. 2ª cat. H= 1,50 a 3,00 m com esgotamento</t>
    </r>
  </si>
  <si>
    <r>
      <rPr>
        <sz val="7"/>
        <rFont val="Arial"/>
        <family val="2"/>
      </rPr>
      <t>Escavação manual em mat. 2ª cat. H= 1,50 a 3,00 m sem detonação</t>
    </r>
  </si>
  <si>
    <r>
      <rPr>
        <sz val="7"/>
        <rFont val="Arial"/>
        <family val="2"/>
      </rPr>
      <t>Escavação manual em mat. 2ª cat. H= 3,00 a 4,50 m com esgotamento</t>
    </r>
  </si>
  <si>
    <r>
      <rPr>
        <sz val="7"/>
        <rFont val="Arial"/>
        <family val="2"/>
      </rPr>
      <t>Escavação manual em mat. 2ª cat. H= 3,00 a 4,50 m sem detonação</t>
    </r>
  </si>
  <si>
    <r>
      <rPr>
        <sz val="7"/>
        <rFont val="Arial"/>
        <family val="2"/>
      </rPr>
      <t>Escavação manual em mat. 3ª cat. H= 0,00 a 1,50 m, a fogo</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</si>
  <si>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</si>
  <si>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</si>
  <si>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Escavação mecânica em material de 1ª cat. H= 0,00 a 1,50 m</t>
    </r>
  </si>
  <si>
    <r>
      <rPr>
        <sz val="7"/>
        <rFont val="Arial"/>
        <family val="2"/>
      </rPr>
      <t>Escavação mecânica em material de 1ª cat. H= 0,00 a 1,50 m com esgotamento</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</si>
  <si>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</si>
  <si>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</si>
  <si>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Escavação mecânica em material de 1ª cat. H= 3,00 a 4,50 m</t>
    </r>
  </si>
  <si>
    <r>
      <rPr>
        <sz val="7"/>
        <rFont val="Arial"/>
        <family val="2"/>
      </rPr>
      <t>Escavação mecânica em material de 1º cat. H= 3,00 a 4,50 m com esgotamento</t>
    </r>
  </si>
  <si>
    <r>
      <rPr>
        <sz val="7"/>
        <rFont val="Arial"/>
        <family val="2"/>
      </rPr>
      <t>Escavação mecânica em material de 2ª cat. H= 0,00 a 1,50 m</t>
    </r>
  </si>
  <si>
    <r>
      <rPr>
        <sz val="7"/>
        <rFont val="Arial"/>
        <family val="2"/>
      </rPr>
      <t>Escavação mecânica em material de 2ª cat. H= 0,00 a 1,50 m com esgotamento</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</si>
  <si>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</si>
  <si>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</si>
  <si>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Escavação mecânica em material de 2ª cat. H= 3,00 a 4,50 m</t>
    </r>
  </si>
  <si>
    <r>
      <rPr>
        <sz val="7"/>
        <rFont val="Arial"/>
        <family val="2"/>
      </rPr>
      <t>Escavação mecânica em material de 2º cat. H= 3,00 a 4,50 m com esgotamento</t>
    </r>
  </si>
  <si>
    <r>
      <rPr>
        <sz val="7"/>
        <rFont val="Arial"/>
        <family val="2"/>
      </rPr>
      <t>Escavação mecânica em material de 3ª cat. H= 0,00 a 1,50 m</t>
    </r>
  </si>
  <si>
    <r>
      <rPr>
        <sz val="7"/>
        <rFont val="Arial"/>
        <family val="2"/>
      </rPr>
      <t>Escavação mecânica em material de 3ª cat. H= 0,00 a 1,50 m com esgotamento</t>
    </r>
  </si>
  <si>
    <r>
      <rPr>
        <sz val="7"/>
        <rFont val="Arial"/>
        <family val="2"/>
      </rPr>
      <t>Escavação mecânica em material de 3ª cat. H= 1,50 a 3,00 m</t>
    </r>
  </si>
  <si>
    <r>
      <rPr>
        <sz val="7"/>
        <rFont val="Arial"/>
        <family val="2"/>
      </rPr>
      <t>Escavação mecânica em material de 3ª cat. H= 1,50 a 3,00 m com esgotamento</t>
    </r>
  </si>
  <si>
    <r>
      <rPr>
        <sz val="7"/>
        <rFont val="Arial"/>
        <family val="2"/>
      </rPr>
      <t>Escavação mecânica em material de 3ª cat. H= 3,00 a 4,50 m</t>
    </r>
  </si>
  <si>
    <r>
      <rPr>
        <sz val="7"/>
        <rFont val="Arial"/>
        <family val="2"/>
      </rPr>
      <t>Escavação mecânica em material de 3ª cat. H= 3,00 a 4,50 m com esgotamento</t>
    </r>
  </si>
  <si>
    <r>
      <rPr>
        <sz val="7"/>
        <rFont val="Arial"/>
        <family val="2"/>
      </rPr>
      <t>Escoramento de cavas e valas, inclusive fornecimento e transportes das madeiras</t>
    </r>
  </si>
  <si>
    <r>
      <rPr>
        <sz val="7"/>
        <rFont val="Arial"/>
        <family val="2"/>
      </rPr>
      <t xml:space="preserve">Escoramento e cimbramento (bueiro celular), inclusive fornecimento e transportes das
</t>
    </r>
    <r>
      <rPr>
        <sz val="7"/>
        <rFont val="Arial"/>
        <family val="2"/>
      </rPr>
      <t>madeiras</t>
    </r>
  </si>
  <si>
    <r>
      <rPr>
        <sz val="7"/>
        <rFont val="Arial"/>
        <family val="2"/>
      </rPr>
      <t>Mes</t>
    </r>
  </si>
  <si>
    <r>
      <rPr>
        <sz val="7"/>
        <rFont val="Arial"/>
        <family val="2"/>
      </rPr>
      <t>Forma especial de madeira para meio fio, inclusive fornecimento e transporte das madeiras</t>
    </r>
  </si>
  <si>
    <r>
      <rPr>
        <sz val="7"/>
        <rFont val="Arial"/>
        <family val="2"/>
      </rPr>
      <t xml:space="preserve">Forma especial de madeira para sarjeta (gabarito), inclusive fornecimento e transporte da
</t>
    </r>
    <r>
      <rPr>
        <sz val="7"/>
        <rFont val="Arial"/>
        <family val="2"/>
      </rPr>
      <t>madeira</t>
    </r>
  </si>
  <si>
    <r>
      <rPr>
        <sz val="7"/>
        <rFont val="Arial"/>
        <family val="2"/>
      </rPr>
      <t>Forma metálica para meio fio</t>
    </r>
  </si>
  <si>
    <r>
      <rPr>
        <sz val="7"/>
        <rFont val="Arial"/>
        <family val="2"/>
      </rPr>
      <t xml:space="preserve">Formas planas de madeira com 01 (um) reaproveitamento, inclusive fornecimento e transporte
</t>
    </r>
    <r>
      <rPr>
        <sz val="7"/>
        <rFont val="Arial"/>
        <family val="2"/>
      </rPr>
      <t>das madeiras</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</si>
  <si>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</si>
  <si>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Gabiões com caixas galvanizadas, sem manta</t>
    </r>
  </si>
  <si>
    <r>
      <rPr>
        <sz val="7"/>
        <rFont val="Arial"/>
        <family val="2"/>
      </rPr>
      <t xml:space="preserve">Geogrelha com resistência londitudinal a tração 35 a 40 kN, resist. transversal a tração 30 kN,
</t>
    </r>
    <r>
      <rPr>
        <sz val="7"/>
        <rFont val="Arial"/>
        <family val="2"/>
      </rPr>
      <t>fornecimento e aplicação - Deformação de 5%</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</si>
  <si>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</si>
  <si>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m²</t>
    </r>
  </si>
  <si>
    <r>
      <rPr>
        <sz val="7"/>
        <rFont val="Arial"/>
        <family val="2"/>
      </rPr>
      <t xml:space="preserve">Geogrelha com resistência longitudinal a tração 55 a 60 KN, resistência transversal a tração
</t>
    </r>
    <r>
      <rPr>
        <sz val="7"/>
        <rFont val="Arial"/>
        <family val="2"/>
      </rPr>
      <t>30KN, fornecimento e aplicação - Deformação de 10%</t>
    </r>
  </si>
  <si>
    <r>
      <rPr>
        <sz val="7"/>
        <rFont val="Arial"/>
        <family val="2"/>
      </rPr>
      <t xml:space="preserve">Geogrelha com resistência longitudinal a tração 80 a 90 kN, resist. transversal a tração 30 kN,
</t>
    </r>
    <r>
      <rPr>
        <sz val="7"/>
        <rFont val="Arial"/>
        <family val="2"/>
      </rPr>
      <t>fornecimento e aplicação - Deformação de 5%</t>
    </r>
  </si>
  <si>
    <r>
      <rPr>
        <sz val="7"/>
        <rFont val="Arial"/>
        <family val="2"/>
      </rPr>
      <t xml:space="preserve">Geogrelha com resistência longitudinal a tração 80 a 90 KN, resistência transversal a tração
</t>
    </r>
    <r>
      <rPr>
        <sz val="7"/>
        <rFont val="Arial"/>
        <family val="2"/>
      </rPr>
      <t>30KN, fornecimento e aplicação - Deformação de 10%</t>
    </r>
  </si>
  <si>
    <r>
      <rPr>
        <sz val="7"/>
        <rFont val="Arial"/>
        <family val="2"/>
      </rPr>
      <t>Geogrelha monodirecional 200KN, fornecimento e assentamento</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</si>
  <si>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</si>
  <si>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Lastro de brita, inclusive transporte da brita</t>
    </r>
  </si>
  <si>
    <r>
      <rPr>
        <sz val="7"/>
        <rFont val="Arial"/>
        <family val="2"/>
      </rPr>
      <t>Limpeza e apicoamento manual de superfície de rocha</t>
    </r>
  </si>
  <si>
    <r>
      <rPr>
        <sz val="7"/>
        <rFont val="Arial"/>
        <family val="2"/>
      </rPr>
      <t>Limpeza e desobstrução de BDTC e BDCC</t>
    </r>
  </si>
  <si>
    <r>
      <rPr>
        <sz val="7"/>
        <rFont val="Arial"/>
        <family val="2"/>
      </rPr>
      <t>Limpeza e desobstrução de BQTC</t>
    </r>
  </si>
  <si>
    <r>
      <rPr>
        <sz val="7"/>
        <rFont val="Arial"/>
        <family val="2"/>
      </rPr>
      <t>Limpeza e desobstrução de BSTC e BSCC</t>
    </r>
  </si>
  <si>
    <r>
      <rPr>
        <sz val="7"/>
        <rFont val="Arial"/>
        <family val="2"/>
      </rPr>
      <t>Limpeza e desobstrução de BTTC e BTCC</t>
    </r>
  </si>
  <si>
    <r>
      <rPr>
        <sz val="7"/>
        <rFont val="Arial"/>
        <family val="2"/>
      </rPr>
      <t>Limpeza e preparo de superfície de aço</t>
    </r>
  </si>
  <si>
    <r>
      <rPr>
        <sz val="7"/>
        <rFont val="Arial"/>
        <family val="2"/>
      </rPr>
      <t>Lona plástica preta para isolamento de concretagem sobre solo, fornecimento e colocação</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</si>
  <si>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</si>
  <si>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Manta Geotêxtil não tecida RT - 16 kn/m, fornecimento e aplicação</t>
    </r>
  </si>
  <si>
    <r>
      <rPr>
        <sz val="7"/>
        <rFont val="Arial"/>
        <family val="2"/>
      </rPr>
      <t>Meio fio de concreto DP-1, inclusive caiação</t>
    </r>
  </si>
  <si>
    <r>
      <rPr>
        <sz val="7"/>
        <rFont val="Arial"/>
        <family val="2"/>
      </rPr>
      <t>Meio fio de concreto MFC 01, inclusive caiação</t>
    </r>
  </si>
  <si>
    <r>
      <rPr>
        <sz val="7"/>
        <rFont val="Arial"/>
        <family val="2"/>
      </rPr>
      <t>Meio fio de concreto MFC 05, inclusive caiação</t>
    </r>
  </si>
  <si>
    <r>
      <rPr>
        <sz val="7"/>
        <rFont val="Arial"/>
        <family val="2"/>
      </rPr>
      <t>Meio fio de concreto pré-moldado (12 x 30 x 15) cm, inclusive caiação e transporte do meio fio</t>
    </r>
  </si>
  <si>
    <r>
      <rPr>
        <sz val="7"/>
        <rFont val="Arial"/>
        <family val="2"/>
      </rPr>
      <t>Meio fio sarjeta de concreto tipo DP-1 (0,035 m³/m) inclusive caiação</t>
    </r>
  </si>
  <si>
    <r>
      <rPr>
        <sz val="7"/>
        <rFont val="Arial"/>
        <family val="2"/>
      </rPr>
      <t xml:space="preserve">Montagem e desmontagem de escoramento tubular normal, em obras de arte na densidade de
</t>
    </r>
    <r>
      <rPr>
        <sz val="7"/>
        <rFont val="Arial"/>
        <family val="2"/>
      </rPr>
      <t>5m de tubo por m³ de escoramento</t>
    </r>
  </si>
  <si>
    <r>
      <rPr>
        <sz val="7"/>
        <rFont val="Arial"/>
        <family val="2"/>
      </rPr>
      <t>Mureta de corte em rocha</t>
    </r>
  </si>
  <si>
    <r>
      <rPr>
        <sz val="7"/>
        <rFont val="Arial"/>
        <family val="2"/>
      </rPr>
      <t>Muro com Terramesh System ou similar, altura H&lt;= 4,00 metros (4 cx 1x1x4m), tudo incluído</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</si>
  <si>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</si>
  <si>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</si>
  <si>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 xml:space="preserve">Muro de testa em concreto para saída de dreno profundo em rocha, inclusive transporte do
</t>
    </r>
    <r>
      <rPr>
        <sz val="7"/>
        <rFont val="Arial"/>
        <family val="2"/>
      </rPr>
      <t>tubo</t>
    </r>
  </si>
  <si>
    <r>
      <rPr>
        <sz val="7"/>
        <rFont val="Arial"/>
        <family val="2"/>
      </rPr>
      <t>Muro de testa em concreto para saída de dreno profundo em solo, inclusive transporte do tubo</t>
    </r>
  </si>
  <si>
    <r>
      <rPr>
        <sz val="7"/>
        <rFont val="Arial"/>
        <family val="2"/>
      </rPr>
      <t>Passagem d'água 1,10 x 1,00 - Canteiro</t>
    </r>
  </si>
  <si>
    <r>
      <rPr>
        <sz val="7"/>
        <rFont val="Arial"/>
        <family val="2"/>
      </rPr>
      <t>Pedra de mão para (concreto ciclópico ou alvenaria) rocha paga em medição</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</si>
  <si>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</si>
  <si>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Pintura com nata de cimento</t>
    </r>
  </si>
  <si>
    <r>
      <rPr>
        <sz val="7"/>
        <rFont val="Arial"/>
        <family val="2"/>
      </rPr>
      <t>Pintura interna ou externa sobre ferro, com tinta a base de resina de borracha clorada</t>
    </r>
  </si>
  <si>
    <r>
      <rPr>
        <sz val="7"/>
        <rFont val="Arial"/>
        <family val="2"/>
      </rPr>
      <t>Placas pré-moldadas para passeio</t>
    </r>
  </si>
  <si>
    <r>
      <rPr>
        <sz val="7"/>
        <rFont val="Arial"/>
        <family val="2"/>
      </rPr>
      <t>Plataforma ou passarela de pinho de 1ª ou similar, 1" x 12"</t>
    </r>
  </si>
  <si>
    <r>
      <rPr>
        <sz val="7"/>
        <rFont val="Arial"/>
        <family val="2"/>
      </rPr>
      <t>Poço de visita em bloco pré-moldado para d=0,30 e 0,40m (0,80x0,80m)</t>
    </r>
  </si>
  <si>
    <r>
      <rPr>
        <sz val="7"/>
        <rFont val="Arial"/>
        <family val="2"/>
      </rPr>
      <t>Poço de visita em bloco pré-moldado para d=0,60m (1,00x1,00m)</t>
    </r>
  </si>
  <si>
    <r>
      <rPr>
        <sz val="7"/>
        <rFont val="Arial"/>
        <family val="2"/>
      </rPr>
      <t>Poço de visita para BDTC diam. 1,00 m - tudo incluido</t>
    </r>
  </si>
  <si>
    <r>
      <rPr>
        <sz val="7"/>
        <rFont val="Arial"/>
        <family val="2"/>
      </rPr>
      <t>Poço de Visita para BSTC diâm. 0,40m em blocos de concreto</t>
    </r>
  </si>
  <si>
    <r>
      <rPr>
        <sz val="7"/>
        <rFont val="Arial"/>
        <family val="2"/>
      </rPr>
      <t>Poço de visita para BSTC diâm. 0,60m em blocos de concreto</t>
    </r>
  </si>
  <si>
    <r>
      <rPr>
        <sz val="7"/>
        <rFont val="Arial"/>
        <family val="2"/>
      </rPr>
      <t>Poço de visita para BSTC diâm. 0,80m em blocos de concreto</t>
    </r>
  </si>
  <si>
    <r>
      <rPr>
        <sz val="7"/>
        <rFont val="Arial"/>
        <family val="2"/>
      </rPr>
      <t>Poço de visita para BTTC diam. 1,20 m - tudo incluído</t>
    </r>
  </si>
  <si>
    <r>
      <rPr>
        <sz val="7"/>
        <rFont val="Arial"/>
        <family val="2"/>
      </rPr>
      <t xml:space="preserve">Poço de visita (tubo D=0,60 m) H=1,70 m com tampão F.F.A.P., inclusive escavação e
</t>
    </r>
    <r>
      <rPr>
        <sz val="7"/>
        <rFont val="Arial"/>
        <family val="2"/>
      </rPr>
      <t>transporte do tampão</t>
    </r>
  </si>
  <si>
    <r>
      <rPr>
        <sz val="7"/>
        <rFont val="Arial"/>
        <family val="2"/>
      </rPr>
      <t xml:space="preserve">Poço de visita (tubo D=0,80 m) H=1,90 m com tampão F.F.A.P., inclusive escavação e
</t>
    </r>
    <r>
      <rPr>
        <sz val="7"/>
        <rFont val="Arial"/>
        <family val="2"/>
      </rPr>
      <t>transporte do tampão</t>
    </r>
  </si>
  <si>
    <r>
      <rPr>
        <sz val="7"/>
        <rFont val="Arial"/>
        <family val="2"/>
      </rPr>
      <t xml:space="preserve">Poço de visita (tubo D=1,00 m) H=2,10 m com tampão F.F.A.P., inclusive escavação e
</t>
    </r>
    <r>
      <rPr>
        <sz val="7"/>
        <rFont val="Arial"/>
        <family val="2"/>
      </rPr>
      <t>transporte do tampão</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</si>
  <si>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</si>
  <si>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Reaterro com areia, tudo incluído</t>
    </r>
  </si>
  <si>
    <r>
      <rPr>
        <sz val="7"/>
        <rFont val="Arial"/>
        <family val="2"/>
      </rPr>
      <t>Reaterro de cavas c/ compactação manual (apiloamento)</t>
    </r>
  </si>
  <si>
    <r>
      <rPr>
        <sz val="7"/>
        <rFont val="Arial"/>
        <family val="2"/>
      </rPr>
      <t>Reaterro de cavas c/ compactação manual (apiloamento) (dim. reduz.)</t>
    </r>
  </si>
  <si>
    <r>
      <rPr>
        <sz val="7"/>
        <rFont val="Arial"/>
        <family val="2"/>
      </rPr>
      <t>Reaterro de cavas c/ compactação mecânica (compactador manual)</t>
    </r>
  </si>
  <si>
    <r>
      <rPr>
        <sz val="7"/>
        <rFont val="Arial"/>
        <family val="2"/>
      </rPr>
      <t>Recuperação de poço de visita inclusive fornecimento tampão F.F.A.P.</t>
    </r>
  </si>
  <si>
    <r>
      <rPr>
        <sz val="7"/>
        <rFont val="Arial"/>
        <family val="2"/>
      </rPr>
      <t>Religação de rede de água em PVC DN 20mm, inclusive conexões</t>
    </r>
  </si>
  <si>
    <r>
      <rPr>
        <sz val="7"/>
        <rFont val="Arial"/>
        <family val="2"/>
      </rPr>
      <t>Religação de rede de água em PVC DN 25mm, incluisve conexões</t>
    </r>
  </si>
  <si>
    <r>
      <rPr>
        <sz val="7"/>
        <rFont val="Arial"/>
        <family val="2"/>
      </rPr>
      <t>Religação de rede de água em PVC DN 32mm, incluisve conexões</t>
    </r>
  </si>
  <si>
    <r>
      <rPr>
        <sz val="7"/>
        <rFont val="Arial"/>
        <family val="2"/>
      </rPr>
      <t>Religação de rede de água em PVC DN 75mm, inclusive conexões</t>
    </r>
  </si>
  <si>
    <r>
      <rPr>
        <sz val="7"/>
        <rFont val="Arial"/>
        <family val="2"/>
      </rPr>
      <t>Religação de rede de água em PVC PBA CL 15 DN 100mm, inclusive conexões</t>
    </r>
  </si>
  <si>
    <r>
      <rPr>
        <sz val="7"/>
        <rFont val="Arial"/>
        <family val="2"/>
      </rPr>
      <t>Remanejamento de ligação e religação de redes de esgoto</t>
    </r>
  </si>
  <si>
    <r>
      <rPr>
        <sz val="7"/>
        <rFont val="Arial"/>
        <family val="2"/>
      </rPr>
      <t>Remoção de bueiros existentes</t>
    </r>
  </si>
  <si>
    <r>
      <rPr>
        <sz val="7"/>
        <rFont val="Arial"/>
        <family val="2"/>
      </rPr>
      <t>Rip-rap c/ argamassa cimento areia 1:6, inclusive aquisição e transporte dos materiais</t>
    </r>
  </si>
  <si>
    <r>
      <rPr>
        <sz val="7"/>
        <rFont val="Arial"/>
        <family val="2"/>
      </rPr>
      <t>Rip-rap de areia inclusive escavação, transporte e fornecimento de materiais</t>
    </r>
  </si>
  <si>
    <r>
      <rPr>
        <sz val="7"/>
        <rFont val="Arial"/>
        <family val="2"/>
      </rPr>
      <t>Rip-rap de solo e cimento (Traço 1:15)</t>
    </r>
  </si>
  <si>
    <r>
      <rPr>
        <sz val="7"/>
        <rFont val="Arial"/>
        <family val="2"/>
      </rPr>
      <t>Saída d'água concreto armado DP-1 c/ caiação</t>
    </r>
  </si>
  <si>
    <r>
      <rPr>
        <sz val="7"/>
        <rFont val="Arial"/>
        <family val="2"/>
      </rPr>
      <t>Saída d'água concreto p/ aterro c/ caiação (SDA-01)</t>
    </r>
  </si>
  <si>
    <r>
      <rPr>
        <sz val="7"/>
        <rFont val="Arial"/>
        <family val="2"/>
      </rPr>
      <t>Saída d'água concreto p/ aterro c/ caiação (SDA-02)</t>
    </r>
  </si>
  <si>
    <r>
      <rPr>
        <sz val="7"/>
        <rFont val="Arial"/>
        <family val="2"/>
      </rPr>
      <t>Saída d'água concreto p/ corte c/ caiação (SDC-01)</t>
    </r>
  </si>
  <si>
    <r>
      <rPr>
        <sz val="7"/>
        <rFont val="Arial"/>
        <family val="2"/>
      </rPr>
      <t>Sarjeta de concreto DP-1 (0,081 m³/m) calha triangular, inclusive caiação</t>
    </r>
  </si>
  <si>
    <r>
      <rPr>
        <sz val="7"/>
        <rFont val="Arial"/>
        <family val="2"/>
      </rPr>
      <t>Sarjeta de concreto DP-2 (0,085 m³/m) calha triangular, inclusive caiação</t>
    </r>
  </si>
  <si>
    <r>
      <rPr>
        <sz val="7"/>
        <rFont val="Arial"/>
        <family val="2"/>
      </rPr>
      <t>Sarjeta de concreto SCA 40/10</t>
    </r>
  </si>
  <si>
    <r>
      <rPr>
        <sz val="7"/>
        <rFont val="Arial"/>
        <family val="2"/>
      </rPr>
      <t>Sarjeta de concreto (SCA 70/15) calha triangular, inclusive caiação</t>
    </r>
  </si>
  <si>
    <r>
      <rPr>
        <sz val="7"/>
        <rFont val="Arial"/>
        <family val="2"/>
      </rPr>
      <t>Sarjeta de concreto (SCA 90/10) calha triangular, inclusive caiação</t>
    </r>
  </si>
  <si>
    <r>
      <rPr>
        <sz val="7"/>
        <rFont val="Arial"/>
        <family val="2"/>
      </rPr>
      <t>Sarjeta de concreto SCC 40/15</t>
    </r>
  </si>
  <si>
    <r>
      <rPr>
        <sz val="7"/>
        <rFont val="Arial"/>
        <family val="2"/>
      </rPr>
      <t>Sarjeta de concreto (STC - 02) calha triangular em corte/aterro, inclusive caiação</t>
    </r>
  </si>
  <si>
    <r>
      <rPr>
        <sz val="7"/>
        <rFont val="Arial"/>
        <family val="2"/>
      </rPr>
      <t>Sarjeta de concreto (STC - 04) calha triangular de bancada em corte, inclusive caiação</t>
    </r>
  </si>
  <si>
    <r>
      <rPr>
        <sz val="7"/>
        <rFont val="Arial"/>
        <family val="2"/>
      </rPr>
      <t>Tampa de concreto em grelha, fornecimento, assentamento e transporte</t>
    </r>
  </si>
  <si>
    <r>
      <rPr>
        <sz val="7"/>
        <rFont val="Arial"/>
        <family val="2"/>
      </rPr>
      <t>Tampão F.F.A.P. com 100 kg, fornecimento, assentamento e transporte</t>
    </r>
  </si>
  <si>
    <r>
      <rPr>
        <sz val="7"/>
        <rFont val="Arial"/>
        <family val="2"/>
      </rPr>
      <t>Tela de aço soldada Telcon Q-138 ou similar, fornecimento e assentamento.</t>
    </r>
  </si>
  <si>
    <r>
      <rPr>
        <sz val="7"/>
        <rFont val="Arial"/>
        <family val="2"/>
      </rPr>
      <t>Tela de aço soldada Telcon Q-196 ou similar, fornecimento e assentamento.</t>
    </r>
  </si>
  <si>
    <r>
      <rPr>
        <sz val="7"/>
        <rFont val="Arial"/>
        <family val="2"/>
      </rPr>
      <t>Terminal de dreno de alívio de pavimento (DP - TDA - 01)</t>
    </r>
  </si>
  <si>
    <r>
      <rPr>
        <sz val="7"/>
        <rFont val="Arial"/>
        <family val="2"/>
      </rPr>
      <t>Transporte de materiais encosta abaixo, serviço manual, inclusive carga e descarga</t>
    </r>
  </si>
  <si>
    <r>
      <rPr>
        <sz val="7"/>
        <rFont val="Arial"/>
        <family val="2"/>
      </rPr>
      <t>t dam</t>
    </r>
  </si>
  <si>
    <r>
      <rPr>
        <sz val="7"/>
        <rFont val="Arial"/>
        <family val="2"/>
      </rPr>
      <t>Transporte de materiais encosta acima, serviço manual, inclusive carga e descarga</t>
    </r>
  </si>
  <si>
    <r>
      <rPr>
        <sz val="7"/>
        <rFont val="Arial"/>
        <family val="2"/>
      </rPr>
      <t>Transposição de segmento de sarjeta - TSS 01, inclusive transporte do tubo de concreto</t>
    </r>
  </si>
  <si>
    <r>
      <rPr>
        <sz val="7"/>
        <rFont val="Arial"/>
        <family val="2"/>
      </rPr>
      <t xml:space="preserve">Trincheira drenante cega (0,50 x 1,70) m, inclusive transporte da brita c/ geotêxtil não tecido
</t>
    </r>
    <r>
      <rPr>
        <sz val="7"/>
        <rFont val="Arial"/>
        <family val="2"/>
      </rPr>
      <t>res.long. mín 16 kn/m</t>
    </r>
  </si>
  <si>
    <r>
      <rPr>
        <sz val="7"/>
        <rFont val="Arial"/>
        <family val="2"/>
      </rPr>
      <t>Tubo de PVC NBR 5648 diâmetro 50 mm, fornecimento e assentamento</t>
    </r>
  </si>
  <si>
    <r>
      <rPr>
        <sz val="7"/>
        <rFont val="Arial"/>
        <family val="2"/>
      </rPr>
      <t>Tubo de PVC NBR 5648 diâmetro 75 mm, fornecimento e assentamento</t>
    </r>
  </si>
  <si>
    <r>
      <rPr>
        <sz val="7"/>
        <rFont val="Arial"/>
        <family val="2"/>
      </rPr>
      <t>Tubo de PVC rígido série R diâmetro 100 mm, fornecimento e assentamento</t>
    </r>
  </si>
  <si>
    <r>
      <rPr>
        <sz val="7"/>
        <rFont val="Arial"/>
        <family val="2"/>
      </rPr>
      <t>Tubo irrifort agropecuário diâmetro 32 mm, fornecimento e assentamento</t>
    </r>
  </si>
  <si>
    <r>
      <rPr>
        <sz val="7"/>
        <rFont val="Arial"/>
        <family val="2"/>
      </rPr>
      <t>Tubo para irrigação linha fixa PN40 50 mm, fornecimento e assentamento</t>
    </r>
  </si>
  <si>
    <r>
      <rPr>
        <sz val="7"/>
        <rFont val="Arial"/>
        <family val="2"/>
      </rPr>
      <t>Tubos de ferro fundido diâmetro 0,90 m, assentamento</t>
    </r>
  </si>
  <si>
    <r>
      <rPr>
        <sz val="7"/>
        <rFont val="Arial"/>
        <family val="2"/>
      </rPr>
      <t>Tubos para irrigação Linha fixa PN40, diâmetro 75 mm, fornecimento e assentamento</t>
    </r>
  </si>
  <si>
    <r>
      <rPr>
        <sz val="7"/>
        <rFont val="Arial"/>
        <family val="2"/>
      </rPr>
      <t>Valeta de pedra argamassada VPAR</t>
    </r>
  </si>
  <si>
    <r>
      <rPr>
        <sz val="7"/>
        <rFont val="Arial"/>
        <family val="2"/>
      </rPr>
      <t>Valeta de pedra jogada VPJ, inclusive transporte da pedra</t>
    </r>
  </si>
  <si>
    <r>
      <rPr>
        <sz val="7"/>
        <rFont val="Arial"/>
        <family val="2"/>
      </rPr>
      <t>Valeta de proteção de aterro enleivada (VPA-01 DNIT)</t>
    </r>
  </si>
  <si>
    <r>
      <rPr>
        <sz val="7"/>
        <rFont val="Arial"/>
        <family val="2"/>
      </rPr>
      <t>Valeta de proteção de aterro revestida em concreto (VPA-03 DNIT)</t>
    </r>
  </si>
  <si>
    <r>
      <rPr>
        <sz val="7"/>
        <rFont val="Arial"/>
        <family val="2"/>
      </rPr>
      <t>Valeta de proteção de aterro VPA 02 (revestida em concreto)</t>
    </r>
  </si>
  <si>
    <r>
      <rPr>
        <sz val="7"/>
        <rFont val="Arial"/>
        <family val="2"/>
      </rPr>
      <t>Valeta de proteção de aterro VPA-01 (escavação)</t>
    </r>
  </si>
  <si>
    <r>
      <rPr>
        <sz val="7"/>
        <rFont val="Arial"/>
        <family val="2"/>
      </rPr>
      <t>Valeta de proteção de corte - desobstrução e limpeza</t>
    </r>
  </si>
  <si>
    <r>
      <rPr>
        <sz val="7"/>
        <rFont val="Arial"/>
        <family val="2"/>
      </rPr>
      <t>Valeta de proteção de corte enleivada (VPC-01 DNIT)</t>
    </r>
  </si>
  <si>
    <r>
      <rPr>
        <sz val="7"/>
        <rFont val="Arial"/>
        <family val="2"/>
      </rPr>
      <t>Valeta de proteção de corte revestida em concreto VPC-03</t>
    </r>
  </si>
  <si>
    <r>
      <rPr>
        <sz val="7"/>
        <rFont val="Arial"/>
        <family val="2"/>
      </rPr>
      <t>Valeta de proteção de corte VPC-01 (escavação)</t>
    </r>
  </si>
  <si>
    <r>
      <rPr>
        <sz val="7"/>
        <rFont val="Arial"/>
        <family val="2"/>
      </rPr>
      <t>Valeta de proteção de corte VPC-02 (revestida em grama)</t>
    </r>
  </si>
  <si>
    <r>
      <rPr>
        <sz val="7"/>
        <rFont val="Arial"/>
        <family val="2"/>
      </rPr>
      <t>Bonificação de 15,28% sobre Materiais Betuminosos</t>
    </r>
  </si>
  <si>
    <r>
      <rPr>
        <sz val="7"/>
        <rFont val="Arial"/>
        <family val="2"/>
      </rPr>
      <t>%</t>
    </r>
  </si>
  <si>
    <r>
      <rPr>
        <sz val="7"/>
        <rFont val="Arial"/>
        <family val="2"/>
      </rPr>
      <t>CAP FLEX 60/85, fornecimento</t>
    </r>
  </si>
  <si>
    <r>
      <rPr>
        <sz val="7"/>
        <rFont val="Arial"/>
        <family val="2"/>
      </rPr>
      <t>CAP-50/70, fornecimento</t>
    </r>
  </si>
  <si>
    <r>
      <rPr>
        <sz val="7"/>
        <rFont val="Arial"/>
        <family val="2"/>
      </rPr>
      <t>CM-30, fornecimento</t>
    </r>
  </si>
  <si>
    <r>
      <rPr>
        <sz val="7"/>
        <rFont val="Arial"/>
        <family val="2"/>
      </rPr>
      <t>Dope, fornecimento</t>
    </r>
  </si>
  <si>
    <r>
      <rPr>
        <sz val="7"/>
        <rFont val="Arial"/>
        <family val="2"/>
      </rPr>
      <t>Emulsão Asfáltica para Imprimação (EAI), fornecimento</t>
    </r>
  </si>
  <si>
    <r>
      <rPr>
        <sz val="7"/>
        <rFont val="Arial"/>
        <family val="2"/>
      </rPr>
      <t>Emulsão RL-1C- FLEX (Emulflex RL-1C-E), fornecimento</t>
    </r>
  </si>
  <si>
    <r>
      <rPr>
        <sz val="7"/>
        <rFont val="Arial"/>
        <family val="2"/>
      </rPr>
      <t>Emulsão RM-1C, fornecimento</t>
    </r>
  </si>
  <si>
    <r>
      <rPr>
        <sz val="7"/>
        <rFont val="Arial"/>
        <family val="2"/>
      </rPr>
      <t>Emulsão RR-1C FLEX (Emulflex RR-1C-E,) fornecimento</t>
    </r>
  </si>
  <si>
    <r>
      <rPr>
        <sz val="7"/>
        <rFont val="Arial"/>
        <family val="2"/>
      </rPr>
      <t>Emulsão RR-1C, fornecimento</t>
    </r>
  </si>
  <si>
    <r>
      <rPr>
        <sz val="7"/>
        <rFont val="Arial"/>
        <family val="2"/>
      </rPr>
      <t>Emulsão RR-2C, fornecimento</t>
    </r>
  </si>
  <si>
    <r>
      <rPr>
        <sz val="7"/>
        <rFont val="Arial"/>
        <family val="2"/>
      </rPr>
      <t>Emulsão RR-2C-FLEX (Emulflex RR-2C-E), fornecimento</t>
    </r>
  </si>
  <si>
    <r>
      <rPr>
        <sz val="7"/>
        <rFont val="Arial"/>
        <family val="2"/>
      </rPr>
      <t>Abrigo de Ônibus - Rodovia Rural - 3,40 m x 6,00 m</t>
    </r>
  </si>
  <si>
    <r>
      <rPr>
        <sz val="7"/>
        <rFont val="Arial"/>
        <family val="2"/>
      </rPr>
      <t>Abrigo de Ônibus Urbano - Padrão reduzido - 2,40 x 6,00 m</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</si>
  <si>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</si>
  <si>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Braço galvanizado 101mm - projeção 4,70m, fornecimento e instalação</t>
    </r>
  </si>
  <si>
    <r>
      <rPr>
        <sz val="7"/>
        <rFont val="Arial"/>
        <family val="2"/>
      </rPr>
      <t>Cabo de cobre nú, seção 35 mm2, fornecimento e colocação</t>
    </r>
  </si>
  <si>
    <r>
      <rPr>
        <sz val="7"/>
        <rFont val="Arial"/>
        <family val="2"/>
      </rPr>
      <t>Cabo flexível 2 x 1,5 mm², fornecimento e instalação</t>
    </r>
  </si>
  <si>
    <r>
      <rPr>
        <sz val="7"/>
        <rFont val="Arial"/>
        <family val="2"/>
      </rPr>
      <t>Cabo flexível 2 x 2,5 mm², fornecimento e instalação</t>
    </r>
  </si>
  <si>
    <r>
      <rPr>
        <sz val="7"/>
        <rFont val="Arial"/>
        <family val="2"/>
      </rPr>
      <t>Cabo flexível 3 x 1,5 mm², fornecimento e instalação</t>
    </r>
  </si>
  <si>
    <r>
      <rPr>
        <sz val="7"/>
        <rFont val="Arial"/>
        <family val="2"/>
      </rPr>
      <t>Cabo flexível 4 x 1,5 mm², fornecimento e instalação</t>
    </r>
  </si>
  <si>
    <r>
      <rPr>
        <sz val="7"/>
        <rFont val="Arial"/>
        <family val="2"/>
      </rPr>
      <t>Caixa de passagem de concreto armado de 0,40 x 0,40 x 0,40m</t>
    </r>
  </si>
  <si>
    <r>
      <rPr>
        <sz val="7"/>
        <rFont val="Arial"/>
        <family val="2"/>
      </rPr>
      <t>Caixa de passagem de eletroduto de lógica</t>
    </r>
  </si>
  <si>
    <r>
      <rPr>
        <sz val="7"/>
        <rFont val="Arial"/>
        <family val="2"/>
      </rPr>
      <t>Calçada de concreto</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</si>
  <si>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</si>
  <si>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</si>
  <si>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 xml:space="preserve">Cerca de arame farpado 4 fios com mourões a cada 1,0 m, esticadores de madeira, a cada 20,
</t>
    </r>
    <r>
      <rPr>
        <sz val="7"/>
        <rFont val="Arial"/>
        <family val="2"/>
      </rPr>
      <t>0 m, inclusive transporte de mourão e arame farpado</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</si>
  <si>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</si>
  <si>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Cerca de arame farpado 4 fios com postes cada 2,5 m, esticadores de concreto a cada 25,0 m</t>
    </r>
  </si>
  <si>
    <r>
      <rPr>
        <sz val="7"/>
        <rFont val="Arial"/>
        <family val="2"/>
      </rPr>
      <t>Cerca de arame farpado 8 fios com postes concreto 10 x 10 x 220 cm, a cada 1,5 m</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</si>
  <si>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</si>
  <si>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 xml:space="preserve">Cerca de arame liso 4 fios com mourões cada 2,0 m, esticadores de madeira, a cada 20,0 m,
</t>
    </r>
    <r>
      <rPr>
        <sz val="7"/>
        <rFont val="Arial"/>
        <family val="2"/>
      </rPr>
      <t>inclusive transporte de mourão e arame liso</t>
    </r>
  </si>
  <si>
    <r>
      <rPr>
        <sz val="7"/>
        <rFont val="Arial"/>
        <family val="2"/>
      </rPr>
      <t>Concreto estrutural fck = 10,0 MPa, inclusive transportes areia, cimento e pedra britada</t>
    </r>
  </si>
  <si>
    <r>
      <rPr>
        <sz val="7"/>
        <rFont val="Arial"/>
        <family val="2"/>
      </rPr>
      <t>Corrimão em eucalipto tratado</t>
    </r>
  </si>
  <si>
    <r>
      <rPr>
        <sz val="7"/>
        <rFont val="Arial"/>
        <family val="2"/>
      </rPr>
      <t>Demolição de cerca de madeira com 4 fios</t>
    </r>
  </si>
  <si>
    <r>
      <rPr>
        <sz val="7"/>
        <rFont val="Arial"/>
        <family val="2"/>
      </rPr>
      <t>Demolição de edificações</t>
    </r>
  </si>
  <si>
    <r>
      <rPr>
        <sz val="7"/>
        <rFont val="Arial"/>
        <family val="2"/>
      </rPr>
      <t>Descida d'água em madeira e pedra de mão, tudo incluído</t>
    </r>
  </si>
  <si>
    <r>
      <rPr>
        <sz val="7"/>
        <rFont val="Arial"/>
        <family val="2"/>
      </rPr>
      <t>Deslocamento de cerca de madeira com 4 fios de arame</t>
    </r>
  </si>
  <si>
    <r>
      <rPr>
        <sz val="7"/>
        <rFont val="Arial"/>
        <family val="2"/>
      </rPr>
      <t>Eletroduto de aço galv. 1 1/4" inclusive abertura e fechamento de rasgos em alvenaria, e luvas</t>
    </r>
  </si>
  <si>
    <r>
      <rPr>
        <sz val="7"/>
        <rFont val="Arial"/>
        <family val="2"/>
      </rPr>
      <t>Eletroduto de PVC diâmetro de 4", fornecimento e instalação</t>
    </r>
  </si>
  <si>
    <r>
      <rPr>
        <sz val="7"/>
        <rFont val="Arial"/>
        <family val="2"/>
      </rPr>
      <t>Estrutura de madeira para telha cerâmica ancorada em laje ou alvenaria</t>
    </r>
  </si>
  <si>
    <r>
      <rPr>
        <sz val="7"/>
        <rFont val="Arial"/>
        <family val="2"/>
      </rPr>
      <t>Fita isolante em rolo de 19 mm x 20 m, número 33 Scoth ou equivalente</t>
    </r>
  </si>
  <si>
    <r>
      <rPr>
        <sz val="7"/>
        <rFont val="Arial"/>
        <family val="2"/>
      </rPr>
      <t>Haste cobreada para aterramento diâmetro 5/8" x 2,4m ( fornecimento e instalação)</t>
    </r>
  </si>
  <si>
    <r>
      <rPr>
        <sz val="7"/>
        <rFont val="Arial"/>
        <family val="2"/>
      </rPr>
      <t>Isolador de Porcelana tipo roldana com rack 3 x 16, instalação</t>
    </r>
  </si>
  <si>
    <r>
      <rPr>
        <sz val="7"/>
        <rFont val="Arial"/>
        <family val="2"/>
      </rPr>
      <t>Ladrilho hidráulico (argamassa cimento e areia 1:4), fornecimento e assentamento</t>
    </r>
  </si>
  <si>
    <r>
      <rPr>
        <sz val="7"/>
        <rFont val="Arial"/>
        <family val="2"/>
      </rPr>
      <t>Mata-burro</t>
    </r>
  </si>
  <si>
    <r>
      <rPr>
        <sz val="7"/>
        <rFont val="Arial"/>
        <family val="2"/>
      </rPr>
      <t>Passagem de gado (boca)</t>
    </r>
  </si>
  <si>
    <r>
      <rPr>
        <sz val="7"/>
        <rFont val="Arial"/>
        <family val="2"/>
      </rPr>
      <t>Passagem de gado (sem guarda corpo)</t>
    </r>
  </si>
  <si>
    <r>
      <rPr>
        <sz val="7"/>
        <rFont val="Arial"/>
        <family val="2"/>
      </rPr>
      <t>Passeio em concreto, largura 2,00m, acabamento em ladrilho hidráulico podotátil (L=0,40m)</t>
    </r>
  </si>
  <si>
    <r>
      <rPr>
        <sz val="7"/>
        <rFont val="Arial"/>
        <family val="2"/>
      </rPr>
      <t>Passeio pavimentado em blocos de concreto esp.=6cm, colorido, resistência 35 MPa, colchão de areia 5cm, inclusive transporte dos blocos e da areia</t>
    </r>
  </si>
  <si>
    <r>
      <rPr>
        <sz val="7"/>
        <rFont val="Arial"/>
        <family val="2"/>
      </rPr>
      <t>Pavimentação com pedra de mão (pé de moleque) argamassada</t>
    </r>
  </si>
  <si>
    <r>
      <rPr>
        <sz val="7"/>
        <rFont val="Arial"/>
        <family val="2"/>
      </rPr>
      <t>Pintura com tinta a óleo em esquadria de ferros duas demãos</t>
    </r>
  </si>
  <si>
    <r>
      <rPr>
        <sz val="7"/>
        <rFont val="Arial"/>
        <family val="2"/>
      </rPr>
      <t>Pintura em estrutura metálica com tinta epoxídica  inclusive primer</t>
    </r>
  </si>
  <si>
    <r>
      <rPr>
        <sz val="7"/>
        <rFont val="Arial"/>
        <family val="2"/>
      </rPr>
      <t>Pintura em látex acrílica em parede externa, sem massa corrida, três demãos</t>
    </r>
  </si>
  <si>
    <r>
      <rPr>
        <sz val="7"/>
        <rFont val="Arial"/>
        <family val="2"/>
      </rPr>
      <t>Pintura logomarca DER-ES em mourões de concreto ( baixo relevo )</t>
    </r>
  </si>
  <si>
    <r>
      <rPr>
        <sz val="7"/>
        <rFont val="Arial"/>
        <family val="2"/>
      </rPr>
      <t xml:space="preserve">Porteira, confecção e colocação, inclusive fornecimento e transporte da madeira e chapa de
</t>
    </r>
    <r>
      <rPr>
        <sz val="7"/>
        <rFont val="Arial"/>
        <family val="2"/>
      </rPr>
      <t>aço</t>
    </r>
  </si>
  <si>
    <r>
      <rPr>
        <sz val="7"/>
        <rFont val="Arial"/>
        <family val="2"/>
      </rPr>
      <t>Poste galvanizado 101mm simples, fornecimento e instalação</t>
    </r>
  </si>
  <si>
    <r>
      <rPr>
        <sz val="7"/>
        <rFont val="Arial"/>
        <family val="2"/>
      </rPr>
      <t>Poste galvanizado 114 mm - 1boca, fornecimento e instalação</t>
    </r>
  </si>
  <si>
    <r>
      <rPr>
        <sz val="7"/>
        <rFont val="Arial"/>
        <family val="2"/>
      </rPr>
      <t>Poste galvanizado 114mm - 2 bocas, fornecimento e instalação</t>
    </r>
  </si>
  <si>
    <r>
      <rPr>
        <sz val="7"/>
        <rFont val="Arial"/>
        <family val="2"/>
      </rPr>
      <t>Rampa de pedestres, com piso em ladrilho hidráulico podotátil</t>
    </r>
  </si>
  <si>
    <r>
      <rPr>
        <sz val="7"/>
        <rFont val="Arial"/>
        <family val="2"/>
      </rPr>
      <t>Rampa em pedra de mão (pé de moleque) argamassada e travada</t>
    </r>
  </si>
  <si>
    <r>
      <rPr>
        <sz val="7"/>
        <rFont val="Arial"/>
        <family val="2"/>
      </rPr>
      <t>Remoção de camada vegetal</t>
    </r>
  </si>
  <si>
    <r>
      <rPr>
        <sz val="7"/>
        <rFont val="Arial"/>
        <family val="2"/>
      </rPr>
      <t>Retirada de Defensa Metálica</t>
    </r>
  </si>
  <si>
    <r>
      <rPr>
        <sz val="7"/>
        <rFont val="Arial"/>
        <family val="2"/>
      </rPr>
      <t>Retirada e recolocação de alambrado</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</si>
  <si>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</si>
  <si>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Sumidouro cilíndrico pré-moldado diam. 2,00m com 5 anéis inclusive escavação</t>
    </r>
  </si>
  <si>
    <r>
      <rPr>
        <sz val="7"/>
        <rFont val="Arial"/>
        <family val="2"/>
      </rPr>
      <t>Suporte de concreto armado ( 15x15x280 ) com logomarca pintada em baixo relevo</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</si>
  <si>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</si>
  <si>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Arborização para paisagismo ( mudas viveiro de espera) com altura maior que 150 cm</t>
    </r>
  </si>
  <si>
    <r>
      <rPr>
        <sz val="7"/>
        <rFont val="Arial"/>
        <family val="2"/>
      </rPr>
      <t>Arborização para paisagismo (mudas viveiro de espera) com altura até 150 cm</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</si>
  <si>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</si>
  <si>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Conformação manual de taludes</t>
    </r>
  </si>
  <si>
    <r>
      <rPr>
        <sz val="7"/>
        <rFont val="Arial"/>
        <family val="2"/>
      </rPr>
      <t>Grama  em placas em taludes com estacas de madeira, fornecimento e plantio</t>
    </r>
  </si>
  <si>
    <r>
      <rPr>
        <sz val="7"/>
        <rFont val="Arial"/>
        <family val="2"/>
      </rPr>
      <t>Grama em placas, fornecimento e plantio (sem fixação com estacas)</t>
    </r>
  </si>
  <si>
    <r>
      <rPr>
        <sz val="7"/>
        <rFont val="Arial"/>
        <family val="2"/>
      </rPr>
      <t>Gramínea em leiva, extração</t>
    </r>
  </si>
  <si>
    <r>
      <rPr>
        <sz val="7"/>
        <rFont val="Arial"/>
        <family val="2"/>
      </rPr>
      <t>Gramínea em leiva, extração, plantio e transporte</t>
    </r>
  </si>
  <si>
    <r>
      <rPr>
        <sz val="7"/>
        <rFont val="Arial"/>
        <family val="2"/>
      </rPr>
      <t>Gramíneas em sementes, fornecimento e plantio a lanço</t>
    </r>
  </si>
  <si>
    <r>
      <rPr>
        <sz val="7"/>
        <rFont val="Arial"/>
        <family val="2"/>
      </rPr>
      <t>Hidrossemeadura simples</t>
    </r>
  </si>
  <si>
    <r>
      <rPr>
        <sz val="7"/>
        <rFont val="Arial"/>
        <family val="2"/>
      </rPr>
      <t>Hidrossemeadura simples em taludes</t>
    </r>
  </si>
  <si>
    <r>
      <rPr>
        <sz val="7"/>
        <rFont val="Arial"/>
        <family val="2"/>
      </rPr>
      <t>Hidrossemeadura simples em terrenos planos</t>
    </r>
  </si>
  <si>
    <r>
      <rPr>
        <sz val="7"/>
        <rFont val="Arial"/>
        <family val="2"/>
      </rPr>
      <t xml:space="preserve">Recomposição de talude de corte com aterro de solo argiloso compactado, exclusive material
</t>
    </r>
    <r>
      <rPr>
        <sz val="7"/>
        <rFont val="Arial"/>
        <family val="2"/>
      </rPr>
      <t>de aterro</t>
    </r>
  </si>
  <si>
    <r>
      <rPr>
        <sz val="7"/>
        <rFont val="Arial"/>
        <family val="2"/>
      </rPr>
      <t>Reflorestamento com espécies nativas da mata atlântica, mudas em sacolas ou tubetes</t>
    </r>
  </si>
  <si>
    <r>
      <rPr>
        <sz val="7"/>
        <rFont val="Arial"/>
        <family val="2"/>
      </rPr>
      <t>Reunião de Comunicação Social inclusive material de consumo</t>
    </r>
  </si>
  <si>
    <r>
      <rPr>
        <sz val="7"/>
        <rFont val="Arial"/>
        <family val="2"/>
      </rPr>
      <t>Revestimento vegetal com grama em placas, inclusive transporte de grama</t>
    </r>
  </si>
  <si>
    <r>
      <rPr>
        <sz val="7"/>
        <rFont val="Arial"/>
        <family val="2"/>
      </rPr>
      <t>Revestimento vegetal por hidrossemeadura com manta de fibras vegetais</t>
    </r>
  </si>
  <si>
    <r>
      <rPr>
        <sz val="7"/>
        <rFont val="Arial"/>
        <family val="2"/>
      </rPr>
      <t>Abraçadeira para fixação de semáforo em braço/coluna de diâmetro 101 ou 114 mm</t>
    </r>
  </si>
  <si>
    <r>
      <rPr>
        <sz val="7"/>
        <rFont val="Arial"/>
        <family val="2"/>
      </rPr>
      <t>Anteparo 3 x 300 mm, fornecimento e instalação</t>
    </r>
  </si>
  <si>
    <r>
      <rPr>
        <sz val="7"/>
        <rFont val="Arial"/>
        <family val="2"/>
      </rPr>
      <t>Balizador de concreto ( fornecimento e assentamento )</t>
    </r>
  </si>
  <si>
    <r>
      <rPr>
        <sz val="7"/>
        <rFont val="Arial"/>
        <family val="2"/>
      </rPr>
      <t>Botoeira com sinal sonoro, fornecimento e instalação</t>
    </r>
  </si>
  <si>
    <r>
      <rPr>
        <sz val="7"/>
        <rFont val="Arial"/>
        <family val="2"/>
      </rPr>
      <t>Cabos para rede de dados (sincronismo) blindado 2 x 20 awg, fornecimento e instalação</t>
    </r>
  </si>
  <si>
    <r>
      <rPr>
        <sz val="7"/>
        <rFont val="Arial"/>
        <family val="2"/>
      </rPr>
      <t>Cones para sinalização, fornecimento e colocação</t>
    </r>
  </si>
  <si>
    <r>
      <rPr>
        <sz val="7"/>
        <rFont val="Arial"/>
        <family val="2"/>
      </rPr>
      <t>Controlador Eletrônico Microprocessado 4 fases, fornecimento e instalação</t>
    </r>
  </si>
  <si>
    <r>
      <rPr>
        <sz val="7"/>
        <rFont val="Arial"/>
        <family val="2"/>
      </rPr>
      <t>Controlador Eletrônico Microprocessado 6/6 fases, fornecimento e instalação</t>
    </r>
  </si>
  <si>
    <r>
      <rPr>
        <sz val="7"/>
        <rFont val="Arial"/>
        <family val="2"/>
      </rPr>
      <t>Defensa de concreto tipo New Jersey, fornecimento e colocação</t>
    </r>
  </si>
  <si>
    <r>
      <rPr>
        <sz val="7"/>
        <rFont val="Arial"/>
        <family val="2"/>
      </rPr>
      <t>Defensa metálica (1 lâmina com espessura = 3 mm), fornecimento e colocação</t>
    </r>
  </si>
  <si>
    <r>
      <rPr>
        <sz val="7"/>
        <rFont val="Arial"/>
        <family val="2"/>
      </rPr>
      <t xml:space="preserve">Defensa metálica (2 lâminas com espessuras = 3mm) inclusive acessórios, fornecimento e
</t>
    </r>
    <r>
      <rPr>
        <sz val="7"/>
        <rFont val="Arial"/>
        <family val="2"/>
      </rPr>
      <t>colocação</t>
    </r>
  </si>
  <si>
    <r>
      <rPr>
        <sz val="7"/>
        <rFont val="Arial"/>
        <family val="2"/>
      </rPr>
      <t>Elementos de madeira para sinalização - cavaletes</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</si>
  <si>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</si>
  <si>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Grupo focal repetidor 2x200 mm com lâmpada LED, fornecimento e instalação</t>
    </r>
  </si>
  <si>
    <r>
      <rPr>
        <sz val="7"/>
        <rFont val="Arial"/>
        <family val="2"/>
      </rPr>
      <t>Grupo focal repetidor 3x200 mm com lâmpada LED, fornecimento e instalação</t>
    </r>
  </si>
  <si>
    <r>
      <rPr>
        <sz val="7"/>
        <rFont val="Arial"/>
        <family val="2"/>
      </rPr>
      <t>Grupo focal repetidor 3x300 mm com lâmpada LED, fornecimento e instalação</t>
    </r>
  </si>
  <si>
    <r>
      <rPr>
        <sz val="7"/>
        <rFont val="Arial"/>
        <family val="2"/>
      </rPr>
      <t>Ondulação transversal em CBUQ</t>
    </r>
  </si>
  <si>
    <r>
      <rPr>
        <sz val="7"/>
        <rFont val="Arial"/>
        <family val="2"/>
      </rPr>
      <t>Ondulação transversal em concreto</t>
    </r>
  </si>
  <si>
    <r>
      <rPr>
        <sz val="7"/>
        <rFont val="Arial"/>
        <family val="2"/>
      </rPr>
      <t>Pintura acrílica sobre capa asfáltica</t>
    </r>
  </si>
  <si>
    <r>
      <rPr>
        <sz val="7"/>
        <rFont val="Arial"/>
        <family val="2"/>
      </rPr>
      <t>Pintura de setas e zebrados em material termoplástico - 5 anos ( por extrusão)</t>
    </r>
  </si>
  <si>
    <r>
      <rPr>
        <sz val="7"/>
        <rFont val="Arial"/>
        <family val="2"/>
      </rPr>
      <t>Sinalização com chapa em alumínio revestida em película</t>
    </r>
  </si>
  <si>
    <r>
      <rPr>
        <sz val="7"/>
        <rFont val="Arial"/>
        <family val="2"/>
      </rPr>
      <t>Sinalização horizontal TMD=200, vida útil 2 a 3 anos, taxa=0,40 L/m²</t>
    </r>
  </si>
  <si>
    <r>
      <rPr>
        <sz val="7"/>
        <rFont val="Arial"/>
        <family val="2"/>
      </rPr>
      <t>Sinalização horizontal TMD=400, vida útil 2 a 3 anos, taxa=0,60 L/m²</t>
    </r>
  </si>
  <si>
    <r>
      <rPr>
        <sz val="7"/>
        <rFont val="Arial"/>
        <family val="2"/>
      </rPr>
      <t>Sinalização horizontal TMD=600, vida útil 2 a 3 anos, taxa=0,80 L/m²</t>
    </r>
  </si>
  <si>
    <r>
      <rPr>
        <sz val="7"/>
        <rFont val="Arial"/>
        <family val="2"/>
      </rPr>
      <t>Sinalização horizontal TMD=600, vida útil 3 anos, taxa=3,0 kg/m² material termoplástico )</t>
    </r>
  </si>
  <si>
    <r>
      <rPr>
        <sz val="7"/>
        <rFont val="Arial"/>
        <family val="2"/>
      </rPr>
      <t>Sinalização noturna ( fio com lâmpada e balde ), fornecimento e instalação</t>
    </r>
  </si>
  <si>
    <r>
      <rPr>
        <sz val="7"/>
        <rFont val="Arial"/>
        <family val="2"/>
      </rPr>
      <t>Sinalização vertical com chapa em esmalte sintético</t>
    </r>
  </si>
  <si>
    <r>
      <rPr>
        <sz val="7"/>
        <rFont val="Arial"/>
        <family val="2"/>
      </rPr>
      <t>Sinalização vertical com chapa revestida em película, inclusive suporte em madeira</t>
    </r>
  </si>
  <si>
    <r>
      <rPr>
        <sz val="7"/>
        <rFont val="Arial"/>
        <family val="2"/>
      </rPr>
      <t>Sonorizador</t>
    </r>
  </si>
  <si>
    <r>
      <rPr>
        <sz val="7"/>
        <rFont val="Arial"/>
        <family val="2"/>
      </rPr>
      <t>Tacha refletiva  monodirecional, fornecimento e aplicação</t>
    </r>
  </si>
  <si>
    <r>
      <rPr>
        <sz val="7"/>
        <rFont val="Arial"/>
        <family val="2"/>
      </rPr>
      <t>Tacha refletiva birrefletorizada, fornecimento e aplicação</t>
    </r>
  </si>
  <si>
    <r>
      <rPr>
        <sz val="7"/>
        <rFont val="Arial"/>
        <family val="2"/>
      </rPr>
      <t>Tachão refletivo  monodirecional, fornecimento e aplicação</t>
    </r>
  </si>
  <si>
    <r>
      <rPr>
        <sz val="7"/>
        <rFont val="Arial"/>
        <family val="2"/>
      </rPr>
      <t>Tachão refletivo birrefletorizado, fornecimento e aplicação</t>
    </r>
  </si>
  <si>
    <r>
      <rPr>
        <sz val="7"/>
        <rFont val="Arial"/>
        <family val="2"/>
      </rPr>
      <t>Tela de proteção de segurança de PVC cor laranja com suporte  para sinalização de obras</t>
    </r>
  </si>
  <si>
    <r>
      <rPr>
        <sz val="7"/>
        <rFont val="Arial"/>
        <family val="2"/>
      </rPr>
      <t xml:space="preserve">Aluguel de automóvel VW/ Gol (flex) 1,6 ou equivalente, exclusive motorista, inclusive
</t>
    </r>
    <r>
      <rPr>
        <sz val="7"/>
        <rFont val="Arial"/>
        <family val="2"/>
      </rPr>
      <t>combustível</t>
    </r>
  </si>
  <si>
    <r>
      <rPr>
        <sz val="7"/>
        <rFont val="Arial"/>
        <family val="2"/>
      </rPr>
      <t>Aluguel mensal de automóvel utilitário inclusive combustível, exclusive motorista</t>
    </r>
  </si>
  <si>
    <r>
      <rPr>
        <sz val="7"/>
        <rFont val="Arial"/>
        <family val="2"/>
      </rPr>
      <t>Aplicação de jato de ar comprimido para limpeza de trincas</t>
    </r>
  </si>
  <si>
    <r>
      <rPr>
        <sz val="7"/>
        <rFont val="Arial"/>
        <family val="2"/>
      </rPr>
      <t>Arborização (mudas de árvores com altura até 1,50 m)</t>
    </r>
  </si>
  <si>
    <r>
      <rPr>
        <sz val="7"/>
        <rFont val="Arial"/>
        <family val="2"/>
      </rPr>
      <t>Base de solo estabilizada granulométricamente sem  mistura inclusive escavação e carga</t>
    </r>
  </si>
  <si>
    <r>
      <rPr>
        <sz val="7"/>
        <rFont val="Arial"/>
        <family val="2"/>
      </rPr>
      <t>Boca de bueiro tubular em concreto ciclópico inclusive escavação, tudo incluído</t>
    </r>
  </si>
  <si>
    <r>
      <rPr>
        <sz val="7"/>
        <rFont val="Arial"/>
        <family val="2"/>
      </rPr>
      <t>Caixa coletora em concreto fck=10,0 MPa inclusive escavação, tudo incluído</t>
    </r>
  </si>
  <si>
    <r>
      <rPr>
        <sz val="7"/>
        <rFont val="Arial"/>
        <family val="2"/>
      </rPr>
      <t>Carga manual de material de limpeza de galerias urbanas</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</si>
  <si>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</si>
  <si>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</si>
  <si>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 xml:space="preserve">Colchão drenante de brita 1, inclusive fornecimento, espalhamento, compactação e transporte
</t>
    </r>
    <r>
      <rPr>
        <sz val="7"/>
        <rFont val="Arial"/>
        <family val="2"/>
      </rPr>
      <t>da brita</t>
    </r>
  </si>
  <si>
    <r>
      <rPr>
        <sz val="7"/>
        <rFont val="Arial"/>
        <family val="2"/>
      </rPr>
      <t>Compactação de subleito</t>
    </r>
  </si>
  <si>
    <r>
      <rPr>
        <sz val="7"/>
        <rFont val="Arial"/>
        <family val="2"/>
      </rPr>
      <t>Conformação de taludes de corte</t>
    </r>
  </si>
  <si>
    <r>
      <rPr>
        <sz val="7"/>
        <rFont val="Arial"/>
        <family val="2"/>
      </rPr>
      <t>Corpo e berço de bueiro tubular, inclusive transporte do tubo</t>
    </r>
  </si>
  <si>
    <r>
      <rPr>
        <sz val="7"/>
        <rFont val="Arial"/>
        <family val="2"/>
      </rPr>
      <t xml:space="preserve">Defensas metálicas (espessura lâminas = 3 mm), inclusive fornecimento de materiais,
</t>
    </r>
    <r>
      <rPr>
        <sz val="7"/>
        <rFont val="Arial"/>
        <family val="2"/>
      </rPr>
      <t>substituição</t>
    </r>
  </si>
  <si>
    <r>
      <rPr>
        <sz val="7"/>
        <rFont val="Arial"/>
        <family val="2"/>
      </rPr>
      <t>Demolição e remoção de estrutura de pavimento inclusive capa asfáltica</t>
    </r>
  </si>
  <si>
    <r>
      <rPr>
        <sz val="7"/>
        <rFont val="Arial"/>
        <family val="2"/>
      </rPr>
      <t>Desmatamento, destocamento e limpeza</t>
    </r>
  </si>
  <si>
    <r>
      <rPr>
        <sz val="7"/>
        <rFont val="Arial"/>
        <family val="2"/>
      </rPr>
      <t>Desobstrução manual de valetas</t>
    </r>
  </si>
  <si>
    <r>
      <rPr>
        <sz val="7"/>
        <rFont val="Arial"/>
        <family val="2"/>
      </rPr>
      <t>Dreno profundo D=0,20 m com enchimento brita e areia, tudo incluído</t>
    </r>
  </si>
  <si>
    <r>
      <rPr>
        <sz val="7"/>
        <rFont val="Arial"/>
        <family val="2"/>
      </rPr>
      <t>Escavação, carga e transporte de material de 1º categoria</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</si>
  <si>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</si>
  <si>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</si>
  <si>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</si>
  <si>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</si>
  <si>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</si>
  <si>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</si>
  <si>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</si>
  <si>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Limpeza e desobstrução de bueiros</t>
    </r>
  </si>
  <si>
    <r>
      <rPr>
        <sz val="7"/>
        <rFont val="Arial"/>
        <family val="2"/>
      </rPr>
      <t>Limpeza e desobstrução de caixa coletora</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</si>
  <si>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</si>
  <si>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Limpeza e pintura de guarda-corpo</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</si>
  <si>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</si>
  <si>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</si>
  <si>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Obturação de buracos com PMF (tudo incluído)</t>
    </r>
  </si>
  <si>
    <r>
      <rPr>
        <sz val="7"/>
        <rFont val="Arial"/>
        <family val="2"/>
      </rPr>
      <t>Obturação de buracos com PMF usinado pelo DER-ES (tudo incluído)</t>
    </r>
  </si>
  <si>
    <r>
      <rPr>
        <sz val="7"/>
        <rFont val="Arial"/>
        <family val="2"/>
      </rPr>
      <t>Pintura de dispositivos de drenagem</t>
    </r>
  </si>
  <si>
    <r>
      <rPr>
        <sz val="7"/>
        <rFont val="Arial"/>
        <family val="2"/>
      </rPr>
      <t>Pintura de ligação, inclusive fornecimento e transporte da emulsão</t>
    </r>
  </si>
  <si>
    <r>
      <rPr>
        <sz val="7"/>
        <rFont val="Arial"/>
        <family val="2"/>
      </rPr>
      <t>Pintura de pontes a base de cal</t>
    </r>
  </si>
  <si>
    <r>
      <rPr>
        <sz val="7"/>
        <rFont val="Arial"/>
        <family val="2"/>
      </rPr>
      <t>Placas de sinalização, assentamento</t>
    </r>
  </si>
  <si>
    <r>
      <rPr>
        <sz val="7"/>
        <rFont val="Arial"/>
        <family val="2"/>
      </rPr>
      <t>Placas de sinalização, inclusive materiais, substituição</t>
    </r>
  </si>
  <si>
    <r>
      <rPr>
        <sz val="7"/>
        <rFont val="Arial"/>
        <family val="2"/>
      </rPr>
      <t>PMF - Usinagem, aquisição e transportes dos materiais</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</si>
  <si>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</si>
  <si>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Recomposição de revestimento c/ CBUQ - Inclusive fornecimento e transporte dos materiais</t>
    </r>
  </si>
  <si>
    <r>
      <rPr>
        <sz val="7"/>
        <rFont val="Arial"/>
        <family val="2"/>
      </rPr>
      <t>Recomposição de revestimento c/ PMF - Inclusive fornecimento e transporte dos materiais</t>
    </r>
  </si>
  <si>
    <r>
      <rPr>
        <sz val="7"/>
        <rFont val="Arial"/>
        <family val="2"/>
      </rPr>
      <t>Recomposição de revestimento primário (tudo incluído)</t>
    </r>
  </si>
  <si>
    <r>
      <rPr>
        <sz val="7"/>
        <rFont val="Arial"/>
        <family val="2"/>
      </rPr>
      <t>Recomposição mecânica de aterros</t>
    </r>
  </si>
  <si>
    <r>
      <rPr>
        <sz val="7"/>
        <rFont val="Arial"/>
        <family val="2"/>
      </rPr>
      <t>Reconformação mecânica de plataforma (patrolamento)</t>
    </r>
  </si>
  <si>
    <r>
      <rPr>
        <sz val="7"/>
        <rFont val="Arial"/>
        <family val="2"/>
      </rPr>
      <t>Remendo com massa asfáltica fria (tudo incluído)</t>
    </r>
  </si>
  <si>
    <r>
      <rPr>
        <sz val="7"/>
        <rFont val="Arial"/>
        <family val="2"/>
      </rPr>
      <t>Remendo com massa asfáltica fria usinada pelo DER-ES (tudo incluído)</t>
    </r>
  </si>
  <si>
    <r>
      <rPr>
        <sz val="7"/>
        <rFont val="Arial"/>
        <family val="2"/>
      </rPr>
      <t>Remendo com massa asfáltica quente (tudo incluído)</t>
    </r>
  </si>
  <si>
    <r>
      <rPr>
        <sz val="7"/>
        <rFont val="Arial"/>
        <family val="2"/>
      </rPr>
      <t>Remoção mecânica de barreiras</t>
    </r>
  </si>
  <si>
    <r>
      <rPr>
        <sz val="7"/>
        <rFont val="Arial"/>
        <family val="2"/>
      </rPr>
      <t>Reparo de bueiros celulares (inclusive boca)</t>
    </r>
  </si>
  <si>
    <r>
      <rPr>
        <sz val="7"/>
        <rFont val="Arial"/>
        <family val="2"/>
      </rPr>
      <t>Reparo de bueiros tubulares</t>
    </r>
  </si>
  <si>
    <r>
      <rPr>
        <sz val="7"/>
        <rFont val="Arial"/>
        <family val="2"/>
      </rPr>
      <t>Reparo de caixa  coletora</t>
    </r>
  </si>
  <si>
    <r>
      <rPr>
        <sz val="7"/>
        <rFont val="Arial"/>
        <family val="2"/>
      </rPr>
      <t>Reparo de guarda-corpo</t>
    </r>
  </si>
  <si>
    <r>
      <rPr>
        <sz val="7"/>
        <rFont val="Arial"/>
        <family val="2"/>
      </rPr>
      <t>Reparo de meio-fio, inclusive caiação</t>
    </r>
  </si>
  <si>
    <r>
      <rPr>
        <sz val="7"/>
        <rFont val="Arial"/>
        <family val="2"/>
      </rPr>
      <t>Reparo de muros de arrimo</t>
    </r>
  </si>
  <si>
    <r>
      <rPr>
        <sz val="7"/>
        <rFont val="Arial"/>
        <family val="2"/>
      </rPr>
      <t>Reparo de sarjeta, inclusive caiação</t>
    </r>
  </si>
  <si>
    <r>
      <rPr>
        <sz val="7"/>
        <rFont val="Arial"/>
        <family val="2"/>
      </rPr>
      <t>Retirada de placas de sinalização</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</si>
  <si>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</si>
  <si>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 xml:space="preserve">Roçada manual com roçadeira costal, ferramentas manuais, inclusive limpeza manual (
</t>
    </r>
    <r>
      <rPr>
        <sz val="7"/>
        <rFont val="Arial"/>
        <family val="2"/>
      </rPr>
      <t>conservação)</t>
    </r>
  </si>
  <si>
    <r>
      <rPr>
        <sz val="7"/>
        <rFont val="Arial"/>
        <family val="2"/>
      </rPr>
      <t>Roçada mecanizada</t>
    </r>
  </si>
  <si>
    <r>
      <rPr>
        <sz val="7"/>
        <rFont val="Arial"/>
        <family val="2"/>
      </rPr>
      <t>Sarjeta em concreto fck=10,0 MPa inclusive caiação, tudo incluído</t>
    </r>
  </si>
  <si>
    <r>
      <rPr>
        <sz val="7"/>
        <rFont val="Arial"/>
        <family val="2"/>
      </rPr>
      <t>Selagem de trincas, inclusive transporte de areia e emulsão</t>
    </r>
  </si>
  <si>
    <r>
      <rPr>
        <sz val="7"/>
        <rFont val="Arial"/>
        <family val="2"/>
      </rPr>
      <t>Sinalização horizontal - taxa 0,6 l/m², tudo incluído</t>
    </r>
  </si>
  <si>
    <r>
      <rPr>
        <sz val="7"/>
        <rFont val="Arial"/>
        <family val="2"/>
      </rPr>
      <t>Sinalização vertical, inclusive transporte de placa sinalização e madeira</t>
    </r>
  </si>
  <si>
    <r>
      <rPr>
        <sz val="7"/>
        <rFont val="Arial"/>
        <family val="2"/>
      </rPr>
      <t>Sub-base de solo estabilizada granulométricamente sem mistura inclusive escavação e carga</t>
    </r>
  </si>
  <si>
    <r>
      <rPr>
        <sz val="7"/>
        <rFont val="Arial"/>
        <family val="2"/>
      </rPr>
      <t>Tapa-panela, inclusive transporte de material de 1ª categoria</t>
    </r>
  </si>
  <si>
    <r>
      <rPr>
        <sz val="7"/>
        <rFont val="Arial"/>
        <family val="2"/>
      </rPr>
      <t>TSD - Tratamento superficial duplo incl. transporte dos materiais</t>
    </r>
  </si>
  <si>
    <r>
      <rPr>
        <sz val="7"/>
        <rFont val="Arial"/>
        <family val="2"/>
      </rPr>
      <t>Valeta em concreto fck=10,0 MPa, tudo incluído</t>
    </r>
  </si>
  <si>
    <r>
      <rPr>
        <sz val="7"/>
        <rFont val="Arial"/>
        <family val="2"/>
      </rPr>
      <t>Valeta não revestida</t>
    </r>
  </si>
  <si>
    <r>
      <rPr>
        <sz val="7"/>
        <rFont val="Arial"/>
        <family val="2"/>
      </rPr>
      <t>Aluguel mensal de barco de alumínio 4,20 m com motor 15 HP (equipamentos)</t>
    </r>
  </si>
  <si>
    <r>
      <rPr>
        <sz val="7"/>
        <rFont val="Arial"/>
        <family val="2"/>
      </rPr>
      <t>Arrasamento estaca concreto D = 0,80 m com martelete pneumático</t>
    </r>
  </si>
  <si>
    <r>
      <rPr>
        <sz val="7"/>
        <rFont val="Arial"/>
        <family val="2"/>
      </rPr>
      <t>Encamisamento metálico de estacas, diâmetro 380mm em chapa de 6.3mm, preenchido c/ concreto auto adensável (20MPa)</t>
    </r>
  </si>
  <si>
    <r>
      <rPr>
        <sz val="7"/>
        <rFont val="Arial"/>
        <family val="2"/>
      </rPr>
      <t>Escoramento para blocos submersos, inclusive transporte da madeira</t>
    </r>
  </si>
  <si>
    <r>
      <rPr>
        <sz val="7"/>
        <rFont val="Arial"/>
        <family val="2"/>
      </rPr>
      <t>Estaca de eucalipto D= 0,20 m, fornecimento, transporte, cravação e perda</t>
    </r>
  </si>
  <si>
    <r>
      <rPr>
        <sz val="7"/>
        <rFont val="Arial"/>
        <family val="2"/>
      </rPr>
      <t>Estaca metálica dupla exclusive fornecimento de trilhos</t>
    </r>
  </si>
  <si>
    <r>
      <rPr>
        <sz val="7"/>
        <rFont val="Arial"/>
        <family val="2"/>
      </rPr>
      <t>Estaca metálica, fornecimento, transporte, perdas, solda, emenda, corte e cravação de TR- 68</t>
    </r>
  </si>
  <si>
    <r>
      <rPr>
        <sz val="7"/>
        <rFont val="Arial"/>
        <family val="2"/>
      </rPr>
      <t xml:space="preserve">Estaca metálica, fornecimento, transporte, perdas, solda, emenda, corte e cravação de trilho
</t>
    </r>
    <r>
      <rPr>
        <sz val="7"/>
        <rFont val="Arial"/>
        <family val="2"/>
      </rPr>
      <t>TR- 57</t>
    </r>
  </si>
  <si>
    <r>
      <rPr>
        <sz val="7"/>
        <rFont val="Arial"/>
        <family val="2"/>
      </rPr>
      <t xml:space="preserve">Estaca metálica, fornecimento, transporte, perdas, solda, emenda, corte e cravação de 2 TR-
</t>
    </r>
    <r>
      <rPr>
        <sz val="7"/>
        <rFont val="Arial"/>
        <family val="2"/>
      </rPr>
      <t>57</t>
    </r>
  </si>
  <si>
    <r>
      <rPr>
        <sz val="7"/>
        <rFont val="Arial"/>
        <family val="2"/>
      </rPr>
      <t xml:space="preserve">Estaca metálica, fornecimento, transporte, perdas, solda, emenda, corte e cravação de 2 TR-
</t>
    </r>
    <r>
      <rPr>
        <sz val="7"/>
        <rFont val="Arial"/>
        <family val="2"/>
      </rPr>
      <t>68</t>
    </r>
  </si>
  <si>
    <r>
      <rPr>
        <sz val="7"/>
        <rFont val="Arial"/>
        <family val="2"/>
      </rPr>
      <t>Estaca metálica simples exclusive fornecimento de trilhos</t>
    </r>
  </si>
  <si>
    <r>
      <rPr>
        <sz val="7"/>
        <rFont val="Arial"/>
        <family val="2"/>
      </rPr>
      <t>Estaca tipo Franki D = 520 mm</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</si>
  <si>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</si>
  <si>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Perfuração rotativa inclinada, em solo, com coroa de Widia, diâmetro 150mm</t>
    </r>
  </si>
  <si>
    <r>
      <rPr>
        <sz val="7"/>
        <rFont val="Arial"/>
        <family val="2"/>
      </rPr>
      <t>Perfuração rotativa inclinada, em solo, com coroa de Widia, diâmetro 75mm</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</si>
  <si>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</si>
  <si>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 xml:space="preserve">Passarela metálica p/ pontes rodoviárias com 1,0m de largura, piso em chapa xadrez esp 1/4",
</t>
    </r>
    <r>
      <rPr>
        <sz val="7"/>
        <rFont val="Arial"/>
        <family val="2"/>
      </rPr>
      <t>em perfis laminados, inclusive pintura</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</si>
  <si>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</si>
  <si>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</si>
  <si>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T</t>
    </r>
  </si>
  <si>
    <r>
      <rPr>
        <sz val="7"/>
        <rFont val="Arial"/>
        <family val="2"/>
      </rPr>
      <t xml:space="preserve">Acabamento em concreto fresco (15,0 MPA), para pavimento, inclusive endurecedor químico
</t>
    </r>
    <r>
      <rPr>
        <sz val="7"/>
        <rFont val="Arial"/>
        <family val="2"/>
      </rPr>
      <t>de superfície</t>
    </r>
  </si>
  <si>
    <r>
      <rPr>
        <sz val="7"/>
        <rFont val="Arial"/>
        <family val="2"/>
      </rPr>
      <t>Acessório para tirante protendido de aço Rocsolo ou similar diâmetro 29,3 mm</t>
    </r>
  </si>
  <si>
    <r>
      <rPr>
        <sz val="7"/>
        <rFont val="Arial"/>
        <family val="2"/>
      </rPr>
      <t>Acessório para tirante protendido de aço ST 85/105</t>
    </r>
  </si>
  <si>
    <r>
      <rPr>
        <sz val="7"/>
        <rFont val="Arial"/>
        <family val="2"/>
      </rPr>
      <t>dm3</t>
    </r>
  </si>
  <si>
    <r>
      <rPr>
        <sz val="7"/>
        <rFont val="Arial"/>
        <family val="2"/>
      </rPr>
      <t xml:space="preserve">Cantoneiras (2 1/2" x 2 1/2" x 5/16") para extremidade de laje, fornecimento, montagem e
</t>
    </r>
    <r>
      <rPr>
        <sz val="7"/>
        <rFont val="Arial"/>
        <family val="2"/>
      </rPr>
      <t>pintura</t>
    </r>
  </si>
  <si>
    <r>
      <rPr>
        <sz val="7"/>
        <rFont val="Arial"/>
        <family val="2"/>
      </rPr>
      <t>Chapas de aço SAC 41 de 1/4" para passarelas, fornecimento, soldagem e montagem</t>
    </r>
  </si>
  <si>
    <r>
      <rPr>
        <sz val="7"/>
        <rFont val="Arial"/>
        <family val="2"/>
      </rPr>
      <t xml:space="preserve">Chumbador de aço de 25 mm, inclusive proteção anticorrosiva, exclusive a injeção e a
</t>
    </r>
    <r>
      <rPr>
        <sz val="7"/>
        <rFont val="Arial"/>
        <family val="2"/>
      </rPr>
      <t>perfuração</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</si>
  <si>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</si>
  <si>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Concreto estrutural usinado Fck=20 MPa, tudo incluído, inclusive bombeamento.</t>
    </r>
  </si>
  <si>
    <r>
      <rPr>
        <sz val="7"/>
        <rFont val="Arial"/>
        <family val="2"/>
      </rPr>
      <t>Concreto estrutural usinado Fck=25MPa, tudo incluído, inclusive bombeamento.</t>
    </r>
  </si>
  <si>
    <r>
      <rPr>
        <sz val="7"/>
        <rFont val="Arial"/>
        <family val="2"/>
      </rPr>
      <t>Concreto estrutural usinado Fck=30 MPa, tudo incluído, inclusive bombeamento.</t>
    </r>
  </si>
  <si>
    <r>
      <rPr>
        <sz val="7"/>
        <rFont val="Arial"/>
        <family val="2"/>
      </rPr>
      <t>Concreto estrutural usinado Fck=35 MPa, tudo incluído, inclusive bombeamento.</t>
    </r>
  </si>
  <si>
    <r>
      <rPr>
        <sz val="7"/>
        <rFont val="Arial"/>
        <family val="2"/>
      </rPr>
      <t>Concreto estrutural usinado Fck=40 MPa, tudo incluído, inclusive bombeamento.</t>
    </r>
  </si>
  <si>
    <r>
      <rPr>
        <sz val="7"/>
        <rFont val="Arial"/>
        <family val="2"/>
      </rPr>
      <t>Concreto projetado com cimento especial</t>
    </r>
  </si>
  <si>
    <r>
      <rPr>
        <sz val="7"/>
        <rFont val="Arial"/>
        <family val="2"/>
      </rPr>
      <t>Concreto projetado com cimento especial, inclusive aditivo de pega Sigunit STM-35 AF</t>
    </r>
  </si>
  <si>
    <r>
      <rPr>
        <sz val="7"/>
        <rFont val="Arial"/>
        <family val="2"/>
      </rPr>
      <t xml:space="preserve">Cone de ancoragem de cabo de aço com 12 cordoalhas de 1/2", inclusive protensão dos
</t>
    </r>
    <r>
      <rPr>
        <sz val="7"/>
        <rFont val="Arial"/>
        <family val="2"/>
      </rPr>
      <t>cabos</t>
    </r>
  </si>
  <si>
    <r>
      <rPr>
        <sz val="7"/>
        <rFont val="Arial"/>
        <family val="2"/>
      </rPr>
      <t>Conectores diâmetro 16mm (h=10cm), fornecimento e soldagem</t>
    </r>
  </si>
  <si>
    <r>
      <rPr>
        <sz val="7"/>
        <rFont val="Arial"/>
        <family val="2"/>
      </rPr>
      <t>Escoramento contínuo de cavas em estaca prancha de largura até 400 mm</t>
    </r>
  </si>
  <si>
    <r>
      <rPr>
        <sz val="7"/>
        <rFont val="Arial"/>
        <family val="2"/>
      </rPr>
      <t xml:space="preserve">Escoramento de O.A.E. diretamente sobre o solo, inclusive fornecimento e transporte das
</t>
    </r>
    <r>
      <rPr>
        <sz val="7"/>
        <rFont val="Arial"/>
        <family val="2"/>
      </rPr>
      <t>madeiras</t>
    </r>
  </si>
  <si>
    <r>
      <rPr>
        <sz val="7"/>
        <rFont val="Arial"/>
        <family val="2"/>
      </rPr>
      <t xml:space="preserve">Escoramento e cimbramento (pontes e pontilhões), inclusive fornecimento e transporte das
</t>
    </r>
    <r>
      <rPr>
        <sz val="7"/>
        <rFont val="Arial"/>
        <family val="2"/>
      </rPr>
      <t>madeiras</t>
    </r>
  </si>
  <si>
    <r>
      <rPr>
        <sz val="7"/>
        <rFont val="Arial"/>
        <family val="2"/>
      </rPr>
      <t>Estrutura metálica provisória para macaqueamento de laje de ponte</t>
    </r>
  </si>
  <si>
    <r>
      <rPr>
        <sz val="7"/>
        <rFont val="Arial"/>
        <family val="2"/>
      </rPr>
      <t>Formas curvas de madeira sem reutilização, inclusive fornecimento e transporte das madeiras</t>
    </r>
  </si>
  <si>
    <r>
      <rPr>
        <sz val="7"/>
        <rFont val="Arial"/>
        <family val="2"/>
      </rPr>
      <t xml:space="preserve">Formas planas de madeirit meso e superestrutura com 1 reaproveitamento esp. = 14 mm,
</t>
    </r>
    <r>
      <rPr>
        <sz val="7"/>
        <rFont val="Arial"/>
        <family val="2"/>
      </rPr>
      <t>inclusive fornecimento e transporte das madeiras</t>
    </r>
  </si>
  <si>
    <r>
      <rPr>
        <sz val="7"/>
        <rFont val="Arial"/>
        <family val="2"/>
      </rPr>
      <t xml:space="preserve">Formas planas de madeirit meso e superestrutura com 1 reaproveitamento esp. = 17 mm,
</t>
    </r>
    <r>
      <rPr>
        <sz val="7"/>
        <rFont val="Arial"/>
        <family val="2"/>
      </rPr>
      <t>inclusive fornecimento e transporte das madeiras</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</si>
  <si>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</si>
  <si>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</si>
  <si>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</si>
  <si>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Furação, fornecimento e fixação de grampos diam.16 mm com resina epoxi (prof. 50 cm)</t>
    </r>
  </si>
  <si>
    <r>
      <rPr>
        <sz val="7"/>
        <rFont val="Arial"/>
        <family val="2"/>
      </rPr>
      <t>Furação, fornecimento e fixação de grampos 10 mm com resina epoxi</t>
    </r>
  </si>
  <si>
    <r>
      <rPr>
        <sz val="7"/>
        <rFont val="Arial"/>
        <family val="2"/>
      </rPr>
      <t xml:space="preserve">Furação, fornecimento e fixação de grampos 12,5 mm com resina epoxi em vigas pré-
</t>
    </r>
    <r>
      <rPr>
        <sz val="7"/>
        <rFont val="Arial"/>
        <family val="2"/>
      </rPr>
      <t>moldadas</t>
    </r>
  </si>
  <si>
    <r>
      <rPr>
        <sz val="7"/>
        <rFont val="Arial"/>
        <family val="2"/>
      </rPr>
      <t>Guarda corpo em toras de eucalipto conf. projeto</t>
    </r>
  </si>
  <si>
    <r>
      <rPr>
        <sz val="7"/>
        <rFont val="Arial"/>
        <family val="2"/>
      </rPr>
      <t>Guarda corpo padrão (tipo DNIT)</t>
    </r>
  </si>
  <si>
    <r>
      <rPr>
        <sz val="7"/>
        <rFont val="Arial"/>
        <family val="2"/>
      </rPr>
      <t>Hidrojateamento de superfícies metálicas</t>
    </r>
  </si>
  <si>
    <r>
      <rPr>
        <sz val="7"/>
        <rFont val="Arial"/>
        <family val="2"/>
      </rPr>
      <t>Injeção de calda de cimento para chumbamento de tirantes</t>
    </r>
  </si>
  <si>
    <r>
      <rPr>
        <sz val="7"/>
        <rFont val="Arial"/>
        <family val="2"/>
      </rPr>
      <t>SC</t>
    </r>
  </si>
  <si>
    <r>
      <rPr>
        <sz val="7"/>
        <rFont val="Arial"/>
        <family val="2"/>
      </rPr>
      <t>Injeção de epoxi em fissuras, inclusive preparo e montagem de bicos de injeção</t>
    </r>
  </si>
  <si>
    <r>
      <rPr>
        <sz val="7"/>
        <rFont val="Arial"/>
        <family val="2"/>
      </rPr>
      <t>Junta de cantoneira L de 4" x 4" x 3/8"</t>
    </r>
  </si>
  <si>
    <r>
      <rPr>
        <sz val="7"/>
        <rFont val="Arial"/>
        <family val="2"/>
      </rPr>
      <t>Junta de dilatação elástica pré-moldada p/ concreto, tipo fungenband em perfil O-12 de PVC alta densidade, Uniontech ou equival. fornecim./colocação</t>
    </r>
  </si>
  <si>
    <r>
      <rPr>
        <sz val="7"/>
        <rFont val="Arial"/>
        <family val="2"/>
      </rPr>
      <t xml:space="preserve">Junta perfil elastomérico de vedação p/pontes c/abertura média de 25mm ± 10 mm, inclus.
</t>
    </r>
    <r>
      <rPr>
        <sz val="7"/>
        <rFont val="Arial"/>
        <family val="2"/>
      </rPr>
      <t>lábios poliméricos-Marca Ref JEENE-JJ2540 VV (constr.)</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</si>
  <si>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</si>
  <si>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</si>
  <si>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Perfuração de concreto</t>
    </r>
  </si>
  <si>
    <r>
      <rPr>
        <sz val="7"/>
        <rFont val="Arial"/>
        <family val="2"/>
      </rPr>
      <t>Perfuração de rocha para fixação de chumbadores</t>
    </r>
  </si>
  <si>
    <r>
      <rPr>
        <sz val="7"/>
        <rFont val="Arial"/>
        <family val="2"/>
      </rPr>
      <t>Pintura a cal em pontes (2 demãos)</t>
    </r>
  </si>
  <si>
    <r>
      <rPr>
        <sz val="7"/>
        <rFont val="Arial"/>
        <family val="2"/>
      </rPr>
      <t>Ponte provisoria para movimentação de equipamentos de execução de fundação composta de passadiço de madeira sobre estacas de madeira</t>
    </r>
  </si>
  <si>
    <r>
      <rPr>
        <sz val="7"/>
        <rFont val="Arial"/>
        <family val="2"/>
      </rPr>
      <t>Recuperação estrutural com uso de argamassa polimérica (espessura média=3,5cm)</t>
    </r>
  </si>
  <si>
    <r>
      <rPr>
        <sz val="7"/>
        <rFont val="Arial"/>
        <family val="2"/>
      </rPr>
      <t>Tirante de Aço CA-50, diâmetro de 25mm (1"), para comprimentos até 6m</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</si>
  <si>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</si>
  <si>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</si>
  <si>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</si>
  <si>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Tirante protendido em Aço GEWI 50/55 ou similar, diâmetro de 32mm</t>
    </r>
  </si>
  <si>
    <r>
      <rPr>
        <sz val="7"/>
        <rFont val="Arial"/>
        <family val="2"/>
      </rPr>
      <t>Aquisição de solo de jazida comercial (saibreira)</t>
    </r>
  </si>
  <si>
    <r>
      <rPr>
        <sz val="7"/>
        <rFont val="Arial"/>
        <family val="2"/>
      </rPr>
      <t>Bonificação de 15,28% sobre aquisição de materiais</t>
    </r>
  </si>
  <si>
    <r>
      <rPr>
        <sz val="7"/>
        <rFont val="Arial"/>
        <family val="2"/>
      </rPr>
      <t>Carga de material de 1ª categoria em Vias Urbanas</t>
    </r>
  </si>
  <si>
    <r>
      <rPr>
        <sz val="7"/>
        <rFont val="Arial"/>
        <family val="2"/>
      </rPr>
      <t>Carga de material de 2ª categoria (solo, areia, brita, excl. rocha escavada) em Vias Urbanas</t>
    </r>
  </si>
  <si>
    <r>
      <rPr>
        <sz val="7"/>
        <rFont val="Arial"/>
        <family val="2"/>
      </rPr>
      <t>Carga de material de 3ª categoria (rocha) em Vias Urbanas</t>
    </r>
  </si>
  <si>
    <r>
      <rPr>
        <sz val="7"/>
        <rFont val="Arial"/>
        <family val="2"/>
      </rPr>
      <t>Compactação de aterros 100% PI em Vias Urbanas</t>
    </r>
  </si>
  <si>
    <r>
      <rPr>
        <sz val="7"/>
        <rFont val="Arial"/>
        <family val="2"/>
      </rPr>
      <t>Compactação de aterros 100% PN em Vias Urbanas</t>
    </r>
  </si>
  <si>
    <r>
      <rPr>
        <sz val="7"/>
        <rFont val="Arial"/>
        <family val="2"/>
      </rPr>
      <t>Escalonamento de taludes com escavadeira em Vias Urbanas</t>
    </r>
  </si>
  <si>
    <r>
      <rPr>
        <sz val="7"/>
        <rFont val="Arial"/>
        <family val="2"/>
      </rPr>
      <t>Escavação, carga de material de 3ª categoria (fogo controlado) em Vias Urbanas</t>
    </r>
  </si>
  <si>
    <r>
      <rPr>
        <sz val="7"/>
        <rFont val="Arial"/>
        <family val="2"/>
      </rPr>
      <t>Escavação e carga de material de barreira (remoção) em Vias Urbanas</t>
    </r>
  </si>
  <si>
    <r>
      <rPr>
        <sz val="7"/>
        <rFont val="Arial"/>
        <family val="2"/>
      </rPr>
      <t>Escavação e carga de material de 1ª categoria com escavadeira em Vias Urbanas</t>
    </r>
  </si>
  <si>
    <r>
      <rPr>
        <sz val="7"/>
        <rFont val="Arial"/>
        <family val="2"/>
      </rPr>
      <t>Escavação e carga de material de 2ª categoria com escavadeira em Vias Urbanas</t>
    </r>
  </si>
  <si>
    <r>
      <rPr>
        <sz val="7"/>
        <rFont val="Arial"/>
        <family val="2"/>
      </rPr>
      <t>Escavação e carga de material de 3ª categoria (H bancada &gt;1,0 m) em Vias Urbanas</t>
    </r>
  </si>
  <si>
    <r>
      <rPr>
        <sz val="7"/>
        <rFont val="Arial"/>
        <family val="2"/>
      </rPr>
      <t>Fragmentação de rocha (fogacheamento) em Vias Urbanas</t>
    </r>
  </si>
  <si>
    <r>
      <rPr>
        <sz val="7"/>
        <rFont val="Arial"/>
        <family val="2"/>
      </rPr>
      <t>Limpeza de acostamento em Vias Urbanas</t>
    </r>
  </si>
  <si>
    <r>
      <rPr>
        <sz val="7"/>
        <rFont val="Arial"/>
        <family val="2"/>
      </rPr>
      <t xml:space="preserve">Limpeza e desmatamento em área alagada (pântano) com ferr. man., incl. moto serra em Vias
</t>
    </r>
    <r>
      <rPr>
        <sz val="7"/>
        <rFont val="Arial"/>
        <family val="2"/>
      </rPr>
      <t>Urbanas</t>
    </r>
  </si>
  <si>
    <r>
      <rPr>
        <sz val="7"/>
        <rFont val="Arial"/>
        <family val="2"/>
      </rPr>
      <t>Pré-fissuramento de taludes de rocha em Vias Urbanas</t>
    </r>
  </si>
  <si>
    <r>
      <rPr>
        <sz val="7"/>
        <rFont val="Arial"/>
        <family val="2"/>
      </rPr>
      <t>Recomposição vegetal de jazidas, empréstimos e bota-fora em Vias Urbanas</t>
    </r>
  </si>
  <si>
    <r>
      <rPr>
        <sz val="7"/>
        <rFont val="Arial"/>
        <family val="2"/>
      </rPr>
      <t xml:space="preserve">Transporte horizontal com trator de lâmina de material de 1ª cat. DMTaté 50m em Vias
</t>
    </r>
    <r>
      <rPr>
        <sz val="7"/>
        <rFont val="Arial"/>
        <family val="2"/>
      </rPr>
      <t>Urbanas</t>
    </r>
  </si>
  <si>
    <r>
      <rPr>
        <sz val="7"/>
        <rFont val="Arial"/>
        <family val="2"/>
      </rPr>
      <t>Base de brita graduada, inclusive fornecimento, exclusive transporte da brita em Vias Urbanas</t>
    </r>
  </si>
  <si>
    <r>
      <rPr>
        <sz val="7"/>
        <rFont val="Arial"/>
        <family val="2"/>
      </rPr>
      <t>Base de brita 1, inclusive fornecimento, exclusive transporte da brita em Vias Urbanas</t>
    </r>
  </si>
  <si>
    <r>
      <rPr>
        <sz val="7"/>
        <rFont val="Arial"/>
        <family val="2"/>
      </rPr>
      <t xml:space="preserve">Base de solo brita, 50% em peso, inclusive fornecimento, exclusive transporte da brita em Vias
</t>
    </r>
    <r>
      <rPr>
        <sz val="7"/>
        <rFont val="Arial"/>
        <family val="2"/>
      </rPr>
      <t>Urbanas</t>
    </r>
  </si>
  <si>
    <r>
      <rPr>
        <sz val="7"/>
        <rFont val="Arial"/>
        <family val="2"/>
      </rPr>
      <t>Demolição e remoção de pavimento asfáltico em Vias Urbanas</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</si>
  <si>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</si>
  <si>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 xml:space="preserve">Fresagem de pavimento asfáltico a frio, esp=5cm, exclusive transporte de materiais em Vias
</t>
    </r>
    <r>
      <rPr>
        <sz val="7"/>
        <rFont val="Arial"/>
        <family val="2"/>
      </rPr>
      <t>Urbanas</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</si>
  <si>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</si>
  <si>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</si>
  <si>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</si>
  <si>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</si>
  <si>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</si>
  <si>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</si>
  <si>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 xml:space="preserve">Pintura de ligação inclusive fornecimento e transporte comercial do material betuminoso em
</t>
    </r>
    <r>
      <rPr>
        <sz val="7"/>
        <rFont val="Arial"/>
        <family val="2"/>
      </rPr>
      <t>Vias Urbanas</t>
    </r>
  </si>
  <si>
    <r>
      <rPr>
        <sz val="7"/>
        <rFont val="Arial"/>
        <family val="2"/>
      </rPr>
      <t>Remoção de capa asfáltica em TSS, TSD, ou TST exclusive transporte em Vias Urbanas</t>
    </r>
  </si>
  <si>
    <r>
      <rPr>
        <sz val="7"/>
        <rFont val="Arial"/>
        <family val="2"/>
      </rPr>
      <t>Remoção de meio fio em Vias Urbanas</t>
    </r>
  </si>
  <si>
    <r>
      <rPr>
        <sz val="7"/>
        <rFont val="Arial"/>
        <family val="2"/>
      </rPr>
      <t>Remoção de pavimentação poliédrica em Vias Urbanas</t>
    </r>
  </si>
  <si>
    <r>
      <rPr>
        <sz val="7"/>
        <rFont val="Arial"/>
        <family val="2"/>
      </rPr>
      <t>Remoção e reassentamento de blocos de concreto, inclusive perdas em Vias Urbanas</t>
    </r>
  </si>
  <si>
    <r>
      <rPr>
        <sz val="7"/>
        <rFont val="Arial"/>
        <family val="2"/>
      </rPr>
      <t>Remoção e reassentamento de paralelepípedos, inclusive perdas em Vias Urbanas</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</si>
  <si>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</si>
  <si>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</si>
  <si>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</si>
  <si>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</si>
  <si>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Alvenaria de bloco (39 x 19 x 19) cm espessura 19 cm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</si>
  <si>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</si>
  <si>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</si>
  <si>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Alvenaria de pedra  de mão (junta seca), inclusive transporte da pedra em Vias Urbanas</t>
    </r>
  </si>
  <si>
    <r>
      <rPr>
        <sz val="7"/>
        <rFont val="Arial"/>
        <family val="2"/>
      </rPr>
      <t xml:space="preserve">Andaime de madeira para altura até 7 m, compreendendo montagem e desmontagem em Vias
</t>
    </r>
    <r>
      <rPr>
        <sz val="7"/>
        <rFont val="Arial"/>
        <family val="2"/>
      </rPr>
      <t>Urbanas</t>
    </r>
  </si>
  <si>
    <r>
      <rPr>
        <sz val="7"/>
        <rFont val="Arial"/>
        <family val="2"/>
      </rPr>
      <t>Andaime suspenso em madeira, inclusive montagem e desmontagem em Vias Urbanas</t>
    </r>
  </si>
  <si>
    <r>
      <rPr>
        <sz val="7"/>
        <rFont val="Arial"/>
        <family val="2"/>
      </rPr>
      <t>Apicoamento manual de superfície de concreto em Vias Urbanas</t>
    </r>
  </si>
  <si>
    <r>
      <rPr>
        <sz val="7"/>
        <rFont val="Arial"/>
        <family val="2"/>
      </rPr>
      <t>Apiloamento manual em Vias Urbanas</t>
    </r>
  </si>
  <si>
    <r>
      <rPr>
        <sz val="7"/>
        <rFont val="Arial"/>
        <family val="2"/>
      </rPr>
      <t>Argamassa cimento e areia traço 1:4 em Vias Urbanas</t>
    </r>
  </si>
  <si>
    <r>
      <rPr>
        <sz val="7"/>
        <rFont val="Arial"/>
        <family val="2"/>
      </rPr>
      <t>Argamassa cimento (nata) em Vias Urbanas</t>
    </r>
  </si>
  <si>
    <r>
      <rPr>
        <sz val="7"/>
        <rFont val="Arial"/>
        <family val="2"/>
      </rPr>
      <t>Argamassa de cimento e areia, traço 1:4, consumo de cimento 400 kg/m³ em Vias Urbanas</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</si>
  <si>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</si>
  <si>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</si>
  <si>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Berço em brita para BSTC diâm. = 0,40 m em Vias Urbanas</t>
    </r>
  </si>
  <si>
    <r>
      <rPr>
        <sz val="7"/>
        <rFont val="Arial"/>
        <family val="2"/>
      </rPr>
      <t>Berço em brita para BSTC diâm. = 0,60 m em Vias Urbanas</t>
    </r>
  </si>
  <si>
    <r>
      <rPr>
        <sz val="7"/>
        <rFont val="Arial"/>
        <family val="2"/>
      </rPr>
      <t>Berço em brita para BSTC diam. = 0,80 m em Vias Urbanas</t>
    </r>
  </si>
  <si>
    <r>
      <rPr>
        <sz val="7"/>
        <rFont val="Arial"/>
        <family val="2"/>
      </rPr>
      <t>Boca de BDCC 2,00 x 1,20m conforme projeto em Vias Urbanas</t>
    </r>
  </si>
  <si>
    <r>
      <rPr>
        <sz val="7"/>
        <rFont val="Arial"/>
        <family val="2"/>
      </rPr>
      <t>Boca de BDCC 2,00 x 2,50 m em Vias Urbanas</t>
    </r>
  </si>
  <si>
    <r>
      <rPr>
        <sz val="7"/>
        <rFont val="Arial"/>
        <family val="2"/>
      </rPr>
      <t>Boca de BSCC 2,50 x 2,50 m, projeto DNIT em Vias Urbanas</t>
    </r>
  </si>
  <si>
    <r>
      <rPr>
        <sz val="7"/>
        <rFont val="Arial"/>
        <family val="2"/>
      </rPr>
      <t>Boca de lobo simples em blocos pré-moldados CR(0,40 x 0,80 m) em Vias Urbanas</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</si>
  <si>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</si>
  <si>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</si>
  <si>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Caiação de meio fios, sarjetas, etc. em Vias Urbanas</t>
    </r>
  </si>
  <si>
    <r>
      <rPr>
        <sz val="7"/>
        <rFont val="Arial"/>
        <family val="2"/>
      </rPr>
      <t>Caixa Boca de Lobo em bloco pré-moldado para diâm. = 0,60m (1,00 x 1,00m) CBL2 (Vias Urbanas)</t>
    </r>
  </si>
  <si>
    <r>
      <rPr>
        <sz val="7"/>
        <rFont val="Arial"/>
        <family val="2"/>
      </rPr>
      <t>Caixa Boca de Lobo em bloco pré-moldado para diâm. = 0,80m (1,20 x 1,20m) (Vias Urbanas)</t>
    </r>
  </si>
  <si>
    <r>
      <rPr>
        <sz val="7"/>
        <rFont val="Arial"/>
        <family val="2"/>
      </rPr>
      <t>Caixa Boca de Lobo em bloco pré-moldado para diâm. = 1,20m(1,50 x 1,50m) (Vias Urbanas)</t>
    </r>
  </si>
  <si>
    <r>
      <rPr>
        <sz val="7"/>
        <rFont val="Arial"/>
        <family val="2"/>
      </rPr>
      <t xml:space="preserve">Caixa Boca de Lobo em bloco pré-moldado para diâm.= 0,30m e 0,40m (0,80 x 0,80m) (Vias
</t>
    </r>
    <r>
      <rPr>
        <sz val="7"/>
        <rFont val="Arial"/>
        <family val="2"/>
      </rPr>
      <t>Urbanas)</t>
    </r>
  </si>
  <si>
    <r>
      <rPr>
        <sz val="7"/>
        <rFont val="Arial"/>
        <family val="2"/>
      </rPr>
      <t>Caixa Boca de Lobo em bloco pré-moldado 1,20 x 1,20m em Vias Urbanas</t>
    </r>
  </si>
  <si>
    <r>
      <rPr>
        <sz val="7"/>
        <rFont val="Arial"/>
        <family val="2"/>
      </rPr>
      <t>Caixa coletora concreto armado H= 2,00m, inclusive escavação em Vias Urbanas</t>
    </r>
  </si>
  <si>
    <r>
      <rPr>
        <sz val="7"/>
        <rFont val="Arial"/>
        <family val="2"/>
      </rPr>
      <t>Caixa coletora concreto armado H= 2,50m, inclusive escavação em Vias Urbanas</t>
    </r>
  </si>
  <si>
    <r>
      <rPr>
        <sz val="7"/>
        <rFont val="Arial"/>
        <family val="2"/>
      </rPr>
      <t>Caixa coletora em bloco pré-moldado para d=0,60m (1,00 x 1,00m) em Vias Urbanas</t>
    </r>
  </si>
  <si>
    <r>
      <rPr>
        <sz val="7"/>
        <rFont val="Arial"/>
        <family val="2"/>
      </rPr>
      <t>Caixa coletora em bloco pré-moldado para d=0,80m (1,20 x 1,20m) em Vias Urbanas</t>
    </r>
  </si>
  <si>
    <r>
      <rPr>
        <sz val="7"/>
        <rFont val="Arial"/>
        <family val="2"/>
      </rPr>
      <t>Caixa de concreto para BSTC diâmetro 0,40 m H=1,60 m em Vias Urbanas</t>
    </r>
  </si>
  <si>
    <r>
      <rPr>
        <sz val="7"/>
        <rFont val="Arial"/>
        <family val="2"/>
      </rPr>
      <t>Caixa de concreto para BSTC diâmetro 0,60m H=2,00m em Vias Urbanas</t>
    </r>
  </si>
  <si>
    <r>
      <rPr>
        <sz val="7"/>
        <rFont val="Arial"/>
        <family val="2"/>
      </rPr>
      <t>Caixa de concreto para BSTC diâmetro 0,80m H=2,50m em Vias Urbanas</t>
    </r>
  </si>
  <si>
    <r>
      <rPr>
        <sz val="7"/>
        <rFont val="Arial"/>
        <family val="2"/>
      </rPr>
      <t>Caixa de concreto para BSTC diâmetro 1,00m H=3,00m em Vias Urbanas</t>
    </r>
  </si>
  <si>
    <r>
      <rPr>
        <sz val="7"/>
        <rFont val="Arial"/>
        <family val="2"/>
      </rPr>
      <t xml:space="preserve">Caixa de passagem em bloco pré-moldado para d=0,30 e 0,40m (0,80x0,80m) em Vias
</t>
    </r>
    <r>
      <rPr>
        <sz val="7"/>
        <rFont val="Arial"/>
        <family val="2"/>
      </rPr>
      <t>Urbanas</t>
    </r>
  </si>
  <si>
    <r>
      <rPr>
        <sz val="7"/>
        <rFont val="Arial"/>
        <family val="2"/>
      </rPr>
      <t>Caixa de passagem em bloco pré-moldado para d=0,60m (1,00x1,00m) em Vias Urbanas</t>
    </r>
  </si>
  <si>
    <r>
      <rPr>
        <sz val="7"/>
        <rFont val="Arial"/>
        <family val="2"/>
      </rPr>
      <t>Caixa de passagem em bloco pré-moldado para d=0,80m (1,20 x 1,20m) em Vias Urbanas</t>
    </r>
  </si>
  <si>
    <r>
      <rPr>
        <sz val="7"/>
        <rFont val="Arial"/>
        <family val="2"/>
      </rPr>
      <t>Caixa de passagem em bloco pré-moldado para d=1,00m (1,30 x 1,30m) em Vias Urbanas</t>
    </r>
  </si>
  <si>
    <r>
      <rPr>
        <sz val="7"/>
        <rFont val="Arial"/>
        <family val="2"/>
      </rPr>
      <t>Caixa de passagem em bloco pré-moldado para d=1,20m (1,50 x 1,50m) em Vias Urbanas</t>
    </r>
  </si>
  <si>
    <r>
      <rPr>
        <sz val="7"/>
        <rFont val="Arial"/>
        <family val="2"/>
      </rPr>
      <t>Caixa de passagem para tubos de D=0,40m H=1,10m em Vias Urbanas</t>
    </r>
  </si>
  <si>
    <r>
      <rPr>
        <sz val="7"/>
        <rFont val="Arial"/>
        <family val="2"/>
      </rPr>
      <t>Caixa de passagem para tubos de D=0,60m H=1,30m em Vias Urbanas</t>
    </r>
  </si>
  <si>
    <r>
      <rPr>
        <sz val="7"/>
        <rFont val="Arial"/>
        <family val="2"/>
      </rPr>
      <t>Caixa de passagem para tubos de D=0,80m H=1,50m em Vias Urbanas</t>
    </r>
  </si>
  <si>
    <r>
      <rPr>
        <sz val="7"/>
        <rFont val="Arial"/>
        <family val="2"/>
      </rPr>
      <t>Caixa de passagem para tubos de D=1,00m H=1,80m em Vias Urbanas</t>
    </r>
  </si>
  <si>
    <r>
      <rPr>
        <sz val="7"/>
        <rFont val="Arial"/>
        <family val="2"/>
      </rPr>
      <t>Caixa de passagem (2,50 x 2,50m) em Vias Urbanas</t>
    </r>
  </si>
  <si>
    <r>
      <rPr>
        <sz val="7"/>
        <rFont val="Arial"/>
        <family val="2"/>
      </rPr>
      <t>Caixa para rede de dutos dimensões 100 x100 x100 cm, em Vias Urbanas</t>
    </r>
  </si>
  <si>
    <r>
      <rPr>
        <sz val="7"/>
        <rFont val="Arial"/>
        <family val="2"/>
      </rPr>
      <t>Caixa para rede de dutos dimensões 60 x 60 x 60 cm, em Vias Urbanas</t>
    </r>
  </si>
  <si>
    <r>
      <rPr>
        <sz val="7"/>
        <rFont val="Arial"/>
        <family val="2"/>
      </rPr>
      <t>Caixa ralo com grelha de concreto em blocos pré-moldados - CRG - Vias Urbanas</t>
    </r>
  </si>
  <si>
    <r>
      <rPr>
        <sz val="7"/>
        <rFont val="Arial"/>
        <family val="2"/>
      </rPr>
      <t>Caixa ralo de elementos pré-moldados em concreto (tudo incluído) em Vias Urbanas</t>
    </r>
  </si>
  <si>
    <r>
      <rPr>
        <sz val="7"/>
        <rFont val="Arial"/>
        <family val="2"/>
      </rPr>
      <t>Caixa ralo em blocos pré-moldados e grelha articulada em FFA em Vias Urbanas</t>
    </r>
  </si>
  <si>
    <r>
      <rPr>
        <sz val="7"/>
        <rFont val="Arial"/>
        <family val="2"/>
      </rPr>
      <t>Canaleta com grelha DP-1, inclusive transporte da grelha em Vias Urbanas</t>
    </r>
  </si>
  <si>
    <r>
      <rPr>
        <sz val="7"/>
        <rFont val="Arial"/>
        <family val="2"/>
      </rPr>
      <t xml:space="preserve">Canaleta de concreto, com forma retangular inclusive caiação - parede 12 cm em Vias
</t>
    </r>
    <r>
      <rPr>
        <sz val="7"/>
        <rFont val="Arial"/>
        <family val="2"/>
      </rPr>
      <t>Urbanas</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</si>
  <si>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</si>
  <si>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</si>
  <si>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Cerca de tela de arame galvanizado h=1,20m em Vias Urbanas</t>
    </r>
  </si>
  <si>
    <r>
      <rPr>
        <sz val="7"/>
        <rFont val="Arial"/>
        <family val="2"/>
      </rPr>
      <t xml:space="preserve">Cerca em tela revestida em PVC com mourões de concreto, fornecimento e execução em Vias
</t>
    </r>
    <r>
      <rPr>
        <sz val="7"/>
        <rFont val="Arial"/>
        <family val="2"/>
      </rPr>
      <t>Urbanas</t>
    </r>
  </si>
  <si>
    <r>
      <rPr>
        <sz val="7"/>
        <rFont val="Arial"/>
        <family val="2"/>
      </rPr>
      <t>Chapisco com argamassa de cimento e areia 1:3 em Vias Urbanas</t>
    </r>
  </si>
  <si>
    <r>
      <rPr>
        <sz val="7"/>
        <rFont val="Arial"/>
        <family val="2"/>
      </rPr>
      <t>Chapisco com argamassa de cimento e pedrisco 1:4 em Vias Urbanas</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</si>
  <si>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</si>
  <si>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</si>
  <si>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</si>
  <si>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</si>
  <si>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 xml:space="preserve">Coleta drenante (1,00x1,00) m c/ geotêxtil não tecido RT 16kn/m, inclusive transporte da brita
</t>
    </r>
    <r>
      <rPr>
        <sz val="7"/>
        <rFont val="Arial"/>
        <family val="2"/>
      </rPr>
      <t>em Vias Urbanas</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</si>
  <si>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</si>
  <si>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Concreto de regularização em Vias Urbanas</t>
    </r>
  </si>
  <si>
    <r>
      <rPr>
        <sz val="7"/>
        <rFont val="Arial"/>
        <family val="2"/>
      </rPr>
      <t>Concreto estrutural fck = 20,0 MPa com plastificante em Vias Urbanas</t>
    </r>
  </si>
  <si>
    <r>
      <rPr>
        <sz val="7"/>
        <rFont val="Arial"/>
        <family val="2"/>
      </rPr>
      <t>Concreto estrutural fck = 20,0 MPa em Vias Urbanas</t>
    </r>
  </si>
  <si>
    <r>
      <rPr>
        <sz val="7"/>
        <rFont val="Arial"/>
        <family val="2"/>
      </rPr>
      <t>Concreto estrutural fck = 25,0 MPa com plastificante em Vias Urbanas</t>
    </r>
  </si>
  <si>
    <r>
      <rPr>
        <sz val="7"/>
        <rFont val="Arial"/>
        <family val="2"/>
      </rPr>
      <t>Concreto estrutural fck = 25,0 MPa em Vias Urbanas</t>
    </r>
  </si>
  <si>
    <r>
      <rPr>
        <sz val="7"/>
        <rFont val="Arial"/>
        <family val="2"/>
      </rPr>
      <t>Concreto estrutural fck = 30,0 MPa com plastificante em Vias Urbanas</t>
    </r>
  </si>
  <si>
    <r>
      <rPr>
        <sz val="7"/>
        <rFont val="Arial"/>
        <family val="2"/>
      </rPr>
      <t>Concreto estrutural fck = 30,0 MPa em Vias Urbanas</t>
    </r>
  </si>
  <si>
    <r>
      <rPr>
        <sz val="7"/>
        <rFont val="Arial"/>
        <family val="2"/>
      </rPr>
      <t xml:space="preserve">Concreto estrutural fck = 35,0 MPa com micro-silica e Sikacrete ou equivalente em Vias
</t>
    </r>
    <r>
      <rPr>
        <sz val="7"/>
        <rFont val="Arial"/>
        <family val="2"/>
      </rPr>
      <t>Urbanas</t>
    </r>
  </si>
  <si>
    <r>
      <rPr>
        <sz val="7"/>
        <rFont val="Arial"/>
        <family val="2"/>
      </rPr>
      <t>Concreto submerso fck = 20,0 MPa em Vias Urbanas</t>
    </r>
  </si>
  <si>
    <r>
      <rPr>
        <sz val="7"/>
        <rFont val="Arial"/>
        <family val="2"/>
      </rPr>
      <t xml:space="preserve">Corpo BDTC (grota) diâmetro 0,60 m CA-1 MF exclusive escavação e reaterro, inclusive
</t>
    </r>
    <r>
      <rPr>
        <sz val="7"/>
        <rFont val="Arial"/>
        <family val="2"/>
      </rPr>
      <t>transporte do tubo em Vias Urbanas</t>
    </r>
  </si>
  <si>
    <r>
      <rPr>
        <sz val="7"/>
        <rFont val="Arial"/>
        <family val="2"/>
      </rPr>
      <t xml:space="preserve">Corpo BDTC (grota) diâmetro 0,60 m CA-1 PB exclusive escavação e reaterro, inclusive
</t>
    </r>
    <r>
      <rPr>
        <sz val="7"/>
        <rFont val="Arial"/>
        <family val="2"/>
      </rPr>
      <t>transporte do tubo em Vias Urbanas</t>
    </r>
  </si>
  <si>
    <r>
      <rPr>
        <sz val="7"/>
        <rFont val="Arial"/>
        <family val="2"/>
      </rPr>
      <t>Corpo BDTC (grota) diâmetro 0,60 m CA-2 MF exclusive escavação e reaterro, inclusive transporte do tubo em Vias Urbanas</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</si>
  <si>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</si>
  <si>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</si>
  <si>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 xml:space="preserve">Corpo BDTC (grota) diâmetro 0,80 m CA-1 PB exclusive escavação e reaterro, inclusive
</t>
    </r>
    <r>
      <rPr>
        <sz val="7"/>
        <rFont val="Arial"/>
        <family val="2"/>
      </rPr>
      <t>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</si>
  <si>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</si>
  <si>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</si>
  <si>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</si>
  <si>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</si>
  <si>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</si>
  <si>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</si>
  <si>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</si>
  <si>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</si>
  <si>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</si>
  <si>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</si>
  <si>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 xml:space="preserve">Corpo BSTC diâmetro 0,20 m C.S. MF inclusive escavação, reaterro e transporte do tubo em
</t>
    </r>
    <r>
      <rPr>
        <sz val="7"/>
        <rFont val="Arial"/>
        <family val="2"/>
      </rPr>
      <t>Vias Urbanas</t>
    </r>
  </si>
  <si>
    <r>
      <rPr>
        <sz val="7"/>
        <rFont val="Arial"/>
        <family val="2"/>
      </rPr>
      <t xml:space="preserve">Corpo BSTC diâmetro 0,20 m C.S. PB inclusive escavação, reaterro e transporte do tubo em
</t>
    </r>
    <r>
      <rPr>
        <sz val="7"/>
        <rFont val="Arial"/>
        <family val="2"/>
      </rPr>
      <t>Vias Urbanas</t>
    </r>
  </si>
  <si>
    <r>
      <rPr>
        <sz val="7"/>
        <rFont val="Arial"/>
        <family val="2"/>
      </rPr>
      <t xml:space="preserve">Corpo BSTC diâmetro 0,30 m C.S. MF inclusive escavação, reaterro e transporte do tubo em
</t>
    </r>
    <r>
      <rPr>
        <sz val="7"/>
        <rFont val="Arial"/>
        <family val="2"/>
      </rPr>
      <t>Vias Urbanas</t>
    </r>
  </si>
  <si>
    <r>
      <rPr>
        <sz val="7"/>
        <rFont val="Arial"/>
        <family val="2"/>
      </rPr>
      <t xml:space="preserve">Corpo BSTC diâmetro 0,40 m C.S. MF inclusive escavação, reaterro e transporte do tubo em
</t>
    </r>
    <r>
      <rPr>
        <sz val="7"/>
        <rFont val="Arial"/>
        <family val="2"/>
      </rPr>
      <t>Vias Urbanas</t>
    </r>
  </si>
  <si>
    <r>
      <rPr>
        <sz val="7"/>
        <rFont val="Arial"/>
        <family val="2"/>
      </rPr>
      <t xml:space="preserve">Corpo BSTC diâmetro 0,40 m C.S. PB inclusive escavação, reaterro e transporte do tubo em
</t>
    </r>
    <r>
      <rPr>
        <sz val="7"/>
        <rFont val="Arial"/>
        <family val="2"/>
      </rPr>
      <t>Vias Urbanas</t>
    </r>
  </si>
  <si>
    <r>
      <rPr>
        <sz val="7"/>
        <rFont val="Arial"/>
        <family val="2"/>
      </rPr>
      <t xml:space="preserve">Corpo BSTC diâmetro 0,60 m C.S. MF inclusive escavação, reaterro e transporte do tubo em
</t>
    </r>
    <r>
      <rPr>
        <sz val="7"/>
        <rFont val="Arial"/>
        <family val="2"/>
      </rPr>
      <t>Vias Urbanas</t>
    </r>
  </si>
  <si>
    <r>
      <rPr>
        <sz val="7"/>
        <rFont val="Arial"/>
        <family val="2"/>
      </rPr>
      <t xml:space="preserve">Corpo BSTC diâmetro 0,60 m C.S. PB inclusive escavação, reaterro e transporte do tubo em
</t>
    </r>
    <r>
      <rPr>
        <sz val="7"/>
        <rFont val="Arial"/>
        <family val="2"/>
      </rPr>
      <t>Vias Urbanas</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</si>
  <si>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</si>
  <si>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Corpo BSTC (greide) diâmetro 0,40 m CA-1 MF inclusive escavação, reaterro e transporte do tubo em Vias Urbanas</t>
    </r>
  </si>
  <si>
    <r>
      <rPr>
        <sz val="7"/>
        <rFont val="Arial"/>
        <family val="2"/>
      </rPr>
      <t xml:space="preserve">Corpo BSTC (greide) diâmetro 0,60 m CA-1 MF inclusive escavação, reaterro e transporte do
</t>
    </r>
    <r>
      <rPr>
        <sz val="7"/>
        <rFont val="Arial"/>
        <family val="2"/>
      </rPr>
      <t>tubo em Vias Urbanas</t>
    </r>
  </si>
  <si>
    <r>
      <rPr>
        <sz val="7"/>
        <rFont val="Arial"/>
        <family val="2"/>
      </rPr>
      <t xml:space="preserve">Corpo BSTC (greide) diâmetro 0,60 m CA-1 PB inclusive escavação, reaterro e transporte do
</t>
    </r>
    <r>
      <rPr>
        <sz val="7"/>
        <rFont val="Arial"/>
        <family val="2"/>
      </rPr>
      <t>tubo em Vias 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</si>
  <si>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</si>
  <si>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</si>
  <si>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</si>
  <si>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 xml:space="preserve">Corpo BSTC (greide) diâmetro 0,80 m CA-2 PB inclusive escavação, reaterro e transporte do
</t>
    </r>
    <r>
      <rPr>
        <sz val="7"/>
        <rFont val="Arial"/>
        <family val="2"/>
      </rPr>
      <t>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</si>
  <si>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</si>
  <si>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</si>
  <si>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</si>
  <si>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</si>
  <si>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</si>
  <si>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</si>
  <si>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</si>
  <si>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</si>
  <si>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</si>
  <si>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</si>
  <si>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</si>
  <si>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</si>
  <si>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</si>
  <si>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</si>
  <si>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 xml:space="preserve">Corpo BSTC (grota) diâmetro 1,20 m CA-1 MF exclusive escavação e reaterro, inclusive
</t>
    </r>
    <r>
      <rPr>
        <sz val="7"/>
        <rFont val="Arial"/>
        <family val="2"/>
      </rPr>
      <t>transporte do tubo em Vias Urbanas</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</si>
  <si>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</si>
  <si>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</si>
  <si>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</si>
  <si>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Corpo BSTC (grota) diâmetro 1,20 m CA-3 MF exclusive escavação e reaterro, inclusive transporte do tubo em Vias Urbanas</t>
    </r>
  </si>
  <si>
    <r>
      <rPr>
        <sz val="7"/>
        <rFont val="Arial"/>
        <family val="2"/>
      </rPr>
      <t xml:space="preserve">Corpo BSTC (grota) diâmetro 1,50 m CA-1 PB exclusive escavação e reaterro, inclusive
</t>
    </r>
    <r>
      <rPr>
        <sz val="7"/>
        <rFont val="Arial"/>
        <family val="2"/>
      </rPr>
      <t>transporte do tubo em Vias Urbanas</t>
    </r>
  </si>
  <si>
    <r>
      <rPr>
        <sz val="7"/>
        <rFont val="Arial"/>
        <family val="2"/>
      </rPr>
      <t xml:space="preserve">Corpo BSTC (grota) diâmetro 1,50 m CA-2 MF exclusive escavação e reaterro, inclusive
</t>
    </r>
    <r>
      <rPr>
        <sz val="7"/>
        <rFont val="Arial"/>
        <family val="2"/>
      </rPr>
      <t>transporte do tubo em Vias Urbanas</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</si>
  <si>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</si>
  <si>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</si>
  <si>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</si>
  <si>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 xml:space="preserve">Corpo BTTC (grota) diâmetro 0,60 m CA-2 PB exclusive escavação e reaterro, inclusive
</t>
    </r>
    <r>
      <rPr>
        <sz val="7"/>
        <rFont val="Arial"/>
        <family val="2"/>
      </rPr>
      <t>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</si>
  <si>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</si>
  <si>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</si>
  <si>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</si>
  <si>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</si>
  <si>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</si>
  <si>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</si>
  <si>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</si>
  <si>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</si>
  <si>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</si>
  <si>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</si>
  <si>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</si>
  <si>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</si>
  <si>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</si>
  <si>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Corpo de BDCC 1,00 x 1,00 m em Vias Urbanas</t>
    </r>
  </si>
  <si>
    <r>
      <rPr>
        <sz val="7"/>
        <rFont val="Arial"/>
        <family val="2"/>
      </rPr>
      <t>Corpo de BDCC 1,50 x 1,50 m projeto DNIT para 2,50 &lt; H &lt; 5,00 m em Vias Urbanas</t>
    </r>
  </si>
  <si>
    <r>
      <rPr>
        <sz val="7"/>
        <rFont val="Arial"/>
        <family val="2"/>
      </rPr>
      <t>Corpo de BDCC 2,00 x 1,20 m -  tudo incluido conforme projeto em Vias Urbanas</t>
    </r>
  </si>
  <si>
    <r>
      <rPr>
        <sz val="7"/>
        <rFont val="Arial"/>
        <family val="2"/>
      </rPr>
      <t>Corpo de BDCC 2,00 x 2,00 m projeto DNIT para H &lt; = 2,50 m em Vias Urbanas</t>
    </r>
  </si>
  <si>
    <r>
      <rPr>
        <sz val="7"/>
        <rFont val="Arial"/>
        <family val="2"/>
      </rPr>
      <t>Corpo de BDCC 2,00 x 2,00 m projeto DNIT para 2,50 &lt; H &lt; 5,00 m em Vias Urbanas</t>
    </r>
  </si>
  <si>
    <r>
      <rPr>
        <sz val="7"/>
        <rFont val="Arial"/>
        <family val="2"/>
      </rPr>
      <t>Corpo de BDCC 2,00 x 2,50 m em Vias Urbanas</t>
    </r>
  </si>
  <si>
    <r>
      <rPr>
        <sz val="7"/>
        <rFont val="Arial"/>
        <family val="2"/>
      </rPr>
      <t>Corpo de BDCC 2,00 x 3,00 m projeto DNIT p/ 2,50 &lt; H &lt; 5,00 m em Vias Urbanas</t>
    </r>
  </si>
  <si>
    <r>
      <rPr>
        <sz val="7"/>
        <rFont val="Arial"/>
        <family val="2"/>
      </rPr>
      <t>Corpo de BDCC 2,00 x 3,00 m projeto DNIT para H &lt; = 2,50 m em Vias Urbanas</t>
    </r>
  </si>
  <si>
    <r>
      <rPr>
        <sz val="7"/>
        <rFont val="Arial"/>
        <family val="2"/>
      </rPr>
      <t>Corpo de BDCC 2,50 x 2,00m - tudo incluído conforme projeto em Vias Urbanas</t>
    </r>
  </si>
  <si>
    <r>
      <rPr>
        <sz val="7"/>
        <rFont val="Arial"/>
        <family val="2"/>
      </rPr>
      <t>Corpo de BDCC 2,50 x 2,50 m projeto DNIT p/ 2,50&lt; H &lt;5,00 m em Vias Urbanas</t>
    </r>
  </si>
  <si>
    <r>
      <rPr>
        <sz val="7"/>
        <rFont val="Arial"/>
        <family val="2"/>
      </rPr>
      <t>Corpo de BDCC 2,50 x 2,50 m projeto DNIT para H&lt;=2,50m em Vias Urbanas</t>
    </r>
  </si>
  <si>
    <r>
      <rPr>
        <sz val="7"/>
        <rFont val="Arial"/>
        <family val="2"/>
      </rPr>
      <t>Corpo de BDCC 2,50 x 3,00 m projeto DNIT p/ H &lt;= 2,50 m em Vias Urbanas</t>
    </r>
  </si>
  <si>
    <r>
      <rPr>
        <sz val="7"/>
        <rFont val="Arial"/>
        <family val="2"/>
      </rPr>
      <t>Corpo de BDCC 2,50 x 3,00 m projeto DNIT p/ 2,50 &lt; H &lt; 5,00 m em Vias Urbanas</t>
    </r>
  </si>
  <si>
    <r>
      <rPr>
        <sz val="7"/>
        <rFont val="Arial"/>
        <family val="2"/>
      </rPr>
      <t>Corpo de BDCC 3,00 x 3,00 m projeto DNIT p/ 2,50 &lt; H &lt; 5,00 m em Vias Urbanas</t>
    </r>
  </si>
  <si>
    <r>
      <rPr>
        <sz val="7"/>
        <rFont val="Arial"/>
        <family val="2"/>
      </rPr>
      <t>Corpo de BDCC 3,00 x 3,00 m projeto DNIT para  H &lt;= 2,50 m em Vias Urbanas</t>
    </r>
  </si>
  <si>
    <r>
      <rPr>
        <sz val="7"/>
        <rFont val="Arial"/>
        <family val="2"/>
      </rPr>
      <t>Corpo de BSCC 1,50 x 1,50 m projeto DNIT p/ H &lt;= 2,50 m em Vias Urbanas</t>
    </r>
  </si>
  <si>
    <r>
      <rPr>
        <sz val="7"/>
        <rFont val="Arial"/>
        <family val="2"/>
      </rPr>
      <t>Corpo de BSCC 1,50x1,50m projeto DNIT p/ 2,50&lt; H &lt;5,00m em Vias Urbanas</t>
    </r>
  </si>
  <si>
    <r>
      <rPr>
        <sz val="7"/>
        <rFont val="Arial"/>
        <family val="2"/>
      </rPr>
      <t>Corpo de BSCC 2,00 x 2,00m projeto DNIT para  5,00 &lt; H &lt; 7,50 m em Vias Urbanas</t>
    </r>
  </si>
  <si>
    <r>
      <rPr>
        <sz val="7"/>
        <rFont val="Arial"/>
        <family val="2"/>
      </rPr>
      <t>Corpo de BSCC 2,00x2,00m projeto DNIT p/ H&lt;=2,50m em Vias Urbanas</t>
    </r>
  </si>
  <si>
    <r>
      <rPr>
        <sz val="7"/>
        <rFont val="Arial"/>
        <family val="2"/>
      </rPr>
      <t>Corpo de BSCC 2,00x2,00m projeto DNIT p/ 2,50&lt; H &lt;5,00m em Vias Urbanas</t>
    </r>
  </si>
  <si>
    <r>
      <rPr>
        <sz val="7"/>
        <rFont val="Arial"/>
        <family val="2"/>
      </rPr>
      <t>Corpo de BSCC 2,00x3,00m projeto DNIT p/ H&lt;=2,50m em Vias Urbanas</t>
    </r>
  </si>
  <si>
    <r>
      <rPr>
        <sz val="7"/>
        <rFont val="Arial"/>
        <family val="2"/>
      </rPr>
      <t>Corpo de BSCC 2,00x3,00m projeto DNIT p/ 2,50&lt; H &lt;5,00m em Vias Urbanas</t>
    </r>
  </si>
  <si>
    <r>
      <rPr>
        <sz val="7"/>
        <rFont val="Arial"/>
        <family val="2"/>
      </rPr>
      <t>Corpo de BSCC 2,50 x 2,50 m, para H &lt; = 2,50 m em Vias Urbanas</t>
    </r>
  </si>
  <si>
    <r>
      <rPr>
        <sz val="7"/>
        <rFont val="Arial"/>
        <family val="2"/>
      </rPr>
      <t>Corpo de BSCC 2,50x2,50m projeto DNIT para 2,50&lt; H &lt;5,00m em Vias Urbanas</t>
    </r>
  </si>
  <si>
    <r>
      <rPr>
        <sz val="7"/>
        <rFont val="Arial"/>
        <family val="2"/>
      </rPr>
      <t>Corpo de BSCC 2,50x3,00m projeto DNIT para H&lt;=2,50m em Vias Urbanas</t>
    </r>
  </si>
  <si>
    <r>
      <rPr>
        <sz val="7"/>
        <rFont val="Arial"/>
        <family val="2"/>
      </rPr>
      <t>Corpo de BSCC 2,50x3,00m projeto DNIT para 2,50&lt; H &lt;5,00m em Vias Urbanas</t>
    </r>
  </si>
  <si>
    <r>
      <rPr>
        <sz val="7"/>
        <rFont val="Arial"/>
        <family val="2"/>
      </rPr>
      <t>Corpo de BSCC 3,00x1,50 para 2,50m&lt; H &lt; 5,00m , em Vias Urbanas</t>
    </r>
  </si>
  <si>
    <r>
      <rPr>
        <sz val="7"/>
        <rFont val="Arial"/>
        <family val="2"/>
      </rPr>
      <t>Corpo de BSCC 3,00x3,00m projeto DNIT para H&lt;=2,50m em Vias Urbanas</t>
    </r>
  </si>
  <si>
    <r>
      <rPr>
        <sz val="7"/>
        <rFont val="Arial"/>
        <family val="2"/>
      </rPr>
      <t>Corpo de BSCC 3,00x3,00m projeto DNIT para 2,50&lt; H &lt;5,00m em Vias Urbanas</t>
    </r>
  </si>
  <si>
    <r>
      <rPr>
        <sz val="7"/>
        <rFont val="Arial"/>
        <family val="2"/>
      </rPr>
      <t>Corpo de BTCC 1,50 x 1,50 m projeto DNIT para H &lt;= 2,50 m em Vias Urbanas</t>
    </r>
  </si>
  <si>
    <r>
      <rPr>
        <sz val="7"/>
        <rFont val="Arial"/>
        <family val="2"/>
      </rPr>
      <t>Corpo de BTCC 1,50 x 1,50 m projeto DNIT para 2,50 &lt; H &lt; 5,00 m em Vias Urbanas</t>
    </r>
  </si>
  <si>
    <r>
      <rPr>
        <sz val="7"/>
        <rFont val="Arial"/>
        <family val="2"/>
      </rPr>
      <t>Corpo de BTCC 2,00 x 2,00 m projeto DNIT para H &lt;= 2,50 m em Vias Urbanas</t>
    </r>
  </si>
  <si>
    <r>
      <rPr>
        <sz val="7"/>
        <rFont val="Arial"/>
        <family val="2"/>
      </rPr>
      <t>Corpo de BTCC 2,00 x 2,00 m projeto DNIT para 2,50 &lt; H &lt; 5,00 m em Vias Urbanas</t>
    </r>
  </si>
  <si>
    <r>
      <rPr>
        <sz val="7"/>
        <rFont val="Arial"/>
        <family val="2"/>
      </rPr>
      <t>Corpo de BTCC 2,00 x 3,00 m projeto DNIT para H &lt; = 2,50 m em Vias Urbanas</t>
    </r>
  </si>
  <si>
    <r>
      <rPr>
        <sz val="7"/>
        <rFont val="Arial"/>
        <family val="2"/>
      </rPr>
      <t>Corpo de BTCC 2,00 x 3,00 m projeto DNIT para 2,50 &lt; H &lt; 5,00 m em Vias Urbanas</t>
    </r>
  </si>
  <si>
    <r>
      <rPr>
        <sz val="7"/>
        <rFont val="Arial"/>
        <family val="2"/>
      </rPr>
      <t>Corpo de BTCC 2,50 x 2,50 m projeto DNIT para H &lt; = 2,50 m em Vias Urbanas</t>
    </r>
  </si>
  <si>
    <r>
      <rPr>
        <sz val="7"/>
        <rFont val="Arial"/>
        <family val="2"/>
      </rPr>
      <t>Corpo de BTCC 2,50 x 2,50 m projeto DNIT para 2,50 &lt; H &lt; 5,00 m em Vias Urbanas</t>
    </r>
  </si>
  <si>
    <r>
      <rPr>
        <sz val="7"/>
        <rFont val="Arial"/>
        <family val="2"/>
      </rPr>
      <t>Corpo de BTCC 2,50 x 3,00 m projeto DNIT para H &lt; = 2,50 m em Vias Urbanas</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</si>
  <si>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</si>
  <si>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</si>
  <si>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Corpo de BTCC 3,00 x 3,00 m projeto DNIT para H &lt; = 2,50 m em Vias Urbanas</t>
    </r>
  </si>
  <si>
    <r>
      <rPr>
        <sz val="7"/>
        <rFont val="Arial"/>
        <family val="2"/>
      </rPr>
      <t>Corpo de BTCC 3,00 x 3,00 m projeto DNIT para 2,50 &lt; H &lt; 5,00 m em Vias Urbanas</t>
    </r>
  </si>
  <si>
    <r>
      <rPr>
        <sz val="7"/>
        <rFont val="Arial"/>
        <family val="2"/>
      </rPr>
      <t>Corta-rio (escavação mecânica em material de 1ª cat.) H=1,50 a 3,00 m em Vias Urbanas</t>
    </r>
  </si>
  <si>
    <r>
      <rPr>
        <sz val="7"/>
        <rFont val="Arial"/>
        <family val="2"/>
      </rPr>
      <t>Corta-rio (escavação mecânica em material de 2ª cat.) H=1,50 a 3,00m em Vias Urbanas</t>
    </r>
  </si>
  <si>
    <r>
      <rPr>
        <sz val="7"/>
        <rFont val="Arial"/>
        <family val="2"/>
      </rPr>
      <t>Corta-rio (escavação mecânica em material de 3º cat.) H=0,00 a 1,50m em Vias Urbanas</t>
    </r>
  </si>
  <si>
    <r>
      <rPr>
        <sz val="7"/>
        <rFont val="Arial"/>
        <family val="2"/>
      </rPr>
      <t>Demolição manual alvenaria tijolo furado assentado com argamassa em Vias Urbanas</t>
    </r>
  </si>
  <si>
    <r>
      <rPr>
        <sz val="7"/>
        <rFont val="Arial"/>
        <family val="2"/>
      </rPr>
      <t>Demolição manual de concreto armado em Vias Urbanas</t>
    </r>
  </si>
  <si>
    <r>
      <rPr>
        <sz val="7"/>
        <rFont val="Arial"/>
        <family val="2"/>
      </rPr>
      <t>Demolição manual de concreto simples ou ciclópico em Vias Urbanas</t>
    </r>
  </si>
  <si>
    <r>
      <rPr>
        <sz val="7"/>
        <rFont val="Arial"/>
        <family val="2"/>
      </rPr>
      <t>Demolição mecânica de concreto em Vias Urbanas</t>
    </r>
  </si>
  <si>
    <r>
      <rPr>
        <sz val="7"/>
        <rFont val="Arial"/>
        <family val="2"/>
      </rPr>
      <t>Descida d'água concreto simples (degraus) c/ caiação (DSA-03) apoio em Vias Urbanas</t>
    </r>
  </si>
  <si>
    <r>
      <rPr>
        <sz val="7"/>
        <rFont val="Arial"/>
        <family val="2"/>
      </rPr>
      <t>Deslocamento de cerca de tela galvanizada fio 12 malha 3" x 3", em Vias Urbanas</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</si>
  <si>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</si>
  <si>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Dreno de PVC  D = 100 mm em Vias Urbanas</t>
    </r>
  </si>
  <si>
    <r>
      <rPr>
        <sz val="7"/>
        <rFont val="Arial"/>
        <family val="2"/>
      </rPr>
      <t>Dreno de PVC  D = 50 mm em Vias Urbanas</t>
    </r>
  </si>
  <si>
    <r>
      <rPr>
        <sz val="7"/>
        <rFont val="Arial"/>
        <family val="2"/>
      </rPr>
      <t>Dreno em PEAD perfurado diâm. = 100 mm,  inclusive transporte do tubo, em Vias Urbanas</t>
    </r>
  </si>
  <si>
    <r>
      <rPr>
        <sz val="7"/>
        <rFont val="Arial"/>
        <family val="2"/>
      </rPr>
      <t xml:space="preserve">Dreno Longitudinal tipo Trincheira Drenante, H=0,40m c/tubo poroso PEAD d = 65 mm, incl.
</t>
    </r>
    <r>
      <rPr>
        <sz val="7"/>
        <rFont val="Arial"/>
        <family val="2"/>
      </rPr>
      <t>esc. mat. 1ª cat., geotêxtil não tecido RT 07kN/m, V. Urbanas</t>
    </r>
  </si>
  <si>
    <r>
      <rPr>
        <sz val="7"/>
        <rFont val="Arial"/>
        <family val="2"/>
      </rPr>
      <t>Dreno ou Barbacã em tubo PVC, diâmetro de 2" em Vias Urbanas</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</si>
  <si>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</si>
  <si>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</si>
  <si>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</si>
  <si>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 xml:space="preserve">Dreno profundo com tubo poroso, D=0,20 m com enchim. de brita, escav. material 3ª categoria
</t>
    </r>
    <r>
      <rPr>
        <sz val="7"/>
        <rFont val="Arial"/>
        <family val="2"/>
      </rPr>
      <t>(DPR-01),  inclus. transporte brita e  tubo,  Vias Urbanas</t>
    </r>
  </si>
  <si>
    <r>
      <rPr>
        <sz val="7"/>
        <rFont val="Arial"/>
        <family val="2"/>
      </rPr>
      <t xml:space="preserve">Dreno profundo com tubo poroso, D=0,20m com enchim. de brita e areia, escav. material 2ª
</t>
    </r>
    <r>
      <rPr>
        <sz val="7"/>
        <rFont val="Arial"/>
        <family val="2"/>
      </rPr>
      <t>categoria, inclusi. transp. areia,brita e  tubo Vias Urbanas</t>
    </r>
  </si>
  <si>
    <r>
      <rPr>
        <sz val="7"/>
        <rFont val="Arial"/>
        <family val="2"/>
      </rPr>
      <t xml:space="preserve">Dreno profundo D=0,10m c/ enchim.brita, areia (1:1) escav. em mat. 3ª categoria, incl.geotêxtil
</t>
    </r>
    <r>
      <rPr>
        <sz val="7"/>
        <rFont val="Arial"/>
        <family val="2"/>
      </rPr>
      <t>não tecido RT 16kn/m, e transp. brita, areia V.Urbanas</t>
    </r>
  </si>
  <si>
    <r>
      <rPr>
        <sz val="7"/>
        <rFont val="Arial"/>
        <family val="2"/>
      </rPr>
      <t xml:space="preserve">Dreno profundo D=0,10m c/ enchim.brita,areia (1:1) escav.mat. 1ª categoria, incl. geotêxtil não
</t>
    </r>
    <r>
      <rPr>
        <sz val="7"/>
        <rFont val="Arial"/>
        <family val="2"/>
      </rPr>
      <t>tecido RT16 kn/m e transp. areia,brita- Vias Urbanas</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</si>
  <si>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</si>
  <si>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 xml:space="preserve">Dreno profundo para corte em solo, com enchimento em brita revestido com geotêxtil não
</t>
    </r>
    <r>
      <rPr>
        <sz val="7"/>
        <rFont val="Arial"/>
        <family val="2"/>
      </rPr>
      <t>tecido RT-16, inclusive transporte da brita em Vias Urbanas</t>
    </r>
  </si>
  <si>
    <r>
      <rPr>
        <sz val="7"/>
        <rFont val="Arial"/>
        <family val="2"/>
      </rPr>
      <t xml:space="preserve">Dreno profundo solo c/tubo PEAD perfur. D=100mm envolto geotêxtil não tecido RT16kn,
</t>
    </r>
    <r>
      <rPr>
        <sz val="7"/>
        <rFont val="Arial"/>
        <family val="2"/>
      </rPr>
      <t>preench.c/brita, inclus.transp.tubo exclus transp.brita V Urbanas</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</si>
  <si>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</si>
  <si>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</si>
  <si>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</si>
  <si>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 xml:space="preserve">Eletroduto de ferro galvanizado DN 4" , inclusive conexões, exclusive escavação e reaterro,
</t>
    </r>
    <r>
      <rPr>
        <sz val="7"/>
        <rFont val="Arial"/>
        <family val="2"/>
      </rPr>
      <t>fornecimento e assentamento, em Vias Urbanas</t>
    </r>
  </si>
  <si>
    <r>
      <rPr>
        <sz val="7"/>
        <rFont val="Arial"/>
        <family val="2"/>
      </rPr>
      <t>Eletroduto para rede de lógica, inclusive conexões, em Vias Urbanas</t>
    </r>
  </si>
  <si>
    <r>
      <rPr>
        <sz val="7"/>
        <rFont val="Arial"/>
        <family val="2"/>
      </rPr>
      <t>Eletroduto PVC diâmetro 75mm, fornecimento e assentamento em Vias Urbanas</t>
    </r>
  </si>
  <si>
    <r>
      <rPr>
        <sz val="7"/>
        <rFont val="Arial"/>
        <family val="2"/>
      </rPr>
      <t>Eletroduto PVC rígido roscável diâm. 50 mm, fornecimento e assentamento em Vias Urbanas</t>
    </r>
  </si>
  <si>
    <r>
      <rPr>
        <sz val="7"/>
        <rFont val="Arial"/>
        <family val="2"/>
      </rPr>
      <t>Eletroduto tipo Kanaflex  diâmetro 1 1/4", fornecimento e assentamento em Vias Urbanas</t>
    </r>
  </si>
  <si>
    <r>
      <rPr>
        <sz val="7"/>
        <rFont val="Arial"/>
        <family val="2"/>
      </rPr>
      <t>Eletroduto tipo Kanaflex diâmetro 1 1/2", fornecimento e assentamento em Vias Urbanas</t>
    </r>
  </si>
  <si>
    <r>
      <rPr>
        <sz val="7"/>
        <rFont val="Arial"/>
        <family val="2"/>
      </rPr>
      <t>Eletroduto tipo Kanaflex diâmetro 2", fornecimento e assentamento em Vias Urbanas</t>
    </r>
  </si>
  <si>
    <r>
      <rPr>
        <sz val="7"/>
        <rFont val="Arial"/>
        <family val="2"/>
      </rPr>
      <t>Eletroduto tipo Kanaflex diâmetro 4", fornecimento e assentamento em Vias Urbanas</t>
    </r>
  </si>
  <si>
    <r>
      <rPr>
        <sz val="7"/>
        <rFont val="Arial"/>
        <family val="2"/>
      </rPr>
      <t xml:space="preserve">Escada de madeira executada sobre terreno inclinado, com 80 cm de largura mínima em Vias
</t>
    </r>
    <r>
      <rPr>
        <sz val="7"/>
        <rFont val="Arial"/>
        <family val="2"/>
      </rPr>
      <t>Urbanas</t>
    </r>
  </si>
  <si>
    <r>
      <rPr>
        <sz val="7"/>
        <rFont val="Arial"/>
        <family val="2"/>
      </rPr>
      <t>Escavação manual em mat. 1ª cat. H= 0,00 a 1,50 m c/ esgotamento em Vias Urbanas</t>
    </r>
  </si>
  <si>
    <r>
      <rPr>
        <sz val="7"/>
        <rFont val="Arial"/>
        <family val="2"/>
      </rPr>
      <t>Escavação manual em mat. 1ª cat. H= 0,00 a 1,50 m em Vias Urbanas</t>
    </r>
  </si>
  <si>
    <r>
      <rPr>
        <sz val="7"/>
        <rFont val="Arial"/>
        <family val="2"/>
      </rPr>
      <t>Escavação manual em mat. 1ª cat. H= 1,50 a 3,00 m c/ esgotamento em Vias Urbanas</t>
    </r>
  </si>
  <si>
    <r>
      <rPr>
        <sz val="7"/>
        <rFont val="Arial"/>
        <family val="2"/>
      </rPr>
      <t>Escavação manual em mat. 1ª cat. H= 1,50 a 3,00 m em Vias Urbanas</t>
    </r>
  </si>
  <si>
    <r>
      <rPr>
        <sz val="7"/>
        <rFont val="Arial"/>
        <family val="2"/>
      </rPr>
      <t>Escavação manual em mat. 1ª cat. H= 3,00 a 4,50 m c/ esgotamento, em Vias Urbanas</t>
    </r>
  </si>
  <si>
    <r>
      <rPr>
        <sz val="7"/>
        <rFont val="Arial"/>
        <family val="2"/>
      </rPr>
      <t>Escavação manual em mat. 1ª cat. H= 3,00 a 4,50 m, em Vias Urbanas</t>
    </r>
  </si>
  <si>
    <r>
      <rPr>
        <sz val="7"/>
        <rFont val="Arial"/>
        <family val="2"/>
      </rPr>
      <t>Escavação manual em mat. 2ª cat. H= 0,00 a 1,50 m c/ esgotamento, em Vias Urbanas</t>
    </r>
  </si>
  <si>
    <r>
      <rPr>
        <sz val="7"/>
        <rFont val="Arial"/>
        <family val="2"/>
      </rPr>
      <t>Escavação manual em mat. 2ª cat. H= 0,00 a 1,50 m s/ detonação, em Vias Urbanas</t>
    </r>
  </si>
  <si>
    <r>
      <rPr>
        <sz val="7"/>
        <rFont val="Arial"/>
        <family val="2"/>
      </rPr>
      <t>Escavação manual em mat. 2ª cat. H= 1,50 a 3,00 m c/ esgotamento, em Vias Urbanas</t>
    </r>
  </si>
  <si>
    <r>
      <rPr>
        <sz val="7"/>
        <rFont val="Arial"/>
        <family val="2"/>
      </rPr>
      <t>Escavação manual em mat. 2ª cat. H= 1,50 a 3,00 m s/ detonação, em Vias Urbanas</t>
    </r>
  </si>
  <si>
    <r>
      <rPr>
        <sz val="7"/>
        <rFont val="Arial"/>
        <family val="2"/>
      </rPr>
      <t>Escavação manual em mat. 2ª cat. H= 3,00 a 4,50 m c/ esgotamento, em Vias Urbanas</t>
    </r>
  </si>
  <si>
    <r>
      <rPr>
        <sz val="7"/>
        <rFont val="Arial"/>
        <family val="2"/>
      </rPr>
      <t>Escavação manual em mat. 2ª cat. H= 3,00 a 4,50 m s/ detonação, em Vias Urbanas</t>
    </r>
  </si>
  <si>
    <r>
      <rPr>
        <sz val="7"/>
        <rFont val="Arial"/>
        <family val="2"/>
      </rPr>
      <t>Escavação manual em mat. 3ª cat. H= 0,00 a 1,50 m, a fogo, em Vias Urbanas</t>
    </r>
  </si>
  <si>
    <r>
      <rPr>
        <sz val="7"/>
        <rFont val="Arial"/>
        <family val="2"/>
      </rPr>
      <t>Escavação manual furos, valetas mat. 1ª cat. H= 0,00 a 1,50 m (dim. reduz.), em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</si>
  <si>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</si>
  <si>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 xml:space="preserve">Escavação mecânica em material de 1ª cat. H= 0,00 a 1,50 m c/ esgotamento, em Vias
</t>
    </r>
    <r>
      <rPr>
        <sz val="7"/>
        <rFont val="Arial"/>
        <family val="2"/>
      </rPr>
      <t>Urbanas</t>
    </r>
  </si>
  <si>
    <r>
      <rPr>
        <sz val="7"/>
        <rFont val="Arial"/>
        <family val="2"/>
      </rPr>
      <t>Escavação mecânica em material de 1ª cat. H= 0,00 a 1,50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</si>
  <si>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</si>
  <si>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Escavação mecânica em material de 1ª cat. H= 1,50 a 3,00 m, em Vias Urbanas</t>
    </r>
  </si>
  <si>
    <r>
      <rPr>
        <sz val="7"/>
        <rFont val="Arial"/>
        <family val="2"/>
      </rPr>
      <t xml:space="preserve">Escavação mecânica em material de 1º cat. H= 3,00 a 4,50 m c/ esgotamento, em Vias
</t>
    </r>
    <r>
      <rPr>
        <sz val="7"/>
        <rFont val="Arial"/>
        <family val="2"/>
      </rPr>
      <t>Urbanas</t>
    </r>
  </si>
  <si>
    <r>
      <rPr>
        <sz val="7"/>
        <rFont val="Arial"/>
        <family val="2"/>
      </rPr>
      <t xml:space="preserve">Escavação mecânica em material de 2ª cat. H= 0,00 a 1,50 m c/ esgotamento, em Vias
</t>
    </r>
    <r>
      <rPr>
        <sz val="7"/>
        <rFont val="Arial"/>
        <family val="2"/>
      </rPr>
      <t>Urbanas</t>
    </r>
  </si>
  <si>
    <r>
      <rPr>
        <sz val="7"/>
        <rFont val="Arial"/>
        <family val="2"/>
      </rPr>
      <t>Escavação mecânica em material de 2ª cat. H= 0,00 a 1,50 m, em Vias Urbanas</t>
    </r>
  </si>
  <si>
    <r>
      <rPr>
        <sz val="7"/>
        <rFont val="Arial"/>
        <family val="2"/>
      </rPr>
      <t xml:space="preserve">Escavação mecânica em material de 2ª cat. H= 1,50 a 3,00 m c/ esgotamento, em Vias
</t>
    </r>
    <r>
      <rPr>
        <sz val="7"/>
        <rFont val="Arial"/>
        <family val="2"/>
      </rPr>
      <t>Urbanas</t>
    </r>
  </si>
  <si>
    <r>
      <rPr>
        <sz val="7"/>
        <rFont val="Arial"/>
        <family val="2"/>
      </rPr>
      <t>Escavação mecânica em material de 2ª cat. H= 1,50 a 3,00 m, em Vias Urbanas</t>
    </r>
  </si>
  <si>
    <r>
      <rPr>
        <sz val="7"/>
        <rFont val="Arial"/>
        <family val="2"/>
      </rPr>
      <t xml:space="preserve">Escavação mecânica em material de 2ª cat. H= 3,00 a 4,50 m c/ esgotamento, em Vias
</t>
    </r>
    <r>
      <rPr>
        <sz val="7"/>
        <rFont val="Arial"/>
        <family val="2"/>
      </rPr>
      <t>Urbanas</t>
    </r>
  </si>
  <si>
    <r>
      <rPr>
        <sz val="7"/>
        <rFont val="Arial"/>
        <family val="2"/>
      </rPr>
      <t xml:space="preserve">Escavação mecânica em material de 2º cat. H= 3,00 a 4,50 m c/ esgotamento em Vias
</t>
    </r>
    <r>
      <rPr>
        <sz val="7"/>
        <rFont val="Arial"/>
        <family val="2"/>
      </rPr>
      <t>Urbanas</t>
    </r>
  </si>
  <si>
    <r>
      <rPr>
        <sz val="7"/>
        <rFont val="Arial"/>
        <family val="2"/>
      </rPr>
      <t>Escavação mecânica em material de 2ª cat. H= 3,00 a 4,50 m, em Vias Urbanas</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</si>
  <si>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</si>
  <si>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 xml:space="preserve">Forma especial de madeira para meio fio, inclusive fornecimento e transporte das madeiras
</t>
    </r>
    <r>
      <rPr>
        <sz val="7"/>
        <rFont val="Arial"/>
        <family val="2"/>
      </rPr>
      <t>em Vias Urbanas</t>
    </r>
  </si>
  <si>
    <r>
      <rPr>
        <sz val="7"/>
        <rFont val="Arial"/>
        <family val="2"/>
      </rPr>
      <t xml:space="preserve">Forma especial de madeira para sarjeta (gabarito), inclusive fornecimento e transporte das
</t>
    </r>
    <r>
      <rPr>
        <sz val="7"/>
        <rFont val="Arial"/>
        <family val="2"/>
      </rPr>
      <t>madeiras, em Vias Urbanas</t>
    </r>
  </si>
  <si>
    <r>
      <rPr>
        <sz val="7"/>
        <rFont val="Arial"/>
        <family val="2"/>
      </rPr>
      <t>Forma metálica para meio fio, em Vias Urbanas</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</si>
  <si>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</si>
  <si>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</si>
  <si>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 xml:space="preserve">Gabião manta/colchão, p/ revest. canal em malha hex 6x8mm Zn-Al/PVC, e=2,8mm,h=0,23m,
</t>
    </r>
    <r>
      <rPr>
        <sz val="7"/>
        <rFont val="Arial"/>
        <family val="2"/>
      </rPr>
      <t>inclus.aquis./assentam. pedra mão, exclus. transp., Vias Urbanas</t>
    </r>
  </si>
  <si>
    <r>
      <rPr>
        <sz val="7"/>
        <rFont val="Arial"/>
        <family val="2"/>
      </rPr>
      <t>Gabiões com caixas galvanizadas, sem manta, em Vias Urbanas</t>
    </r>
  </si>
  <si>
    <r>
      <rPr>
        <sz val="7"/>
        <rFont val="Arial"/>
        <family val="2"/>
      </rPr>
      <t>Geotêxtil não tecido RT-16 kn/m, fornecimento e aplicação em Vias Urbanas</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</si>
  <si>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</si>
  <si>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Lastro de brita, inclusive transporte da brita em Vias Urbanas</t>
    </r>
  </si>
  <si>
    <r>
      <rPr>
        <sz val="7"/>
        <rFont val="Arial"/>
        <family val="2"/>
      </rPr>
      <t>Limpeza e apicoamento manual de superfície de rocha em Vias Urbanas</t>
    </r>
  </si>
  <si>
    <r>
      <rPr>
        <sz val="7"/>
        <rFont val="Arial"/>
        <family val="2"/>
      </rPr>
      <t>Limpeza e desobstrução de BDTC e BDCC em Vias Urbanas</t>
    </r>
  </si>
  <si>
    <r>
      <rPr>
        <sz val="7"/>
        <rFont val="Arial"/>
        <family val="2"/>
      </rPr>
      <t>Limpeza e desobstrução de BQTC em Vias Urbanas</t>
    </r>
  </si>
  <si>
    <r>
      <rPr>
        <sz val="7"/>
        <rFont val="Arial"/>
        <family val="2"/>
      </rPr>
      <t>Limpeza e desobstrução de BSTC e BSCC em Vias Urbanas</t>
    </r>
  </si>
  <si>
    <r>
      <rPr>
        <sz val="7"/>
        <rFont val="Arial"/>
        <family val="2"/>
      </rPr>
      <t>Limpeza e desobstrução de BTTC e BTCC em Vias Urbanas</t>
    </r>
  </si>
  <si>
    <r>
      <rPr>
        <sz val="7"/>
        <rFont val="Arial"/>
        <family val="2"/>
      </rPr>
      <t>Limpeza e preparo de superfície de aço em Vias Urbanas</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</si>
  <si>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</si>
  <si>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</si>
  <si>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Pedra de mão p/ (concreto ciclópico ou alvenaria) rocha paga em medição em Vias Urbanas</t>
    </r>
  </si>
  <si>
    <r>
      <rPr>
        <sz val="7"/>
        <rFont val="Arial"/>
        <family val="2"/>
      </rPr>
      <t>Pintura com nata de cimento em Vias Urbanas</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</si>
  <si>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</si>
  <si>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Plataforma ou passarela de pinho de 1ª ou similar, 1" x 12", em Vias Urbanas</t>
    </r>
  </si>
  <si>
    <r>
      <rPr>
        <sz val="7"/>
        <rFont val="Arial"/>
        <family val="2"/>
      </rPr>
      <t>Poço de visita em bloco pré-moldado para d=0,30 e 0,40 m (0,80 x 0,8 0m), em Vias Urbanas</t>
    </r>
  </si>
  <si>
    <r>
      <rPr>
        <sz val="7"/>
        <rFont val="Arial"/>
        <family val="2"/>
      </rPr>
      <t>Poço de visita em bloco pré-moldado para d=0,60 m (1,00 x 1,00 m), em Vias Urbanas</t>
    </r>
  </si>
  <si>
    <r>
      <rPr>
        <sz val="7"/>
        <rFont val="Arial"/>
        <family val="2"/>
      </rPr>
      <t>Poço de visita em bloco pré-moldado para d=0,80m (1,20x1,20m), em Vias Urbanas</t>
    </r>
  </si>
  <si>
    <r>
      <rPr>
        <sz val="7"/>
        <rFont val="Arial"/>
        <family val="2"/>
      </rPr>
      <t>Poço de visita em bloco pré-moldado para d=1,00m (1,30x1,30m) (Vias Urbanas)</t>
    </r>
  </si>
  <si>
    <r>
      <rPr>
        <sz val="7"/>
        <rFont val="Arial"/>
        <family val="2"/>
      </rPr>
      <t>Poço de visita em bloco pré-moldado para d=1,20m (1,50x1,50m), em Vias Urbanas</t>
    </r>
  </si>
  <si>
    <r>
      <rPr>
        <sz val="7"/>
        <rFont val="Arial"/>
        <family val="2"/>
      </rPr>
      <t>Poço de Visita para BSTC diâm. 0,40 m em blocos de concreto, em Vias Urbanas</t>
    </r>
  </si>
  <si>
    <r>
      <rPr>
        <sz val="7"/>
        <rFont val="Arial"/>
        <family val="2"/>
      </rPr>
      <t>Poço de visita para BSTC diâm. 0,60 m em blocos de concreto, em Vias Urbanas</t>
    </r>
  </si>
  <si>
    <r>
      <rPr>
        <sz val="7"/>
        <rFont val="Arial"/>
        <family val="2"/>
      </rPr>
      <t>Poço de visita para BSTC diâm. 0,80 m em blocos de concreto, em Vias Urbanas</t>
    </r>
  </si>
  <si>
    <r>
      <rPr>
        <sz val="7"/>
        <rFont val="Arial"/>
        <family val="2"/>
      </rPr>
      <t xml:space="preserve">Poço de visita (tubo D=0,40 m) H=1,50 m com tampão F.F.A.P., inclusive escavação e
</t>
    </r>
    <r>
      <rPr>
        <sz val="7"/>
        <rFont val="Arial"/>
        <family val="2"/>
      </rPr>
      <t>transporte do tampão, em Vias Urbanas</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</si>
  <si>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</si>
  <si>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</si>
  <si>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</si>
  <si>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</si>
  <si>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Reaterro com areia, tudo incluído, em Vias Urbanas</t>
    </r>
  </si>
  <si>
    <r>
      <rPr>
        <sz val="7"/>
        <rFont val="Arial"/>
        <family val="2"/>
      </rPr>
      <t>Reaterro de cavas c/ compactação manual (apiloamento) (dim. reduz.), em Vias Urbanas</t>
    </r>
  </si>
  <si>
    <r>
      <rPr>
        <sz val="7"/>
        <rFont val="Arial"/>
        <family val="2"/>
      </rPr>
      <t>Reaterro de cavas c/ compactação manual (apiloamento) em Vias Urbanas</t>
    </r>
  </si>
  <si>
    <r>
      <rPr>
        <sz val="7"/>
        <rFont val="Arial"/>
        <family val="2"/>
      </rPr>
      <t>Reaterro de cavas c/ compactação mecânica (compactador manual), em Vias Urbanas</t>
    </r>
  </si>
  <si>
    <r>
      <rPr>
        <sz val="7"/>
        <rFont val="Arial"/>
        <family val="2"/>
      </rPr>
      <t>Recuperação de poço de visita inclusive fornecimento tampão F.F.A.P., em Vias Urbanas</t>
    </r>
  </si>
  <si>
    <r>
      <rPr>
        <sz val="7"/>
        <rFont val="Arial"/>
        <family val="2"/>
      </rPr>
      <t>Religação de rede de água em PVC DN 20 mm, inclusive conexões, em Vias Urbanas</t>
    </r>
  </si>
  <si>
    <r>
      <rPr>
        <sz val="7"/>
        <rFont val="Arial"/>
        <family val="2"/>
      </rPr>
      <t>Religação de rede de água em PVC DN 25 mm, inclusive conexões, em Vias Urbanas</t>
    </r>
  </si>
  <si>
    <r>
      <rPr>
        <sz val="7"/>
        <rFont val="Arial"/>
        <family val="2"/>
      </rPr>
      <t>Religação de rede de água em PVC DN 32 mm, inclusive conexões, em Vias Urbanas</t>
    </r>
  </si>
  <si>
    <r>
      <rPr>
        <sz val="7"/>
        <rFont val="Arial"/>
        <family val="2"/>
      </rPr>
      <t>Religação de rede de água em PVC DN 75 mm, inclusive conexões, em Vias Urbanas</t>
    </r>
  </si>
  <si>
    <r>
      <rPr>
        <sz val="7"/>
        <rFont val="Arial"/>
        <family val="2"/>
      </rPr>
      <t xml:space="preserve">Religação de rede de água em PVC PBA CL 15 DN 100 mm, inclusive conexões, em Vias
</t>
    </r>
    <r>
      <rPr>
        <sz val="7"/>
        <rFont val="Arial"/>
        <family val="2"/>
      </rPr>
      <t>Urbanas</t>
    </r>
  </si>
  <si>
    <r>
      <rPr>
        <sz val="7"/>
        <rFont val="Arial"/>
        <family val="2"/>
      </rPr>
      <t>Remanejamento de ligação e religação de redes de esgoto, em Vias Urbanas</t>
    </r>
  </si>
  <si>
    <r>
      <rPr>
        <sz val="7"/>
        <rFont val="Arial"/>
        <family val="2"/>
      </rPr>
      <t>Remoção de bueiros existentes, em Vias Urbanas</t>
    </r>
  </si>
  <si>
    <r>
      <rPr>
        <sz val="7"/>
        <rFont val="Arial"/>
        <family val="2"/>
      </rPr>
      <t xml:space="preserve">Rip-rap c/ argamassa cimento areia 1:6, inclusive aquisição e transporte dos materiais, em
</t>
    </r>
    <r>
      <rPr>
        <sz val="7"/>
        <rFont val="Arial"/>
        <family val="2"/>
      </rPr>
      <t>Vias Urbanas</t>
    </r>
  </si>
  <si>
    <r>
      <rPr>
        <sz val="7"/>
        <rFont val="Arial"/>
        <family val="2"/>
      </rPr>
      <t>Sarjeta de concreto DP-1 (0,081 m³/m) calha triangular, inclusive caiação, em Vias Urbanas</t>
    </r>
  </si>
  <si>
    <r>
      <rPr>
        <sz val="7"/>
        <rFont val="Arial"/>
        <family val="2"/>
      </rPr>
      <t>Sarjeta de concreto DP-2 (0,085 m³/m) calha triangular, inclusive caiação, em Vias Urbanas</t>
    </r>
  </si>
  <si>
    <r>
      <rPr>
        <sz val="7"/>
        <rFont val="Arial"/>
        <family val="2"/>
      </rPr>
      <t>Sarjeta de concreto SCA 40/10 - em Vias Urbanas</t>
    </r>
  </si>
  <si>
    <r>
      <rPr>
        <sz val="7"/>
        <rFont val="Arial"/>
        <family val="2"/>
      </rPr>
      <t>Sarjeta de concreto (SCA 70/15) calha triangular, inclusive caiação, em Vias Urbanas</t>
    </r>
  </si>
  <si>
    <r>
      <rPr>
        <sz val="7"/>
        <rFont val="Arial"/>
        <family val="2"/>
      </rPr>
      <t>Sarjeta de concreto (SCA 90/10) calha triangular, inclusive caiação, em Vias Urbanas</t>
    </r>
  </si>
  <si>
    <r>
      <rPr>
        <sz val="7"/>
        <rFont val="Arial"/>
        <family val="2"/>
      </rPr>
      <t xml:space="preserve">Sarjeta de concreto (STC - 04) calha triangular de bancada em corte, inclusive caiação, em
</t>
    </r>
    <r>
      <rPr>
        <sz val="7"/>
        <rFont val="Arial"/>
        <family val="2"/>
      </rPr>
      <t>Vias Urbanas</t>
    </r>
  </si>
  <si>
    <r>
      <rPr>
        <sz val="7"/>
        <rFont val="Arial"/>
        <family val="2"/>
      </rPr>
      <t>Tampa de concreto em grelha, fornecimento, assentamento e transporte, em Vias Urbanas</t>
    </r>
  </si>
  <si>
    <r>
      <rPr>
        <sz val="7"/>
        <rFont val="Arial"/>
        <family val="2"/>
      </rPr>
      <t>Tampão F.F.A.P. com 100 kg, fornecimento, assentamento e transporte em Vias Urbanas</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</si>
  <si>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</si>
  <si>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Tela de aço soldada Telcon Q-138 ou similar, fornecimento e assentamento em Vias Urbanas</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</si>
  <si>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</si>
  <si>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Terminal de dreno de alívio de pavimento (DP - TDA - 01) em Vias Urbanas</t>
    </r>
  </si>
  <si>
    <r>
      <rPr>
        <sz val="7"/>
        <rFont val="Arial"/>
        <family val="2"/>
      </rPr>
      <t xml:space="preserve">Transporte de materiais encosta abaixo, serviço manual, inclusive carga e descarga em Vias
</t>
    </r>
    <r>
      <rPr>
        <sz val="7"/>
        <rFont val="Arial"/>
        <family val="2"/>
      </rPr>
      <t>Urbanas</t>
    </r>
  </si>
  <si>
    <r>
      <rPr>
        <sz val="7"/>
        <rFont val="Arial"/>
        <family val="2"/>
      </rPr>
      <t xml:space="preserve">Transporte de materiais encosta acima, serviço manual, inclusive carga e descarga em Vias
</t>
    </r>
    <r>
      <rPr>
        <sz val="7"/>
        <rFont val="Arial"/>
        <family val="2"/>
      </rPr>
      <t>Urbanas</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</si>
  <si>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</si>
  <si>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</si>
  <si>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Trincheira drenante em madeira em Vias Urbanas</t>
    </r>
  </si>
  <si>
    <r>
      <rPr>
        <sz val="7"/>
        <rFont val="Arial"/>
        <family val="2"/>
      </rPr>
      <t>Tubo de PVC NBR 5648 diâmetro 50 mm, fornecimento e assentamento em Vias Urbanas</t>
    </r>
  </si>
  <si>
    <r>
      <rPr>
        <sz val="7"/>
        <rFont val="Arial"/>
        <family val="2"/>
      </rPr>
      <t>Tubo de PVC NBR 5648 diâmetro 75 mm, fornecimento e assentamento em Vias Urbanas</t>
    </r>
  </si>
  <si>
    <r>
      <rPr>
        <sz val="7"/>
        <rFont val="Arial"/>
        <family val="2"/>
      </rPr>
      <t>Tubo de PVC rígido série R diâmetro 100 mm, fornecimento e assentamento em Vias Urbanas</t>
    </r>
  </si>
  <si>
    <r>
      <rPr>
        <sz val="7"/>
        <rFont val="Arial"/>
        <family val="2"/>
      </rPr>
      <t>Tubo irrifort agropecuário diâmetro 32 mm, fornecimento e assentamento em Vias Urbanas</t>
    </r>
  </si>
  <si>
    <r>
      <rPr>
        <sz val="7"/>
        <rFont val="Arial"/>
        <family val="2"/>
      </rPr>
      <t>Tubo para irrigação linha fixa PN40 50 mm, fornecimento e assentamento em Vias Urbanas</t>
    </r>
  </si>
  <si>
    <r>
      <rPr>
        <sz val="7"/>
        <rFont val="Arial"/>
        <family val="2"/>
      </rPr>
      <t>Tubos de ferro fundido diâmetro 0,90 m, assentamento em Vias Urbanas</t>
    </r>
  </si>
  <si>
    <r>
      <rPr>
        <sz val="7"/>
        <rFont val="Arial"/>
        <family val="2"/>
      </rPr>
      <t xml:space="preserve">Tubos para irrigação Linha fixa PN40, diâmetro 75 mm, fornecimento e assentamento em Vias
</t>
    </r>
    <r>
      <rPr>
        <sz val="7"/>
        <rFont val="Arial"/>
        <family val="2"/>
      </rPr>
      <t>Urbanas</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</si>
  <si>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</si>
  <si>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</si>
  <si>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Valeta de proteção de corte - desobstrução e limpeza em Vias Urbanas</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</si>
  <si>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</si>
  <si>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</si>
  <si>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Aluguel de container para almoxarifado</t>
    </r>
  </si>
  <si>
    <r>
      <rPr>
        <sz val="7"/>
        <rFont val="Arial"/>
        <family val="2"/>
      </rPr>
      <t>Aluguel de container tipo refeitório (2 unidades acopladas), c/ 2 aparelhos de ar condicionado, 4 lumináriase 4 janelas de vidro</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</si>
  <si>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</si>
  <si>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 xml:space="preserve">Aluguel de container tipo sanitário com 3 vasos sanitários, lavatório, mictório, 5 chuveiros, 2
</t>
    </r>
    <r>
      <rPr>
        <sz val="7"/>
        <rFont val="Arial"/>
        <family val="2"/>
      </rPr>
      <t>venezianas e piso especial</t>
    </r>
  </si>
  <si>
    <r>
      <rPr>
        <sz val="7"/>
        <rFont val="Arial"/>
        <family val="2"/>
      </rPr>
      <t>Aluguel de container tipo vestiário, 2 luminárias, piso especial e janela</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</si>
  <si>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</si>
  <si>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</si>
  <si>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Canaleta de concreto retangular com grelha em barra de aço</t>
    </r>
  </si>
  <si>
    <r>
      <rPr>
        <sz val="7"/>
        <rFont val="Arial"/>
        <family val="2"/>
      </rPr>
      <t>Cobertura nova de telhas onduladas de fibrocimento 6,0mm, inclusive cumeeiras e acessórios de fixação</t>
    </r>
  </si>
  <si>
    <r>
      <rPr>
        <sz val="7"/>
        <rFont val="Arial"/>
        <family val="2"/>
      </rPr>
      <t xml:space="preserve">Estrutura de madeira lei para telhado de telha ondulada de fibroc. esp. 6mm, c/ pontaletes e
</t>
    </r>
    <r>
      <rPr>
        <sz val="7"/>
        <rFont val="Arial"/>
        <family val="2"/>
      </rPr>
      <t>caibros, incl. com cupinicida, excl. telhas</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</si>
  <si>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</si>
  <si>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Mobilização e desmobilização de caminhão basculante (máximo)</t>
    </r>
  </si>
  <si>
    <r>
      <rPr>
        <sz val="7"/>
        <rFont val="Arial"/>
        <family val="2"/>
      </rPr>
      <t>h</t>
    </r>
  </si>
  <si>
    <r>
      <rPr>
        <sz val="7"/>
        <rFont val="Arial"/>
        <family val="2"/>
      </rPr>
      <t>Mobilização e desmobilização de caminhão carroceria (máximo)</t>
    </r>
  </si>
  <si>
    <r>
      <rPr>
        <sz val="7"/>
        <rFont val="Arial"/>
        <family val="2"/>
      </rPr>
      <t>Mobilização e desmobilização de caminhão tanque (6.000 L) (máximo)</t>
    </r>
  </si>
  <si>
    <r>
      <rPr>
        <sz val="7"/>
        <rFont val="Arial"/>
        <family val="2"/>
      </rPr>
      <t>Mobilização e desmobilização de container acima de 150 km</t>
    </r>
  </si>
  <si>
    <r>
      <rPr>
        <sz val="7"/>
        <rFont val="Arial"/>
        <family val="2"/>
      </rPr>
      <t>Mobilização e desmobilização de container até 50 km</t>
    </r>
  </si>
  <si>
    <r>
      <rPr>
        <sz val="7"/>
        <rFont val="Arial"/>
        <family val="2"/>
      </rPr>
      <t>Mobilização e desmobilização de container de 51 km até 150 km</t>
    </r>
  </si>
  <si>
    <r>
      <rPr>
        <sz val="7"/>
        <rFont val="Arial"/>
        <family val="2"/>
      </rPr>
      <t>Mobilização e desmobilização de equipamentos com carreta prancha (máximo)</t>
    </r>
  </si>
  <si>
    <r>
      <rPr>
        <sz val="7"/>
        <rFont val="Arial"/>
        <family val="2"/>
      </rPr>
      <t>Placa de obra nas dimensões de 3,0 x 6,0 m, padrão DER-ES</t>
    </r>
  </si>
  <si>
    <r>
      <rPr>
        <sz val="7"/>
        <rFont val="Arial"/>
        <family val="2"/>
      </rPr>
      <t xml:space="preserve">Rede de água c/ padrão de entrada d'água diâm. 3/4" conf. CESAN, incl. tubos e conexões p/
</t>
    </r>
    <r>
      <rPr>
        <sz val="7"/>
        <rFont val="Arial"/>
        <family val="2"/>
      </rPr>
      <t>aliment., distrib., extravas. e limp., cons. o padrão a 25m</t>
    </r>
  </si>
  <si>
    <r>
      <rPr>
        <sz val="7"/>
        <rFont val="Arial"/>
        <family val="2"/>
      </rPr>
      <t xml:space="preserve">Rede de esgoto, contendo fossa e filtro, incl. tubos e conexões de ligação entre caixas,
</t>
    </r>
    <r>
      <rPr>
        <sz val="7"/>
        <rFont val="Arial"/>
        <family val="2"/>
      </rPr>
      <t>considerando distância de 25m</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</si>
  <si>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</si>
  <si>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</si>
  <si>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Reservatório de fibra de vidro de 1000 L, incl. suporte em madeira de 7x12cm, elevado de 4m</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</si>
  <si>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</si>
  <si>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Sistema separador de água e óleo</t>
    </r>
  </si>
  <si>
    <r>
      <rPr>
        <sz val="7"/>
        <rFont val="Arial"/>
        <family val="2"/>
      </rPr>
      <t xml:space="preserve">Tapume madeira compensada resinada e= 12mm h=2,20m, estr. c/ mad reflorest., incl
</t>
    </r>
    <r>
      <rPr>
        <sz val="7"/>
        <rFont val="Arial"/>
        <family val="2"/>
      </rPr>
      <t>montagem e pintura esmalte sintético (Custo adotado IOPES - código 020351)</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</si>
  <si>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</si>
  <si>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sz val="7"/>
        <rFont val="Arial"/>
        <family val="2"/>
      </rPr>
      <t>Administração Local  (valor mensal a calcular de acordo com a obra)</t>
    </r>
  </si>
  <si>
    <t>CGCIT</t>
  </si>
  <si>
    <t>SISTEMA DE CUSTOS REFERENCIAIS DE OBRAS - SICRO</t>
  </si>
  <si>
    <t>Espírito Santo - Abril/2024</t>
  </si>
  <si>
    <t>Descrição do Serviço</t>
  </si>
  <si>
    <t>Custo Unitário (R$)</t>
  </si>
  <si>
    <t>Canaleta perfil cartola 50 x 70 x 3 mm - aba 20 mm</t>
  </si>
  <si>
    <t>Proteção de taludes rochosos com telas metálicas - resistência longitudinal à tração de 121 kN/m - fornecimento e posicionamento - inclusive cabos de aço, grampos e clipes de junção</t>
  </si>
  <si>
    <t>Demolição mecânica de concreto simples com escavadeira hidráulica</t>
  </si>
  <si>
    <t>Estrutura em perfil de aço ASTM A36 corte, solda e montagem - fornecimento e instalação</t>
  </si>
  <si>
    <t>Hidrojateamento em superfície de aço grau WJ-2</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</si>
  <si>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</si>
  <si>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</si>
  <si>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</si>
  <si>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</si>
  <si>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</si>
  <si>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</si>
  <si>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</si>
  <si>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</si>
  <si>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</si>
  <si>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</si>
  <si>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</si>
  <si>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</si>
  <si>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</si>
  <si>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</si>
  <si>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</si>
  <si>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</si>
  <si>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</si>
  <si>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</si>
  <si>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Tratamento de superfície de aço com ferramenta mecânica grau SP-11</t>
  </si>
  <si>
    <t>Tratamento de superfície de aço com ferramenta mecânica grau SP-11 - em espaço confinado</t>
  </si>
  <si>
    <t>Retirada manual de dormente de madeira, bitola larga ou mista, com separação e empilhamento</t>
  </si>
  <si>
    <t>Retirada manual de dormente de madeira, bitola métrica, com separação e empilhamento</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</si>
  <si>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</si>
  <si>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</si>
  <si>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</si>
  <si>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1.850 un/km</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</si>
  <si>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</si>
  <si>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</si>
  <si>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</si>
  <si>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Cura com pintura asfáltica para camadas granulares com adição de cimento</t>
  </si>
  <si>
    <t>Reciclagem com incorporação do revestimento asfáltico à base e adição de 3% de cimento</t>
  </si>
  <si>
    <t>Reciclagem com incorporação do revestimento asfáltico à base e adição de 3% de cimento e de brita comercial</t>
  </si>
  <si>
    <t>Reciclagem com incorporação do revestimento asfáltico à base e adição de 3% de cimento e de brita produzida</t>
  </si>
  <si>
    <t>Reciclagem com incorporação do revestimento asfáltico à base e adição de brita comercial</t>
  </si>
  <si>
    <t>Reciclagem com incorporação do revestimento asfáltico à base e adição de brita produzida</t>
  </si>
  <si>
    <t>Reciclagem com incorporação do revestimento asfáltico à base e adição de espuma asfáltica e cimento</t>
  </si>
  <si>
    <t>Reciclagem com incorporação do revestimento asfáltico à base e adição de espuma asfáltica, cimento e pó de pedra comercial</t>
  </si>
  <si>
    <t>Reciclagem de revestimento asfáltico em usina com adição de espuma asfáltica, pó de pedra produzido e cimento</t>
  </si>
  <si>
    <t>Correção de defeitos por fresagem descontínua do revestimento asfáltico - espessura de 5 cm</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</si>
  <si>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</si>
  <si>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</si>
  <si>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</si>
  <si>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</si>
  <si>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</si>
  <si>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</si>
  <si>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</si>
  <si>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</si>
  <si>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</si>
  <si>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</si>
  <si>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</si>
  <si>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</si>
  <si>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Pintura com epóxi óxido de ferro em chapa metálica com pistola a ar comprimido, uma demão, espessura de 35 µm</t>
  </si>
  <si>
    <t>Pintura com esmalte poliuretano de dois componentes em chapa metálica com pistola a ar comprimido, uma demão, espessura de 35 µm</t>
  </si>
  <si>
    <t>Desmatamento, destocamento e limpeza de área com árvores de diâmetro até 0,15 m</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</si>
  <si>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</si>
  <si>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</si>
  <si>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</si>
  <si>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</si>
  <si>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</si>
  <si>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Carga, manobra e descarga de barras de trilho de 12 m em cavalo mecânico com semirreboque com capacidade de 30 t - carga e descarga com carregadeira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</si>
  <si>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</si>
  <si>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</si>
  <si>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</si>
  <si>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</si>
  <si>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em cavalo mecânico com semirreboque com capacidade de 30 t - carga e descarga com carregadeira</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</si>
  <si>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</si>
  <si>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</si>
  <si>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</si>
  <si>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</si>
  <si>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</si>
  <si>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</si>
  <si>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</si>
  <si>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</si>
  <si>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</si>
  <si>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</si>
  <si>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</si>
  <si>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</si>
  <si>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</si>
  <si>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Usinagem de concreto asfáltico reciclado a frio com espuma de asfalto, agregado produzido e cimento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</si>
  <si>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</si>
  <si>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</si>
  <si>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</si>
  <si>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</si>
  <si>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Tratamento superficial e pintura da ponte e demais estruturas metálicas navais - exceto fundo do flutuante</t>
  </si>
  <si>
    <t>Tratamento superficial e pintura do fundo do flutuante</t>
  </si>
  <si>
    <t>GOVERNO DO ESTADO DO ESPÍRITO SANTO</t>
  </si>
  <si>
    <t>Secretaria de Estado de Mobilidade e Infraestrutura - SEMOBI</t>
  </si>
  <si>
    <t>Departamento de Edificações e de Rodovias do Estado do Espírito Santo - DER-ES</t>
  </si>
  <si>
    <t>Planilha Orçamentária</t>
  </si>
  <si>
    <r>
      <t>Leis Sociais:</t>
    </r>
    <r>
      <rPr>
        <sz val="10"/>
        <rFont val="Arial"/>
      </rPr>
      <t> 157,27</t>
    </r>
  </si>
  <si>
    <r>
      <t>Orgão Cliente:</t>
    </r>
    <r>
      <rPr>
        <sz val="10"/>
        <rFont val="Arial"/>
      </rPr>
      <t> DEPARTAMENTO DE EDIFICAÇÕES E DE RODOVIAS DO ESTADO DO ESPÍRITO SANTO</t>
    </r>
  </si>
  <si>
    <r>
      <t>BDI:</t>
    </r>
    <r>
      <rPr>
        <sz val="10"/>
        <rFont val="Arial"/>
      </rPr>
      <t> 0</t>
    </r>
  </si>
  <si>
    <r>
      <t>Local:</t>
    </r>
    <r>
      <rPr>
        <sz val="10"/>
        <rFont val="Arial"/>
      </rPr>
      <t> </t>
    </r>
  </si>
  <si>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</si>
  <si>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</si>
  <si>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</si>
  <si>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</si>
  <si>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</si>
  <si>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</si>
  <si>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</si>
  <si>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</si>
  <si>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</si>
  <si>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</si>
  <si>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</si>
  <si>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</si>
  <si>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</si>
  <si>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</si>
  <si>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</si>
  <si>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</si>
  <si>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</si>
  <si>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</si>
  <si>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</si>
  <si>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</si>
  <si>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</si>
  <si>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</si>
  <si>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</si>
  <si>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</si>
  <si>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</si>
  <si>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</si>
  <si>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</si>
  <si>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</si>
  <si>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</si>
  <si>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</si>
  <si>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</si>
  <si>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</si>
  <si>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</si>
  <si>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</si>
  <si>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</si>
  <si>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</si>
  <si>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</si>
  <si>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</si>
  <si>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</si>
  <si>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</si>
  <si>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</si>
  <si>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</si>
  <si>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</si>
  <si>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</si>
  <si>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</si>
  <si>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</si>
  <si>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</si>
  <si>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</si>
  <si>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</si>
  <si>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</si>
  <si>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Índice de imperm.c/ manta asfáltica atendendo NBR 9952, asfalto polimérico, esp.4mm reforç.c/ filme int.em polietileno, regul.base c/ arg.1:4 esp.mín.15mm, proteção mec. arg. 1:4 esp.20mm, imprimação e juntas dilat.</t>
  </si>
  <si>
    <t>Índice de imperm.c/ manta asfáltica atendendo NBR 9952, asfalto polimerizado esp.3mm, reforç.c/ filme int. polietileno, regul. base c/ arg.1:4 esp.mín.15mm, proteção mec. arg.1:4 esp.20mm, imprimação e juntas dilat.</t>
  </si>
  <si>
    <t>Rodapé de granito cinza andorinha altura de 7 cm e espessura de 2 cm, assentado com argamassa de cimento, cal hidratada CH1 e areia no traço 1:0,5:8,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</si>
  <si>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</si>
  <si>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</si>
  <si>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</si>
  <si>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</si>
  <si>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</si>
  <si>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</si>
  <si>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</si>
  <si>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</si>
  <si>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</si>
  <si>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</si>
  <si>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</si>
  <si>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</si>
  <si>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</si>
  <si>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</si>
  <si>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</si>
  <si>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</si>
  <si>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</si>
  <si>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</si>
  <si>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</si>
  <si>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</si>
  <si>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</si>
  <si>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</si>
  <si>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</si>
  <si>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</si>
  <si>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</si>
  <si>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</si>
  <si>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</si>
  <si>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</si>
  <si>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</si>
  <si>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</si>
  <si>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</si>
  <si>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</si>
  <si>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Adaptador de PVC com flanges livres para caixa dágua de 20mm x 1/2"</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</si>
  <si>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</si>
  <si>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</si>
  <si>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</si>
  <si>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</si>
  <si>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</si>
  <si>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</si>
  <si>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</si>
  <si>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</si>
  <si>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</si>
  <si>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</si>
  <si>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</si>
  <si>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</si>
  <si>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</si>
  <si>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</si>
  <si>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</si>
  <si>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</si>
  <si>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</si>
  <si>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</si>
  <si>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</si>
  <si>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</si>
  <si>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</si>
  <si>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</si>
  <si>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</si>
  <si>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</si>
  <si>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</si>
  <si>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</si>
  <si>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</si>
  <si>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</si>
  <si>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</si>
  <si>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</si>
  <si>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</si>
  <si>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</si>
  <si>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</si>
  <si>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</si>
  <si>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</si>
  <si>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</si>
  <si>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</si>
  <si>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</si>
  <si>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</si>
  <si>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</si>
  <si>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</si>
  <si>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</si>
  <si>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</si>
  <si>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</si>
  <si>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</si>
  <si>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</si>
  <si>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</si>
  <si>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</si>
  <si>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</si>
  <si>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</si>
  <si>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</si>
  <si>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</si>
  <si>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</si>
  <si>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</si>
  <si>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</si>
  <si>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</si>
  <si>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</si>
  <si>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</si>
  <si>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</si>
  <si>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</si>
  <si>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</si>
  <si>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</si>
  <si>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</si>
  <si>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</si>
  <si>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</si>
  <si>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</si>
  <si>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</si>
  <si>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</si>
  <si>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</si>
  <si>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</si>
  <si>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</si>
  <si>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</si>
  <si>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</si>
  <si>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</si>
  <si>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</si>
  <si>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</si>
  <si>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</si>
  <si>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</si>
  <si>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</si>
  <si>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</si>
  <si>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</si>
  <si>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</si>
  <si>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</si>
  <si>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</si>
  <si>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</si>
  <si>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</si>
  <si>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</si>
  <si>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</si>
  <si>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</si>
  <si>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</si>
  <si>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</si>
  <si>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</si>
  <si>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</si>
  <si>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</si>
  <si>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</si>
  <si>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</si>
  <si>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</si>
  <si>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</si>
  <si>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Indice de imperm.c/ manta asfáltica atendendo à norma 9952, asfalto polimerizado esp.3mm, reforçada com fio int. polietileno, reg. base com arg. 1:4 esp min 15mm, proteção mecânica arg. 1:4 esp. 20mm, imprimação e juntas de dilat</t>
  </si>
  <si>
    <t>Painel de Fechamento Frontal 2 Us, inclusive fixação em Rack 19"</t>
  </si>
  <si>
    <t>Bandeja Simples Fixa 2 Us x 390mm carga máxima 20kg, inclusive fixação em Rack 19"</t>
  </si>
  <si>
    <t>Patch Panel 24 Portas RJ45/IDC Cat.6, inclusive fixação em Rack 19"</t>
  </si>
  <si>
    <t>Válvula de descarga com acabamento canopla metal cromado, diâmetro 40mm (1.1/2"), referência Fabrimar, Deca, Docol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</si>
  <si>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</si>
  <si>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</si>
  <si>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</si>
  <si>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</si>
  <si>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</si>
  <si>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</si>
  <si>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</si>
  <si>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</si>
  <si>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</si>
  <si>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</si>
  <si>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</si>
  <si>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</si>
  <si>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</si>
  <si>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</si>
  <si>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3" (80mm)</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</si>
  <si>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</si>
  <si>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Poste circular de concreto de 11m padrão ESCELSA, incl. luminária tipo LED 1 pétala pot 100W, IP66, temp cor sup 5000K, vida util superior a 60.000 H, mod EDN100, HBP-100 ou 001100G3-1006 - AMES Iluminação, ECP, HDA Iluminação ou equiv</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</si>
  <si>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</si>
  <si>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</si>
  <si>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Blocos pré-moldados de concreto intertravados tipo pavi-s ou equivalente, esp. de 8 cm e resistência a compressão mínima de 35MPa, assentados sobre colchão de areia 10cm e rejuntamento com pó de pedra</t>
  </si>
  <si>
    <t>Escada tipo marinheiro de tubo de ferro 1" e 3/4", com h=4.20m, para acesso a caixa dágua, inclusive pintura em esmalte sintético, conforme detalhe em projeto</t>
  </si>
  <si>
    <t>Letra tipo Caixa em chapa de aço inox 304 escovado N16 - Largura: 7,5 cm, Altura: 15cm e Prof. 3cm, inclusive fixação invisível</t>
  </si>
  <si>
    <t>Letra tipo Caixa em chapa de aço inox 304 escovado N16 - Largura: 15 cm, Altura: 30cm e Prof. 3cm, inclusive fixação invisível</t>
  </si>
  <si>
    <r>
      <rPr>
        <b/>
        <sz val="7"/>
        <color rgb="FFFFFFFF"/>
        <rFont val="Calibri"/>
        <family val="2"/>
      </rPr>
      <t>DESCRIÇÃO DOS ÍNDICES</t>
    </r>
  </si>
  <si>
    <t>DER-ES</t>
  </si>
  <si>
    <t>i0</t>
  </si>
  <si>
    <t>i1</t>
  </si>
  <si>
    <r>
      <t xml:space="preserve">TABELA REFERENCIAL - </t>
    </r>
    <r>
      <rPr>
        <b/>
        <sz val="15"/>
        <color indexed="60"/>
        <rFont val="Arial"/>
        <family val="2"/>
      </rPr>
      <t>SICRO</t>
    </r>
  </si>
  <si>
    <t>Espírito Santo - Julho/2023</t>
  </si>
  <si>
    <r>
      <t xml:space="preserve">Preço unitário ABRIL/2024
</t>
    </r>
    <r>
      <rPr>
        <b/>
        <sz val="10"/>
        <color indexed="60"/>
        <rFont val="Arial"/>
        <family val="2"/>
      </rPr>
      <t>SEM REAJUSTE</t>
    </r>
  </si>
  <si>
    <r>
      <t xml:space="preserve">TABELA REFERENCIAL - </t>
    </r>
    <r>
      <rPr>
        <b/>
        <sz val="15"/>
        <color indexed="60"/>
        <rFont val="Arial"/>
        <family val="2"/>
      </rPr>
      <t>DER/ES</t>
    </r>
  </si>
  <si>
    <t>DESONERADO</t>
  </si>
  <si>
    <r>
      <rPr>
        <b/>
        <sz val="7"/>
        <rFont val="Arial"/>
        <family val="2"/>
      </rPr>
      <t>Grupo de serviço: PAVIMENTAÇÃO</t>
    </r>
  </si>
  <si>
    <t>Grupo de serviço: MATERIAL BETUMINOSO</t>
  </si>
  <si>
    <t>ÍNDICE DE EMULSÃO ASFÁLTICA DE IMPRIMAÇÃO</t>
  </si>
  <si>
    <t>Grupo de serviço: OBRAS COMPLEMENTARES</t>
  </si>
  <si>
    <t>Grupo de serviço: SINALIZAÇÃO</t>
  </si>
  <si>
    <t>DER-RD</t>
  </si>
  <si>
    <t>DER-ED</t>
  </si>
  <si>
    <t>SICRO</t>
  </si>
  <si>
    <t>Com BDI</t>
  </si>
  <si>
    <t>Sem BDI</t>
  </si>
  <si>
    <t>Grupo de serviço: SERVIÇOS DIVERSOS</t>
  </si>
  <si>
    <t>Grupo de serviço: CONSERVAÇÃO CORRETIVA ROTINEIRA</t>
  </si>
  <si>
    <t>Grupo de serviço: ALUGUEL DE EQUIPAMENTOS</t>
  </si>
  <si>
    <t>Grupo de serviço: INFRA E MESO-ESTRUTURA</t>
  </si>
  <si>
    <t>Grupo de serviço: SUPER-ESTRUTURA</t>
  </si>
  <si>
    <t>Grupo de serviço: OBRAS DE ARTE ESPECIAIS</t>
  </si>
  <si>
    <t>Grupo de serviço: MATERIAIS</t>
  </si>
  <si>
    <t>Grupo de serviço: TERRAPLENAGEM - VIAS URBANAS</t>
  </si>
  <si>
    <t>Grupo de serviço: PAVIMENTAÇÃO - VIAS URBANAS</t>
  </si>
  <si>
    <t>Grupo de serviço: OBRAS DE ARTE CORRENTES E DRENAGEM - VIAS URBANAS</t>
  </si>
  <si>
    <t>Grupo de serviço: INSTALAÇÃO DE CANTEIRO, MOBILIZAÇÃO E DESMOBILIZAÇ</t>
  </si>
  <si>
    <t>Grupo de serviço: ADMINISTRAÇÃO LOCAL</t>
  </si>
  <si>
    <t>SERVIÇOS COM AÇO PARA OBRAS DE ARTE ESPECIAIS</t>
  </si>
  <si>
    <t>ADMINISTRAÇÃO LOCAL</t>
  </si>
  <si>
    <t>INDICE NACIONAL DA CONSTRUÇÃO CIVIL</t>
  </si>
  <si>
    <r>
      <t xml:space="preserve">Preço unitário maio/2024
</t>
    </r>
    <r>
      <rPr>
        <b/>
        <sz val="10"/>
        <color indexed="60"/>
        <rFont val="Arial"/>
        <family val="2"/>
      </rPr>
      <t>SEM REAJUSTE</t>
    </r>
  </si>
  <si>
    <t>1.1</t>
  </si>
  <si>
    <t>1.2</t>
  </si>
  <si>
    <t>1.3</t>
  </si>
  <si>
    <t>1.4</t>
  </si>
  <si>
    <t>1.5</t>
  </si>
  <si>
    <t>1.6</t>
  </si>
  <si>
    <t>1.7</t>
  </si>
  <si>
    <t>1.8</t>
  </si>
  <si>
    <t>1.9</t>
  </si>
  <si>
    <t>3.1</t>
  </si>
  <si>
    <t>3.1.1</t>
  </si>
  <si>
    <t>3.1.2</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</si>
  <si>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</si>
  <si>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</si>
  <si>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</si>
  <si>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</si>
  <si>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</si>
  <si>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</si>
  <si>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</si>
  <si>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</si>
  <si>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</si>
  <si>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</si>
  <si>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</si>
  <si>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</si>
  <si>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</si>
  <si>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</si>
  <si>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</si>
  <si>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</si>
  <si>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</si>
  <si>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</si>
  <si>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</si>
  <si>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</si>
  <si>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</si>
  <si>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</si>
  <si>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</si>
  <si>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</si>
  <si>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</si>
  <si>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</si>
  <si>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</si>
  <si>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</si>
  <si>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</si>
  <si>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</si>
  <si>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</si>
  <si>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</si>
  <si>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</si>
  <si>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</si>
  <si>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5.1</t>
  </si>
  <si>
    <t>5.2</t>
  </si>
  <si>
    <t>5.3</t>
  </si>
  <si>
    <t>5.4</t>
  </si>
  <si>
    <t>5.5</t>
  </si>
  <si>
    <t>5.6</t>
  </si>
  <si>
    <t>5.7</t>
  </si>
  <si>
    <t>5.8</t>
  </si>
  <si>
    <t>5.9</t>
  </si>
  <si>
    <t>6.1</t>
  </si>
  <si>
    <t>6.2</t>
  </si>
  <si>
    <t>6.3</t>
  </si>
  <si>
    <t>6.4</t>
  </si>
  <si>
    <t>7.1</t>
  </si>
  <si>
    <t>7.2</t>
  </si>
  <si>
    <t>7.3</t>
  </si>
  <si>
    <t>7.4</t>
  </si>
  <si>
    <t>7.5</t>
  </si>
  <si>
    <t>7.6</t>
  </si>
  <si>
    <t>7.7</t>
  </si>
  <si>
    <t>7.8</t>
  </si>
  <si>
    <t>7.9</t>
  </si>
  <si>
    <t>8.1</t>
  </si>
  <si>
    <t>8.1.1</t>
  </si>
  <si>
    <t>8.1.2</t>
  </si>
  <si>
    <t>8.1.3</t>
  </si>
  <si>
    <t>8.1.4</t>
  </si>
  <si>
    <t>8.1.5</t>
  </si>
  <si>
    <t>8.1.6</t>
  </si>
  <si>
    <t>8.2</t>
  </si>
  <si>
    <t>8.2.1</t>
  </si>
  <si>
    <t>8.3</t>
  </si>
  <si>
    <t>8.3.1</t>
  </si>
  <si>
    <t>8.3.2</t>
  </si>
  <si>
    <t>8.3.3</t>
  </si>
  <si>
    <t>8.3.4</t>
  </si>
  <si>
    <t>8.3.5</t>
  </si>
  <si>
    <t>8.3.6</t>
  </si>
  <si>
    <t>8.3.7</t>
  </si>
  <si>
    <t>8.3.8</t>
  </si>
  <si>
    <t>8.3.9</t>
  </si>
  <si>
    <t>9.1</t>
  </si>
  <si>
    <t>9.1.1</t>
  </si>
  <si>
    <t>9.1.2</t>
  </si>
  <si>
    <t>9.1.3</t>
  </si>
  <si>
    <t>9.1.4</t>
  </si>
  <si>
    <t>9.2</t>
  </si>
  <si>
    <t>9.2.1</t>
  </si>
  <si>
    <t>10.1</t>
  </si>
  <si>
    <t>10.2</t>
  </si>
  <si>
    <t>10.3</t>
  </si>
  <si>
    <t>2.1</t>
  </si>
  <si>
    <t>2.2</t>
  </si>
  <si>
    <t>2.3</t>
  </si>
  <si>
    <t>2.4</t>
  </si>
  <si>
    <t>2.5</t>
  </si>
  <si>
    <t>2.6</t>
  </si>
  <si>
    <t>2.7</t>
  </si>
  <si>
    <t>2.8</t>
  </si>
  <si>
    <t>2.9</t>
  </si>
  <si>
    <t>2.10</t>
  </si>
  <si>
    <t>2.11</t>
  </si>
  <si>
    <t>9.2.2</t>
  </si>
  <si>
    <t>9.2.3</t>
  </si>
  <si>
    <t>9.2.4</t>
  </si>
  <si>
    <t>9.2.5</t>
  </si>
  <si>
    <t>9.2.6</t>
  </si>
  <si>
    <t>9.2.7</t>
  </si>
  <si>
    <t>9.2.8</t>
  </si>
  <si>
    <t>9.2.9</t>
  </si>
  <si>
    <t>9.2.10</t>
  </si>
  <si>
    <t>9.2.11</t>
  </si>
  <si>
    <t>9.2.12</t>
  </si>
  <si>
    <t>9.2.13</t>
  </si>
  <si>
    <t>9.2.14</t>
  </si>
  <si>
    <t>9.2.15</t>
  </si>
  <si>
    <t>9.2.16</t>
  </si>
  <si>
    <t>9.2.17</t>
  </si>
  <si>
    <t>9.2.18</t>
  </si>
  <si>
    <t>M0291</t>
  </si>
  <si>
    <t>Estrutura modular com 2 banheiros - L = 2,44 m e C = 6,06 m (1 TEU)</t>
  </si>
  <si>
    <t>M0292</t>
  </si>
  <si>
    <t>Estrutura modular com janela - L = 2,44 m e C = 6,06 m (1 TEU)</t>
  </si>
  <si>
    <t>M0293</t>
  </si>
  <si>
    <t>Estrutura modular com janela - L = 4,88 m e C = 6,06 m (1 TEU duplo)</t>
  </si>
  <si>
    <t>M0294</t>
  </si>
  <si>
    <t>Estrutura modular com janela e 2 banheiros - L = 4,88 m e C = 6,06 m (1 TEU duplo)</t>
  </si>
  <si>
    <t>M0295</t>
  </si>
  <si>
    <t>Estrutura modular com revestimento térmico, janela e banheiro - L = 2,44 m e C = 6,06 m (1 TEU)</t>
  </si>
  <si>
    <t>M0296</t>
  </si>
  <si>
    <t>Estrutura modular com revestimento térmico, janela e banheiro - L = 2,44 m e C = 12,19 m (2 TEU)</t>
  </si>
  <si>
    <t>M0297</t>
  </si>
  <si>
    <t>Estrutura modular com 3 janelas para guarita - L = 2,44 m e C = 3,05 m (1/2 TEU)</t>
  </si>
  <si>
    <t>M0364</t>
  </si>
  <si>
    <t>Perfil cartola em aço carbono SAE 1010/1020 galvanizado - 50 x 70 x 3 mm - aba 20 mm</t>
  </si>
  <si>
    <t>M0713</t>
  </si>
  <si>
    <t>Cinta com cerdas de aço</t>
  </si>
  <si>
    <t>M0714</t>
  </si>
  <si>
    <t>Tinta de acabamento poliuretano acrílico alifático brilhante bicomponente</t>
  </si>
  <si>
    <t>M0715</t>
  </si>
  <si>
    <t>Tinta selante epóxi vinílico bicomponente curada com poliamida</t>
  </si>
  <si>
    <t>M0716</t>
  </si>
  <si>
    <t>Tinta anti-incrustante livre de estanho</t>
  </si>
  <si>
    <t>M1728</t>
  </si>
  <si>
    <t>Punho linha R25 para martelete perfurador e rompedor - D = 25 mm (1")</t>
  </si>
  <si>
    <t>M1729</t>
  </si>
  <si>
    <t>Haste linha R25 para martelete perfurador e rompedor - D = 25 mm (1") e C = 1,00 m</t>
  </si>
  <si>
    <t>M1730</t>
  </si>
  <si>
    <t>Luva de acoplamento linha R25 para martelete perfurador e rompedor - D = 25 mm (1")</t>
  </si>
  <si>
    <t>M1894</t>
  </si>
  <si>
    <t>Cabo de aço - D = 16,00 mm (5/8")</t>
  </si>
  <si>
    <t>M1895</t>
  </si>
  <si>
    <t>Coroa de botões esféricos linha R25 - D = 48 mm (1 7/8")</t>
  </si>
  <si>
    <t>M1898</t>
  </si>
  <si>
    <t>Pasta lubrificante para tubo PEAD</t>
  </si>
  <si>
    <t>M1899</t>
  </si>
  <si>
    <t>Tela metálica de dupla torção em liga de zinco e alumínio com cabos de aço longitudinais - resistência longitudinal à tração de 121 kN/m - inclusive grampos e clipes de junção</t>
  </si>
  <si>
    <t>M1920</t>
  </si>
  <si>
    <t>Duto flexível de poliéster aluminizado sem isolamento para exaustão - D = 263 mm</t>
  </si>
  <si>
    <t>M1923</t>
  </si>
  <si>
    <t>Duto flexível de poliéster aluminizado sem isolamento para ventilação forçada - D = 161 mm</t>
  </si>
  <si>
    <t>Dente de corte para fresadora de 455 kW</t>
  </si>
  <si>
    <t>Amortecedor retrátil tipo TAU II afunilado PCB ou similar para velocidade de projeto de 100 km/h e âncora traseira de 1.680 mm</t>
  </si>
  <si>
    <t>M2490</t>
  </si>
  <si>
    <t>Cinta para elevação de cargas tipo sling com 1 ramal - C = 2 m a 3 m, capacidade de carga de 1.000 kg, F. S. = 7:1</t>
  </si>
  <si>
    <t>SERRALHEIRO (OFICIAL - SINDUSCON)</t>
  </si>
  <si>
    <t>OFICIAL DA CONSTRUÇÃO PESADA I</t>
  </si>
  <si>
    <t>OPERADOR DE MAQUINAS PESADAS II - SINDICOPES</t>
  </si>
  <si>
    <t>Categoria: Material</t>
  </si>
  <si>
    <t>MANTA ASFALTICA 3MM TIPO III - APP (AREIA/POLIESTER/POLIESTER) NBR 9952, INCL. ARG. REGULAR., PRIMER E PROTECAO</t>
  </si>
  <si>
    <t>MANTA ASFALTICA 4MM TIPO III - APP (AREIA/POLIESTER/POLIESTER) NBR 9952, INCL. ARG. REGULAR. PRIMER E PROTECAO</t>
  </si>
  <si>
    <t>PARAFUSO SEXTAVADO COM PORCA E ARRUELA 3/8" X 1.1/2" - ZINCADO</t>
  </si>
  <si>
    <t>DISCO DE CORTE DIAMANTADO SEGMENTADO PARA CONCRETO, DIAMETRO DE 350 MM, FURO DE 1 " (14 X 1 ")</t>
  </si>
  <si>
    <t>BARRA APOIO RETA INOX 70CM ACCESS - JACKWAL OU EQUIVALENTE</t>
  </si>
  <si>
    <t>ESQUADRIAS METÁLICAS (CONT)</t>
  </si>
  <si>
    <t>PORTAO ABRIR NYLOFOR-3D L=1.00M H=2.43M</t>
  </si>
  <si>
    <t>PERFIL "U" EM ALUMINIO ANODIZADO FOSCO 1/2" X 1/2" ESP. 1/16"</t>
  </si>
  <si>
    <t>PORTAO CORRER NYLOFOR 3D 3.50X2.43M, KIT COMPLETO</t>
  </si>
  <si>
    <t>GRADIL FECHAMENTO NYLOFOR-3D-H=2.03M, KIT COMPLETO - PINTURA ELETROSTATICA - FIO 5MM</t>
  </si>
  <si>
    <t>LAMPADA LED TUBULAR T8 9W 600MM BRANCO FRIO, BASE G13, BIVOLT - CERTIFICADA INMETRO</t>
  </si>
  <si>
    <t>ELETRODUTO FLEXIVEL CORRUGADO 25MM (3/4") PVC AMARELO TIGREFLEX OU EQUIVALENTE</t>
  </si>
  <si>
    <t>ELETRODUTO FLEXIVEL CORRUGADO 32MM (1") PVC AMARELO TIGREFLEX OU EQUIVALENTE</t>
  </si>
  <si>
    <t>DUTO CORRUGADO DE PEAD COR PRETA 1.1/2"</t>
  </si>
  <si>
    <t>DUTO CORRUGADO DE PEAD COR PRETA 1.1/4"</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</si>
  <si>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</si>
  <si>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</si>
  <si>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</si>
  <si>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DE COBRE TERMOPLÁSTICO (PVC) FLEXÍVEL ISOLADO 0,60/1KV, ANTI-CHAMA, HEPR 90ºC ? 2X2,5MM2</t>
  </si>
  <si>
    <t>CABO DE COBRE TERMOPLÁSTICO (PVC) FLEXÍVEL ISOLADO 0,60/1KV, ANTI-CHAMA, HEPR 90ºC ? 3X2,5MM2</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</si>
  <si>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</si>
  <si>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</si>
  <si>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</si>
  <si>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</si>
  <si>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</si>
  <si>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</si>
  <si>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</si>
  <si>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SUPORTE SIMPLES PARA TOPO DE POSTE DIAMETRO 110 - 114MM (ILUMINAÇÃO PÚBLICA) REF FORT LIGHT - REPUME - FORTE NOBRE OU EQUIV</t>
  </si>
  <si>
    <t>ABRACADEIRA EM ACO GALV. P/ AMARRACAO DE ELETRODUTOS, TIPO "U" SIMPLES - 3/4"</t>
  </si>
  <si>
    <t>ABRACADEIRA EM ACO GALV. P/ AMARRACAO DE ELETRODUTOS, TIPO "U" SIMPLES - 1.1/2"</t>
  </si>
  <si>
    <t>SAIDA HORIZONTAL PARA ELETRODUTO Ø 3/4" (ELETROCALHA)</t>
  </si>
  <si>
    <t>SAIDA HORIZONTAL PARA ELETRODUTO Ø 1" (ELETROCALHA)</t>
  </si>
  <si>
    <t>SAIDA HORIZONTAL PARA ELETRODUTO Ø 2" (ELETROCALHA)</t>
  </si>
  <si>
    <t>PATCH PANEL RJ45/IDC 24 PORTAS CAT 6, D-LINK, AMP, CABLIX, MAXI TELECOM, TILFLEX OU EQUIVALENTE</t>
  </si>
  <si>
    <t>ADAPTADOR PVC SOLDAVEL C/ ANEL P/ CAIXA D`AGUA DN 20MM</t>
  </si>
  <si>
    <t>ADAPTADOR PVC SOLDAVEL C/ ANEL P/ CAIXA D`AGUA DN 25MM</t>
  </si>
  <si>
    <t>ADAPTADOR PVC SOLDAVEL C/ ANEL P/ CAIXA D`AGUA DN 32MM</t>
  </si>
  <si>
    <t>TUBOS (PVC E CONEXOES - CONT)</t>
  </si>
  <si>
    <t>LIXA D AGUA N. 100</t>
  </si>
  <si>
    <t>RESERVATORIO/TANQUE DE POLIETILENO 20.000 L COM TAMPA ROSCAVEL DIAMETRO 60CM - FORTLEV, BAKOF TEC, ROTOPLASTYC OU EQUIVALENTE</t>
  </si>
  <si>
    <t>TORNEIRA BICA BAIXA DE PRESSAO CROMADA P/ LAVATORIO 1/2" - PRESSMATIC ALFA, DOCOL, DECAMATIC SMART - DECA OU EQUIVALENTE</t>
  </si>
  <si>
    <t>TORNEIRA ANGULAR DE JARDIM CROMADA 1/2" OU 3/4", ACIONAMENTO RESTRITO - DOCOL OU EQUIVALENTE</t>
  </si>
  <si>
    <t>CHUVEIRO CROMADO COM DESVIADOR FLEXIVEL - LINHA MAX - DECA OU EQUIVALENTE</t>
  </si>
  <si>
    <t>TAMPA DE FERRO FUNDIDO ARTICULADA DIM: 40X60CM - TRAFEGO LEVE</t>
  </si>
  <si>
    <t>IRRIGACAO E DRENAGEM</t>
  </si>
  <si>
    <t>TUBO DRENO CORRUGADO, PERFURADO DE PEAD (POLIETILENO DE ALTA DENSIDADE), NBR 15073 / DNIT 093/2006 - DIAM. 100MM (4")</t>
  </si>
  <si>
    <t>CHAPA ACO INOX 304 Nº 13 (2,50 MM) ACABAMENTO ESCOVADO</t>
  </si>
  <si>
    <t>LUMINARIA PUBLICA LED PETALA POT 100W, IP66, TEMP COR SUP 5000K, VIDA UTIL SUPERIOR A 60.000 H, MOD. EDN100, HBP-100 OU 001100G3-1006 - AMES ILUMINAÇÃO, ECP, HDA ILUMINAÇÃO OU EQUIVALENTE</t>
  </si>
  <si>
    <t>LAMPADA LED TUBULAR T8 18W 1200MM BRANCO FRIO, BASE G13, BIVOLT - CERTIFICADA INMETRO</t>
  </si>
  <si>
    <t>MARTELO DEMOLIDOR PNEUMATICO MANUAL, PESO DE 28 KG, COM SILENCIADOR</t>
  </si>
  <si>
    <t>CORTADEIRA DE PISO DE CONCRETO E ASFALTO, PARA DISCO PADRAO DE DIAMETRO 350 MM (14") OU 450 MM (18") , MOTOR A GASOLINA, POTENCIA 13 HP, SEM DISCO</t>
  </si>
  <si>
    <t>COMPACTADOR DE SOLO TIPO PLACA VIBRATORIA REVERSIVEL, A GASOLINA, 4 TEMPOS, PESO DE 125 A 150 KG, FORCA CENTRIFUGA DE 2500 A 2800 KGF, LARG. TRABALHO DE 400 A 450 MM, FREQ VIBRACAO DE 4300 A 4500 RPM, VELOC. TRABALHO DE 15 A 20 M/MIN, POT. DE 5,5 A 6,0 HP</t>
  </si>
  <si>
    <t>MASSA ACRILICA A BASE DAGUA SUVINIL/CORAL/EQUIVALENTE</t>
  </si>
  <si>
    <t>MASSA PARA MADEIRA A BASE DAGUA SUVINIL/CORAL/EQUIVALENTE</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</si>
  <si>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</si>
  <si>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</si>
  <si>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</si>
  <si>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</si>
  <si>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</si>
  <si>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</si>
  <si>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</si>
  <si>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</si>
  <si>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</si>
  <si>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</si>
  <si>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</si>
  <si>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</si>
  <si>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</si>
  <si>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</si>
  <si>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</si>
  <si>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</si>
  <si>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</si>
  <si>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</si>
  <si>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</si>
  <si>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</si>
  <si>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</si>
  <si>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</si>
  <si>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LIXA EM FOLHA DÁGUA GRANA Nº 240 - NORTON OU EQUIVALENTE</t>
  </si>
  <si>
    <t>EPI S</t>
  </si>
  <si>
    <t>EPI  S DE SEGURANCA</t>
  </si>
  <si>
    <t xml:space="preserve">        PRECOS DE INSUMOS - BANCO NACIONAL</t>
  </si>
  <si>
    <t>LOCALIDADE: 2680 - VITORIA</t>
  </si>
  <si>
    <t>ENCARGOS SOCIAIS (%) HORISTA 117,06  MENSALISTA  72,93</t>
  </si>
  <si>
    <t xml:space="preserve">CODIGO  </t>
  </si>
  <si>
    <t>DESCRICAO DO INSUMO</t>
  </si>
  <si>
    <t>UNIDADE DE MEDIDA</t>
  </si>
  <si>
    <t>PRECO MEDIANO R$</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</si>
  <si>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</si>
  <si>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</si>
  <si>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</si>
  <si>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</si>
  <si>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</si>
  <si>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</si>
  <si>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</si>
  <si>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</si>
  <si>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</si>
  <si>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</si>
  <si>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</si>
  <si>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</si>
  <si>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</si>
  <si>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</si>
  <si>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</si>
  <si>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</si>
  <si>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</si>
  <si>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</si>
  <si>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</si>
  <si>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</si>
  <si>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</si>
  <si>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</si>
  <si>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</si>
  <si>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</si>
  <si>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</si>
  <si>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</si>
  <si>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</si>
  <si>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</si>
  <si>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</si>
  <si>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</si>
  <si>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</si>
  <si>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</si>
  <si>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</si>
  <si>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</si>
  <si>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</si>
  <si>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</si>
  <si>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</si>
  <si>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</si>
  <si>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</si>
  <si>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</si>
  <si>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</si>
  <si>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</si>
  <si>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</si>
  <si>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</si>
  <si>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</si>
  <si>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</si>
  <si>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</si>
  <si>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</si>
  <si>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</si>
  <si>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</si>
  <si>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</si>
  <si>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</si>
  <si>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</si>
  <si>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</si>
  <si>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</si>
  <si>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</si>
  <si>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</si>
  <si>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</si>
  <si>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</si>
  <si>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</si>
  <si>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</si>
  <si>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</si>
  <si>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</si>
  <si>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</si>
  <si>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</si>
  <si>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</si>
  <si>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</si>
  <si>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</si>
  <si>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</si>
  <si>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</si>
  <si>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</si>
  <si>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</si>
  <si>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</si>
  <si>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</si>
  <si>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</si>
  <si>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</si>
  <si>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</si>
  <si>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</si>
  <si>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</si>
  <si>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</si>
  <si>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</si>
  <si>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</si>
  <si>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</si>
  <si>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</si>
  <si>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</si>
  <si>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</si>
  <si>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</si>
  <si>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</si>
  <si>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</si>
  <si>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</si>
  <si>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</si>
  <si>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</si>
  <si>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</si>
  <si>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</si>
  <si>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</si>
  <si>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</si>
  <si>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</si>
  <si>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</si>
  <si>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</si>
  <si>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</si>
  <si>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</si>
  <si>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</si>
  <si>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</si>
  <si>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</si>
  <si>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</si>
  <si>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</si>
  <si>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</si>
  <si>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</si>
  <si>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</si>
  <si>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</si>
  <si>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</si>
  <si>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</si>
  <si>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</si>
  <si>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</si>
  <si>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</si>
  <si>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</si>
  <si>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</si>
  <si>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</si>
  <si>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</si>
  <si>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</si>
  <si>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</si>
  <si>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</si>
  <si>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</si>
  <si>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</si>
  <si>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</si>
  <si>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</si>
  <si>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</si>
  <si>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</si>
  <si>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</si>
  <si>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</si>
  <si>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</si>
  <si>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</si>
  <si>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</si>
  <si>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</si>
  <si>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</si>
  <si>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</si>
  <si>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</si>
  <si>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</si>
  <si>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</si>
  <si>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</si>
  <si>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</si>
  <si>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</si>
  <si>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</si>
  <si>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</si>
  <si>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</si>
  <si>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</si>
  <si>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</si>
  <si>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</si>
  <si>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</si>
  <si>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</si>
  <si>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</si>
  <si>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</si>
  <si>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</si>
  <si>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</si>
  <si>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</si>
  <si>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</si>
  <si>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</si>
  <si>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</si>
  <si>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</si>
  <si>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</si>
  <si>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</si>
  <si>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</si>
  <si>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</si>
  <si>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</si>
  <si>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</si>
  <si>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</si>
  <si>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</si>
  <si>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</si>
  <si>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</si>
  <si>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</si>
  <si>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</si>
  <si>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PRESSAO PARA SOLDA DE CHAPA 18"                                                                                                                                                                                                                                                                                                                                                                                                                                                                </t>
  </si>
  <si>
    <t xml:space="preserve">ALICATE DE PRESSAO 11" PARA SOLDA, TIPO C                                                                                                                                                                                                                                                                                                                                                                                                                                                                 </t>
  </si>
  <si>
    <t xml:space="preserve">ALICATE DE PRESSAO 11" PARA SOLDA, TIPO U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</si>
  <si>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</si>
  <si>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</si>
  <si>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</si>
  <si>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</si>
  <si>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</si>
  <si>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</si>
  <si>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</si>
  <si>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</si>
  <si>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</si>
  <si>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</si>
  <si>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</si>
  <si>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</si>
  <si>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</si>
  <si>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</si>
  <si>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</si>
  <si>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</si>
  <si>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</si>
  <si>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</si>
  <si>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</si>
  <si>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</si>
  <si>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</si>
  <si>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</si>
  <si>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</si>
  <si>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</si>
  <si>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</si>
  <si>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</si>
  <si>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</si>
  <si>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</si>
  <si>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</si>
  <si>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</si>
  <si>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</si>
  <si>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</si>
  <si>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</si>
  <si>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</si>
  <si>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</si>
  <si>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</si>
  <si>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</si>
  <si>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</si>
  <si>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</si>
  <si>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</si>
  <si>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</si>
  <si>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</si>
  <si>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</si>
  <si>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</si>
  <si>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</si>
  <si>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</si>
  <si>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</si>
  <si>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</si>
  <si>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</si>
  <si>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</si>
  <si>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</si>
  <si>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</si>
  <si>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</si>
  <si>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</si>
  <si>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</si>
  <si>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</si>
  <si>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</si>
  <si>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</si>
  <si>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</si>
  <si>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</si>
  <si>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</si>
  <si>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</si>
  <si>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</si>
  <si>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</si>
  <si>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</si>
  <si>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</si>
  <si>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</si>
  <si>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</si>
  <si>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</si>
  <si>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</si>
  <si>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</si>
  <si>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</si>
  <si>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</si>
  <si>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</si>
  <si>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</si>
  <si>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</si>
  <si>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</si>
  <si>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</si>
  <si>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</si>
  <si>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</si>
  <si>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</si>
  <si>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</si>
  <si>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</si>
  <si>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</si>
  <si>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</si>
  <si>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</si>
  <si>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</si>
  <si>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</si>
  <si>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</si>
  <si>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</si>
  <si>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</si>
  <si>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</si>
  <si>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</si>
  <si>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</si>
  <si>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</si>
  <si>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</si>
  <si>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</si>
  <si>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</si>
  <si>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</si>
  <si>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</si>
  <si>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</si>
  <si>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</si>
  <si>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</si>
  <si>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</si>
  <si>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</si>
  <si>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</si>
  <si>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</si>
  <si>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</si>
  <si>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</si>
  <si>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</si>
  <si>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</si>
  <si>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</si>
  <si>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</si>
  <si>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</si>
  <si>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</si>
  <si>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</si>
  <si>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</si>
  <si>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</si>
  <si>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</si>
  <si>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</si>
  <si>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</si>
  <si>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</si>
  <si>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</si>
  <si>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</si>
  <si>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</si>
  <si>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</si>
  <si>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</si>
  <si>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</si>
  <si>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</si>
  <si>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</si>
  <si>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</si>
  <si>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</si>
  <si>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</si>
  <si>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</si>
  <si>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</si>
  <si>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</si>
  <si>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</si>
  <si>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</si>
  <si>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</si>
  <si>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</si>
  <si>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</si>
  <si>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</si>
  <si>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</si>
  <si>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</si>
  <si>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</si>
  <si>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</si>
  <si>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</si>
  <si>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</si>
  <si>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</si>
  <si>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</si>
  <si>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</si>
  <si>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</si>
  <si>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</si>
  <si>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</si>
  <si>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</si>
  <si>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</si>
  <si>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</si>
  <si>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</si>
  <si>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</si>
  <si>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</si>
  <si>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</si>
  <si>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</si>
  <si>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</si>
  <si>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</si>
  <si>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</si>
  <si>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</si>
  <si>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</si>
  <si>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</si>
  <si>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</si>
  <si>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</si>
  <si>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</si>
  <si>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</si>
  <si>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</si>
  <si>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</si>
  <si>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</si>
  <si>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</si>
  <si>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</si>
  <si>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</si>
  <si>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</si>
  <si>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</si>
  <si>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</si>
  <si>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</si>
  <si>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</si>
  <si>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</si>
  <si>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</si>
  <si>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</si>
  <si>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</si>
  <si>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</si>
  <si>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</si>
  <si>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</si>
  <si>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</si>
  <si>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</si>
  <si>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</si>
  <si>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</si>
  <si>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</si>
  <si>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</si>
  <si>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</si>
  <si>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</si>
  <si>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</si>
  <si>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</si>
  <si>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</si>
  <si>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</si>
  <si>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</si>
  <si>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</si>
  <si>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</si>
  <si>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</si>
  <si>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</si>
  <si>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</si>
  <si>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</si>
  <si>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</si>
  <si>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</si>
  <si>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</si>
  <si>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</si>
  <si>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</si>
  <si>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</si>
  <si>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</si>
  <si>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</si>
  <si>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</si>
  <si>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</si>
  <si>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</si>
  <si>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</si>
  <si>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</si>
  <si>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</si>
  <si>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</si>
  <si>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</si>
  <si>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</si>
  <si>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</si>
  <si>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</si>
  <si>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</si>
  <si>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</si>
  <si>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</si>
  <si>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</si>
  <si>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</si>
  <si>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</si>
  <si>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</si>
  <si>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</si>
  <si>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</si>
  <si>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</si>
  <si>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</si>
  <si>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</si>
  <si>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</si>
  <si>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</si>
  <si>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</si>
  <si>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</si>
  <si>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</si>
  <si>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</si>
  <si>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</si>
  <si>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</si>
  <si>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</si>
  <si>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</si>
  <si>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</si>
  <si>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</si>
  <si>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</si>
  <si>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</si>
  <si>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</si>
  <si>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</si>
  <si>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</si>
  <si>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</si>
  <si>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</si>
  <si>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</si>
  <si>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</si>
  <si>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</si>
  <si>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</si>
  <si>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</si>
  <si>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</si>
  <si>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</si>
  <si>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</si>
  <si>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</si>
  <si>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</si>
  <si>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</si>
  <si>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</si>
  <si>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</si>
  <si>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</si>
  <si>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</si>
  <si>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</si>
  <si>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</si>
  <si>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</si>
  <si>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</si>
  <si>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</si>
  <si>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</si>
  <si>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</si>
  <si>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</si>
  <si>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</si>
  <si>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</si>
  <si>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</si>
  <si>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</si>
  <si>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</si>
  <si>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</si>
  <si>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</si>
  <si>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</si>
  <si>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</si>
  <si>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</si>
  <si>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</si>
  <si>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</si>
  <si>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</si>
  <si>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</si>
  <si>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</si>
  <si>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</si>
  <si>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</si>
  <si>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</si>
  <si>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</si>
  <si>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</si>
  <si>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</si>
  <si>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</si>
  <si>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</si>
  <si>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</si>
  <si>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</si>
  <si>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</si>
  <si>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</si>
  <si>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</si>
  <si>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</si>
  <si>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</si>
  <si>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</si>
  <si>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</si>
  <si>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</si>
  <si>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</si>
  <si>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</si>
  <si>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</si>
  <si>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</si>
  <si>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</si>
  <si>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</si>
  <si>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</si>
  <si>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</si>
  <si>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</si>
  <si>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</si>
  <si>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</si>
  <si>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</si>
  <si>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</si>
  <si>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</si>
  <si>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</si>
  <si>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</si>
  <si>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</si>
  <si>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</si>
  <si>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</si>
  <si>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</si>
  <si>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</si>
  <si>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</si>
  <si>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</si>
  <si>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</si>
  <si>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</si>
  <si>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</si>
  <si>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</si>
  <si>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</si>
  <si>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</si>
  <si>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</si>
  <si>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</si>
  <si>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</si>
  <si>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</si>
  <si>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</si>
  <si>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</si>
  <si>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</si>
  <si>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</si>
  <si>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</si>
  <si>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</si>
  <si>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</si>
  <si>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</si>
  <si>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</si>
  <si>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</si>
  <si>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</si>
  <si>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</si>
  <si>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</si>
  <si>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</si>
  <si>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</si>
  <si>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</si>
  <si>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</si>
  <si>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</si>
  <si>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</si>
  <si>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</si>
  <si>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</si>
  <si>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</si>
  <si>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</si>
  <si>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</si>
  <si>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</si>
  <si>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</si>
  <si>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</si>
  <si>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</si>
  <si>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</si>
  <si>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</si>
  <si>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</si>
  <si>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</si>
  <si>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</si>
  <si>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</si>
  <si>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</si>
  <si>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</si>
  <si>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</si>
  <si>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</si>
  <si>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</si>
  <si>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</si>
  <si>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</si>
  <si>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</si>
  <si>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</si>
  <si>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</si>
  <si>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</si>
  <si>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</si>
  <si>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</si>
  <si>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</si>
  <si>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</si>
  <si>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</si>
  <si>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</si>
  <si>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</si>
  <si>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</si>
  <si>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</si>
  <si>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</si>
  <si>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</si>
  <si>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</si>
  <si>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</si>
  <si>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</si>
  <si>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</si>
  <si>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</si>
  <si>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</si>
  <si>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</si>
  <si>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</si>
  <si>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</si>
  <si>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</si>
  <si>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</si>
  <si>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</si>
  <si>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</si>
  <si>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</si>
  <si>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</si>
  <si>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</si>
  <si>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</si>
  <si>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</si>
  <si>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</si>
  <si>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</si>
  <si>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</si>
  <si>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</si>
  <si>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</si>
  <si>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</si>
  <si>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</si>
  <si>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</si>
  <si>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</si>
  <si>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</si>
  <si>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</si>
  <si>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</si>
  <si>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</si>
  <si>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</si>
  <si>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</si>
  <si>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</si>
  <si>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</si>
  <si>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</si>
  <si>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</si>
  <si>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</si>
  <si>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</si>
  <si>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</si>
  <si>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</si>
  <si>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</si>
  <si>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</si>
  <si>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</si>
  <si>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</si>
  <si>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</si>
  <si>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</si>
  <si>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</si>
  <si>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</si>
  <si>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</si>
  <si>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</si>
  <si>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</si>
  <si>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</si>
  <si>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</si>
  <si>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</si>
  <si>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</si>
  <si>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</si>
  <si>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</si>
  <si>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</si>
  <si>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</si>
  <si>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</si>
  <si>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</si>
  <si>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</si>
  <si>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</si>
  <si>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</si>
  <si>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</si>
  <si>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</si>
  <si>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</si>
  <si>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</si>
  <si>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</si>
  <si>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</si>
  <si>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</si>
  <si>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</si>
  <si>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</si>
  <si>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</si>
  <si>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</si>
  <si>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</si>
  <si>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</si>
  <si>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</si>
  <si>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</si>
  <si>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</si>
  <si>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</si>
  <si>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</si>
  <si>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</si>
  <si>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</si>
  <si>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</si>
  <si>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</si>
  <si>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</si>
  <si>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</si>
  <si>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</si>
  <si>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</si>
  <si>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</si>
  <si>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</si>
  <si>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</si>
  <si>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</si>
  <si>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</si>
  <si>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</si>
  <si>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</si>
  <si>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</si>
  <si>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</si>
  <si>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</si>
  <si>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</si>
  <si>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</si>
  <si>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</si>
  <si>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</si>
  <si>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</si>
  <si>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</si>
  <si>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</si>
  <si>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</si>
  <si>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</si>
  <si>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</si>
  <si>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</si>
  <si>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</si>
  <si>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</si>
  <si>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</si>
  <si>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</si>
  <si>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</si>
  <si>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</si>
  <si>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</si>
  <si>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</si>
  <si>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</si>
  <si>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</si>
  <si>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</si>
  <si>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</si>
  <si>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</si>
  <si>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</si>
  <si>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</si>
  <si>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</si>
  <si>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</si>
  <si>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</si>
  <si>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</si>
  <si>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</si>
  <si>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</si>
  <si>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</si>
  <si>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</si>
  <si>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</si>
  <si>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</si>
  <si>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</si>
  <si>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</si>
  <si>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</si>
  <si>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</si>
  <si>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</si>
  <si>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</si>
  <si>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</si>
  <si>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</si>
  <si>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</si>
  <si>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</si>
  <si>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</si>
  <si>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</si>
  <si>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</si>
  <si>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</si>
  <si>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</si>
  <si>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</si>
  <si>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</si>
  <si>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</si>
  <si>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</si>
  <si>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</si>
  <si>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</si>
  <si>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</si>
  <si>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</si>
  <si>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</si>
  <si>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</si>
  <si>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</si>
  <si>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</si>
  <si>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</si>
  <si>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</si>
  <si>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</si>
  <si>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</si>
  <si>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</si>
  <si>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</si>
  <si>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</si>
  <si>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</si>
  <si>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</si>
  <si>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</si>
  <si>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</si>
  <si>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</si>
  <si>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</si>
  <si>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</si>
  <si>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</si>
  <si>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</si>
  <si>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</si>
  <si>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</si>
  <si>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</si>
  <si>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</si>
  <si>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</si>
  <si>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</si>
  <si>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</si>
  <si>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</si>
  <si>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</si>
  <si>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</si>
  <si>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</si>
  <si>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</si>
  <si>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</si>
  <si>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</si>
  <si>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</si>
  <si>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</si>
  <si>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</si>
  <si>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</si>
  <si>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</si>
  <si>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</si>
  <si>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</si>
  <si>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</si>
  <si>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</si>
  <si>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</si>
  <si>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</si>
  <si>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</si>
  <si>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</si>
  <si>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</si>
  <si>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</si>
  <si>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</si>
  <si>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</si>
  <si>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</si>
  <si>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</si>
  <si>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</si>
  <si>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</si>
  <si>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</si>
  <si>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</si>
  <si>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</si>
  <si>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</si>
  <si>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</si>
  <si>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</si>
  <si>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</si>
  <si>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</si>
  <si>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</si>
  <si>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</si>
  <si>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</si>
  <si>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</si>
  <si>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</si>
  <si>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</si>
  <si>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</si>
  <si>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</si>
  <si>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</si>
  <si>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</si>
  <si>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</si>
  <si>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</si>
  <si>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</si>
  <si>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</si>
  <si>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</si>
  <si>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</si>
  <si>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</si>
  <si>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</si>
  <si>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</si>
  <si>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</si>
  <si>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</si>
  <si>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</si>
  <si>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</si>
  <si>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</si>
  <si>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</si>
  <si>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</si>
  <si>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</si>
  <si>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</si>
  <si>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</si>
  <si>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</si>
  <si>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</si>
  <si>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</si>
  <si>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</si>
  <si>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</si>
  <si>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</si>
  <si>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</si>
  <si>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</si>
  <si>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</si>
  <si>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</si>
  <si>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</si>
  <si>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</si>
  <si>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</si>
  <si>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</si>
  <si>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</si>
  <si>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</si>
  <si>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</si>
  <si>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</si>
  <si>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</si>
  <si>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</si>
  <si>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</si>
  <si>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</si>
  <si>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</si>
  <si>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</si>
  <si>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</si>
  <si>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</si>
  <si>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</si>
  <si>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</si>
  <si>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</si>
  <si>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</si>
  <si>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</si>
  <si>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</si>
  <si>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</si>
  <si>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</si>
  <si>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</si>
  <si>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</si>
  <si>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</si>
  <si>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</si>
  <si>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</si>
  <si>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</si>
  <si>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</si>
  <si>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</si>
  <si>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</si>
  <si>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</si>
  <si>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</si>
  <si>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</si>
  <si>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</si>
  <si>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</si>
  <si>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</si>
  <si>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</si>
  <si>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</si>
  <si>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</si>
  <si>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</si>
  <si>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</si>
  <si>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</si>
  <si>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</si>
  <si>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</si>
  <si>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</si>
  <si>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</si>
  <si>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</si>
  <si>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</si>
  <si>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</si>
  <si>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</si>
  <si>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</si>
  <si>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</si>
  <si>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</si>
  <si>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</si>
  <si>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</si>
  <si>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</si>
  <si>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</si>
  <si>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</si>
  <si>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</si>
  <si>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</si>
  <si>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</si>
  <si>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</si>
  <si>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</si>
  <si>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</si>
  <si>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</si>
  <si>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</si>
  <si>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</si>
  <si>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</si>
  <si>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</si>
  <si>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</si>
  <si>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</si>
  <si>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</si>
  <si>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</si>
  <si>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</si>
  <si>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</si>
  <si>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</si>
  <si>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</si>
  <si>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</si>
  <si>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</si>
  <si>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</si>
  <si>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</si>
  <si>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</si>
  <si>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</si>
  <si>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</si>
  <si>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</si>
  <si>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</si>
  <si>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</si>
  <si>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</si>
  <si>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</si>
  <si>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</si>
  <si>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</si>
  <si>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</si>
  <si>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</si>
  <si>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</si>
  <si>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</si>
  <si>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</si>
  <si>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</si>
  <si>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</si>
  <si>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</si>
  <si>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</si>
  <si>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</si>
  <si>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</si>
  <si>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</si>
  <si>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</si>
  <si>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</si>
  <si>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</si>
  <si>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</si>
  <si>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</si>
  <si>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</si>
  <si>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</si>
  <si>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</si>
  <si>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</si>
  <si>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</si>
  <si>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</si>
  <si>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</si>
  <si>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</si>
  <si>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</si>
  <si>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</si>
  <si>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</si>
  <si>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</si>
  <si>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</si>
  <si>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</si>
  <si>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</si>
  <si>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</si>
  <si>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</si>
  <si>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</si>
  <si>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</si>
  <si>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</si>
  <si>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</si>
  <si>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</si>
  <si>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</si>
  <si>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</si>
  <si>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</si>
  <si>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</si>
  <si>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</si>
  <si>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</si>
  <si>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</si>
  <si>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</si>
  <si>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</si>
  <si>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</si>
  <si>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</si>
  <si>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</si>
  <si>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</si>
  <si>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</si>
  <si>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</si>
  <si>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</si>
  <si>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</si>
  <si>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</si>
  <si>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</si>
  <si>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</si>
  <si>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</si>
  <si>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</si>
  <si>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</si>
  <si>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</si>
  <si>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</si>
  <si>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</si>
  <si>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</si>
  <si>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</si>
  <si>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</si>
  <si>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</si>
  <si>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</si>
  <si>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</si>
  <si>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</si>
  <si>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</si>
  <si>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</si>
  <si>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</si>
  <si>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</si>
  <si>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</si>
  <si>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</si>
  <si>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</si>
  <si>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</si>
  <si>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</si>
  <si>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</si>
  <si>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</si>
  <si>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</si>
  <si>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</si>
  <si>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</si>
  <si>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</si>
  <si>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</si>
  <si>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</si>
  <si>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</si>
  <si>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</si>
  <si>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</si>
  <si>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</si>
  <si>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</si>
  <si>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</si>
  <si>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</si>
  <si>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</si>
  <si>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</si>
  <si>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</si>
  <si>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</si>
  <si>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</si>
  <si>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</si>
  <si>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</si>
  <si>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</si>
  <si>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</si>
  <si>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</si>
  <si>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</si>
  <si>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</si>
  <si>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</si>
  <si>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</si>
  <si>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</si>
  <si>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</si>
  <si>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</si>
  <si>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</si>
  <si>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</si>
  <si>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</si>
  <si>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</si>
  <si>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</si>
  <si>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</si>
  <si>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</si>
  <si>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</si>
  <si>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</si>
  <si>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</si>
  <si>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</si>
  <si>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</si>
  <si>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</si>
  <si>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</si>
  <si>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</si>
  <si>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</si>
  <si>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</si>
  <si>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</si>
  <si>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</si>
  <si>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</si>
  <si>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</si>
  <si>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</si>
  <si>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</si>
  <si>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</si>
  <si>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</si>
  <si>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</si>
  <si>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</si>
  <si>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</si>
  <si>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</si>
  <si>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</si>
  <si>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</si>
  <si>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</si>
  <si>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</si>
  <si>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</si>
  <si>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</si>
  <si>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</si>
  <si>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</si>
  <si>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</si>
  <si>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</si>
  <si>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</si>
  <si>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</si>
  <si>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</si>
  <si>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</si>
  <si>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</si>
  <si>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</si>
  <si>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</si>
  <si>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</si>
  <si>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</si>
  <si>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</si>
  <si>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</si>
  <si>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</si>
  <si>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</si>
  <si>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</si>
  <si>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</si>
  <si>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</si>
  <si>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</si>
  <si>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</si>
  <si>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</si>
  <si>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</si>
  <si>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</si>
  <si>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</si>
  <si>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</si>
  <si>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</si>
  <si>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</si>
  <si>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</si>
  <si>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</si>
  <si>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</si>
  <si>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</si>
  <si>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</si>
  <si>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</si>
  <si>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</si>
  <si>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</si>
  <si>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</si>
  <si>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</si>
  <si>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</si>
  <si>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</si>
  <si>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</si>
  <si>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</si>
  <si>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</si>
  <si>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</si>
  <si>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</si>
  <si>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</si>
  <si>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</si>
  <si>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</si>
  <si>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</si>
  <si>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</si>
  <si>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</si>
  <si>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</si>
  <si>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</si>
  <si>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</si>
  <si>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</si>
  <si>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</si>
  <si>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</si>
  <si>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</si>
  <si>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</si>
  <si>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</si>
  <si>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</si>
  <si>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</si>
  <si>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</si>
  <si>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</si>
  <si>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</si>
  <si>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</si>
  <si>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</si>
  <si>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</si>
  <si>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</si>
  <si>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</si>
  <si>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</si>
  <si>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</si>
  <si>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</si>
  <si>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</si>
  <si>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</si>
  <si>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</si>
  <si>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</si>
  <si>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</si>
  <si>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</si>
  <si>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</si>
  <si>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</si>
  <si>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</si>
  <si>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</si>
  <si>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</si>
  <si>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</si>
  <si>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</si>
  <si>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</si>
  <si>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</si>
  <si>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</si>
  <si>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</si>
  <si>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</si>
  <si>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</si>
  <si>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</si>
  <si>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</si>
  <si>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</si>
  <si>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</si>
  <si>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</si>
  <si>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</si>
  <si>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</si>
  <si>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</si>
  <si>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</si>
  <si>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</si>
  <si>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</si>
  <si>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</si>
  <si>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</si>
  <si>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</si>
  <si>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</si>
  <si>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T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</si>
  <si>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</si>
  <si>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</si>
  <si>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</si>
  <si>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</si>
  <si>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</si>
  <si>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</si>
  <si>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</si>
  <si>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</si>
  <si>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</si>
  <si>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</si>
  <si>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</si>
  <si>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</si>
  <si>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</si>
  <si>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</si>
  <si>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</si>
  <si>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</si>
  <si>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</si>
  <si>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</si>
  <si>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</si>
  <si>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</si>
  <si>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</si>
  <si>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</si>
  <si>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</si>
  <si>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</si>
  <si>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</si>
  <si>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</si>
  <si>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</si>
  <si>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</si>
  <si>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</si>
  <si>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</si>
  <si>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</si>
  <si>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</si>
  <si>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</si>
  <si>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</si>
  <si>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</si>
  <si>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</si>
  <si>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</si>
  <si>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</si>
  <si>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</si>
  <si>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</si>
  <si>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</si>
  <si>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</si>
  <si>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</si>
  <si>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</si>
  <si>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</si>
  <si>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</si>
  <si>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</si>
  <si>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</si>
  <si>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</si>
  <si>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</si>
  <si>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</si>
  <si>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</si>
  <si>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</si>
  <si>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</si>
  <si>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</si>
  <si>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</si>
  <si>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</si>
  <si>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</si>
  <si>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</si>
  <si>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</si>
  <si>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</si>
  <si>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</si>
  <si>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</si>
  <si>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</si>
  <si>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</si>
  <si>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</si>
  <si>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</si>
  <si>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</si>
  <si>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</si>
  <si>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</si>
  <si>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</si>
  <si>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</si>
  <si>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</si>
  <si>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</si>
  <si>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</si>
  <si>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</si>
  <si>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</si>
  <si>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</si>
  <si>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</si>
  <si>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</si>
  <si>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</si>
  <si>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</si>
  <si>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</si>
  <si>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</si>
  <si>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</si>
  <si>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</si>
  <si>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</si>
  <si>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</si>
  <si>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</si>
  <si>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</si>
  <si>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</si>
  <si>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</si>
  <si>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</si>
  <si>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</si>
  <si>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</si>
  <si>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</si>
  <si>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</si>
  <si>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</si>
  <si>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</si>
  <si>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</si>
  <si>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</si>
  <si>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</si>
  <si>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</si>
  <si>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</si>
  <si>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</si>
  <si>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</si>
  <si>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</si>
  <si>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</si>
  <si>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</si>
  <si>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</si>
  <si>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</si>
  <si>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</si>
  <si>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</si>
  <si>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</si>
  <si>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</si>
  <si>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</si>
  <si>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</si>
  <si>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</si>
  <si>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</si>
  <si>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</si>
  <si>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</si>
  <si>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</si>
  <si>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</si>
  <si>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</si>
  <si>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</si>
  <si>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</si>
  <si>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</si>
  <si>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</si>
  <si>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</si>
  <si>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</si>
  <si>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</si>
  <si>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</si>
  <si>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</si>
  <si>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</si>
  <si>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</si>
  <si>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</si>
  <si>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</si>
  <si>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</si>
  <si>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</si>
  <si>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</si>
  <si>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</si>
  <si>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</si>
  <si>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</si>
  <si>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</si>
  <si>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</si>
  <si>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</si>
  <si>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</si>
  <si>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</si>
  <si>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</si>
  <si>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</si>
  <si>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</si>
  <si>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</si>
  <si>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</si>
  <si>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</si>
  <si>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</si>
  <si>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</si>
  <si>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</si>
  <si>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</si>
  <si>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</si>
  <si>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</si>
  <si>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</si>
  <si>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</si>
  <si>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</si>
  <si>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</si>
  <si>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</si>
  <si>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</si>
  <si>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</si>
  <si>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</si>
  <si>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</si>
  <si>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</si>
  <si>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</si>
  <si>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</si>
  <si>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</si>
  <si>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</si>
  <si>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</si>
  <si>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</si>
  <si>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</si>
  <si>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</si>
  <si>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</si>
  <si>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</si>
  <si>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</si>
  <si>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</si>
  <si>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</si>
  <si>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</si>
  <si>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</si>
  <si>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</si>
  <si>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</si>
  <si>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</si>
  <si>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</si>
  <si>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</si>
  <si>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</si>
  <si>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</si>
  <si>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</si>
  <si>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</si>
  <si>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</si>
  <si>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</si>
  <si>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</si>
  <si>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</si>
  <si>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</si>
  <si>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</si>
  <si>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</si>
  <si>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</si>
  <si>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</si>
  <si>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</si>
  <si>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</si>
  <si>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</si>
  <si>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</si>
  <si>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</si>
  <si>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</si>
  <si>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</si>
  <si>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</si>
  <si>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</si>
  <si>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</si>
  <si>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</si>
  <si>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</si>
  <si>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</si>
  <si>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</si>
  <si>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</si>
  <si>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</si>
  <si>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</si>
  <si>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</si>
  <si>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</si>
  <si>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</si>
  <si>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</si>
  <si>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</si>
  <si>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</si>
  <si>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</si>
  <si>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</si>
  <si>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</si>
  <si>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</si>
  <si>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</si>
  <si>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</si>
  <si>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</si>
  <si>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</si>
  <si>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</si>
  <si>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</si>
  <si>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</si>
  <si>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</si>
  <si>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</si>
  <si>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</si>
  <si>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</si>
  <si>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</si>
  <si>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</si>
  <si>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</si>
  <si>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</si>
  <si>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</si>
  <si>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</si>
  <si>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</si>
  <si>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</si>
  <si>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</si>
  <si>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</si>
  <si>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</si>
  <si>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</si>
  <si>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</si>
  <si>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</si>
  <si>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</si>
  <si>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</si>
  <si>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</si>
  <si>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</si>
  <si>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</si>
  <si>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</si>
  <si>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</si>
  <si>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</si>
  <si>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</si>
  <si>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</si>
  <si>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</si>
  <si>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</si>
  <si>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</si>
  <si>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</si>
  <si>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</si>
  <si>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</si>
  <si>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</si>
  <si>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</si>
  <si>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</si>
  <si>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</si>
  <si>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</si>
  <si>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</si>
  <si>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</si>
  <si>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</si>
  <si>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</si>
  <si>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</si>
  <si>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</si>
  <si>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</si>
  <si>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</si>
  <si>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</si>
  <si>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</si>
  <si>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</si>
  <si>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</si>
  <si>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</si>
  <si>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</si>
  <si>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</si>
  <si>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</si>
  <si>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</si>
  <si>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</si>
  <si>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</si>
  <si>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</si>
  <si>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</si>
  <si>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</si>
  <si>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</si>
  <si>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</si>
  <si>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</si>
  <si>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</si>
  <si>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</si>
  <si>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</si>
  <si>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</si>
  <si>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</si>
  <si>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</si>
  <si>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</si>
  <si>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</si>
  <si>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</si>
  <si>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</si>
  <si>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</si>
  <si>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</si>
  <si>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</si>
  <si>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</si>
  <si>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</si>
  <si>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</si>
  <si>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</si>
  <si>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</si>
  <si>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</si>
  <si>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</si>
  <si>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</si>
  <si>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</si>
  <si>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</si>
  <si>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</si>
  <si>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</si>
  <si>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</si>
  <si>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</si>
  <si>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</si>
  <si>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</si>
  <si>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</si>
  <si>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</si>
  <si>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</si>
  <si>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</si>
  <si>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</si>
  <si>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</si>
  <si>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</si>
  <si>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</si>
  <si>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</si>
  <si>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</si>
  <si>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</si>
  <si>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</si>
  <si>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</si>
  <si>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</si>
  <si>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</si>
  <si>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</si>
  <si>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</si>
  <si>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</si>
  <si>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</si>
  <si>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</si>
  <si>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</si>
  <si>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</si>
  <si>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</si>
  <si>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</si>
  <si>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</si>
  <si>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</si>
  <si>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</si>
  <si>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</si>
  <si>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</si>
  <si>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</si>
  <si>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</si>
  <si>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</si>
  <si>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</si>
  <si>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</si>
  <si>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</si>
  <si>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</si>
  <si>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</si>
  <si>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</si>
  <si>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</si>
  <si>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</si>
  <si>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</si>
  <si>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</si>
  <si>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</si>
  <si>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</si>
  <si>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</si>
  <si>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</si>
  <si>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</si>
  <si>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</si>
  <si>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</si>
  <si>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</si>
  <si>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</si>
  <si>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</si>
  <si>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</si>
  <si>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</si>
  <si>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</si>
  <si>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</si>
  <si>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</si>
  <si>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</si>
  <si>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</si>
  <si>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</si>
  <si>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</si>
  <si>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</si>
  <si>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</si>
  <si>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</si>
  <si>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</si>
  <si>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</si>
  <si>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</si>
  <si>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</si>
  <si>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</si>
  <si>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</si>
  <si>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</si>
  <si>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</si>
  <si>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</si>
  <si>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</si>
  <si>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</si>
  <si>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</si>
  <si>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</si>
  <si>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</si>
  <si>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</si>
  <si>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</si>
  <si>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</si>
  <si>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</si>
  <si>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</si>
  <si>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</si>
  <si>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</si>
  <si>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</si>
  <si>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</si>
  <si>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</si>
  <si>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</si>
  <si>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</si>
  <si>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</si>
  <si>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</si>
  <si>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</si>
  <si>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</si>
  <si>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</si>
  <si>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</si>
  <si>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</si>
  <si>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</si>
  <si>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</si>
  <si>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</si>
  <si>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</si>
  <si>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</si>
  <si>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</si>
  <si>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</si>
  <si>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</si>
  <si>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</si>
  <si>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</si>
  <si>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</si>
  <si>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</si>
  <si>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</si>
  <si>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</si>
  <si>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</si>
  <si>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</si>
  <si>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</si>
  <si>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</si>
  <si>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</si>
  <si>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</si>
  <si>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</si>
  <si>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</si>
  <si>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</si>
  <si>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</si>
  <si>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</si>
  <si>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</si>
  <si>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</si>
  <si>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</si>
  <si>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</si>
  <si>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</si>
  <si>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</si>
  <si>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</si>
  <si>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</si>
  <si>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</si>
  <si>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</si>
  <si>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</si>
  <si>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</si>
  <si>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</si>
  <si>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</si>
  <si>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</si>
  <si>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</si>
  <si>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</si>
  <si>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</si>
  <si>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</si>
  <si>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</si>
  <si>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</si>
  <si>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</si>
  <si>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</si>
  <si>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</si>
  <si>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</si>
  <si>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</si>
  <si>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</si>
  <si>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</si>
  <si>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</si>
  <si>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</si>
  <si>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</si>
  <si>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</si>
  <si>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</si>
  <si>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</si>
  <si>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</si>
  <si>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</si>
  <si>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</si>
  <si>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</si>
  <si>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</si>
  <si>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</si>
  <si>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</si>
  <si>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</si>
  <si>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</si>
  <si>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</si>
  <si>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</si>
  <si>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</si>
  <si>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</si>
  <si>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</si>
  <si>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</si>
  <si>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</si>
  <si>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</si>
  <si>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</si>
  <si>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</si>
  <si>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</si>
  <si>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</si>
  <si>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</si>
  <si>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</si>
  <si>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</si>
  <si>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</si>
  <si>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</si>
  <si>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</si>
  <si>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</si>
  <si>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</si>
  <si>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</si>
  <si>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</si>
  <si>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</si>
  <si>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</si>
  <si>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</si>
  <si>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</si>
  <si>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</si>
  <si>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</si>
  <si>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</si>
  <si>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</si>
  <si>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</si>
  <si>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</si>
  <si>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</si>
  <si>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</si>
  <si>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</si>
  <si>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</si>
  <si>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</si>
  <si>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</si>
  <si>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</si>
  <si>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</si>
  <si>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</si>
  <si>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</si>
  <si>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</si>
  <si>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</si>
  <si>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</si>
  <si>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</si>
  <si>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</si>
  <si>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</si>
  <si>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</si>
  <si>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</si>
  <si>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</si>
  <si>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</si>
  <si>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</si>
  <si>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</si>
  <si>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</si>
  <si>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</si>
  <si>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</si>
  <si>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</si>
  <si>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</si>
  <si>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</si>
  <si>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</si>
  <si>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</si>
  <si>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</si>
  <si>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</si>
  <si>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</si>
  <si>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</si>
  <si>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</si>
  <si>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</si>
  <si>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</si>
  <si>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</si>
  <si>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</si>
  <si>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</si>
  <si>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</si>
  <si>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</si>
  <si>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</si>
  <si>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</si>
  <si>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</si>
  <si>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</si>
  <si>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</si>
  <si>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</si>
  <si>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</si>
  <si>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</si>
  <si>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</si>
  <si>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</si>
  <si>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</si>
  <si>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</si>
  <si>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</si>
  <si>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</si>
  <si>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</si>
  <si>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</si>
  <si>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</si>
  <si>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</si>
  <si>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</si>
  <si>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</si>
  <si>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</si>
  <si>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</si>
  <si>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</si>
  <si>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</si>
  <si>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</si>
  <si>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</si>
  <si>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</si>
  <si>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</si>
  <si>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</si>
  <si>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</si>
  <si>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</si>
  <si>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</si>
  <si>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</si>
  <si>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</si>
  <si>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</si>
  <si>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</si>
  <si>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</si>
  <si>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</si>
  <si>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</si>
  <si>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</si>
  <si>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</si>
  <si>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</si>
  <si>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</si>
  <si>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</si>
  <si>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</si>
  <si>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</si>
  <si>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</si>
  <si>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</si>
  <si>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</si>
  <si>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</si>
  <si>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</si>
  <si>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</si>
  <si>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</si>
  <si>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</si>
  <si>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</si>
  <si>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</si>
  <si>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</si>
  <si>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</si>
  <si>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</si>
  <si>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</si>
  <si>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</si>
  <si>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</si>
  <si>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</si>
  <si>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</si>
  <si>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</si>
  <si>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</si>
  <si>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</si>
  <si>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</si>
  <si>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</si>
  <si>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</si>
  <si>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</si>
  <si>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</si>
  <si>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</si>
  <si>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</si>
  <si>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</si>
  <si>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</si>
  <si>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</si>
  <si>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</si>
  <si>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</si>
  <si>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</si>
  <si>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</si>
  <si>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</si>
  <si>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</si>
  <si>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</si>
  <si>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</si>
  <si>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</si>
  <si>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</si>
  <si>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</si>
  <si>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</si>
  <si>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</si>
  <si>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</si>
  <si>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</si>
  <si>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</si>
  <si>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</si>
  <si>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</si>
  <si>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</si>
  <si>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</si>
  <si>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</si>
  <si>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</si>
  <si>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</si>
  <si>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</si>
  <si>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</si>
  <si>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</si>
  <si>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</si>
  <si>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</si>
  <si>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</si>
  <si>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</si>
  <si>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</si>
  <si>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</si>
  <si>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</si>
  <si>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</si>
  <si>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</si>
  <si>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</si>
  <si>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</si>
  <si>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</si>
  <si>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</si>
  <si>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</si>
  <si>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</si>
  <si>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</si>
  <si>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</si>
  <si>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</si>
  <si>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</si>
  <si>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</si>
  <si>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</si>
  <si>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</si>
  <si>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</si>
  <si>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</si>
  <si>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</si>
  <si>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</si>
  <si>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</si>
  <si>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</si>
  <si>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</si>
  <si>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</si>
  <si>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</si>
  <si>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</si>
  <si>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</si>
  <si>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</si>
  <si>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</si>
  <si>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</si>
  <si>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</si>
  <si>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</si>
  <si>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</si>
  <si>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</si>
  <si>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</si>
  <si>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</si>
  <si>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</si>
  <si>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</si>
  <si>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</si>
  <si>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</si>
  <si>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</si>
  <si>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</si>
  <si>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</si>
  <si>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</si>
  <si>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</si>
  <si>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</si>
  <si>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</si>
  <si>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</si>
  <si>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</si>
  <si>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</si>
  <si>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</si>
  <si>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</si>
  <si>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</si>
  <si>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</si>
  <si>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</si>
  <si>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</si>
  <si>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</si>
  <si>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</si>
  <si>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</si>
  <si>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</si>
  <si>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</si>
  <si>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</si>
  <si>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</si>
  <si>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</si>
  <si>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</si>
  <si>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</si>
  <si>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</si>
  <si>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</si>
  <si>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</si>
  <si>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</si>
  <si>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</si>
  <si>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</si>
  <si>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</si>
  <si>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</si>
  <si>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</si>
  <si>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</si>
  <si>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</si>
  <si>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</si>
  <si>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</si>
  <si>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</si>
  <si>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</si>
  <si>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</si>
  <si>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</si>
  <si>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</si>
  <si>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</si>
  <si>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</si>
  <si>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</si>
  <si>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</si>
  <si>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</si>
  <si>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</si>
  <si>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</si>
  <si>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</si>
  <si>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</si>
  <si>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</si>
  <si>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</si>
  <si>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</si>
  <si>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</si>
  <si>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</si>
  <si>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</si>
  <si>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</si>
  <si>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</si>
  <si>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</si>
  <si>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</si>
  <si>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</si>
  <si>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</si>
  <si>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</si>
  <si>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</si>
  <si>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</si>
  <si>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</si>
  <si>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</si>
  <si>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</si>
  <si>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</si>
  <si>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</si>
  <si>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</si>
  <si>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</si>
  <si>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</si>
  <si>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</si>
  <si>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</si>
  <si>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</si>
  <si>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</si>
  <si>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</si>
  <si>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</si>
  <si>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</si>
  <si>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</si>
  <si>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</si>
  <si>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</si>
  <si>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</si>
  <si>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</si>
  <si>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</si>
  <si>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</si>
  <si>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</si>
  <si>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</si>
  <si>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</si>
  <si>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</si>
  <si>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</si>
  <si>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</si>
  <si>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</si>
  <si>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</si>
  <si>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</si>
  <si>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</si>
  <si>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</si>
  <si>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</si>
  <si>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</si>
  <si>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</si>
  <si>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</si>
  <si>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</si>
  <si>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</si>
  <si>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</si>
  <si>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</si>
  <si>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</si>
  <si>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</si>
  <si>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</si>
  <si>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</si>
  <si>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</si>
  <si>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</si>
  <si>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</si>
  <si>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</si>
  <si>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</si>
  <si>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</si>
  <si>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</si>
  <si>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</si>
  <si>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</si>
  <si>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</si>
  <si>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</si>
  <si>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</si>
  <si>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</si>
  <si>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</si>
  <si>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</si>
  <si>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</si>
  <si>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</si>
  <si>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</si>
  <si>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</si>
  <si>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</si>
  <si>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</si>
  <si>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</si>
  <si>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</si>
  <si>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</si>
  <si>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</si>
  <si>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</si>
  <si>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</si>
  <si>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</si>
  <si>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</si>
  <si>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</si>
  <si>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</si>
  <si>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</si>
  <si>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</si>
  <si>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</si>
  <si>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</si>
  <si>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</si>
  <si>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</si>
  <si>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</si>
  <si>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</si>
  <si>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</si>
  <si>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</si>
  <si>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</si>
  <si>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</si>
  <si>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</si>
  <si>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</si>
  <si>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</si>
  <si>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</si>
  <si>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</si>
  <si>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</si>
  <si>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</si>
  <si>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</si>
  <si>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</si>
  <si>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</si>
  <si>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</si>
  <si>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</si>
  <si>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</si>
  <si>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</si>
  <si>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</si>
  <si>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</si>
  <si>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</si>
  <si>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</si>
  <si>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</si>
  <si>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</si>
  <si>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</si>
  <si>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</si>
  <si>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</si>
  <si>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</si>
  <si>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</si>
  <si>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</si>
  <si>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</si>
  <si>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</si>
  <si>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</si>
  <si>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</si>
  <si>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</si>
  <si>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</si>
  <si>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</si>
  <si>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</si>
  <si>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</si>
  <si>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</si>
  <si>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</si>
  <si>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</si>
  <si>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</si>
  <si>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</si>
  <si>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</si>
  <si>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</si>
  <si>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</si>
  <si>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</si>
  <si>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</si>
  <si>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</si>
  <si>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</si>
  <si>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</si>
  <si>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</si>
  <si>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</si>
  <si>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</si>
  <si>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</si>
  <si>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</si>
  <si>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</si>
  <si>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</si>
  <si>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</si>
  <si>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</si>
  <si>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</si>
  <si>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</si>
  <si>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</si>
  <si>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</si>
  <si>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</si>
  <si>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</si>
  <si>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</si>
  <si>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</si>
  <si>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</si>
  <si>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</si>
  <si>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</si>
  <si>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</si>
  <si>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</si>
  <si>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</si>
  <si>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</si>
  <si>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</si>
  <si>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</si>
  <si>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</si>
  <si>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</si>
  <si>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</si>
  <si>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</si>
  <si>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</si>
  <si>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</si>
  <si>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</si>
  <si>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</si>
  <si>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</si>
  <si>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</si>
  <si>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</si>
  <si>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</si>
  <si>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</si>
  <si>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</si>
  <si>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</si>
  <si>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</si>
  <si>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</si>
  <si>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</si>
  <si>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</si>
  <si>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</si>
  <si>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</si>
  <si>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</si>
  <si>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</si>
  <si>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</si>
  <si>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</si>
  <si>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</si>
  <si>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</si>
  <si>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</si>
  <si>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</si>
  <si>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</si>
  <si>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</si>
  <si>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</si>
  <si>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</si>
  <si>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</si>
  <si>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</si>
  <si>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</si>
  <si>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</si>
  <si>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</si>
  <si>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</si>
  <si>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</si>
  <si>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</si>
  <si>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</si>
  <si>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</si>
  <si>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</si>
  <si>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</si>
  <si>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</si>
  <si>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</si>
  <si>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</si>
  <si>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</si>
  <si>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</si>
  <si>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</si>
  <si>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</si>
  <si>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</si>
  <si>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</si>
  <si>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</si>
  <si>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</si>
  <si>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</si>
  <si>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</si>
  <si>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</si>
  <si>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</si>
  <si>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</si>
  <si>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</si>
  <si>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</si>
  <si>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</si>
  <si>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</si>
  <si>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</si>
  <si>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</si>
  <si>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</si>
  <si>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</si>
  <si>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</si>
  <si>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</si>
  <si>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</si>
  <si>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</si>
  <si>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</si>
  <si>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</si>
  <si>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</si>
  <si>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</si>
  <si>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</si>
  <si>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</si>
  <si>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</si>
  <si>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</si>
  <si>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</si>
  <si>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</si>
  <si>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</si>
  <si>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</si>
  <si>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</si>
  <si>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</si>
  <si>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</si>
  <si>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</si>
  <si>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</si>
  <si>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</si>
  <si>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</si>
  <si>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</si>
  <si>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</si>
  <si>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</si>
  <si>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</si>
  <si>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</si>
  <si>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</si>
  <si>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</si>
  <si>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</si>
  <si>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</si>
  <si>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</si>
  <si>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</si>
  <si>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</si>
  <si>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</si>
  <si>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</si>
  <si>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</si>
  <si>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</si>
  <si>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</si>
  <si>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</si>
  <si>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</si>
  <si>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</si>
  <si>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</si>
  <si>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</si>
  <si>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</si>
  <si>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</si>
  <si>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</si>
  <si>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</si>
  <si>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</si>
  <si>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</si>
  <si>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</si>
  <si>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</si>
  <si>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</si>
  <si>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</si>
  <si>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</si>
  <si>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</si>
  <si>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</si>
  <si>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</si>
  <si>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</si>
  <si>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</si>
  <si>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</si>
  <si>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</si>
  <si>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</si>
  <si>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</si>
  <si>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</si>
  <si>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</si>
  <si>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</si>
  <si>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100 X 200 CM (A X L), 4 FLS,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</si>
  <si>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</si>
  <si>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</si>
  <si>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</si>
  <si>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</si>
  <si>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</si>
  <si>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</si>
  <si>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</si>
  <si>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</si>
  <si>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</si>
  <si>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</si>
  <si>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</si>
  <si>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</si>
  <si>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</si>
  <si>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</si>
  <si>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</si>
  <si>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</si>
  <si>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</si>
  <si>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</si>
  <si>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</si>
  <si>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</si>
  <si>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</si>
  <si>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</si>
  <si>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</si>
  <si>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</si>
  <si>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</si>
  <si>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</si>
  <si>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</si>
  <si>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</si>
  <si>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</si>
  <si>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</si>
  <si>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</si>
  <si>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</si>
  <si>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</si>
  <si>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</si>
  <si>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</si>
  <si>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</si>
  <si>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</si>
  <si>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</si>
  <si>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</si>
  <si>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</si>
  <si>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</si>
  <si>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</si>
  <si>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</si>
  <si>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</si>
  <si>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</si>
  <si>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</si>
  <si>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</si>
  <si>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</si>
  <si>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</si>
  <si>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</si>
  <si>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</si>
  <si>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</si>
  <si>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</si>
  <si>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</si>
  <si>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</si>
  <si>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</si>
  <si>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</si>
  <si>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</si>
  <si>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</si>
  <si>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</si>
  <si>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</si>
  <si>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</si>
  <si>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</si>
  <si>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</si>
  <si>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</si>
  <si>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</si>
  <si>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</si>
  <si>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</si>
  <si>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</si>
  <si>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</si>
  <si>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</si>
  <si>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</si>
  <si>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</si>
  <si>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</si>
  <si>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</si>
  <si>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</si>
  <si>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</si>
  <si>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</si>
  <si>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</si>
  <si>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</si>
  <si>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</si>
  <si>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</si>
  <si>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</si>
  <si>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</si>
  <si>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</si>
  <si>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</si>
  <si>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</si>
  <si>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</si>
  <si>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</si>
  <si>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</si>
  <si>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</si>
  <si>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</si>
  <si>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</si>
  <si>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</si>
  <si>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</si>
  <si>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</si>
  <si>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</si>
  <si>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</si>
  <si>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</si>
  <si>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</si>
  <si>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</si>
  <si>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</si>
  <si>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</si>
  <si>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</si>
  <si>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</si>
  <si>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</si>
  <si>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</si>
  <si>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</si>
  <si>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</si>
  <si>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</si>
  <si>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</si>
  <si>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</si>
  <si>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</si>
  <si>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</si>
  <si>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</si>
  <si>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</si>
  <si>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</si>
  <si>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</si>
  <si>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</si>
  <si>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</si>
  <si>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</si>
  <si>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</si>
  <si>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</si>
  <si>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</si>
  <si>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</si>
  <si>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</si>
  <si>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</si>
  <si>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</si>
  <si>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</si>
  <si>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</si>
  <si>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</si>
  <si>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</si>
  <si>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</si>
  <si>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</si>
  <si>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</si>
  <si>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</si>
  <si>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</si>
  <si>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</si>
  <si>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</si>
  <si>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</si>
  <si>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</si>
  <si>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</si>
  <si>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</si>
  <si>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</si>
  <si>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</si>
  <si>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</si>
  <si>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</si>
  <si>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</si>
  <si>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</si>
  <si>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</si>
  <si>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</si>
  <si>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</si>
  <si>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</si>
  <si>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</si>
  <si>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</si>
  <si>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</si>
  <si>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</si>
  <si>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</si>
  <si>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</si>
  <si>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</si>
  <si>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</si>
  <si>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</si>
  <si>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</si>
  <si>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</si>
  <si>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</si>
  <si>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</si>
  <si>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</si>
  <si>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</si>
  <si>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</si>
  <si>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</si>
  <si>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</si>
  <si>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</si>
  <si>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</si>
  <si>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</si>
  <si>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</si>
  <si>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</si>
  <si>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</si>
  <si>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</si>
  <si>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</si>
  <si>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</si>
  <si>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</si>
  <si>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</si>
  <si>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</si>
  <si>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</si>
  <si>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</si>
  <si>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</si>
  <si>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</si>
  <si>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</si>
  <si>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</si>
  <si>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</si>
  <si>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</si>
  <si>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</si>
  <si>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</si>
  <si>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</si>
  <si>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</si>
  <si>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</si>
  <si>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</si>
  <si>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</si>
  <si>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</si>
  <si>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</si>
  <si>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</si>
  <si>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</si>
  <si>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</si>
  <si>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</si>
  <si>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</si>
  <si>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</si>
  <si>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</si>
  <si>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</si>
  <si>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</si>
  <si>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</si>
  <si>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</si>
  <si>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</si>
  <si>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</si>
  <si>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</si>
  <si>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</si>
  <si>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</si>
  <si>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</si>
  <si>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</si>
  <si>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</si>
  <si>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</si>
  <si>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</si>
  <si>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</si>
  <si>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</si>
  <si>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</si>
  <si>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</si>
  <si>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</si>
  <si>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</si>
  <si>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</si>
  <si>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</si>
  <si>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</si>
  <si>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</si>
  <si>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</si>
  <si>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</si>
  <si>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</si>
  <si>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</si>
  <si>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</si>
  <si>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</si>
  <si>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</si>
  <si>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</si>
  <si>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</si>
  <si>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</si>
  <si>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</si>
  <si>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</si>
  <si>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</si>
  <si>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</si>
  <si>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</si>
  <si>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</si>
  <si>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</si>
  <si>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</si>
  <si>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</si>
  <si>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</si>
  <si>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</si>
  <si>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</si>
  <si>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</si>
  <si>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</si>
  <si>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</si>
  <si>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</si>
  <si>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</si>
  <si>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</si>
  <si>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</si>
  <si>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</si>
  <si>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</si>
  <si>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</si>
  <si>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</si>
  <si>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</si>
  <si>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</si>
  <si>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</si>
  <si>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</si>
  <si>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</si>
  <si>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</si>
  <si>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</si>
  <si>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</si>
  <si>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</si>
  <si>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</si>
  <si>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</si>
  <si>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</si>
  <si>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</si>
  <si>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</si>
  <si>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</si>
  <si>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</si>
  <si>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</si>
  <si>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</si>
  <si>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</si>
  <si>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</si>
  <si>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</si>
  <si>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</si>
  <si>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</si>
  <si>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</si>
  <si>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</si>
  <si>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</si>
  <si>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</si>
  <si>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</si>
  <si>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</si>
  <si>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</si>
  <si>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</si>
  <si>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</si>
  <si>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</si>
  <si>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</si>
  <si>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</si>
  <si>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</si>
  <si>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</si>
  <si>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</si>
  <si>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</si>
  <si>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</si>
  <si>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</si>
  <si>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</si>
  <si>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</si>
  <si>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</si>
  <si>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</si>
  <si>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</si>
  <si>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</si>
  <si>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</si>
  <si>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</si>
  <si>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</si>
  <si>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</si>
  <si>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</si>
  <si>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</si>
  <si>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</si>
  <si>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</si>
  <si>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</si>
  <si>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</si>
  <si>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</si>
  <si>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</si>
  <si>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</si>
  <si>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</si>
  <si>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</si>
  <si>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</si>
  <si>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</si>
  <si>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</si>
  <si>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</si>
  <si>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</si>
  <si>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</si>
  <si>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</si>
  <si>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</si>
  <si>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</si>
  <si>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</si>
  <si>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</si>
  <si>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</si>
  <si>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</si>
  <si>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</si>
  <si>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</si>
  <si>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</si>
  <si>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</si>
  <si>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</si>
  <si>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</si>
  <si>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</si>
  <si>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</si>
  <si>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</si>
  <si>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</si>
  <si>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</si>
  <si>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</si>
  <si>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</si>
  <si>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</si>
  <si>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</si>
  <si>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</si>
  <si>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</si>
  <si>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</si>
  <si>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</si>
  <si>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</si>
  <si>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</si>
  <si>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</si>
  <si>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</si>
  <si>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</si>
  <si>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</si>
  <si>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</si>
  <si>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</si>
  <si>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</si>
  <si>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</si>
  <si>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</si>
  <si>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</si>
  <si>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</si>
  <si>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</si>
  <si>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</si>
  <si>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</si>
  <si>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</si>
  <si>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</si>
  <si>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</si>
  <si>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</si>
  <si>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</si>
  <si>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</si>
  <si>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</si>
  <si>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</si>
  <si>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</si>
  <si>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</si>
  <si>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</si>
  <si>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</si>
  <si>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</si>
  <si>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</si>
  <si>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</si>
  <si>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</si>
  <si>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</si>
  <si>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</si>
  <si>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</si>
  <si>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</si>
  <si>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</si>
  <si>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</si>
  <si>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</si>
  <si>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</si>
  <si>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</si>
  <si>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</si>
  <si>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</si>
  <si>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</si>
  <si>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</si>
  <si>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</si>
  <si>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</si>
  <si>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</si>
  <si>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</si>
  <si>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</si>
  <si>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</si>
  <si>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</si>
  <si>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</si>
  <si>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</si>
  <si>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</si>
  <si>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</si>
  <si>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</si>
  <si>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</si>
  <si>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</si>
  <si>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</si>
  <si>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</si>
  <si>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</si>
  <si>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</si>
  <si>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</si>
  <si>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</si>
  <si>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</si>
  <si>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</si>
  <si>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</si>
  <si>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</si>
  <si>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</si>
  <si>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</si>
  <si>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</si>
  <si>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</si>
  <si>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</si>
  <si>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</si>
  <si>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</si>
  <si>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</si>
  <si>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</si>
  <si>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</si>
  <si>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</si>
  <si>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</si>
  <si>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</si>
  <si>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</si>
  <si>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</si>
  <si>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</si>
  <si>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</si>
  <si>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</si>
  <si>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</si>
  <si>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</si>
  <si>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</si>
  <si>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</si>
  <si>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</si>
  <si>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</si>
  <si>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</si>
  <si>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</si>
  <si>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</si>
  <si>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</si>
  <si>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</si>
  <si>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</si>
  <si>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</si>
  <si>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</si>
  <si>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</si>
  <si>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</si>
  <si>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</si>
  <si>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</si>
  <si>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</si>
  <si>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</si>
  <si>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</si>
  <si>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</si>
  <si>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</si>
  <si>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</si>
  <si>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</si>
  <si>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</si>
  <si>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</si>
  <si>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</si>
  <si>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</si>
  <si>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</si>
  <si>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</si>
  <si>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</si>
  <si>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</si>
  <si>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</si>
  <si>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</si>
  <si>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</si>
  <si>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</si>
  <si>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</si>
  <si>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</si>
  <si>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</si>
  <si>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</si>
  <si>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</si>
  <si>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</si>
  <si>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</si>
  <si>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</si>
  <si>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</si>
  <si>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</si>
  <si>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</si>
  <si>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</si>
  <si>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</si>
  <si>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</si>
  <si>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</si>
  <si>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</si>
  <si>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</si>
  <si>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</si>
  <si>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</si>
  <si>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</si>
  <si>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</si>
  <si>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</si>
  <si>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</si>
  <si>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</si>
  <si>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</si>
  <si>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</si>
  <si>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</si>
  <si>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</si>
  <si>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</si>
  <si>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</si>
  <si>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</si>
  <si>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</si>
  <si>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</si>
  <si>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</si>
  <si>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</si>
  <si>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</si>
  <si>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TRANCADA, PVC COM REFORCO, COM PRESSAO DE TRABALHO (PT) 250 LBS/POL2, DE 3/4" X *2,8*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</si>
  <si>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</si>
  <si>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</si>
  <si>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</si>
  <si>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</si>
  <si>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</si>
  <si>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</si>
  <si>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</si>
  <si>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</si>
  <si>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</si>
  <si>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</si>
  <si>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</si>
  <si>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</si>
  <si>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</si>
  <si>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</si>
  <si>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</si>
  <si>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</si>
  <si>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</si>
  <si>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</si>
  <si>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</si>
  <si>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</si>
  <si>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</si>
  <si>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</si>
  <si>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</si>
  <si>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</si>
  <si>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</si>
  <si>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</si>
  <si>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</si>
  <si>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</si>
  <si>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</si>
  <si>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</si>
  <si>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</si>
  <si>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</si>
  <si>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</si>
  <si>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</si>
  <si>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</si>
  <si>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</si>
  <si>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</si>
  <si>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</si>
  <si>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</si>
  <si>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</si>
  <si>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</si>
  <si>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</si>
  <si>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</si>
  <si>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</si>
  <si>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</si>
  <si>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</si>
  <si>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</si>
  <si>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</si>
  <si>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</si>
  <si>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</si>
  <si>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</si>
  <si>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</si>
  <si>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</si>
  <si>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</si>
  <si>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</si>
  <si>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</si>
  <si>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</si>
  <si>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</si>
  <si>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</si>
  <si>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</si>
  <si>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</si>
  <si>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</si>
  <si>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</si>
  <si>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</si>
  <si>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</si>
  <si>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</si>
  <si>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</si>
  <si>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</si>
  <si>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</si>
  <si>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</si>
  <si>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</si>
  <si>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</si>
  <si>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</si>
  <si>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</si>
  <si>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</si>
  <si>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</si>
  <si>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</si>
  <si>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</si>
  <si>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</si>
  <si>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</si>
  <si>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</si>
  <si>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</si>
  <si>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</si>
  <si>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</si>
  <si>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</si>
  <si>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</si>
  <si>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</si>
  <si>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</si>
  <si>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</si>
  <si>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</si>
  <si>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</si>
  <si>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</si>
  <si>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</si>
  <si>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</si>
  <si>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</si>
  <si>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</si>
  <si>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</si>
  <si>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</si>
  <si>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</si>
  <si>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</si>
  <si>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</si>
  <si>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</si>
  <si>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</si>
  <si>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</si>
  <si>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</si>
  <si>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</si>
  <si>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</si>
  <si>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</si>
  <si>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</si>
  <si>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</si>
  <si>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</si>
  <si>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</si>
  <si>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</si>
  <si>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</si>
  <si>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</si>
  <si>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</si>
  <si>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</si>
  <si>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</si>
  <si>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</si>
  <si>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</si>
  <si>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</si>
  <si>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</si>
  <si>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</si>
  <si>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</si>
  <si>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</si>
  <si>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</si>
  <si>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</si>
  <si>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</si>
  <si>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</si>
  <si>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</si>
  <si>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</si>
  <si>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</si>
  <si>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</si>
  <si>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</si>
  <si>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</si>
  <si>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</si>
  <si>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</si>
  <si>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</si>
  <si>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</si>
  <si>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</si>
  <si>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</si>
  <si>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</si>
  <si>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</si>
  <si>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</si>
  <si>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</si>
  <si>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</si>
  <si>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</si>
  <si>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</si>
  <si>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</si>
  <si>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</si>
  <si>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</si>
  <si>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</si>
  <si>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</si>
  <si>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</si>
  <si>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</si>
  <si>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</si>
  <si>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</si>
  <si>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</si>
  <si>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</si>
  <si>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</si>
  <si>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</si>
  <si>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</si>
  <si>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</si>
  <si>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</si>
  <si>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</si>
  <si>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</si>
  <si>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</si>
  <si>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</si>
  <si>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</si>
  <si>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</si>
  <si>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</si>
  <si>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</si>
  <si>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</si>
  <si>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</si>
  <si>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</si>
  <si>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</si>
  <si>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</si>
  <si>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</si>
  <si>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</si>
  <si>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</si>
  <si>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</si>
  <si>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</si>
  <si>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</si>
  <si>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</si>
  <si>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</si>
  <si>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</si>
  <si>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</si>
  <si>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</si>
  <si>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</si>
  <si>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</si>
  <si>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</si>
  <si>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</si>
  <si>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</si>
  <si>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</si>
  <si>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</si>
  <si>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</si>
  <si>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</si>
  <si>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</si>
  <si>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</si>
  <si>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</si>
  <si>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</si>
  <si>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</si>
  <si>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</si>
  <si>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</si>
  <si>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</si>
  <si>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</si>
  <si>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</si>
  <si>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</si>
  <si>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</si>
  <si>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</si>
  <si>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</si>
  <si>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</si>
  <si>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</si>
  <si>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</si>
  <si>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</si>
  <si>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</si>
  <si>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</si>
  <si>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</si>
  <si>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</si>
  <si>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</si>
  <si>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</si>
  <si>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</si>
  <si>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</si>
  <si>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</si>
  <si>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</si>
  <si>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</si>
  <si>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</si>
  <si>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</si>
  <si>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</si>
  <si>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</si>
  <si>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</si>
  <si>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</si>
  <si>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</si>
  <si>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</si>
  <si>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</si>
  <si>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</si>
  <si>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</si>
  <si>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</si>
  <si>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</si>
  <si>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</si>
  <si>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</si>
  <si>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</si>
  <si>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</si>
  <si>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</si>
  <si>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</si>
  <si>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</si>
  <si>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</si>
  <si>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</si>
  <si>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</si>
  <si>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</si>
  <si>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</si>
  <si>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</si>
  <si>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</si>
  <si>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</si>
  <si>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</si>
  <si>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</si>
  <si>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</si>
  <si>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</si>
  <si>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</si>
  <si>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</si>
  <si>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</si>
  <si>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</si>
  <si>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</si>
  <si>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</si>
  <si>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</si>
  <si>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</si>
  <si>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</si>
  <si>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</si>
  <si>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</si>
  <si>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</si>
  <si>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</si>
  <si>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</si>
  <si>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</si>
  <si>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</si>
  <si>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</si>
  <si>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</si>
  <si>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</si>
  <si>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</si>
  <si>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</si>
  <si>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</si>
  <si>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</si>
  <si>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</si>
  <si>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</si>
  <si>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</si>
  <si>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</si>
  <si>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</si>
  <si>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</si>
  <si>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</si>
  <si>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</si>
  <si>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</si>
  <si>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</si>
  <si>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</si>
  <si>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</si>
  <si>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</si>
  <si>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</si>
  <si>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</si>
  <si>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</si>
  <si>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</si>
  <si>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</si>
  <si>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</si>
  <si>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</si>
  <si>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</si>
  <si>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</si>
  <si>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</si>
  <si>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</si>
  <si>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</si>
  <si>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</si>
  <si>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</si>
  <si>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</si>
  <si>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</si>
  <si>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</si>
  <si>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</si>
  <si>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</si>
  <si>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</si>
  <si>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</si>
  <si>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</si>
  <si>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</si>
  <si>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</si>
  <si>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</si>
  <si>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</si>
  <si>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</si>
  <si>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</si>
  <si>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</si>
  <si>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</si>
  <si>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</si>
  <si>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</si>
  <si>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</si>
  <si>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</si>
  <si>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</si>
  <si>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</si>
  <si>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</si>
  <si>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</si>
  <si>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</si>
  <si>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</si>
  <si>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</si>
  <si>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</si>
  <si>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</si>
  <si>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</si>
  <si>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</si>
  <si>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</si>
  <si>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</si>
  <si>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</si>
  <si>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</si>
  <si>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</si>
  <si>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</si>
  <si>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</si>
  <si>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</si>
  <si>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</si>
  <si>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</si>
  <si>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</si>
  <si>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</si>
  <si>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</si>
  <si>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</si>
  <si>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</si>
  <si>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</si>
  <si>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</si>
  <si>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</si>
  <si>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</si>
  <si>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</si>
  <si>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</si>
  <si>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</si>
  <si>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</si>
  <si>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</si>
  <si>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</si>
  <si>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</si>
  <si>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</si>
  <si>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</si>
  <si>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</si>
  <si>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</si>
  <si>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</si>
  <si>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</si>
  <si>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</si>
  <si>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</si>
  <si>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</si>
  <si>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</si>
  <si>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</si>
  <si>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</si>
  <si>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</si>
  <si>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</si>
  <si>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</si>
  <si>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</si>
  <si>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</si>
  <si>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</si>
  <si>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</si>
  <si>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</si>
  <si>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</si>
  <si>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</si>
  <si>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</si>
  <si>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</si>
  <si>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</si>
  <si>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</si>
  <si>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</si>
  <si>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</si>
  <si>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</si>
  <si>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</si>
  <si>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</si>
  <si>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</si>
  <si>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</si>
  <si>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</si>
  <si>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</si>
  <si>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</si>
  <si>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</si>
  <si>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</si>
  <si>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</si>
  <si>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</si>
  <si>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</si>
  <si>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</si>
  <si>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</si>
  <si>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</si>
  <si>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</si>
  <si>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</si>
  <si>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</si>
  <si>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</si>
  <si>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</si>
  <si>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</si>
  <si>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</si>
  <si>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</si>
  <si>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</si>
  <si>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</si>
  <si>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</si>
  <si>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</si>
  <si>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</si>
  <si>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</si>
  <si>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</si>
  <si>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</si>
  <si>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</si>
  <si>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</si>
  <si>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</si>
  <si>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</si>
  <si>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</si>
  <si>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</si>
  <si>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</si>
  <si>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</si>
  <si>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</si>
  <si>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</si>
  <si>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</si>
  <si>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</si>
  <si>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</si>
  <si>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</si>
  <si>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</si>
  <si>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</si>
  <si>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</si>
  <si>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</si>
  <si>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</si>
  <si>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</si>
  <si>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</si>
  <si>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</si>
  <si>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</si>
  <si>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</si>
  <si>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</si>
  <si>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</si>
  <si>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</si>
  <si>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</si>
  <si>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</si>
  <si>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</si>
  <si>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</si>
  <si>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</si>
  <si>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</si>
  <si>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</si>
  <si>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</si>
  <si>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</si>
  <si>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</si>
  <si>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</si>
  <si>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</si>
  <si>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</si>
  <si>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</si>
  <si>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</si>
  <si>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</si>
  <si>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</si>
  <si>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</si>
  <si>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</si>
  <si>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</si>
  <si>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</si>
  <si>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</si>
  <si>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</si>
  <si>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</si>
  <si>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</si>
  <si>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</si>
  <si>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</si>
  <si>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</si>
  <si>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</si>
  <si>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</si>
  <si>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</si>
  <si>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</si>
  <si>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</si>
  <si>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</si>
  <si>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</si>
  <si>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</si>
  <si>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</si>
  <si>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</si>
  <si>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</si>
  <si>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</si>
  <si>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</si>
  <si>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</si>
  <si>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</si>
  <si>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</si>
  <si>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</si>
  <si>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</si>
  <si>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</si>
  <si>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</si>
  <si>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</si>
  <si>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</si>
  <si>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</si>
  <si>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</si>
  <si>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</si>
  <si>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</si>
  <si>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</si>
  <si>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</si>
  <si>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</si>
  <si>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</si>
  <si>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</si>
  <si>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</si>
  <si>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</si>
  <si>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</si>
  <si>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</si>
  <si>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</si>
  <si>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</si>
  <si>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</si>
  <si>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</si>
  <si>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</si>
  <si>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</si>
  <si>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</si>
  <si>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</si>
  <si>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</si>
  <si>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</si>
  <si>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</si>
  <si>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</si>
  <si>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</si>
  <si>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</si>
  <si>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</si>
  <si>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</si>
  <si>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</si>
  <si>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</si>
  <si>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</si>
  <si>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</si>
  <si>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</si>
  <si>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</si>
  <si>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</si>
  <si>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</si>
  <si>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</si>
  <si>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</si>
  <si>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</si>
  <si>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</si>
  <si>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</si>
  <si>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</si>
  <si>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</si>
  <si>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</si>
  <si>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</si>
  <si>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</si>
  <si>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</si>
  <si>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</si>
  <si>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</si>
  <si>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</si>
  <si>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</si>
  <si>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</si>
  <si>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</si>
  <si>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</si>
  <si>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</si>
  <si>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</si>
  <si>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</si>
  <si>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</si>
  <si>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</si>
  <si>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</si>
  <si>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</si>
  <si>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</si>
  <si>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</si>
  <si>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</si>
  <si>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</si>
  <si>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</si>
  <si>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</si>
  <si>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</si>
  <si>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</si>
  <si>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</si>
  <si>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</si>
  <si>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</si>
  <si>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</si>
  <si>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</si>
  <si>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</si>
  <si>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</si>
  <si>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</si>
  <si>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</si>
  <si>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</si>
  <si>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</si>
  <si>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</si>
  <si>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</si>
  <si>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</si>
  <si>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</si>
  <si>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</si>
  <si>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</si>
  <si>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</si>
  <si>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</si>
  <si>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</si>
  <si>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</si>
  <si>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</si>
  <si>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</si>
  <si>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</si>
  <si>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</si>
  <si>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</si>
  <si>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</si>
  <si>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</si>
  <si>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</si>
  <si>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</si>
  <si>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</si>
  <si>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</si>
  <si>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</si>
  <si>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</si>
  <si>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</si>
  <si>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</si>
  <si>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</si>
  <si>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</si>
  <si>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</si>
  <si>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</si>
  <si>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</si>
  <si>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</si>
  <si>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</si>
  <si>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</si>
  <si>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</si>
  <si>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</si>
  <si>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</si>
  <si>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</si>
  <si>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</si>
  <si>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</si>
  <si>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</si>
  <si>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</si>
  <si>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</si>
  <si>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</si>
  <si>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</si>
  <si>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</si>
  <si>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</si>
  <si>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</si>
  <si>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</si>
  <si>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</si>
  <si>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</si>
  <si>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</si>
  <si>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</si>
  <si>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</si>
  <si>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</si>
  <si>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</si>
  <si>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</si>
  <si>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</si>
  <si>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</si>
  <si>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</si>
  <si>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</si>
  <si>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</si>
  <si>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</si>
  <si>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</si>
  <si>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</si>
  <si>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</si>
  <si>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</si>
  <si>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</si>
  <si>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</si>
  <si>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</si>
  <si>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</si>
  <si>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</si>
  <si>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</si>
  <si>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</si>
  <si>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</si>
  <si>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</si>
  <si>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</si>
  <si>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</si>
  <si>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</si>
  <si>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</si>
  <si>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</si>
  <si>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</si>
  <si>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</si>
  <si>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</si>
  <si>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</si>
  <si>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</si>
  <si>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</si>
  <si>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</si>
  <si>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</si>
  <si>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</si>
  <si>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</si>
  <si>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</si>
  <si>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</si>
  <si>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</si>
  <si>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</si>
  <si>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</si>
  <si>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</si>
  <si>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</si>
  <si>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</si>
  <si>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</si>
  <si>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</si>
  <si>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</si>
  <si>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</si>
  <si>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</si>
  <si>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</si>
  <si>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</si>
  <si>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</si>
  <si>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</si>
  <si>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</si>
  <si>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</si>
  <si>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</si>
  <si>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</si>
  <si>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</si>
  <si>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</si>
  <si>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</si>
  <si>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</si>
  <si>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</si>
  <si>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</si>
  <si>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</si>
  <si>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</si>
  <si>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</si>
  <si>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</si>
  <si>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</si>
  <si>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</si>
  <si>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</si>
  <si>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</si>
  <si>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</si>
  <si>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</si>
  <si>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</si>
  <si>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</si>
  <si>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</si>
  <si>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</si>
  <si>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</si>
  <si>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</si>
  <si>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</si>
  <si>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</si>
  <si>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</si>
  <si>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</si>
  <si>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</si>
  <si>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</si>
  <si>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</si>
  <si>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</si>
  <si>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</si>
  <si>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</si>
  <si>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</si>
  <si>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</si>
  <si>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</si>
  <si>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</si>
  <si>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</si>
  <si>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</si>
  <si>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</si>
  <si>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</si>
  <si>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</si>
  <si>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</si>
  <si>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</si>
  <si>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CANEQUINHA, COM VOLUME DE 1,50 L, SEM COMPRESSOR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</si>
  <si>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</si>
  <si>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</si>
  <si>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</si>
  <si>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</si>
  <si>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</si>
  <si>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</si>
  <si>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</si>
  <si>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</si>
  <si>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</si>
  <si>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</si>
  <si>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</si>
  <si>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</si>
  <si>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</si>
  <si>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</si>
  <si>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</si>
  <si>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</si>
  <si>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</si>
  <si>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</si>
  <si>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</si>
  <si>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</si>
  <si>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</si>
  <si>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</si>
  <si>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</si>
  <si>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</si>
  <si>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</si>
  <si>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</si>
  <si>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</si>
  <si>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</si>
  <si>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</si>
  <si>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</si>
  <si>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</si>
  <si>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</si>
  <si>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</si>
  <si>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</si>
  <si>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</si>
  <si>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</si>
  <si>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</si>
  <si>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</si>
  <si>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</si>
  <si>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</si>
  <si>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</si>
  <si>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</si>
  <si>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</si>
  <si>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</si>
  <si>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</si>
  <si>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</si>
  <si>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</si>
  <si>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</si>
  <si>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</si>
  <si>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</si>
  <si>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</si>
  <si>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</si>
  <si>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</si>
  <si>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</si>
  <si>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</si>
  <si>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</si>
  <si>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</si>
  <si>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</si>
  <si>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</si>
  <si>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</si>
  <si>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</si>
  <si>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</si>
  <si>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</si>
  <si>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</si>
  <si>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</si>
  <si>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</si>
  <si>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</si>
  <si>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</si>
  <si>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</si>
  <si>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</si>
  <si>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</si>
  <si>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</si>
  <si>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</si>
  <si>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</si>
  <si>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</si>
  <si>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</si>
  <si>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</si>
  <si>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</si>
  <si>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</si>
  <si>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</si>
  <si>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</si>
  <si>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</si>
  <si>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</si>
  <si>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</si>
  <si>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</si>
  <si>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</si>
  <si>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</si>
  <si>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</si>
  <si>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</si>
  <si>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</si>
  <si>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</si>
  <si>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</si>
  <si>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</si>
  <si>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</si>
  <si>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</si>
  <si>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</si>
  <si>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</si>
  <si>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</si>
  <si>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</si>
  <si>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</si>
  <si>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</si>
  <si>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</si>
  <si>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</si>
  <si>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</si>
  <si>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</si>
  <si>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</si>
  <si>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</si>
  <si>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</si>
  <si>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</si>
  <si>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</si>
  <si>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</si>
  <si>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</si>
  <si>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</si>
  <si>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</si>
  <si>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</si>
  <si>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</si>
  <si>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</si>
  <si>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</si>
  <si>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</si>
  <si>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</si>
  <si>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</si>
  <si>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</si>
  <si>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</si>
  <si>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</si>
  <si>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</si>
  <si>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</si>
  <si>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</si>
  <si>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</si>
  <si>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</si>
  <si>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</si>
  <si>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</si>
  <si>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</si>
  <si>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</si>
  <si>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</si>
  <si>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</si>
  <si>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</si>
  <si>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</si>
  <si>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</si>
  <si>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</si>
  <si>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</si>
  <si>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</si>
  <si>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</si>
  <si>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</si>
  <si>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</si>
  <si>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</si>
  <si>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</si>
  <si>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</si>
  <si>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</si>
  <si>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</si>
  <si>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</si>
  <si>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</si>
  <si>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</si>
  <si>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</si>
  <si>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</si>
  <si>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</si>
  <si>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</si>
  <si>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</si>
  <si>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</si>
  <si>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</si>
  <si>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</si>
  <si>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</si>
  <si>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</si>
  <si>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</si>
  <si>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</si>
  <si>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</si>
  <si>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</si>
  <si>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</si>
  <si>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</si>
  <si>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</si>
  <si>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</si>
  <si>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</si>
  <si>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</si>
  <si>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</si>
  <si>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</si>
  <si>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</si>
  <si>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</si>
  <si>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</si>
  <si>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</si>
  <si>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</si>
  <si>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</si>
  <si>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</si>
  <si>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</si>
  <si>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</si>
  <si>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</si>
  <si>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</si>
  <si>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</si>
  <si>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</si>
  <si>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</si>
  <si>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</si>
  <si>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</si>
  <si>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</si>
  <si>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</si>
  <si>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</si>
  <si>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</si>
  <si>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</si>
  <si>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</si>
  <si>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</si>
  <si>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</si>
  <si>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</si>
  <si>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</si>
  <si>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</si>
  <si>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</si>
  <si>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</si>
  <si>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</si>
  <si>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</si>
  <si>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</si>
  <si>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</si>
  <si>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</si>
  <si>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</si>
  <si>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</si>
  <si>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</si>
  <si>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</si>
  <si>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</si>
  <si>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</si>
  <si>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</si>
  <si>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</si>
  <si>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</si>
  <si>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</si>
  <si>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</si>
  <si>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</si>
  <si>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</si>
  <si>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</si>
  <si>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</si>
  <si>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</si>
  <si>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</si>
  <si>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</si>
  <si>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</si>
  <si>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</si>
  <si>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</si>
  <si>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</si>
  <si>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</si>
  <si>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</si>
  <si>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</si>
  <si>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</si>
  <si>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</si>
  <si>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</si>
  <si>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</si>
  <si>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</si>
  <si>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</si>
  <si>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</si>
  <si>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</si>
  <si>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</si>
  <si>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</si>
  <si>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</si>
  <si>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</si>
  <si>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</si>
  <si>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</si>
  <si>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</si>
  <si>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</si>
  <si>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</si>
  <si>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</si>
  <si>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</si>
  <si>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</si>
  <si>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</si>
  <si>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</si>
  <si>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</si>
  <si>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</si>
  <si>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</si>
  <si>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</si>
  <si>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</si>
  <si>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</si>
  <si>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</si>
  <si>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</si>
  <si>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</si>
  <si>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</si>
  <si>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</si>
  <si>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</si>
  <si>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</si>
  <si>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</si>
  <si>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</si>
  <si>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</si>
  <si>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</si>
  <si>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</si>
  <si>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</si>
  <si>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</si>
  <si>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</si>
  <si>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</si>
  <si>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</si>
  <si>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</si>
  <si>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</si>
  <si>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</si>
  <si>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</si>
  <si>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</si>
  <si>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</si>
  <si>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</si>
  <si>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</si>
  <si>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</si>
  <si>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</si>
  <si>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</si>
  <si>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</si>
  <si>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</si>
  <si>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</si>
  <si>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</si>
  <si>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</si>
  <si>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</si>
  <si>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</si>
  <si>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</si>
  <si>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</si>
  <si>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</si>
  <si>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</si>
  <si>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</si>
  <si>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</si>
  <si>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</si>
  <si>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</si>
  <si>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</si>
  <si>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</si>
  <si>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</si>
  <si>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</si>
  <si>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</si>
  <si>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</si>
  <si>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</si>
  <si>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</si>
  <si>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</si>
  <si>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</si>
  <si>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</si>
  <si>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</si>
  <si>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</si>
  <si>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</si>
  <si>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</si>
  <si>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</si>
  <si>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</si>
  <si>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</si>
  <si>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</si>
  <si>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</si>
  <si>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</si>
  <si>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</si>
  <si>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</si>
  <si>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</si>
  <si>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</si>
  <si>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</si>
  <si>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</si>
  <si>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</si>
  <si>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</si>
  <si>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</si>
  <si>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</si>
  <si>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</si>
  <si>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</si>
  <si>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</si>
  <si>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</si>
  <si>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</si>
  <si>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</si>
  <si>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</si>
  <si>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</si>
  <si>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</si>
  <si>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</si>
  <si>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</si>
  <si>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</si>
  <si>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</si>
  <si>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</si>
  <si>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</si>
  <si>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</si>
  <si>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</si>
  <si>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</si>
  <si>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</si>
  <si>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</si>
  <si>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</si>
  <si>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</si>
  <si>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</si>
  <si>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</si>
  <si>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</si>
  <si>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</si>
  <si>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</si>
  <si>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</si>
  <si>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</si>
  <si>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</si>
  <si>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</si>
  <si>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</si>
  <si>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</si>
  <si>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</si>
  <si>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</si>
  <si>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</si>
  <si>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</si>
  <si>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</si>
  <si>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</si>
  <si>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</si>
  <si>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</si>
  <si>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</si>
  <si>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</si>
  <si>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</si>
  <si>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</si>
  <si>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</si>
  <si>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</si>
  <si>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</si>
  <si>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</si>
  <si>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</si>
  <si>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</si>
  <si>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</si>
  <si>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</si>
  <si>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</si>
  <si>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</si>
  <si>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</si>
  <si>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</si>
  <si>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</si>
  <si>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</si>
  <si>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</si>
  <si>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</si>
  <si>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</si>
  <si>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</si>
  <si>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</si>
  <si>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</si>
  <si>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</si>
  <si>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</si>
  <si>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</si>
  <si>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</si>
  <si>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</si>
  <si>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</si>
  <si>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</si>
  <si>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</si>
  <si>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</si>
  <si>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</si>
  <si>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</si>
  <si>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</si>
  <si>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</si>
  <si>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</si>
  <si>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</si>
  <si>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</si>
  <si>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</si>
  <si>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</si>
  <si>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</si>
  <si>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</si>
  <si>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</si>
  <si>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</si>
  <si>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</si>
  <si>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</si>
  <si>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</si>
  <si>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</si>
  <si>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</si>
  <si>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</si>
  <si>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</si>
  <si>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</si>
  <si>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</si>
  <si>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</si>
  <si>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</si>
  <si>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</si>
  <si>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</si>
  <si>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</si>
  <si>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</si>
  <si>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</si>
  <si>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</si>
  <si>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</si>
  <si>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</si>
  <si>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</si>
  <si>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</si>
  <si>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</si>
  <si>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</si>
  <si>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</si>
  <si>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</si>
  <si>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</si>
  <si>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</si>
  <si>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</si>
  <si>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</si>
  <si>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</si>
  <si>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</si>
  <si>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</si>
  <si>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</si>
  <si>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</si>
  <si>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</si>
  <si>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</si>
  <si>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</si>
  <si>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</si>
  <si>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</si>
  <si>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</si>
  <si>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</si>
  <si>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</si>
  <si>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</si>
  <si>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</si>
  <si>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</si>
  <si>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</si>
  <si>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</si>
  <si>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</si>
  <si>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</si>
  <si>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</si>
  <si>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</si>
  <si>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</si>
  <si>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</si>
  <si>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</si>
  <si>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</si>
  <si>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</si>
  <si>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</si>
  <si>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</si>
  <si>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</si>
  <si>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</si>
  <si>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</si>
  <si>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</si>
  <si>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</si>
  <si>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</si>
  <si>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</si>
  <si>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</si>
  <si>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</si>
  <si>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</si>
  <si>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</si>
  <si>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</si>
  <si>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</si>
  <si>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</si>
  <si>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</si>
  <si>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</si>
  <si>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</si>
  <si>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</si>
  <si>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</si>
  <si>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</si>
  <si>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</si>
  <si>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</si>
  <si>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</si>
  <si>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</si>
  <si>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</si>
  <si>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</si>
  <si>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</si>
  <si>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</si>
  <si>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</si>
  <si>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</si>
  <si>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</si>
  <si>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</si>
  <si>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</si>
  <si>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</si>
  <si>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</si>
  <si>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</si>
  <si>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</si>
  <si>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</si>
  <si>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</si>
  <si>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</si>
  <si>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</si>
  <si>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</si>
  <si>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</si>
  <si>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</si>
  <si>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</si>
  <si>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</si>
  <si>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</si>
  <si>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</si>
  <si>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</si>
  <si>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</si>
  <si>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</si>
  <si>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</si>
  <si>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</si>
  <si>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</si>
  <si>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</si>
  <si>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</si>
  <si>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</si>
  <si>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</si>
  <si>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</si>
  <si>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</si>
  <si>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</si>
  <si>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</si>
  <si>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</si>
  <si>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</si>
  <si>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</si>
  <si>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</si>
  <si>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</si>
  <si>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</si>
  <si>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</si>
  <si>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</si>
  <si>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</si>
  <si>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</si>
  <si>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</si>
  <si>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</si>
  <si>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</si>
  <si>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</si>
  <si>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</si>
  <si>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</si>
  <si>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</si>
  <si>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</si>
  <si>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</si>
  <si>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</si>
  <si>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</si>
  <si>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</si>
  <si>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</si>
  <si>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</si>
  <si>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</si>
  <si>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</si>
  <si>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</si>
  <si>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</si>
  <si>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</si>
  <si>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</si>
  <si>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</si>
  <si>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</si>
  <si>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</si>
  <si>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</si>
  <si>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</si>
  <si>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</si>
  <si>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</si>
  <si>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</si>
  <si>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</si>
  <si>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</si>
  <si>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</si>
  <si>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</si>
  <si>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</si>
  <si>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</si>
  <si>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</si>
  <si>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</si>
  <si>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</si>
  <si>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</si>
  <si>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</si>
  <si>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</si>
  <si>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</si>
  <si>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</si>
  <si>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</si>
  <si>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</si>
  <si>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</si>
  <si>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</si>
  <si>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</si>
  <si>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</si>
  <si>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</si>
  <si>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</si>
  <si>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</si>
  <si>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</si>
  <si>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</si>
  <si>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</si>
  <si>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</si>
  <si>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</si>
  <si>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</si>
  <si>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</si>
  <si>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</si>
  <si>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</si>
  <si>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</si>
  <si>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</si>
  <si>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</si>
  <si>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</si>
  <si>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</si>
  <si>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</si>
  <si>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</si>
  <si>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</si>
  <si>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</si>
  <si>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</si>
  <si>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</si>
  <si>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</si>
  <si>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</si>
  <si>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</si>
  <si>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</si>
  <si>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</si>
  <si>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</si>
  <si>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</si>
  <si>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</si>
  <si>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</si>
  <si>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</si>
  <si>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</si>
  <si>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</si>
  <si>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</si>
  <si>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</si>
  <si>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</si>
  <si>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</si>
  <si>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</si>
  <si>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</si>
  <si>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</si>
  <si>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</si>
  <si>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</si>
  <si>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</si>
  <si>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</si>
  <si>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</si>
  <si>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</si>
  <si>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</si>
  <si>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</si>
  <si>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</si>
  <si>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</si>
  <si>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</si>
  <si>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</si>
  <si>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</si>
  <si>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</si>
  <si>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</si>
  <si>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</si>
  <si>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</si>
  <si>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</si>
  <si>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</si>
  <si>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</si>
  <si>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</si>
  <si>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</si>
  <si>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</si>
  <si>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</si>
  <si>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</si>
  <si>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</si>
  <si>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</si>
  <si>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</si>
  <si>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</si>
  <si>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</si>
  <si>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</si>
  <si>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</si>
  <si>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</si>
  <si>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</si>
  <si>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</si>
  <si>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</si>
  <si>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</si>
  <si>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</si>
  <si>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</si>
  <si>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</si>
  <si>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</si>
  <si>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</si>
  <si>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</si>
  <si>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</si>
  <si>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</si>
  <si>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</si>
  <si>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</si>
  <si>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</si>
  <si>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</si>
  <si>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</si>
  <si>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</si>
  <si>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</si>
  <si>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</si>
  <si>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</si>
  <si>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</si>
  <si>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</si>
  <si>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</si>
  <si>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</si>
  <si>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</si>
  <si>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</si>
  <si>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</si>
  <si>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</si>
  <si>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</si>
  <si>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SENSOR DE APROXIMACAO ELETRICO, BIVOLT                                                                                                                                                                                                                                                                                                                                                                                                             </t>
  </si>
  <si>
    <t xml:space="preserve">TORNEIRA DE MESA/BANCADA, PARA LAVATORIO, FIXA, METALICA CROMADA, PADRAO POPULAR, 1/2" OU 3/4" (REF 1193)                                                                                                                                                                                                                                                                                                                                                                                                 </t>
  </si>
  <si>
    <t xml:space="preserve">TORNEIRA ELETRICA DE PAREDE, PLASTICA, BICA ALTA, PARA COZINHA, 5500 W (110/220 V)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</si>
  <si>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</si>
  <si>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</si>
  <si>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</si>
  <si>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</si>
  <si>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</si>
  <si>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</si>
  <si>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</si>
  <si>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</si>
  <si>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</si>
  <si>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</si>
  <si>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</si>
  <si>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</si>
  <si>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</si>
  <si>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</si>
  <si>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</si>
  <si>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</si>
  <si>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</si>
  <si>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</si>
  <si>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</si>
  <si>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</si>
  <si>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</si>
  <si>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</si>
  <si>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</si>
  <si>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</si>
  <si>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</si>
  <si>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</si>
  <si>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</si>
  <si>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</si>
  <si>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</si>
  <si>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</si>
  <si>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</si>
  <si>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</si>
  <si>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</si>
  <si>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</si>
  <si>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</si>
  <si>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</si>
  <si>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</si>
  <si>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</si>
  <si>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</si>
  <si>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</si>
  <si>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FRISADO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</si>
  <si>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</si>
  <si>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</si>
  <si>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</si>
  <si>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</si>
  <si>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</si>
  <si>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</si>
  <si>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</si>
  <si>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</si>
  <si>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</si>
  <si>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</si>
  <si>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</si>
  <si>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</si>
  <si>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</si>
  <si>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</si>
  <si>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</si>
  <si>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</si>
  <si>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</si>
  <si>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</si>
  <si>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</si>
  <si>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</si>
  <si>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</si>
  <si>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</si>
  <si>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</si>
  <si>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</si>
  <si>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</si>
  <si>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</si>
  <si>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</si>
  <si>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</si>
  <si>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</si>
  <si>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</si>
  <si>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</si>
  <si>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</si>
  <si>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</si>
  <si>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</si>
  <si>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</si>
  <si>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</si>
  <si>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</si>
  <si>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</si>
  <si>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</si>
  <si>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</si>
  <si>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</si>
  <si>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</si>
  <si>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</si>
  <si>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</si>
  <si>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</si>
  <si>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</si>
  <si>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</si>
  <si>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</si>
  <si>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</si>
  <si>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</si>
  <si>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</si>
  <si>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</si>
  <si>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</si>
  <si>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</si>
  <si>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</si>
  <si>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</si>
  <si>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</si>
  <si>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</si>
  <si>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</si>
  <si>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</si>
  <si>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</si>
  <si>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</si>
  <si>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</si>
  <si>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</si>
  <si>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</si>
  <si>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</si>
  <si>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</si>
  <si>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</si>
  <si>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</si>
  <si>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</si>
  <si>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</si>
  <si>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</si>
  <si>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</si>
  <si>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</si>
  <si>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</si>
  <si>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</si>
  <si>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</si>
  <si>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</si>
  <si>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</si>
  <si>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</si>
  <si>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</si>
  <si>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</si>
  <si>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</si>
  <si>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</si>
  <si>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</si>
  <si>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</si>
  <si>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</si>
  <si>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</si>
  <si>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</si>
  <si>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</si>
  <si>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</si>
  <si>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</si>
  <si>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</si>
  <si>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</si>
  <si>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</si>
  <si>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</si>
  <si>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</si>
  <si>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</si>
  <si>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</si>
  <si>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</si>
  <si>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</si>
  <si>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</si>
  <si>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</si>
  <si>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</si>
  <si>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</si>
  <si>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</si>
  <si>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</si>
  <si>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</si>
  <si>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</si>
  <si>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</si>
  <si>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</si>
  <si>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</si>
  <si>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</si>
  <si>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</si>
  <si>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</si>
  <si>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</si>
  <si>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</si>
  <si>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</si>
  <si>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</si>
  <si>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</si>
  <si>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</si>
  <si>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</si>
  <si>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</si>
  <si>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</si>
  <si>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</si>
  <si>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</si>
  <si>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</si>
  <si>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</si>
  <si>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</si>
  <si>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</si>
  <si>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</si>
  <si>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</si>
  <si>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</si>
  <si>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</si>
  <si>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</si>
  <si>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</si>
  <si>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</si>
  <si>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</si>
  <si>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</si>
  <si>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</si>
  <si>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</si>
  <si>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</si>
  <si>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</si>
  <si>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</si>
  <si>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</si>
  <si>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</si>
  <si>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</si>
  <si>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</si>
  <si>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</si>
  <si>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</si>
  <si>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</si>
  <si>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</si>
  <si>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</si>
  <si>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</si>
  <si>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</si>
  <si>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</si>
  <si>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</si>
  <si>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</si>
  <si>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</si>
  <si>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</si>
  <si>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</si>
  <si>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</si>
  <si>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</si>
  <si>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</si>
  <si>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</si>
  <si>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</si>
  <si>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</si>
  <si>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</si>
  <si>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</si>
  <si>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</si>
  <si>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</si>
  <si>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</si>
  <si>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</si>
  <si>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</si>
  <si>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</si>
  <si>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</si>
  <si>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</si>
  <si>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</si>
  <si>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</si>
  <si>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</si>
  <si>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</si>
  <si>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</si>
  <si>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</si>
  <si>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</si>
  <si>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</si>
  <si>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</si>
  <si>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</si>
  <si>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</si>
  <si>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</si>
  <si>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</si>
  <si>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</si>
  <si>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</si>
  <si>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</si>
  <si>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</si>
  <si>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</si>
  <si>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</si>
  <si>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</si>
  <si>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</si>
  <si>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</si>
  <si>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</si>
  <si>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</si>
  <si>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</si>
  <si>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</si>
  <si>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</si>
  <si>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</si>
  <si>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</si>
  <si>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</si>
  <si>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</si>
  <si>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</si>
  <si>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</si>
  <si>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</si>
  <si>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</si>
  <si>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</si>
  <si>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</si>
  <si>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</si>
  <si>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</si>
  <si>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</si>
  <si>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</si>
  <si>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</si>
  <si>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</si>
  <si>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</si>
  <si>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</si>
  <si>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</si>
  <si>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</si>
  <si>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</si>
  <si>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</si>
  <si>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</si>
  <si>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</si>
  <si>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</si>
  <si>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</si>
  <si>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</si>
  <si>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</si>
  <si>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</si>
  <si>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</si>
  <si>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</si>
  <si>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</si>
  <si>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</si>
  <si>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</si>
  <si>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</si>
  <si>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</si>
  <si>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</si>
  <si>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</si>
  <si>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</si>
  <si>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</si>
  <si>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</si>
  <si>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</si>
  <si>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</si>
  <si>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</si>
  <si>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</si>
  <si>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</si>
  <si>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</si>
  <si>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</si>
  <si>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</si>
  <si>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</si>
  <si>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</si>
  <si>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</si>
  <si>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</si>
  <si>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</si>
  <si>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</si>
  <si>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</si>
  <si>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</si>
  <si>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</si>
  <si>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</si>
  <si>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</si>
  <si>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</si>
  <si>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</si>
  <si>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</si>
  <si>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</si>
  <si>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</si>
  <si>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</si>
  <si>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</si>
  <si>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</si>
  <si>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</si>
  <si>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</si>
  <si>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</si>
  <si>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</si>
  <si>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</si>
  <si>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</si>
  <si>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</si>
  <si>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</si>
  <si>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</si>
  <si>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</si>
  <si>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</si>
  <si>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</si>
  <si>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</si>
  <si>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</si>
  <si>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</si>
  <si>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</si>
  <si>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</si>
  <si>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</si>
  <si>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</si>
  <si>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</si>
  <si>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</si>
  <si>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</si>
  <si>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</si>
  <si>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</si>
  <si>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</si>
  <si>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</si>
  <si>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</si>
  <si>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</si>
  <si>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</si>
  <si>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</si>
  <si>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</si>
  <si>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</si>
  <si>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</si>
  <si>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</si>
  <si>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</si>
  <si>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</si>
  <si>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</si>
  <si>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</si>
  <si>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</si>
  <si>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</si>
  <si>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</si>
  <si>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</si>
  <si>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</si>
  <si>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</si>
  <si>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</si>
  <si>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</si>
  <si>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</si>
  <si>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</si>
  <si>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</si>
  <si>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</si>
  <si>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</si>
  <si>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</si>
  <si>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</si>
  <si>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</si>
  <si>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</si>
  <si>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</si>
  <si>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</si>
  <si>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</si>
  <si>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</si>
  <si>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</si>
  <si>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</si>
  <si>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</si>
  <si>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</si>
  <si>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</si>
  <si>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</si>
  <si>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</si>
  <si>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</si>
  <si>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</si>
  <si>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</si>
  <si>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</si>
  <si>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</si>
  <si>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</si>
  <si>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</si>
  <si>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</si>
  <si>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</si>
  <si>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</si>
  <si>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</si>
  <si>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</si>
  <si>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</si>
  <si>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</si>
  <si>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</si>
  <si>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</si>
  <si>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</si>
  <si>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</si>
  <si>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</si>
  <si>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</si>
  <si>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</si>
  <si>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</si>
  <si>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</si>
  <si>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</si>
  <si>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</si>
  <si>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</si>
  <si>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</si>
  <si>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</si>
  <si>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</si>
  <si>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</si>
  <si>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</si>
  <si>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</si>
  <si>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</si>
  <si>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</si>
  <si>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</si>
  <si>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</si>
  <si>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</si>
  <si>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</si>
  <si>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</si>
  <si>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</si>
  <si>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</si>
  <si>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</si>
  <si>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</si>
  <si>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</si>
  <si>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</si>
  <si>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</si>
  <si>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</si>
  <si>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</si>
  <si>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</si>
  <si>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</si>
  <si>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</si>
  <si>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</si>
  <si>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</si>
  <si>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</si>
  <si>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</si>
  <si>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</si>
  <si>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</si>
  <si>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</si>
  <si>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</si>
  <si>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</si>
  <si>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</si>
  <si>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</si>
  <si>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</si>
  <si>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</si>
  <si>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</si>
  <si>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</si>
  <si>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</si>
  <si>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</si>
  <si>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</si>
  <si>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</si>
  <si>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</si>
  <si>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</si>
  <si>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</si>
  <si>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</si>
  <si>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</si>
  <si>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</si>
  <si>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</si>
  <si>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</si>
  <si>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</si>
  <si>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</si>
  <si>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</si>
  <si>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</si>
  <si>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</si>
  <si>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</si>
  <si>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</si>
  <si>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</si>
  <si>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</si>
  <si>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</si>
  <si>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</si>
  <si>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</si>
  <si>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</si>
  <si>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</si>
  <si>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</si>
  <si>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</si>
  <si>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</si>
  <si>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</si>
  <si>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</si>
  <si>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</si>
  <si>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</si>
  <si>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</si>
  <si>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</si>
  <si>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</si>
  <si>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</si>
  <si>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</si>
  <si>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</si>
  <si>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</si>
  <si>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</si>
  <si>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</si>
  <si>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</si>
  <si>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</si>
  <si>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</si>
  <si>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</si>
  <si>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</si>
  <si>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</si>
  <si>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</si>
  <si>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</si>
  <si>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</si>
  <si>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</si>
  <si>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</si>
  <si>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</si>
  <si>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</si>
  <si>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</si>
  <si>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</si>
  <si>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</si>
  <si>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</si>
  <si>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</si>
  <si>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</si>
  <si>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</si>
  <si>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</si>
  <si>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</si>
  <si>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</si>
  <si>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</si>
  <si>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</si>
  <si>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</si>
  <si>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</si>
  <si>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</si>
  <si>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</si>
  <si>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</si>
  <si>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</si>
  <si>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</si>
  <si>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</si>
  <si>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</si>
  <si>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</si>
  <si>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</si>
  <si>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</si>
  <si>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</si>
  <si>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</si>
  <si>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</si>
  <si>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</si>
  <si>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</si>
  <si>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</si>
  <si>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</si>
  <si>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</si>
  <si>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</si>
  <si>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</si>
  <si>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</si>
  <si>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</si>
  <si>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</si>
  <si>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</si>
  <si>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</si>
  <si>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</si>
  <si>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</si>
  <si>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</si>
  <si>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</si>
  <si>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</si>
  <si>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</si>
  <si>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</si>
  <si>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</si>
  <si>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</si>
  <si>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</si>
  <si>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</si>
  <si>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</si>
  <si>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</si>
  <si>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</si>
  <si>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</si>
  <si>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</si>
  <si>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</si>
  <si>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</si>
  <si>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</si>
  <si>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</si>
  <si>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</si>
  <si>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</si>
  <si>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</si>
  <si>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</si>
  <si>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</si>
  <si>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</si>
  <si>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</si>
  <si>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</si>
  <si>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</si>
  <si>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</si>
  <si>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</si>
  <si>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</si>
  <si>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</si>
  <si>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</si>
  <si>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</si>
  <si>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</si>
  <si>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</si>
  <si>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</si>
  <si>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</si>
  <si>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</si>
  <si>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</si>
  <si>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</si>
  <si>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</si>
  <si>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</si>
  <si>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</si>
  <si>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</si>
  <si>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</si>
  <si>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</si>
  <si>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</si>
  <si>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</si>
  <si>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</si>
  <si>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</si>
  <si>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</si>
  <si>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</si>
  <si>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</si>
  <si>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</si>
  <si>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</si>
  <si>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</si>
  <si>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</si>
  <si>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</si>
  <si>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</si>
  <si>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</si>
  <si>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</si>
  <si>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</si>
  <si>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</si>
  <si>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</si>
  <si>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</si>
  <si>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</si>
  <si>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</si>
  <si>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</si>
  <si>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</si>
  <si>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</si>
  <si>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</si>
  <si>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</si>
  <si>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</si>
  <si>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</si>
  <si>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</si>
  <si>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</si>
  <si>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</si>
  <si>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</si>
  <si>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</si>
  <si>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</si>
  <si>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</si>
  <si>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</si>
  <si>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</si>
  <si>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</si>
  <si>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</si>
  <si>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</si>
  <si>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</si>
  <si>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</si>
  <si>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</si>
  <si>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</si>
  <si>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</si>
  <si>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</si>
  <si>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</si>
  <si>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</si>
  <si>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</si>
  <si>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</si>
  <si>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</si>
  <si>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</si>
  <si>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</si>
  <si>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</si>
  <si>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</si>
  <si>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</si>
  <si>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</si>
  <si>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</si>
  <si>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</si>
  <si>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</si>
  <si>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</si>
  <si>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</si>
  <si>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</si>
  <si>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</si>
  <si>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</si>
  <si>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</si>
  <si>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</si>
  <si>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</si>
  <si>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</si>
  <si>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</si>
  <si>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</si>
  <si>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</si>
  <si>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</si>
  <si>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</si>
  <si>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</si>
  <si>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</si>
  <si>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</si>
  <si>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</si>
  <si>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</si>
  <si>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</si>
  <si>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</si>
  <si>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</si>
  <si>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</si>
  <si>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</si>
  <si>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</si>
  <si>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</si>
  <si>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</si>
  <si>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</si>
  <si>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</si>
  <si>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</si>
  <si>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</si>
  <si>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</si>
  <si>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</si>
  <si>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</si>
  <si>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</si>
  <si>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</si>
  <si>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</si>
  <si>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</si>
  <si>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</si>
  <si>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</si>
  <si>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</si>
  <si>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</si>
  <si>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</si>
  <si>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</si>
  <si>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</si>
  <si>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</si>
  <si>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</si>
  <si>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</si>
  <si>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</si>
  <si>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</si>
  <si>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</si>
  <si>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</si>
  <si>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</si>
  <si>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</si>
  <si>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</si>
  <si>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</si>
  <si>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</si>
  <si>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</si>
  <si>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</si>
  <si>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</si>
  <si>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</si>
  <si>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</si>
  <si>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</si>
  <si>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</si>
  <si>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</si>
  <si>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</si>
  <si>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</si>
  <si>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</si>
  <si>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</si>
  <si>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</si>
  <si>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</si>
  <si>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</si>
  <si>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</si>
  <si>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</si>
  <si>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</si>
  <si>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</si>
  <si>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</si>
  <si>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</si>
  <si>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</si>
  <si>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</si>
  <si>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</si>
  <si>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</si>
  <si>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</si>
  <si>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</si>
  <si>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</si>
  <si>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</si>
  <si>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</si>
  <si>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</si>
  <si>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</si>
  <si>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</si>
  <si>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</si>
  <si>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</si>
  <si>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</si>
  <si>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</si>
  <si>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</si>
  <si>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</si>
  <si>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</si>
  <si>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</si>
  <si>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</si>
  <si>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</si>
  <si>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</si>
  <si>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</si>
  <si>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</si>
  <si>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</si>
  <si>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</si>
  <si>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</si>
  <si>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</si>
  <si>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</si>
  <si>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</si>
  <si>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</si>
  <si>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</si>
  <si>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</si>
  <si>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</si>
  <si>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</si>
  <si>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</si>
  <si>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</si>
  <si>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</si>
  <si>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</si>
  <si>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</si>
  <si>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</si>
  <si>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</si>
  <si>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</si>
  <si>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</si>
  <si>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</si>
  <si>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</si>
  <si>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</si>
  <si>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</si>
  <si>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</si>
  <si>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</si>
  <si>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</si>
  <si>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</si>
  <si>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</si>
  <si>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</si>
  <si>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</si>
  <si>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</si>
  <si>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</si>
  <si>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</si>
  <si>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</si>
  <si>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</si>
  <si>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</si>
  <si>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</si>
  <si>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</si>
  <si>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</si>
  <si>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</si>
  <si>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</si>
  <si>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</si>
  <si>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</si>
  <si>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</si>
  <si>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</si>
  <si>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</si>
  <si>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</si>
  <si>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</si>
  <si>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</si>
  <si>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</si>
  <si>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</si>
  <si>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</si>
  <si>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</si>
  <si>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</si>
  <si>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</si>
  <si>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</si>
  <si>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</si>
  <si>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</si>
  <si>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</si>
  <si>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</si>
  <si>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</si>
  <si>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</si>
  <si>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</si>
  <si>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</si>
  <si>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</si>
  <si>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</si>
  <si>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</si>
  <si>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</si>
  <si>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</si>
  <si>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</si>
  <si>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</si>
  <si>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</si>
  <si>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</si>
  <si>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</si>
  <si>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</si>
  <si>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</si>
  <si>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</si>
  <si>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</si>
  <si>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</si>
  <si>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</si>
  <si>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</si>
  <si>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</si>
  <si>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</si>
  <si>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</si>
  <si>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</si>
  <si>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</si>
  <si>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</si>
  <si>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</si>
  <si>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</si>
  <si>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</si>
  <si>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</si>
  <si>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</si>
  <si>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</si>
  <si>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</si>
  <si>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</si>
  <si>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</si>
  <si>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</si>
  <si>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</si>
  <si>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</si>
  <si>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</si>
  <si>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</si>
  <si>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</si>
  <si>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</si>
  <si>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</si>
  <si>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</si>
  <si>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</si>
  <si>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</si>
  <si>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</si>
  <si>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</si>
  <si>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</si>
  <si>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</si>
  <si>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</si>
  <si>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</si>
  <si>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</si>
  <si>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</si>
  <si>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</si>
  <si>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</si>
  <si>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</si>
  <si>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</si>
  <si>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</si>
  <si>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</si>
  <si>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</si>
  <si>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</si>
  <si>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</si>
  <si>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</si>
  <si>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</si>
  <si>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</si>
  <si>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</si>
  <si>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</si>
  <si>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</si>
  <si>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</si>
  <si>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</si>
  <si>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</si>
  <si>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</si>
  <si>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</si>
  <si>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</si>
  <si>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</si>
  <si>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</si>
  <si>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</si>
  <si>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</si>
  <si>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</si>
  <si>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</si>
  <si>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</si>
  <si>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</si>
  <si>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</si>
  <si>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</si>
  <si>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</si>
  <si>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</si>
  <si>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</si>
  <si>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</si>
  <si>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</si>
  <si>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</si>
  <si>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</si>
  <si>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</si>
  <si>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</si>
  <si>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</si>
  <si>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</si>
  <si>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</si>
  <si>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</si>
  <si>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</si>
  <si>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</si>
  <si>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</si>
  <si>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</si>
  <si>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</si>
  <si>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</si>
  <si>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</si>
  <si>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</si>
  <si>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</si>
  <si>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</si>
  <si>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</si>
  <si>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</si>
  <si>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</si>
  <si>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</si>
  <si>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</si>
  <si>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</si>
  <si>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</si>
  <si>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</si>
  <si>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</si>
  <si>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</si>
  <si>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</si>
  <si>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</si>
  <si>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</si>
  <si>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</si>
  <si>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</si>
  <si>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</si>
  <si>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</si>
  <si>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</si>
  <si>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</si>
  <si>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</si>
  <si>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</si>
  <si>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</si>
  <si>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</si>
  <si>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</si>
  <si>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</si>
  <si>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</si>
  <si>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</si>
  <si>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</si>
  <si>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</si>
  <si>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</si>
  <si>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</si>
  <si>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</si>
  <si>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</si>
  <si>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</si>
  <si>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</si>
  <si>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</si>
  <si>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</si>
  <si>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</si>
  <si>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</si>
  <si>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</si>
  <si>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</si>
  <si>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</si>
  <si>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</si>
  <si>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</si>
  <si>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</si>
  <si>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</si>
  <si>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</si>
  <si>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</si>
  <si>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</si>
  <si>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</si>
  <si>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</si>
  <si>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</si>
  <si>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</si>
  <si>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</si>
  <si>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</si>
  <si>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</si>
  <si>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</si>
  <si>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</si>
  <si>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</si>
  <si>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</si>
  <si>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</si>
  <si>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</si>
  <si>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</si>
  <si>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</si>
  <si>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</si>
  <si>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</si>
  <si>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</si>
  <si>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</si>
  <si>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</si>
  <si>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</si>
  <si>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</si>
  <si>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</si>
  <si>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</si>
  <si>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</si>
  <si>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</si>
  <si>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</si>
  <si>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</si>
  <si>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</si>
  <si>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</si>
  <si>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</si>
  <si>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</si>
  <si>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</si>
  <si>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</si>
  <si>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</si>
  <si>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</si>
  <si>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</si>
  <si>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</si>
  <si>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</si>
  <si>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</si>
  <si>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</si>
  <si>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</si>
  <si>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</si>
  <si>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</si>
  <si>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</si>
  <si>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</si>
  <si>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</si>
  <si>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</si>
  <si>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</si>
  <si>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</si>
  <si>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</si>
  <si>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</si>
  <si>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</si>
  <si>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</si>
  <si>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</si>
  <si>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</si>
  <si>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</si>
  <si>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</si>
  <si>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</si>
  <si>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</si>
  <si>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</si>
  <si>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</si>
  <si>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</si>
  <si>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</si>
  <si>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</si>
  <si>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</si>
  <si>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</si>
  <si>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</si>
  <si>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</si>
  <si>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</si>
  <si>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</si>
  <si>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</si>
  <si>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</si>
  <si>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</si>
  <si>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</si>
  <si>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</si>
  <si>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</si>
  <si>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</si>
  <si>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</si>
  <si>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</si>
  <si>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</si>
  <si>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</si>
  <si>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</si>
  <si>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</si>
  <si>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</si>
  <si>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</si>
  <si>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</si>
  <si>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</si>
  <si>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</si>
  <si>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</si>
  <si>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</si>
  <si>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</si>
  <si>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</si>
  <si>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</si>
  <si>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</si>
  <si>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</si>
  <si>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</si>
  <si>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</si>
  <si>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</si>
  <si>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</si>
  <si>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</si>
  <si>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</si>
  <si>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</si>
  <si>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</si>
  <si>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</si>
  <si>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</si>
  <si>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</si>
  <si>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</si>
  <si>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</si>
  <si>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</si>
  <si>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</si>
  <si>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</si>
  <si>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</si>
  <si>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</si>
  <si>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</si>
  <si>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</si>
  <si>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</si>
  <si>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</si>
  <si>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</si>
  <si>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</si>
  <si>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</si>
  <si>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</si>
  <si>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</si>
  <si>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</si>
  <si>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</si>
  <si>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</si>
  <si>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</si>
  <si>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</si>
  <si>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</si>
  <si>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</si>
  <si>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</si>
  <si>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</si>
  <si>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</si>
  <si>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</si>
  <si>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</si>
  <si>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</si>
  <si>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</si>
  <si>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</si>
  <si>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</si>
  <si>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</si>
  <si>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</si>
  <si>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</si>
  <si>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</si>
  <si>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</si>
  <si>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</si>
  <si>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</si>
  <si>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</si>
  <si>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</si>
  <si>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</si>
  <si>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</si>
  <si>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</si>
  <si>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</si>
  <si>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</si>
  <si>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</si>
  <si>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</si>
  <si>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</si>
  <si>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</si>
  <si>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</si>
  <si>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</si>
  <si>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</si>
  <si>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</si>
  <si>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</si>
  <si>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</si>
  <si>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</si>
  <si>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</si>
  <si>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</si>
  <si>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</si>
  <si>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</si>
  <si>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</si>
  <si>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</si>
  <si>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</si>
  <si>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</si>
  <si>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</si>
  <si>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</si>
  <si>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</si>
  <si>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</si>
  <si>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</si>
  <si>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</si>
  <si>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</si>
  <si>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</si>
  <si>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</si>
  <si>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</si>
  <si>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</si>
  <si>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</si>
  <si>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</si>
  <si>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</si>
  <si>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</si>
  <si>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</si>
  <si>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</si>
  <si>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</si>
  <si>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</si>
  <si>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</si>
  <si>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</si>
  <si>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</si>
  <si>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</si>
  <si>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</si>
  <si>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</si>
  <si>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</si>
  <si>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</si>
  <si>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</si>
  <si>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</si>
  <si>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</si>
  <si>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</si>
  <si>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</si>
  <si>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</si>
  <si>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</si>
  <si>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</si>
  <si>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</si>
  <si>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</si>
  <si>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</si>
  <si>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</si>
  <si>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</si>
  <si>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</si>
  <si>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</si>
  <si>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</si>
  <si>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</si>
  <si>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</si>
  <si>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</si>
  <si>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</si>
  <si>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</si>
  <si>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</si>
  <si>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</si>
  <si>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</si>
  <si>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</si>
  <si>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</si>
  <si>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</si>
  <si>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</si>
  <si>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</si>
  <si>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</si>
  <si>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</si>
  <si>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</si>
  <si>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</si>
  <si>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</si>
  <si>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</si>
  <si>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</si>
  <si>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</si>
  <si>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</si>
  <si>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</si>
  <si>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</si>
  <si>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</si>
  <si>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</si>
  <si>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</si>
  <si>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</si>
  <si>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</si>
  <si>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</si>
  <si>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</si>
  <si>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</si>
  <si>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</si>
  <si>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</si>
  <si>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</si>
  <si>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</si>
  <si>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</si>
  <si>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</si>
  <si>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</si>
  <si>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</si>
  <si>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</si>
  <si>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</si>
  <si>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</si>
  <si>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</si>
  <si>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</si>
  <si>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</si>
  <si>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</si>
  <si>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</si>
  <si>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</si>
  <si>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</si>
  <si>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</si>
  <si>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</si>
  <si>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</si>
  <si>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</si>
  <si>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</si>
  <si>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</si>
  <si>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</si>
  <si>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</si>
  <si>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</si>
  <si>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</si>
  <si>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</si>
  <si>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</si>
  <si>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</si>
  <si>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</si>
  <si>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</si>
  <si>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</si>
  <si>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</si>
  <si>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</si>
  <si>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</si>
  <si>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</si>
  <si>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</si>
  <si>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</si>
  <si>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</si>
  <si>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</si>
  <si>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</si>
  <si>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</si>
  <si>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</si>
  <si>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</si>
  <si>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</si>
  <si>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</si>
  <si>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</si>
  <si>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</si>
  <si>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</si>
  <si>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</si>
  <si>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</si>
  <si>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</si>
  <si>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</si>
  <si>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</si>
  <si>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</si>
  <si>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</si>
  <si>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</si>
  <si>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</si>
  <si>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</si>
  <si>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</si>
  <si>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</si>
  <si>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</si>
  <si>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</si>
  <si>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</si>
  <si>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</si>
  <si>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</si>
  <si>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</si>
  <si>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</si>
  <si>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</si>
  <si>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</si>
  <si>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</si>
  <si>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</si>
  <si>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</si>
  <si>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</si>
  <si>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</si>
  <si>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</si>
  <si>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</si>
  <si>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</si>
  <si>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</si>
  <si>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</si>
  <si>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</si>
  <si>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</si>
  <si>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</si>
  <si>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</si>
  <si>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</si>
  <si>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</si>
  <si>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</si>
  <si>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</si>
  <si>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</si>
  <si>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</si>
  <si>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</si>
  <si>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</si>
  <si>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</si>
  <si>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</si>
  <si>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</si>
  <si>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</si>
  <si>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</si>
  <si>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</si>
  <si>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</si>
  <si>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</si>
  <si>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</si>
  <si>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</si>
  <si>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</si>
  <si>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</si>
  <si>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</si>
  <si>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</si>
  <si>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</si>
  <si>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</si>
  <si>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</si>
  <si>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</si>
  <si>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</si>
  <si>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</si>
  <si>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</si>
  <si>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</si>
  <si>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</si>
  <si>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</si>
  <si>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</si>
  <si>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</si>
  <si>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</si>
  <si>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</si>
  <si>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</si>
  <si>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</si>
  <si>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</si>
  <si>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</si>
  <si>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</si>
  <si>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</si>
  <si>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</si>
  <si>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</si>
  <si>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</si>
  <si>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</si>
  <si>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</si>
  <si>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</si>
  <si>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</si>
  <si>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</si>
  <si>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</si>
  <si>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</si>
  <si>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</si>
  <si>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</si>
  <si>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</si>
  <si>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</si>
  <si>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</si>
  <si>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</si>
  <si>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</si>
  <si>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</si>
  <si>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</si>
  <si>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</si>
  <si>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</si>
  <si>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</si>
  <si>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</si>
  <si>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</si>
  <si>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</si>
  <si>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</si>
  <si>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</si>
  <si>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</si>
  <si>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</si>
  <si>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</si>
  <si>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</si>
  <si>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</si>
  <si>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</si>
  <si>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</si>
  <si>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</si>
  <si>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</si>
  <si>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</si>
  <si>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</si>
  <si>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</si>
  <si>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</si>
  <si>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</si>
  <si>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</si>
  <si>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</si>
  <si>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</si>
  <si>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</si>
  <si>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</si>
  <si>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</si>
  <si>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</si>
  <si>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</si>
  <si>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</si>
  <si>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</si>
  <si>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</si>
  <si>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</si>
  <si>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</si>
  <si>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</si>
  <si>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</si>
  <si>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</si>
  <si>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</si>
  <si>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</si>
  <si>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</si>
  <si>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</si>
  <si>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</si>
  <si>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</si>
  <si>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</si>
  <si>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</si>
  <si>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</si>
  <si>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</si>
  <si>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</si>
  <si>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</si>
  <si>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</si>
  <si>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</si>
  <si>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</si>
  <si>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</si>
  <si>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</si>
  <si>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</si>
  <si>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</si>
  <si>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</si>
  <si>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</si>
  <si>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</si>
  <si>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</si>
  <si>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</si>
  <si>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</si>
  <si>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</si>
  <si>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</si>
  <si>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</si>
  <si>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</si>
  <si>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</si>
  <si>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</si>
  <si>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</si>
  <si>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</si>
  <si>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</si>
  <si>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</si>
  <si>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</si>
  <si>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</si>
  <si>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</si>
  <si>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</si>
  <si>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</si>
  <si>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</si>
  <si>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</si>
  <si>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</si>
  <si>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</si>
  <si>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</si>
  <si>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</si>
  <si>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</si>
  <si>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</si>
  <si>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</si>
  <si>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</si>
  <si>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</si>
  <si>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</si>
  <si>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</si>
  <si>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</si>
  <si>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</si>
  <si>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</si>
  <si>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</si>
  <si>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</si>
  <si>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</si>
  <si>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</si>
  <si>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</si>
  <si>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</si>
  <si>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</si>
  <si>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</si>
  <si>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</si>
  <si>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</si>
  <si>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</si>
  <si>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</si>
  <si>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</si>
  <si>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</si>
  <si>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</si>
  <si>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</si>
  <si>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</si>
  <si>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</si>
  <si>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</si>
  <si>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</si>
  <si>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</si>
  <si>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</si>
  <si>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</si>
  <si>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</si>
  <si>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</si>
  <si>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</si>
  <si>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</si>
  <si>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</si>
  <si>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</si>
  <si>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</si>
  <si>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</si>
  <si>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</si>
  <si>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</si>
  <si>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</si>
  <si>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</si>
  <si>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</si>
  <si>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</si>
  <si>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</si>
  <si>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</si>
  <si>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</si>
  <si>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</si>
  <si>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</si>
  <si>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</si>
  <si>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</si>
  <si>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</si>
  <si>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</si>
  <si>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</si>
  <si>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</si>
  <si>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</si>
  <si>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</si>
  <si>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</si>
  <si>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</si>
  <si>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</si>
  <si>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</si>
  <si>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</si>
  <si>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</si>
  <si>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</si>
  <si>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</si>
  <si>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</si>
  <si>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</si>
  <si>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</si>
  <si>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</si>
  <si>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</si>
  <si>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</si>
  <si>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</si>
  <si>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</si>
  <si>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</si>
  <si>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</si>
  <si>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</si>
  <si>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</si>
  <si>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</si>
  <si>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</si>
  <si>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</si>
  <si>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</si>
  <si>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</si>
  <si>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</si>
  <si>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</si>
  <si>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</si>
  <si>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</si>
  <si>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</si>
  <si>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</si>
  <si>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</si>
  <si>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</si>
  <si>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</si>
  <si>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</si>
  <si>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</si>
  <si>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</si>
  <si>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</si>
  <si>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</si>
  <si>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</si>
  <si>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</si>
  <si>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</si>
  <si>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</si>
  <si>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</si>
  <si>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</si>
  <si>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</si>
  <si>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</si>
  <si>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</si>
  <si>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</si>
  <si>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</si>
  <si>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</si>
  <si>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</si>
  <si>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</si>
  <si>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</si>
  <si>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</si>
  <si>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</si>
  <si>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</si>
  <si>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</si>
  <si>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</si>
  <si>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</si>
  <si>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</si>
  <si>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</si>
  <si>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</si>
  <si>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</si>
  <si>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</si>
  <si>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</si>
  <si>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</si>
  <si>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</si>
  <si>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</si>
  <si>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</si>
  <si>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</si>
  <si>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</si>
  <si>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</si>
  <si>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</si>
  <si>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</si>
  <si>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</si>
  <si>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</si>
  <si>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</si>
  <si>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</si>
  <si>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</si>
  <si>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</si>
  <si>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</si>
  <si>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</si>
  <si>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</si>
  <si>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</si>
  <si>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</si>
  <si>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</si>
  <si>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</si>
  <si>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</si>
  <si>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</si>
  <si>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</si>
  <si>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</si>
  <si>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</si>
  <si>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</si>
  <si>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</si>
  <si>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</si>
  <si>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</si>
  <si>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</si>
  <si>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</si>
  <si>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</si>
  <si>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</si>
  <si>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</si>
  <si>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</si>
  <si>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</si>
  <si>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</si>
  <si>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</si>
  <si>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</si>
  <si>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</si>
  <si>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</si>
  <si>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</si>
  <si>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</si>
  <si>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</si>
  <si>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</si>
  <si>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</si>
  <si>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</si>
  <si>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</si>
  <si>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</si>
  <si>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</si>
  <si>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</si>
  <si>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</si>
  <si>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</si>
  <si>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</si>
  <si>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</si>
  <si>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</si>
  <si>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</si>
  <si>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</si>
  <si>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</si>
  <si>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</si>
  <si>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</si>
  <si>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</si>
  <si>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</si>
  <si>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</si>
  <si>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</si>
  <si>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</si>
  <si>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</si>
  <si>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</si>
  <si>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</si>
  <si>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</si>
  <si>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</si>
  <si>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</si>
  <si>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</si>
  <si>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</si>
  <si>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</si>
  <si>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</si>
  <si>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</si>
  <si>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</si>
  <si>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</si>
  <si>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</si>
  <si>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</si>
  <si>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</si>
  <si>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</si>
  <si>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</si>
  <si>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</si>
  <si>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</si>
  <si>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</si>
  <si>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</si>
  <si>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</si>
  <si>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</si>
  <si>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</si>
  <si>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</si>
  <si>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</si>
  <si>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</si>
  <si>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</si>
  <si>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</si>
  <si>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</si>
  <si>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</si>
  <si>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</si>
  <si>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</si>
  <si>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</si>
  <si>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</si>
  <si>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</si>
  <si>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</si>
  <si>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</si>
  <si>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</si>
  <si>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</si>
  <si>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</si>
  <si>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</si>
  <si>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</si>
  <si>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</si>
  <si>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</si>
  <si>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</si>
  <si>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</si>
  <si>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</si>
  <si>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</si>
  <si>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</si>
  <si>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</si>
  <si>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</si>
  <si>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</si>
  <si>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</si>
  <si>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</si>
  <si>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</si>
  <si>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</si>
  <si>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</si>
  <si>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</si>
  <si>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</si>
  <si>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</si>
  <si>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</si>
  <si>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</si>
  <si>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</si>
  <si>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</si>
  <si>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</si>
  <si>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</si>
  <si>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</si>
  <si>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</si>
  <si>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</si>
  <si>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</si>
  <si>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</si>
  <si>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</si>
  <si>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</si>
  <si>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</si>
  <si>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</si>
  <si>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</si>
  <si>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</si>
  <si>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</si>
  <si>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</si>
  <si>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</si>
  <si>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</si>
  <si>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</si>
  <si>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</si>
  <si>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</si>
  <si>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</si>
  <si>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</si>
  <si>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</si>
  <si>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</si>
  <si>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</si>
  <si>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</si>
  <si>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</si>
  <si>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</si>
  <si>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</si>
  <si>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</si>
  <si>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</si>
  <si>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</si>
  <si>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</si>
  <si>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</si>
  <si>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</si>
  <si>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</si>
  <si>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</si>
  <si>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</si>
  <si>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</si>
  <si>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</si>
  <si>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</si>
  <si>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</si>
  <si>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</si>
  <si>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</si>
  <si>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</si>
  <si>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</si>
  <si>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</si>
  <si>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</si>
  <si>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</si>
  <si>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</si>
  <si>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</si>
  <si>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</si>
  <si>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</si>
  <si>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</si>
  <si>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</si>
  <si>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</si>
  <si>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</si>
  <si>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</si>
  <si>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</si>
  <si>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</si>
  <si>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</si>
  <si>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</si>
  <si>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</si>
  <si>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</si>
  <si>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</si>
  <si>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</si>
  <si>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</si>
  <si>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</si>
  <si>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</si>
  <si>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</si>
  <si>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</si>
  <si>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</si>
  <si>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</si>
  <si>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</si>
  <si>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</si>
  <si>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</si>
  <si>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</si>
  <si>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</si>
  <si>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</si>
  <si>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</si>
  <si>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</si>
  <si>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</si>
  <si>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</si>
  <si>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</si>
  <si>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</si>
  <si>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</si>
  <si>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</si>
  <si>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</si>
  <si>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</si>
  <si>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</si>
  <si>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</si>
  <si>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</si>
  <si>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</si>
  <si>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</si>
  <si>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</si>
  <si>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</si>
  <si>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</si>
  <si>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</si>
  <si>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</si>
  <si>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</si>
  <si>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</si>
  <si>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</si>
  <si>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</si>
  <si>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</si>
  <si>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</si>
  <si>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</si>
  <si>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</si>
  <si>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</si>
  <si>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</si>
  <si>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</si>
  <si>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</si>
  <si>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</si>
  <si>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</si>
  <si>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</si>
  <si>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</si>
  <si>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</si>
  <si>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</si>
  <si>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</si>
  <si>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</si>
  <si>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</si>
  <si>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</si>
  <si>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</si>
  <si>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</si>
  <si>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</si>
  <si>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</si>
  <si>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</si>
  <si>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</si>
  <si>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</si>
  <si>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</si>
  <si>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</si>
  <si>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</si>
  <si>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</si>
  <si>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</si>
  <si>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</si>
  <si>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</si>
  <si>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</si>
  <si>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</si>
  <si>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</si>
  <si>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</si>
  <si>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</si>
  <si>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</si>
  <si>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</si>
  <si>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</si>
  <si>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</si>
  <si>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</si>
  <si>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</si>
  <si>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</si>
  <si>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</si>
  <si>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</si>
  <si>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</si>
  <si>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</si>
  <si>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</si>
  <si>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</si>
  <si>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</si>
  <si>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</si>
  <si>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</si>
  <si>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</si>
  <si>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</si>
  <si>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</si>
  <si>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</si>
  <si>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</si>
  <si>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</si>
  <si>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</si>
  <si>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</si>
  <si>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</si>
  <si>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</si>
  <si>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</si>
  <si>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</si>
  <si>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</si>
  <si>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</si>
  <si>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</si>
  <si>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</si>
  <si>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</si>
  <si>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</si>
  <si>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</si>
  <si>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</si>
  <si>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</si>
  <si>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</si>
  <si>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</si>
  <si>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</si>
  <si>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</si>
  <si>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</si>
  <si>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</si>
  <si>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</si>
  <si>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</si>
  <si>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</si>
  <si>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</si>
  <si>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</si>
  <si>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</si>
  <si>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</si>
  <si>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</si>
  <si>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</si>
  <si>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</si>
  <si>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</si>
  <si>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</si>
  <si>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</si>
  <si>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</si>
  <si>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</si>
  <si>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</si>
  <si>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</si>
  <si>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</si>
  <si>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</si>
  <si>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</si>
  <si>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</si>
  <si>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</si>
  <si>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</si>
  <si>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</si>
  <si>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</si>
  <si>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</si>
  <si>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</si>
  <si>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</si>
  <si>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</si>
  <si>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</si>
  <si>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</si>
  <si>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</si>
  <si>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</si>
  <si>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</si>
  <si>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</si>
  <si>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</si>
  <si>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</si>
  <si>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</si>
  <si>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</si>
  <si>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</si>
  <si>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</si>
  <si>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</si>
  <si>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</si>
  <si>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</si>
  <si>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</si>
  <si>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</si>
  <si>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</si>
  <si>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</si>
  <si>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</si>
  <si>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</si>
  <si>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</si>
  <si>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</si>
  <si>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</si>
  <si>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</si>
  <si>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</si>
  <si>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</si>
  <si>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</si>
  <si>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</si>
  <si>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</si>
  <si>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</si>
  <si>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</si>
  <si>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</si>
  <si>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</si>
  <si>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</si>
  <si>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</si>
  <si>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</si>
  <si>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</si>
  <si>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</si>
  <si>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</si>
  <si>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</si>
  <si>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</si>
  <si>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</si>
  <si>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</si>
  <si>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</si>
  <si>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</si>
  <si>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</si>
  <si>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</si>
  <si>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</si>
  <si>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</si>
  <si>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</si>
  <si>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</si>
  <si>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</si>
  <si>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</si>
  <si>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</si>
  <si>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</si>
  <si>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</si>
  <si>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</si>
  <si>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</si>
  <si>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</si>
  <si>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</si>
  <si>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</si>
  <si>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</si>
  <si>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</si>
  <si>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</si>
  <si>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</si>
  <si>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</si>
  <si>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</si>
  <si>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</si>
  <si>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</si>
  <si>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</si>
  <si>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</si>
  <si>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</si>
  <si>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</si>
  <si>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</si>
  <si>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</si>
  <si>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</si>
  <si>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</si>
  <si>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</si>
  <si>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</si>
  <si>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</si>
  <si>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</si>
  <si>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</si>
  <si>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</si>
  <si>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</si>
  <si>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</si>
  <si>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</si>
  <si>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</si>
  <si>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</si>
  <si>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</si>
  <si>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</si>
  <si>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</si>
  <si>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</si>
  <si>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</si>
  <si>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</si>
  <si>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</si>
  <si>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</si>
  <si>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</si>
  <si>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</si>
  <si>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</si>
  <si>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</si>
  <si>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</si>
  <si>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</si>
  <si>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</si>
  <si>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</si>
  <si>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</si>
  <si>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</si>
  <si>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</si>
  <si>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</si>
  <si>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</si>
  <si>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</si>
  <si>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</si>
  <si>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</si>
  <si>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</si>
  <si>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</si>
  <si>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</si>
  <si>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</si>
  <si>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</si>
  <si>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</si>
  <si>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</si>
  <si>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</si>
  <si>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</si>
  <si>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</si>
  <si>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</si>
  <si>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</si>
  <si>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</si>
  <si>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</si>
  <si>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</si>
  <si>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</si>
  <si>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</si>
  <si>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</si>
  <si>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</si>
  <si>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</si>
  <si>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</si>
  <si>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</si>
  <si>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</si>
  <si>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</si>
  <si>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</si>
  <si>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</si>
  <si>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</si>
  <si>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</si>
  <si>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</si>
  <si>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</si>
  <si>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</si>
  <si>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</si>
  <si>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</si>
  <si>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</si>
  <si>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</si>
  <si>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</si>
  <si>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</si>
  <si>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</si>
  <si>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</si>
  <si>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</si>
  <si>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</si>
  <si>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</si>
  <si>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</si>
  <si>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</si>
  <si>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</si>
  <si>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</si>
  <si>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</si>
  <si>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</si>
  <si>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</si>
  <si>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</si>
  <si>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</si>
  <si>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</si>
  <si>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</si>
  <si>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</si>
  <si>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</si>
  <si>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</si>
  <si>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</si>
  <si>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</si>
  <si>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</si>
  <si>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</si>
  <si>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</si>
  <si>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</si>
  <si>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</si>
  <si>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</si>
  <si>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</si>
  <si>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</si>
  <si>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</si>
  <si>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</si>
  <si>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</si>
  <si>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</si>
  <si>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</si>
  <si>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</si>
  <si>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</si>
  <si>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</si>
  <si>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</si>
  <si>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</si>
  <si>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</si>
  <si>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</si>
  <si>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</si>
  <si>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</si>
  <si>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</si>
  <si>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</si>
  <si>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</si>
  <si>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</si>
  <si>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</si>
  <si>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</si>
  <si>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</si>
  <si>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</si>
  <si>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</si>
  <si>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</si>
  <si>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</si>
  <si>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</si>
  <si>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</si>
  <si>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</si>
  <si>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</si>
  <si>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</si>
  <si>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</si>
  <si>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</si>
  <si>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</si>
  <si>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</si>
  <si>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</si>
  <si>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</si>
  <si>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</si>
  <si>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</si>
  <si>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</si>
  <si>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</si>
  <si>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</si>
  <si>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</si>
  <si>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</si>
  <si>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</si>
  <si>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</si>
  <si>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</si>
  <si>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</si>
  <si>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</si>
  <si>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</si>
  <si>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</si>
  <si>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</si>
  <si>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</si>
  <si>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</si>
  <si>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</si>
  <si>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</si>
  <si>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</si>
  <si>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</si>
  <si>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</si>
  <si>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</si>
  <si>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</si>
  <si>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</si>
  <si>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</si>
  <si>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</si>
  <si>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</si>
  <si>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</si>
  <si>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</si>
  <si>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</si>
  <si>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</si>
  <si>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</si>
  <si>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</si>
  <si>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</si>
  <si>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</si>
  <si>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</si>
  <si>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</si>
  <si>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</si>
  <si>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</si>
  <si>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</si>
  <si>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</si>
  <si>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</si>
  <si>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</si>
  <si>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</si>
  <si>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</si>
  <si>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</si>
  <si>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</si>
  <si>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</si>
  <si>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</si>
  <si>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</si>
  <si>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</si>
  <si>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</si>
  <si>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</si>
  <si>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</si>
  <si>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</si>
  <si>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</si>
  <si>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</si>
  <si>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</si>
  <si>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</si>
  <si>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</si>
  <si>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</si>
  <si>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</si>
  <si>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</si>
  <si>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</si>
  <si>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</si>
  <si>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</si>
  <si>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</si>
  <si>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</si>
  <si>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</si>
  <si>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</si>
  <si>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</si>
  <si>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</si>
  <si>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</si>
  <si>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</si>
  <si>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</si>
  <si>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</si>
  <si>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</si>
  <si>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</si>
  <si>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</si>
  <si>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</si>
  <si>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</si>
  <si>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</si>
  <si>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</si>
  <si>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</si>
  <si>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</si>
  <si>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</si>
  <si>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</si>
  <si>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</si>
  <si>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</si>
  <si>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</si>
  <si>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</si>
  <si>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</si>
  <si>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</si>
  <si>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</si>
  <si>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</si>
  <si>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</si>
  <si>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</si>
  <si>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</si>
  <si>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</si>
  <si>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</si>
  <si>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</si>
  <si>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</si>
  <si>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</si>
  <si>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</si>
  <si>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</si>
  <si>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</si>
  <si>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</si>
  <si>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</si>
  <si>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</si>
  <si>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</si>
  <si>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</si>
  <si>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</si>
  <si>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</si>
  <si>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</si>
  <si>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</si>
  <si>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</si>
  <si>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</si>
  <si>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</si>
  <si>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</si>
  <si>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</si>
  <si>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</si>
  <si>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</si>
  <si>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</si>
  <si>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</si>
  <si>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</si>
  <si>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</si>
  <si>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</si>
  <si>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</si>
  <si>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</si>
  <si>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</si>
  <si>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</si>
  <si>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</si>
  <si>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</si>
  <si>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</si>
  <si>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</si>
  <si>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</si>
  <si>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</si>
  <si>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</si>
  <si>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</si>
  <si>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</si>
  <si>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</si>
  <si>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</si>
  <si>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</si>
  <si>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</si>
  <si>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</si>
  <si>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</si>
  <si>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</si>
  <si>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</si>
  <si>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</si>
  <si>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</si>
  <si>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</si>
  <si>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</si>
  <si>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</si>
  <si>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</si>
  <si>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</si>
  <si>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</si>
  <si>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</si>
  <si>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</si>
  <si>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</si>
  <si>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</si>
  <si>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</si>
  <si>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</si>
  <si>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</si>
  <si>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</si>
  <si>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</si>
  <si>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</si>
  <si>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</si>
  <si>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</si>
  <si>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</si>
  <si>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</si>
  <si>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</si>
  <si>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</si>
  <si>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</si>
  <si>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</si>
  <si>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</si>
  <si>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</si>
  <si>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</si>
  <si>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</si>
  <si>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</si>
  <si>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</si>
  <si>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</si>
  <si>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</si>
  <si>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</si>
  <si>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</si>
  <si>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</si>
  <si>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</si>
  <si>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</si>
  <si>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</si>
  <si>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</si>
  <si>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</si>
  <si>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</si>
  <si>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</si>
  <si>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</si>
  <si>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</si>
  <si>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</si>
  <si>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</si>
  <si>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</si>
  <si>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</si>
  <si>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</si>
  <si>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</si>
  <si>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</si>
  <si>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</si>
  <si>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</si>
  <si>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</si>
  <si>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</si>
  <si>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</si>
  <si>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</si>
  <si>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</si>
  <si>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</si>
  <si>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</si>
  <si>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</si>
  <si>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</si>
  <si>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</si>
  <si>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</si>
  <si>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</si>
  <si>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</si>
  <si>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</si>
  <si>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</si>
  <si>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</si>
  <si>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</si>
  <si>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</si>
  <si>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</si>
  <si>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</si>
  <si>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</si>
  <si>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</si>
  <si>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</si>
  <si>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</si>
  <si>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</si>
  <si>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</si>
  <si>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</si>
  <si>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</si>
  <si>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</si>
  <si>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</si>
  <si>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</si>
  <si>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</si>
  <si>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</si>
  <si>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</si>
  <si>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</si>
  <si>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</si>
  <si>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</si>
  <si>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</si>
  <si>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</si>
  <si>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</si>
  <si>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</si>
  <si>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</si>
  <si>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</si>
  <si>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</si>
  <si>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</si>
  <si>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</si>
  <si>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</si>
  <si>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</si>
  <si>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</si>
  <si>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</si>
  <si>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</si>
  <si>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</si>
  <si>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</si>
  <si>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</si>
  <si>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</si>
  <si>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</si>
  <si>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</si>
  <si>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</si>
  <si>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</si>
  <si>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</si>
  <si>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</si>
  <si>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</si>
  <si>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</si>
  <si>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</si>
  <si>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</si>
  <si>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</si>
  <si>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</si>
  <si>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</si>
  <si>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</si>
  <si>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</si>
  <si>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</si>
  <si>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</si>
  <si>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</si>
  <si>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</si>
  <si>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</si>
  <si>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</si>
  <si>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</si>
  <si>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</si>
  <si>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</si>
  <si>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</si>
  <si>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</si>
  <si>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</si>
  <si>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</si>
  <si>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</si>
  <si>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</si>
  <si>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</si>
  <si>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</si>
  <si>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</si>
  <si>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</si>
  <si>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</si>
  <si>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</si>
  <si>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</si>
  <si>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</si>
  <si>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</si>
  <si>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</si>
  <si>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</si>
  <si>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</si>
  <si>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</si>
  <si>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</si>
  <si>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</si>
  <si>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</si>
  <si>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</si>
  <si>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</si>
  <si>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</si>
  <si>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</si>
  <si>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</si>
  <si>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</si>
  <si>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</si>
  <si>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</si>
  <si>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</si>
  <si>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</si>
  <si>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</si>
  <si>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</si>
  <si>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</si>
  <si>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</si>
  <si>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</si>
  <si>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</si>
  <si>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</si>
  <si>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</si>
  <si>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</si>
  <si>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</si>
  <si>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</si>
  <si>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</si>
  <si>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</si>
  <si>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</si>
  <si>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</si>
  <si>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</si>
  <si>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</si>
  <si>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</si>
  <si>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</si>
  <si>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</si>
  <si>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</si>
  <si>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</si>
  <si>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</si>
  <si>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</si>
  <si>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</si>
  <si>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</si>
  <si>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</si>
  <si>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</si>
  <si>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</si>
  <si>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</si>
  <si>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</si>
  <si>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</si>
  <si>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</si>
  <si>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</si>
  <si>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</si>
  <si>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</si>
  <si>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</si>
  <si>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</si>
  <si>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</si>
  <si>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</si>
  <si>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</si>
  <si>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</si>
  <si>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</si>
  <si>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</si>
  <si>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</si>
  <si>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</si>
  <si>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</si>
  <si>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</si>
  <si>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</si>
  <si>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</si>
  <si>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</si>
  <si>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</si>
  <si>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</si>
  <si>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</si>
  <si>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</si>
  <si>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</si>
  <si>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</si>
  <si>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</si>
  <si>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</si>
  <si>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</si>
  <si>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</si>
  <si>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</si>
  <si>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</si>
  <si>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</si>
  <si>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</si>
  <si>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</si>
  <si>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</si>
  <si>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</si>
  <si>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</si>
  <si>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</si>
  <si>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</si>
  <si>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</si>
  <si>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</si>
  <si>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</si>
  <si>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</si>
  <si>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</si>
  <si>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</si>
  <si>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</si>
  <si>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</si>
  <si>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</si>
  <si>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</si>
  <si>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</si>
  <si>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</si>
  <si>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</si>
  <si>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</si>
  <si>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</si>
  <si>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</si>
  <si>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</si>
  <si>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</si>
  <si>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</si>
  <si>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</si>
  <si>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</si>
  <si>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</si>
  <si>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</si>
  <si>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</si>
  <si>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</si>
  <si>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</si>
  <si>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</si>
  <si>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</si>
  <si>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</si>
  <si>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</si>
  <si>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</si>
  <si>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</si>
  <si>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</si>
  <si>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</si>
  <si>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</si>
  <si>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</si>
  <si>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</si>
  <si>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</si>
  <si>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</si>
  <si>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</si>
  <si>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</si>
  <si>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</si>
  <si>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</si>
  <si>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</si>
  <si>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</si>
  <si>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</si>
  <si>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</si>
  <si>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</si>
  <si>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</si>
  <si>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</si>
  <si>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</si>
  <si>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</si>
  <si>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</si>
  <si>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</si>
  <si>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</si>
  <si>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</si>
  <si>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</si>
  <si>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</si>
  <si>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</si>
  <si>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</si>
  <si>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</si>
  <si>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</si>
  <si>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</si>
  <si>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</si>
  <si>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</si>
  <si>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</si>
  <si>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</si>
  <si>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</si>
  <si>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</si>
  <si>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</si>
  <si>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</si>
  <si>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</si>
  <si>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</si>
  <si>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</si>
  <si>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</si>
  <si>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</si>
  <si>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</si>
  <si>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</si>
  <si>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</si>
  <si>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</si>
  <si>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</si>
  <si>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</si>
  <si>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</si>
  <si>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</si>
  <si>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</si>
  <si>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</si>
  <si>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</si>
  <si>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</si>
  <si>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</si>
  <si>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</si>
  <si>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</si>
  <si>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</si>
  <si>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</si>
  <si>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</si>
  <si>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</si>
  <si>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</si>
  <si>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</si>
  <si>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</si>
  <si>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</si>
  <si>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</si>
  <si>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</si>
  <si>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</si>
  <si>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</si>
  <si>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</si>
  <si>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</si>
  <si>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</si>
  <si>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</si>
  <si>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</si>
  <si>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</si>
  <si>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</si>
  <si>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</si>
  <si>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</si>
  <si>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</si>
  <si>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</si>
  <si>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</si>
  <si>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</si>
  <si>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</si>
  <si>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</si>
  <si>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</si>
  <si>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</si>
  <si>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</si>
  <si>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</si>
  <si>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</si>
  <si>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</si>
  <si>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</si>
  <si>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</si>
  <si>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</si>
  <si>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</si>
  <si>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</si>
  <si>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</si>
  <si>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</si>
  <si>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</si>
  <si>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</si>
  <si>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</si>
  <si>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</si>
  <si>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</si>
  <si>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</si>
  <si>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</si>
  <si>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</si>
  <si>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</si>
  <si>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</si>
  <si>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</si>
  <si>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</si>
  <si>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</si>
  <si>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</si>
  <si>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</si>
  <si>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</si>
  <si>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</si>
  <si>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</si>
  <si>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</si>
  <si>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</si>
  <si>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</si>
  <si>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</si>
  <si>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</si>
  <si>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</si>
  <si>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</si>
  <si>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</si>
  <si>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</si>
  <si>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</si>
  <si>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</si>
  <si>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</si>
  <si>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</si>
  <si>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</si>
  <si>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</si>
  <si>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</si>
  <si>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</si>
  <si>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</si>
  <si>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</si>
  <si>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</si>
  <si>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</si>
  <si>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</si>
  <si>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</si>
  <si>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</si>
  <si>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</si>
  <si>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</si>
  <si>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</si>
  <si>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</si>
  <si>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</si>
  <si>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</si>
  <si>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</si>
  <si>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</si>
  <si>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</si>
  <si>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</si>
  <si>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</si>
  <si>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</si>
  <si>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</si>
  <si>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</si>
  <si>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</si>
  <si>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</si>
  <si>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</si>
  <si>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</si>
  <si>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</si>
  <si>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</si>
  <si>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</si>
  <si>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</si>
  <si>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</si>
  <si>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</si>
  <si>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</si>
  <si>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</si>
  <si>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</si>
  <si>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</si>
  <si>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</si>
  <si>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</si>
  <si>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</si>
  <si>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</si>
  <si>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</si>
  <si>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</si>
  <si>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</si>
  <si>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</si>
  <si>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</si>
  <si>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</si>
  <si>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</si>
  <si>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</si>
  <si>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</si>
  <si>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</si>
  <si>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</si>
  <si>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</si>
  <si>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</si>
  <si>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</si>
  <si>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</si>
  <si>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</si>
  <si>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</si>
  <si>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</si>
  <si>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</si>
  <si>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</si>
  <si>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</si>
  <si>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</si>
  <si>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</si>
  <si>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</si>
  <si>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</si>
  <si>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</si>
  <si>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</si>
  <si>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</si>
  <si>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</si>
  <si>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</si>
  <si>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</si>
  <si>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</si>
  <si>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</si>
  <si>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</si>
  <si>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</si>
  <si>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</si>
  <si>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</si>
  <si>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</si>
  <si>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</si>
  <si>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</si>
  <si>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</si>
  <si>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</si>
  <si>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</si>
  <si>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</si>
  <si>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</si>
  <si>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</si>
  <si>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</si>
  <si>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</si>
  <si>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</si>
  <si>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</si>
  <si>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</si>
  <si>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</si>
  <si>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</si>
  <si>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</si>
  <si>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</si>
  <si>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</si>
  <si>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</si>
  <si>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</si>
  <si>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</si>
  <si>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</si>
  <si>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</si>
  <si>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</si>
  <si>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</si>
  <si>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</si>
  <si>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</si>
  <si>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</si>
  <si>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</si>
  <si>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</si>
  <si>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</si>
  <si>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</si>
  <si>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</si>
  <si>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</si>
  <si>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</si>
  <si>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</si>
  <si>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</si>
  <si>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</si>
  <si>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</si>
  <si>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</si>
  <si>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</si>
  <si>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</si>
  <si>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</si>
  <si>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</si>
  <si>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</si>
  <si>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</si>
  <si>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</si>
  <si>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</si>
  <si>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</si>
  <si>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</si>
  <si>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</si>
  <si>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</si>
  <si>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</si>
  <si>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</si>
  <si>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</si>
  <si>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</si>
  <si>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</si>
  <si>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</si>
  <si>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</si>
  <si>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</si>
  <si>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</si>
  <si>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</si>
  <si>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</si>
  <si>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</si>
  <si>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</si>
  <si>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</si>
  <si>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</si>
  <si>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</si>
  <si>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</si>
  <si>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</si>
  <si>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</si>
  <si>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</si>
  <si>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</si>
  <si>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</si>
  <si>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</si>
  <si>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</si>
  <si>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</si>
  <si>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</si>
  <si>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</si>
  <si>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</si>
  <si>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</si>
  <si>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</si>
  <si>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</si>
  <si>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</si>
  <si>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</si>
  <si>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</si>
  <si>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</si>
  <si>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</si>
  <si>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</si>
  <si>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</si>
  <si>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</si>
  <si>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</si>
  <si>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</si>
  <si>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</si>
  <si>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</si>
  <si>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</si>
  <si>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</si>
  <si>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</si>
  <si>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</si>
  <si>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</si>
  <si>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</si>
  <si>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</si>
  <si>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</si>
  <si>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</si>
  <si>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</si>
  <si>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</si>
  <si>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</si>
  <si>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</si>
  <si>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</si>
  <si>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</si>
  <si>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</si>
  <si>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</si>
  <si>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</si>
  <si>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</si>
  <si>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</si>
  <si>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</si>
  <si>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</si>
  <si>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</si>
  <si>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</si>
  <si>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</si>
  <si>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</si>
  <si>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</si>
  <si>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</si>
  <si>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</si>
  <si>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</si>
  <si>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</si>
  <si>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</si>
  <si>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</si>
  <si>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</si>
  <si>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</si>
  <si>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</si>
  <si>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</si>
  <si>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</si>
  <si>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</si>
  <si>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</si>
  <si>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</si>
  <si>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</si>
  <si>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</si>
  <si>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</si>
  <si>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</si>
  <si>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</si>
  <si>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</si>
  <si>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</si>
  <si>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</si>
  <si>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</si>
  <si>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</si>
  <si>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</si>
  <si>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</si>
  <si>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</si>
  <si>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</si>
  <si>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</si>
  <si>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</si>
  <si>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</si>
  <si>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</si>
  <si>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</si>
  <si>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</si>
  <si>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</si>
  <si>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</si>
  <si>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</si>
  <si>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</si>
  <si>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</si>
  <si>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</si>
  <si>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</si>
  <si>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</si>
  <si>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</si>
  <si>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</si>
  <si>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</si>
  <si>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</si>
  <si>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</si>
  <si>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</si>
  <si>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</si>
  <si>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</si>
  <si>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</si>
  <si>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</si>
  <si>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</si>
  <si>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</si>
  <si>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</si>
  <si>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</si>
  <si>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</si>
  <si>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</si>
  <si>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</si>
  <si>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</si>
  <si>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</si>
  <si>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</si>
  <si>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</si>
  <si>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</si>
  <si>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</si>
  <si>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</si>
  <si>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</si>
  <si>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</si>
  <si>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</si>
  <si>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</si>
  <si>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</si>
  <si>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</si>
  <si>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</si>
  <si>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</si>
  <si>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</si>
  <si>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</si>
  <si>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</si>
  <si>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</si>
  <si>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</si>
  <si>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</si>
  <si>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</si>
  <si>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</si>
  <si>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</si>
  <si>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</si>
  <si>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</si>
  <si>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</si>
  <si>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</si>
  <si>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</si>
  <si>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</si>
  <si>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</si>
  <si>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</si>
  <si>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</si>
  <si>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</si>
  <si>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</si>
  <si>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</si>
  <si>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</si>
  <si>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</si>
  <si>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</si>
  <si>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</si>
  <si>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</si>
  <si>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</si>
  <si>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</si>
  <si>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</si>
  <si>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</si>
  <si>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</si>
  <si>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</si>
  <si>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</si>
  <si>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</si>
  <si>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</si>
  <si>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</si>
  <si>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</si>
  <si>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</si>
  <si>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</si>
  <si>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</si>
  <si>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</si>
  <si>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</si>
  <si>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</si>
  <si>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</si>
  <si>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</si>
  <si>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</si>
  <si>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</si>
  <si>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</si>
  <si>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</si>
  <si>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</si>
  <si>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</si>
  <si>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</si>
  <si>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</si>
  <si>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</si>
  <si>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</si>
  <si>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</si>
  <si>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</si>
  <si>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</si>
  <si>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</si>
  <si>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</si>
  <si>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</si>
  <si>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</si>
  <si>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</si>
  <si>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</si>
  <si>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</si>
  <si>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</si>
  <si>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</si>
  <si>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</si>
  <si>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</si>
  <si>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</si>
  <si>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</si>
  <si>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</si>
  <si>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</si>
  <si>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</si>
  <si>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</si>
  <si>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</si>
  <si>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</si>
  <si>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</si>
  <si>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</si>
  <si>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</si>
  <si>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</si>
  <si>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</si>
  <si>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</si>
  <si>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</si>
  <si>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</si>
  <si>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</si>
  <si>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</si>
  <si>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</si>
  <si>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</si>
  <si>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</si>
  <si>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</si>
  <si>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</si>
  <si>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</si>
  <si>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</si>
  <si>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</si>
  <si>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</si>
  <si>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</si>
  <si>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</si>
  <si>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</si>
  <si>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</si>
  <si>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</si>
  <si>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</si>
  <si>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</si>
  <si>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</si>
  <si>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</si>
  <si>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</si>
  <si>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</si>
  <si>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</si>
  <si>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</si>
  <si>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</si>
  <si>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</si>
  <si>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</si>
  <si>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</si>
  <si>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</si>
  <si>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</si>
  <si>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</si>
  <si>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</si>
  <si>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</si>
  <si>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</si>
  <si>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</si>
  <si>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</si>
  <si>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</si>
  <si>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</si>
  <si>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</si>
  <si>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</si>
  <si>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</si>
  <si>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</si>
  <si>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</si>
  <si>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</si>
  <si>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</si>
  <si>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</si>
  <si>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</si>
  <si>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</si>
  <si>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</si>
  <si>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</si>
  <si>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</si>
  <si>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</si>
  <si>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</si>
  <si>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</si>
  <si>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</si>
  <si>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</si>
  <si>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</si>
  <si>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</si>
  <si>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</si>
  <si>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</si>
  <si>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</si>
  <si>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</si>
  <si>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</si>
  <si>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</si>
  <si>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</si>
  <si>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</si>
  <si>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</si>
  <si>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</si>
  <si>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</si>
  <si>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</si>
  <si>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</si>
  <si>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</si>
  <si>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</si>
  <si>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</si>
  <si>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</si>
  <si>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</si>
  <si>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</si>
  <si>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</si>
  <si>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</si>
  <si>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</si>
  <si>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</si>
  <si>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</si>
  <si>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</si>
  <si>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</si>
  <si>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</si>
  <si>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</si>
  <si>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</si>
  <si>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</si>
  <si>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</si>
  <si>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</si>
  <si>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</si>
  <si>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</si>
  <si>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</si>
  <si>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</si>
  <si>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</si>
  <si>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</si>
  <si>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</si>
  <si>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</si>
  <si>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</si>
  <si>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</si>
  <si>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</si>
  <si>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</si>
  <si>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</si>
  <si>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</si>
  <si>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</si>
  <si>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</si>
  <si>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</si>
  <si>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</si>
  <si>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</si>
  <si>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</si>
  <si>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</si>
  <si>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</si>
  <si>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</si>
  <si>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</si>
  <si>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</si>
  <si>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</si>
  <si>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</si>
  <si>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</si>
  <si>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</si>
  <si>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</si>
  <si>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</si>
  <si>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</si>
  <si>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</si>
  <si>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</si>
  <si>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</si>
  <si>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</si>
  <si>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</si>
  <si>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</si>
  <si>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</si>
  <si>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</si>
  <si>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</si>
  <si>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</si>
  <si>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</si>
  <si>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</si>
  <si>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</si>
  <si>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</si>
  <si>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</si>
  <si>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</si>
  <si>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</si>
  <si>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</si>
  <si>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</si>
  <si>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</si>
  <si>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</si>
  <si>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</si>
  <si>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</si>
  <si>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</si>
  <si>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</si>
  <si>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</si>
  <si>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</si>
  <si>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</si>
  <si>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</si>
  <si>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</si>
  <si>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</si>
  <si>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</si>
  <si>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</si>
  <si>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</si>
  <si>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</si>
  <si>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</si>
  <si>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</si>
  <si>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</si>
  <si>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</si>
  <si>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</si>
  <si>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</si>
  <si>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</si>
  <si>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</si>
  <si>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</si>
  <si>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</si>
  <si>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</si>
  <si>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</si>
  <si>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</si>
  <si>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</si>
  <si>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</si>
  <si>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</si>
  <si>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</si>
  <si>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</si>
  <si>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</si>
  <si>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</si>
  <si>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</si>
  <si>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</si>
  <si>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</si>
  <si>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</si>
  <si>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</si>
  <si>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</si>
  <si>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</si>
  <si>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</si>
  <si>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</si>
  <si>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</si>
  <si>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</si>
  <si>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</si>
  <si>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</si>
  <si>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</si>
  <si>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</si>
  <si>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</si>
  <si>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</si>
  <si>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</si>
  <si>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</si>
  <si>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</si>
  <si>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</si>
  <si>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</si>
  <si>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</si>
  <si>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</si>
  <si>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</si>
  <si>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</si>
  <si>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</si>
  <si>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</si>
  <si>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</si>
  <si>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</si>
  <si>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</si>
  <si>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</si>
  <si>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</si>
  <si>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</si>
  <si>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</si>
  <si>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</si>
  <si>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</si>
  <si>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</si>
  <si>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</si>
  <si>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</si>
  <si>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</si>
  <si>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</si>
  <si>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</si>
  <si>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</si>
  <si>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</si>
  <si>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</si>
  <si>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</si>
  <si>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</si>
  <si>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</si>
  <si>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</si>
  <si>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</si>
  <si>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</si>
  <si>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</si>
  <si>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</si>
  <si>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</si>
  <si>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</si>
  <si>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</si>
  <si>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</si>
  <si>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</si>
  <si>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</si>
  <si>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</si>
  <si>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</si>
  <si>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</si>
  <si>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</si>
  <si>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</si>
  <si>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</si>
  <si>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</si>
  <si>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</si>
  <si>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</si>
  <si>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</si>
  <si>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</si>
  <si>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</si>
  <si>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</si>
  <si>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</si>
  <si>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</si>
  <si>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</si>
  <si>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</si>
  <si>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</si>
  <si>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</si>
  <si>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</si>
  <si>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</si>
  <si>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</si>
  <si>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</si>
  <si>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</si>
  <si>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</si>
  <si>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</si>
  <si>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</si>
  <si>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</si>
  <si>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</si>
  <si>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</si>
  <si>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</si>
  <si>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</si>
  <si>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</si>
  <si>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</si>
  <si>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</si>
  <si>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</si>
  <si>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</si>
  <si>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</si>
  <si>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</si>
  <si>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</si>
  <si>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</si>
  <si>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</si>
  <si>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</si>
  <si>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</si>
  <si>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</si>
  <si>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</si>
  <si>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</si>
  <si>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</si>
  <si>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</si>
  <si>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</si>
  <si>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</si>
  <si>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</si>
  <si>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</si>
  <si>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</si>
  <si>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</si>
  <si>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</si>
  <si>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</si>
  <si>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</si>
  <si>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</si>
  <si>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</si>
  <si>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</si>
  <si>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</si>
  <si>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</si>
  <si>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</si>
  <si>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</si>
  <si>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</si>
  <si>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</si>
  <si>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</si>
  <si>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</si>
  <si>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</si>
  <si>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</si>
  <si>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</si>
  <si>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</si>
  <si>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</si>
  <si>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</si>
  <si>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</si>
  <si>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</si>
  <si>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</si>
  <si>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</si>
  <si>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</si>
  <si>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</si>
  <si>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</si>
  <si>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</si>
  <si>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</si>
  <si>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</si>
  <si>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</si>
  <si>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</si>
  <si>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</si>
  <si>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</si>
  <si>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</si>
  <si>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</si>
  <si>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</si>
  <si>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</si>
  <si>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</si>
  <si>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</si>
  <si>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</si>
  <si>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</si>
  <si>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</si>
  <si>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</si>
  <si>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</si>
  <si>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</si>
  <si>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</si>
  <si>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</si>
  <si>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</si>
  <si>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</si>
  <si>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</si>
  <si>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</si>
  <si>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</si>
  <si>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</si>
  <si>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</si>
  <si>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</si>
  <si>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</si>
  <si>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</si>
  <si>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</si>
  <si>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</si>
  <si>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</si>
  <si>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</si>
  <si>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</si>
  <si>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</si>
  <si>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</si>
  <si>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</si>
  <si>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</si>
  <si>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</si>
  <si>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</si>
  <si>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</si>
  <si>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</si>
  <si>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</si>
  <si>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</si>
  <si>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</si>
  <si>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</si>
  <si>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</si>
  <si>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</si>
  <si>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</si>
  <si>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</si>
  <si>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</si>
  <si>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</si>
  <si>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</si>
  <si>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</si>
  <si>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</si>
  <si>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</si>
  <si>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</si>
  <si>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</si>
  <si>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</si>
  <si>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</si>
  <si>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</si>
  <si>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</si>
  <si>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</si>
  <si>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</si>
  <si>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</si>
  <si>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</si>
  <si>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</si>
  <si>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</si>
  <si>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</si>
  <si>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</si>
  <si>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</si>
  <si>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</si>
  <si>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</si>
  <si>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</si>
  <si>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</si>
  <si>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</si>
  <si>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</si>
  <si>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</si>
  <si>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</si>
  <si>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</si>
  <si>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</si>
  <si>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</si>
  <si>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</si>
  <si>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</si>
  <si>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</si>
  <si>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</si>
  <si>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</si>
  <si>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</si>
  <si>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</si>
  <si>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</si>
  <si>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</si>
  <si>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</si>
  <si>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</si>
  <si>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</si>
  <si>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</si>
  <si>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</si>
  <si>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</si>
  <si>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</si>
  <si>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</si>
  <si>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</si>
  <si>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</si>
  <si>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</si>
  <si>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</si>
  <si>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</si>
  <si>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</si>
  <si>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</si>
  <si>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</si>
  <si>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</si>
  <si>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</si>
  <si>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</si>
  <si>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</si>
  <si>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</si>
  <si>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</si>
  <si>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</si>
  <si>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</si>
  <si>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</si>
  <si>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</si>
  <si>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</si>
  <si>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</si>
  <si>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</si>
  <si>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</si>
  <si>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</si>
  <si>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</si>
  <si>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</si>
  <si>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</si>
  <si>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</si>
  <si>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</si>
  <si>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</si>
  <si>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</si>
  <si>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</si>
  <si>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</si>
  <si>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</si>
  <si>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</si>
  <si>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</si>
  <si>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</si>
  <si>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</si>
  <si>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</si>
  <si>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</si>
  <si>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</si>
  <si>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</si>
  <si>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</si>
  <si>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</si>
  <si>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</si>
  <si>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</si>
  <si>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</si>
  <si>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</si>
  <si>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</si>
  <si>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</si>
  <si>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</si>
  <si>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</si>
  <si>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</si>
  <si>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</si>
  <si>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</si>
  <si>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</si>
  <si>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</si>
  <si>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</si>
  <si>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</si>
  <si>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</si>
  <si>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</si>
  <si>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</si>
  <si>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</si>
  <si>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</si>
  <si>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</si>
  <si>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</si>
  <si>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</si>
  <si>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</si>
  <si>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</si>
  <si>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</si>
  <si>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</si>
  <si>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</si>
  <si>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</si>
  <si>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</si>
  <si>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</si>
  <si>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</si>
  <si>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</si>
  <si>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</si>
  <si>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</si>
  <si>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</si>
  <si>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</si>
  <si>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</si>
  <si>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</si>
  <si>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</si>
  <si>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</si>
  <si>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</si>
  <si>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</si>
  <si>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</si>
  <si>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</si>
  <si>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</si>
  <si>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</si>
  <si>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</si>
  <si>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</si>
  <si>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</si>
  <si>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</si>
  <si>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</si>
  <si>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</si>
  <si>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</si>
  <si>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</si>
  <si>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</si>
  <si>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</si>
  <si>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</si>
  <si>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</si>
  <si>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</si>
  <si>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</si>
  <si>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</si>
  <si>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</si>
  <si>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</si>
  <si>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</si>
  <si>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</si>
  <si>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</si>
  <si>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</si>
  <si>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</si>
  <si>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</si>
  <si>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</si>
  <si>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</si>
  <si>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</si>
  <si>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</si>
  <si>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</si>
  <si>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</si>
  <si>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</si>
  <si>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</si>
  <si>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</si>
  <si>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</si>
  <si>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</si>
  <si>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</si>
  <si>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</si>
  <si>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</si>
  <si>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</si>
  <si>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</si>
  <si>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</si>
  <si>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</si>
  <si>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</si>
  <si>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</si>
  <si>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</si>
  <si>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</si>
  <si>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</si>
  <si>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</si>
  <si>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</si>
  <si>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</si>
  <si>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</si>
  <si>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</si>
  <si>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</si>
  <si>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</si>
  <si>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</si>
  <si>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</si>
  <si>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</si>
  <si>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</si>
  <si>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</si>
  <si>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</si>
  <si>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</si>
  <si>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</si>
  <si>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</si>
  <si>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</si>
  <si>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</si>
  <si>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</si>
  <si>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</si>
  <si>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</si>
  <si>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</si>
  <si>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</si>
  <si>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</si>
  <si>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</si>
  <si>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</si>
  <si>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</si>
  <si>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</si>
  <si>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</si>
  <si>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</si>
  <si>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</si>
  <si>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</si>
  <si>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</si>
  <si>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</si>
  <si>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</si>
  <si>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</si>
  <si>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</si>
  <si>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</si>
  <si>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</si>
  <si>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</si>
  <si>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</si>
  <si>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</si>
  <si>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</si>
  <si>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</si>
  <si>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</si>
  <si>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</si>
  <si>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</si>
  <si>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</si>
  <si>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</si>
  <si>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</si>
  <si>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</si>
  <si>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</si>
  <si>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</si>
  <si>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</si>
  <si>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</si>
  <si>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</si>
  <si>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</si>
  <si>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</si>
  <si>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</si>
  <si>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</si>
  <si>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</si>
  <si>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</si>
  <si>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</si>
  <si>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</si>
  <si>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</si>
  <si>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</si>
  <si>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</si>
  <si>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</si>
  <si>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</si>
  <si>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</si>
  <si>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</si>
  <si>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</si>
  <si>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</si>
  <si>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</si>
  <si>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</si>
  <si>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</si>
  <si>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</si>
  <si>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</si>
  <si>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</si>
  <si>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</si>
  <si>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</si>
  <si>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</si>
  <si>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</si>
  <si>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</si>
  <si>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</si>
  <si>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</si>
  <si>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</si>
  <si>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</si>
  <si>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</si>
  <si>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</si>
  <si>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</si>
  <si>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</si>
  <si>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</si>
  <si>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</si>
  <si>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</si>
  <si>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</si>
  <si>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</si>
  <si>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</si>
  <si>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</si>
  <si>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</si>
  <si>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</si>
  <si>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</si>
  <si>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</si>
  <si>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</si>
  <si>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</si>
  <si>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</si>
  <si>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</si>
  <si>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</si>
  <si>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</si>
  <si>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</si>
  <si>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</si>
  <si>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</si>
  <si>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</si>
  <si>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</si>
  <si>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</si>
  <si>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</si>
  <si>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</si>
  <si>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</si>
  <si>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</si>
  <si>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</si>
  <si>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</si>
  <si>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</si>
  <si>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</si>
  <si>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</si>
  <si>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</si>
  <si>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</si>
  <si>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</si>
  <si>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</si>
  <si>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</si>
  <si>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</si>
  <si>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</si>
  <si>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</si>
  <si>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</si>
  <si>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</si>
  <si>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</si>
  <si>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</si>
  <si>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</si>
  <si>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</si>
  <si>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</si>
  <si>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</si>
  <si>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</si>
  <si>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</si>
  <si>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</si>
  <si>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</si>
  <si>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</si>
  <si>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</si>
  <si>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</si>
  <si>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</si>
  <si>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</si>
  <si>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</si>
  <si>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</si>
  <si>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</si>
  <si>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</si>
  <si>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</si>
  <si>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</si>
  <si>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</si>
  <si>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</si>
  <si>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</si>
  <si>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</si>
  <si>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</si>
  <si>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</si>
  <si>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</si>
  <si>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</si>
  <si>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</si>
  <si>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</si>
  <si>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</si>
  <si>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</si>
  <si>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</si>
  <si>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</si>
  <si>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</si>
  <si>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</si>
  <si>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</si>
  <si>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</si>
  <si>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</si>
  <si>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</si>
  <si>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</si>
  <si>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</si>
  <si>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</si>
  <si>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</si>
  <si>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</si>
  <si>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</si>
  <si>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</si>
  <si>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</si>
  <si>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</si>
  <si>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</si>
  <si>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</si>
  <si>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</si>
  <si>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</si>
  <si>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</si>
  <si>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</si>
  <si>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</si>
  <si>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</si>
  <si>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</si>
  <si>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</si>
  <si>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</si>
  <si>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</si>
  <si>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</si>
  <si>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</si>
  <si>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</si>
  <si>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</si>
  <si>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</si>
  <si>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</si>
  <si>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</si>
  <si>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</si>
  <si>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</si>
  <si>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</si>
  <si>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</si>
  <si>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</si>
  <si>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</si>
  <si>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</si>
  <si>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</si>
  <si>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</si>
  <si>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</si>
  <si>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</si>
  <si>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</si>
  <si>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</si>
  <si>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</si>
  <si>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</si>
  <si>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</si>
  <si>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</si>
  <si>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</si>
  <si>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</si>
  <si>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</si>
  <si>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</si>
  <si>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</si>
  <si>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</si>
  <si>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</si>
  <si>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</si>
  <si>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</si>
  <si>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</si>
  <si>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</si>
  <si>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</si>
  <si>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</si>
  <si>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</si>
  <si>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</si>
  <si>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</si>
  <si>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</si>
  <si>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</si>
  <si>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</si>
  <si>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</si>
  <si>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</si>
  <si>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</si>
  <si>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</si>
  <si>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</si>
  <si>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</si>
  <si>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</si>
  <si>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</si>
  <si>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</si>
  <si>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</si>
  <si>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</si>
  <si>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</si>
  <si>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</si>
  <si>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</si>
  <si>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</si>
  <si>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</si>
  <si>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</si>
  <si>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</si>
  <si>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</si>
  <si>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</si>
  <si>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</si>
  <si>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</si>
  <si>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</si>
  <si>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</si>
  <si>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</si>
  <si>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</si>
  <si>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</si>
  <si>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</si>
  <si>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</si>
  <si>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</si>
  <si>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</si>
  <si>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</si>
  <si>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</si>
  <si>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</si>
  <si>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</si>
  <si>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</si>
  <si>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</si>
  <si>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</si>
  <si>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</si>
  <si>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</si>
  <si>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</si>
  <si>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</si>
  <si>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</si>
  <si>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</si>
  <si>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</si>
  <si>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</si>
  <si>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</si>
  <si>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</si>
  <si>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</si>
  <si>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</si>
  <si>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</si>
  <si>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</si>
  <si>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</si>
  <si>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</si>
  <si>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</si>
  <si>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</si>
  <si>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</si>
  <si>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</si>
  <si>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</si>
  <si>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</si>
  <si>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</si>
  <si>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</si>
  <si>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</si>
  <si>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</si>
  <si>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</si>
  <si>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</si>
  <si>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</si>
  <si>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</si>
  <si>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</si>
  <si>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</si>
  <si>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</si>
  <si>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</si>
  <si>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</si>
  <si>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</si>
  <si>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</si>
  <si>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</si>
  <si>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</si>
  <si>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</si>
  <si>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</si>
  <si>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</si>
  <si>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</si>
  <si>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</si>
  <si>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</si>
  <si>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</si>
  <si>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</si>
  <si>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</si>
  <si>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</si>
  <si>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</si>
  <si>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</si>
  <si>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</si>
  <si>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</si>
  <si>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</si>
  <si>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</si>
  <si>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</si>
  <si>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</si>
  <si>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</si>
  <si>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</si>
  <si>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</si>
  <si>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</si>
  <si>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</si>
  <si>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</si>
  <si>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</si>
  <si>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</si>
  <si>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</si>
  <si>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</si>
  <si>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</si>
  <si>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</si>
  <si>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</si>
  <si>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</si>
  <si>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</si>
  <si>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</si>
  <si>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</si>
  <si>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</si>
  <si>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</si>
  <si>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</si>
  <si>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</si>
  <si>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</si>
  <si>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</si>
  <si>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</si>
  <si>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</si>
  <si>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</si>
  <si>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</si>
  <si>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</si>
  <si>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</si>
  <si>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</si>
  <si>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</si>
  <si>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</si>
  <si>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</si>
  <si>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</si>
  <si>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</si>
  <si>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</si>
  <si>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</si>
  <si>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</si>
  <si>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</si>
  <si>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</si>
  <si>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</si>
  <si>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</si>
  <si>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</si>
  <si>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</si>
  <si>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</si>
  <si>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</si>
  <si>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</si>
  <si>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</si>
  <si>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</si>
  <si>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</si>
  <si>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</si>
  <si>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</si>
  <si>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</si>
  <si>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</si>
  <si>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</si>
  <si>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</si>
  <si>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</si>
  <si>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</si>
  <si>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</si>
  <si>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</si>
  <si>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</si>
  <si>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</si>
  <si>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</si>
  <si>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</si>
  <si>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</si>
  <si>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</si>
  <si>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</si>
  <si>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</si>
  <si>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</si>
  <si>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</si>
  <si>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</si>
  <si>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</si>
  <si>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</si>
  <si>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</si>
  <si>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</si>
  <si>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</si>
  <si>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</si>
  <si>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</si>
  <si>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</si>
  <si>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</si>
  <si>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</si>
  <si>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</si>
  <si>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</si>
  <si>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</si>
  <si>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</si>
  <si>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</si>
  <si>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</si>
  <si>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</si>
  <si>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</si>
  <si>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</si>
  <si>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</si>
  <si>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</si>
  <si>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</si>
  <si>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</si>
  <si>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</si>
  <si>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</si>
  <si>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</si>
  <si>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</si>
  <si>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</si>
  <si>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</si>
  <si>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</si>
  <si>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</si>
  <si>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</si>
  <si>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</si>
  <si>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</si>
  <si>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</si>
  <si>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</si>
  <si>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</si>
  <si>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</si>
  <si>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</si>
  <si>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</si>
  <si>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</si>
  <si>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</si>
  <si>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</si>
  <si>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</si>
  <si>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</si>
  <si>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</si>
  <si>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</si>
  <si>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</si>
  <si>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</si>
  <si>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</si>
  <si>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</si>
  <si>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</si>
  <si>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</si>
  <si>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</si>
  <si>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</si>
  <si>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</si>
  <si>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</si>
  <si>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</si>
  <si>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</si>
  <si>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</si>
  <si>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</si>
  <si>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</si>
  <si>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</si>
  <si>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</si>
  <si>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</si>
  <si>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</si>
  <si>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</si>
  <si>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</si>
  <si>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</si>
  <si>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</si>
  <si>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</si>
  <si>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</si>
  <si>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</si>
  <si>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</si>
  <si>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</si>
  <si>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</si>
  <si>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</si>
  <si>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</si>
  <si>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</si>
  <si>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</si>
  <si>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</si>
  <si>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</si>
  <si>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</si>
  <si>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</si>
  <si>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</si>
  <si>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</si>
  <si>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</si>
  <si>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</si>
  <si>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</si>
  <si>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</si>
  <si>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</si>
  <si>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</si>
  <si>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</si>
  <si>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</si>
  <si>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</si>
  <si>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</si>
  <si>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</si>
  <si>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</si>
  <si>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</si>
  <si>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</si>
  <si>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</si>
  <si>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</si>
  <si>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</si>
  <si>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</si>
  <si>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</si>
  <si>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</si>
  <si>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</si>
  <si>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</si>
  <si>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</si>
  <si>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</si>
  <si>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</si>
  <si>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</si>
  <si>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</si>
  <si>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</si>
  <si>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</si>
  <si>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</si>
  <si>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</si>
  <si>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</si>
  <si>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</si>
  <si>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</si>
  <si>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</si>
  <si>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</si>
  <si>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</si>
  <si>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</si>
  <si>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</si>
  <si>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</si>
  <si>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</si>
  <si>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</si>
  <si>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</si>
  <si>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</si>
  <si>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</si>
  <si>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</si>
  <si>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</si>
  <si>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</si>
  <si>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</si>
  <si>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</si>
  <si>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</si>
  <si>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</si>
  <si>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</si>
  <si>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</si>
  <si>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</si>
  <si>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</si>
  <si>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</si>
  <si>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</si>
  <si>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</si>
  <si>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</si>
  <si>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</si>
  <si>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</si>
  <si>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</si>
  <si>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</si>
  <si>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</si>
  <si>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</si>
  <si>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</si>
  <si>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</si>
  <si>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</si>
  <si>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</si>
  <si>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</si>
  <si>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</si>
  <si>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</si>
  <si>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</si>
  <si>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</si>
  <si>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</si>
  <si>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</si>
  <si>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</si>
  <si>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</si>
  <si>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</si>
  <si>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</si>
  <si>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</si>
  <si>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</si>
  <si>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</si>
  <si>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</si>
  <si>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</si>
  <si>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</si>
  <si>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</si>
  <si>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</si>
  <si>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</si>
  <si>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</si>
  <si>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</si>
  <si>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</si>
  <si>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</si>
  <si>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</si>
  <si>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</si>
  <si>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</si>
  <si>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</si>
  <si>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</si>
  <si>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</si>
  <si>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</si>
  <si>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</si>
  <si>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</si>
  <si>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</si>
  <si>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</si>
  <si>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</si>
  <si>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</si>
  <si>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</si>
  <si>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</si>
  <si>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</si>
  <si>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</si>
  <si>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</si>
  <si>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</si>
  <si>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</si>
  <si>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</si>
  <si>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</si>
  <si>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</si>
  <si>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</si>
  <si>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</si>
  <si>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</si>
  <si>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</si>
  <si>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</si>
  <si>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</si>
  <si>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</si>
  <si>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</si>
  <si>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</si>
  <si>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</si>
  <si>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</si>
  <si>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</si>
  <si>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</si>
  <si>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</si>
  <si>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</si>
  <si>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</si>
  <si>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</si>
  <si>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</si>
  <si>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</si>
  <si>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</si>
  <si>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</si>
  <si>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</si>
  <si>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</si>
  <si>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</si>
  <si>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</si>
  <si>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</si>
  <si>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</si>
  <si>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</si>
  <si>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</si>
  <si>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</si>
  <si>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</si>
  <si>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</si>
  <si>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</si>
  <si>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</si>
  <si>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</si>
  <si>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</si>
  <si>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</si>
  <si>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</si>
  <si>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</si>
  <si>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</si>
  <si>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</si>
  <si>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</si>
  <si>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</si>
  <si>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</si>
  <si>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</si>
  <si>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</si>
  <si>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</si>
  <si>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</si>
  <si>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</si>
  <si>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</si>
  <si>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</si>
  <si>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</si>
  <si>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</si>
  <si>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</si>
  <si>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</si>
  <si>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</si>
  <si>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</si>
  <si>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</si>
  <si>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</si>
  <si>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</si>
  <si>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</si>
  <si>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</si>
  <si>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</si>
  <si>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</si>
  <si>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</si>
  <si>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</si>
  <si>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</si>
  <si>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</si>
  <si>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</si>
  <si>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</si>
  <si>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</si>
  <si>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</si>
  <si>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</si>
  <si>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</si>
  <si>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</si>
  <si>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</si>
  <si>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</si>
  <si>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</si>
  <si>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</si>
  <si>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</si>
  <si>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</si>
  <si>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</si>
  <si>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</si>
  <si>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</si>
  <si>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</si>
  <si>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</si>
  <si>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</si>
  <si>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</si>
  <si>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</si>
  <si>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</si>
  <si>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</si>
  <si>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</si>
  <si>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</si>
  <si>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</si>
  <si>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</si>
  <si>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</si>
  <si>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</si>
  <si>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</si>
  <si>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</si>
  <si>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</si>
  <si>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</si>
  <si>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</si>
  <si>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</si>
  <si>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</si>
  <si>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</si>
  <si>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</si>
  <si>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</si>
  <si>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</si>
  <si>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</si>
  <si>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</si>
  <si>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</si>
  <si>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</si>
  <si>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</si>
  <si>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</si>
  <si>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</si>
  <si>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</si>
  <si>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</si>
  <si>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</si>
  <si>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</si>
  <si>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</si>
  <si>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</si>
  <si>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</si>
  <si>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</si>
  <si>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</si>
  <si>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</si>
  <si>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</si>
  <si>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</si>
  <si>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</si>
  <si>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</si>
  <si>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</si>
  <si>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</si>
  <si>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</si>
  <si>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</si>
  <si>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</si>
  <si>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</si>
  <si>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</si>
  <si>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</si>
  <si>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</si>
  <si>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</si>
  <si>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</si>
  <si>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</si>
  <si>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</si>
  <si>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</si>
  <si>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</si>
  <si>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</si>
  <si>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</si>
  <si>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</si>
  <si>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</si>
  <si>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</si>
  <si>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</si>
  <si>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</si>
  <si>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</si>
  <si>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</si>
  <si>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</si>
  <si>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</si>
  <si>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</si>
  <si>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</si>
  <si>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</si>
  <si>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</si>
  <si>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</si>
  <si>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</si>
  <si>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</si>
  <si>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</si>
  <si>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</si>
  <si>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</si>
  <si>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</si>
  <si>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</si>
  <si>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</si>
  <si>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</si>
  <si>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</si>
  <si>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</si>
  <si>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</si>
  <si>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</si>
  <si>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</si>
  <si>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</si>
  <si>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</si>
  <si>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</si>
  <si>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</si>
  <si>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</si>
  <si>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</si>
  <si>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</si>
  <si>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</si>
  <si>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</si>
  <si>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</si>
  <si>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</si>
  <si>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</si>
  <si>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</si>
  <si>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</si>
  <si>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</si>
  <si>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</si>
  <si>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</si>
  <si>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</si>
  <si>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</si>
  <si>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</si>
  <si>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</si>
  <si>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</si>
  <si>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</si>
  <si>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</si>
  <si>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</si>
  <si>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</si>
  <si>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</si>
  <si>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</si>
  <si>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</si>
  <si>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</si>
  <si>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</si>
  <si>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</si>
  <si>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</si>
  <si>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</si>
  <si>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</si>
  <si>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</si>
  <si>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</si>
  <si>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</si>
  <si>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</si>
  <si>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</si>
  <si>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</si>
  <si>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</si>
  <si>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</si>
  <si>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</si>
  <si>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</si>
  <si>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</si>
  <si>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</si>
  <si>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</si>
  <si>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</si>
  <si>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</si>
  <si>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</si>
  <si>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</si>
  <si>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</si>
  <si>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</si>
  <si>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</si>
  <si>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</si>
  <si>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</si>
  <si>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</si>
  <si>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</si>
  <si>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</si>
  <si>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</si>
  <si>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</si>
  <si>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</si>
  <si>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</si>
  <si>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</si>
  <si>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</si>
  <si>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</si>
  <si>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</si>
  <si>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</si>
  <si>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</si>
  <si>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</si>
  <si>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</si>
  <si>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</si>
  <si>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</si>
  <si>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</si>
  <si>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</si>
  <si>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</si>
  <si>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</si>
  <si>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</si>
  <si>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</si>
  <si>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</si>
  <si>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</si>
  <si>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</si>
  <si>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</si>
  <si>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</si>
  <si>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</si>
  <si>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</si>
  <si>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</si>
  <si>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</si>
  <si>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</si>
  <si>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</si>
  <si>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</si>
  <si>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</si>
  <si>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</si>
  <si>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</si>
  <si>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</si>
  <si>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</si>
  <si>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</si>
  <si>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</si>
  <si>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</si>
  <si>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</si>
  <si>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</si>
  <si>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</si>
  <si>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</si>
  <si>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</si>
  <si>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</si>
  <si>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</si>
  <si>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</si>
  <si>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</si>
  <si>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</si>
  <si>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</si>
  <si>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</si>
  <si>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</si>
  <si>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</si>
  <si>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</si>
  <si>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</si>
  <si>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</si>
  <si>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</si>
  <si>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</si>
  <si>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</si>
  <si>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</si>
  <si>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</si>
  <si>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</si>
  <si>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</si>
  <si>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</si>
  <si>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</si>
  <si>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</si>
  <si>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</si>
  <si>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</si>
  <si>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</si>
  <si>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</si>
  <si>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</si>
  <si>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</si>
  <si>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</si>
  <si>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</si>
  <si>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</si>
  <si>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</si>
  <si>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</si>
  <si>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</si>
  <si>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</si>
  <si>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</si>
  <si>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</si>
  <si>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</si>
  <si>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</si>
  <si>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</si>
  <si>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</si>
  <si>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</si>
  <si>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</si>
  <si>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</si>
  <si>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</si>
  <si>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</si>
  <si>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</si>
  <si>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</si>
  <si>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</si>
  <si>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</si>
  <si>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</si>
  <si>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</si>
  <si>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</si>
  <si>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</si>
  <si>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</si>
  <si>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</si>
  <si>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</si>
  <si>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</si>
  <si>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</si>
  <si>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</si>
  <si>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</si>
  <si>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</si>
  <si>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</si>
  <si>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</si>
  <si>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</si>
  <si>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</si>
  <si>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</si>
  <si>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</si>
  <si>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</si>
  <si>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</si>
  <si>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</si>
  <si>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</si>
  <si>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</si>
  <si>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</si>
  <si>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</si>
  <si>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</si>
  <si>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</si>
  <si>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</si>
  <si>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</si>
  <si>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</si>
  <si>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</si>
  <si>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</si>
  <si>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</si>
  <si>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</si>
  <si>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</si>
  <si>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</si>
  <si>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</si>
  <si>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</si>
  <si>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</si>
  <si>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</si>
  <si>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</si>
  <si>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</si>
  <si>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</si>
  <si>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</si>
  <si>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</si>
  <si>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</si>
  <si>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</si>
  <si>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</si>
  <si>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</si>
  <si>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</si>
  <si>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</si>
  <si>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</si>
  <si>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</si>
  <si>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</si>
  <si>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</si>
  <si>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</si>
  <si>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</si>
  <si>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</si>
  <si>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</si>
  <si>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</si>
  <si>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</si>
  <si>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</si>
  <si>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</si>
  <si>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</si>
  <si>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</si>
  <si>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</si>
  <si>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</si>
  <si>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</si>
  <si>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</si>
  <si>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</si>
  <si>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</si>
  <si>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</si>
  <si>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</si>
  <si>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</si>
  <si>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</si>
  <si>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</si>
  <si>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</si>
  <si>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</si>
  <si>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</si>
  <si>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</si>
  <si>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</si>
  <si>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</si>
  <si>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</si>
  <si>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</si>
  <si>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</si>
  <si>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</si>
  <si>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</si>
  <si>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</si>
  <si>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</si>
  <si>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</si>
  <si>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</si>
  <si>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</si>
  <si>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</si>
  <si>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</si>
  <si>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</si>
  <si>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</si>
  <si>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</si>
  <si>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</si>
  <si>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</si>
  <si>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</si>
  <si>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</si>
  <si>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</si>
  <si>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</si>
  <si>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</si>
  <si>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</si>
  <si>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</si>
  <si>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</si>
  <si>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</si>
  <si>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</si>
  <si>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</si>
  <si>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</si>
  <si>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</si>
  <si>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</si>
  <si>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</si>
  <si>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</si>
  <si>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</si>
  <si>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</si>
  <si>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</si>
  <si>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</si>
  <si>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</si>
  <si>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</si>
  <si>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</si>
  <si>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</si>
  <si>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</si>
  <si>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</si>
  <si>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</si>
  <si>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</si>
  <si>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</si>
  <si>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</si>
  <si>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</si>
  <si>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</si>
  <si>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</si>
  <si>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</si>
  <si>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</si>
  <si>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</si>
  <si>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</si>
  <si>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</si>
  <si>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</si>
  <si>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</si>
  <si>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</si>
  <si>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</si>
  <si>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</si>
  <si>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</si>
  <si>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</si>
  <si>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</si>
  <si>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</si>
  <si>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</si>
  <si>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</si>
  <si>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</si>
  <si>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</si>
  <si>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</si>
  <si>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</si>
  <si>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</si>
  <si>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</si>
  <si>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</si>
  <si>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</si>
  <si>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</si>
  <si>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</si>
  <si>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</si>
  <si>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</si>
  <si>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</si>
  <si>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</si>
  <si>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</si>
  <si>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</si>
  <si>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</si>
  <si>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</si>
  <si>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</si>
  <si>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</si>
  <si>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</si>
  <si>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</si>
  <si>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</si>
  <si>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</si>
  <si>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</si>
  <si>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</si>
  <si>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</si>
  <si>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</si>
  <si>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</si>
  <si>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</si>
  <si>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</si>
  <si>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</si>
  <si>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</si>
  <si>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</si>
  <si>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</si>
  <si>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</si>
  <si>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</si>
  <si>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</si>
  <si>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</si>
  <si>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</si>
  <si>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</si>
  <si>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</si>
  <si>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</si>
  <si>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</si>
  <si>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</si>
  <si>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</si>
  <si>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</si>
  <si>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</si>
  <si>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</si>
  <si>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</si>
  <si>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</si>
  <si>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</si>
  <si>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</si>
  <si>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</si>
  <si>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</si>
  <si>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</si>
  <si>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</si>
  <si>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</si>
  <si>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</si>
  <si>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</si>
  <si>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</si>
  <si>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</si>
  <si>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</si>
  <si>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</si>
  <si>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</si>
  <si>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</si>
  <si>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</si>
  <si>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</si>
  <si>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</si>
  <si>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</si>
  <si>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</si>
  <si>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</si>
  <si>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</si>
  <si>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</si>
  <si>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</si>
  <si>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</si>
  <si>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</si>
  <si>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</si>
  <si>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</si>
  <si>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</si>
  <si>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</si>
  <si>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</si>
  <si>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</si>
  <si>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</si>
  <si>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</si>
  <si>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</si>
  <si>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</si>
  <si>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</si>
  <si>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</si>
  <si>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</si>
  <si>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</si>
  <si>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</si>
  <si>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</si>
  <si>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</si>
  <si>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</si>
  <si>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</si>
  <si>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</si>
  <si>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</si>
  <si>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</si>
  <si>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</si>
  <si>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</si>
  <si>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</si>
  <si>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</si>
  <si>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</si>
  <si>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</si>
  <si>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</si>
  <si>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</si>
  <si>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</si>
  <si>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</si>
  <si>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</si>
  <si>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</si>
  <si>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</si>
  <si>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</si>
  <si>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</si>
  <si>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</si>
  <si>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</si>
  <si>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</si>
  <si>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</si>
  <si>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</si>
  <si>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</si>
  <si>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</si>
  <si>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</si>
  <si>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</si>
  <si>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</si>
  <si>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</si>
  <si>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</si>
  <si>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</si>
  <si>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</si>
  <si>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</si>
  <si>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</si>
  <si>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</si>
  <si>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</si>
  <si>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</si>
  <si>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</si>
  <si>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</si>
  <si>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</si>
  <si>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</si>
  <si>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</si>
  <si>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</si>
  <si>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</si>
  <si>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</si>
  <si>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</si>
  <si>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</si>
  <si>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</si>
  <si>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</si>
  <si>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</si>
  <si>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</si>
  <si>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</si>
  <si>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</si>
  <si>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</si>
  <si>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</si>
  <si>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</si>
  <si>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</si>
  <si>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</si>
  <si>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</si>
  <si>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</si>
  <si>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</si>
  <si>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</si>
  <si>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</si>
  <si>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</si>
  <si>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</si>
  <si>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</si>
  <si>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</si>
  <si>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</si>
  <si>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</si>
  <si>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</si>
  <si>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</si>
  <si>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</si>
  <si>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</si>
  <si>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</si>
  <si>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</si>
  <si>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</si>
  <si>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</si>
  <si>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</si>
  <si>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</si>
  <si>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</si>
  <si>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</si>
  <si>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</si>
  <si>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</si>
  <si>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</si>
  <si>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</si>
  <si>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</si>
  <si>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</si>
  <si>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</si>
  <si>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</si>
  <si>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</si>
  <si>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</si>
  <si>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</si>
  <si>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</si>
  <si>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</si>
  <si>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</si>
  <si>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</si>
  <si>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</si>
  <si>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</si>
  <si>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</si>
  <si>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</si>
  <si>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</si>
  <si>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</si>
  <si>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</si>
  <si>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</si>
  <si>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</si>
  <si>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</si>
  <si>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</si>
  <si>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</si>
  <si>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</si>
  <si>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</si>
  <si>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</si>
  <si>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</si>
  <si>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</si>
  <si>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</si>
  <si>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</si>
  <si>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</si>
  <si>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</si>
  <si>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</si>
  <si>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</si>
  <si>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</si>
  <si>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</si>
  <si>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</si>
  <si>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</si>
  <si>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</si>
  <si>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</si>
  <si>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</si>
  <si>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</si>
  <si>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</si>
  <si>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</si>
  <si>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</si>
  <si>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</si>
  <si>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</si>
  <si>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</si>
  <si>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</si>
  <si>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</si>
  <si>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</si>
  <si>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</si>
  <si>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</si>
  <si>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</si>
  <si>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</si>
  <si>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</si>
  <si>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</si>
  <si>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</si>
  <si>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</si>
  <si>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</si>
  <si>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</si>
  <si>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</si>
  <si>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</si>
  <si>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</si>
  <si>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</si>
  <si>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</si>
  <si>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</si>
  <si>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</si>
  <si>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</si>
  <si>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</si>
  <si>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</si>
  <si>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</si>
  <si>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</si>
  <si>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</si>
  <si>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</si>
  <si>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</si>
  <si>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</si>
  <si>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</si>
  <si>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</si>
  <si>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</si>
  <si>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</si>
  <si>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</si>
  <si>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</si>
  <si>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</si>
  <si>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</si>
  <si>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</si>
  <si>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</si>
  <si>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</si>
  <si>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</si>
  <si>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</si>
  <si>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</si>
  <si>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</si>
  <si>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</si>
  <si>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</si>
  <si>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</si>
  <si>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</si>
  <si>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</si>
  <si>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</si>
  <si>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</si>
  <si>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</si>
  <si>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</si>
  <si>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</si>
  <si>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</si>
  <si>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</si>
  <si>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</si>
  <si>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</si>
  <si>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</si>
  <si>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</si>
  <si>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</si>
  <si>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</si>
  <si>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</si>
  <si>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</si>
  <si>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</si>
  <si>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</si>
  <si>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</si>
  <si>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</si>
  <si>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</si>
  <si>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</si>
  <si>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</si>
  <si>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</si>
  <si>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</si>
  <si>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</si>
  <si>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</si>
  <si>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</si>
  <si>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</si>
  <si>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</si>
  <si>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</si>
  <si>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</si>
  <si>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</si>
  <si>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</si>
  <si>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</si>
  <si>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</si>
  <si>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</si>
  <si>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</si>
  <si>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</si>
  <si>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</si>
  <si>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</si>
  <si>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</si>
  <si>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</si>
  <si>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</si>
  <si>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</si>
  <si>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</si>
  <si>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</si>
  <si>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</si>
  <si>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</si>
  <si>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</si>
  <si>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</si>
  <si>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</si>
  <si>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</si>
  <si>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</si>
  <si>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</si>
  <si>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</si>
  <si>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</si>
  <si>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</si>
  <si>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</si>
  <si>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</si>
  <si>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</si>
  <si>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</si>
  <si>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</si>
  <si>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</si>
  <si>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</si>
  <si>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</si>
  <si>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</si>
  <si>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</si>
  <si>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</si>
  <si>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</si>
  <si>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</si>
  <si>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</si>
  <si>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</si>
  <si>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</si>
  <si>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</si>
  <si>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</si>
  <si>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</si>
  <si>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</si>
  <si>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</si>
  <si>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</si>
  <si>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</si>
  <si>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</si>
  <si>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</si>
  <si>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</si>
  <si>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</si>
  <si>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</si>
  <si>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</si>
  <si>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</si>
  <si>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</si>
  <si>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</si>
  <si>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</si>
  <si>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</si>
  <si>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</si>
  <si>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</si>
  <si>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</si>
  <si>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</si>
  <si>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</si>
  <si>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</si>
  <si>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</si>
  <si>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</si>
  <si>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</si>
  <si>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</si>
  <si>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</si>
  <si>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</si>
  <si>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</si>
  <si>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</si>
  <si>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</si>
  <si>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</si>
  <si>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</si>
  <si>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</si>
  <si>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</si>
  <si>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</si>
  <si>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</si>
  <si>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</si>
  <si>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</si>
  <si>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</si>
  <si>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</si>
  <si>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</si>
  <si>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</si>
  <si>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</si>
  <si>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</si>
  <si>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</si>
  <si>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</si>
  <si>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</si>
  <si>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</si>
  <si>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</si>
  <si>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</si>
  <si>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</si>
  <si>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</si>
  <si>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</si>
  <si>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</si>
  <si>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</si>
  <si>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</si>
  <si>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</si>
  <si>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</si>
  <si>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</si>
  <si>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</si>
  <si>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</si>
  <si>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</si>
  <si>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</si>
  <si>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</si>
  <si>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</si>
  <si>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</si>
  <si>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</si>
  <si>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</si>
  <si>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</si>
  <si>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</si>
  <si>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</si>
  <si>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</si>
  <si>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</si>
  <si>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</si>
  <si>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</si>
  <si>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</si>
  <si>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</si>
  <si>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</si>
  <si>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</si>
  <si>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</si>
  <si>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</si>
  <si>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</si>
  <si>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</si>
  <si>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</si>
  <si>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</si>
  <si>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</si>
  <si>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</si>
  <si>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</si>
  <si>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</si>
  <si>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</si>
  <si>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</si>
  <si>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</si>
  <si>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</si>
  <si>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</si>
  <si>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</si>
  <si>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</si>
  <si>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</si>
  <si>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</si>
  <si>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</si>
  <si>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</si>
  <si>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</si>
  <si>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</si>
  <si>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</si>
  <si>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</si>
  <si>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</si>
  <si>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</si>
  <si>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</si>
  <si>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</si>
  <si>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</si>
  <si>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</si>
  <si>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</si>
  <si>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</si>
  <si>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</si>
  <si>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</si>
  <si>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</si>
  <si>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</si>
  <si>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</si>
  <si>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</si>
  <si>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</si>
  <si>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</si>
  <si>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</si>
  <si>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</si>
  <si>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</si>
  <si>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</si>
  <si>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</si>
  <si>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</si>
  <si>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</si>
  <si>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</si>
  <si>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</si>
  <si>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</si>
  <si>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</si>
  <si>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</si>
  <si>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</si>
  <si>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</si>
  <si>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</si>
  <si>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</si>
  <si>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</si>
  <si>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</si>
  <si>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</si>
  <si>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</si>
  <si>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</si>
  <si>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</si>
  <si>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</si>
  <si>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</si>
  <si>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</si>
  <si>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</si>
  <si>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</si>
  <si>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</si>
  <si>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</si>
  <si>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</si>
  <si>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</si>
  <si>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</si>
  <si>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</si>
  <si>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</si>
  <si>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</si>
  <si>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</si>
  <si>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</si>
  <si>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</si>
  <si>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</si>
  <si>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</si>
  <si>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</si>
  <si>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</si>
  <si>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</si>
  <si>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</si>
  <si>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</si>
  <si>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</si>
  <si>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</si>
  <si>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</si>
  <si>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</si>
  <si>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</si>
  <si>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</si>
  <si>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</si>
  <si>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</si>
  <si>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</si>
  <si>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</si>
  <si>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</si>
  <si>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</si>
  <si>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</si>
  <si>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</si>
  <si>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</si>
  <si>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</si>
  <si>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</si>
  <si>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</si>
  <si>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</si>
  <si>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</si>
  <si>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</si>
  <si>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</si>
  <si>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</si>
  <si>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</si>
  <si>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</si>
  <si>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</si>
  <si>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</si>
  <si>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</si>
  <si>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</si>
  <si>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</si>
  <si>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</si>
  <si>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</si>
  <si>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</si>
  <si>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</si>
  <si>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</si>
  <si>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</si>
  <si>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</si>
  <si>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</si>
  <si>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</si>
  <si>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</si>
  <si>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</si>
  <si>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</si>
  <si>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</si>
  <si>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</si>
  <si>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</si>
  <si>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</si>
  <si>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</si>
  <si>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</si>
  <si>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</si>
  <si>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</si>
  <si>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</si>
  <si>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</si>
  <si>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</si>
  <si>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</si>
  <si>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</si>
  <si>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</si>
  <si>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</si>
  <si>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</si>
  <si>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</si>
  <si>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</si>
  <si>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</si>
  <si>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</si>
  <si>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</si>
  <si>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</si>
  <si>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</si>
  <si>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</si>
  <si>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</si>
  <si>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</si>
  <si>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</si>
  <si>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</si>
  <si>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</si>
  <si>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</si>
  <si>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</si>
  <si>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</si>
  <si>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</si>
  <si>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</si>
  <si>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</si>
  <si>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</si>
  <si>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</si>
  <si>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</si>
  <si>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</si>
  <si>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</si>
  <si>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</si>
  <si>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</si>
  <si>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</si>
  <si>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</si>
  <si>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</si>
  <si>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</si>
  <si>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</si>
  <si>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</si>
  <si>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</si>
  <si>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</si>
  <si>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</si>
  <si>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</si>
  <si>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</si>
  <si>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</si>
  <si>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</si>
  <si>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</si>
  <si>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</si>
  <si>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</si>
  <si>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</si>
  <si>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</si>
  <si>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</si>
  <si>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</si>
  <si>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</si>
  <si>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</si>
  <si>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</si>
  <si>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</si>
  <si>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</si>
  <si>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</si>
  <si>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</si>
  <si>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</si>
  <si>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</si>
  <si>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</si>
  <si>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</si>
  <si>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</si>
  <si>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</si>
  <si>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</si>
  <si>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</si>
  <si>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</si>
  <si>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</si>
  <si>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</si>
  <si>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</si>
  <si>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</si>
  <si>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</si>
  <si>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</si>
  <si>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</si>
  <si>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</si>
  <si>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</si>
  <si>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</si>
  <si>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</si>
  <si>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</si>
  <si>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</si>
  <si>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</si>
  <si>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</si>
  <si>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</si>
  <si>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</si>
  <si>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</si>
  <si>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</si>
  <si>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</si>
  <si>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</si>
  <si>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</si>
  <si>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</si>
  <si>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</si>
  <si>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</si>
  <si>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</si>
  <si>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</si>
  <si>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</si>
  <si>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</si>
  <si>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</si>
  <si>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</si>
  <si>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</si>
  <si>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</si>
  <si>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</si>
  <si>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</si>
  <si>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</si>
  <si>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</si>
  <si>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</si>
  <si>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</si>
  <si>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</si>
  <si>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</si>
  <si>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</si>
  <si>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</si>
  <si>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</si>
  <si>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</si>
  <si>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</si>
  <si>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</si>
  <si>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</si>
  <si>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</si>
  <si>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</si>
  <si>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</si>
  <si>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</si>
  <si>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</si>
  <si>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</si>
  <si>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</si>
  <si>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</si>
  <si>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</si>
  <si>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</si>
  <si>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</si>
  <si>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</si>
  <si>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</si>
  <si>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</si>
  <si>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</si>
  <si>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</si>
  <si>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</si>
  <si>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</si>
  <si>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</si>
  <si>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</si>
  <si>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</si>
  <si>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</si>
  <si>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</si>
  <si>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</si>
  <si>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</si>
  <si>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</si>
  <si>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</si>
  <si>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</si>
  <si>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</si>
  <si>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</si>
  <si>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</si>
  <si>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</si>
  <si>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</si>
  <si>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</si>
  <si>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</si>
  <si>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</si>
  <si>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</si>
  <si>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</si>
  <si>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</si>
  <si>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</si>
  <si>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</si>
  <si>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</si>
  <si>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</si>
  <si>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</si>
  <si>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</si>
  <si>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</si>
  <si>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</si>
  <si>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</si>
  <si>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</si>
  <si>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</si>
  <si>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</si>
  <si>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</si>
  <si>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</si>
  <si>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</si>
  <si>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</si>
  <si>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</si>
  <si>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</si>
  <si>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</si>
  <si>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</si>
  <si>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</si>
  <si>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</si>
  <si>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</si>
  <si>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</si>
  <si>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</si>
  <si>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</si>
  <si>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</si>
  <si>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</si>
  <si>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</si>
  <si>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</si>
  <si>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</si>
  <si>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</si>
  <si>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</si>
  <si>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</si>
  <si>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</si>
  <si>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</si>
  <si>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</si>
  <si>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</si>
  <si>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</si>
  <si>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</si>
  <si>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</si>
  <si>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</si>
  <si>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</si>
  <si>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</si>
  <si>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</si>
  <si>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</si>
  <si>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</si>
  <si>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</si>
  <si>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</si>
  <si>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</si>
  <si>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</si>
  <si>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</si>
  <si>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</si>
  <si>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</si>
  <si>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</si>
  <si>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</si>
  <si>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</si>
  <si>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</si>
  <si>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</si>
  <si>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</si>
  <si>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</si>
  <si>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</si>
  <si>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</si>
  <si>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</si>
  <si>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</si>
  <si>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</si>
  <si>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</si>
  <si>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</si>
  <si>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</si>
  <si>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</si>
  <si>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</si>
  <si>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</si>
  <si>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</si>
  <si>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</si>
  <si>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</si>
  <si>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</si>
  <si>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</si>
  <si>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</si>
  <si>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</si>
  <si>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</si>
  <si>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</si>
  <si>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</si>
  <si>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</si>
  <si>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</si>
  <si>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</si>
  <si>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</si>
  <si>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</si>
  <si>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</si>
  <si>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</si>
  <si>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</si>
  <si>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</si>
  <si>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</si>
  <si>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</si>
  <si>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</si>
  <si>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</si>
  <si>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</si>
  <si>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</si>
  <si>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</si>
  <si>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</si>
  <si>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</si>
  <si>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</si>
  <si>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</si>
  <si>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</si>
  <si>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</si>
  <si>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</si>
  <si>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</si>
  <si>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</si>
  <si>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</si>
  <si>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</si>
  <si>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</si>
  <si>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</si>
  <si>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</si>
  <si>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</si>
  <si>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</si>
  <si>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</si>
  <si>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</si>
  <si>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</si>
  <si>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</si>
  <si>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</si>
  <si>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</si>
  <si>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</si>
  <si>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</si>
  <si>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</si>
  <si>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</si>
  <si>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</si>
  <si>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</si>
  <si>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</si>
  <si>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</si>
  <si>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</si>
  <si>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</si>
  <si>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</si>
  <si>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</si>
  <si>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</si>
  <si>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</si>
  <si>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</si>
  <si>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</si>
  <si>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</si>
  <si>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</si>
  <si>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</si>
  <si>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</si>
  <si>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</si>
  <si>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</si>
  <si>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</si>
  <si>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</si>
  <si>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</si>
  <si>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</si>
  <si>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</si>
  <si>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</si>
  <si>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</si>
  <si>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</si>
  <si>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</si>
  <si>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</si>
  <si>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</si>
  <si>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</si>
  <si>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</si>
  <si>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</si>
  <si>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</si>
  <si>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</si>
  <si>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</si>
  <si>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</si>
  <si>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</si>
  <si>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</si>
  <si>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</si>
  <si>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</si>
  <si>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</si>
  <si>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</si>
  <si>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</si>
  <si>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</si>
  <si>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</si>
  <si>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</si>
  <si>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</si>
  <si>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</si>
  <si>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</si>
  <si>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</si>
  <si>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</si>
  <si>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</si>
  <si>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</si>
  <si>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</si>
  <si>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</si>
  <si>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</si>
  <si>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</si>
  <si>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</si>
  <si>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</si>
  <si>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</si>
  <si>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</si>
  <si>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</si>
  <si>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</si>
  <si>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</si>
  <si>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</si>
  <si>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</si>
  <si>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</si>
  <si>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</si>
  <si>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</si>
  <si>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</si>
  <si>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</si>
  <si>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</si>
  <si>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</si>
  <si>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</si>
  <si>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</si>
  <si>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</si>
  <si>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</si>
  <si>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</si>
  <si>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</si>
  <si>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</si>
  <si>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</si>
  <si>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</si>
  <si>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</si>
  <si>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</si>
  <si>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</si>
  <si>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</si>
  <si>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</si>
  <si>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</si>
  <si>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</si>
  <si>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</si>
  <si>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</si>
  <si>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</si>
  <si>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</si>
  <si>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</si>
  <si>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</si>
  <si>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</si>
  <si>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</si>
  <si>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</si>
  <si>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</si>
  <si>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</si>
  <si>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</si>
  <si>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</si>
  <si>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</si>
  <si>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</si>
  <si>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</si>
  <si>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</si>
  <si>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</si>
  <si>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</si>
  <si>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</si>
  <si>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</si>
  <si>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</si>
  <si>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</si>
  <si>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</si>
  <si>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</si>
  <si>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</si>
  <si>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</si>
  <si>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</si>
  <si>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</si>
  <si>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</si>
  <si>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</si>
  <si>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</si>
  <si>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</si>
  <si>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</si>
  <si>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</si>
  <si>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</si>
  <si>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</si>
  <si>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</si>
  <si>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</si>
  <si>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</si>
  <si>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</si>
  <si>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</si>
  <si>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</si>
  <si>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</si>
  <si>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</si>
  <si>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</si>
  <si>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</si>
  <si>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</si>
  <si>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</si>
  <si>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</si>
  <si>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</si>
  <si>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</si>
  <si>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</si>
  <si>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</si>
  <si>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</si>
  <si>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</si>
  <si>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</si>
  <si>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</si>
  <si>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</si>
  <si>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</si>
  <si>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</si>
  <si>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</si>
  <si>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</si>
  <si>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</si>
  <si>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</si>
  <si>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</si>
  <si>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</si>
  <si>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</si>
  <si>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</si>
  <si>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</si>
  <si>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</si>
  <si>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</si>
  <si>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</si>
  <si>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</si>
  <si>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</si>
  <si>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</si>
  <si>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</si>
  <si>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</si>
  <si>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</si>
  <si>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</si>
  <si>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</si>
  <si>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</si>
  <si>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</si>
  <si>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</si>
  <si>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</si>
  <si>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</si>
  <si>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</si>
  <si>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</si>
  <si>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</si>
  <si>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</si>
  <si>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</si>
  <si>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</si>
  <si>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</si>
  <si>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</si>
  <si>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</si>
  <si>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</si>
  <si>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</si>
  <si>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</si>
  <si>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</si>
  <si>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</si>
  <si>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</si>
  <si>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</si>
  <si>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</si>
  <si>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</si>
  <si>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</si>
  <si>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</si>
  <si>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</si>
  <si>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</si>
  <si>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</si>
  <si>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</si>
  <si>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</si>
  <si>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</si>
  <si>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</si>
  <si>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</si>
  <si>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</si>
  <si>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</si>
  <si>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</si>
  <si>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</si>
  <si>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</si>
  <si>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</si>
  <si>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</si>
  <si>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</si>
  <si>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</si>
  <si>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</si>
  <si>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</si>
  <si>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</si>
  <si>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</si>
  <si>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</si>
  <si>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</si>
  <si>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</si>
  <si>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</si>
  <si>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</si>
  <si>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</si>
  <si>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</si>
  <si>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</si>
  <si>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</si>
  <si>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</si>
  <si>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</si>
  <si>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</si>
  <si>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</si>
  <si>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</si>
  <si>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</si>
  <si>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</si>
  <si>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</si>
  <si>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</si>
  <si>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</si>
  <si>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</si>
  <si>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</si>
  <si>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</si>
  <si>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</si>
  <si>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</si>
  <si>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</si>
  <si>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</si>
  <si>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</si>
  <si>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</si>
  <si>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</si>
  <si>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</si>
  <si>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</si>
  <si>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</si>
  <si>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</si>
  <si>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</si>
  <si>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</si>
  <si>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</si>
  <si>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</si>
  <si>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</si>
  <si>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</si>
  <si>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</si>
  <si>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</si>
  <si>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</si>
  <si>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</si>
  <si>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</si>
  <si>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</si>
  <si>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</si>
  <si>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</si>
  <si>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</si>
  <si>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</si>
  <si>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</si>
  <si>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</si>
  <si>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</si>
  <si>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</si>
  <si>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</si>
  <si>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</si>
  <si>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</si>
  <si>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</si>
  <si>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</si>
  <si>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</si>
  <si>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</si>
  <si>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</si>
  <si>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</si>
  <si>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</si>
  <si>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</si>
  <si>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</si>
  <si>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</si>
  <si>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</si>
  <si>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</si>
  <si>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</si>
  <si>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</si>
  <si>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</si>
  <si>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</si>
  <si>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</si>
  <si>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</si>
  <si>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</si>
  <si>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</si>
  <si>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</si>
  <si>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</si>
  <si>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</si>
  <si>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</si>
  <si>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</si>
  <si>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</si>
  <si>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</si>
  <si>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</si>
  <si>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</si>
  <si>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</si>
  <si>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</si>
  <si>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</si>
  <si>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</si>
  <si>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</si>
  <si>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</si>
  <si>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</si>
  <si>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</si>
  <si>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</si>
  <si>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</si>
  <si>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</si>
  <si>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</si>
  <si>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</si>
  <si>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</si>
  <si>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</si>
  <si>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</si>
  <si>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</si>
  <si>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</si>
  <si>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</si>
  <si>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</si>
  <si>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</si>
  <si>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</si>
  <si>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</si>
  <si>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</si>
  <si>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</si>
  <si>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</si>
  <si>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</si>
  <si>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</si>
  <si>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</si>
  <si>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</si>
  <si>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</si>
  <si>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</si>
  <si>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</si>
  <si>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</si>
  <si>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</si>
  <si>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</si>
  <si>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</si>
  <si>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</si>
  <si>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</si>
  <si>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</si>
  <si>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</si>
  <si>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</si>
  <si>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</si>
  <si>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</si>
  <si>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</si>
  <si>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</si>
  <si>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</si>
  <si>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</si>
  <si>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</si>
  <si>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</si>
  <si>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</si>
  <si>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</si>
  <si>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</si>
  <si>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</si>
  <si>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</si>
  <si>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</si>
  <si>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</si>
  <si>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</si>
  <si>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</si>
  <si>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</si>
  <si>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</si>
  <si>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</si>
  <si>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</si>
  <si>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</si>
  <si>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</si>
  <si>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</si>
  <si>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</si>
  <si>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</si>
  <si>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</si>
  <si>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</si>
  <si>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</si>
  <si>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</si>
  <si>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</si>
  <si>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</si>
  <si>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</si>
  <si>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</si>
  <si>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</si>
  <si>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</si>
  <si>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</si>
  <si>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</si>
  <si>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</si>
  <si>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</si>
  <si>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</si>
  <si>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</si>
  <si>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</si>
  <si>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</si>
  <si>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</si>
  <si>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</si>
  <si>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</si>
  <si>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</si>
  <si>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</si>
  <si>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</si>
  <si>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</si>
  <si>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</si>
  <si>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</si>
  <si>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</si>
  <si>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</si>
  <si>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</si>
  <si>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</si>
  <si>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</si>
  <si>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</si>
  <si>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</si>
  <si>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</si>
  <si>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</si>
  <si>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</si>
  <si>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</si>
  <si>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</si>
  <si>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</si>
  <si>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</si>
  <si>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</si>
  <si>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</si>
  <si>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</si>
  <si>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</si>
  <si>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</si>
  <si>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</si>
  <si>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</si>
  <si>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</si>
  <si>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</si>
  <si>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</si>
  <si>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</si>
  <si>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</si>
  <si>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</si>
  <si>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</si>
  <si>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</si>
  <si>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</si>
  <si>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</si>
  <si>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</si>
  <si>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</si>
  <si>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</si>
  <si>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</si>
  <si>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</si>
  <si>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</si>
  <si>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</si>
  <si>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</si>
  <si>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</si>
  <si>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</si>
  <si>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</si>
  <si>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</si>
  <si>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</si>
  <si>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</si>
  <si>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</si>
  <si>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</si>
  <si>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</si>
  <si>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</si>
  <si>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</si>
  <si>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</si>
  <si>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</si>
  <si>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</si>
  <si>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</si>
  <si>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</si>
  <si>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</si>
  <si>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</si>
  <si>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</si>
  <si>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</si>
  <si>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</si>
  <si>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</si>
  <si>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</si>
  <si>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</si>
  <si>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</si>
  <si>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</si>
  <si>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</si>
  <si>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</si>
  <si>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</si>
  <si>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</si>
  <si>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</si>
  <si>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</si>
  <si>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</si>
  <si>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</si>
  <si>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</si>
  <si>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</si>
  <si>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</si>
  <si>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</si>
  <si>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</si>
  <si>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</si>
  <si>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</si>
  <si>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</si>
  <si>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</si>
  <si>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</si>
  <si>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</si>
  <si>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</si>
  <si>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</si>
  <si>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</si>
  <si>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</si>
  <si>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</si>
  <si>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</si>
  <si>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</si>
  <si>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</si>
  <si>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</si>
  <si>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</si>
  <si>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</si>
  <si>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</si>
  <si>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</si>
  <si>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</si>
  <si>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</si>
  <si>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</si>
  <si>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</si>
  <si>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</si>
  <si>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</si>
  <si>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</si>
  <si>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</si>
  <si>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</si>
  <si>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</si>
  <si>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</si>
  <si>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</si>
  <si>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</si>
  <si>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</si>
  <si>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</si>
  <si>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</si>
  <si>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</si>
  <si>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</si>
  <si>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</si>
  <si>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</si>
  <si>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</si>
  <si>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</si>
  <si>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</si>
  <si>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</si>
  <si>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</si>
  <si>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</si>
  <si>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</si>
  <si>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</si>
  <si>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</si>
  <si>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</si>
  <si>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</si>
  <si>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</si>
  <si>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</si>
  <si>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</si>
  <si>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</si>
  <si>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</si>
  <si>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</si>
  <si>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</si>
  <si>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</si>
  <si>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</si>
  <si>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</si>
  <si>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</si>
  <si>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</si>
  <si>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</si>
  <si>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</si>
  <si>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</si>
  <si>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</si>
  <si>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</si>
  <si>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</si>
  <si>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</si>
  <si>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</si>
  <si>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</si>
  <si>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</si>
  <si>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</si>
  <si>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</si>
  <si>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</si>
  <si>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</si>
  <si>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</si>
  <si>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</si>
  <si>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</si>
  <si>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</si>
  <si>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</si>
  <si>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</si>
  <si>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</si>
  <si>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</si>
  <si>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</si>
  <si>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</si>
  <si>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</si>
  <si>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</si>
  <si>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</si>
  <si>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</si>
  <si>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</si>
  <si>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</si>
  <si>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</si>
  <si>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</si>
  <si>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</si>
  <si>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</si>
  <si>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</si>
  <si>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</si>
  <si>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</si>
  <si>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</si>
  <si>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</si>
  <si>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</si>
  <si>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</si>
  <si>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</si>
  <si>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</si>
  <si>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</si>
  <si>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</si>
  <si>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</si>
  <si>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</si>
  <si>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</si>
  <si>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</si>
  <si>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</si>
  <si>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</si>
  <si>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</si>
  <si>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</si>
  <si>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</si>
  <si>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</si>
  <si>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</si>
  <si>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</si>
  <si>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</si>
  <si>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</si>
  <si>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</si>
  <si>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</si>
  <si>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</si>
  <si>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</si>
  <si>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</si>
  <si>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</si>
  <si>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</si>
  <si>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</si>
  <si>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</si>
  <si>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</si>
  <si>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</si>
  <si>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</si>
  <si>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</si>
  <si>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</si>
  <si>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</si>
  <si>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</si>
  <si>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</si>
  <si>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</si>
  <si>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</si>
  <si>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</si>
  <si>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</si>
  <si>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</si>
  <si>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</si>
  <si>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</si>
  <si>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</si>
  <si>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</si>
  <si>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</si>
  <si>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</si>
  <si>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</si>
  <si>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</si>
  <si>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</si>
  <si>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</si>
  <si>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</si>
  <si>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</si>
  <si>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</si>
  <si>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</si>
  <si>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</si>
  <si>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</si>
  <si>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</si>
  <si>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</si>
  <si>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</si>
  <si>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</si>
  <si>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</si>
  <si>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</si>
  <si>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</si>
  <si>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</si>
  <si>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</si>
  <si>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</si>
  <si>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</si>
  <si>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</si>
  <si>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</si>
  <si>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</si>
  <si>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</si>
  <si>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</si>
  <si>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</si>
  <si>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</si>
  <si>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</si>
  <si>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</si>
  <si>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</si>
  <si>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</si>
  <si>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</si>
  <si>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</si>
  <si>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</si>
  <si>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</si>
  <si>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</si>
  <si>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</si>
  <si>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</si>
  <si>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</si>
  <si>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</si>
  <si>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</si>
  <si>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</si>
  <si>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</si>
  <si>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</si>
  <si>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</si>
  <si>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</si>
  <si>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</si>
  <si>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</si>
  <si>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</si>
  <si>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</si>
  <si>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</si>
  <si>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</si>
  <si>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</si>
  <si>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</si>
  <si>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</si>
  <si>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</si>
  <si>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</si>
  <si>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</si>
  <si>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</si>
  <si>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</si>
  <si>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</si>
  <si>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</si>
  <si>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</si>
  <si>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</si>
  <si>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</si>
  <si>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</si>
  <si>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</si>
  <si>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</si>
  <si>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</si>
  <si>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</si>
  <si>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</si>
  <si>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</si>
  <si>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</si>
  <si>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</si>
  <si>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</si>
  <si>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</si>
  <si>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</si>
  <si>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</si>
  <si>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</si>
  <si>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</si>
  <si>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</si>
  <si>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</si>
  <si>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</si>
  <si>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</si>
  <si>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</si>
  <si>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</si>
  <si>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</si>
  <si>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</si>
  <si>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</si>
  <si>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</si>
  <si>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</si>
  <si>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</si>
  <si>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</si>
  <si>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</si>
  <si>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</si>
  <si>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</si>
  <si>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</si>
  <si>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</si>
  <si>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</si>
  <si>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</si>
  <si>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</si>
  <si>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</si>
  <si>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</si>
  <si>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</si>
  <si>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</si>
  <si>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</si>
  <si>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</si>
  <si>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</si>
  <si>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</si>
  <si>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</si>
  <si>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</si>
  <si>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</si>
  <si>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</si>
  <si>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</si>
  <si>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</si>
  <si>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</si>
  <si>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</si>
  <si>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</si>
  <si>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</si>
  <si>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</si>
  <si>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</si>
  <si>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</si>
  <si>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</si>
  <si>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</si>
  <si>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</si>
  <si>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</si>
  <si>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</si>
  <si>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</si>
  <si>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</si>
  <si>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</si>
  <si>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</si>
  <si>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</si>
  <si>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</si>
  <si>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</si>
  <si>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</si>
  <si>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</si>
  <si>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</si>
  <si>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</si>
  <si>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</si>
  <si>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</si>
  <si>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</si>
  <si>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</si>
  <si>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</si>
  <si>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</si>
  <si>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</si>
  <si>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</si>
  <si>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</si>
  <si>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</si>
  <si>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</si>
  <si>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</si>
  <si>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</si>
  <si>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</si>
  <si>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</si>
  <si>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</si>
  <si>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</si>
  <si>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</si>
  <si>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</si>
  <si>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</si>
  <si>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</si>
  <si>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</si>
  <si>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</si>
  <si>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</si>
  <si>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</si>
  <si>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</si>
  <si>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</si>
  <si>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</si>
  <si>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</si>
  <si>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</si>
  <si>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</si>
  <si>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</si>
  <si>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</si>
  <si>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</si>
  <si>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</si>
  <si>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</si>
  <si>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</si>
  <si>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</si>
  <si>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</si>
  <si>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</si>
  <si>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</si>
  <si>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</si>
  <si>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</si>
  <si>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</si>
  <si>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</si>
  <si>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</si>
  <si>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</si>
  <si>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</si>
  <si>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</si>
  <si>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</si>
  <si>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</si>
  <si>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</si>
  <si>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</si>
  <si>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</si>
  <si>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</si>
  <si>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</si>
  <si>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</si>
  <si>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</si>
  <si>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</si>
  <si>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</si>
  <si>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</si>
  <si>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</si>
  <si>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</si>
  <si>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</si>
  <si>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</si>
  <si>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</si>
  <si>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</si>
  <si>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</si>
  <si>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</si>
  <si>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</si>
  <si>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</si>
  <si>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</si>
  <si>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</si>
  <si>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</si>
  <si>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</si>
  <si>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</si>
  <si>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</si>
  <si>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</si>
  <si>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</si>
  <si>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</si>
  <si>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</si>
  <si>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</si>
  <si>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</si>
  <si>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</si>
  <si>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</si>
  <si>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</si>
  <si>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</si>
  <si>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</si>
  <si>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</si>
  <si>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</si>
  <si>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</si>
  <si>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</si>
  <si>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</si>
  <si>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</si>
  <si>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</si>
  <si>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</si>
  <si>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</si>
  <si>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</si>
  <si>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</si>
  <si>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</si>
  <si>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</si>
  <si>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</si>
  <si>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</si>
  <si>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</si>
  <si>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</si>
  <si>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</si>
  <si>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</si>
  <si>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</si>
  <si>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</si>
  <si>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</si>
  <si>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</si>
  <si>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</si>
  <si>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</si>
  <si>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</si>
  <si>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</si>
  <si>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</si>
  <si>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</si>
  <si>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</si>
  <si>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</si>
  <si>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</si>
  <si>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</si>
  <si>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</si>
  <si>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</si>
  <si>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</si>
  <si>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</si>
  <si>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</si>
  <si>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</si>
  <si>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</si>
  <si>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</si>
  <si>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</si>
  <si>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</si>
  <si>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</si>
  <si>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</si>
  <si>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</si>
  <si>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</si>
  <si>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</si>
  <si>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</si>
  <si>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</si>
  <si>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</si>
  <si>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</si>
  <si>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</si>
  <si>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</si>
  <si>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</si>
  <si>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</si>
  <si>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</si>
  <si>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</si>
  <si>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</si>
  <si>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</si>
  <si>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</si>
  <si>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</si>
  <si>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</si>
  <si>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</si>
  <si>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</si>
  <si>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</si>
  <si>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</si>
  <si>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</si>
  <si>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</si>
  <si>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</si>
  <si>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</si>
  <si>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</si>
  <si>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</si>
  <si>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</si>
  <si>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</si>
  <si>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</si>
  <si>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</si>
  <si>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</si>
  <si>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</si>
  <si>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</si>
  <si>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</si>
  <si>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</si>
  <si>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</si>
  <si>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</si>
  <si>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</si>
  <si>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</si>
  <si>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</si>
  <si>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</si>
  <si>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</si>
  <si>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</si>
  <si>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</si>
  <si>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</si>
  <si>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</si>
  <si>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</si>
  <si>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</si>
  <si>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</si>
  <si>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</si>
  <si>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</si>
  <si>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</si>
  <si>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</si>
  <si>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</si>
  <si>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</si>
  <si>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</si>
  <si>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</si>
  <si>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</si>
  <si>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</si>
  <si>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</si>
  <si>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</si>
  <si>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</si>
  <si>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</si>
  <si>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</si>
  <si>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</si>
  <si>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</si>
  <si>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</si>
  <si>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</si>
  <si>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</si>
  <si>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</si>
  <si>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</si>
  <si>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</si>
  <si>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</si>
  <si>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</si>
  <si>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</si>
  <si>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</si>
  <si>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</si>
  <si>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</si>
  <si>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</si>
  <si>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</si>
  <si>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</si>
  <si>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</si>
  <si>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</si>
  <si>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</si>
  <si>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</si>
  <si>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</si>
  <si>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</si>
  <si>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</si>
  <si>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</si>
  <si>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</si>
  <si>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</si>
  <si>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</si>
  <si>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</si>
  <si>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</si>
  <si>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</si>
  <si>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</si>
  <si>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</si>
  <si>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</si>
  <si>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</si>
  <si>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</si>
  <si>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</si>
  <si>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</si>
  <si>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</si>
  <si>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</si>
  <si>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</si>
  <si>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</si>
  <si>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</si>
  <si>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</si>
  <si>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</si>
  <si>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</si>
  <si>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</si>
  <si>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</si>
  <si>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</si>
  <si>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</si>
  <si>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</si>
  <si>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</si>
  <si>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</si>
  <si>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</si>
  <si>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</si>
  <si>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</si>
  <si>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</si>
  <si>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</si>
  <si>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</si>
  <si>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</si>
  <si>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</si>
  <si>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</si>
  <si>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</si>
  <si>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</si>
  <si>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</si>
  <si>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</si>
  <si>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</si>
  <si>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</si>
  <si>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</si>
  <si>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</si>
  <si>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</si>
  <si>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</si>
  <si>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</si>
  <si>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</si>
  <si>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</si>
  <si>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</si>
  <si>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</si>
  <si>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</si>
  <si>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</si>
  <si>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</si>
  <si>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</si>
  <si>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</si>
  <si>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</si>
  <si>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</si>
  <si>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</si>
  <si>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</si>
  <si>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</si>
  <si>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</si>
  <si>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</si>
  <si>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</si>
  <si>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</si>
  <si>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</si>
  <si>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</si>
  <si>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</si>
  <si>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</si>
  <si>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</si>
  <si>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</si>
  <si>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</si>
  <si>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</si>
  <si>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</si>
  <si>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</si>
  <si>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</si>
  <si>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</si>
  <si>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</si>
  <si>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</si>
  <si>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</si>
  <si>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</si>
  <si>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</si>
  <si>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</si>
  <si>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</si>
  <si>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</si>
  <si>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</si>
  <si>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</si>
  <si>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</si>
  <si>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</si>
  <si>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</si>
  <si>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</si>
  <si>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</si>
  <si>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</si>
  <si>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</si>
  <si>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</si>
  <si>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</si>
  <si>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</si>
  <si>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</si>
  <si>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</si>
  <si>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</si>
  <si>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</si>
  <si>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</si>
  <si>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</si>
  <si>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</si>
  <si>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</si>
  <si>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</si>
  <si>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</si>
  <si>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</si>
  <si>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</si>
  <si>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</si>
  <si>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</si>
  <si>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</si>
  <si>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</si>
  <si>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</si>
  <si>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</si>
  <si>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</si>
  <si>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</si>
  <si>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</si>
  <si>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</si>
  <si>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</si>
  <si>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</si>
  <si>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</si>
  <si>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</si>
  <si>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</si>
  <si>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</si>
  <si>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</si>
  <si>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</si>
  <si>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</si>
  <si>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</si>
  <si>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</si>
  <si>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</si>
  <si>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</si>
  <si>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</si>
  <si>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</si>
  <si>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</si>
  <si>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</si>
  <si>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</si>
  <si>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</si>
  <si>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</si>
  <si>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</si>
  <si>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</si>
  <si>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</si>
  <si>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</si>
  <si>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</si>
  <si>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</si>
  <si>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</si>
  <si>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</si>
  <si>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</si>
  <si>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</si>
  <si>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</si>
  <si>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</si>
  <si>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</si>
  <si>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</si>
  <si>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</si>
  <si>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</si>
  <si>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</si>
  <si>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</si>
  <si>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</si>
  <si>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</si>
  <si>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</si>
  <si>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</si>
  <si>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</si>
  <si>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</si>
  <si>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</si>
  <si>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</si>
  <si>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</si>
  <si>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</si>
  <si>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</si>
  <si>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</si>
  <si>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</si>
  <si>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</si>
  <si>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</si>
  <si>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</si>
  <si>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</si>
  <si>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</si>
  <si>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</si>
  <si>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</si>
  <si>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</si>
  <si>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</si>
  <si>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</si>
  <si>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</si>
  <si>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</si>
  <si>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</si>
  <si>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</si>
  <si>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</si>
  <si>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</si>
  <si>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</si>
  <si>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</si>
  <si>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</si>
  <si>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</si>
  <si>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</si>
  <si>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</si>
  <si>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</si>
  <si>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</si>
  <si>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</si>
  <si>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</si>
  <si>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</si>
  <si>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</si>
  <si>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</si>
  <si>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</si>
  <si>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</si>
  <si>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</si>
  <si>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</si>
  <si>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</si>
  <si>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</si>
  <si>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</si>
  <si>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</si>
  <si>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</si>
  <si>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</si>
  <si>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</si>
  <si>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</si>
  <si>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</si>
  <si>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</si>
  <si>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</si>
  <si>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</si>
  <si>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</si>
  <si>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</si>
  <si>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</si>
  <si>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</si>
  <si>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</si>
  <si>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</si>
  <si>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</si>
  <si>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</si>
  <si>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</si>
  <si>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</si>
  <si>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</si>
  <si>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</si>
  <si>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</si>
  <si>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</si>
  <si>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</si>
  <si>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</si>
  <si>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</si>
  <si>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</si>
  <si>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</si>
  <si>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</si>
  <si>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</si>
  <si>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</si>
  <si>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</si>
  <si>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</si>
  <si>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</si>
  <si>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</si>
  <si>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</si>
  <si>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</si>
  <si>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</si>
  <si>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</si>
  <si>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</si>
  <si>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</si>
  <si>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</si>
  <si>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</si>
  <si>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</si>
  <si>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</si>
  <si>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</si>
  <si>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</si>
  <si>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</si>
  <si>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</si>
  <si>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</si>
  <si>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</si>
  <si>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</si>
  <si>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</si>
  <si>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</si>
  <si>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</si>
  <si>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</si>
  <si>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</si>
  <si>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</si>
  <si>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</si>
  <si>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</si>
  <si>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</si>
  <si>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</si>
  <si>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</si>
  <si>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</si>
  <si>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</si>
  <si>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</si>
  <si>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</si>
  <si>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</si>
  <si>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</si>
  <si>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</si>
  <si>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</si>
  <si>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</si>
  <si>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</si>
  <si>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</si>
  <si>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</si>
  <si>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</si>
  <si>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</si>
  <si>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</si>
  <si>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</si>
  <si>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</si>
  <si>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</si>
  <si>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</si>
  <si>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</si>
  <si>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</si>
  <si>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</si>
  <si>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</si>
  <si>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</si>
  <si>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</si>
  <si>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</si>
  <si>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</si>
  <si>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</si>
  <si>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</si>
  <si>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</si>
  <si>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</si>
  <si>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</si>
  <si>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</si>
  <si>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</si>
  <si>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</si>
  <si>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</si>
  <si>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</si>
  <si>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</si>
  <si>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</si>
  <si>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</si>
  <si>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</si>
  <si>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</si>
  <si>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</si>
  <si>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</si>
  <si>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</si>
  <si>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</si>
  <si>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</si>
  <si>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</si>
  <si>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</si>
  <si>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</si>
  <si>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</si>
  <si>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</si>
  <si>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</si>
  <si>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</si>
  <si>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</si>
  <si>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</si>
  <si>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</si>
  <si>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</si>
  <si>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</si>
  <si>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</si>
  <si>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</si>
  <si>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</si>
  <si>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</si>
  <si>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</si>
  <si>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</si>
  <si>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</si>
  <si>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</si>
  <si>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</si>
  <si>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</si>
  <si>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</si>
  <si>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</si>
  <si>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</si>
  <si>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</si>
  <si>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</si>
  <si>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</si>
  <si>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</si>
  <si>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</si>
  <si>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</si>
  <si>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</si>
  <si>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</si>
  <si>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</si>
  <si>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</si>
  <si>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</si>
  <si>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</si>
  <si>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</si>
  <si>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</si>
  <si>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</si>
  <si>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</si>
  <si>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</si>
  <si>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</si>
  <si>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</si>
  <si>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</si>
  <si>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</si>
  <si>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</si>
  <si>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</si>
  <si>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</si>
  <si>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</si>
  <si>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</si>
  <si>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</si>
  <si>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</si>
  <si>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</si>
  <si>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</si>
  <si>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</si>
  <si>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</si>
  <si>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</si>
  <si>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</si>
  <si>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</si>
  <si>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</si>
  <si>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</si>
  <si>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</si>
  <si>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</si>
  <si>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</si>
  <si>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</si>
  <si>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</si>
  <si>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</si>
  <si>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</si>
  <si>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</si>
  <si>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</si>
  <si>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</si>
  <si>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</si>
  <si>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</si>
  <si>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</si>
  <si>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</si>
  <si>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</si>
  <si>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</si>
  <si>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</si>
  <si>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</si>
  <si>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</si>
  <si>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</si>
  <si>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</si>
  <si>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</si>
  <si>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</si>
  <si>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</si>
  <si>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</si>
  <si>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</si>
  <si>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</si>
  <si>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</si>
  <si>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</si>
  <si>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</si>
  <si>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</si>
  <si>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</si>
  <si>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</si>
  <si>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</si>
  <si>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</si>
  <si>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</si>
  <si>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</si>
  <si>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</si>
  <si>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</si>
  <si>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</si>
  <si>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</si>
  <si>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</si>
  <si>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</si>
  <si>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</si>
  <si>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</si>
  <si>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</si>
  <si>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</si>
  <si>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</si>
  <si>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</si>
  <si>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</si>
  <si>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</si>
  <si>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</si>
  <si>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</si>
  <si>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</si>
  <si>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</si>
  <si>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</si>
  <si>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</si>
  <si>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</si>
  <si>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</si>
  <si>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</si>
  <si>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</si>
  <si>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</si>
  <si>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</si>
  <si>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</si>
  <si>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</si>
  <si>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</si>
  <si>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</si>
  <si>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</si>
  <si>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</si>
  <si>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</si>
  <si>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</si>
  <si>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</si>
  <si>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</si>
  <si>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</si>
  <si>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</si>
  <si>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</si>
  <si>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</si>
  <si>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</si>
  <si>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</si>
  <si>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</si>
  <si>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</si>
  <si>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</si>
  <si>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</si>
  <si>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</si>
  <si>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</si>
  <si>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</si>
  <si>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</si>
  <si>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</si>
  <si>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</si>
  <si>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</si>
  <si>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</si>
  <si>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</si>
  <si>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</si>
  <si>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</si>
  <si>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</si>
  <si>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</si>
  <si>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</si>
  <si>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</si>
  <si>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</si>
  <si>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</si>
  <si>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</si>
  <si>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</si>
  <si>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</si>
  <si>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</si>
  <si>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</si>
  <si>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</si>
  <si>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</si>
  <si>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</si>
  <si>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</si>
  <si>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</si>
  <si>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</si>
  <si>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</si>
  <si>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</si>
  <si>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</si>
  <si>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</si>
  <si>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</si>
  <si>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</si>
  <si>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</si>
  <si>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</si>
  <si>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</si>
  <si>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</si>
  <si>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</si>
  <si>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</si>
  <si>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</si>
  <si>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</si>
  <si>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</si>
  <si>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</si>
  <si>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</si>
  <si>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</si>
  <si>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</si>
  <si>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</si>
  <si>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</si>
  <si>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</si>
  <si>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</si>
  <si>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</si>
  <si>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</si>
  <si>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</si>
  <si>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</si>
  <si>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</si>
  <si>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</si>
  <si>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</si>
  <si>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</si>
  <si>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</si>
  <si>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</si>
  <si>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</si>
  <si>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</si>
  <si>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</si>
  <si>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</si>
  <si>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</si>
  <si>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</si>
  <si>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</si>
  <si>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</si>
  <si>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</si>
  <si>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</si>
  <si>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</si>
  <si>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</si>
  <si>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</si>
  <si>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</si>
  <si>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</si>
  <si>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</si>
  <si>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</si>
  <si>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</si>
  <si>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</si>
  <si>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</si>
  <si>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</si>
  <si>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</si>
  <si>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</si>
  <si>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</si>
  <si>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</si>
  <si>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</si>
  <si>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</si>
  <si>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</si>
  <si>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</si>
  <si>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</si>
  <si>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</si>
  <si>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</si>
  <si>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</si>
  <si>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</si>
  <si>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</si>
  <si>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</si>
  <si>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</si>
  <si>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</si>
  <si>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</si>
  <si>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</si>
  <si>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</si>
  <si>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</si>
  <si>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</si>
  <si>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</si>
  <si>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</si>
  <si>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</si>
  <si>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</si>
  <si>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</si>
  <si>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</si>
  <si>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</si>
  <si>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</si>
  <si>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</si>
  <si>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</si>
  <si>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</si>
  <si>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</si>
  <si>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</si>
  <si>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</si>
  <si>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</si>
  <si>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</si>
  <si>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</si>
  <si>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</si>
  <si>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</si>
  <si>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</si>
  <si>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</si>
  <si>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</si>
  <si>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</si>
  <si>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</si>
  <si>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</si>
  <si>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</si>
  <si>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</si>
  <si>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</si>
  <si>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</si>
  <si>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</si>
  <si>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</si>
  <si>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</si>
  <si>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</si>
  <si>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</si>
  <si>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</si>
  <si>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</si>
  <si>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</si>
  <si>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</si>
  <si>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</si>
  <si>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</si>
  <si>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</si>
  <si>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</si>
  <si>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</si>
  <si>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</si>
  <si>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</si>
  <si>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</si>
  <si>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</si>
  <si>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</si>
  <si>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</si>
  <si>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</si>
  <si>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</si>
  <si>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</si>
  <si>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</si>
  <si>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</si>
  <si>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</si>
  <si>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</si>
  <si>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</si>
  <si>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</si>
  <si>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</si>
  <si>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</si>
  <si>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</si>
  <si>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</si>
  <si>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</si>
  <si>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</si>
  <si>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</si>
  <si>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</si>
  <si>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</si>
  <si>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</si>
  <si>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</si>
  <si>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</si>
  <si>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</si>
  <si>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</si>
  <si>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</si>
  <si>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</si>
  <si>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</si>
  <si>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</si>
  <si>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</si>
  <si>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</si>
  <si>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</si>
  <si>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</si>
  <si>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</si>
  <si>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</si>
  <si>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</si>
  <si>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</si>
  <si>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</si>
  <si>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</si>
  <si>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</si>
  <si>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</si>
  <si>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</si>
  <si>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</si>
  <si>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</si>
  <si>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</si>
  <si>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</si>
  <si>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</si>
  <si>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</si>
  <si>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</si>
  <si>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</si>
  <si>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</si>
  <si>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</si>
  <si>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</si>
  <si>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</si>
  <si>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</si>
  <si>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</si>
  <si>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</si>
  <si>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</si>
  <si>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</si>
  <si>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</si>
  <si>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</si>
  <si>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</si>
  <si>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</si>
  <si>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</si>
  <si>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</si>
  <si>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</si>
  <si>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</si>
  <si>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</si>
  <si>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</si>
  <si>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</si>
  <si>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</si>
  <si>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</si>
  <si>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</si>
  <si>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</si>
  <si>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</si>
  <si>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</si>
  <si>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</si>
  <si>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</si>
  <si>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</si>
  <si>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</si>
  <si>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</si>
  <si>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</si>
  <si>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</si>
  <si>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</si>
  <si>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</si>
  <si>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</si>
  <si>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</si>
  <si>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</si>
  <si>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</si>
  <si>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</si>
  <si>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</si>
  <si>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</si>
  <si>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</si>
  <si>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</si>
  <si>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</si>
  <si>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</si>
  <si>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</si>
  <si>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</si>
  <si>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</si>
  <si>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</si>
  <si>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</si>
  <si>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</si>
  <si>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</si>
  <si>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</si>
  <si>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</si>
  <si>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</si>
  <si>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</si>
  <si>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</si>
  <si>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</si>
  <si>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</si>
  <si>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</si>
  <si>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</si>
  <si>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</si>
  <si>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</si>
  <si>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</si>
  <si>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</si>
  <si>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</si>
  <si>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</si>
  <si>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</si>
  <si>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</si>
  <si>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</si>
  <si>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</si>
  <si>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</si>
  <si>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</si>
  <si>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</si>
  <si>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</si>
  <si>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</si>
  <si>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</si>
  <si>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</si>
  <si>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</si>
  <si>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</si>
  <si>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</si>
  <si>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</si>
  <si>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</si>
  <si>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</si>
  <si>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</si>
  <si>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</si>
  <si>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</si>
  <si>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</si>
  <si>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</si>
  <si>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</si>
  <si>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</si>
  <si>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</si>
  <si>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</si>
  <si>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</si>
  <si>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</si>
  <si>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</si>
  <si>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</si>
  <si>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</si>
  <si>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</si>
  <si>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</si>
  <si>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</si>
  <si>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</si>
  <si>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</si>
  <si>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</si>
  <si>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</si>
  <si>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</si>
  <si>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</si>
  <si>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</si>
  <si>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</si>
  <si>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</si>
  <si>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</si>
  <si>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</si>
  <si>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</si>
  <si>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</si>
  <si>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</si>
  <si>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</si>
  <si>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</si>
  <si>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</si>
  <si>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</si>
  <si>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</si>
  <si>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</si>
  <si>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</si>
  <si>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</si>
  <si>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</si>
  <si>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</si>
  <si>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</si>
  <si>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</si>
  <si>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</si>
  <si>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</si>
  <si>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</si>
  <si>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</si>
  <si>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</si>
  <si>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</si>
  <si>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</si>
  <si>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</si>
  <si>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</si>
  <si>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</si>
  <si>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</si>
  <si>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</si>
  <si>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</si>
  <si>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</si>
  <si>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</si>
  <si>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</si>
  <si>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</si>
  <si>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</si>
  <si>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</si>
  <si>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</si>
  <si>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</si>
  <si>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</si>
  <si>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</si>
  <si>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</si>
  <si>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</si>
  <si>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</si>
  <si>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</si>
  <si>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</si>
  <si>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</si>
  <si>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</si>
  <si>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</si>
  <si>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</si>
  <si>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</si>
  <si>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</si>
  <si>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</si>
  <si>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</si>
  <si>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</si>
  <si>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</si>
  <si>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</si>
  <si>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</si>
  <si>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</si>
  <si>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</si>
  <si>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</si>
  <si>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</si>
  <si>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</si>
  <si>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</si>
  <si>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</si>
  <si>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</si>
  <si>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</si>
  <si>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</si>
  <si>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</si>
  <si>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</si>
  <si>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</si>
  <si>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</si>
  <si>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</si>
  <si>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</si>
  <si>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</si>
  <si>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</si>
  <si>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</si>
  <si>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</si>
  <si>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</si>
  <si>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</si>
  <si>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</si>
  <si>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</si>
  <si>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</si>
  <si>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</si>
  <si>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</si>
  <si>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</si>
  <si>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</si>
  <si>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</si>
  <si>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</si>
  <si>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</si>
  <si>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</si>
  <si>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</si>
  <si>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</si>
  <si>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</si>
  <si>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</si>
  <si>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</si>
  <si>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</si>
  <si>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</si>
  <si>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</si>
  <si>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</si>
  <si>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</si>
  <si>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</si>
  <si>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</si>
  <si>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</si>
  <si>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</si>
  <si>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</si>
  <si>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</si>
  <si>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</si>
  <si>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</si>
  <si>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</si>
  <si>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</si>
  <si>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</si>
  <si>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</si>
  <si>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</si>
  <si>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</si>
  <si>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</si>
  <si>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</si>
  <si>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</si>
  <si>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</si>
  <si>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</si>
  <si>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</si>
  <si>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</si>
  <si>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</si>
  <si>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</si>
  <si>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</si>
  <si>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</si>
  <si>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</si>
  <si>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</si>
  <si>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</si>
  <si>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</si>
  <si>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</si>
  <si>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</si>
  <si>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</si>
  <si>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</si>
  <si>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</si>
  <si>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</si>
  <si>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</si>
  <si>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</si>
  <si>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</si>
  <si>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</si>
  <si>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</si>
  <si>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</si>
  <si>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</si>
  <si>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</si>
  <si>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</si>
  <si>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ALAMBRADO EM MOURÕES DE CONCRETO, COM TELA DE ARAME GALVANIZADO (INCLUSIVE MURETA EM CONCRETO). AF_05/2018</t>
  </si>
  <si>
    <t>LIMPEZA MANUAL DE VEGETAÇÃO EM TERRENO COM ENXADA. AF_03/2024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</si>
  <si>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</si>
  <si>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</si>
  <si>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</si>
  <si>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</si>
  <si>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</si>
  <si>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</si>
  <si>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</si>
  <si>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</si>
  <si>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</si>
  <si>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</si>
  <si>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</si>
  <si>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</si>
  <si>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</si>
  <si>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</si>
  <si>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</si>
  <si>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</si>
  <si>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</si>
  <si>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</si>
  <si>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</si>
  <si>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</si>
  <si>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</si>
  <si>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</si>
  <si>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</si>
  <si>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</si>
  <si>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</si>
  <si>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</si>
  <si>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</si>
  <si>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</si>
  <si>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</si>
  <si>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</si>
  <si>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</si>
  <si>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</si>
  <si>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</si>
  <si>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</si>
  <si>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</si>
  <si>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</si>
  <si>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</si>
  <si>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</si>
  <si>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</si>
  <si>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</si>
  <si>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</si>
  <si>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</si>
  <si>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</si>
  <si>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</si>
  <si>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</si>
  <si>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</si>
  <si>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</si>
  <si>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</si>
  <si>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</si>
  <si>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</si>
  <si>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</si>
  <si>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</si>
  <si>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</si>
  <si>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</si>
  <si>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</si>
  <si>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</si>
  <si>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</si>
  <si>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</si>
  <si>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</si>
  <si>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</si>
  <si>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</si>
  <si>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</si>
  <si>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</si>
  <si>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</si>
  <si>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</si>
  <si>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</si>
  <si>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</si>
  <si>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</si>
  <si>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</si>
  <si>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</si>
  <si>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</si>
  <si>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</si>
  <si>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</si>
  <si>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</si>
  <si>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</si>
  <si>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</si>
  <si>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</si>
  <si>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</si>
  <si>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</si>
  <si>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</si>
  <si>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</si>
  <si>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</si>
  <si>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</si>
  <si>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</si>
  <si>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</si>
  <si>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</si>
  <si>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</si>
  <si>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</si>
  <si>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</si>
  <si>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</si>
  <si>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</si>
  <si>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</si>
  <si>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</si>
  <si>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</si>
  <si>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</si>
  <si>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</si>
  <si>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</si>
  <si>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</si>
  <si>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</si>
  <si>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</si>
  <si>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</si>
  <si>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</si>
  <si>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</si>
  <si>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</si>
  <si>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</si>
  <si>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</si>
  <si>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</si>
  <si>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</si>
  <si>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</si>
  <si>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</si>
  <si>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</si>
  <si>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</si>
  <si>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</si>
  <si>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</si>
  <si>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</si>
  <si>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</si>
  <si>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</si>
  <si>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</si>
  <si>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</si>
  <si>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</si>
  <si>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</si>
  <si>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</si>
  <si>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</si>
  <si>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</si>
  <si>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</si>
  <si>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</si>
  <si>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</si>
  <si>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</si>
  <si>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</si>
  <si>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</si>
  <si>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</si>
  <si>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</si>
  <si>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</si>
  <si>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</si>
  <si>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</si>
  <si>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</si>
  <si>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</si>
  <si>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</si>
  <si>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</si>
  <si>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</si>
  <si>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</si>
  <si>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</si>
  <si>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</si>
  <si>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</si>
  <si>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</si>
  <si>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</si>
  <si>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</si>
  <si>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</si>
  <si>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</si>
  <si>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</si>
  <si>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</si>
  <si>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</si>
  <si>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</si>
  <si>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</si>
  <si>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</si>
  <si>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</si>
  <si>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</si>
  <si>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</si>
  <si>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</si>
  <si>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</si>
  <si>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</si>
  <si>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</si>
  <si>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</si>
  <si>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</si>
  <si>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</si>
  <si>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</si>
  <si>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</si>
  <si>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</si>
  <si>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</si>
  <si>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</si>
  <si>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</si>
  <si>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</si>
  <si>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</si>
  <si>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</si>
  <si>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</si>
  <si>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</si>
  <si>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</si>
  <si>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</si>
  <si>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</si>
  <si>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</si>
  <si>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</si>
  <si>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</si>
  <si>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</si>
  <si>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</si>
  <si>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</si>
  <si>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</si>
  <si>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</si>
  <si>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</si>
  <si>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</si>
  <si>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</si>
  <si>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</si>
  <si>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</si>
  <si>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</si>
  <si>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</si>
  <si>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</si>
  <si>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</si>
  <si>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</si>
  <si>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</si>
  <si>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</si>
  <si>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</si>
  <si>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</si>
  <si>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</si>
  <si>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</si>
  <si>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</si>
  <si>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</si>
  <si>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</si>
  <si>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</si>
  <si>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</si>
  <si>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</si>
  <si>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</si>
  <si>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</si>
  <si>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</si>
  <si>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</si>
  <si>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</si>
  <si>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</si>
  <si>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</si>
  <si>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</si>
  <si>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</si>
  <si>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</si>
  <si>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</si>
  <si>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</si>
  <si>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</si>
  <si>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</si>
  <si>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</si>
  <si>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</si>
  <si>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</si>
  <si>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</si>
  <si>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</si>
  <si>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</si>
  <si>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</si>
  <si>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</si>
  <si>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</si>
  <si>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</si>
  <si>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</si>
  <si>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</si>
  <si>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</si>
  <si>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</si>
  <si>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</si>
  <si>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</si>
  <si>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</si>
  <si>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</si>
  <si>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</si>
  <si>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</si>
  <si>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</si>
  <si>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</si>
  <si>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</si>
  <si>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</si>
  <si>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</si>
  <si>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</si>
  <si>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</si>
  <si>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</si>
  <si>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</si>
  <si>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</si>
  <si>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</si>
  <si>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</si>
  <si>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</si>
  <si>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</si>
  <si>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</si>
  <si>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</si>
  <si>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</si>
  <si>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</si>
  <si>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</si>
  <si>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</si>
  <si>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</si>
  <si>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</si>
  <si>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</si>
  <si>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</si>
  <si>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</si>
  <si>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</si>
  <si>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</si>
  <si>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</si>
  <si>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</si>
  <si>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</si>
  <si>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</si>
  <si>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</si>
  <si>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</si>
  <si>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</si>
  <si>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</si>
  <si>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</si>
  <si>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</si>
  <si>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</si>
  <si>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</si>
  <si>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</si>
  <si>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</si>
  <si>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</si>
  <si>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</si>
  <si>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</si>
  <si>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</si>
  <si>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</si>
  <si>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</si>
  <si>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</si>
  <si>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</si>
  <si>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</si>
  <si>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</si>
  <si>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</si>
  <si>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</si>
  <si>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</si>
  <si>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</si>
  <si>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</si>
  <si>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</si>
  <si>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</si>
  <si>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</si>
  <si>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</si>
  <si>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</si>
  <si>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</si>
  <si>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</si>
  <si>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</si>
  <si>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</si>
  <si>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</si>
  <si>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</si>
  <si>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</si>
  <si>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</si>
  <si>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</si>
  <si>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</si>
  <si>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</si>
  <si>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</si>
  <si>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</si>
  <si>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</si>
  <si>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</si>
  <si>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</si>
  <si>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</si>
  <si>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</si>
  <si>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</si>
  <si>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</si>
  <si>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</si>
  <si>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</si>
  <si>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</si>
  <si>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</si>
  <si>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</si>
  <si>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</si>
  <si>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</si>
  <si>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</si>
  <si>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</si>
  <si>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</si>
  <si>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</si>
  <si>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</si>
  <si>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</si>
  <si>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</si>
  <si>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</si>
  <si>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</si>
  <si>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</si>
  <si>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</si>
  <si>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</si>
  <si>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</si>
  <si>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</si>
  <si>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</si>
  <si>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</si>
  <si>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</si>
  <si>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</si>
  <si>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</si>
  <si>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</si>
  <si>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</si>
  <si>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</si>
  <si>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</si>
  <si>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</si>
  <si>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</si>
  <si>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</si>
  <si>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</si>
  <si>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</si>
  <si>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</si>
  <si>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</si>
  <si>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Usina misturadora móvel de reciclagem a frio com sistema de espuma de asfalto - 129,40 kW</t>
  </si>
  <si>
    <t>E9231</t>
  </si>
  <si>
    <t>Maçarico lança-chamas a gás liquefeito de petróleo (GLP)</t>
  </si>
  <si>
    <t>E9259</t>
  </si>
  <si>
    <t>Ventilador centrífugo média pressão com capacidade de 38 m³/min - 2,21 kW</t>
  </si>
  <si>
    <t>E9260</t>
  </si>
  <si>
    <t>Detector de gases com bomba elétrica para espaço confinado</t>
  </si>
  <si>
    <t>E9261</t>
  </si>
  <si>
    <t>Equipamento de pintura com pistola airless - 0,90 kW</t>
  </si>
  <si>
    <t>E9262</t>
  </si>
  <si>
    <t>Escova rotativa com cerdas de aço para tratamento de superfície - 0,91 kW</t>
  </si>
  <si>
    <t>E9263</t>
  </si>
  <si>
    <t>Tripé com guincho para espaço confinado</t>
  </si>
  <si>
    <t>E9264</t>
  </si>
  <si>
    <t>Respirador purificador de ar motorizado</t>
  </si>
  <si>
    <t>E9265</t>
  </si>
  <si>
    <t>Respirador de adução de ar tipo linha de ar comprimido para jateamento</t>
  </si>
  <si>
    <t>E9267</t>
  </si>
  <si>
    <t>Exaustor centrífugo alta pressão com capacidade de 35 m³/min - 1,47 kW</t>
  </si>
  <si>
    <t>Compressor de ar respirável com capacidade de até 35 MPa e 3,58 l/s - 5,52 kW</t>
  </si>
  <si>
    <t>Fresadora a frio - 455 kW</t>
  </si>
  <si>
    <t>Minicarregadeira de pneus com vassoura de 1,68 m - 45,50 kW</t>
  </si>
  <si>
    <t>Caminhão basculante para concreto com capacidade de 7 m³ - 210 kW</t>
  </si>
  <si>
    <t>Caminhão plataforma 8 x 4, PBT 29.000 kg e distância entre eixos 4,6 m - 210 kW - motorista de caminhão</t>
  </si>
  <si>
    <t>Caminhão basculante com caçamba estanque com capacidade de 14 m³ - 210 kW</t>
  </si>
  <si>
    <t>Caminhão basculante com capacidade de 10 m³ - 210 kW</t>
  </si>
  <si>
    <t>Caminhão basculante com capacidade de 14 m³ - 210 kW</t>
  </si>
  <si>
    <t xml:space="preserve">Servente </t>
  </si>
  <si>
    <t>EXTRA</t>
  </si>
  <si>
    <t>PLANILHA ORÇAMENTÁRIA - TRECHO 2</t>
  </si>
  <si>
    <t>Dobramento de chapas metálicas com espessuras de até 10 mm</t>
  </si>
  <si>
    <t>Perfuração de chapas metálicas com espessura de até 3 mm - D = 25 mm</t>
  </si>
  <si>
    <t>Caixa coletora de sarjeta - CCS 200-60 A - com grelha de concreto - areia e brita comerciais</t>
  </si>
  <si>
    <t>Caixa coletora de sarjeta - CCS 200-60 A - com grelha de concreto - areia extraída e brita produzida</t>
  </si>
  <si>
    <t>Caixa coletora de sarjeta - CCS 200-60 B - com grelha de aço - areia e brita comerciais</t>
  </si>
  <si>
    <t>Caixa coletora de sarjeta - CCS 200-60 B - com grelha de aço - areia extraída e brita produzida</t>
  </si>
  <si>
    <t>Caixa coletora de sarjeta - CCS 200-80 A - com grelha de concreto - areia e brita comerciais</t>
  </si>
  <si>
    <t>Caixa coletora de sarjeta - CCS 200-80 A - com grelha de concreto - areia extraída e brita produzida</t>
  </si>
  <si>
    <t>Caixa coletora de sarjeta - CCS 200-80 B - com grelha de aço - areia e brita comerciais</t>
  </si>
  <si>
    <t>Caixa coletora de sarjeta - CCS 200-80 B - com grelha de aço - areia extraída e brita produzida</t>
  </si>
  <si>
    <t>Caixa coletora de sarjeta - CCS 250-100 A - com grelha de concreto - areia e brita comerciais</t>
  </si>
  <si>
    <t>Caixa coletora de sarjeta - CCS 250-100 A - com grelha de concreto - areia extraída e brita produzida</t>
  </si>
  <si>
    <t>Caixa coletora de sarjeta - CCS 250-100 B - com grelha de aço - areia e brita comerciais</t>
  </si>
  <si>
    <t>Caixa coletora de sarjeta - CCS 250-100 B - com grelha de aço - areia extraída e brita produzida</t>
  </si>
  <si>
    <t>Caixa coletora de sarjeta - CCS 250-120 A - com grelha de concreto - areia e brita comerciais</t>
  </si>
  <si>
    <t>Caixa coletora de sarjeta - CCS 250-120 A - com grelha de concreto - areia extraída e brita produzida</t>
  </si>
  <si>
    <t>Caixa coletora de sarjeta - CCS 250-120 B - com grelha de aço - areia e brita comerciais</t>
  </si>
  <si>
    <t>Caixa coletora de sarjeta - CCS 250-120 B - com grelha de aço - areia extraída e brita produzida</t>
  </si>
  <si>
    <t>Caixa coletora de sarjeta - CCS 250-60 A - com grelha de concreto - areia e brita comerciais</t>
  </si>
  <si>
    <t>Caixa coletora de sarjeta - CCS 250-60 A - com grelha de concreto - areia extraída e brita produzida</t>
  </si>
  <si>
    <t>Caixa coletora de sarjeta - CCS 250-60 B - com grelha de aço - areia e brita comerciais</t>
  </si>
  <si>
    <t>Caixa coletora de sarjeta - CCS 250-60 B - com grelha de aço - areia extraída e brita produzida</t>
  </si>
  <si>
    <t>Caixa coletora de sarjeta - CCS 250-80 A - com grelha de concreto - areia e brita comerciais</t>
  </si>
  <si>
    <t>Caixa coletora de sarjeta - CCS 250-80 A - com grelha de concreto - areia extraída e brita produzida</t>
  </si>
  <si>
    <t>Caixa coletora de sarjeta - CCS 250-80 B - com grelha de aço - areia e brita comerciais</t>
  </si>
  <si>
    <t>Caixa coletora de sarjeta - CCS 250-80 B - com grelha de aço - areia extraída e brita produzida</t>
  </si>
  <si>
    <t>Caixa coletora de sarjeta - CCS 300-100 A - com grelha de concreto - areia e brita comerciais</t>
  </si>
  <si>
    <t>Caixa coletora de sarjeta - CCS 300-100 A - com grelha de concreto - areia extraída e brita produzida</t>
  </si>
  <si>
    <t>Caixa coletora de sarjeta - CCS 300-100 B - com grelha de aço - areia e brita comerciais</t>
  </si>
  <si>
    <t>Caixa coletora de sarjeta - CCS 300-100 B - com grelha de aço - areia extraída e brita produzida</t>
  </si>
  <si>
    <t>Caixa coletora de sarjeta - CCS 300-120 A - com grelha de concreto - areia e brita comerciais</t>
  </si>
  <si>
    <t>Caixa coletora de sarjeta - CCS 300-120 A - com grelha de concreto - areia extraída e brita produzida</t>
  </si>
  <si>
    <t>Caixa coletora de sarjeta - CCS 300-120 B - com grelha de aço - areia e brita comerciais</t>
  </si>
  <si>
    <t>Caixa coletora de sarjeta - CCS 300-120 B - com grelha de aço - areia extraída e brita produzida</t>
  </si>
  <si>
    <t>Caixa coletora de sarjeta - CCS 300-60 A - com grelha de concreto - areia e brita comerciais</t>
  </si>
  <si>
    <t>Caixa coletora de sarjeta - CCS 300-60 A - com grelha de concreto - areia extraída e brita produzida</t>
  </si>
  <si>
    <t>Caixa coletora de sarjeta - CCS 300-60 B - com grelha de aço - areia e brita comerciais</t>
  </si>
  <si>
    <t>Caixa coletora de sarjeta - CCS 300-60 B - com grelha de aço - areia extraída e brita produzida</t>
  </si>
  <si>
    <t>Caixa coletora de sarjeta - CCS 300-80 A - com grelha de concreto - areia e brita comerciais</t>
  </si>
  <si>
    <t>Caixa coletora de sarjeta - CCS 300-80 A - com grelha de concreto - areia extraída e brita produzida</t>
  </si>
  <si>
    <t>Caixa coletora de sarjeta - CCS 300-80 B - com grelha de aço - areia e brita comerciais</t>
  </si>
  <si>
    <t>Caixa coletora de sarjeta - CCS 300-80 B - com grelha de aço - areia extraída e brita produzida</t>
  </si>
  <si>
    <t>Caixa coletora de sarjeta - CCS 350-100 A - com grelha de concreto - areia e brita comerciais</t>
  </si>
  <si>
    <t>Caixa coletora de sarjeta - CCS 350-100 A - com grelha de concreto - areia extraída e brita produzida</t>
  </si>
  <si>
    <t>Caixa coletora de sarjeta - CCS 350-100 B - com grelha de aço - areia e brita comerciais</t>
  </si>
  <si>
    <t>Caixa coletora de sarjeta - CCS 350-100 B - com grelha de aço - areia extraída e brita produzida</t>
  </si>
  <si>
    <t>Caixa coletora de sarjeta - CCS 350-120 A - com grelha de concreto - areia e brita comerciais</t>
  </si>
  <si>
    <t>Caixa coletora de sarjeta - CCS 350-120 A - com grelha de concreto - areia extraída e brita produzida</t>
  </si>
  <si>
    <t>Caixa coletora de sarjeta - CCS 350-120 B - com grelha de aço - areia e brita comerciais</t>
  </si>
  <si>
    <t>Caixa coletora de sarjeta - CCS 350-120 B - com grelha de aço - areia extraída e brita produzida</t>
  </si>
  <si>
    <t>Caixa coletora de sarjeta - CCS 350-60 A - com grelha de concreto - areia e brita comerciais</t>
  </si>
  <si>
    <t>Caixa coletora de sarjeta - CCS 350-60 A - com grelha de concreto - areia extraída e brita produzida</t>
  </si>
  <si>
    <t>Caixa coletora de sarjeta - CCS 350-60 B - com grelha de aço - areia e brita comerciais</t>
  </si>
  <si>
    <t>Caixa coletora de sarjeta - CCS 350-60 B - com grelha de aço - areia extraída e brita produzida</t>
  </si>
  <si>
    <t>Caixa coletora de sarjeta - CCS 350-80 A - com grelha de concreto - areia e brita comerciais</t>
  </si>
  <si>
    <t>Caixa coletora de sarjeta - CCS 350-80 A - com grelha de concreto - areia extraída e brita produzida</t>
  </si>
  <si>
    <t>Caixa coletora de sarjeta - CCS 350-80 B - com grelha de aço - areia e brita comerciais</t>
  </si>
  <si>
    <t>Caixa coletora de sarjeta - CCS 350-80 B - com grelha de aço - areia extraída e brita produzida</t>
  </si>
  <si>
    <t>Caixa coletora de sarjeta - CCS 400-100 A - com grelha de concreto - areia e brita comerciais</t>
  </si>
  <si>
    <t>Caixa coletora de sarjeta - CCS 400-100 A - com grelha de concreto - areia extraída e brita produzida</t>
  </si>
  <si>
    <t>Caixa coletora de sarjeta - CCS 400-100 B - com grelha de aço - areia e brita comerciais</t>
  </si>
  <si>
    <t>Caixa coletora de sarjeta - CCS 400-100 B - com grelha de aço - areia extraída e brita produzida</t>
  </si>
  <si>
    <t>Caixa coletora de sarjeta - CCS 400-120 A - com grelha de concreto - areia e brita comerciais</t>
  </si>
  <si>
    <t>Caixa coletora de sarjeta - CCS 400-120 A - com grelha de concreto - areia extraída e brita produzida</t>
  </si>
  <si>
    <t>Caixa coletora de sarjeta - CCS 400-120 B - com grelha de aço - areia e brita comerciais</t>
  </si>
  <si>
    <t>Caixa coletora de sarjeta - CCS 400-120 B - com grelha de aço - areia extraída e brita produzida</t>
  </si>
  <si>
    <t>Caixa coletora de sarjeta - CCS 400-60 A - com grelha de concreto - areia e brita comerciais</t>
  </si>
  <si>
    <t>Caixa coletora de sarjeta - CCS 400-60 A - com grelha de concreto - areia extraída e brita produzida</t>
  </si>
  <si>
    <t>Caixa coletora de sarjeta - CCS 400-60 B - com grelha de aço - areia e brita comerciais</t>
  </si>
  <si>
    <t>Caixa coletora de sarjeta - CCS 400-60 B - com grelha de aço - areia extraída e brita produzida</t>
  </si>
  <si>
    <t>Caixa coletora de sarjeta - CCS 400-80 A - com grelha de concreto - areia e brita comerciais</t>
  </si>
  <si>
    <t>Caixa coletora de sarjeta - CCS 400-80 A - com grelha de concreto - areia extraída e brita produzida</t>
  </si>
  <si>
    <t>Caixa coletora de sarjeta - CCS 400-80 B - com grelha de aço - areia e brita comerciais</t>
  </si>
  <si>
    <t>Caixa coletora de sarjeta - CCS 400-80 B - com grelha de aço - areia extraída e brita produzida</t>
  </si>
  <si>
    <t>Descida d'água de aterros em degraus - DAD 110-26 - areia e brita comerciais</t>
  </si>
  <si>
    <t>Descida d'água de aterros em degraus - DAD 110-26 - areia extraída e brita produzida</t>
  </si>
  <si>
    <t>Descida d'água de aterros em degraus - DAD 125-30 - areia e brita comerciais</t>
  </si>
  <si>
    <t>Descida d'água de aterros em degraus - DAD 125-30 - areia extraída e brita produzida</t>
  </si>
  <si>
    <t>Descida d'água de aterros em degraus - DAD 170-35 - areia e brita comerciais</t>
  </si>
  <si>
    <t>Descida d'água de aterros em degraus - DAD 170-35 - areia extraída e brita produzida</t>
  </si>
  <si>
    <t>Descida d'água de aterros em degraus - DAD 200-40 - areia e brita comerciais</t>
  </si>
  <si>
    <t>Descida d'água de aterros em degraus - DAD 200-40 - areia extraída e brita produzida</t>
  </si>
  <si>
    <t>Descida d'água de aterros em degraus - DAD 240-54 - areia e brita comerciais</t>
  </si>
  <si>
    <t>Descida d'água de aterros em degraus - DAD 240-54 - areia extraída e brita produzida</t>
  </si>
  <si>
    <t>Descida d'água de aterros em degraus - DAD 320-35 - areia e brita comerciais</t>
  </si>
  <si>
    <t>Descida d'água de aterros em degraus - DAD 320-35 - areia extraída e brita produzida</t>
  </si>
  <si>
    <t>Descida d'água de aterros em degraus - DAD 370-45 - areia e brita comerciais</t>
  </si>
  <si>
    <t>Descida d'água de aterros em degraus - DAD 370-45 - areia extraída e brita produzida</t>
  </si>
  <si>
    <t>Descida d'água de aterros em degraus - DAD 435-55 - areia e brita comerciais</t>
  </si>
  <si>
    <t>Descida d'água de aterros em degraus - DAD 435-55 - areia extraída e brita produzida</t>
  </si>
  <si>
    <t>Descida d'água de aterros em degraus - DAD 470-35 - areia e brita comerciais</t>
  </si>
  <si>
    <t>Descida d'água de aterros em degraus - DAD 470-35 - areia extraída e brita produzida</t>
  </si>
  <si>
    <t>Descida d'água de aterros em degraus - DAD 60-36 - areia e brita comerciais</t>
  </si>
  <si>
    <t>Descida d'água de aterros em degraus - DAD 60-36 - areia extraída e brita produzida</t>
  </si>
  <si>
    <t>Descida d'água de aterros em degraus - DAD 608-50 - areia e brita comerciais</t>
  </si>
  <si>
    <t>Descida d'água de aterros em degraus - DAD 608-50 - areia extraída e brita produzida</t>
  </si>
  <si>
    <t>Descida d'água de aterros tipo rápido - DAR 40-20 - areia e brita comerciais</t>
  </si>
  <si>
    <t>Descida d'água de aterros tipo rápido - DAR 40-20 - areia extraída e brita produzida</t>
  </si>
  <si>
    <t>Descida d'água de aterros tipo rápido - DAR 60-30 - areia e brita comerciais</t>
  </si>
  <si>
    <t>Descida d'água de aterros tipo rápido - DAR 60-30 - areia extraída e brita produzida</t>
  </si>
  <si>
    <t>Descida d'água de cortes em degraus - DCD 100-50 - areia e brita comerciais</t>
  </si>
  <si>
    <t>Descida d'água de cortes em degraus - DCD 100-50 - areia extraída e brita produzida</t>
  </si>
  <si>
    <t>Descida d'água de cortes em degraus - DCD 40-40 - areia e brita comerciais</t>
  </si>
  <si>
    <t>Descida d'água de cortes em degraus - DCD 40-40 - areia extraída e brita produzida</t>
  </si>
  <si>
    <t>Descida d'água de cortes em degraus - DCD 60-30 - areia e brita comerciais</t>
  </si>
  <si>
    <t>Descida d'água de cortes em degraus - DCD 60-30 - areia extraída e brita produzida</t>
  </si>
  <si>
    <t>Descida d'água de cortes em degraus - DCD 80-40 - areia e brita comerciais</t>
  </si>
  <si>
    <t>Descida d'água de cortes em degraus - DCD 80-40 - areia extraída e brita produzida</t>
  </si>
  <si>
    <t>Dissipador de energia - DEB 180-263 - areia extraída e brita e pedra de mão produzidas</t>
  </si>
  <si>
    <t>Dissipador de energia - DEB 180-263 - areia, brita e pedra de mão comerciais</t>
  </si>
  <si>
    <t>Dissipador de energia - DEB 240-316 - areia extraída e brita e pedra de mão produzidas</t>
  </si>
  <si>
    <t>Dissipador de energia - DEB 240-316 - areia, brita e pedra de mão comerciais</t>
  </si>
  <si>
    <t>Dissipador de energia - DEB 300-366 - areia extraída e brita e pedra de mão produzidas</t>
  </si>
  <si>
    <t>Dissipador de energia - DEB 300-366 - areia, brita e pedra de mão comerciais</t>
  </si>
  <si>
    <t>Dissipador de energia - DEB 300-511 - areia extraída e brita e pedra de mão produzidas</t>
  </si>
  <si>
    <t>Dissipador de energia - DEB 300-511 - areia, brita e pedra de mão comerciais</t>
  </si>
  <si>
    <t>Dissipador de energia - DEB 300-666 - areia extraída e brita e pedra de mão produzidas</t>
  </si>
  <si>
    <t>Dissipador de energia - DEB 300-666 - areia, brita e pedra de mão comerciais</t>
  </si>
  <si>
    <t>Dissipador de energia - DEB 360-414 - areia extraída e brita e pedra de mão produzidas</t>
  </si>
  <si>
    <t>Dissipador de energia - DEB 360-414 - areia, brita e pedra de mão comerciais</t>
  </si>
  <si>
    <t>Dissipador de energia - DEB 360-584 - areia extraída e brita e pedra de mão produzidas</t>
  </si>
  <si>
    <t>Dissipador de energia - DEB 360-584 - areia, brita e pedra de mão comerciais</t>
  </si>
  <si>
    <t>Dissipador de energia - DEB 360-754 - areia extraída e brita e pedra de mão produzidas</t>
  </si>
  <si>
    <t>Dissipador de energia - DEB 360-754 - areia, brita e pedra de mão comerciais</t>
  </si>
  <si>
    <t>Dissipador de energia - DEB 450-551 - areia extraída e brita e pedra de mão produzidas</t>
  </si>
  <si>
    <t>Dissipador de energia - DEB 450-551 - areia, brita e pedra de mão comerciais</t>
  </si>
  <si>
    <t>Dissipador de energia - DEB 450-746 - areia extraída e brita e pedra de mão produzidas</t>
  </si>
  <si>
    <t>Dissipador de energia - DEB 450-746 - areia, brita e pedra de mão comerciais</t>
  </si>
  <si>
    <t>Dissipador de energia - DEB 450-956 - areia extraída e brita e pedra de mão produzidas</t>
  </si>
  <si>
    <t>Dissipador de energia - DEB 450-956 - areia, brita e pedra de mão comerciais</t>
  </si>
  <si>
    <t>Dissipador de energia - DED 01 A - areia extraída e brita e pedra de mão produzidas</t>
  </si>
  <si>
    <t>Dissipador de energia - DED 01 A - areia, brita e pedra de mão comerciais</t>
  </si>
  <si>
    <t>Dissipador de energia - DED 01 B - areia e brita comerciais</t>
  </si>
  <si>
    <t>Dissipador de energia - DED 01 B - areia extraída e brita produzida</t>
  </si>
  <si>
    <t>Dissipador de energia - DED 02 A - areia extraída e brita e pedra de mão produzidas</t>
  </si>
  <si>
    <t>Dissipador de energia - DED 02 A - areia, brita e pedra de mão comerciais</t>
  </si>
  <si>
    <t>Dissipador de energia - DED 02 B - areia e brita comerciais</t>
  </si>
  <si>
    <t>Dissipador de energia - DED 02 B - areia extraída e brita produzida</t>
  </si>
  <si>
    <t>Dissipador de energia - DED 03 A - areia extraída e brita e pedra de mão produzidas</t>
  </si>
  <si>
    <t>Dissipador de energia - DED 03 A - areia, brita e pedra de mão comerciais</t>
  </si>
  <si>
    <t>Dissipador de energia - DED 03 B - areia e brita comerciais</t>
  </si>
  <si>
    <t>Dissipador de energia - DED 03 B - areia extraída e brita produzida</t>
  </si>
  <si>
    <t>Dissipador de energia - DED 04 A - areia extraída e brita e pedra de mão produzidas</t>
  </si>
  <si>
    <t>Dissipador de energia - DED 04 A - areia, brita e pedra de mão comerciais</t>
  </si>
  <si>
    <t>Dissipador de energia - DED 04 B - areia e brita comerciais</t>
  </si>
  <si>
    <t>Dissipador de energia - DED 04 B - areia extraída e brita produzida</t>
  </si>
  <si>
    <t>Dissipador de energia - DED 05 A - areia extraída e brita e pedra de mão produzidas</t>
  </si>
  <si>
    <t>Dissipador de energia - DED 05 A - areia, brita e pedra de mão comerciais</t>
  </si>
  <si>
    <t>Dissipador de energia - DED 05 B - areia e brita comerciais</t>
  </si>
  <si>
    <t>Dissipador de energia - DED 05 B - areia extraída e brita produzida</t>
  </si>
  <si>
    <t>Dissipador de energia - DED 06 A - areia extraída e brita e pedra de mão produzidas</t>
  </si>
  <si>
    <t>Dissipador de energia - DED 06 A - areia, brita e pedra de mão comerciais</t>
  </si>
  <si>
    <t>Dissipador de energia - DED 06 B - areia e brita comerciais</t>
  </si>
  <si>
    <t>Dissipador de energia - DED 06 B - areia extraída e brita produzida</t>
  </si>
  <si>
    <t>Dissipador de energia - DED 07 A - areia extraída e brita e pedra de mão produzidas</t>
  </si>
  <si>
    <t>Dissipador de energia - DED 07 A - areia, brita e pedra de mão comerciais</t>
  </si>
  <si>
    <t>Dissipador de energia - DED 07 B - areia e brita comerciais</t>
  </si>
  <si>
    <t>Dissipador de energia - DED 07 B - areia extraída e brita produzida</t>
  </si>
  <si>
    <t>Dissipador de energia - DED 08 A - areia extraída e brita e pedra de mão produzidas</t>
  </si>
  <si>
    <t>Dissipador de energia - DED 08 A - areia, brita e pedra de mão comerciais</t>
  </si>
  <si>
    <t>Dissipador de energia - DED 08 B - areia e brita comerciais</t>
  </si>
  <si>
    <t>Dissipador de energia - DED 08 B - areia extraída e brita produzida</t>
  </si>
  <si>
    <t>Dissipador de energia - DED 09 A - areia extraída e brita e pedra de mão produzidas</t>
  </si>
  <si>
    <t>Dissipador de energia - DED 09 A - areia, brita e pedra de mão comerciais</t>
  </si>
  <si>
    <t>Dissipador de energia - DED 09 B - areia e brita comerciais</t>
  </si>
  <si>
    <t>Dissipador de energia - DED 09 B - areia extraída e brita produzida</t>
  </si>
  <si>
    <t>Dissipador de energia - DED 10 A - areia extraída e brita e pedra de mão produzidas</t>
  </si>
  <si>
    <t>Dissipador de energia - DED 10 A - areia, brita e pedra de mão comerciais</t>
  </si>
  <si>
    <t>Dissipador de energia - DED 10 B - areia e brita comerciais</t>
  </si>
  <si>
    <t>Dissipador de energia - DED 10 B - areia extraída e brita produzida</t>
  </si>
  <si>
    <t>Dissipador de energia - DED 11 A - areia extraída e brita e pedra de mão produzidas</t>
  </si>
  <si>
    <t>Dissipador de energia - DED 11 A - areia, brita e pedra de mão comerciais</t>
  </si>
  <si>
    <t>Dissipador de energia - DED 11 B - areia e brita comerciais</t>
  </si>
  <si>
    <t>Dissipador de energia - DED 11 B - areia extraída e brita produzida</t>
  </si>
  <si>
    <t>Dissipador de energia - DED 12 A - areia extraída e brita e pedra de mão produzidas</t>
  </si>
  <si>
    <t>Dissipador de energia - DED 12 A - areia, brita e pedra de mão comerciais</t>
  </si>
  <si>
    <t>Dissipador de energia - DED 12 B - areia e brita comerciais</t>
  </si>
  <si>
    <t>Dissipador de energia - DED 12 B - areia extraída e brita produzida</t>
  </si>
  <si>
    <t>Dissipador de energia - DED 13 A - areia extraída e brita e pedra de mão produzidas</t>
  </si>
  <si>
    <t>Dissipador de energia - DED 13 A - areia, brita e pedra de mão comerciais</t>
  </si>
  <si>
    <t>Dissipador de energia - DED 13 B - areia e brita comerciais</t>
  </si>
  <si>
    <t>Dissipador de energia - DED 13 B - areia extraída e brita produzida</t>
  </si>
  <si>
    <t>Dissipador de energia - DES 100-300 - areia extraída e brita e pedra de mão produzidas</t>
  </si>
  <si>
    <t>Dissipador de energia - DES 100-300 - areia, brita e pedra de mão comerciais</t>
  </si>
  <si>
    <t>Dissipador de energia - DES 108-324 - areia extraída e brita e pedra de mão produzidas</t>
  </si>
  <si>
    <t>Dissipador de energia - DES 108-324 - areia, brita e pedra de mão comerciais</t>
  </si>
  <si>
    <t>Dissipador de energia - DES 120-360 - areia extraída e brita e pedra de mão produzidas</t>
  </si>
  <si>
    <t>Dissipador de energia - DES 120-360 - areia, brita e pedra de mão comerciais</t>
  </si>
  <si>
    <t>Dissipador de energia - DES 125-375 - areia extraída e brita e pedra de mão produzidas</t>
  </si>
  <si>
    <t>Dissipador de energia - DES 125-375 - areia, brita e pedra de mão comerciais</t>
  </si>
  <si>
    <t>Dissipador de energia - DES 150-450 - areia extraída e brita e pedra de mão produzidas</t>
  </si>
  <si>
    <t>Dissipador de energia - DES 150-450 - areia, brita e pedra de mão comerciais</t>
  </si>
  <si>
    <t>Dissipador de energia - DES 160-480 - areia extraída e brita e pedra de mão produzidas</t>
  </si>
  <si>
    <t>Dissipador de energia - DES 160-480 - areia, brita e pedra de mão comerciais</t>
  </si>
  <si>
    <t>Dissipador de energia - DES 60-180 - areia extraída e brita e pedra de mão produzidas</t>
  </si>
  <si>
    <t>Dissipador de energia - DES 60-180 - areia, brita e pedra de mão comerciais</t>
  </si>
  <si>
    <t>Dissipador de energia - DES 73-219 - areia extraída e brita e pedra de mão produzidas</t>
  </si>
  <si>
    <t>Dissipador de energia - DES 73-219 - areia, brita e pedra de mão comerciais</t>
  </si>
  <si>
    <t>Dissipador de energia - DES 80-240 - areia extraída e brita e pedra de mão produzidas</t>
  </si>
  <si>
    <t>Dissipador de energia - DES 80-240 - areia, brita e pedra de mão comerciais</t>
  </si>
  <si>
    <t>Dissipador de energia - DES 88-264 - areia extraída e brita e pedra de mão produzidas</t>
  </si>
  <si>
    <t>Dissipador de energia - DES 88-264 - areia, brita e pedra de mão comerciais</t>
  </si>
  <si>
    <t>Dissipador de energia - DES 90-270 - areia extraída e brita e pedra de mão produzidas</t>
  </si>
  <si>
    <t>Dissipador de energia - DES 90-270 - areia, brita e pedra de mão comerciais</t>
  </si>
  <si>
    <t>Entrada para descida d'água - EDA 01 A - areia e brita comerciais</t>
  </si>
  <si>
    <t>Entrada para descida d'água - EDA 01 A - areia extraída e brita produzida</t>
  </si>
  <si>
    <t>Entrada para descida d'água - EDA 01 B - areia e brita comerciais</t>
  </si>
  <si>
    <t>Entrada para descida d'água - EDA 01 B - areia extraída e brita produzida</t>
  </si>
  <si>
    <t>Entrada para descida d'água - EDA 02 A - areia e brita comerciais</t>
  </si>
  <si>
    <t>Entrada para descida d'água - EDA 02 A - areia extraída e brita produzida</t>
  </si>
  <si>
    <t>Entrada para descida d'água - EDA 02 B - areia e brita comerciais</t>
  </si>
  <si>
    <t>Entrada para descida d'água - EDA 02 B - areia extraída e brita produzida</t>
  </si>
  <si>
    <t>Entrada para descida d'água - EDA 03 A - areia e brita comerciais</t>
  </si>
  <si>
    <t>Entrada para descida d'água - EDA 03 A - areia extraída e brita produzida</t>
  </si>
  <si>
    <t>Entrada para descida d'água - EDA 03 B - areia e brita comerciais</t>
  </si>
  <si>
    <t>Entrada para descida d'água - EDA 03 B - areia extraída e brita produzida</t>
  </si>
  <si>
    <t>Entrada para descida d'água - EDA 04 A - areia e brita comerciais</t>
  </si>
  <si>
    <t>Entrada para descida d'água - EDA 04 A - areia extraída e brita produzida</t>
  </si>
  <si>
    <t>Entrada para descida d'água - EDA 04 B - areia e brita comerciais</t>
  </si>
  <si>
    <t>Entrada para descida d'água - EDA 04 B - areia extraída e brita produzida</t>
  </si>
  <si>
    <t>Entrada para descida d'água - EDA 05 A - areia e brita comerciais</t>
  </si>
  <si>
    <t>Entrada para descida d'água - EDA 05 A - areia extraída e brita produzida</t>
  </si>
  <si>
    <t>Entrada para descida d'água - EDA 05 B - areia e brita comerciais</t>
  </si>
  <si>
    <t>Entrada para descida d'água - EDA 05 B - areia extraída e brita produzida</t>
  </si>
  <si>
    <t>Entrada para descida d'água - EDA 06 A - areia e brita comerciais</t>
  </si>
  <si>
    <t>Entrada para descida d'água - EDA 06 A - areia extraída e brita produzida</t>
  </si>
  <si>
    <t>Entrada para descida d'água - EDA 06 B - areia e brita comerciais</t>
  </si>
  <si>
    <t>Entrada para descida d'água - EDA 06 B - areia extraída e brita produzida</t>
  </si>
  <si>
    <t>Entrada para descida d'água - EDA 07 A - areia e brita comerciais</t>
  </si>
  <si>
    <t>Entrada para descida d'água - EDA 07 A - areia extraída e brita produzida</t>
  </si>
  <si>
    <t>Entrada para descida d'água - EDA 07 B - areia e brita comerciais</t>
  </si>
  <si>
    <t>Entrada para descida d'água - EDA 07 B - areia extraída e brita produzida</t>
  </si>
  <si>
    <t>Entrada para descida d'água - EDA 08 A - areia e brita comerciais</t>
  </si>
  <si>
    <t>Entrada para descida d'água - EDA 08 A - areia extraída e brita produzida</t>
  </si>
  <si>
    <t>Entrada para descida d'água - EDA 08 B - areia e brita comerciais</t>
  </si>
  <si>
    <t>Entrada para descida d'água - EDA 08 B - areia extraída e brita produzida</t>
  </si>
  <si>
    <t>Entrada para descida d'água - EDA 09 A - areia e brita comerciais</t>
  </si>
  <si>
    <t>Entrada para descida d'água - EDA 09 A - areia extraída e brita produzida</t>
  </si>
  <si>
    <t>Entrada para descida d'água - EDA 09 B - areia e brita comerciais</t>
  </si>
  <si>
    <t>Entrada para descida d'água - EDA 09 B - areia extraída e brita produzida</t>
  </si>
  <si>
    <t>Entrada para descida d'água - EDA 10 A - areia e brita comerciais</t>
  </si>
  <si>
    <t>Entrada para descida d'água - EDA 10 A - areia extraída e brita produzida</t>
  </si>
  <si>
    <t>Entrada para descida d'água - EDA 10 B - areia e brita comerciais</t>
  </si>
  <si>
    <t>Entrada para descida d'água - EDA 10 B - areia extraída e brita produzida</t>
  </si>
  <si>
    <t>Entrada para descida d'água - EDA 11 A - areia e brita comerciais</t>
  </si>
  <si>
    <t>Entrada para descida d'água - EDA 11 A - areia extraída e brita produzida</t>
  </si>
  <si>
    <t>Entrada para descida d'água - EDA 11 B - areia e brita comerciais</t>
  </si>
  <si>
    <t>Entrada para descida d'água - EDA 11 B - areia extraída e brita produzida</t>
  </si>
  <si>
    <t>Entrada para descida d'água - EDA 12 A - areia e brita comerciais</t>
  </si>
  <si>
    <t>Entrada para descida d'água - EDA 12 A - areia extraída e brita produzida</t>
  </si>
  <si>
    <t>Entrada para descida d'água - EDA 12 B - areia e brita comerciais</t>
  </si>
  <si>
    <t>Entrada para descida d'água - EDA 12 B - areia extraída e brita produzida</t>
  </si>
  <si>
    <t>Entrada para descida d'água - EDA 13 A - areia e brita comerciais</t>
  </si>
  <si>
    <t>Entrada para descida d'água - EDA 13 A - areia extraída e brita produzida</t>
  </si>
  <si>
    <t>Entrada para descida d'água - EDA 13 B - areia e brita comerciais</t>
  </si>
  <si>
    <t>Entrada para descida d'água - EDA 13 B - areia extraída e brita produzida</t>
  </si>
  <si>
    <t>Entrada para descida d'água - EDA 14 A - areia e brita comerciais</t>
  </si>
  <si>
    <t>Entrada para descida d'água - EDA 14 A - areia extraída e brita produzida</t>
  </si>
  <si>
    <t>Entrada para descida d'água - EDA 14 B - areia e brita comerciais</t>
  </si>
  <si>
    <t>Entrada para descida d'água - EDA 14 B - areia extraída e brita produzida</t>
  </si>
  <si>
    <t>Entrada para descida d'água - EDA 15 A - areia e brita comerciais</t>
  </si>
  <si>
    <t>Entrada para descida d'água - EDA 15 A - areia extraída e brita produzida</t>
  </si>
  <si>
    <t>Entrada para descida d'água - EDA 15 B - areia e brita comerciais</t>
  </si>
  <si>
    <t>Entrada para descida d'água - EDA 15 B - areia extraída e brita produzida</t>
  </si>
  <si>
    <t>Entrada para descida d'água - EDA 16 A - areia e brita comerciais</t>
  </si>
  <si>
    <t>Entrada para descida d'água - EDA 16 A - areia extraída e brita produzida</t>
  </si>
  <si>
    <t>Entrada para descida d'água - EDA 16 B - areia e brita comerciais</t>
  </si>
  <si>
    <t>Entrada para descida d'água - EDA 16 B - areia extraída e brita produzida</t>
  </si>
  <si>
    <t>Transposição de segmentos de sarjeta - TSS 120 - areia e brita comerciais</t>
  </si>
  <si>
    <t>Transposição de segmentos de sarjeta - TSS 120 - areia extraída e brita produzida</t>
  </si>
  <si>
    <t>Transposição de segmentos de sarjeta - TSS 130 - areia e brita comerciais</t>
  </si>
  <si>
    <t>Transposição de segmentos de sarjeta - TSS 130 - areia extraída e brita produzida</t>
  </si>
  <si>
    <t>Transposição de segmentos de sarjeta - TSS 140 - areia e brita comerciais</t>
  </si>
  <si>
    <t>Transposição de segmentos de sarjeta - TSS 140 - areia extraída e brita produzida</t>
  </si>
  <si>
    <t>Transposição de segmentos de sarjeta - TSS 150 - areia e brita comerciais</t>
  </si>
  <si>
    <t>Transposição de segmentos de sarjeta - TSS 150 - areia extraída e brita produzida</t>
  </si>
  <si>
    <t>Transposição de segmentos de sarjeta - TSS 170 - areia e brita comerciais</t>
  </si>
  <si>
    <t>Transposição de segmentos de sarjeta - TSS 170 - areia extraída e brita produzida</t>
  </si>
  <si>
    <t>Transposição de segmentos de sarjeta - TSS 200 - areia e brita comerciais</t>
  </si>
  <si>
    <t>Transposição de segmentos de sarjeta - TSS 200 - areia extraída e brita produzida</t>
  </si>
  <si>
    <t>Fôrma metálica para pavimento de concreto - utilização de 100 vezes - confecção, instalação e retirada</t>
  </si>
  <si>
    <t>Protensão de tirante permanente protendido de aço D = 32 mm, tensão de escoamento = 520 MPa e tensão de ruptura = 690 MPa - inclusive ancoragem e grauteamento da cabeça</t>
  </si>
  <si>
    <t>Tirante de barra de aço ancorado na rocha com resina de poliéster, D = 19 mm, tensão de escoamento = 700 MPa e tensão de ruptura = 800 MPa - fornecimento, perfuração e instalação</t>
  </si>
  <si>
    <t>Tirante de barra de aço ancorado na rocha com resina de poliéster, D = 22 mm, tensão de escoamento = 700 MPa e tensão de ruptura = 800 MPa - fornecimento, perfuração e instalação</t>
  </si>
  <si>
    <t>Tirante de barra de aço ancorado na rocha com resina de poliéster, D = 25 mm, tensão de escoamento = 520 MPa e tensão de ruptura = 690 MPa - fornecimento, perfuração e instalação</t>
  </si>
  <si>
    <t>Tirante de barra de aço ancorado na rocha com resina de poliéster, D = 25 mm, tensão de escoamento = 700 MPa, tensão de ruptura = 800 MPa - fornecimento, perfuração e instalação</t>
  </si>
  <si>
    <t>Tirante de barra de aço ancorado na rocha com resina de poliéster, D = 32 mm, tensão de escoamento = 700 MPa, tensão de ruptura = 800 MPa - fornecimento, perfuração e instalação</t>
  </si>
  <si>
    <t>Tirante de barra de aço ancorado na rocha com resina de poliéster, D = 36 mm, tensão de escoamento = 700 MPa e tensão de ruptura = 800 MPa - fornecimento, perfuração e instalação</t>
  </si>
  <si>
    <t>Tirante permanente protendido de aço D = 32 mm, tensão de escoamento = 520 MPa e tensão de ruptura = 690 MPa - exceto perfuração</t>
  </si>
  <si>
    <t>M0375</t>
  </si>
  <si>
    <t>Serra copo com suporte para furadeira para chapas de até 3 mm - D = 25 mm</t>
  </si>
  <si>
    <t>Porca em aço para ancoragem de tirantes - D = 38 mm e C = 55 mm</t>
  </si>
  <si>
    <t>Porca em aço para ancoragem de tirantes - D = 38 mm e C = 60 mm</t>
  </si>
  <si>
    <t>Porca em aço para ancoragem de tirantes - D = 48 mm e C = 65 mm</t>
  </si>
  <si>
    <t>Porca em aço para ancoragem de tirantes - D = 60 mm e C = 65 mm</t>
  </si>
  <si>
    <t>Porca em aço para ancoragem de tirantes - D = 73 mm e C = 80 mm</t>
  </si>
  <si>
    <t>Porca em aço para ancoragem de tirantes - D = 73 mm e C = 100 mm</t>
  </si>
  <si>
    <t>Porca em aço para ancoragem de tirantes - D = 82 mm e C = 100 mm</t>
  </si>
  <si>
    <t>Porca em aço para ancoragem de tirantes - D = 89 mm e C = 100 mm</t>
  </si>
  <si>
    <t>Porca em aço para ancoragem de tirantes - D = 97 mm e C = 110 mm</t>
  </si>
  <si>
    <t>Porca sextavada em aço para ancoragem de tirantes - D = 50 mm e C = 85 mm</t>
  </si>
  <si>
    <t>Porca em aço para ancoragem de tirantes - D = 73 mm e C = 60 mm</t>
  </si>
  <si>
    <t>Porca sextavada em aço para ancoragem de tirantes - D = 50 mm e C = 50 mm</t>
  </si>
  <si>
    <t>Porca em aço para ancoragem de tirantes - D = 49 mm e C = 60 mm</t>
  </si>
  <si>
    <t>Porca em aço para ancoragem de tirantes - D = 60 mm e C = 90 mm</t>
  </si>
  <si>
    <t>Porca em aço para ancoragem de tirantes - D = 60 mm e C = 110 mm</t>
  </si>
  <si>
    <t>Porca sextavada em aço para ancoragem de tirantes - D = 41 mm e C = 50 mm</t>
  </si>
  <si>
    <t>Anel de compensação angular para tirantes com diâmetro de 30 mm</t>
  </si>
  <si>
    <t>Anel de compensação angular para tirantes com diâmetro de 32 mm</t>
  </si>
  <si>
    <t>Anel de compensação angular para tirantes com diâmetro de 40 mm</t>
  </si>
  <si>
    <t>Anel de compensação angular para tirantes com diâmetro de 44 mm</t>
  </si>
  <si>
    <t>Anel de compensação angular para tirantes com diâmetro de 50 mm</t>
  </si>
  <si>
    <t>Anel de compensação angular para tirantes com diâmetro de 53 mm</t>
  </si>
  <si>
    <t>Anel de compensação angular para tirantes com diâmetro de 57 mm</t>
  </si>
  <si>
    <t>Anel de compensação angular para tirantes com diâmetro de 63 mm</t>
  </si>
  <si>
    <t>Anel de compensação angular para tirantes com diâmetro de 69 mm</t>
  </si>
  <si>
    <t>M2585</t>
  </si>
  <si>
    <t>Tirante de barra de aço - tensão de escoamento = 520 MPa, tensão de ruptura = 690 MPa e D = 25 mm</t>
  </si>
  <si>
    <t>M2586</t>
  </si>
  <si>
    <t>Tirante de barra de aço - tensão de escoamento = 700 MPa, tensão de ruptura = 800 MPa e D = 19 mm</t>
  </si>
  <si>
    <t>M2587</t>
  </si>
  <si>
    <t>Tirante de barra de aço - tensão de escoamento = 700 MPa, tensão de ruptura = 800 MPa e D = 22 mm</t>
  </si>
  <si>
    <t>M2588</t>
  </si>
  <si>
    <t>Tirante de barra de aço - tensão de escoamento = 700 MPa, tensão de ruptura = 800 MPa e D = 25 mm</t>
  </si>
  <si>
    <t>M2589</t>
  </si>
  <si>
    <t>Tirante de barra de aço - tensão de escoamento = 700 MPa, tensão de ruptura = 800 MPa e D = 32 mm</t>
  </si>
  <si>
    <t>M2590</t>
  </si>
  <si>
    <t>Tirante de barra de aço - tensão de escoamento = 700 MPa, tensão de ruptura = 800 MPa e D = 36 mm</t>
  </si>
  <si>
    <t>M2591</t>
  </si>
  <si>
    <t>Luva em aço para emenda de tirantes - D = 73 mm e C = 150 mm</t>
  </si>
  <si>
    <t>Porca sextavada em aço para ancoragem de tirantes - D = 38 mm e C = 55 mm</t>
  </si>
  <si>
    <t>Tirante de barra de aço - tensão de escoamento = 520 MPa, tensão de ruptura = 690 MPa e D = 32 mm</t>
  </si>
  <si>
    <t>Câmara hiperbárica com filtro, serpentina e reservatório de ar para mergulho raso - D = 1,80 m e H = 2,22 m</t>
  </si>
  <si>
    <t>Sistema de Sino aberto (sinete) para mergulho até 50 m - 33,50 kW</t>
  </si>
  <si>
    <r>
      <t xml:space="preserve">Preço unitário Janeiro/2024
</t>
    </r>
    <r>
      <rPr>
        <b/>
        <sz val="10"/>
        <color indexed="60"/>
        <rFont val="Arial"/>
        <family val="2"/>
      </rPr>
      <t>SEM REAJUSTE</t>
    </r>
  </si>
  <si>
    <r>
      <rPr>
        <sz val="7"/>
        <rFont val="Arial"/>
        <family val="2"/>
      </rPr>
      <t xml:space="preserve">Regularização e Compactação de Solos com adição de Aditivo Permutador Iônico de Solo (
</t>
    </r>
    <r>
      <rPr>
        <sz val="7"/>
        <rFont val="Arial"/>
        <family val="2"/>
      </rPr>
      <t>APIS)</t>
    </r>
  </si>
  <si>
    <r>
      <rPr>
        <sz val="7"/>
        <rFont val="Arial"/>
        <family val="2"/>
      </rPr>
      <t>10,80</t>
    </r>
  </si>
  <si>
    <r>
      <rPr>
        <sz val="7"/>
        <rFont val="Arial"/>
        <family val="2"/>
      </rPr>
      <t>74,30</t>
    </r>
  </si>
  <si>
    <r>
      <rPr>
        <sz val="7"/>
        <rFont val="Arial"/>
        <family val="2"/>
      </rPr>
      <t>12,45</t>
    </r>
  </si>
  <si>
    <r>
      <rPr>
        <sz val="7"/>
        <rFont val="Arial"/>
        <family val="2"/>
      </rPr>
      <t xml:space="preserve">Base com mistura de argila, areia e escória de aciaria, 30%,30%,40%, inclusive fornecim.
</t>
    </r>
    <r>
      <rPr>
        <sz val="7"/>
        <rFont val="Arial"/>
        <family val="2"/>
      </rPr>
      <t>transp.areia e escória, exclusive fornecim. transp. da argila</t>
    </r>
  </si>
  <si>
    <r>
      <rPr>
        <sz val="7"/>
        <rFont val="Arial"/>
        <family val="2"/>
      </rPr>
      <t xml:space="preserve">Base estabilizada granulométricamente. com mistura de escória de aciaria 80% e argila exceto
</t>
    </r>
    <r>
      <rPr>
        <sz val="7"/>
        <rFont val="Arial"/>
        <family val="2"/>
      </rPr>
      <t>fornecimento da argila e transporte da argila e escória</t>
    </r>
  </si>
  <si>
    <r>
      <rPr>
        <sz val="7"/>
        <rFont val="Arial"/>
        <family val="2"/>
      </rPr>
      <t>CBUQ (camada pronta - binder) exclusive fornecimento e transportes do CAP e massa, inclusive fornecimento e transporte da brita e pó de pedra</t>
    </r>
  </si>
  <si>
    <r>
      <rPr>
        <sz val="7"/>
        <rFont val="Arial"/>
        <family val="2"/>
      </rPr>
      <t xml:space="preserve">CBUQ (camada pronta - binder) inclusive fornecimento e transporte comercial do CAP,
</t>
    </r>
    <r>
      <rPr>
        <sz val="7"/>
        <rFont val="Arial"/>
        <family val="2"/>
      </rPr>
      <t>exclusive transporte da massa</t>
    </r>
  </si>
  <si>
    <r>
      <rPr>
        <sz val="7"/>
        <rFont val="Arial"/>
        <family val="2"/>
      </rPr>
      <t>CBUQ (camada pronta-faixa"C") exclusive fornecimento do CAP e transporte de todos os materiais</t>
    </r>
  </si>
  <si>
    <r>
      <rPr>
        <sz val="7"/>
        <rFont val="Arial"/>
        <family val="2"/>
      </rPr>
      <t xml:space="preserve">CBUQ (massa asfáltica-faixa"C") exclusive fornecimento CAP e transporte de todos os
</t>
    </r>
    <r>
      <rPr>
        <sz val="7"/>
        <rFont val="Arial"/>
        <family val="2"/>
      </rPr>
      <t>materiais</t>
    </r>
  </si>
  <si>
    <r>
      <rPr>
        <sz val="7"/>
        <rFont val="Arial"/>
        <family val="2"/>
      </rPr>
      <t>Micro revestimento asfáltico à frio exclusive fornecimento e transporte comercial do material betuminoso</t>
    </r>
  </si>
  <si>
    <r>
      <rPr>
        <sz val="7"/>
        <rFont val="Arial"/>
        <family val="2"/>
      </rPr>
      <t xml:space="preserve">Micro revestimento asfáltico à frio exclusive fornecimento emulsão e transp. de todos os
</t>
    </r>
    <r>
      <rPr>
        <sz val="7"/>
        <rFont val="Arial"/>
        <family val="2"/>
      </rPr>
      <t>materiais</t>
    </r>
  </si>
  <si>
    <r>
      <rPr>
        <sz val="7"/>
        <rFont val="Arial"/>
        <family val="2"/>
      </rPr>
      <t xml:space="preserve">Micro revestimento asfáltico à frio inclusive fornecimento e transporte comercial do material
</t>
    </r>
    <r>
      <rPr>
        <sz val="7"/>
        <rFont val="Arial"/>
        <family val="2"/>
      </rPr>
      <t>betuminoso</t>
    </r>
  </si>
  <si>
    <r>
      <rPr>
        <sz val="7"/>
        <rFont val="Arial"/>
        <family val="2"/>
      </rPr>
      <t>Obturação de buracos c/ CBUQ-faixa "C", exclusive forn.do CAP e transporte de todos os materiais</t>
    </r>
  </si>
  <si>
    <r>
      <rPr>
        <sz val="7"/>
        <rFont val="Arial"/>
        <family val="2"/>
      </rPr>
      <t>Pavimentação com blocos de concreto (35 MPa), esp.= 08 cm, colchão areia esp.= 5cm, inclusive fornecimento e transporte dos blocos e areia</t>
    </r>
  </si>
  <si>
    <r>
      <rPr>
        <sz val="7"/>
        <rFont val="Arial"/>
        <family val="2"/>
      </rPr>
      <t xml:space="preserve">Pavimentação com blocos de concreto (35 MPa) esp.=08 cm,colchão areia esp.=5cm,
</t>
    </r>
    <r>
      <rPr>
        <sz val="7"/>
        <rFont val="Arial"/>
        <family val="2"/>
      </rPr>
      <t>inclusive fornecim. do bloco e areia, exclusive transp. blocos e areia</t>
    </r>
  </si>
  <si>
    <r>
      <rPr>
        <sz val="7"/>
        <rFont val="Arial"/>
        <family val="2"/>
      </rPr>
      <t xml:space="preserve">Pavimentação com blocos de concreto (35MPa), esp.=10 cm, sobre colchão de areia esp.=
</t>
    </r>
    <r>
      <rPr>
        <sz val="7"/>
        <rFont val="Arial"/>
        <family val="2"/>
      </rPr>
      <t>5cm, inclusive fornecim. do bloco e areia , exclusive transportes</t>
    </r>
  </si>
  <si>
    <r>
      <rPr>
        <sz val="7"/>
        <rFont val="Arial"/>
        <family val="2"/>
      </rPr>
      <t>Pavimentação com pedra portuguesa, inclusive fornecimento e transporte da pedra portuguesa, cimento e areia</t>
    </r>
  </si>
  <si>
    <r>
      <rPr>
        <sz val="7"/>
        <rFont val="Arial"/>
        <family val="2"/>
      </rPr>
      <t>Reciclagem de pavimento (Base existente + T.S.D.) com adição de 3% de cimento, inclusive fornecimento e tarnsporte do cimento</t>
    </r>
  </si>
  <si>
    <r>
      <rPr>
        <sz val="7"/>
        <rFont val="Arial"/>
        <family val="2"/>
      </rPr>
      <t>Reestabilização da base com adição de 50% de brita, inclusive fonecimento, exclusive transporte da brita</t>
    </r>
  </si>
  <si>
    <r>
      <rPr>
        <sz val="7"/>
        <rFont val="Arial"/>
        <family val="2"/>
      </rPr>
      <t xml:space="preserve">Reestabilização de base com adição de 50% de brita, inclusive fornecimento e transporte da
</t>
    </r>
    <r>
      <rPr>
        <sz val="7"/>
        <rFont val="Arial"/>
        <family val="2"/>
      </rPr>
      <t>brita</t>
    </r>
  </si>
  <si>
    <r>
      <rPr>
        <sz val="7"/>
        <rFont val="Arial"/>
        <family val="2"/>
      </rPr>
      <t>T.S.B.D. com capa selante inclusive fornecimento e transporte comercial dos materiais e lavagem da brita</t>
    </r>
  </si>
  <si>
    <r>
      <rPr>
        <sz val="7"/>
        <rFont val="Arial"/>
        <family val="2"/>
      </rPr>
      <t xml:space="preserve">T.S.B.D. sem capa selante,  inclusive fornecimento e transporte comercial dos materiais e
</t>
    </r>
    <r>
      <rPr>
        <sz val="7"/>
        <rFont val="Arial"/>
        <family val="2"/>
      </rPr>
      <t>lavagem de brita</t>
    </r>
  </si>
  <si>
    <r>
      <rPr>
        <sz val="7"/>
        <rFont val="Arial"/>
        <family val="2"/>
      </rPr>
      <t>Usinagem de concreto betuminoso usinado a quente (CBUQ), inclusive transporte comercial do oleo combustível</t>
    </r>
  </si>
  <si>
    <r>
      <rPr>
        <sz val="7"/>
        <rFont val="Arial"/>
        <family val="2"/>
      </rPr>
      <t>123,44</t>
    </r>
  </si>
  <si>
    <r>
      <rPr>
        <sz val="7"/>
        <rFont val="Arial"/>
        <family val="2"/>
      </rPr>
      <t>95,19</t>
    </r>
  </si>
  <si>
    <r>
      <rPr>
        <sz val="7"/>
        <rFont val="Arial"/>
        <family val="2"/>
      </rPr>
      <t>155,59</t>
    </r>
  </si>
  <si>
    <r>
      <rPr>
        <sz val="7"/>
        <rFont val="Arial"/>
        <family val="2"/>
      </rPr>
      <t>61,51</t>
    </r>
  </si>
  <si>
    <r>
      <rPr>
        <sz val="7"/>
        <rFont val="Arial"/>
        <family val="2"/>
      </rPr>
      <t>91,01</t>
    </r>
  </si>
  <si>
    <r>
      <rPr>
        <sz val="7"/>
        <rFont val="Arial"/>
        <family val="2"/>
      </rPr>
      <t>66,14</t>
    </r>
  </si>
  <si>
    <r>
      <rPr>
        <sz val="7"/>
        <rFont val="Arial"/>
        <family val="2"/>
      </rPr>
      <t>193,93</t>
    </r>
  </si>
  <si>
    <r>
      <rPr>
        <sz val="7"/>
        <rFont val="Arial"/>
        <family val="2"/>
      </rPr>
      <t>216,14</t>
    </r>
  </si>
  <si>
    <r>
      <rPr>
        <sz val="7"/>
        <rFont val="Arial"/>
        <family val="2"/>
      </rPr>
      <t>101,36</t>
    </r>
  </si>
  <si>
    <r>
      <rPr>
        <sz val="7"/>
        <rFont val="Arial"/>
        <family val="2"/>
      </rPr>
      <t>90,82</t>
    </r>
  </si>
  <si>
    <r>
      <rPr>
        <sz val="7"/>
        <rFont val="Arial"/>
        <family val="2"/>
      </rPr>
      <t>87,89</t>
    </r>
  </si>
  <si>
    <r>
      <rPr>
        <sz val="7"/>
        <rFont val="Arial"/>
        <family val="2"/>
      </rPr>
      <t>84,36</t>
    </r>
  </si>
  <si>
    <r>
      <rPr>
        <sz val="7"/>
        <rFont val="Arial"/>
        <family val="2"/>
      </rPr>
      <t>107,42</t>
    </r>
  </si>
  <si>
    <r>
      <rPr>
        <sz val="7"/>
        <rFont val="Arial"/>
        <family val="2"/>
      </rPr>
      <t>124,45</t>
    </r>
  </si>
  <si>
    <r>
      <rPr>
        <sz val="7"/>
        <rFont val="Arial"/>
        <family val="2"/>
      </rPr>
      <t>158,67</t>
    </r>
  </si>
  <si>
    <r>
      <rPr>
        <sz val="7"/>
        <rFont val="Arial"/>
        <family val="2"/>
      </rPr>
      <t>179,36</t>
    </r>
  </si>
  <si>
    <r>
      <rPr>
        <sz val="7"/>
        <rFont val="Arial"/>
        <family val="2"/>
      </rPr>
      <t>86,61</t>
    </r>
  </si>
  <si>
    <r>
      <rPr>
        <sz val="7"/>
        <rFont val="Arial"/>
        <family val="2"/>
      </rPr>
      <t>3,16</t>
    </r>
  </si>
  <si>
    <r>
      <rPr>
        <sz val="7"/>
        <rFont val="Arial"/>
        <family val="2"/>
      </rPr>
      <t>5,40</t>
    </r>
  </si>
  <si>
    <r>
      <rPr>
        <sz val="7"/>
        <rFont val="Arial"/>
        <family val="2"/>
      </rPr>
      <t>187,85</t>
    </r>
  </si>
  <si>
    <r>
      <rPr>
        <sz val="7"/>
        <rFont val="Arial"/>
        <family val="2"/>
      </rPr>
      <t>522,96</t>
    </r>
  </si>
  <si>
    <r>
      <rPr>
        <sz val="7"/>
        <rFont val="Arial"/>
        <family val="2"/>
      </rPr>
      <t>191,15</t>
    </r>
  </si>
  <si>
    <r>
      <rPr>
        <sz val="7"/>
        <rFont val="Arial"/>
        <family val="2"/>
      </rPr>
      <t>528,50</t>
    </r>
  </si>
  <si>
    <r>
      <rPr>
        <sz val="7"/>
        <rFont val="Arial"/>
        <family val="2"/>
      </rPr>
      <t>179,04</t>
    </r>
  </si>
  <si>
    <r>
      <rPr>
        <sz val="7"/>
        <rFont val="Arial"/>
        <family val="2"/>
      </rPr>
      <t>189,01</t>
    </r>
  </si>
  <si>
    <r>
      <rPr>
        <sz val="7"/>
        <rFont val="Arial"/>
        <family val="2"/>
      </rPr>
      <t>191,51</t>
    </r>
  </si>
  <si>
    <r>
      <rPr>
        <sz val="7"/>
        <rFont val="Arial"/>
        <family val="2"/>
      </rPr>
      <t>149,63</t>
    </r>
  </si>
  <si>
    <r>
      <rPr>
        <sz val="7"/>
        <rFont val="Arial"/>
        <family val="2"/>
      </rPr>
      <t>486,97</t>
    </r>
  </si>
  <si>
    <r>
      <rPr>
        <sz val="7"/>
        <rFont val="Arial"/>
        <family val="2"/>
      </rPr>
      <t>149,99</t>
    </r>
  </si>
  <si>
    <r>
      <rPr>
        <sz val="7"/>
        <rFont val="Arial"/>
        <family val="2"/>
      </rPr>
      <t>201,20</t>
    </r>
  </si>
  <si>
    <r>
      <rPr>
        <sz val="7"/>
        <rFont val="Arial"/>
        <family val="2"/>
      </rPr>
      <t>202,13</t>
    </r>
  </si>
  <si>
    <r>
      <rPr>
        <sz val="7"/>
        <rFont val="Arial"/>
        <family val="2"/>
      </rPr>
      <t>4,74</t>
    </r>
  </si>
  <si>
    <r>
      <rPr>
        <sz val="7"/>
        <rFont val="Arial"/>
        <family val="2"/>
      </rPr>
      <t>1,39</t>
    </r>
  </si>
  <si>
    <r>
      <rPr>
        <sz val="7"/>
        <rFont val="Arial"/>
        <family val="2"/>
      </rPr>
      <t>10,59</t>
    </r>
  </si>
  <si>
    <r>
      <rPr>
        <sz val="7"/>
        <rFont val="Arial"/>
        <family val="2"/>
      </rPr>
      <t>32,47</t>
    </r>
  </si>
  <si>
    <r>
      <rPr>
        <sz val="7"/>
        <rFont val="Arial"/>
        <family val="2"/>
      </rPr>
      <t>34,96</t>
    </r>
  </si>
  <si>
    <r>
      <rPr>
        <sz val="7"/>
        <rFont val="Arial"/>
        <family val="2"/>
      </rPr>
      <t>67,01</t>
    </r>
  </si>
  <si>
    <r>
      <rPr>
        <sz val="7"/>
        <rFont val="Arial"/>
        <family val="2"/>
      </rPr>
      <t>35,67</t>
    </r>
  </si>
  <si>
    <r>
      <rPr>
        <sz val="7"/>
        <rFont val="Arial"/>
        <family val="2"/>
      </rPr>
      <t>36,71</t>
    </r>
  </si>
  <si>
    <r>
      <rPr>
        <sz val="7"/>
        <rFont val="Arial"/>
        <family val="2"/>
      </rPr>
      <t>1.609,56</t>
    </r>
  </si>
  <si>
    <r>
      <rPr>
        <sz val="7"/>
        <rFont val="Arial"/>
        <family val="2"/>
      </rPr>
      <t>15,85</t>
    </r>
  </si>
  <si>
    <r>
      <rPr>
        <sz val="7"/>
        <rFont val="Arial"/>
        <family val="2"/>
      </rPr>
      <t>13,75</t>
    </r>
  </si>
  <si>
    <r>
      <rPr>
        <sz val="7"/>
        <rFont val="Arial"/>
        <family val="2"/>
      </rPr>
      <t>22,27</t>
    </r>
  </si>
  <si>
    <r>
      <rPr>
        <sz val="7"/>
        <rFont val="Arial"/>
        <family val="2"/>
      </rPr>
      <t>1,33</t>
    </r>
  </si>
  <si>
    <r>
      <rPr>
        <sz val="7"/>
        <rFont val="Arial"/>
        <family val="2"/>
      </rPr>
      <t>9,10</t>
    </r>
  </si>
  <si>
    <r>
      <rPr>
        <sz val="7"/>
        <rFont val="Arial"/>
        <family val="2"/>
      </rPr>
      <t>2,71</t>
    </r>
  </si>
  <si>
    <r>
      <rPr>
        <sz val="7"/>
        <rFont val="Arial"/>
        <family val="2"/>
      </rPr>
      <t>6,81</t>
    </r>
  </si>
  <si>
    <r>
      <rPr>
        <sz val="7"/>
        <rFont val="Arial"/>
        <family val="2"/>
      </rPr>
      <t>2,91</t>
    </r>
  </si>
  <si>
    <r>
      <rPr>
        <sz val="7"/>
        <rFont val="Arial"/>
        <family val="2"/>
      </rPr>
      <t>9,37</t>
    </r>
  </si>
  <si>
    <r>
      <rPr>
        <sz val="7"/>
        <rFont val="Arial"/>
        <family val="2"/>
      </rPr>
      <t>3,04</t>
    </r>
  </si>
  <si>
    <r>
      <rPr>
        <sz val="7"/>
        <rFont val="Arial"/>
        <family val="2"/>
      </rPr>
      <t>3,51</t>
    </r>
  </si>
  <si>
    <r>
      <rPr>
        <sz val="7"/>
        <rFont val="Arial"/>
        <family val="2"/>
      </rPr>
      <t>16,45</t>
    </r>
  </si>
  <si>
    <r>
      <rPr>
        <sz val="7"/>
        <rFont val="Arial"/>
        <family val="2"/>
      </rPr>
      <t>34,40</t>
    </r>
  </si>
  <si>
    <r>
      <rPr>
        <sz val="7"/>
        <rFont val="Arial"/>
        <family val="2"/>
      </rPr>
      <t>44,13</t>
    </r>
  </si>
  <si>
    <r>
      <rPr>
        <sz val="7"/>
        <rFont val="Arial"/>
        <family val="2"/>
      </rPr>
      <t>78,77</t>
    </r>
  </si>
  <si>
    <r>
      <rPr>
        <sz val="7"/>
        <rFont val="Arial"/>
        <family val="2"/>
      </rPr>
      <t>10,13</t>
    </r>
  </si>
  <si>
    <r>
      <rPr>
        <sz val="7"/>
        <rFont val="Arial"/>
        <family val="2"/>
      </rPr>
      <t>22,96</t>
    </r>
  </si>
  <si>
    <r>
      <rPr>
        <sz val="7"/>
        <rFont val="Arial"/>
        <family val="2"/>
      </rPr>
      <t>74,87</t>
    </r>
  </si>
  <si>
    <r>
      <rPr>
        <sz val="7"/>
        <rFont val="Arial"/>
        <family val="2"/>
      </rPr>
      <t>767,92</t>
    </r>
  </si>
  <si>
    <r>
      <rPr>
        <sz val="7"/>
        <rFont val="Arial"/>
        <family val="2"/>
      </rPr>
      <t>109,58</t>
    </r>
  </si>
  <si>
    <r>
      <rPr>
        <sz val="7"/>
        <rFont val="Arial"/>
        <family val="2"/>
      </rPr>
      <t>1.154,01</t>
    </r>
  </si>
  <si>
    <r>
      <rPr>
        <sz val="7"/>
        <rFont val="Arial"/>
        <family val="2"/>
      </rPr>
      <t>79,56</t>
    </r>
  </si>
  <si>
    <r>
      <rPr>
        <sz val="7"/>
        <rFont val="Arial"/>
        <family val="2"/>
      </rPr>
      <t>68,57</t>
    </r>
  </si>
  <si>
    <r>
      <rPr>
        <sz val="7"/>
        <rFont val="Arial"/>
        <family val="2"/>
      </rPr>
      <t>702,27</t>
    </r>
  </si>
  <si>
    <r>
      <rPr>
        <sz val="7"/>
        <rFont val="Arial"/>
        <family val="2"/>
      </rPr>
      <t>105,77</t>
    </r>
  </si>
  <si>
    <r>
      <rPr>
        <sz val="7"/>
        <rFont val="Arial"/>
        <family val="2"/>
      </rPr>
      <t>1.093,18</t>
    </r>
  </si>
  <si>
    <r>
      <rPr>
        <sz val="7"/>
        <rFont val="Arial"/>
        <family val="2"/>
      </rPr>
      <t>129,27</t>
    </r>
  </si>
  <si>
    <r>
      <rPr>
        <sz val="7"/>
        <rFont val="Arial"/>
        <family val="2"/>
      </rPr>
      <t>164,66</t>
    </r>
  </si>
  <si>
    <r>
      <rPr>
        <sz val="7"/>
        <rFont val="Arial"/>
        <family val="2"/>
      </rPr>
      <t>146,57</t>
    </r>
  </si>
  <si>
    <r>
      <rPr>
        <sz val="7"/>
        <rFont val="Arial"/>
        <family val="2"/>
      </rPr>
      <t>57,19</t>
    </r>
  </si>
  <si>
    <r>
      <rPr>
        <sz val="7"/>
        <rFont val="Arial"/>
        <family val="2"/>
      </rPr>
      <t>346,83</t>
    </r>
  </si>
  <si>
    <r>
      <rPr>
        <sz val="7"/>
        <rFont val="Arial"/>
        <family val="2"/>
      </rPr>
      <t>345,98</t>
    </r>
  </si>
  <si>
    <r>
      <rPr>
        <sz val="7"/>
        <rFont val="Arial"/>
        <family val="2"/>
      </rPr>
      <t>190,64</t>
    </r>
  </si>
  <si>
    <r>
      <rPr>
        <sz val="7"/>
        <rFont val="Arial"/>
        <family val="2"/>
      </rPr>
      <t>1,10</t>
    </r>
  </si>
  <si>
    <r>
      <rPr>
        <sz val="7"/>
        <rFont val="Arial"/>
        <family val="2"/>
      </rPr>
      <t>3,20</t>
    </r>
  </si>
  <si>
    <r>
      <rPr>
        <sz val="7"/>
        <rFont val="Arial"/>
        <family val="2"/>
      </rPr>
      <t>126,45</t>
    </r>
  </si>
  <si>
    <r>
      <rPr>
        <sz val="7"/>
        <rFont val="Arial"/>
        <family val="2"/>
      </rPr>
      <t>83,98</t>
    </r>
  </si>
  <si>
    <r>
      <rPr>
        <sz val="7"/>
        <rFont val="Arial"/>
        <family val="2"/>
      </rPr>
      <t>426,14</t>
    </r>
  </si>
  <si>
    <r>
      <rPr>
        <sz val="7"/>
        <rFont val="Arial"/>
        <family val="2"/>
      </rPr>
      <t>83,85</t>
    </r>
  </si>
  <si>
    <r>
      <rPr>
        <sz val="7"/>
        <rFont val="Arial"/>
        <family val="2"/>
      </rPr>
      <t>90,94</t>
    </r>
  </si>
  <si>
    <r>
      <rPr>
        <sz val="7"/>
        <rFont val="Arial"/>
        <family val="2"/>
      </rPr>
      <t>58,28</t>
    </r>
  </si>
  <si>
    <r>
      <rPr>
        <sz val="7"/>
        <rFont val="Arial"/>
        <family val="2"/>
      </rPr>
      <t>123,08</t>
    </r>
  </si>
  <si>
    <r>
      <rPr>
        <sz val="7"/>
        <rFont val="Arial"/>
        <family val="2"/>
      </rPr>
      <t>159,07</t>
    </r>
  </si>
  <si>
    <r>
      <rPr>
        <sz val="7"/>
        <rFont val="Arial"/>
        <family val="2"/>
      </rPr>
      <t>77,97</t>
    </r>
  </si>
  <si>
    <r>
      <rPr>
        <sz val="7"/>
        <rFont val="Arial"/>
        <family val="2"/>
      </rPr>
      <t>165,22</t>
    </r>
  </si>
  <si>
    <r>
      <rPr>
        <sz val="7"/>
        <rFont val="Arial"/>
        <family val="2"/>
      </rPr>
      <t>148,18</t>
    </r>
  </si>
  <si>
    <r>
      <rPr>
        <sz val="7"/>
        <rFont val="Arial"/>
        <family val="2"/>
      </rPr>
      <t>127,71</t>
    </r>
  </si>
  <si>
    <r>
      <rPr>
        <sz val="7"/>
        <rFont val="Arial"/>
        <family val="2"/>
      </rPr>
      <t>182,25</t>
    </r>
  </si>
  <si>
    <r>
      <rPr>
        <sz val="7"/>
        <rFont val="Arial"/>
        <family val="2"/>
      </rPr>
      <t>85,06</t>
    </r>
  </si>
  <si>
    <r>
      <rPr>
        <sz val="7"/>
        <rFont val="Arial"/>
        <family val="2"/>
      </rPr>
      <t>366,77</t>
    </r>
  </si>
  <si>
    <r>
      <rPr>
        <sz val="7"/>
        <rFont val="Arial"/>
        <family val="2"/>
      </rPr>
      <t>113,15</t>
    </r>
  </si>
  <si>
    <r>
      <rPr>
        <sz val="7"/>
        <rFont val="Arial"/>
        <family val="2"/>
      </rPr>
      <t>20,10</t>
    </r>
  </si>
  <si>
    <r>
      <rPr>
        <sz val="7"/>
        <rFont val="Arial"/>
        <family val="2"/>
      </rPr>
      <t>118,60</t>
    </r>
  </si>
  <si>
    <r>
      <rPr>
        <sz val="7"/>
        <rFont val="Arial"/>
        <family val="2"/>
      </rPr>
      <t>11,98</t>
    </r>
  </si>
  <si>
    <r>
      <rPr>
        <sz val="7"/>
        <rFont val="Arial"/>
        <family val="2"/>
      </rPr>
      <t>2,14</t>
    </r>
  </si>
  <si>
    <r>
      <rPr>
        <sz val="7"/>
        <rFont val="Arial"/>
        <family val="2"/>
      </rPr>
      <t>1,38</t>
    </r>
  </si>
  <si>
    <r>
      <rPr>
        <sz val="7"/>
        <rFont val="Arial"/>
        <family val="2"/>
      </rPr>
      <t>34,61</t>
    </r>
  </si>
  <si>
    <r>
      <rPr>
        <sz val="7"/>
        <rFont val="Arial"/>
        <family val="2"/>
      </rPr>
      <t>27,99</t>
    </r>
  </si>
  <si>
    <r>
      <rPr>
        <sz val="7"/>
        <rFont val="Arial"/>
        <family val="2"/>
      </rPr>
      <t>109,82</t>
    </r>
  </si>
  <si>
    <r>
      <rPr>
        <sz val="7"/>
        <rFont val="Arial"/>
        <family val="2"/>
      </rPr>
      <t>128,04</t>
    </r>
  </si>
  <si>
    <r>
      <rPr>
        <sz val="7"/>
        <rFont val="Arial"/>
        <family val="2"/>
      </rPr>
      <t>0,29</t>
    </r>
  </si>
  <si>
    <r>
      <rPr>
        <sz val="7"/>
        <rFont val="Arial"/>
        <family val="2"/>
      </rPr>
      <t>1,40</t>
    </r>
  </si>
  <si>
    <r>
      <rPr>
        <sz val="7"/>
        <rFont val="Arial"/>
        <family val="2"/>
      </rPr>
      <t>120,05</t>
    </r>
  </si>
  <si>
    <r>
      <rPr>
        <sz val="7"/>
        <rFont val="Arial"/>
        <family val="2"/>
      </rPr>
      <t>14,51</t>
    </r>
  </si>
  <si>
    <r>
      <rPr>
        <sz val="7"/>
        <rFont val="Arial"/>
        <family val="2"/>
      </rPr>
      <t>11,09</t>
    </r>
  </si>
  <si>
    <r>
      <rPr>
        <sz val="7"/>
        <rFont val="Arial"/>
        <family val="2"/>
      </rPr>
      <t>12,12</t>
    </r>
  </si>
  <si>
    <r>
      <rPr>
        <sz val="7"/>
        <rFont val="Arial"/>
        <family val="2"/>
      </rPr>
      <t>18,17</t>
    </r>
  </si>
  <si>
    <r>
      <rPr>
        <sz val="7"/>
        <rFont val="Arial"/>
        <family val="2"/>
      </rPr>
      <t>31,52</t>
    </r>
  </si>
  <si>
    <r>
      <rPr>
        <sz val="7"/>
        <rFont val="Arial"/>
        <family val="2"/>
      </rPr>
      <t>18,54</t>
    </r>
  </si>
  <si>
    <r>
      <rPr>
        <sz val="7"/>
        <rFont val="Arial"/>
        <family val="2"/>
      </rPr>
      <t>13,29</t>
    </r>
  </si>
  <si>
    <r>
      <rPr>
        <sz val="7"/>
        <rFont val="Arial"/>
        <family val="2"/>
      </rPr>
      <t>12,18</t>
    </r>
  </si>
  <si>
    <r>
      <rPr>
        <sz val="7"/>
        <rFont val="Arial"/>
        <family val="2"/>
      </rPr>
      <t>11,91</t>
    </r>
  </si>
  <si>
    <r>
      <rPr>
        <sz val="7"/>
        <rFont val="Arial"/>
        <family val="2"/>
      </rPr>
      <t>28,95</t>
    </r>
  </si>
  <si>
    <r>
      <rPr>
        <sz val="7"/>
        <rFont val="Arial"/>
        <family val="2"/>
      </rPr>
      <t>8,41</t>
    </r>
  </si>
  <si>
    <r>
      <rPr>
        <sz val="7"/>
        <rFont val="Arial"/>
        <family val="2"/>
      </rPr>
      <t>13,66</t>
    </r>
  </si>
  <si>
    <r>
      <rPr>
        <sz val="7"/>
        <rFont val="Arial"/>
        <family val="2"/>
      </rPr>
      <t>7,74</t>
    </r>
  </si>
  <si>
    <r>
      <rPr>
        <sz val="7"/>
        <rFont val="Arial"/>
        <family val="2"/>
      </rPr>
      <t>12,99</t>
    </r>
  </si>
  <si>
    <r>
      <rPr>
        <sz val="7"/>
        <rFont val="Arial"/>
        <family val="2"/>
      </rPr>
      <t>78,34</t>
    </r>
  </si>
  <si>
    <r>
      <rPr>
        <sz val="7"/>
        <rFont val="Arial"/>
        <family val="2"/>
      </rPr>
      <t>11,22</t>
    </r>
  </si>
  <si>
    <r>
      <rPr>
        <sz val="7"/>
        <rFont val="Arial"/>
        <family val="2"/>
      </rPr>
      <t>Aço CA-50 grossa, diâmetro de 12.5 a 25 mm, fornecimento, dobragem e colocação nas formas</t>
    </r>
  </si>
  <si>
    <r>
      <rPr>
        <sz val="7"/>
        <rFont val="Arial"/>
        <family val="2"/>
      </rPr>
      <t xml:space="preserve">Alvenaria de bloco (39 x 19 x 09) cm espessura 09 cm, inclusive transporte da areia, cimento e
</t>
    </r>
    <r>
      <rPr>
        <sz val="7"/>
        <rFont val="Arial"/>
        <family val="2"/>
      </rPr>
      <t>bloco</t>
    </r>
  </si>
  <si>
    <r>
      <rPr>
        <sz val="7"/>
        <rFont val="Arial"/>
        <family val="2"/>
      </rPr>
      <t>BSCC (pré-moldado) 3,00 x 3,00 x 1,00m CL 45t, inclusive transporte de Anel de Bueiro Celular Pré-moldado</t>
    </r>
  </si>
  <si>
    <r>
      <rPr>
        <sz val="7"/>
        <rFont val="Arial"/>
        <family val="2"/>
      </rPr>
      <t xml:space="preserve">Bueiro Metálico BSTM - D=3,05m - MP-152 com tratamento epóxi e=2,7mm - método
</t>
    </r>
    <r>
      <rPr>
        <sz val="7"/>
        <rFont val="Arial"/>
        <family val="2"/>
      </rPr>
      <t>destrutivo, inclusive lastro de brita</t>
    </r>
  </si>
  <si>
    <r>
      <rPr>
        <sz val="7"/>
        <rFont val="Arial"/>
        <family val="2"/>
      </rPr>
      <t xml:space="preserve">Cerca em tela revestida em PVC com mourões de concreto, 10 x 10 x 2,40 m,  fornecimento e
</t>
    </r>
    <r>
      <rPr>
        <sz val="7"/>
        <rFont val="Arial"/>
        <family val="2"/>
      </rPr>
      <t>execução</t>
    </r>
  </si>
  <si>
    <r>
      <rPr>
        <sz val="7"/>
        <rFont val="Arial"/>
        <family val="2"/>
      </rPr>
      <t xml:space="preserve">Corpo BDTC (grota) diâmetro 0,60 m CA-1 PB exclusive escavação e reaterro, inclusive
</t>
    </r>
    <r>
      <rPr>
        <sz val="7"/>
        <rFont val="Arial"/>
        <family val="2"/>
      </rPr>
      <t>transporte do tubo</t>
    </r>
  </si>
  <si>
    <r>
      <rPr>
        <sz val="7"/>
        <rFont val="Arial"/>
        <family val="2"/>
      </rPr>
      <t>Corpo BDTC (grota) diâmetro 0,80 m CA-1 PB exclusive escavação e reaterro, inclusive transporte do tubo</t>
    </r>
  </si>
  <si>
    <r>
      <rPr>
        <sz val="7"/>
        <rFont val="Arial"/>
        <family val="2"/>
      </rPr>
      <t xml:space="preserve">Corpo BDTC (grota) diâmetro 0,80 m CA-2 PB exclusive escavação e reaterro, inclusive
</t>
    </r>
    <r>
      <rPr>
        <sz val="7"/>
        <rFont val="Arial"/>
        <family val="2"/>
      </rPr>
      <t>transporte do tubo</t>
    </r>
  </si>
  <si>
    <r>
      <rPr>
        <sz val="7"/>
        <rFont val="Arial"/>
        <family val="2"/>
      </rPr>
      <t>Corpo BDTC (grota) diâmetro 1,00 m CA-2 PB exclusive escavação e reaterro, inclusive transporte do tubo</t>
    </r>
  </si>
  <si>
    <r>
      <rPr>
        <sz val="7"/>
        <rFont val="Arial"/>
        <family val="2"/>
      </rPr>
      <t>Corpo BDTC (grota) diâmetro 1,00 m CA-3 MF exclusive escavação e reaterro, inclusive transporte do tubo</t>
    </r>
  </si>
  <si>
    <r>
      <rPr>
        <sz val="7"/>
        <rFont val="Arial"/>
        <family val="2"/>
      </rPr>
      <t xml:space="preserve">Corpo BDTC (grota) diâmetro 1,20 m CA-1 MF exclusive escavação e reaterro, inclusive
</t>
    </r>
    <r>
      <rPr>
        <sz val="7"/>
        <rFont val="Arial"/>
        <family val="2"/>
      </rPr>
      <t>transporte do tubo</t>
    </r>
  </si>
  <si>
    <r>
      <rPr>
        <sz val="7"/>
        <rFont val="Arial"/>
        <family val="2"/>
      </rPr>
      <t xml:space="preserve">Corpo BDTC (grota) diâmetro 1,20 m CA-1 PB exclusive escavação e reaterro, inclusive
</t>
    </r>
    <r>
      <rPr>
        <sz val="7"/>
        <rFont val="Arial"/>
        <family val="2"/>
      </rPr>
      <t>transporte do tubo</t>
    </r>
  </si>
  <si>
    <r>
      <rPr>
        <sz val="7"/>
        <rFont val="Arial"/>
        <family val="2"/>
      </rPr>
      <t>Corpo BDTC (grota) diâmetro 1,50 m CA-1 MF exclusive escavação e reaterro, inclusive transporte do tubo</t>
    </r>
  </si>
  <si>
    <r>
      <rPr>
        <sz val="7"/>
        <rFont val="Arial"/>
        <family val="2"/>
      </rPr>
      <t xml:space="preserve">Corpo BDTC (grota) diâmetro 1,50 m CA-2 MF exclusive escavação e reaterro, inclusive
</t>
    </r>
    <r>
      <rPr>
        <sz val="7"/>
        <rFont val="Arial"/>
        <family val="2"/>
      </rPr>
      <t>transporte do tubo</t>
    </r>
  </si>
  <si>
    <r>
      <rPr>
        <sz val="7"/>
        <rFont val="Arial"/>
        <family val="2"/>
      </rPr>
      <t>Corpo BSTC (greide) diâmetro 0,40 m CA-1 MF inclusive escavação, reaterro e transporte do tubo</t>
    </r>
  </si>
  <si>
    <r>
      <rPr>
        <sz val="7"/>
        <rFont val="Arial"/>
        <family val="2"/>
      </rPr>
      <t xml:space="preserve">Corpo BSTC (greide) diâmetro 0,60 m CA-1 MF inclusive escavação, reaterro e transporte do
</t>
    </r>
    <r>
      <rPr>
        <sz val="7"/>
        <rFont val="Arial"/>
        <family val="2"/>
      </rPr>
      <t>tubo</t>
    </r>
  </si>
  <si>
    <r>
      <rPr>
        <sz val="7"/>
        <rFont val="Arial"/>
        <family val="2"/>
      </rPr>
      <t>Corpo BSTC (greide) diâmetro 0,80 m CA-1 MF inclusive escavação, reaterro e transporte do tubo</t>
    </r>
  </si>
  <si>
    <r>
      <rPr>
        <sz val="7"/>
        <rFont val="Arial"/>
        <family val="2"/>
      </rPr>
      <t xml:space="preserve">Corpo BSTC (greide) diâmetro 0,80 m CA-2 MF inclusive escavação, reaterro e transporte do
</t>
    </r>
    <r>
      <rPr>
        <sz val="7"/>
        <rFont val="Arial"/>
        <family val="2"/>
      </rPr>
      <t>tubo</t>
    </r>
  </si>
  <si>
    <r>
      <rPr>
        <sz val="7"/>
        <rFont val="Arial"/>
        <family val="2"/>
      </rPr>
      <t>Corpo BSTC (greide) diâmetro 1,00 m CA-2 MF inclusive escavação, reaterro e transporte do tubo</t>
    </r>
  </si>
  <si>
    <r>
      <rPr>
        <sz val="7"/>
        <rFont val="Arial"/>
        <family val="2"/>
      </rPr>
      <t xml:space="preserve">Corpo BSTC (greide) diâmetro 1,20 m CA-1 MF inclusive escavação, reaterro e transporte do
</t>
    </r>
    <r>
      <rPr>
        <sz val="7"/>
        <rFont val="Arial"/>
        <family val="2"/>
      </rPr>
      <t>tubo</t>
    </r>
  </si>
  <si>
    <r>
      <rPr>
        <sz val="7"/>
        <rFont val="Arial"/>
        <family val="2"/>
      </rPr>
      <t>Corpo BSTC (grota) diâmetro 0,60 m CA-1 MF exclusive escavação e reaterro, inclusive transporte do tubo</t>
    </r>
  </si>
  <si>
    <r>
      <rPr>
        <sz val="7"/>
        <rFont val="Arial"/>
        <family val="2"/>
      </rPr>
      <t>Corpo BSTC (grota) diâmetro 0,60 m CA-1 PB exclusive escavação e reaterro, inclusive transporte do tubo</t>
    </r>
  </si>
  <si>
    <r>
      <rPr>
        <sz val="7"/>
        <rFont val="Arial"/>
        <family val="2"/>
      </rPr>
      <t xml:space="preserve">Corpo BSTC (grota) diâmetro 0,60 m CA-2 MF exclusive escavação e reaterro, inclusive
</t>
    </r>
    <r>
      <rPr>
        <sz val="7"/>
        <rFont val="Arial"/>
        <family val="2"/>
      </rPr>
      <t>transporte do tubo</t>
    </r>
  </si>
  <si>
    <r>
      <rPr>
        <sz val="7"/>
        <rFont val="Arial"/>
        <family val="2"/>
      </rPr>
      <t xml:space="preserve">Corpo BSTC (grota) diâmetro 0,60 m CA-2 PB exclusive escavação e reaterro, inclusive
</t>
    </r>
    <r>
      <rPr>
        <sz val="7"/>
        <rFont val="Arial"/>
        <family val="2"/>
      </rPr>
      <t>transporte do tubo</t>
    </r>
  </si>
  <si>
    <r>
      <rPr>
        <sz val="7"/>
        <rFont val="Arial"/>
        <family val="2"/>
      </rPr>
      <t>Corpo BSTC (grota) diâmetro 0,80 m CA-2 PB exclusive escavação e reaterro, inclusive transporte do tubo</t>
    </r>
  </si>
  <si>
    <r>
      <rPr>
        <sz val="7"/>
        <rFont val="Arial"/>
        <family val="2"/>
      </rPr>
      <t xml:space="preserve">Corpo BSTC (grota) diâmetro 1,00 m CA-1 PB exclusive escavação e reaterro, inclusive
</t>
    </r>
    <r>
      <rPr>
        <sz val="7"/>
        <rFont val="Arial"/>
        <family val="2"/>
      </rPr>
      <t>transporte do tubo</t>
    </r>
  </si>
  <si>
    <r>
      <rPr>
        <sz val="7"/>
        <rFont val="Arial"/>
        <family val="2"/>
      </rPr>
      <t>Corpo BSTC (grota) diâmetro 1,20 m CA-3 MF exclusive escavação e reaterro, inclusive transporte do tubo</t>
    </r>
  </si>
  <si>
    <r>
      <rPr>
        <sz val="7"/>
        <rFont val="Arial"/>
        <family val="2"/>
      </rPr>
      <t xml:space="preserve">Corpo BSTC (grota) diâmetro 1,50 m CA-1 PB exclusive escavação e reaterro, inclusive
</t>
    </r>
    <r>
      <rPr>
        <sz val="7"/>
        <rFont val="Arial"/>
        <family val="2"/>
      </rPr>
      <t>transporte do tubo</t>
    </r>
  </si>
  <si>
    <r>
      <rPr>
        <sz val="7"/>
        <rFont val="Arial"/>
        <family val="2"/>
      </rPr>
      <t>Corpo BTTC (grota) diâmetro 0,60 m CA-1 MF exclusive escavação e reaterro, inclusive transporte do tubo</t>
    </r>
  </si>
  <si>
    <r>
      <rPr>
        <sz val="7"/>
        <rFont val="Arial"/>
        <family val="2"/>
      </rPr>
      <t xml:space="preserve">Corpo BTTC (grota) diâmetro 0,60 m CA-2 MF exclusive escavação e reaterro, inclusive
</t>
    </r>
    <r>
      <rPr>
        <sz val="7"/>
        <rFont val="Arial"/>
        <family val="2"/>
      </rPr>
      <t>transporte do tubo</t>
    </r>
  </si>
  <si>
    <r>
      <rPr>
        <sz val="7"/>
        <rFont val="Arial"/>
        <family val="2"/>
      </rPr>
      <t>Corpo BTTC (grota) diâmetro 0,80 m CA-2 MF exclusive escavação e reaterro, inclusive transporte do tubo</t>
    </r>
  </si>
  <si>
    <r>
      <rPr>
        <sz val="7"/>
        <rFont val="Arial"/>
        <family val="2"/>
      </rPr>
      <t xml:space="preserve">Corpo BTTC (grota) diâmetro 1,00 m CA-1 MF exclusive escavação e reaterro, inclusive
</t>
    </r>
    <r>
      <rPr>
        <sz val="7"/>
        <rFont val="Arial"/>
        <family val="2"/>
      </rPr>
      <t>transporte do tubo</t>
    </r>
  </si>
  <si>
    <r>
      <rPr>
        <sz val="7"/>
        <rFont val="Arial"/>
        <family val="2"/>
      </rPr>
      <t>Corpo BTTC (grota) diâmetro 1,00 m CA-3 MF exclusive escavação e reaterro, inclusive transporte do tubo</t>
    </r>
  </si>
  <si>
    <r>
      <rPr>
        <sz val="7"/>
        <rFont val="Arial"/>
        <family val="2"/>
      </rPr>
      <t>Corpo BTTC (grota) diâmetro 1,20 m CA-1 MF exclusive escavação e reaterro, inclusive transporte do tubo</t>
    </r>
  </si>
  <si>
    <r>
      <rPr>
        <sz val="7"/>
        <rFont val="Arial"/>
        <family val="2"/>
      </rPr>
      <t xml:space="preserve">Corpo BTTC (grota) diâmetro 1,20 m CA-1 PB exclusive escavação e reaterro, inclusive
</t>
    </r>
    <r>
      <rPr>
        <sz val="7"/>
        <rFont val="Arial"/>
        <family val="2"/>
      </rPr>
      <t>transporte do tubo</t>
    </r>
  </si>
  <si>
    <r>
      <rPr>
        <sz val="7"/>
        <rFont val="Arial"/>
        <family val="2"/>
      </rPr>
      <t xml:space="preserve">Corpo BTTC (grota) diâmetro 1,20 m CA-2 MF exclusive escavação e reaterro, inclusive
</t>
    </r>
    <r>
      <rPr>
        <sz val="7"/>
        <rFont val="Arial"/>
        <family val="2"/>
      </rPr>
      <t>transporte do tubo</t>
    </r>
  </si>
  <si>
    <r>
      <rPr>
        <sz val="7"/>
        <rFont val="Arial"/>
        <family val="2"/>
      </rPr>
      <t>Corpo BTTC (grota) diâmetro 1,50 m CA-1 PB exclusive escavação e reaterro, inclusive transporte do tubo</t>
    </r>
  </si>
  <si>
    <r>
      <rPr>
        <sz val="7"/>
        <rFont val="Arial"/>
        <family val="2"/>
      </rPr>
      <t xml:space="preserve">Corpo BTTC (grota) diâmetro 1,50 m CA-2 PB exclusive escavação e reaterro, inclusive
</t>
    </r>
    <r>
      <rPr>
        <sz val="7"/>
        <rFont val="Arial"/>
        <family val="2"/>
      </rPr>
      <t>transporte do tubo</t>
    </r>
  </si>
  <si>
    <r>
      <rPr>
        <sz val="7"/>
        <rFont val="Arial"/>
        <family val="2"/>
      </rPr>
      <t>Dreno Longitudinal tipo Trincheira Drenante, H=0,40m c/ tubo poroso tipo PEAD d=65mm, inclus. esc. em mat. 1ª cat.e geotêxtil não tecido RT 07 kN/m</t>
    </r>
  </si>
  <si>
    <r>
      <rPr>
        <sz val="7"/>
        <rFont val="Arial"/>
        <family val="2"/>
      </rPr>
      <t xml:space="preserve">Dreno profundo com enchimento de areia, escavação em material 1ª categoria, inclusive
</t>
    </r>
    <r>
      <rPr>
        <sz val="7"/>
        <rFont val="Arial"/>
        <family val="2"/>
      </rPr>
      <t>transporte da areia</t>
    </r>
  </si>
  <si>
    <r>
      <rPr>
        <sz val="7"/>
        <rFont val="Arial"/>
        <family val="2"/>
      </rPr>
      <t>Dreno profundo com tubo poroso, D = 0,20 m com enchimento de brita e areia, escavação em material 2ª categoria, inclusive transp.da areia, brita, tubo</t>
    </r>
  </si>
  <si>
    <r>
      <rPr>
        <sz val="7"/>
        <rFont val="Arial"/>
        <family val="2"/>
      </rPr>
      <t>Dreno profundo com tubo poroso, D = 0,20 m com enchimento de brita, escavação em material 3ª categoria (DPR-01),  inclusive transporte da brita, tubo</t>
    </r>
  </si>
  <si>
    <r>
      <rPr>
        <sz val="7"/>
        <rFont val="Arial"/>
        <family val="2"/>
      </rPr>
      <t xml:space="preserve">Dreno profundo D = 0,10 m c/ enchim. brita, areia (1:1) escav. mat. 3º categ.incl. transp. areia,
</t>
    </r>
    <r>
      <rPr>
        <sz val="7"/>
        <rFont val="Arial"/>
        <family val="2"/>
      </rPr>
      <t>brita c/ geotêxtil não tecido res.long. mín 16kn/m</t>
    </r>
  </si>
  <si>
    <r>
      <rPr>
        <sz val="7"/>
        <rFont val="Arial"/>
        <family val="2"/>
      </rPr>
      <t xml:space="preserve">Dreno profundo D = 0,10 m c/enchim. brita e areia (1:1) escav.mat. 1º categ., inclus.transp.
</t>
    </r>
    <r>
      <rPr>
        <sz val="7"/>
        <rFont val="Arial"/>
        <family val="2"/>
      </rPr>
      <t>areia, brita,c/ geotêxtil não tecido res.long. mín 16 kn/m</t>
    </r>
  </si>
  <si>
    <r>
      <rPr>
        <sz val="7"/>
        <rFont val="Arial"/>
        <family val="2"/>
      </rPr>
      <t>Dreno profundo para corte em solo, com enchimento em brita revestido com geotextil não tecido RT 16 kn/m, inclusive transporte da brita</t>
    </r>
  </si>
  <si>
    <r>
      <rPr>
        <sz val="7"/>
        <rFont val="Arial"/>
        <family val="2"/>
      </rPr>
      <t xml:space="preserve">Dreno sub-horizontal D=50mm em PVC (escavação em alteração de rocha), inclusive geotêxtil
</t>
    </r>
    <r>
      <rPr>
        <sz val="7"/>
        <rFont val="Arial"/>
        <family val="2"/>
      </rPr>
      <t>não tecido RT 16 kn/m, exclusive transportes</t>
    </r>
  </si>
  <si>
    <r>
      <rPr>
        <sz val="7"/>
        <rFont val="Arial"/>
        <family val="2"/>
      </rPr>
      <t>Eletroduto de ferro galvanizado DN 4", inclusive conexões, exclusive escavação e reaterro, fornecimento e assentamento</t>
    </r>
  </si>
  <si>
    <r>
      <rPr>
        <sz val="7"/>
        <rFont val="Arial"/>
        <family val="2"/>
      </rPr>
      <t xml:space="preserve">Ensecadeira simples de madeira esp.= 5 cm com 1 reaproveitamento, inclusive transporte das
</t>
    </r>
    <r>
      <rPr>
        <sz val="7"/>
        <rFont val="Arial"/>
        <family val="2"/>
      </rPr>
      <t>madeiras</t>
    </r>
  </si>
  <si>
    <r>
      <rPr>
        <sz val="7"/>
        <rFont val="Arial"/>
        <family val="2"/>
      </rPr>
      <t xml:space="preserve">Esgotamento de escavações para rebaixamento do nível dágua nos serviços de bueiros,
</t>
    </r>
    <r>
      <rPr>
        <sz val="7"/>
        <rFont val="Arial"/>
        <family val="2"/>
      </rPr>
      <t>galerias e outros, com conj. moto bomba</t>
    </r>
  </si>
  <si>
    <r>
      <rPr>
        <sz val="7"/>
        <rFont val="Arial"/>
        <family val="2"/>
      </rPr>
      <t>Formas planas de madeira com 02 (dois) reaproveitamentos, inclusive fornecimento e transporte das madeiras</t>
    </r>
  </si>
  <si>
    <r>
      <rPr>
        <sz val="7"/>
        <rFont val="Arial"/>
        <family val="2"/>
      </rPr>
      <t>Formas planas de madeira com 04 (quatro) reaproveitamentos, inclusive fornecimento e transporte das madeiras</t>
    </r>
  </si>
  <si>
    <r>
      <rPr>
        <sz val="7"/>
        <rFont val="Arial"/>
        <family val="2"/>
      </rPr>
      <t xml:space="preserve">Formas planas de madeira sem reaproveitamento (forma perdida), inclusive fornecimento e
</t>
    </r>
    <r>
      <rPr>
        <sz val="7"/>
        <rFont val="Arial"/>
        <family val="2"/>
      </rPr>
      <t>transporte das madeiras</t>
    </r>
  </si>
  <si>
    <r>
      <rPr>
        <sz val="7"/>
        <rFont val="Arial"/>
        <family val="2"/>
      </rPr>
      <t xml:space="preserve">Gabião manta/colchão, malha hex 6x8mm Zn-Al/PVC, e=2,8mm,h=0,23m, inclus.aquis./
</t>
    </r>
    <r>
      <rPr>
        <sz val="7"/>
        <rFont val="Arial"/>
        <family val="2"/>
      </rPr>
      <t>assentam. pedra mão, exclus. transp. p/ revestim. canal</t>
    </r>
  </si>
  <si>
    <r>
      <rPr>
        <sz val="7"/>
        <rFont val="Arial"/>
        <family val="2"/>
      </rPr>
      <t>Geogrelha com resistência londitudinal a tração 55 a 60 kN, resist. transversal a tração 30 kN, fornecimento e aplicação - Deformação de 5%</t>
    </r>
  </si>
  <si>
    <r>
      <rPr>
        <sz val="7"/>
        <rFont val="Arial"/>
        <family val="2"/>
      </rPr>
      <t xml:space="preserve">Geogrelha com resistência longitudinal a tração 35 a 40 KN, resistência transversal a tração
</t>
    </r>
    <r>
      <rPr>
        <sz val="7"/>
        <rFont val="Arial"/>
        <family val="2"/>
      </rPr>
      <t>30KN, fornecimento e aplicação - Deformação de 10%</t>
    </r>
  </si>
  <si>
    <r>
      <rPr>
        <sz val="7"/>
        <rFont val="Arial"/>
        <family val="2"/>
      </rPr>
      <t>Muro com Terramesh System ou similar, altura 4,00 &lt; H &lt;= 5,00 metros (3 cx 1x1x4m e 4 cx 0, 5x1x4m) , execução, tudo incluído</t>
    </r>
  </si>
  <si>
    <r>
      <rPr>
        <sz val="7"/>
        <rFont val="Arial"/>
        <family val="2"/>
      </rPr>
      <t xml:space="preserve">Muro com Terramesh System ou similar, altura 5,00 &lt; H &lt;= 6,00 metros (4 cx 1x1x4m e 4 cx 0,
</t>
    </r>
    <r>
      <rPr>
        <sz val="7"/>
        <rFont val="Arial"/>
        <family val="2"/>
      </rPr>
      <t>5x1x4m) , tudo incluído</t>
    </r>
  </si>
  <si>
    <r>
      <rPr>
        <sz val="7"/>
        <rFont val="Arial"/>
        <family val="2"/>
      </rPr>
      <t xml:space="preserve">Pescoço de poço de visita H=0,30 m, diâm. = 0,60 m, fornecimento, assentamento e
</t>
    </r>
    <r>
      <rPr>
        <sz val="7"/>
        <rFont val="Arial"/>
        <family val="2"/>
      </rPr>
      <t>transporte</t>
    </r>
  </si>
  <si>
    <r>
      <rPr>
        <sz val="7"/>
        <rFont val="Arial"/>
        <family val="2"/>
      </rPr>
      <t xml:space="preserve">Poço de visita (tubo D=0,40 m) H=1,50 m com tampão F.F.A.P., inclusive escavação e
</t>
    </r>
    <r>
      <rPr>
        <sz val="7"/>
        <rFont val="Arial"/>
        <family val="2"/>
      </rPr>
      <t>transporte do tampão</t>
    </r>
  </si>
  <si>
    <r>
      <rPr>
        <sz val="7"/>
        <rFont val="Arial"/>
        <family val="2"/>
      </rPr>
      <t>Preparo manual de talude, compreendendo acerto, raspagem eventual de até 0,30m de prof. e afastamento lateral</t>
    </r>
  </si>
  <si>
    <r>
      <rPr>
        <sz val="7"/>
        <rFont val="Arial"/>
        <family val="2"/>
      </rPr>
      <t>Tapume de vedação e proteção, executado com chapas de compensado resinado com 6mm de espessura, exclusive pintura</t>
    </r>
  </si>
  <si>
    <r>
      <rPr>
        <sz val="7"/>
        <rFont val="Arial"/>
        <family val="2"/>
      </rPr>
      <t>136,37</t>
    </r>
  </si>
  <si>
    <r>
      <rPr>
        <sz val="7"/>
        <rFont val="Arial"/>
        <family val="2"/>
      </rPr>
      <t>534,51</t>
    </r>
  </si>
  <si>
    <r>
      <rPr>
        <sz val="7"/>
        <rFont val="Arial"/>
        <family val="2"/>
      </rPr>
      <t>376,11</t>
    </r>
  </si>
  <si>
    <r>
      <rPr>
        <sz val="7"/>
        <rFont val="Arial"/>
        <family val="2"/>
      </rPr>
      <t>348,32</t>
    </r>
  </si>
  <si>
    <r>
      <rPr>
        <sz val="7"/>
        <rFont val="Arial"/>
        <family val="2"/>
      </rPr>
      <t>1.544,49</t>
    </r>
  </si>
  <si>
    <r>
      <rPr>
        <sz val="7"/>
        <rFont val="Arial"/>
        <family val="2"/>
      </rPr>
      <t>23,24</t>
    </r>
  </si>
  <si>
    <r>
      <rPr>
        <sz val="7"/>
        <rFont val="Arial"/>
        <family val="2"/>
      </rPr>
      <t>1.038,14</t>
    </r>
  </si>
  <si>
    <r>
      <rPr>
        <sz val="7"/>
        <rFont val="Arial"/>
        <family val="2"/>
      </rPr>
      <t>148,92</t>
    </r>
  </si>
  <si>
    <r>
      <rPr>
        <sz val="7"/>
        <rFont val="Arial"/>
        <family val="2"/>
      </rPr>
      <t>36,51</t>
    </r>
  </si>
  <si>
    <r>
      <rPr>
        <sz val="7"/>
        <rFont val="Arial"/>
        <family val="2"/>
      </rPr>
      <t>87,91</t>
    </r>
  </si>
  <si>
    <r>
      <rPr>
        <sz val="7"/>
        <rFont val="Arial"/>
        <family val="2"/>
      </rPr>
      <t>0,00</t>
    </r>
  </si>
  <si>
    <r>
      <rPr>
        <sz val="7"/>
        <rFont val="Arial"/>
        <family val="2"/>
      </rPr>
      <t>Cerca de arame farpado 4 fios com mourões a cada 3,0 metros e sem esticadores, inclusive transporte de arame e mourão</t>
    </r>
  </si>
  <si>
    <r>
      <rPr>
        <sz val="7"/>
        <rFont val="Arial"/>
        <family val="2"/>
      </rPr>
      <t xml:space="preserve">Cerca de arame farpado 8 fios com postes triangulares 10 x 200 cm, a cada 2,5 m, mourão de
</t>
    </r>
    <r>
      <rPr>
        <sz val="7"/>
        <rFont val="Arial"/>
        <family val="2"/>
      </rPr>
      <t>concreto 10 x 10 x 220 cm, a cada 50,0 m</t>
    </r>
  </si>
  <si>
    <t>Grupo de serviço: SERVIÇOS AMBIENTAIS</t>
  </si>
  <si>
    <r>
      <rPr>
        <sz val="7"/>
        <rFont val="Arial"/>
        <family val="2"/>
      </rPr>
      <t>Sinalização vertical com chapa em poliéster (e=2,3mm) reforçada com fibra de vidro, inclusive suporte de madeira</t>
    </r>
  </si>
  <si>
    <r>
      <rPr>
        <sz val="7"/>
        <rFont val="Arial"/>
        <family val="2"/>
      </rPr>
      <t xml:space="preserve">Suporte de placa de sinalização vertical em madeira de 1ª qualidade, pintada, fornecimento e
</t>
    </r>
    <r>
      <rPr>
        <sz val="7"/>
        <rFont val="Arial"/>
        <family val="2"/>
      </rPr>
      <t>instalação</t>
    </r>
  </si>
  <si>
    <r>
      <rPr>
        <sz val="7"/>
        <rFont val="Arial"/>
        <family val="2"/>
      </rPr>
      <t>12,73</t>
    </r>
  </si>
  <si>
    <r>
      <rPr>
        <sz val="7"/>
        <rFont val="Arial"/>
        <family val="2"/>
      </rPr>
      <t>Reparo de cerca ( substituição de mourões, grampo e arame farpado), inclusive transportes de todos os materiais</t>
    </r>
  </si>
  <si>
    <r>
      <rPr>
        <sz val="7"/>
        <rFont val="Arial"/>
        <family val="2"/>
      </rPr>
      <t>16,00</t>
    </r>
  </si>
  <si>
    <r>
      <rPr>
        <sz val="7"/>
        <rFont val="Arial"/>
        <family val="2"/>
      </rPr>
      <t>Perfuração rotativa vertical, em solo, com coroa de Widia ou similar, diâmetro N(75mm), inclusive deslocamento e posicionamento em cada furo</t>
    </r>
  </si>
  <si>
    <r>
      <rPr>
        <sz val="7"/>
        <rFont val="Arial"/>
        <family val="2"/>
      </rPr>
      <t>Aparelho de apoio de neoprene fretado, fornecimento e assentamento, inclusive grauteamento e transporte do neoprene</t>
    </r>
  </si>
  <si>
    <r>
      <rPr>
        <sz val="7"/>
        <rFont val="Arial"/>
        <family val="2"/>
      </rPr>
      <t xml:space="preserve">Formas planas de madeira com 05 (cinco) utilizações (guarda-corpo de pontes), inclusive
</t>
    </r>
    <r>
      <rPr>
        <sz val="7"/>
        <rFont val="Arial"/>
        <family val="2"/>
      </rPr>
      <t>fornecimento e transportes das madeiras</t>
    </r>
  </si>
  <si>
    <r>
      <rPr>
        <sz val="7"/>
        <rFont val="Arial"/>
        <family val="2"/>
      </rPr>
      <t>Formas planas de madeirit meso e superestrutura sem reaproveitamento esp. = 10 mm, inclusive fornecimento e transporte das madeiras</t>
    </r>
  </si>
  <si>
    <r>
      <rPr>
        <sz val="7"/>
        <rFont val="Arial"/>
        <family val="2"/>
      </rPr>
      <t xml:space="preserve">Formas planas de madeirit meso e superestrutura sem reaproveitamento esp. = 14 mm,
</t>
    </r>
    <r>
      <rPr>
        <sz val="7"/>
        <rFont val="Arial"/>
        <family val="2"/>
      </rPr>
      <t>inclusive fornecimento e transporte das madeiras</t>
    </r>
  </si>
  <si>
    <r>
      <rPr>
        <sz val="7"/>
        <rFont val="Arial"/>
        <family val="2"/>
      </rPr>
      <t>34,99</t>
    </r>
  </si>
  <si>
    <r>
      <rPr>
        <sz val="7"/>
        <rFont val="Arial"/>
        <family val="2"/>
      </rPr>
      <t>1.313,90</t>
    </r>
  </si>
  <si>
    <r>
      <rPr>
        <sz val="7"/>
        <rFont val="Arial"/>
        <family val="2"/>
      </rPr>
      <t>1.217,47</t>
    </r>
  </si>
  <si>
    <r>
      <rPr>
        <sz val="7"/>
        <rFont val="Arial"/>
        <family val="2"/>
      </rPr>
      <t>113,65</t>
    </r>
  </si>
  <si>
    <r>
      <rPr>
        <sz val="7"/>
        <rFont val="Arial"/>
        <family val="2"/>
      </rPr>
      <t>121,54</t>
    </r>
  </si>
  <si>
    <r>
      <rPr>
        <sz val="7"/>
        <rFont val="Arial"/>
        <family val="2"/>
      </rPr>
      <t>18,18</t>
    </r>
  </si>
  <si>
    <r>
      <rPr>
        <sz val="7"/>
        <rFont val="Arial"/>
        <family val="2"/>
      </rPr>
      <t>61,26</t>
    </r>
  </si>
  <si>
    <r>
      <rPr>
        <sz val="7"/>
        <rFont val="Arial"/>
        <family val="2"/>
      </rPr>
      <t>64,12</t>
    </r>
  </si>
  <si>
    <r>
      <rPr>
        <sz val="7"/>
        <rFont val="Arial"/>
        <family val="2"/>
      </rPr>
      <t>673,38</t>
    </r>
  </si>
  <si>
    <r>
      <rPr>
        <sz val="7"/>
        <rFont val="Arial"/>
        <family val="2"/>
      </rPr>
      <t>711,13</t>
    </r>
  </si>
  <si>
    <r>
      <rPr>
        <sz val="7"/>
        <rFont val="Arial"/>
        <family val="2"/>
      </rPr>
      <t>727,45</t>
    </r>
  </si>
  <si>
    <r>
      <rPr>
        <sz val="7"/>
        <rFont val="Arial"/>
        <family val="2"/>
      </rPr>
      <t>804,47</t>
    </r>
  </si>
  <si>
    <r>
      <rPr>
        <sz val="7"/>
        <rFont val="Arial"/>
        <family val="2"/>
      </rPr>
      <t>836,49</t>
    </r>
  </si>
  <si>
    <r>
      <rPr>
        <sz val="7"/>
        <rFont val="Arial"/>
        <family val="2"/>
      </rPr>
      <t>1.109,26</t>
    </r>
  </si>
  <si>
    <r>
      <rPr>
        <sz val="7"/>
        <rFont val="Arial"/>
        <family val="2"/>
      </rPr>
      <t>1.427,42</t>
    </r>
  </si>
  <si>
    <r>
      <rPr>
        <sz val="7"/>
        <rFont val="Arial"/>
        <family val="2"/>
      </rPr>
      <t>1.727,56</t>
    </r>
  </si>
  <si>
    <r>
      <rPr>
        <sz val="7"/>
        <rFont val="Arial"/>
        <family val="2"/>
      </rPr>
      <t>34,71</t>
    </r>
  </si>
  <si>
    <r>
      <rPr>
        <sz val="7"/>
        <rFont val="Arial"/>
        <family val="2"/>
      </rPr>
      <t>180,83</t>
    </r>
  </si>
  <si>
    <r>
      <rPr>
        <sz val="7"/>
        <rFont val="Arial"/>
        <family val="2"/>
      </rPr>
      <t>238,13</t>
    </r>
  </si>
  <si>
    <r>
      <rPr>
        <sz val="7"/>
        <rFont val="Arial"/>
        <family val="2"/>
      </rPr>
      <t>255,76</t>
    </r>
  </si>
  <si>
    <r>
      <rPr>
        <sz val="7"/>
        <rFont val="Arial"/>
        <family val="2"/>
      </rPr>
      <t>389,11</t>
    </r>
  </si>
  <si>
    <r>
      <rPr>
        <sz val="7"/>
        <rFont val="Arial"/>
        <family val="2"/>
      </rPr>
      <t>159,19</t>
    </r>
  </si>
  <si>
    <r>
      <rPr>
        <sz val="7"/>
        <rFont val="Arial"/>
        <family val="2"/>
      </rPr>
      <t>126,11</t>
    </r>
  </si>
  <si>
    <r>
      <rPr>
        <sz val="7"/>
        <rFont val="Arial"/>
        <family val="2"/>
      </rPr>
      <t>140,31</t>
    </r>
  </si>
  <si>
    <r>
      <rPr>
        <sz val="7"/>
        <rFont val="Arial"/>
        <family val="2"/>
      </rPr>
      <t>120,49</t>
    </r>
  </si>
  <si>
    <r>
      <rPr>
        <sz val="7"/>
        <rFont val="Arial"/>
        <family val="2"/>
      </rPr>
      <t>103,61</t>
    </r>
  </si>
  <si>
    <r>
      <rPr>
        <sz val="7"/>
        <rFont val="Arial"/>
        <family val="2"/>
      </rPr>
      <t>162,64</t>
    </r>
  </si>
  <si>
    <r>
      <rPr>
        <sz val="7"/>
        <rFont val="Arial"/>
        <family val="2"/>
      </rPr>
      <t>178,43</t>
    </r>
  </si>
  <si>
    <r>
      <rPr>
        <sz val="7"/>
        <rFont val="Arial"/>
        <family val="2"/>
      </rPr>
      <t>202,41</t>
    </r>
  </si>
  <si>
    <r>
      <rPr>
        <sz val="7"/>
        <rFont val="Arial"/>
        <family val="2"/>
      </rPr>
      <t>Preparo e colocação de 12 cordoalhas de 1/2" (Aço CP-190 RB) nas formas, inclusive injeção de nata de cimento</t>
    </r>
  </si>
  <si>
    <r>
      <rPr>
        <sz val="7"/>
        <rFont val="Arial"/>
        <family val="2"/>
      </rPr>
      <t>46,81</t>
    </r>
  </si>
  <si>
    <r>
      <rPr>
        <sz val="7"/>
        <rFont val="Arial"/>
        <family val="2"/>
      </rPr>
      <t>42,01</t>
    </r>
  </si>
  <si>
    <r>
      <rPr>
        <sz val="7"/>
        <rFont val="Arial"/>
        <family val="2"/>
      </rPr>
      <t>10,98</t>
    </r>
  </si>
  <si>
    <r>
      <rPr>
        <sz val="7"/>
        <rFont val="Arial"/>
        <family val="2"/>
      </rPr>
      <t>426,16</t>
    </r>
  </si>
  <si>
    <r>
      <rPr>
        <sz val="7"/>
        <rFont val="Arial"/>
        <family val="2"/>
      </rPr>
      <t>389,81</t>
    </r>
  </si>
  <si>
    <r>
      <rPr>
        <sz val="7"/>
        <rFont val="Arial"/>
        <family val="2"/>
      </rPr>
      <t>20,49</t>
    </r>
  </si>
  <si>
    <r>
      <rPr>
        <sz val="7"/>
        <rFont val="Arial"/>
        <family val="2"/>
      </rPr>
      <t>60,13</t>
    </r>
  </si>
  <si>
    <r>
      <rPr>
        <sz val="7"/>
        <rFont val="Arial"/>
        <family val="2"/>
      </rPr>
      <t>866,03</t>
    </r>
  </si>
  <si>
    <r>
      <rPr>
        <sz val="7"/>
        <rFont val="Arial"/>
        <family val="2"/>
      </rPr>
      <t>277,66</t>
    </r>
  </si>
  <si>
    <r>
      <rPr>
        <sz val="7"/>
        <rFont val="Arial"/>
        <family val="2"/>
      </rPr>
      <t>53,50</t>
    </r>
  </si>
  <si>
    <r>
      <rPr>
        <sz val="7"/>
        <rFont val="Arial"/>
        <family val="2"/>
      </rPr>
      <t>628,16</t>
    </r>
  </si>
  <si>
    <r>
      <rPr>
        <sz val="7"/>
        <rFont val="Arial"/>
        <family val="2"/>
      </rPr>
      <t>1.551,25</t>
    </r>
  </si>
  <si>
    <r>
      <rPr>
        <sz val="7"/>
        <rFont val="Arial"/>
        <family val="2"/>
      </rPr>
      <t>1.617,82</t>
    </r>
  </si>
  <si>
    <r>
      <rPr>
        <sz val="7"/>
        <rFont val="Arial"/>
        <family val="2"/>
      </rPr>
      <t>33,59</t>
    </r>
  </si>
  <si>
    <r>
      <rPr>
        <sz val="7"/>
        <rFont val="Arial"/>
        <family val="2"/>
      </rPr>
      <t>38,59</t>
    </r>
  </si>
  <si>
    <r>
      <rPr>
        <sz val="7"/>
        <rFont val="Arial"/>
        <family val="2"/>
      </rPr>
      <t>6,23</t>
    </r>
  </si>
  <si>
    <r>
      <rPr>
        <sz val="7"/>
        <rFont val="Arial"/>
        <family val="2"/>
      </rPr>
      <t>6.032,06</t>
    </r>
  </si>
  <si>
    <r>
      <rPr>
        <sz val="7"/>
        <rFont val="Arial"/>
        <family val="2"/>
      </rPr>
      <t>21,10</t>
    </r>
  </si>
  <si>
    <r>
      <rPr>
        <sz val="7"/>
        <rFont val="Arial"/>
        <family val="2"/>
      </rPr>
      <t>456,50</t>
    </r>
  </si>
  <si>
    <r>
      <rPr>
        <sz val="7"/>
        <rFont val="Arial"/>
        <family val="2"/>
      </rPr>
      <t>146,60</t>
    </r>
  </si>
  <si>
    <r>
      <rPr>
        <sz val="7"/>
        <rFont val="Arial"/>
        <family val="2"/>
      </rPr>
      <t>277,22</t>
    </r>
  </si>
  <si>
    <r>
      <rPr>
        <sz val="7"/>
        <rFont val="Arial"/>
        <family val="2"/>
      </rPr>
      <t>293,14</t>
    </r>
  </si>
  <si>
    <r>
      <rPr>
        <sz val="7"/>
        <rFont val="Arial"/>
        <family val="2"/>
      </rPr>
      <t>474,90</t>
    </r>
  </si>
  <si>
    <r>
      <rPr>
        <sz val="7"/>
        <rFont val="Arial"/>
        <family val="2"/>
      </rPr>
      <t>271,98</t>
    </r>
  </si>
  <si>
    <r>
      <rPr>
        <sz val="7"/>
        <rFont val="Arial"/>
        <family val="2"/>
      </rPr>
      <t xml:space="preserve">Remoção de solos moles, incluindo carregamento mecânico com escavadeira hidráulica em
</t>
    </r>
    <r>
      <rPr>
        <sz val="7"/>
        <rFont val="Arial"/>
        <family val="2"/>
      </rPr>
      <t>Vias Urbanas</t>
    </r>
  </si>
  <si>
    <r>
      <rPr>
        <sz val="7"/>
        <rFont val="Arial"/>
        <family val="2"/>
      </rPr>
      <t>Imprimação exclusive fornecimento e transporte comercial do material betuminoso em Vias Urbanas</t>
    </r>
  </si>
  <si>
    <r>
      <rPr>
        <sz val="7"/>
        <rFont val="Arial"/>
        <family val="2"/>
      </rPr>
      <t xml:space="preserve">Imprimação inclusive fornecimento e transporte comercial do material betuminoso em Vias
</t>
    </r>
    <r>
      <rPr>
        <sz val="7"/>
        <rFont val="Arial"/>
        <family val="2"/>
      </rPr>
      <t>Urbanas</t>
    </r>
  </si>
  <si>
    <r>
      <rPr>
        <sz val="7"/>
        <rFont val="Arial"/>
        <family val="2"/>
      </rPr>
      <t xml:space="preserve">Micro revestimento asfáltico à frio inclusive fornecimento e transporte comercial do material
</t>
    </r>
    <r>
      <rPr>
        <sz val="7"/>
        <rFont val="Arial"/>
        <family val="2"/>
      </rPr>
      <t>betuminoso, em Vias Urbanas</t>
    </r>
  </si>
  <si>
    <r>
      <rPr>
        <sz val="7"/>
        <rFont val="Arial"/>
        <family val="2"/>
      </rPr>
      <t>Pavimentação com blocos de concreto (35 MPa), esp.=08cm, sobre colchão de areia 5cm, inclusive fornecim. e transporte blocos e areia, em Vias Urbanas</t>
    </r>
  </si>
  <si>
    <r>
      <rPr>
        <sz val="7"/>
        <rFont val="Arial"/>
        <family val="2"/>
      </rPr>
      <t>Pavimentação com blocos de concreto (35 MPa), esp.=10cm, sobre colchão de areia esp.= 5cm, inclusive fornecim.e transporte  blocos e areia,Vias Urbanas</t>
    </r>
  </si>
  <si>
    <r>
      <rPr>
        <sz val="7"/>
        <rFont val="Arial"/>
        <family val="2"/>
      </rPr>
      <t xml:space="preserve">Pavimentação com paralelepípedo, colchão areia 5cm, inclusive fornecimento e transporte do
</t>
    </r>
    <r>
      <rPr>
        <sz val="7"/>
        <rFont val="Arial"/>
        <family val="2"/>
      </rPr>
      <t>paralelepípedo e areia, em Vias Urbanas</t>
    </r>
  </si>
  <si>
    <r>
      <rPr>
        <sz val="7"/>
        <rFont val="Arial"/>
        <family val="2"/>
      </rPr>
      <t xml:space="preserve">Sub-base solo brita, 50% em peso, inclusive fornecimento e transporte da brita em Vias
</t>
    </r>
    <r>
      <rPr>
        <sz val="7"/>
        <rFont val="Arial"/>
        <family val="2"/>
      </rPr>
      <t>Urbanas</t>
    </r>
  </si>
  <si>
    <r>
      <rPr>
        <sz val="7"/>
        <rFont val="Arial"/>
        <family val="2"/>
      </rPr>
      <t>T.S.B.D. com capa selante inclusive fornec. areia/brita/emulsão, transporte comerc. emulsão e lavagem brita, exclus. transp. areia e brita - V.Urbana</t>
    </r>
  </si>
  <si>
    <r>
      <rPr>
        <sz val="7"/>
        <rFont val="Arial"/>
        <family val="2"/>
      </rPr>
      <t>T.S.B.D. sem capa selante,  inclusive fornecimento e transporte comercial do material betuminoso e lavagem da brita em Vias Urbanas</t>
    </r>
  </si>
  <si>
    <r>
      <rPr>
        <sz val="7"/>
        <rFont val="Arial"/>
        <family val="2"/>
      </rPr>
      <t>Alvenaria de bloco (39 x 19 x 09) cm espessura 09 cm em Vias Urbanas, inclusive transporte, areia, cimento e bloco</t>
    </r>
  </si>
  <si>
    <r>
      <rPr>
        <sz val="7"/>
        <rFont val="Arial"/>
        <family val="2"/>
      </rPr>
      <t xml:space="preserve">Alvenaria de pedra de mão argamassada (argamassa cimento areia 1:4) inclusive transporte
</t>
    </r>
    <r>
      <rPr>
        <sz val="7"/>
        <rFont val="Arial"/>
        <family val="2"/>
      </rPr>
      <t>da pedra de mão, em Vias Urbanas</t>
    </r>
  </si>
  <si>
    <r>
      <rPr>
        <sz val="7"/>
        <rFont val="Arial"/>
        <family val="2"/>
      </rPr>
      <t>94,01</t>
    </r>
  </si>
  <si>
    <r>
      <rPr>
        <sz val="7"/>
        <rFont val="Arial"/>
        <family val="2"/>
      </rPr>
      <t>148,15</t>
    </r>
  </si>
  <si>
    <r>
      <rPr>
        <sz val="7"/>
        <rFont val="Arial"/>
        <family val="2"/>
      </rPr>
      <t>90,56</t>
    </r>
  </si>
  <si>
    <r>
      <rPr>
        <sz val="7"/>
        <rFont val="Arial"/>
        <family val="2"/>
      </rPr>
      <t>427,82</t>
    </r>
  </si>
  <si>
    <r>
      <rPr>
        <sz val="7"/>
        <rFont val="Arial"/>
        <family val="2"/>
      </rPr>
      <t>575,73</t>
    </r>
  </si>
  <si>
    <r>
      <rPr>
        <sz val="7"/>
        <rFont val="Arial"/>
        <family val="2"/>
      </rPr>
      <t>39,28</t>
    </r>
  </si>
  <si>
    <r>
      <rPr>
        <sz val="7"/>
        <rFont val="Arial"/>
        <family val="2"/>
      </rPr>
      <t>145,33</t>
    </r>
  </si>
  <si>
    <r>
      <rPr>
        <sz val="7"/>
        <rFont val="Arial"/>
        <family val="2"/>
      </rPr>
      <t xml:space="preserve">Caixa Boca de Lobo em bloco pré-moldado de concreto para diâm.=1,00m (1,30 x 1,30m) em
</t>
    </r>
    <r>
      <rPr>
        <sz val="7"/>
        <rFont val="Arial"/>
        <family val="2"/>
      </rPr>
      <t>Vias Urbanas</t>
    </r>
  </si>
  <si>
    <r>
      <rPr>
        <sz val="7"/>
        <rFont val="Arial"/>
        <family val="2"/>
      </rPr>
      <t>38,17</t>
    </r>
  </si>
  <si>
    <r>
      <rPr>
        <sz val="7"/>
        <rFont val="Arial"/>
        <family val="2"/>
      </rPr>
      <t>81,58</t>
    </r>
  </si>
  <si>
    <r>
      <rPr>
        <sz val="7"/>
        <rFont val="Arial"/>
        <family val="2"/>
      </rPr>
      <t>1.267,72</t>
    </r>
  </si>
  <si>
    <r>
      <rPr>
        <sz val="7"/>
        <rFont val="Arial"/>
        <family val="2"/>
      </rPr>
      <t>729,64</t>
    </r>
  </si>
  <si>
    <r>
      <rPr>
        <sz val="7"/>
        <rFont val="Arial"/>
        <family val="2"/>
      </rPr>
      <t>29,86</t>
    </r>
  </si>
  <si>
    <r>
      <rPr>
        <sz val="7"/>
        <rFont val="Arial"/>
        <family val="2"/>
      </rPr>
      <t>31,89</t>
    </r>
  </si>
  <si>
    <r>
      <rPr>
        <sz val="7"/>
        <rFont val="Arial"/>
        <family val="2"/>
      </rPr>
      <t>39,95</t>
    </r>
  </si>
  <si>
    <r>
      <rPr>
        <sz val="7"/>
        <rFont val="Arial"/>
        <family val="2"/>
      </rPr>
      <t>60,11</t>
    </r>
  </si>
  <si>
    <r>
      <rPr>
        <sz val="7"/>
        <rFont val="Arial"/>
        <family val="2"/>
      </rPr>
      <t>19.392,47</t>
    </r>
  </si>
  <si>
    <r>
      <rPr>
        <sz val="7"/>
        <rFont val="Arial"/>
        <family val="2"/>
      </rPr>
      <t>38.984,53</t>
    </r>
  </si>
  <si>
    <r>
      <rPr>
        <sz val="7"/>
        <rFont val="Arial"/>
        <family val="2"/>
      </rPr>
      <t>35.618,66</t>
    </r>
  </si>
  <si>
    <r>
      <rPr>
        <sz val="7"/>
        <rFont val="Arial"/>
        <family val="2"/>
      </rPr>
      <t>2.047,46</t>
    </r>
  </si>
  <si>
    <r>
      <rPr>
        <sz val="7"/>
        <rFont val="Arial"/>
        <family val="2"/>
      </rPr>
      <t>25.489,57</t>
    </r>
  </si>
  <si>
    <r>
      <rPr>
        <sz val="7"/>
        <rFont val="Arial"/>
        <family val="2"/>
      </rPr>
      <t>20.444,95</t>
    </r>
  </si>
  <si>
    <r>
      <rPr>
        <sz val="7"/>
        <rFont val="Arial"/>
        <family val="2"/>
      </rPr>
      <t>10,12</t>
    </r>
  </si>
  <si>
    <r>
      <rPr>
        <sz val="7"/>
        <rFont val="Arial"/>
        <family val="2"/>
      </rPr>
      <t>4.778,04</t>
    </r>
  </si>
  <si>
    <r>
      <rPr>
        <sz val="7"/>
        <rFont val="Arial"/>
        <family val="2"/>
      </rPr>
      <t>3.505,02</t>
    </r>
  </si>
  <si>
    <r>
      <rPr>
        <sz val="7"/>
        <rFont val="Arial"/>
        <family val="2"/>
      </rPr>
      <t>4.090,68</t>
    </r>
  </si>
  <si>
    <r>
      <rPr>
        <sz val="7"/>
        <rFont val="Arial"/>
        <family val="2"/>
      </rPr>
      <t>6.095,15</t>
    </r>
  </si>
  <si>
    <r>
      <rPr>
        <sz val="7"/>
        <rFont val="Arial"/>
        <family val="2"/>
      </rPr>
      <t>2.938,93</t>
    </r>
  </si>
  <si>
    <r>
      <rPr>
        <sz val="7"/>
        <rFont val="Arial"/>
        <family val="2"/>
      </rPr>
      <t>6.593,55</t>
    </r>
  </si>
  <si>
    <r>
      <rPr>
        <sz val="7"/>
        <rFont val="Arial"/>
        <family val="2"/>
      </rPr>
      <t>6.372,72</t>
    </r>
  </si>
  <si>
    <r>
      <rPr>
        <sz val="7"/>
        <rFont val="Arial"/>
        <family val="2"/>
      </rPr>
      <t>7.811,47</t>
    </r>
  </si>
  <si>
    <r>
      <rPr>
        <sz val="7"/>
        <rFont val="Arial"/>
        <family val="2"/>
      </rPr>
      <t>3.381,95</t>
    </r>
  </si>
  <si>
    <r>
      <rPr>
        <sz val="7"/>
        <rFont val="Arial"/>
        <family val="2"/>
      </rPr>
      <t>4.264,98</t>
    </r>
  </si>
  <si>
    <r>
      <rPr>
        <sz val="7"/>
        <rFont val="Arial"/>
        <family val="2"/>
      </rPr>
      <t>2.959,21</t>
    </r>
  </si>
  <si>
    <r>
      <rPr>
        <sz val="7"/>
        <rFont val="Arial"/>
        <family val="2"/>
      </rPr>
      <t>4.543,09</t>
    </r>
  </si>
  <si>
    <r>
      <rPr>
        <sz val="7"/>
        <rFont val="Arial"/>
        <family val="2"/>
      </rPr>
      <t>5.637,99</t>
    </r>
  </si>
  <si>
    <r>
      <rPr>
        <sz val="7"/>
        <rFont val="Arial"/>
        <family val="2"/>
      </rPr>
      <t>6.681,74</t>
    </r>
  </si>
  <si>
    <r>
      <rPr>
        <sz val="7"/>
        <rFont val="Arial"/>
        <family val="2"/>
      </rPr>
      <t>3.120,61</t>
    </r>
  </si>
  <si>
    <r>
      <rPr>
        <sz val="7"/>
        <rFont val="Arial"/>
        <family val="2"/>
      </rPr>
      <t>3.734,30</t>
    </r>
  </si>
  <si>
    <r>
      <rPr>
        <sz val="7"/>
        <rFont val="Arial"/>
        <family val="2"/>
      </rPr>
      <t>4.549,45</t>
    </r>
  </si>
  <si>
    <r>
      <rPr>
        <sz val="7"/>
        <rFont val="Arial"/>
        <family val="2"/>
      </rPr>
      <t>5.079,40</t>
    </r>
  </si>
  <si>
    <r>
      <rPr>
        <sz val="7"/>
        <rFont val="Arial"/>
        <family val="2"/>
      </rPr>
      <t>6.227,16</t>
    </r>
  </si>
  <si>
    <r>
      <rPr>
        <sz val="7"/>
        <rFont val="Arial"/>
        <family val="2"/>
      </rPr>
      <t>1.952,75</t>
    </r>
  </si>
  <si>
    <r>
      <rPr>
        <sz val="7"/>
        <rFont val="Arial"/>
        <family val="2"/>
      </rPr>
      <t>2.468,12</t>
    </r>
  </si>
  <si>
    <r>
      <rPr>
        <sz val="7"/>
        <rFont val="Arial"/>
        <family val="2"/>
      </rPr>
      <t>3.111,91</t>
    </r>
  </si>
  <si>
    <r>
      <rPr>
        <sz val="7"/>
        <rFont val="Arial"/>
        <family val="2"/>
      </rPr>
      <t>4.967,30</t>
    </r>
  </si>
  <si>
    <r>
      <rPr>
        <sz val="7"/>
        <rFont val="Arial"/>
        <family val="2"/>
      </rPr>
      <t>11.990,85</t>
    </r>
  </si>
  <si>
    <r>
      <rPr>
        <sz val="7"/>
        <rFont val="Arial"/>
        <family val="2"/>
      </rPr>
      <t>5.603,63</t>
    </r>
  </si>
  <si>
    <r>
      <rPr>
        <sz val="7"/>
        <rFont val="Arial"/>
        <family val="2"/>
      </rPr>
      <t>957,92</t>
    </r>
  </si>
  <si>
    <r>
      <rPr>
        <sz val="7"/>
        <rFont val="Arial"/>
        <family val="2"/>
      </rPr>
      <t>2.057,89</t>
    </r>
  </si>
  <si>
    <r>
      <rPr>
        <sz val="7"/>
        <rFont val="Arial"/>
        <family val="2"/>
      </rPr>
      <t>642,96</t>
    </r>
  </si>
  <si>
    <r>
      <rPr>
        <sz val="7"/>
        <rFont val="Arial"/>
        <family val="2"/>
      </rPr>
      <t>2.144,32</t>
    </r>
  </si>
  <si>
    <r>
      <rPr>
        <sz val="7"/>
        <rFont val="Arial"/>
        <family val="2"/>
      </rPr>
      <t>808,14</t>
    </r>
  </si>
  <si>
    <r>
      <rPr>
        <sz val="7"/>
        <rFont val="Arial"/>
        <family val="2"/>
      </rPr>
      <t>283,03</t>
    </r>
  </si>
  <si>
    <r>
      <rPr>
        <sz val="7"/>
        <rFont val="Arial"/>
        <family val="2"/>
      </rPr>
      <t>247,78</t>
    </r>
  </si>
  <si>
    <r>
      <rPr>
        <sz val="7"/>
        <rFont val="Arial"/>
        <family val="2"/>
      </rPr>
      <t>60,22</t>
    </r>
  </si>
  <si>
    <r>
      <rPr>
        <sz val="7"/>
        <rFont val="Arial"/>
        <family val="2"/>
      </rPr>
      <t>134,98</t>
    </r>
  </si>
  <si>
    <r>
      <rPr>
        <sz val="7"/>
        <rFont val="Arial"/>
        <family val="2"/>
      </rPr>
      <t>9,38</t>
    </r>
  </si>
  <si>
    <r>
      <rPr>
        <sz val="7"/>
        <rFont val="Arial"/>
        <family val="2"/>
      </rPr>
      <t>16,08</t>
    </r>
  </si>
  <si>
    <r>
      <rPr>
        <sz val="7"/>
        <rFont val="Arial"/>
        <family val="2"/>
      </rPr>
      <t>9,29</t>
    </r>
  </si>
  <si>
    <r>
      <rPr>
        <sz val="7"/>
        <rFont val="Arial"/>
        <family val="2"/>
      </rPr>
      <t>110,28</t>
    </r>
  </si>
  <si>
    <r>
      <rPr>
        <sz val="7"/>
        <rFont val="Arial"/>
        <family val="2"/>
      </rPr>
      <t>169,66</t>
    </r>
  </si>
  <si>
    <r>
      <rPr>
        <sz val="7"/>
        <color rgb="FFFF0000"/>
        <rFont val="Arial"/>
        <family val="2"/>
      </rPr>
      <t>Colchão drenante de brita 2 inclusive fornecimento, espalhamento, compactação e transporte
da brita em Vias Urbanas</t>
    </r>
  </si>
  <si>
    <t>169,66</t>
  </si>
  <si>
    <r>
      <rPr>
        <sz val="7"/>
        <rFont val="Arial"/>
        <family val="2"/>
      </rPr>
      <t xml:space="preserve">Concreto estrutural fck = 30,0 MPa com micro-silica e Sikacrete BR ou equivalente em Vias
</t>
    </r>
    <r>
      <rPr>
        <sz val="7"/>
        <rFont val="Arial"/>
        <family val="2"/>
      </rPr>
      <t>Urbanas</t>
    </r>
  </si>
  <si>
    <r>
      <rPr>
        <sz val="7"/>
        <rFont val="Arial"/>
        <family val="2"/>
      </rPr>
      <t>Corpo BDTC (grota) diâmetro 1,00 m CA-1 MF exclusive escavação e reaterro, inclusive transporte do tubo em Vias Urbanas</t>
    </r>
  </si>
  <si>
    <r>
      <rPr>
        <sz val="7"/>
        <rFont val="Arial"/>
        <family val="2"/>
      </rPr>
      <t xml:space="preserve">Corpo BDTC (grota) diâmetro 1,20 m CA-1 MF exclusive escavação e reaterro, inclusive
</t>
    </r>
    <r>
      <rPr>
        <sz val="7"/>
        <rFont val="Arial"/>
        <family val="2"/>
      </rPr>
      <t>transporte do tubo em Vias Urbanas</t>
    </r>
  </si>
  <si>
    <r>
      <rPr>
        <sz val="7"/>
        <rFont val="Arial"/>
        <family val="2"/>
      </rPr>
      <t>Corpo BDTC (grota) diâmetro 1,20 m CA-2 MF exclusive escavação e reaterro, inclusive transporte do tubo em Vias Urbanas</t>
    </r>
  </si>
  <si>
    <r>
      <rPr>
        <sz val="7"/>
        <rFont val="Arial"/>
        <family val="2"/>
      </rPr>
      <t>Corpo BDTC (grota) diâmetro 1,20 m CA-2 PB exclusive escavação e reaterro, inclusive transporte do tubo em Vias Urbanas</t>
    </r>
  </si>
  <si>
    <r>
      <rPr>
        <sz val="7"/>
        <rFont val="Arial"/>
        <family val="2"/>
      </rPr>
      <t xml:space="preserve">Corpo BDTC (grota) diâmetro 1,50 m CA-2 MF exclusive escavação e reaterro, inclusive
</t>
    </r>
    <r>
      <rPr>
        <sz val="7"/>
        <rFont val="Arial"/>
        <family val="2"/>
      </rPr>
      <t>transporte do tubo em Vias Urbanas</t>
    </r>
  </si>
  <si>
    <r>
      <rPr>
        <sz val="7"/>
        <rFont val="Arial"/>
        <family val="2"/>
      </rPr>
      <t>Corpo BDTC (grota) diâmetro 1,50 m CA-3 MF exclusive escavação e reaterro, inclusive transporte do tubo em Vias Urbanas</t>
    </r>
  </si>
  <si>
    <r>
      <rPr>
        <sz val="7"/>
        <rFont val="Arial"/>
        <family val="2"/>
      </rPr>
      <t>746,76</t>
    </r>
  </si>
  <si>
    <r>
      <rPr>
        <sz val="7"/>
        <rFont val="Arial"/>
        <family val="2"/>
      </rPr>
      <t>1.425,81</t>
    </r>
  </si>
  <si>
    <r>
      <rPr>
        <sz val="7"/>
        <rFont val="Arial"/>
        <family val="2"/>
      </rPr>
      <t>730,99</t>
    </r>
  </si>
  <si>
    <r>
      <rPr>
        <sz val="7"/>
        <rFont val="Arial"/>
        <family val="2"/>
      </rPr>
      <t>969,38</t>
    </r>
  </si>
  <si>
    <r>
      <rPr>
        <sz val="7"/>
        <rFont val="Arial"/>
        <family val="2"/>
      </rPr>
      <t>962,69</t>
    </r>
  </si>
  <si>
    <r>
      <rPr>
        <sz val="7"/>
        <rFont val="Arial"/>
        <family val="2"/>
      </rPr>
      <t>1.003,91</t>
    </r>
  </si>
  <si>
    <r>
      <rPr>
        <sz val="7"/>
        <rFont val="Arial"/>
        <family val="2"/>
      </rPr>
      <t>996,42</t>
    </r>
  </si>
  <si>
    <r>
      <rPr>
        <sz val="7"/>
        <rFont val="Arial"/>
        <family val="2"/>
      </rPr>
      <t>1.211,13</t>
    </r>
  </si>
  <si>
    <r>
      <rPr>
        <sz val="7"/>
        <rFont val="Arial"/>
        <family val="2"/>
      </rPr>
      <t>1.035,75</t>
    </r>
  </si>
  <si>
    <r>
      <rPr>
        <sz val="7"/>
        <rFont val="Arial"/>
        <family val="2"/>
      </rPr>
      <t>1.027,51</t>
    </r>
  </si>
  <si>
    <r>
      <rPr>
        <sz val="7"/>
        <rFont val="Arial"/>
        <family val="2"/>
      </rPr>
      <t>1.135,55</t>
    </r>
  </si>
  <si>
    <r>
      <rPr>
        <sz val="7"/>
        <rFont val="Arial"/>
        <family val="2"/>
      </rPr>
      <t>2.270,24</t>
    </r>
  </si>
  <si>
    <r>
      <rPr>
        <sz val="7"/>
        <rFont val="Arial"/>
        <family val="2"/>
      </rPr>
      <t>723,65</t>
    </r>
  </si>
  <si>
    <r>
      <rPr>
        <sz val="7"/>
        <rFont val="Arial"/>
        <family val="2"/>
      </rPr>
      <t>658,09</t>
    </r>
  </si>
  <si>
    <r>
      <rPr>
        <sz val="7"/>
        <rFont val="Arial"/>
        <family val="2"/>
      </rPr>
      <t>1.411,96</t>
    </r>
  </si>
  <si>
    <r>
      <rPr>
        <sz val="7"/>
        <rFont val="Arial"/>
        <family val="2"/>
      </rPr>
      <t>1.413,41</t>
    </r>
  </si>
  <si>
    <r>
      <rPr>
        <sz val="7"/>
        <rFont val="Arial"/>
        <family val="2"/>
      </rPr>
      <t>1.654,48</t>
    </r>
  </si>
  <si>
    <r>
      <rPr>
        <sz val="7"/>
        <rFont val="Arial"/>
        <family val="2"/>
      </rPr>
      <t>1.750,20</t>
    </r>
  </si>
  <si>
    <r>
      <rPr>
        <sz val="7"/>
        <rFont val="Arial"/>
        <family val="2"/>
      </rPr>
      <t>2.041,51</t>
    </r>
  </si>
  <si>
    <r>
      <rPr>
        <sz val="7"/>
        <rFont val="Arial"/>
        <family val="2"/>
      </rPr>
      <t>2.299,01</t>
    </r>
  </si>
  <si>
    <r>
      <rPr>
        <sz val="7"/>
        <rFont val="Arial"/>
        <family val="2"/>
      </rPr>
      <t>2.413,45</t>
    </r>
  </si>
  <si>
    <r>
      <rPr>
        <sz val="7"/>
        <rFont val="Arial"/>
        <family val="2"/>
      </rPr>
      <t>2.940,45</t>
    </r>
  </si>
  <si>
    <r>
      <rPr>
        <sz val="7"/>
        <rFont val="Arial"/>
        <family val="2"/>
      </rPr>
      <t>3.151,71</t>
    </r>
  </si>
  <si>
    <r>
      <rPr>
        <sz val="7"/>
        <rFont val="Arial"/>
        <family val="2"/>
      </rPr>
      <t>3.297,35</t>
    </r>
  </si>
  <si>
    <r>
      <rPr>
        <sz val="7"/>
        <rFont val="Arial"/>
        <family val="2"/>
      </rPr>
      <t>4.329,41</t>
    </r>
  </si>
  <si>
    <r>
      <rPr>
        <sz val="7"/>
        <rFont val="Arial"/>
        <family val="2"/>
      </rPr>
      <t>148,73</t>
    </r>
  </si>
  <si>
    <r>
      <rPr>
        <sz val="7"/>
        <rFont val="Arial"/>
        <family val="2"/>
      </rPr>
      <t>192,52</t>
    </r>
  </si>
  <si>
    <r>
      <rPr>
        <sz val="7"/>
        <color rgb="FFFF0000"/>
        <rFont val="Arial"/>
        <family val="2"/>
      </rPr>
      <t>Corpo BSTC diâmetro 0,30 m C.S. PB inclusive escavação, reaterro e transporte do tubo em
Vias Urbanas</t>
    </r>
  </si>
  <si>
    <t>205,34</t>
  </si>
  <si>
    <r>
      <rPr>
        <sz val="7"/>
        <rFont val="Arial"/>
        <family val="2"/>
      </rPr>
      <t xml:space="preserve">Corpo BSTC (greide) diâmetro 0,40 m CA-2 MF inclusive escavação, reaterro e transporte do
</t>
    </r>
    <r>
      <rPr>
        <sz val="7"/>
        <rFont val="Arial"/>
        <family val="2"/>
      </rPr>
      <t>tubo em Vias Urbanas</t>
    </r>
  </si>
  <si>
    <r>
      <rPr>
        <sz val="7"/>
        <rFont val="Arial"/>
        <family val="2"/>
      </rPr>
      <t>Corpo BSTC (greide) diâmetro 0,80 m CA-1 MF inclusive escavação, reaterro e transporte do tubo em Vias Urbanas</t>
    </r>
  </si>
  <si>
    <r>
      <rPr>
        <sz val="7"/>
        <rFont val="Arial"/>
        <family val="2"/>
      </rPr>
      <t xml:space="preserve">Corpo BSTC (greide) diâmetro 0,80 m CA-1 PB inclusive escavação, reaterro e transporte do
</t>
    </r>
    <r>
      <rPr>
        <sz val="7"/>
        <rFont val="Arial"/>
        <family val="2"/>
      </rPr>
      <t>tubo em Vias Urbanas</t>
    </r>
  </si>
  <si>
    <r>
      <rPr>
        <sz val="7"/>
        <rFont val="Arial"/>
        <family val="2"/>
      </rPr>
      <t>Corpo BSTC (greide) diâmetro 1,00 m CA-2 MF inclusive escavação, reaterro e transporte do tubo em Vias Urbanas</t>
    </r>
  </si>
  <si>
    <r>
      <rPr>
        <sz val="7"/>
        <rFont val="Arial"/>
        <family val="2"/>
      </rPr>
      <t xml:space="preserve">Corpo BSTC (greide) diâmetro 1,20 m CA-2 PB inclusive escavação, reaterro e transporte do
</t>
    </r>
    <r>
      <rPr>
        <sz val="7"/>
        <rFont val="Arial"/>
        <family val="2"/>
      </rPr>
      <t>tubo em Vias Urbanas</t>
    </r>
  </si>
  <si>
    <r>
      <rPr>
        <sz val="7"/>
        <rFont val="Arial"/>
        <family val="2"/>
      </rPr>
      <t>Corpo BSTC (grota) diâmetro 0,60 m CA-1 MF exclusive escavação e reaterro, inclusive transporte do tubo em Vias Urbanas</t>
    </r>
  </si>
  <si>
    <r>
      <rPr>
        <sz val="7"/>
        <rFont val="Arial"/>
        <family val="2"/>
      </rPr>
      <t>Corpo BSTC (grota) diâmetro 0,60 m CA-1 PB exclusive escavação e reaterro, inclusive transporte do tubo em Vias Urbanas</t>
    </r>
  </si>
  <si>
    <r>
      <rPr>
        <sz val="7"/>
        <rFont val="Arial"/>
        <family val="2"/>
      </rPr>
      <t xml:space="preserve">Corpo BSTC (grota) diâmetro 0,80 m CA-1 PB exclusive escavação e reaterro, inclusive
</t>
    </r>
    <r>
      <rPr>
        <sz val="7"/>
        <rFont val="Arial"/>
        <family val="2"/>
      </rPr>
      <t>transporte do tubo em Vias Urbanas</t>
    </r>
  </si>
  <si>
    <r>
      <rPr>
        <sz val="7"/>
        <rFont val="Arial"/>
        <family val="2"/>
      </rPr>
      <t>Corpo BSTC (grota) diâmetro 0,80 m CA-2 PB exclusive escavação e reaterro, inclusive transporte do tubo em Vias Urbanas</t>
    </r>
  </si>
  <si>
    <r>
      <rPr>
        <sz val="7"/>
        <rFont val="Arial"/>
        <family val="2"/>
      </rPr>
      <t>270,58</t>
    </r>
  </si>
  <si>
    <r>
      <rPr>
        <sz val="7"/>
        <rFont val="Arial"/>
        <family val="2"/>
      </rPr>
      <t>272,08</t>
    </r>
  </si>
  <si>
    <r>
      <rPr>
        <sz val="7"/>
        <rFont val="Arial"/>
        <family val="2"/>
      </rPr>
      <t>428,43</t>
    </r>
  </si>
  <si>
    <r>
      <rPr>
        <sz val="7"/>
        <rFont val="Arial"/>
        <family val="2"/>
      </rPr>
      <t>440,68</t>
    </r>
  </si>
  <si>
    <r>
      <rPr>
        <sz val="7"/>
        <rFont val="Arial"/>
        <family val="2"/>
      </rPr>
      <t>242,27</t>
    </r>
  </si>
  <si>
    <r>
      <rPr>
        <sz val="7"/>
        <rFont val="Arial"/>
        <family val="2"/>
      </rPr>
      <t>309,69</t>
    </r>
  </si>
  <si>
    <r>
      <rPr>
        <sz val="7"/>
        <rFont val="Arial"/>
        <family val="2"/>
      </rPr>
      <t>316,98</t>
    </r>
  </si>
  <si>
    <r>
      <rPr>
        <sz val="7"/>
        <rFont val="Arial"/>
        <family val="2"/>
      </rPr>
      <t>527,32</t>
    </r>
  </si>
  <si>
    <r>
      <rPr>
        <sz val="7"/>
        <rFont val="Arial"/>
        <family val="2"/>
      </rPr>
      <t>494,55</t>
    </r>
  </si>
  <si>
    <r>
      <rPr>
        <sz val="7"/>
        <rFont val="Arial"/>
        <family val="2"/>
      </rPr>
      <t>1.029,42</t>
    </r>
  </si>
  <si>
    <r>
      <rPr>
        <sz val="7"/>
        <rFont val="Arial"/>
        <family val="2"/>
      </rPr>
      <t>1.030,15</t>
    </r>
  </si>
  <si>
    <r>
      <rPr>
        <sz val="7"/>
        <rFont val="Arial"/>
        <family val="2"/>
      </rPr>
      <t>1.290,76</t>
    </r>
  </si>
  <si>
    <r>
      <rPr>
        <sz val="7"/>
        <rFont val="Arial"/>
        <family val="2"/>
      </rPr>
      <t>1.338,62</t>
    </r>
  </si>
  <si>
    <r>
      <rPr>
        <sz val="7"/>
        <rFont val="Arial"/>
        <family val="2"/>
      </rPr>
      <t>1.750,66</t>
    </r>
  </si>
  <si>
    <r>
      <rPr>
        <sz val="7"/>
        <rFont val="Arial"/>
        <family val="2"/>
      </rPr>
      <t>1.807,88</t>
    </r>
  </si>
  <si>
    <r>
      <rPr>
        <sz val="7"/>
        <rFont val="Arial"/>
        <family val="2"/>
      </rPr>
      <t>364,71</t>
    </r>
  </si>
  <si>
    <r>
      <rPr>
        <sz val="7"/>
        <rFont val="Arial"/>
        <family val="2"/>
      </rPr>
      <t>331,94</t>
    </r>
  </si>
  <si>
    <r>
      <rPr>
        <sz val="7"/>
        <rFont val="Arial"/>
        <family val="2"/>
      </rPr>
      <t>799,49</t>
    </r>
  </si>
  <si>
    <r>
      <rPr>
        <sz val="7"/>
        <rFont val="Arial"/>
        <family val="2"/>
      </rPr>
      <t>800,22</t>
    </r>
  </si>
  <si>
    <r>
      <rPr>
        <sz val="7"/>
        <rFont val="Arial"/>
        <family val="2"/>
      </rPr>
      <t>919,16</t>
    </r>
  </si>
  <si>
    <r>
      <rPr>
        <sz val="7"/>
        <rFont val="Arial"/>
        <family val="2"/>
      </rPr>
      <t>967,02</t>
    </r>
  </si>
  <si>
    <r>
      <rPr>
        <sz val="7"/>
        <color rgb="FFFF0000"/>
        <rFont val="Arial"/>
        <family val="2"/>
      </rPr>
      <t>Corpo BSTC (grota) diâmetro 1,00 m CA-2 PB exclusive escavação e reaterro, inclusive
transporte do tubo em Vias Urbanas</t>
    </r>
  </si>
  <si>
    <t>967,02</t>
  </si>
  <si>
    <r>
      <rPr>
        <sz val="7"/>
        <rFont val="Arial"/>
        <family val="2"/>
      </rPr>
      <t xml:space="preserve">Corpo BSTC (grota) diâmetro 1,50 m CA-1 MF exclusive escavação e reaterro, inclusive
</t>
    </r>
    <r>
      <rPr>
        <sz val="7"/>
        <rFont val="Arial"/>
        <family val="2"/>
      </rPr>
      <t>transporte do tubo em Vias Urbanas</t>
    </r>
  </si>
  <si>
    <r>
      <rPr>
        <sz val="7"/>
        <rFont val="Arial"/>
        <family val="2"/>
      </rPr>
      <t>Corpo BTTC (grota) diâmetro 0,60 m CA-1 MF exclusive escavação e reaterro, inclusive transporte do tubo em Vias Urbanas</t>
    </r>
  </si>
  <si>
    <r>
      <rPr>
        <sz val="7"/>
        <rFont val="Arial"/>
        <family val="2"/>
      </rPr>
      <t xml:space="preserve">Corpo BTTC (grota) diâmetro 0,60 m CA-1 PB exclusive escavação e reaterro, inclusive
</t>
    </r>
    <r>
      <rPr>
        <sz val="7"/>
        <rFont val="Arial"/>
        <family val="2"/>
      </rPr>
      <t>transporte do tubo em Vias Urbanas</t>
    </r>
  </si>
  <si>
    <r>
      <rPr>
        <sz val="7"/>
        <rFont val="Arial"/>
        <family val="2"/>
      </rPr>
      <t>Corpo BTTC (grota) diâmetro 0,80 m CA-2 MF exclusive escavação e reaterro, inclusive transporte do tubo em Vias Urbanas</t>
    </r>
  </si>
  <si>
    <r>
      <rPr>
        <sz val="7"/>
        <rFont val="Arial"/>
        <family val="2"/>
      </rPr>
      <t xml:space="preserve">Corpo BTTC (grota) diâmetro 1,00 m CA-2 PB exclusive escavação e reaterro, inclusive
</t>
    </r>
    <r>
      <rPr>
        <sz val="7"/>
        <rFont val="Arial"/>
        <family val="2"/>
      </rPr>
      <t>transporte do tubo em Vias Urbanas</t>
    </r>
  </si>
  <si>
    <r>
      <rPr>
        <sz val="7"/>
        <rFont val="Arial"/>
        <family val="2"/>
      </rPr>
      <t>Corpo BTTC (grota) diâmetro 1,00 m CA-3 MF exclusive escavação e reaterro, inclusive transporte do tubo em Vias Urbanas</t>
    </r>
  </si>
  <si>
    <r>
      <rPr>
        <sz val="7"/>
        <rFont val="Arial"/>
        <family val="2"/>
      </rPr>
      <t>Corpo BTTC (grota) diâmetro 1,20 m CA-1 MF exclusive escavação e reaterro, inclusive transporte do tubo em Vias Urbanas</t>
    </r>
  </si>
  <si>
    <r>
      <rPr>
        <sz val="7"/>
        <rFont val="Arial"/>
        <family val="2"/>
      </rPr>
      <t xml:space="preserve">Corpo BTTC (grota) diâmetro 1,20 m CA-3 MF exclusive escavação e reaterro, inclusive
</t>
    </r>
    <r>
      <rPr>
        <sz val="7"/>
        <rFont val="Arial"/>
        <family val="2"/>
      </rPr>
      <t>transporte do tubo em Vias Urbanas</t>
    </r>
  </si>
  <si>
    <r>
      <rPr>
        <sz val="7"/>
        <rFont val="Arial"/>
        <family val="2"/>
      </rPr>
      <t>Corpo BTTC (grota) diâmetro 1,50 m CA-1 PB exclusive escavação e reaterro, inclusive transporte do tubo em Vias Urbanas</t>
    </r>
  </si>
  <si>
    <r>
      <rPr>
        <sz val="7"/>
        <rFont val="Arial"/>
        <family val="2"/>
      </rPr>
      <t>1.112,67</t>
    </r>
  </si>
  <si>
    <r>
      <rPr>
        <sz val="7"/>
        <rFont val="Arial"/>
        <family val="2"/>
      </rPr>
      <t>1.247,24</t>
    </r>
  </si>
  <si>
    <r>
      <rPr>
        <sz val="7"/>
        <rFont val="Arial"/>
        <family val="2"/>
      </rPr>
      <t>1.304,46</t>
    </r>
  </si>
  <si>
    <r>
      <rPr>
        <sz val="7"/>
        <rFont val="Arial"/>
        <family val="2"/>
      </rPr>
      <t>1.567,96</t>
    </r>
  </si>
  <si>
    <r>
      <rPr>
        <sz val="7"/>
        <rFont val="Arial"/>
        <family val="2"/>
      </rPr>
      <t>1.667,76</t>
    </r>
  </si>
  <si>
    <r>
      <rPr>
        <sz val="7"/>
        <rFont val="Arial"/>
        <family val="2"/>
      </rPr>
      <t>1.740,58</t>
    </r>
  </si>
  <si>
    <r>
      <rPr>
        <sz val="7"/>
        <rFont val="Arial"/>
        <family val="2"/>
      </rPr>
      <t>2.256,62</t>
    </r>
  </si>
  <si>
    <r>
      <rPr>
        <sz val="7"/>
        <rFont val="Arial"/>
        <family val="2"/>
      </rPr>
      <t>1.088,40</t>
    </r>
  </si>
  <si>
    <r>
      <rPr>
        <sz val="7"/>
        <rFont val="Arial"/>
        <family val="2"/>
      </rPr>
      <t>990,07</t>
    </r>
  </si>
  <si>
    <r>
      <rPr>
        <sz val="7"/>
        <rFont val="Arial"/>
        <family val="2"/>
      </rPr>
      <t>2.030,79</t>
    </r>
  </si>
  <si>
    <r>
      <rPr>
        <sz val="7"/>
        <rFont val="Arial"/>
        <family val="2"/>
      </rPr>
      <t>2.032,97</t>
    </r>
  </si>
  <si>
    <r>
      <rPr>
        <sz val="7"/>
        <rFont val="Arial"/>
        <family val="2"/>
      </rPr>
      <t>2.389,78</t>
    </r>
  </si>
  <si>
    <r>
      <rPr>
        <sz val="7"/>
        <rFont val="Arial"/>
        <family val="2"/>
      </rPr>
      <t>2.533,36</t>
    </r>
  </si>
  <si>
    <r>
      <rPr>
        <sz val="7"/>
        <rFont val="Arial"/>
        <family val="2"/>
      </rPr>
      <t>2.970,32</t>
    </r>
  </si>
  <si>
    <r>
      <rPr>
        <sz val="7"/>
        <rFont val="Arial"/>
        <family val="2"/>
      </rPr>
      <t>3.374,04</t>
    </r>
  </si>
  <si>
    <r>
      <rPr>
        <sz val="7"/>
        <rFont val="Arial"/>
        <family val="2"/>
      </rPr>
      <t>3.545,70</t>
    </r>
  </si>
  <si>
    <r>
      <rPr>
        <sz val="7"/>
        <rFont val="Arial"/>
        <family val="2"/>
      </rPr>
      <t>4.336,20</t>
    </r>
  </si>
  <si>
    <r>
      <rPr>
        <sz val="7"/>
        <rFont val="Arial"/>
        <family val="2"/>
      </rPr>
      <t>4.635,63</t>
    </r>
  </si>
  <si>
    <r>
      <rPr>
        <sz val="7"/>
        <rFont val="Arial"/>
        <family val="2"/>
      </rPr>
      <t>4.854,09</t>
    </r>
  </si>
  <si>
    <r>
      <rPr>
        <sz val="7"/>
        <rFont val="Arial"/>
        <family val="2"/>
      </rPr>
      <t>6.402,19</t>
    </r>
  </si>
  <si>
    <r>
      <rPr>
        <sz val="7"/>
        <rFont val="Arial"/>
        <family val="2"/>
      </rPr>
      <t>8.166,20</t>
    </r>
  </si>
  <si>
    <t>Corpo de BDCC 1,50 x 1,50 m projeto DNIT para H &lt; = 2,50 m em Vias Urbanas</t>
  </si>
  <si>
    <t>5.881,85</t>
  </si>
  <si>
    <r>
      <rPr>
        <sz val="7"/>
        <rFont val="Arial"/>
        <family val="2"/>
      </rPr>
      <t xml:space="preserve">Corte e esmerilhamento de pontas de tubo de ferro fundido DN 500 a 200mm em Vias
</t>
    </r>
    <r>
      <rPr>
        <sz val="7"/>
        <rFont val="Arial"/>
        <family val="2"/>
      </rPr>
      <t>Urbanas</t>
    </r>
  </si>
  <si>
    <r>
      <rPr>
        <sz val="7"/>
        <rFont val="Arial"/>
        <family val="2"/>
      </rPr>
      <t xml:space="preserve">Dreno Longitudinal tipo Trincheira Drenante, H = 0,90 m com tubo poroso tipo PEAD d =100
</t>
    </r>
    <r>
      <rPr>
        <sz val="7"/>
        <rFont val="Arial"/>
        <family val="2"/>
      </rPr>
      <t>mm, incluindo esc. mat. 3ª cat. e transporte do tubo em Vias Urbanas</t>
    </r>
  </si>
  <si>
    <r>
      <rPr>
        <sz val="7"/>
        <rFont val="Arial"/>
        <family val="2"/>
      </rPr>
      <t>Dreno Longitudinal tipo Trincheira Drenante, H = 0,90 m com tubo poroso tipo PEAD d=100 mm, inclusive esc. em mat. 1ª cat. e transporte do tubo em Vias Urbanas</t>
    </r>
  </si>
  <si>
    <r>
      <rPr>
        <sz val="7"/>
        <rFont val="Arial"/>
        <family val="2"/>
      </rPr>
      <t>6.149,21</t>
    </r>
  </si>
  <si>
    <r>
      <rPr>
        <sz val="7"/>
        <rFont val="Arial"/>
        <family val="2"/>
      </rPr>
      <t>8.641,63</t>
    </r>
  </si>
  <si>
    <r>
      <rPr>
        <sz val="7"/>
        <rFont val="Arial"/>
        <family val="2"/>
      </rPr>
      <t>8.423,11</t>
    </r>
  </si>
  <si>
    <r>
      <rPr>
        <sz val="7"/>
        <rFont val="Arial"/>
        <family val="2"/>
      </rPr>
      <t>9.505,81</t>
    </r>
  </si>
  <si>
    <r>
      <rPr>
        <sz val="7"/>
        <rFont val="Arial"/>
        <family val="2"/>
      </rPr>
      <t>12.641,15</t>
    </r>
  </si>
  <si>
    <r>
      <rPr>
        <sz val="7"/>
        <rFont val="Arial"/>
        <family val="2"/>
      </rPr>
      <t>14.107,52</t>
    </r>
  </si>
  <si>
    <r>
      <rPr>
        <sz val="7"/>
        <rFont val="Arial"/>
        <family val="2"/>
      </rPr>
      <t>12.088,91</t>
    </r>
  </si>
  <si>
    <r>
      <rPr>
        <sz val="7"/>
        <rFont val="Arial"/>
        <family val="2"/>
      </rPr>
      <t>12.420,58</t>
    </r>
  </si>
  <si>
    <r>
      <rPr>
        <sz val="7"/>
        <rFont val="Arial"/>
        <family val="2"/>
      </rPr>
      <t>12.815,46</t>
    </r>
  </si>
  <si>
    <r>
      <rPr>
        <sz val="7"/>
        <rFont val="Arial"/>
        <family val="2"/>
      </rPr>
      <t>11.485,37</t>
    </r>
  </si>
  <si>
    <r>
      <rPr>
        <sz val="7"/>
        <rFont val="Arial"/>
        <family val="2"/>
      </rPr>
      <t>13.835,70</t>
    </r>
  </si>
  <si>
    <r>
      <rPr>
        <sz val="7"/>
        <rFont val="Arial"/>
        <family val="2"/>
      </rPr>
      <t>15.308,10</t>
    </r>
  </si>
  <si>
    <r>
      <rPr>
        <sz val="7"/>
        <rFont val="Arial"/>
        <family val="2"/>
      </rPr>
      <t>16.378,48</t>
    </r>
  </si>
  <si>
    <r>
      <rPr>
        <sz val="7"/>
        <rFont val="Arial"/>
        <family val="2"/>
      </rPr>
      <t>15.198,27</t>
    </r>
  </si>
  <si>
    <r>
      <rPr>
        <sz val="7"/>
        <rFont val="Arial"/>
        <family val="2"/>
      </rPr>
      <t>3.566,03</t>
    </r>
  </si>
  <si>
    <r>
      <rPr>
        <sz val="7"/>
        <rFont val="Arial"/>
        <family val="2"/>
      </rPr>
      <t>3.766,55</t>
    </r>
  </si>
  <si>
    <r>
      <rPr>
        <sz val="7"/>
        <rFont val="Arial"/>
        <family val="2"/>
      </rPr>
      <t>6.181,18</t>
    </r>
  </si>
  <si>
    <r>
      <rPr>
        <sz val="7"/>
        <rFont val="Arial"/>
        <family val="2"/>
      </rPr>
      <t>5.083,41</t>
    </r>
  </si>
  <si>
    <r>
      <rPr>
        <sz val="7"/>
        <rFont val="Arial"/>
        <family val="2"/>
      </rPr>
      <t>5.713,30</t>
    </r>
  </si>
  <si>
    <r>
      <rPr>
        <sz val="7"/>
        <rFont val="Arial"/>
        <family val="2"/>
      </rPr>
      <t>7.312,55</t>
    </r>
  </si>
  <si>
    <r>
      <rPr>
        <sz val="7"/>
        <rFont val="Arial"/>
        <family val="2"/>
      </rPr>
      <t>9.219,58</t>
    </r>
  </si>
  <si>
    <r>
      <rPr>
        <sz val="7"/>
        <rFont val="Arial"/>
        <family val="2"/>
      </rPr>
      <t>7.935,29</t>
    </r>
  </si>
  <si>
    <r>
      <rPr>
        <sz val="7"/>
        <rFont val="Arial"/>
        <family val="2"/>
      </rPr>
      <t>7.894,37</t>
    </r>
  </si>
  <si>
    <r>
      <rPr>
        <sz val="7"/>
        <rFont val="Arial"/>
        <family val="2"/>
      </rPr>
      <t>9.183,57</t>
    </r>
  </si>
  <si>
    <r>
      <rPr>
        <sz val="7"/>
        <rFont val="Arial"/>
        <family val="2"/>
      </rPr>
      <t>10.932,78</t>
    </r>
  </si>
  <si>
    <r>
      <rPr>
        <sz val="7"/>
        <rFont val="Arial"/>
        <family val="2"/>
      </rPr>
      <t>9.644,85</t>
    </r>
  </si>
  <si>
    <r>
      <rPr>
        <sz val="7"/>
        <rFont val="Arial"/>
        <family val="2"/>
      </rPr>
      <t>9.973,81</t>
    </r>
  </si>
  <si>
    <r>
      <rPr>
        <sz val="7"/>
        <rFont val="Arial"/>
        <family val="2"/>
      </rPr>
      <t>11.387,99</t>
    </r>
  </si>
  <si>
    <r>
      <rPr>
        <sz val="7"/>
        <rFont val="Arial"/>
        <family val="2"/>
      </rPr>
      <t>8.200,42</t>
    </r>
  </si>
  <si>
    <r>
      <rPr>
        <sz val="7"/>
        <rFont val="Arial"/>
        <family val="2"/>
      </rPr>
      <t>8.695,03</t>
    </r>
  </si>
  <si>
    <r>
      <rPr>
        <sz val="7"/>
        <rFont val="Arial"/>
        <family val="2"/>
      </rPr>
      <t>12.096,10</t>
    </r>
  </si>
  <si>
    <r>
      <rPr>
        <sz val="7"/>
        <rFont val="Arial"/>
        <family val="2"/>
      </rPr>
      <t>12.777,96</t>
    </r>
  </si>
  <si>
    <r>
      <rPr>
        <sz val="7"/>
        <rFont val="Arial"/>
        <family val="2"/>
      </rPr>
      <t>17.443,98</t>
    </r>
  </si>
  <si>
    <r>
      <rPr>
        <sz val="7"/>
        <rFont val="Arial"/>
        <family val="2"/>
      </rPr>
      <t>19.760,92</t>
    </r>
  </si>
  <si>
    <r>
      <rPr>
        <sz val="7"/>
        <rFont val="Arial"/>
        <family val="2"/>
      </rPr>
      <t>15.793,82</t>
    </r>
  </si>
  <si>
    <r>
      <rPr>
        <sz val="7"/>
        <rFont val="Arial"/>
        <family val="2"/>
      </rPr>
      <t>17.691,31</t>
    </r>
  </si>
  <si>
    <r>
      <rPr>
        <sz val="7"/>
        <rFont val="Arial"/>
        <family val="2"/>
      </rPr>
      <t>19.536,14</t>
    </r>
  </si>
  <si>
    <r>
      <rPr>
        <sz val="7"/>
        <rFont val="Arial"/>
        <family val="2"/>
      </rPr>
      <t>22.126,91</t>
    </r>
  </si>
  <si>
    <r>
      <rPr>
        <sz val="7"/>
        <rFont val="Arial"/>
        <family val="2"/>
      </rPr>
      <t>21.030,16</t>
    </r>
  </si>
  <si>
    <r>
      <rPr>
        <sz val="7"/>
        <rFont val="Arial"/>
        <family val="2"/>
      </rPr>
      <t>23.547,32</t>
    </r>
  </si>
  <si>
    <r>
      <rPr>
        <sz val="7"/>
        <rFont val="Arial"/>
        <family val="2"/>
      </rPr>
      <t>28,00</t>
    </r>
  </si>
  <si>
    <r>
      <rPr>
        <sz val="7"/>
        <rFont val="Arial"/>
        <family val="2"/>
      </rPr>
      <t>56,01</t>
    </r>
  </si>
  <si>
    <r>
      <rPr>
        <sz val="7"/>
        <rFont val="Arial"/>
        <family val="2"/>
      </rPr>
      <t>243,80</t>
    </r>
  </si>
  <si>
    <r>
      <rPr>
        <sz val="7"/>
        <rFont val="Arial"/>
        <family val="2"/>
      </rPr>
      <t>34,36</t>
    </r>
  </si>
  <si>
    <r>
      <rPr>
        <sz val="7"/>
        <rFont val="Arial"/>
        <family val="2"/>
      </rPr>
      <t>314,42</t>
    </r>
  </si>
  <si>
    <r>
      <rPr>
        <sz val="7"/>
        <rFont val="Arial"/>
        <family val="2"/>
      </rPr>
      <t>464,01</t>
    </r>
  </si>
  <si>
    <r>
      <rPr>
        <sz val="7"/>
        <rFont val="Arial"/>
        <family val="2"/>
      </rPr>
      <t>409,43</t>
    </r>
  </si>
  <si>
    <r>
      <rPr>
        <sz val="7"/>
        <rFont val="Arial"/>
        <family val="2"/>
      </rPr>
      <t>325,35</t>
    </r>
  </si>
  <si>
    <r>
      <rPr>
        <sz val="7"/>
        <rFont val="Arial"/>
        <family val="2"/>
      </rPr>
      <t>61,17</t>
    </r>
  </si>
  <si>
    <r>
      <rPr>
        <sz val="7"/>
        <rFont val="Arial"/>
        <family val="2"/>
      </rPr>
      <t>90,62</t>
    </r>
  </si>
  <si>
    <r>
      <rPr>
        <sz val="7"/>
        <rFont val="Arial"/>
        <family val="2"/>
      </rPr>
      <t>73,05</t>
    </r>
  </si>
  <si>
    <r>
      <rPr>
        <sz val="7"/>
        <rFont val="Arial"/>
        <family val="2"/>
      </rPr>
      <t>37,51</t>
    </r>
  </si>
  <si>
    <r>
      <rPr>
        <sz val="7"/>
        <rFont val="Arial"/>
        <family val="2"/>
      </rPr>
      <t>190,23</t>
    </r>
  </si>
  <si>
    <r>
      <rPr>
        <sz val="7"/>
        <rFont val="Arial"/>
        <family val="2"/>
      </rPr>
      <t>144,90</t>
    </r>
  </si>
  <si>
    <r>
      <rPr>
        <sz val="7"/>
        <rFont val="Arial"/>
        <family val="2"/>
      </rPr>
      <t>153,94</t>
    </r>
  </si>
  <si>
    <r>
      <rPr>
        <sz val="7"/>
        <rFont val="Arial"/>
        <family val="2"/>
      </rPr>
      <t>33,53</t>
    </r>
  </si>
  <si>
    <r>
      <rPr>
        <sz val="7"/>
        <rFont val="Arial"/>
        <family val="2"/>
      </rPr>
      <t>150,67</t>
    </r>
  </si>
  <si>
    <r>
      <rPr>
        <sz val="7"/>
        <rFont val="Arial"/>
        <family val="2"/>
      </rPr>
      <t>170,15</t>
    </r>
  </si>
  <si>
    <r>
      <rPr>
        <sz val="7"/>
        <color rgb="FFFF0000"/>
        <rFont val="Arial"/>
        <family val="2"/>
      </rPr>
      <t>Dreno profundo com enchimento de brita e areia (1:1) escavação em material 2ª categoria,
inclusive transporte da areia e da brita em Vias Urbanas</t>
    </r>
  </si>
  <si>
    <t>183,36</t>
  </si>
  <si>
    <r>
      <rPr>
        <sz val="7"/>
        <rFont val="Arial"/>
        <family val="2"/>
      </rPr>
      <t xml:space="preserve">Dreno profundo D=0,20m com enchimento de brita e areia, escavação em material 1ª
</t>
    </r>
    <r>
      <rPr>
        <sz val="7"/>
        <rFont val="Arial"/>
        <family val="2"/>
      </rPr>
      <t>categoria, inclusive transporte da brita e da areia, em Vias Urbanas</t>
    </r>
  </si>
  <si>
    <r>
      <rPr>
        <sz val="7"/>
        <rFont val="Arial"/>
        <family val="2"/>
      </rPr>
      <t>Dreno sub-horizontal D=50 mm inclusive geotêxtil não tecido RT 16 kn/m, em PVC, exclusive transportes em Vias Urbanas</t>
    </r>
  </si>
  <si>
    <r>
      <rPr>
        <sz val="7"/>
        <rFont val="Arial"/>
        <family val="2"/>
      </rPr>
      <t xml:space="preserve">Dreno sub-superficial rocha (h=0,55m) c/tubo PEAD perfur.d=100mm, env. geotêxtil RT-16,
</t>
    </r>
    <r>
      <rPr>
        <sz val="7"/>
        <rFont val="Arial"/>
        <family val="2"/>
      </rPr>
      <t>preenc.c/ brita, incl. transp. tubo, excl. transp brita-Vias Urb</t>
    </r>
  </si>
  <si>
    <r>
      <rPr>
        <sz val="7"/>
        <rFont val="Arial"/>
        <family val="2"/>
      </rPr>
      <t xml:space="preserve">Escavação mecânica de valas em material de 1ª categoria, 3,00 a 4,50 m, c/ esgotamento,
</t>
    </r>
    <r>
      <rPr>
        <sz val="7"/>
        <rFont val="Arial"/>
        <family val="2"/>
      </rPr>
      <t>carga do material, transp. material p/ bota-fora -Vias Urbanas</t>
    </r>
  </si>
  <si>
    <r>
      <rPr>
        <sz val="7"/>
        <rFont val="Arial"/>
        <family val="2"/>
      </rPr>
      <t xml:space="preserve">Escavação mecânica de valas em 1ª categoria, profundidade de 4,50 a 6,00 m com
</t>
    </r>
    <r>
      <rPr>
        <sz val="7"/>
        <rFont val="Arial"/>
        <family val="2"/>
      </rPr>
      <t>esgotamento, transp. DMT=20km, descarga e espalhamento, em Vias Urbanas</t>
    </r>
  </si>
  <si>
    <r>
      <rPr>
        <sz val="7"/>
        <rFont val="Arial"/>
        <family val="2"/>
      </rPr>
      <t>Escavação mecânica em material de 1ª cat. H= 0,00 a 1,50 m c/ esgotamento, em Vias Urbanas</t>
    </r>
  </si>
  <si>
    <r>
      <rPr>
        <sz val="7"/>
        <rFont val="Arial"/>
        <family val="2"/>
      </rPr>
      <t>176,98</t>
    </r>
  </si>
  <si>
    <r>
      <rPr>
        <sz val="7"/>
        <rFont val="Arial"/>
        <family val="2"/>
      </rPr>
      <t>177,55</t>
    </r>
  </si>
  <si>
    <r>
      <rPr>
        <sz val="7"/>
        <rFont val="Arial"/>
        <family val="2"/>
      </rPr>
      <t>210,40</t>
    </r>
  </si>
  <si>
    <r>
      <rPr>
        <sz val="7"/>
        <rFont val="Arial"/>
        <family val="2"/>
      </rPr>
      <t>383,53</t>
    </r>
  </si>
  <si>
    <r>
      <rPr>
        <sz val="7"/>
        <rFont val="Arial"/>
        <family val="2"/>
      </rPr>
      <t>243,18</t>
    </r>
  </si>
  <si>
    <r>
      <rPr>
        <sz val="7"/>
        <rFont val="Arial"/>
        <family val="2"/>
      </rPr>
      <t>191,61</t>
    </r>
  </si>
  <si>
    <r>
      <rPr>
        <sz val="7"/>
        <rFont val="Arial"/>
        <family val="2"/>
      </rPr>
      <t>197,20</t>
    </r>
  </si>
  <si>
    <r>
      <rPr>
        <sz val="7"/>
        <rFont val="Arial"/>
        <family val="2"/>
      </rPr>
      <t>208,95</t>
    </r>
  </si>
  <si>
    <r>
      <rPr>
        <sz val="7"/>
        <rFont val="Arial"/>
        <family val="2"/>
      </rPr>
      <t>147,21</t>
    </r>
  </si>
  <si>
    <r>
      <rPr>
        <sz val="7"/>
        <rFont val="Arial"/>
        <family val="2"/>
      </rPr>
      <t>1.273,14</t>
    </r>
  </si>
  <si>
    <r>
      <rPr>
        <sz val="7"/>
        <rFont val="Arial"/>
        <family val="2"/>
      </rPr>
      <t>1.627,58</t>
    </r>
  </si>
  <si>
    <r>
      <rPr>
        <sz val="7"/>
        <rFont val="Arial"/>
        <family val="2"/>
      </rPr>
      <t>980,44</t>
    </r>
  </si>
  <si>
    <r>
      <rPr>
        <sz val="7"/>
        <rFont val="Arial"/>
        <family val="2"/>
      </rPr>
      <t>123,77</t>
    </r>
  </si>
  <si>
    <r>
      <rPr>
        <sz val="7"/>
        <rFont val="Arial"/>
        <family val="2"/>
      </rPr>
      <t>998,52</t>
    </r>
  </si>
  <si>
    <r>
      <rPr>
        <sz val="7"/>
        <rFont val="Arial"/>
        <family val="2"/>
      </rPr>
      <t>193,10</t>
    </r>
  </si>
  <si>
    <r>
      <rPr>
        <sz val="7"/>
        <rFont val="Arial"/>
        <family val="2"/>
      </rPr>
      <t>39,24</t>
    </r>
  </si>
  <si>
    <r>
      <rPr>
        <sz val="7"/>
        <rFont val="Arial"/>
        <family val="2"/>
      </rPr>
      <t>40,74</t>
    </r>
  </si>
  <si>
    <r>
      <rPr>
        <sz val="7"/>
        <rFont val="Arial"/>
        <family val="2"/>
      </rPr>
      <t>24,99</t>
    </r>
  </si>
  <si>
    <r>
      <rPr>
        <sz val="7"/>
        <rFont val="Arial"/>
        <family val="2"/>
      </rPr>
      <t>10,18</t>
    </r>
  </si>
  <si>
    <r>
      <rPr>
        <sz val="7"/>
        <rFont val="Arial"/>
        <family val="2"/>
      </rPr>
      <t>11,50</t>
    </r>
  </si>
  <si>
    <r>
      <rPr>
        <sz val="7"/>
        <rFont val="Arial"/>
        <family val="2"/>
      </rPr>
      <t>12,59</t>
    </r>
  </si>
  <si>
    <r>
      <rPr>
        <sz val="7"/>
        <rFont val="Arial"/>
        <family val="2"/>
      </rPr>
      <t>20,24</t>
    </r>
  </si>
  <si>
    <r>
      <rPr>
        <sz val="7"/>
        <rFont val="Arial"/>
        <family val="2"/>
      </rPr>
      <t>119,15</t>
    </r>
  </si>
  <si>
    <r>
      <rPr>
        <sz val="7"/>
        <rFont val="Arial"/>
        <family val="2"/>
      </rPr>
      <t>106,47</t>
    </r>
  </si>
  <si>
    <r>
      <rPr>
        <sz val="7"/>
        <rFont val="Arial"/>
        <family val="2"/>
      </rPr>
      <t>100,04</t>
    </r>
  </si>
  <si>
    <r>
      <rPr>
        <sz val="7"/>
        <rFont val="Arial"/>
        <family val="2"/>
      </rPr>
      <t>150,08</t>
    </r>
  </si>
  <si>
    <r>
      <rPr>
        <sz val="7"/>
        <rFont val="Arial"/>
        <family val="2"/>
      </rPr>
      <t>147,44</t>
    </r>
  </si>
  <si>
    <r>
      <rPr>
        <sz val="7"/>
        <rFont val="Arial"/>
        <family val="2"/>
      </rPr>
      <t>215,50</t>
    </r>
  </si>
  <si>
    <r>
      <rPr>
        <sz val="7"/>
        <rFont val="Arial"/>
        <family val="2"/>
      </rPr>
      <t>218,54</t>
    </r>
  </si>
  <si>
    <r>
      <rPr>
        <sz val="7"/>
        <rFont val="Arial"/>
        <family val="2"/>
      </rPr>
      <t>221,90</t>
    </r>
  </si>
  <si>
    <r>
      <rPr>
        <sz val="7"/>
        <rFont val="Arial"/>
        <family val="2"/>
      </rPr>
      <t>225,50</t>
    </r>
  </si>
  <si>
    <r>
      <rPr>
        <sz val="7"/>
        <rFont val="Arial"/>
        <family val="2"/>
      </rPr>
      <t>272,62</t>
    </r>
  </si>
  <si>
    <r>
      <rPr>
        <sz val="7"/>
        <rFont val="Arial"/>
        <family val="2"/>
      </rPr>
      <t>280,63</t>
    </r>
  </si>
  <si>
    <r>
      <rPr>
        <sz val="7"/>
        <rFont val="Arial"/>
        <family val="2"/>
      </rPr>
      <t>472,98</t>
    </r>
  </si>
  <si>
    <r>
      <rPr>
        <sz val="7"/>
        <rFont val="Arial"/>
        <family val="2"/>
      </rPr>
      <t>498,42</t>
    </r>
  </si>
  <si>
    <r>
      <rPr>
        <sz val="7"/>
        <rFont val="Arial"/>
        <family val="2"/>
      </rPr>
      <t>392,61</t>
    </r>
  </si>
  <si>
    <r>
      <rPr>
        <sz val="7"/>
        <rFont val="Arial"/>
        <family val="2"/>
      </rPr>
      <t>335,64</t>
    </r>
  </si>
  <si>
    <r>
      <rPr>
        <sz val="7"/>
        <rFont val="Arial"/>
        <family val="2"/>
      </rPr>
      <t>399,33</t>
    </r>
  </si>
  <si>
    <r>
      <rPr>
        <sz val="7"/>
        <rFont val="Arial"/>
        <family val="2"/>
      </rPr>
      <t>402,94</t>
    </r>
  </si>
  <si>
    <r>
      <rPr>
        <sz val="7"/>
        <rFont val="Arial"/>
        <family val="2"/>
      </rPr>
      <t>35,55</t>
    </r>
  </si>
  <si>
    <r>
      <rPr>
        <sz val="7"/>
        <rFont val="Arial"/>
        <family val="2"/>
      </rPr>
      <t>37,67</t>
    </r>
  </si>
  <si>
    <r>
      <rPr>
        <sz val="7"/>
        <rFont val="Arial"/>
        <family val="2"/>
      </rPr>
      <t>25,25</t>
    </r>
  </si>
  <si>
    <r>
      <rPr>
        <sz val="7"/>
        <rFont val="Arial"/>
        <family val="2"/>
      </rPr>
      <t>41,76</t>
    </r>
  </si>
  <si>
    <t>Escavação mecânica em material de 1ª cat. H= 3,00 a 4,50 m, em Vias Urbanas</t>
  </si>
  <si>
    <t>29,32</t>
  </si>
  <si>
    <r>
      <rPr>
        <sz val="7"/>
        <rFont val="Arial"/>
        <family val="2"/>
      </rPr>
      <t xml:space="preserve">Escoramento de cavas e valas, inclusive fornecimento e transporte das madeiras, em Vias
</t>
    </r>
    <r>
      <rPr>
        <sz val="7"/>
        <rFont val="Arial"/>
        <family val="2"/>
      </rPr>
      <t>Urbanas</t>
    </r>
  </si>
  <si>
    <r>
      <rPr>
        <sz val="7"/>
        <rFont val="Arial"/>
        <family val="2"/>
      </rPr>
      <t>Formas planas de madeira com 02 (dois) reaproveitamentos, inclusive fornecimento e transporte das madeiras, em Vias Urbanas</t>
    </r>
  </si>
  <si>
    <r>
      <rPr>
        <sz val="7"/>
        <rFont val="Arial"/>
        <family val="2"/>
      </rPr>
      <t xml:space="preserve">Formas planas de madeira com 04 (quatro) reaproveitamentos, inclusive fornecimento e
</t>
    </r>
    <r>
      <rPr>
        <sz val="7"/>
        <rFont val="Arial"/>
        <family val="2"/>
      </rPr>
      <t>transporte das madeiras, em Vias Urbanas</t>
    </r>
  </si>
  <si>
    <r>
      <rPr>
        <sz val="7"/>
        <rFont val="Arial"/>
        <family val="2"/>
      </rPr>
      <t xml:space="preserve">Montagem e desmontagem de escoramento tubular normal, em obras de arte na densidade de
</t>
    </r>
    <r>
      <rPr>
        <sz val="7"/>
        <rFont val="Arial"/>
        <family val="2"/>
      </rPr>
      <t>5m de tubo por m³ de escoramento em Vias Urbanas</t>
    </r>
  </si>
  <si>
    <r>
      <rPr>
        <sz val="7"/>
        <rFont val="Arial"/>
        <family val="2"/>
      </rPr>
      <t>Pescoço de poço de visita H=0,30m, diâm. = 0,60 m, fornecimento, assentamento e transporte em Vias Urbanas</t>
    </r>
  </si>
  <si>
    <r>
      <rPr>
        <sz val="7"/>
        <rFont val="Arial"/>
        <family val="2"/>
      </rPr>
      <t>53,16</t>
    </r>
  </si>
  <si>
    <r>
      <rPr>
        <sz val="7"/>
        <rFont val="Arial"/>
        <family val="2"/>
      </rPr>
      <t>42,26</t>
    </r>
  </si>
  <si>
    <r>
      <rPr>
        <sz val="7"/>
        <rFont val="Arial"/>
        <family val="2"/>
      </rPr>
      <t>60,92</t>
    </r>
  </si>
  <si>
    <r>
      <rPr>
        <sz val="7"/>
        <rFont val="Arial"/>
        <family val="2"/>
      </rPr>
      <t>50,52</t>
    </r>
  </si>
  <si>
    <r>
      <rPr>
        <sz val="7"/>
        <rFont val="Arial"/>
        <family val="2"/>
      </rPr>
      <t>72,53</t>
    </r>
  </si>
  <si>
    <r>
      <rPr>
        <sz val="7"/>
        <rFont val="Arial"/>
        <family val="2"/>
      </rPr>
      <t>63,25</t>
    </r>
  </si>
  <si>
    <r>
      <rPr>
        <sz val="7"/>
        <rFont val="Arial"/>
        <family val="2"/>
      </rPr>
      <t>317,40</t>
    </r>
  </si>
  <si>
    <r>
      <rPr>
        <sz val="7"/>
        <rFont val="Arial"/>
        <family val="2"/>
      </rPr>
      <t>237,56</t>
    </r>
  </si>
  <si>
    <r>
      <rPr>
        <sz val="7"/>
        <rFont val="Arial"/>
        <family val="2"/>
      </rPr>
      <t>106,46</t>
    </r>
  </si>
  <si>
    <r>
      <rPr>
        <sz val="7"/>
        <rFont val="Arial"/>
        <family val="2"/>
      </rPr>
      <t>89,99</t>
    </r>
  </si>
  <si>
    <r>
      <rPr>
        <sz val="7"/>
        <rFont val="Arial"/>
        <family val="2"/>
      </rPr>
      <t>148,77</t>
    </r>
  </si>
  <si>
    <r>
      <rPr>
        <sz val="7"/>
        <rFont val="Arial"/>
        <family val="2"/>
      </rPr>
      <t>127,66</t>
    </r>
  </si>
  <si>
    <r>
      <rPr>
        <sz val="7"/>
        <rFont val="Arial"/>
        <family val="2"/>
      </rPr>
      <t>109,26</t>
    </r>
  </si>
  <si>
    <r>
      <rPr>
        <sz val="7"/>
        <rFont val="Arial"/>
        <family val="2"/>
      </rPr>
      <t>209,96</t>
    </r>
  </si>
  <si>
    <r>
      <rPr>
        <sz val="7"/>
        <rFont val="Arial"/>
        <family val="2"/>
      </rPr>
      <t>361,45</t>
    </r>
  </si>
  <si>
    <r>
      <rPr>
        <sz val="7"/>
        <rFont val="Arial"/>
        <family val="2"/>
      </rPr>
      <t>661,27</t>
    </r>
  </si>
  <si>
    <r>
      <rPr>
        <sz val="7"/>
        <rFont val="Arial"/>
        <family val="2"/>
      </rPr>
      <t>12,57</t>
    </r>
  </si>
  <si>
    <r>
      <rPr>
        <sz val="7"/>
        <rFont val="Arial"/>
        <family val="2"/>
      </rPr>
      <t>8,16</t>
    </r>
  </si>
  <si>
    <r>
      <rPr>
        <sz val="7"/>
        <rFont val="Arial"/>
        <family val="2"/>
      </rPr>
      <t>214,79</t>
    </r>
  </si>
  <si>
    <r>
      <rPr>
        <sz val="7"/>
        <rFont val="Arial"/>
        <family val="2"/>
      </rPr>
      <t>60,69</t>
    </r>
  </si>
  <si>
    <r>
      <rPr>
        <sz val="7"/>
        <rFont val="Arial"/>
        <family val="2"/>
      </rPr>
      <t>54,40</t>
    </r>
  </si>
  <si>
    <r>
      <rPr>
        <sz val="7"/>
        <rFont val="Arial"/>
        <family val="2"/>
      </rPr>
      <t>28,63</t>
    </r>
  </si>
  <si>
    <r>
      <rPr>
        <sz val="7"/>
        <rFont val="Arial"/>
        <family val="2"/>
      </rPr>
      <t>80,15</t>
    </r>
  </si>
  <si>
    <r>
      <rPr>
        <sz val="7"/>
        <rFont val="Arial"/>
        <family val="2"/>
      </rPr>
      <t>164,69</t>
    </r>
  </si>
  <si>
    <r>
      <rPr>
        <sz val="7"/>
        <rFont val="Arial"/>
        <family val="2"/>
      </rPr>
      <t>94,90</t>
    </r>
  </si>
  <si>
    <r>
      <rPr>
        <sz val="7"/>
        <rFont val="Arial"/>
        <family val="2"/>
      </rPr>
      <t>38,01</t>
    </r>
  </si>
  <si>
    <r>
      <rPr>
        <sz val="7"/>
        <rFont val="Arial"/>
        <family val="2"/>
      </rPr>
      <t>1.627,46</t>
    </r>
  </si>
  <si>
    <r>
      <rPr>
        <sz val="7"/>
        <rFont val="Arial"/>
        <family val="2"/>
      </rPr>
      <t>116,91</t>
    </r>
  </si>
  <si>
    <r>
      <rPr>
        <sz val="7"/>
        <rFont val="Arial"/>
        <family val="2"/>
      </rPr>
      <t>179,22</t>
    </r>
  </si>
  <si>
    <r>
      <rPr>
        <sz val="7"/>
        <rFont val="Arial"/>
        <family val="2"/>
      </rPr>
      <t>7,81</t>
    </r>
  </si>
  <si>
    <r>
      <rPr>
        <sz val="7"/>
        <rFont val="Arial"/>
        <family val="2"/>
      </rPr>
      <t>59,99</t>
    </r>
  </si>
  <si>
    <r>
      <rPr>
        <sz val="7"/>
        <rFont val="Arial"/>
        <family val="2"/>
      </rPr>
      <t>5,30</t>
    </r>
  </si>
  <si>
    <r>
      <rPr>
        <sz val="7"/>
        <rFont val="Arial"/>
        <family val="2"/>
      </rPr>
      <t>3.762,14</t>
    </r>
  </si>
  <si>
    <r>
      <rPr>
        <sz val="7"/>
        <rFont val="Arial"/>
        <family val="2"/>
      </rPr>
      <t>4.375,83</t>
    </r>
  </si>
  <si>
    <r>
      <rPr>
        <sz val="7"/>
        <rFont val="Arial"/>
        <family val="2"/>
      </rPr>
      <t>5.190,99</t>
    </r>
  </si>
  <si>
    <r>
      <rPr>
        <sz val="7"/>
        <rFont val="Arial"/>
        <family val="2"/>
      </rPr>
      <t>5.720,93</t>
    </r>
  </si>
  <si>
    <r>
      <rPr>
        <sz val="7"/>
        <rFont val="Arial"/>
        <family val="2"/>
      </rPr>
      <t>6.852,90</t>
    </r>
  </si>
  <si>
    <r>
      <rPr>
        <sz val="7"/>
        <rFont val="Arial"/>
        <family val="2"/>
      </rPr>
      <t>2.136,67</t>
    </r>
  </si>
  <si>
    <r>
      <rPr>
        <sz val="7"/>
        <rFont val="Arial"/>
        <family val="2"/>
      </rPr>
      <t>2.756,70</t>
    </r>
  </si>
  <si>
    <r>
      <rPr>
        <sz val="7"/>
        <rFont val="Arial"/>
        <family val="2"/>
      </rPr>
      <t>3.362,19</t>
    </r>
  </si>
  <si>
    <r>
      <rPr>
        <sz val="7"/>
        <rFont val="Arial"/>
        <family val="2"/>
      </rPr>
      <t>5.348,04</t>
    </r>
  </si>
  <si>
    <r>
      <rPr>
        <sz val="7"/>
        <rFont val="Arial"/>
        <family val="2"/>
      </rPr>
      <t>5.923,20</t>
    </r>
  </si>
  <si>
    <r>
      <rPr>
        <sz val="7"/>
        <rFont val="Arial"/>
        <family val="2"/>
      </rPr>
      <t>6.498,39</t>
    </r>
  </si>
  <si>
    <r>
      <rPr>
        <sz val="7"/>
        <color rgb="FFFF0000"/>
        <rFont val="Arial"/>
        <family val="2"/>
      </rPr>
      <t>Poço de visita (tubo D=1,00 m) H=2,10 m com tampão F.F.A.P., inclusive escavação e
transporte do tampão, em Vias Urbanas</t>
    </r>
  </si>
  <si>
    <t>Ud</t>
  </si>
  <si>
    <t>7.073,58</t>
  </si>
  <si>
    <r>
      <rPr>
        <sz val="7"/>
        <rFont val="Arial"/>
        <family val="2"/>
      </rPr>
      <t xml:space="preserve">Sarjeta de concreto (STC - 02) calha triangular em corte/aterro, inclusive caiação, em Vias
</t>
    </r>
    <r>
      <rPr>
        <sz val="7"/>
        <rFont val="Arial"/>
        <family val="2"/>
      </rPr>
      <t>Urbanas</t>
    </r>
  </si>
  <si>
    <r>
      <rPr>
        <sz val="7"/>
        <rFont val="Arial"/>
        <family val="2"/>
      </rPr>
      <t>16,53</t>
    </r>
  </si>
  <si>
    <r>
      <rPr>
        <sz val="7"/>
        <rFont val="Arial"/>
        <family val="2"/>
      </rPr>
      <t>13,26</t>
    </r>
  </si>
  <si>
    <r>
      <rPr>
        <sz val="7"/>
        <rFont val="Arial"/>
        <family val="2"/>
      </rPr>
      <t>63,42</t>
    </r>
  </si>
  <si>
    <r>
      <rPr>
        <sz val="7"/>
        <rFont val="Arial"/>
        <family val="2"/>
      </rPr>
      <t>152,69</t>
    </r>
  </si>
  <si>
    <r>
      <rPr>
        <sz val="7"/>
        <rFont val="Arial"/>
        <family val="2"/>
      </rPr>
      <t>105,30</t>
    </r>
  </si>
  <si>
    <r>
      <rPr>
        <sz val="7"/>
        <rFont val="Arial"/>
        <family val="2"/>
      </rPr>
      <t>66,01</t>
    </r>
  </si>
  <si>
    <r>
      <rPr>
        <sz val="7"/>
        <rFont val="Arial"/>
        <family val="2"/>
      </rPr>
      <t>1.007,69</t>
    </r>
  </si>
  <si>
    <r>
      <rPr>
        <sz val="7"/>
        <rFont val="Arial"/>
        <family val="2"/>
      </rPr>
      <t>31,91</t>
    </r>
  </si>
  <si>
    <r>
      <rPr>
        <sz val="7"/>
        <rFont val="Arial"/>
        <family val="2"/>
      </rPr>
      <t>36,39</t>
    </r>
  </si>
  <si>
    <r>
      <rPr>
        <sz val="7"/>
        <rFont val="Arial"/>
        <family val="2"/>
      </rPr>
      <t>45,99</t>
    </r>
  </si>
  <si>
    <r>
      <rPr>
        <sz val="7"/>
        <rFont val="Arial"/>
        <family val="2"/>
      </rPr>
      <t>93,21</t>
    </r>
  </si>
  <si>
    <r>
      <rPr>
        <sz val="7"/>
        <rFont val="Arial"/>
        <family val="2"/>
      </rPr>
      <t>127,36</t>
    </r>
  </si>
  <si>
    <r>
      <rPr>
        <sz val="7"/>
        <rFont val="Arial"/>
        <family val="2"/>
      </rPr>
      <t>121,32</t>
    </r>
  </si>
  <si>
    <r>
      <rPr>
        <sz val="7"/>
        <rFont val="Arial"/>
        <family val="2"/>
      </rPr>
      <t>242,94</t>
    </r>
  </si>
  <si>
    <r>
      <rPr>
        <sz val="7"/>
        <rFont val="Arial"/>
        <family val="2"/>
      </rPr>
      <t>496,38</t>
    </r>
  </si>
  <si>
    <r>
      <rPr>
        <sz val="7"/>
        <rFont val="Arial"/>
        <family val="2"/>
      </rPr>
      <t>130,75</t>
    </r>
  </si>
  <si>
    <r>
      <rPr>
        <sz val="7"/>
        <rFont val="Arial"/>
        <family val="2"/>
      </rPr>
      <t>136,50</t>
    </r>
  </si>
  <si>
    <r>
      <rPr>
        <sz val="7"/>
        <rFont val="Arial"/>
        <family val="2"/>
      </rPr>
      <t>115,67</t>
    </r>
  </si>
  <si>
    <r>
      <rPr>
        <sz val="7"/>
        <rFont val="Arial"/>
        <family val="2"/>
      </rPr>
      <t>256,44</t>
    </r>
  </si>
  <si>
    <r>
      <rPr>
        <sz val="7"/>
        <rFont val="Arial"/>
        <family val="2"/>
      </rPr>
      <t>128,15</t>
    </r>
  </si>
  <si>
    <r>
      <rPr>
        <sz val="7"/>
        <rFont val="Arial"/>
        <family val="2"/>
      </rPr>
      <t>97,04</t>
    </r>
  </si>
  <si>
    <r>
      <rPr>
        <sz val="7"/>
        <rFont val="Arial"/>
        <family val="2"/>
      </rPr>
      <t>207,67</t>
    </r>
  </si>
  <si>
    <r>
      <rPr>
        <sz val="7"/>
        <rFont val="Arial"/>
        <family val="2"/>
      </rPr>
      <t>636,88</t>
    </r>
  </si>
  <si>
    <r>
      <rPr>
        <sz val="7"/>
        <rFont val="Arial"/>
        <family val="2"/>
      </rPr>
      <t>72,54</t>
    </r>
  </si>
  <si>
    <r>
      <rPr>
        <sz val="7"/>
        <rFont val="Arial"/>
        <family val="2"/>
      </rPr>
      <t>50,06</t>
    </r>
  </si>
  <si>
    <r>
      <rPr>
        <sz val="7"/>
        <rFont val="Arial"/>
        <family val="2"/>
      </rPr>
      <t>23,56</t>
    </r>
  </si>
  <si>
    <r>
      <rPr>
        <sz val="7"/>
        <rFont val="Arial"/>
        <family val="2"/>
      </rPr>
      <t>555,00</t>
    </r>
  </si>
  <si>
    <r>
      <rPr>
        <sz val="7"/>
        <rFont val="Arial"/>
        <family val="2"/>
      </rPr>
      <t>37,61</t>
    </r>
  </si>
  <si>
    <r>
      <rPr>
        <sz val="7"/>
        <rFont val="Arial"/>
        <family val="2"/>
      </rPr>
      <t>50,89</t>
    </r>
  </si>
  <si>
    <r>
      <rPr>
        <sz val="7"/>
        <rFont val="Arial"/>
        <family val="2"/>
      </rPr>
      <t>498,64</t>
    </r>
  </si>
  <si>
    <r>
      <rPr>
        <sz val="7"/>
        <rFont val="Arial"/>
        <family val="2"/>
      </rPr>
      <t>788,64</t>
    </r>
  </si>
  <si>
    <r>
      <rPr>
        <sz val="7"/>
        <rFont val="Arial"/>
        <family val="2"/>
      </rPr>
      <t>846,50</t>
    </r>
  </si>
  <si>
    <r>
      <rPr>
        <sz val="7"/>
        <rFont val="Arial"/>
        <family val="2"/>
      </rPr>
      <t>30,79</t>
    </r>
  </si>
  <si>
    <r>
      <rPr>
        <sz val="7"/>
        <rFont val="Arial"/>
        <family val="2"/>
      </rPr>
      <t>67,09</t>
    </r>
  </si>
  <si>
    <r>
      <rPr>
        <sz val="7"/>
        <rFont val="Arial"/>
        <family val="2"/>
      </rPr>
      <t>50,85</t>
    </r>
  </si>
  <si>
    <r>
      <rPr>
        <sz val="7"/>
        <rFont val="Arial"/>
        <family val="2"/>
      </rPr>
      <t>14,60</t>
    </r>
  </si>
  <si>
    <r>
      <rPr>
        <sz val="7"/>
        <rFont val="Arial"/>
        <family val="2"/>
      </rPr>
      <t>14,83</t>
    </r>
  </si>
  <si>
    <r>
      <rPr>
        <sz val="7"/>
        <rFont val="Arial"/>
        <family val="2"/>
      </rPr>
      <t>264,50</t>
    </r>
  </si>
  <si>
    <r>
      <rPr>
        <sz val="7"/>
        <rFont val="Arial"/>
        <family val="2"/>
      </rPr>
      <t>21,83</t>
    </r>
  </si>
  <si>
    <r>
      <rPr>
        <sz val="7"/>
        <rFont val="Arial"/>
        <family val="2"/>
      </rPr>
      <t>283,90</t>
    </r>
  </si>
  <si>
    <r>
      <rPr>
        <sz val="7"/>
        <rFont val="Arial"/>
        <family val="2"/>
      </rPr>
      <t>5,78</t>
    </r>
  </si>
  <si>
    <r>
      <rPr>
        <sz val="7"/>
        <rFont val="Arial"/>
        <family val="2"/>
      </rPr>
      <t xml:space="preserve">Aluguel de container tipo refeitório simples, c/ 1 aparelho de ar condicionado, 2 luminárias e 2
</t>
    </r>
    <r>
      <rPr>
        <sz val="7"/>
        <rFont val="Arial"/>
        <family val="2"/>
      </rPr>
      <t>janelas de vidro</t>
    </r>
  </si>
  <si>
    <r>
      <t>Orçamento:</t>
    </r>
    <r>
      <rPr>
        <sz val="10"/>
        <rFont val="Arial"/>
      </rPr>
      <t> 1507801 - TABELA CUSTOS LABOR/CT-UFES PADRÃO DER-ES NÃO DESONERADOS AGOSTO/2024(LS HORISTAS=157,27; LS MENSALISTAS=72,93%; BDI=0%)</t>
    </r>
  </si>
  <si>
    <r>
      <t>Planilha:</t>
    </r>
    <r>
      <rPr>
        <sz val="10"/>
        <rFont val="Arial"/>
      </rPr>
      <t> TABELA CUSTOS LABOR/CT-UFES PADRÃO DER-ES NÃO DESONERADOS AGOSTO/2024(LS HORISTAS=157,27; LS MENSALISTAS=72,93%; BDI=0%)</t>
    </r>
  </si>
  <si>
    <t>SERVIÇOS ADMINISTRATIVOS E TÉCNICOS - MENSALISTAS</t>
  </si>
  <si>
    <t>Engenheiro Junior</t>
  </si>
  <si>
    <t>Engenheiro Pleno</t>
  </si>
  <si>
    <t>Engenhero Sênior</t>
  </si>
  <si>
    <t>Auxiliar de Almoxarife</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</si>
  <si>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</si>
  <si>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</si>
  <si>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</si>
  <si>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</si>
  <si>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</si>
  <si>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</si>
  <si>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</si>
  <si>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</si>
  <si>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</si>
  <si>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</si>
  <si>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Cerâmica 10 x 10 cm, marcas de referência ELIANE, STRUFALDI, CERAL OU EQUIV nas cores branco ou areia, com rejunte esp. 0.5 cm, empregando argamassa colante</t>
  </si>
  <si>
    <t>Cerâmica 10 x 10 cm, branco brilhante ref Galeria Mesh BR telada, ELIANE, STRUFALDI, CERAL, empregando argamassa colante, inclusive rejuntamento junta plus cinza claro esp. 3 mm</t>
  </si>
  <si>
    <t>Regularização de base para revestimento cerâmico, com argamassa de cimento e areia no traço 1:5, espessura: 3 cm</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</si>
  <si>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</si>
  <si>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</si>
  <si>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</si>
  <si>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</si>
  <si>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</si>
  <si>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</si>
  <si>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</si>
  <si>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</si>
  <si>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</si>
  <si>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</si>
  <si>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</si>
  <si>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</si>
  <si>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</si>
  <si>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</si>
  <si>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</si>
  <si>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</si>
  <si>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</si>
  <si>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</si>
  <si>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</si>
  <si>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</si>
  <si>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</si>
  <si>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</si>
  <si>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</si>
  <si>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</si>
  <si>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</si>
  <si>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</si>
  <si>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</si>
  <si>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</si>
  <si>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</si>
  <si>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</si>
  <si>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</si>
  <si>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</si>
  <si>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</si>
  <si>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Extintor de incêndio de água pressurizada capacidade 2A (10L), inclusive suporte de parede universal, parafuso e bucha S8, exclusive placa sinalizadora em PVC fotoluminescente e pintura de sinalização</t>
  </si>
  <si>
    <t>Extintor de incêndio portátil de pó químico ABC com capacidade 2A-20B:C (6 kg), inclusive suporte de parede universal, parafuso e bucha S8, exclusive placa sinalizadora em PVC fotoluminescente e pintura de sinalização</t>
  </si>
  <si>
    <t>Extintor de incêndio de gás carbônico CO2 5 B:C (6 Kg), inclusive suporte de parede universal, parafuso e bucha S8, exclusive placa sinalizadora em PVC fotoluminescente e pintura de sinalização</t>
  </si>
  <si>
    <t>Extintor de incêndio portátil de pó químico ABC com capacidade 2A-20B:C (4 kg), inclusive suporte de parede universal, parafuso e bucha S8, exclusive placa sinalizadora em PVC fotoluminescente e pintura de sinalização</t>
  </si>
  <si>
    <t>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</si>
  <si>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</si>
  <si>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</si>
  <si>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</si>
  <si>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</si>
  <si>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</si>
  <si>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</si>
  <si>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</si>
  <si>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</si>
  <si>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</si>
  <si>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</si>
  <si>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</si>
  <si>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</si>
  <si>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</si>
  <si>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</si>
  <si>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</si>
  <si>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</si>
  <si>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</si>
  <si>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</si>
  <si>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</si>
  <si>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</si>
  <si>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</si>
  <si>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</si>
  <si>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</si>
  <si>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</si>
  <si>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</si>
  <si>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</si>
  <si>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</si>
  <si>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para uso geral 1130 Trio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</si>
  <si>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</si>
  <si>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</si>
  <si>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</si>
  <si>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</si>
  <si>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</si>
  <si>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</si>
  <si>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</si>
  <si>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</si>
  <si>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</si>
  <si>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</si>
  <si>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</si>
  <si>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</si>
  <si>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Registro de gaveta ABNT com acabamento canopla metal cromado C40, diâmetro 1.1/2" (40mm) - Docol, Deca ou equivalente</t>
  </si>
  <si>
    <t>Válvula de descarga com acabamento canopla metal cromado, diâmetro 1.1/4" (32mm), referência Docol, Deca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</si>
  <si>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</si>
  <si>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</si>
  <si>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</si>
  <si>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</si>
  <si>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</si>
  <si>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</si>
  <si>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</si>
  <si>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</si>
  <si>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</si>
  <si>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Vertical em bronze, classe 125 diâmetro 2.1/2" (65mm)</t>
  </si>
  <si>
    <t>Emassamento de paredes e forros, com duas demãos de massa acrílica premium, referência Suvinil, Coral ou Sherwin Williams ou equivalente, inclusive uma demão de liquido selador acrílico, referência Suvinil, Coral ou Metalatex ou equivalente</t>
  </si>
  <si>
    <t>Cercamento em gradil em aço galvanizado soldado e revestido em poliéster por processo de pintura eletrostática 100micra, malha 5x20cm, fio diâm. 5,00mm. Inclusive acessórios e poste. Dimensões dos painéis: 2,50x2,03m - Nylofor ou equivalente</t>
  </si>
  <si>
    <t>Fornecimento e assentamento de ladrilho hidráulico pastilhado (tátil de alerta), vermelho, dim. 20x20 cm, esp. 1.5cm, assentado com pasta de cimento colante, exclusive regularização e lastro</t>
  </si>
  <si>
    <t>Fornecimento e assentamento de ladrilho hidráulico ranhurado (tátil direcional), vermelho, dim. 20x20 cm, esp. 1.5cm, assentado com pasta de cimento colante, exclusive regularização e lastro</t>
  </si>
  <si>
    <t>Guarda corpo com corrimão duplo em tubo de aço inox AISI 304, Ø2? (montantes e travamento horizontal superior), Ø1.1/2" (corrimão duplo e travamento horizontal inferior) e Ø3/4" (tubos fixados na horizontal e suportes do corrimão, esp. 1,5mm, H=1,10m, canoplas de acabamento</t>
  </si>
  <si>
    <r>
      <t>Data Base:</t>
    </r>
    <r>
      <rPr>
        <sz val="10"/>
        <rFont val="Arial"/>
      </rPr>
      <t> agosto/2024</t>
    </r>
  </si>
  <si>
    <t>MÃO DE OBRA (SALÁRIOS - MENSALISTAS)</t>
  </si>
  <si>
    <t>ENGENHEIRO PLENO</t>
  </si>
  <si>
    <t>ENGENHEIRO SENIOR</t>
  </si>
  <si>
    <t>TECNICO 2 GRAU NIVEL A</t>
  </si>
  <si>
    <t>TECNICO 2 GRAU NIVEL B</t>
  </si>
  <si>
    <t>TECNICO 2 GRAU NIVEL C</t>
  </si>
  <si>
    <t>MESTRE DE OBRAS SENIOR</t>
  </si>
  <si>
    <t>ENCARREGADO DE TURMA</t>
  </si>
  <si>
    <t>COORDENADOR TECNICO ESPECIALISTA</t>
  </si>
  <si>
    <t>TECNICO 2 GRAU NIVEL D</t>
  </si>
  <si>
    <t>ALMOXARIFE</t>
  </si>
  <si>
    <t>AUXILIAR DE ALMOXARIFE</t>
  </si>
  <si>
    <t>COTADOR</t>
  </si>
  <si>
    <t>TECNICO NIVEL SUPERIOR</t>
  </si>
  <si>
    <t>VIGIA</t>
  </si>
  <si>
    <t>CONJUNTO PARAFUSO ACO INOX 304 ROSCA SOBERBA 7,2MM PARA FIXACAO DE BACIA/MICTORIOS</t>
  </si>
  <si>
    <t>CHUMBADOR TIPO CBA C/ PRISIONEIRO 3/8" X 80MM</t>
  </si>
  <si>
    <t>TUBO EM ACO INOX 1.1/2" (38,10MM) ESP: 1,5MM - POLIDO</t>
  </si>
  <si>
    <t>CONECTOR PORCELANA 3P P/ CABOS 10MM2 (50A)</t>
  </si>
  <si>
    <t>CONECTOR PORCELANA 3P P/ CABOS 6MM2 (30A)</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</si>
  <si>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</si>
  <si>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</si>
  <si>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</si>
  <si>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</si>
  <si>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FLEXIVEL 70ºC TEMPERA MOLE ANTICHAMA 450/750V - 10 MM2 - NBR NM 280, CLASSE 5</t>
  </si>
  <si>
    <t>CABO FLEXIVEL 70ºC TEMPERA MOLE ANTICHAMA 450/750V - 16 MM2 - NBR NM 280, CLASSE 5</t>
  </si>
  <si>
    <t>CABO FLEXIVEL 70ºC TEMPERA MOLE ANTICHAMA 450/750V - 25 MM2 - NBR NM 280, CLASSE 5</t>
  </si>
  <si>
    <t>CONECTOR DE ALUMINIO TIPO PRENSA CABOS IP66 CURTO 3/4" COM ROSCA</t>
  </si>
  <si>
    <t>CONECTOR DE ALUMINIO TIPO PRENSA CABOS IP66 CURTO 1/2" COM ROSCA</t>
  </si>
  <si>
    <t>CONECTOR DE ALUMINIO TIPO PRENSA CABOS IP66 CURTO 1" COM ROSCA</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</si>
  <si>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</si>
  <si>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</si>
  <si>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</si>
  <si>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</si>
  <si>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REGISTRO DE GAVETA BRUTO ABNT 15MM - 1/2"</t>
  </si>
  <si>
    <t>REGISTRO DE GAVETA BRUTO ABNT 20MM - 3/4"</t>
  </si>
  <si>
    <t>REGISTRO DE GAVETA BRUTO ABNT 25MM - 1"</t>
  </si>
  <si>
    <t>REGISTRO DE GAVETA BRUTO ABNT 32MM - 1.1/4"</t>
  </si>
  <si>
    <t>REGISTRO DE GAVETA BRUTO ABNT 40MM - 1.1/2"</t>
  </si>
  <si>
    <t>REGISTRO DE GAVETA BRUTO ABNT 50MM - 2"</t>
  </si>
  <si>
    <t>REGISTRO DE GAVETA BRUTO INDUSTRIAL 65MM - 2.1/2"</t>
  </si>
  <si>
    <t>REGISTRO DE GAVETA BRUTO INDUSTRIAL 80MM - 3"</t>
  </si>
  <si>
    <t>VALVULA DE PVC 2.1/4" PARA TANQUE C/ UNHO</t>
  </si>
  <si>
    <t>VALVULA DE PVC 1" PARA LAVATORIO C/ UNHO</t>
  </si>
  <si>
    <t>VALVULA DE DESCARGA COM ACABAMENTO CANOPLA METAL CROMADO 1.1/4" - DOCOL OU EQUIVALENTE</t>
  </si>
  <si>
    <t>BACIA LOUCA BRANCA LINHA RAVENA P.909 - DECA OU EQUIVALENTE</t>
  </si>
  <si>
    <t>BACIA LOUCA BRANCA COM CAIXA ACOPLADA COM ACIONAMENTO SIMPLES</t>
  </si>
  <si>
    <t>CABIDE DE LOUCA BRANCA COM 2 GANCHOS - ICASA, CELITE OU EQUIVALENTE</t>
  </si>
  <si>
    <t>LAVATORIO DE LOUCA BRANCA COM COLUNA - ASPEN - DECA, CELITE OU EQUIVALENTE</t>
  </si>
  <si>
    <t>BACIA CONVENCIONAL INFANTIL DE LOUCA BRANCA - STUDIO KIDS - DECA OU EQUIVALENTE</t>
  </si>
  <si>
    <t>ACABAMENTO (CANOPLA) CLASSICA PARA VALVULA DE DESCARGA - DOCOL, DECA, HIDRA OU EQUIVALENTE</t>
  </si>
  <si>
    <t>BACIA CONVENCIONAL DE LOUÇA BRANCA - LOGASA, CELITE OU EQUIVALENTE</t>
  </si>
  <si>
    <t>LAVATORIO LOUÇA BRANCA SEM COLUNA LINHA COLIBRI - LOGASA OU EQUIVALENTE</t>
  </si>
  <si>
    <t>MICTORIO LOUCA BRANCA C/ SIFAO INTEGRADO ANTIVANDALISMO - M-715 - DECA OU EQUIVALENTE</t>
  </si>
  <si>
    <t>TORNEIRA LONGA DE PAREDE PARA TANQUE 3/4" (20MM) - REF. 1158-PRIMOR - DOCOL OU EQUIVALENTE</t>
  </si>
  <si>
    <t>TORNEIRA DE PVC BRANCA 1/2" PARA PIA SLIM - KRONA, TIGRE OU EQUIVALENTE</t>
  </si>
  <si>
    <t>TORNEIRA DE PAREDE DE COZINHA BICA ALTA REF. GALI - DOCOL OU EQUIVALENTE</t>
  </si>
  <si>
    <t>TORNEIRA LONGA DE PAREDE PARA TANQUE 1/2" (15MM) - REF. 1158-PRIMOR - DOCOL OU EQUIVALENTE</t>
  </si>
  <si>
    <t>EXTINTOR DE INCENDIO DE GAS CARBONICO CO2 5 B:C (6 KG)</t>
  </si>
  <si>
    <t>SUPORTE DE PAREDE UNIVERSAL PARA EXTINTOR</t>
  </si>
  <si>
    <t>EXTINTOR DE INCENDIO DE AGUA PRESSURIZADA 2A (10 LITROS)</t>
  </si>
  <si>
    <t>EXTINTOR DE INCENDIO DE PORTATIL PO QUIMICO SECO ABC 2A-20B:C (4KG)</t>
  </si>
  <si>
    <t>EXTINTOR DE INCENDIO PORTATIL PO QUIMICO SECO ABC 2A - 20B:C (6KG)</t>
  </si>
  <si>
    <t>ENGATE FLEXIVEL EM PVC 1/2" X 30CM</t>
  </si>
  <si>
    <t>ENGATE FLEXIVEL TRANÇADO INOX 1/2? X 30CM</t>
  </si>
  <si>
    <t>TUBO EM ACO INOX 3/4" ESP: 1,5MM - POLIDO</t>
  </si>
  <si>
    <t>DIVERSOS (SERVIÇOS SCO)</t>
  </si>
  <si>
    <t>TUBO EM ACO INOX 2" ESP: 1,5MM - POLIDO</t>
  </si>
  <si>
    <t>CANOPLA EM ACO INOX 2" ESP. 0,50MM</t>
  </si>
  <si>
    <t>PORCELANATO ESMALTADO ACABAMENTO ACETINADO 60X60CM CIMENTO CINZA BOLD</t>
  </si>
  <si>
    <t>PORCELANATO NATURAL RETIFICADO, 60X60CM, PLATINA NA ELIANE/EQUIV</t>
  </si>
  <si>
    <t>MES DE COLETA: 11/2024</t>
  </si>
  <si>
    <t xml:space="preserve">ALICATE DE CRIMPAR RJ11, RJ12 E RJ45, COM CATRACA                                                                                                                                                                                                                                                                                                                                                                                                                                                         </t>
  </si>
  <si>
    <t xml:space="preserve">ALICATE PARA ANEIS DE PISTAO, CAPACIDADE *50* A 100 MM                                                                                                                                                                                                                                                                                                                                                                                                                                                    </t>
  </si>
  <si>
    <t xml:space="preserve">BLOCO CERAMICO / TIJOLO VAZADO PARA ALVENARIA DE VEDACAO, FUROS NA VERTICAL, 11,5 X 19 X 29 CM (L X A X C)                                                                                                                                                                                                                                                                                                                                                                                                </t>
  </si>
  <si>
    <t xml:space="preserve">BLOCO CERAMICO / TIJOLO VAZADO PARA ALVENARIA DE VEDACAO, FUROS NA VERTICAL, 11,5 X 19 X 39 CM (L X A X C)                                                                                                                                                                                                                                                                                                                                                                                                </t>
  </si>
  <si>
    <t xml:space="preserve">BLOCO CERAMICO / TIJOLO VAZADO PARA ALVENARIA DE VEDACAO, FUROS NA VERTICAL, 14 X 19 X 29 CM (L X A X C)                                                                                                                                                                                                                                                                                                                                                                                                  </t>
  </si>
  <si>
    <t xml:space="preserve">BLOCO CERAMICO / TIJOLO VAZADO PARA ALVENARIA DE VEDACAO, 6 FUROS NA HORIZONTAL, 11,5 X 19 X 29 CM (L X A X C)                                                                                                                                                                                                                                                                                                                                                                                            </t>
  </si>
  <si>
    <t xml:space="preserve">BLOCO CERAMICO / TIJOLO VAZADO PARA ALVENARIA DE VEDACAO, 6 FUROS NA HORIZONTAL, 11,5 X 19 X 39 CM (L X A X C)                                                                                                                                                                                                                                                                                                                                                                                            </t>
  </si>
  <si>
    <t xml:space="preserve">BLOCO CERAMICO / TIJOLO VAZADO PARA ALVENARIA DE VEDACAO, 6 FUROS NA HORIZONTAL, 9 X 14 X 24 CM (L X A X C)                                                                                                                                                                                                                                                                                                                                                                                               </t>
  </si>
  <si>
    <t xml:space="preserve">BLOCO CERAMICO / TIJOLO VAZADO PARA ALVENARIA DE VEDACAO, 6 FUROS NA HORIZONTAL, 9 X 19 X 39 CM (L X A X C)                                                                                                                                                                                                                                                                                                                                                                                               </t>
  </si>
  <si>
    <t xml:space="preserve">BLOCO CERAMICO / TIJOLO VAZADO PARA ALVENARIA DE VEDACAO, 9 FUROS NA HORIZONTAL, 11,5 X 14 X 24 CM (L X A X C)                                                                                                                                                                                                                                                                                                                                                                                            </t>
  </si>
  <si>
    <t xml:space="preserve">BLOCO CERAMICO / TIJOLO VAZADO PARA ALVENARIA DE VEDACAO, 9 FUROS NA HORIZONTAL, 14 X 19 X 29 CM (L X A X C)                                                                                                                                                                                                                                                                                                                                                                                              </t>
  </si>
  <si>
    <t xml:space="preserve">BLOCO CERAMICO / TIJOLO VAZADO PARA ALVENARIA DE VEDACAO, 9 FUROS NA HORIZONTAL, 14 X 19 X 39 CM (L X A X C)                                                                                                                                                                                                                                                                                                                                                                                              </t>
  </si>
  <si>
    <t xml:space="preserve">BLOCO CERAMICO / TIJOLO VAZADO PARA ALVENARIA DE VEDACAO, 9 FUROS NA HORIZONTAL, 19 X 19 X 29 CM (L X A X C)                                                                                                                                                                                                                                                                                                                                                                                              </t>
  </si>
  <si>
    <t xml:space="preserve">BLOCO CERAMICO / TIJOLO VAZADO PARA ALVENARIA DE VEDACAO, 9 FUROS NA HORIZONTAL, 19 X 19 X 39 CM (L X A X C)                                                                                                                                                                                                                                                                                                                                                                                              </t>
  </si>
  <si>
    <t xml:space="preserve">BLOCO DE ESPUMA MULTIUSO *23X 13 X 8* CM                                                                                                                                                                                                                                                                                                                                                                                                                                                                  </t>
  </si>
  <si>
    <t xml:space="preserve">CARPINTEIRO DE FORMAS PARA CONCRETO (HORISTA)                                                                                                                                                                                                                                                                                                                                                                                                                                                             </t>
  </si>
  <si>
    <t xml:space="preserve">CARRINHO DE MAO, EM ACO, COM CAPACIDADE DE *45 A 65* L / *100* KG, PNEU COM CAMARA                                                                                                                                                                                                                                                                                                                                                                                                                        </t>
  </si>
  <si>
    <t xml:space="preserve">CHAPA DE ACO FINA A QUENTE BITOLA MSG 3/16", E = 4,75 MM (38,00 KG/M2)                                                                                                                                                                                                                                                                                                                                                                                                                                    </t>
  </si>
  <si>
    <t xml:space="preserve">COROA PARA PERFURATRIZ T38, D = 2 1/2", 6 X 4 BOTOES BALISTICOS, FACE PLANA                                                                                                                                                                                                                                                                                                                                                                                                                               </t>
  </si>
  <si>
    <t xml:space="preserve">DISCO DE CORTE DIAMANTADO SEGMENTADO PARA CONCRETO/ASFALTO, DIAMETRO DE *350* MM, FURO DE 25,40 MM                                                                                                                                                                                                                                                                                                                                                                                                        </t>
  </si>
  <si>
    <t xml:space="preserve">DISCO DE CORTE DIAMANTADO SEGMENTADO, DIAMETRO DE *110* MM, FURO DE 20 MM                                                                                                                                                                                                                                                                                                                                                                                                                                 </t>
  </si>
  <si>
    <t xml:space="preserve">DISJUNTOR TERMOMAGNETICO PARA TRILHO DIN (IEC), MONOPOLAR, 40 - 50 A                                                                                                                                                                                                                                                                                                                                                                                                                                      </t>
  </si>
  <si>
    <t xml:space="preserve">DOMOS / CLARABOIA INDIVIDUAL, EM ACRILICO BRANCO/LEITOSO, *95 X 95* CM, INCLUI ACESSORIOS DE FIXACAO, SEM INSTALACAO                                                                                                                                                                                                                                                                                                                                                                                      </t>
  </si>
  <si>
    <t xml:space="preserve">ENXADA ESTREITA, EM ACO, *25 X 23* CM, COM CABO DE MADEIRA DE *150* CM                                                                                                                                                                                                                                                                                                                                                                                                                                    </t>
  </si>
  <si>
    <t xml:space="preserve">ESCADA DUPLA DE ABRIR EM ALUMINIO, COM SAPATAS DE BORRACHA, *2,30* X *0,57* M (ALTURA UTIL X LARGURA MINIMA), MODELO PINTOR, 8 DEGRAUS, CAPACIDADE *100* KG                                                                                                                                                                                                                                                                                                                                               </t>
  </si>
  <si>
    <t xml:space="preserve">ESCADA EXTENSIVEL EM ALUMINIO, COM SAPATAS DE BORRACHA, ALTURA FECHADA 3,60 M, ALTURA ESTENDIDA DE 6,0 A 6,30 M, LARGURA MINIMA DE 35 CM, CACIDADE *120* KG                                                                                                                                                                                                                                                                                                                                               </t>
  </si>
  <si>
    <t xml:space="preserve">ESCAVADEIRA HIDRAULICA DE BRACO LONGO (LONGO ALCANCE) SOBRE ESTEIRAS, CACAMBA 0,52 M3, PESO OPERACIONAL 24 T, POTENCIA LIQUIDA 155 HP                                                                                                                                                                                                                                                                                                                                                                     </t>
  </si>
  <si>
    <t xml:space="preserve">ESPATULA DE PLASTICO LISA, LARGURA *10* CM                                                                                                                                                                                                                                                                                                                                                                                                                                                                </t>
  </si>
  <si>
    <t xml:space="preserve">ESPATULA EM ACO INOX COM CABO DE MADEIRA E LARGURA DE *8* CM                                                                                                                                                                                                                                                                                                                                                                                                                                              </t>
  </si>
  <si>
    <t xml:space="preserve">FITA CREPE ROLO DE *25* MM X 50 M                                                                                                                                                                                                                                                                                                                                                                                                                                                                         </t>
  </si>
  <si>
    <t xml:space="preserve">FITA ISOLANTE DE BORRACHA AUTOFUSAO, USO ATE 69 KV (ALTA TENSAO), LARGURA DE 19 MM                                                                                                                                                                                                                                                                                                                                                                                                                        </t>
  </si>
  <si>
    <t xml:space="preserve">FITA VEDA ROSCA, EM PTFE, ROLO  DE 18 MM X 25 M (L X C)                                                                                                                                                                                                                                                                                                                                                                                                                                                   </t>
  </si>
  <si>
    <t xml:space="preserve">FITA VEDA ROSCA, EM PTFE, ROLO DE 18 MM X 10 M (L X C)                                                                                                                                                                                                                                                                                                                                                                                                                                                    </t>
  </si>
  <si>
    <t xml:space="preserve">FITA VEDA ROSCA, EM PTFE, ROLO DE 18 MM X 50 M (L X C)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</si>
  <si>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</si>
  <si>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</si>
  <si>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</si>
  <si>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</si>
  <si>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HASTE PARA PERFURATRIZ DE ESTEIRA T38, D= 1 1/2" X *3 M*, PARA PROLONGAR BROCA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</si>
  <si>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</si>
  <si>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</si>
  <si>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</si>
  <si>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LINHA PARA PEDREIRO LISA, 0,8 MM X 100 M                                                                                                                                                                                                                                                                                                                                                                                                                                                                  </t>
  </si>
  <si>
    <t xml:space="preserve">LIXA D'AGUA EM FOLHA, COR PRETA, GRAO 100                                                                                                                                                                                                                                                                                                                                                                                                                                                                 </t>
  </si>
  <si>
    <t xml:space="preserve">LUVA PARA PERFURATRIZ DE ESTEIRA T38, D = 1 1/2"                                                                                                                                                                                                                                                                                                                                                                                                                                                          </t>
  </si>
  <si>
    <t xml:space="preserve">MANGUEIRA CRISTAL TRANCADA, PVC COM REFORCO, PRESSAO DE TRABALHO (PT) 250 LBS/POL2, DE 1" X *3,1* MM                                                                                                                                                                                                                                                                                                                                                                                                      </t>
  </si>
  <si>
    <t xml:space="preserve">MANGUEIRA CRISTAL, LISA, PVC TRANSPARENTE, 3/8" X 1,5 MM                                                                                                                                                                                                                                                                                                                                                                                                                                                  </t>
  </si>
  <si>
    <t xml:space="preserve">MANGUEIRA CRISTAL, LISA, PVC TRANSPARENTE, 5/16" X 1 MM                                                                                                                                                                                                                                                                                                                                                                                                                                                   </t>
  </si>
  <si>
    <t xml:space="preserve">MANGUEIRA DE PVC FLEXIVEL, TIPO FLAT/ACHATADA, D = 1 1/2" (40 MM), PARA CONDUCAO DE AGUA, SERVICOS LEVES E MEDIOS                                                                                                                                                                                                                                                                                                                                                                                         </t>
  </si>
  <si>
    <t xml:space="preserve">MANTA LIQUIDA DE BASE ASFALTICA MODIFICADA COM A ADICAO DE ELASTOMEROS DILUIDOS EM SOLVENTE ORGANICO, APLICACAO A FRIO (MEMBRANA DE EMULSAO ASFALTICA PARA IMPERMEABILIZACAO FLEXIVEL)                                                                                                                                                                                                                                                                                                                    </t>
  </si>
  <si>
    <t xml:space="preserve">PERFURATRIZ DE COROA DIAMANTADA PARA CONCRETO, DIAMETRO ATE 250 MM, MOTOR ELETRICO 220 V, POTENCIA 2.500W                                                                                                                                                                                                                                                                                                                                                                                                 </t>
  </si>
  <si>
    <t xml:space="preserve">PERFURATRIZ HIDRAULICA SOBRE ESTEIRA, TORQUE MAXIMO 161 KNM, PROFUNDIDADE MAXIMA 54 M, DIAMETRO MAXIMO 1500 MM, POTENCIA MOTOR 268 HP                                                                                                                                                                                                                                                                                                                                                                     </t>
  </si>
  <si>
    <t xml:space="preserve">PERFURATRIZ HIDRAULICA SOBRE ESTEIRA, TORQUE MAXIMO 98 KNM, PROFUNDIDADE MAXIMA 25 M, DIAMETRO MAXIMO 115 MM, POTENCIA MOTOR 190 HP                                                                                                                                                                                                                                                                                                                                                                       </t>
  </si>
  <si>
    <t xml:space="preserve">PERFURATRIZ PARA EXECUCAO DE ESTACAS SECANTES, TIPO HELICE CONTINUA COM CABECOTE DUPLO E TUBO METALICO 300 KW                                                                                                                                                                                                                                                                                                                                                                                             </t>
  </si>
  <si>
    <t xml:space="preserve">PERFURATRIZ PARA FURO DIRECIONAL HORIZONTAL (HDD) COM CAPACIDADE ATE 89 KN, POTENCIA 24,8 HP A 80 HP (INCLUSO FERRAMENTAS E LOCALIZADOR), PARA REDE SUBTERRANEA                                                                                                                                                                                                                                                                                                                                           </t>
  </si>
  <si>
    <t xml:space="preserve">PERFURATRIZ PARA FURO DIRECIONAL HORIZONTAL (HDD) COM CAPACIDADE DE 201 KN A 560 KN, POTENCIA 200 HP A 260 HP (INCLUSO FERRAMENTAS E LOCALIZADOR), PARA REDE SUBTERRANEA                                                                                                                                                                                                                                                                                                                                  </t>
  </si>
  <si>
    <t xml:space="preserve">PERFURATRIZ PARA FURO DIRECIONAL HORIZONTAL (HDD) COM CAPACIDADE DE 90 KN A 200 KN, POTENCIA 100 HP A 160 HP (INCLUSO FERRAMENTAS E LOCALIZADOR), PARA REDE SUBTERRANEA                                                                                                                                                                                                                                                                                                                                   </t>
  </si>
  <si>
    <t xml:space="preserve">PERFURATRIZ ROTATIVA SOBRE ESTEIRA, TORQUE MAXIMO 2500 KGM, POTENCIA 110 HP, MOTOR DIESEL                                                                                                                                                                                                                                                                                                                                                                                                                 </t>
  </si>
  <si>
    <t xml:space="preserve">PISO EM CERAMICA ESMALTADA, COR LISA, PEI MAIOR OU IGUAL A 4, FORMATO MAIOR QUE 2025 CM2                                                                                                                                                                                                                                                                                                                                                                                                                  </t>
  </si>
  <si>
    <t xml:space="preserve">PISO EM CERAMICA ESMALTADA, COR LISA, PEI MAIOR OU IGUAL A 4, FORMATO MENOR OU IGUAL A 2025 CM2                                                                                                                                                                                                                                                                                                                                                                                                           </t>
  </si>
  <si>
    <t xml:space="preserve">PISO EM PORCELANATO, RETIFICADO, LISO, MONOCOLOR, ACETINADO OU POLIDO, FORMATO MAIOR QUE 2500 ATE 6400 CM2                                                                                                                                                                                                                                                                                                                                                                                                </t>
  </si>
  <si>
    <t xml:space="preserve">PISO EM PORCELANATO, RETIFICADO, LISO, MONOCOLOR, ACETINADO OU POLIDO, FORMATO MENOR OU IGUAL A 2500 CM2                                                                                                                                                                                                                                                                                                                                                                                                  </t>
  </si>
  <si>
    <t xml:space="preserve">PISO EM PORCELANATO,RETIFICADO, LISO, MONOCOLOR, ACETINADO OU POLIDO, FORMATO MAIOR QUE 6400 CM2                                                                                                                                                                                                                                                                                                                                                                                                          </t>
  </si>
  <si>
    <t xml:space="preserve">PORTA DE ABRIR EM ALUMINIO COM DIVISAO HORIZONTAL PARA VIDROS, ACABAMENTO ANODIZADO NATURAL, VIDROS INCLUSOS, SEM GUARNICAO/ALIZAR/VISTA, 87 CM X 210 CM                                                                                                                                                                                                                                                                                                                                                  </t>
  </si>
  <si>
    <t xml:space="preserve">PORTA DE ABRIR, TIPO VENEZIANA, EM ALUMINIO, ACABAMENTO ANODIZADO NATURAL, 90 CM X 210 CM (LARGURA X ALTURA), SEM GUARNICAO/ALIZAR/VISTA                                                                                                                                                                                                                                                                                                                                                                  </t>
  </si>
  <si>
    <t xml:space="preserve">PROLONGADOR/ EXTENSOR TELESCOPICO, EM CHAPA METALICA, COM 3 METROS, PARA ROLO DE PINTURA                                                                                                                                                                                                                                                                                                                                                                                                                  </t>
  </si>
  <si>
    <t xml:space="preserve">PRUMO DE CENTRO EM ACO *400* G, COM CORDAO EM NYLON E CALÃO GUIA EM AÃO OU MADEIRA                                                                                                                                                                                                                                                                                                                                                                                                                      </t>
  </si>
  <si>
    <t xml:space="preserve">PRUMO DE PAREDE EM ACO 700 A 750 G, COM CORDAO EM NYLON E TACO                                                                                                                                                                                                                                                                                                                                                                                                                                            </t>
  </si>
  <si>
    <t xml:space="preserve">PUNHO PARA PERFURATRIZ DE ESTEIRA T38, D = 1 1/2" (38 MM), C = 380 MM                                                                                                                                                                                                                                                                                                                                                                                                                                     </t>
  </si>
  <si>
    <t xml:space="preserve">REBOLO ABRASIVO RETO DE USO GERAL GRAO 36, DE 6 X 1" (DIAMETRO X ESPESSURA)                                                                                                                                                                                                                                                                                                                                                                                                                               </t>
  </si>
  <si>
    <t xml:space="preserve">REBOLO ABRASIVO RETO DE USO GERAL GRAO 36, DE 6 X 3/4" (DIAMETRO X ESPESSURA)                                                                                                                                                                                                                                                                                                                                                                                                                             </t>
  </si>
  <si>
    <t xml:space="preserve">REGUA DE ALUMINIO PARA PEDREIRO 2 M X *25,5* MM                                                                                                                                                                                                                                                                                                                                                                                                                                                           </t>
  </si>
  <si>
    <t xml:space="preserve">REVESTIMENTO EM CERAMICA ESMALTADA PARA FACHADAS, PECAS NO FORMATO APROX. *5 X 15* CM, FORNECIDAS EM PLACAS COM PECAS UNIDAS EM PONTOS                                                                                                                                                                                                                                                                                                                                                                    </t>
  </si>
  <si>
    <t xml:space="preserve">REVESTIMENTO EM CERAMICA ESMALTADA PARA FACHADAS, PECAS NO FORMATO APROX. *7 X 26* CM, FORNECIDAS EM PLACAS COM PECAS UNIDAS EM PONTOS                                                                                                                                                                                                                                                                                                                                                                    </t>
  </si>
  <si>
    <t xml:space="preserve">REVESTIMENTO EM CERAMICA ESMALTADA, FORMATO MAIOR A 2025 CM2                                                                                                                                                                                                                                                                                                                                                                                                                                              </t>
  </si>
  <si>
    <t xml:space="preserve">REVESTIMENTO PARA PAREDE, EM CERAMICA ESMALTADA, FORMATO MENOR OU IGUAL A 2025 CM2                                                                                                                                                                                                                                                                                                                                                                                                                        </t>
  </si>
  <si>
    <t xml:space="preserve">RODO PARA CHAO 40 CM, COM BORRACHA DUPLA E CABO                                                                                                                                                                                                                                                                                                                                                                                                                                                           </t>
  </si>
  <si>
    <t xml:space="preserve">ROLO DE ESPUMA POLIESTER, 23 CM X 68 MM (COMPRIMENTO X DIAMETRO), SEM CABO                                                                                                                                                                                                                                                                                                                                                                                                                                </t>
  </si>
  <si>
    <t xml:space="preserve">ROLO DE LA DE CARNEIRO 25 MM X 23 CM (ALTURA DA LA X COMPRIMENTO), SEM CABO                                                                                                                                                                                                                                                                                                                                                                                                                               </t>
  </si>
  <si>
    <t xml:space="preserve">SELADOR HORIZONTAL PARA FITA DE ACO 1" (25 MM)                                                                                                                                                                                                                                                                                                                                                                                                                                                            </t>
  </si>
  <si>
    <t xml:space="preserve">TELHA DE FIBRA DE VIDRO ONDULADA, TRANSLUCIDA / INCOLOR, E = *0,6* MM, DE *0,50 X 2,44* M (L X C)                                                                                                                                                                                                                                                                                                                                                                                                         </t>
  </si>
  <si>
    <t xml:space="preserve">TIJOLO CERAMICO LAMINADO DE *5,5 X 11 X 23* CM (L X A X C), COM 21 FUROS                                                                                                                                                                                                                                                                                                                                                                                                                                  </t>
  </si>
  <si>
    <t xml:space="preserve">TORNEIRA DE MESA PARA LAVATORIO, METALICA CROMADA, COM MISTURADOR MONOCOMANDO, BICA BAIXA                                                                                                                                                                                                                                                                                                                                                                                                                 </t>
  </si>
  <si>
    <t xml:space="preserve">TORNEIRA DE METAL AMARELO, PARA TANQUE / JARDIM, DE PAREDE, COM BICO PLASTICO, CANO CURTO, AREA EXTERNA, PADRAO POPULAR / USO GERAL, 1/2" OU 3/4"                                                                                                                                                                                                                                                                                                                                                         </t>
  </si>
  <si>
    <t xml:space="preserve">TORNEIRA DE METAL AMARELO, PARA TANQUE / JARDIM, DE PAREDE, SEM BICO, CANO CURTO, PADRAO POPULAR / USO GERAL, 1/2" OU 3/4"                                                                                                                                                                                                                                                                                                                                                                                </t>
  </si>
  <si>
    <t xml:space="preserve">TORNEIRA METALICA CROMADA CANO CURTO, SEM BICO, SEM AREJADOR, DE PAREDE, PARA TANQUE E USO GERAL, 1/2" OU 3/4"                                                                                                                                                                                                                                                                                                                                                                                            </t>
  </si>
  <si>
    <t xml:space="preserve">TORNEIRA METALICA CROMADA DE MESA PARA LAVATORIO, BICA ALTA, COM AREJADOR                                                                                                                                                                                                                                                                                                                                                                                                                                 </t>
  </si>
  <si>
    <t xml:space="preserve">TORNEIRA METALICA CROMADA DE PAREDE LONGA PARA LAVATORIO, COM AREJADOR, ACIONAMENTO ALAVANCA, 1/4 DE VOLTA                                                                                                                                                                                                                                                                                                                                                                                                </t>
  </si>
  <si>
    <t xml:space="preserve">TORNEIRA METALICA CROMADA DE PAREDE, PARA COZINHA, BICA MOVEL, COM AREJADOR, 1/2" OU 3/4"                                                                                                                                                                                                                                                                                                                                                                                                                 </t>
  </si>
  <si>
    <t xml:space="preserve">TORNEIRA METALICA CROMADA PARA JARDIM / TANQUE, COM BICO PLASTICO, CANO LONGO, DE PAREDE, PADRAO POPULAR / USO GERAL, 1/2" OU 3/4"                                                                                                                                                                                                                                                                                                                                                                        </t>
  </si>
  <si>
    <t xml:space="preserve">TORNEIRA METALICA CROMADA PARA TANQUE / JARDIM, SEM BICO, CANO LONGO, DE PAREDE, PADRAO POPULAR / USO GERAL, 1/2" OU 3/4"                                                                                                                                                                                                                                                                                                                                                                                 </t>
  </si>
  <si>
    <t xml:space="preserve">TORNEIRA METALICA CROMADA, CANO CURTO, COM AREJADOR, SEM BICO PLASTICO, DE PAREDE, PARA USO GERAL, 1/2" OU 3/4"                                                                                                                                                                                                                                                                                                                                                                                           </t>
  </si>
  <si>
    <t xml:space="preserve">TORNEIRA METALICA CROMADA, DE MESA/BANCADA, PARA COZINHA, BICA MOVEL, COM AREJADOR, 1/2" OU 3/4"                                                                                                                                                                                                                                                                                                                                                                                                          </t>
  </si>
  <si>
    <t xml:space="preserve">TORNEIRA METALICA CROMADA, RETA, DE PAREDE, PARA COZINHA, COM AREJADOR, PADRAO POPULAR, 1/2" OU 3/4"                                                                                                                                                                                                                                                                                                                                                                                                      </t>
  </si>
  <si>
    <t xml:space="preserve">TORNEIRA METALICA CROMADA, RETA, DE PAREDE, PARA COZINHA, SEM BICO, SEM AREJADOR, PADRAO POPULAR, 1/2" OU 3/4"                                                                                                                                                                                                                                                                                                                                                                                            </t>
  </si>
  <si>
    <t xml:space="preserve">TRINCHA CERDAS GRIS 1.1/2" (38 MM)                                                                                                                                                                                                                                                                                                                                                                                                                                                                        </t>
  </si>
  <si>
    <t xml:space="preserve">TUBO DE COBRE CLASSE "A", DN = 2" (54 MM), PARA INSTALACOES DE MEDIA PRESSAO PARA GASES COMBUSTIVEIS E MEDICINAIS                                                                                                                                                                                                                                                                                                                                                                                         </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</si>
  <si>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</si>
  <si>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</si>
  <si>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</si>
  <si>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</si>
  <si>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</si>
  <si>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</si>
  <si>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</si>
  <si>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</si>
  <si>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</si>
  <si>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</si>
  <si>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</si>
  <si>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</si>
  <si>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</si>
  <si>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</si>
  <si>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</si>
  <si>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</si>
  <si>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</si>
  <si>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</si>
  <si>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</si>
  <si>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</si>
  <si>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</si>
  <si>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</si>
  <si>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</si>
  <si>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</si>
  <si>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</si>
  <si>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</si>
  <si>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</si>
  <si>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</si>
  <si>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</si>
  <si>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</si>
  <si>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</si>
  <si>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</si>
  <si>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</si>
  <si>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</si>
  <si>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</si>
  <si>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</si>
  <si>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</si>
  <si>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</si>
  <si>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</si>
  <si>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</si>
  <si>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</si>
  <si>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</si>
  <si>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</si>
  <si>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</si>
  <si>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</si>
  <si>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</si>
  <si>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</si>
  <si>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</si>
  <si>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</si>
  <si>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</si>
  <si>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</si>
  <si>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</si>
  <si>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</si>
  <si>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</si>
  <si>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</si>
  <si>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</si>
  <si>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</si>
  <si>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</si>
  <si>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</si>
  <si>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</si>
  <si>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</si>
  <si>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</si>
  <si>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</si>
  <si>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</si>
  <si>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</si>
  <si>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</si>
  <si>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</si>
  <si>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</si>
  <si>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</si>
  <si>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</si>
  <si>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</si>
  <si>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</si>
  <si>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</si>
  <si>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</si>
  <si>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</si>
  <si>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</si>
  <si>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</si>
  <si>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</si>
  <si>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</si>
  <si>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</si>
  <si>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</si>
  <si>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</si>
  <si>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</si>
  <si>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</si>
  <si>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</si>
  <si>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</si>
  <si>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</si>
  <si>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</si>
  <si>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</si>
  <si>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</si>
  <si>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</si>
  <si>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</si>
  <si>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</si>
  <si>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</si>
  <si>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</si>
  <si>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</si>
  <si>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</si>
  <si>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</si>
  <si>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</si>
  <si>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</si>
  <si>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</si>
  <si>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</si>
  <si>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</si>
  <si>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</si>
  <si>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</si>
  <si>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</si>
  <si>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</si>
  <si>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JANELA DE MADEIRA (CEDRINHO/ANGELIM OU EQUIV.) DE ABRIR COM 4 FOLHAS (2 VENEZIANAS E 2 GUILHOTINAS), COM BATENTE, ALIZAR E FERRAGENS, EXCLUSIVE VIDROS, ACABAMENTO E CONTRAMARCO, FIXAÇÃO C/ PARAFUSO E ESPUMA - FORNECIMENTO E INSTALAÇÃO. AF_11/2024</t>
  </si>
  <si>
    <t>JANELA DE MADEIRA (PINUS/EUCALIPTO OU EQUIV.) DE ABRIR COM 4 FOLHAS (2 VENEZIANAS E 2 GUILHOTINAS), COM BATENTE, ALIZAR E FERRAGENS, EXCLUSIVE VIDROS, ACABAMENTO E CONTRAMARCO, FIXAÇÃO C/ PARAFUSO E ESPUMA - FORNECIMENTO E INSTALAÇÃO. AF_11/2024</t>
  </si>
  <si>
    <t>JANELA DE MADEIRA (IMBUIA/CEDRO OU EQUIV.) DE ABRIR COM 4 FOLHAS (2 VENEZIANAS E 2 GUILHOTINAS), COM BATENTE, ALIZAR E FERRAGENS, EXCLUSIVE VIDROS, ACABAMENTO E CONTRAMARCO, FIXAÇÃO C/ PARAFUSO E ESPUMA - FORNECIMENTO E INSTALAÇÃO. AF_11/2024</t>
  </si>
  <si>
    <t>JANELA DE MADEIRA (CEDRINHO/ANGELIM OU EQUIV.) TIPO MAXIM-AR, PARA VIDRO, COM BATENTE, ALIZAR E FERRAGENS, EXCLUSIVE VIDRO, ACABAMENTO E CONTRAMARCO, FIXAÇÃO C/ PARAFUSO E ESPUMA - FORNECIMENTO E INSTALAÇÃO. AF_11/2024</t>
  </si>
  <si>
    <t>JANELA DE MADEIRA (PINUS/EUCALIPTO OU EQUIV.) TIPO BASCULANTE COM 2 FOLHAS PARA VIDRO, COM BATENTE, ALIZAR E FERRAGENS, EXCLUSIVE VIDROS, ACABAMENTO E CONTRAMARCO, FIXAÇÃO C/ PARAFUSO E ESPUMA - FORNECIMENTO E INSTALAÇÃO. AF_11/2024</t>
  </si>
  <si>
    <t>JANELA DE MADEIRA (CEDRINHO/ANGELIM OU EQUIV.) DE CORRER COM 6 FOLHAS (4 VENEZ. FIXAS E 2 DE CORRER), COM BATENTE, ALIZAR E FERRAGENS, EXCLUSIVE VIDROS, ACABAMENTO E CONTRAMARCO, FIXAÇÃO C/ PARAFUSO E ESPUMA - FORNECIMENTO E INSTALAÇÃO. AF_11/2024</t>
  </si>
  <si>
    <t>JANELA DE MADEIRA (IMBUIA/CEDRO OU EQUIV) DE CORRER COM 6 FOLHAS (4 VENEZ. FIXAS E 2 DE CORRER), COM BATENTE, ALIZAR E FERRAGENS, EXCLUSIVE VIDROS, ACABAMENTO E CONTRAMARCO, FIXAÇÃO C/ PARAFUSO E ESPUMA - FORNECIMENTO E INSTALAÇÃO. AF_11/2024</t>
  </si>
  <si>
    <t>JANELA DE MADEIRA (PINUS/EUCALIPTO OU EQUIV.) DE CORRER COM 6 FOLHAS (4 VENEZ. FIXAS E 2 DE CORRER), COM BATENTE, ALIZAR E FERRAGENS, EXCLUSIVE VIDROS, ACABAMENTO E CONTRAMARCO, FIXAÇÃO C/ PARAFUSO E ESPUMA - FORNECIMENTO E INSTALAÇÃO. AF_11/2024</t>
  </si>
  <si>
    <t>JANELA DE AÇO TIPO BASCULANTE PARA VIDROS, COM BATENTE, FERRAGENS E PINTURA ANTICORROSIVA, EXCLUSIVE VIDROS, ACABAMENTO, ALIZAR E CONTRAMARCO, FIXAÇÃO COM ARGAMASSA. FORNECIMENTO E INSTALAÇÃO. AF_11/2024</t>
  </si>
  <si>
    <t>JANELA DE AÇO DE CORRER COM 4 FOLHAS PARA VIDRO, COM BATENTE, FERRAGENS E PINTURA ANTICORROSIVA, EXCLUSIVE VIDROS, ALIZAR E CONTRAMARCO, FIXAÇÃO COM ARGAMASSA. FORNECIMENTO E INSTALAÇÃO. AF_11/2024</t>
  </si>
  <si>
    <t>CONTRAMARCO DE AÇO, FIXAÇÃO COM ARGAMASSA - FORNECIMENTO E INSTALAÇÃO. AF_11/2024</t>
  </si>
  <si>
    <t>CONTRAMARCO DE AÇO, FIXAÇÃO COM PARAFUSO - FORNECIMENTO E INSTALAÇÃO. AF_11/2024</t>
  </si>
  <si>
    <t>JANELA DE AÇO GALVANIZADO TIPO MAXIM-AR, COM BATENTE, FERRAGENS, PINTURA ANTICORROSIVA E GRADE, 1 FOLHA, EXCLUSIVE ALIZAR E CONTRAMARCO, FIXAÇÃO COM ARGAMASSA - FORNECIMENTO E INSTALAÇÃO. AF_11/2024</t>
  </si>
  <si>
    <t>JANELA DE ALUMÍNIO TIPO MAXIM-AR, COM VIDROS, BATENTE E FERRAGENS, EXCLUSIVE ALIZAR, ACABAMENTO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</si>
  <si>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</si>
  <si>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JANELA DE ALUMÍNIO DE CORRER COM 3 FOLHAS (2 VENEZIANAS E 1 PARA VIDRO), COM VIDROS, BATENTE E FERRAGENS, EXCLUSIVE ACABAMENTO, ALIZAR E CONTRAMARCO, FIXAÇÃO COM PARAFUSO. FORNECIMENTO E INSTALAÇÃO. AF_11/2024</t>
  </si>
  <si>
    <t>JANELA DE ALUMÍNIO DE CORRER COM 4 FOLHAS PARA VIDROS, COM VIDROS, BATENTE E FERRAGENS, EXCLUSIVE ACABAMENTO, ALIZAR E CONTRAMARCO, FIXAÇÃO COM PARAFUSO. FORNECIMENTO E INSTALAÇÃO. AF_11/2024</t>
  </si>
  <si>
    <t>CONTRAMARCO DE ALUMÍNIO, FIXAÇÃO COM ARGAMASSA - FORNECIMENTO E INSTALAÇÃO. AF_11/2024</t>
  </si>
  <si>
    <t>CONTRAMARCO DE ALUMÍNIO, FIXAÇÃO COM PARAFUSO - FORNECIMENTO E INSTALAÇÃO. AF_11/2024</t>
  </si>
  <si>
    <t>JANELA FIXA DE ALUMÍNIO PARA VIDRO, COM VIDRO, BATENTE E FERRAGENS, EXCLUSIVE ACABAMENTO, ALIZAR E CONTRAMARCO, FIXAÇÃO COM PARAFUSO - FORNECIMENTO E INSTALAÇÃO. AF_11/2024</t>
  </si>
  <si>
    <t>GUARNIÇÃO DE ALUMÍNIO - FORNECIMENTO E INSTALAÇÃO. AF_11/2024</t>
  </si>
  <si>
    <t>ARRASAMENTO MECÂNICO DE ESTACA METÁLICA, PERFIL LAMINADO TIPO  I  FAMÍLIA 250. AF_05/2021</t>
  </si>
  <si>
    <t>CORTE E DOBRA DE AÇO CA-50, DIÂMETRO DE 32 MM. AF_06/2022</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</si>
  <si>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</si>
  <si>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</si>
  <si>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</si>
  <si>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</si>
  <si>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</si>
  <si>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</si>
  <si>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</si>
  <si>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</si>
  <si>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</si>
  <si>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</si>
  <si>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</si>
  <si>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</si>
  <si>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</si>
  <si>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CONTENÇÃO EM CORTINA COM ESTACAS SECANTES COM 40 CM DE DIÂMETRO E PROFUNDIDADE MENOR OU IGUAL A 10 M. AF_06/2018</t>
  </si>
  <si>
    <t>CONTENÇÃO EM CORTINA COM ESTACAS SECANTES COM 40 CM DE DIÂMETRO E PROFUNDIDADE MAIOR QUE 10 M E MENOR OU IGUAL A 15 M. AF_06/2018</t>
  </si>
  <si>
    <t>CONTENÇÃO EM CORTINA COM ESTACAS SECANTES COM 40 CM DE DIÂMETRO E PROFUNDIDADE MAIOR QUE 15 M. AF_06/2018</t>
  </si>
  <si>
    <t>CONTENÇÃO EM CORTINA COM ESTACAS SECANTES COM 50 CM DE DIÂMETRO E PROFUNDIDADE MENOR OU IGUAL A 10 M. AF_06/2018</t>
  </si>
  <si>
    <t>CONTENÇÃO EM CORTINA COM ESTACAS SECANTES COM 50 CM DE DIÂMETRO E PROFUNDIDADE MAIOR QUE 15 M. AF_06/2018</t>
  </si>
  <si>
    <t>ELETRODUTO RÍGIDO SOLDÁVEL, PVC, DN 25 MM (3/4"), APARENTE - FORNECIMENTO E INSTALAÇÃO. AF_10/2022_PA</t>
  </si>
  <si>
    <t>ELETRODUTO RÍGIDO SOLDÁVEL, PVC, DN 32 MM (1"), APARENTE - FORNECIMENTO E INSTALAÇÃO. AF_10/2022_PA</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</si>
  <si>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</si>
  <si>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</si>
  <si>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</si>
  <si>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</si>
  <si>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</si>
  <si>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</si>
  <si>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</si>
  <si>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</si>
  <si>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</si>
  <si>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</si>
  <si>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</si>
  <si>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</si>
  <si>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</si>
  <si>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</si>
  <si>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</si>
  <si>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</si>
  <si>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</si>
  <si>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</si>
  <si>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</si>
  <si>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</si>
  <si>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</si>
  <si>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</si>
  <si>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</si>
  <si>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</si>
  <si>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</si>
  <si>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</si>
  <si>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</si>
  <si>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</si>
  <si>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</si>
  <si>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</si>
  <si>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</si>
  <si>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</si>
  <si>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</si>
  <si>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</si>
  <si>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</si>
  <si>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</si>
  <si>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</si>
  <si>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</si>
  <si>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</si>
  <si>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</si>
  <si>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</si>
  <si>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</si>
  <si>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</si>
  <si>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</si>
  <si>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</si>
  <si>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</si>
  <si>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</si>
  <si>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</si>
  <si>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</si>
  <si>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DRAGAGEM DE MATERIAIS DE 1A CATEGORIA E COMPOSTOS ORGÂNICOS E INORGÂNICOS COM ESCAVADEIRA HIDRÁULICA DE LONGO ALCANCE (CAÇAMBA: 0,52 M3/155 HP).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</si>
  <si>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</si>
  <si>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</si>
  <si>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</si>
  <si>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</si>
  <si>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</si>
  <si>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</si>
  <si>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</si>
  <si>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</si>
  <si>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</si>
  <si>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</si>
  <si>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</si>
  <si>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</si>
  <si>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</si>
  <si>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</si>
  <si>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</si>
  <si>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</si>
  <si>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</si>
  <si>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</si>
  <si>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</si>
  <si>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</si>
  <si>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</si>
  <si>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</si>
  <si>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</si>
  <si>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</si>
  <si>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</si>
  <si>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</si>
  <si>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</si>
  <si>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</si>
  <si>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</si>
  <si>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</si>
  <si>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</si>
  <si>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</si>
  <si>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</si>
  <si>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</si>
  <si>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</si>
  <si>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</si>
  <si>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</si>
  <si>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</si>
  <si>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</si>
  <si>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</si>
  <si>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</si>
  <si>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</si>
  <si>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</si>
  <si>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</si>
  <si>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</si>
  <si>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</si>
  <si>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</si>
  <si>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</si>
  <si>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</si>
  <si>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</si>
  <si>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</si>
  <si>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</si>
  <si>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</si>
  <si>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</si>
  <si>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</si>
  <si>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</si>
  <si>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</si>
  <si>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</si>
  <si>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</si>
  <si>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</si>
  <si>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</si>
  <si>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</si>
  <si>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</si>
  <si>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</si>
  <si>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</si>
  <si>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</si>
  <si>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</si>
  <si>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</si>
  <si>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</si>
  <si>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</si>
  <si>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</si>
  <si>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</si>
  <si>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</si>
  <si>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</si>
  <si>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</si>
  <si>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</si>
  <si>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</si>
  <si>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</si>
  <si>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</si>
  <si>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</si>
  <si>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</si>
  <si>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</si>
  <si>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</si>
  <si>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</si>
  <si>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</si>
  <si>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</si>
  <si>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</si>
  <si>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</si>
  <si>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</si>
  <si>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</si>
  <si>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</si>
  <si>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</si>
  <si>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</si>
  <si>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</si>
  <si>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</si>
  <si>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</si>
  <si>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</si>
  <si>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</si>
  <si>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</si>
  <si>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</si>
  <si>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</si>
  <si>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</si>
  <si>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</si>
  <si>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</si>
  <si>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</si>
  <si>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</si>
  <si>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</si>
  <si>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</si>
  <si>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</si>
  <si>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</si>
  <si>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</si>
  <si>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</si>
  <si>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</si>
  <si>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</si>
  <si>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</si>
  <si>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</si>
  <si>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</si>
  <si>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</si>
  <si>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</si>
  <si>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</si>
  <si>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</si>
  <si>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</si>
  <si>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</si>
  <si>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</si>
  <si>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</si>
  <si>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</si>
  <si>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</si>
  <si>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</si>
  <si>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</si>
  <si>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</si>
  <si>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</si>
  <si>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</si>
  <si>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</si>
  <si>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</si>
  <si>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</si>
  <si>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</si>
  <si>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</si>
  <si>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</si>
  <si>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</si>
  <si>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</si>
  <si>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</si>
  <si>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</si>
  <si>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</si>
  <si>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</si>
  <si>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</si>
  <si>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</si>
  <si>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</si>
  <si>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</si>
  <si>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</si>
  <si>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</si>
  <si>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</si>
  <si>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</si>
  <si>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</si>
  <si>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</si>
  <si>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</si>
  <si>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</si>
  <si>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</si>
  <si>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</si>
  <si>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</si>
  <si>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</si>
  <si>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</si>
  <si>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</si>
  <si>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</si>
  <si>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</si>
  <si>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</si>
  <si>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</si>
  <si>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</si>
  <si>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</si>
  <si>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</si>
  <si>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</si>
  <si>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</si>
  <si>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</si>
  <si>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</si>
  <si>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</si>
  <si>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</si>
  <si>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</si>
  <si>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</si>
  <si>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</si>
  <si>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</si>
  <si>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</si>
  <si>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</si>
  <si>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</si>
  <si>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</si>
  <si>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</si>
  <si>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</si>
  <si>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</si>
  <si>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</si>
  <si>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</si>
  <si>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</si>
  <si>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</si>
  <si>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</si>
  <si>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</si>
  <si>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</si>
  <si>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</si>
  <si>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</si>
  <si>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</si>
  <si>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</si>
  <si>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</si>
  <si>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</si>
  <si>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</si>
  <si>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</si>
  <si>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</si>
  <si>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</si>
  <si>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</si>
  <si>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</si>
  <si>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</si>
  <si>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</si>
  <si>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</si>
  <si>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</si>
  <si>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</si>
  <si>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</si>
  <si>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</si>
  <si>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</si>
  <si>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</si>
  <si>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</si>
  <si>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</si>
  <si>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</si>
  <si>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</si>
  <si>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</si>
  <si>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</si>
  <si>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</si>
  <si>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</si>
  <si>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</si>
  <si>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</si>
  <si>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</si>
  <si>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</si>
  <si>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</si>
  <si>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</si>
  <si>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</si>
  <si>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</si>
  <si>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</si>
  <si>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</si>
  <si>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</si>
  <si>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</si>
  <si>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</si>
  <si>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</si>
  <si>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</si>
  <si>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</si>
  <si>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</si>
  <si>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</si>
  <si>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</si>
  <si>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</si>
  <si>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</si>
  <si>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</si>
  <si>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</si>
  <si>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</si>
  <si>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</si>
  <si>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</si>
  <si>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</si>
  <si>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</si>
  <si>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</si>
  <si>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</si>
  <si>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</si>
  <si>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</si>
  <si>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</si>
  <si>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</si>
  <si>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</si>
  <si>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</si>
  <si>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</si>
  <si>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</si>
  <si>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</si>
  <si>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</si>
  <si>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</si>
  <si>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</si>
  <si>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</si>
  <si>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</si>
  <si>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</si>
  <si>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</si>
  <si>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</si>
  <si>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</si>
  <si>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</si>
  <si>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</si>
  <si>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</si>
  <si>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</si>
  <si>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</si>
  <si>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</si>
  <si>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</si>
  <si>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PONTEIRAS DE PROTEÇÃO DE PONTAS E VERGALHÕES EXPOSTOS EM FUNDAÇÕES.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</si>
  <si>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</si>
  <si>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</si>
  <si>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</si>
  <si>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</si>
  <si>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</si>
  <si>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</si>
  <si>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</si>
  <si>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</si>
  <si>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</si>
  <si>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</si>
  <si>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</si>
  <si>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</si>
  <si>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</si>
  <si>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</si>
  <si>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r>
      <rPr>
        <sz val="6.5"/>
        <rFont val="Calibri"/>
        <family val="2"/>
      </rPr>
      <t>1.049,574</t>
    </r>
  </si>
  <si>
    <r>
      <rPr>
        <b/>
        <sz val="6.5"/>
        <rFont val="Calibri"/>
        <family val="2"/>
      </rPr>
      <t>Terraplenagem</t>
    </r>
  </si>
  <si>
    <r>
      <rPr>
        <b/>
        <sz val="6.5"/>
        <rFont val="Calibri"/>
        <family val="2"/>
      </rPr>
      <t>Pavimentação</t>
    </r>
  </si>
  <si>
    <r>
      <rPr>
        <b/>
        <sz val="6.5"/>
        <rFont val="Calibri"/>
        <family val="2"/>
      </rPr>
      <t>Pavimentos de Concreto de Cimento Portland</t>
    </r>
  </si>
  <si>
    <r>
      <rPr>
        <b/>
        <sz val="6.5"/>
        <rFont val="Calibri"/>
        <family val="2"/>
      </rPr>
      <t>Drenagem</t>
    </r>
  </si>
  <si>
    <r>
      <rPr>
        <b/>
        <sz val="6.5"/>
        <rFont val="Calibri"/>
        <family val="2"/>
      </rPr>
      <t>Sinalização Horizontal</t>
    </r>
  </si>
  <si>
    <r>
      <rPr>
        <b/>
        <sz val="6.5"/>
        <rFont val="Calibri"/>
        <family val="2"/>
      </rPr>
      <t>Sinalização Vertical</t>
    </r>
  </si>
  <si>
    <r>
      <rPr>
        <b/>
        <sz val="6.5"/>
        <rFont val="Calibri"/>
        <family val="2"/>
      </rPr>
      <t>Serviços com Aço para Obras de Arte Especiais</t>
    </r>
  </si>
  <si>
    <r>
      <rPr>
        <b/>
        <sz val="6.5"/>
        <rFont val="Calibri"/>
        <family val="2"/>
      </rPr>
      <t>Obras de Arte Especiais sem Aço</t>
    </r>
  </si>
  <si>
    <r>
      <rPr>
        <b/>
        <sz val="6.5"/>
        <rFont val="Calibri"/>
        <family val="2"/>
      </rPr>
      <t>Superestrutura de Passarelas Metálicas</t>
    </r>
  </si>
  <si>
    <r>
      <rPr>
        <b/>
        <sz val="6.5"/>
        <rFont val="Calibri"/>
        <family val="2"/>
      </rPr>
      <t>Obras Complementares e Meio Ambiente</t>
    </r>
  </si>
  <si>
    <r>
      <rPr>
        <b/>
        <sz val="6.5"/>
        <rFont val="Calibri"/>
        <family val="2"/>
      </rPr>
      <t>Conservação Rodoviária</t>
    </r>
  </si>
  <si>
    <r>
      <rPr>
        <b/>
        <sz val="6.5"/>
        <rFont val="Calibri"/>
        <family val="2"/>
      </rPr>
      <t>Cimento Asfáltico Petróleo - CAP</t>
    </r>
  </si>
  <si>
    <r>
      <rPr>
        <b/>
        <sz val="6.5"/>
        <rFont val="Calibri"/>
        <family val="2"/>
      </rPr>
      <t>Emulsão Asfáltica</t>
    </r>
  </si>
  <si>
    <r>
      <rPr>
        <b/>
        <sz val="6.5"/>
        <rFont val="Calibri"/>
        <family val="2"/>
      </rPr>
      <t>Emulsão Asfáltica Modificada</t>
    </r>
  </si>
  <si>
    <r>
      <rPr>
        <b/>
        <sz val="6.5"/>
        <rFont val="Calibri"/>
        <family val="2"/>
      </rPr>
      <t>Emulsão Asfáltica de Imprimação</t>
    </r>
  </si>
  <si>
    <r>
      <rPr>
        <b/>
        <sz val="6.5"/>
        <rFont val="Calibri"/>
        <family val="2"/>
      </rPr>
      <t>Asfalto Diluído de Petróleo - ADP</t>
    </r>
  </si>
  <si>
    <r>
      <rPr>
        <b/>
        <sz val="6.5"/>
        <rFont val="Calibri"/>
        <family val="2"/>
      </rPr>
      <t>Asfalto Modificado por Polímero</t>
    </r>
  </si>
  <si>
    <r>
      <rPr>
        <b/>
        <sz val="6.5"/>
        <rFont val="Calibri"/>
        <family val="2"/>
      </rPr>
      <t>Asfalto Borracha</t>
    </r>
  </si>
  <si>
    <r>
      <rPr>
        <b/>
        <sz val="6.5"/>
        <rFont val="Calibri"/>
        <family val="2"/>
      </rPr>
      <t>Mobilização e Desmobilização</t>
    </r>
  </si>
  <si>
    <r>
      <rPr>
        <b/>
        <sz val="6.5"/>
        <rFont val="Calibri"/>
        <family val="2"/>
      </rPr>
      <t>Administração Local</t>
    </r>
  </si>
  <si>
    <r>
      <rPr>
        <b/>
        <sz val="6.5"/>
        <rFont val="Calibri"/>
        <family val="2"/>
      </rPr>
      <t>Consultoria, Supervisão e Projeto</t>
    </r>
  </si>
  <si>
    <t xml:space="preserve">IGP - DI
</t>
  </si>
  <si>
    <r>
      <t xml:space="preserve">DATA BASE: 
</t>
    </r>
    <r>
      <rPr>
        <b/>
        <sz val="9"/>
        <rFont val="Arial"/>
        <family val="2"/>
      </rPr>
      <t>Janeiro/2024 REAJUSTADO para Nov/2024</t>
    </r>
  </si>
  <si>
    <t>Esgotamento de escavações para rebaixamento do nível dágua nos serviços de bueiros,
galerias e outros, com conj. moto bomba</t>
  </si>
  <si>
    <t>DATA: NOV/2024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</si>
</sst>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quot;R$&quot;\ * #,##0.00_-;\-&quot;R$&quot;\ * #,##0.00_-;_-&quot;R$&quot;\ * &quot;-&quot;??_-;_-@_-"/>
    <numFmt numFmtId="165" formatCode="_(* #,##0.00_);_(* \(#,##0.00\);_(* &quot;-&quot;??_);_(@_)"/>
    <numFmt numFmtId="166" formatCode="[$-416]mmmm\-yy;@"/>
    <numFmt numFmtId="167" formatCode="_(* #,##0.00_);_(* \(#,##0.00\);_(* \-??_);_(@_)"/>
    <numFmt numFmtId="168" formatCode="_-&quot;€ &quot;* #,##0.00_-;&quot;-€ &quot;* #,##0.00_-;_-&quot;€ &quot;* \-??_-;_-@_-"/>
    <numFmt numFmtId="169" formatCode="_(&quot;R$ &quot;* #,##0.00_);_(&quot;R$ &quot;* \(#,##0.00\);_(&quot;R$ &quot;* &quot;-&quot;??_);_(@_)"/>
    <numFmt numFmtId="170" formatCode="&quot;R$&quot;\ #,##0.00"/>
    <numFmt numFmtId="171" formatCode="#,##0.00_ ;\-#,##0.00\ "/>
    <numFmt numFmtId="172" formatCode="###0;###0"/>
    <numFmt numFmtId="173" formatCode="#,##0.000"/>
    <numFmt numFmtId="174" formatCode="&quot;BDI = &quot;00.00&quot;%&quot;"/>
    <numFmt numFmtId="175" formatCode="00"/>
    <numFmt numFmtId="176" formatCode="&quot;x&quot;0"/>
    <numFmt numFmtId="177" formatCode="#,##0.0000"/>
    <numFmt numFmtId="178" formatCode="&quot;Leis Sociais = &quot;00.00&quot;%&quot;"/>
    <numFmt numFmtId="179" formatCode="0.000"/>
    <numFmt numFmtId="180" formatCode="###0.000;###0.000"/>
    <numFmt numFmtId="181" formatCode="mmmm/yy"/>
    <numFmt numFmtId="182" formatCode="0.0000%"/>
    <numFmt numFmtId="183" formatCode="&quot;0&quot;General"/>
    <numFmt numFmtId="184" formatCode="#,##0.0000000"/>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Times New Roman"/>
      <family val="1"/>
    </font>
    <font>
      <sz val="11"/>
      <color indexed="8"/>
      <name val="Calibri"/>
      <family val="2"/>
    </font>
    <font>
      <sz val="11"/>
      <color indexed="9"/>
      <name val="Calibri"/>
      <family val="2"/>
    </font>
    <font>
      <sz val="8"/>
      <color indexed="8"/>
      <name val="Arial Narrow"/>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theme="1"/>
      <name val="Arial"/>
      <family val="2"/>
    </font>
    <font>
      <b/>
      <sz val="10"/>
      <color rgb="FFFF0000"/>
      <name val="Arial"/>
      <family val="2"/>
    </font>
    <font>
      <b/>
      <sz val="10"/>
      <color indexed="8"/>
      <name val="Arial"/>
      <family val="2"/>
    </font>
    <font>
      <sz val="10"/>
      <color indexed="8"/>
      <name val="Arial"/>
      <family val="2"/>
    </font>
    <font>
      <b/>
      <i/>
      <sz val="10"/>
      <color rgb="FFFF0000"/>
      <name val="Arial"/>
      <family val="2"/>
    </font>
    <font>
      <b/>
      <sz val="9"/>
      <name val="Arial"/>
      <family val="2"/>
    </font>
    <font>
      <i/>
      <sz val="10"/>
      <name val="Arial"/>
      <family val="2"/>
    </font>
    <font>
      <sz val="10"/>
      <color rgb="FFFF0000"/>
      <name val="Arial"/>
      <family val="2"/>
    </font>
    <font>
      <b/>
      <i/>
      <sz val="10"/>
      <name val="Arial"/>
      <family val="2"/>
    </font>
    <font>
      <b/>
      <i/>
      <sz val="10"/>
      <color theme="1"/>
      <name val="Arial"/>
      <family val="2"/>
    </font>
    <font>
      <i/>
      <sz val="10"/>
      <color theme="1"/>
      <name val="Arial"/>
      <family val="2"/>
    </font>
    <font>
      <sz val="10"/>
      <color rgb="FF000000"/>
      <name val="Arial"/>
      <family val="2"/>
    </font>
    <font>
      <b/>
      <sz val="11"/>
      <color rgb="FFC00000"/>
      <name val="Arial"/>
      <family val="2"/>
    </font>
    <font>
      <u/>
      <sz val="10"/>
      <name val="Arial"/>
      <family val="2"/>
    </font>
    <font>
      <b/>
      <sz val="10.5"/>
      <name val="Arial"/>
      <family val="2"/>
    </font>
    <font>
      <b/>
      <sz val="11"/>
      <color rgb="FF305496"/>
      <name val="Arial"/>
      <family val="2"/>
    </font>
    <font>
      <sz val="10"/>
      <name val="Arial"/>
      <family val="2"/>
    </font>
    <font>
      <sz val="10"/>
      <name val="Arial Narrow"/>
      <family val="2"/>
    </font>
    <font>
      <b/>
      <sz val="11"/>
      <color indexed="8"/>
      <name val="Arial"/>
      <family val="2"/>
    </font>
    <font>
      <b/>
      <sz val="11.5"/>
      <name val="Arial"/>
      <family val="2"/>
    </font>
    <font>
      <b/>
      <sz val="9"/>
      <color indexed="8"/>
      <name val="Arial"/>
      <family val="2"/>
    </font>
    <font>
      <sz val="9"/>
      <name val="Arial"/>
      <family val="2"/>
    </font>
    <font>
      <b/>
      <i/>
      <sz val="9"/>
      <name val="Arial"/>
      <family val="2"/>
    </font>
    <font>
      <i/>
      <sz val="9"/>
      <color indexed="8"/>
      <name val="Arial"/>
      <family val="2"/>
    </font>
    <font>
      <i/>
      <sz val="9"/>
      <name val="Arial"/>
      <family val="2"/>
    </font>
    <font>
      <b/>
      <u/>
      <sz val="9"/>
      <name val="Arial"/>
      <family val="2"/>
    </font>
    <font>
      <b/>
      <sz val="10"/>
      <name val="Calibri"/>
      <family val="2"/>
    </font>
    <font>
      <b/>
      <sz val="10"/>
      <color theme="1"/>
      <name val="Arial"/>
      <family val="2"/>
    </font>
    <font>
      <sz val="10"/>
      <color rgb="FF000000"/>
      <name val="Times New Roman"/>
      <family val="1"/>
    </font>
    <font>
      <b/>
      <sz val="11"/>
      <color rgb="FF000000"/>
      <name val="Arial"/>
      <family val="2"/>
    </font>
    <font>
      <i/>
      <sz val="10"/>
      <color rgb="FFC00000"/>
      <name val="Arial"/>
      <family val="2"/>
    </font>
    <font>
      <sz val="8"/>
      <name val="Arial"/>
      <family val="2"/>
    </font>
    <font>
      <sz val="8"/>
      <name val="Arial"/>
      <family val="2"/>
    </font>
    <font>
      <b/>
      <sz val="11"/>
      <name val="Tahoma"/>
      <family val="2"/>
    </font>
    <font>
      <b/>
      <sz val="10"/>
      <name val="Tahoma"/>
      <family val="2"/>
    </font>
    <font>
      <sz val="10"/>
      <name val="Tahoma"/>
      <family val="2"/>
    </font>
    <font>
      <b/>
      <sz val="16"/>
      <name val="Tahoma"/>
      <family val="2"/>
    </font>
    <font>
      <b/>
      <sz val="12"/>
      <name val="Tahoma"/>
      <family val="2"/>
    </font>
    <font>
      <sz val="12"/>
      <name val="Tahoma"/>
      <family val="2"/>
    </font>
    <font>
      <sz val="10"/>
      <color theme="1"/>
      <name val="Arial Nova Cond Light"/>
      <family val="2"/>
    </font>
    <font>
      <sz val="10"/>
      <color rgb="FFFF0000"/>
      <name val="Arial Nova Cond Light"/>
      <family val="2"/>
    </font>
    <font>
      <b/>
      <sz val="14"/>
      <name val="Arial"/>
      <family val="2"/>
    </font>
    <font>
      <sz val="11"/>
      <name val="Tahoma"/>
      <family val="2"/>
    </font>
    <font>
      <b/>
      <sz val="10"/>
      <color theme="1"/>
      <name val="Arial Nova Cond Light"/>
      <family val="2"/>
    </font>
    <font>
      <b/>
      <sz val="10"/>
      <color rgb="FF000000"/>
      <name val="Arial Nova Cond Light"/>
      <family val="2"/>
    </font>
    <font>
      <b/>
      <sz val="10"/>
      <name val="Arial Nova Cond Light"/>
      <family val="2"/>
    </font>
    <font>
      <sz val="10"/>
      <color rgb="FF9C9C9C"/>
      <name val="Arial"/>
      <family val="1"/>
    </font>
    <font>
      <sz val="11"/>
      <color theme="1"/>
      <name val="Arial"/>
      <family val="2"/>
    </font>
    <font>
      <sz val="10"/>
      <color rgb="FF000000"/>
      <name val="Arial"/>
      <family val="1"/>
    </font>
    <font>
      <u/>
      <sz val="11"/>
      <color theme="10"/>
      <name val="Calibri"/>
      <family val="2"/>
      <scheme val="minor"/>
    </font>
    <font>
      <sz val="11"/>
      <color rgb="FFFF0000"/>
      <name val="Calibri"/>
      <family val="2"/>
      <scheme val="minor"/>
    </font>
    <font>
      <sz val="11"/>
      <name val="Arial"/>
      <family val="1"/>
    </font>
    <font>
      <sz val="10"/>
      <name val="Arial"/>
      <family val="1"/>
    </font>
    <font>
      <b/>
      <sz val="11"/>
      <name val="Arial"/>
      <family val="1"/>
    </font>
    <font>
      <sz val="11"/>
      <color rgb="FFFF0000"/>
      <name val="Arial"/>
      <family val="2"/>
    </font>
    <font>
      <sz val="11"/>
      <name val="Calibri"/>
      <family val="2"/>
      <scheme val="minor"/>
    </font>
    <font>
      <b/>
      <sz val="11"/>
      <color theme="1"/>
      <name val="Calibri"/>
      <family val="2"/>
      <scheme val="minor"/>
    </font>
    <font>
      <b/>
      <sz val="15"/>
      <color theme="1"/>
      <name val="Arial"/>
      <family val="2"/>
    </font>
    <font>
      <sz val="12"/>
      <color theme="1"/>
      <name val="Calibri"/>
      <family val="2"/>
      <scheme val="minor"/>
    </font>
    <font>
      <b/>
      <sz val="8"/>
      <name val="Arial"/>
      <family val="2"/>
    </font>
    <font>
      <b/>
      <sz val="10"/>
      <color theme="0"/>
      <name val="Arial"/>
      <family val="2"/>
    </font>
    <font>
      <sz val="10"/>
      <color theme="0" tint="-0.14999847407452621"/>
      <name val="Arial"/>
      <family val="2"/>
    </font>
    <font>
      <b/>
      <sz val="7"/>
      <name val="Arial"/>
      <family val="2"/>
    </font>
    <font>
      <sz val="7"/>
      <color rgb="FF000000"/>
      <name val="Arial"/>
      <family val="2"/>
    </font>
    <font>
      <sz val="7"/>
      <name val="Arial"/>
    </font>
    <font>
      <sz val="7"/>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b/>
      <sz val="7"/>
      <name val="Calibri"/>
    </font>
    <font>
      <b/>
      <sz val="7"/>
      <color rgb="FFFFFFFF"/>
      <name val="Calibri"/>
      <family val="2"/>
    </font>
    <font>
      <sz val="7"/>
      <color rgb="FF000000"/>
      <name val="Calibri"/>
      <family val="2"/>
    </font>
    <font>
      <b/>
      <sz val="10"/>
      <color rgb="FF000000"/>
      <name val="Arial"/>
      <family val="2"/>
    </font>
    <font>
      <sz val="10"/>
      <color rgb="FF000000"/>
      <name val="Calibri"/>
      <family val="2"/>
    </font>
    <font>
      <b/>
      <sz val="15"/>
      <name val="Arial"/>
      <family val="2"/>
    </font>
    <font>
      <b/>
      <sz val="15"/>
      <color indexed="60"/>
      <name val="Arial"/>
      <family val="2"/>
    </font>
    <font>
      <b/>
      <sz val="10"/>
      <color indexed="60"/>
      <name val="Arial"/>
      <family val="2"/>
    </font>
    <font>
      <b/>
      <sz val="11"/>
      <name val="Arial"/>
      <family val="2"/>
    </font>
    <font>
      <b/>
      <sz val="7"/>
      <name val="Calibri"/>
      <family val="2"/>
    </font>
    <font>
      <sz val="7"/>
      <color rgb="FFFF0000"/>
      <name val="Arial"/>
      <family val="2"/>
    </font>
    <font>
      <sz val="10"/>
      <name val="Courier New"/>
      <family val="3"/>
    </font>
    <font>
      <b/>
      <sz val="6.5"/>
      <name val="Calibri"/>
      <family val="2"/>
    </font>
    <font>
      <sz val="6.5"/>
      <name val="Calibri"/>
      <family val="2"/>
    </font>
    <font>
      <sz val="6.5"/>
      <color rgb="FF000000"/>
      <name val="Calibri"/>
      <family val="2"/>
    </font>
  </fonts>
  <fills count="62">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2" tint="-9.9978637043366805E-2"/>
        <bgColor indexed="64"/>
      </patternFill>
    </fill>
    <fill>
      <patternFill patternType="solid">
        <fgColor theme="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rgb="FFE5E5E5"/>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FF66"/>
        <bgColor indexed="64"/>
      </patternFill>
    </fill>
    <fill>
      <patternFill patternType="solid">
        <fgColor rgb="FFFFFFCC"/>
        <bgColor indexed="64"/>
      </patternFill>
    </fill>
    <fill>
      <patternFill patternType="solid">
        <fgColor rgb="FF00FAB9"/>
        <bgColor indexed="64"/>
      </patternFill>
    </fill>
    <fill>
      <patternFill patternType="solid">
        <fgColor theme="0" tint="-0.34998626667073579"/>
        <bgColor indexed="64"/>
      </patternFill>
    </fill>
    <fill>
      <patternFill patternType="solid">
        <fgColor rgb="FF9C9C9C"/>
        <bgColor indexed="64"/>
      </patternFill>
    </fill>
    <fill>
      <patternFill patternType="solid">
        <fgColor rgb="FFCCFFCC"/>
        <bgColor indexed="64"/>
      </patternFill>
    </fill>
    <fill>
      <patternFill patternType="solid">
        <fgColor rgb="FFDFF0D8"/>
      </patternFill>
    </fill>
    <fill>
      <patternFill patternType="solid">
        <fgColor rgb="FFD6D6D6"/>
      </patternFill>
    </fill>
    <fill>
      <patternFill patternType="solid">
        <fgColor rgb="FFFFFFFF"/>
      </patternFill>
    </fill>
    <fill>
      <patternFill patternType="solid">
        <fgColor rgb="FFEFEFEF"/>
      </patternFill>
    </fill>
    <fill>
      <patternFill patternType="solid">
        <fgColor theme="3" tint="0.79998168889431442"/>
        <bgColor indexed="64"/>
      </patternFill>
    </fill>
    <fill>
      <patternFill patternType="solid">
        <fgColor rgb="FFCFCFCF"/>
        <bgColor indexed="64"/>
      </patternFill>
    </fill>
    <fill>
      <patternFill patternType="solid">
        <fgColor indexed="65"/>
        <bgColor indexed="64"/>
      </patternFill>
    </fill>
    <fill>
      <patternFill patternType="solid">
        <fgColor theme="0" tint="-0.499984740745262"/>
        <bgColor indexed="64"/>
      </patternFill>
    </fill>
    <fill>
      <patternFill patternType="solid">
        <fgColor rgb="FF2F6393"/>
      </patternFill>
    </fill>
    <fill>
      <patternFill patternType="solid">
        <fgColor rgb="FFCDDFEE"/>
      </patternFill>
    </fill>
    <fill>
      <patternFill patternType="solid">
        <fgColor rgb="FFCDDFEE"/>
        <bgColor indexed="64"/>
      </patternFill>
    </fill>
    <fill>
      <patternFill patternType="solid">
        <fgColor rgb="FF00376F"/>
      </patternFill>
    </fill>
    <fill>
      <patternFill patternType="solid">
        <fgColor rgb="FFC3DDEF"/>
      </patternFill>
    </fill>
  </fills>
  <borders count="12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hair">
        <color auto="1"/>
      </right>
      <top style="hair">
        <color auto="1"/>
      </top>
      <bottom style="hair">
        <color auto="1"/>
      </bottom>
      <diagonal/>
    </border>
    <border>
      <left style="hair">
        <color auto="1"/>
      </left>
      <right/>
      <top/>
      <bottom/>
      <diagonal/>
    </border>
    <border>
      <left/>
      <right style="hair">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thin">
        <color indexed="64"/>
      </right>
      <top style="thin">
        <color auto="1"/>
      </top>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theme="1"/>
      </left>
      <right/>
      <top/>
      <bottom style="thin">
        <color theme="1"/>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theme="1"/>
      </right>
      <top/>
      <bottom style="thin">
        <color theme="1"/>
      </bottom>
      <diagonal/>
    </border>
    <border>
      <left style="thin">
        <color theme="1"/>
      </left>
      <right style="medium">
        <color indexed="64"/>
      </right>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top style="thin">
        <color theme="1"/>
      </top>
      <bottom style="thin">
        <color theme="1"/>
      </bottom>
      <diagonal/>
    </border>
    <border>
      <left/>
      <right style="medium">
        <color indexed="64"/>
      </right>
      <top style="thin">
        <color theme="1"/>
      </top>
      <bottom style="thin">
        <color theme="1"/>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thin">
        <color theme="1"/>
      </left>
      <right style="thin">
        <color theme="1"/>
      </right>
      <top style="thin">
        <color theme="1"/>
      </top>
      <bottom/>
      <diagonal/>
    </border>
    <border>
      <left style="medium">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medium">
        <color indexed="64"/>
      </right>
      <top style="thin">
        <color indexed="64"/>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top/>
      <bottom style="thin">
        <color rgb="FFFFFFFF"/>
      </bottom>
      <diagonal/>
    </border>
    <border>
      <left/>
      <right/>
      <top style="thin">
        <color rgb="FFFFFFFF"/>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s>
  <cellStyleXfs count="235">
    <xf numFmtId="0" fontId="0" fillId="0" borderId="0"/>
    <xf numFmtId="165" fontId="29" fillId="0" borderId="0" applyFont="0" applyFill="0" applyBorder="0" applyAlignment="0" applyProtection="0"/>
    <xf numFmtId="165" fontId="31" fillId="0" borderId="0" applyFont="0" applyFill="0" applyBorder="0" applyAlignment="0" applyProtection="0"/>
    <xf numFmtId="0" fontId="31" fillId="0" borderId="0"/>
    <xf numFmtId="0" fontId="32" fillId="0" borderId="0"/>
    <xf numFmtId="165" fontId="32" fillId="0" borderId="0" applyFont="0" applyFill="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9" borderId="0" applyNumberFormat="0" applyBorder="0" applyAlignment="0" applyProtection="0"/>
    <xf numFmtId="0" fontId="33" fillId="12" borderId="0" applyNumberFormat="0" applyBorder="0" applyAlignment="0" applyProtection="0"/>
    <xf numFmtId="0" fontId="34" fillId="13"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20" borderId="0" applyNumberFormat="0" applyBorder="0" applyAlignment="0" applyProtection="0"/>
    <xf numFmtId="0" fontId="35" fillId="0" borderId="1" applyNumberFormat="0" applyFont="0" applyAlignment="0">
      <alignment horizontal="left" vertical="top" indent="1"/>
    </xf>
    <xf numFmtId="0" fontId="36" fillId="4" borderId="0" applyNumberFormat="0" applyBorder="0" applyAlignment="0" applyProtection="0"/>
    <xf numFmtId="0" fontId="37" fillId="21" borderId="13" applyNumberFormat="0" applyAlignment="0" applyProtection="0"/>
    <xf numFmtId="0" fontId="38" fillId="22" borderId="14" applyNumberFormat="0" applyAlignment="0" applyProtection="0"/>
    <xf numFmtId="167" fontId="31" fillId="0" borderId="0" applyFill="0" applyBorder="0" applyAlignment="0" applyProtection="0"/>
    <xf numFmtId="168" fontId="31" fillId="0" borderId="0" applyFill="0" applyBorder="0" applyAlignment="0" applyProtection="0"/>
    <xf numFmtId="0" fontId="39" fillId="0" borderId="0" applyNumberFormat="0" applyFill="0" applyBorder="0" applyAlignment="0" applyProtection="0"/>
    <xf numFmtId="0" fontId="40" fillId="5" borderId="0" applyNumberFormat="0" applyBorder="0" applyAlignment="0" applyProtection="0"/>
    <xf numFmtId="0" fontId="41" fillId="0" borderId="15"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44" fillId="8" borderId="13" applyNumberFormat="0" applyAlignment="0" applyProtection="0"/>
    <xf numFmtId="0" fontId="45" fillId="0" borderId="18" applyNumberFormat="0" applyFill="0" applyAlignment="0" applyProtection="0"/>
    <xf numFmtId="169" fontId="33" fillId="0" borderId="0" applyFont="0" applyFill="0" applyBorder="0" applyAlignment="0" applyProtection="0"/>
    <xf numFmtId="0" fontId="46" fillId="23" borderId="0" applyNumberFormat="0" applyBorder="0" applyAlignment="0" applyProtection="0"/>
    <xf numFmtId="0" fontId="33" fillId="0" borderId="0"/>
    <xf numFmtId="0" fontId="31" fillId="24" borderId="19" applyNumberFormat="0" applyFont="0" applyAlignment="0" applyProtection="0"/>
    <xf numFmtId="0" fontId="47" fillId="21" borderId="20" applyNumberFormat="0" applyAlignment="0" applyProtection="0"/>
    <xf numFmtId="9" fontId="31"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5" fontId="33"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1" fillId="0" borderId="15" applyNumberFormat="0" applyFill="0" applyAlignment="0" applyProtection="0"/>
    <xf numFmtId="0" fontId="49" fillId="0" borderId="0" applyNumberFormat="0" applyFill="0" applyBorder="0" applyAlignment="0" applyProtection="0"/>
    <xf numFmtId="165" fontId="29" fillId="0" borderId="0" applyFont="0" applyFill="0" applyBorder="0" applyAlignment="0" applyProtection="0"/>
    <xf numFmtId="0" fontId="28" fillId="0" borderId="0"/>
    <xf numFmtId="165" fontId="29" fillId="0" borderId="0" applyFont="0" applyFill="0" applyBorder="0" applyAlignment="0" applyProtection="0"/>
    <xf numFmtId="165" fontId="29" fillId="0" borderId="0" applyFont="0" applyFill="0" applyBorder="0" applyAlignment="0" applyProtection="0"/>
    <xf numFmtId="0" fontId="27"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167" fontId="29" fillId="0" borderId="0" applyFill="0" applyBorder="0" applyAlignment="0" applyProtection="0"/>
    <xf numFmtId="168" fontId="29" fillId="0" borderId="0" applyFill="0" applyBorder="0" applyAlignment="0" applyProtection="0"/>
    <xf numFmtId="0" fontId="29" fillId="24" borderId="19" applyNumberFormat="0" applyFont="0" applyAlignment="0" applyProtection="0"/>
    <xf numFmtId="9" fontId="29" fillId="0" borderId="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6" fillId="0" borderId="0"/>
    <xf numFmtId="0" fontId="26" fillId="0" borderId="0"/>
    <xf numFmtId="0" fontId="26" fillId="0" borderId="0"/>
    <xf numFmtId="0" fontId="25" fillId="0" borderId="0"/>
    <xf numFmtId="0" fontId="29" fillId="0" borderId="0"/>
    <xf numFmtId="0" fontId="24" fillId="0" borderId="0"/>
    <xf numFmtId="43" fontId="24" fillId="0" borderId="0" applyFont="0" applyFill="0" applyBorder="0" applyAlignment="0" applyProtection="0"/>
    <xf numFmtId="0" fontId="29" fillId="0" borderId="0"/>
    <xf numFmtId="0" fontId="24" fillId="0" borderId="0"/>
    <xf numFmtId="0" fontId="24" fillId="0" borderId="0"/>
    <xf numFmtId="16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9" fontId="29" fillId="0" borderId="0" applyFont="0" applyFill="0" applyBorder="0" applyAlignment="0" applyProtection="0"/>
    <xf numFmtId="0" fontId="24" fillId="0" borderId="0"/>
    <xf numFmtId="0" fontId="24" fillId="0" borderId="0"/>
    <xf numFmtId="9" fontId="66" fillId="0" borderId="0" applyFont="0" applyFill="0" applyBorder="0" applyAlignment="0" applyProtection="0"/>
    <xf numFmtId="0" fontId="24" fillId="0" borderId="0"/>
    <xf numFmtId="0" fontId="29" fillId="0" borderId="0"/>
    <xf numFmtId="165" fontId="29" fillId="0" borderId="0" applyFont="0" applyFill="0" applyBorder="0" applyAlignment="0" applyProtection="0"/>
    <xf numFmtId="0" fontId="23" fillId="0" borderId="0"/>
    <xf numFmtId="0" fontId="23" fillId="0" borderId="0"/>
    <xf numFmtId="0" fontId="22" fillId="0" borderId="0"/>
    <xf numFmtId="0" fontId="22" fillId="0" borderId="0"/>
    <xf numFmtId="0" fontId="21" fillId="0" borderId="0"/>
    <xf numFmtId="165" fontId="29"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5" fillId="0" borderId="0"/>
    <xf numFmtId="0" fontId="29" fillId="0" borderId="0"/>
    <xf numFmtId="4" fontId="29" fillId="0" borderId="43">
      <alignment vertical="justify"/>
    </xf>
    <xf numFmtId="9" fontId="14" fillId="0" borderId="0" applyFont="0" applyFill="0" applyBorder="0" applyAlignment="0" applyProtection="0"/>
    <xf numFmtId="0" fontId="14" fillId="0" borderId="0"/>
    <xf numFmtId="0" fontId="14" fillId="0" borderId="0"/>
    <xf numFmtId="0" fontId="97" fillId="0" borderId="0"/>
    <xf numFmtId="164" fontId="14" fillId="0" borderId="0" applyFont="0" applyFill="0" applyBorder="0" applyAlignment="0" applyProtection="0"/>
    <xf numFmtId="165" fontId="29" fillId="0" borderId="0" applyFont="0" applyFill="0" applyBorder="0" applyAlignment="0" applyProtection="0"/>
    <xf numFmtId="0" fontId="99" fillId="0" borderId="0" applyNumberFormat="0" applyFill="0" applyBorder="0" applyAlignment="0" applyProtection="0"/>
    <xf numFmtId="0" fontId="13" fillId="0" borderId="0"/>
    <xf numFmtId="4" fontId="29" fillId="0" borderId="43">
      <alignment vertical="justify"/>
    </xf>
    <xf numFmtId="165" fontId="29" fillId="0" borderId="0" applyFont="0" applyFill="0" applyBorder="0" applyAlignment="0" applyProtection="0"/>
    <xf numFmtId="0" fontId="101" fillId="0" borderId="0"/>
    <xf numFmtId="0" fontId="12" fillId="0" borderId="0"/>
    <xf numFmtId="9" fontId="12" fillId="0" borderId="0" applyFont="0" applyFill="0" applyBorder="0" applyAlignment="0" applyProtection="0"/>
    <xf numFmtId="0" fontId="35" fillId="0" borderId="47" applyNumberFormat="0" applyFont="0" applyAlignment="0">
      <alignment horizontal="left" vertical="top" indent="1"/>
    </xf>
    <xf numFmtId="0" fontId="37" fillId="21" borderId="103" applyNumberFormat="0" applyAlignment="0" applyProtection="0"/>
    <xf numFmtId="0" fontId="44" fillId="8" borderId="103" applyNumberFormat="0" applyAlignment="0" applyProtection="0"/>
    <xf numFmtId="0" fontId="29" fillId="24" borderId="104" applyNumberFormat="0" applyFont="0" applyAlignment="0" applyProtection="0"/>
    <xf numFmtId="0" fontId="47" fillId="21" borderId="105" applyNumberFormat="0" applyAlignment="0" applyProtection="0"/>
    <xf numFmtId="0" fontId="5" fillId="0" borderId="0"/>
    <xf numFmtId="0" fontId="5" fillId="0" borderId="0"/>
    <xf numFmtId="43" fontId="29" fillId="0" borderId="0" applyFont="0" applyFill="0" applyBorder="0" applyAlignment="0" applyProtection="0"/>
    <xf numFmtId="43" fontId="29" fillId="0" borderId="0" applyFont="0" applyFill="0" applyBorder="0" applyAlignment="0" applyProtection="0"/>
    <xf numFmtId="0" fontId="29" fillId="24" borderId="104" applyNumberFormat="0" applyFont="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3" fillId="0" borderId="0"/>
    <xf numFmtId="0" fontId="2" fillId="0" borderId="0"/>
    <xf numFmtId="0" fontId="1" fillId="0" borderId="0"/>
  </cellStyleXfs>
  <cellXfs count="1132">
    <xf numFmtId="0" fontId="0" fillId="0" borderId="0" xfId="0"/>
    <xf numFmtId="4" fontId="0" fillId="0" borderId="0" xfId="0" applyNumberFormat="1" applyAlignment="1">
      <alignment horizontal="center" vertical="center"/>
    </xf>
    <xf numFmtId="4" fontId="50" fillId="0" borderId="0" xfId="0" applyNumberFormat="1" applyFont="1" applyAlignment="1">
      <alignment horizontal="center" vertical="center"/>
    </xf>
    <xf numFmtId="4" fontId="30" fillId="0" borderId="0" xfId="1" applyNumberFormat="1" applyFont="1" applyFill="1" applyBorder="1" applyAlignment="1">
      <alignment horizontal="center" vertical="center"/>
    </xf>
    <xf numFmtId="4" fontId="30" fillId="0" borderId="0" xfId="0" applyNumberFormat="1" applyFont="1" applyAlignment="1">
      <alignment horizontal="center" vertical="center"/>
    </xf>
    <xf numFmtId="4" fontId="0" fillId="0" borderId="0" xfId="1" applyNumberFormat="1" applyFont="1" applyFill="1" applyBorder="1" applyAlignment="1">
      <alignment horizontal="center" vertical="center"/>
    </xf>
    <xf numFmtId="4" fontId="0" fillId="0" borderId="0" xfId="0" applyNumberFormat="1" applyAlignment="1">
      <alignment horizontal="center" vertical="center" wrapText="1"/>
    </xf>
    <xf numFmtId="4" fontId="0" fillId="0" borderId="0" xfId="1" applyNumberFormat="1" applyFont="1" applyFill="1" applyAlignment="1">
      <alignment horizontal="center" vertical="center"/>
    </xf>
    <xf numFmtId="4" fontId="30" fillId="26" borderId="21" xfId="1" applyNumberFormat="1" applyFont="1" applyFill="1" applyBorder="1" applyAlignment="1">
      <alignment horizontal="center" vertical="center"/>
    </xf>
    <xf numFmtId="4" fontId="30" fillId="26" borderId="21" xfId="0" applyNumberFormat="1" applyFont="1" applyFill="1" applyBorder="1" applyAlignment="1">
      <alignment horizontal="center" vertical="center"/>
    </xf>
    <xf numFmtId="4" fontId="29" fillId="0" borderId="0" xfId="0" applyNumberFormat="1" applyFont="1" applyAlignment="1">
      <alignment horizontal="center" vertical="center"/>
    </xf>
    <xf numFmtId="4" fontId="60" fillId="30" borderId="21" xfId="0" applyNumberFormat="1" applyFont="1" applyFill="1" applyBorder="1" applyAlignment="1">
      <alignment horizontal="center" vertical="center"/>
    </xf>
    <xf numFmtId="4" fontId="56" fillId="30" borderId="21" xfId="0" applyNumberFormat="1" applyFont="1" applyFill="1" applyBorder="1" applyAlignment="1">
      <alignment horizontal="center" vertical="center"/>
    </xf>
    <xf numFmtId="4" fontId="57" fillId="0" borderId="0" xfId="0" applyNumberFormat="1" applyFont="1" applyAlignment="1">
      <alignment horizontal="center" vertical="center"/>
    </xf>
    <xf numFmtId="4" fontId="0" fillId="0" borderId="0" xfId="1" applyNumberFormat="1" applyFont="1" applyFill="1" applyAlignment="1">
      <alignment horizontal="right" vertical="center"/>
    </xf>
    <xf numFmtId="4" fontId="59" fillId="29" borderId="21" xfId="0" applyNumberFormat="1" applyFont="1" applyFill="1" applyBorder="1" applyAlignment="1">
      <alignment horizontal="center" vertical="center"/>
    </xf>
    <xf numFmtId="0" fontId="29" fillId="0" borderId="0" xfId="0" applyFont="1"/>
    <xf numFmtId="4" fontId="51" fillId="25" borderId="0" xfId="0" applyNumberFormat="1" applyFont="1" applyFill="1" applyAlignment="1">
      <alignment horizontal="left" vertical="center"/>
    </xf>
    <xf numFmtId="4" fontId="30" fillId="25" borderId="3" xfId="0" applyNumberFormat="1" applyFont="1" applyFill="1" applyBorder="1" applyAlignment="1">
      <alignment vertical="center"/>
    </xf>
    <xf numFmtId="0" fontId="30" fillId="25" borderId="0" xfId="0" applyFont="1" applyFill="1" applyAlignment="1">
      <alignment vertical="center"/>
    </xf>
    <xf numFmtId="4" fontId="30" fillId="25" borderId="0" xfId="0" applyNumberFormat="1" applyFont="1" applyFill="1" applyAlignment="1">
      <alignment vertical="center"/>
    </xf>
    <xf numFmtId="0" fontId="0" fillId="0" borderId="0" xfId="0" applyAlignment="1">
      <alignment horizontal="center" vertical="center"/>
    </xf>
    <xf numFmtId="165" fontId="29" fillId="0" borderId="0" xfId="1" applyFont="1" applyFill="1" applyBorder="1"/>
    <xf numFmtId="4" fontId="29" fillId="0" borderId="21" xfId="0" applyNumberFormat="1" applyFont="1" applyBorder="1" applyAlignment="1">
      <alignment horizontal="center" vertical="center"/>
    </xf>
    <xf numFmtId="4" fontId="30" fillId="0" borderId="21" xfId="0" applyNumberFormat="1" applyFont="1" applyBorder="1" applyAlignment="1">
      <alignment horizontal="center" vertical="center"/>
    </xf>
    <xf numFmtId="4" fontId="29" fillId="0" borderId="21" xfId="0" applyNumberFormat="1" applyFont="1" applyBorder="1" applyAlignment="1">
      <alignment horizontal="center" vertical="center" wrapText="1"/>
    </xf>
    <xf numFmtId="4" fontId="65" fillId="25" borderId="1" xfId="0" applyNumberFormat="1" applyFont="1" applyFill="1" applyBorder="1" applyAlignment="1">
      <alignment vertical="center"/>
    </xf>
    <xf numFmtId="4" fontId="62" fillId="25" borderId="28" xfId="0" applyNumberFormat="1" applyFont="1" applyFill="1" applyBorder="1" applyAlignment="1">
      <alignment vertical="center"/>
    </xf>
    <xf numFmtId="4" fontId="30" fillId="25" borderId="28" xfId="0" applyNumberFormat="1" applyFont="1" applyFill="1" applyBorder="1" applyAlignment="1">
      <alignment horizontal="left" vertical="center"/>
    </xf>
    <xf numFmtId="4" fontId="29" fillId="25" borderId="28" xfId="0" applyNumberFormat="1" applyFont="1" applyFill="1" applyBorder="1" applyAlignment="1">
      <alignment horizontal="center" vertical="center"/>
    </xf>
    <xf numFmtId="4" fontId="29" fillId="25" borderId="0" xfId="0" applyNumberFormat="1" applyFont="1" applyFill="1" applyAlignment="1">
      <alignment horizontal="center" vertical="center"/>
    </xf>
    <xf numFmtId="4" fontId="56" fillId="30" borderId="35" xfId="0" applyNumberFormat="1" applyFont="1" applyFill="1" applyBorder="1" applyAlignment="1">
      <alignment horizontal="center" vertical="center"/>
    </xf>
    <xf numFmtId="4" fontId="67" fillId="0" borderId="0" xfId="83" applyNumberFormat="1" applyFont="1" applyAlignment="1">
      <alignment horizontal="center" vertical="center"/>
    </xf>
    <xf numFmtId="4" fontId="67" fillId="0" borderId="0" xfId="83" applyNumberFormat="1" applyFont="1" applyAlignment="1">
      <alignment vertical="center"/>
    </xf>
    <xf numFmtId="2" fontId="67" fillId="0" borderId="0" xfId="83" applyNumberFormat="1" applyFont="1" applyAlignment="1">
      <alignment vertical="center"/>
    </xf>
    <xf numFmtId="2" fontId="29" fillId="25" borderId="0" xfId="4" applyNumberFormat="1" applyFont="1" applyFill="1" applyAlignment="1">
      <alignment horizontal="center" vertical="center"/>
    </xf>
    <xf numFmtId="0" fontId="65" fillId="25" borderId="1" xfId="0" applyFont="1" applyFill="1" applyBorder="1" applyAlignment="1">
      <alignment vertical="center"/>
    </xf>
    <xf numFmtId="0" fontId="30" fillId="25" borderId="0" xfId="0" applyFont="1" applyFill="1" applyAlignment="1">
      <alignment horizontal="right" vertical="center"/>
    </xf>
    <xf numFmtId="4" fontId="30" fillId="25" borderId="0" xfId="1" applyNumberFormat="1" applyFont="1" applyFill="1" applyBorder="1" applyAlignment="1">
      <alignment horizontal="center" vertical="center"/>
    </xf>
    <xf numFmtId="166" fontId="29" fillId="25" borderId="0" xfId="0" applyNumberFormat="1" applyFont="1" applyFill="1" applyAlignment="1">
      <alignment horizontal="center" vertical="center"/>
    </xf>
    <xf numFmtId="0" fontId="30" fillId="25" borderId="6" xfId="0" applyFont="1" applyFill="1" applyBorder="1" applyAlignment="1">
      <alignment vertical="center"/>
    </xf>
    <xf numFmtId="0" fontId="29" fillId="25" borderId="6" xfId="0" applyFont="1" applyFill="1" applyBorder="1" applyAlignment="1">
      <alignment horizontal="center" vertical="center"/>
    </xf>
    <xf numFmtId="4" fontId="0" fillId="0" borderId="0" xfId="0" applyNumberFormat="1" applyAlignment="1">
      <alignment horizontal="right" vertical="center"/>
    </xf>
    <xf numFmtId="4" fontId="29" fillId="0" borderId="0" xfId="64" applyNumberFormat="1" applyAlignment="1">
      <alignment horizontal="center" vertical="center"/>
    </xf>
    <xf numFmtId="4" fontId="30" fillId="0" borderId="0" xfId="64" applyNumberFormat="1" applyFont="1" applyAlignment="1">
      <alignment horizontal="center" vertical="center"/>
    </xf>
    <xf numFmtId="165" fontId="57" fillId="25" borderId="0" xfId="1" applyFont="1" applyFill="1" applyBorder="1"/>
    <xf numFmtId="4" fontId="29" fillId="25" borderId="21" xfId="0" applyNumberFormat="1" applyFont="1" applyFill="1" applyBorder="1" applyAlignment="1">
      <alignment horizontal="center" vertical="center"/>
    </xf>
    <xf numFmtId="4" fontId="57" fillId="25" borderId="0" xfId="0" applyNumberFormat="1" applyFont="1" applyFill="1" applyAlignment="1">
      <alignment horizontal="center" vertical="center"/>
    </xf>
    <xf numFmtId="4" fontId="30" fillId="25" borderId="21" xfId="0" applyNumberFormat="1" applyFont="1" applyFill="1" applyBorder="1" applyAlignment="1">
      <alignment horizontal="center" vertical="center"/>
    </xf>
    <xf numFmtId="4" fontId="29" fillId="25" borderId="21" xfId="0" applyNumberFormat="1" applyFont="1" applyFill="1" applyBorder="1" applyAlignment="1">
      <alignment horizontal="center" vertical="center" wrapText="1"/>
    </xf>
    <xf numFmtId="0" fontId="29" fillId="25" borderId="0" xfId="0" applyFont="1" applyFill="1"/>
    <xf numFmtId="165" fontId="29" fillId="25" borderId="0" xfId="1" applyFont="1" applyFill="1" applyBorder="1"/>
    <xf numFmtId="0" fontId="57" fillId="25" borderId="0" xfId="0" applyFont="1" applyFill="1"/>
    <xf numFmtId="4" fontId="71" fillId="0" borderId="0" xfId="0" applyNumberFormat="1" applyFont="1" applyAlignment="1">
      <alignment horizontal="center" vertical="center"/>
    </xf>
    <xf numFmtId="3" fontId="70" fillId="36" borderId="11" xfId="1" applyNumberFormat="1" applyFont="1" applyFill="1" applyBorder="1" applyAlignment="1">
      <alignment horizontal="center" vertical="center"/>
    </xf>
    <xf numFmtId="10" fontId="73" fillId="0" borderId="21" xfId="0" applyNumberFormat="1" applyFont="1" applyBorder="1" applyAlignment="1">
      <alignment horizontal="right" vertical="center"/>
    </xf>
    <xf numFmtId="4" fontId="74" fillId="0" borderId="21" xfId="0" applyNumberFormat="1" applyFont="1" applyBorder="1" applyAlignment="1">
      <alignment horizontal="center" vertical="center"/>
    </xf>
    <xf numFmtId="171" fontId="73" fillId="0" borderId="21" xfId="1" applyNumberFormat="1" applyFont="1" applyFill="1" applyBorder="1" applyAlignment="1">
      <alignment horizontal="right" vertical="center"/>
    </xf>
    <xf numFmtId="0" fontId="71" fillId="28" borderId="22" xfId="0" applyFont="1" applyFill="1" applyBorder="1" applyAlignment="1">
      <alignment horizontal="center" vertical="center"/>
    </xf>
    <xf numFmtId="0" fontId="71" fillId="0" borderId="23" xfId="0" applyFont="1" applyBorder="1" applyAlignment="1">
      <alignment horizontal="center" vertical="center"/>
    </xf>
    <xf numFmtId="175" fontId="53" fillId="25" borderId="11" xfId="0" applyNumberFormat="1" applyFont="1" applyFill="1" applyBorder="1" applyAlignment="1">
      <alignment horizontal="center" vertical="center"/>
    </xf>
    <xf numFmtId="4" fontId="53" fillId="25" borderId="11" xfId="0" applyNumberFormat="1" applyFont="1" applyFill="1" applyBorder="1" applyAlignment="1">
      <alignment horizontal="left" vertical="center" wrapText="1"/>
    </xf>
    <xf numFmtId="10" fontId="53" fillId="25" borderId="11" xfId="0" applyNumberFormat="1" applyFont="1" applyFill="1" applyBorder="1" applyAlignment="1">
      <alignment horizontal="right" vertical="center" wrapText="1"/>
    </xf>
    <xf numFmtId="165" fontId="53" fillId="25" borderId="11" xfId="1" applyFont="1" applyFill="1" applyBorder="1" applyAlignment="1">
      <alignment horizontal="center" vertical="center" wrapText="1"/>
    </xf>
    <xf numFmtId="4" fontId="52" fillId="26" borderId="11" xfId="0" applyNumberFormat="1" applyFont="1" applyFill="1" applyBorder="1" applyAlignment="1">
      <alignment horizontal="center" vertical="center"/>
    </xf>
    <xf numFmtId="4" fontId="52" fillId="26" borderId="11" xfId="1" applyNumberFormat="1" applyFont="1" applyFill="1" applyBorder="1" applyAlignment="1">
      <alignment horizontal="center" vertical="center"/>
    </xf>
    <xf numFmtId="0" fontId="71" fillId="25" borderId="0" xfId="1" applyNumberFormat="1" applyFont="1" applyFill="1" applyBorder="1" applyAlignment="1">
      <alignment horizontal="right" vertical="center" wrapText="1"/>
    </xf>
    <xf numFmtId="10" fontId="55" fillId="25" borderId="0" xfId="1" applyNumberFormat="1" applyFont="1" applyFill="1" applyBorder="1" applyAlignment="1">
      <alignment horizontal="left" vertical="center" wrapText="1"/>
    </xf>
    <xf numFmtId="170" fontId="69" fillId="26" borderId="12" xfId="1" applyNumberFormat="1" applyFont="1" applyFill="1" applyBorder="1" applyAlignment="1">
      <alignment vertical="center"/>
    </xf>
    <xf numFmtId="0" fontId="30" fillId="25" borderId="28" xfId="0" applyFont="1" applyFill="1" applyBorder="1" applyAlignment="1">
      <alignment vertical="center"/>
    </xf>
    <xf numFmtId="0" fontId="30" fillId="25" borderId="28" xfId="0" applyFont="1" applyFill="1" applyBorder="1" applyAlignment="1">
      <alignment horizontal="right" vertical="center"/>
    </xf>
    <xf numFmtId="10" fontId="70" fillId="28" borderId="22" xfId="0" applyNumberFormat="1" applyFont="1" applyFill="1" applyBorder="1" applyAlignment="1">
      <alignment horizontal="center" vertical="center"/>
    </xf>
    <xf numFmtId="171" fontId="70" fillId="0" borderId="23" xfId="1" applyNumberFormat="1" applyFont="1" applyBorder="1" applyAlignment="1">
      <alignment horizontal="center" vertical="center"/>
    </xf>
    <xf numFmtId="10" fontId="70" fillId="26" borderId="11" xfId="103" applyNumberFormat="1" applyFont="1" applyFill="1" applyBorder="1" applyAlignment="1">
      <alignment horizontal="center" vertical="center" shrinkToFit="1"/>
    </xf>
    <xf numFmtId="171" fontId="70" fillId="26" borderId="11" xfId="1" applyNumberFormat="1" applyFont="1" applyFill="1" applyBorder="1" applyAlignment="1">
      <alignment horizontal="center" vertical="center" shrinkToFit="1"/>
    </xf>
    <xf numFmtId="4" fontId="29" fillId="0" borderId="3" xfId="0" applyNumberFormat="1" applyFont="1" applyBorder="1" applyAlignment="1">
      <alignment horizontal="center" vertical="center"/>
    </xf>
    <xf numFmtId="4" fontId="29" fillId="25" borderId="0" xfId="4" applyNumberFormat="1" applyFont="1" applyFill="1" applyAlignment="1">
      <alignment horizontal="center" vertical="center"/>
    </xf>
    <xf numFmtId="165" fontId="29" fillId="25" borderId="0" xfId="1" applyFont="1" applyFill="1" applyBorder="1" applyAlignment="1">
      <alignment horizontal="center" vertical="center"/>
    </xf>
    <xf numFmtId="4" fontId="29" fillId="25" borderId="0" xfId="0" applyNumberFormat="1" applyFont="1" applyFill="1" applyAlignment="1">
      <alignment vertical="center"/>
    </xf>
    <xf numFmtId="165" fontId="55" fillId="25" borderId="0" xfId="1" applyFont="1" applyFill="1" applyBorder="1" applyAlignment="1">
      <alignment horizontal="right" vertical="center" wrapText="1"/>
    </xf>
    <xf numFmtId="10" fontId="29" fillId="27" borderId="21" xfId="0" applyNumberFormat="1" applyFont="1" applyFill="1" applyBorder="1" applyAlignment="1">
      <alignment horizontal="center" vertical="center" wrapText="1"/>
    </xf>
    <xf numFmtId="4" fontId="29" fillId="27" borderId="21" xfId="0" applyNumberFormat="1" applyFont="1" applyFill="1" applyBorder="1" applyAlignment="1">
      <alignment horizontal="center" vertical="center"/>
    </xf>
    <xf numFmtId="4" fontId="30" fillId="25" borderId="42" xfId="0" applyNumberFormat="1" applyFont="1" applyFill="1" applyBorder="1" applyAlignment="1">
      <alignment horizontal="center" vertical="center"/>
    </xf>
    <xf numFmtId="10" fontId="30" fillId="0" borderId="0" xfId="103" applyNumberFormat="1" applyFont="1" applyFill="1" applyBorder="1" applyAlignment="1">
      <alignment horizontal="center" vertical="center"/>
    </xf>
    <xf numFmtId="173" fontId="29" fillId="0" borderId="21" xfId="0" applyNumberFormat="1" applyFont="1" applyBorder="1" applyAlignment="1">
      <alignment horizontal="center" vertical="center"/>
    </xf>
    <xf numFmtId="4" fontId="30" fillId="41" borderId="21" xfId="0" applyNumberFormat="1" applyFont="1" applyFill="1" applyBorder="1" applyAlignment="1">
      <alignment horizontal="center" vertical="center"/>
    </xf>
    <xf numFmtId="0" fontId="30" fillId="41" borderId="21" xfId="0" applyFont="1" applyFill="1" applyBorder="1" applyAlignment="1">
      <alignment horizontal="center" vertical="center"/>
    </xf>
    <xf numFmtId="4" fontId="29" fillId="42" borderId="21" xfId="0" applyNumberFormat="1" applyFont="1" applyFill="1" applyBorder="1" applyAlignment="1">
      <alignment horizontal="center" vertical="center"/>
    </xf>
    <xf numFmtId="173" fontId="29" fillId="42" borderId="21" xfId="0" applyNumberFormat="1" applyFont="1" applyFill="1" applyBorder="1" applyAlignment="1">
      <alignment horizontal="center" vertical="center"/>
    </xf>
    <xf numFmtId="3" fontId="30" fillId="26" borderId="8" xfId="4" applyNumberFormat="1" applyFont="1" applyFill="1" applyBorder="1" applyAlignment="1">
      <alignment horizontal="right" vertical="center"/>
    </xf>
    <xf numFmtId="0" fontId="30" fillId="26" borderId="9" xfId="4" applyFont="1" applyFill="1" applyBorder="1" applyAlignment="1">
      <alignment horizontal="center" vertical="center"/>
    </xf>
    <xf numFmtId="2" fontId="30" fillId="26" borderId="9" xfId="5" applyNumberFormat="1" applyFont="1" applyFill="1" applyBorder="1" applyAlignment="1">
      <alignment horizontal="center" vertical="center"/>
    </xf>
    <xf numFmtId="2" fontId="30" fillId="26" borderId="9" xfId="4" applyNumberFormat="1" applyFont="1" applyFill="1" applyBorder="1" applyAlignment="1">
      <alignment horizontal="center" vertical="center"/>
    </xf>
    <xf numFmtId="2" fontId="29" fillId="26" borderId="9" xfId="4" applyNumberFormat="1" applyFont="1" applyFill="1" applyBorder="1" applyAlignment="1">
      <alignment horizontal="center" vertical="center"/>
    </xf>
    <xf numFmtId="10" fontId="51" fillId="25" borderId="0" xfId="103" applyNumberFormat="1" applyFont="1" applyFill="1" applyBorder="1" applyAlignment="1">
      <alignment horizontal="center" vertical="center"/>
    </xf>
    <xf numFmtId="4" fontId="30" fillId="25" borderId="4" xfId="0" applyNumberFormat="1" applyFont="1" applyFill="1" applyBorder="1" applyAlignment="1">
      <alignment horizontal="left" vertical="center"/>
    </xf>
    <xf numFmtId="4" fontId="0" fillId="25" borderId="0" xfId="0" applyNumberFormat="1" applyFill="1" applyAlignment="1">
      <alignment horizontal="center" vertical="center"/>
    </xf>
    <xf numFmtId="177" fontId="0" fillId="0" borderId="0" xfId="0" applyNumberFormat="1" applyAlignment="1">
      <alignment horizontal="center" vertical="center"/>
    </xf>
    <xf numFmtId="4" fontId="30" fillId="25" borderId="0" xfId="0" applyNumberFormat="1" applyFont="1" applyFill="1" applyAlignment="1">
      <alignment horizontal="left" vertical="center"/>
    </xf>
    <xf numFmtId="4" fontId="30" fillId="25" borderId="4" xfId="0" applyNumberFormat="1" applyFont="1" applyFill="1" applyBorder="1" applyAlignment="1">
      <alignment horizontal="center" vertical="center"/>
    </xf>
    <xf numFmtId="4" fontId="0" fillId="25" borderId="4" xfId="0" applyNumberFormat="1" applyFill="1" applyBorder="1" applyAlignment="1">
      <alignment horizontal="center" vertical="center"/>
    </xf>
    <xf numFmtId="0" fontId="61" fillId="0" borderId="0" xfId="129" applyFont="1" applyAlignment="1">
      <alignment horizontal="center" vertical="center"/>
    </xf>
    <xf numFmtId="4" fontId="58" fillId="0" borderId="0" xfId="64" applyNumberFormat="1" applyFont="1" applyAlignment="1">
      <alignment horizontal="center" vertical="center"/>
    </xf>
    <xf numFmtId="4" fontId="30" fillId="37" borderId="50" xfId="64" applyNumberFormat="1" applyFont="1" applyFill="1" applyBorder="1" applyAlignment="1">
      <alignment horizontal="center" vertical="center"/>
    </xf>
    <xf numFmtId="4" fontId="30" fillId="37" borderId="50" xfId="64" applyNumberFormat="1" applyFont="1" applyFill="1" applyBorder="1" applyAlignment="1">
      <alignment horizontal="center" vertical="center" wrapText="1"/>
    </xf>
    <xf numFmtId="4" fontId="56" fillId="0" borderId="0" xfId="64" applyNumberFormat="1" applyFont="1" applyAlignment="1">
      <alignment horizontal="center" vertical="center"/>
    </xf>
    <xf numFmtId="4" fontId="29" fillId="0" borderId="50" xfId="64" applyNumberFormat="1" applyBorder="1" applyAlignment="1">
      <alignment horizontal="center" vertical="center"/>
    </xf>
    <xf numFmtId="176" fontId="29" fillId="0" borderId="50" xfId="64" applyNumberFormat="1" applyBorder="1" applyAlignment="1">
      <alignment horizontal="center" vertical="center"/>
    </xf>
    <xf numFmtId="4" fontId="30" fillId="0" borderId="50" xfId="64" applyNumberFormat="1" applyFont="1" applyBorder="1" applyAlignment="1">
      <alignment horizontal="center" vertical="center"/>
    </xf>
    <xf numFmtId="4" fontId="30" fillId="32" borderId="50" xfId="64" applyNumberFormat="1" applyFont="1" applyFill="1" applyBorder="1" applyAlignment="1">
      <alignment horizontal="center" vertical="center"/>
    </xf>
    <xf numFmtId="4" fontId="30" fillId="32" borderId="50" xfId="64" applyNumberFormat="1" applyFont="1" applyFill="1" applyBorder="1" applyAlignment="1">
      <alignment horizontal="center" vertical="center" wrapText="1"/>
    </xf>
    <xf numFmtId="0" fontId="30" fillId="36" borderId="46" xfId="83" applyFont="1" applyFill="1" applyBorder="1" applyAlignment="1">
      <alignment horizontal="center" vertical="center"/>
    </xf>
    <xf numFmtId="0" fontId="67" fillId="0" borderId="0" xfId="0" applyFont="1" applyAlignment="1">
      <alignment vertical="center"/>
    </xf>
    <xf numFmtId="4" fontId="30" fillId="25" borderId="2" xfId="0" applyNumberFormat="1" applyFont="1" applyFill="1" applyBorder="1" applyAlignment="1">
      <alignment horizontal="right" vertical="center" indent="3"/>
    </xf>
    <xf numFmtId="2" fontId="56" fillId="25" borderId="48" xfId="83" applyNumberFormat="1" applyFont="1" applyFill="1" applyBorder="1" applyAlignment="1">
      <alignment horizontal="left" vertical="top"/>
    </xf>
    <xf numFmtId="2" fontId="56" fillId="25" borderId="45" xfId="83" applyNumberFormat="1" applyFont="1" applyFill="1" applyBorder="1" applyAlignment="1">
      <alignment horizontal="left" vertical="top"/>
    </xf>
    <xf numFmtId="2" fontId="29" fillId="25" borderId="45" xfId="83" applyNumberFormat="1" applyFill="1" applyBorder="1" applyAlignment="1">
      <alignment vertical="center"/>
    </xf>
    <xf numFmtId="2" fontId="56" fillId="25" borderId="49" xfId="83" quotePrefix="1" applyNumberFormat="1" applyFont="1" applyFill="1" applyBorder="1" applyAlignment="1">
      <alignment horizontal="left" vertical="top"/>
    </xf>
    <xf numFmtId="4" fontId="29" fillId="42" borderId="0" xfId="0" applyNumberFormat="1" applyFont="1" applyFill="1" applyAlignment="1">
      <alignment horizontal="center" vertical="center"/>
    </xf>
    <xf numFmtId="173" fontId="29" fillId="42" borderId="0" xfId="0" applyNumberFormat="1" applyFont="1" applyFill="1" applyAlignment="1">
      <alignment horizontal="center" vertical="center"/>
    </xf>
    <xf numFmtId="0" fontId="29" fillId="25" borderId="50" xfId="0" applyFont="1" applyFill="1" applyBorder="1" applyAlignment="1">
      <alignment horizontal="center" vertical="center" wrapText="1"/>
    </xf>
    <xf numFmtId="2" fontId="29" fillId="25" borderId="50" xfId="83" applyNumberFormat="1" applyFill="1" applyBorder="1" applyAlignment="1">
      <alignment horizontal="center" vertical="center" wrapText="1"/>
    </xf>
    <xf numFmtId="4" fontId="29" fillId="25" borderId="50" xfId="83" applyNumberFormat="1" applyFill="1" applyBorder="1" applyAlignment="1">
      <alignment horizontal="center" vertical="center"/>
    </xf>
    <xf numFmtId="4" fontId="30" fillId="25" borderId="50" xfId="83" applyNumberFormat="1" applyFont="1" applyFill="1" applyBorder="1" applyAlignment="1">
      <alignment horizontal="center" vertical="center"/>
    </xf>
    <xf numFmtId="0" fontId="29" fillId="25" borderId="22" xfId="0" applyFont="1" applyFill="1" applyBorder="1" applyAlignment="1">
      <alignment horizontal="center" vertical="center" wrapText="1"/>
    </xf>
    <xf numFmtId="2" fontId="29" fillId="25" borderId="22" xfId="83" applyNumberFormat="1" applyFill="1" applyBorder="1" applyAlignment="1">
      <alignment horizontal="center" vertical="center" wrapText="1"/>
    </xf>
    <xf numFmtId="4" fontId="29" fillId="25" borderId="22" xfId="83" applyNumberFormat="1" applyFill="1" applyBorder="1" applyAlignment="1">
      <alignment horizontal="center" vertical="center"/>
    </xf>
    <xf numFmtId="4" fontId="30" fillId="25" borderId="22" xfId="83" applyNumberFormat="1" applyFont="1" applyFill="1" applyBorder="1" applyAlignment="1">
      <alignment horizontal="center" vertical="center"/>
    </xf>
    <xf numFmtId="0" fontId="29" fillId="25" borderId="43" xfId="0" applyFont="1" applyFill="1" applyBorder="1" applyAlignment="1">
      <alignment horizontal="center" vertical="center" wrapText="1"/>
    </xf>
    <xf numFmtId="2" fontId="29" fillId="25" borderId="43" xfId="83" applyNumberFormat="1" applyFill="1" applyBorder="1" applyAlignment="1">
      <alignment horizontal="center" vertical="center" wrapText="1"/>
    </xf>
    <xf numFmtId="4" fontId="29" fillId="25" borderId="43" xfId="83" applyNumberFormat="1" applyFill="1" applyBorder="1" applyAlignment="1">
      <alignment horizontal="center" vertical="center"/>
    </xf>
    <xf numFmtId="4" fontId="30" fillId="25" borderId="43" xfId="83" applyNumberFormat="1" applyFont="1" applyFill="1" applyBorder="1" applyAlignment="1">
      <alignment horizontal="center" vertical="center"/>
    </xf>
    <xf numFmtId="0" fontId="29" fillId="25" borderId="23" xfId="0" applyFont="1" applyFill="1" applyBorder="1" applyAlignment="1">
      <alignment horizontal="center" vertical="center" wrapText="1"/>
    </xf>
    <xf numFmtId="2" fontId="29" fillId="25" borderId="23" xfId="83" applyNumberFormat="1" applyFill="1" applyBorder="1" applyAlignment="1">
      <alignment horizontal="center" vertical="center" wrapText="1"/>
    </xf>
    <xf numFmtId="4" fontId="29" fillId="25" borderId="23" xfId="83" applyNumberFormat="1" applyFill="1" applyBorder="1" applyAlignment="1">
      <alignment horizontal="center" vertical="center"/>
    </xf>
    <xf numFmtId="4" fontId="30" fillId="25" borderId="23" xfId="83" applyNumberFormat="1" applyFont="1" applyFill="1" applyBorder="1" applyAlignment="1">
      <alignment horizontal="center" vertical="center"/>
    </xf>
    <xf numFmtId="3" fontId="30" fillId="25" borderId="3" xfId="4" applyNumberFormat="1" applyFont="1" applyFill="1" applyBorder="1" applyAlignment="1">
      <alignment horizontal="right" vertical="center"/>
    </xf>
    <xf numFmtId="2" fontId="30" fillId="25" borderId="3" xfId="4" applyNumberFormat="1" applyFont="1" applyFill="1" applyBorder="1" applyAlignment="1">
      <alignment vertical="center"/>
    </xf>
    <xf numFmtId="0" fontId="30" fillId="25" borderId="0" xfId="4" applyFont="1" applyFill="1" applyAlignment="1">
      <alignment horizontal="center" vertical="center"/>
    </xf>
    <xf numFmtId="2" fontId="30" fillId="25" borderId="0" xfId="5" applyNumberFormat="1" applyFont="1" applyFill="1" applyBorder="1" applyAlignment="1">
      <alignment horizontal="center" vertical="center"/>
    </xf>
    <xf numFmtId="2" fontId="30" fillId="25" borderId="0" xfId="4" applyNumberFormat="1" applyFont="1" applyFill="1" applyAlignment="1">
      <alignment horizontal="center" vertical="center"/>
    </xf>
    <xf numFmtId="2" fontId="29" fillId="25" borderId="0" xfId="1" applyNumberFormat="1" applyFont="1" applyFill="1" applyBorder="1" applyAlignment="1">
      <alignment horizontal="center" vertical="center"/>
    </xf>
    <xf numFmtId="2" fontId="30" fillId="25" borderId="0" xfId="1" applyNumberFormat="1" applyFont="1" applyFill="1" applyBorder="1" applyAlignment="1">
      <alignment horizontal="center" vertical="center"/>
    </xf>
    <xf numFmtId="3" fontId="50" fillId="25" borderId="3" xfId="4" applyNumberFormat="1" applyFont="1" applyFill="1" applyBorder="1" applyAlignment="1">
      <alignment horizontal="right" vertical="center"/>
    </xf>
    <xf numFmtId="0" fontId="50" fillId="25" borderId="3" xfId="4" applyFont="1" applyFill="1" applyBorder="1" applyAlignment="1">
      <alignment vertical="center" wrapText="1"/>
    </xf>
    <xf numFmtId="1" fontId="50" fillId="25" borderId="0" xfId="4" applyNumberFormat="1" applyFont="1" applyFill="1" applyAlignment="1">
      <alignment horizontal="center" vertical="center"/>
    </xf>
    <xf numFmtId="2" fontId="50" fillId="25" borderId="0" xfId="5" applyNumberFormat="1" applyFont="1" applyFill="1" applyBorder="1" applyAlignment="1">
      <alignment horizontal="center" vertical="center"/>
    </xf>
    <xf numFmtId="2" fontId="50" fillId="25" borderId="0" xfId="4" applyNumberFormat="1" applyFont="1" applyFill="1" applyAlignment="1">
      <alignment horizontal="center" vertical="center"/>
    </xf>
    <xf numFmtId="4" fontId="50" fillId="25" borderId="0" xfId="4" applyNumberFormat="1" applyFont="1" applyFill="1" applyAlignment="1">
      <alignment horizontal="center" vertical="center"/>
    </xf>
    <xf numFmtId="165" fontId="30" fillId="25" borderId="8" xfId="57" applyFont="1" applyFill="1" applyBorder="1" applyAlignment="1">
      <alignment horizontal="left" vertical="center" wrapText="1"/>
    </xf>
    <xf numFmtId="2" fontId="30" fillId="25" borderId="12" xfId="4" applyNumberFormat="1" applyFont="1" applyFill="1" applyBorder="1" applyAlignment="1">
      <alignment horizontal="center" vertical="center"/>
    </xf>
    <xf numFmtId="165" fontId="30" fillId="25" borderId="3" xfId="57" applyFont="1" applyFill="1" applyBorder="1" applyAlignment="1">
      <alignment horizontal="left" vertical="center"/>
    </xf>
    <xf numFmtId="1" fontId="30" fillId="25" borderId="0" xfId="4" applyNumberFormat="1" applyFont="1" applyFill="1" applyAlignment="1">
      <alignment horizontal="center" vertical="center"/>
    </xf>
    <xf numFmtId="2" fontId="30" fillId="25" borderId="0" xfId="57" applyNumberFormat="1" applyFont="1" applyFill="1" applyBorder="1" applyAlignment="1">
      <alignment horizontal="center" vertical="center"/>
    </xf>
    <xf numFmtId="165" fontId="30" fillId="25" borderId="4" xfId="4" applyNumberFormat="1" applyFont="1" applyFill="1" applyBorder="1" applyAlignment="1">
      <alignment horizontal="center" vertical="center"/>
    </xf>
    <xf numFmtId="179" fontId="30" fillId="25" borderId="0" xfId="4" applyNumberFormat="1" applyFont="1" applyFill="1" applyAlignment="1">
      <alignment horizontal="center" vertical="center"/>
    </xf>
    <xf numFmtId="1" fontId="29" fillId="25" borderId="0" xfId="4" applyNumberFormat="1" applyFont="1" applyFill="1" applyAlignment="1">
      <alignment horizontal="center" vertical="center" shrinkToFit="1"/>
    </xf>
    <xf numFmtId="2" fontId="29" fillId="25" borderId="0" xfId="5" applyNumberFormat="1" applyFont="1" applyFill="1" applyBorder="1" applyAlignment="1">
      <alignment horizontal="center" vertical="center"/>
    </xf>
    <xf numFmtId="179" fontId="29" fillId="25" borderId="0" xfId="4" applyNumberFormat="1" applyFont="1" applyFill="1" applyAlignment="1">
      <alignment horizontal="center" vertical="center"/>
    </xf>
    <xf numFmtId="9" fontId="29" fillId="25" borderId="0" xfId="100" applyFont="1" applyFill="1" applyBorder="1" applyAlignment="1">
      <alignment horizontal="center" vertical="center"/>
    </xf>
    <xf numFmtId="1" fontId="30" fillId="25" borderId="45" xfId="4" applyNumberFormat="1" applyFont="1" applyFill="1" applyBorder="1" applyAlignment="1">
      <alignment horizontal="center" vertical="center"/>
    </xf>
    <xf numFmtId="2" fontId="30" fillId="25" borderId="45" xfId="5" applyNumberFormat="1" applyFont="1" applyFill="1" applyBorder="1" applyAlignment="1">
      <alignment horizontal="center" vertical="center"/>
    </xf>
    <xf numFmtId="179" fontId="30" fillId="25" borderId="45" xfId="4" applyNumberFormat="1" applyFont="1" applyFill="1" applyBorder="1" applyAlignment="1">
      <alignment horizontal="center" vertical="center"/>
    </xf>
    <xf numFmtId="2" fontId="30" fillId="25" borderId="45" xfId="4" applyNumberFormat="1" applyFont="1" applyFill="1" applyBorder="1" applyAlignment="1">
      <alignment horizontal="center" vertical="center"/>
    </xf>
    <xf numFmtId="2" fontId="30" fillId="25" borderId="45" xfId="57" applyNumberFormat="1" applyFont="1" applyFill="1" applyBorder="1" applyAlignment="1">
      <alignment horizontal="center" vertical="center"/>
    </xf>
    <xf numFmtId="165" fontId="30" fillId="25" borderId="45" xfId="57" applyFont="1" applyFill="1" applyBorder="1" applyAlignment="1">
      <alignment horizontal="center" vertical="center"/>
    </xf>
    <xf numFmtId="2" fontId="30" fillId="25" borderId="49" xfId="4" applyNumberFormat="1" applyFont="1" applyFill="1" applyBorder="1" applyAlignment="1">
      <alignment horizontal="center" vertical="center"/>
    </xf>
    <xf numFmtId="2" fontId="29" fillId="25" borderId="3" xfId="4" applyNumberFormat="1" applyFont="1" applyFill="1" applyBorder="1" applyAlignment="1">
      <alignment vertical="center"/>
    </xf>
    <xf numFmtId="165" fontId="30" fillId="25" borderId="3" xfId="57" applyFont="1" applyFill="1" applyBorder="1" applyAlignment="1">
      <alignment horizontal="left" vertical="center" wrapText="1"/>
    </xf>
    <xf numFmtId="2" fontId="30" fillId="25" borderId="4" xfId="4" applyNumberFormat="1" applyFont="1" applyFill="1" applyBorder="1" applyAlignment="1">
      <alignment horizontal="center" vertical="center"/>
    </xf>
    <xf numFmtId="165" fontId="30" fillId="25" borderId="44" xfId="57" applyFont="1" applyFill="1" applyBorder="1" applyAlignment="1">
      <alignment horizontal="center" vertical="center"/>
    </xf>
    <xf numFmtId="0" fontId="50" fillId="25" borderId="3" xfId="4" applyFont="1" applyFill="1" applyBorder="1" applyAlignment="1">
      <alignment vertical="center"/>
    </xf>
    <xf numFmtId="4" fontId="30" fillId="25" borderId="4" xfId="4" applyNumberFormat="1" applyFont="1" applyFill="1" applyBorder="1" applyAlignment="1">
      <alignment horizontal="center" vertical="center"/>
    </xf>
    <xf numFmtId="2" fontId="29" fillId="25" borderId="3" xfId="4" applyNumberFormat="1" applyFont="1" applyFill="1" applyBorder="1" applyAlignment="1">
      <alignment vertical="center" wrapText="1"/>
    </xf>
    <xf numFmtId="2" fontId="29" fillId="25" borderId="0" xfId="57" applyNumberFormat="1" applyFont="1" applyFill="1" applyBorder="1" applyAlignment="1">
      <alignment horizontal="center" vertical="center"/>
    </xf>
    <xf numFmtId="4" fontId="29" fillId="25" borderId="0" xfId="57" applyNumberFormat="1" applyFont="1" applyFill="1" applyBorder="1" applyAlignment="1">
      <alignment horizontal="center" vertical="center"/>
    </xf>
    <xf numFmtId="4" fontId="30" fillId="25" borderId="0" xfId="57" applyNumberFormat="1" applyFont="1" applyFill="1" applyBorder="1" applyAlignment="1">
      <alignment horizontal="center" vertical="center"/>
    </xf>
    <xf numFmtId="9" fontId="29" fillId="25" borderId="0" xfId="57" applyNumberFormat="1" applyFont="1" applyFill="1" applyBorder="1" applyAlignment="1">
      <alignment horizontal="center" vertical="center"/>
    </xf>
    <xf numFmtId="165" fontId="30" fillId="25" borderId="0" xfId="57" applyFont="1" applyFill="1" applyBorder="1" applyAlignment="1">
      <alignment horizontal="center" vertical="center"/>
    </xf>
    <xf numFmtId="4" fontId="30" fillId="25" borderId="45" xfId="57" applyNumberFormat="1" applyFont="1" applyFill="1" applyBorder="1" applyAlignment="1">
      <alignment horizontal="center" vertical="center"/>
    </xf>
    <xf numFmtId="0" fontId="29" fillId="25" borderId="0" xfId="4" applyFont="1" applyFill="1" applyAlignment="1">
      <alignment horizontal="center" vertical="center" shrinkToFit="1"/>
    </xf>
    <xf numFmtId="1" fontId="29" fillId="25" borderId="0" xfId="4" applyNumberFormat="1" applyFont="1" applyFill="1" applyAlignment="1">
      <alignment horizontal="center" vertical="center"/>
    </xf>
    <xf numFmtId="2" fontId="29" fillId="25" borderId="0" xfId="5" applyNumberFormat="1" applyFont="1" applyFill="1" applyBorder="1" applyAlignment="1">
      <alignment horizontal="left" vertical="center"/>
    </xf>
    <xf numFmtId="0" fontId="29" fillId="25" borderId="0" xfId="4" applyFont="1" applyFill="1" applyAlignment="1">
      <alignment horizontal="center" vertical="center"/>
    </xf>
    <xf numFmtId="3" fontId="29" fillId="25" borderId="3" xfId="4" applyNumberFormat="1" applyFont="1" applyFill="1" applyBorder="1" applyAlignment="1">
      <alignment horizontal="right" vertical="center"/>
    </xf>
    <xf numFmtId="0" fontId="29" fillId="25" borderId="0" xfId="4" applyFont="1" applyFill="1" applyAlignment="1">
      <alignment vertical="center"/>
    </xf>
    <xf numFmtId="3" fontId="29" fillId="25" borderId="5" xfId="4" applyNumberFormat="1" applyFont="1" applyFill="1" applyBorder="1" applyAlignment="1">
      <alignment horizontal="right" vertical="center"/>
    </xf>
    <xf numFmtId="4" fontId="30" fillId="0" borderId="11" xfId="64" applyNumberFormat="1" applyFont="1" applyBorder="1" applyAlignment="1">
      <alignment horizontal="center" vertical="center"/>
    </xf>
    <xf numFmtId="4" fontId="30" fillId="35" borderId="11" xfId="64" applyNumberFormat="1" applyFont="1" applyFill="1" applyBorder="1" applyAlignment="1">
      <alignment horizontal="center" vertical="center"/>
    </xf>
    <xf numFmtId="1" fontId="30" fillId="25" borderId="44" xfId="4" applyNumberFormat="1" applyFont="1" applyFill="1" applyBorder="1" applyAlignment="1">
      <alignment horizontal="center" vertical="center"/>
    </xf>
    <xf numFmtId="2" fontId="30" fillId="25" borderId="44" xfId="5" applyNumberFormat="1" applyFont="1" applyFill="1" applyBorder="1" applyAlignment="1">
      <alignment horizontal="center" vertical="center"/>
    </xf>
    <xf numFmtId="2" fontId="30" fillId="25" borderId="44" xfId="4" applyNumberFormat="1" applyFont="1" applyFill="1" applyBorder="1" applyAlignment="1">
      <alignment horizontal="center" vertical="center"/>
    </xf>
    <xf numFmtId="2" fontId="30" fillId="25" borderId="44" xfId="57" applyNumberFormat="1" applyFont="1" applyFill="1" applyBorder="1" applyAlignment="1">
      <alignment horizontal="center" vertical="center"/>
    </xf>
    <xf numFmtId="2" fontId="29" fillId="25" borderId="6" xfId="5" applyNumberFormat="1" applyFont="1" applyFill="1" applyBorder="1" applyAlignment="1">
      <alignment horizontal="center" vertical="center"/>
    </xf>
    <xf numFmtId="2" fontId="29" fillId="25" borderId="6" xfId="4" applyNumberFormat="1" applyFont="1" applyFill="1" applyBorder="1" applyAlignment="1">
      <alignment horizontal="center" vertical="center"/>
    </xf>
    <xf numFmtId="0" fontId="29" fillId="25" borderId="51" xfId="0" applyFont="1" applyFill="1" applyBorder="1" applyAlignment="1">
      <alignment horizontal="center" vertical="center"/>
    </xf>
    <xf numFmtId="0" fontId="29" fillId="25" borderId="51" xfId="0" applyFont="1" applyFill="1" applyBorder="1" applyAlignment="1">
      <alignment horizontal="left" vertical="center" wrapText="1"/>
    </xf>
    <xf numFmtId="4" fontId="29" fillId="25" borderId="51" xfId="1" applyNumberFormat="1" applyFont="1" applyFill="1" applyBorder="1" applyAlignment="1">
      <alignment horizontal="right" vertical="center"/>
    </xf>
    <xf numFmtId="49" fontId="30" fillId="26" borderId="51" xfId="0" applyNumberFormat="1" applyFont="1" applyFill="1" applyBorder="1" applyAlignment="1">
      <alignment horizontal="center" vertical="center"/>
    </xf>
    <xf numFmtId="0" fontId="30" fillId="26" borderId="51" xfId="0" applyFont="1" applyFill="1" applyBorder="1" applyAlignment="1">
      <alignment horizontal="center" vertical="center"/>
    </xf>
    <xf numFmtId="0" fontId="30" fillId="26" borderId="51" xfId="0" applyFont="1" applyFill="1" applyBorder="1" applyAlignment="1">
      <alignment horizontal="left" vertical="center" wrapText="1"/>
    </xf>
    <xf numFmtId="4" fontId="29" fillId="26" borderId="51" xfId="1" applyNumberFormat="1" applyFont="1" applyFill="1" applyBorder="1" applyAlignment="1">
      <alignment horizontal="right" vertical="center"/>
    </xf>
    <xf numFmtId="4" fontId="30" fillId="26" borderId="51" xfId="1" applyNumberFormat="1" applyFont="1" applyFill="1" applyBorder="1" applyAlignment="1">
      <alignment horizontal="right" vertical="center"/>
    </xf>
    <xf numFmtId="165" fontId="53" fillId="25" borderId="49" xfId="1" applyFont="1" applyFill="1" applyBorder="1" applyAlignment="1">
      <alignment horizontal="center" vertical="center" wrapText="1"/>
    </xf>
    <xf numFmtId="0" fontId="29" fillId="0" borderId="51" xfId="0" applyFont="1" applyBorder="1" applyAlignment="1">
      <alignment horizontal="center" vertical="center"/>
    </xf>
    <xf numFmtId="0" fontId="29" fillId="0" borderId="51" xfId="0" applyFont="1" applyBorder="1" applyAlignment="1">
      <alignment horizontal="left" vertical="center" wrapText="1"/>
    </xf>
    <xf numFmtId="49" fontId="29" fillId="0" borderId="51" xfId="0" applyNumberFormat="1" applyFont="1" applyBorder="1" applyAlignment="1">
      <alignment horizontal="center" vertical="center" wrapText="1"/>
    </xf>
    <xf numFmtId="0" fontId="75" fillId="25" borderId="0" xfId="1" applyNumberFormat="1" applyFont="1" applyFill="1" applyBorder="1" applyAlignment="1">
      <alignment horizontal="center" vertical="center"/>
    </xf>
    <xf numFmtId="0" fontId="82" fillId="0" borderId="11" xfId="80" applyFont="1" applyBorder="1" applyAlignment="1">
      <alignment horizontal="center" vertical="center" wrapText="1"/>
    </xf>
    <xf numFmtId="4" fontId="29" fillId="0" borderId="51" xfId="1" applyNumberFormat="1" applyFont="1" applyFill="1" applyBorder="1" applyAlignment="1">
      <alignment horizontal="right" vertical="center"/>
    </xf>
    <xf numFmtId="10" fontId="29" fillId="25" borderId="0" xfId="0" applyNumberFormat="1" applyFont="1" applyFill="1" applyAlignment="1">
      <alignment horizontal="center" vertical="center"/>
    </xf>
    <xf numFmtId="0" fontId="29" fillId="25" borderId="54" xfId="0" applyFont="1" applyFill="1" applyBorder="1" applyAlignment="1">
      <alignment horizontal="left" vertical="center" wrapText="1"/>
    </xf>
    <xf numFmtId="0" fontId="55" fillId="42" borderId="60" xfId="0" applyFont="1" applyFill="1" applyBorder="1" applyAlignment="1">
      <alignment horizontal="center" vertical="center"/>
    </xf>
    <xf numFmtId="165" fontId="30" fillId="42" borderId="60" xfId="1" applyFont="1" applyFill="1" applyBorder="1" applyAlignment="1">
      <alignment horizontal="center" vertical="center"/>
    </xf>
    <xf numFmtId="49" fontId="30" fillId="36" borderId="52" xfId="0" applyNumberFormat="1" applyFont="1" applyFill="1" applyBorder="1" applyAlignment="1">
      <alignment horizontal="center" vertical="center"/>
    </xf>
    <xf numFmtId="0" fontId="30" fillId="36" borderId="52" xfId="0" applyFont="1" applyFill="1" applyBorder="1" applyAlignment="1">
      <alignment horizontal="center" vertical="center"/>
    </xf>
    <xf numFmtId="0" fontId="30" fillId="36" borderId="52" xfId="0" applyFont="1" applyFill="1" applyBorder="1" applyAlignment="1">
      <alignment horizontal="left" vertical="center" wrapText="1"/>
    </xf>
    <xf numFmtId="4" fontId="29" fillId="36" borderId="52" xfId="1" applyNumberFormat="1" applyFont="1" applyFill="1" applyBorder="1" applyAlignment="1">
      <alignment horizontal="right" vertical="center"/>
    </xf>
    <xf numFmtId="49" fontId="29" fillId="25" borderId="54" xfId="0" applyNumberFormat="1" applyFont="1" applyFill="1" applyBorder="1" applyAlignment="1">
      <alignment horizontal="center" vertical="center"/>
    </xf>
    <xf numFmtId="0" fontId="29" fillId="25" borderId="54" xfId="0" applyFont="1" applyFill="1" applyBorder="1" applyAlignment="1">
      <alignment horizontal="center" vertical="center"/>
    </xf>
    <xf numFmtId="4" fontId="29" fillId="25" borderId="54" xfId="1" applyNumberFormat="1" applyFont="1" applyFill="1" applyBorder="1" applyAlignment="1">
      <alignment horizontal="right" vertical="center"/>
    </xf>
    <xf numFmtId="4" fontId="29" fillId="25" borderId="4" xfId="4" applyNumberFormat="1" applyFont="1" applyFill="1" applyBorder="1" applyAlignment="1">
      <alignment horizontal="center" vertical="center"/>
    </xf>
    <xf numFmtId="165" fontId="29" fillId="25" borderId="4" xfId="4" applyNumberFormat="1" applyFont="1" applyFill="1" applyBorder="1" applyAlignment="1">
      <alignment horizontal="center" vertical="center"/>
    </xf>
    <xf numFmtId="4" fontId="30" fillId="36" borderId="12" xfId="4" applyNumberFormat="1" applyFont="1" applyFill="1" applyBorder="1" applyAlignment="1">
      <alignment horizontal="center" vertical="center"/>
    </xf>
    <xf numFmtId="2" fontId="30" fillId="25" borderId="29" xfId="4" applyNumberFormat="1" applyFont="1" applyFill="1" applyBorder="1" applyAlignment="1">
      <alignment horizontal="center" vertical="center"/>
    </xf>
    <xf numFmtId="0" fontId="29" fillId="0" borderId="51" xfId="0" applyFont="1" applyBorder="1" applyAlignment="1">
      <alignment horizontal="center" vertical="center" wrapText="1"/>
    </xf>
    <xf numFmtId="4" fontId="85" fillId="0" borderId="0" xfId="144" applyFont="1" applyBorder="1" applyAlignment="1">
      <alignment vertical="center" readingOrder="1"/>
    </xf>
    <xf numFmtId="10" fontId="85" fillId="0" borderId="0" xfId="145" applyNumberFormat="1" applyFont="1" applyBorder="1" applyAlignment="1">
      <alignment vertical="center" readingOrder="1"/>
    </xf>
    <xf numFmtId="4" fontId="86" fillId="0" borderId="0" xfId="144" applyFont="1" applyBorder="1" applyAlignment="1">
      <alignment horizontal="center" vertical="center" wrapText="1" readingOrder="1"/>
    </xf>
    <xf numFmtId="10" fontId="87" fillId="0" borderId="0" xfId="144" applyNumberFormat="1" applyFont="1" applyBorder="1" applyAlignment="1">
      <alignment horizontal="center" vertical="center" wrapText="1" readingOrder="1"/>
    </xf>
    <xf numFmtId="3" fontId="85" fillId="0" borderId="0" xfId="144" applyNumberFormat="1" applyFont="1" applyBorder="1" applyAlignment="1">
      <alignment vertical="center" readingOrder="1"/>
    </xf>
    <xf numFmtId="4" fontId="88" fillId="0" borderId="0" xfId="144" applyFont="1" applyBorder="1" applyAlignment="1">
      <alignment horizontal="left" vertical="center" wrapText="1" readingOrder="1"/>
    </xf>
    <xf numFmtId="4" fontId="88" fillId="0" borderId="0" xfId="144" applyFont="1" applyBorder="1" applyAlignment="1">
      <alignment vertical="distributed" readingOrder="1"/>
    </xf>
    <xf numFmtId="4" fontId="85" fillId="0" borderId="0" xfId="144" applyFont="1" applyBorder="1" applyAlignment="1">
      <alignment horizontal="center" vertical="center" readingOrder="1"/>
    </xf>
    <xf numFmtId="4" fontId="86" fillId="0" borderId="0" xfId="144" applyFont="1" applyBorder="1" applyAlignment="1">
      <alignment horizontal="center" vertical="center" readingOrder="1"/>
    </xf>
    <xf numFmtId="10" fontId="87" fillId="2" borderId="0" xfId="144" applyNumberFormat="1" applyFont="1" applyFill="1" applyBorder="1" applyAlignment="1">
      <alignment horizontal="center" vertical="center" wrapText="1" readingOrder="1"/>
    </xf>
    <xf numFmtId="4" fontId="88" fillId="0" borderId="0" xfId="144" applyFont="1" applyBorder="1" applyAlignment="1">
      <alignment vertical="center" readingOrder="1"/>
    </xf>
    <xf numFmtId="0" fontId="14" fillId="0" borderId="0" xfId="146"/>
    <xf numFmtId="4" fontId="89" fillId="0" borderId="0" xfId="144" applyFont="1" applyBorder="1" applyAlignment="1">
      <alignment horizontal="center"/>
    </xf>
    <xf numFmtId="4" fontId="89" fillId="0" borderId="0" xfId="144" applyFont="1" applyBorder="1" applyAlignment="1"/>
    <xf numFmtId="10" fontId="89" fillId="0" borderId="0" xfId="145" applyNumberFormat="1" applyFont="1" applyFill="1" applyBorder="1"/>
    <xf numFmtId="2" fontId="89" fillId="0" borderId="0" xfId="145" applyNumberFormat="1" applyFont="1" applyFill="1" applyBorder="1" applyAlignment="1">
      <alignment horizontal="center"/>
    </xf>
    <xf numFmtId="4" fontId="90" fillId="0" borderId="0" xfId="144" applyFont="1" applyBorder="1" applyAlignment="1">
      <alignment horizontal="center" vertical="center"/>
    </xf>
    <xf numFmtId="0" fontId="14" fillId="0" borderId="0" xfId="146" applyAlignment="1">
      <alignment horizontal="center" vertical="center"/>
    </xf>
    <xf numFmtId="0" fontId="14" fillId="0" borderId="0" xfId="146" applyAlignment="1">
      <alignment horizontal="center"/>
    </xf>
    <xf numFmtId="0" fontId="94" fillId="0" borderId="61" xfId="147" applyFont="1" applyBorder="1" applyAlignment="1">
      <alignment horizontal="center" vertical="center" wrapText="1"/>
    </xf>
    <xf numFmtId="0" fontId="94" fillId="0" borderId="78" xfId="147" applyFont="1" applyBorder="1" applyAlignment="1">
      <alignment horizontal="center" vertical="center" wrapText="1"/>
    </xf>
    <xf numFmtId="0" fontId="95" fillId="0" borderId="78" xfId="147" applyFont="1" applyBorder="1" applyAlignment="1">
      <alignment horizontal="center" vertical="center" wrapText="1"/>
    </xf>
    <xf numFmtId="4" fontId="94" fillId="0" borderId="78" xfId="147" applyNumberFormat="1" applyFont="1" applyBorder="1" applyAlignment="1">
      <alignment horizontal="center" vertical="center" wrapText="1"/>
    </xf>
    <xf numFmtId="2" fontId="94" fillId="0" borderId="78" xfId="145" applyNumberFormat="1" applyFont="1" applyFill="1" applyBorder="1" applyAlignment="1" applyProtection="1">
      <alignment horizontal="center" vertical="center" wrapText="1"/>
    </xf>
    <xf numFmtId="10" fontId="94" fillId="0" borderId="78" xfId="145" applyNumberFormat="1" applyFont="1" applyFill="1" applyBorder="1" applyAlignment="1" applyProtection="1">
      <alignment horizontal="center" vertical="center" wrapText="1"/>
    </xf>
    <xf numFmtId="182" fontId="94" fillId="0" borderId="62" xfId="145" applyNumberFormat="1" applyFont="1" applyFill="1" applyBorder="1" applyAlignment="1" applyProtection="1">
      <alignment horizontal="center" vertical="center" wrapText="1"/>
    </xf>
    <xf numFmtId="0" fontId="96" fillId="47" borderId="0" xfId="146" applyFont="1" applyFill="1" applyAlignment="1">
      <alignment horizontal="right" vertical="top"/>
    </xf>
    <xf numFmtId="0" fontId="98" fillId="0" borderId="64" xfId="148" applyFont="1" applyBorder="1" applyAlignment="1">
      <alignment horizontal="center" vertical="center" wrapText="1"/>
    </xf>
    <xf numFmtId="0" fontId="98" fillId="0" borderId="10" xfId="148" applyFont="1" applyBorder="1" applyAlignment="1">
      <alignment horizontal="center" vertical="center" wrapText="1"/>
    </xf>
    <xf numFmtId="164" fontId="98" fillId="0" borderId="10" xfId="149" applyFont="1" applyBorder="1" applyAlignment="1">
      <alignment horizontal="center" vertical="center" wrapText="1"/>
    </xf>
    <xf numFmtId="164" fontId="61" fillId="0" borderId="10" xfId="149" applyFont="1" applyBorder="1" applyAlignment="1">
      <alignment horizontal="center" vertical="center" wrapText="1"/>
    </xf>
    <xf numFmtId="10" fontId="98" fillId="0" borderId="10" xfId="145" applyNumberFormat="1" applyFont="1" applyFill="1" applyBorder="1" applyAlignment="1">
      <alignment horizontal="center" vertical="center" wrapText="1"/>
    </xf>
    <xf numFmtId="10" fontId="61" fillId="0" borderId="10" xfId="145" applyNumberFormat="1" applyFont="1" applyFill="1" applyBorder="1" applyAlignment="1">
      <alignment horizontal="center" vertical="center" wrapText="1"/>
    </xf>
    <xf numFmtId="10" fontId="0" fillId="0" borderId="0" xfId="145" applyNumberFormat="1" applyFont="1" applyAlignment="1">
      <alignment horizontal="center" vertical="center"/>
    </xf>
    <xf numFmtId="0" fontId="98" fillId="0" borderId="74" xfId="148" applyFont="1" applyBorder="1" applyAlignment="1">
      <alignment horizontal="center" vertical="center" wrapText="1"/>
    </xf>
    <xf numFmtId="164" fontId="61" fillId="0" borderId="11" xfId="149" applyFont="1" applyBorder="1" applyAlignment="1">
      <alignment horizontal="center" vertical="center" wrapText="1"/>
    </xf>
    <xf numFmtId="10" fontId="61" fillId="0" borderId="11" xfId="145" applyNumberFormat="1" applyFont="1" applyFill="1" applyBorder="1" applyAlignment="1">
      <alignment horizontal="center" vertical="center" wrapText="1"/>
    </xf>
    <xf numFmtId="0" fontId="85" fillId="0" borderId="79" xfId="64" applyFont="1" applyBorder="1" applyAlignment="1">
      <alignment horizontal="center" vertical="center"/>
    </xf>
    <xf numFmtId="3" fontId="30" fillId="25" borderId="3" xfId="4" applyNumberFormat="1" applyFont="1" applyFill="1" applyBorder="1" applyAlignment="1">
      <alignment horizontal="center" vertical="center"/>
    </xf>
    <xf numFmtId="3" fontId="50" fillId="25" borderId="3" xfId="4" applyNumberFormat="1" applyFont="1" applyFill="1" applyBorder="1" applyAlignment="1">
      <alignment horizontal="center" vertical="center"/>
    </xf>
    <xf numFmtId="3" fontId="30" fillId="26" borderId="8" xfId="4" applyNumberFormat="1" applyFont="1" applyFill="1" applyBorder="1" applyAlignment="1">
      <alignment horizontal="center" vertical="center"/>
    </xf>
    <xf numFmtId="3" fontId="29" fillId="25" borderId="3" xfId="4" applyNumberFormat="1" applyFont="1" applyFill="1" applyBorder="1" applyAlignment="1">
      <alignment horizontal="center" vertical="center"/>
    </xf>
    <xf numFmtId="3" fontId="29" fillId="25" borderId="5" xfId="4" applyNumberFormat="1" applyFont="1" applyFill="1" applyBorder="1" applyAlignment="1">
      <alignment horizontal="center" vertical="center"/>
    </xf>
    <xf numFmtId="165" fontId="30" fillId="25" borderId="0" xfId="57" applyFont="1" applyFill="1" applyBorder="1" applyAlignment="1">
      <alignment horizontal="center" vertical="center" wrapText="1"/>
    </xf>
    <xf numFmtId="0" fontId="65" fillId="2" borderId="47" xfId="152" applyFont="1" applyFill="1" applyBorder="1" applyAlignment="1">
      <alignment vertical="center"/>
    </xf>
    <xf numFmtId="0" fontId="29" fillId="25" borderId="44" xfId="152" applyFont="1" applyFill="1" applyBorder="1" applyAlignment="1">
      <alignment horizontal="center" vertical="center"/>
    </xf>
    <xf numFmtId="2" fontId="29" fillId="25" borderId="44" xfId="152" applyNumberFormat="1" applyFont="1" applyFill="1" applyBorder="1" applyAlignment="1">
      <alignment horizontal="center" vertical="center"/>
    </xf>
    <xf numFmtId="2" fontId="30" fillId="25" borderId="44" xfId="152" applyNumberFormat="1" applyFont="1" applyFill="1" applyBorder="1" applyAlignment="1">
      <alignment horizontal="center" vertical="center"/>
    </xf>
    <xf numFmtId="4" fontId="29" fillId="25" borderId="44" xfId="152" applyNumberFormat="1" applyFont="1" applyFill="1" applyBorder="1" applyAlignment="1">
      <alignment horizontal="center" vertical="center"/>
    </xf>
    <xf numFmtId="0" fontId="13" fillId="0" borderId="0" xfId="152"/>
    <xf numFmtId="2" fontId="30" fillId="25" borderId="3" xfId="152" applyNumberFormat="1" applyFont="1" applyFill="1" applyBorder="1" applyAlignment="1">
      <alignment vertical="center"/>
    </xf>
    <xf numFmtId="2" fontId="30" fillId="25" borderId="3" xfId="152" applyNumberFormat="1" applyFont="1" applyFill="1" applyBorder="1" applyAlignment="1">
      <alignment horizontal="center" vertical="center"/>
    </xf>
    <xf numFmtId="2" fontId="29" fillId="25" borderId="0" xfId="152" applyNumberFormat="1" applyFont="1" applyFill="1" applyAlignment="1">
      <alignment horizontal="center" vertical="center"/>
    </xf>
    <xf numFmtId="4" fontId="29" fillId="25" borderId="0" xfId="152" applyNumberFormat="1" applyFont="1" applyFill="1" applyAlignment="1">
      <alignment horizontal="center" vertical="center"/>
    </xf>
    <xf numFmtId="4" fontId="29" fillId="2" borderId="4" xfId="152" applyNumberFormat="1" applyFont="1" applyFill="1" applyBorder="1" applyAlignment="1">
      <alignment horizontal="center" vertical="center"/>
    </xf>
    <xf numFmtId="4" fontId="29" fillId="2" borderId="6" xfId="152" applyNumberFormat="1" applyFont="1" applyFill="1" applyBorder="1" applyAlignment="1">
      <alignment horizontal="center" vertical="center"/>
    </xf>
    <xf numFmtId="4" fontId="29" fillId="2" borderId="7" xfId="152" applyNumberFormat="1" applyFont="1" applyFill="1" applyBorder="1" applyAlignment="1">
      <alignment horizontal="center" vertical="center"/>
    </xf>
    <xf numFmtId="2" fontId="30" fillId="36" borderId="45" xfId="4" applyNumberFormat="1" applyFont="1" applyFill="1" applyBorder="1" applyAlignment="1">
      <alignment horizontal="center" vertical="center"/>
    </xf>
    <xf numFmtId="49" fontId="30" fillId="36" borderId="52" xfId="152" applyNumberFormat="1" applyFont="1" applyFill="1" applyBorder="1" applyAlignment="1">
      <alignment horizontal="center" vertical="center"/>
    </xf>
    <xf numFmtId="0" fontId="30" fillId="36" borderId="52" xfId="152" applyFont="1" applyFill="1" applyBorder="1" applyAlignment="1">
      <alignment horizontal="center" vertical="center"/>
    </xf>
    <xf numFmtId="0" fontId="30" fillId="36" borderId="52" xfId="152" applyFont="1" applyFill="1" applyBorder="1" applyAlignment="1">
      <alignment horizontal="left" vertical="center" wrapText="1"/>
    </xf>
    <xf numFmtId="0" fontId="30" fillId="36" borderId="45" xfId="4" applyFont="1" applyFill="1" applyBorder="1" applyAlignment="1">
      <alignment horizontal="center" vertical="center"/>
    </xf>
    <xf numFmtId="2" fontId="30" fillId="36" borderId="45" xfId="5" applyNumberFormat="1" applyFont="1" applyFill="1" applyBorder="1" applyAlignment="1">
      <alignment horizontal="center" vertical="center"/>
    </xf>
    <xf numFmtId="2" fontId="29" fillId="36" borderId="45" xfId="4" applyNumberFormat="1" applyFont="1" applyFill="1" applyBorder="1" applyAlignment="1">
      <alignment horizontal="center" vertical="center"/>
    </xf>
    <xf numFmtId="2" fontId="29" fillId="36" borderId="45" xfId="57" applyNumberFormat="1" applyFont="1" applyFill="1" applyBorder="1" applyAlignment="1">
      <alignment horizontal="center" vertical="center"/>
    </xf>
    <xf numFmtId="2" fontId="30" fillId="36" borderId="45" xfId="57" applyNumberFormat="1" applyFont="1" applyFill="1" applyBorder="1" applyAlignment="1">
      <alignment horizontal="center" vertical="center" wrapText="1"/>
    </xf>
    <xf numFmtId="2" fontId="30" fillId="36" borderId="45" xfId="57" applyNumberFormat="1" applyFont="1" applyFill="1" applyBorder="1" applyAlignment="1">
      <alignment horizontal="center" vertical="center"/>
    </xf>
    <xf numFmtId="4" fontId="29" fillId="36" borderId="45" xfId="57" applyNumberFormat="1" applyFont="1" applyFill="1" applyBorder="1" applyAlignment="1">
      <alignment horizontal="center" vertical="center"/>
    </xf>
    <xf numFmtId="165" fontId="30" fillId="36" borderId="12" xfId="57" applyFont="1" applyFill="1" applyBorder="1" applyAlignment="1">
      <alignment horizontal="center" vertical="center"/>
    </xf>
    <xf numFmtId="4" fontId="50" fillId="25" borderId="0" xfId="57" applyNumberFormat="1" applyFont="1" applyFill="1" applyBorder="1" applyAlignment="1">
      <alignment horizontal="center" vertical="center" wrapText="1"/>
    </xf>
    <xf numFmtId="4" fontId="50" fillId="25" borderId="0" xfId="57" applyNumberFormat="1" applyFont="1" applyFill="1" applyBorder="1" applyAlignment="1">
      <alignment horizontal="center" vertical="center"/>
    </xf>
    <xf numFmtId="165" fontId="50" fillId="25" borderId="4" xfId="57" applyFont="1" applyFill="1" applyBorder="1" applyAlignment="1">
      <alignment horizontal="center" vertical="center"/>
    </xf>
    <xf numFmtId="165" fontId="30" fillId="25" borderId="12" xfId="57" applyFont="1" applyFill="1" applyBorder="1" applyAlignment="1">
      <alignment horizontal="center" vertical="center"/>
    </xf>
    <xf numFmtId="165" fontId="30" fillId="25" borderId="4" xfId="57" applyFont="1" applyFill="1" applyBorder="1" applyAlignment="1">
      <alignment horizontal="center" vertical="center"/>
    </xf>
    <xf numFmtId="2" fontId="50" fillId="25" borderId="0" xfId="57" applyNumberFormat="1" applyFont="1" applyFill="1" applyBorder="1" applyAlignment="1">
      <alignment horizontal="center" vertical="center"/>
    </xf>
    <xf numFmtId="165" fontId="29" fillId="25" borderId="4" xfId="57" applyFont="1" applyFill="1" applyBorder="1" applyAlignment="1">
      <alignment horizontal="center" vertical="center"/>
    </xf>
    <xf numFmtId="1" fontId="29" fillId="25" borderId="45" xfId="4" applyNumberFormat="1" applyFont="1" applyFill="1" applyBorder="1" applyAlignment="1">
      <alignment horizontal="center" vertical="center" shrinkToFit="1"/>
    </xf>
    <xf numFmtId="2" fontId="29" fillId="25" borderId="45" xfId="5" applyNumberFormat="1" applyFont="1" applyFill="1" applyBorder="1" applyAlignment="1">
      <alignment horizontal="center" vertical="center"/>
    </xf>
    <xf numFmtId="179" fontId="29" fillId="25" borderId="45" xfId="4" applyNumberFormat="1" applyFont="1" applyFill="1" applyBorder="1" applyAlignment="1">
      <alignment horizontal="center" vertical="center"/>
    </xf>
    <xf numFmtId="4" fontId="50" fillId="25" borderId="45" xfId="4" applyNumberFormat="1" applyFont="1" applyFill="1" applyBorder="1" applyAlignment="1">
      <alignment horizontal="center" vertical="center"/>
    </xf>
    <xf numFmtId="2" fontId="50" fillId="25" borderId="45" xfId="57" applyNumberFormat="1" applyFont="1" applyFill="1" applyBorder="1" applyAlignment="1">
      <alignment horizontal="center" vertical="center"/>
    </xf>
    <xf numFmtId="2" fontId="29" fillId="25" borderId="45" xfId="57" applyNumberFormat="1" applyFont="1" applyFill="1" applyBorder="1" applyAlignment="1">
      <alignment horizontal="center" vertical="center"/>
    </xf>
    <xf numFmtId="4" fontId="50" fillId="25" borderId="45" xfId="57" applyNumberFormat="1" applyFont="1" applyFill="1" applyBorder="1" applyAlignment="1">
      <alignment horizontal="center" vertical="center"/>
    </xf>
    <xf numFmtId="165" fontId="50" fillId="25" borderId="12" xfId="57" applyFont="1" applyFill="1" applyBorder="1" applyAlignment="1">
      <alignment horizontal="center" vertical="center"/>
    </xf>
    <xf numFmtId="4" fontId="29" fillId="25" borderId="0" xfId="57" applyNumberFormat="1" applyFont="1" applyFill="1" applyBorder="1" applyAlignment="1">
      <alignment horizontal="center" vertical="center" wrapText="1"/>
    </xf>
    <xf numFmtId="165" fontId="30" fillId="26" borderId="12" xfId="57" applyFont="1" applyFill="1" applyBorder="1" applyAlignment="1">
      <alignment horizontal="center" vertical="center"/>
    </xf>
    <xf numFmtId="4" fontId="30" fillId="25" borderId="0" xfId="57" applyNumberFormat="1" applyFont="1" applyFill="1" applyBorder="1" applyAlignment="1">
      <alignment horizontal="center" vertical="center" wrapText="1"/>
    </xf>
    <xf numFmtId="2" fontId="56" fillId="25" borderId="0" xfId="57" applyNumberFormat="1" applyFont="1" applyFill="1" applyBorder="1" applyAlignment="1">
      <alignment horizontal="center" vertical="center"/>
    </xf>
    <xf numFmtId="4" fontId="56" fillId="25" borderId="0" xfId="57" applyNumberFormat="1" applyFont="1" applyFill="1" applyBorder="1" applyAlignment="1">
      <alignment horizontal="center" vertical="center"/>
    </xf>
    <xf numFmtId="0" fontId="30" fillId="25" borderId="0" xfId="152" applyFont="1" applyFill="1" applyAlignment="1">
      <alignment horizontal="center" vertical="center" wrapText="1"/>
    </xf>
    <xf numFmtId="179" fontId="29" fillId="25" borderId="0" xfId="152" applyNumberFormat="1" applyFont="1" applyFill="1" applyAlignment="1">
      <alignment horizontal="center" vertical="center"/>
    </xf>
    <xf numFmtId="2" fontId="30" fillId="25" borderId="0" xfId="57" applyNumberFormat="1" applyFont="1" applyFill="1" applyBorder="1" applyAlignment="1">
      <alignment horizontal="center" vertical="center" wrapText="1"/>
    </xf>
    <xf numFmtId="165" fontId="30" fillId="25" borderId="41" xfId="57" applyFont="1" applyFill="1" applyBorder="1" applyAlignment="1">
      <alignment horizontal="center" vertical="center"/>
    </xf>
    <xf numFmtId="2" fontId="29" fillId="25" borderId="0" xfId="57" applyNumberFormat="1" applyFont="1" applyFill="1" applyBorder="1" applyAlignment="1">
      <alignment horizontal="center" vertical="center" wrapText="1"/>
    </xf>
    <xf numFmtId="2" fontId="29" fillId="25" borderId="6" xfId="57" applyNumberFormat="1" applyFont="1" applyFill="1" applyBorder="1" applyAlignment="1">
      <alignment horizontal="center" vertical="center"/>
    </xf>
    <xf numFmtId="4" fontId="29" fillId="25" borderId="45" xfId="4" applyNumberFormat="1" applyFont="1" applyFill="1" applyBorder="1" applyAlignment="1">
      <alignment horizontal="center" vertical="center"/>
    </xf>
    <xf numFmtId="9" fontId="29" fillId="25" borderId="45" xfId="100" applyFont="1" applyFill="1" applyBorder="1" applyAlignment="1">
      <alignment horizontal="center" vertical="center"/>
    </xf>
    <xf numFmtId="4" fontId="29" fillId="25" borderId="45" xfId="57" applyNumberFormat="1" applyFont="1" applyFill="1" applyBorder="1" applyAlignment="1">
      <alignment horizontal="center" vertical="center"/>
    </xf>
    <xf numFmtId="2" fontId="29" fillId="25" borderId="6" xfId="152" applyNumberFormat="1" applyFont="1" applyFill="1" applyBorder="1" applyAlignment="1">
      <alignment horizontal="center" vertical="center"/>
    </xf>
    <xf numFmtId="165" fontId="30" fillId="25" borderId="44" xfId="57" applyFont="1" applyFill="1" applyBorder="1" applyAlignment="1">
      <alignment vertical="center" wrapText="1"/>
    </xf>
    <xf numFmtId="4" fontId="50" fillId="0" borderId="45" xfId="57" applyNumberFormat="1" applyFont="1" applyFill="1" applyBorder="1" applyAlignment="1">
      <alignment horizontal="center" vertical="center"/>
    </xf>
    <xf numFmtId="4" fontId="29" fillId="25" borderId="46" xfId="4" applyNumberFormat="1" applyFont="1" applyFill="1" applyBorder="1" applyAlignment="1">
      <alignment horizontal="center" vertical="center"/>
    </xf>
    <xf numFmtId="4" fontId="29" fillId="25" borderId="29" xfId="4" applyNumberFormat="1" applyFont="1" applyFill="1" applyBorder="1" applyAlignment="1">
      <alignment horizontal="center" vertical="center"/>
    </xf>
    <xf numFmtId="4" fontId="57" fillId="25" borderId="0" xfId="57" applyNumberFormat="1" applyFont="1" applyFill="1" applyBorder="1" applyAlignment="1">
      <alignment horizontal="center" vertical="center"/>
    </xf>
    <xf numFmtId="3" fontId="30" fillId="26" borderId="3" xfId="4" applyNumberFormat="1" applyFont="1" applyFill="1" applyBorder="1" applyAlignment="1">
      <alignment horizontal="right" vertical="center"/>
    </xf>
    <xf numFmtId="3" fontId="30" fillId="26" borderId="3" xfId="4" applyNumberFormat="1" applyFont="1" applyFill="1" applyBorder="1" applyAlignment="1">
      <alignment horizontal="center" vertical="center"/>
    </xf>
    <xf numFmtId="165" fontId="30" fillId="26" borderId="7" xfId="57" applyFont="1" applyFill="1" applyBorder="1" applyAlignment="1">
      <alignment horizontal="center" vertical="center"/>
    </xf>
    <xf numFmtId="2" fontId="30" fillId="26" borderId="10" xfId="4" applyNumberFormat="1" applyFont="1" applyFill="1" applyBorder="1" applyAlignment="1">
      <alignment horizontal="center" vertical="center"/>
    </xf>
    <xf numFmtId="2" fontId="57" fillId="25" borderId="0" xfId="4" applyNumberFormat="1" applyFont="1" applyFill="1" applyAlignment="1">
      <alignment horizontal="center" vertical="center"/>
    </xf>
    <xf numFmtId="2" fontId="57" fillId="25" borderId="0" xfId="57" applyNumberFormat="1" applyFont="1" applyFill="1" applyBorder="1" applyAlignment="1">
      <alignment horizontal="center" vertical="center"/>
    </xf>
    <xf numFmtId="165" fontId="51" fillId="25" borderId="4" xfId="4" applyNumberFormat="1" applyFont="1" applyFill="1" applyBorder="1" applyAlignment="1">
      <alignment horizontal="center" vertical="center"/>
    </xf>
    <xf numFmtId="0" fontId="100" fillId="0" borderId="0" xfId="152" applyFont="1"/>
    <xf numFmtId="2" fontId="29" fillId="25" borderId="44" xfId="4" applyNumberFormat="1" applyFont="1" applyFill="1" applyBorder="1" applyAlignment="1">
      <alignment horizontal="center" vertical="center"/>
    </xf>
    <xf numFmtId="4" fontId="57" fillId="25" borderId="45" xfId="57" applyNumberFormat="1" applyFont="1" applyFill="1" applyBorder="1" applyAlignment="1">
      <alignment horizontal="center" vertical="center"/>
    </xf>
    <xf numFmtId="0" fontId="30" fillId="36" borderId="80" xfId="152" applyFont="1" applyFill="1" applyBorder="1" applyAlignment="1">
      <alignment horizontal="left" vertical="center" wrapText="1"/>
    </xf>
    <xf numFmtId="165" fontId="30" fillId="26" borderId="44" xfId="57" applyFont="1" applyFill="1" applyBorder="1" applyAlignment="1">
      <alignment horizontal="center" vertical="center"/>
    </xf>
    <xf numFmtId="165" fontId="30" fillId="26" borderId="41" xfId="57" applyFont="1" applyFill="1" applyBorder="1" applyAlignment="1">
      <alignment horizontal="center" vertical="center"/>
    </xf>
    <xf numFmtId="0" fontId="30" fillId="25" borderId="44" xfId="152" applyFont="1" applyFill="1" applyBorder="1" applyAlignment="1">
      <alignment horizontal="center" vertical="center" wrapText="1"/>
    </xf>
    <xf numFmtId="0" fontId="98" fillId="49" borderId="84" xfId="0" applyFont="1" applyFill="1" applyBorder="1" applyAlignment="1">
      <alignment horizontal="left" vertical="top" wrapText="1"/>
    </xf>
    <xf numFmtId="0" fontId="98" fillId="49" borderId="84" xfId="0" applyFont="1" applyFill="1" applyBorder="1" applyAlignment="1">
      <alignment horizontal="right" vertical="top" wrapText="1"/>
    </xf>
    <xf numFmtId="0" fontId="98" fillId="49" borderId="84" xfId="0" applyFont="1" applyFill="1" applyBorder="1" applyAlignment="1">
      <alignment horizontal="center" vertical="top" wrapText="1"/>
    </xf>
    <xf numFmtId="184" fontId="98" fillId="49" borderId="84" xfId="0" applyNumberFormat="1" applyFont="1" applyFill="1" applyBorder="1" applyAlignment="1">
      <alignment horizontal="right" vertical="top" wrapText="1"/>
    </xf>
    <xf numFmtId="4" fontId="98" fillId="49" borderId="84" xfId="0" applyNumberFormat="1" applyFont="1" applyFill="1" applyBorder="1" applyAlignment="1">
      <alignment horizontal="right" vertical="top" wrapText="1"/>
    </xf>
    <xf numFmtId="0" fontId="102" fillId="50" borderId="84" xfId="0" applyFont="1" applyFill="1" applyBorder="1" applyAlignment="1">
      <alignment horizontal="left" vertical="top" wrapText="1"/>
    </xf>
    <xf numFmtId="0" fontId="102" fillId="50" borderId="84" xfId="0" applyFont="1" applyFill="1" applyBorder="1" applyAlignment="1">
      <alignment horizontal="right" vertical="top" wrapText="1"/>
    </xf>
    <xf numFmtId="0" fontId="102" fillId="50" borderId="84" xfId="0" applyFont="1" applyFill="1" applyBorder="1" applyAlignment="1">
      <alignment horizontal="center" vertical="top" wrapText="1"/>
    </xf>
    <xf numFmtId="184" fontId="102" fillId="50" borderId="84" xfId="0" applyNumberFormat="1" applyFont="1" applyFill="1" applyBorder="1" applyAlignment="1">
      <alignment horizontal="right" vertical="top" wrapText="1"/>
    </xf>
    <xf numFmtId="4" fontId="102" fillId="50" borderId="84" xfId="0" applyNumberFormat="1" applyFont="1" applyFill="1" applyBorder="1" applyAlignment="1">
      <alignment horizontal="right" vertical="top" wrapText="1"/>
    </xf>
    <xf numFmtId="0" fontId="102" fillId="51" borderId="0" xfId="0" applyFont="1" applyFill="1" applyAlignment="1">
      <alignment horizontal="right" vertical="top" wrapText="1"/>
    </xf>
    <xf numFmtId="4" fontId="102" fillId="51" borderId="0" xfId="0" applyNumberFormat="1" applyFont="1" applyFill="1" applyAlignment="1">
      <alignment horizontal="right" vertical="top" wrapText="1"/>
    </xf>
    <xf numFmtId="0" fontId="98" fillId="49" borderId="85" xfId="0" applyFont="1" applyFill="1" applyBorder="1" applyAlignment="1">
      <alignment horizontal="left" vertical="top" wrapText="1"/>
    </xf>
    <xf numFmtId="0" fontId="103" fillId="51" borderId="84" xfId="0" applyFont="1" applyFill="1" applyBorder="1" applyAlignment="1">
      <alignment horizontal="left" vertical="top" wrapText="1"/>
    </xf>
    <xf numFmtId="0" fontId="103" fillId="51" borderId="84" xfId="0" applyFont="1" applyFill="1" applyBorder="1" applyAlignment="1">
      <alignment horizontal="right" vertical="top" wrapText="1"/>
    </xf>
    <xf numFmtId="0" fontId="103" fillId="51" borderId="84" xfId="0" applyFont="1" applyFill="1" applyBorder="1" applyAlignment="1">
      <alignment horizontal="center" vertical="top" wrapText="1"/>
    </xf>
    <xf numFmtId="0" fontId="102" fillId="52" borderId="84" xfId="0" applyFont="1" applyFill="1" applyBorder="1" applyAlignment="1">
      <alignment horizontal="left" vertical="top" wrapText="1"/>
    </xf>
    <xf numFmtId="0" fontId="102" fillId="52" borderId="84" xfId="0" applyFont="1" applyFill="1" applyBorder="1" applyAlignment="1">
      <alignment horizontal="right" vertical="top" wrapText="1"/>
    </xf>
    <xf numFmtId="0" fontId="102" fillId="52" borderId="84" xfId="0" applyFont="1" applyFill="1" applyBorder="1" applyAlignment="1">
      <alignment horizontal="center" vertical="top" wrapText="1"/>
    </xf>
    <xf numFmtId="184" fontId="102" fillId="52" borderId="84" xfId="0" applyNumberFormat="1" applyFont="1" applyFill="1" applyBorder="1" applyAlignment="1">
      <alignment horizontal="right" vertical="top" wrapText="1"/>
    </xf>
    <xf numFmtId="4" fontId="102" fillId="52" borderId="84" xfId="0" applyNumberFormat="1" applyFont="1" applyFill="1" applyBorder="1" applyAlignment="1">
      <alignment horizontal="right" vertical="top" wrapText="1"/>
    </xf>
    <xf numFmtId="0" fontId="104" fillId="25" borderId="0" xfId="153" applyNumberFormat="1" applyFont="1" applyFill="1" applyBorder="1" applyAlignment="1">
      <alignment horizontal="center" vertical="center"/>
    </xf>
    <xf numFmtId="0" fontId="104" fillId="25" borderId="0" xfId="153" applyNumberFormat="1" applyFont="1" applyFill="1" applyBorder="1" applyAlignment="1">
      <alignment horizontal="left" vertical="center" wrapText="1"/>
    </xf>
    <xf numFmtId="0" fontId="104" fillId="0" borderId="0" xfId="153" applyNumberFormat="1" applyFont="1" applyBorder="1" applyAlignment="1">
      <alignment vertical="center"/>
    </xf>
    <xf numFmtId="165" fontId="104" fillId="25" borderId="0" xfId="154" applyFont="1" applyFill="1" applyBorder="1" applyAlignment="1">
      <alignment horizontal="center" vertical="center"/>
    </xf>
    <xf numFmtId="0" fontId="101" fillId="0" borderId="0" xfId="155"/>
    <xf numFmtId="2" fontId="30" fillId="26" borderId="12" xfId="4" applyNumberFormat="1" applyFont="1" applyFill="1" applyBorder="1" applyAlignment="1">
      <alignment horizontal="center" vertical="center"/>
    </xf>
    <xf numFmtId="0" fontId="30" fillId="46" borderId="45" xfId="4" applyFont="1" applyFill="1" applyBorder="1" applyAlignment="1">
      <alignment horizontal="center" vertical="center"/>
    </xf>
    <xf numFmtId="2" fontId="30" fillId="46" borderId="45" xfId="5" applyNumberFormat="1" applyFont="1" applyFill="1" applyBorder="1" applyAlignment="1">
      <alignment horizontal="center" vertical="center"/>
    </xf>
    <xf numFmtId="2" fontId="30" fillId="46" borderId="45" xfId="4" applyNumberFormat="1" applyFont="1" applyFill="1" applyBorder="1" applyAlignment="1">
      <alignment horizontal="center" vertical="center"/>
    </xf>
    <xf numFmtId="2" fontId="29" fillId="46" borderId="45" xfId="4" applyNumberFormat="1" applyFont="1" applyFill="1" applyBorder="1" applyAlignment="1">
      <alignment horizontal="center" vertical="center"/>
    </xf>
    <xf numFmtId="2" fontId="29" fillId="46" borderId="45" xfId="57" applyNumberFormat="1" applyFont="1" applyFill="1" applyBorder="1" applyAlignment="1">
      <alignment horizontal="center" vertical="center"/>
    </xf>
    <xf numFmtId="2" fontId="30" fillId="46" borderId="45" xfId="57" applyNumberFormat="1" applyFont="1" applyFill="1" applyBorder="1" applyAlignment="1">
      <alignment horizontal="center" vertical="center" wrapText="1"/>
    </xf>
    <xf numFmtId="2" fontId="30" fillId="46" borderId="45" xfId="57" applyNumberFormat="1" applyFont="1" applyFill="1" applyBorder="1" applyAlignment="1">
      <alignment horizontal="center" vertical="center"/>
    </xf>
    <xf numFmtId="4" fontId="29" fillId="46" borderId="45" xfId="57" applyNumberFormat="1" applyFont="1" applyFill="1" applyBorder="1" applyAlignment="1">
      <alignment horizontal="center" vertical="center"/>
    </xf>
    <xf numFmtId="165" fontId="30" fillId="46" borderId="12" xfId="57" applyFont="1" applyFill="1" applyBorder="1" applyAlignment="1">
      <alignment horizontal="center" vertical="center"/>
    </xf>
    <xf numFmtId="4" fontId="30" fillId="46" borderId="12" xfId="4" applyNumberFormat="1" applyFont="1" applyFill="1" applyBorder="1" applyAlignment="1">
      <alignment horizontal="center" vertical="center"/>
    </xf>
    <xf numFmtId="2" fontId="30" fillId="26" borderId="45" xfId="57" applyNumberFormat="1" applyFont="1" applyFill="1" applyBorder="1" applyAlignment="1">
      <alignment horizontal="center" vertical="center" wrapText="1"/>
    </xf>
    <xf numFmtId="2" fontId="29" fillId="26" borderId="45" xfId="57" applyNumberFormat="1" applyFont="1" applyFill="1" applyBorder="1" applyAlignment="1">
      <alignment horizontal="center" vertical="center"/>
    </xf>
    <xf numFmtId="2" fontId="30" fillId="26" borderId="45" xfId="57" applyNumberFormat="1" applyFont="1" applyFill="1" applyBorder="1" applyAlignment="1">
      <alignment horizontal="center" vertical="center"/>
    </xf>
    <xf numFmtId="49" fontId="30" fillId="46" borderId="81" xfId="152" applyNumberFormat="1" applyFont="1" applyFill="1" applyBorder="1" applyAlignment="1">
      <alignment horizontal="center" vertical="center"/>
    </xf>
    <xf numFmtId="49" fontId="30" fillId="46" borderId="82" xfId="152" applyNumberFormat="1" applyFont="1" applyFill="1" applyBorder="1" applyAlignment="1">
      <alignment horizontal="center" vertical="center"/>
    </xf>
    <xf numFmtId="49" fontId="30" fillId="46" borderId="83" xfId="152" applyNumberFormat="1" applyFont="1" applyFill="1" applyBorder="1" applyAlignment="1">
      <alignment horizontal="center" vertical="center"/>
    </xf>
    <xf numFmtId="0" fontId="30" fillId="46" borderId="45" xfId="152" applyFont="1" applyFill="1" applyBorder="1" applyAlignment="1">
      <alignment horizontal="left" vertical="center" wrapText="1"/>
    </xf>
    <xf numFmtId="2" fontId="29" fillId="25" borderId="8" xfId="152" applyNumberFormat="1" applyFont="1" applyFill="1" applyBorder="1" applyAlignment="1">
      <alignment horizontal="center" vertical="center"/>
    </xf>
    <xf numFmtId="2" fontId="29" fillId="25" borderId="45" xfId="152" applyNumberFormat="1" applyFont="1" applyFill="1" applyBorder="1" applyAlignment="1">
      <alignment horizontal="center" vertical="center"/>
    </xf>
    <xf numFmtId="2" fontId="29" fillId="25" borderId="12" xfId="152" applyNumberFormat="1" applyFont="1" applyFill="1" applyBorder="1" applyAlignment="1">
      <alignment horizontal="center" vertical="center"/>
    </xf>
    <xf numFmtId="0" fontId="30" fillId="26" borderId="45" xfId="152" applyFont="1" applyFill="1" applyBorder="1" applyAlignment="1">
      <alignment vertical="center" wrapText="1"/>
    </xf>
    <xf numFmtId="0" fontId="30" fillId="26" borderId="45" xfId="152" applyFont="1" applyFill="1" applyBorder="1" applyAlignment="1">
      <alignment vertical="center"/>
    </xf>
    <xf numFmtId="165" fontId="13" fillId="0" borderId="0" xfId="1" applyFont="1"/>
    <xf numFmtId="2" fontId="29" fillId="25" borderId="47" xfId="57" applyNumberFormat="1" applyFont="1" applyFill="1" applyBorder="1" applyAlignment="1">
      <alignment horizontal="center" vertical="center"/>
    </xf>
    <xf numFmtId="0" fontId="29" fillId="25" borderId="44" xfId="4" applyFont="1" applyFill="1" applyBorder="1" applyAlignment="1">
      <alignment vertical="center"/>
    </xf>
    <xf numFmtId="2" fontId="29" fillId="25" borderId="44" xfId="5" applyNumberFormat="1" applyFont="1" applyFill="1" applyBorder="1" applyAlignment="1">
      <alignment horizontal="center" vertical="center"/>
    </xf>
    <xf numFmtId="2" fontId="29" fillId="25" borderId="44" xfId="57" applyNumberFormat="1" applyFont="1" applyFill="1" applyBorder="1" applyAlignment="1">
      <alignment horizontal="center" vertical="center"/>
    </xf>
    <xf numFmtId="2" fontId="29" fillId="25" borderId="44" xfId="57" applyNumberFormat="1" applyFont="1" applyFill="1" applyBorder="1" applyAlignment="1">
      <alignment horizontal="center" vertical="center" wrapText="1"/>
    </xf>
    <xf numFmtId="165" fontId="29" fillId="25" borderId="41" xfId="57" applyFont="1" applyFill="1" applyBorder="1" applyAlignment="1">
      <alignment horizontal="center" vertical="center"/>
    </xf>
    <xf numFmtId="0" fontId="13" fillId="0" borderId="0" xfId="152" applyAlignment="1">
      <alignment horizontal="center"/>
    </xf>
    <xf numFmtId="4" fontId="29" fillId="0" borderId="0" xfId="57" applyNumberFormat="1" applyFont="1" applyFill="1" applyBorder="1" applyAlignment="1">
      <alignment horizontal="center" vertical="center"/>
    </xf>
    <xf numFmtId="0" fontId="105" fillId="0" borderId="0" xfId="152" applyFont="1"/>
    <xf numFmtId="0" fontId="30" fillId="25" borderId="47" xfId="152" applyFont="1" applyFill="1" applyBorder="1" applyAlignment="1">
      <alignment horizontal="center" vertical="center" wrapText="1"/>
    </xf>
    <xf numFmtId="2" fontId="30" fillId="25" borderId="44" xfId="57" applyNumberFormat="1" applyFont="1" applyFill="1" applyBorder="1" applyAlignment="1">
      <alignment horizontal="center" vertical="center" wrapText="1"/>
    </xf>
    <xf numFmtId="0" fontId="30" fillId="25" borderId="3" xfId="152" applyFont="1" applyFill="1" applyBorder="1" applyAlignment="1">
      <alignment horizontal="center" vertical="center" wrapText="1"/>
    </xf>
    <xf numFmtId="2" fontId="57" fillId="26" borderId="45" xfId="57" applyNumberFormat="1" applyFont="1" applyFill="1" applyBorder="1" applyAlignment="1">
      <alignment horizontal="center" vertical="center"/>
    </xf>
    <xf numFmtId="0" fontId="59" fillId="25" borderId="3" xfId="4" applyFont="1" applyFill="1" applyBorder="1" applyAlignment="1">
      <alignment horizontal="center" vertical="center" wrapText="1"/>
    </xf>
    <xf numFmtId="165" fontId="51" fillId="25" borderId="45" xfId="57" applyFont="1" applyFill="1" applyBorder="1" applyAlignment="1">
      <alignment horizontal="center" vertical="center"/>
    </xf>
    <xf numFmtId="0" fontId="11" fillId="0" borderId="0" xfId="152" applyFont="1"/>
    <xf numFmtId="0" fontId="29" fillId="25" borderId="3" xfId="4" applyFont="1" applyFill="1" applyBorder="1" applyAlignment="1">
      <alignment vertical="center" wrapText="1"/>
    </xf>
    <xf numFmtId="0" fontId="58" fillId="25" borderId="3" xfId="4" applyFont="1" applyFill="1" applyBorder="1" applyAlignment="1">
      <alignment horizontal="center" vertical="center" wrapText="1"/>
    </xf>
    <xf numFmtId="2" fontId="29" fillId="26" borderId="9" xfId="57" applyNumberFormat="1" applyFont="1" applyFill="1" applyBorder="1" applyAlignment="1">
      <alignment horizontal="center" vertical="center"/>
    </xf>
    <xf numFmtId="2" fontId="30" fillId="26" borderId="9" xfId="57" applyNumberFormat="1" applyFont="1" applyFill="1" applyBorder="1" applyAlignment="1">
      <alignment horizontal="center" vertical="center" wrapText="1"/>
    </xf>
    <xf numFmtId="2" fontId="30" fillId="26" borderId="9" xfId="57" applyNumberFormat="1" applyFont="1" applyFill="1" applyBorder="1" applyAlignment="1">
      <alignment vertical="center" wrapText="1"/>
    </xf>
    <xf numFmtId="165" fontId="30" fillId="26" borderId="12" xfId="4" applyNumberFormat="1" applyFont="1" applyFill="1" applyBorder="1" applyAlignment="1">
      <alignment horizontal="center" vertical="center"/>
    </xf>
    <xf numFmtId="165" fontId="29" fillId="25" borderId="0" xfId="1" applyFont="1" applyFill="1" applyBorder="1" applyAlignment="1">
      <alignment horizontal="left" vertical="center"/>
    </xf>
    <xf numFmtId="4" fontId="13" fillId="0" borderId="0" xfId="152" applyNumberFormat="1"/>
    <xf numFmtId="1" fontId="57" fillId="25" borderId="0" xfId="4" applyNumberFormat="1" applyFont="1" applyFill="1" applyAlignment="1">
      <alignment horizontal="center" vertical="center" shrinkToFit="1"/>
    </xf>
    <xf numFmtId="2" fontId="57" fillId="25" borderId="0" xfId="5" applyNumberFormat="1" applyFont="1" applyFill="1" applyBorder="1" applyAlignment="1">
      <alignment horizontal="center" vertical="center"/>
    </xf>
    <xf numFmtId="179" fontId="57" fillId="25" borderId="0" xfId="4" applyNumberFormat="1" applyFont="1" applyFill="1" applyAlignment="1">
      <alignment horizontal="center" vertical="center"/>
    </xf>
    <xf numFmtId="4" fontId="57" fillId="25" borderId="0" xfId="4" applyNumberFormat="1" applyFont="1" applyFill="1" applyAlignment="1">
      <alignment horizontal="center" vertical="center"/>
    </xf>
    <xf numFmtId="9" fontId="57" fillId="25" borderId="0" xfId="100" applyFont="1" applyFill="1" applyBorder="1" applyAlignment="1">
      <alignment horizontal="center" vertical="center"/>
    </xf>
    <xf numFmtId="165" fontId="30" fillId="25" borderId="45" xfId="57" applyFont="1" applyFill="1" applyBorder="1" applyAlignment="1">
      <alignment horizontal="left" vertical="center" wrapText="1"/>
    </xf>
    <xf numFmtId="165" fontId="30" fillId="25" borderId="49" xfId="57" applyFont="1" applyFill="1" applyBorder="1" applyAlignment="1">
      <alignment horizontal="center" vertical="center"/>
    </xf>
    <xf numFmtId="165" fontId="30" fillId="25" borderId="44" xfId="57" applyFont="1" applyFill="1" applyBorder="1" applyAlignment="1">
      <alignment horizontal="left" vertical="center" wrapText="1"/>
    </xf>
    <xf numFmtId="2" fontId="30" fillId="25" borderId="41" xfId="4" applyNumberFormat="1" applyFont="1" applyFill="1" applyBorder="1" applyAlignment="1">
      <alignment horizontal="center" vertical="center"/>
    </xf>
    <xf numFmtId="3" fontId="30" fillId="26" borderId="47" xfId="4" applyNumberFormat="1" applyFont="1" applyFill="1" applyBorder="1" applyAlignment="1">
      <alignment horizontal="right" vertical="center"/>
    </xf>
    <xf numFmtId="3" fontId="30" fillId="26" borderId="47" xfId="4" applyNumberFormat="1" applyFont="1" applyFill="1" applyBorder="1" applyAlignment="1">
      <alignment horizontal="center" vertical="center"/>
    </xf>
    <xf numFmtId="3" fontId="30" fillId="26" borderId="5" xfId="4" applyNumberFormat="1" applyFont="1" applyFill="1" applyBorder="1" applyAlignment="1">
      <alignment horizontal="right" vertical="center"/>
    </xf>
    <xf numFmtId="3" fontId="30" fillId="26" borderId="5" xfId="4" applyNumberFormat="1" applyFont="1" applyFill="1" applyBorder="1" applyAlignment="1">
      <alignment horizontal="center" vertical="center"/>
    </xf>
    <xf numFmtId="2" fontId="63" fillId="26" borderId="5" xfId="4" applyNumberFormat="1" applyFont="1" applyFill="1" applyBorder="1" applyAlignment="1">
      <alignment vertical="center"/>
    </xf>
    <xf numFmtId="0" fontId="30" fillId="26" borderId="6" xfId="4" applyFont="1" applyFill="1" applyBorder="1" applyAlignment="1">
      <alignment horizontal="center" vertical="center"/>
    </xf>
    <xf numFmtId="2" fontId="30" fillId="26" borderId="6" xfId="5" applyNumberFormat="1" applyFont="1" applyFill="1" applyBorder="1" applyAlignment="1">
      <alignment horizontal="center" vertical="center"/>
    </xf>
    <xf numFmtId="2" fontId="30" fillId="26" borderId="6" xfId="4" applyNumberFormat="1" applyFont="1" applyFill="1" applyBorder="1" applyAlignment="1">
      <alignment horizontal="center" vertical="center"/>
    </xf>
    <xf numFmtId="2" fontId="29" fillId="26" borderId="6" xfId="4" applyNumberFormat="1" applyFont="1" applyFill="1" applyBorder="1" applyAlignment="1">
      <alignment horizontal="center" vertical="center"/>
    </xf>
    <xf numFmtId="165" fontId="29" fillId="26" borderId="6" xfId="57" applyFont="1" applyFill="1" applyBorder="1" applyAlignment="1">
      <alignment vertical="center" wrapText="1"/>
    </xf>
    <xf numFmtId="2" fontId="30" fillId="26" borderId="6" xfId="57" applyNumberFormat="1" applyFont="1" applyFill="1" applyBorder="1" applyAlignment="1">
      <alignment horizontal="center" vertical="center" wrapText="1"/>
    </xf>
    <xf numFmtId="2" fontId="30" fillId="26" borderId="41" xfId="4" applyNumberFormat="1" applyFont="1" applyFill="1" applyBorder="1" applyAlignment="1">
      <alignment horizontal="center" vertical="center"/>
    </xf>
    <xf numFmtId="165" fontId="30" fillId="26" borderId="10" xfId="4" applyNumberFormat="1" applyFont="1" applyFill="1" applyBorder="1" applyAlignment="1">
      <alignment horizontal="center" vertical="center"/>
    </xf>
    <xf numFmtId="0" fontId="60" fillId="25" borderId="47" xfId="4" applyFont="1" applyFill="1" applyBorder="1" applyAlignment="1">
      <alignment vertical="center"/>
    </xf>
    <xf numFmtId="0" fontId="60" fillId="25" borderId="44" xfId="4" applyFont="1" applyFill="1" applyBorder="1" applyAlignment="1">
      <alignment vertical="center"/>
    </xf>
    <xf numFmtId="0" fontId="60" fillId="25" borderId="41" xfId="4" applyFont="1" applyFill="1" applyBorder="1" applyAlignment="1">
      <alignment vertical="center"/>
    </xf>
    <xf numFmtId="3" fontId="30" fillId="0" borderId="3" xfId="4" applyNumberFormat="1" applyFont="1" applyBorder="1" applyAlignment="1">
      <alignment horizontal="right" vertical="center"/>
    </xf>
    <xf numFmtId="3" fontId="30" fillId="0" borderId="3" xfId="4" applyNumberFormat="1" applyFont="1" applyBorder="1" applyAlignment="1">
      <alignment horizontal="center" vertical="center"/>
    </xf>
    <xf numFmtId="3" fontId="51" fillId="0" borderId="3" xfId="4" applyNumberFormat="1" applyFont="1" applyBorder="1" applyAlignment="1">
      <alignment horizontal="right" vertical="center"/>
    </xf>
    <xf numFmtId="3" fontId="51" fillId="0" borderId="3" xfId="4" applyNumberFormat="1" applyFont="1" applyBorder="1" applyAlignment="1">
      <alignment horizontal="center" vertical="center"/>
    </xf>
    <xf numFmtId="0" fontId="0" fillId="0" borderId="56" xfId="0" applyBorder="1" applyAlignment="1">
      <alignment horizontal="center" vertical="center"/>
    </xf>
    <xf numFmtId="4" fontId="0" fillId="0" borderId="58" xfId="0" applyNumberFormat="1" applyBorder="1" applyAlignment="1">
      <alignment horizontal="center" vertical="center"/>
    </xf>
    <xf numFmtId="4" fontId="0" fillId="0" borderId="58" xfId="0" applyNumberFormat="1" applyBorder="1" applyAlignment="1">
      <alignment horizontal="center" vertical="center" wrapText="1"/>
    </xf>
    <xf numFmtId="4" fontId="0" fillId="0" borderId="58" xfId="1" applyNumberFormat="1" applyFont="1" applyFill="1" applyBorder="1" applyAlignment="1">
      <alignment horizontal="center" vertical="center"/>
    </xf>
    <xf numFmtId="4" fontId="0" fillId="0" borderId="57" xfId="1" applyNumberFormat="1" applyFont="1" applyFill="1" applyBorder="1" applyAlignment="1">
      <alignment horizontal="right" vertical="center"/>
    </xf>
    <xf numFmtId="0" fontId="0" fillId="0" borderId="87" xfId="0" applyBorder="1" applyAlignment="1">
      <alignment horizontal="center" vertical="center"/>
    </xf>
    <xf numFmtId="4" fontId="0" fillId="0" borderId="88" xfId="1" applyNumberFormat="1" applyFont="1" applyFill="1" applyBorder="1" applyAlignment="1">
      <alignment horizontal="right" vertical="center"/>
    </xf>
    <xf numFmtId="0" fontId="0" fillId="0" borderId="89" xfId="0" applyBorder="1" applyAlignment="1">
      <alignment horizontal="center" vertical="center"/>
    </xf>
    <xf numFmtId="4" fontId="0" fillId="0" borderId="59" xfId="0" applyNumberFormat="1" applyBorder="1" applyAlignment="1">
      <alignment horizontal="center" vertical="center"/>
    </xf>
    <xf numFmtId="4" fontId="0" fillId="0" borderId="59" xfId="0" applyNumberFormat="1" applyBorder="1" applyAlignment="1">
      <alignment horizontal="center" vertical="center" wrapText="1"/>
    </xf>
    <xf numFmtId="4" fontId="0" fillId="0" borderId="59" xfId="1" applyNumberFormat="1" applyFont="1" applyFill="1" applyBorder="1" applyAlignment="1">
      <alignment horizontal="center" vertical="center"/>
    </xf>
    <xf numFmtId="4" fontId="29" fillId="25" borderId="53" xfId="1" applyNumberFormat="1" applyFont="1" applyFill="1" applyBorder="1" applyAlignment="1">
      <alignment horizontal="right" vertical="center"/>
    </xf>
    <xf numFmtId="0" fontId="65" fillId="25" borderId="87" xfId="0" applyFont="1" applyFill="1" applyBorder="1" applyAlignment="1">
      <alignment vertical="center"/>
    </xf>
    <xf numFmtId="0" fontId="62" fillId="25" borderId="0" xfId="0" applyFont="1" applyFill="1" applyAlignment="1">
      <alignment vertical="center"/>
    </xf>
    <xf numFmtId="0" fontId="30" fillId="25" borderId="87" xfId="0" applyFont="1" applyFill="1" applyBorder="1" applyAlignment="1">
      <alignment vertical="center"/>
    </xf>
    <xf numFmtId="4" fontId="30" fillId="25" borderId="87" xfId="0" applyNumberFormat="1" applyFont="1" applyFill="1" applyBorder="1" applyAlignment="1">
      <alignment vertical="center"/>
    </xf>
    <xf numFmtId="183" fontId="30" fillId="36" borderId="91" xfId="0" applyNumberFormat="1" applyFont="1" applyFill="1" applyBorder="1" applyAlignment="1">
      <alignment horizontal="center" vertical="center"/>
    </xf>
    <xf numFmtId="4" fontId="30" fillId="36" borderId="92" xfId="1" applyNumberFormat="1" applyFont="1" applyFill="1" applyBorder="1" applyAlignment="1">
      <alignment horizontal="right" vertical="center"/>
    </xf>
    <xf numFmtId="0" fontId="29" fillId="25" borderId="93" xfId="0" applyFont="1" applyFill="1" applyBorder="1" applyAlignment="1">
      <alignment horizontal="center" vertical="center"/>
    </xf>
    <xf numFmtId="4" fontId="29" fillId="25" borderId="94" xfId="1" applyNumberFormat="1" applyFont="1" applyFill="1" applyBorder="1" applyAlignment="1">
      <alignment horizontal="right" vertical="center"/>
    </xf>
    <xf numFmtId="4" fontId="30" fillId="26" borderId="94" xfId="1" applyNumberFormat="1" applyFont="1" applyFill="1" applyBorder="1" applyAlignment="1">
      <alignment horizontal="right" vertical="center"/>
    </xf>
    <xf numFmtId="0" fontId="29" fillId="25" borderId="95" xfId="0" applyFont="1" applyFill="1" applyBorder="1" applyAlignment="1">
      <alignment horizontal="center" vertical="center"/>
    </xf>
    <xf numFmtId="165" fontId="29" fillId="25" borderId="96" xfId="1" applyFont="1" applyFill="1" applyBorder="1" applyAlignment="1">
      <alignment horizontal="right" vertical="center"/>
    </xf>
    <xf numFmtId="175" fontId="30" fillId="36" borderId="91" xfId="0" applyNumberFormat="1" applyFont="1" applyFill="1" applyBorder="1" applyAlignment="1">
      <alignment horizontal="center" vertical="center"/>
    </xf>
    <xf numFmtId="0" fontId="30" fillId="26" borderId="93" xfId="0" applyFont="1" applyFill="1" applyBorder="1" applyAlignment="1">
      <alignment horizontal="center" vertical="center"/>
    </xf>
    <xf numFmtId="4" fontId="29" fillId="0" borderId="94" xfId="1" applyNumberFormat="1" applyFont="1" applyFill="1" applyBorder="1" applyAlignment="1">
      <alignment horizontal="right" vertical="center"/>
    </xf>
    <xf numFmtId="0" fontId="65" fillId="2" borderId="44" xfId="152" applyFont="1" applyFill="1" applyBorder="1" applyAlignment="1">
      <alignment horizontal="center" vertical="center"/>
    </xf>
    <xf numFmtId="0" fontId="29" fillId="25" borderId="0" xfId="152" applyFont="1" applyFill="1" applyAlignment="1">
      <alignment horizontal="center" vertical="center"/>
    </xf>
    <xf numFmtId="4" fontId="29" fillId="2" borderId="0" xfId="152" applyNumberFormat="1" applyFont="1" applyFill="1" applyAlignment="1">
      <alignment horizontal="center" vertical="center"/>
    </xf>
    <xf numFmtId="2" fontId="30" fillId="25" borderId="0" xfId="152" applyNumberFormat="1" applyFont="1" applyFill="1" applyAlignment="1">
      <alignment horizontal="center" vertical="center"/>
    </xf>
    <xf numFmtId="2" fontId="30" fillId="25" borderId="5" xfId="152" applyNumberFormat="1" applyFont="1" applyFill="1" applyBorder="1" applyAlignment="1">
      <alignment vertical="center"/>
    </xf>
    <xf numFmtId="2" fontId="30" fillId="25" borderId="5" xfId="152" applyNumberFormat="1" applyFont="1" applyFill="1" applyBorder="1" applyAlignment="1">
      <alignment horizontal="center" vertical="center"/>
    </xf>
    <xf numFmtId="0" fontId="29" fillId="25" borderId="6" xfId="152" applyFont="1" applyFill="1" applyBorder="1" applyAlignment="1">
      <alignment horizontal="center" vertical="center"/>
    </xf>
    <xf numFmtId="2" fontId="30" fillId="25" borderId="6" xfId="152" applyNumberFormat="1" applyFont="1" applyFill="1" applyBorder="1" applyAlignment="1">
      <alignment horizontal="center" vertical="center"/>
    </xf>
    <xf numFmtId="4" fontId="29" fillId="25" borderId="6" xfId="152" applyNumberFormat="1" applyFont="1" applyFill="1" applyBorder="1" applyAlignment="1">
      <alignment horizontal="center" vertical="center"/>
    </xf>
    <xf numFmtId="4" fontId="64" fillId="53" borderId="97" xfId="1" applyNumberFormat="1" applyFont="1" applyFill="1" applyBorder="1" applyAlignment="1">
      <alignment horizontal="right" vertical="center"/>
    </xf>
    <xf numFmtId="4" fontId="64" fillId="53" borderId="98" xfId="1" applyNumberFormat="1" applyFont="1" applyFill="1" applyBorder="1" applyAlignment="1">
      <alignment horizontal="right" vertical="center"/>
    </xf>
    <xf numFmtId="0" fontId="80" fillId="25" borderId="5" xfId="4" applyFont="1" applyFill="1" applyBorder="1" applyAlignment="1">
      <alignment vertical="center" shrinkToFit="1"/>
    </xf>
    <xf numFmtId="0" fontId="80" fillId="25" borderId="6" xfId="4" applyFont="1" applyFill="1" applyBorder="1" applyAlignment="1">
      <alignment vertical="center" shrinkToFit="1"/>
    </xf>
    <xf numFmtId="0" fontId="80" fillId="25" borderId="7" xfId="4" applyFont="1" applyFill="1" applyBorder="1" applyAlignment="1">
      <alignment vertical="center" shrinkToFit="1"/>
    </xf>
    <xf numFmtId="0" fontId="10" fillId="0" borderId="0" xfId="152" applyFont="1"/>
    <xf numFmtId="43" fontId="100" fillId="0" borderId="0" xfId="152" applyNumberFormat="1" applyFont="1"/>
    <xf numFmtId="0" fontId="30" fillId="42" borderId="0" xfId="152" applyFont="1" applyFill="1" applyAlignment="1">
      <alignment horizontal="center" vertical="center" wrapText="1"/>
    </xf>
    <xf numFmtId="2" fontId="29" fillId="42" borderId="0" xfId="57" applyNumberFormat="1" applyFont="1" applyFill="1" applyBorder="1" applyAlignment="1">
      <alignment horizontal="center" vertical="center" wrapText="1"/>
    </xf>
    <xf numFmtId="2" fontId="29" fillId="42" borderId="0" xfId="57" applyNumberFormat="1" applyFont="1" applyFill="1" applyBorder="1" applyAlignment="1">
      <alignment horizontal="center" vertical="center"/>
    </xf>
    <xf numFmtId="165" fontId="30" fillId="42" borderId="4" xfId="57" applyFont="1" applyFill="1" applyBorder="1" applyAlignment="1">
      <alignment horizontal="center" vertical="center"/>
    </xf>
    <xf numFmtId="0" fontId="29" fillId="42" borderId="3" xfId="152" applyFont="1" applyFill="1" applyBorder="1" applyAlignment="1">
      <alignment horizontal="center" vertical="center" wrapText="1"/>
    </xf>
    <xf numFmtId="0" fontId="29" fillId="0" borderId="3" xfId="152" applyFont="1" applyBorder="1" applyAlignment="1">
      <alignment horizontal="center" vertical="center" wrapText="1"/>
    </xf>
    <xf numFmtId="2" fontId="51" fillId="25" borderId="45" xfId="57" applyNumberFormat="1" applyFont="1" applyFill="1" applyBorder="1" applyAlignment="1">
      <alignment horizontal="center" vertical="center"/>
    </xf>
    <xf numFmtId="0" fontId="9" fillId="0" borderId="0" xfId="152" applyFont="1"/>
    <xf numFmtId="2" fontId="57" fillId="25" borderId="44" xfId="57" applyNumberFormat="1" applyFont="1" applyFill="1" applyBorder="1" applyAlignment="1">
      <alignment horizontal="center" vertical="center"/>
    </xf>
    <xf numFmtId="4" fontId="50" fillId="48" borderId="0" xfId="57" applyNumberFormat="1" applyFont="1" applyFill="1" applyBorder="1" applyAlignment="1">
      <alignment horizontal="center" vertical="center" wrapText="1"/>
    </xf>
    <xf numFmtId="2" fontId="50" fillId="48" borderId="0" xfId="57" applyNumberFormat="1" applyFont="1" applyFill="1" applyBorder="1" applyAlignment="1">
      <alignment horizontal="center" vertical="center"/>
    </xf>
    <xf numFmtId="2" fontId="51" fillId="25" borderId="45" xfId="4" applyNumberFormat="1" applyFont="1" applyFill="1" applyBorder="1" applyAlignment="1">
      <alignment horizontal="center" vertical="center"/>
    </xf>
    <xf numFmtId="2" fontId="30" fillId="26" borderId="9" xfId="4" applyNumberFormat="1" applyFont="1" applyFill="1" applyBorder="1" applyAlignment="1">
      <alignment horizontal="center" vertical="center" wrapText="1"/>
    </xf>
    <xf numFmtId="4" fontId="57" fillId="25" borderId="4" xfId="4" applyNumberFormat="1" applyFont="1" applyFill="1" applyBorder="1" applyAlignment="1">
      <alignment horizontal="center" vertical="center"/>
    </xf>
    <xf numFmtId="1" fontId="51" fillId="25" borderId="45" xfId="4" applyNumberFormat="1" applyFont="1" applyFill="1" applyBorder="1" applyAlignment="1">
      <alignment horizontal="center" vertical="center"/>
    </xf>
    <xf numFmtId="2" fontId="51" fillId="25" borderId="45" xfId="5" applyNumberFormat="1" applyFont="1" applyFill="1" applyBorder="1" applyAlignment="1">
      <alignment horizontal="center" vertical="center"/>
    </xf>
    <xf numFmtId="4" fontId="51" fillId="25" borderId="45" xfId="57" applyNumberFormat="1" applyFont="1" applyFill="1" applyBorder="1" applyAlignment="1">
      <alignment horizontal="center" vertical="center"/>
    </xf>
    <xf numFmtId="0" fontId="8" fillId="0" borderId="0" xfId="152" applyFont="1"/>
    <xf numFmtId="3" fontId="51" fillId="25" borderId="3" xfId="4" applyNumberFormat="1" applyFont="1" applyFill="1" applyBorder="1" applyAlignment="1">
      <alignment horizontal="right" vertical="center"/>
    </xf>
    <xf numFmtId="3" fontId="51" fillId="25" borderId="3" xfId="4" applyNumberFormat="1" applyFont="1" applyFill="1" applyBorder="1" applyAlignment="1">
      <alignment horizontal="center" vertical="center"/>
    </xf>
    <xf numFmtId="2" fontId="51" fillId="25" borderId="0" xfId="57" applyNumberFormat="1" applyFont="1" applyFill="1" applyBorder="1" applyAlignment="1">
      <alignment horizontal="center" vertical="center"/>
    </xf>
    <xf numFmtId="2" fontId="30" fillId="26" borderId="8" xfId="4" applyNumberFormat="1" applyFont="1" applyFill="1" applyBorder="1" applyAlignment="1">
      <alignment vertical="center"/>
    </xf>
    <xf numFmtId="165" fontId="30" fillId="26" borderId="9" xfId="57" applyFont="1" applyFill="1" applyBorder="1" applyAlignment="1">
      <alignment horizontal="center" vertical="center" wrapText="1"/>
    </xf>
    <xf numFmtId="0" fontId="30" fillId="26" borderId="9" xfId="152" applyFont="1" applyFill="1" applyBorder="1" applyAlignment="1">
      <alignment horizontal="center" vertical="center" wrapText="1"/>
    </xf>
    <xf numFmtId="0" fontId="106" fillId="0" borderId="30" xfId="0" applyFont="1" applyBorder="1" applyAlignment="1">
      <alignment vertical="top" wrapText="1"/>
    </xf>
    <xf numFmtId="0" fontId="106" fillId="0" borderId="32" xfId="0" applyFont="1" applyBorder="1" applyAlignment="1">
      <alignment vertical="top" wrapText="1"/>
    </xf>
    <xf numFmtId="0" fontId="106" fillId="54" borderId="30" xfId="0" applyFont="1" applyFill="1" applyBorder="1" applyAlignment="1">
      <alignment horizontal="left" wrapText="1"/>
    </xf>
    <xf numFmtId="0" fontId="106" fillId="54" borderId="30" xfId="0" applyFont="1" applyFill="1" applyBorder="1" applyAlignment="1">
      <alignment horizontal="center" wrapText="1"/>
    </xf>
    <xf numFmtId="0" fontId="77" fillId="0" borderId="0" xfId="0" applyFont="1" applyAlignment="1">
      <alignment horizontal="left" vertical="center"/>
    </xf>
    <xf numFmtId="0" fontId="50" fillId="0" borderId="0" xfId="0" applyFont="1" applyAlignment="1">
      <alignment horizontal="center" vertical="center"/>
    </xf>
    <xf numFmtId="174" fontId="50" fillId="0" borderId="0" xfId="0" applyNumberFormat="1" applyFont="1" applyAlignment="1">
      <alignment horizontal="left" vertical="center"/>
    </xf>
    <xf numFmtId="0" fontId="50" fillId="0" borderId="0" xfId="0" applyFont="1" applyAlignment="1">
      <alignment horizontal="left" vertical="center"/>
    </xf>
    <xf numFmtId="174" fontId="50" fillId="0" borderId="0" xfId="0" applyNumberFormat="1" applyFont="1" applyAlignment="1">
      <alignment horizontal="center" vertical="center"/>
    </xf>
    <xf numFmtId="0" fontId="77" fillId="33" borderId="30" xfId="0" applyFont="1" applyFill="1" applyBorder="1" applyAlignment="1">
      <alignment horizontal="center" vertical="center" wrapText="1"/>
    </xf>
    <xf numFmtId="172" fontId="50" fillId="0" borderId="30" xfId="0" applyNumberFormat="1" applyFont="1" applyBorder="1" applyAlignment="1">
      <alignment horizontal="center" vertical="center" wrapText="1"/>
    </xf>
    <xf numFmtId="172" fontId="50" fillId="0" borderId="30" xfId="0" applyNumberFormat="1" applyFont="1" applyBorder="1" applyAlignment="1">
      <alignment horizontal="left" vertical="center" wrapText="1"/>
    </xf>
    <xf numFmtId="4" fontId="50" fillId="0" borderId="30" xfId="0" applyNumberFormat="1" applyFont="1" applyBorder="1" applyAlignment="1">
      <alignment horizontal="center" vertical="center" wrapText="1"/>
    </xf>
    <xf numFmtId="183" fontId="29" fillId="0" borderId="93" xfId="0" applyNumberFormat="1" applyFont="1" applyBorder="1" applyAlignment="1">
      <alignment horizontal="center" vertical="center"/>
    </xf>
    <xf numFmtId="49" fontId="30" fillId="26" borderId="52" xfId="0" applyNumberFormat="1" applyFont="1" applyFill="1" applyBorder="1" applyAlignment="1">
      <alignment horizontal="center" vertical="center"/>
    </xf>
    <xf numFmtId="0" fontId="30" fillId="26" borderId="52" xfId="152" applyFont="1" applyFill="1" applyBorder="1" applyAlignment="1">
      <alignment horizontal="center" vertical="center"/>
    </xf>
    <xf numFmtId="49" fontId="30" fillId="26" borderId="52" xfId="152" applyNumberFormat="1" applyFont="1" applyFill="1" applyBorder="1" applyAlignment="1">
      <alignment horizontal="center" vertical="center"/>
    </xf>
    <xf numFmtId="2" fontId="30" fillId="26" borderId="44" xfId="57" applyNumberFormat="1" applyFont="1" applyFill="1" applyBorder="1" applyAlignment="1">
      <alignment horizontal="center" vertical="center"/>
    </xf>
    <xf numFmtId="2" fontId="29" fillId="25" borderId="47" xfId="57" applyNumberFormat="1" applyFont="1" applyFill="1" applyBorder="1" applyAlignment="1">
      <alignment horizontal="left" vertical="center"/>
    </xf>
    <xf numFmtId="2" fontId="29" fillId="25" borderId="47" xfId="57" applyNumberFormat="1" applyFont="1" applyFill="1" applyBorder="1" applyAlignment="1">
      <alignment horizontal="left" vertical="center" wrapText="1"/>
    </xf>
    <xf numFmtId="2" fontId="29" fillId="0" borderId="44" xfId="57" applyNumberFormat="1" applyFont="1" applyFill="1" applyBorder="1" applyAlignment="1">
      <alignment horizontal="center" vertical="center"/>
    </xf>
    <xf numFmtId="165" fontId="29" fillId="0" borderId="41" xfId="57" applyFont="1" applyFill="1" applyBorder="1" applyAlignment="1">
      <alignment horizontal="center" vertical="center"/>
    </xf>
    <xf numFmtId="0" fontId="30" fillId="26" borderId="100" xfId="0" applyFont="1" applyFill="1" applyBorder="1" applyAlignment="1">
      <alignment horizontal="center" vertical="center"/>
    </xf>
    <xf numFmtId="49" fontId="30" fillId="26" borderId="101" xfId="0" applyNumberFormat="1" applyFont="1" applyFill="1" applyBorder="1" applyAlignment="1">
      <alignment horizontal="center" vertical="center"/>
    </xf>
    <xf numFmtId="0" fontId="30" fillId="26" borderId="101" xfId="0" applyFont="1" applyFill="1" applyBorder="1" applyAlignment="1">
      <alignment horizontal="center" vertical="center"/>
    </xf>
    <xf numFmtId="0" fontId="30" fillId="26" borderId="101" xfId="0" applyFont="1" applyFill="1" applyBorder="1" applyAlignment="1">
      <alignment horizontal="left" vertical="center" wrapText="1"/>
    </xf>
    <xf numFmtId="4" fontId="29" fillId="26" borderId="101" xfId="1" applyNumberFormat="1" applyFont="1" applyFill="1" applyBorder="1" applyAlignment="1">
      <alignment horizontal="right" vertical="center"/>
    </xf>
    <xf numFmtId="4" fontId="30" fillId="26" borderId="102" xfId="1" applyNumberFormat="1" applyFont="1" applyFill="1" applyBorder="1" applyAlignment="1">
      <alignment horizontal="right" vertical="center"/>
    </xf>
    <xf numFmtId="2" fontId="29" fillId="25" borderId="44" xfId="4" applyNumberFormat="1" applyFont="1" applyFill="1" applyBorder="1" applyAlignment="1">
      <alignment horizontal="center" vertical="center" wrapText="1"/>
    </xf>
    <xf numFmtId="2" fontId="30" fillId="0" borderId="44" xfId="57" applyNumberFormat="1" applyFont="1" applyFill="1" applyBorder="1" applyAlignment="1">
      <alignment horizontal="center" vertical="center"/>
    </xf>
    <xf numFmtId="0" fontId="29" fillId="0" borderId="11" xfId="80" applyBorder="1" applyAlignment="1">
      <alignment horizontal="center" vertical="center" wrapText="1"/>
    </xf>
    <xf numFmtId="0" fontId="29" fillId="0" borderId="53" xfId="0" applyFont="1" applyBorder="1" applyAlignment="1">
      <alignment horizontal="center" vertical="center" wrapText="1"/>
    </xf>
    <xf numFmtId="0" fontId="7" fillId="0" borderId="0" xfId="152" applyFont="1"/>
    <xf numFmtId="2" fontId="29" fillId="25" borderId="0" xfId="4" applyNumberFormat="1" applyFont="1" applyFill="1" applyAlignment="1">
      <alignment vertical="center"/>
    </xf>
    <xf numFmtId="0" fontId="7" fillId="0" borderId="0" xfId="152" applyFont="1" applyAlignment="1">
      <alignment horizontal="center"/>
    </xf>
    <xf numFmtId="0" fontId="0" fillId="0" borderId="0" xfId="0" applyAlignment="1">
      <alignment horizontal="center"/>
    </xf>
    <xf numFmtId="2" fontId="29" fillId="0" borderId="0" xfId="4" applyNumberFormat="1" applyFont="1" applyAlignment="1">
      <alignment horizontal="center" vertical="center"/>
    </xf>
    <xf numFmtId="2" fontId="29" fillId="0" borderId="0" xfId="57" applyNumberFormat="1" applyFont="1" applyFill="1" applyBorder="1" applyAlignment="1">
      <alignment horizontal="center" vertical="center"/>
    </xf>
    <xf numFmtId="2" fontId="29" fillId="0" borderId="3" xfId="4" applyNumberFormat="1" applyFont="1" applyBorder="1" applyAlignment="1">
      <alignment vertical="center"/>
    </xf>
    <xf numFmtId="0" fontId="29" fillId="0" borderId="0" xfId="0" applyFont="1" applyAlignment="1">
      <alignment horizontal="center"/>
    </xf>
    <xf numFmtId="0" fontId="77" fillId="25" borderId="8" xfId="4" applyFont="1" applyFill="1" applyBorder="1" applyAlignment="1">
      <alignment vertical="center"/>
    </xf>
    <xf numFmtId="2" fontId="30" fillId="26" borderId="11" xfId="4" applyNumberFormat="1" applyFont="1" applyFill="1" applyBorder="1" applyAlignment="1">
      <alignment horizontal="center" vertical="center"/>
    </xf>
    <xf numFmtId="165" fontId="98" fillId="0" borderId="10" xfId="1" applyFont="1" applyBorder="1" applyAlignment="1">
      <alignment horizontal="center" vertical="center" wrapText="1"/>
    </xf>
    <xf numFmtId="0" fontId="108" fillId="55" borderId="75" xfId="0" applyFont="1" applyFill="1" applyBorder="1" applyAlignment="1">
      <alignment horizontal="center" vertical="center"/>
    </xf>
    <xf numFmtId="0" fontId="98" fillId="0" borderId="10" xfId="148" applyFont="1" applyBorder="1" applyAlignment="1">
      <alignment horizontal="left" vertical="center" wrapText="1"/>
    </xf>
    <xf numFmtId="2" fontId="30" fillId="36" borderId="12" xfId="4" applyNumberFormat="1" applyFont="1" applyFill="1" applyBorder="1" applyAlignment="1">
      <alignment horizontal="center" vertical="center"/>
    </xf>
    <xf numFmtId="0" fontId="29" fillId="25" borderId="29" xfId="0" applyFont="1" applyFill="1" applyBorder="1" applyAlignment="1">
      <alignment horizontal="center" vertical="center" wrapText="1"/>
    </xf>
    <xf numFmtId="3" fontId="50" fillId="0" borderId="3" xfId="4" applyNumberFormat="1" applyFont="1" applyBorder="1" applyAlignment="1">
      <alignment horizontal="right" vertical="center"/>
    </xf>
    <xf numFmtId="3" fontId="50" fillId="0" borderId="3" xfId="4" applyNumberFormat="1" applyFont="1" applyBorder="1" applyAlignment="1">
      <alignment horizontal="center" vertical="center"/>
    </xf>
    <xf numFmtId="3" fontId="29" fillId="0" borderId="3" xfId="4" applyNumberFormat="1" applyFont="1" applyBorder="1" applyAlignment="1">
      <alignment horizontal="right" vertical="center"/>
    </xf>
    <xf numFmtId="3" fontId="29" fillId="0" borderId="3" xfId="4" applyNumberFormat="1" applyFont="1" applyBorder="1" applyAlignment="1">
      <alignment horizontal="center" vertical="center"/>
    </xf>
    <xf numFmtId="3" fontId="29" fillId="0" borderId="5" xfId="4" applyNumberFormat="1" applyFont="1" applyBorder="1" applyAlignment="1">
      <alignment horizontal="right" vertical="center"/>
    </xf>
    <xf numFmtId="3" fontId="29" fillId="0" borderId="5" xfId="4" applyNumberFormat="1" applyFont="1" applyBorder="1" applyAlignment="1">
      <alignment horizontal="center" vertical="center"/>
    </xf>
    <xf numFmtId="165" fontId="30" fillId="25" borderId="3" xfId="57" applyFont="1" applyFill="1" applyBorder="1" applyAlignment="1">
      <alignment vertical="center"/>
    </xf>
    <xf numFmtId="165" fontId="30" fillId="25" borderId="5" xfId="57" applyFont="1" applyFill="1" applyBorder="1" applyAlignment="1">
      <alignment horizontal="left" vertical="center" wrapText="1"/>
    </xf>
    <xf numFmtId="1" fontId="30" fillId="25" borderId="6" xfId="4" applyNumberFormat="1" applyFont="1" applyFill="1" applyBorder="1" applyAlignment="1">
      <alignment horizontal="center" vertical="center"/>
    </xf>
    <xf numFmtId="2" fontId="30" fillId="25" borderId="6" xfId="5" applyNumberFormat="1" applyFont="1" applyFill="1" applyBorder="1" applyAlignment="1">
      <alignment horizontal="center" vertical="center"/>
    </xf>
    <xf numFmtId="2" fontId="30" fillId="25" borderId="6" xfId="4" applyNumberFormat="1" applyFont="1" applyFill="1" applyBorder="1" applyAlignment="1">
      <alignment horizontal="center" vertical="center"/>
    </xf>
    <xf numFmtId="2" fontId="30" fillId="25" borderId="6" xfId="57" applyNumberFormat="1" applyFont="1" applyFill="1" applyBorder="1" applyAlignment="1">
      <alignment horizontal="center" vertical="center"/>
    </xf>
    <xf numFmtId="165" fontId="30" fillId="25" borderId="6" xfId="57" applyFont="1" applyFill="1" applyBorder="1" applyAlignment="1">
      <alignment horizontal="center" vertical="center"/>
    </xf>
    <xf numFmtId="165" fontId="30" fillId="25" borderId="7" xfId="57" applyFont="1" applyFill="1" applyBorder="1" applyAlignment="1">
      <alignment horizontal="center" vertical="center"/>
    </xf>
    <xf numFmtId="2" fontId="30" fillId="25" borderId="7" xfId="4" applyNumberFormat="1" applyFont="1" applyFill="1" applyBorder="1" applyAlignment="1">
      <alignment horizontal="center" vertical="center"/>
    </xf>
    <xf numFmtId="165" fontId="109" fillId="25" borderId="41" xfId="57" applyFont="1" applyFill="1" applyBorder="1" applyAlignment="1">
      <alignment horizontal="center" vertical="center"/>
    </xf>
    <xf numFmtId="10" fontId="55" fillId="25" borderId="0" xfId="1" applyNumberFormat="1" applyFont="1" applyFill="1" applyBorder="1" applyAlignment="1">
      <alignment horizontal="center" vertical="center" wrapText="1"/>
    </xf>
    <xf numFmtId="4" fontId="30" fillId="36" borderId="52" xfId="0" applyNumberFormat="1" applyFont="1" applyFill="1" applyBorder="1" applyAlignment="1">
      <alignment horizontal="center" vertical="center"/>
    </xf>
    <xf numFmtId="4" fontId="29" fillId="26" borderId="51" xfId="0" applyNumberFormat="1" applyFont="1" applyFill="1" applyBorder="1" applyAlignment="1">
      <alignment horizontal="center" vertical="center"/>
    </xf>
    <xf numFmtId="4" fontId="29" fillId="25" borderId="54" xfId="0" applyNumberFormat="1" applyFont="1" applyFill="1" applyBorder="1" applyAlignment="1">
      <alignment horizontal="center" vertical="center"/>
    </xf>
    <xf numFmtId="4" fontId="30" fillId="26" borderId="51" xfId="0" applyNumberFormat="1" applyFont="1" applyFill="1" applyBorder="1" applyAlignment="1">
      <alignment horizontal="center" vertical="center"/>
    </xf>
    <xf numFmtId="4" fontId="29" fillId="0" borderId="51" xfId="0" applyNumberFormat="1" applyFont="1" applyBorder="1" applyAlignment="1">
      <alignment horizontal="center" vertical="center"/>
    </xf>
    <xf numFmtId="4" fontId="29" fillId="25" borderId="51" xfId="0" applyNumberFormat="1" applyFont="1" applyFill="1" applyBorder="1" applyAlignment="1">
      <alignment horizontal="center" vertical="center"/>
    </xf>
    <xf numFmtId="4" fontId="30" fillId="26" borderId="101" xfId="0" applyNumberFormat="1" applyFont="1" applyFill="1" applyBorder="1" applyAlignment="1">
      <alignment horizontal="center" vertical="center"/>
    </xf>
    <xf numFmtId="3" fontId="30" fillId="36" borderId="8" xfId="4" applyNumberFormat="1" applyFont="1" applyFill="1" applyBorder="1" applyAlignment="1">
      <alignment horizontal="center" vertical="center"/>
    </xf>
    <xf numFmtId="0" fontId="30" fillId="36" borderId="45" xfId="152" applyFont="1" applyFill="1" applyBorder="1" applyAlignment="1">
      <alignment vertical="center"/>
    </xf>
    <xf numFmtId="0" fontId="30" fillId="36" borderId="45" xfId="152" applyFont="1" applyFill="1" applyBorder="1" applyAlignment="1">
      <alignment vertical="center" wrapText="1"/>
    </xf>
    <xf numFmtId="3" fontId="30" fillId="46" borderId="8" xfId="4" applyNumberFormat="1" applyFont="1" applyFill="1" applyBorder="1" applyAlignment="1">
      <alignment horizontal="center" vertical="center"/>
    </xf>
    <xf numFmtId="0" fontId="30" fillId="46" borderId="45" xfId="152" applyFont="1" applyFill="1" applyBorder="1" applyAlignment="1">
      <alignment vertical="center"/>
    </xf>
    <xf numFmtId="0" fontId="30" fillId="46" borderId="45" xfId="152" applyFont="1" applyFill="1" applyBorder="1" applyAlignment="1">
      <alignment vertical="center" wrapText="1"/>
    </xf>
    <xf numFmtId="2" fontId="30" fillId="46" borderId="12" xfId="4" applyNumberFormat="1" applyFont="1" applyFill="1" applyBorder="1" applyAlignment="1">
      <alignment horizontal="center" vertical="center"/>
    </xf>
    <xf numFmtId="49" fontId="30" fillId="26" borderId="80" xfId="152" applyNumberFormat="1" applyFont="1" applyFill="1" applyBorder="1" applyAlignment="1">
      <alignment horizontal="center" vertical="center"/>
    </xf>
    <xf numFmtId="165" fontId="29" fillId="25" borderId="0" xfId="57" applyFont="1" applyFill="1" applyBorder="1" applyAlignment="1">
      <alignment horizontal="center" vertical="center"/>
    </xf>
    <xf numFmtId="2" fontId="57" fillId="0" borderId="0" xfId="57" applyNumberFormat="1" applyFont="1" applyFill="1" applyBorder="1" applyAlignment="1">
      <alignment horizontal="center" vertical="center"/>
    </xf>
    <xf numFmtId="165" fontId="30" fillId="26" borderId="0" xfId="57" applyFont="1" applyFill="1" applyBorder="1" applyAlignment="1">
      <alignment horizontal="center" vertical="center"/>
    </xf>
    <xf numFmtId="2" fontId="29" fillId="25" borderId="0" xfId="4" applyNumberFormat="1" applyFont="1" applyFill="1" applyAlignment="1">
      <alignment horizontal="center" vertical="center" wrapText="1"/>
    </xf>
    <xf numFmtId="2" fontId="29" fillId="25" borderId="0" xfId="4" applyNumberFormat="1" applyFont="1" applyFill="1" applyAlignment="1">
      <alignment horizontal="left" vertical="center" wrapText="1"/>
    </xf>
    <xf numFmtId="2" fontId="29" fillId="25" borderId="0" xfId="57" applyNumberFormat="1" applyFont="1" applyFill="1" applyBorder="1" applyAlignment="1">
      <alignment horizontal="left" vertical="center"/>
    </xf>
    <xf numFmtId="1" fontId="29" fillId="25" borderId="0" xfId="57" applyNumberFormat="1" applyFont="1" applyFill="1" applyBorder="1" applyAlignment="1">
      <alignment horizontal="center" vertical="center" wrapText="1"/>
    </xf>
    <xf numFmtId="1" fontId="30" fillId="25" borderId="0" xfId="57" applyNumberFormat="1" applyFont="1" applyFill="1" applyBorder="1" applyAlignment="1">
      <alignment horizontal="center" vertical="center" wrapText="1"/>
    </xf>
    <xf numFmtId="2" fontId="29" fillId="25" borderId="29" xfId="83" applyNumberFormat="1" applyFill="1" applyBorder="1" applyAlignment="1">
      <alignment horizontal="center" vertical="center" wrapText="1"/>
    </xf>
    <xf numFmtId="3" fontId="29" fillId="0" borderId="29" xfId="4" applyNumberFormat="1" applyFont="1" applyBorder="1" applyAlignment="1">
      <alignment horizontal="center" vertical="center"/>
    </xf>
    <xf numFmtId="3" fontId="30" fillId="0" borderId="8" xfId="4" applyNumberFormat="1" applyFont="1" applyBorder="1" applyAlignment="1">
      <alignment horizontal="center" vertical="center"/>
    </xf>
    <xf numFmtId="3" fontId="57" fillId="0" borderId="3" xfId="4" applyNumberFormat="1" applyFont="1" applyBorder="1" applyAlignment="1">
      <alignment horizontal="right" vertical="center"/>
    </xf>
    <xf numFmtId="3" fontId="57" fillId="0" borderId="3" xfId="4" applyNumberFormat="1" applyFont="1" applyBorder="1" applyAlignment="1">
      <alignment horizontal="center" vertical="center"/>
    </xf>
    <xf numFmtId="4" fontId="57" fillId="25" borderId="46" xfId="4" applyNumberFormat="1" applyFont="1" applyFill="1" applyBorder="1" applyAlignment="1">
      <alignment horizontal="center" vertical="center"/>
    </xf>
    <xf numFmtId="4" fontId="57" fillId="25" borderId="29" xfId="4" applyNumberFormat="1" applyFont="1" applyFill="1" applyBorder="1" applyAlignment="1">
      <alignment horizontal="center" vertical="center"/>
    </xf>
    <xf numFmtId="2" fontId="30" fillId="36" borderId="29" xfId="4" applyNumberFormat="1" applyFont="1" applyFill="1" applyBorder="1" applyAlignment="1">
      <alignment horizontal="center" vertical="center"/>
    </xf>
    <xf numFmtId="0" fontId="13" fillId="0" borderId="3" xfId="152" applyBorder="1" applyAlignment="1">
      <alignment horizontal="center"/>
    </xf>
    <xf numFmtId="49" fontId="30" fillId="46" borderId="52" xfId="152" applyNumberFormat="1" applyFont="1" applyFill="1" applyBorder="1" applyAlignment="1">
      <alignment horizontal="center" vertical="center"/>
    </xf>
    <xf numFmtId="0" fontId="30" fillId="46" borderId="52" xfId="152" applyFont="1" applyFill="1" applyBorder="1" applyAlignment="1">
      <alignment horizontal="center" vertical="center"/>
    </xf>
    <xf numFmtId="0" fontId="30" fillId="46" borderId="80" xfId="152" applyFont="1" applyFill="1" applyBorder="1" applyAlignment="1">
      <alignment horizontal="left" vertical="center" wrapText="1"/>
    </xf>
    <xf numFmtId="0" fontId="30" fillId="46" borderId="6" xfId="4" applyFont="1" applyFill="1" applyBorder="1" applyAlignment="1">
      <alignment horizontal="center" vertical="center"/>
    </xf>
    <xf numFmtId="2" fontId="29" fillId="46" borderId="6" xfId="57" applyNumberFormat="1" applyFont="1" applyFill="1" applyBorder="1" applyAlignment="1">
      <alignment horizontal="center" vertical="center"/>
    </xf>
    <xf numFmtId="2" fontId="29" fillId="46" borderId="6" xfId="4" applyNumberFormat="1" applyFont="1" applyFill="1" applyBorder="1" applyAlignment="1">
      <alignment horizontal="center" vertical="center"/>
    </xf>
    <xf numFmtId="2" fontId="30" fillId="46" borderId="6" xfId="4" applyNumberFormat="1" applyFont="1" applyFill="1" applyBorder="1" applyAlignment="1">
      <alignment horizontal="center" vertical="center"/>
    </xf>
    <xf numFmtId="2" fontId="30" fillId="46" borderId="6" xfId="5" applyNumberFormat="1" applyFont="1" applyFill="1" applyBorder="1" applyAlignment="1">
      <alignment horizontal="center" vertical="center"/>
    </xf>
    <xf numFmtId="2" fontId="30" fillId="46" borderId="6" xfId="57" applyNumberFormat="1" applyFont="1" applyFill="1" applyBorder="1" applyAlignment="1">
      <alignment horizontal="center" vertical="center" wrapText="1"/>
    </xf>
    <xf numFmtId="2" fontId="30" fillId="46" borderId="6" xfId="57" applyNumberFormat="1" applyFont="1" applyFill="1" applyBorder="1" applyAlignment="1">
      <alignment horizontal="center" vertical="center"/>
    </xf>
    <xf numFmtId="4" fontId="29" fillId="46" borderId="6" xfId="57" applyNumberFormat="1" applyFont="1" applyFill="1" applyBorder="1" applyAlignment="1">
      <alignment horizontal="center" vertical="center"/>
    </xf>
    <xf numFmtId="165" fontId="30" fillId="46" borderId="7" xfId="57" applyFont="1" applyFill="1" applyBorder="1" applyAlignment="1">
      <alignment horizontal="center" vertical="center"/>
    </xf>
    <xf numFmtId="4" fontId="30" fillId="46" borderId="7" xfId="4" applyNumberFormat="1" applyFont="1" applyFill="1" applyBorder="1" applyAlignment="1">
      <alignment horizontal="center" vertical="center"/>
    </xf>
    <xf numFmtId="165" fontId="30" fillId="25" borderId="46" xfId="4" applyNumberFormat="1" applyFont="1" applyFill="1" applyBorder="1" applyAlignment="1">
      <alignment horizontal="center" vertical="center"/>
    </xf>
    <xf numFmtId="0" fontId="30" fillId="46" borderId="82" xfId="152" applyFont="1" applyFill="1" applyBorder="1" applyAlignment="1">
      <alignment horizontal="center" vertical="center"/>
    </xf>
    <xf numFmtId="0" fontId="30" fillId="46" borderId="83" xfId="152" applyFont="1" applyFill="1" applyBorder="1" applyAlignment="1">
      <alignment horizontal="left" vertical="center" wrapText="1"/>
    </xf>
    <xf numFmtId="165" fontId="30" fillId="46" borderId="49" xfId="57" applyFont="1" applyFill="1" applyBorder="1" applyAlignment="1">
      <alignment horizontal="center" vertical="center"/>
    </xf>
    <xf numFmtId="4" fontId="30" fillId="46" borderId="49" xfId="4" applyNumberFormat="1" applyFont="1" applyFill="1" applyBorder="1" applyAlignment="1">
      <alignment horizontal="center" vertical="center"/>
    </xf>
    <xf numFmtId="3" fontId="30" fillId="36" borderId="3" xfId="4" applyNumberFormat="1" applyFont="1" applyFill="1" applyBorder="1" applyAlignment="1">
      <alignment horizontal="right" vertical="center"/>
    </xf>
    <xf numFmtId="3" fontId="30" fillId="36" borderId="3" xfId="4" applyNumberFormat="1" applyFont="1" applyFill="1" applyBorder="1" applyAlignment="1">
      <alignment horizontal="center" vertical="center"/>
    </xf>
    <xf numFmtId="165" fontId="30" fillId="36" borderId="4" xfId="4" applyNumberFormat="1" applyFont="1" applyFill="1" applyBorder="1" applyAlignment="1">
      <alignment horizontal="center" vertical="center"/>
    </xf>
    <xf numFmtId="0" fontId="13" fillId="0" borderId="47" xfId="152" applyBorder="1" applyAlignment="1">
      <alignment horizontal="center"/>
    </xf>
    <xf numFmtId="0" fontId="13" fillId="0" borderId="5" xfId="152" applyBorder="1" applyAlignment="1">
      <alignment horizontal="center"/>
    </xf>
    <xf numFmtId="4" fontId="29" fillId="25" borderId="41" xfId="4" applyNumberFormat="1" applyFont="1" applyFill="1" applyBorder="1" applyAlignment="1">
      <alignment horizontal="center" vertical="center"/>
    </xf>
    <xf numFmtId="2" fontId="30" fillId="25" borderId="0" xfId="4" applyNumberFormat="1" applyFont="1" applyFill="1" applyAlignment="1">
      <alignment horizontal="center" vertical="center" wrapText="1"/>
    </xf>
    <xf numFmtId="165" fontId="30" fillId="25" borderId="0" xfId="57" applyFont="1" applyFill="1" applyBorder="1" applyAlignment="1">
      <alignment vertical="center" wrapText="1"/>
    </xf>
    <xf numFmtId="4" fontId="50" fillId="0" borderId="0" xfId="57" applyNumberFormat="1" applyFont="1" applyFill="1" applyBorder="1" applyAlignment="1">
      <alignment horizontal="center" vertical="center"/>
    </xf>
    <xf numFmtId="4" fontId="50" fillId="48" borderId="0" xfId="57" applyNumberFormat="1" applyFont="1" applyFill="1" applyBorder="1" applyAlignment="1">
      <alignment horizontal="center" vertical="center"/>
    </xf>
    <xf numFmtId="0" fontId="50" fillId="25" borderId="47" xfId="4" applyFont="1" applyFill="1" applyBorder="1" applyAlignment="1">
      <alignment vertical="center"/>
    </xf>
    <xf numFmtId="1" fontId="29" fillId="25" borderId="44" xfId="4" applyNumberFormat="1" applyFont="1" applyFill="1" applyBorder="1" applyAlignment="1">
      <alignment horizontal="center" vertical="center" shrinkToFit="1"/>
    </xf>
    <xf numFmtId="179" fontId="29" fillId="25" borderId="44" xfId="4" applyNumberFormat="1" applyFont="1" applyFill="1" applyBorder="1" applyAlignment="1">
      <alignment horizontal="center" vertical="center"/>
    </xf>
    <xf numFmtId="4" fontId="50" fillId="25" borderId="44" xfId="4" applyNumberFormat="1" applyFont="1" applyFill="1" applyBorder="1" applyAlignment="1">
      <alignment horizontal="center" vertical="center"/>
    </xf>
    <xf numFmtId="2" fontId="50" fillId="25" borderId="44" xfId="57" applyNumberFormat="1" applyFont="1" applyFill="1" applyBorder="1" applyAlignment="1">
      <alignment horizontal="center" vertical="center"/>
    </xf>
    <xf numFmtId="4" fontId="50" fillId="25" borderId="44" xfId="57" applyNumberFormat="1" applyFont="1" applyFill="1" applyBorder="1" applyAlignment="1">
      <alignment horizontal="center" vertical="center"/>
    </xf>
    <xf numFmtId="4" fontId="29" fillId="25" borderId="44" xfId="57" applyNumberFormat="1" applyFont="1" applyFill="1" applyBorder="1" applyAlignment="1">
      <alignment horizontal="center" vertical="center"/>
    </xf>
    <xf numFmtId="4" fontId="50" fillId="0" borderId="44" xfId="57" applyNumberFormat="1" applyFont="1" applyFill="1" applyBorder="1" applyAlignment="1">
      <alignment horizontal="center" vertical="center"/>
    </xf>
    <xf numFmtId="4" fontId="50" fillId="48" borderId="44" xfId="57" applyNumberFormat="1" applyFont="1" applyFill="1" applyBorder="1" applyAlignment="1">
      <alignment horizontal="center" vertical="center"/>
    </xf>
    <xf numFmtId="165" fontId="50" fillId="25" borderId="41" xfId="57" applyFont="1" applyFill="1" applyBorder="1" applyAlignment="1">
      <alignment horizontal="center" vertical="center"/>
    </xf>
    <xf numFmtId="0" fontId="50" fillId="25" borderId="5" xfId="4" applyFont="1" applyFill="1" applyBorder="1" applyAlignment="1">
      <alignment vertical="center"/>
    </xf>
    <xf numFmtId="1" fontId="29" fillId="25" borderId="6" xfId="4" applyNumberFormat="1" applyFont="1" applyFill="1" applyBorder="1" applyAlignment="1">
      <alignment horizontal="center" vertical="center" shrinkToFit="1"/>
    </xf>
    <xf numFmtId="179" fontId="29" fillId="25" borderId="6" xfId="4" applyNumberFormat="1" applyFont="1" applyFill="1" applyBorder="1" applyAlignment="1">
      <alignment horizontal="center" vertical="center"/>
    </xf>
    <xf numFmtId="4" fontId="50" fillId="25" borderId="6" xfId="4" applyNumberFormat="1" applyFont="1" applyFill="1" applyBorder="1" applyAlignment="1">
      <alignment horizontal="center" vertical="center"/>
    </xf>
    <xf numFmtId="2" fontId="50" fillId="25" borderId="6" xfId="57" applyNumberFormat="1" applyFont="1" applyFill="1" applyBorder="1" applyAlignment="1">
      <alignment horizontal="center" vertical="center"/>
    </xf>
    <xf numFmtId="4" fontId="50" fillId="25" borderId="6" xfId="57" applyNumberFormat="1" applyFont="1" applyFill="1" applyBorder="1" applyAlignment="1">
      <alignment horizontal="center" vertical="center"/>
    </xf>
    <xf numFmtId="4" fontId="29" fillId="25" borderId="6" xfId="57" applyNumberFormat="1" applyFont="1" applyFill="1" applyBorder="1" applyAlignment="1">
      <alignment horizontal="center" vertical="center"/>
    </xf>
    <xf numFmtId="4" fontId="50" fillId="0" borderId="6" xfId="57" applyNumberFormat="1" applyFont="1" applyFill="1" applyBorder="1" applyAlignment="1">
      <alignment horizontal="center" vertical="center"/>
    </xf>
    <xf numFmtId="4" fontId="50" fillId="48" borderId="6" xfId="57" applyNumberFormat="1" applyFont="1" applyFill="1" applyBorder="1" applyAlignment="1">
      <alignment horizontal="center" vertical="center"/>
    </xf>
    <xf numFmtId="165" fontId="50" fillId="25" borderId="7" xfId="57" applyFont="1" applyFill="1" applyBorder="1" applyAlignment="1">
      <alignment horizontal="center" vertical="center"/>
    </xf>
    <xf numFmtId="4" fontId="29" fillId="25" borderId="7" xfId="4" applyNumberFormat="1" applyFont="1" applyFill="1" applyBorder="1" applyAlignment="1">
      <alignment horizontal="center" vertical="center"/>
    </xf>
    <xf numFmtId="165" fontId="29" fillId="25" borderId="49" xfId="4" applyNumberFormat="1" applyFont="1" applyFill="1" applyBorder="1" applyAlignment="1">
      <alignment horizontal="center" vertical="center"/>
    </xf>
    <xf numFmtId="165" fontId="29" fillId="25" borderId="7" xfId="4" applyNumberFormat="1" applyFont="1" applyFill="1" applyBorder="1" applyAlignment="1">
      <alignment horizontal="center" vertical="center"/>
    </xf>
    <xf numFmtId="3" fontId="29" fillId="0" borderId="8" xfId="4" applyNumberFormat="1" applyFont="1" applyBorder="1" applyAlignment="1">
      <alignment horizontal="center" vertical="center"/>
    </xf>
    <xf numFmtId="3" fontId="29" fillId="0" borderId="8" xfId="4" applyNumberFormat="1" applyFont="1" applyBorder="1" applyAlignment="1">
      <alignment horizontal="right" vertical="center"/>
    </xf>
    <xf numFmtId="165" fontId="29" fillId="25" borderId="46" xfId="4" applyNumberFormat="1" applyFont="1" applyFill="1" applyBorder="1" applyAlignment="1">
      <alignment horizontal="center" vertical="center"/>
    </xf>
    <xf numFmtId="165" fontId="30" fillId="25" borderId="8" xfId="57" applyFont="1" applyFill="1" applyBorder="1" applyAlignment="1">
      <alignment horizontal="left" vertical="center"/>
    </xf>
    <xf numFmtId="3" fontId="30" fillId="25" borderId="5" xfId="4" applyNumberFormat="1" applyFont="1" applyFill="1" applyBorder="1" applyAlignment="1">
      <alignment horizontal="center" vertical="center"/>
    </xf>
    <xf numFmtId="3" fontId="30" fillId="25" borderId="5" xfId="4" applyNumberFormat="1" applyFont="1" applyFill="1" applyBorder="1" applyAlignment="1">
      <alignment horizontal="right" vertical="center"/>
    </xf>
    <xf numFmtId="2" fontId="29" fillId="25" borderId="41" xfId="152" applyNumberFormat="1" applyFont="1" applyFill="1" applyBorder="1" applyAlignment="1">
      <alignment horizontal="center" vertical="center"/>
    </xf>
    <xf numFmtId="2" fontId="30" fillId="25" borderId="47" xfId="4" applyNumberFormat="1" applyFont="1" applyFill="1" applyBorder="1" applyAlignment="1">
      <alignment vertical="center"/>
    </xf>
    <xf numFmtId="0" fontId="30" fillId="25" borderId="44" xfId="4" applyFont="1" applyFill="1" applyBorder="1" applyAlignment="1">
      <alignment horizontal="center" vertical="center"/>
    </xf>
    <xf numFmtId="0" fontId="29" fillId="25" borderId="44" xfId="152" applyFont="1" applyFill="1" applyBorder="1" applyAlignment="1">
      <alignment vertical="center"/>
    </xf>
    <xf numFmtId="2" fontId="30" fillId="25" borderId="46" xfId="4" applyNumberFormat="1" applyFont="1" applyFill="1" applyBorder="1" applyAlignment="1">
      <alignment horizontal="center" vertical="center"/>
    </xf>
    <xf numFmtId="0" fontId="29" fillId="25" borderId="5" xfId="4" applyFont="1" applyFill="1" applyBorder="1" applyAlignment="1">
      <alignment vertical="center"/>
    </xf>
    <xf numFmtId="1" fontId="29" fillId="25" borderId="6" xfId="4" applyNumberFormat="1" applyFont="1" applyFill="1" applyBorder="1" applyAlignment="1">
      <alignment horizontal="center" vertical="center"/>
    </xf>
    <xf numFmtId="4" fontId="29" fillId="25" borderId="6" xfId="4" applyNumberFormat="1" applyFont="1" applyFill="1" applyBorder="1" applyAlignment="1">
      <alignment horizontal="center" vertical="center"/>
    </xf>
    <xf numFmtId="0" fontId="29" fillId="25" borderId="6" xfId="152" applyFont="1" applyFill="1" applyBorder="1" applyAlignment="1">
      <alignment vertical="center"/>
    </xf>
    <xf numFmtId="165" fontId="29" fillId="25" borderId="6" xfId="57" applyFont="1" applyFill="1" applyBorder="1" applyAlignment="1">
      <alignment vertical="center" wrapText="1"/>
    </xf>
    <xf numFmtId="165" fontId="29" fillId="25" borderId="7" xfId="57" applyFont="1" applyFill="1" applyBorder="1" applyAlignment="1">
      <alignment horizontal="center" vertical="center" shrinkToFit="1"/>
    </xf>
    <xf numFmtId="0" fontId="29" fillId="0" borderId="93" xfId="0" applyFont="1" applyBorder="1" applyAlignment="1">
      <alignment horizontal="center" vertical="center"/>
    </xf>
    <xf numFmtId="2" fontId="29" fillId="0" borderId="8" xfId="152" applyNumberFormat="1" applyFont="1" applyBorder="1" applyAlignment="1">
      <alignment horizontal="center" vertical="center"/>
    </xf>
    <xf numFmtId="2" fontId="29" fillId="0" borderId="45" xfId="152" applyNumberFormat="1" applyFont="1" applyBorder="1" applyAlignment="1">
      <alignment horizontal="center" vertical="center"/>
    </xf>
    <xf numFmtId="0" fontId="6" fillId="0" borderId="0" xfId="152" applyFont="1"/>
    <xf numFmtId="172" fontId="29" fillId="0" borderId="51" xfId="0" applyNumberFormat="1" applyFont="1" applyBorder="1" applyAlignment="1">
      <alignment horizontal="center" vertical="center" wrapText="1"/>
    </xf>
    <xf numFmtId="172" fontId="29" fillId="0" borderId="51" xfId="0" applyNumberFormat="1" applyFont="1" applyBorder="1" applyAlignment="1">
      <alignment horizontal="center" vertical="center" shrinkToFit="1"/>
    </xf>
    <xf numFmtId="0" fontId="30" fillId="0" borderId="0" xfId="152" applyFont="1" applyAlignment="1">
      <alignment horizontal="center" vertical="center" wrapText="1"/>
    </xf>
    <xf numFmtId="2" fontId="29" fillId="0" borderId="0" xfId="57" applyNumberFormat="1" applyFont="1" applyFill="1" applyBorder="1" applyAlignment="1">
      <alignment horizontal="center" vertical="center" wrapText="1"/>
    </xf>
    <xf numFmtId="165" fontId="30" fillId="0" borderId="4" xfId="57" applyFont="1" applyFill="1" applyBorder="1" applyAlignment="1">
      <alignment horizontal="center" vertical="center"/>
    </xf>
    <xf numFmtId="0" fontId="51" fillId="0" borderId="0" xfId="152" applyFont="1" applyAlignment="1">
      <alignment horizontal="center" vertical="center" wrapText="1"/>
    </xf>
    <xf numFmtId="2" fontId="29" fillId="25" borderId="44" xfId="57" applyNumberFormat="1" applyFont="1" applyFill="1" applyBorder="1" applyAlignment="1">
      <alignment vertical="center"/>
    </xf>
    <xf numFmtId="165" fontId="29" fillId="0" borderId="4" xfId="57" applyFont="1" applyFill="1" applyBorder="1" applyAlignment="1">
      <alignment horizontal="center" vertical="center"/>
    </xf>
    <xf numFmtId="165" fontId="29" fillId="0" borderId="4" xfId="4" applyNumberFormat="1" applyFont="1" applyBorder="1" applyAlignment="1">
      <alignment horizontal="center" vertical="center"/>
    </xf>
    <xf numFmtId="1" fontId="30" fillId="26" borderId="44" xfId="4" applyNumberFormat="1" applyFont="1" applyFill="1" applyBorder="1" applyAlignment="1">
      <alignment horizontal="center" vertical="center"/>
    </xf>
    <xf numFmtId="2" fontId="30" fillId="26" borderId="44" xfId="5" applyNumberFormat="1" applyFont="1" applyFill="1" applyBorder="1" applyAlignment="1">
      <alignment horizontal="center" vertical="center"/>
    </xf>
    <xf numFmtId="2" fontId="30" fillId="26" borderId="44" xfId="4" applyNumberFormat="1" applyFont="1" applyFill="1" applyBorder="1" applyAlignment="1">
      <alignment horizontal="center" vertical="center"/>
    </xf>
    <xf numFmtId="2" fontId="30" fillId="26" borderId="5" xfId="4" applyNumberFormat="1" applyFont="1" applyFill="1" applyBorder="1" applyAlignment="1">
      <alignment vertical="center"/>
    </xf>
    <xf numFmtId="2" fontId="30" fillId="26" borderId="47" xfId="4" applyNumberFormat="1" applyFont="1" applyFill="1" applyBorder="1" applyAlignment="1">
      <alignment vertical="center"/>
    </xf>
    <xf numFmtId="3" fontId="50" fillId="26" borderId="5" xfId="4" applyNumberFormat="1" applyFont="1" applyFill="1" applyBorder="1" applyAlignment="1">
      <alignment horizontal="right" vertical="center"/>
    </xf>
    <xf numFmtId="2" fontId="29" fillId="26" borderId="6" xfId="57" applyNumberFormat="1" applyFont="1" applyFill="1" applyBorder="1" applyAlignment="1">
      <alignment horizontal="center" vertical="center"/>
    </xf>
    <xf numFmtId="0" fontId="29" fillId="0" borderId="0" xfId="4" applyFont="1" applyAlignment="1">
      <alignment horizontal="center" vertical="center"/>
    </xf>
    <xf numFmtId="2" fontId="29" fillId="0" borderId="0" xfId="5" applyNumberFormat="1" applyFont="1" applyFill="1" applyBorder="1" applyAlignment="1">
      <alignment horizontal="center" vertical="center"/>
    </xf>
    <xf numFmtId="4" fontId="29" fillId="0" borderId="0" xfId="4" applyNumberFormat="1" applyFont="1" applyAlignment="1">
      <alignment horizontal="center" vertical="center"/>
    </xf>
    <xf numFmtId="165" fontId="30" fillId="0" borderId="4" xfId="4" applyNumberFormat="1" applyFont="1" applyBorder="1" applyAlignment="1">
      <alignment horizontal="center" vertical="center"/>
    </xf>
    <xf numFmtId="0" fontId="106" fillId="0" borderId="31" xfId="0" applyFont="1" applyBorder="1" applyAlignment="1">
      <alignment vertical="top" wrapText="1"/>
    </xf>
    <xf numFmtId="2" fontId="29" fillId="25" borderId="44" xfId="4" applyNumberFormat="1" applyFont="1" applyFill="1" applyBorder="1" applyAlignment="1">
      <alignment vertical="center"/>
    </xf>
    <xf numFmtId="0" fontId="29" fillId="0" borderId="0" xfId="0" applyFont="1" applyAlignment="1">
      <alignment horizontal="left"/>
    </xf>
    <xf numFmtId="2" fontId="29" fillId="25" borderId="9" xfId="57" applyNumberFormat="1" applyFont="1" applyFill="1" applyBorder="1" applyAlignment="1">
      <alignment horizontal="center" vertical="center"/>
    </xf>
    <xf numFmtId="2" fontId="29" fillId="25" borderId="9" xfId="4" applyNumberFormat="1" applyFont="1" applyFill="1" applyBorder="1" applyAlignment="1">
      <alignment horizontal="center" vertical="center"/>
    </xf>
    <xf numFmtId="0" fontId="29" fillId="0" borderId="9" xfId="0" applyFont="1" applyBorder="1" applyAlignment="1">
      <alignment horizontal="center"/>
    </xf>
    <xf numFmtId="0" fontId="13" fillId="0" borderId="9" xfId="152" applyBorder="1" applyAlignment="1">
      <alignment horizontal="center"/>
    </xf>
    <xf numFmtId="2" fontId="29" fillId="25" borderId="9" xfId="57" applyNumberFormat="1" applyFont="1" applyFill="1" applyBorder="1" applyAlignment="1">
      <alignment horizontal="center" vertical="center" wrapText="1"/>
    </xf>
    <xf numFmtId="165" fontId="30" fillId="25" borderId="9" xfId="57" applyFont="1" applyFill="1" applyBorder="1" applyAlignment="1">
      <alignment horizontal="center" vertical="center"/>
    </xf>
    <xf numFmtId="0" fontId="30" fillId="26" borderId="9" xfId="152" applyFont="1" applyFill="1" applyBorder="1" applyAlignment="1">
      <alignment vertical="center"/>
    </xf>
    <xf numFmtId="0" fontId="30" fillId="26" borderId="9" xfId="152" applyFont="1" applyFill="1" applyBorder="1" applyAlignment="1">
      <alignment vertical="center" wrapText="1"/>
    </xf>
    <xf numFmtId="2" fontId="30" fillId="26" borderId="9" xfId="57" applyNumberFormat="1" applyFont="1" applyFill="1" applyBorder="1" applyAlignment="1">
      <alignment horizontal="center" vertical="center"/>
    </xf>
    <xf numFmtId="2" fontId="30" fillId="25" borderId="8" xfId="4" applyNumberFormat="1" applyFont="1" applyFill="1" applyBorder="1" applyAlignment="1">
      <alignment vertical="center"/>
    </xf>
    <xf numFmtId="1" fontId="30" fillId="25" borderId="9" xfId="4" applyNumberFormat="1" applyFont="1" applyFill="1" applyBorder="1" applyAlignment="1">
      <alignment horizontal="center" vertical="center"/>
    </xf>
    <xf numFmtId="2" fontId="30" fillId="25" borderId="9" xfId="5" applyNumberFormat="1" applyFont="1" applyFill="1" applyBorder="1" applyAlignment="1">
      <alignment horizontal="center" vertical="center"/>
    </xf>
    <xf numFmtId="2" fontId="30" fillId="25" borderId="9" xfId="4" applyNumberFormat="1" applyFont="1" applyFill="1" applyBorder="1" applyAlignment="1">
      <alignment horizontal="center" vertical="center"/>
    </xf>
    <xf numFmtId="2" fontId="30" fillId="25" borderId="9" xfId="57" applyNumberFormat="1" applyFont="1" applyFill="1" applyBorder="1" applyAlignment="1">
      <alignment horizontal="center" vertical="center"/>
    </xf>
    <xf numFmtId="0" fontId="30" fillId="26" borderId="81" xfId="152" applyFont="1" applyFill="1" applyBorder="1" applyAlignment="1">
      <alignment horizontal="center" vertical="center"/>
    </xf>
    <xf numFmtId="49" fontId="30" fillId="26" borderId="82" xfId="152" applyNumberFormat="1" applyFont="1" applyFill="1" applyBorder="1" applyAlignment="1">
      <alignment horizontal="center" vertical="center"/>
    </xf>
    <xf numFmtId="49" fontId="30" fillId="26" borderId="83" xfId="152" applyNumberFormat="1" applyFont="1" applyFill="1" applyBorder="1" applyAlignment="1">
      <alignment horizontal="center" vertical="center"/>
    </xf>
    <xf numFmtId="0" fontId="30" fillId="26" borderId="9" xfId="152" applyFont="1" applyFill="1" applyBorder="1" applyAlignment="1">
      <alignment horizontal="left" vertical="center" wrapText="1"/>
    </xf>
    <xf numFmtId="4" fontId="29" fillId="26" borderId="9" xfId="57" applyNumberFormat="1" applyFont="1" applyFill="1" applyBorder="1" applyAlignment="1">
      <alignment horizontal="center" vertical="center"/>
    </xf>
    <xf numFmtId="165" fontId="30" fillId="26" borderId="9" xfId="57" applyFont="1" applyFill="1" applyBorder="1" applyAlignment="1">
      <alignment horizontal="center" vertical="center"/>
    </xf>
    <xf numFmtId="0" fontId="30" fillId="36" borderId="8" xfId="152" applyFont="1" applyFill="1" applyBorder="1" applyAlignment="1">
      <alignment horizontal="center" vertical="center"/>
    </xf>
    <xf numFmtId="49" fontId="30" fillId="36" borderId="9" xfId="152" applyNumberFormat="1" applyFont="1" applyFill="1" applyBorder="1" applyAlignment="1">
      <alignment horizontal="center" vertical="center"/>
    </xf>
    <xf numFmtId="0" fontId="30" fillId="36" borderId="9" xfId="152" applyFont="1" applyFill="1" applyBorder="1" applyAlignment="1">
      <alignment horizontal="left" vertical="center" wrapText="1"/>
    </xf>
    <xf numFmtId="0" fontId="30" fillId="36" borderId="9" xfId="4" applyFont="1" applyFill="1" applyBorder="1" applyAlignment="1">
      <alignment horizontal="center" vertical="center"/>
    </xf>
    <xf numFmtId="2" fontId="30" fillId="36" borderId="9" xfId="5" applyNumberFormat="1" applyFont="1" applyFill="1" applyBorder="1" applyAlignment="1">
      <alignment horizontal="center" vertical="center"/>
    </xf>
    <xf numFmtId="2" fontId="30" fillId="36" borderId="9" xfId="4" applyNumberFormat="1" applyFont="1" applyFill="1" applyBorder="1" applyAlignment="1">
      <alignment horizontal="center" vertical="center"/>
    </xf>
    <xf numFmtId="2" fontId="29" fillId="36" borderId="9" xfId="4" applyNumberFormat="1" applyFont="1" applyFill="1" applyBorder="1" applyAlignment="1">
      <alignment horizontal="center" vertical="center"/>
    </xf>
    <xf numFmtId="2" fontId="29" fillId="36" borderId="9" xfId="57" applyNumberFormat="1" applyFont="1" applyFill="1" applyBorder="1" applyAlignment="1">
      <alignment horizontal="center" vertical="center"/>
    </xf>
    <xf numFmtId="2" fontId="30" fillId="36" borderId="9" xfId="57" applyNumberFormat="1" applyFont="1" applyFill="1" applyBorder="1" applyAlignment="1">
      <alignment horizontal="center" vertical="center" wrapText="1"/>
    </xf>
    <xf numFmtId="2" fontId="30" fillId="36" borderId="9" xfId="57" applyNumberFormat="1" applyFont="1" applyFill="1" applyBorder="1" applyAlignment="1">
      <alignment horizontal="center" vertical="center"/>
    </xf>
    <xf numFmtId="4" fontId="29" fillId="36" borderId="9" xfId="57" applyNumberFormat="1" applyFont="1" applyFill="1" applyBorder="1" applyAlignment="1">
      <alignment horizontal="center" vertical="center"/>
    </xf>
    <xf numFmtId="165" fontId="30" fillId="36" borderId="9" xfId="57" applyFont="1" applyFill="1" applyBorder="1" applyAlignment="1">
      <alignment horizontal="center" vertical="center"/>
    </xf>
    <xf numFmtId="0" fontId="30" fillId="26" borderId="8" xfId="152" applyFont="1" applyFill="1" applyBorder="1" applyAlignment="1">
      <alignment horizontal="center" vertical="center"/>
    </xf>
    <xf numFmtId="49" fontId="30" fillId="26" borderId="9" xfId="152" applyNumberFormat="1" applyFont="1" applyFill="1" applyBorder="1" applyAlignment="1">
      <alignment horizontal="center" vertical="center"/>
    </xf>
    <xf numFmtId="2" fontId="29" fillId="25" borderId="3" xfId="57" applyNumberFormat="1" applyFont="1" applyFill="1" applyBorder="1" applyAlignment="1">
      <alignment horizontal="left" vertical="center"/>
    </xf>
    <xf numFmtId="2" fontId="29" fillId="25" borderId="3" xfId="57" applyNumberFormat="1" applyFont="1" applyFill="1" applyBorder="1" applyAlignment="1">
      <alignment horizontal="left" vertical="center" wrapText="1"/>
    </xf>
    <xf numFmtId="3" fontId="29" fillId="0" borderId="9" xfId="4" applyNumberFormat="1" applyFont="1" applyBorder="1" applyAlignment="1">
      <alignment horizontal="right" vertical="center"/>
    </xf>
    <xf numFmtId="3" fontId="29" fillId="0" borderId="9" xfId="4" applyNumberFormat="1" applyFont="1" applyBorder="1" applyAlignment="1">
      <alignment horizontal="center" vertical="center"/>
    </xf>
    <xf numFmtId="3" fontId="30" fillId="26" borderId="9" xfId="4" applyNumberFormat="1" applyFont="1" applyFill="1" applyBorder="1" applyAlignment="1">
      <alignment horizontal="right" vertical="center"/>
    </xf>
    <xf numFmtId="3" fontId="30" fillId="26" borderId="9" xfId="4" applyNumberFormat="1" applyFont="1" applyFill="1" applyBorder="1" applyAlignment="1">
      <alignment horizontal="center" vertical="center"/>
    </xf>
    <xf numFmtId="0" fontId="30" fillId="26" borderId="8" xfId="152" applyFont="1" applyFill="1" applyBorder="1" applyAlignment="1">
      <alignment horizontal="left" vertical="center" wrapText="1"/>
    </xf>
    <xf numFmtId="2" fontId="29" fillId="25" borderId="0" xfId="4" applyNumberFormat="1" applyFont="1" applyFill="1" applyAlignment="1">
      <alignment horizontal="right" vertical="center"/>
    </xf>
    <xf numFmtId="2" fontId="29" fillId="25" borderId="9" xfId="152" applyNumberFormat="1" applyFont="1" applyFill="1" applyBorder="1" applyAlignment="1">
      <alignment horizontal="center" vertical="center"/>
    </xf>
    <xf numFmtId="2" fontId="29" fillId="25" borderId="0" xfId="4" applyNumberFormat="1" applyFont="1" applyFill="1" applyAlignment="1">
      <alignment horizontal="left" vertical="center"/>
    </xf>
    <xf numFmtId="43" fontId="30" fillId="25" borderId="0" xfId="0" applyNumberFormat="1" applyFont="1" applyFill="1" applyAlignment="1">
      <alignment horizontal="center" vertical="center" wrapText="1"/>
    </xf>
    <xf numFmtId="4" fontId="29" fillId="25" borderId="0" xfId="4" applyNumberFormat="1" applyFont="1" applyFill="1" applyAlignment="1">
      <alignment horizontal="center" vertical="center" wrapText="1"/>
    </xf>
    <xf numFmtId="43" fontId="29" fillId="25" borderId="0" xfId="0" applyNumberFormat="1" applyFont="1" applyFill="1" applyAlignment="1">
      <alignment vertical="center" wrapText="1"/>
    </xf>
    <xf numFmtId="2" fontId="29" fillId="25" borderId="8" xfId="4" applyNumberFormat="1" applyFont="1" applyFill="1" applyBorder="1" applyAlignment="1">
      <alignment vertical="center" wrapText="1"/>
    </xf>
    <xf numFmtId="4" fontId="29" fillId="25" borderId="9" xfId="4" applyNumberFormat="1" applyFont="1" applyFill="1" applyBorder="1" applyAlignment="1">
      <alignment horizontal="center" vertical="center"/>
    </xf>
    <xf numFmtId="1" fontId="30" fillId="25" borderId="9" xfId="57" applyNumberFormat="1" applyFont="1" applyFill="1" applyBorder="1" applyAlignment="1">
      <alignment horizontal="center" vertical="center" wrapText="1"/>
    </xf>
    <xf numFmtId="2" fontId="30" fillId="25" borderId="9" xfId="57" applyNumberFormat="1" applyFont="1" applyFill="1" applyBorder="1" applyAlignment="1">
      <alignment horizontal="center" vertical="center" wrapText="1"/>
    </xf>
    <xf numFmtId="43" fontId="29" fillId="25" borderId="9" xfId="0" applyNumberFormat="1" applyFont="1" applyFill="1" applyBorder="1" applyAlignment="1">
      <alignment vertical="center" wrapText="1"/>
    </xf>
    <xf numFmtId="2" fontId="29" fillId="25" borderId="47" xfId="4" applyNumberFormat="1" applyFont="1" applyFill="1" applyBorder="1" applyAlignment="1">
      <alignment vertical="center"/>
    </xf>
    <xf numFmtId="0" fontId="30" fillId="26" borderId="8" xfId="152" applyFont="1" applyFill="1" applyBorder="1" applyAlignment="1">
      <alignment vertical="center"/>
    </xf>
    <xf numFmtId="0" fontId="111" fillId="26" borderId="93" xfId="0" applyFont="1" applyFill="1" applyBorder="1" applyAlignment="1">
      <alignment horizontal="center" vertical="center"/>
    </xf>
    <xf numFmtId="0" fontId="79" fillId="44" borderId="0" xfId="129" applyFont="1" applyFill="1" applyAlignment="1">
      <alignment horizontal="center" vertical="center"/>
    </xf>
    <xf numFmtId="0" fontId="5" fillId="0" borderId="0" xfId="146" applyFont="1" applyAlignment="1">
      <alignment horizontal="center" vertical="center"/>
    </xf>
    <xf numFmtId="0" fontId="71" fillId="25" borderId="74" xfId="1" applyNumberFormat="1" applyFont="1" applyFill="1" applyBorder="1" applyAlignment="1">
      <alignment horizontal="center" vertical="center"/>
    </xf>
    <xf numFmtId="17" fontId="71" fillId="25" borderId="75" xfId="1" applyNumberFormat="1" applyFont="1" applyFill="1" applyBorder="1" applyAlignment="1">
      <alignment horizontal="center" vertical="center"/>
    </xf>
    <xf numFmtId="0" fontId="71" fillId="0" borderId="74" xfId="1" applyNumberFormat="1" applyFont="1" applyFill="1" applyBorder="1" applyAlignment="1">
      <alignment horizontal="center" vertical="center"/>
    </xf>
    <xf numFmtId="0" fontId="85" fillId="0" borderId="74" xfId="143" applyFont="1" applyBorder="1" applyAlignment="1">
      <alignment horizontal="center" vertical="center"/>
    </xf>
    <xf numFmtId="10" fontId="71" fillId="25" borderId="75" xfId="1" applyNumberFormat="1" applyFont="1" applyFill="1" applyBorder="1" applyAlignment="1">
      <alignment horizontal="center" vertical="center"/>
    </xf>
    <xf numFmtId="10" fontId="71" fillId="25" borderId="73" xfId="1" applyNumberFormat="1" applyFont="1" applyFill="1" applyBorder="1" applyAlignment="1">
      <alignment horizontal="center" vertical="center" wrapText="1"/>
    </xf>
    <xf numFmtId="0" fontId="71" fillId="25" borderId="55" xfId="1" applyNumberFormat="1" applyFont="1" applyFill="1" applyBorder="1" applyAlignment="1">
      <alignment horizontal="center" vertical="center"/>
    </xf>
    <xf numFmtId="0" fontId="85" fillId="0" borderId="71" xfId="143" applyFont="1" applyBorder="1" applyAlignment="1">
      <alignment horizontal="center" vertical="center"/>
    </xf>
    <xf numFmtId="4" fontId="29" fillId="25" borderId="44" xfId="0" applyNumberFormat="1" applyFont="1" applyFill="1" applyBorder="1" applyAlignment="1">
      <alignment horizontal="center" vertical="center"/>
    </xf>
    <xf numFmtId="2" fontId="109" fillId="25" borderId="44" xfId="57" applyNumberFormat="1" applyFont="1" applyFill="1" applyBorder="1" applyAlignment="1">
      <alignment horizontal="center" vertical="center" wrapText="1"/>
    </xf>
    <xf numFmtId="165" fontId="30" fillId="0" borderId="44" xfId="57" applyFont="1" applyFill="1" applyBorder="1" applyAlignment="1">
      <alignment vertical="center" wrapText="1"/>
    </xf>
    <xf numFmtId="2" fontId="29" fillId="0" borderId="6" xfId="152" applyNumberFormat="1" applyFont="1" applyBorder="1" applyAlignment="1">
      <alignment horizontal="center" vertical="center"/>
    </xf>
    <xf numFmtId="179" fontId="29" fillId="0" borderId="6" xfId="152" applyNumberFormat="1" applyFont="1" applyBorder="1" applyAlignment="1">
      <alignment horizontal="center" vertical="center"/>
    </xf>
    <xf numFmtId="4" fontId="29" fillId="48" borderId="0" xfId="57" applyNumberFormat="1" applyFont="1" applyFill="1" applyBorder="1" applyAlignment="1">
      <alignment horizontal="center" vertical="center"/>
    </xf>
    <xf numFmtId="0" fontId="29" fillId="0" borderId="0" xfId="152" applyFont="1" applyAlignment="1">
      <alignment horizontal="center" vertical="center" wrapText="1"/>
    </xf>
    <xf numFmtId="2" fontId="30" fillId="0" borderId="0" xfId="57" applyNumberFormat="1" applyFont="1" applyFill="1" applyBorder="1" applyAlignment="1">
      <alignment horizontal="center" vertical="center" wrapText="1"/>
    </xf>
    <xf numFmtId="2" fontId="30" fillId="0" borderId="0" xfId="57" applyNumberFormat="1" applyFont="1" applyFill="1" applyBorder="1" applyAlignment="1">
      <alignment horizontal="center" vertical="center"/>
    </xf>
    <xf numFmtId="0" fontId="4" fillId="0" borderId="0" xfId="152" applyFont="1"/>
    <xf numFmtId="0" fontId="13" fillId="35" borderId="0" xfId="152" applyFill="1"/>
    <xf numFmtId="165" fontId="30" fillId="0" borderId="12" xfId="57" applyFont="1" applyFill="1" applyBorder="1" applyAlignment="1">
      <alignment horizontal="center" vertical="center"/>
    </xf>
    <xf numFmtId="1" fontId="29" fillId="25" borderId="0" xfId="0" applyNumberFormat="1" applyFont="1" applyFill="1" applyAlignment="1">
      <alignment horizontal="center" vertical="center"/>
    </xf>
    <xf numFmtId="0" fontId="29" fillId="0" borderId="74" xfId="148" applyFont="1" applyBorder="1" applyAlignment="1">
      <alignment horizontal="center" vertical="center" wrapText="1"/>
    </xf>
    <xf numFmtId="0" fontId="29" fillId="0" borderId="10" xfId="148" applyFont="1" applyBorder="1" applyAlignment="1">
      <alignment horizontal="center" vertical="center" wrapText="1"/>
    </xf>
    <xf numFmtId="0" fontId="29" fillId="0" borderId="10" xfId="148" applyFont="1" applyBorder="1" applyAlignment="1">
      <alignment horizontal="left" vertical="center" wrapText="1"/>
    </xf>
    <xf numFmtId="165" fontId="29" fillId="0" borderId="10" xfId="1" applyFont="1" applyBorder="1" applyAlignment="1">
      <alignment horizontal="center" vertical="center" wrapText="1"/>
    </xf>
    <xf numFmtId="164" fontId="29" fillId="0" borderId="10" xfId="149" applyFont="1" applyBorder="1" applyAlignment="1">
      <alignment horizontal="center" vertical="center" wrapText="1"/>
    </xf>
    <xf numFmtId="164" fontId="29" fillId="0" borderId="11" xfId="149" applyFont="1" applyBorder="1" applyAlignment="1">
      <alignment horizontal="center" vertical="center" wrapText="1"/>
    </xf>
    <xf numFmtId="0" fontId="29" fillId="0" borderId="0" xfId="80" applyAlignment="1">
      <alignment horizontal="center" vertical="center" wrapText="1"/>
    </xf>
    <xf numFmtId="4" fontId="29" fillId="0" borderId="99" xfId="0" applyNumberFormat="1" applyFont="1" applyBorder="1" applyAlignment="1">
      <alignment horizontal="center" vertical="center"/>
    </xf>
    <xf numFmtId="1" fontId="113" fillId="0" borderId="30" xfId="0" applyNumberFormat="1" applyFont="1" applyBorder="1" applyAlignment="1">
      <alignment horizontal="right" vertical="top" shrinkToFit="1"/>
    </xf>
    <xf numFmtId="0" fontId="114" fillId="0" borderId="30" xfId="0" applyFont="1" applyBorder="1" applyAlignment="1">
      <alignment horizontal="left" vertical="top" wrapText="1"/>
    </xf>
    <xf numFmtId="0" fontId="114" fillId="0" borderId="30" xfId="0" applyFont="1" applyBorder="1" applyAlignment="1">
      <alignment horizontal="center" vertical="top" wrapText="1"/>
    </xf>
    <xf numFmtId="0" fontId="114" fillId="0" borderId="30" xfId="0" applyFont="1" applyBorder="1" applyAlignment="1">
      <alignment horizontal="right" vertical="top" wrapText="1"/>
    </xf>
    <xf numFmtId="0" fontId="0" fillId="0" borderId="30" xfId="0" applyBorder="1" applyAlignment="1">
      <alignment horizontal="left" vertical="top" wrapText="1"/>
    </xf>
    <xf numFmtId="4" fontId="114" fillId="0" borderId="30" xfId="0" applyNumberFormat="1" applyFont="1" applyBorder="1" applyAlignment="1">
      <alignment horizontal="right" vertical="top" wrapText="1"/>
    </xf>
    <xf numFmtId="0" fontId="0" fillId="0" borderId="0" xfId="0" applyAlignment="1">
      <alignment horizontal="left" vertical="top"/>
    </xf>
    <xf numFmtId="0" fontId="3" fillId="0" borderId="0" xfId="232"/>
    <xf numFmtId="0" fontId="116" fillId="0" borderId="0" xfId="232" applyFont="1" applyAlignment="1">
      <alignment horizontal="center" vertical="center"/>
    </xf>
    <xf numFmtId="0" fontId="118" fillId="0" borderId="0" xfId="232" applyFont="1" applyAlignment="1">
      <alignment horizontal="center" vertical="center"/>
    </xf>
    <xf numFmtId="0" fontId="119" fillId="0" borderId="0" xfId="232" applyFont="1" applyAlignment="1">
      <alignment horizontal="center" vertical="center"/>
    </xf>
    <xf numFmtId="0" fontId="119" fillId="0" borderId="0" xfId="232" applyFont="1" applyAlignment="1">
      <alignment horizontal="center" vertical="center" wrapText="1"/>
    </xf>
    <xf numFmtId="4" fontId="113" fillId="0" borderId="0" xfId="232" applyNumberFormat="1" applyFont="1" applyAlignment="1">
      <alignment horizontal="right" vertical="center"/>
    </xf>
    <xf numFmtId="0" fontId="106" fillId="0" borderId="0" xfId="0" applyFont="1" applyAlignment="1">
      <alignment wrapText="1"/>
    </xf>
    <xf numFmtId="0" fontId="106" fillId="54" borderId="30" xfId="0" applyFont="1" applyFill="1" applyBorder="1" applyAlignment="1">
      <alignment horizontal="right" wrapText="1"/>
    </xf>
    <xf numFmtId="0" fontId="106" fillId="0" borderId="30" xfId="0" applyFont="1" applyBorder="1" applyAlignment="1">
      <alignment horizontal="left" vertical="top" wrapText="1"/>
    </xf>
    <xf numFmtId="0" fontId="0" fillId="0" borderId="30" xfId="0" applyBorder="1" applyAlignment="1">
      <alignment horizontal="center" vertical="top" wrapText="1"/>
    </xf>
    <xf numFmtId="0" fontId="0" fillId="0" borderId="30" xfId="0" applyBorder="1" applyAlignment="1">
      <alignment horizontal="right" vertical="top" wrapText="1"/>
    </xf>
    <xf numFmtId="4" fontId="0" fillId="0" borderId="30" xfId="0" applyNumberFormat="1" applyBorder="1" applyAlignment="1">
      <alignment horizontal="right" vertical="top" wrapText="1"/>
    </xf>
    <xf numFmtId="0" fontId="120" fillId="57" borderId="113" xfId="0" applyFont="1" applyFill="1" applyBorder="1" applyAlignment="1">
      <alignment horizontal="left" vertical="top" wrapText="1" indent="7"/>
    </xf>
    <xf numFmtId="17" fontId="123" fillId="44" borderId="0" xfId="129" applyNumberFormat="1" applyFont="1" applyFill="1" applyAlignment="1">
      <alignment horizontal="center" vertical="center"/>
    </xf>
    <xf numFmtId="173" fontId="124" fillId="58" borderId="114" xfId="58" applyNumberFormat="1" applyFont="1" applyFill="1" applyBorder="1" applyAlignment="1">
      <alignment horizontal="center" vertical="center" shrinkToFit="1"/>
    </xf>
    <xf numFmtId="180" fontId="30" fillId="59" borderId="0" xfId="129" applyNumberFormat="1" applyFont="1" applyFill="1" applyAlignment="1">
      <alignment horizontal="center" vertical="center" wrapText="1"/>
    </xf>
    <xf numFmtId="180" fontId="53" fillId="0" borderId="0" xfId="129" applyNumberFormat="1" applyFont="1" applyAlignment="1">
      <alignment horizontal="center" vertical="center" wrapText="1"/>
    </xf>
    <xf numFmtId="180" fontId="30" fillId="0" borderId="0" xfId="129" applyNumberFormat="1" applyFont="1" applyAlignment="1">
      <alignment horizontal="center" vertical="center" wrapText="1"/>
    </xf>
    <xf numFmtId="173" fontId="122" fillId="0" borderId="0" xfId="0" applyNumberFormat="1" applyFont="1" applyAlignment="1">
      <alignment horizontal="center" vertical="top" shrinkToFit="1"/>
    </xf>
    <xf numFmtId="0" fontId="29" fillId="0" borderId="0" xfId="83" applyAlignment="1">
      <alignment horizontal="center" vertical="center"/>
    </xf>
    <xf numFmtId="0" fontId="29" fillId="0" borderId="0" xfId="0" applyFont="1" applyAlignment="1">
      <alignment horizontal="center" vertical="center"/>
    </xf>
    <xf numFmtId="174" fontId="29" fillId="0" borderId="116" xfId="83" applyNumberFormat="1" applyBorder="1" applyAlignment="1">
      <alignment horizontal="center" vertical="center"/>
    </xf>
    <xf numFmtId="178" fontId="61" fillId="0" borderId="116" xfId="83" applyNumberFormat="1" applyFont="1" applyBorder="1" applyAlignment="1">
      <alignment horizontal="center" vertical="center" wrapText="1"/>
    </xf>
    <xf numFmtId="49" fontId="30" fillId="34" borderId="116" xfId="83" applyNumberFormat="1" applyFont="1" applyFill="1" applyBorder="1" applyAlignment="1">
      <alignment horizontal="center" vertical="center"/>
    </xf>
    <xf numFmtId="0" fontId="30" fillId="34" borderId="116" xfId="83" applyFont="1" applyFill="1" applyBorder="1" applyAlignment="1">
      <alignment vertical="center" wrapText="1"/>
    </xf>
    <xf numFmtId="0" fontId="30" fillId="34" borderId="116" xfId="83" applyFont="1" applyFill="1" applyBorder="1" applyAlignment="1">
      <alignment horizontal="center" vertical="center"/>
    </xf>
    <xf numFmtId="4" fontId="30" fillId="34" borderId="116" xfId="83" applyNumberFormat="1" applyFont="1" applyFill="1" applyBorder="1" applyAlignment="1">
      <alignment horizontal="center" vertical="center"/>
    </xf>
    <xf numFmtId="4" fontId="30" fillId="34" borderId="116" xfId="83" applyNumberFormat="1" applyFont="1" applyFill="1" applyBorder="1" applyAlignment="1">
      <alignment vertical="center"/>
    </xf>
    <xf numFmtId="0" fontId="30" fillId="46" borderId="0" xfId="0" applyFont="1" applyFill="1" applyAlignment="1">
      <alignment horizontal="center" vertical="center"/>
    </xf>
    <xf numFmtId="0" fontId="30" fillId="0" borderId="0" xfId="75" applyFont="1" applyAlignment="1">
      <alignment horizontal="center" vertical="center"/>
    </xf>
    <xf numFmtId="0" fontId="30" fillId="35" borderId="0" xfId="0" applyFont="1" applyFill="1" applyAlignment="1">
      <alignment horizontal="center" vertical="center"/>
    </xf>
    <xf numFmtId="0" fontId="29" fillId="0" borderId="0" xfId="75" applyAlignment="1">
      <alignment horizontal="center" vertical="center"/>
    </xf>
    <xf numFmtId="4" fontId="29" fillId="0" borderId="116" xfId="0" applyNumberFormat="1" applyFont="1" applyBorder="1" applyAlignment="1">
      <alignment horizontal="center" vertical="center"/>
    </xf>
    <xf numFmtId="4" fontId="61" fillId="0" borderId="116" xfId="0" applyNumberFormat="1" applyFont="1" applyBorder="1" applyAlignment="1">
      <alignment horizontal="center" vertical="center" wrapText="1"/>
    </xf>
    <xf numFmtId="0" fontId="30" fillId="0" borderId="0" xfId="0" applyFont="1" applyAlignment="1">
      <alignment vertical="center" wrapText="1"/>
    </xf>
    <xf numFmtId="0" fontId="30" fillId="40" borderId="34" xfId="0" applyFont="1" applyFill="1" applyBorder="1" applyAlignment="1">
      <alignment horizontal="center" vertical="center" wrapText="1"/>
    </xf>
    <xf numFmtId="0" fontId="30" fillId="40" borderId="34" xfId="0" applyFont="1" applyFill="1" applyBorder="1" applyAlignment="1">
      <alignment horizontal="left" vertical="center" wrapText="1"/>
    </xf>
    <xf numFmtId="4" fontId="30" fillId="40" borderId="34" xfId="0" applyNumberFormat="1" applyFont="1" applyFill="1" applyBorder="1" applyAlignment="1">
      <alignment horizontal="center" vertical="center" wrapText="1"/>
    </xf>
    <xf numFmtId="0" fontId="30" fillId="39" borderId="117" xfId="0" applyFont="1" applyFill="1" applyBorder="1" applyAlignment="1">
      <alignment horizontal="left" vertical="center"/>
    </xf>
    <xf numFmtId="0" fontId="30" fillId="39" borderId="118" xfId="0" applyFont="1" applyFill="1" applyBorder="1" applyAlignment="1">
      <alignment horizontal="left" vertical="center"/>
    </xf>
    <xf numFmtId="4" fontId="29" fillId="39" borderId="118" xfId="0" applyNumberFormat="1" applyFont="1" applyFill="1" applyBorder="1" applyAlignment="1">
      <alignment horizontal="center" vertical="center"/>
    </xf>
    <xf numFmtId="4" fontId="30" fillId="39" borderId="119" xfId="0" applyNumberFormat="1" applyFont="1" applyFill="1" applyBorder="1" applyAlignment="1">
      <alignment horizontal="center" vertical="center"/>
    </xf>
    <xf numFmtId="0" fontId="30" fillId="39" borderId="116" xfId="0" applyFont="1" applyFill="1" applyBorder="1" applyAlignment="1">
      <alignment horizontal="left" vertical="center"/>
    </xf>
    <xf numFmtId="10" fontId="29" fillId="27" borderId="0" xfId="0" applyNumberFormat="1" applyFont="1" applyFill="1" applyAlignment="1">
      <alignment horizontal="center" vertical="center"/>
    </xf>
    <xf numFmtId="180" fontId="68" fillId="27" borderId="0" xfId="0" applyNumberFormat="1" applyFont="1" applyFill="1" applyAlignment="1">
      <alignment horizontal="center" vertical="center" wrapText="1"/>
    </xf>
    <xf numFmtId="4" fontId="61" fillId="0" borderId="30" xfId="0" applyNumberFormat="1" applyFont="1" applyBorder="1" applyAlignment="1">
      <alignment horizontal="center" wrapText="1"/>
    </xf>
    <xf numFmtId="4" fontId="30" fillId="26" borderId="21" xfId="112" applyNumberFormat="1" applyFont="1" applyFill="1" applyBorder="1" applyAlignment="1">
      <alignment horizontal="center" vertical="center"/>
    </xf>
    <xf numFmtId="4" fontId="29" fillId="27" borderId="38" xfId="112" applyNumberFormat="1" applyFont="1" applyFill="1" applyBorder="1" applyAlignment="1">
      <alignment horizontal="center" vertical="center"/>
    </xf>
    <xf numFmtId="10" fontId="30" fillId="27" borderId="38" xfId="0" applyNumberFormat="1" applyFont="1" applyFill="1" applyBorder="1" applyAlignment="1">
      <alignment horizontal="center" vertical="center"/>
    </xf>
    <xf numFmtId="4" fontId="50" fillId="27" borderId="38" xfId="0" applyNumberFormat="1" applyFont="1" applyFill="1" applyBorder="1" applyAlignment="1">
      <alignment horizontal="center" vertical="center"/>
    </xf>
    <xf numFmtId="0" fontId="30" fillId="39" borderId="48" xfId="0" applyFont="1" applyFill="1" applyBorder="1" applyAlignment="1">
      <alignment horizontal="left" vertical="center"/>
    </xf>
    <xf numFmtId="180" fontId="128" fillId="27" borderId="0" xfId="0" applyNumberFormat="1" applyFont="1" applyFill="1" applyAlignment="1">
      <alignment horizontal="center" vertical="center" wrapText="1"/>
    </xf>
    <xf numFmtId="0" fontId="30" fillId="39" borderId="45" xfId="0" applyFont="1" applyFill="1" applyBorder="1" applyAlignment="1">
      <alignment horizontal="left" vertical="center"/>
    </xf>
    <xf numFmtId="0" fontId="129" fillId="60" borderId="0" xfId="0" applyFont="1" applyFill="1" applyAlignment="1">
      <alignment horizontal="left" vertical="top" wrapText="1" indent="3"/>
    </xf>
    <xf numFmtId="4" fontId="61" fillId="0" borderId="30" xfId="0" applyNumberFormat="1" applyFont="1" applyBorder="1" applyAlignment="1">
      <alignment horizontal="center" vertical="top" shrinkToFit="1"/>
    </xf>
    <xf numFmtId="0" fontId="0" fillId="0" borderId="0" xfId="0" applyAlignment="1">
      <alignment wrapText="1"/>
    </xf>
    <xf numFmtId="0" fontId="0" fillId="0" borderId="30" xfId="0" applyBorder="1" applyAlignment="1">
      <alignment vertical="top" wrapText="1"/>
    </xf>
    <xf numFmtId="0" fontId="0" fillId="0" borderId="120" xfId="0" applyBorder="1"/>
    <xf numFmtId="0" fontId="0" fillId="0" borderId="121" xfId="0" applyBorder="1"/>
    <xf numFmtId="0" fontId="106" fillId="0" borderId="33" xfId="0" applyFont="1" applyBorder="1" applyAlignment="1">
      <alignment vertical="top" wrapText="1"/>
    </xf>
    <xf numFmtId="0" fontId="0" fillId="0" borderId="32" xfId="0" applyBorder="1" applyAlignment="1">
      <alignment wrapText="1"/>
    </xf>
    <xf numFmtId="0" fontId="0" fillId="0" borderId="31" xfId="0" applyBorder="1" applyAlignment="1">
      <alignment wrapText="1"/>
    </xf>
    <xf numFmtId="0" fontId="0" fillId="0" borderId="33" xfId="0" applyBorder="1" applyAlignment="1">
      <alignment wrapText="1"/>
    </xf>
    <xf numFmtId="4" fontId="0" fillId="0" borderId="0" xfId="0" applyNumberFormat="1" applyAlignment="1">
      <alignment horizontal="right"/>
    </xf>
    <xf numFmtId="4" fontId="29" fillId="27" borderId="38" xfId="112" applyNumberFormat="1" applyFont="1" applyFill="1" applyBorder="1" applyAlignment="1">
      <alignment horizontal="right" vertical="center"/>
    </xf>
    <xf numFmtId="0" fontId="113" fillId="0" borderId="0" xfId="0" applyFont="1" applyAlignment="1">
      <alignment horizontal="center" vertical="center"/>
    </xf>
    <xf numFmtId="0" fontId="113" fillId="0" borderId="0" xfId="0" applyFont="1" applyAlignment="1">
      <alignment horizontal="left" vertical="center" wrapText="1"/>
    </xf>
    <xf numFmtId="177" fontId="113" fillId="0" borderId="0" xfId="0" applyNumberFormat="1" applyFont="1" applyAlignment="1">
      <alignment horizontal="right" vertical="center"/>
    </xf>
    <xf numFmtId="0" fontId="50" fillId="0" borderId="0" xfId="0" applyFont="1" applyAlignment="1">
      <alignment horizontal="center"/>
    </xf>
    <xf numFmtId="4" fontId="89" fillId="0" borderId="0" xfId="144" applyFont="1" applyBorder="1" applyAlignment="1">
      <alignment horizontal="left"/>
    </xf>
    <xf numFmtId="0" fontId="30" fillId="25" borderId="0" xfId="0" applyFont="1" applyFill="1" applyAlignment="1">
      <alignment horizontal="left" vertical="center"/>
    </xf>
    <xf numFmtId="0" fontId="94" fillId="0" borderId="78" xfId="147" applyFont="1" applyBorder="1" applyAlignment="1">
      <alignment horizontal="left" vertical="center" wrapText="1"/>
    </xf>
    <xf numFmtId="17" fontId="71" fillId="25" borderId="122" xfId="1" applyNumberFormat="1" applyFont="1" applyFill="1" applyBorder="1" applyAlignment="1">
      <alignment horizontal="center" vertical="center"/>
    </xf>
    <xf numFmtId="17" fontId="71" fillId="25" borderId="63" xfId="1" applyNumberFormat="1" applyFont="1" applyFill="1" applyBorder="1" applyAlignment="1">
      <alignment horizontal="center" vertical="center"/>
    </xf>
    <xf numFmtId="0" fontId="77" fillId="0" borderId="0" xfId="0" applyFont="1" applyAlignment="1">
      <alignment vertical="center"/>
    </xf>
    <xf numFmtId="4" fontId="113" fillId="0" borderId="0" xfId="0" applyNumberFormat="1" applyFont="1" applyAlignment="1">
      <alignment horizontal="right" vertical="center"/>
    </xf>
    <xf numFmtId="0" fontId="113" fillId="0" borderId="0" xfId="234" applyFont="1" applyAlignment="1">
      <alignment horizontal="center" vertical="center"/>
    </xf>
    <xf numFmtId="0" fontId="113" fillId="0" borderId="0" xfId="234" applyFont="1" applyAlignment="1">
      <alignment horizontal="left" vertical="center"/>
    </xf>
    <xf numFmtId="177" fontId="113" fillId="0" borderId="0" xfId="234" applyNumberFormat="1" applyFont="1" applyAlignment="1">
      <alignment horizontal="right" vertical="center"/>
    </xf>
    <xf numFmtId="2" fontId="50" fillId="0" borderId="0" xfId="234" applyNumberFormat="1" applyFont="1" applyAlignment="1">
      <alignment horizontal="center"/>
    </xf>
    <xf numFmtId="0" fontId="50" fillId="0" borderId="0" xfId="234" applyFont="1"/>
    <xf numFmtId="0" fontId="50" fillId="0" borderId="0" xfId="234" applyFont="1" applyAlignment="1">
      <alignment horizontal="center"/>
    </xf>
    <xf numFmtId="177" fontId="50" fillId="0" borderId="0" xfId="234" applyNumberFormat="1" applyFont="1" applyAlignment="1">
      <alignment horizontal="right"/>
    </xf>
    <xf numFmtId="1" fontId="130" fillId="0" borderId="30" xfId="0" applyNumberFormat="1" applyFont="1" applyBorder="1" applyAlignment="1">
      <alignment horizontal="right" vertical="top" shrinkToFit="1"/>
    </xf>
    <xf numFmtId="0" fontId="57" fillId="0" borderId="30" xfId="0" applyFont="1" applyBorder="1" applyAlignment="1">
      <alignment horizontal="left" vertical="top" wrapText="1"/>
    </xf>
    <xf numFmtId="0" fontId="130" fillId="0" borderId="30" xfId="0" applyFont="1" applyBorder="1" applyAlignment="1">
      <alignment horizontal="center" vertical="top" wrapText="1"/>
    </xf>
    <xf numFmtId="4" fontId="57" fillId="0" borderId="30" xfId="0" applyNumberFormat="1" applyFont="1" applyBorder="1" applyAlignment="1">
      <alignment horizontal="center" vertical="top" shrinkToFit="1"/>
    </xf>
    <xf numFmtId="4" fontId="57" fillId="0" borderId="30" xfId="0" applyNumberFormat="1" applyFont="1" applyBorder="1" applyAlignment="1">
      <alignment horizontal="center" wrapText="1"/>
    </xf>
    <xf numFmtId="0" fontId="57" fillId="0" borderId="0" xfId="0" applyFont="1"/>
    <xf numFmtId="0" fontId="130" fillId="0" borderId="30" xfId="0" applyFont="1" applyBorder="1" applyAlignment="1">
      <alignment horizontal="right" vertical="top" wrapText="1"/>
    </xf>
    <xf numFmtId="10" fontId="57" fillId="27" borderId="0" xfId="0" applyNumberFormat="1" applyFont="1" applyFill="1" applyAlignment="1">
      <alignment horizontal="center" vertical="center"/>
    </xf>
    <xf numFmtId="0" fontId="115" fillId="0" borderId="30" xfId="0" applyFont="1" applyBorder="1" applyAlignment="1">
      <alignment horizontal="center" vertical="top" wrapText="1"/>
    </xf>
    <xf numFmtId="0" fontId="115" fillId="0" borderId="30" xfId="0" applyFont="1" applyBorder="1" applyAlignment="1">
      <alignment horizontal="left" vertical="top" wrapText="1"/>
    </xf>
    <xf numFmtId="0" fontId="115" fillId="0" borderId="30" xfId="0" applyFont="1" applyBorder="1" applyAlignment="1">
      <alignment horizontal="right" vertical="top" wrapText="1"/>
    </xf>
    <xf numFmtId="0" fontId="130" fillId="0" borderId="30" xfId="0" applyFont="1" applyBorder="1" applyAlignment="1">
      <alignment horizontal="left" vertical="top" wrapText="1"/>
    </xf>
    <xf numFmtId="4" fontId="115" fillId="0" borderId="30" xfId="0" applyNumberFormat="1" applyFont="1" applyBorder="1" applyAlignment="1">
      <alignment horizontal="right" vertical="top" wrapText="1"/>
    </xf>
    <xf numFmtId="0" fontId="131" fillId="0" borderId="0" xfId="0" applyFont="1" applyAlignment="1">
      <alignment horizontal="left"/>
    </xf>
    <xf numFmtId="0" fontId="131" fillId="0" borderId="0" xfId="0" applyFont="1" applyAlignment="1">
      <alignment horizontal="left" wrapText="1"/>
    </xf>
    <xf numFmtId="0" fontId="0" fillId="0" borderId="0" xfId="0" applyAlignment="1">
      <alignment horizontal="right"/>
    </xf>
    <xf numFmtId="0" fontId="131" fillId="0" borderId="0" xfId="0" applyFont="1" applyAlignment="1">
      <alignment horizontal="right"/>
    </xf>
    <xf numFmtId="4" fontId="131" fillId="0" borderId="0" xfId="0" applyNumberFormat="1" applyFont="1" applyAlignment="1">
      <alignment horizontal="right"/>
    </xf>
    <xf numFmtId="173" fontId="122" fillId="58" borderId="0" xfId="0" applyNumberFormat="1" applyFont="1" applyFill="1" applyAlignment="1">
      <alignment horizontal="center" vertical="top" shrinkToFit="1"/>
    </xf>
    <xf numFmtId="0" fontId="132" fillId="0" borderId="0" xfId="0" applyFont="1" applyAlignment="1">
      <alignment horizontal="left" vertical="top" wrapText="1"/>
    </xf>
    <xf numFmtId="3" fontId="134" fillId="0" borderId="0" xfId="129" applyNumberFormat="1" applyFont="1" applyAlignment="1">
      <alignment horizontal="center" vertical="top" shrinkToFit="1"/>
    </xf>
    <xf numFmtId="3" fontId="134" fillId="0" borderId="0" xfId="129" applyNumberFormat="1" applyFont="1" applyAlignment="1">
      <alignment horizontal="left" vertical="top" indent="1" shrinkToFit="1"/>
    </xf>
    <xf numFmtId="0" fontId="133" fillId="61" borderId="0" xfId="129" applyFont="1" applyFill="1" applyAlignment="1">
      <alignment horizontal="left" vertical="top" wrapText="1"/>
    </xf>
    <xf numFmtId="3" fontId="134" fillId="61" borderId="0" xfId="129" applyNumberFormat="1" applyFont="1" applyFill="1" applyAlignment="1">
      <alignment horizontal="center" vertical="top" shrinkToFit="1"/>
    </xf>
    <xf numFmtId="3" fontId="134" fillId="61" borderId="0" xfId="129" applyNumberFormat="1" applyFont="1" applyFill="1" applyAlignment="1">
      <alignment horizontal="left" vertical="top" indent="1" shrinkToFit="1"/>
    </xf>
    <xf numFmtId="0" fontId="132" fillId="61" borderId="0" xfId="0" applyFont="1" applyFill="1" applyAlignment="1">
      <alignment horizontal="left" vertical="top" wrapText="1"/>
    </xf>
    <xf numFmtId="4" fontId="133" fillId="61" borderId="0" xfId="129" applyNumberFormat="1" applyFont="1" applyFill="1" applyAlignment="1">
      <alignment horizontal="center" vertical="top" wrapText="1"/>
    </xf>
    <xf numFmtId="4" fontId="133" fillId="61" borderId="0" xfId="129" applyNumberFormat="1" applyFont="1" applyFill="1" applyAlignment="1">
      <alignment horizontal="left" vertical="top" wrapText="1"/>
    </xf>
    <xf numFmtId="4" fontId="133" fillId="0" borderId="0" xfId="129" applyNumberFormat="1" applyFont="1" applyAlignment="1">
      <alignment horizontal="center" vertical="top" wrapText="1"/>
    </xf>
    <xf numFmtId="4" fontId="133" fillId="0" borderId="0" xfId="129" applyNumberFormat="1" applyFont="1" applyAlignment="1">
      <alignment horizontal="left" vertical="top" wrapText="1"/>
    </xf>
    <xf numFmtId="17" fontId="120" fillId="57" borderId="113" xfId="0" applyNumberFormat="1" applyFont="1" applyFill="1" applyBorder="1" applyAlignment="1">
      <alignment horizontal="center" vertical="top" wrapText="1"/>
    </xf>
    <xf numFmtId="17" fontId="71" fillId="25" borderId="125" xfId="1" applyNumberFormat="1" applyFont="1" applyFill="1" applyBorder="1" applyAlignment="1">
      <alignment horizontal="center" vertical="center"/>
    </xf>
    <xf numFmtId="17" fontId="71" fillId="25" borderId="124" xfId="1" applyNumberFormat="1" applyFont="1" applyFill="1" applyBorder="1" applyAlignment="1">
      <alignment horizontal="center" vertical="center"/>
    </xf>
    <xf numFmtId="4" fontId="68" fillId="26" borderId="8" xfId="0" applyNumberFormat="1" applyFont="1" applyFill="1" applyBorder="1" applyAlignment="1">
      <alignment horizontal="right" vertical="center"/>
    </xf>
    <xf numFmtId="4" fontId="68" fillId="26" borderId="9" xfId="0" applyNumberFormat="1" applyFont="1" applyFill="1" applyBorder="1" applyAlignment="1">
      <alignment horizontal="right" vertical="center"/>
    </xf>
    <xf numFmtId="4" fontId="30" fillId="25" borderId="3" xfId="0" applyNumberFormat="1" applyFont="1" applyFill="1" applyBorder="1" applyAlignment="1">
      <alignment horizontal="left" vertical="top" wrapText="1"/>
    </xf>
    <xf numFmtId="4" fontId="30" fillId="25" borderId="0" xfId="0" applyNumberFormat="1" applyFont="1" applyFill="1" applyAlignment="1">
      <alignment horizontal="left" vertical="top" wrapText="1"/>
    </xf>
    <xf numFmtId="0" fontId="75" fillId="25" borderId="58" xfId="1" applyNumberFormat="1" applyFont="1" applyFill="1" applyBorder="1" applyAlignment="1">
      <alignment horizontal="center" vertical="center"/>
    </xf>
    <xf numFmtId="4" fontId="30" fillId="25" borderId="87" xfId="0" applyNumberFormat="1" applyFont="1" applyFill="1" applyBorder="1" applyAlignment="1">
      <alignment horizontal="left" vertical="center"/>
    </xf>
    <xf numFmtId="4" fontId="30" fillId="25" borderId="0" xfId="0" applyNumberFormat="1" applyFont="1" applyFill="1" applyAlignment="1">
      <alignment horizontal="left" vertical="center"/>
    </xf>
    <xf numFmtId="0" fontId="30" fillId="42" borderId="0" xfId="0" applyFont="1" applyFill="1" applyAlignment="1">
      <alignment horizontal="center" vertical="center"/>
    </xf>
    <xf numFmtId="0" fontId="30" fillId="42" borderId="88" xfId="0" applyFont="1" applyFill="1" applyBorder="1" applyAlignment="1">
      <alignment horizontal="center" vertical="center"/>
    </xf>
    <xf numFmtId="4" fontId="30" fillId="26" borderId="21" xfId="1" applyNumberFormat="1" applyFont="1" applyFill="1" applyBorder="1" applyAlignment="1">
      <alignment horizontal="center" vertical="center"/>
    </xf>
    <xf numFmtId="4" fontId="54" fillId="0" borderId="21" xfId="0" applyNumberFormat="1" applyFont="1" applyBorder="1" applyAlignment="1">
      <alignment horizontal="center" vertical="center"/>
    </xf>
    <xf numFmtId="4" fontId="59" fillId="29" borderId="21" xfId="0" applyNumberFormat="1" applyFont="1" applyFill="1" applyBorder="1" applyAlignment="1">
      <alignment horizontal="center" vertical="center"/>
    </xf>
    <xf numFmtId="4" fontId="60" fillId="30" borderId="24" xfId="0" applyNumberFormat="1" applyFont="1" applyFill="1" applyBorder="1" applyAlignment="1">
      <alignment horizontal="center" vertical="center"/>
    </xf>
    <xf numFmtId="4" fontId="60" fillId="30" borderId="25" xfId="0" applyNumberFormat="1" applyFont="1" applyFill="1" applyBorder="1" applyAlignment="1">
      <alignment horizontal="center" vertical="center"/>
    </xf>
    <xf numFmtId="4" fontId="60" fillId="30" borderId="36" xfId="0" applyNumberFormat="1" applyFont="1" applyFill="1" applyBorder="1" applyAlignment="1">
      <alignment horizontal="center" vertical="center"/>
    </xf>
    <xf numFmtId="4" fontId="60" fillId="30" borderId="37" xfId="0" applyNumberFormat="1" applyFont="1" applyFill="1" applyBorder="1" applyAlignment="1">
      <alignment horizontal="center" vertical="center"/>
    </xf>
    <xf numFmtId="4" fontId="60" fillId="30" borderId="26" xfId="0" applyNumberFormat="1" applyFont="1" applyFill="1" applyBorder="1" applyAlignment="1">
      <alignment horizontal="center" vertical="center"/>
    </xf>
    <xf numFmtId="4" fontId="60" fillId="30" borderId="27" xfId="0" applyNumberFormat="1" applyFont="1" applyFill="1" applyBorder="1" applyAlignment="1">
      <alignment horizontal="center" vertical="center"/>
    </xf>
    <xf numFmtId="4" fontId="50" fillId="31" borderId="38" xfId="0" applyNumberFormat="1" applyFont="1" applyFill="1" applyBorder="1" applyAlignment="1">
      <alignment horizontal="center" vertical="center"/>
    </xf>
    <xf numFmtId="4" fontId="50" fillId="31" borderId="39" xfId="0" applyNumberFormat="1" applyFont="1" applyFill="1" applyBorder="1" applyAlignment="1">
      <alignment horizontal="center" vertical="center"/>
    </xf>
    <xf numFmtId="4" fontId="50" fillId="31" borderId="40" xfId="0" applyNumberFormat="1" applyFont="1" applyFill="1" applyBorder="1" applyAlignment="1">
      <alignment horizontal="center" vertical="center"/>
    </xf>
    <xf numFmtId="0" fontId="83" fillId="0" borderId="112" xfId="0" applyFont="1" applyBorder="1" applyAlignment="1">
      <alignment horizontal="center" vertical="center"/>
    </xf>
    <xf numFmtId="0" fontId="83" fillId="0" borderId="63" xfId="0" applyFont="1" applyBorder="1" applyAlignment="1">
      <alignment horizontal="center" vertical="center"/>
    </xf>
    <xf numFmtId="0" fontId="64" fillId="53" borderId="76" xfId="0" applyFont="1" applyFill="1" applyBorder="1" applyAlignment="1">
      <alignment horizontal="center" vertical="center"/>
    </xf>
    <xf numFmtId="0" fontId="64" fillId="53" borderId="77" xfId="0" applyFont="1" applyFill="1" applyBorder="1" applyAlignment="1">
      <alignment horizontal="center" vertical="center"/>
    </xf>
    <xf numFmtId="0" fontId="30" fillId="42" borderId="68" xfId="0" applyFont="1" applyFill="1" applyBorder="1" applyAlignment="1">
      <alignment horizontal="center" vertical="center"/>
    </xf>
    <xf numFmtId="0" fontId="30" fillId="42" borderId="69" xfId="0" applyFont="1" applyFill="1" applyBorder="1" applyAlignment="1">
      <alignment horizontal="center" vertical="center"/>
    </xf>
    <xf numFmtId="0" fontId="30" fillId="42" borderId="68" xfId="0" applyFont="1" applyFill="1" applyBorder="1" applyAlignment="1">
      <alignment horizontal="center" vertical="center" wrapText="1"/>
    </xf>
    <xf numFmtId="0" fontId="30" fillId="42" borderId="69" xfId="0" applyFont="1" applyFill="1" applyBorder="1" applyAlignment="1">
      <alignment horizontal="center" vertical="center" wrapText="1"/>
    </xf>
    <xf numFmtId="0" fontId="55" fillId="42" borderId="68" xfId="0" applyFont="1" applyFill="1" applyBorder="1" applyAlignment="1">
      <alignment horizontal="center" vertical="center"/>
    </xf>
    <xf numFmtId="0" fontId="55" fillId="42" borderId="69" xfId="0" applyFont="1" applyFill="1" applyBorder="1" applyAlignment="1">
      <alignment horizontal="center" vertical="center"/>
    </xf>
    <xf numFmtId="0" fontId="117" fillId="0" borderId="0" xfId="232" applyFont="1" applyAlignment="1">
      <alignment horizontal="center" vertical="center"/>
    </xf>
    <xf numFmtId="0" fontId="125" fillId="0" borderId="115" xfId="83" applyFont="1" applyBorder="1" applyAlignment="1">
      <alignment horizontal="center" vertical="center"/>
    </xf>
    <xf numFmtId="0" fontId="125" fillId="0" borderId="44" xfId="83" applyFont="1" applyBorder="1" applyAlignment="1">
      <alignment horizontal="center" vertical="center"/>
    </xf>
    <xf numFmtId="0" fontId="125" fillId="0" borderId="110" xfId="83" applyFont="1" applyBorder="1" applyAlignment="1">
      <alignment horizontal="center" vertical="center"/>
    </xf>
    <xf numFmtId="0" fontId="125" fillId="0" borderId="5" xfId="83" applyFont="1" applyBorder="1" applyAlignment="1">
      <alignment horizontal="center" vertical="center"/>
    </xf>
    <xf numFmtId="0" fontId="125" fillId="0" borderId="6" xfId="83" applyFont="1" applyBorder="1" applyAlignment="1">
      <alignment horizontal="center" vertical="center"/>
    </xf>
    <xf numFmtId="0" fontId="125" fillId="0" borderId="7" xfId="83" applyFont="1" applyBorder="1" applyAlignment="1">
      <alignment horizontal="center" vertical="center"/>
    </xf>
    <xf numFmtId="0" fontId="30" fillId="0" borderId="3" xfId="0" applyFont="1" applyBorder="1" applyAlignment="1">
      <alignment horizontal="center" vertical="center" wrapText="1"/>
    </xf>
    <xf numFmtId="0" fontId="30" fillId="0" borderId="0" xfId="0" applyFont="1" applyAlignment="1">
      <alignment horizontal="center" vertical="center" wrapText="1"/>
    </xf>
    <xf numFmtId="0" fontId="30" fillId="40" borderId="32" xfId="0" applyFont="1" applyFill="1" applyBorder="1" applyAlignment="1">
      <alignment horizontal="center" vertical="center" wrapText="1"/>
    </xf>
    <xf numFmtId="0" fontId="30" fillId="40" borderId="33" xfId="0" applyFont="1" applyFill="1" applyBorder="1" applyAlignment="1">
      <alignment horizontal="center" vertical="center" wrapText="1"/>
    </xf>
    <xf numFmtId="0" fontId="128" fillId="45" borderId="0" xfId="0" applyFont="1" applyFill="1" applyAlignment="1">
      <alignment horizontal="center" vertical="center"/>
    </xf>
    <xf numFmtId="0" fontId="125" fillId="0" borderId="115" xfId="0" applyFont="1" applyBorder="1" applyAlignment="1">
      <alignment horizontal="center" vertical="center"/>
    </xf>
    <xf numFmtId="0" fontId="125" fillId="0" borderId="44" xfId="0" applyFont="1" applyBorder="1" applyAlignment="1">
      <alignment horizontal="center" vertical="center"/>
    </xf>
    <xf numFmtId="0" fontId="125" fillId="0" borderId="110" xfId="0" applyFont="1" applyBorder="1" applyAlignment="1">
      <alignment horizontal="center" vertical="center"/>
    </xf>
    <xf numFmtId="0" fontId="125" fillId="0" borderId="5" xfId="0" applyFont="1" applyBorder="1" applyAlignment="1">
      <alignment horizontal="center" vertical="center"/>
    </xf>
    <xf numFmtId="0" fontId="125" fillId="0" borderId="6" xfId="0" applyFont="1" applyBorder="1" applyAlignment="1">
      <alignment horizontal="center" vertical="center"/>
    </xf>
    <xf numFmtId="0" fontId="125" fillId="0" borderId="7" xfId="0" applyFont="1" applyBorder="1" applyAlignment="1">
      <alignment horizontal="center" vertical="center"/>
    </xf>
    <xf numFmtId="4" fontId="30" fillId="0" borderId="116" xfId="0" applyNumberFormat="1" applyFont="1" applyBorder="1" applyAlignment="1">
      <alignment horizontal="center" vertical="center" wrapText="1"/>
    </xf>
    <xf numFmtId="4" fontId="30" fillId="0" borderId="116" xfId="0" applyNumberFormat="1" applyFont="1" applyBorder="1" applyAlignment="1">
      <alignment horizontal="center" vertical="center"/>
    </xf>
    <xf numFmtId="0" fontId="106" fillId="0" borderId="0" xfId="0" applyFont="1" applyAlignment="1">
      <alignment wrapText="1"/>
    </xf>
    <xf numFmtId="165" fontId="30" fillId="0" borderId="4" xfId="57" applyFont="1" applyFill="1" applyBorder="1" applyAlignment="1">
      <alignment horizontal="center" vertical="center"/>
    </xf>
    <xf numFmtId="4" fontId="29" fillId="25" borderId="0" xfId="57" applyNumberFormat="1" applyFont="1" applyFill="1" applyBorder="1" applyAlignment="1">
      <alignment horizontal="center" vertical="center"/>
    </xf>
    <xf numFmtId="0" fontId="29" fillId="25" borderId="0" xfId="4" applyFont="1" applyFill="1" applyAlignment="1">
      <alignment horizontal="center" vertical="center"/>
    </xf>
    <xf numFmtId="2" fontId="81" fillId="25" borderId="0" xfId="4" applyNumberFormat="1" applyFont="1" applyFill="1" applyAlignment="1">
      <alignment horizontal="center" vertical="center"/>
    </xf>
    <xf numFmtId="165" fontId="30" fillId="25" borderId="44" xfId="57" applyFont="1" applyFill="1" applyBorder="1" applyAlignment="1">
      <alignment horizontal="center" vertical="center" wrapText="1"/>
    </xf>
    <xf numFmtId="165" fontId="30" fillId="25" borderId="0" xfId="57" applyFont="1" applyFill="1" applyBorder="1" applyAlignment="1">
      <alignment horizontal="center" vertical="center"/>
    </xf>
    <xf numFmtId="0" fontId="30" fillId="25" borderId="0" xfId="0" applyFont="1" applyFill="1" applyAlignment="1">
      <alignment horizontal="center" vertical="center" wrapText="1"/>
    </xf>
    <xf numFmtId="0" fontId="30" fillId="26" borderId="45" xfId="152" applyFont="1" applyFill="1" applyBorder="1" applyAlignment="1">
      <alignment horizontal="left" vertical="center" wrapText="1"/>
    </xf>
    <xf numFmtId="2" fontId="30" fillId="36" borderId="3" xfId="4" applyNumberFormat="1" applyFont="1" applyFill="1" applyBorder="1" applyAlignment="1">
      <alignment vertical="center" wrapText="1"/>
    </xf>
    <xf numFmtId="2" fontId="30" fillId="36" borderId="0" xfId="4" applyNumberFormat="1" applyFont="1" applyFill="1" applyAlignment="1">
      <alignment vertical="center" wrapText="1"/>
    </xf>
    <xf numFmtId="165" fontId="30" fillId="26" borderId="44" xfId="57" applyFont="1" applyFill="1" applyBorder="1" applyAlignment="1">
      <alignment horizontal="center" vertical="center" wrapText="1"/>
    </xf>
    <xf numFmtId="165" fontId="30" fillId="26" borderId="6" xfId="57" applyFont="1" applyFill="1" applyBorder="1" applyAlignment="1">
      <alignment horizontal="center" vertical="center" wrapText="1"/>
    </xf>
    <xf numFmtId="0" fontId="30" fillId="26" borderId="45" xfId="152" applyFont="1" applyFill="1" applyBorder="1" applyAlignment="1">
      <alignment horizontal="center" vertical="center" wrapText="1"/>
    </xf>
    <xf numFmtId="0" fontId="30" fillId="26" borderId="44" xfId="152" applyFont="1" applyFill="1" applyBorder="1" applyAlignment="1">
      <alignment horizontal="left" vertical="center" wrapText="1"/>
    </xf>
    <xf numFmtId="2" fontId="30" fillId="26" borderId="5" xfId="4" applyNumberFormat="1" applyFont="1" applyFill="1" applyBorder="1" applyAlignment="1">
      <alignment horizontal="left" vertical="center" wrapText="1"/>
    </xf>
    <xf numFmtId="2" fontId="30" fillId="26" borderId="6" xfId="4" applyNumberFormat="1" applyFont="1" applyFill="1" applyBorder="1" applyAlignment="1">
      <alignment horizontal="left" vertical="center" wrapText="1"/>
    </xf>
    <xf numFmtId="2" fontId="30" fillId="26" borderId="5" xfId="4" applyNumberFormat="1" applyFont="1" applyFill="1" applyBorder="1" applyAlignment="1">
      <alignment horizontal="center" vertical="center" wrapText="1"/>
    </xf>
    <xf numFmtId="2" fontId="30" fillId="26" borderId="6" xfId="4" applyNumberFormat="1" applyFont="1" applyFill="1" applyBorder="1" applyAlignment="1">
      <alignment horizontal="center" vertical="center" wrapText="1"/>
    </xf>
    <xf numFmtId="4" fontId="50" fillId="25" borderId="45" xfId="4" applyNumberFormat="1" applyFont="1" applyFill="1" applyBorder="1" applyAlignment="1">
      <alignment horizontal="center" vertical="center"/>
    </xf>
    <xf numFmtId="4" fontId="30" fillId="2" borderId="44" xfId="152" applyNumberFormat="1" applyFont="1" applyFill="1" applyBorder="1" applyAlignment="1">
      <alignment horizontal="center" vertical="center"/>
    </xf>
    <xf numFmtId="4" fontId="30" fillId="2" borderId="41" xfId="152" applyNumberFormat="1" applyFont="1" applyFill="1" applyBorder="1" applyAlignment="1">
      <alignment horizontal="center" vertical="center"/>
    </xf>
    <xf numFmtId="2" fontId="110" fillId="56" borderId="46" xfId="4" applyNumberFormat="1" applyFont="1" applyFill="1" applyBorder="1" applyAlignment="1">
      <alignment horizontal="center" vertical="center"/>
    </xf>
    <xf numFmtId="2" fontId="110" fillId="56" borderId="29" xfId="4" applyNumberFormat="1" applyFont="1" applyFill="1" applyBorder="1" applyAlignment="1">
      <alignment horizontal="center" vertical="center"/>
    </xf>
    <xf numFmtId="2" fontId="110" fillId="56" borderId="10" xfId="4" applyNumberFormat="1" applyFont="1" applyFill="1" applyBorder="1" applyAlignment="1">
      <alignment horizontal="center" vertical="center"/>
    </xf>
    <xf numFmtId="2" fontId="110" fillId="56" borderId="46" xfId="4" applyNumberFormat="1" applyFont="1" applyFill="1" applyBorder="1" applyAlignment="1">
      <alignment horizontal="center" vertical="center" wrapText="1"/>
    </xf>
    <xf numFmtId="2" fontId="110" fillId="56" borderId="29" xfId="4" applyNumberFormat="1" applyFont="1" applyFill="1" applyBorder="1" applyAlignment="1">
      <alignment horizontal="center" vertical="center" wrapText="1"/>
    </xf>
    <xf numFmtId="2" fontId="110" fillId="56" borderId="10" xfId="4" applyNumberFormat="1" applyFont="1" applyFill="1" applyBorder="1" applyAlignment="1">
      <alignment horizontal="center" vertical="center" wrapText="1"/>
    </xf>
    <xf numFmtId="2" fontId="110" fillId="56" borderId="47" xfId="4" applyNumberFormat="1" applyFont="1" applyFill="1" applyBorder="1" applyAlignment="1">
      <alignment horizontal="center" vertical="center"/>
    </xf>
    <xf numFmtId="2" fontId="110" fillId="56" borderId="44" xfId="4" applyNumberFormat="1" applyFont="1" applyFill="1" applyBorder="1" applyAlignment="1">
      <alignment horizontal="center" vertical="center"/>
    </xf>
    <xf numFmtId="2" fontId="110" fillId="56" borderId="41" xfId="4" applyNumberFormat="1" applyFont="1" applyFill="1" applyBorder="1" applyAlignment="1">
      <alignment horizontal="center" vertical="center"/>
    </xf>
    <xf numFmtId="2" fontId="110" fillId="56" borderId="5" xfId="4" applyNumberFormat="1" applyFont="1" applyFill="1" applyBorder="1" applyAlignment="1">
      <alignment horizontal="center" vertical="center"/>
    </xf>
    <xf numFmtId="2" fontId="110" fillId="56" borderId="6" xfId="4" applyNumberFormat="1" applyFont="1" applyFill="1" applyBorder="1" applyAlignment="1">
      <alignment horizontal="center" vertical="center"/>
    </xf>
    <xf numFmtId="2" fontId="110" fillId="56" borderId="7" xfId="4" applyNumberFormat="1" applyFont="1" applyFill="1" applyBorder="1" applyAlignment="1">
      <alignment horizontal="center" vertical="center"/>
    </xf>
    <xf numFmtId="2" fontId="110" fillId="56" borderId="46" xfId="57" applyNumberFormat="1" applyFont="1" applyFill="1" applyBorder="1" applyAlignment="1">
      <alignment horizontal="center" vertical="center" wrapText="1"/>
    </xf>
    <xf numFmtId="2" fontId="110" fillId="56" borderId="29" xfId="57" applyNumberFormat="1" applyFont="1" applyFill="1" applyBorder="1" applyAlignment="1">
      <alignment horizontal="center" vertical="center" wrapText="1"/>
    </xf>
    <xf numFmtId="2" fontId="110" fillId="56" borderId="10" xfId="57" applyNumberFormat="1" applyFont="1" applyFill="1" applyBorder="1" applyAlignment="1">
      <alignment horizontal="center" vertical="center" wrapText="1"/>
    </xf>
    <xf numFmtId="4" fontId="110" fillId="56" borderId="46" xfId="57" applyNumberFormat="1" applyFont="1" applyFill="1" applyBorder="1" applyAlignment="1">
      <alignment horizontal="center" vertical="center" wrapText="1"/>
    </xf>
    <xf numFmtId="4" fontId="110" fillId="56" borderId="29" xfId="57" applyNumberFormat="1" applyFont="1" applyFill="1" applyBorder="1" applyAlignment="1">
      <alignment horizontal="center" vertical="center" wrapText="1"/>
    </xf>
    <xf numFmtId="4" fontId="110" fillId="56" borderId="10" xfId="57" applyNumberFormat="1" applyFont="1" applyFill="1" applyBorder="1" applyAlignment="1">
      <alignment horizontal="center" vertical="center" wrapText="1"/>
    </xf>
    <xf numFmtId="165" fontId="110" fillId="56" borderId="46" xfId="57" applyFont="1" applyFill="1" applyBorder="1" applyAlignment="1">
      <alignment horizontal="center" vertical="center"/>
    </xf>
    <xf numFmtId="165" fontId="110" fillId="56" borderId="29" xfId="57" applyFont="1" applyFill="1" applyBorder="1" applyAlignment="1">
      <alignment horizontal="center" vertical="center"/>
    </xf>
    <xf numFmtId="165" fontId="110" fillId="56" borderId="10" xfId="57" applyFont="1" applyFill="1" applyBorder="1" applyAlignment="1">
      <alignment horizontal="center" vertical="center"/>
    </xf>
    <xf numFmtId="2" fontId="110" fillId="56" borderId="8" xfId="4" applyNumberFormat="1" applyFont="1" applyFill="1" applyBorder="1" applyAlignment="1">
      <alignment horizontal="center" vertical="center"/>
    </xf>
    <xf numFmtId="2" fontId="110" fillId="56" borderId="45" xfId="4" applyNumberFormat="1" applyFont="1" applyFill="1" applyBorder="1" applyAlignment="1">
      <alignment horizontal="center" vertical="center"/>
    </xf>
    <xf numFmtId="2" fontId="110" fillId="56" borderId="12" xfId="4" applyNumberFormat="1" applyFont="1" applyFill="1" applyBorder="1" applyAlignment="1">
      <alignment horizontal="center" vertical="center"/>
    </xf>
    <xf numFmtId="2" fontId="30" fillId="25" borderId="0" xfId="152" applyNumberFormat="1" applyFont="1" applyFill="1" applyAlignment="1">
      <alignment horizontal="left" vertical="center"/>
    </xf>
    <xf numFmtId="2" fontId="30" fillId="25" borderId="3" xfId="152" applyNumberFormat="1" applyFont="1" applyFill="1" applyBorder="1" applyAlignment="1">
      <alignment horizontal="center" vertical="center"/>
    </xf>
    <xf numFmtId="2" fontId="30" fillId="25" borderId="0" xfId="152" applyNumberFormat="1" applyFont="1" applyFill="1" applyAlignment="1">
      <alignment horizontal="center" vertical="center"/>
    </xf>
    <xf numFmtId="2" fontId="30" fillId="25" borderId="5" xfId="152" applyNumberFormat="1" applyFont="1" applyFill="1" applyBorder="1" applyAlignment="1">
      <alignment horizontal="center" vertical="center"/>
    </xf>
    <xf numFmtId="2" fontId="30" fillId="25" borderId="6" xfId="152" applyNumberFormat="1" applyFont="1" applyFill="1" applyBorder="1" applyAlignment="1">
      <alignment horizontal="center" vertical="center"/>
    </xf>
    <xf numFmtId="2" fontId="30" fillId="26" borderId="8" xfId="4" applyNumberFormat="1" applyFont="1" applyFill="1" applyBorder="1" applyAlignment="1">
      <alignment horizontal="left" vertical="center" wrapText="1"/>
    </xf>
    <xf numFmtId="2" fontId="30" fillId="26" borderId="9" xfId="4" applyNumberFormat="1" applyFont="1" applyFill="1" applyBorder="1" applyAlignment="1">
      <alignment horizontal="left" vertical="center" wrapText="1"/>
    </xf>
    <xf numFmtId="0" fontId="29" fillId="25" borderId="3" xfId="4" applyFont="1" applyFill="1" applyBorder="1" applyAlignment="1">
      <alignment horizontal="left" vertical="center" wrapText="1"/>
    </xf>
    <xf numFmtId="0" fontId="30" fillId="26" borderId="44" xfId="152" applyFont="1" applyFill="1" applyBorder="1" applyAlignment="1">
      <alignment horizontal="center" vertical="center" wrapText="1"/>
    </xf>
    <xf numFmtId="0" fontId="30" fillId="26" borderId="6" xfId="152" applyFont="1" applyFill="1" applyBorder="1" applyAlignment="1">
      <alignment horizontal="center" vertical="center" wrapText="1"/>
    </xf>
    <xf numFmtId="2" fontId="29" fillId="25" borderId="0" xfId="4" applyNumberFormat="1" applyFont="1" applyFill="1" applyAlignment="1">
      <alignment horizontal="center" vertical="center"/>
    </xf>
    <xf numFmtId="2" fontId="29" fillId="25" borderId="0" xfId="57" applyNumberFormat="1" applyFont="1" applyFill="1" applyBorder="1" applyAlignment="1">
      <alignment horizontal="center" vertical="center"/>
    </xf>
    <xf numFmtId="0" fontId="13" fillId="0" borderId="3" xfId="152" applyBorder="1" applyAlignment="1">
      <alignment horizontal="center"/>
    </xf>
    <xf numFmtId="165" fontId="29" fillId="25" borderId="0" xfId="1" applyFont="1" applyFill="1" applyBorder="1" applyAlignment="1">
      <alignment horizontal="center" vertical="center"/>
    </xf>
    <xf numFmtId="4" fontId="29" fillId="25" borderId="0" xfId="4" applyNumberFormat="1" applyFont="1" applyFill="1" applyAlignment="1">
      <alignment horizontal="center" vertical="center"/>
    </xf>
    <xf numFmtId="165" fontId="30" fillId="26" borderId="41" xfId="57" applyFont="1" applyFill="1" applyBorder="1" applyAlignment="1">
      <alignment horizontal="center" vertical="center"/>
    </xf>
    <xf numFmtId="165" fontId="30" fillId="26" borderId="7" xfId="57" applyFont="1" applyFill="1" applyBorder="1" applyAlignment="1">
      <alignment horizontal="center" vertical="center"/>
    </xf>
    <xf numFmtId="165" fontId="30" fillId="26" borderId="46" xfId="4" applyNumberFormat="1" applyFont="1" applyFill="1" applyBorder="1" applyAlignment="1">
      <alignment horizontal="center" vertical="center"/>
    </xf>
    <xf numFmtId="165" fontId="30" fillId="26" borderId="10" xfId="4" applyNumberFormat="1" applyFont="1" applyFill="1" applyBorder="1" applyAlignment="1">
      <alignment horizontal="center" vertical="center"/>
    </xf>
    <xf numFmtId="2" fontId="30" fillId="26" borderId="3" xfId="4" applyNumberFormat="1" applyFont="1" applyFill="1" applyBorder="1" applyAlignment="1">
      <alignment horizontal="left" vertical="center" wrapText="1"/>
    </xf>
    <xf numFmtId="2" fontId="30" fillId="26" borderId="0" xfId="4" applyNumberFormat="1" applyFont="1" applyFill="1" applyAlignment="1">
      <alignment horizontal="left" vertical="center" wrapText="1"/>
    </xf>
    <xf numFmtId="2" fontId="30" fillId="26" borderId="8" xfId="4" applyNumberFormat="1" applyFont="1" applyFill="1" applyBorder="1" applyAlignment="1">
      <alignment horizontal="center" vertical="center" wrapText="1"/>
    </xf>
    <xf numFmtId="2" fontId="30" fillId="26" borderId="9" xfId="4" applyNumberFormat="1" applyFont="1" applyFill="1" applyBorder="1" applyAlignment="1">
      <alignment horizontal="center" vertical="center" wrapText="1"/>
    </xf>
    <xf numFmtId="4" fontId="74" fillId="0" borderId="21" xfId="0" applyNumberFormat="1" applyFont="1" applyBorder="1" applyAlignment="1">
      <alignment horizontal="center" vertical="center"/>
    </xf>
    <xf numFmtId="170" fontId="70" fillId="26" borderId="11" xfId="1" applyNumberFormat="1" applyFont="1" applyFill="1" applyBorder="1" applyAlignment="1">
      <alignment horizontal="right" vertical="center"/>
    </xf>
    <xf numFmtId="171" fontId="73" fillId="0" borderId="21" xfId="1" applyNumberFormat="1" applyFont="1" applyFill="1" applyBorder="1" applyAlignment="1">
      <alignment horizontal="right" vertical="center"/>
    </xf>
    <xf numFmtId="4" fontId="71" fillId="0" borderId="46" xfId="1" applyNumberFormat="1" applyFont="1" applyBorder="1" applyAlignment="1">
      <alignment horizontal="right" vertical="center"/>
    </xf>
    <xf numFmtId="4" fontId="71" fillId="0" borderId="10" xfId="1" applyNumberFormat="1" applyFont="1" applyBorder="1" applyAlignment="1">
      <alignment horizontal="right" vertical="center"/>
    </xf>
    <xf numFmtId="4" fontId="70" fillId="0" borderId="22" xfId="0" applyNumberFormat="1" applyFont="1" applyBorder="1" applyAlignment="1">
      <alignment horizontal="left" vertical="center" wrapText="1"/>
    </xf>
    <xf numFmtId="0" fontId="70" fillId="0" borderId="23" xfId="0" applyFont="1" applyBorder="1" applyAlignment="1">
      <alignment horizontal="left" vertical="center" wrapText="1"/>
    </xf>
    <xf numFmtId="0" fontId="70" fillId="26" borderId="11" xfId="0" applyFont="1" applyFill="1" applyBorder="1" applyAlignment="1">
      <alignment horizontal="center" vertical="center"/>
    </xf>
    <xf numFmtId="4" fontId="70" fillId="0" borderId="46" xfId="0" applyNumberFormat="1" applyFont="1" applyBorder="1" applyAlignment="1">
      <alignment horizontal="left" vertical="center" wrapText="1"/>
    </xf>
    <xf numFmtId="4" fontId="70" fillId="0" borderId="10" xfId="0" applyNumberFormat="1" applyFont="1" applyBorder="1" applyAlignment="1">
      <alignment horizontal="left" vertical="center" wrapText="1"/>
    </xf>
    <xf numFmtId="2" fontId="70" fillId="0" borderId="46" xfId="0" applyNumberFormat="1" applyFont="1" applyBorder="1" applyAlignment="1">
      <alignment horizontal="center" vertical="center"/>
    </xf>
    <xf numFmtId="2" fontId="70" fillId="0" borderId="10" xfId="0" applyNumberFormat="1" applyFont="1" applyBorder="1" applyAlignment="1">
      <alignment horizontal="center" vertical="center"/>
    </xf>
    <xf numFmtId="4" fontId="72" fillId="0" borderId="24" xfId="0" applyNumberFormat="1" applyFont="1" applyBorder="1" applyAlignment="1">
      <alignment horizontal="center" vertical="center"/>
    </xf>
    <xf numFmtId="4" fontId="72" fillId="0" borderId="25" xfId="0" applyNumberFormat="1" applyFont="1" applyBorder="1" applyAlignment="1">
      <alignment horizontal="center" vertical="center"/>
    </xf>
    <xf numFmtId="4" fontId="72" fillId="0" borderId="26" xfId="0" applyNumberFormat="1" applyFont="1" applyBorder="1" applyAlignment="1">
      <alignment horizontal="center" vertical="center"/>
    </xf>
    <xf numFmtId="4" fontId="72" fillId="0" borderId="27" xfId="0" applyNumberFormat="1" applyFont="1" applyBorder="1" applyAlignment="1">
      <alignment horizontal="center" vertical="center"/>
    </xf>
    <xf numFmtId="4" fontId="71" fillId="0" borderId="22" xfId="1" applyNumberFormat="1" applyFont="1" applyBorder="1" applyAlignment="1">
      <alignment horizontal="right" vertical="center"/>
    </xf>
    <xf numFmtId="4" fontId="71" fillId="0" borderId="23" xfId="1" applyNumberFormat="1" applyFont="1" applyBorder="1" applyAlignment="1">
      <alignment horizontal="right" vertical="center"/>
    </xf>
    <xf numFmtId="165" fontId="70" fillId="36" borderId="11" xfId="1" applyFont="1" applyFill="1" applyBorder="1" applyAlignment="1">
      <alignment horizontal="center" vertical="center"/>
    </xf>
    <xf numFmtId="3" fontId="70" fillId="36" borderId="8" xfId="1" applyNumberFormat="1" applyFont="1" applyFill="1" applyBorder="1" applyAlignment="1">
      <alignment horizontal="center" vertical="center"/>
    </xf>
    <xf numFmtId="3" fontId="70" fillId="36" borderId="9" xfId="1" applyNumberFormat="1" applyFont="1" applyFill="1" applyBorder="1" applyAlignment="1">
      <alignment horizontal="center" vertical="center"/>
    </xf>
    <xf numFmtId="3" fontId="70" fillId="36" borderId="12" xfId="1" applyNumberFormat="1" applyFont="1" applyFill="1" applyBorder="1" applyAlignment="1">
      <alignment horizontal="center" vertical="center"/>
    </xf>
    <xf numFmtId="4" fontId="30" fillId="25" borderId="42" xfId="0" applyNumberFormat="1" applyFont="1" applyFill="1" applyBorder="1" applyAlignment="1">
      <alignment horizontal="center" vertical="center"/>
    </xf>
    <xf numFmtId="4" fontId="30" fillId="25" borderId="41" xfId="0" applyNumberFormat="1" applyFont="1" applyFill="1" applyBorder="1" applyAlignment="1">
      <alignment horizontal="center" vertical="center"/>
    </xf>
    <xf numFmtId="4" fontId="30" fillId="25" borderId="3" xfId="0" applyNumberFormat="1" applyFont="1" applyFill="1" applyBorder="1" applyAlignment="1">
      <alignment horizontal="left" vertical="center" wrapText="1"/>
    </xf>
    <xf numFmtId="4" fontId="30" fillId="25" borderId="0" xfId="0" applyNumberFormat="1" applyFont="1" applyFill="1" applyAlignment="1">
      <alignment horizontal="left" vertical="center" wrapText="1"/>
    </xf>
    <xf numFmtId="4" fontId="30" fillId="25" borderId="44" xfId="0" applyNumberFormat="1" applyFont="1" applyFill="1" applyBorder="1" applyAlignment="1">
      <alignment horizontal="center" vertical="center"/>
    </xf>
    <xf numFmtId="2" fontId="70" fillId="0" borderId="22" xfId="0" applyNumberFormat="1" applyFont="1" applyBorder="1" applyAlignment="1">
      <alignment horizontal="center" vertical="center"/>
    </xf>
    <xf numFmtId="2" fontId="70" fillId="0" borderId="23" xfId="0" applyNumberFormat="1" applyFont="1" applyBorder="1" applyAlignment="1">
      <alignment horizontal="center" vertical="center"/>
    </xf>
    <xf numFmtId="0" fontId="70" fillId="36" borderId="11" xfId="0" applyFont="1" applyFill="1" applyBorder="1" applyAlignment="1">
      <alignment horizontal="center" vertical="center"/>
    </xf>
    <xf numFmtId="0" fontId="84" fillId="0" borderId="56" xfId="143" applyFont="1" applyBorder="1" applyAlignment="1">
      <alignment horizontal="center" vertical="center" wrapText="1"/>
    </xf>
    <xf numFmtId="0" fontId="84" fillId="0" borderId="57" xfId="143" applyFont="1" applyBorder="1" applyAlignment="1">
      <alignment horizontal="center" vertical="center" wrapText="1"/>
    </xf>
    <xf numFmtId="0" fontId="84" fillId="0" borderId="89" xfId="143" applyFont="1" applyBorder="1" applyAlignment="1">
      <alignment horizontal="center" vertical="center" wrapText="1"/>
    </xf>
    <xf numFmtId="0" fontId="84" fillId="0" borderId="90" xfId="143" applyFont="1" applyBorder="1" applyAlignment="1">
      <alignment horizontal="center" vertical="center" wrapText="1"/>
    </xf>
    <xf numFmtId="181" fontId="92" fillId="0" borderId="106" xfId="146" applyNumberFormat="1" applyFont="1" applyBorder="1" applyAlignment="1">
      <alignment horizontal="center" vertical="center"/>
    </xf>
    <xf numFmtId="181" fontId="92" fillId="0" borderId="7" xfId="146" applyNumberFormat="1" applyFont="1" applyBorder="1" applyAlignment="1">
      <alignment horizontal="center" vertical="center"/>
    </xf>
    <xf numFmtId="181" fontId="92" fillId="0" borderId="79" xfId="146" applyNumberFormat="1" applyFont="1" applyBorder="1" applyAlignment="1">
      <alignment horizontal="center" vertical="center"/>
    </xf>
    <xf numFmtId="181" fontId="92" fillId="0" borderId="119" xfId="146" applyNumberFormat="1" applyFont="1" applyBorder="1" applyAlignment="1">
      <alignment horizontal="center" vertical="center"/>
    </xf>
    <xf numFmtId="181" fontId="92" fillId="0" borderId="111" xfId="146" applyNumberFormat="1" applyFont="1" applyBorder="1" applyAlignment="1">
      <alignment horizontal="center" vertical="center"/>
    </xf>
    <xf numFmtId="0" fontId="91" fillId="0" borderId="65" xfId="64" applyFont="1" applyBorder="1" applyAlignment="1">
      <alignment horizontal="center" vertical="center"/>
    </xf>
    <xf numFmtId="0" fontId="91" fillId="0" borderId="66" xfId="64" applyFont="1" applyBorder="1" applyAlignment="1">
      <alignment horizontal="center" vertical="center"/>
    </xf>
    <xf numFmtId="0" fontId="91" fillId="0" borderId="67" xfId="64" applyFont="1" applyBorder="1" applyAlignment="1">
      <alignment horizontal="center" vertical="center"/>
    </xf>
    <xf numFmtId="0" fontId="65" fillId="25" borderId="56" xfId="0" applyFont="1" applyFill="1" applyBorder="1" applyAlignment="1">
      <alignment horizontal="left" vertical="center"/>
    </xf>
    <xf numFmtId="0" fontId="65" fillId="25" borderId="58" xfId="0" applyFont="1" applyFill="1" applyBorder="1" applyAlignment="1">
      <alignment horizontal="left" vertical="center"/>
    </xf>
    <xf numFmtId="0" fontId="65" fillId="25" borderId="57" xfId="0" applyFont="1" applyFill="1" applyBorder="1" applyAlignment="1">
      <alignment horizontal="left" vertical="center"/>
    </xf>
    <xf numFmtId="0" fontId="65" fillId="25" borderId="89" xfId="0" applyFont="1" applyFill="1" applyBorder="1" applyAlignment="1">
      <alignment horizontal="left" vertical="center"/>
    </xf>
    <xf numFmtId="0" fontId="65" fillId="25" borderId="59" xfId="0" applyFont="1" applyFill="1" applyBorder="1" applyAlignment="1">
      <alignment horizontal="left" vertical="center"/>
    </xf>
    <xf numFmtId="0" fontId="65" fillId="25" borderId="90" xfId="0" applyFont="1" applyFill="1" applyBorder="1" applyAlignment="1">
      <alignment horizontal="left" vertical="center"/>
    </xf>
    <xf numFmtId="0" fontId="84" fillId="0" borderId="61" xfId="146" applyFont="1" applyBorder="1" applyAlignment="1">
      <alignment horizontal="center" vertical="center"/>
    </xf>
    <xf numFmtId="0" fontId="84" fillId="0" borderId="62" xfId="146" applyFont="1" applyBorder="1" applyAlignment="1">
      <alignment horizontal="center" vertical="center"/>
    </xf>
    <xf numFmtId="10" fontId="83" fillId="0" borderId="65" xfId="146" applyNumberFormat="1" applyFont="1" applyBorder="1" applyAlignment="1">
      <alignment horizontal="center" vertical="center"/>
    </xf>
    <xf numFmtId="10" fontId="83" fillId="0" borderId="67" xfId="146" applyNumberFormat="1" applyFont="1" applyBorder="1" applyAlignment="1">
      <alignment horizontal="center" vertical="center"/>
    </xf>
    <xf numFmtId="0" fontId="83" fillId="0" borderId="65" xfId="146" applyFont="1" applyBorder="1" applyAlignment="1">
      <alignment horizontal="center" vertical="center"/>
    </xf>
    <xf numFmtId="0" fontId="83" fillId="0" borderId="66" xfId="146" applyFont="1" applyBorder="1" applyAlignment="1">
      <alignment horizontal="center" vertical="center"/>
    </xf>
    <xf numFmtId="0" fontId="83" fillId="0" borderId="67" xfId="146" applyFont="1" applyBorder="1" applyAlignment="1">
      <alignment horizontal="center" vertical="center"/>
    </xf>
    <xf numFmtId="181" fontId="92" fillId="0" borderId="56" xfId="146" applyNumberFormat="1" applyFont="1" applyBorder="1" applyAlignment="1">
      <alignment horizontal="center" vertical="center"/>
    </xf>
    <xf numFmtId="181" fontId="92" fillId="0" borderId="123" xfId="146" applyNumberFormat="1" applyFont="1" applyBorder="1" applyAlignment="1">
      <alignment horizontal="center" vertical="center"/>
    </xf>
    <xf numFmtId="181" fontId="92" fillId="0" borderId="107" xfId="146" applyNumberFormat="1" applyFont="1" applyBorder="1" applyAlignment="1">
      <alignment horizontal="center" vertical="center"/>
    </xf>
    <xf numFmtId="181" fontId="92" fillId="0" borderId="109" xfId="146" applyNumberFormat="1" applyFont="1" applyBorder="1" applyAlignment="1">
      <alignment horizontal="center" vertical="center"/>
    </xf>
    <xf numFmtId="181" fontId="92" fillId="0" borderId="108" xfId="146" applyNumberFormat="1" applyFont="1" applyBorder="1" applyAlignment="1">
      <alignment horizontal="center" vertical="center"/>
    </xf>
    <xf numFmtId="10" fontId="93" fillId="0" borderId="76" xfId="145" applyNumberFormat="1" applyFont="1" applyBorder="1" applyAlignment="1">
      <alignment horizontal="center"/>
    </xf>
    <xf numFmtId="10" fontId="93" fillId="0" borderId="72" xfId="145" applyNumberFormat="1" applyFont="1" applyBorder="1" applyAlignment="1">
      <alignment horizontal="center"/>
    </xf>
    <xf numFmtId="4" fontId="93" fillId="0" borderId="86" xfId="144" applyFont="1" applyBorder="1" applyAlignment="1">
      <alignment horizontal="center"/>
    </xf>
    <xf numFmtId="4" fontId="93" fillId="0" borderId="70" xfId="144" applyFont="1" applyBorder="1" applyAlignment="1">
      <alignment horizontal="center"/>
    </xf>
    <xf numFmtId="0" fontId="103" fillId="51" borderId="84" xfId="0" applyFont="1" applyFill="1" applyBorder="1" applyAlignment="1">
      <alignment horizontal="left" vertical="top" wrapText="1"/>
    </xf>
    <xf numFmtId="0" fontId="98" fillId="49" borderId="84" xfId="0" applyFont="1" applyFill="1" applyBorder="1" applyAlignment="1">
      <alignment horizontal="left" vertical="top" wrapText="1"/>
    </xf>
    <xf numFmtId="0" fontId="102" fillId="52" borderId="84" xfId="0" applyFont="1" applyFill="1" applyBorder="1" applyAlignment="1">
      <alignment horizontal="left" vertical="top" wrapText="1"/>
    </xf>
    <xf numFmtId="0" fontId="102" fillId="51" borderId="0" xfId="0" applyFont="1" applyFill="1" applyAlignment="1">
      <alignment horizontal="right" vertical="top" wrapText="1"/>
    </xf>
    <xf numFmtId="0" fontId="102" fillId="50" borderId="84" xfId="0" applyFont="1" applyFill="1" applyBorder="1" applyAlignment="1">
      <alignment horizontal="left" vertical="top" wrapText="1"/>
    </xf>
    <xf numFmtId="0" fontId="30" fillId="42" borderId="58" xfId="0" applyFont="1" applyFill="1" applyBorder="1" applyAlignment="1">
      <alignment horizontal="center" vertical="center"/>
    </xf>
    <xf numFmtId="0" fontId="29" fillId="25" borderId="46" xfId="0" applyFont="1" applyFill="1" applyBorder="1" applyAlignment="1">
      <alignment horizontal="center" vertical="center" wrapText="1"/>
    </xf>
    <xf numFmtId="0" fontId="29" fillId="25" borderId="29" xfId="0" applyFont="1" applyFill="1" applyBorder="1" applyAlignment="1">
      <alignment horizontal="center" vertical="center" wrapText="1"/>
    </xf>
    <xf numFmtId="0" fontId="29" fillId="25" borderId="10" xfId="0" applyFont="1" applyFill="1" applyBorder="1" applyAlignment="1">
      <alignment horizontal="center" vertical="center" wrapText="1"/>
    </xf>
    <xf numFmtId="0" fontId="30" fillId="36" borderId="50" xfId="83" applyFont="1" applyFill="1" applyBorder="1" applyAlignment="1">
      <alignment horizontal="center" vertical="center"/>
    </xf>
    <xf numFmtId="0" fontId="30" fillId="36" borderId="46" xfId="83" applyFont="1" applyFill="1" applyBorder="1" applyAlignment="1">
      <alignment horizontal="center" vertical="center"/>
    </xf>
    <xf numFmtId="0" fontId="64" fillId="36" borderId="50" xfId="0" applyFont="1" applyFill="1" applyBorder="1" applyAlignment="1">
      <alignment horizontal="center" vertical="center"/>
    </xf>
    <xf numFmtId="0" fontId="30" fillId="36" borderId="50" xfId="83" applyFont="1" applyFill="1" applyBorder="1" applyAlignment="1">
      <alignment horizontal="center" vertical="center" wrapText="1"/>
    </xf>
    <xf numFmtId="2" fontId="29" fillId="25" borderId="46" xfId="83" applyNumberFormat="1" applyFill="1" applyBorder="1" applyAlignment="1">
      <alignment horizontal="center" vertical="center" wrapText="1"/>
    </xf>
    <xf numFmtId="2" fontId="29" fillId="25" borderId="10" xfId="83" applyNumberFormat="1" applyFill="1" applyBorder="1" applyAlignment="1">
      <alignment horizontal="center" vertical="center" wrapText="1"/>
    </xf>
    <xf numFmtId="4" fontId="30" fillId="34" borderId="50" xfId="64" applyNumberFormat="1" applyFont="1" applyFill="1" applyBorder="1" applyAlignment="1">
      <alignment horizontal="center" vertical="center"/>
    </xf>
    <xf numFmtId="4" fontId="30" fillId="37" borderId="50" xfId="64" applyNumberFormat="1" applyFont="1" applyFill="1" applyBorder="1" applyAlignment="1">
      <alignment horizontal="center" vertical="center"/>
    </xf>
    <xf numFmtId="4" fontId="30" fillId="37" borderId="46" xfId="64" applyNumberFormat="1" applyFont="1" applyFill="1" applyBorder="1" applyAlignment="1">
      <alignment horizontal="center" vertical="center"/>
    </xf>
    <xf numFmtId="4" fontId="30" fillId="37" borderId="10" xfId="64" applyNumberFormat="1" applyFont="1" applyFill="1" applyBorder="1" applyAlignment="1">
      <alignment horizontal="center" vertical="center"/>
    </xf>
    <xf numFmtId="4" fontId="29" fillId="0" borderId="48" xfId="64" applyNumberFormat="1" applyBorder="1" applyAlignment="1">
      <alignment horizontal="center" vertical="center"/>
    </xf>
    <xf numFmtId="4" fontId="29" fillId="0" borderId="45" xfId="64" applyNumberFormat="1" applyBorder="1" applyAlignment="1">
      <alignment horizontal="center" vertical="center"/>
    </xf>
    <xf numFmtId="4" fontId="29" fillId="0" borderId="49" xfId="64" applyNumberFormat="1" applyBorder="1" applyAlignment="1">
      <alignment horizontal="center" vertical="center"/>
    </xf>
    <xf numFmtId="4" fontId="30" fillId="32" borderId="50" xfId="64" applyNumberFormat="1" applyFont="1" applyFill="1" applyBorder="1" applyAlignment="1">
      <alignment horizontal="center" vertical="center"/>
    </xf>
    <xf numFmtId="4" fontId="30" fillId="32" borderId="48" xfId="64" applyNumberFormat="1" applyFont="1" applyFill="1" applyBorder="1" applyAlignment="1">
      <alignment horizontal="center" vertical="center"/>
    </xf>
    <xf numFmtId="4" fontId="30" fillId="32" borderId="45" xfId="64" applyNumberFormat="1" applyFont="1" applyFill="1" applyBorder="1" applyAlignment="1">
      <alignment horizontal="center" vertical="center"/>
    </xf>
    <xf numFmtId="4" fontId="30" fillId="32" borderId="49" xfId="64" applyNumberFormat="1" applyFont="1" applyFill="1" applyBorder="1" applyAlignment="1">
      <alignment horizontal="center" vertical="center"/>
    </xf>
    <xf numFmtId="4" fontId="30" fillId="37" borderId="50" xfId="64" applyNumberFormat="1" applyFont="1" applyFill="1" applyBorder="1" applyAlignment="1">
      <alignment horizontal="center" vertical="center" wrapText="1"/>
    </xf>
    <xf numFmtId="4" fontId="30" fillId="37" borderId="46" xfId="64" applyNumberFormat="1" applyFont="1" applyFill="1" applyBorder="1" applyAlignment="1">
      <alignment horizontal="center" vertical="center" wrapText="1"/>
    </xf>
    <xf numFmtId="4" fontId="30" fillId="38" borderId="50" xfId="64" applyNumberFormat="1" applyFont="1" applyFill="1" applyBorder="1" applyAlignment="1">
      <alignment horizontal="center" vertical="center"/>
    </xf>
    <xf numFmtId="4" fontId="30" fillId="32" borderId="46" xfId="64" applyNumberFormat="1" applyFont="1" applyFill="1" applyBorder="1" applyAlignment="1">
      <alignment horizontal="center" vertical="center"/>
    </xf>
    <xf numFmtId="4" fontId="30" fillId="32" borderId="10" xfId="64" applyNumberFormat="1" applyFont="1" applyFill="1" applyBorder="1" applyAlignment="1">
      <alignment horizontal="center" vertical="center"/>
    </xf>
    <xf numFmtId="4" fontId="30" fillId="32" borderId="46" xfId="64" applyNumberFormat="1" applyFont="1" applyFill="1" applyBorder="1" applyAlignment="1">
      <alignment horizontal="center" vertical="center" wrapText="1"/>
    </xf>
    <xf numFmtId="0" fontId="77" fillId="0" borderId="0" xfId="0" applyFont="1" applyAlignment="1">
      <alignment horizontal="center" vertical="center"/>
    </xf>
    <xf numFmtId="0" fontId="79" fillId="44" borderId="0" xfId="129" applyFont="1" applyFill="1" applyAlignment="1">
      <alignment horizontal="center" vertical="center"/>
    </xf>
    <xf numFmtId="0" fontId="79" fillId="43" borderId="0" xfId="129" applyFont="1" applyFill="1" applyAlignment="1">
      <alignment horizontal="center" vertical="center"/>
    </xf>
  </cellXfs>
  <cellStyles count="235">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40% - Accent1" xfId="12" xr:uid="{00000000-0005-0000-0000-000006000000}"/>
    <cellStyle name="40% - Accent2" xfId="13" xr:uid="{00000000-0005-0000-0000-000007000000}"/>
    <cellStyle name="40% - Accent3" xfId="14" xr:uid="{00000000-0005-0000-0000-000008000000}"/>
    <cellStyle name="40% - Accent4" xfId="15" xr:uid="{00000000-0005-0000-0000-000009000000}"/>
    <cellStyle name="40% - Accent5" xfId="16" xr:uid="{00000000-0005-0000-0000-00000A000000}"/>
    <cellStyle name="40% - Accent6" xfId="17" xr:uid="{00000000-0005-0000-0000-00000B000000}"/>
    <cellStyle name="60% - Accent1" xfId="18" xr:uid="{00000000-0005-0000-0000-00000C000000}"/>
    <cellStyle name="60% - Accent2" xfId="19" xr:uid="{00000000-0005-0000-0000-00000D000000}"/>
    <cellStyle name="60% - Accent3" xfId="20" xr:uid="{00000000-0005-0000-0000-00000E000000}"/>
    <cellStyle name="60% - Accent4" xfId="21" xr:uid="{00000000-0005-0000-0000-00000F000000}"/>
    <cellStyle name="60% - Accent5" xfId="22" xr:uid="{00000000-0005-0000-0000-000010000000}"/>
    <cellStyle name="60% - Accent6" xfId="23" xr:uid="{00000000-0005-0000-0000-000011000000}"/>
    <cellStyle name="Accent1" xfId="24" xr:uid="{00000000-0005-0000-0000-000012000000}"/>
    <cellStyle name="Accent2" xfId="25" xr:uid="{00000000-0005-0000-0000-000013000000}"/>
    <cellStyle name="Accent3" xfId="26" xr:uid="{00000000-0005-0000-0000-000014000000}"/>
    <cellStyle name="Accent4" xfId="27" xr:uid="{00000000-0005-0000-0000-000015000000}"/>
    <cellStyle name="Accent5" xfId="28" xr:uid="{00000000-0005-0000-0000-000016000000}"/>
    <cellStyle name="Accent6" xfId="29" xr:uid="{00000000-0005-0000-0000-000017000000}"/>
    <cellStyle name="asd" xfId="30" xr:uid="{00000000-0005-0000-0000-000018000000}"/>
    <cellStyle name="asd 2" xfId="158" xr:uid="{8BC7DB6E-8916-45EA-8FC0-431441B280A5}"/>
    <cellStyle name="Bad" xfId="31" xr:uid="{00000000-0005-0000-0000-000019000000}"/>
    <cellStyle name="Calculation" xfId="32" xr:uid="{00000000-0005-0000-0000-00001A000000}"/>
    <cellStyle name="Calculation 2" xfId="159" xr:uid="{E50BC7F8-A3AF-46DB-A24C-D14BEC08140E}"/>
    <cellStyle name="Check Cell" xfId="33" xr:uid="{00000000-0005-0000-0000-00001B000000}"/>
    <cellStyle name="Comma 2" xfId="34" xr:uid="{00000000-0005-0000-0000-00001C000000}"/>
    <cellStyle name="Comma 2 2" xfId="65" xr:uid="{00000000-0005-0000-0000-00001D000000}"/>
    <cellStyle name="Euro" xfId="35" xr:uid="{00000000-0005-0000-0000-00001E000000}"/>
    <cellStyle name="Euro 2" xfId="66" xr:uid="{00000000-0005-0000-0000-00001F000000}"/>
    <cellStyle name="Explanatory Text" xfId="36" xr:uid="{00000000-0005-0000-0000-000020000000}"/>
    <cellStyle name="Good" xfId="37" xr:uid="{00000000-0005-0000-0000-000021000000}"/>
    <cellStyle name="Heading 1" xfId="38" xr:uid="{00000000-0005-0000-0000-000022000000}"/>
    <cellStyle name="Heading 2" xfId="39" xr:uid="{00000000-0005-0000-0000-000023000000}"/>
    <cellStyle name="Heading 3" xfId="40" xr:uid="{00000000-0005-0000-0000-000024000000}"/>
    <cellStyle name="Heading 4" xfId="41" xr:uid="{00000000-0005-0000-0000-000025000000}"/>
    <cellStyle name="Hiperlink 2" xfId="151" xr:uid="{EBCE9D8E-A023-4C56-A2C6-02CF1647D97E}"/>
    <cellStyle name="Input" xfId="42" xr:uid="{00000000-0005-0000-0000-000026000000}"/>
    <cellStyle name="Input 2" xfId="160" xr:uid="{496EEE93-5AAF-4396-BA99-E2D40CA6FE7D}"/>
    <cellStyle name="Linked Cell" xfId="43" xr:uid="{00000000-0005-0000-0000-000027000000}"/>
    <cellStyle name="Moeda 2" xfId="44" xr:uid="{00000000-0005-0000-0000-000028000000}"/>
    <cellStyle name="Moeda 3" xfId="86" xr:uid="{00000000-0005-0000-0000-000029000000}"/>
    <cellStyle name="Moeda 3 2" xfId="180" xr:uid="{9AFB3381-9B7A-482E-9003-28CDA175FDEE}"/>
    <cellStyle name="Moeda 4" xfId="149" xr:uid="{6B99EF0A-87E1-40B1-B804-15BBAF8C14CD}"/>
    <cellStyle name="Neutral" xfId="45" xr:uid="{00000000-0005-0000-0000-00002A000000}"/>
    <cellStyle name="Normal" xfId="0" builtinId="0"/>
    <cellStyle name="Normal 10" xfId="109" xr:uid="{00000000-0005-0000-0000-00002C000000}"/>
    <cellStyle name="Normal 10 2" xfId="115" xr:uid="{00000000-0005-0000-0000-00002D000000}"/>
    <cellStyle name="Normal 10 2 2" xfId="120" xr:uid="{00000000-0005-0000-0000-00002E000000}"/>
    <cellStyle name="Normal 10 2 2 2" xfId="211" xr:uid="{7A5DC84F-C9E9-445F-BFE0-427136D44A83}"/>
    <cellStyle name="Normal 10 2 3" xfId="124" xr:uid="{00000000-0005-0000-0000-00002F000000}"/>
    <cellStyle name="Normal 10 2 3 2" xfId="215" xr:uid="{4770498B-FAE7-4035-A9CD-CA5CF6629A7A}"/>
    <cellStyle name="Normal 10 2 4" xfId="153" xr:uid="{42E998A7-E22B-457A-A762-53BD0A6EED14}"/>
    <cellStyle name="Normal 10 2 5" xfId="206" xr:uid="{5745B8DD-C383-4C8D-A0E0-D8D143655A4F}"/>
    <cellStyle name="Normal 10 3" xfId="134" xr:uid="{00000000-0005-0000-0000-000030000000}"/>
    <cellStyle name="Normal 10 3 2" xfId="223" xr:uid="{B9BB8874-F81D-4B0A-A194-0BD449477E97}"/>
    <cellStyle name="Normal 10 4" xfId="144" xr:uid="{ACD5E4FE-1058-4B96-BCA4-8A091291BB4D}"/>
    <cellStyle name="Normal 10 5" xfId="200" xr:uid="{2C184148-DCA2-473D-9D15-AC0583C740E4}"/>
    <cellStyle name="Normal 11" xfId="137" xr:uid="{00000000-0005-0000-0000-000031000000}"/>
    <cellStyle name="Normal 11 2" xfId="226" xr:uid="{65CC6DAB-C569-4C77-AC9C-FEC38DE8E768}"/>
    <cellStyle name="Normal 12" xfId="146" xr:uid="{AD66D64F-974E-421D-98A1-E06FF03D9D01}"/>
    <cellStyle name="Normal 13" xfId="152" xr:uid="{C524093C-3AF3-4B22-B993-8A7640208AAF}"/>
    <cellStyle name="Normal 14" xfId="156" xr:uid="{EC288636-9830-4F43-9D93-6608EF395387}"/>
    <cellStyle name="Normal 15" xfId="123" xr:uid="{00000000-0005-0000-0000-000032000000}"/>
    <cellStyle name="Normal 15 2" xfId="214" xr:uid="{5058256D-014D-4A60-AF32-1B48891FAD67}"/>
    <cellStyle name="Normal 15 3" xfId="132" xr:uid="{00000000-0005-0000-0000-000033000000}"/>
    <cellStyle name="Normal 15 3 2" xfId="141" xr:uid="{00000000-0005-0000-0000-000034000000}"/>
    <cellStyle name="Normal 15 3 2 2" xfId="230" xr:uid="{CFCBFC87-A090-43F8-B481-7EB7AAF514B8}"/>
    <cellStyle name="Normal 15 3 3" xfId="221" xr:uid="{39AF85C8-8057-47D8-93A1-F0382FC73D58}"/>
    <cellStyle name="Normal 16" xfId="232" xr:uid="{29A77DD9-C8E9-4B02-8D88-30E049EC9ECE}"/>
    <cellStyle name="Normal 17" xfId="233" xr:uid="{706AB31E-B07D-486B-A0C5-D42F846B4521}"/>
    <cellStyle name="Normal 18" xfId="234" xr:uid="{919FD0B3-B4D1-4C22-AA20-989B61F6BC34}"/>
    <cellStyle name="Normal 2" xfId="46" xr:uid="{00000000-0005-0000-0000-000035000000}"/>
    <cellStyle name="Normal 2 2" xfId="148" xr:uid="{596AD2EA-69E7-486D-A72E-8EA975D32546}"/>
    <cellStyle name="Normal 2 2 2" xfId="83" xr:uid="{00000000-0005-0000-0000-000036000000}"/>
    <cellStyle name="Normal 2 3" xfId="155" xr:uid="{6BA747D7-1A71-4886-8778-CD6F0F936437}"/>
    <cellStyle name="Normal 21" xfId="143" xr:uid="{02CF72DC-9C50-4870-AEEC-31859D912AA2}"/>
    <cellStyle name="Normal 3" xfId="3" xr:uid="{00000000-0005-0000-0000-000037000000}"/>
    <cellStyle name="Normal 3 2" xfId="64" xr:uid="{00000000-0005-0000-0000-000038000000}"/>
    <cellStyle name="Normal 4" xfId="58" xr:uid="{00000000-0005-0000-0000-000039000000}"/>
    <cellStyle name="Normal 4 2" xfId="61" xr:uid="{00000000-0005-0000-0000-00003A000000}"/>
    <cellStyle name="Normal 4 2 2" xfId="76" xr:uid="{00000000-0005-0000-0000-00003B000000}"/>
    <cellStyle name="Normal 4 2 2 2" xfId="87" xr:uid="{00000000-0005-0000-0000-00003C000000}"/>
    <cellStyle name="Normal 4 2 2 2 2" xfId="181" xr:uid="{759B4A34-4AD7-4E76-B012-23EC0AD2F756}"/>
    <cellStyle name="Normal 4 2 2 3" xfId="172" xr:uid="{D9564D5F-92F9-4C14-84D7-4690598131A6}"/>
    <cellStyle name="Normal 4 2 3" xfId="164" xr:uid="{48512271-4D4F-4F3F-A257-16B7C7C48458}"/>
    <cellStyle name="Normal 4 3" xfId="77" xr:uid="{00000000-0005-0000-0000-00003D000000}"/>
    <cellStyle name="Normal 4 3 2" xfId="78" xr:uid="{00000000-0005-0000-0000-00003E000000}"/>
    <cellStyle name="Normal 4 3 2 2" xfId="174" xr:uid="{395154A5-9686-4DF5-8390-791FA4016F30}"/>
    <cellStyle name="Normal 4 3 3" xfId="88" xr:uid="{00000000-0005-0000-0000-00003F000000}"/>
    <cellStyle name="Normal 4 3 3 2" xfId="182" xr:uid="{C3EB3BD7-CD44-4B0E-A7A7-69FE7B7AD7D8}"/>
    <cellStyle name="Normal 4 3 3 2 2" xfId="99" xr:uid="{00000000-0005-0000-0000-000040000000}"/>
    <cellStyle name="Normal 4 3 3 2 2 2" xfId="111" xr:uid="{00000000-0005-0000-0000-000041000000}"/>
    <cellStyle name="Normal 4 3 3 2 2 2 2" xfId="202" xr:uid="{3E0E467F-4710-4DF7-BF04-7B74F0101A6D}"/>
    <cellStyle name="Normal 4 3 3 2 2 3" xfId="193" xr:uid="{64F07119-C9FE-432D-86DE-692FF2148F15}"/>
    <cellStyle name="Normal 4 3 3 4 3" xfId="101" xr:uid="{00000000-0005-0000-0000-000042000000}"/>
    <cellStyle name="Normal 4 3 3 4 3 2" xfId="194" xr:uid="{5B060F4C-1CEE-4369-90E2-E3626B4809B7}"/>
    <cellStyle name="Normal 4 3 4" xfId="79" xr:uid="{00000000-0005-0000-0000-000043000000}"/>
    <cellStyle name="Normal 4 3 4 2" xfId="89" xr:uid="{00000000-0005-0000-0000-000044000000}"/>
    <cellStyle name="Normal 4 3 4 2 2" xfId="90" xr:uid="{00000000-0005-0000-0000-000045000000}"/>
    <cellStyle name="Normal 4 3 4 2 2 2" xfId="184" xr:uid="{3594BB5F-BE3A-4548-8066-88A42D715EAC}"/>
    <cellStyle name="Normal 4 3 4 2 3" xfId="85" xr:uid="{00000000-0005-0000-0000-000046000000}"/>
    <cellStyle name="Normal 4 3 4 2 3 2" xfId="107" xr:uid="{00000000-0005-0000-0000-000047000000}"/>
    <cellStyle name="Normal 4 3 4 2 3 2 2" xfId="104" xr:uid="{00000000-0005-0000-0000-000048000000}"/>
    <cellStyle name="Normal 4 3 4 2 3 2 2 2" xfId="196" xr:uid="{4386440E-77C8-4533-9306-F97AD57417A5}"/>
    <cellStyle name="Normal 4 3 4 2 3 2 3" xfId="125" xr:uid="{00000000-0005-0000-0000-000049000000}"/>
    <cellStyle name="Normal 4 3 4 2 3 2 3 2" xfId="216" xr:uid="{2963C277-6A7C-4FFA-A665-B1DD8F2CBA14}"/>
    <cellStyle name="Normal 4 3 4 2 3 2 4" xfId="135" xr:uid="{00000000-0005-0000-0000-00004A000000}"/>
    <cellStyle name="Normal 4 3 4 2 3 2 4 2" xfId="224" xr:uid="{77DC0FCA-6F1D-49FD-BF4D-B447ABF3F217}"/>
    <cellStyle name="Normal 4 3 4 2 3 2 5" xfId="198" xr:uid="{98A0CD8F-95E2-45F9-A73A-C2AE04399B1C}"/>
    <cellStyle name="Normal 4 3 4 2 3 3" xfId="114" xr:uid="{00000000-0005-0000-0000-00004B000000}"/>
    <cellStyle name="Normal 4 3 4 2 3 3 2" xfId="119" xr:uid="{00000000-0005-0000-0000-00004C000000}"/>
    <cellStyle name="Normal 4 3 4 2 3 3 2 2" xfId="210" xr:uid="{8080D11B-9AB4-4393-A836-A9063CAEBFFB}"/>
    <cellStyle name="Normal 4 3 4 2 3 3 3" xfId="128" xr:uid="{00000000-0005-0000-0000-00004D000000}"/>
    <cellStyle name="Normal 4 3 4 2 3 3 3 2" xfId="219" xr:uid="{8CF73A86-E103-4703-8E43-57E244F15C4A}"/>
    <cellStyle name="Normal 4 3 4 2 3 3 4" xfId="205" xr:uid="{B3DB2A46-B0FD-497B-A95B-5E66021E74EC}"/>
    <cellStyle name="Normal 4 3 4 2 3 4" xfId="133" xr:uid="{00000000-0005-0000-0000-00004E000000}"/>
    <cellStyle name="Normal 4 3 4 2 3 4 2" xfId="138" xr:uid="{00000000-0005-0000-0000-00004F000000}"/>
    <cellStyle name="Normal 4 3 4 2 3 4 2 2" xfId="227" xr:uid="{F39EFFE9-DDB2-4B3B-8136-4F7DC26C1664}"/>
    <cellStyle name="Normal 4 3 4 2 3 4 3" xfId="222" xr:uid="{574B6AA6-B59B-48D1-81B6-81E3B25FDBA4}"/>
    <cellStyle name="Normal 4 3 4 2 3 5" xfId="179" xr:uid="{85E7117E-1E12-46CD-9CB3-366E28687DBF}"/>
    <cellStyle name="Normal 4 3 4 2 4" xfId="183" xr:uid="{730F7E82-47F0-48ED-B4DF-4BCAB40ADE7C}"/>
    <cellStyle name="Normal 4 3 4 3" xfId="91" xr:uid="{00000000-0005-0000-0000-000050000000}"/>
    <cellStyle name="Normal 4 3 4 3 2" xfId="84" xr:uid="{00000000-0005-0000-0000-000051000000}"/>
    <cellStyle name="Normal 4 3 4 3 2 2" xfId="108" xr:uid="{00000000-0005-0000-0000-000052000000}"/>
    <cellStyle name="Normal 4 3 4 3 2 2 2" xfId="199" xr:uid="{95E63A6D-AF3A-4BFD-B317-B4ADDA1DF23A}"/>
    <cellStyle name="Normal 4 3 4 3 2 3" xfId="116" xr:uid="{00000000-0005-0000-0000-000053000000}"/>
    <cellStyle name="Normal 4 3 4 3 2 3 2" xfId="121" xr:uid="{00000000-0005-0000-0000-000054000000}"/>
    <cellStyle name="Normal 4 3 4 3 2 3 2 2" xfId="212" xr:uid="{3BB9593F-BEC7-4799-B9CF-CBCD336C3CE4}"/>
    <cellStyle name="Normal 4 3 4 3 2 3 3" xfId="126" xr:uid="{00000000-0005-0000-0000-000055000000}"/>
    <cellStyle name="Normal 4 3 4 3 2 3 3 2" xfId="217" xr:uid="{72D9FE97-7D28-4FBE-BA0D-6B05351118D4}"/>
    <cellStyle name="Normal 4 3 4 3 2 3 4" xfId="207" xr:uid="{F935B111-8329-4BAD-8B42-D2C96FF5E2D8}"/>
    <cellStyle name="Normal 4 3 4 3 2 4" xfId="178" xr:uid="{C1ABBF57-CEC5-4496-B60C-6854D9FB8261}"/>
    <cellStyle name="Normal 4 3 4 3 3" xfId="185" xr:uid="{3F2768A5-4A33-4CBD-A259-7673A87E90BA}"/>
    <cellStyle name="Normal 4 3 4 4" xfId="175" xr:uid="{E0813CFB-412B-4B8E-A5E0-F5E585BFB9AC}"/>
    <cellStyle name="Normal 4 3 5" xfId="127" xr:uid="{00000000-0005-0000-0000-000056000000}"/>
    <cellStyle name="Normal 4 3 5 2" xfId="136" xr:uid="{00000000-0005-0000-0000-000057000000}"/>
    <cellStyle name="Normal 4 3 5 2 2" xfId="225" xr:uid="{BCBF0C50-A2D8-4E69-B3CE-E75AF2703049}"/>
    <cellStyle name="Normal 4 3 5 3" xfId="218" xr:uid="{ACA36706-2C14-4E2A-BB47-D2BA643D795E}"/>
    <cellStyle name="Normal 4 3 6" xfId="173" xr:uid="{85A4B2A3-24D9-4A79-BE4C-0BF68F03B005}"/>
    <cellStyle name="Normal 4 4" xfId="80" xr:uid="{00000000-0005-0000-0000-000058000000}"/>
    <cellStyle name="Normal 4 5" xfId="163" xr:uid="{5D436BB9-CD1F-4245-BBFC-4AF4F8677BDE}"/>
    <cellStyle name="Normal 5" xfId="75" xr:uid="{00000000-0005-0000-0000-000059000000}"/>
    <cellStyle name="Normal 5 12" xfId="140" xr:uid="{00000000-0005-0000-0000-00005A000000}"/>
    <cellStyle name="Normal 5 12 2" xfId="229" xr:uid="{2E0106DD-D25A-4904-AC4E-B6F79C2F0E60}"/>
    <cellStyle name="Normal 5 2" xfId="92" xr:uid="{00000000-0005-0000-0000-00005B000000}"/>
    <cellStyle name="Normal 5 2 2" xfId="113" xr:uid="{00000000-0005-0000-0000-00005C000000}"/>
    <cellStyle name="Normal 5 2 2 2" xfId="118" xr:uid="{00000000-0005-0000-0000-00005D000000}"/>
    <cellStyle name="Normal 5 2 2 2 2" xfId="209" xr:uid="{4D7DF0F8-6E30-4B9A-98E2-E7AEF92D4D41}"/>
    <cellStyle name="Normal 5 2 2 3" xfId="204" xr:uid="{A69B73CC-4E70-40B3-9EBD-28B939957E56}"/>
    <cellStyle name="Normal 5 2 3" xfId="186" xr:uid="{A8A01D72-8BF9-413B-B5BE-21BBE67F2BE4}"/>
    <cellStyle name="Normal 5 2 4 3" xfId="102" xr:uid="{00000000-0005-0000-0000-00005E000000}"/>
    <cellStyle name="Normal 5 2 4 3 2" xfId="195" xr:uid="{B34011AE-9C4D-4FFE-A671-BB536CDCAA17}"/>
    <cellStyle name="Normal 5 3" xfId="81" xr:uid="{00000000-0005-0000-0000-00005F000000}"/>
    <cellStyle name="Normal 5 3 2" xfId="176" xr:uid="{1F2F873F-7E94-43F6-99F2-345A0812855E}"/>
    <cellStyle name="Normal 5 4" xfId="110" xr:uid="{00000000-0005-0000-0000-000060000000}"/>
    <cellStyle name="Normal 5 4 2" xfId="131" xr:uid="{00000000-0005-0000-0000-000061000000}"/>
    <cellStyle name="Normal 5 4 2 2" xfId="220" xr:uid="{0888CC11-392D-44E6-BA46-1160704EACF7}"/>
    <cellStyle name="Normal 5 4 3" xfId="201" xr:uid="{00A138EC-CC8F-4FD1-ADE3-8B3A8E714FCD}"/>
    <cellStyle name="Normal 5 6" xfId="117" xr:uid="{00000000-0005-0000-0000-000062000000}"/>
    <cellStyle name="Normal 5 6 2" xfId="122" xr:uid="{00000000-0005-0000-0000-000063000000}"/>
    <cellStyle name="Normal 5 6 2 2" xfId="213" xr:uid="{261A415C-7CEE-4C4E-90DE-DA4C7ADA8801}"/>
    <cellStyle name="Normal 5 6 3" xfId="208" xr:uid="{40BB7EEB-B384-49B9-B030-8D03FB9D7401}"/>
    <cellStyle name="Normal 57" xfId="147" xr:uid="{5F7A1B5D-DB9D-4F15-B9A5-BC3D0C40BC77}"/>
    <cellStyle name="Normal 6" xfId="93" xr:uid="{00000000-0005-0000-0000-000064000000}"/>
    <cellStyle name="Normal 6 2" xfId="187" xr:uid="{C1207990-588B-4A00-9FA6-EDE64E3FADF9}"/>
    <cellStyle name="Normal 7" xfId="94" xr:uid="{00000000-0005-0000-0000-000065000000}"/>
    <cellStyle name="Normal 7 2" xfId="188" xr:uid="{FF7B795C-0E80-4B49-A784-6D3E793B17A3}"/>
    <cellStyle name="Normal 8" xfId="105" xr:uid="{00000000-0005-0000-0000-000066000000}"/>
    <cellStyle name="Normal 8 2" xfId="142" xr:uid="{00000000-0005-0000-0000-000067000000}"/>
    <cellStyle name="Normal 8 2 2" xfId="231" xr:uid="{342565B4-1006-4EE9-9593-5CEF964AB460}"/>
    <cellStyle name="Normal 9" xfId="129" xr:uid="{00000000-0005-0000-0000-000068000000}"/>
    <cellStyle name="Normal 9 3" xfId="130" xr:uid="{00000000-0005-0000-0000-000069000000}"/>
    <cellStyle name="Normal_Replanilhamento T-1 - 18-02-08" xfId="4" xr:uid="{00000000-0005-0000-0000-00006A000000}"/>
    <cellStyle name="Note" xfId="47" xr:uid="{00000000-0005-0000-0000-00006B000000}"/>
    <cellStyle name="Note 2" xfId="67" xr:uid="{00000000-0005-0000-0000-00006C000000}"/>
    <cellStyle name="Note 2 2" xfId="167" xr:uid="{21F611BB-8D1A-494F-BEFC-B0D754E43ADA}"/>
    <cellStyle name="Note 3" xfId="161" xr:uid="{4F82572A-0D60-4CE3-83D0-77445C79EEA0}"/>
    <cellStyle name="Output" xfId="48" xr:uid="{00000000-0005-0000-0000-00006D000000}"/>
    <cellStyle name="Output 2" xfId="162" xr:uid="{05D433FB-51F1-4831-BD0C-C2BDAE3B8561}"/>
    <cellStyle name="Percent 2" xfId="49" xr:uid="{00000000-0005-0000-0000-00006E000000}"/>
    <cellStyle name="Percent 2 2" xfId="68" xr:uid="{00000000-0005-0000-0000-00006F000000}"/>
    <cellStyle name="Porcentagem" xfId="103" builtinId="5"/>
    <cellStyle name="Porcentagem 2" xfId="50" xr:uid="{00000000-0005-0000-0000-000071000000}"/>
    <cellStyle name="Porcentagem 2 10" xfId="100" xr:uid="{00000000-0005-0000-0000-000072000000}"/>
    <cellStyle name="Porcentagem 2 2" xfId="51" xr:uid="{00000000-0005-0000-0000-000073000000}"/>
    <cellStyle name="Porcentagem 2 2 2" xfId="70" xr:uid="{00000000-0005-0000-0000-000074000000}"/>
    <cellStyle name="Porcentagem 2 3" xfId="69" xr:uid="{00000000-0005-0000-0000-000075000000}"/>
    <cellStyle name="Porcentagem 3" xfId="145" xr:uid="{DF3B0F75-6202-4798-8565-812809B2C033}"/>
    <cellStyle name="Porcentagem 4" xfId="157" xr:uid="{1FD4F885-9BF8-43F5-9CDD-FF837413BCFE}"/>
    <cellStyle name="Separador de milhares 2" xfId="2" xr:uid="{00000000-0005-0000-0000-000076000000}"/>
    <cellStyle name="Separador de milhares 2 2" xfId="63" xr:uid="{00000000-0005-0000-0000-000077000000}"/>
    <cellStyle name="Separador de milhares 2 2 2" xfId="166" xr:uid="{E38A4347-ECAE-482D-B123-174CB8EDB5F6}"/>
    <cellStyle name="Separador de milhares 2 3" xfId="95" xr:uid="{00000000-0005-0000-0000-000078000000}"/>
    <cellStyle name="Separador de milhares 2 3 2" xfId="189" xr:uid="{84E721EB-DEC3-4E74-BCF6-A91F5B586E0F}"/>
    <cellStyle name="Separador de milhares 3" xfId="52" xr:uid="{00000000-0005-0000-0000-000079000000}"/>
    <cellStyle name="Separador de milhares 3 2" xfId="71" xr:uid="{00000000-0005-0000-0000-00007A000000}"/>
    <cellStyle name="Separador de milhares 3 2 2" xfId="168" xr:uid="{B300E7E9-B453-46E8-892B-684CA9F4FC8C}"/>
    <cellStyle name="Separador de milhares 4" xfId="96" xr:uid="{00000000-0005-0000-0000-00007B000000}"/>
    <cellStyle name="Separador de milhares 4 2" xfId="190" xr:uid="{BB081181-D477-4676-89C7-AC072D1F1518}"/>
    <cellStyle name="Separador de milhares 6" xfId="59" xr:uid="{00000000-0005-0000-0000-00007C000000}"/>
    <cellStyle name="Separador de milhares 6 2" xfId="73" xr:uid="{00000000-0005-0000-0000-00007D000000}"/>
    <cellStyle name="Separador de milhares 6 2 2" xfId="170" xr:uid="{301F6E1A-CC67-43B3-9860-D908B14E1B1D}"/>
    <cellStyle name="Separador de milhares_Replanilhamento T-1 - 18-02-08" xfId="5" xr:uid="{00000000-0005-0000-0000-00007E000000}"/>
    <cellStyle name="Title" xfId="53" xr:uid="{00000000-0005-0000-0000-00007F000000}"/>
    <cellStyle name="Título 1 1" xfId="54" xr:uid="{00000000-0005-0000-0000-000080000000}"/>
    <cellStyle name="Título 1 1 1" xfId="55" xr:uid="{00000000-0005-0000-0000-000081000000}"/>
    <cellStyle name="Vírgula" xfId="1" builtinId="3"/>
    <cellStyle name="Vírgula 10" xfId="112" xr:uid="{00000000-0005-0000-0000-000083000000}"/>
    <cellStyle name="Vírgula 10 2" xfId="203" xr:uid="{171EA3C0-D9C1-404D-A35C-D425A823F76F}"/>
    <cellStyle name="Vírgula 2" xfId="57" xr:uid="{00000000-0005-0000-0000-000084000000}"/>
    <cellStyle name="Vírgula 2 2" xfId="72" xr:uid="{00000000-0005-0000-0000-000085000000}"/>
    <cellStyle name="Vírgula 2 2 2" xfId="169" xr:uid="{E7BC69A8-8073-4618-9C69-1E2AEA0DCA15}"/>
    <cellStyle name="Vírgula 2 3 2" xfId="154" xr:uid="{86E99B1E-6586-4223-B532-22828A022AEF}"/>
    <cellStyle name="Vírgula 3" xfId="60" xr:uid="{00000000-0005-0000-0000-000086000000}"/>
    <cellStyle name="Vírgula 3 2" xfId="74" xr:uid="{00000000-0005-0000-0000-000087000000}"/>
    <cellStyle name="Vírgula 3 2 2" xfId="171" xr:uid="{8259F912-5500-40F3-85FA-44BDF4BA52E5}"/>
    <cellStyle name="Vírgula 4" xfId="62" xr:uid="{00000000-0005-0000-0000-000088000000}"/>
    <cellStyle name="Vírgula 4 2" xfId="150" xr:uid="{13B3BAD8-5CB0-4B4C-81ED-3F83420AACF8}"/>
    <cellStyle name="Vírgula 4 3" xfId="165" xr:uid="{6A662E0E-CE22-47F2-862A-6B9DB38319F8}"/>
    <cellStyle name="Vírgula 5" xfId="97" xr:uid="{00000000-0005-0000-0000-000089000000}"/>
    <cellStyle name="Vírgula 5 2" xfId="82" xr:uid="{00000000-0005-0000-0000-00008A000000}"/>
    <cellStyle name="Vírgula 5 2 2" xfId="177" xr:uid="{732395DD-2F28-4B36-9EC7-3D4EB3DB2205}"/>
    <cellStyle name="Vírgula 5 3" xfId="191" xr:uid="{042D3F29-4099-486C-A91E-4C409B1DA01D}"/>
    <cellStyle name="Vírgula 6" xfId="98" xr:uid="{00000000-0005-0000-0000-00008B000000}"/>
    <cellStyle name="Vírgula 6 2" xfId="192" xr:uid="{CE802114-DFD6-45F3-98AE-F2E11686DA78}"/>
    <cellStyle name="Vírgula 7" xfId="106" xr:uid="{00000000-0005-0000-0000-00008C000000}"/>
    <cellStyle name="Vírgula 7 2" xfId="197" xr:uid="{B049D5FA-9AFB-4A7D-9D52-69CD854A98DE}"/>
    <cellStyle name="Vírgula 8" xfId="139" xr:uid="{00000000-0005-0000-0000-00008D000000}"/>
    <cellStyle name="Vírgula 8 2" xfId="228" xr:uid="{1531BF29-C703-4A6A-9D95-FFD8F507DCD9}"/>
    <cellStyle name="Warning Text" xfId="56" xr:uid="{00000000-0005-0000-0000-00008E000000}"/>
  </cellStyles>
  <dxfs count="69">
    <dxf>
      <font>
        <color theme="0"/>
      </font>
    </dxf>
    <dxf>
      <font>
        <color auto="1"/>
      </font>
      <fill>
        <patternFill>
          <bgColor rgb="FFCCFFCC"/>
        </patternFill>
      </fill>
    </dxf>
    <dxf>
      <font>
        <color auto="1"/>
      </font>
      <fill>
        <patternFill>
          <bgColor rgb="FFFFFFCC"/>
        </patternFill>
      </fill>
    </dxf>
    <dxf>
      <font>
        <color auto="1"/>
      </font>
      <fill>
        <patternFill>
          <bgColor rgb="FFFFCCCC"/>
        </patternFill>
      </fill>
    </dxf>
    <dxf>
      <font>
        <b/>
        <i val="0"/>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CCFFCC"/>
      <color rgb="FFFF5353"/>
      <color rgb="FF37F171"/>
      <color rgb="FFFFFF99"/>
      <color rgb="FFFFCCFF"/>
      <color rgb="FFFF2121"/>
      <color rgb="FFFF99CC"/>
      <color rgb="FF66FF66"/>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theme" Target="theme/theme1.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Cronograma!$F$31:$Q$31</c:f>
              <c:numCache>
                <c:formatCode>#,##0.00_ ;\-#,##0.00\ </c:formatCode>
                <c:ptCount val="12"/>
                <c:pt idx="0">
                  <c:v>121390.452498</c:v>
                </c:pt>
                <c:pt idx="1">
                  <c:v>203234.16895600001</c:v>
                </c:pt>
                <c:pt idx="2">
                  <c:v>357417.00429900008</c:v>
                </c:pt>
                <c:pt idx="3">
                  <c:v>870559.31798100017</c:v>
                </c:pt>
                <c:pt idx="4">
                  <c:v>1694193.5631100002</c:v>
                </c:pt>
                <c:pt idx="5">
                  <c:v>2694571.544431</c:v>
                </c:pt>
                <c:pt idx="6">
                  <c:v>3101222.2573000006</c:v>
                </c:pt>
                <c:pt idx="7">
                  <c:v>2872271.6859909995</c:v>
                </c:pt>
                <c:pt idx="8">
                  <c:v>2463788.4125820003</c:v>
                </c:pt>
                <c:pt idx="9">
                  <c:v>1477213.2480549999</c:v>
                </c:pt>
                <c:pt idx="10">
                  <c:v>687144.63326499995</c:v>
                </c:pt>
                <c:pt idx="11">
                  <c:v>172292.40153200002</c:v>
                </c:pt>
              </c:numCache>
            </c:numRef>
          </c:val>
          <c:smooth val="0"/>
          <c:extLst>
            <c:ext xmlns:c16="http://schemas.microsoft.com/office/drawing/2014/chart" uri="{C3380CC4-5D6E-409C-BE32-E72D297353CC}">
              <c16:uniqueId val="{00000000-A85A-4FEE-8571-99F60023D0EA}"/>
            </c:ext>
          </c:extLst>
        </c:ser>
        <c:dLbls>
          <c:showLegendKey val="0"/>
          <c:showVal val="0"/>
          <c:showCatName val="0"/>
          <c:showSerName val="0"/>
          <c:showPercent val="0"/>
          <c:showBubbleSize val="0"/>
        </c:dLbls>
        <c:marker val="1"/>
        <c:smooth val="0"/>
        <c:axId val="225728824"/>
        <c:axId val="225729216"/>
      </c:lineChart>
      <c:catAx>
        <c:axId val="225728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729216"/>
        <c:crosses val="autoZero"/>
        <c:auto val="1"/>
        <c:lblAlgn val="ctr"/>
        <c:lblOffset val="100"/>
        <c:noMultiLvlLbl val="0"/>
      </c:catAx>
      <c:valAx>
        <c:axId val="225729216"/>
        <c:scaling>
          <c:orientation val="minMax"/>
        </c:scaling>
        <c:delete val="0"/>
        <c:axPos val="l"/>
        <c:majorGridlines>
          <c:spPr>
            <a:ln w="9525" cap="flat" cmpd="sng" algn="ctr">
              <a:solidFill>
                <a:schemeClr val="tx1">
                  <a:lumMod val="15000"/>
                  <a:lumOff val="85000"/>
                </a:schemeClr>
              </a:solidFill>
              <a:round/>
            </a:ln>
            <a:effectLst/>
          </c:spPr>
        </c:majorGridlines>
        <c:numFmt formatCode="#,##0.00_ ;\-#,##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728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1457325</xdr:colOff>
      <xdr:row>0</xdr:row>
      <xdr:rowOff>85725</xdr:rowOff>
    </xdr:from>
    <xdr:to>
      <xdr:col>3</xdr:col>
      <xdr:colOff>2640156</xdr:colOff>
      <xdr:row>3</xdr:row>
      <xdr:rowOff>180975</xdr:rowOff>
    </xdr:to>
    <xdr:pic>
      <xdr:nvPicPr>
        <xdr:cNvPr id="4" name="Imagem 3">
          <a:extLst>
            <a:ext uri="{FF2B5EF4-FFF2-40B4-BE49-F238E27FC236}">
              <a16:creationId xmlns:a16="http://schemas.microsoft.com/office/drawing/2014/main" id="{071C1681-88D8-4EEB-914C-C4D85A405B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67700" y="85725"/>
          <a:ext cx="1182831" cy="638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1</xdr:row>
      <xdr:rowOff>84667</xdr:rowOff>
    </xdr:from>
    <xdr:to>
      <xdr:col>1</xdr:col>
      <xdr:colOff>526664</xdr:colOff>
      <xdr:row>3</xdr:row>
      <xdr:rowOff>246592</xdr:rowOff>
    </xdr:to>
    <xdr:pic>
      <xdr:nvPicPr>
        <xdr:cNvPr id="9" name="Imagem 8">
          <a:extLst>
            <a:ext uri="{FF2B5EF4-FFF2-40B4-BE49-F238E27FC236}">
              <a16:creationId xmlns:a16="http://schemas.microsoft.com/office/drawing/2014/main" id="{37CFCD3D-35A7-4269-A7DC-77505D3E5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90500"/>
          <a:ext cx="1182831" cy="6381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593911</xdr:colOff>
      <xdr:row>827</xdr:row>
      <xdr:rowOff>459441</xdr:rowOff>
    </xdr:from>
    <xdr:to>
      <xdr:col>26</xdr:col>
      <xdr:colOff>526446</xdr:colOff>
      <xdr:row>835</xdr:row>
      <xdr:rowOff>168327</xdr:rowOff>
    </xdr:to>
    <xdr:pic>
      <xdr:nvPicPr>
        <xdr:cNvPr id="4" name="Imagem 3">
          <a:extLst>
            <a:ext uri="{FF2B5EF4-FFF2-40B4-BE49-F238E27FC236}">
              <a16:creationId xmlns:a16="http://schemas.microsoft.com/office/drawing/2014/main" id="{C2B1C2D2-DF75-D1C1-F353-FCF884C4CAC5}"/>
            </a:ext>
          </a:extLst>
        </xdr:cNvPr>
        <xdr:cNvPicPr>
          <a:picLocks noChangeAspect="1"/>
        </xdr:cNvPicPr>
      </xdr:nvPicPr>
      <xdr:blipFill>
        <a:blip xmlns:r="http://schemas.openxmlformats.org/officeDocument/2006/relationships" r:embed="rId1"/>
        <a:stretch>
          <a:fillRect/>
        </a:stretch>
      </xdr:blipFill>
      <xdr:spPr>
        <a:xfrm>
          <a:off x="20764499" y="176963294"/>
          <a:ext cx="2353003" cy="1714739"/>
        </a:xfrm>
        <a:prstGeom prst="rect">
          <a:avLst/>
        </a:prstGeom>
      </xdr:spPr>
    </xdr:pic>
    <xdr:clientData/>
  </xdr:twoCellAnchor>
  <xdr:twoCellAnchor editAs="oneCell">
    <xdr:from>
      <xdr:col>1</xdr:col>
      <xdr:colOff>67235</xdr:colOff>
      <xdr:row>0</xdr:row>
      <xdr:rowOff>67235</xdr:rowOff>
    </xdr:from>
    <xdr:to>
      <xdr:col>1</xdr:col>
      <xdr:colOff>1250066</xdr:colOff>
      <xdr:row>3</xdr:row>
      <xdr:rowOff>133910</xdr:rowOff>
    </xdr:to>
    <xdr:pic>
      <xdr:nvPicPr>
        <xdr:cNvPr id="10" name="Imagem 9">
          <a:extLst>
            <a:ext uri="{FF2B5EF4-FFF2-40B4-BE49-F238E27FC236}">
              <a16:creationId xmlns:a16="http://schemas.microsoft.com/office/drawing/2014/main" id="{E4DDF952-CB22-4E28-81A3-BD97B95C26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2353" y="67235"/>
          <a:ext cx="1182831" cy="6381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33</xdr:row>
      <xdr:rowOff>42862</xdr:rowOff>
    </xdr:from>
    <xdr:to>
      <xdr:col>10</xdr:col>
      <xdr:colOff>114300</xdr:colOff>
      <xdr:row>47</xdr:row>
      <xdr:rowOff>119062</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2</xdr:row>
      <xdr:rowOff>0</xdr:rowOff>
    </xdr:from>
    <xdr:to>
      <xdr:col>16</xdr:col>
      <xdr:colOff>335106</xdr:colOff>
      <xdr:row>4</xdr:row>
      <xdr:rowOff>104775</xdr:rowOff>
    </xdr:to>
    <xdr:pic>
      <xdr:nvPicPr>
        <xdr:cNvPr id="2" name="Imagem 1">
          <a:extLst>
            <a:ext uri="{FF2B5EF4-FFF2-40B4-BE49-F238E27FC236}">
              <a16:creationId xmlns:a16="http://schemas.microsoft.com/office/drawing/2014/main" id="{420EBC46-1D66-4B00-B343-780537327A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77725" y="381000"/>
          <a:ext cx="1182831" cy="638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179169</xdr:colOff>
      <xdr:row>6</xdr:row>
      <xdr:rowOff>52916</xdr:rowOff>
    </xdr:from>
    <xdr:to>
      <xdr:col>9</xdr:col>
      <xdr:colOff>179169</xdr:colOff>
      <xdr:row>9</xdr:row>
      <xdr:rowOff>349623</xdr:rowOff>
    </xdr:to>
    <xdr:pic>
      <xdr:nvPicPr>
        <xdr:cNvPr id="2" name="Imagem 1" descr="\\SHARECENTER\Projetos\PROJETOS\0 - BIBLIOTECA\logo-viavoz.png">
          <a:extLst>
            <a:ext uri="{FF2B5EF4-FFF2-40B4-BE49-F238E27FC236}">
              <a16:creationId xmlns:a16="http://schemas.microsoft.com/office/drawing/2014/main" id="{B57D34E0-463F-454D-9898-8A6151E88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85469" y="252941"/>
          <a:ext cx="0" cy="886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xdr:row>
      <xdr:rowOff>57150</xdr:rowOff>
    </xdr:from>
    <xdr:to>
      <xdr:col>2</xdr:col>
      <xdr:colOff>439881</xdr:colOff>
      <xdr:row>1</xdr:row>
      <xdr:rowOff>695325</xdr:rowOff>
    </xdr:to>
    <xdr:pic>
      <xdr:nvPicPr>
        <xdr:cNvPr id="6" name="Imagem 5">
          <a:extLst>
            <a:ext uri="{FF2B5EF4-FFF2-40B4-BE49-F238E27FC236}">
              <a16:creationId xmlns:a16="http://schemas.microsoft.com/office/drawing/2014/main" id="{21228D66-DAD7-4702-B753-1F52FE3158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257175"/>
          <a:ext cx="1182831" cy="6381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74083</xdr:colOff>
      <xdr:row>1</xdr:row>
      <xdr:rowOff>63500</xdr:rowOff>
    </xdr:from>
    <xdr:to>
      <xdr:col>2</xdr:col>
      <xdr:colOff>473748</xdr:colOff>
      <xdr:row>3</xdr:row>
      <xdr:rowOff>320675</xdr:rowOff>
    </xdr:to>
    <xdr:pic>
      <xdr:nvPicPr>
        <xdr:cNvPr id="5" name="Imagem 4">
          <a:extLst>
            <a:ext uri="{FF2B5EF4-FFF2-40B4-BE49-F238E27FC236}">
              <a16:creationId xmlns:a16="http://schemas.microsoft.com/office/drawing/2014/main" id="{093089B6-284F-4C07-9513-E729AE2BA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254000"/>
          <a:ext cx="1182831" cy="6381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32804</xdr:colOff>
      <xdr:row>2</xdr:row>
      <xdr:rowOff>235324</xdr:rowOff>
    </xdr:from>
    <xdr:to>
      <xdr:col>10</xdr:col>
      <xdr:colOff>351227</xdr:colOff>
      <xdr:row>26</xdr:row>
      <xdr:rowOff>728383</xdr:rowOff>
    </xdr:to>
    <xdr:pic>
      <xdr:nvPicPr>
        <xdr:cNvPr id="2" name="Imagem 1">
          <a:extLst>
            <a:ext uri="{FF2B5EF4-FFF2-40B4-BE49-F238E27FC236}">
              <a16:creationId xmlns:a16="http://schemas.microsoft.com/office/drawing/2014/main" id="{45905B74-6A6B-4D04-8559-C87252592D43}"/>
            </a:ext>
          </a:extLst>
        </xdr:cNvPr>
        <xdr:cNvPicPr>
          <a:picLocks noChangeAspect="1"/>
        </xdr:cNvPicPr>
      </xdr:nvPicPr>
      <xdr:blipFill>
        <a:blip xmlns:r="http://schemas.openxmlformats.org/officeDocument/2006/relationships" r:embed="rId1"/>
        <a:stretch>
          <a:fillRect/>
        </a:stretch>
      </xdr:blipFill>
      <xdr:spPr>
        <a:xfrm>
          <a:off x="337604" y="635374"/>
          <a:ext cx="5233323" cy="5655609"/>
        </a:xfrm>
        <a:prstGeom prst="rect">
          <a:avLst/>
        </a:prstGeom>
      </xdr:spPr>
    </xdr:pic>
    <xdr:clientData/>
  </xdr:twoCellAnchor>
  <xdr:twoCellAnchor editAs="oneCell">
    <xdr:from>
      <xdr:col>2</xdr:col>
      <xdr:colOff>51854</xdr:colOff>
      <xdr:row>1</xdr:row>
      <xdr:rowOff>172731</xdr:rowOff>
    </xdr:from>
    <xdr:to>
      <xdr:col>3</xdr:col>
      <xdr:colOff>608756</xdr:colOff>
      <xdr:row>2</xdr:row>
      <xdr:rowOff>606799</xdr:rowOff>
    </xdr:to>
    <xdr:pic>
      <xdr:nvPicPr>
        <xdr:cNvPr id="5" name="Imagem 4">
          <a:extLst>
            <a:ext uri="{FF2B5EF4-FFF2-40B4-BE49-F238E27FC236}">
              <a16:creationId xmlns:a16="http://schemas.microsoft.com/office/drawing/2014/main" id="{B8F473D1-A09C-42E9-A25A-3B9263137F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211" y="363231"/>
          <a:ext cx="1182831" cy="6381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487211</xdr:colOff>
      <xdr:row>0</xdr:row>
      <xdr:rowOff>205602</xdr:rowOff>
    </xdr:from>
    <xdr:to>
      <xdr:col>27</xdr:col>
      <xdr:colOff>320849</xdr:colOff>
      <xdr:row>21</xdr:row>
      <xdr:rowOff>180665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1688611" y="205602"/>
          <a:ext cx="9120513" cy="6575888"/>
        </a:xfrm>
        <a:prstGeom prst="rect">
          <a:avLst/>
        </a:prstGeom>
      </xdr:spPr>
    </xdr:pic>
    <xdr:clientData/>
  </xdr:twoCellAnchor>
  <xdr:twoCellAnchor editAs="oneCell">
    <xdr:from>
      <xdr:col>13</xdr:col>
      <xdr:colOff>1151283</xdr:colOff>
      <xdr:row>54</xdr:row>
      <xdr:rowOff>57979</xdr:rowOff>
    </xdr:from>
    <xdr:to>
      <xdr:col>29</xdr:col>
      <xdr:colOff>674462</xdr:colOff>
      <xdr:row>80</xdr:row>
      <xdr:rowOff>292335</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038233" y="17031529"/>
          <a:ext cx="11553254" cy="8406806"/>
        </a:xfrm>
        <a:prstGeom prst="rect">
          <a:avLst/>
        </a:prstGeom>
      </xdr:spPr>
    </xdr:pic>
    <xdr:clientData/>
  </xdr:twoCellAnchor>
  <xdr:twoCellAnchor editAs="oneCell">
    <xdr:from>
      <xdr:col>13</xdr:col>
      <xdr:colOff>952973</xdr:colOff>
      <xdr:row>28</xdr:row>
      <xdr:rowOff>123529</xdr:rowOff>
    </xdr:from>
    <xdr:to>
      <xdr:col>29</xdr:col>
      <xdr:colOff>469113</xdr:colOff>
      <xdr:row>55</xdr:row>
      <xdr:rowOff>73494</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0839923" y="8924629"/>
          <a:ext cx="11546215" cy="8436740"/>
        </a:xfrm>
        <a:prstGeom prst="rect">
          <a:avLst/>
        </a:prstGeom>
      </xdr:spPr>
    </xdr:pic>
    <xdr:clientData/>
  </xdr:twoCellAnchor>
  <xdr:twoCellAnchor editAs="oneCell">
    <xdr:from>
      <xdr:col>14</xdr:col>
      <xdr:colOff>487211</xdr:colOff>
      <xdr:row>0</xdr:row>
      <xdr:rowOff>205602</xdr:rowOff>
    </xdr:from>
    <xdr:to>
      <xdr:col>27</xdr:col>
      <xdr:colOff>320849</xdr:colOff>
      <xdr:row>21</xdr:row>
      <xdr:rowOff>180665</xdr:rowOff>
    </xdr:to>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11688611" y="205602"/>
          <a:ext cx="9120513" cy="6575888"/>
        </a:xfrm>
        <a:prstGeom prst="rect">
          <a:avLst/>
        </a:prstGeom>
      </xdr:spPr>
    </xdr:pic>
    <xdr:clientData/>
  </xdr:twoCellAnchor>
  <xdr:twoCellAnchor editAs="oneCell">
    <xdr:from>
      <xdr:col>13</xdr:col>
      <xdr:colOff>1151283</xdr:colOff>
      <xdr:row>54</xdr:row>
      <xdr:rowOff>57979</xdr:rowOff>
    </xdr:from>
    <xdr:to>
      <xdr:col>29</xdr:col>
      <xdr:colOff>674462</xdr:colOff>
      <xdr:row>80</xdr:row>
      <xdr:rowOff>292335</xdr:rowOff>
    </xdr:to>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11038233" y="17031529"/>
          <a:ext cx="11553254" cy="8406806"/>
        </a:xfrm>
        <a:prstGeom prst="rect">
          <a:avLst/>
        </a:prstGeom>
      </xdr:spPr>
    </xdr:pic>
    <xdr:clientData/>
  </xdr:twoCellAnchor>
  <xdr:twoCellAnchor editAs="oneCell">
    <xdr:from>
      <xdr:col>13</xdr:col>
      <xdr:colOff>952973</xdr:colOff>
      <xdr:row>28</xdr:row>
      <xdr:rowOff>123529</xdr:rowOff>
    </xdr:from>
    <xdr:to>
      <xdr:col>29</xdr:col>
      <xdr:colOff>469113</xdr:colOff>
      <xdr:row>55</xdr:row>
      <xdr:rowOff>73494</xdr:rowOff>
    </xdr:to>
    <xdr:pic>
      <xdr:nvPicPr>
        <xdr:cNvPr id="7" name="Imagem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10839923" y="8924629"/>
          <a:ext cx="11546215" cy="84367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73071</xdr:colOff>
      <xdr:row>0</xdr:row>
      <xdr:rowOff>7145</xdr:rowOff>
    </xdr:from>
    <xdr:ext cx="1680635" cy="313242"/>
    <xdr:pic>
      <xdr:nvPicPr>
        <xdr:cNvPr id="2" name="image2.png">
          <a:extLst>
            <a:ext uri="{FF2B5EF4-FFF2-40B4-BE49-F238E27FC236}">
              <a16:creationId xmlns:a16="http://schemas.microsoft.com/office/drawing/2014/main" id="{EE35DCB2-3AEB-479A-B818-051C34C78A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71" y="7145"/>
          <a:ext cx="1680635" cy="313242"/>
        </a:xfrm>
        <a:prstGeom prst="rect">
          <a:avLst/>
        </a:prstGeom>
      </xdr:spPr>
    </xdr:pic>
    <xdr:clientData/>
  </xdr:oneCellAnchor>
  <xdr:oneCellAnchor>
    <xdr:from>
      <xdr:col>0</xdr:col>
      <xdr:colOff>73071</xdr:colOff>
      <xdr:row>0</xdr:row>
      <xdr:rowOff>7145</xdr:rowOff>
    </xdr:from>
    <xdr:ext cx="1680635" cy="313242"/>
    <xdr:pic>
      <xdr:nvPicPr>
        <xdr:cNvPr id="3" name="image2.png">
          <a:extLst>
            <a:ext uri="{FF2B5EF4-FFF2-40B4-BE49-F238E27FC236}">
              <a16:creationId xmlns:a16="http://schemas.microsoft.com/office/drawing/2014/main" id="{0136A468-CCE3-43DE-92BD-E8C8371100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71" y="7145"/>
          <a:ext cx="1680635" cy="3132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Secretaria%20de%20Obras\Planilhas\Pra&#231;a%20CAT%20e%20IS\Levant%20revitaliz%20pra&#231;a%20-%20reforma%20Pra&#231;a%20CAT%20-%20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Publica\Users\Obra02\Desktop\GEO-NL\_REFERENCIA\COTA&#199;&#195;O%20-%20MODEL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Secretaria%20de%20Obras\Planilhas\Pra&#231;a%20CAT%20e%20IS\Levant%20reforma%20Pra&#231;a%20CAT%20-%20I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mopor02\secretaria%20de%20obras\Secretaria%20de%20Obras\Planilhas\Pra&#231;a%20CAT%20e%20IS\Levant%20reforma%20Pra&#231;a%20CAT%20-%20I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Secretaria%20de%20Obras\AA%20Secretaria%202009\Planilhas%202009\Banco%20de%20Alimentos\Levant%20Gruta%20Rei%20do%20Mato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Comercial\CGOM\ASS\REQUIS~1\2009\014-RI~1\RIOPEQ~1\Rio%20Pequeno_Serpen\MC-R14%20Rev0-Rio%20Pequeno%20(05_20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Publica\Backup%20Ana\Documents\ANA%20CHRISTINA\002%20PROJETOS%20ENGENHARIA\01.PROJETOS\2020-0006_Conepp_UBS%20T3T_Ibirit&#233;\ENTREGA\2020-05-07_ENTREGA_Conepp_UBS%20T3T_Ibirit&#233;_R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Projetos%202\Users\user\Desktop\Obra%20Juven&#237;lia\dvec\ORG&#195;OS%20EXTERNOS\CODEVASF%20-%20FEDERAL\VARZELANDIA%20-%20SES%202012.02\VARZELANDIA%20-%20FINAL%20COMPLE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0.200\Users\Viavoz%20Engenharia\Downloads\1-Anexo-I-Planilhas-para-Projeto-BDMG%20(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epp01\servidor\Secretaria%20de%20Obras\Planilhas\Pra&#231;a%20CAT%20e%20IS\Levant%20reforma%20Pra&#231;a%20CAT%20-%20I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BICOS\Diversos\Paraty-%20REV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Projetos%202\BELO%20ORIENTE\31%20PROGRAMA%20URBANIZA%20E%20SANEAMENTO%20-%20BDMG\PROG.%20SANEAMENTO\CACHOEIRA%20ALEGRE\VOLUME%20I\OR&#199;._CACH.%20ALEGRE%20-%20SANEA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B%20Jacare\Bacia%20Jacarepagu&#225;%20TRABALHO\Andrade\Mem&#243;ria%20de%20c&#225;lculo%20caixa%20de%20deten&#231;&#227;o%20Rio%20Viegas%20Trecho%2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Publica\Backup%20Ana\Documents\ANA%20CHRISTINA\002%20PROJETOS%20ENGENHARIA\01.PROJETOS\2020-0006_Conepp_UBS%20T3T_Ibirit&#233;\PLANILHA%20M&#218;LTIPLA\PLANILHA%20M&#218;LTIPLA%20V3.0.5%20UBS%20T3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isrv03\geo\COMPOSI&#199;&#195;O%20SUDECAP\completo20090812\CPUs-SUDECAP-Final%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COMPOSI&#199;&#195;O%20SUDECAP\completo20090812\CPUs-SUDECAP-Final%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Comercial\DIMENSIONAL\ARQUIVOS%20DE%20TRABALHO\COMPERJ%20OR&#199;AMENTO_REV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projetos\Meus%20documentos\Planilhas\OR&#199;AMENTO%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 val="Sheet 1 - Tabela de quantitativ"/>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tura"/>
      <sheetName val="Levant"/>
      <sheetName val="Fundação"/>
      <sheetName val="Levant CAT"/>
      <sheetName val="Levant (2)"/>
      <sheetName val="Revitaliz CAT"/>
      <sheetName val="Cronograma"/>
      <sheetName val="Elet-Banh"/>
      <sheetName val="Hidrosan Banh"/>
      <sheetName val="Inc Banh"/>
      <sheetName val="Hidrosan CAT"/>
      <sheetName val="Crono Pl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AÇÃO"/>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ação"/>
      <sheetName val="Estrutura"/>
      <sheetName val="Levant"/>
      <sheetName val="Gruta Rei Mato"/>
      <sheetName val="Cronograma"/>
      <sheetName val="Eletrica"/>
      <sheetName val="Hidros"/>
      <sheetName val="Incendio"/>
      <sheetName val="_file____C__Meus_20documentos_S"/>
    </sheetNames>
    <sheetDataSet>
      <sheetData sheetId="0"/>
      <sheetData sheetId="1"/>
      <sheetData sheetId="2"/>
      <sheetData sheetId="3"/>
      <sheetData sheetId="4" refreshError="1"/>
      <sheetData sheetId="5" refreshError="1"/>
      <sheetData sheetId="6"/>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 val="QUADRA_POLIESPORTIVA"/>
      <sheetName val="RUA_PROJ__B"/>
      <sheetName val="URB__BECO_I"/>
      <sheetName val="SCO_mai-02"/>
      <sheetName val="Dados_Gerais"/>
      <sheetName val="DADOS_COLETATO"/>
      <sheetName val="12_1"/>
      <sheetName val="EMOP0309"/>
      <sheetName val="CODIGOS"/>
      <sheetName val="Predio_02_andares"/>
      <sheetName val="_file____C__Meus_20documentos_S"/>
      <sheetName val="Recuperada_Plan1"/>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 06-2004"/>
      <sheetName val="SCO0504"/>
      <sheetName val="QUADRA POLIESPORTIVA"/>
    </sheetNames>
    <sheetDataSet>
      <sheetData sheetId="0" refreshError="1"/>
      <sheetData sheetId="1" refreshError="1">
        <row r="1">
          <cell r="A1" t="str">
            <v>AD005942</v>
          </cell>
          <cell r="B1" t="str">
            <v>AD05050050/</v>
          </cell>
          <cell r="C1" t="str">
            <v>Analise granulometrica sem sedimentacao.</v>
          </cell>
          <cell r="D1" t="str">
            <v>un</v>
          </cell>
          <cell r="E1">
            <v>70.28</v>
          </cell>
        </row>
        <row r="2">
          <cell r="A2" t="str">
            <v>AD002407</v>
          </cell>
          <cell r="B2" t="str">
            <v>AD05050053/</v>
          </cell>
          <cell r="C2" t="str">
            <v>Analise granulometrica completa em amostra de solo de acordo com a NBR7181 e NBR6457, compreendendo as fases de peneiramento e sedimentacao quando constatada a presenca de particulas finas em sua composicao.</v>
          </cell>
          <cell r="D2" t="str">
            <v>un</v>
          </cell>
          <cell r="E2">
            <v>110.93</v>
          </cell>
        </row>
        <row r="3">
          <cell r="A3" t="str">
            <v>AD002413</v>
          </cell>
          <cell r="B3" t="str">
            <v>AD05050100/</v>
          </cell>
          <cell r="C3" t="str">
            <v>Ensaio de adensamento edometrico em amostra de solo envolvendo, no minimo, 10 estagios d ecarga, inclusive um laco de descarregamento e recarregamento de acordo com as recomendacoes estabelecidas na NBR12007.</v>
          </cell>
          <cell r="D3" t="str">
            <v>un</v>
          </cell>
          <cell r="E3">
            <v>524.64</v>
          </cell>
        </row>
        <row r="4">
          <cell r="A4" t="str">
            <v>AD002414</v>
          </cell>
          <cell r="B4" t="str">
            <v>AD05050150/</v>
          </cell>
          <cell r="C4" t="str">
            <v xml:space="preserve">Ensaio de cizalhamento direto em solo com, no minimo, 3 niveis de tensao normal aplicada a amostra e com apresentacao das curvas de tensao cisalhante por deslocamento horizontal e deslocamento vertical por deslocamento horizontal, em mm, para cada um dos </v>
          </cell>
          <cell r="D4" t="str">
            <v>un</v>
          </cell>
          <cell r="E4">
            <v>479.81</v>
          </cell>
        </row>
        <row r="5">
          <cell r="A5" t="str">
            <v>AD002408</v>
          </cell>
          <cell r="B5" t="str">
            <v>AD05050200/</v>
          </cell>
          <cell r="C5" t="str">
            <v>Ensaio de laboratorio para determinacao da Densidade Real dos graos de amostra de solo de acordo com as recomendacoes de preparo descritas na NBR6457.</v>
          </cell>
          <cell r="D5" t="str">
            <v>un</v>
          </cell>
          <cell r="E5">
            <v>58.5</v>
          </cell>
        </row>
        <row r="6">
          <cell r="A6" t="str">
            <v>AD002406</v>
          </cell>
          <cell r="B6" t="str">
            <v>AD05050250/</v>
          </cell>
          <cell r="C6" t="str">
            <v>Ensaio para determinacao, em laboratorio, do Limite de Liquidez de amostra de solo fino de acordo com as recomendacoes da NBR7180 e da NBR6457.</v>
          </cell>
          <cell r="D6" t="str">
            <v>un</v>
          </cell>
          <cell r="E6">
            <v>42.55</v>
          </cell>
        </row>
        <row r="7">
          <cell r="A7" t="str">
            <v>AD002405</v>
          </cell>
          <cell r="B7" t="str">
            <v>AD05050300/</v>
          </cell>
          <cell r="C7" t="str">
            <v>Ensaio para determinacao, em laboratorio, do Limite de Plasticidade de amostra de solo fino de acordo com as recomendacoes da NBR7180 e da NBR6457.</v>
          </cell>
          <cell r="D7" t="str">
            <v>un</v>
          </cell>
          <cell r="E7">
            <v>42.55</v>
          </cell>
        </row>
        <row r="8">
          <cell r="A8" t="str">
            <v>AD002409</v>
          </cell>
          <cell r="B8" t="str">
            <v>AD05050350/</v>
          </cell>
          <cell r="C8" t="str">
            <v>Ensaio para determinacao, em laboratorio, do Peso Especifico Aparente de amostra de solo de acordo com as recomendacoes da NBR6457.</v>
          </cell>
          <cell r="D8" t="str">
            <v>un</v>
          </cell>
          <cell r="E8">
            <v>23.55</v>
          </cell>
        </row>
        <row r="9">
          <cell r="A9" t="str">
            <v>AD002411</v>
          </cell>
          <cell r="B9" t="str">
            <v>AD05050400/</v>
          </cell>
          <cell r="C9" t="str">
            <v>Ensaio de compactacao com energia Proctor Normal conforme recomendacoes da NBR7182 e NBR6457.</v>
          </cell>
          <cell r="D9" t="str">
            <v>un</v>
          </cell>
          <cell r="E9">
            <v>92.7</v>
          </cell>
        </row>
        <row r="10">
          <cell r="A10" t="str">
            <v>AD002412</v>
          </cell>
          <cell r="B10" t="str">
            <v>AD05050450/</v>
          </cell>
          <cell r="C10" t="str">
            <v>Ensaio para determinacao do Indice de Suporte California (CBR) - 3 pontos - obtido com energia Proctor Normal, atraves de, no minimo, 5 corpos de prova conforme recomendacoes da NBR9895.</v>
          </cell>
          <cell r="D10" t="str">
            <v>un</v>
          </cell>
          <cell r="E10">
            <v>427.01</v>
          </cell>
        </row>
        <row r="11">
          <cell r="A11" t="str">
            <v>AD002410</v>
          </cell>
          <cell r="B11" t="str">
            <v>AD05050500/</v>
          </cell>
          <cell r="C11" t="str">
            <v>Ensaio para determinacao, no campo, da umidade aparente do solo atraves do Metodo "speedy".</v>
          </cell>
          <cell r="D11" t="str">
            <v>un</v>
          </cell>
          <cell r="E11">
            <v>14.82</v>
          </cell>
        </row>
        <row r="12">
          <cell r="A12" t="str">
            <v>AD005952</v>
          </cell>
          <cell r="B12" t="str">
            <v>AD05050550/</v>
          </cell>
          <cell r="C12" t="str">
            <v>Ensaio para determinacao da umidade natural de amostras de solo em laboratorio.</v>
          </cell>
          <cell r="D12" t="str">
            <v>un</v>
          </cell>
          <cell r="E12">
            <v>22.03</v>
          </cell>
        </row>
        <row r="13">
          <cell r="A13" t="str">
            <v>AD002416</v>
          </cell>
          <cell r="B13" t="str">
            <v>AD05050600/</v>
          </cell>
          <cell r="C13" t="str">
            <v>Extracao e acondicionamento de amostra indeformada  de solo com pistao estacionario de 100mm e de acordo com as recomendacoes estabelecidas na NBR9820.</v>
          </cell>
          <cell r="D13" t="str">
            <v>un</v>
          </cell>
          <cell r="E13">
            <v>110.93</v>
          </cell>
        </row>
        <row r="14">
          <cell r="A14" t="str">
            <v>AD008814</v>
          </cell>
          <cell r="B14" t="str">
            <v>AD05050650A</v>
          </cell>
          <cell r="C14" t="str">
            <v>Instalacao de medidor de nivel de agua.</v>
          </cell>
          <cell r="D14" t="str">
            <v>m</v>
          </cell>
          <cell r="E14">
            <v>80.63</v>
          </cell>
        </row>
        <row r="15">
          <cell r="A15" t="str">
            <v>AD005939</v>
          </cell>
          <cell r="B15" t="str">
            <v>AD05050700/</v>
          </cell>
          <cell r="C15" t="str">
            <v>Sondagem manual com pa e picareta por metro linear ou fracao.</v>
          </cell>
          <cell r="D15" t="str">
            <v>m</v>
          </cell>
          <cell r="E15">
            <v>58.5</v>
          </cell>
        </row>
        <row r="16">
          <cell r="A16" t="str">
            <v>AD005961</v>
          </cell>
          <cell r="B16" t="str">
            <v>AD05050703/</v>
          </cell>
          <cell r="C16" t="str">
            <v>Sondagem manual com trado e cavadeira por metro linear ou fracao.</v>
          </cell>
          <cell r="D16" t="str">
            <v>m</v>
          </cell>
          <cell r="E16">
            <v>49.77</v>
          </cell>
        </row>
        <row r="17">
          <cell r="A17" t="str">
            <v>AD002415</v>
          </cell>
          <cell r="B17" t="str">
            <v>AD05050706A</v>
          </cell>
          <cell r="C17" t="str">
            <v>Sondagem de reconhecimento a trado manual com diametro de 100mm.</v>
          </cell>
          <cell r="D17" t="str">
            <v>m</v>
          </cell>
          <cell r="E17">
            <v>29.98</v>
          </cell>
        </row>
        <row r="18">
          <cell r="A18" t="str">
            <v>AD010362</v>
          </cell>
          <cell r="B18" t="str">
            <v>AD05100050/</v>
          </cell>
          <cell r="C18" t="str">
            <v>Sondagem rotativa vertical, em rocha alterada, com coroa de Widia ou similar, diametro B (60mm), inclusive deslocamento e posicionamento em cada furo.</v>
          </cell>
          <cell r="D18" t="str">
            <v>m</v>
          </cell>
          <cell r="E18">
            <v>91.3</v>
          </cell>
        </row>
        <row r="19">
          <cell r="A19" t="str">
            <v>AD010363</v>
          </cell>
          <cell r="B19" t="str">
            <v>AD05100100/</v>
          </cell>
          <cell r="C19" t="str">
            <v>Sondagem rotativa vertical, em rocha alterada, com coroa de Widia ou similar, diametro N (75mm), inclusive deslocamento e posicionamento em cada furo.</v>
          </cell>
          <cell r="D19" t="str">
            <v>m</v>
          </cell>
          <cell r="E19">
            <v>106.54</v>
          </cell>
        </row>
        <row r="20">
          <cell r="A20" t="str">
            <v>AD010360</v>
          </cell>
          <cell r="B20" t="str">
            <v>AD05100150/</v>
          </cell>
          <cell r="C20" t="str">
            <v>Sondagem rotativa vertical, em solo, com coroa de  Widia ou similar, diametro B (60mm), inclusive deslocamento e posicionamento em cada furo.</v>
          </cell>
          <cell r="D20" t="str">
            <v>m</v>
          </cell>
          <cell r="E20">
            <v>52.08</v>
          </cell>
        </row>
        <row r="21">
          <cell r="A21" t="str">
            <v>AD010361</v>
          </cell>
          <cell r="B21" t="str">
            <v>AD05100200/</v>
          </cell>
          <cell r="C21" t="str">
            <v>Sondagem rotativa vertical, em solo, com coroa de  Widia ou similar, diametro N (75mm), inclusive deslocamento e posicionamento em cada furo.</v>
          </cell>
          <cell r="D21" t="str">
            <v>m</v>
          </cell>
          <cell r="E21">
            <v>56.24</v>
          </cell>
        </row>
        <row r="22">
          <cell r="A22" t="str">
            <v>AD010374</v>
          </cell>
          <cell r="B22" t="str">
            <v>AD05150050/</v>
          </cell>
          <cell r="C22" t="str">
            <v>Sondagem rotativa com Coroa de diamante, em rocha sa, diametro HW, inclinada (qualquer inclinacao diferente da vertical), inclusive deslocamento dentro do canteiro e instalacao da sonda no furo.</v>
          </cell>
          <cell r="D22" t="str">
            <v>m</v>
          </cell>
          <cell r="E22">
            <v>400.42</v>
          </cell>
        </row>
        <row r="23">
          <cell r="A23" t="str">
            <v>AD010373</v>
          </cell>
          <cell r="B23" t="str">
            <v>AD05150100/</v>
          </cell>
          <cell r="C23" t="str">
            <v>Sondagem rotativa com Coroa de diamante, em rocha sa, diametro NW, inclinada (qualquer inclinacao diferente da vertical), inclusive deslocamento dentro do canteiro e instalacao da sonda no furo.</v>
          </cell>
          <cell r="D23" t="str">
            <v>m</v>
          </cell>
          <cell r="E23">
            <v>306.31</v>
          </cell>
        </row>
        <row r="24">
          <cell r="A24" t="str">
            <v>AD010365</v>
          </cell>
          <cell r="B24" t="str">
            <v>AD05150150/</v>
          </cell>
          <cell r="C24" t="str">
            <v>Sondagem rotativa vertical, em rocha alterada, com coroa de diamante, diametro B (60mm), inclusive deslocamento e posicionamento em cada furo.</v>
          </cell>
          <cell r="D24" t="str">
            <v>m</v>
          </cell>
          <cell r="E24">
            <v>265.8</v>
          </cell>
        </row>
        <row r="25">
          <cell r="A25" t="str">
            <v>AD010378</v>
          </cell>
          <cell r="B25" t="str">
            <v>AD05150200/</v>
          </cell>
          <cell r="C25" t="str">
            <v>Sondagem rotativa vertical, em rocha alterada, com coroa de diamante, diametro H (99mm),  inclusive deslocamento e posicionamento em cada furo.</v>
          </cell>
          <cell r="D25" t="str">
            <v>m</v>
          </cell>
          <cell r="E25">
            <v>311.89</v>
          </cell>
        </row>
        <row r="26">
          <cell r="A26" t="str">
            <v>AD010370</v>
          </cell>
          <cell r="B26" t="str">
            <v>AD05150250/</v>
          </cell>
          <cell r="C26" t="str">
            <v>Sondagem rotativa vertical, em rocha sa, com coroa de diamante, diametro B (60mm), inclusive deslocamento e posicionamento em cada furo.</v>
          </cell>
          <cell r="D26" t="str">
            <v>m</v>
          </cell>
          <cell r="E26">
            <v>244.1</v>
          </cell>
        </row>
        <row r="27">
          <cell r="A27" t="str">
            <v>AD010375</v>
          </cell>
          <cell r="B27" t="str">
            <v>AD05150300/</v>
          </cell>
          <cell r="C27" t="str">
            <v>Sondagem rotativa vertical, em rocha sa, com coroa de diamante, diametro N (75mm), inclusive deslocamento e posicionamento em cada furo.</v>
          </cell>
          <cell r="D27" t="str">
            <v>m</v>
          </cell>
          <cell r="E27">
            <v>269.24</v>
          </cell>
        </row>
        <row r="28">
          <cell r="A28" t="str">
            <v>AD010383</v>
          </cell>
          <cell r="B28" t="str">
            <v>AD05150350/</v>
          </cell>
          <cell r="C28" t="str">
            <v>Sondagem rotativa vertical, em rocha sa, com coroa de diamante, diametro N (75mm), inclusive deslocamento e posicionamento em cada furo.</v>
          </cell>
          <cell r="D28" t="str">
            <v>m</v>
          </cell>
          <cell r="E28" t="e">
            <v>#N/A</v>
          </cell>
        </row>
        <row r="29">
          <cell r="A29" t="str">
            <v>AD010379</v>
          </cell>
          <cell r="B29" t="str">
            <v>AD05150400/</v>
          </cell>
          <cell r="C29" t="str">
            <v>Sondagem rotativa vertical, em rocha sa, com coroa de diamante, diametro H (99mm), inclusive deslocamento e posicionamento em cada furo.</v>
          </cell>
          <cell r="D29" t="str">
            <v>m</v>
          </cell>
          <cell r="E29">
            <v>352.9</v>
          </cell>
        </row>
        <row r="30">
          <cell r="A30" t="str">
            <v>AD010636</v>
          </cell>
          <cell r="B30" t="str">
            <v>AD05200050/</v>
          </cell>
          <cell r="C30" t="str">
            <v>Sondagem a percurssao com diametro ate 3" com ensaio de penetracao (SPT) a cada metro, incluindo relatorio contendo classificacao tatil visual das amostras, perfis individuais dos furos, planta de localizacao e respectivas cotas das sondagens.  Inclui des</v>
          </cell>
          <cell r="D30" t="str">
            <v>m</v>
          </cell>
          <cell r="E30">
            <v>53.7</v>
          </cell>
        </row>
        <row r="31">
          <cell r="A31" t="str">
            <v>AD000032</v>
          </cell>
          <cell r="B31" t="str">
            <v>AD10050050/</v>
          </cell>
          <cell r="C31" t="str">
            <v>Marcacao de obra sem instrumento topografico, considerada a projecao horizontal da area envolvente.</v>
          </cell>
          <cell r="D31" t="str">
            <v>m2</v>
          </cell>
          <cell r="E31">
            <v>0.96</v>
          </cell>
        </row>
        <row r="32">
          <cell r="A32" t="str">
            <v>AD000033</v>
          </cell>
          <cell r="B32" t="str">
            <v>AD10100100/</v>
          </cell>
          <cell r="C32" t="str">
            <v>Locacao de obra com aparelho topografico sobre cerca de marcacao, inclusive construcao desta e sua pre-locacao e o fornecimento do material e tendo por medicao o perimetro a construir.</v>
          </cell>
          <cell r="D32" t="str">
            <v>m</v>
          </cell>
          <cell r="E32">
            <v>6.94</v>
          </cell>
        </row>
        <row r="33">
          <cell r="A33" t="str">
            <v>AD010381</v>
          </cell>
          <cell r="B33" t="str">
            <v>AD15050050/</v>
          </cell>
          <cell r="C33" t="str">
            <v>Deslocamento, entre furos, de equipamento de sondagem a percurssao, incluindo desmontagem e remontagem.</v>
          </cell>
          <cell r="D33" t="str">
            <v>un</v>
          </cell>
          <cell r="E33">
            <v>151.80000000000001</v>
          </cell>
        </row>
        <row r="34">
          <cell r="A34" t="str">
            <v>AD005106</v>
          </cell>
          <cell r="B34" t="str">
            <v>AD15100050/</v>
          </cell>
          <cell r="C34" t="str">
            <v>Carga e descarga de equipamentos pesados em carretas, exclusive o custo horario do equipamento durante a operacao.</v>
          </cell>
          <cell r="D34" t="str">
            <v>t</v>
          </cell>
          <cell r="E34">
            <v>13.54</v>
          </cell>
        </row>
        <row r="35">
          <cell r="A35" t="str">
            <v>AD000159</v>
          </cell>
          <cell r="B35" t="str">
            <v>AD15100100/</v>
          </cell>
          <cell r="C35" t="str">
            <v>Transporte de andaime suspenso, tipo leve, para pintura, inclusive ida e volta do caminhao, carga e descarga (considerar o minimo de 40unxKm, para calculo deste transporte).</v>
          </cell>
          <cell r="D35" t="str">
            <v>un.Km</v>
          </cell>
          <cell r="E35">
            <v>3.31</v>
          </cell>
        </row>
        <row r="36">
          <cell r="A36" t="str">
            <v>AD000158</v>
          </cell>
          <cell r="B36" t="str">
            <v>AD15100150/</v>
          </cell>
          <cell r="C36" t="str">
            <v>Transporte de andaime suspenso, tipo pesado, para revestimento, inclusive ida e volta do caminhao, carga e descarga (considerar o minimo de 200unxKm, para calculo deste transporte).</v>
          </cell>
          <cell r="D36" t="str">
            <v>un.Km</v>
          </cell>
          <cell r="E36">
            <v>0.67</v>
          </cell>
        </row>
        <row r="37">
          <cell r="A37" t="str">
            <v>AD000157</v>
          </cell>
          <cell r="B37" t="str">
            <v>AD15100200/</v>
          </cell>
          <cell r="C37" t="str">
            <v>Transporte de andaime tubular, considerando-se a area de projecao vertical do andaime, inclusive ida e volta do caminhao, carga e descarga (considerar o minimo de 315m2xKm, para calculo deste transporte).</v>
          </cell>
          <cell r="D37" t="str">
            <v>m2.Km</v>
          </cell>
          <cell r="E37">
            <v>0.06</v>
          </cell>
        </row>
        <row r="38">
          <cell r="A38" t="str">
            <v>AD004548</v>
          </cell>
          <cell r="B38" t="str">
            <v>AD15100250/</v>
          </cell>
          <cell r="C38" t="str">
            <v>Transporte de elevador de obras constituido por cabine aberta, com plataforma, guinchos e cabos de 16m de altura.</v>
          </cell>
          <cell r="D38" t="str">
            <v>un.Km</v>
          </cell>
          <cell r="E38">
            <v>50.27</v>
          </cell>
        </row>
        <row r="39">
          <cell r="A39" t="str">
            <v>AD005107</v>
          </cell>
          <cell r="B39" t="str">
            <v>AD15100300/</v>
          </cell>
          <cell r="C39" t="str">
            <v>Transporte de equipamentos pesados em carretas, exclusive a carga e descarga e  o custo horario dos equipamentos transportados.</v>
          </cell>
          <cell r="D39" t="str">
            <v>t.Km</v>
          </cell>
          <cell r="E39">
            <v>0.73</v>
          </cell>
        </row>
        <row r="40">
          <cell r="A40" t="str">
            <v>AD010600</v>
          </cell>
          <cell r="B40" t="str">
            <v>AD15100350/</v>
          </cell>
          <cell r="C40" t="str">
            <v>Transporte maritimo de carga de qualquer natureza, exclusive despesas de carga e descarga, no trajeto da Ilha do Governador ate a Ilha de Paqueta ou vice-versa, em embarcacao apropriada.</v>
          </cell>
          <cell r="D40" t="str">
            <v>t</v>
          </cell>
          <cell r="E40">
            <v>13.11</v>
          </cell>
        </row>
        <row r="41">
          <cell r="A41" t="str">
            <v>AD001257</v>
          </cell>
          <cell r="B41" t="str">
            <v>AD15150050B</v>
          </cell>
          <cell r="C41" t="str">
            <v>Caminhoneta, com cabine e cacamba, motor diesel de 85CV, com capacidade util de 4m3, com motorista.  Aluguel produtivo.</v>
          </cell>
          <cell r="D41" t="str">
            <v>h</v>
          </cell>
          <cell r="E41">
            <v>31.16</v>
          </cell>
        </row>
        <row r="42">
          <cell r="A42" t="str">
            <v>AD001258</v>
          </cell>
          <cell r="B42" t="str">
            <v>AD15150100A</v>
          </cell>
          <cell r="C42" t="str">
            <v>Caminhoneta, com cabine e cacamba, motor diesel de 85CV, com capacidade util de 4m3, com motorista.  Aluguel improdutivo motor funcionando.</v>
          </cell>
          <cell r="D42" t="str">
            <v>h</v>
          </cell>
          <cell r="E42">
            <v>15.93</v>
          </cell>
        </row>
        <row r="43">
          <cell r="A43" t="str">
            <v>AD001259</v>
          </cell>
          <cell r="B43" t="str">
            <v>AD15150150A</v>
          </cell>
          <cell r="C43" t="str">
            <v>Caminhoneta, com cabine e cacamba, motor diesel de 85CV, com capacidade util de 4m3, com motorista.  Aluguel improdutivo motor parado.</v>
          </cell>
          <cell r="D43" t="str">
            <v>h</v>
          </cell>
          <cell r="E43">
            <v>9.68</v>
          </cell>
        </row>
        <row r="44">
          <cell r="A44" t="str">
            <v>AD001768</v>
          </cell>
          <cell r="B44" t="str">
            <v>AD15150200/</v>
          </cell>
          <cell r="C44" t="str">
            <v>Caminhoneta de servico, capacidade para 09 passageiros ou 1t, com motorista, material de operacao e material de manutencao, com as seguintes especificacoes minimas: motor a gasolina de 53CV, modelo Standard.  Custo horario diurno (entre 05:00h e 22:00h).</v>
          </cell>
          <cell r="D44" t="str">
            <v>h</v>
          </cell>
          <cell r="E44">
            <v>17.43</v>
          </cell>
        </row>
        <row r="45">
          <cell r="A45" t="str">
            <v>AD001254</v>
          </cell>
          <cell r="B45" t="str">
            <v>AD15150250A</v>
          </cell>
          <cell r="C45" t="str">
            <v>Caminhoneta de Servico,  motor com potencia minima de 53CV, capacidade de 9 passageiros ou 1t, com motorista.  Aluguel produtivo.</v>
          </cell>
          <cell r="D45" t="str">
            <v>h</v>
          </cell>
          <cell r="E45">
            <v>29.35</v>
          </cell>
        </row>
        <row r="46">
          <cell r="A46" t="str">
            <v>AD001255</v>
          </cell>
          <cell r="B46" t="str">
            <v>AD15150300/</v>
          </cell>
          <cell r="C46" t="str">
            <v>Caminhoneta de Servico,  motor com potencia minima de 53CV, capacidade de 9 passageiros ou 1t, com motorista.  Aluguel improdutivo motor funcionando.</v>
          </cell>
          <cell r="D46" t="str">
            <v>h</v>
          </cell>
          <cell r="E46">
            <v>16</v>
          </cell>
        </row>
        <row r="47">
          <cell r="A47" t="str">
            <v>AD001256</v>
          </cell>
          <cell r="B47" t="str">
            <v>AD15150350/</v>
          </cell>
          <cell r="C47" t="str">
            <v>Caminhoneta de Servico,  motor com potencia minima de 53CV, capacidade de 9 passageiros ou 1t, com motorista.  Aluguel improdutivo motor parado.</v>
          </cell>
          <cell r="D47" t="str">
            <v>h</v>
          </cell>
          <cell r="E47">
            <v>7.14</v>
          </cell>
        </row>
        <row r="48">
          <cell r="A48" t="str">
            <v>AD018009</v>
          </cell>
          <cell r="B48" t="str">
            <v>AD15150401A</v>
          </cell>
          <cell r="C48" t="str">
            <v>Caminhoneta de Servico,  capacidade de 9 passageiros ou 1t, com motorista, material de operacao e material de manutencao, com as seguintes especificacoes minimas: motor a gasolina de 53CV, autonomia de 3000Km/mes.  Custo mensal.</v>
          </cell>
          <cell r="D48" t="str">
            <v>un.mes</v>
          </cell>
          <cell r="E48">
            <v>2223.48</v>
          </cell>
        </row>
        <row r="49">
          <cell r="A49" t="str">
            <v>AD018010</v>
          </cell>
          <cell r="B49" t="str">
            <v>AD15150403A</v>
          </cell>
          <cell r="C49" t="str">
            <v>Caminhoneta de Servico (kilometragem adicional),  capacidade para 9 passageiros ou 1t, com motorista, material de operacao e material de manutencao, com as seguintes especificacoes minimas: motor a gasolina de 53CV.  Custo do quilometro adicional.</v>
          </cell>
          <cell r="D49" t="str">
            <v>Km</v>
          </cell>
          <cell r="E49">
            <v>0.31</v>
          </cell>
        </row>
        <row r="50">
          <cell r="A50" t="str">
            <v>AD013168</v>
          </cell>
          <cell r="B50" t="str">
            <v>AD15150450A</v>
          </cell>
          <cell r="C50" t="str">
            <v>Caminhonete (Pick-up), cabine dupla e cacamba, 4 portas, 5 passageiros, marca Ford, tipo luxo, modelo Ranger XL ou similar, motor 2.5 a diesel de 115CV (112,7HP),  com ar condicionado e direcao hidraulica, com motorista, inclusive combustivel, seguro obri</v>
          </cell>
          <cell r="D50" t="str">
            <v>un.mes</v>
          </cell>
          <cell r="E50">
            <v>2849.85</v>
          </cell>
        </row>
        <row r="51">
          <cell r="A51" t="str">
            <v>AD013167</v>
          </cell>
          <cell r="B51" t="str">
            <v>AD15150500A</v>
          </cell>
          <cell r="C51" t="str">
            <v>Caminhonete (Pick-up), cabine dupla e cacamba, 4 portas, 5 passageiros, marca Ford, tipo luxo, modelo Ranger XL ou similar, motor 2.5 a diesel de 115CV (112,7HP),  com ar condicionado e direcao hidraulica, sem motorista, inclusive combustivel, seguro obri</v>
          </cell>
          <cell r="D51" t="str">
            <v>un.mes</v>
          </cell>
          <cell r="E51">
            <v>2001.45</v>
          </cell>
        </row>
        <row r="52">
          <cell r="A52" t="str">
            <v>AD001248</v>
          </cell>
          <cell r="B52" t="str">
            <v>AD15150550A</v>
          </cell>
          <cell r="C52" t="str">
            <v>Carreta para transporte pesado, com capacidade para carga util de 60/80t, motor diesel de 388CV, com motorista.  Aluguel produtivo.</v>
          </cell>
          <cell r="D52" t="str">
            <v>h</v>
          </cell>
          <cell r="E52">
            <v>146.44</v>
          </cell>
        </row>
        <row r="53">
          <cell r="A53" t="str">
            <v>AD001249</v>
          </cell>
          <cell r="B53" t="str">
            <v>AD15150600A</v>
          </cell>
          <cell r="C53" t="str">
            <v>Carreta para transporte pesado, com capacidade para carga util de 60/80t, motor diesel de 388CV, com motorista.  Aluguel improdutivo motor funcionando.</v>
          </cell>
          <cell r="D53" t="str">
            <v>h</v>
          </cell>
          <cell r="E53">
            <v>68.569999999999993</v>
          </cell>
        </row>
        <row r="54">
          <cell r="A54" t="str">
            <v>AD001250</v>
          </cell>
          <cell r="B54" t="str">
            <v>AD15150650A</v>
          </cell>
          <cell r="C54" t="str">
            <v>Carreta para transporte pesado, com capacidade para carga util de 60/80t, motor diesel de 388CV com motorista.  Aluguel improdutivo motor parado.</v>
          </cell>
          <cell r="D54" t="str">
            <v>h</v>
          </cell>
          <cell r="E54">
            <v>57.43</v>
          </cell>
        </row>
        <row r="55">
          <cell r="A55" t="str">
            <v>AD002305</v>
          </cell>
          <cell r="B55" t="str">
            <v>AD15150700A</v>
          </cell>
          <cell r="C55" t="str">
            <v>Carreta para transporte pesado, capacidade para carga de 30t, motor diesel de 333CV, com motorista.</v>
          </cell>
          <cell r="D55" t="str">
            <v>h</v>
          </cell>
          <cell r="E55">
            <v>80.83</v>
          </cell>
        </row>
        <row r="56">
          <cell r="A56" t="str">
            <v>AD013166</v>
          </cell>
          <cell r="B56" t="str">
            <v>AD15150750A</v>
          </cell>
          <cell r="C56" t="str">
            <v>Veiculo de servico, motor 1.0 a gasolina, de 69 CV (67,6 HP), com ar condicionado e direcao hidraulica, inclusive combustivel, seguro obrigatorio, lubrificacao, licenciamento, manutencao, lavagem geral, sem motorista.  Aluguel mensal.</v>
          </cell>
          <cell r="D56" t="str">
            <v>un.mes</v>
          </cell>
          <cell r="E56">
            <v>1278.17</v>
          </cell>
        </row>
        <row r="57">
          <cell r="A57" t="str">
            <v>AD004342</v>
          </cell>
          <cell r="B57" t="str">
            <v>AD40050200/</v>
          </cell>
          <cell r="C57" t="str">
            <v>Supervisor de trafego, com todo o seu EPI, colete, capa, bone, apito, (inclusive encargos sociais).</v>
          </cell>
          <cell r="D57" t="str">
            <v>h</v>
          </cell>
          <cell r="E57">
            <v>29.23</v>
          </cell>
        </row>
        <row r="58">
          <cell r="A58" t="str">
            <v>AD005359</v>
          </cell>
          <cell r="B58" t="str">
            <v>AD40050206/</v>
          </cell>
          <cell r="C58" t="str">
            <v>Tecnico em eletronica ou eletrotecnica (inclusive encargos sociais).</v>
          </cell>
          <cell r="D58" t="str">
            <v>h</v>
          </cell>
          <cell r="E58">
            <v>10.199999999999999</v>
          </cell>
        </row>
        <row r="59">
          <cell r="A59" t="str">
            <v>AD010440</v>
          </cell>
          <cell r="B59" t="str">
            <v>AD40050212/</v>
          </cell>
          <cell r="C59" t="str">
            <v>Topografo A - servicos de campo e escritorio, com responsabilidade de dirigi-los (inclusive encargos sociais).</v>
          </cell>
          <cell r="D59" t="str">
            <v>h</v>
          </cell>
          <cell r="E59">
            <v>15.43</v>
          </cell>
        </row>
        <row r="60">
          <cell r="A60" t="str">
            <v>AD000284</v>
          </cell>
          <cell r="B60" t="str">
            <v>AD40050218/</v>
          </cell>
          <cell r="C60" t="str">
            <v>Vigia (inclusive encargos sociais).</v>
          </cell>
          <cell r="D60" t="str">
            <v>h</v>
          </cell>
          <cell r="E60">
            <v>5.05</v>
          </cell>
        </row>
        <row r="61">
          <cell r="A61" t="str">
            <v>AL000748</v>
          </cell>
          <cell r="B61" t="str">
            <v>AL05050050/</v>
          </cell>
          <cell r="C61" t="str">
            <v>Alvenaria de pedra em elevacao, de uma face, feita com blocos de dimensoes aproximadas de (30x30x30)cm ate (40x40x40)cm, assentes com argamassa de cimento, saibro e areia 1:2:3, juntas simples, tendo altura ate 1,50m.</v>
          </cell>
          <cell r="D61" t="str">
            <v>m3</v>
          </cell>
          <cell r="E61">
            <v>151.82</v>
          </cell>
        </row>
        <row r="62">
          <cell r="A62" t="str">
            <v>AL000751</v>
          </cell>
          <cell r="B62" t="str">
            <v>AL05050053/</v>
          </cell>
          <cell r="C62" t="str">
            <v>Alvenaria de pedra em elevacao, de uma face, feita com blocos de  pedra-de-mao, assentes com argamassa de cimento, saibro e areia, traco 1:2:3, tendo altura ate 1,50m, sendo a espessura ate 0,35m.</v>
          </cell>
          <cell r="D62" t="str">
            <v>m3</v>
          </cell>
          <cell r="E62">
            <v>220.92</v>
          </cell>
        </row>
        <row r="63">
          <cell r="A63" t="str">
            <v>AL000749</v>
          </cell>
          <cell r="B63" t="str">
            <v>AL05050100/</v>
          </cell>
          <cell r="C63" t="str">
            <v>Alvenaria de pedra em elevacao, de uma face, feita com blocos de dimensoes aproximadas de (30x30x30)cm ate (40x40x40)cm, assentes com argamassa de cimento, saibro e areia 1:2:3, juntas simples, tendo altura ate 3m.</v>
          </cell>
          <cell r="D63" t="str">
            <v>m3</v>
          </cell>
          <cell r="E63">
            <v>237.93</v>
          </cell>
        </row>
        <row r="64">
          <cell r="A64" t="str">
            <v>AL000750</v>
          </cell>
          <cell r="B64" t="str">
            <v>AL05050103/</v>
          </cell>
          <cell r="C64" t="str">
            <v>Alvenaria de pedra seca em elevacao, de uma face, feita com blocos de dimensoes aproximadas de (30x30x30)cm ate (40x40x40)cm, ate 3m.</v>
          </cell>
          <cell r="D64" t="str">
            <v>m3</v>
          </cell>
          <cell r="E64">
            <v>99.74</v>
          </cell>
        </row>
        <row r="65">
          <cell r="A65" t="str">
            <v>AL005258</v>
          </cell>
          <cell r="B65" t="str">
            <v>AL05050150/</v>
          </cell>
          <cell r="C65" t="str">
            <v>Alvenaria de pedra em elevacao, de 2 faces, feita com blocos de pedra-de-mao, assentes com argamassa de cimento, saibro e areia no traco 1:2:3, tendo altura ate 1,50m, sendo espessura ate 0,35m.</v>
          </cell>
          <cell r="D65" t="str">
            <v>m3</v>
          </cell>
          <cell r="E65">
            <v>283.33</v>
          </cell>
        </row>
        <row r="66">
          <cell r="A66" t="str">
            <v>AL007097</v>
          </cell>
          <cell r="B66" t="str">
            <v>AL05050153/</v>
          </cell>
          <cell r="C66" t="str">
            <v>Alvenaria de pedra am elevacao, de 2 faces, feita com blocos de dimensoes aproximadas de (30x30x30)cm ate (40x40x40)cm ate 1,50m de altura.</v>
          </cell>
          <cell r="D66" t="str">
            <v>m2</v>
          </cell>
          <cell r="E66">
            <v>160.38999999999999</v>
          </cell>
        </row>
        <row r="67">
          <cell r="A67" t="str">
            <v>AL005257</v>
          </cell>
          <cell r="B67" t="str">
            <v>AL05050200/</v>
          </cell>
          <cell r="C67" t="str">
            <v>Alvenaria de pedra em elevacao, de 2 faces, feita com blocos de  pedra-de-mao, assentes com argamassa de cimento, saibro e areia no traco 1:2:3, tendo altura ate 3m, sendo espessura ate 0,35m.</v>
          </cell>
          <cell r="D67" t="str">
            <v>m3</v>
          </cell>
          <cell r="E67">
            <v>329.76</v>
          </cell>
        </row>
        <row r="68">
          <cell r="A68" t="str">
            <v>AL007096</v>
          </cell>
          <cell r="B68" t="str">
            <v>AL05050250/</v>
          </cell>
          <cell r="C68" t="str">
            <v>Junta relevo, em alvenaria de pedra em elevacao, de 1 face, feita com blocos de dimensoes aproximadas de (30x30x30)cm ate (40x40x40)cm, com argamassa de cimento, cal e areia fina, no traco 1:3:5.</v>
          </cell>
          <cell r="D68" t="str">
            <v>m2</v>
          </cell>
          <cell r="E68">
            <v>46.87</v>
          </cell>
        </row>
        <row r="69">
          <cell r="A69" t="str">
            <v>AL005216</v>
          </cell>
          <cell r="B69" t="str">
            <v>AL05100050/</v>
          </cell>
          <cell r="C69" t="str">
            <v>Alvenaria de tijolo macico (7x10x20)cm, com argamassa de cimento e saibro no traco 1:6, em paredes de meia vez (0,10m), de superficie corrida, ate 1,50m de altura, e medida pela area real.</v>
          </cell>
          <cell r="D69" t="str">
            <v>m2</v>
          </cell>
          <cell r="E69">
            <v>40.479999999999997</v>
          </cell>
        </row>
        <row r="70">
          <cell r="A70" t="str">
            <v>AL000752</v>
          </cell>
          <cell r="B70" t="str">
            <v>AL05100053/</v>
          </cell>
          <cell r="C70" t="str">
            <v>Alvenaria de tijolo macico (7x10x20)cm, com argamassa de cimento e saibro no traco 1:6, em paredes de meia vez (0,10m), de superficie corrida, ate 3m de altura, e medida pela area real.</v>
          </cell>
          <cell r="D70" t="str">
            <v>m2</v>
          </cell>
          <cell r="E70">
            <v>41.21</v>
          </cell>
        </row>
        <row r="71">
          <cell r="A71" t="str">
            <v>AL005210</v>
          </cell>
          <cell r="B71" t="str">
            <v>AL05100056/</v>
          </cell>
          <cell r="C71" t="str">
            <v>Alvenaria de tijolo macico (7x10x20)cm, com argamassa de cimento e saibro no traco 1:6, em paredes de 1 vez (0,20m), de superficie corrida, ate 3m de altura, e medida pela area real.</v>
          </cell>
          <cell r="D71" t="str">
            <v>m2</v>
          </cell>
          <cell r="E71">
            <v>80.95</v>
          </cell>
        </row>
        <row r="72">
          <cell r="A72" t="str">
            <v>AL005215</v>
          </cell>
          <cell r="B72" t="str">
            <v>AL05100059/</v>
          </cell>
          <cell r="C72" t="str">
            <v>Alvenaria de tijolo macico (7x10x20)cm, com argamassa de cimento e saibro no traco 1:6, em paredes de meia vez (0,10m), de superficie corrida, de 3m a 4,50m de altura, e medida pela area real.</v>
          </cell>
          <cell r="D72" t="str">
            <v>m2</v>
          </cell>
          <cell r="E72">
            <v>50.03</v>
          </cell>
        </row>
        <row r="73">
          <cell r="A73" t="str">
            <v>AL005217</v>
          </cell>
          <cell r="B73" t="str">
            <v>AL05100103/</v>
          </cell>
          <cell r="C73" t="str">
            <v>Alvenaria de tijolo macico (7x10x20)cm, com argamassa de cimento e saibro no traco 1:6, em paredes com vaos ou arestas, de meia vez (0,10m), de superficie corrida, ate 3m  de altura, e medida pela area real.</v>
          </cell>
          <cell r="D73" t="str">
            <v>m2</v>
          </cell>
          <cell r="E73">
            <v>44.06</v>
          </cell>
        </row>
        <row r="74">
          <cell r="A74" t="str">
            <v>AL005218</v>
          </cell>
          <cell r="B74" t="str">
            <v>AL05100106/</v>
          </cell>
          <cell r="C74" t="str">
            <v>Alvenaria de tijolo macico (7x10x20)cm, com argamassa de cimento e saibro no traco 1:6, em paredes com vaos ou arestas, de meia vez (0,10m), de superficie corrida, de 3m a 4,50m de altura, e medida pela area real.</v>
          </cell>
          <cell r="D74" t="str">
            <v>m2</v>
          </cell>
          <cell r="E74">
            <v>55.3</v>
          </cell>
        </row>
        <row r="75">
          <cell r="A75" t="str">
            <v>AL005211</v>
          </cell>
          <cell r="B75" t="str">
            <v>AL05100150/</v>
          </cell>
          <cell r="C75" t="str">
            <v>Alvenaria de tijolo macico (7x10x20)cm, com argamassa de cimento e saibro no traco 1:6, em paredes de 1 vez (0,20m), de superficie corrida, ate 1,50m de altura, e medida pela area real.</v>
          </cell>
          <cell r="D75" t="str">
            <v>m2</v>
          </cell>
          <cell r="E75">
            <v>79.849999999999994</v>
          </cell>
        </row>
        <row r="76">
          <cell r="A76" t="str">
            <v>AL005212</v>
          </cell>
          <cell r="B76" t="str">
            <v>AL05100153/</v>
          </cell>
          <cell r="C76" t="str">
            <v>Alvenaria de tijolo macico (7x10x20)cm, com argamassa de cimento e saibro no traco 1:6, em paredes com vaos ou arestas, de 1 vez (0,20m), de superficie corrida, ate 3m de altura, e medida pela area real.</v>
          </cell>
          <cell r="D76" t="str">
            <v>m2</v>
          </cell>
          <cell r="E76">
            <v>87.89</v>
          </cell>
        </row>
        <row r="77">
          <cell r="A77" t="str">
            <v>AL005214</v>
          </cell>
          <cell r="B77" t="str">
            <v>AL05100156/</v>
          </cell>
          <cell r="C77" t="str">
            <v>Alvenaria de tijolo macico (7x10x20)cm, com argamassa de cimento e saibro no traco 1:6, em paredes de 1 vez (0,20m), de superficie corrida, de 3m a 4,50m de altura, e medida pela area real.</v>
          </cell>
          <cell r="D77" t="str">
            <v>m2</v>
          </cell>
          <cell r="E77">
            <v>97.6</v>
          </cell>
        </row>
        <row r="78">
          <cell r="A78" t="str">
            <v>AL005213</v>
          </cell>
          <cell r="B78" t="str">
            <v>AL05100200/</v>
          </cell>
          <cell r="C78" t="str">
            <v>Alvenaria de tijolo macico (7x10x20)cm, com argamassa de cimento e saibro no traco 1:6, em paredes com vaos ou arestas, de 1 vez (0,20m), de superficie corrida, de 3m a 4,50m de altura, e medida pela area real.</v>
          </cell>
          <cell r="D78" t="str">
            <v>m2</v>
          </cell>
          <cell r="E78">
            <v>107.24</v>
          </cell>
        </row>
        <row r="79">
          <cell r="A79" t="str">
            <v>AL000753</v>
          </cell>
          <cell r="B79" t="str">
            <v>AL05150050/</v>
          </cell>
          <cell r="C79" t="str">
            <v>Alvenaria para caixas enterradas, ate 0,80m de profundidade, de tijolo macico (7x10x20)cm, com argamassa de cimento, saibro e areia no traco 1:2:2 e parede de meia vez.</v>
          </cell>
          <cell r="D79" t="str">
            <v>m2</v>
          </cell>
          <cell r="E79">
            <v>45.27</v>
          </cell>
        </row>
        <row r="80">
          <cell r="A80" t="str">
            <v>AL000754</v>
          </cell>
          <cell r="B80" t="str">
            <v>AL05150100/</v>
          </cell>
          <cell r="C80" t="str">
            <v>Alvenaria para caixas enterradas, ate 0,80m de profundidade, de tijolo macico (7x10x20)cm, com argamassa de cimento, saibro e areia no traco 1:2:2 e parede de 1 vez.</v>
          </cell>
          <cell r="D80" t="str">
            <v>m2</v>
          </cell>
          <cell r="E80">
            <v>91.17</v>
          </cell>
        </row>
        <row r="81">
          <cell r="A81" t="str">
            <v>AL000755</v>
          </cell>
          <cell r="B81" t="str">
            <v>AL05150103/</v>
          </cell>
          <cell r="C81" t="str">
            <v>Alvenaria para caixas enterradas, de 0,80m a 1,60m de profundidade, de tijolo macico (7x10x20)cm, com argamassa de cimento, saibro e areia no traco 1:2:2 e parede de 1 vez.</v>
          </cell>
          <cell r="D81" t="str">
            <v>m2</v>
          </cell>
          <cell r="E81">
            <v>127.58</v>
          </cell>
        </row>
        <row r="82">
          <cell r="A82" t="str">
            <v>AL000761</v>
          </cell>
          <cell r="B82" t="str">
            <v>AL05200050/</v>
          </cell>
          <cell r="C82" t="str">
            <v>Alvenaria de tijolo (10x20x20)cm,de furos redondos, com argamassa de cimento e saibro no traco 1:8, em parede de meia vez (0,10m), de superficie corrida, ate 1,50m de altura, e medida pela area real.</v>
          </cell>
          <cell r="D82" t="str">
            <v>m2</v>
          </cell>
          <cell r="E82">
            <v>18.25</v>
          </cell>
        </row>
        <row r="83">
          <cell r="A83" t="str">
            <v>AL000760</v>
          </cell>
          <cell r="B83" t="str">
            <v>AL05200053/</v>
          </cell>
          <cell r="C83" t="str">
            <v>Alvenaria de tijolo (10x20x20)cm, de furos redondos, com argamassa de cimento e saibro no traco 1:8, em parede de meia vez (0,10m), de superficie corrida, ate 3m de altura, e medida pela area real.</v>
          </cell>
          <cell r="D83" t="str">
            <v>m2</v>
          </cell>
          <cell r="E83">
            <v>18.86</v>
          </cell>
        </row>
        <row r="84">
          <cell r="A84" t="str">
            <v>AL005219</v>
          </cell>
          <cell r="B84" t="str">
            <v>AL05200056/</v>
          </cell>
          <cell r="C84" t="str">
            <v>Alvenaria de tijolo (10x20x20)cm, de furos redondos, com argamassa de cimento e saibro no traco 1:8, em paredes de meia vez (0,10m), de superficie corrida, de 3m a 4,50m de altura, e medida pela area real.</v>
          </cell>
          <cell r="D84" t="str">
            <v>m2</v>
          </cell>
          <cell r="E84">
            <v>26.51</v>
          </cell>
        </row>
        <row r="85">
          <cell r="A85" t="str">
            <v>AL000762</v>
          </cell>
          <cell r="B85" t="str">
            <v>AL05200100/</v>
          </cell>
          <cell r="C85" t="str">
            <v>Alvenaria de tijolo (10x20x20)cm, de furos redondos, com argamassa de cimento e saibro no traco 1:8, em parede com vaos ou arestas (0,10m), de superficie corrida, ate 3m de altura, e medida pela area real.</v>
          </cell>
          <cell r="D85" t="str">
            <v>m2</v>
          </cell>
          <cell r="E85">
            <v>20.9</v>
          </cell>
        </row>
        <row r="86">
          <cell r="A86" t="str">
            <v>AL005220</v>
          </cell>
          <cell r="B86" t="str">
            <v>AL05200103/</v>
          </cell>
          <cell r="C86" t="str">
            <v>Alvenaria de tijolo (10x20x20)cm, de furos redondos, com argamassa de cimento e saibro no traco 1:8, em paredes com vaos ou arestas de meia vez (0,10m), de 3m a 4,50m de altura, e medida pela area real.</v>
          </cell>
          <cell r="D86" t="str">
            <v>m2</v>
          </cell>
          <cell r="E86">
            <v>30.57</v>
          </cell>
        </row>
        <row r="87">
          <cell r="A87" t="str">
            <v>AL000767</v>
          </cell>
          <cell r="B87" t="str">
            <v>AL05200150/</v>
          </cell>
          <cell r="C87" t="str">
            <v>Alvenaria de tijolo (10x20x30)cm, de furos redondos, com argamassa de cimento e saibro no traco 1:8, em paredes de meia vez (0,10m), de superficie corrida, ate 1,50m de altura, e medida pela area real.</v>
          </cell>
          <cell r="D87" t="str">
            <v>m2</v>
          </cell>
          <cell r="E87">
            <v>14.88</v>
          </cell>
        </row>
        <row r="88">
          <cell r="A88" t="str">
            <v>AL000766</v>
          </cell>
          <cell r="B88" t="str">
            <v>AL05200153/</v>
          </cell>
          <cell r="C88" t="str">
            <v>Alvenaria de tijolo (10x20x30)cm, de furos redondos, com argamassa de cimento e saibro no traco 1:8, em paredes de meia vez (0,10m), de superficie corrida, ate 3m de altura, e medida pela area real.</v>
          </cell>
          <cell r="D88" t="str">
            <v>m2</v>
          </cell>
          <cell r="E88">
            <v>15.22</v>
          </cell>
        </row>
        <row r="89">
          <cell r="A89" t="str">
            <v>AL005225</v>
          </cell>
          <cell r="B89" t="str">
            <v>AL05200156/</v>
          </cell>
          <cell r="C89" t="str">
            <v>Alvenaria de tijolo (10x20x30)cm, de furos redondos, com argamassa de cimento e saibro no traco 1:8, em paredes de meia vez (0,10m), de superficie corrida de 3m a 4,50m de altura, e medida pela area real.</v>
          </cell>
          <cell r="D89" t="str">
            <v>m2</v>
          </cell>
          <cell r="E89">
            <v>20.57</v>
          </cell>
        </row>
        <row r="90">
          <cell r="A90" t="str">
            <v>AL000768</v>
          </cell>
          <cell r="B90" t="str">
            <v>AL05200200/</v>
          </cell>
          <cell r="C90" t="str">
            <v>Alvenaria de tijolo (10x20x30)cm, de furos redondos, com argamassa de cimento e saibro no traco 1:8, em paredes com vaos ou arestas (0,10m), de superficie corrida, ate 3m de altura, e medida pela area real.</v>
          </cell>
          <cell r="D90" t="str">
            <v>m2</v>
          </cell>
          <cell r="E90">
            <v>16.989999999999998</v>
          </cell>
        </row>
        <row r="91">
          <cell r="A91" t="str">
            <v>AL005221</v>
          </cell>
          <cell r="B91" t="str">
            <v>AL05200203/</v>
          </cell>
          <cell r="C91" t="str">
            <v>Alvenaria de tijolo (10x20x30)cm, de furos redondos, com argamassa de cimento e saibro no traco 1:8, em paredes com vaos ou arestas de meia vez (0,10m), de 3m a 4,50m de altura, e medida pela area real.</v>
          </cell>
          <cell r="D91" t="str">
            <v>m2</v>
          </cell>
          <cell r="E91">
            <v>17.670000000000002</v>
          </cell>
        </row>
        <row r="92">
          <cell r="A92" t="str">
            <v>AL000757</v>
          </cell>
          <cell r="B92" t="str">
            <v>AL05200250/</v>
          </cell>
          <cell r="C92" t="str">
            <v>Alvenaria de tijolo (10x20x20)cm, de furos redondos, com argamassa de cimento e saibro no traco 1:8, em paredes de 1 vez (0,20m), de superficie corrida, ate 1,50m de altura, e medida pela area real.</v>
          </cell>
          <cell r="D92" t="str">
            <v>m2</v>
          </cell>
          <cell r="E92">
            <v>37.19</v>
          </cell>
        </row>
        <row r="93">
          <cell r="A93" t="str">
            <v>AL000756</v>
          </cell>
          <cell r="B93" t="str">
            <v>AL05200253/</v>
          </cell>
          <cell r="C93" t="str">
            <v>Alvenaria de tijolo (10x20x20)cm, de furos redondos, com argamassa de cimento e saibro no traco 1:8, em paredes de 1 vez (0,20m), de superficie corrida, ate 3m de altura, e medida pela area real.</v>
          </cell>
          <cell r="D93" t="str">
            <v>m2</v>
          </cell>
          <cell r="E93">
            <v>38.11</v>
          </cell>
        </row>
        <row r="94">
          <cell r="A94" t="str">
            <v>AL000758</v>
          </cell>
          <cell r="B94" t="str">
            <v>AL05200300/</v>
          </cell>
          <cell r="C94" t="str">
            <v>Alvenaria de tijolo (10x20x20)cm, de furos redondos, com argamassa de cimento e saibro no traco 1:8, em parede com vaos ou arestas (0,20m), de superficie corrida, ate 3m de altura, e medida pela area real.</v>
          </cell>
          <cell r="D94" t="str">
            <v>m2</v>
          </cell>
          <cell r="E94">
            <v>42.5</v>
          </cell>
        </row>
        <row r="95">
          <cell r="A95" t="str">
            <v>AL000759</v>
          </cell>
          <cell r="B95" t="str">
            <v>AL05200303/</v>
          </cell>
          <cell r="C95" t="str">
            <v>Alvenaria de tijolo (10x20x20)cm, de furos redondos, com argamassa de cimento e saibro no traco 1:8, em parede com vaos ou arestas (0,20m), de superficie corrida, de 3m a 4,50m de altura, e medida pela area real.</v>
          </cell>
          <cell r="D95" t="str">
            <v>m2</v>
          </cell>
          <cell r="E95">
            <v>58.91</v>
          </cell>
        </row>
        <row r="96">
          <cell r="A96" t="str">
            <v>AL000764</v>
          </cell>
          <cell r="B96" t="str">
            <v>AL05200350/</v>
          </cell>
          <cell r="C96" t="str">
            <v>Alvenaria de tijolo (10x20x30)cm, de furos redondos, com argamassa de cimento e saibro no traco 1:8, em paredes de 1 vez (0,20m), de superficie corrida, ate 1,50m de altura, e medida pela area real.</v>
          </cell>
          <cell r="D96" t="str">
            <v>m2</v>
          </cell>
          <cell r="E96">
            <v>29.96</v>
          </cell>
        </row>
        <row r="97">
          <cell r="A97" t="str">
            <v>AL000763</v>
          </cell>
          <cell r="B97" t="str">
            <v>AL05200353/</v>
          </cell>
          <cell r="C97" t="str">
            <v>Alvenaria de tijolo (10x20x30)cm, de furos redondos, com argamassa de cimento e saibro no traco 1:8, em paredes de 1 vez (0,20m), de superficie corrida, ate 3m de altura, e medida pela area real.</v>
          </cell>
          <cell r="D97" t="str">
            <v>m2</v>
          </cell>
          <cell r="E97">
            <v>30.7</v>
          </cell>
        </row>
        <row r="98">
          <cell r="A98" t="str">
            <v>AL000765</v>
          </cell>
          <cell r="B98" t="str">
            <v>AL05200400/</v>
          </cell>
          <cell r="C98" t="str">
            <v>Alvenaria de tijolo (10x20x30)cm, de furos redondos, com argamassa de cimento e saibro no traco 1:8, em paredes com vaos ou arestas (0,20m), de superficie corrida, ate 3m de altura, e medida pela area real.</v>
          </cell>
          <cell r="D98" t="str">
            <v>m2</v>
          </cell>
          <cell r="E98">
            <v>33.25</v>
          </cell>
        </row>
        <row r="99">
          <cell r="A99" t="str">
            <v>AL005223</v>
          </cell>
          <cell r="B99" t="str">
            <v>AL05200450/</v>
          </cell>
          <cell r="C99" t="str">
            <v>Alvenaria de tijolo (10x20x30)cm, de furos redondos, com argamassa de cimento e saibro no traco 1:8, em paredes corridas de 1 vez (0,20m), de 3m a 4,50m de altura, e medida pela area real.</v>
          </cell>
          <cell r="D99" t="str">
            <v>m2</v>
          </cell>
          <cell r="E99">
            <v>39.81</v>
          </cell>
        </row>
        <row r="100">
          <cell r="A100" t="str">
            <v>AL005222</v>
          </cell>
          <cell r="B100" t="str">
            <v>AL05200500/</v>
          </cell>
          <cell r="C100" t="str">
            <v>Alvenaria de tijolo (10x20x30)cm, de furos redondos, com argamassa de cimento e saibro no traco 1:8, em paredes com vaos ou arestas de 1 vez (0,20m), de 3m a 4,50m de altura, e medida pela area real.</v>
          </cell>
          <cell r="D100" t="str">
            <v>m2</v>
          </cell>
          <cell r="E100">
            <v>44.77</v>
          </cell>
        </row>
        <row r="101">
          <cell r="A101" t="str">
            <v>AL007923</v>
          </cell>
          <cell r="B101" t="str">
            <v>AL05200550/</v>
          </cell>
          <cell r="C101" t="str">
            <v>Alvenaria estrutural de tijolo ceramico (14x19x29)cm, aparentes, espessura de 14cm, para superficies com vaos e arestas.  Fornecimento e assentamento.</v>
          </cell>
          <cell r="D101" t="str">
            <v>m2</v>
          </cell>
          <cell r="E101">
            <v>31.54</v>
          </cell>
        </row>
        <row r="102">
          <cell r="A102" t="str">
            <v>AL007925</v>
          </cell>
          <cell r="B102" t="str">
            <v>AL05200553A</v>
          </cell>
          <cell r="C102" t="str">
            <v>Alvenaria estrutural de tijolo ceramico tipo "L" (14x19x29)cm, aparentes, espessura de 14cm, para cintas e vergas de amarracao.  Fornecimento e assentamento.</v>
          </cell>
          <cell r="D102" t="str">
            <v>m2</v>
          </cell>
          <cell r="E102">
            <v>9.82</v>
          </cell>
        </row>
        <row r="103">
          <cell r="A103" t="str">
            <v>AL007924</v>
          </cell>
          <cell r="B103" t="str">
            <v>AL05200556/</v>
          </cell>
          <cell r="C103" t="str">
            <v>Alvenaria estrutural de tijolo ceramico tipo "U" (14x19x29)cm, aparentes, espessura de 14cm, para cintas e vergas de amarracao.  Fornecimento e assentamento.</v>
          </cell>
          <cell r="D103" t="str">
            <v>m2</v>
          </cell>
          <cell r="E103">
            <v>10.31</v>
          </cell>
        </row>
        <row r="104">
          <cell r="A104" t="str">
            <v>AL000769</v>
          </cell>
          <cell r="B104" t="str">
            <v>AL05250050/</v>
          </cell>
          <cell r="C104" t="str">
            <v>Alvenaria de blocos de concreto (10x20x40)cm, com argamassa de cimento e areia no traco 1:8, em paredes corridas de 0,10m de espessura, de superficie corrida, ate 3m de altura, e medida pela area real.</v>
          </cell>
          <cell r="D104" t="str">
            <v>m2</v>
          </cell>
          <cell r="E104">
            <v>21.2</v>
          </cell>
        </row>
        <row r="105">
          <cell r="A105" t="str">
            <v>AL000770</v>
          </cell>
          <cell r="B105" t="str">
            <v>AL05250053/</v>
          </cell>
          <cell r="C105" t="str">
            <v>Alvenaria de blocos de concreto (10x20x40)cm, com argamassa de cimento e areia no traco 1:8, em paredes corridas de 0,10m de espessura, de superficie corrida, de 3m a 4,50m de altura, e medida pela area real.</v>
          </cell>
          <cell r="D105" t="str">
            <v>m2</v>
          </cell>
          <cell r="E105">
            <v>28.75</v>
          </cell>
        </row>
        <row r="106">
          <cell r="A106" t="str">
            <v>AL005229</v>
          </cell>
          <cell r="B106" t="str">
            <v>AL05250100/</v>
          </cell>
          <cell r="C106" t="str">
            <v>Alvenaria de blocos de concreto (10x20x40)cm, com argamassa de cimento e areia, no traco 1:8, em paredes com vaos e arestas de meia vez (0,10m), ate 3m de altura, e medida pela area real.</v>
          </cell>
          <cell r="D106" t="str">
            <v>m2</v>
          </cell>
          <cell r="E106">
            <v>25.33</v>
          </cell>
        </row>
        <row r="107">
          <cell r="A107" t="str">
            <v>AL005227</v>
          </cell>
          <cell r="B107" t="str">
            <v>AL05250103/</v>
          </cell>
          <cell r="C107" t="str">
            <v>Alvenaria de blocos de concreto (10x20x40)cm, com argamassa de cimento e areia no traco 1:8, em paredes com vaos e arestas de meia vez (0,10m),de 3m a 4,50m de altura, e medida pela area real.</v>
          </cell>
          <cell r="D107" t="str">
            <v>m2</v>
          </cell>
          <cell r="E107">
            <v>31.14</v>
          </cell>
        </row>
        <row r="108">
          <cell r="A108" t="str">
            <v>AL007259</v>
          </cell>
          <cell r="B108" t="str">
            <v>AL05250200/</v>
          </cell>
          <cell r="C108" t="str">
            <v>Alvenaria de blocos de concreto celular (10x30x60)cm, assentes com argamassa de cimento, cal hidratada e areia fina no traco 1:3:5, em paredes de 10cm de espessura.</v>
          </cell>
          <cell r="D108" t="str">
            <v>m2</v>
          </cell>
          <cell r="E108">
            <v>28.2</v>
          </cell>
        </row>
        <row r="109">
          <cell r="A109" t="str">
            <v>AL007927</v>
          </cell>
          <cell r="B109" t="str">
            <v>AL05250250/</v>
          </cell>
          <cell r="C109" t="str">
            <v>Alvenaria de blocos de concreto (15x20x40)cm,  em paredes de 0,15m de espessura, utilizando argamassa de cimento e areia no traco 1:4, em volume no assentamento e enchimento de blocos, tendo altura de 1,50m medida pela area real.</v>
          </cell>
          <cell r="D109" t="str">
            <v>m2</v>
          </cell>
          <cell r="E109">
            <v>43.37</v>
          </cell>
        </row>
        <row r="110">
          <cell r="A110" t="str">
            <v>AL005482</v>
          </cell>
          <cell r="B110" t="str">
            <v>AL05250300/</v>
          </cell>
          <cell r="C110" t="str">
            <v>Alvenaria de blocos de concreto (15x20x40)cm, com argamassa de cimento e areia no traco 1:8, em paredes de 0,15m de espessura, de superficie corrida medida pela area real.</v>
          </cell>
          <cell r="D110" t="str">
            <v>m2</v>
          </cell>
          <cell r="E110">
            <v>21.98</v>
          </cell>
        </row>
        <row r="111">
          <cell r="A111" t="str">
            <v>AL008856</v>
          </cell>
          <cell r="B111" t="str">
            <v>AL05250303/</v>
          </cell>
          <cell r="C111" t="str">
            <v>Alvenaria de blocos de concreto estrutural (15x20x40)cm, com argamassa de cimento e areia no traco 1:8, em paredes com vaos de meia vez (0,15m), ate 3m de altura, e medida pela area real.</v>
          </cell>
          <cell r="D111" t="str">
            <v>m2</v>
          </cell>
          <cell r="E111">
            <v>26.31</v>
          </cell>
        </row>
        <row r="112">
          <cell r="A112" t="str">
            <v>AL000771</v>
          </cell>
          <cell r="B112" t="str">
            <v>AL05250350/</v>
          </cell>
          <cell r="C112" t="str">
            <v>Alvenaria de blocos de concreto (10x20x40)cm, com argamassa de cimento e areia no traco 1:8, em paredes corridas de 0,20m de espessura, de superficie corrida, ate 3m de altura, e medida pela area real.</v>
          </cell>
          <cell r="D112" t="str">
            <v>m2</v>
          </cell>
          <cell r="E112">
            <v>43.02</v>
          </cell>
        </row>
        <row r="113">
          <cell r="A113" t="str">
            <v>AL000773</v>
          </cell>
          <cell r="B113" t="str">
            <v>AL05250353/</v>
          </cell>
          <cell r="C113" t="str">
            <v>Alvenaria de blocos de concreto (10x20x40)cm, com argamassa de cimento e areia no traco 1:8, em paredes corridas de 0,20m de espessura, de superficie corrida, de 3m a 4,50m de altura, e medida pela area real.</v>
          </cell>
          <cell r="D113" t="str">
            <v>m2</v>
          </cell>
          <cell r="E113">
            <v>46.5</v>
          </cell>
        </row>
        <row r="114">
          <cell r="A114" t="str">
            <v>AL000772</v>
          </cell>
          <cell r="B114" t="str">
            <v>AL05250400/</v>
          </cell>
          <cell r="C114" t="str">
            <v>Alvenaria de blocos de concreto (10x20x40)cm, com argamassa de cimento e areia no traco 1:8, em paredes com vaos ou arestas de 0,20m de espessura, de superficie corrida, ate 3m de altura, e medida pela area real.</v>
          </cell>
          <cell r="D114" t="str">
            <v>m2</v>
          </cell>
          <cell r="E114">
            <v>46.58</v>
          </cell>
        </row>
        <row r="115">
          <cell r="A115" t="str">
            <v>AL000774</v>
          </cell>
          <cell r="B115" t="str">
            <v>AL05250403/</v>
          </cell>
          <cell r="C115" t="str">
            <v>Alvenaria de blocos de concreto (10x20x40)cm, com argamassa de cimento e areia no traco 1:8, em paredes com vaos ou arestas de 0,20m de espessura, de superficie corrida, de 3m a 4,50m de altura, e medida pela area real.</v>
          </cell>
          <cell r="D115" t="str">
            <v>m2</v>
          </cell>
          <cell r="E115">
            <v>51.81</v>
          </cell>
        </row>
        <row r="116">
          <cell r="A116" t="str">
            <v>AL000775</v>
          </cell>
          <cell r="B116" t="str">
            <v>AL05250450/</v>
          </cell>
          <cell r="C116" t="str">
            <v>Alvenaria de blocos de concreto (20x20x40)cm, com argamassa de cimento e areia no traco 1:6, em paredes de 0,20m de espessura, de superficie corrida, ate 3m de altura, e medida pela area real.</v>
          </cell>
          <cell r="D116" t="str">
            <v>m2</v>
          </cell>
          <cell r="E116">
            <v>29.29</v>
          </cell>
        </row>
        <row r="117">
          <cell r="A117" t="str">
            <v>AL000776</v>
          </cell>
          <cell r="B117" t="str">
            <v>AL05250453/</v>
          </cell>
          <cell r="C117" t="str">
            <v>Alvenaria de blocos de concreto (20x20x40)cm, com argamassa de cimento e areia no traco 1:6, em paredes corridas de 0,20m de espessura, de superficie corrida, de 3m a 4,50m de altura, e medida pela area real.</v>
          </cell>
          <cell r="D117" t="str">
            <v>m2</v>
          </cell>
          <cell r="E117">
            <v>33.94</v>
          </cell>
        </row>
        <row r="118">
          <cell r="A118" t="str">
            <v>AP006459</v>
          </cell>
          <cell r="B118" t="str">
            <v>AP05200403/</v>
          </cell>
          <cell r="C118" t="str">
            <v>Torneira de boia, em bronze, de pressao, de 1".  Fornecimento e colocacao.</v>
          </cell>
          <cell r="D118" t="str">
            <v>un</v>
          </cell>
          <cell r="E118">
            <v>17.98</v>
          </cell>
        </row>
        <row r="119">
          <cell r="A119" t="str">
            <v>AP006462</v>
          </cell>
          <cell r="B119" t="str">
            <v>AP05200406/</v>
          </cell>
          <cell r="C119" t="str">
            <v>Torneira de boia, em bronze, de pressao, de 1 1/4".  Fornecimento e colocacao.</v>
          </cell>
          <cell r="D119" t="str">
            <v>un</v>
          </cell>
          <cell r="E119">
            <v>42.03</v>
          </cell>
        </row>
        <row r="120">
          <cell r="A120" t="str">
            <v>AP005878</v>
          </cell>
          <cell r="B120" t="str">
            <v>AP05200409/</v>
          </cell>
          <cell r="C120" t="str">
            <v>Torneira de boia, em bronze, de pressao, de 1 1/2".  Fornecimento e colocacao.</v>
          </cell>
          <cell r="D120" t="str">
            <v>un</v>
          </cell>
          <cell r="E120">
            <v>52.45</v>
          </cell>
        </row>
        <row r="121">
          <cell r="A121" t="str">
            <v>AP006461</v>
          </cell>
          <cell r="B121" t="str">
            <v>AP05200412/</v>
          </cell>
          <cell r="C121" t="str">
            <v>Torneira de boia, em bronze, de pressao, de 2".  Fornecimento e colocacao.</v>
          </cell>
          <cell r="D121" t="str">
            <v>un</v>
          </cell>
          <cell r="E121">
            <v>61.27</v>
          </cell>
        </row>
        <row r="122">
          <cell r="A122" t="str">
            <v>AP006460</v>
          </cell>
          <cell r="B122" t="str">
            <v>AP05200415/</v>
          </cell>
          <cell r="C122" t="str">
            <v>Torneira de boia, em bronze, de pressao, de2 1/2".  Fornecimento e colocacao.</v>
          </cell>
          <cell r="D122" t="str">
            <v>un</v>
          </cell>
          <cell r="E122">
            <v>282.61</v>
          </cell>
        </row>
        <row r="123">
          <cell r="A123" t="str">
            <v>AP005575</v>
          </cell>
          <cell r="B123" t="str">
            <v>AP05200450/</v>
          </cell>
          <cell r="C123" t="str">
            <v>Torneira para filtro, 1147-A, Fabrimar ou similar.  Fornecimento.</v>
          </cell>
          <cell r="D123" t="str">
            <v>un</v>
          </cell>
          <cell r="E123">
            <v>43.8</v>
          </cell>
        </row>
        <row r="124">
          <cell r="A124" t="str">
            <v>AP005721</v>
          </cell>
          <cell r="B124" t="str">
            <v>AP05200500/</v>
          </cell>
          <cell r="C124" t="str">
            <v>Torneira para jardins, modelo 1153-38C, de 1/2", Deca ou similar.  Fornecimento.</v>
          </cell>
          <cell r="D124" t="str">
            <v>un</v>
          </cell>
          <cell r="E124">
            <v>21.5</v>
          </cell>
        </row>
        <row r="125">
          <cell r="A125" t="str">
            <v>AP005576</v>
          </cell>
          <cell r="B125" t="str">
            <v>AP05200550/</v>
          </cell>
          <cell r="C125" t="str">
            <v>Torneira para lavatorio, 1193-A, Fabrimar ou similar.  Fornecimento.</v>
          </cell>
          <cell r="D125" t="str">
            <v>un</v>
          </cell>
          <cell r="E125">
            <v>118.22</v>
          </cell>
        </row>
        <row r="126">
          <cell r="A126" t="str">
            <v>AP005772</v>
          </cell>
          <cell r="B126" t="str">
            <v>AP05200600/</v>
          </cell>
          <cell r="C126" t="str">
            <v>Torneira para pia, com arejador, 1168, tipo parede, de 1/2", Deca ou similar.  Fornecimento.</v>
          </cell>
          <cell r="D126" t="str">
            <v>un</v>
          </cell>
          <cell r="E126">
            <v>118.22</v>
          </cell>
        </row>
        <row r="127">
          <cell r="A127" t="str">
            <v>AP005574</v>
          </cell>
          <cell r="B127" t="str">
            <v>AP05200603/</v>
          </cell>
          <cell r="C127" t="str">
            <v>Torneira para pia, com arejador, 1157-C, diametro de 1/2", de 20cm, Deca ou similar.  Fornecimento.</v>
          </cell>
          <cell r="D127" t="str">
            <v>un</v>
          </cell>
          <cell r="E127">
            <v>118.22</v>
          </cell>
        </row>
        <row r="128">
          <cell r="A128" t="str">
            <v>AP005322</v>
          </cell>
          <cell r="B128" t="str">
            <v>AP05200606/</v>
          </cell>
          <cell r="C128" t="str">
            <v>Torneira para pia ou tanque, no 1158-A, de 1/2", Fabrimar ou similar.  Fornecimento.</v>
          </cell>
          <cell r="D128" t="str">
            <v>un</v>
          </cell>
          <cell r="E128">
            <v>37.979999999999997</v>
          </cell>
        </row>
        <row r="129">
          <cell r="A129" t="str">
            <v>AP001172</v>
          </cell>
          <cell r="B129" t="str">
            <v>AP05200650/</v>
          </cell>
          <cell r="C129" t="str">
            <v>Torneira de pressao, Aquarius 1193-A, de 1/2", da Fabrimar ou similar.  Fornecimento.</v>
          </cell>
          <cell r="D129" t="str">
            <v>un</v>
          </cell>
          <cell r="E129">
            <v>36.42</v>
          </cell>
        </row>
        <row r="130">
          <cell r="A130" t="str">
            <v>AP001182</v>
          </cell>
          <cell r="B130" t="str">
            <v>AP05200700/</v>
          </cell>
          <cell r="C130" t="str">
            <v>Tubo de ligacao para vaso sanitario, com anel expansor, cromado.  Fornecimento.</v>
          </cell>
          <cell r="D130" t="str">
            <v>un</v>
          </cell>
          <cell r="E130">
            <v>14.43</v>
          </cell>
        </row>
        <row r="131">
          <cell r="A131" t="str">
            <v>AP001173</v>
          </cell>
          <cell r="B131" t="str">
            <v>AP05200750/</v>
          </cell>
          <cell r="C131" t="str">
            <v>Valvula americana, de 1 1/2"x1 1/2".  Fornecimento.</v>
          </cell>
          <cell r="D131" t="str">
            <v>un</v>
          </cell>
          <cell r="E131">
            <v>34.520000000000003</v>
          </cell>
        </row>
        <row r="132">
          <cell r="A132" t="str">
            <v>AP006430</v>
          </cell>
          <cell r="B132" t="str">
            <v>AP05200753A</v>
          </cell>
          <cell r="C132" t="str">
            <v>Valvula americana, de 1 1/2"x1 1/2".  Fornecimento e colocacao.</v>
          </cell>
          <cell r="D132" t="str">
            <v>un</v>
          </cell>
          <cell r="E132">
            <v>48.72</v>
          </cell>
        </row>
        <row r="133">
          <cell r="A133" t="str">
            <v>AP001175</v>
          </cell>
          <cell r="B133" t="str">
            <v>AP05200800/</v>
          </cell>
          <cell r="C133" t="str">
            <v>Valvula para tanque, de 1 1/4"x 2 3/4".  Fornecimento.</v>
          </cell>
          <cell r="D133" t="str">
            <v>un</v>
          </cell>
          <cell r="E133">
            <v>25.03</v>
          </cell>
        </row>
        <row r="134">
          <cell r="A134" t="str">
            <v>AP001155</v>
          </cell>
          <cell r="B134" t="str">
            <v>AP05200850/</v>
          </cell>
          <cell r="C134" t="str">
            <v>Valvula de descarga, de 1 1/4", com registro integrado.  Fornecimento.</v>
          </cell>
          <cell r="D134" t="str">
            <v>un</v>
          </cell>
          <cell r="E134">
            <v>69.61</v>
          </cell>
        </row>
        <row r="135">
          <cell r="A135" t="str">
            <v>AP005771</v>
          </cell>
          <cell r="B135" t="str">
            <v>AP05200853/</v>
          </cell>
          <cell r="C135" t="str">
            <v>Valvula de descarga, silenciosa, cromada, de embutir, com registro de 1 1/4".   Fornecimento e colocacao.</v>
          </cell>
          <cell r="D135" t="str">
            <v>un</v>
          </cell>
          <cell r="E135">
            <v>83.31</v>
          </cell>
        </row>
        <row r="136">
          <cell r="A136" t="str">
            <v>AP001157</v>
          </cell>
          <cell r="B136" t="str">
            <v>AP05200856/</v>
          </cell>
          <cell r="C136" t="str">
            <v>Valvula de descarga, de 1 1/4", silenciosa, cromada, super luxo.  Fornecimento.</v>
          </cell>
          <cell r="D136" t="str">
            <v>un</v>
          </cell>
          <cell r="E136">
            <v>87.29</v>
          </cell>
        </row>
        <row r="137">
          <cell r="A137" t="str">
            <v>AP001159</v>
          </cell>
          <cell r="B137" t="str">
            <v>AP05200859/</v>
          </cell>
          <cell r="C137" t="str">
            <v>Valvula de descarga, de 1 1/4", silenciosa, cromada.  Fornecimento.</v>
          </cell>
          <cell r="D137" t="str">
            <v>un</v>
          </cell>
          <cell r="E137">
            <v>83.31</v>
          </cell>
        </row>
        <row r="138">
          <cell r="A138" t="str">
            <v>AP001154</v>
          </cell>
          <cell r="B138" t="str">
            <v>AP05200862/</v>
          </cell>
          <cell r="C138" t="str">
            <v>Valvula de descarga, de 1 1/2", com registro integrado.  Fornecimento.</v>
          </cell>
          <cell r="D138" t="str">
            <v>un</v>
          </cell>
          <cell r="E138">
            <v>70.400000000000006</v>
          </cell>
        </row>
        <row r="139">
          <cell r="A139" t="str">
            <v>AP001156</v>
          </cell>
          <cell r="B139" t="str">
            <v>AP05200865/</v>
          </cell>
          <cell r="C139" t="str">
            <v>Valvula de descarga, de 1 1/2", silenciosa, cromada, super luxo.  Fornecimento.</v>
          </cell>
          <cell r="D139" t="str">
            <v>un</v>
          </cell>
          <cell r="E139">
            <v>84.88</v>
          </cell>
        </row>
        <row r="140">
          <cell r="A140" t="str">
            <v>AP001158</v>
          </cell>
          <cell r="B140" t="str">
            <v>AP05200868/</v>
          </cell>
          <cell r="C140" t="str">
            <v>Valvula de descarga, de 1 1/2", silenciosa, cromada, luxo.  Fornecimento.</v>
          </cell>
          <cell r="D140" t="str">
            <v>un</v>
          </cell>
          <cell r="E140">
            <v>83.31</v>
          </cell>
        </row>
        <row r="141">
          <cell r="A141" t="str">
            <v>AP001160</v>
          </cell>
          <cell r="B141" t="str">
            <v>AP05200871/</v>
          </cell>
          <cell r="C141" t="str">
            <v>Valvula de descarga, silenciosa, cromada, de embutir, com registro de 1 1/2".  Fornecimento.</v>
          </cell>
          <cell r="D141" t="str">
            <v>un</v>
          </cell>
          <cell r="E141">
            <v>70.400000000000006</v>
          </cell>
        </row>
        <row r="142">
          <cell r="A142" t="str">
            <v>AP005764</v>
          </cell>
          <cell r="B142" t="str">
            <v>AP05200874/</v>
          </cell>
          <cell r="C142" t="str">
            <v>Valvula de descarga, silenciosa, cromada, de embutir, com registro de 1 1/2", Fabrimar 3600 ou similar.  Fornecimento.</v>
          </cell>
          <cell r="D142" t="str">
            <v>un</v>
          </cell>
          <cell r="E142">
            <v>70.400000000000006</v>
          </cell>
        </row>
        <row r="143">
          <cell r="A143" t="str">
            <v>AP008302</v>
          </cell>
          <cell r="B143" t="str">
            <v>AP05200900/</v>
          </cell>
          <cell r="C143" t="str">
            <v>Valvula de esfera em bronze, com diametro de 3/4", referencia 1552, Deca ou similar.  Fornecimento.</v>
          </cell>
          <cell r="D143" t="str">
            <v>un</v>
          </cell>
          <cell r="E143">
            <v>17.149999999999999</v>
          </cell>
        </row>
        <row r="144">
          <cell r="A144" t="str">
            <v>AP008300</v>
          </cell>
          <cell r="B144" t="str">
            <v>AP05200903/</v>
          </cell>
          <cell r="C144" t="str">
            <v>Valvula de esfera em bronze, com diametro de 1", referencia 1552, Deca ou similar.  Fornecimento.</v>
          </cell>
          <cell r="D144" t="str">
            <v>un</v>
          </cell>
          <cell r="E144">
            <v>24.29</v>
          </cell>
        </row>
        <row r="145">
          <cell r="A145" t="str">
            <v>AP008299</v>
          </cell>
          <cell r="B145" t="str">
            <v>AP05200906/</v>
          </cell>
          <cell r="C145" t="str">
            <v>Valvula de esfera em bronze, com diametro de 1 1/2", referencia 1552, Deca ou similar.  Fornecimento.</v>
          </cell>
          <cell r="D145" t="str">
            <v>un</v>
          </cell>
          <cell r="E145">
            <v>46.29</v>
          </cell>
        </row>
        <row r="146">
          <cell r="A146" t="str">
            <v>AP008301</v>
          </cell>
          <cell r="B146" t="str">
            <v>BP05200909/</v>
          </cell>
          <cell r="C146" t="str">
            <v>Valvula de esfera em bronze, com diametro de 1/2", referencia 1552, Deca ou similar.  Fornecimento.</v>
          </cell>
          <cell r="D146" t="str">
            <v>un</v>
          </cell>
          <cell r="E146" t="e">
            <v>#N/A</v>
          </cell>
        </row>
        <row r="147">
          <cell r="A147" t="str">
            <v>AP004470</v>
          </cell>
          <cell r="B147" t="str">
            <v>AP10050050/</v>
          </cell>
          <cell r="C147" t="str">
            <v>Aquecedor eletrico automatico de 200l.  Fornecimento e colocacao.</v>
          </cell>
          <cell r="D147" t="str">
            <v>un</v>
          </cell>
          <cell r="E147">
            <v>1973.79</v>
          </cell>
        </row>
        <row r="148">
          <cell r="A148" t="str">
            <v>AP001198</v>
          </cell>
          <cell r="B148" t="str">
            <v>AP10100050/</v>
          </cell>
          <cell r="C148" t="str">
            <v>Bebedouro eletrico tipo pressao em aco inoxidavel, modelo de pe, adulto/crianca, capacidade 80l/h.  Fornecimento.</v>
          </cell>
          <cell r="D148" t="str">
            <v>un</v>
          </cell>
          <cell r="E148">
            <v>435.96</v>
          </cell>
        </row>
        <row r="149">
          <cell r="A149" t="str">
            <v>AP004636</v>
          </cell>
          <cell r="B149" t="str">
            <v>AP10100053A</v>
          </cell>
          <cell r="C149" t="str">
            <v>Bebedouro eletrico, modelo Elege ou similar, exclusive o fornecimento do aparelho, compreendendo: 2 varas de eletroduto PVC, diametro de 3/4" com luvas, 10m de fio 2,5mm2, tomada de embutir caixa estampada, 4m de tubo de PVC 3/4", 3m de tubo de 40mm, regi</v>
          </cell>
          <cell r="D149" t="str">
            <v>un</v>
          </cell>
          <cell r="E149">
            <v>114.66</v>
          </cell>
        </row>
        <row r="150">
          <cell r="A150" t="str">
            <v>AP017939</v>
          </cell>
          <cell r="B150" t="str">
            <v>AP10100100/</v>
          </cell>
          <cell r="C150" t="str">
            <v>Bebedouro coletivo em fibra de vidro impreganado com poliester de alta resistencia, com acabamento superficial em Gel Coat em cores diversas, a ser consultada, medindo 880mm de altura x 500mm de largura x 335mm de comprimento, reservatorio 3L com de 12 li</v>
          </cell>
          <cell r="D150" t="str">
            <v>un</v>
          </cell>
          <cell r="E150">
            <v>1394</v>
          </cell>
        </row>
        <row r="151">
          <cell r="A151" t="str">
            <v>AP017940</v>
          </cell>
          <cell r="B151" t="str">
            <v>AP10100103/</v>
          </cell>
          <cell r="C151" t="str">
            <v>Bebedouro coletivo em fibra de vidro impreganado com poliester de alta resistencia, com acabamento superficial em Gel Coat nas cores branco gelo, bege e cinza, medindo 880mm de altura x 500mm de largura x 335mm de comprimento, reservatorio 3L com de 12 li</v>
          </cell>
          <cell r="D151" t="str">
            <v>un</v>
          </cell>
          <cell r="E151">
            <v>1268</v>
          </cell>
        </row>
        <row r="152">
          <cell r="A152" t="str">
            <v>AP017941</v>
          </cell>
          <cell r="B152" t="str">
            <v>AP10100106/</v>
          </cell>
          <cell r="C152" t="str">
            <v>Bebedouro coletivo em fibra de vidro impreganado com poliester de alta resistencia, com acabamento superficial em Gel Coat em cores diversas, a ser consultada, medindo 990mm de altura x 1000mm de largura x 460mm de comprimento, reservatorio 3L com de 12 l</v>
          </cell>
          <cell r="D152" t="str">
            <v>un</v>
          </cell>
          <cell r="E152">
            <v>2058</v>
          </cell>
        </row>
        <row r="153">
          <cell r="A153" t="str">
            <v>AP017942</v>
          </cell>
          <cell r="B153" t="str">
            <v>AP10100109/</v>
          </cell>
          <cell r="C153" t="str">
            <v>Bebedouro coletivo em fibra de vidro impreganado com poliester de alta resistencia, com acabamento superficial em Gel Coat nas cores branco gelo, bege e cinza, medindo 990mm de altura x 1000mm de largura x 460mm de comprimento, reservatorio 3L com de 12 l</v>
          </cell>
          <cell r="D153" t="str">
            <v>un</v>
          </cell>
          <cell r="E153">
            <v>1871</v>
          </cell>
        </row>
        <row r="154">
          <cell r="A154" t="str">
            <v>AP017943</v>
          </cell>
          <cell r="B154" t="str">
            <v>AP10100112/</v>
          </cell>
          <cell r="C154" t="str">
            <v>Bebedouro coletivo em fibra de vidro impreganado com poliester de alta resistencia, com acabamento superficial em Gel Coat em cores diversas, a ser consultada, medindo 990mm de altura x 1500mm de largura x 460mm de comprimento, reservatorio 3L com de 12 l</v>
          </cell>
          <cell r="D154" t="str">
            <v>un</v>
          </cell>
          <cell r="E154">
            <v>2364</v>
          </cell>
        </row>
        <row r="155">
          <cell r="A155" t="str">
            <v>AP017944</v>
          </cell>
          <cell r="B155" t="str">
            <v>AP10100115/</v>
          </cell>
          <cell r="C155" t="str">
            <v>Bebedouro coletivo em fibra de vidro impreganado com poliester de alta resistencia, com acabamento superficial em Gel Coat nas cores branco gelo, bege e cinza, medindo 990mm de altura x 1500mm de largura x 460mm de comprimento, reservatorio 3L com de 12 l</v>
          </cell>
          <cell r="D155" t="str">
            <v>un</v>
          </cell>
          <cell r="E155">
            <v>2148</v>
          </cell>
        </row>
        <row r="156">
          <cell r="A156" t="str">
            <v>AP004672</v>
          </cell>
          <cell r="B156" t="str">
            <v>AP10150050/</v>
          </cell>
          <cell r="C156" t="str">
            <v>Chuveiro eletrico, Lorenzetti ou similar, automatico, 110/220V.  Fornecimento.</v>
          </cell>
          <cell r="D156" t="str">
            <v>un</v>
          </cell>
          <cell r="E156">
            <v>17</v>
          </cell>
        </row>
        <row r="157">
          <cell r="A157" t="str">
            <v>AP005324</v>
          </cell>
          <cell r="B157" t="str">
            <v>AP10150100/</v>
          </cell>
          <cell r="C157" t="str">
            <v>Chuveiro eletrico, automatico, maxi-ducha, com braco cromado de 1/2", 110/220V e 1 registro  de pressao de 3/4".  Fornecimento.</v>
          </cell>
          <cell r="D157" t="str">
            <v>un</v>
          </cell>
          <cell r="E157">
            <v>49.06</v>
          </cell>
        </row>
        <row r="158">
          <cell r="A158" t="str">
            <v>AP005896</v>
          </cell>
          <cell r="B158" t="str">
            <v>AP10150150/</v>
          </cell>
          <cell r="C158" t="str">
            <v>Fornecimento de braco cromado de 1/2", para chuveiro eletrico.</v>
          </cell>
          <cell r="D158" t="str">
            <v>un</v>
          </cell>
          <cell r="E158">
            <v>4.42</v>
          </cell>
        </row>
        <row r="159">
          <cell r="A159" t="str">
            <v>AP008180</v>
          </cell>
          <cell r="B159" t="str">
            <v>AP10200050/</v>
          </cell>
          <cell r="C159" t="str">
            <v>Ar condicionado Consul ou similar, de 7500BTUS.  Fornecimento.</v>
          </cell>
          <cell r="D159" t="str">
            <v>un</v>
          </cell>
          <cell r="E159">
            <v>586.5</v>
          </cell>
        </row>
        <row r="160">
          <cell r="A160" t="str">
            <v>AP008811</v>
          </cell>
          <cell r="B160" t="str">
            <v>AP10200059/</v>
          </cell>
          <cell r="C160" t="str">
            <v>Ar condicionado para colocacao em parede, 21000BTUS.  Fornecimento.</v>
          </cell>
          <cell r="D160" t="str">
            <v>un</v>
          </cell>
          <cell r="E160">
            <v>1803</v>
          </cell>
        </row>
        <row r="161">
          <cell r="A161" t="str">
            <v>AP007428</v>
          </cell>
          <cell r="B161" t="str">
            <v>AP10250050/</v>
          </cell>
          <cell r="C161" t="str">
            <v>Exaustor axial de parede com diametro de 800mm, vazao de 22000m3/h, pressao de 5mmca e motor de 1,5HP de 6 polos/220V.</v>
          </cell>
          <cell r="D161" t="str">
            <v>un</v>
          </cell>
          <cell r="E161">
            <v>995</v>
          </cell>
        </row>
        <row r="162">
          <cell r="A162" t="str">
            <v>AP008178</v>
          </cell>
          <cell r="B162" t="str">
            <v>AP10250100/</v>
          </cell>
          <cell r="C162" t="str">
            <v>Exaustor eolico de 24", para fixacao em telhados.  Fornecimento.</v>
          </cell>
          <cell r="D162" t="str">
            <v>un</v>
          </cell>
          <cell r="E162">
            <v>205</v>
          </cell>
        </row>
        <row r="163">
          <cell r="A163" t="str">
            <v>AP018070</v>
          </cell>
          <cell r="B163" t="str">
            <v>AP10250151/</v>
          </cell>
          <cell r="C163" t="e">
            <v>#N/A</v>
          </cell>
          <cell r="D163" t="e">
            <v>#N/A</v>
          </cell>
          <cell r="E163">
            <v>182.13</v>
          </cell>
        </row>
        <row r="164">
          <cell r="A164" t="str">
            <v>AP007786</v>
          </cell>
          <cell r="B164" t="str">
            <v>AP10300050/</v>
          </cell>
          <cell r="C164" t="str">
            <v>Torneira eletrica 110/220V.  Fornecimento e colocacao.</v>
          </cell>
          <cell r="D164" t="str">
            <v>un</v>
          </cell>
          <cell r="E164">
            <v>50.21</v>
          </cell>
        </row>
        <row r="165">
          <cell r="A165" t="str">
            <v>AP007785</v>
          </cell>
          <cell r="B165" t="str">
            <v>AP10300059/</v>
          </cell>
          <cell r="C165" t="str">
            <v>Torneira fotoeletrica.  Fornecimento e colocacao.</v>
          </cell>
          <cell r="D165" t="str">
            <v>un</v>
          </cell>
          <cell r="E165">
            <v>381.34</v>
          </cell>
        </row>
        <row r="166">
          <cell r="A166" t="str">
            <v>AP005236</v>
          </cell>
          <cell r="B166" t="str">
            <v>AP10350050/</v>
          </cell>
          <cell r="C166" t="str">
            <v>Ventilador de teto Ventaco ou similar, com chave para ventilacao e exaustao e pas em aco pintado.  Fornecimento e colocacao.</v>
          </cell>
          <cell r="D166" t="str">
            <v>un</v>
          </cell>
          <cell r="E166">
            <v>102.02</v>
          </cell>
        </row>
        <row r="167">
          <cell r="A167" t="str">
            <v>AP007416</v>
          </cell>
          <cell r="B167" t="str">
            <v>AP10350100/</v>
          </cell>
          <cell r="C167" t="str">
            <v>Ventilador de parede com diametro de 400mm, vazao de 5000m3/h, pressao de 5mmca e motor de 0,33HP de 4 polos/220V.  Fornecimento e colocacao.</v>
          </cell>
          <cell r="D167" t="str">
            <v>un</v>
          </cell>
          <cell r="E167">
            <v>470</v>
          </cell>
        </row>
        <row r="168">
          <cell r="A168" t="str">
            <v>AP009717</v>
          </cell>
          <cell r="B168" t="str">
            <v>AP10350150/</v>
          </cell>
          <cell r="C168" t="str">
            <v>Ventilador de parede tipo comercial oscilante VP20, diametro de 20", motor de 270W, rotacao de 1500RPM, vazao de 280m3/min., monofasico de 110/220V, da Viva Vento ou similar.  Fornecimento.</v>
          </cell>
          <cell r="D168" t="str">
            <v>un</v>
          </cell>
          <cell r="E168">
            <v>143.5</v>
          </cell>
        </row>
        <row r="169">
          <cell r="A169" t="str">
            <v>AP009716</v>
          </cell>
          <cell r="B169" t="str">
            <v>AP10350200/</v>
          </cell>
          <cell r="C169" t="str">
            <v>Ventilador de parede tipo industrial oscilante Veneza Plus V2, diametro de 24", motor de 1/8HP, rotacao de 1500RPM (com 3 velocidades), vazao de 380m3/min., monofasico de 110/220V, da Solaster ou similar.  Fornecimento.</v>
          </cell>
          <cell r="D169" t="str">
            <v>un</v>
          </cell>
          <cell r="E169">
            <v>198.8</v>
          </cell>
        </row>
        <row r="170">
          <cell r="A170" t="str">
            <v>AP008693</v>
          </cell>
          <cell r="B170" t="str">
            <v>AP10990050/</v>
          </cell>
          <cell r="C170" t="str">
            <v>Display em led's (diodos emissores de luz), com area para digitos de (80x914)mm, na cor vermelha, caracter de 76mm, dimensoes externas de (134x1036)mm, numero de caracteres: 14/16, outdoor, modelo SSM-314/Superlight ou similar.  Fornecimento.</v>
          </cell>
          <cell r="D170" t="str">
            <v>un</v>
          </cell>
          <cell r="E170">
            <v>1676.28</v>
          </cell>
        </row>
        <row r="171">
          <cell r="A171" t="str">
            <v>AP006758</v>
          </cell>
          <cell r="B171" t="str">
            <v>AP10990100/</v>
          </cell>
          <cell r="C171" t="str">
            <v>Lanterna de seguranca tipo giratoria, para Camara Escura, com filtro vermelho, tipo Kodak 6B ou similar, em estrutura de aco pintado.  Fornecimento.</v>
          </cell>
          <cell r="D171" t="str">
            <v>un</v>
          </cell>
          <cell r="E171">
            <v>191.95</v>
          </cell>
        </row>
        <row r="172">
          <cell r="A172" t="str">
            <v>AP006759</v>
          </cell>
          <cell r="B172" t="str">
            <v>AP10990150/</v>
          </cell>
          <cell r="C172" t="str">
            <v>Prisma bicolor de sinalizacao para portas de salas de Raio X.  Fornecimento e instalacao.</v>
          </cell>
          <cell r="D172" t="str">
            <v>un</v>
          </cell>
          <cell r="E172">
            <v>165</v>
          </cell>
        </row>
        <row r="173">
          <cell r="A173" t="str">
            <v>AP008817</v>
          </cell>
          <cell r="B173" t="str">
            <v>AP15050050/</v>
          </cell>
          <cell r="C173" t="str">
            <v>Fogao industrial Merinox Fog 430 ou similar, em aco carbono pintado, de 4 bocas com grelha em ferro fundido de (30x30)cm, provido de 2 queimadores simples e 2 queimadores duplos e estrado paneleiro inferor, nas medidas de (76x86x85)cm.  Fornecimento.</v>
          </cell>
          <cell r="D173" t="str">
            <v>un</v>
          </cell>
          <cell r="E173">
            <v>451.47</v>
          </cell>
        </row>
        <row r="174">
          <cell r="A174" t="str">
            <v>AP008818</v>
          </cell>
          <cell r="B174" t="str">
            <v>AP15050100/</v>
          </cell>
          <cell r="C174" t="str">
            <v>Fogao industrial a gas Merinox Fog 630 ou similar, em aco carbono pintado, de 6 bocas com grelha em ferro fundido de (30x30)cm, provido de 3 queimadores simples e 3 queimadores duplos e estrado paneleiro inferior.  Fornecimento.</v>
          </cell>
          <cell r="D174" t="str">
            <v>un</v>
          </cell>
          <cell r="E174">
            <v>709.48</v>
          </cell>
        </row>
        <row r="175">
          <cell r="A175" t="str">
            <v>AP008833</v>
          </cell>
          <cell r="B175" t="str">
            <v>AP15050150/</v>
          </cell>
          <cell r="C175" t="str">
            <v>Fogao industrial de 6 bocas com forno.  Fornecimento.</v>
          </cell>
          <cell r="D175" t="str">
            <v>un</v>
          </cell>
          <cell r="E175">
            <v>769</v>
          </cell>
        </row>
        <row r="176">
          <cell r="A176" t="str">
            <v>AP017507</v>
          </cell>
          <cell r="B176" t="str">
            <v>AP20050050/</v>
          </cell>
          <cell r="C176" t="str">
            <v xml:space="preserve">Elevador especial para cadeira de rodas, modelo EL-2913 da montele ou similar, capacidade de 210Kg, velocidade 15m/min, 2 paradas, percurso de 6,60m, comando automatico simples em todas as paradas, com 2 portas por andar, abertura do mesmo lado tipo eixo </v>
          </cell>
          <cell r="D176" t="str">
            <v>un</v>
          </cell>
          <cell r="E176">
            <v>31560</v>
          </cell>
        </row>
        <row r="177">
          <cell r="A177" t="str">
            <v>AP009298</v>
          </cell>
          <cell r="B177" t="str">
            <v>AP20050100/</v>
          </cell>
          <cell r="C177" t="str">
            <v xml:space="preserve">Elevador hidraulico, marca Otis ou similar com capacidade para 6 pessoas, 420Kg, velocidade de 0,75m/s, paradas 2 (1 a 2), com motor de corrente alternada, 2 velocidades, tensao de iluminacao de 110V, motriz de 220V, frequencia de 60Hz, maquina de tracao </v>
          </cell>
          <cell r="D177" t="str">
            <v>un</v>
          </cell>
          <cell r="E177">
            <v>182002.68</v>
          </cell>
        </row>
        <row r="178">
          <cell r="A178" t="str">
            <v>AP006512</v>
          </cell>
          <cell r="B178" t="str">
            <v>AP20050150/</v>
          </cell>
          <cell r="C178" t="str">
            <v>Elevador hidraulico, marca Atlas Vilares ou similar com capacidade para 8 pessoas, 560Kg, velocidade de 0,53m/s, percurso 11,3m, paradas 4 (T1 a 3), com motor trifasico de 220V, 60Hz, sistema hidraulico com transmissao forca motriz atraves de oleo sobre p</v>
          </cell>
          <cell r="D178" t="str">
            <v>un</v>
          </cell>
          <cell r="E178">
            <v>204951.11</v>
          </cell>
        </row>
        <row r="179">
          <cell r="A179" t="str">
            <v>BP010605</v>
          </cell>
          <cell r="B179" t="str">
            <v>BP15050050/</v>
          </cell>
          <cell r="C179" t="str">
            <v>Corte mecanico com maquina fresadora em concreto asfaltico, com espessura ate 5cm, em zona urbana com interferencias, inclusive coleta de material fresado em caminhao basculante, exclusive transporte do material para fora do canteiro de obra.</v>
          </cell>
          <cell r="D179" t="str">
            <v>m2</v>
          </cell>
          <cell r="E179">
            <v>1.33</v>
          </cell>
        </row>
        <row r="180">
          <cell r="A180" t="str">
            <v>BP017588</v>
          </cell>
          <cell r="B180" t="str">
            <v>BP15050060/</v>
          </cell>
          <cell r="C180" t="str">
            <v>Corte mecanico com fresadora a frio em concreto asfaltico, em zona urbana com interferencias, inclusive coleta do material em caminhao basculante, exclusive transporte do material.</v>
          </cell>
          <cell r="D180" t="str">
            <v>m3</v>
          </cell>
          <cell r="E180">
            <v>49.93</v>
          </cell>
        </row>
        <row r="181">
          <cell r="A181" t="str">
            <v>BP010301</v>
          </cell>
          <cell r="B181" t="str">
            <v>BP15050100/</v>
          </cell>
          <cell r="C181" t="str">
            <v>Reciclagem de CBUQ em espuma asfaltica com espessura ate 12cm, em area urbana, trabalho diurno, executado em 1/2 pista (faixa ate 5,50m), com adicao de cap-20, cimento portland e agua.</v>
          </cell>
          <cell r="D181" t="str">
            <v>m3</v>
          </cell>
          <cell r="E181">
            <v>242.92</v>
          </cell>
        </row>
        <row r="182">
          <cell r="A182" t="str">
            <v>BP016014</v>
          </cell>
          <cell r="B182" t="str">
            <v>BP20050050/</v>
          </cell>
          <cell r="C182" t="str">
            <v>Meio-fio em granito, com secao de (20x25)cm, formato de paralelogramo com angulo de 83o, superficies sem polimento com chanfro de 1cm na parte superior, em uma das faces.  Fornecimento e assentamento.</v>
          </cell>
          <cell r="D182" t="str">
            <v>m</v>
          </cell>
          <cell r="E182">
            <v>37.979999999999997</v>
          </cell>
        </row>
        <row r="183">
          <cell r="A183" t="str">
            <v>BP000456</v>
          </cell>
          <cell r="B183" t="str">
            <v>BP20050053/</v>
          </cell>
          <cell r="C183" t="str">
            <v>Meio-fio reto de granito, altura de 0,35m, apicoado comum, fornecimento e assentamento com rejuntamento de argamassa de cimento e areia no traco 1:3:5.</v>
          </cell>
          <cell r="D183" t="str">
            <v>m</v>
          </cell>
          <cell r="E183">
            <v>32.58</v>
          </cell>
        </row>
        <row r="184">
          <cell r="A184" t="str">
            <v>BP000457</v>
          </cell>
          <cell r="B184" t="str">
            <v>BP20050100/</v>
          </cell>
          <cell r="C184" t="str">
            <v>Travessao ou tento de granito, fornecimento e assentamento com rejuntamento de argamassa de cimento e areia no traco 1:3,5.</v>
          </cell>
          <cell r="D184" t="str">
            <v>m</v>
          </cell>
          <cell r="E184">
            <v>14.86</v>
          </cell>
        </row>
        <row r="185">
          <cell r="A185" t="str">
            <v>BP000539</v>
          </cell>
          <cell r="B185" t="str">
            <v>BP20100050/</v>
          </cell>
          <cell r="C185" t="str">
            <v>Cordoes de concreto simples, com seccao de (6x25)cm, moldados no local, inclusive escavacao e reaterro.</v>
          </cell>
          <cell r="D185" t="str">
            <v>m</v>
          </cell>
          <cell r="E185">
            <v>8.59</v>
          </cell>
        </row>
        <row r="186">
          <cell r="A186" t="str">
            <v>BP000538</v>
          </cell>
          <cell r="B186" t="str">
            <v>BP20100053/</v>
          </cell>
          <cell r="C186" t="str">
            <v>Cordoes de concreto simples, com seccao de (10x25)cm, moldados no local, inclusive escavacao e reaterro.</v>
          </cell>
          <cell r="D186" t="str">
            <v>m</v>
          </cell>
          <cell r="E186">
            <v>16.23</v>
          </cell>
        </row>
        <row r="187">
          <cell r="A187" t="str">
            <v>BP000478</v>
          </cell>
          <cell r="B187" t="str">
            <v>BP20100100/</v>
          </cell>
          <cell r="C187" t="str">
            <v>Meio-fio de concreto simples (fck=13,5MPa), moldado no local, tipo DER-RJ, medindo 0,15m na base e com altura de 0,30m, rejuntamento com argamassa de cimento e areia no traco 1:3,5, com fornecimento de todos os materiais, escavacao e reaterro.</v>
          </cell>
          <cell r="D187" t="str">
            <v>m</v>
          </cell>
          <cell r="E187">
            <v>23.8</v>
          </cell>
        </row>
        <row r="188">
          <cell r="A188" t="str">
            <v>BP000475</v>
          </cell>
          <cell r="B188" t="str">
            <v>BP20100150/</v>
          </cell>
          <cell r="C188" t="str">
            <v>Meio-fio reto de concreto simples (fck=15MPa), moldado no local, tipo DER-RJ, medindo 0,15m na base e com altura de 0,45m, rejuntamento com argamassa de cimento e areia no traco 1:3,5, com fornecimento de todos os materiais, escavacao e reaterro.</v>
          </cell>
          <cell r="D188" t="str">
            <v>m</v>
          </cell>
          <cell r="E188">
            <v>34.86</v>
          </cell>
        </row>
        <row r="189">
          <cell r="A189" t="str">
            <v>BP004577</v>
          </cell>
          <cell r="B189" t="str">
            <v>BP20100200/</v>
          </cell>
          <cell r="C189" t="str">
            <v>Meio-fio curvo de concreto simples (fck=13,5MPa), moldado no local, tipo DER-RJ, medindo 0,15m na base e com altura de 0,30m, rejuntamento com argamassa de cimento e areia no traco 1:3,5; com fornecimento de todos os materiais, escavacao e reaterro.</v>
          </cell>
          <cell r="D189" t="str">
            <v>m</v>
          </cell>
          <cell r="E189">
            <v>23.67</v>
          </cell>
        </row>
        <row r="190">
          <cell r="A190" t="str">
            <v>BP000476</v>
          </cell>
          <cell r="B190" t="str">
            <v>BP20100250/</v>
          </cell>
          <cell r="C190" t="str">
            <v>Meio-fio curvo de concreto simples (fck=15MPa), moldado no local, tipo DER-RJ, medindo 0,15m na base e com altura de 0,45m, rejuntamento com argamassa de cimento e areia no traco 1:3:5, com fornecimento de todos os materiais, escavacao e reaterro.</v>
          </cell>
          <cell r="D190" t="str">
            <v>m</v>
          </cell>
          <cell r="E190">
            <v>38.35</v>
          </cell>
        </row>
        <row r="191">
          <cell r="A191" t="str">
            <v>BP000481</v>
          </cell>
          <cell r="B191" t="str">
            <v>BP20150050/</v>
          </cell>
          <cell r="C191" t="str">
            <v>Sarjeta e meio-fio conjugados, de concreto simples (fck=15MPa), moldado no local, tipo      DER-RJ, medindo 0,45m de base e com altura de 0,30m, rejuntamento de argamassa de cimento e areia no traco 1:3:5; com fornecimento de todos os materiais.</v>
          </cell>
          <cell r="D191" t="str">
            <v>m</v>
          </cell>
          <cell r="E191">
            <v>35.11</v>
          </cell>
        </row>
        <row r="192">
          <cell r="A192" t="str">
            <v>BP009602</v>
          </cell>
          <cell r="B192" t="str">
            <v>BP20150053/</v>
          </cell>
          <cell r="C192" t="str">
            <v>Sarjeta e meio-fio conjugados, de concreto simples (fck=35MPa), moldado no local, tipo DER-RJ, medindo 0,45m de base e com altura de 0,30m, rejuntamento de argamassa de cimento e areia no traco 1:3:5; com fornecimento de todos os materiais.</v>
          </cell>
          <cell r="D192" t="str">
            <v>m</v>
          </cell>
          <cell r="E192">
            <v>37.9</v>
          </cell>
        </row>
        <row r="193">
          <cell r="A193" t="str">
            <v>BP009603</v>
          </cell>
          <cell r="B193" t="str">
            <v>BP20150056/</v>
          </cell>
          <cell r="C193" t="str">
            <v>Sarjeta e meio-fio conjugados, de concreto colorido simples (fck=35MPa), moldado no local, tipo DER-RJ, medindo 0,45m de base e com altura de 0,30m, rejuntamento de argamassa de cimento e areia no traco 1:3:5; com fornecimento de todos os materiais.</v>
          </cell>
          <cell r="D193" t="str">
            <v>m</v>
          </cell>
          <cell r="E193">
            <v>45.33</v>
          </cell>
        </row>
        <row r="194">
          <cell r="A194" t="str">
            <v>BP000480</v>
          </cell>
          <cell r="B194" t="str">
            <v>BP20150059/</v>
          </cell>
          <cell r="C194" t="str">
            <v>Sarjeta e meio-fio conjugados, de concreto simples (fck=15MPa), moldado no local, tipo      DER-RJ, medindo 0,65m de base e com altura de 0,30m, rejuntamento de argamassa de cimento e areia no traco 1:3:5; com fornecimento de todos os materiais.</v>
          </cell>
          <cell r="D194" t="str">
            <v>m</v>
          </cell>
          <cell r="E194">
            <v>44.96</v>
          </cell>
        </row>
        <row r="195">
          <cell r="A195" t="str">
            <v>BP017815</v>
          </cell>
          <cell r="B195" t="str">
            <v>BP20200050/</v>
          </cell>
          <cell r="C195" t="str">
            <v>Meio-fio de concreto pre-moldado (fck=15MPa), medindo 0,15m na base e com altura de 0,30m, rejuntamento com argamassa de cimento e areia no traco 1:3,5, com fornecimento de todos os materiais, escavacao e reaterro.</v>
          </cell>
          <cell r="D195" t="str">
            <v>m</v>
          </cell>
          <cell r="E195">
            <v>15.63</v>
          </cell>
        </row>
        <row r="196">
          <cell r="A196" t="str">
            <v>BP017814</v>
          </cell>
          <cell r="B196" t="str">
            <v>BP20200053/</v>
          </cell>
          <cell r="C196" t="str">
            <v>Meio-fio de concreto pre-moldado (fck=15MPa), medindo 0,15m na base e com altura de 0,45m, rejuntamento com argamassa de cimento e areia no traco 1:3,5, com fornecimento de todos os materiais, escavacao e reaterro.</v>
          </cell>
          <cell r="D196" t="str">
            <v>m</v>
          </cell>
          <cell r="E196">
            <v>22.75</v>
          </cell>
        </row>
        <row r="197">
          <cell r="A197" t="str">
            <v>BP017816</v>
          </cell>
          <cell r="B197" t="str">
            <v>BP20200100/</v>
          </cell>
          <cell r="C197" t="str">
            <v>Sarjeta e meio-fio conjugados, de concreto pre-moldado (fck=15MPa), medindo 0,45m na base e com altura de 0,30m, rejuntamento com argamassa de cimento e areia no traco 1:3,5; com fornecimento de todos os materiais.</v>
          </cell>
          <cell r="D197" t="str">
            <v>m</v>
          </cell>
          <cell r="E197">
            <v>23.63</v>
          </cell>
        </row>
        <row r="198">
          <cell r="A198" t="str">
            <v>BP004588</v>
          </cell>
          <cell r="B198" t="str">
            <v>BP20200103/</v>
          </cell>
          <cell r="C198" t="str">
            <v>Sarjeta e meio-fio conjugados, de concreto pre-moldado (fck=15MPa), moldado no local, tipo DER-RJ, medindo 0,65m na base e com altura de 0,30m, rejuntamento com argamassa de cimento e areia no traco 1:3,5; com fornecimento de todos os materiais.</v>
          </cell>
          <cell r="D198" t="str">
            <v>m</v>
          </cell>
          <cell r="E198">
            <v>23.67</v>
          </cell>
        </row>
        <row r="199">
          <cell r="A199" t="str">
            <v>BP005067</v>
          </cell>
          <cell r="B199" t="str">
            <v>BP20250050/</v>
          </cell>
          <cell r="C199" t="str">
            <v>Guia de concreto armado, destinado ao encunhamento de pavimentacao em paralelos, em logradouro com declividade do greide maior que 18%, de secao (0,15x0,40)m, assentado transversalmente ao eixo da via.  Fornecimento e colocacao.</v>
          </cell>
          <cell r="D199" t="str">
            <v>m</v>
          </cell>
          <cell r="E199">
            <v>77.94</v>
          </cell>
        </row>
        <row r="200">
          <cell r="A200" t="str">
            <v>BP002428</v>
          </cell>
          <cell r="B200" t="str">
            <v>BP20250100/</v>
          </cell>
          <cell r="C200" t="str">
            <v>Sarjeta-guia de paralelepipedo (1 fiada), assente sobre base de concreto (fck=11MPa); inclusive esta, rejuntamento de argamassa de cimento e areia (traco 1:3), para pavimentacao betuminosa.</v>
          </cell>
          <cell r="D200" t="str">
            <v>m</v>
          </cell>
          <cell r="E200">
            <v>10.53</v>
          </cell>
        </row>
        <row r="201">
          <cell r="A201" t="str">
            <v>BP000454</v>
          </cell>
          <cell r="B201" t="str">
            <v>BP20300050/</v>
          </cell>
          <cell r="C201" t="str">
            <v>Levantamento e reassentamento de meio-fio.</v>
          </cell>
          <cell r="D201" t="str">
            <v>m</v>
          </cell>
          <cell r="E201">
            <v>16.29</v>
          </cell>
        </row>
        <row r="202">
          <cell r="A202" t="str">
            <v>BP002430</v>
          </cell>
          <cell r="B202" t="str">
            <v>BP20300053/</v>
          </cell>
          <cell r="C202" t="str">
            <v>Levantamento e reassentamento de tento ou travessao.</v>
          </cell>
          <cell r="D202" t="str">
            <v>m</v>
          </cell>
          <cell r="E202">
            <v>13.1</v>
          </cell>
        </row>
        <row r="203">
          <cell r="A203" t="str">
            <v>BP000455</v>
          </cell>
          <cell r="B203" t="str">
            <v>BP20300100/</v>
          </cell>
          <cell r="C203" t="str">
            <v>Reassentamento de meio-fio.</v>
          </cell>
          <cell r="D203" t="str">
            <v>m</v>
          </cell>
          <cell r="E203">
            <v>12.9</v>
          </cell>
        </row>
        <row r="204">
          <cell r="A204" t="str">
            <v>BP008036</v>
          </cell>
          <cell r="B204" t="str">
            <v>BP20300103/</v>
          </cell>
          <cell r="C204" t="str">
            <v>Reassentamento de tento ou travessao.</v>
          </cell>
          <cell r="D204" t="str">
            <v>m</v>
          </cell>
          <cell r="E204">
            <v>11.49</v>
          </cell>
        </row>
        <row r="205">
          <cell r="A205" t="str">
            <v>CE007227</v>
          </cell>
          <cell r="B205" t="str">
            <v>CE05050050/</v>
          </cell>
          <cell r="C205" t="str">
            <v>Prestacao de servicos de engenharia para acompanhamento e desenvolvimento de estudos e projetos das Diretorias de Projetos e de Informacoes Gerenciais, com alocacao de tecnicos especializados.</v>
          </cell>
          <cell r="D205" t="str">
            <v>hh</v>
          </cell>
          <cell r="E205">
            <v>42.13</v>
          </cell>
        </row>
        <row r="206">
          <cell r="A206" t="str">
            <v>CE017570</v>
          </cell>
          <cell r="B206" t="str">
            <v>CE05100050/</v>
          </cell>
          <cell r="C206" t="str">
            <v>Advogado pleno de servicos tecnicos especializados de consultoria de engenharia e arquitetura.</v>
          </cell>
          <cell r="D206" t="str">
            <v>h</v>
          </cell>
          <cell r="E206">
            <v>30.25</v>
          </cell>
        </row>
        <row r="207">
          <cell r="A207" t="str">
            <v>CE005819</v>
          </cell>
          <cell r="B207" t="str">
            <v>CE05100056/</v>
          </cell>
          <cell r="C207" t="str">
            <v>Arquiteto junior de servicos tecnicos especializados de consultoria de engenharia e arquitetura.</v>
          </cell>
          <cell r="D207" t="str">
            <v>h</v>
          </cell>
          <cell r="E207">
            <v>16.63</v>
          </cell>
        </row>
        <row r="208">
          <cell r="A208" t="str">
            <v>CE017568</v>
          </cell>
          <cell r="B208" t="str">
            <v>CE05100062/</v>
          </cell>
          <cell r="C208" t="str">
            <v>Arquiteto pleno de servicos tecnicos especializados de consultoria de engenharia e arquitetura.</v>
          </cell>
          <cell r="D208" t="str">
            <v>h</v>
          </cell>
          <cell r="E208">
            <v>25.48</v>
          </cell>
        </row>
        <row r="209">
          <cell r="A209" t="str">
            <v>CE005818</v>
          </cell>
          <cell r="B209" t="str">
            <v>CE05100068/</v>
          </cell>
          <cell r="C209" t="str">
            <v>Arquiteto senior de servicos tecnicos especializados de consultoria de engenharia e arquitetura.</v>
          </cell>
          <cell r="D209" t="str">
            <v>h</v>
          </cell>
          <cell r="E209">
            <v>27.09</v>
          </cell>
        </row>
        <row r="210">
          <cell r="A210" t="str">
            <v>CE017574</v>
          </cell>
          <cell r="B210" t="str">
            <v>CE05100074/</v>
          </cell>
          <cell r="C210" t="str">
            <v>Arquivista tecnico de servicos tecnicos especializados de consultoria de engenharia e arquitetura.</v>
          </cell>
          <cell r="D210" t="str">
            <v>h</v>
          </cell>
          <cell r="E210">
            <v>10.14</v>
          </cell>
        </row>
        <row r="211">
          <cell r="A211" t="str">
            <v>CE005833</v>
          </cell>
          <cell r="B211" t="str">
            <v>CE05100080/</v>
          </cell>
          <cell r="C211" t="str">
            <v>Auxiliar de laboratorista de servicos tecnicos especializados de consultoria de engenharia e arquitetura.</v>
          </cell>
          <cell r="D211" t="str">
            <v>h</v>
          </cell>
          <cell r="E211">
            <v>2.79</v>
          </cell>
        </row>
        <row r="212">
          <cell r="A212" t="str">
            <v>CE005834</v>
          </cell>
          <cell r="B212" t="str">
            <v>CE05100086/</v>
          </cell>
          <cell r="C212" t="str">
            <v>Auxiliar de tecnico de servicos tecnicos especializados de consultoria de engenharia e arquitetura.</v>
          </cell>
          <cell r="D212" t="str">
            <v>h</v>
          </cell>
          <cell r="E212">
            <v>5.55</v>
          </cell>
        </row>
        <row r="213">
          <cell r="A213" t="str">
            <v>CE005831</v>
          </cell>
          <cell r="B213" t="str">
            <v>CE05100092/</v>
          </cell>
          <cell r="C213" t="str">
            <v>Auxiliar de topografia de servicos tecnicos especializados de consultoria de engenharia e arquitetura.</v>
          </cell>
          <cell r="D213" t="str">
            <v>h</v>
          </cell>
          <cell r="E213">
            <v>4.22</v>
          </cell>
        </row>
        <row r="214">
          <cell r="A214" t="str">
            <v>CE005824</v>
          </cell>
          <cell r="B214" t="str">
            <v>CE05100098/</v>
          </cell>
          <cell r="C214" t="str">
            <v>Bibliotecario de servicos tecnicos especializados de consultoria de engenharia e arquitetura.</v>
          </cell>
          <cell r="D214" t="str">
            <v>h</v>
          </cell>
          <cell r="E214">
            <v>13.78</v>
          </cell>
        </row>
        <row r="215">
          <cell r="A215" t="str">
            <v>CE017566</v>
          </cell>
          <cell r="B215" t="str">
            <v>CE05100104/</v>
          </cell>
          <cell r="C215" t="str">
            <v>Biologo pleno de servicos tecnicos especializados de consultoria de engenharia e arquitetura.</v>
          </cell>
          <cell r="D215" t="str">
            <v>h</v>
          </cell>
          <cell r="E215">
            <v>32.76</v>
          </cell>
        </row>
        <row r="216">
          <cell r="A216" t="str">
            <v>CE017579</v>
          </cell>
          <cell r="B216" t="str">
            <v>CE05100110/</v>
          </cell>
          <cell r="C216" t="str">
            <v>Consultor de servicos tecnicos especializados de consultoria de engenharia e arquitetura.</v>
          </cell>
          <cell r="D216" t="str">
            <v>h</v>
          </cell>
          <cell r="E216">
            <v>89.09</v>
          </cell>
        </row>
        <row r="217">
          <cell r="A217" t="str">
            <v>CE017564</v>
          </cell>
          <cell r="B217" t="str">
            <v>CE05100116/</v>
          </cell>
          <cell r="C217" t="str">
            <v>Coordenador de servicos tecnicos especializados de consultoria de engenharia e arquitetura.</v>
          </cell>
          <cell r="D217" t="str">
            <v>h</v>
          </cell>
          <cell r="E217">
            <v>48.19</v>
          </cell>
        </row>
        <row r="218">
          <cell r="A218" t="str">
            <v>CE017580</v>
          </cell>
          <cell r="B218" t="str">
            <v>CE05100122/</v>
          </cell>
          <cell r="C218" t="str">
            <v>Desenhista cadista senior de servicos tecnicos especializados de consultoria de engenharia e arquitetura.</v>
          </cell>
          <cell r="D218" t="str">
            <v>h</v>
          </cell>
          <cell r="E218">
            <v>12.76</v>
          </cell>
        </row>
        <row r="219">
          <cell r="A219" t="str">
            <v>CE005827</v>
          </cell>
          <cell r="B219" t="str">
            <v>CE05100128/</v>
          </cell>
          <cell r="C219" t="str">
            <v>Desenhista junior de servicos tecnicos especializados de consultoria de engenharia e arquitetura.</v>
          </cell>
          <cell r="D219" t="str">
            <v>h</v>
          </cell>
          <cell r="E219">
            <v>5.69</v>
          </cell>
        </row>
        <row r="220">
          <cell r="A220" t="str">
            <v>CE005826</v>
          </cell>
          <cell r="B220" t="str">
            <v>CE05100134/</v>
          </cell>
          <cell r="C220" t="str">
            <v>Desenhista pleno de servicos tecnicos especializados de consultoria de engenharia e arquitetura.</v>
          </cell>
          <cell r="D220" t="str">
            <v>h</v>
          </cell>
          <cell r="E220">
            <v>9.01</v>
          </cell>
        </row>
        <row r="221">
          <cell r="A221" t="str">
            <v>CE017569</v>
          </cell>
          <cell r="B221" t="str">
            <v>CE05100140/</v>
          </cell>
          <cell r="C221" t="str">
            <v>Economista pleno de servicos tecnicos especializados de consultoria de engenharia e arquitetura.</v>
          </cell>
          <cell r="D221" t="str">
            <v>h</v>
          </cell>
          <cell r="E221">
            <v>28.91</v>
          </cell>
        </row>
        <row r="222">
          <cell r="A222" t="str">
            <v>CE005828</v>
          </cell>
          <cell r="B222" t="str">
            <v>CE05100146/</v>
          </cell>
          <cell r="C222" t="str">
            <v>Encarregado de servicos tecnicos especializados de consultoria de engenharia e arquitetura.</v>
          </cell>
          <cell r="D222" t="str">
            <v>h</v>
          </cell>
          <cell r="E222">
            <v>16.78</v>
          </cell>
        </row>
        <row r="223">
          <cell r="A223" t="str">
            <v>CE017578</v>
          </cell>
          <cell r="B223" t="str">
            <v>CE05100152/</v>
          </cell>
          <cell r="C223" t="str">
            <v>Engenheiro junior de servicos tecnicos especializados de consultoria de engenharia e arquitetura.</v>
          </cell>
          <cell r="D223" t="str">
            <v>h</v>
          </cell>
          <cell r="E223">
            <v>14.65</v>
          </cell>
        </row>
        <row r="224">
          <cell r="A224" t="str">
            <v>CE017565</v>
          </cell>
          <cell r="B224" t="str">
            <v>CE05100158/</v>
          </cell>
          <cell r="C224" t="str">
            <v>Engenheiro pleno de servicos tecnicos especializados de consultoria de engenharia e arquitetura.</v>
          </cell>
          <cell r="D224" t="str">
            <v>h</v>
          </cell>
          <cell r="E224">
            <v>20.85</v>
          </cell>
        </row>
        <row r="225">
          <cell r="A225" t="str">
            <v>CE017577</v>
          </cell>
          <cell r="B225" t="str">
            <v>CE05100164/</v>
          </cell>
          <cell r="C225" t="str">
            <v>Engenheiro senior de servicos tecnicos especializados de consultoria de engenharia e arquitetura.</v>
          </cell>
          <cell r="D225" t="str">
            <v>h</v>
          </cell>
          <cell r="E225">
            <v>46.86</v>
          </cell>
        </row>
        <row r="226">
          <cell r="A226" t="str">
            <v>CE005821</v>
          </cell>
          <cell r="B226" t="str">
            <v>CE05100170/</v>
          </cell>
          <cell r="C226" t="str">
            <v>Geologo junior de servicos tecnicos especializados de consultoria de engenharia e arquitetura.</v>
          </cell>
          <cell r="D226" t="str">
            <v>h</v>
          </cell>
          <cell r="E226">
            <v>15.21</v>
          </cell>
        </row>
        <row r="227">
          <cell r="A227" t="str">
            <v>CE017567</v>
          </cell>
          <cell r="B227" t="str">
            <v>CE05100176/</v>
          </cell>
          <cell r="C227" t="str">
            <v>Geologo pleno de servicos tecnicos especializados de consultoria de engenharia e arquitetura.</v>
          </cell>
          <cell r="D227" t="str">
            <v>h</v>
          </cell>
          <cell r="E227">
            <v>29.63</v>
          </cell>
        </row>
        <row r="228">
          <cell r="A228" t="str">
            <v>CE005820</v>
          </cell>
          <cell r="B228" t="str">
            <v>CE05100182/</v>
          </cell>
          <cell r="C228" t="str">
            <v>Geologo senior de servicos tecnicos especializados de consultoria de engenharia e arquitetura.</v>
          </cell>
          <cell r="D228" t="str">
            <v>h</v>
          </cell>
          <cell r="E228">
            <v>31.19</v>
          </cell>
        </row>
        <row r="229">
          <cell r="A229" t="str">
            <v>CE005832</v>
          </cell>
          <cell r="B229" t="str">
            <v>CE05100188/</v>
          </cell>
          <cell r="C229" t="str">
            <v>Laboratorista de servicos tecnicos especializados de consultoria de engenharia e arquitetura.</v>
          </cell>
          <cell r="D229" t="str">
            <v>h</v>
          </cell>
          <cell r="E229">
            <v>5.2</v>
          </cell>
        </row>
        <row r="230">
          <cell r="A230" t="str">
            <v>CE005830</v>
          </cell>
          <cell r="B230" t="str">
            <v>CE05100194/</v>
          </cell>
          <cell r="C230" t="str">
            <v>Nivelador de servicos tecnicos especializados de consultoria de engenharia e arquitetura.</v>
          </cell>
          <cell r="D230" t="str">
            <v>h</v>
          </cell>
          <cell r="E230">
            <v>4.57</v>
          </cell>
        </row>
        <row r="231">
          <cell r="A231" t="str">
            <v>CE005825</v>
          </cell>
          <cell r="B231" t="str">
            <v>CE05100200/</v>
          </cell>
          <cell r="C231" t="str">
            <v>Projetista junior de servicos tecnicos especializados de consultoria de engenharia e arquitetura.</v>
          </cell>
          <cell r="D231" t="str">
            <v>h</v>
          </cell>
          <cell r="E231">
            <v>10.74</v>
          </cell>
        </row>
        <row r="232">
          <cell r="A232" t="str">
            <v>CE017573</v>
          </cell>
          <cell r="B232" t="str">
            <v>CE05100206/</v>
          </cell>
          <cell r="C232" t="str">
            <v>Projetista pleno de servicos tecnicos especializados de consultoria de engenharia e arquitetura.</v>
          </cell>
          <cell r="D232" t="str">
            <v>h</v>
          </cell>
          <cell r="E232">
            <v>14.86</v>
          </cell>
        </row>
        <row r="233">
          <cell r="A233" t="str">
            <v>CE017572</v>
          </cell>
          <cell r="B233" t="str">
            <v>CE05100212/</v>
          </cell>
          <cell r="C233" t="str">
            <v>Projetista senior de servicos tecnicos especializados de consultoria de engenharia e arquitetura.</v>
          </cell>
          <cell r="D233" t="str">
            <v>h</v>
          </cell>
          <cell r="E233">
            <v>21.73</v>
          </cell>
        </row>
        <row r="234">
          <cell r="A234" t="str">
            <v>CE017575</v>
          </cell>
          <cell r="B234" t="str">
            <v>CE05100218/</v>
          </cell>
          <cell r="C234" t="str">
            <v>Secretaria executiva de servicos tecnicos especializados de consultoria de engenharia e arquitetura.</v>
          </cell>
          <cell r="D234" t="str">
            <v>h</v>
          </cell>
          <cell r="E234">
            <v>17.14</v>
          </cell>
        </row>
        <row r="235">
          <cell r="A235" t="str">
            <v>CE017576</v>
          </cell>
          <cell r="B235" t="str">
            <v>CE05100224/</v>
          </cell>
          <cell r="C235" t="str">
            <v>Secretaria junior de servicos tecnicos especializados de consultoria de engenharia e arquitetura.</v>
          </cell>
          <cell r="D235" t="str">
            <v>h</v>
          </cell>
          <cell r="E235">
            <v>5.04</v>
          </cell>
        </row>
        <row r="236">
          <cell r="A236" t="str">
            <v>CE005835</v>
          </cell>
          <cell r="B236" t="str">
            <v>CE05100230/</v>
          </cell>
          <cell r="C236" t="str">
            <v>Secretario senior de servicos tecnicos especializados de consultoria de engenharia e arquitetura.</v>
          </cell>
          <cell r="D236" t="str">
            <v>h</v>
          </cell>
          <cell r="E236">
            <v>12.37</v>
          </cell>
        </row>
        <row r="237">
          <cell r="A237" t="str">
            <v>CE017571</v>
          </cell>
          <cell r="B237" t="str">
            <v>CE05100236/</v>
          </cell>
          <cell r="C237" t="str">
            <v>Sociologo pleno de servicos tecnicos especializados de consultoria de engenharia e arquitetura.</v>
          </cell>
          <cell r="D237" t="str">
            <v>h</v>
          </cell>
          <cell r="E237">
            <v>22.48</v>
          </cell>
        </row>
        <row r="238">
          <cell r="A238" t="str">
            <v>CE005823</v>
          </cell>
          <cell r="B238" t="str">
            <v>CE05100242/</v>
          </cell>
          <cell r="C238" t="str">
            <v>Tecnologo junior de servicos tecnicos especializados de consultoria de engenharia e arquitetura.</v>
          </cell>
          <cell r="D238" t="str">
            <v>h</v>
          </cell>
          <cell r="E238">
            <v>12.01</v>
          </cell>
        </row>
        <row r="239">
          <cell r="A239" t="str">
            <v>CE005822</v>
          </cell>
          <cell r="B239" t="str">
            <v>CE05100248/</v>
          </cell>
          <cell r="C239" t="str">
            <v>Tecnologo senior de servicos tecnicos especializados de consultoria de engenharia e arquitetura.</v>
          </cell>
          <cell r="D239" t="str">
            <v>h</v>
          </cell>
          <cell r="E239">
            <v>27.31</v>
          </cell>
        </row>
        <row r="240">
          <cell r="A240" t="str">
            <v>CO005510</v>
          </cell>
          <cell r="B240" t="str">
            <v>CO05050650/</v>
          </cell>
          <cell r="C240" t="str">
            <v>Tela para protecao de fachada, Sampa ou similar, malha de (3x3)mm, na cor azul, larguras de 1,50m ou 2,85m, 100% polipropileno.   Fornecimento e assentamento.</v>
          </cell>
          <cell r="D240" t="str">
            <v>m2</v>
          </cell>
          <cell r="E240">
            <v>7.88</v>
          </cell>
        </row>
        <row r="241">
          <cell r="A241" t="str">
            <v>CO002171</v>
          </cell>
          <cell r="B241" t="str">
            <v>CO05050700/</v>
          </cell>
          <cell r="C241" t="str">
            <v>Torre para guincho, com prumos de madeira de Lei, prancha de (1,50x1,60)m, inclusive fornecimento do cabo, montagem e desmontagem de torre e do guincho, exclusive fornecimento do guincho (vide item EQ002015).</v>
          </cell>
          <cell r="D241" t="str">
            <v>m</v>
          </cell>
          <cell r="E241">
            <v>187.51</v>
          </cell>
        </row>
        <row r="242">
          <cell r="A242" t="str">
            <v>CO000056</v>
          </cell>
          <cell r="B242" t="str">
            <v>CO05100050/</v>
          </cell>
          <cell r="C242" t="str">
            <v>Aluguel de andaime tubular sobre sapatas fixas, formado por elementos de 1,50m de largura e de altura, considerando-se a area da projecao vertical do andaime e pago pelo tempo necessario a sua utilizacao, exclusive: transporte dos elementos do andaime, at</v>
          </cell>
          <cell r="D242" t="str">
            <v>m2.mes</v>
          </cell>
          <cell r="E242">
            <v>2.4</v>
          </cell>
        </row>
        <row r="243">
          <cell r="A243" t="str">
            <v>CO002004</v>
          </cell>
          <cell r="B243" t="str">
            <v>CO05100100/</v>
          </cell>
          <cell r="C243" t="str">
            <v>Aluguel de andaime tubular sobre sapatas fixas, formado por elementos de 2m de largura e 1,50m de altura, considerando-se a area da projecao vertical do andaime e pago pelo tempo necessario a sua utilizacao, exclusive: transporte dos elementos do andaime,</v>
          </cell>
          <cell r="D243" t="str">
            <v>m2.mes</v>
          </cell>
          <cell r="E243">
            <v>2.4</v>
          </cell>
        </row>
        <row r="244">
          <cell r="A244" t="str">
            <v>CO001760</v>
          </cell>
          <cell r="B244" t="str">
            <v>CO05100150/</v>
          </cell>
          <cell r="C244" t="str">
            <v>Aluguel de andaime tubular, para altura de ate 4m; exclusive mao-de-obra de montagem e desmontagem e transporte.</v>
          </cell>
          <cell r="D244" t="str">
            <v>un.mes</v>
          </cell>
          <cell r="E244">
            <v>22.56</v>
          </cell>
        </row>
        <row r="245">
          <cell r="A245" t="str">
            <v>CO001757</v>
          </cell>
          <cell r="B245" t="str">
            <v>CO05100200/</v>
          </cell>
          <cell r="C245" t="str">
            <v>Aluguel de andaime tubular, para altura de ate 15m; exclusive mao-de-obra de montagem e desmontagem, inclusive transporte.</v>
          </cell>
          <cell r="D245" t="str">
            <v>un.mes</v>
          </cell>
          <cell r="E245">
            <v>108.22</v>
          </cell>
        </row>
        <row r="246">
          <cell r="A246" t="str">
            <v>CO001758</v>
          </cell>
          <cell r="B246" t="str">
            <v>CO05100250/</v>
          </cell>
          <cell r="C246" t="str">
            <v>Aluguel de andaime tubular, para altura de 16m ate 20m; exclusive mao-de-obra de montagem e desmontagem, inclusive transporte.</v>
          </cell>
          <cell r="D246" t="str">
            <v>un.mes</v>
          </cell>
          <cell r="E246">
            <v>136.30000000000001</v>
          </cell>
        </row>
        <row r="247">
          <cell r="A247" t="str">
            <v>CO001759</v>
          </cell>
          <cell r="B247" t="str">
            <v>CO05100300/</v>
          </cell>
          <cell r="C247" t="str">
            <v>Aluguel de andaime tubular, para altura de 21m ate 50m; exclusive mao-de-obra de montagem e desmontagem, inclusive transporte.</v>
          </cell>
          <cell r="D247" t="str">
            <v>un.mes</v>
          </cell>
          <cell r="E247">
            <v>304.3</v>
          </cell>
        </row>
        <row r="248">
          <cell r="A248" t="str">
            <v>CO000057</v>
          </cell>
          <cell r="B248" t="str">
            <v>CO05100350/</v>
          </cell>
          <cell r="C248" t="str">
            <v>Aluguel de torre-andaime tubular sobre rodizios com largura e profundidade de 1,50m e 10,50m de altura, exclusive transporte dos elementos da torre, plataforma ou passarela  de Pinho ou similar (vide item CO000052).  Montagem e desmontagem (vide item CO00</v>
          </cell>
          <cell r="D248" t="str">
            <v>un.mes</v>
          </cell>
          <cell r="E248">
            <v>114</v>
          </cell>
        </row>
        <row r="249">
          <cell r="A249" t="str">
            <v>CO000058</v>
          </cell>
          <cell r="B249" t="str">
            <v>CO05100400/</v>
          </cell>
          <cell r="C249" t="str">
            <v>Aluguel de elevador para obra, de elementos tubulares, para transporte vertical de materiais em cabine aberta, inclusive esta, guincho de 10CV, plataforma e cabos de 16m de altura, exclusive: transporte dos elementos ate a obra.  Inclusive montagem e desm</v>
          </cell>
          <cell r="D249" t="str">
            <v>un.mes</v>
          </cell>
          <cell r="E249">
            <v>1748.39</v>
          </cell>
        </row>
        <row r="250">
          <cell r="A250" t="str">
            <v>CO002174</v>
          </cell>
          <cell r="B250" t="str">
            <v>CO05100450/</v>
          </cell>
          <cell r="C250" t="str">
            <v xml:space="preserve">Aluguel de elevador para obra, de elementos tubulares, para transporte vertical de concreto, pedra, areia e outros materiais, constituido de guincho de 10CV, cacamba automatica de 550l, funil para descarga, silo de espera de 1000l e cabos, 16m de altura, </v>
          </cell>
          <cell r="D250" t="str">
            <v>un.mes</v>
          </cell>
          <cell r="E250">
            <v>1234.07</v>
          </cell>
        </row>
        <row r="251">
          <cell r="A251" t="str">
            <v>CO000059</v>
          </cell>
          <cell r="B251" t="str">
            <v>CO05100500/</v>
          </cell>
          <cell r="C251" t="str">
            <v>Aluguel de andaime suspenso tipo pesado para servicos de revestimento, com 2m de extensao, constituido por 4 guinchos, cabos com 30m, tela protetora e demais materiais necessarios a fixacao e operacao do andaime.  Exclusive: transporte do andaime ate a ob</v>
          </cell>
          <cell r="D251" t="str">
            <v>un.mes</v>
          </cell>
          <cell r="E251">
            <v>61.34</v>
          </cell>
        </row>
        <row r="252">
          <cell r="A252" t="str">
            <v>CO000060</v>
          </cell>
          <cell r="B252" t="str">
            <v>CO05100550/</v>
          </cell>
          <cell r="C252" t="str">
            <v>Aluguel de andaime suspenso tipo leve, para servicos de pintura, com 3m de extensao, constituido por 2 guinchos, cabos com 45m, tela protetora, plataforma e demais materiais necessarios a fixacao e operacao de andaime.  Exclusive: transporte do andaime at</v>
          </cell>
          <cell r="D252" t="str">
            <v>un.mes</v>
          </cell>
          <cell r="E252">
            <v>182.13</v>
          </cell>
        </row>
        <row r="253">
          <cell r="A253" t="str">
            <v>CO000067</v>
          </cell>
          <cell r="B253" t="str">
            <v>CO05100600/</v>
          </cell>
          <cell r="C253" t="str">
            <v>Teleferico de obra para transporte de materiais diversos encosta acima, incluindo todos os materiais para sua instalacao, exclusive aluguel guincho, talha manual e montagem e desmontagem.</v>
          </cell>
          <cell r="D253" t="str">
            <v>m</v>
          </cell>
          <cell r="E253">
            <v>83.71</v>
          </cell>
        </row>
        <row r="254">
          <cell r="A254" t="str">
            <v>CO001761</v>
          </cell>
          <cell r="B254" t="str">
            <v>CO05150050/</v>
          </cell>
          <cell r="C254" t="str">
            <v>Montagem e desmontagem de andaime tubular.</v>
          </cell>
          <cell r="D254" t="str">
            <v>h</v>
          </cell>
          <cell r="E254">
            <v>5.35</v>
          </cell>
        </row>
        <row r="255">
          <cell r="A255" t="str">
            <v>CO000061</v>
          </cell>
          <cell r="B255" t="str">
            <v>CO05150100/</v>
          </cell>
          <cell r="C255" t="str">
            <v>Montagem e desmontagem de andaime tubular, considerando-se a area vertical recoberta.</v>
          </cell>
          <cell r="D255" t="str">
            <v>m2</v>
          </cell>
          <cell r="E255">
            <v>1.94</v>
          </cell>
        </row>
        <row r="256">
          <cell r="A256" t="str">
            <v>CO000062</v>
          </cell>
          <cell r="B256" t="str">
            <v>CO05150150/</v>
          </cell>
          <cell r="C256" t="str">
            <v>Montagem e desmontagem de andaime suspenso, considerando-se a extensao horizontal das fachadas e/ou empenas.</v>
          </cell>
          <cell r="D256" t="str">
            <v>m</v>
          </cell>
          <cell r="E256">
            <v>9.25</v>
          </cell>
        </row>
        <row r="257">
          <cell r="A257" t="str">
            <v>CO000063</v>
          </cell>
          <cell r="B257" t="str">
            <v>CO05150200/</v>
          </cell>
          <cell r="C257" t="str">
            <v>Desmontagem e remontagem de andaimes suspensos pendentes da estrutura.</v>
          </cell>
          <cell r="D257" t="str">
            <v>m2</v>
          </cell>
          <cell r="E257">
            <v>16.18</v>
          </cell>
        </row>
        <row r="258">
          <cell r="A258" t="str">
            <v>CO000064</v>
          </cell>
          <cell r="B258" t="str">
            <v>CO05150250/</v>
          </cell>
          <cell r="C258" t="str">
            <v>Movimentacao vertical de andaime suspenso, considerando-se uma vez a area trabalhada, em projecao vertical.</v>
          </cell>
          <cell r="D258" t="str">
            <v>m2</v>
          </cell>
          <cell r="E258">
            <v>0.78</v>
          </cell>
        </row>
        <row r="259">
          <cell r="A259" t="str">
            <v>CO000065</v>
          </cell>
          <cell r="B259" t="str">
            <v>CO05150300/</v>
          </cell>
          <cell r="C259" t="str">
            <v>Movimentacao vertical ou horizontal de plataforma ou passarela.</v>
          </cell>
          <cell r="D259" t="str">
            <v>m2</v>
          </cell>
          <cell r="E259">
            <v>0.16</v>
          </cell>
        </row>
        <row r="260">
          <cell r="A260" t="str">
            <v>CO007101</v>
          </cell>
          <cell r="B260" t="str">
            <v>CO05200050/</v>
          </cell>
          <cell r="C260" t="str">
            <v>Montagem e desmontagem de elevador de obra de elementos tubulares para transporte vertical de concreto, pedra, areia e outros materiais e para elevadores com transporte vertical de materiais em cabine aberta constituidos de guincho de 10CV, cacamba automa</v>
          </cell>
          <cell r="D260" t="str">
            <v>un</v>
          </cell>
          <cell r="E260">
            <v>154.91</v>
          </cell>
        </row>
        <row r="261">
          <cell r="A261" t="str">
            <v>CO005389</v>
          </cell>
          <cell r="B261" t="str">
            <v>CO10050050/</v>
          </cell>
          <cell r="C261" t="str">
            <v>Montagem ou desmontagem de andaime tipo flutuante, com plataforma.</v>
          </cell>
          <cell r="D261" t="str">
            <v>m2</v>
          </cell>
          <cell r="E261">
            <v>32.25</v>
          </cell>
        </row>
        <row r="262">
          <cell r="A262" t="str">
            <v>DR002179</v>
          </cell>
          <cell r="B262" t="str">
            <v>DR05050050/</v>
          </cell>
          <cell r="C262" t="str">
            <v>Tampao de ferro fundido, tipo quadrado ate (25x25)cm, assentado com argamassa de cimento e areia no traco 1:4 em volume, exclusive o tampao.  Assentamento.</v>
          </cell>
          <cell r="D262" t="str">
            <v>un</v>
          </cell>
          <cell r="E262">
            <v>12.15</v>
          </cell>
        </row>
        <row r="263">
          <cell r="A263" t="str">
            <v>DR017753</v>
          </cell>
          <cell r="B263" t="str">
            <v>DR05050100/</v>
          </cell>
          <cell r="C263" t="str">
            <v>Tampao de ferro fundido, tipo quadrado de (50x50)cm ate (1x1)m, assentamento com argamassa de cimento e areia no traco 1:4 em volume, exclusive o tampao.</v>
          </cell>
          <cell r="D263" t="str">
            <v>un</v>
          </cell>
          <cell r="E263">
            <v>25.02</v>
          </cell>
        </row>
        <row r="264">
          <cell r="A264" t="str">
            <v>DR008801</v>
          </cell>
          <cell r="B264" t="str">
            <v>DR05050150/</v>
          </cell>
          <cell r="C264" t="str">
            <v>Tampao de ferro fundido completo, articulado, de 0,60m de diametro, padrao RIOLUZ, tipo leve, assentado com argamassa de cimento e areia no traco 1:4 em volume, exclusive o tampao.  Assentamento.</v>
          </cell>
          <cell r="D264" t="str">
            <v>un</v>
          </cell>
          <cell r="E264">
            <v>19.29</v>
          </cell>
        </row>
        <row r="265">
          <cell r="A265" t="str">
            <v>DR009501</v>
          </cell>
          <cell r="B265" t="str">
            <v>DR05050200/</v>
          </cell>
          <cell r="C265" t="str">
            <v>Tampao de ferro fundido, circular, de 0,60m de diametro, pesando 175Kg, assentado com argamassa de cimento e areia no traco 1:4 em volume, exclusive o tampao.  Assentamento.</v>
          </cell>
          <cell r="D265" t="str">
            <v>un</v>
          </cell>
          <cell r="E265">
            <v>24.12</v>
          </cell>
        </row>
        <row r="266">
          <cell r="A266" t="str">
            <v>DR017749</v>
          </cell>
          <cell r="B266" t="str">
            <v>DR05100050/</v>
          </cell>
          <cell r="C266" t="str">
            <v>Calhas meio-tubo circulares de concreto vibrado, diametro interno de 0,30m.  Fornecimento e assentamento.</v>
          </cell>
          <cell r="D266" t="str">
            <v>m</v>
          </cell>
          <cell r="E266">
            <v>16.93</v>
          </cell>
        </row>
        <row r="267">
          <cell r="A267" t="str">
            <v>DR017750</v>
          </cell>
          <cell r="B267" t="str">
            <v>DR05100100/</v>
          </cell>
          <cell r="C267" t="str">
            <v>Calhas meio-tubo circulares de concreto vibrado, diametro interno de 0,40m.  Fornecimento e assentamento.</v>
          </cell>
          <cell r="D267" t="str">
            <v>m</v>
          </cell>
          <cell r="E267">
            <v>24.73</v>
          </cell>
        </row>
        <row r="268">
          <cell r="A268" t="str">
            <v>DR017751</v>
          </cell>
          <cell r="B268" t="str">
            <v>DR05100150/</v>
          </cell>
          <cell r="C268" t="str">
            <v>Calhas meio-tubo circulares de concreto vibrado, diametro interno de 0,50m.  Fornecimento e assentamento.</v>
          </cell>
          <cell r="D268" t="str">
            <v>m</v>
          </cell>
          <cell r="E268">
            <v>35.6</v>
          </cell>
        </row>
        <row r="269">
          <cell r="A269" t="str">
            <v>DR017752</v>
          </cell>
          <cell r="B269" t="str">
            <v>DR05100200/</v>
          </cell>
          <cell r="C269" t="str">
            <v>Calhas meio-tubo circulares de concreto vibrado, diametro interno de 0,60m.  Fornecimento e assentamento.</v>
          </cell>
          <cell r="D269" t="str">
            <v>m</v>
          </cell>
          <cell r="E269">
            <v>53.55</v>
          </cell>
        </row>
        <row r="270">
          <cell r="A270" t="str">
            <v>DR000327</v>
          </cell>
          <cell r="B270" t="str">
            <v>DR05150050/</v>
          </cell>
          <cell r="C270" t="str">
            <v>Tubo de concreto simples, classe C-1, para coletor de aguas pluviais, de 0,30m de diametro, aterro e soca ate a altura da geratriz superior do tubo; inclusive fornecimento do material para rejuntamento com argamassa de cimento e areia no traco 1:4.  Forne</v>
          </cell>
          <cell r="D270" t="str">
            <v>m</v>
          </cell>
          <cell r="E270">
            <v>27.9</v>
          </cell>
        </row>
        <row r="271">
          <cell r="A271" t="str">
            <v>DR000328</v>
          </cell>
          <cell r="B271" t="str">
            <v>DR05150100/</v>
          </cell>
          <cell r="C271" t="str">
            <v>Tubo de concreto simples, classe C-1, para coletor de aguas pluviais, de 0,40m de diametro, aterro e soca ate a altura da geratriz superior do tubo; inclusive fornecimento do material para rejuntamento com argamassa de cimento e areia no traco 1:4.  Forne</v>
          </cell>
          <cell r="D271" t="str">
            <v>m</v>
          </cell>
          <cell r="E271">
            <v>37.869999999999997</v>
          </cell>
        </row>
        <row r="272">
          <cell r="A272" t="str">
            <v>DR000329</v>
          </cell>
          <cell r="B272" t="str">
            <v>DR05150150/</v>
          </cell>
          <cell r="C272" t="str">
            <v>Tubo de concreto simples, classe C-1, para coletor de aguas pluviais, de 0,50m de diametro, aterro e soca ate a altura da geratriz superior do tubo; inclusive fornecimento do material para rejuntamento com argamassa de cimento e areia no traco 1:4.  Forne</v>
          </cell>
          <cell r="D272" t="str">
            <v>m</v>
          </cell>
          <cell r="E272">
            <v>53.83</v>
          </cell>
        </row>
        <row r="273">
          <cell r="A273" t="str">
            <v>DR000330</v>
          </cell>
          <cell r="B273" t="str">
            <v>DR05150200/</v>
          </cell>
          <cell r="C273" t="str">
            <v>Tubo de concreto simples, classe C-1, para coletor de aguas pluviais, de 0,60m de diametro, aterro e soca ate a altura da geratriz superior do tubo; inclusive fornecimento do material para rejuntamento com argamassa de cimento e areia no traco 1:4.  Forne</v>
          </cell>
          <cell r="D273" t="str">
            <v>m</v>
          </cell>
          <cell r="E273">
            <v>72.73</v>
          </cell>
        </row>
        <row r="274">
          <cell r="A274" t="str">
            <v>DR000331</v>
          </cell>
          <cell r="B274" t="str">
            <v>DR05200050/</v>
          </cell>
          <cell r="C274" t="str">
            <v xml:space="preserve">Tubo de concreto armado, classe CA-1, para galerias de aguas pluviais, com diametro de 0,40m, aterro e soca ate a geratriz superior do tubo; inclusive fornecimento do material para rejuntamento com argamassa de cimento e areia no traco 1:4.  Fornecimento </v>
          </cell>
          <cell r="D274" t="str">
            <v>m</v>
          </cell>
          <cell r="E274">
            <v>42.34</v>
          </cell>
        </row>
        <row r="275">
          <cell r="A275" t="str">
            <v>DR000332</v>
          </cell>
          <cell r="B275" t="str">
            <v>DR05200100/</v>
          </cell>
          <cell r="C275" t="str">
            <v xml:space="preserve">Tubo de concreto armado, classe CA-1, para galerias de aguas pluviais, com diametro de 0,50m, aterro e soca ate a geratriz superior do tubo; inclusive fornecimento do material para rejuntamento com argamassa de cimento e areia no traco 1:4.  Fornecimento </v>
          </cell>
          <cell r="D275" t="str">
            <v>m</v>
          </cell>
          <cell r="E275">
            <v>64.31</v>
          </cell>
        </row>
        <row r="276">
          <cell r="A276" t="str">
            <v>DR000333</v>
          </cell>
          <cell r="B276" t="str">
            <v>DR05200150/</v>
          </cell>
          <cell r="C276" t="str">
            <v xml:space="preserve">Tubo de concreto armado, classe CA-1, para galerias de aguas pluviais, com diametro de 0,60m, aterro e soca ate a geratriz superior do tubo; inclusive fornecimento do material para rejuntamento com argamassa de cimento e areia no traco 1:4.  Fornecimento </v>
          </cell>
          <cell r="D276" t="str">
            <v>m</v>
          </cell>
          <cell r="E276">
            <v>73.510000000000005</v>
          </cell>
        </row>
        <row r="277">
          <cell r="A277" t="str">
            <v>DR000334</v>
          </cell>
          <cell r="B277" t="str">
            <v>DR05200200/</v>
          </cell>
          <cell r="C277" t="str">
            <v xml:space="preserve">Tubo de concreto armado, classe CA-1, para galerias de aguas pluviais, com diametro de 0,70m, aterro e soca ate a geratriz superior do tubo; inclusive fornecimento do material para rejuntamento com argamassa de cimento e areia no traco 1:4.  Fornecimento </v>
          </cell>
          <cell r="D277" t="str">
            <v>m</v>
          </cell>
          <cell r="E277">
            <v>97.63</v>
          </cell>
        </row>
        <row r="278">
          <cell r="A278" t="str">
            <v>DR000335</v>
          </cell>
          <cell r="B278" t="str">
            <v>DR05200250/</v>
          </cell>
          <cell r="C278" t="str">
            <v xml:space="preserve">Tubo de concreto armado, classe CA-1, para galerias de aguas pluviais, com diametro de 0,80m, aterro e soca ate a geratriz superior do tubo; inclusive fornecimento do material para rejuntamento com argamassa de cimento e areia no traco 1:4.  Fornecimento </v>
          </cell>
          <cell r="D278" t="str">
            <v>m</v>
          </cell>
          <cell r="E278">
            <v>109.9</v>
          </cell>
        </row>
        <row r="279">
          <cell r="A279" t="str">
            <v>DR000336</v>
          </cell>
          <cell r="B279" t="str">
            <v>DR05200300/</v>
          </cell>
          <cell r="C279" t="str">
            <v xml:space="preserve">Tubo de concreto armado, classe CA-1, para galerias de aguas pluviais, com diametro de 0,90m, aterro e soca ate a geratriz superior do tubo; inclusive fornecimento do material para rejuntamento com argamassa de cimento e areia no traco 1:4.  Fornecimento </v>
          </cell>
          <cell r="D279" t="str">
            <v>m</v>
          </cell>
          <cell r="E279">
            <v>136.74</v>
          </cell>
        </row>
        <row r="280">
          <cell r="A280" t="str">
            <v>DR007518</v>
          </cell>
          <cell r="B280" t="str">
            <v>DR05200350/</v>
          </cell>
          <cell r="C280" t="str">
            <v>Tubo de concreto armado, classe CA-1, para galerias de aguas pluviais, com diametro de 1m, aterro e soca ate a geratriz superior do tubo; inclusive fornecimento do material para rejuntamento com argamassa de cimento e areia no traco 1:4.  Fornecimento e a</v>
          </cell>
          <cell r="D280" t="str">
            <v>m</v>
          </cell>
          <cell r="E280">
            <v>149.03</v>
          </cell>
        </row>
        <row r="281">
          <cell r="A281" t="str">
            <v>DR007519</v>
          </cell>
          <cell r="B281" t="str">
            <v>DR05200400/</v>
          </cell>
          <cell r="C281" t="str">
            <v xml:space="preserve">Tubo de concreto armado, classe CA-1, para galerias de aguas pluviais, com diametro de 1,10m, aterro e soca ate a geratriz superior do tubo; inclusive fornecimento do material para rejuntamento com argamassa de cimento e areia no traco 1:4.  Fornecimento </v>
          </cell>
          <cell r="D281" t="str">
            <v>m</v>
          </cell>
          <cell r="E281">
            <v>180.55</v>
          </cell>
        </row>
        <row r="282">
          <cell r="A282" t="str">
            <v>DR007520</v>
          </cell>
          <cell r="B282" t="str">
            <v>DR05200450/</v>
          </cell>
          <cell r="C282" t="str">
            <v xml:space="preserve">Tubo de concreto armado, classe CA-1, para galerias de aguas pluviais, com diametro de 1,20m, aterro e soca ate a geratriz superior do tubo; inclusive fornecimento do material para rejuntamento com argamassa de cimento e areia no traco 1:4.  Fornecimento </v>
          </cell>
          <cell r="D282" t="str">
            <v>m</v>
          </cell>
          <cell r="E282">
            <v>257.8</v>
          </cell>
        </row>
        <row r="283">
          <cell r="A283" t="str">
            <v>DR007521</v>
          </cell>
          <cell r="B283" t="str">
            <v>DR05200500/</v>
          </cell>
          <cell r="C283" t="str">
            <v xml:space="preserve">Tubo de concreto armado, classe CA-1, para galerias de aguas pluviais, com diametro de 1,50m, aterro e soca ate a geratriz superior do tubo; inclusive fornecimento do material para rejuntamento com argamassa de cimento e areia no traco 1:4.  Fornecimento </v>
          </cell>
          <cell r="D283" t="str">
            <v>m</v>
          </cell>
          <cell r="E283">
            <v>386.41</v>
          </cell>
        </row>
        <row r="284">
          <cell r="A284" t="str">
            <v>DR005814</v>
          </cell>
          <cell r="B284" t="str">
            <v>DR05200550/</v>
          </cell>
          <cell r="C284" t="str">
            <v>Tubo de concreto armado, classe CA-1, para galerias de aguas pluviais, com diametro de 2m, aterro e soca ate a geratriz superior do tubo; inclusive fornecimento do material para rejuntamento com argamassa de cimento e areia no traco 1:4.  Fornecimento e a</v>
          </cell>
          <cell r="D284" t="str">
            <v>m</v>
          </cell>
          <cell r="E284">
            <v>753.91</v>
          </cell>
        </row>
        <row r="285">
          <cell r="A285" t="str">
            <v>DR000341</v>
          </cell>
          <cell r="B285" t="str">
            <v>DR05250050/</v>
          </cell>
          <cell r="C285" t="str">
            <v xml:space="preserve">Tubo de concreto armado, classe CA-2, para galerias de aguas pluviais, com diametro de 0,40m, aterro e soca ate a geratriz superior do tubo; inclusive fornecimento do material para rejuntamento com argamassa de cimento e areia no traco 1:4.  Fornecimento </v>
          </cell>
          <cell r="D285" t="str">
            <v>m</v>
          </cell>
          <cell r="E285">
            <v>52.2</v>
          </cell>
        </row>
        <row r="286">
          <cell r="A286" t="str">
            <v>DR000342</v>
          </cell>
          <cell r="B286" t="str">
            <v>DR05250100/</v>
          </cell>
          <cell r="C286" t="str">
            <v xml:space="preserve">Tubo de concreto armado, classe CA-2, para galerias de aguas pluviais, com diametro de 0,50m, aterro e soca ate a geratriz superior do tubo; inclusive fornecimento do material para rejuntamento com argamassa de cimento e areia no traco 1:4.  Fornecimento </v>
          </cell>
          <cell r="D286" t="str">
            <v>m</v>
          </cell>
          <cell r="E286">
            <v>84.53</v>
          </cell>
        </row>
        <row r="287">
          <cell r="A287" t="str">
            <v>DR000343</v>
          </cell>
          <cell r="B287" t="str">
            <v>DR05250150/</v>
          </cell>
          <cell r="C287" t="str">
            <v xml:space="preserve">Tubo de concreto armado, classe CA-2, para galerias de aguas pluviais, com diametro de 0,60m, aterro e soca ate a geratriz superior do tubo; inclusive fornecimento do material para rejuntamento com argamassa de cimento e areia no traco 1:4.  Fornecimento </v>
          </cell>
          <cell r="D287" t="str">
            <v>m</v>
          </cell>
          <cell r="E287">
            <v>92.47</v>
          </cell>
        </row>
        <row r="288">
          <cell r="A288" t="str">
            <v>DR007522</v>
          </cell>
          <cell r="B288" t="str">
            <v>DR05250200/</v>
          </cell>
          <cell r="C288" t="str">
            <v>Tubo de concreto armado, classe CA-2, para galerias de aguas pluviais, com diametro de 1m, aterro e soca ate a geratriz superior do tubo; inclusive fornecimento do material para rejuntamento com argamassa de cimento e areia no traco 1:4.  Fornecimento e a</v>
          </cell>
          <cell r="D288" t="str">
            <v>m</v>
          </cell>
          <cell r="E288">
            <v>184.53</v>
          </cell>
        </row>
        <row r="289">
          <cell r="A289" t="str">
            <v>DR004186</v>
          </cell>
          <cell r="B289" t="str">
            <v>DR05300050/</v>
          </cell>
          <cell r="C289" t="str">
            <v xml:space="preserve">Manilha ceramica vidrada, conforme especificacoes da CEDAE, para esgoto sanitario, aterro e soca ate a altura da geratriz superior do tubo, com diametro 0,10m, inclusive fornecimento do material para rejuntamento com argamassa de cimento e areia no traco </v>
          </cell>
          <cell r="D289" t="str">
            <v>m</v>
          </cell>
          <cell r="E289">
            <v>9.8800000000000008</v>
          </cell>
        </row>
        <row r="290">
          <cell r="A290" t="str">
            <v>DR000345</v>
          </cell>
          <cell r="B290" t="str">
            <v>DR05300100/</v>
          </cell>
          <cell r="C290" t="str">
            <v xml:space="preserve">Manilha ceramica vidrada, conforme especificacoes da CEDAE, para esgoto sanitario, aterro e soca ate a altura da geratriz superior do tubo, com diametro 0,15m, inclusive fornecimento do material para rejuntamento com argamassa de cimento e areia no traco </v>
          </cell>
          <cell r="D290" t="str">
            <v>m</v>
          </cell>
          <cell r="E290">
            <v>15.74</v>
          </cell>
        </row>
        <row r="291">
          <cell r="A291" t="str">
            <v>DR000346</v>
          </cell>
          <cell r="B291" t="str">
            <v>DR05300150/</v>
          </cell>
          <cell r="C291" t="str">
            <v xml:space="preserve">Manilha ceramica vidrada, conforme especificacoes da CEDAE, para esgoto sanitario, aterro e soca ate a altura da geratriz superior do tubo, com diametro 0,20m, inclusive fornecimento do material para rejuntamento com argamassa de cimento e areia no traco </v>
          </cell>
          <cell r="D291" t="str">
            <v>m</v>
          </cell>
          <cell r="E291">
            <v>21.92</v>
          </cell>
        </row>
        <row r="292">
          <cell r="A292" t="str">
            <v>DR004407</v>
          </cell>
          <cell r="B292" t="str">
            <v>DR05300200/</v>
          </cell>
          <cell r="C292" t="str">
            <v xml:space="preserve">Manilha ceramica vidrada, conforme especificacoes da CEDAE, para esgoto sanitario, aterro e soca ate a altura da geratriz superior do tubo, com diametro 0,25m, inclusive fornecimento do material para rejuntamento com argamassa de cimento e areia no traco </v>
          </cell>
          <cell r="D292" t="str">
            <v>m</v>
          </cell>
          <cell r="E292">
            <v>35.17</v>
          </cell>
        </row>
        <row r="293">
          <cell r="A293" t="str">
            <v>DR004408</v>
          </cell>
          <cell r="B293" t="str">
            <v>DR05300250/</v>
          </cell>
          <cell r="C293" t="str">
            <v xml:space="preserve">Manilha ceramica vidrada, conforme especificacoes da CEDAE, para esgoto sanitario, aterro e soca ate a altura da geratriz superior do tubo, com diametro 0,30m, inclusive fornecimento do material para rejuntamento com argamassa de cimento e areia no traco </v>
          </cell>
          <cell r="D293" t="str">
            <v>m</v>
          </cell>
          <cell r="E293">
            <v>58.38</v>
          </cell>
        </row>
        <row r="294">
          <cell r="A294" t="str">
            <v>DR000348</v>
          </cell>
          <cell r="B294" t="str">
            <v>DR05350050/</v>
          </cell>
          <cell r="C294" t="str">
            <v>Curva ceramica de 45o ou 90o de ceramica, vibrada internamente, para esgoto, com diametro de 0,15m, inclusive fornecimento do material para rejuntamento com argamassa de cimento e areia no traco 1:4.  Fornecimento e assentamento.</v>
          </cell>
          <cell r="D294" t="str">
            <v>un</v>
          </cell>
          <cell r="E294">
            <v>11.84</v>
          </cell>
        </row>
        <row r="295">
          <cell r="A295" t="str">
            <v>DR000347</v>
          </cell>
          <cell r="B295" t="str">
            <v>DR05350100/</v>
          </cell>
          <cell r="C295" t="str">
            <v>Juncao de 45o ou 90o de ceramica, vibrada internamente, para esgoto, com diametro de 0,15m, inclusive fornecimento do material para rejuntamento com argamassa de cimento e areia no traco 1:4.  Fornecimento e assentamento.</v>
          </cell>
          <cell r="D295" t="str">
            <v>un</v>
          </cell>
          <cell r="E295">
            <v>19.57</v>
          </cell>
        </row>
        <row r="296">
          <cell r="A296" t="str">
            <v>DR004185</v>
          </cell>
          <cell r="B296" t="str">
            <v>DR05350150/</v>
          </cell>
          <cell r="C296" t="str">
            <v>Juncao de 45o ou 90o, vibrada internamente, para esgoto, com diametro de 0,20m, inclusive fornecimento do material para rejuntamento com argamassa de cimento e areia no traco 1:4. Fornecimento e assentamento.</v>
          </cell>
          <cell r="D296" t="str">
            <v>un</v>
          </cell>
          <cell r="E296">
            <v>26.89</v>
          </cell>
        </row>
        <row r="297">
          <cell r="A297" t="str">
            <v>DR010326</v>
          </cell>
          <cell r="B297" t="str">
            <v>DR05400050/</v>
          </cell>
          <cell r="C297" t="str">
            <v xml:space="preserve">Tubo de PVC rigido (NBR-7362), Vinilfort, para coletor de esgoto sanitario, com diametro nominal de 100mm, compreendendo carga e descarga, colocacao na vala, montagem e reaterro ate a geratriz superior do tubo, inclusive anel de borracha.  Fornecimento e </v>
          </cell>
          <cell r="D297" t="str">
            <v>m</v>
          </cell>
          <cell r="E297">
            <v>9.6999999999999993</v>
          </cell>
        </row>
        <row r="298">
          <cell r="A298" t="str">
            <v>DR010325</v>
          </cell>
          <cell r="B298" t="str">
            <v>DR05400100/</v>
          </cell>
          <cell r="C298" t="str">
            <v xml:space="preserve">Tubo de PVC rigido (NBR-7362), Vinilfort, para coletor de esgoto sanitario, com diametro nominal de 150mm, compreendendo carga e descarga, colocacao na vala, montagem e reaterro ate a geratriz superior do tubo, inclusive anel de borracha.  Fornecimento e </v>
          </cell>
          <cell r="D298" t="str">
            <v>m</v>
          </cell>
          <cell r="E298">
            <v>22.24</v>
          </cell>
        </row>
        <row r="299">
          <cell r="A299" t="str">
            <v>DR010322</v>
          </cell>
          <cell r="B299" t="str">
            <v>DR05400150/</v>
          </cell>
          <cell r="C299" t="str">
            <v xml:space="preserve">Tubo de PVC rigido (NBR-7362), Vinilfort, para coletor de esgoto sanitario, com diametro nominal de 200mm, compreendendo carga e descarga, colocacao na vala, montagem e reaterro ate a geratriz superior do tubo, inclusive anel de borracha.  Fornecimento e </v>
          </cell>
          <cell r="D299" t="str">
            <v>m</v>
          </cell>
          <cell r="E299">
            <v>31.38</v>
          </cell>
        </row>
        <row r="300">
          <cell r="A300" t="str">
            <v>DR010323</v>
          </cell>
          <cell r="B300" t="str">
            <v>DR05400200/</v>
          </cell>
          <cell r="C300" t="str">
            <v xml:space="preserve">Tubo de PVC rigido (NBR-7362), Vinilfort, para coletor de esgoto sanitario, com diametro nominal de 250mm, compreendendo carga e descarga, colocacao na vala, montagem e reaterro ate a geratriz superior do tubo, inclusive anel de borracha.  Fornecimento e </v>
          </cell>
          <cell r="D300" t="str">
            <v>m</v>
          </cell>
          <cell r="E300">
            <v>57.53</v>
          </cell>
        </row>
        <row r="301">
          <cell r="A301" t="str">
            <v>DR005433</v>
          </cell>
          <cell r="B301" t="str">
            <v>DR10100053A</v>
          </cell>
          <cell r="C301" t="str">
            <v>Tubo de queda de ferro fundido, diametro de 75mm, para drenagem de passarelas e viadutos.  Fornecimento e assentamento.</v>
          </cell>
          <cell r="D301" t="str">
            <v>m</v>
          </cell>
          <cell r="E301">
            <v>106.11</v>
          </cell>
        </row>
        <row r="302">
          <cell r="A302" t="str">
            <v>DR004080</v>
          </cell>
          <cell r="B302" t="str">
            <v>DR10150050/</v>
          </cell>
          <cell r="C302" t="str">
            <v>Cap de ferro fundido ductil, pintado interna e externamente com tinta betuminosa, com uma bolsa, inclusive fornecimento do material para junta (anel de borracha), com diametro de 75mm.  Fornecimento e assentamento.</v>
          </cell>
          <cell r="D302" t="str">
            <v>un</v>
          </cell>
          <cell r="E302">
            <v>52.9</v>
          </cell>
        </row>
        <row r="303">
          <cell r="A303" t="str">
            <v>DR004081</v>
          </cell>
          <cell r="B303" t="str">
            <v>DR10150053/</v>
          </cell>
          <cell r="C303" t="str">
            <v>Cap de ferro fundido ductil, pintado interna e externamente com tinta betuminosa, com uma bolsa, inclusive fornecimento do material para junta (anel de borracha), com diametro de 100mm.  Fornecimento e assentamento.</v>
          </cell>
          <cell r="D303" t="str">
            <v>un</v>
          </cell>
          <cell r="E303">
            <v>65.89</v>
          </cell>
        </row>
        <row r="304">
          <cell r="A304" t="str">
            <v>DR004094</v>
          </cell>
          <cell r="B304" t="str">
            <v>DR10150056/</v>
          </cell>
          <cell r="C304" t="str">
            <v>Cap de ferro fundido ductil, pintado interna e externamente com tinta betuminosa, com uma bolsa, inclusive fornecimento do material para junta (anel de borracha), com diametro de 150mm.  Fornecimento e assentamento.</v>
          </cell>
          <cell r="D304" t="str">
            <v>un</v>
          </cell>
          <cell r="E304">
            <v>100.94</v>
          </cell>
        </row>
        <row r="305">
          <cell r="A305" t="str">
            <v>DR004258</v>
          </cell>
          <cell r="B305" t="str">
            <v>DR10150100/</v>
          </cell>
          <cell r="C305" t="str">
            <v>Crivo de ferro fundido ductil, pintado interna e externamente com tinta betuminosa, com 1 flange, com diametro de 75mm.  Fornecimento e assentamento.</v>
          </cell>
          <cell r="D305" t="str">
            <v>un</v>
          </cell>
          <cell r="E305" t="e">
            <v>#N/A</v>
          </cell>
        </row>
        <row r="306">
          <cell r="A306" t="str">
            <v>DR004259</v>
          </cell>
          <cell r="B306" t="str">
            <v>DR10150103/</v>
          </cell>
          <cell r="C306" t="str">
            <v>Crivo de ferro fundido ductil, pintado interna e externamente com tinta betuminosa, com 1 flange, com diametro de 100mm.  Fornecimento e assentamento.</v>
          </cell>
          <cell r="D306" t="str">
            <v>un</v>
          </cell>
          <cell r="E306" t="e">
            <v>#N/A</v>
          </cell>
        </row>
        <row r="307">
          <cell r="A307" t="str">
            <v>DR004260</v>
          </cell>
          <cell r="B307" t="str">
            <v>DR10150106/</v>
          </cell>
          <cell r="C307" t="str">
            <v>Crivo de ferro fundido ductil, pintado interna e externamente com tinta betuminosa, com 1 flange, com diametro de 150mm.  Fornecimento e assentamento.</v>
          </cell>
          <cell r="D307" t="str">
            <v>un</v>
          </cell>
          <cell r="E307" t="e">
            <v>#N/A</v>
          </cell>
        </row>
        <row r="308">
          <cell r="A308" t="str">
            <v>DR004280</v>
          </cell>
          <cell r="B308" t="str">
            <v>DR10150150/</v>
          </cell>
          <cell r="C308" t="str">
            <v>Cruzeta de ferro fundido ductil, pintado interna e externamente com tinta betuminosa, com 4 bolsas, inclusive fornecimento do material para junta (anel de borracha), com diametro de (50x50)mm.  Fornecimento e assentamento.</v>
          </cell>
          <cell r="D308" t="str">
            <v>un</v>
          </cell>
          <cell r="E308" t="e">
            <v>#N/A</v>
          </cell>
        </row>
        <row r="309">
          <cell r="A309" t="str">
            <v>DR004105</v>
          </cell>
          <cell r="B309" t="str">
            <v>DR10150200/</v>
          </cell>
          <cell r="C309" t="str">
            <v>Curva de 90o de ferro fundido ductil, pintada interna e externamente com tinta betuminosa, com 2 flanges, inclusive  fornecimento do material para junta (arruela de borracha, parafusos com porca), com diametro de 50mm.  Fornecimento e assentamento.</v>
          </cell>
          <cell r="D309" t="str">
            <v>un</v>
          </cell>
          <cell r="E309">
            <v>97.4</v>
          </cell>
        </row>
        <row r="310">
          <cell r="A310" t="str">
            <v>DR004106</v>
          </cell>
          <cell r="B310" t="str">
            <v>DR10150203/</v>
          </cell>
          <cell r="C310" t="str">
            <v>Curva de 90o de ferro fundido ductil, pintada interna e externamente com tinta betuminosa, com 2 flanges, inclusive fornecimento do material para junta (arruela de borracha, parafusos com porca), com diametro de 75mm.  Fornecimento e assentamento.</v>
          </cell>
          <cell r="D310" t="str">
            <v>un</v>
          </cell>
          <cell r="E310">
            <v>172.76</v>
          </cell>
        </row>
        <row r="311">
          <cell r="A311" t="str">
            <v>DR004107</v>
          </cell>
          <cell r="B311" t="str">
            <v>DR10150206/</v>
          </cell>
          <cell r="C311" t="str">
            <v>Curva de 90o de ferro fundido ductil, pintada interna e externamente com tinta betuminosa, com 2 flanges, inclusive  fornecimento do material para junta (arruela de borracha, parafusos com porca), com diametro de 100mm.  Fornecimento e assentamento.</v>
          </cell>
          <cell r="D311" t="str">
            <v>un</v>
          </cell>
          <cell r="E311">
            <v>194.52</v>
          </cell>
        </row>
        <row r="312">
          <cell r="A312" t="str">
            <v>DR004108</v>
          </cell>
          <cell r="B312" t="str">
            <v>DR10150209/</v>
          </cell>
          <cell r="C312" t="str">
            <v>Curva de 90o de ferro fundido ductil, pintada interna e externamente com tinta betuminosa, com 2 flanges, inclusive fornecimento do material para junta (arruela de borracha, parafusos com porca), com diametro de 150mm.  Fornecimento e assentamento.</v>
          </cell>
          <cell r="D312" t="str">
            <v>un</v>
          </cell>
          <cell r="E312">
            <v>355.46</v>
          </cell>
        </row>
        <row r="313">
          <cell r="A313" t="str">
            <v>DR004112</v>
          </cell>
          <cell r="B313" t="str">
            <v>DR10150212/</v>
          </cell>
          <cell r="C313" t="str">
            <v>Curva de 90o de ferro fundido ductil, pintada interna e externamente com tinta betuminosa, com 2 flanges, inclusive fornecimento do material para junta (arruela de borracha, parafusos com porca), com diametro de 200mm.  Fornecimento e assentamento.</v>
          </cell>
          <cell r="D313" t="str">
            <v>un</v>
          </cell>
          <cell r="E313">
            <v>502.59</v>
          </cell>
        </row>
        <row r="314">
          <cell r="A314" t="str">
            <v>DR004113</v>
          </cell>
          <cell r="B314" t="str">
            <v>DR10150215/</v>
          </cell>
          <cell r="C314" t="str">
            <v>Curva de 90o de ferro fundido ductil, pintada interna e externamente com tinta betuminosa, com 2 flanges, inclusive fornecimento do material para junta (arruela de borracha, parafusos com porca), com diametro de 250mm.  Fornecimento e assentamento.</v>
          </cell>
          <cell r="D314" t="str">
            <v>un</v>
          </cell>
          <cell r="E314">
            <v>835.76</v>
          </cell>
        </row>
        <row r="315">
          <cell r="A315" t="str">
            <v>DR004115</v>
          </cell>
          <cell r="B315" t="str">
            <v>DR10150250/</v>
          </cell>
          <cell r="C315" t="str">
            <v>Curva de 45o de ferro fundido ductil, pintada interna e externamente com tinta betuminosa, com 2 flanges, inclusive fornecimento do material para junta (arruela de borracha, parafusos com porca), com diametro de 50mm.  Fornecimento e assentamento.</v>
          </cell>
          <cell r="D315" t="str">
            <v>un</v>
          </cell>
          <cell r="E315" t="e">
            <v>#N/A</v>
          </cell>
        </row>
        <row r="316">
          <cell r="A316" t="str">
            <v>DR004116</v>
          </cell>
          <cell r="B316" t="str">
            <v>DR10150253/</v>
          </cell>
          <cell r="C316" t="str">
            <v>Curva de 45o de ferro fundido ductil, pintada interna e externamente com tinta betuminosa, com 2 flanges, inclusive fornecimento do material para junta (arruela de borracha, parafusos com porca), com diametro de 75mm.  Fornecimento e assentamento.</v>
          </cell>
          <cell r="D316" t="str">
            <v>un</v>
          </cell>
          <cell r="E316">
            <v>186.4</v>
          </cell>
        </row>
        <row r="317">
          <cell r="A317" t="str">
            <v>DR004117</v>
          </cell>
          <cell r="B317" t="str">
            <v>DR10150256/</v>
          </cell>
          <cell r="C317" t="str">
            <v>Curva de 45o de ferro fundido ductil, pintada interna e externamente com tinta betuminosa, com 2 flanges, inclusive fornecimento do material para junta (arruela de borracha, parafusos com porca), com diametro de 100mm.  Fornecimento e assentamento.</v>
          </cell>
          <cell r="D317" t="str">
            <v>un</v>
          </cell>
          <cell r="E317">
            <v>187.81</v>
          </cell>
        </row>
        <row r="318">
          <cell r="A318" t="str">
            <v>DR004118</v>
          </cell>
          <cell r="B318" t="str">
            <v>DR10150259/</v>
          </cell>
          <cell r="C318" t="str">
            <v>Curva de 45o de ferro fundido ductil, pintada interna e externamente com tinta betuminosa, com 2 flanges, inclusive fornecimento do material para junta (arruela de borracha, parafusos com porca), com diametro de 150mm.  Fornecimento e assentamento.</v>
          </cell>
          <cell r="D318" t="str">
            <v>un</v>
          </cell>
          <cell r="E318">
            <v>336.23</v>
          </cell>
        </row>
        <row r="319">
          <cell r="A319" t="str">
            <v>DR004119</v>
          </cell>
          <cell r="B319" t="str">
            <v>DR10150262/</v>
          </cell>
          <cell r="C319" t="str">
            <v>Curva de 45o de ferro fundido ductil, pintada interna e externamente com tinta betuminosa, com 2 flanges, inclusive fornecimento do material para junta (arruela de borracha, parafusos com porca), com diametro de 200mm.  Fornecimento e assentamento.</v>
          </cell>
          <cell r="D319" t="str">
            <v>un</v>
          </cell>
          <cell r="E319">
            <v>439.67</v>
          </cell>
        </row>
        <row r="320">
          <cell r="A320" t="str">
            <v>DR004120</v>
          </cell>
          <cell r="B320" t="str">
            <v>DR10150265/</v>
          </cell>
          <cell r="C320" t="str">
            <v>Curva de 45o de ferro fundido ductil, pintada interna e externamente com tinta betuminosa, com 2 flanges, inclusive fornecimento do material para junta (arruela de borracha, parafusos com porca), com diametro de 250mm.  Fornecimento e assentamento.</v>
          </cell>
          <cell r="D320" t="str">
            <v>un</v>
          </cell>
          <cell r="E320">
            <v>990.5</v>
          </cell>
        </row>
        <row r="321">
          <cell r="A321" t="str">
            <v>DR004121</v>
          </cell>
          <cell r="B321" t="str">
            <v>DR10150268/</v>
          </cell>
          <cell r="C321" t="str">
            <v>Curva de 45o de ferro fundido ductil, pintada interna e externamente com tinta betuminosa, com 2 flanges, inclusive fornecimento do material para junta (arruela de borracha, parafusos com porca), com diametro de 300mm.  Fornecimento e assentamento.</v>
          </cell>
          <cell r="D321" t="str">
            <v>un</v>
          </cell>
          <cell r="E321">
            <v>1436.24</v>
          </cell>
        </row>
        <row r="322">
          <cell r="A322" t="str">
            <v>DR004098</v>
          </cell>
          <cell r="B322" t="str">
            <v>DR10150300/</v>
          </cell>
          <cell r="C322" t="str">
            <v>Extremidade de ferro fundido ductil, pintado internamente e externamente com tinta betuminosa, com 1 flange e 1 bolsa, inclusive fornecimento do material para junta (arruela, parafusos, anel de borracha), com diametro de 50mm.  Fornecimento e assentamento</v>
          </cell>
          <cell r="D322" t="str">
            <v>un</v>
          </cell>
          <cell r="E322" t="e">
            <v>#N/A</v>
          </cell>
        </row>
        <row r="323">
          <cell r="A323" t="str">
            <v>DR004099</v>
          </cell>
          <cell r="B323" t="str">
            <v>DR10150303/</v>
          </cell>
          <cell r="C323" t="str">
            <v>Extremidade de ferro fundido ductil, pintado internamente e externamente com tinta betuminosa, com 1 flange e 1 bolsa, inclusive fornecimento do material para junta (arruela, parafusos, anel de borracha), com diametro de 75mm.  Fornecimento e assentamento</v>
          </cell>
          <cell r="D323" t="str">
            <v>un</v>
          </cell>
          <cell r="E323">
            <v>135.86000000000001</v>
          </cell>
        </row>
        <row r="324">
          <cell r="A324" t="str">
            <v>DR004100</v>
          </cell>
          <cell r="B324" t="str">
            <v>DR10150306/</v>
          </cell>
          <cell r="C324" t="str">
            <v>Extremidade de ferro fundido ductil, pintado internamente e externamente com tinta betuminosa, com 1 flange e 1 bolsa, inclusive fornecimento do material para junta (arruela, parafusos, anel de borracha), com diametro de 100mm.  Fornecimento e assentament</v>
          </cell>
          <cell r="D324" t="str">
            <v>un</v>
          </cell>
          <cell r="E324">
            <v>152.6</v>
          </cell>
        </row>
        <row r="325">
          <cell r="A325" t="str">
            <v>DR004101</v>
          </cell>
          <cell r="B325" t="str">
            <v>DR10150309/</v>
          </cell>
          <cell r="C325" t="str">
            <v>Extremidade de ferro fundido ductil, pintado internamente e externamente com tinta betuminosa, com 1 flange e 1 bolsa, inclusive fornecimento do material para junta (arruela, parafusos, anel de borracha), com diametro de 150mm.  Fornecimento e assentament</v>
          </cell>
          <cell r="D325" t="str">
            <v>un</v>
          </cell>
          <cell r="E325">
            <v>234.04</v>
          </cell>
        </row>
        <row r="326">
          <cell r="A326" t="str">
            <v>DR004102</v>
          </cell>
          <cell r="B326" t="str">
            <v>DR10150312/</v>
          </cell>
          <cell r="C326" t="str">
            <v>Extremidade de ferro fundido ductil, pintado internamente e externamente com tinta betuminosa, com 1 flange e 1bolsa, inclusive fornecimento do material para junta (arruela, parafusos, anel de borracha), com diametro de 200mm.  Fornecimento e assentamento</v>
          </cell>
          <cell r="D326" t="str">
            <v>un</v>
          </cell>
          <cell r="E326">
            <v>331.84</v>
          </cell>
        </row>
        <row r="327">
          <cell r="A327" t="str">
            <v>DR004103</v>
          </cell>
          <cell r="B327" t="str">
            <v>DR10150315/</v>
          </cell>
          <cell r="C327" t="str">
            <v>Extremidade de ferro fundido ductil, pintado internamente e externamente com tinta betuminosa, com 1 flange e 1 bolsa, inclusive fornecimento do material para junta (arruela, parafusos, anel de borracha), com diametro de 250mm.  Fornecimento e assentament</v>
          </cell>
          <cell r="D327" t="str">
            <v>un</v>
          </cell>
          <cell r="E327">
            <v>420.21</v>
          </cell>
        </row>
        <row r="328">
          <cell r="A328" t="str">
            <v>DR004104</v>
          </cell>
          <cell r="B328" t="str">
            <v>DR10150318/</v>
          </cell>
          <cell r="C328" t="str">
            <v>Extremidade de ferro fundido ductil, pintado internamente e externamente com tinta betuminosa, com 1 flange e 1 bolsa, inclusive fornecimento do material para junta (arruela, parafusos, anel de borracha), com diametro de 300mm.  Fornecimento e assentament</v>
          </cell>
          <cell r="D328" t="str">
            <v>un</v>
          </cell>
          <cell r="E328">
            <v>575.38</v>
          </cell>
        </row>
        <row r="329">
          <cell r="A329" t="str">
            <v>DR004222</v>
          </cell>
          <cell r="B329" t="str">
            <v>DR10150350/</v>
          </cell>
          <cell r="C329" t="str">
            <v>Extremidade de ferro fundido ductil, pintado internamente e externamente com tinta betuminosa, com 1 flange e 1ponta, inclusive fornecimento do material para junta (arruela de borracha, parafusos com porca), com diametro de 50mm.  Fornecimento e assentame</v>
          </cell>
          <cell r="D329" t="str">
            <v>un</v>
          </cell>
          <cell r="E329">
            <v>77.12</v>
          </cell>
        </row>
        <row r="330">
          <cell r="A330" t="str">
            <v>DR004223</v>
          </cell>
          <cell r="B330" t="str">
            <v>DR10150353/</v>
          </cell>
          <cell r="C330" t="str">
            <v>Extremidade de ferro fundido ductil, pintado internamente e externamente com tinta betuminosa, com 1 flange e 1ponta, inclusive fornecimento do material para junta (arruela de borracha, parafusos com porca), com diametro de 75mm.  Fornecimento e assentame</v>
          </cell>
          <cell r="D330" t="str">
            <v>un</v>
          </cell>
          <cell r="E330">
            <v>109.11</v>
          </cell>
        </row>
        <row r="331">
          <cell r="A331" t="str">
            <v>DR004224</v>
          </cell>
          <cell r="B331" t="str">
            <v>DR10150356/</v>
          </cell>
          <cell r="C331" t="str">
            <v>Extremidade de ferro fundido ductil, pintado internamente e externamente com tinta betuminosa, com 1 flange e 1ponta, inclusive fornecimento do material para junta (arruela de borracha, parafusos com porca), com diametro de 100mm.  Fornecimento e assentam</v>
          </cell>
          <cell r="D331" t="str">
            <v>un</v>
          </cell>
          <cell r="E331">
            <v>128.13</v>
          </cell>
        </row>
        <row r="332">
          <cell r="A332" t="str">
            <v>DR004225</v>
          </cell>
          <cell r="B332" t="str">
            <v>DR10150359/</v>
          </cell>
          <cell r="C332" t="str">
            <v>Extremidade de ferro fundido ductil, pintado internamente e externamente com tinta betuminosa, com 1 flange e 1ponta, inclusive fornecimento do material para junta (arruela de borracha, parafusos com porca), com diametro de 150mm.  Fornecimento e assentam</v>
          </cell>
          <cell r="D332" t="str">
            <v>un</v>
          </cell>
          <cell r="E332">
            <v>401.89</v>
          </cell>
        </row>
        <row r="333">
          <cell r="A333" t="str">
            <v>DR004226</v>
          </cell>
          <cell r="B333" t="str">
            <v>DR10150362/</v>
          </cell>
          <cell r="C333" t="str">
            <v>Extremidade de ferro fundido ductil, pintado internamente e externamente com tinta betuminosa, com 1 flange e 1ponta, inclusive fornecimento do material para junta (arruela de borracha, parafusos com porca), com diametro de 200mm.  Fornecimento e assentam</v>
          </cell>
          <cell r="D333" t="str">
            <v>un</v>
          </cell>
          <cell r="E333">
            <v>727.88</v>
          </cell>
        </row>
        <row r="334">
          <cell r="A334" t="str">
            <v>DR004227</v>
          </cell>
          <cell r="B334" t="str">
            <v>DR10150365/</v>
          </cell>
          <cell r="C334" t="str">
            <v>Extremidade de ferro fundido ductil, pintado internamente e externamente com tinta betuminosa, com 1 flange e 1ponta, inclusive fornecimento do material para junta (arruela de borracha, parafusos com porca), com diametro de 250mm.  Fornecimento e assentam</v>
          </cell>
          <cell r="D334" t="str">
            <v>un</v>
          </cell>
          <cell r="E334">
            <v>857.61</v>
          </cell>
        </row>
        <row r="335">
          <cell r="A335" t="str">
            <v>DR004228</v>
          </cell>
          <cell r="B335" t="str">
            <v>DR10150368/</v>
          </cell>
          <cell r="C335" t="str">
            <v>Extremidade de ferro fundido ductil, pintado internamente e externamente com tinta betuminosa, com 1 flange e 1ponta, inclusive fornecimento do material para junta (arruela de borracha, parafusos com porca), com diametro de 300mm.  Fornecimento e assentam</v>
          </cell>
          <cell r="D335" t="str">
            <v>un</v>
          </cell>
          <cell r="E335">
            <v>981.71</v>
          </cell>
        </row>
        <row r="336">
          <cell r="A336" t="str">
            <v>DR004231</v>
          </cell>
          <cell r="B336" t="str">
            <v>DR10150400/</v>
          </cell>
          <cell r="C336" t="str">
            <v>Extremidade com aba de vedacao de ferro fundido ductil, pintada internamente e externamente com tinta betuminosa, com 1 flange e 1 ponta, inclusive fornecimento do material para junta (arruela de borracha, parafusos com porca), com diametro de 100mm.  For</v>
          </cell>
          <cell r="D336" t="str">
            <v>un</v>
          </cell>
          <cell r="E336">
            <v>273.29000000000002</v>
          </cell>
        </row>
        <row r="337">
          <cell r="A337" t="str">
            <v>DR004232</v>
          </cell>
          <cell r="B337" t="str">
            <v>DR10150403/</v>
          </cell>
          <cell r="C337" t="str">
            <v>Extremidade com aba de vedacao de ferro fundido ductil, pintada internamente e externamente com tinta betuminosa, com 1 flange e 1 ponta, inclusive fornecimento do material para junta (arruela de borracha, parafusos com porca), com diametro de 150mm.  For</v>
          </cell>
          <cell r="D337" t="str">
            <v>un</v>
          </cell>
          <cell r="E337">
            <v>401.89</v>
          </cell>
        </row>
        <row r="338">
          <cell r="A338" t="str">
            <v>DR004233</v>
          </cell>
          <cell r="B338" t="str">
            <v>DR10150406/</v>
          </cell>
          <cell r="C338" t="str">
            <v>Extremidade com aba de vedacao de ferro fundido ductil, pintada internamente e externamente com tinta betuminosa, com 1 flange e 1 ponta, inclusive fornecimento do material para junta (arruela de borracha, parafusos com porca), com diametro de 200mm.  For</v>
          </cell>
          <cell r="D338" t="str">
            <v>un</v>
          </cell>
          <cell r="E338">
            <v>727.88</v>
          </cell>
        </row>
        <row r="339">
          <cell r="A339" t="str">
            <v>DR004237</v>
          </cell>
          <cell r="B339" t="str">
            <v>DR10150450/</v>
          </cell>
          <cell r="C339" t="str">
            <v>Flange cego de ferro fundido ductil, pintado interna e externamente com tinta betuminosa, inclusive fornecimento do material para junta (arruela de borracha, parafusos com porca), com diametro de 75mm.  Fornecimento e assentamento.</v>
          </cell>
          <cell r="D339" t="str">
            <v>un</v>
          </cell>
          <cell r="E339">
            <v>56.09</v>
          </cell>
        </row>
        <row r="340">
          <cell r="A340" t="str">
            <v>DR004238</v>
          </cell>
          <cell r="B340" t="str">
            <v>DR10150453/</v>
          </cell>
          <cell r="C340" t="str">
            <v>Flange cego de ferro fundido ductil, pintado interna e externamente com tinta betuminosa, inclusive fornecimento do material para junta (arruela de borracha, parafusos com porca), com diametro de 100mm.  Fornecimento e assentamento.</v>
          </cell>
          <cell r="D340" t="str">
            <v>un</v>
          </cell>
          <cell r="E340">
            <v>75.28</v>
          </cell>
        </row>
        <row r="341">
          <cell r="A341" t="str">
            <v>DR004239</v>
          </cell>
          <cell r="B341" t="str">
            <v>DR10150456/</v>
          </cell>
          <cell r="C341" t="str">
            <v>Flange cego de ferro fundido ductil, pintado interna e externamente com tinta betuminosa, inclusive fornecimento do material para junta (arruela de borracha, parafusos com porca), com diametro de 150mm.  Fornecimento e assentamento.</v>
          </cell>
          <cell r="D341" t="str">
            <v>un</v>
          </cell>
          <cell r="E341">
            <v>132.1</v>
          </cell>
        </row>
        <row r="342">
          <cell r="A342" t="str">
            <v>DR004240</v>
          </cell>
          <cell r="B342" t="str">
            <v>DR10150459/</v>
          </cell>
          <cell r="C342" t="str">
            <v>Flange cego de ferro fundido ductil, pintado interna e externamente com tinta betuminosa, inclusive fornecimento do material para junta (arruela de borracha, parafusos com porca), com diametro de 200mm.  Fornecimento e assentamento.</v>
          </cell>
          <cell r="D342" t="str">
            <v>un</v>
          </cell>
          <cell r="E342">
            <v>158.25</v>
          </cell>
        </row>
        <row r="343">
          <cell r="A343" t="str">
            <v>DR004241</v>
          </cell>
          <cell r="B343" t="str">
            <v>DR10150462/</v>
          </cell>
          <cell r="C343" t="str">
            <v>Flange cego de ferro fundido ductil, pintado interna e externamente com tinta betuminosa, inclusive fornecimento do material para junta (arruela de borracha, parafusos com porca), com diametro de 250mm.  Fornecimento e assentamento.</v>
          </cell>
          <cell r="D343" t="str">
            <v>un</v>
          </cell>
          <cell r="E343">
            <v>248.66</v>
          </cell>
        </row>
        <row r="344">
          <cell r="A344" t="str">
            <v>DR004243</v>
          </cell>
          <cell r="B344" t="str">
            <v>DR10150500/</v>
          </cell>
          <cell r="C344" t="str">
            <v>Flange de ferro fundido ductil, pintado interna e externamente com tinta betuminosa, inclusive fornecimento do material para junta (arruela de borracha, parafusos com porca), com diametro de 50mm.  Fornecimento e assentamento.</v>
          </cell>
          <cell r="D344" t="str">
            <v>un</v>
          </cell>
          <cell r="E344" t="e">
            <v>#N/A</v>
          </cell>
        </row>
        <row r="345">
          <cell r="A345" t="str">
            <v>DR004244</v>
          </cell>
          <cell r="B345" t="str">
            <v>DR10150503/</v>
          </cell>
          <cell r="C345" t="str">
            <v>Flange de ferro fundido ductil, pintado interna e externamente com tinta betuminosa, inclusive fornecimento do material para junta (arruela de borracha, parafusos com porca), com diametro de 75mm.  Fornecimento e assentamento.</v>
          </cell>
          <cell r="D345" t="str">
            <v>un</v>
          </cell>
          <cell r="E345">
            <v>54.46</v>
          </cell>
        </row>
        <row r="346">
          <cell r="A346" t="str">
            <v>DR004245</v>
          </cell>
          <cell r="B346" t="str">
            <v>DR10150506/</v>
          </cell>
          <cell r="C346" t="str">
            <v>Flange de ferro fundido ductil, pintado interna e externamente com tinta betuminosa, inclusive fornecimento do material para junta (arruela de borracha, parafusos com porca), com diametro de 100mm.  Fornecimento e assentamento.</v>
          </cell>
          <cell r="D346" t="str">
            <v>un</v>
          </cell>
          <cell r="E346">
            <v>73.39</v>
          </cell>
        </row>
        <row r="347">
          <cell r="A347" t="str">
            <v>DR004246</v>
          </cell>
          <cell r="B347" t="str">
            <v>DR10150509/</v>
          </cell>
          <cell r="C347" t="str">
            <v>Flange de ferro fundido ductil, pintado interna e externamente com tinta betuminosa, inclusive fornecimento do material para junta (arruela de borracha, parafusos com porca), com diametro de 150mm.  Fornecimento e assentamento.</v>
          </cell>
          <cell r="D347" t="str">
            <v>un</v>
          </cell>
          <cell r="E347">
            <v>108.66</v>
          </cell>
        </row>
        <row r="348">
          <cell r="A348" t="str">
            <v>DR004247</v>
          </cell>
          <cell r="B348" t="str">
            <v>DR10150512/</v>
          </cell>
          <cell r="C348" t="str">
            <v>Flange de ferro fundido ductil, pintado interna e externamente com tinta betuminosa, inclusive fornecimento do material para junta (arruela de borracha, parafusos com porca), com diametro de 200mm.  Fornecimento e assentamento.</v>
          </cell>
          <cell r="D348" t="str">
            <v>un</v>
          </cell>
          <cell r="E348">
            <v>137.16999999999999</v>
          </cell>
        </row>
        <row r="349">
          <cell r="A349" t="str">
            <v>DR004248</v>
          </cell>
          <cell r="B349" t="str">
            <v>DR10150515/</v>
          </cell>
          <cell r="C349" t="str">
            <v>Flange de ferro fundido ductil, pintado interna e externamente com tinta betuminosa, inclusive fornecimento do material para junta (arruela de borracha, parafusos com porca), com diametro de 250mm.  Fornecimento e assentamento.</v>
          </cell>
          <cell r="D349" t="str">
            <v>un</v>
          </cell>
          <cell r="E349">
            <v>187.76</v>
          </cell>
        </row>
        <row r="350">
          <cell r="A350" t="str">
            <v>DR004207</v>
          </cell>
          <cell r="B350" t="str">
            <v>DR10150530/</v>
          </cell>
          <cell r="C350" t="str">
            <v>Juncao de 45o de ferro fundido ductil, pintado interna e externamente com tinta betuminosa, com 3 flanges, inclusive fornecimento do material para junta (arruela de borracha, parafusos com porca), com diametro de (75x75)mm.  Fornecimento e assentamento.</v>
          </cell>
          <cell r="D350" t="str">
            <v>un</v>
          </cell>
          <cell r="E350">
            <v>388.15</v>
          </cell>
        </row>
        <row r="351">
          <cell r="A351" t="str">
            <v>DR004208</v>
          </cell>
          <cell r="B351" t="str">
            <v>DR10150533/</v>
          </cell>
          <cell r="C351" t="str">
            <v>Juncao de 45o de ferro fundido ductil, pintado interna e externamente com tinta betuminosa, com 3 flanges, inclusive fornecimento do material para junta (arruela de borracha, parafusos com porca), com diametro de (100x75)mm.  Fornecimento e assentamento.</v>
          </cell>
          <cell r="D351" t="str">
            <v>un</v>
          </cell>
          <cell r="E351">
            <v>338.04</v>
          </cell>
        </row>
        <row r="352">
          <cell r="A352" t="str">
            <v>DR004209</v>
          </cell>
          <cell r="B352" t="str">
            <v>DR10150536/</v>
          </cell>
          <cell r="C352" t="str">
            <v>Juncao de 45o de ferro fundido ductil, pintado interna e externamente com tinta betuminosa, com 3 flanges, inclusive fornecimento do material para junta (arruela de borracha, parafusos com porca), com diametro de (100x100)mm.  Fornecimento e assentamento.</v>
          </cell>
          <cell r="D352" t="str">
            <v>un</v>
          </cell>
          <cell r="E352">
            <v>299.29000000000002</v>
          </cell>
        </row>
        <row r="353">
          <cell r="A353" t="str">
            <v>DR004211</v>
          </cell>
          <cell r="B353" t="str">
            <v>DR10150539/</v>
          </cell>
          <cell r="C353" t="str">
            <v>Juncao de 45o de ferro fundido ductil, pintado interna e externamente com tinta betuminosa, com 3 flanges, inclusive fornecimento do material para junta (arruela de borracha, parafusos com porca), com diametro de (150x150)mm.  Fornecimento e assentamento.</v>
          </cell>
          <cell r="D353" t="str">
            <v>un</v>
          </cell>
          <cell r="E353">
            <v>905.89</v>
          </cell>
        </row>
        <row r="354">
          <cell r="A354" t="str">
            <v>DR004218</v>
          </cell>
          <cell r="B354" t="str">
            <v>DR10150542/</v>
          </cell>
          <cell r="C354" t="str">
            <v>Juncao de 45o de ferro fundido ductil, pintado interna e externamente com tinta betuminosa, com 3 flanges, inclusive fornecimento do material para junta (arruela de borracha, parafusos com porca), com diametro de (250x250)mm.  Fornecimento e assentamento.</v>
          </cell>
          <cell r="D354" t="str">
            <v>un</v>
          </cell>
          <cell r="E354">
            <v>1553.77</v>
          </cell>
        </row>
        <row r="355">
          <cell r="A355" t="str">
            <v>DR004250</v>
          </cell>
          <cell r="B355" t="str">
            <v>DR10150550/</v>
          </cell>
          <cell r="C355" t="str">
            <v>Junta Gibault de ferro fundido ductil, pintado interna e externamente com tinta betuminosa, inclusive fornecimento do material para junta (anel de borracha, luva, contra-flanges e parafusos com porca), com diametro de 50mm.  Fornecimento e assentamento.</v>
          </cell>
          <cell r="D355" t="str">
            <v>un</v>
          </cell>
          <cell r="E355">
            <v>98.89</v>
          </cell>
        </row>
        <row r="356">
          <cell r="A356" t="str">
            <v>DR004251</v>
          </cell>
          <cell r="B356" t="str">
            <v>DR10150553/</v>
          </cell>
          <cell r="C356" t="str">
            <v>Junta Gibault de ferro fundido ductil, pintado interna e externamente com tinta betuminosa, inclusive fornecimento do material para junta (anel de borracha, luva, contra-flanges e parafusos com porca), com diametro de 75mm.  Fornecimento e assentamento.</v>
          </cell>
          <cell r="D356" t="str">
            <v>un</v>
          </cell>
          <cell r="E356">
            <v>113.5</v>
          </cell>
        </row>
        <row r="357">
          <cell r="A357" t="str">
            <v>DR004252</v>
          </cell>
          <cell r="B357" t="str">
            <v>DR10150556/</v>
          </cell>
          <cell r="C357" t="str">
            <v>Junta Gibault de ferro fundido ductil, pintado interna e externamente com tinta betuminosa, inclusive fornecimento do material para junta (anel de borracha, luva, contra-flanges e parafusos com porca), com diametro de 100mm.  Fornecimento e assentamento.</v>
          </cell>
          <cell r="D357" t="str">
            <v>un</v>
          </cell>
          <cell r="E357">
            <v>146.41</v>
          </cell>
        </row>
        <row r="358">
          <cell r="A358" t="str">
            <v>DR004253</v>
          </cell>
          <cell r="B358" t="str">
            <v>DR10150559/</v>
          </cell>
          <cell r="C358" t="str">
            <v>Junta Gibault de ferro fundido ductil, pintado interna e externamente com tinta betuminosa, inclusive fornecimento do material para junta (anel de borracha, luva, contra-flanges e parafusos com porca), com diametro de 150mm.  Fornecimento e assentamento.</v>
          </cell>
          <cell r="D358" t="str">
            <v>un</v>
          </cell>
          <cell r="E358">
            <v>222.37</v>
          </cell>
        </row>
        <row r="359">
          <cell r="A359" t="str">
            <v>DR004254</v>
          </cell>
          <cell r="B359" t="str">
            <v>DR10150562/</v>
          </cell>
          <cell r="C359" t="str">
            <v>Junta Gibault de ferro fundido ductil, pintado interna e externamente com tinta betuminosa, inclusive fornecimento do material para junta (anel de borracha, luva, contra-flanges e parafusos com porca), com diametro de 200mm.  Fornecimento e assentamento.</v>
          </cell>
          <cell r="D359" t="str">
            <v>un</v>
          </cell>
          <cell r="E359">
            <v>267.13</v>
          </cell>
        </row>
        <row r="360">
          <cell r="A360" t="str">
            <v>DR004256</v>
          </cell>
          <cell r="B360" t="str">
            <v>DR10150565/</v>
          </cell>
          <cell r="C360" t="str">
            <v>Junta Gibault de ferro fundido ductil, pintado interna e externamente com tinta betuminosa, inclusive fornecimento do material para junta (anel de borracha, luva, contra-flanges e parafusos com porca), com diametro de 250mm.  Fornecimento e assentamento.</v>
          </cell>
          <cell r="D360" t="str">
            <v>un</v>
          </cell>
          <cell r="E360">
            <v>355.82</v>
          </cell>
        </row>
        <row r="361">
          <cell r="A361" t="str">
            <v>DR004257</v>
          </cell>
          <cell r="B361" t="str">
            <v>DR10150569/</v>
          </cell>
          <cell r="C361" t="str">
            <v>Junta Gibault de ferro fundido ductil, pintado interna e externamente com tinta betuminosa, inclusive fornecimento do material para junta (anel de borracha, luva, contra-flanges e parafusos com porca), com diametro de 300mm.  Fornecimento e assentamento.</v>
          </cell>
          <cell r="D361" t="str">
            <v>un</v>
          </cell>
          <cell r="E361">
            <v>482.59</v>
          </cell>
        </row>
        <row r="362">
          <cell r="A362" t="str">
            <v>DR004308</v>
          </cell>
          <cell r="B362" t="str">
            <v>DR15450062/</v>
          </cell>
          <cell r="C362" t="str">
            <v>Ventosa triplice com flange, de ferro fundido ductil, classe 1MPa, pintada interna e externamente com tinta Epoxi poliamida, inclusive fornecimento do material para junta (arruela de borracha, parafusos com porca), com diametro de 200mm.  Fornecimento e a</v>
          </cell>
          <cell r="D362" t="str">
            <v>un</v>
          </cell>
          <cell r="E362">
            <v>4732.08</v>
          </cell>
        </row>
        <row r="363">
          <cell r="A363" t="str">
            <v>DR004293</v>
          </cell>
          <cell r="B363" t="str">
            <v>DR15500050/</v>
          </cell>
          <cell r="C363" t="str">
            <v>Volante de ferro fundido ductil para registros e valvulas com diametro de 50mm, referencia no 34, Barbara ou similar.  Fornecimento e assentamento.</v>
          </cell>
          <cell r="D363" t="str">
            <v>un</v>
          </cell>
          <cell r="E363">
            <v>48.9</v>
          </cell>
        </row>
        <row r="364">
          <cell r="A364" t="str">
            <v>DR004294</v>
          </cell>
          <cell r="B364" t="str">
            <v>DR15500053/</v>
          </cell>
          <cell r="C364" t="str">
            <v>Volante de ferro fundido ductil para registros e valvulas com diametro de 75mm, referencia no 35, Barbara ou similar.  Fornecimento e assentamento.</v>
          </cell>
          <cell r="D364" t="str">
            <v>un</v>
          </cell>
          <cell r="E364">
            <v>49.13</v>
          </cell>
        </row>
        <row r="365">
          <cell r="A365" t="str">
            <v>DR004295</v>
          </cell>
          <cell r="B365" t="str">
            <v>DR15500056/</v>
          </cell>
          <cell r="C365" t="str">
            <v>Volante de ferro fundido ductil para registros e valvulas com diametro de 100mm, referencia  no 36, Barbara ou similar.  Fornecimento e assentamento.</v>
          </cell>
          <cell r="D365" t="str">
            <v>un</v>
          </cell>
          <cell r="E365">
            <v>86.27</v>
          </cell>
        </row>
        <row r="366">
          <cell r="A366" t="str">
            <v>DR004296</v>
          </cell>
          <cell r="B366" t="str">
            <v>DR15500059/</v>
          </cell>
          <cell r="C366" t="str">
            <v>Volante de ferro fundido ductil para registros e valvulas com diametro de 150mm e 200mm referencia no 36, Barbara ou similar.  Fornecimento e assentamento.</v>
          </cell>
          <cell r="D366" t="str">
            <v>un</v>
          </cell>
          <cell r="E366">
            <v>138.74</v>
          </cell>
        </row>
        <row r="367">
          <cell r="A367" t="str">
            <v>DR004297</v>
          </cell>
          <cell r="B367" t="str">
            <v>DR15500062/</v>
          </cell>
          <cell r="C367" t="str">
            <v>Volante de ferro fundido ductil para registros e valvulas com diametro de 250mm e 300mm referencia no 21, Barbara ou similar.  Fornecimento e assentamento.</v>
          </cell>
          <cell r="D367" t="str">
            <v>un</v>
          </cell>
          <cell r="E367">
            <v>179.44</v>
          </cell>
        </row>
        <row r="368">
          <cell r="A368" t="str">
            <v>DR000350</v>
          </cell>
          <cell r="B368" t="str">
            <v>DR20050050/</v>
          </cell>
          <cell r="C368" t="str">
            <v>Poco de visita de concreto armado de (1x1x1,40)m, para coletor de aguas pluviais de 0,40m a 0,50m de diametro, com paredes de 0,15m de espessura e base de 0,20m, sendo o concreto dosado para fck=11MPa e sendo a base revestida com argamassa de cimento e ar</v>
          </cell>
          <cell r="D368" t="str">
            <v>un</v>
          </cell>
          <cell r="E368">
            <v>788.46</v>
          </cell>
        </row>
        <row r="369">
          <cell r="A369" t="str">
            <v>DR017819</v>
          </cell>
          <cell r="B369" t="str">
            <v>DR20100050/</v>
          </cell>
          <cell r="C369" t="str">
            <v>Poco de visita de blocos de concreto (20x20x40)cm, com vazios preenchidos de concreto simples para camadas preparatorias (180kg de cimento/m3), em paredes de 0,20m de espessura, de (1,20x1,20x1,40)m, utilizando argamassa de cimento e areia no traco 1:4 em</v>
          </cell>
          <cell r="D369" t="str">
            <v>un</v>
          </cell>
          <cell r="E369">
            <v>704.13</v>
          </cell>
        </row>
        <row r="370">
          <cell r="A370" t="str">
            <v>DR017820</v>
          </cell>
          <cell r="B370" t="str">
            <v>DR20100053/</v>
          </cell>
          <cell r="C370" t="str">
            <v>Poco de visita de blocos de concreto (20x20x40)cm, com vazios preenchidos de concreto simples para camadas preparatorias (180kg de cimento/m3), em paredes de 0,20m de espessura, de (1,30x1,30x1,40)m, utilizando argamassa de cimento e areia no traco 1:4 em</v>
          </cell>
          <cell r="D370" t="str">
            <v>un</v>
          </cell>
          <cell r="E370">
            <v>749.22</v>
          </cell>
        </row>
        <row r="371">
          <cell r="A371" t="str">
            <v>DR017821</v>
          </cell>
          <cell r="B371" t="str">
            <v>DR20100056/</v>
          </cell>
          <cell r="C371" t="str">
            <v>Poco de visita de blocos de concreto (20x20x40)cm, com vazios preenchidos de concreto simples para camadas preparatorias (180kg de cimento/m3), em paredes de 0,20m de espessura, de (1,40x1,40x1,50)m, utilizando argamassa de cimento e areia no traco 1:4 em</v>
          </cell>
          <cell r="D371" t="str">
            <v>un</v>
          </cell>
          <cell r="E371">
            <v>846.53</v>
          </cell>
        </row>
        <row r="372">
          <cell r="A372" t="str">
            <v>DR017822</v>
          </cell>
          <cell r="B372" t="str">
            <v>DR20100059/</v>
          </cell>
          <cell r="C372" t="str">
            <v>Poco de visita de blocos de concreto (20x20x40)cm, com vazios preenchidos de concreto simples para camadas preparatorias (180kg de cimento/m3), em paredes de 0,20m de espessura, de (1,50x1,50x1,60)m, utilizando argamassa de cimento e areia no traco 1:4 em</v>
          </cell>
          <cell r="D372" t="str">
            <v>un</v>
          </cell>
          <cell r="E372">
            <v>942.07</v>
          </cell>
        </row>
        <row r="373">
          <cell r="A373" t="str">
            <v>DR017823</v>
          </cell>
          <cell r="B373" t="str">
            <v>DR20100062/</v>
          </cell>
          <cell r="C373" t="str">
            <v>Poco de visita de blocos de concreto (20x20x40)cm, com vazios preenchidos de concreto simples para camadas preparatorias (180kg de cimento/m3), em paredes de 0,20m de espessura, de (1,60x1,60x1,70)m, utilizando argamassa de cimento e areia no traco 1:4 em</v>
          </cell>
          <cell r="D373" t="str">
            <v>un</v>
          </cell>
          <cell r="E373">
            <v>1046.75</v>
          </cell>
        </row>
        <row r="374">
          <cell r="A374" t="str">
            <v>DR017824</v>
          </cell>
          <cell r="B374" t="str">
            <v>DR20100065/</v>
          </cell>
          <cell r="C374" t="str">
            <v>Poco de visita de blocos de concreto (20x20x40)cm, com vazios preenchidos de concreto simples para camadas preparatorias (180kg de cimento/m3), em paredes de 0,20m de espessura, de (1,70x1,70x1,80)m, utilizando argamassa de cimento e areia no traco 1:4 em</v>
          </cell>
          <cell r="D374" t="str">
            <v>un</v>
          </cell>
          <cell r="E374">
            <v>1151.02</v>
          </cell>
        </row>
        <row r="375">
          <cell r="A375" t="str">
            <v>DR017825</v>
          </cell>
          <cell r="B375" t="str">
            <v>DR20100068/</v>
          </cell>
          <cell r="C375" t="str">
            <v>Poco de visita de blocos de concreto (20x20x40)cm, com vazios preenchidos de concreto simples para camadas preparatorias (180kg de cimento/m3), em paredes 0,20m de (2x2x2,10)m, utilizando argamassa de cimento e areia no traco 1:4 em volume, sendo as pared</v>
          </cell>
          <cell r="D375" t="str">
            <v>un</v>
          </cell>
          <cell r="E375">
            <v>1502.92</v>
          </cell>
        </row>
        <row r="376">
          <cell r="A376" t="str">
            <v>DR007820</v>
          </cell>
          <cell r="B376" t="str">
            <v>DR20100071/</v>
          </cell>
          <cell r="C376" t="str">
            <v>Poco de visita de blocos de concreto (10x20x40)cm, com vazios preenchidos de concreto simples para camadas preparatorias (180kg de cimento/m3), em paredes de 1 vez (0,20)m de (2,40x2,40x250)m, utilizando argamassa de cimento e areia no traco 1:4 em volume</v>
          </cell>
          <cell r="D376" t="str">
            <v>un</v>
          </cell>
          <cell r="E376">
            <v>2209.54</v>
          </cell>
        </row>
        <row r="377">
          <cell r="A377" t="str">
            <v>DR007819</v>
          </cell>
          <cell r="B377" t="str">
            <v>DR20100074/</v>
          </cell>
          <cell r="C377" t="str">
            <v>Poco de visita de blocos de concreto (10x20x40)cm, com vazios preenchidos de concreto simples para camadas preparatorias (180kg de cimento/m3), em paredes de 1 vez (0,20)m de (2,60x2,60x2,70)m, utilizando argamassa de cimento e areia no traco 1:4 em volum</v>
          </cell>
          <cell r="D377" t="str">
            <v>un</v>
          </cell>
          <cell r="E377">
            <v>2567.34</v>
          </cell>
        </row>
        <row r="378">
          <cell r="A378" t="str">
            <v>DR008214</v>
          </cell>
          <cell r="B378" t="str">
            <v>DR20150050A</v>
          </cell>
          <cell r="C378" t="str">
            <v>Poco de visita para coletor de esgoto sanitario, aneis de concreto pre-moldado, conforme especificacoes da CEDAE ; exclusive tampao de ferro fundido com profundidade de 0,80m.</v>
          </cell>
          <cell r="D378" t="str">
            <v>un</v>
          </cell>
          <cell r="E378">
            <v>109.37</v>
          </cell>
        </row>
        <row r="379">
          <cell r="A379" t="str">
            <v>DR004414</v>
          </cell>
          <cell r="B379" t="str">
            <v>DR20150053A</v>
          </cell>
          <cell r="C379" t="str">
            <v>Poco de visita para coletor de esgoto sanitario, aneis de concreto pre-moldado, de 1m de profundidade, conforme especificacoes da CEDAE, inclusive fornecimento de degraus de ferro fundido; exclusive tampao de ferro fundido.</v>
          </cell>
          <cell r="D379" t="str">
            <v>un</v>
          </cell>
          <cell r="E379">
            <v>133.02000000000001</v>
          </cell>
        </row>
        <row r="380">
          <cell r="A380" t="str">
            <v>DR004415</v>
          </cell>
          <cell r="B380" t="str">
            <v>DR20150056A</v>
          </cell>
          <cell r="C380" t="str">
            <v>Poco de visita para coletor de esgoto sanitario, aneis de concreto pre-moldado, conforme especificacoes da CEDAE, inclusive degraus de ferro fundido; exclusive tampao de ferro fundido com profundidade de 1,05m.</v>
          </cell>
          <cell r="D380" t="str">
            <v>un</v>
          </cell>
          <cell r="E380">
            <v>425.43</v>
          </cell>
        </row>
        <row r="381">
          <cell r="A381" t="str">
            <v>DR004416</v>
          </cell>
          <cell r="B381" t="str">
            <v>DR20150059A</v>
          </cell>
          <cell r="C381" t="str">
            <v>Poco de visita para coletor de esgoto sanitario, aneis de concreto pre-moldado, conforme especificacoes da CEDAE, inclusive degraus de ferro fundido; exclusive tampao de ferro fundido com profundidade de 1,20m.</v>
          </cell>
          <cell r="D381" t="str">
            <v>un</v>
          </cell>
          <cell r="E381">
            <v>459.11</v>
          </cell>
        </row>
        <row r="382">
          <cell r="A382" t="str">
            <v>DR004417</v>
          </cell>
          <cell r="B382" t="str">
            <v>DR20150062B</v>
          </cell>
          <cell r="C382" t="str">
            <v>Poco de visita para coletor de esgoto sanitario, aneis de concreto pre-moldado, conforme especificacoes da CEDAE, inclusive degraus de ferro fundido; exclusive tampao de ferro fundido com profundidade de 1,40m.</v>
          </cell>
          <cell r="D382" t="str">
            <v>un</v>
          </cell>
          <cell r="E382">
            <v>395.52</v>
          </cell>
        </row>
        <row r="383">
          <cell r="A383" t="str">
            <v>DR004418</v>
          </cell>
          <cell r="B383" t="str">
            <v>DR20150065A</v>
          </cell>
          <cell r="C383" t="str">
            <v>Poco de visita para coletor de esgoto sanitario, aneis de concreto pre-moldado, conforme especificacoes da CEDAE, inclusive degraus de ferro fundido; exclusive tampao de ferro fundido com profundidade de 1,50m.</v>
          </cell>
          <cell r="D383" t="str">
            <v>un</v>
          </cell>
          <cell r="E383">
            <v>539.15</v>
          </cell>
        </row>
        <row r="384">
          <cell r="A384" t="str">
            <v>DR004419</v>
          </cell>
          <cell r="B384" t="str">
            <v>DR20150068A</v>
          </cell>
          <cell r="C384" t="str">
            <v>Poco de visita para coletor de esgoto sanitario, aneis de concreto pre-moldado, conforme especificacoes da CEDAE, inclusive degraus de ferro fundido; exclusive tampao de ferro fundido com profundidade de 1,60m.</v>
          </cell>
          <cell r="D384" t="str">
            <v>un</v>
          </cell>
          <cell r="E384">
            <v>542.27</v>
          </cell>
        </row>
        <row r="385">
          <cell r="A385" t="str">
            <v>DR004420</v>
          </cell>
          <cell r="B385" t="str">
            <v>DR20150071A</v>
          </cell>
          <cell r="C385" t="str">
            <v>Poco de visita para coletor de esgoto sanitario, aneis de concreto pre-moldado, conforme especificacoes da CEDAE, inclusive degraus de ferro fundido; exclusive tampao de ferro fundido com profundidade de 1,70m.</v>
          </cell>
          <cell r="D385" t="str">
            <v>un</v>
          </cell>
          <cell r="E385">
            <v>460.16</v>
          </cell>
        </row>
        <row r="386">
          <cell r="A386" t="str">
            <v>DR004421</v>
          </cell>
          <cell r="B386" t="str">
            <v>DR20150074A</v>
          </cell>
          <cell r="C386" t="str">
            <v>Poco de visita para coletor de esgoto sanitario, aneis de concreto pre-moldado, conforme especificacoes da CEDAE, inclusive degraus de ferro fundido; exclusive tampao de ferro fundido com profundidade de 2m.</v>
          </cell>
          <cell r="D386" t="str">
            <v>un</v>
          </cell>
          <cell r="E386">
            <v>607.61</v>
          </cell>
        </row>
        <row r="387">
          <cell r="A387" t="str">
            <v>DR004422</v>
          </cell>
          <cell r="B387" t="str">
            <v>DR20150077A</v>
          </cell>
          <cell r="C387" t="str">
            <v>Poco de visita para coletor de esgoto sanitario, aneis de concreto pre-moldado, conforme especificacoes da CEDAE, inclusive degraus de ferro fundido; exclusive tampao de ferro fundido com profundidade de 2,30m.</v>
          </cell>
          <cell r="D387" t="str">
            <v>un</v>
          </cell>
          <cell r="E387">
            <v>649.09</v>
          </cell>
        </row>
        <row r="388">
          <cell r="A388" t="str">
            <v>DR008024</v>
          </cell>
          <cell r="B388" t="str">
            <v>DR20150080A</v>
          </cell>
          <cell r="C388" t="str">
            <v>Poco de visita para coletor de esgoto sanitario, aneis de concreto pre-moldado, conforme especificacoes da CEDAE, inclusive degraus de ferro fundido; exclusive tampao de ferro fundido com profundidade de 2,60m.</v>
          </cell>
          <cell r="D388" t="str">
            <v>un</v>
          </cell>
          <cell r="E388">
            <v>714.59</v>
          </cell>
        </row>
        <row r="389">
          <cell r="A389" t="str">
            <v>DR008025</v>
          </cell>
          <cell r="B389" t="str">
            <v>DR20150083A</v>
          </cell>
          <cell r="C389" t="str">
            <v>Poco de visita para coletor de esgoto sanitario, aneis de concreto pre-moldado, conforme especificacoes da CEDAE, inclusive degraus de ferro fundido; exclusive tampao de ferro fundido com profundidade de 3,20m.</v>
          </cell>
          <cell r="D389" t="str">
            <v>un</v>
          </cell>
          <cell r="E389">
            <v>813.73</v>
          </cell>
        </row>
        <row r="390">
          <cell r="A390" t="str">
            <v>DR008026</v>
          </cell>
          <cell r="B390" t="str">
            <v>DR20150086A</v>
          </cell>
          <cell r="C390" t="str">
            <v>Poco de visita para coletor de esgoto sanitario, aneis de concreto pre-moldado, conforme especificacoes da CEDAE, inclusive degraus de ferro fundido; exclusive tampao de ferro fundido com profundidade de 3,50m.</v>
          </cell>
          <cell r="D390" t="str">
            <v>un</v>
          </cell>
          <cell r="E390">
            <v>881.94</v>
          </cell>
        </row>
        <row r="391">
          <cell r="A391" t="str">
            <v>DR008027</v>
          </cell>
          <cell r="B391" t="str">
            <v>DR20150089A</v>
          </cell>
          <cell r="C391" t="str">
            <v>Poco de visita para coletor de esgoto sanitario, aneis de concreto pre-moldado, conforme especificacoes da CEDAE, inclusive degraus de ferro fundido; exclusive tampao de ferro fundido com profundidade de 3,80m.</v>
          </cell>
          <cell r="D391" t="str">
            <v>un</v>
          </cell>
          <cell r="E391">
            <v>936.72</v>
          </cell>
        </row>
        <row r="392">
          <cell r="A392" t="str">
            <v>DR008028</v>
          </cell>
          <cell r="B392" t="str">
            <v>DR20150092A</v>
          </cell>
          <cell r="C392" t="str">
            <v>Poco de visita para coletor de esgoto sanitario, aneis de concreto pre-moldado, conforme especificacoes da CEDAE, inclusive degraus de ferro fundido; exclusive tampao de ferro fundido com profundidade de 4,10m.</v>
          </cell>
          <cell r="D392" t="str">
            <v>un</v>
          </cell>
          <cell r="E392">
            <v>1004.81</v>
          </cell>
        </row>
        <row r="393">
          <cell r="A393" t="str">
            <v>DR008029</v>
          </cell>
          <cell r="B393" t="str">
            <v>DR20150095A</v>
          </cell>
          <cell r="C393" t="str">
            <v>Poco de visita para coletor de esgoto sanitario, aneis de concreto pre-moldado, conforme especificacoes da CEDAE, inclusive degraus de ferro fundido; exclusive tampao de ferro fundido com profundidade de 4,40m.</v>
          </cell>
          <cell r="D393" t="str">
            <v>un</v>
          </cell>
          <cell r="E393">
            <v>1051.23</v>
          </cell>
        </row>
        <row r="394">
          <cell r="A394" t="str">
            <v>DR008030</v>
          </cell>
          <cell r="B394" t="str">
            <v>DR20150098A</v>
          </cell>
          <cell r="C394" t="str">
            <v>Poco de visita para coletor de esgoto sanitario, aneis de concreto pre-moldado, conforme especificacoes da CEDAE, inclusive degraus de ferro fundido; exclusive tampao de ferro fundido com profundidade de 4,70m.</v>
          </cell>
          <cell r="D394" t="str">
            <v>un</v>
          </cell>
          <cell r="E394">
            <v>1112.77</v>
          </cell>
        </row>
        <row r="395">
          <cell r="A395" t="str">
            <v>DR008031</v>
          </cell>
          <cell r="B395" t="str">
            <v>DR20150101A</v>
          </cell>
          <cell r="C395" t="str">
            <v>Poco de visita para coletor de esgoto sanitario, aneis de concreto pre-moldado, conforme especificacoes da CEDAE, inclusive degraus de ferro fundido; exclusive tampao de ferro fundido com profundidade de 5m.</v>
          </cell>
          <cell r="D395" t="str">
            <v>un</v>
          </cell>
          <cell r="E395">
            <v>1174.19</v>
          </cell>
        </row>
        <row r="396">
          <cell r="A396" t="str">
            <v>DR007823</v>
          </cell>
          <cell r="B396" t="str">
            <v>DR20150150/</v>
          </cell>
          <cell r="C396" t="str">
            <v>Poco de visita para coletor de esgoto sanitario em aneis de concreto pre-moldado de 1,32m de profundidade, conforme especificacoes da CEDAE, inclusive fornecimento de tampao completo de ferro fundido de 0,60m de diametro, degraus de ferro fundido, rejunta</v>
          </cell>
          <cell r="D396" t="str">
            <v>un</v>
          </cell>
          <cell r="E396">
            <v>290.64999999999998</v>
          </cell>
        </row>
        <row r="397">
          <cell r="A397" t="str">
            <v>DR007682</v>
          </cell>
          <cell r="B397" t="str">
            <v>DR20150200A</v>
          </cell>
          <cell r="C397" t="str">
            <v>Fornecimento e assentamento de anel de concreto armado pre-moldado para pocos de visita de esgotos sanitarios, segundo especificacoes da CEDAE, medindo (0,60x0,15x0,05)m, com argamassa de cimento e areia no traco 1:4, inclusive degraus de ferro fundido; e</v>
          </cell>
          <cell r="D397" t="str">
            <v>un</v>
          </cell>
          <cell r="E397">
            <v>20.45</v>
          </cell>
        </row>
        <row r="398">
          <cell r="A398" t="str">
            <v>DR007683</v>
          </cell>
          <cell r="B398" t="str">
            <v>DR20150203A</v>
          </cell>
          <cell r="C398" t="str">
            <v>Fornecimento e assentamento de anel de concreto armado pre-moldado para pocos de visita de esgotos sanitarios, segundo especificacoes da CEDAE, medindo (0,60x0,30x0,05)m, com argamassa de cimento e areia no traco 1:4, inclusive degraus de ferro fundido; e</v>
          </cell>
          <cell r="D398" t="str">
            <v>un</v>
          </cell>
          <cell r="E398">
            <v>33.54</v>
          </cell>
        </row>
        <row r="399">
          <cell r="A399" t="str">
            <v>DR007684</v>
          </cell>
          <cell r="B399" t="str">
            <v>DR20150209A</v>
          </cell>
          <cell r="C399" t="str">
            <v xml:space="preserve">Fornecimento e assentamento de anel de concreto armado pre-moldado para pocos de visita de esgotos sanitarios, segundo especificacoes da CEDAE, medindo (0,60x0,075x0,05)m, com argamassa de cimento e areia no traco 1:4, inclusive degraus de ferro fundido; </v>
          </cell>
          <cell r="D399" t="str">
            <v>un</v>
          </cell>
          <cell r="E399">
            <v>14.74</v>
          </cell>
        </row>
        <row r="400">
          <cell r="A400" t="str">
            <v>DR017796</v>
          </cell>
          <cell r="B400" t="str">
            <v>DR30050050/</v>
          </cell>
          <cell r="C400" t="str">
            <v xml:space="preserve">Caixa de passagem de alvenaria de tijolo macico (5,5x9,5x19,5)cm, em paredes de meia vez (0,10m), de (0,40x0,40x0,60)m, cem tampa em concreto armado, utilizando argamassa de cimento e areia no traco 1:4 em volume, com fundo em concreto simples provido de </v>
          </cell>
          <cell r="D400" t="str">
            <v>un</v>
          </cell>
          <cell r="E400">
            <v>92.35</v>
          </cell>
        </row>
        <row r="401">
          <cell r="A401" t="str">
            <v>DR017797</v>
          </cell>
          <cell r="B401" t="str">
            <v>DR30050100/</v>
          </cell>
          <cell r="C401" t="str">
            <v>Caixa de passagem de alvenaria de bloco de concreto prensado (15x20x40)cm, com vazios preenchidos de concreto simples para camadas preparatorias (180kg de cimento/m3), em paredes de meia vez (0,15m), de (0,60x0,60x0,80)m, sem tampa utilizando argamassa de</v>
          </cell>
          <cell r="D401" t="str">
            <v>un</v>
          </cell>
          <cell r="E401">
            <v>170.75</v>
          </cell>
        </row>
        <row r="402">
          <cell r="A402" t="str">
            <v>DR000358</v>
          </cell>
          <cell r="B402" t="str">
            <v>DR30100050/</v>
          </cell>
          <cell r="C402" t="str">
            <v>Caixa para registro, de alvenaria de tijolo macico (7x10x20)cm, em paredes de meia vez (0,10m), de (0,28x0,28x0,50)m, com tampa de concreto com 0,10m de espessura minima, utilizando argamassa de cimento e areia, no traco 1:4.</v>
          </cell>
          <cell r="D402" t="str">
            <v>un</v>
          </cell>
          <cell r="E402">
            <v>84.45</v>
          </cell>
        </row>
        <row r="403">
          <cell r="A403" t="str">
            <v>DR004413</v>
          </cell>
          <cell r="B403" t="str">
            <v>DR30100053/</v>
          </cell>
          <cell r="C403" t="str">
            <v>Caixa para registro, de alvenaria de tijolo macico (7x10x20)cm, em paredes de meia vez (0,10m), de (0,30x0,30x0,50)m, com tampa de concreto com 0,10m de espessura minima, utilizando argamassa de cimento e areia no traco 1:4 em volume, sendo as paredes rev</v>
          </cell>
          <cell r="D403" t="str">
            <v>un</v>
          </cell>
          <cell r="E403">
            <v>89.1</v>
          </cell>
        </row>
        <row r="404">
          <cell r="A404" t="str">
            <v>DR004409</v>
          </cell>
          <cell r="B404" t="str">
            <v>DR30100056/</v>
          </cell>
          <cell r="C404" t="str">
            <v>Caixa para registro, de alvenaria de tijolo macico (7x10x20)cm, em paredes de meia vez (0,10m), de (0,50x0,50x0,70)m, com tampa de concreto com 0,10m de espessura minima, utilizando argamassa de cimento e areia no traco 1:4 em volume, sendo as paredes rev</v>
          </cell>
          <cell r="D404" t="str">
            <v>un</v>
          </cell>
          <cell r="E404">
            <v>186.72</v>
          </cell>
        </row>
        <row r="405">
          <cell r="A405" t="str">
            <v>DR004411</v>
          </cell>
          <cell r="B405" t="str">
            <v>DR30100059/</v>
          </cell>
          <cell r="C405" t="str">
            <v>Caixa para registro, de alvenaria de tijolo macico (7x10x20)cm, em paredes de meia vez (0,10m), de (0,40x0,40x0,50)m, com tampa de concreto com 0,10m de espessura minima, utilizando argamassa de cimento e areia no traco 1:4 em volume, sendo as paredes rev</v>
          </cell>
          <cell r="D405" t="str">
            <v>un</v>
          </cell>
          <cell r="E405">
            <v>111.48</v>
          </cell>
        </row>
        <row r="406">
          <cell r="A406" t="str">
            <v>DR005016</v>
          </cell>
          <cell r="B406" t="str">
            <v>DR30100100/</v>
          </cell>
          <cell r="C406" t="str">
            <v>Caixa de concreto pre-moldado, medindo (30x30x20)cm com tampao para registro de incendio de (30x40)cm.  Fornecimento.</v>
          </cell>
          <cell r="D406" t="str">
            <v>un</v>
          </cell>
          <cell r="E406">
            <v>50.95</v>
          </cell>
        </row>
        <row r="407">
          <cell r="A407" t="str">
            <v>DR007271</v>
          </cell>
          <cell r="B407" t="str">
            <v>DR30150050/</v>
          </cell>
          <cell r="C407" t="str">
            <v>Caixa de ralo, de alvenaria de tijolo macico (7x10x20)cm em paredes de uma vez (0,20m), de (0,40x1x1)m, utilizando argamassa de cimento e areia no traco 1:4 em volume, sendo as paredes revestidas internamente com a mesma argamassa, com base de 0,20m de co</v>
          </cell>
          <cell r="D407" t="str">
            <v>un</v>
          </cell>
          <cell r="E407">
            <v>534.29</v>
          </cell>
        </row>
        <row r="408">
          <cell r="A408" t="str">
            <v>DR000359</v>
          </cell>
          <cell r="B408" t="str">
            <v>DR30150053/</v>
          </cell>
          <cell r="C408" t="str">
            <v>Caixa de ralo, de alvenaria de tijolo macico (7x10x20)cm, em paredes de uma vez (0,20m), de (0,90x1,20x1,50) (medidas externas), utilizando argamassa de cimento e areia no traco 1:4 em volume, sendo as paredes revestidas internamente com a mesma argamassa</v>
          </cell>
          <cell r="D408" t="str">
            <v>un</v>
          </cell>
          <cell r="E408">
            <v>652.88</v>
          </cell>
        </row>
        <row r="409">
          <cell r="A409" t="str">
            <v>DR017801</v>
          </cell>
          <cell r="B409" t="str">
            <v>DR30150100/</v>
          </cell>
          <cell r="C409" t="str">
            <v>Caixa de ralo, de blocos de concreto prensado (15x20x40)cm, com vazios preenchidos de concreto simples para camadas preparatorias (180Kg de cimento/m3),  em paredes de 1/2 vez (0,15m), de (0,30x0,90x0,90)m, para aguas pluviais, utilizando argamassa de cim</v>
          </cell>
          <cell r="D409" t="str">
            <v>un</v>
          </cell>
          <cell r="E409">
            <v>392.45</v>
          </cell>
        </row>
        <row r="410">
          <cell r="A410" t="str">
            <v>DR017798</v>
          </cell>
          <cell r="B410" t="str">
            <v>DR30150103/</v>
          </cell>
          <cell r="C410" t="str">
            <v>Caixa de ralo, de blocos de concreto prensado (15x20x40)cm, com vazios preenchidos de concreto simples para camadas preparatorias (180kg de cimento/m3), em paredes de meia vez (0,15m), de (0,30x0,90x0,90)m, para aguas pluviais, utilizando argamassa de cim</v>
          </cell>
          <cell r="D410" t="str">
            <v>un</v>
          </cell>
          <cell r="E410">
            <v>559.58000000000004</v>
          </cell>
        </row>
        <row r="411">
          <cell r="A411" t="str">
            <v>DR007272</v>
          </cell>
          <cell r="B411" t="str">
            <v>DR30200050/</v>
          </cell>
          <cell r="C411" t="str">
            <v>Caixa de inspecao para coletor de esgoto sanitario em aneis de concreto pre-moldado de 0,70m de profundidade, conforme especificacoes da CEDAE, inclusive fornecimento de tampao completo de ferro fundido de 0,60m de diametro, degraus de ferro fundido, reju</v>
          </cell>
          <cell r="D411" t="str">
            <v>un</v>
          </cell>
          <cell r="E411">
            <v>243.6</v>
          </cell>
        </row>
        <row r="412">
          <cell r="A412" t="str">
            <v>DR007269</v>
          </cell>
          <cell r="B412" t="str">
            <v>DR30200053/</v>
          </cell>
          <cell r="C412" t="str">
            <v>Caixa de inspecao para coletor de esgoto sanitario em aneis de concreto pre-moldado de 0,75m de profundidade, conforme especificacoes da CEDAE, inclusive fornecimento de tampao completo de ferro fundido de 0,60m de diametro, degraus de ferro fundido, reju</v>
          </cell>
          <cell r="D412" t="str">
            <v>un</v>
          </cell>
          <cell r="E412">
            <v>245.36</v>
          </cell>
        </row>
        <row r="413">
          <cell r="A413" t="str">
            <v>DR007293</v>
          </cell>
          <cell r="B413" t="str">
            <v>DR30200056/</v>
          </cell>
          <cell r="C413" t="str">
            <v>Caixa de inspecao para coletor de esgoto sanitario em aneis de concreto pre-moldado de 0,95m de profundidade, conforme especificacoes da CEDAE, inclusive fornecimento de tampao completo de ferro fundido de 0,60m de diametro, degraus de ferro fundido, reju</v>
          </cell>
          <cell r="D413" t="str">
            <v>un</v>
          </cell>
          <cell r="E413">
            <v>266.88</v>
          </cell>
        </row>
        <row r="414">
          <cell r="A414" t="str">
            <v>DR007292</v>
          </cell>
          <cell r="B414" t="str">
            <v>DR30200059/</v>
          </cell>
          <cell r="C414" t="str">
            <v>Caixa de inspecao para coletor de esgoto sanitario em aneis de concreto pre-moldado de 1m de profundidade, conforme especificacoes da CEDAE, inclusive fornecimento de tampao completo de ferro fundido de 0,60m de diametro, degraus de ferro fundido, rejunta</v>
          </cell>
          <cell r="D414" t="str">
            <v>un</v>
          </cell>
          <cell r="E414" t="e">
            <v>#N/A</v>
          </cell>
        </row>
        <row r="415">
          <cell r="A415" t="str">
            <v>DR003874</v>
          </cell>
          <cell r="B415" t="str">
            <v>DR35050050/</v>
          </cell>
          <cell r="C415" t="str">
            <v>Tampao de ferro fundido articulado, de 30cm de diametro, padrao RIOLUZ/CET-RIO, assentado com argamassa de cimento e areia no traco 1:4 em volume.  Fornecimento e assentamento.</v>
          </cell>
          <cell r="D415" t="str">
            <v>un</v>
          </cell>
          <cell r="E415">
            <v>39.869999999999997</v>
          </cell>
        </row>
        <row r="416">
          <cell r="A416" t="str">
            <v>DR000368</v>
          </cell>
          <cell r="B416" t="str">
            <v>DR35050053/</v>
          </cell>
          <cell r="C416" t="str">
            <v>Tampao de ferro fundido, articulado, de 0,60m de diametro, padrao RIOLUZ, tipo leve, assentado com argamassa de cimento e areia no traco 1:4 em volume.  Fornecimento e colocacao.</v>
          </cell>
          <cell r="D416" t="str">
            <v>un</v>
          </cell>
          <cell r="E416">
            <v>214.29</v>
          </cell>
        </row>
        <row r="417">
          <cell r="A417" t="str">
            <v>DR000369</v>
          </cell>
          <cell r="B417" t="str">
            <v>DR35050056/</v>
          </cell>
          <cell r="C417" t="str">
            <v>Tampao de ferro fundido, articulado, de 0,60m de diametro, padrao RIOLUZ, tipo pesado, assentado com argamassa de cimento e areia no traco 1:4 em volume.  Fornecimento e colocacao.</v>
          </cell>
          <cell r="D417" t="str">
            <v>un</v>
          </cell>
          <cell r="E417">
            <v>291.89</v>
          </cell>
        </row>
        <row r="418">
          <cell r="A418" t="str">
            <v>DR005195</v>
          </cell>
          <cell r="B418" t="str">
            <v>DR35050100/</v>
          </cell>
          <cell r="C418" t="str">
            <v>Tampao de ferro fundido completo, para caixa de inspecao ou semelhante, com 25Kg, assentado com argamassa de cimento e areia no traco 1:4 em volume.  Fornecimento e colocacao.</v>
          </cell>
          <cell r="D418" t="str">
            <v>un</v>
          </cell>
          <cell r="E418">
            <v>66.430000000000007</v>
          </cell>
        </row>
        <row r="419">
          <cell r="A419" t="str">
            <v>DR002188</v>
          </cell>
          <cell r="B419" t="str">
            <v>DR35050150/</v>
          </cell>
          <cell r="C419" t="str">
            <v>Tampao de ferro fundido completo, de 0,40m a 0,60m de diametro, com 125Kg, para caixa de registro, assentamento com argamassa de cimento e areia no traco 1:3 em volume.  Fornecimento e assentamento.</v>
          </cell>
          <cell r="D419" t="str">
            <v>un</v>
          </cell>
          <cell r="E419">
            <v>131.35</v>
          </cell>
        </row>
        <row r="420">
          <cell r="A420" t="str">
            <v>DR000364</v>
          </cell>
          <cell r="B420" t="str">
            <v>DR35050200/</v>
          </cell>
          <cell r="C420" t="str">
            <v>Tampao de ferro fundido completo, tipo medio, com 125Kg, para  poco de visita de esgoto sanitario, assentado com argamassa de cimento e areia no traco 1:4 em volume.  Fornecimento e colocacao.</v>
          </cell>
          <cell r="D420" t="str">
            <v>un</v>
          </cell>
          <cell r="E420">
            <v>136.18</v>
          </cell>
        </row>
        <row r="421">
          <cell r="A421" t="str">
            <v>DR000367</v>
          </cell>
          <cell r="B421" t="str">
            <v>DR35050250/</v>
          </cell>
          <cell r="C421" t="str">
            <v>Tampao de ferro fundido completo, articulado, pesado, de 0,60m de diametro, tipo avenida, assentado com argamassa de cimento e areia no traco 1:4 em volume.  Fornecimento e colocacao.</v>
          </cell>
          <cell r="D421" t="str">
            <v>un</v>
          </cell>
          <cell r="E421">
            <v>207.62</v>
          </cell>
        </row>
        <row r="422">
          <cell r="A422" t="str">
            <v>DR000363</v>
          </cell>
          <cell r="B422" t="str">
            <v>DR35050253/</v>
          </cell>
          <cell r="C422" t="str">
            <v>Tampao de ferro fundido completo, de 0,60m de diametro, com 175Kg, para chamines de caixa de areia ou poco de visita, assentamento com argamassa de cimento e areia no traco 1:4 em volume.  Fornecimento e colocacao.</v>
          </cell>
          <cell r="D422" t="str">
            <v>un</v>
          </cell>
          <cell r="E422">
            <v>155.79</v>
          </cell>
        </row>
        <row r="423">
          <cell r="A423" t="str">
            <v>EQ007990</v>
          </cell>
          <cell r="B423" t="str">
            <v>EQ05050615A</v>
          </cell>
          <cell r="C423" t="str">
            <v>Caminhao tanque, capacidade de 10.000l, com motorista, material de operacao e material de manutencao, com as seguintes especificacoes minimas: motor diesel de 142CV, bomba d'agua e mangote com 50m de extensao.  Custo horario produtivo.</v>
          </cell>
          <cell r="D423" t="str">
            <v>h</v>
          </cell>
          <cell r="E423">
            <v>49.18</v>
          </cell>
        </row>
        <row r="424">
          <cell r="A424" t="str">
            <v>EQ007992</v>
          </cell>
          <cell r="B424" t="str">
            <v>EQ05050618/</v>
          </cell>
          <cell r="C424" t="str">
            <v>Caminhao tanque, capacidade de 10.000l, com motorista e material de operacao, com as seguintes especificacoes minimas: motor diesel de 142CV, bomba d'agua e mangote com 50m de extensao.  Custo horario improdutivo (motor funcionando).</v>
          </cell>
          <cell r="D424" t="str">
            <v>h</v>
          </cell>
          <cell r="E424">
            <v>23.44</v>
          </cell>
        </row>
        <row r="425">
          <cell r="A425" t="str">
            <v>EQ007993</v>
          </cell>
          <cell r="B425" t="str">
            <v>EQ05050621/</v>
          </cell>
          <cell r="C425" t="str">
            <v>Caminhao tanque, capacidade de 10.000l, com motorista, com as seguintes especificacoes minimas: motor diesel de 142CV, bomba d'agua e mangote com 50m de extensao.  Custo horario improdutivo (motor desligado).</v>
          </cell>
          <cell r="D425" t="str">
            <v>h</v>
          </cell>
          <cell r="E425">
            <v>10.92</v>
          </cell>
        </row>
        <row r="426">
          <cell r="A426" t="str">
            <v>EQ001291</v>
          </cell>
          <cell r="B426" t="str">
            <v>EQ05050650/</v>
          </cell>
          <cell r="C426" t="str">
            <v>Elevador para transporte de concreto, exclusive operador, com as seguintes especificacoes minimas: guincho com motor trifasico de 10HP, chave de reversao manual, motofreio e dispositivo de anti queda livre, 16m de torre desmontavel estaiada, cacamba autom</v>
          </cell>
          <cell r="D426" t="str">
            <v>h</v>
          </cell>
          <cell r="E426">
            <v>5.05</v>
          </cell>
        </row>
        <row r="427">
          <cell r="A427" t="str">
            <v>EQ001293</v>
          </cell>
          <cell r="B427" t="str">
            <v>EQ05050653/</v>
          </cell>
          <cell r="C427" t="str">
            <v>Elevador para transporte de concreto, exclusive operador, com as seguintes especificacoes minimas: guincho com motor trifasico de 10HP, chave de reversao manual, motofreio e dispositivo de anti queda livre, 16m de torre desmontavel estaiada, cacamba autom</v>
          </cell>
          <cell r="D427" t="str">
            <v>h</v>
          </cell>
          <cell r="E427">
            <v>2.11</v>
          </cell>
        </row>
        <row r="428">
          <cell r="A428" t="str">
            <v>EQ017870</v>
          </cell>
          <cell r="B428" t="str">
            <v>EQ05050700A</v>
          </cell>
          <cell r="C428" t="str">
            <v>Guindaste sobre rodas, capacidade de 10t, com operador e um  auxiliar, material de operacao e material de manutencao com as seguintes especificacoes minimas: motor diesel de 124CV, lanca telescopica retraida com 7,0m e extendida com 11,0m, raio de giro de</v>
          </cell>
          <cell r="D428" t="str">
            <v>h</v>
          </cell>
          <cell r="E428">
            <v>73.23</v>
          </cell>
        </row>
        <row r="429">
          <cell r="A429" t="str">
            <v>EQ017872</v>
          </cell>
          <cell r="B429" t="str">
            <v>EQ05050703/</v>
          </cell>
          <cell r="C429" t="str">
            <v>Guindaste sobre rodas, capacidade de 10t, com operador e um  auxiliar, material de operacao, com as seguintes especificacoes minimas: motor diesel de 124CV, lanca telescopica retraida com 7,0m e extendida com 11,0m, raio de giro de 5,60m, acionamento hidr</v>
          </cell>
          <cell r="D429" t="str">
            <v>h</v>
          </cell>
          <cell r="E429">
            <v>39.42</v>
          </cell>
        </row>
        <row r="430">
          <cell r="A430" t="str">
            <v>EQ017871</v>
          </cell>
          <cell r="B430" t="str">
            <v>EQ05050706/</v>
          </cell>
          <cell r="C430" t="str">
            <v>Guindaste sobre rodas, capacidade de 10t, com operador e um  auxiliar, com as seguintes especificacoes minimas: motor diesel de 124CV, lanca telescopica retraida com 7,0m e extendida com 11,0m, raio de giro de 5,60m, acionamento hidraulico.  Custo horario</v>
          </cell>
          <cell r="D430" t="str">
            <v>h</v>
          </cell>
          <cell r="E430">
            <v>28.75</v>
          </cell>
        </row>
        <row r="431">
          <cell r="A431" t="str">
            <v>EQ017874</v>
          </cell>
          <cell r="B431" t="str">
            <v>EQ05050715A</v>
          </cell>
          <cell r="C431" t="str">
            <v xml:space="preserve">Guindaste sobre rodas, capacidade de 15t, com operador e um  auxiliar, material de operacao e material de manutencao com as seguintes especificacoes minimas: motor diesel de 121CV, lanca telescopica retraida com 7,60m e extendida com 18,30m, raio de giro </v>
          </cell>
          <cell r="D431" t="str">
            <v>h</v>
          </cell>
          <cell r="E431">
            <v>131.86000000000001</v>
          </cell>
        </row>
        <row r="432">
          <cell r="A432" t="str">
            <v>EQ017875</v>
          </cell>
          <cell r="B432" t="str">
            <v>EQ05050718/</v>
          </cell>
          <cell r="C432" t="str">
            <v>Guindaste sobre rodas, capacidade de 15t, com operador e um  auxiliar, material de operacao,  com as seguintes especificacoes minimas: motor diesel de 121CV, lanca telescopica retraida com 7,60m e extendida com 18,30m, raio de giro de 4,65m, acionamento h</v>
          </cell>
          <cell r="D432" t="str">
            <v>h</v>
          </cell>
          <cell r="E432">
            <v>69.069999999999993</v>
          </cell>
        </row>
        <row r="433">
          <cell r="A433" t="str">
            <v>EQ017876</v>
          </cell>
          <cell r="B433" t="str">
            <v>EQ05050721/</v>
          </cell>
          <cell r="C433" t="str">
            <v>Guindaste sobre rodas, capacidade de 15t, com operador e um  auxiliar, com as seguintes especificacoes minimas: motor diesel de 121CV, lanca telescopica retraida com 7,60m e extendida com 18,30m, raio de giro de 4,65m, acionamento hidraulico.  Custo horar</v>
          </cell>
          <cell r="D433" t="str">
            <v>h</v>
          </cell>
          <cell r="E433">
            <v>58.4</v>
          </cell>
        </row>
        <row r="434">
          <cell r="A434" t="str">
            <v>EQ017877</v>
          </cell>
          <cell r="B434" t="str">
            <v>EQ05050730A</v>
          </cell>
          <cell r="C434" t="str">
            <v xml:space="preserve">Guindaste sobre rodas, inclusive este, capacidade de 30t, com operador, operador auxiliar e um ajudante, material de operacao e material de manutencao com as seguintes especificacoes minimas: motor diesel de 220CV, lanca telescopica retraida com 10,50m e </v>
          </cell>
          <cell r="D434" t="str">
            <v>h</v>
          </cell>
          <cell r="E434">
            <v>150.03</v>
          </cell>
        </row>
        <row r="435">
          <cell r="A435" t="str">
            <v>EQ017878</v>
          </cell>
          <cell r="B435" t="str">
            <v>EQ05050733/</v>
          </cell>
          <cell r="C435" t="str">
            <v xml:space="preserve">Guindaste sobre rodas,  inclusive este, capacidade de 30t, com operador e operador auxiliar, material de operacao, com as seguintes especificacoes minimas: motor diesel de 220CV, lanca telescopica retraida com 10,50m e extendida com 31,50m, angulo maximo </v>
          </cell>
          <cell r="D435" t="str">
            <v>h</v>
          </cell>
          <cell r="E435">
            <v>64.39</v>
          </cell>
        </row>
        <row r="436">
          <cell r="A436" t="str">
            <v>EQ017879</v>
          </cell>
          <cell r="B436" t="str">
            <v>EQ05050736/</v>
          </cell>
          <cell r="C436" t="str">
            <v>Guindaste sobre rodas,  inclusive este, capacidade de 30t, com operador e operador auxiliar, com as seguintes especificacoes minimas: motor diesel de 220CV, lanca telescopica retraida com 10,50m e extendida com 31,50m, angulo maximo de lanca de 82o, acion</v>
          </cell>
          <cell r="D436" t="str">
            <v>h</v>
          </cell>
          <cell r="E436">
            <v>53.72</v>
          </cell>
        </row>
        <row r="437">
          <cell r="A437" t="str">
            <v>EQ001299</v>
          </cell>
          <cell r="B437" t="str">
            <v>EQ05050750/</v>
          </cell>
          <cell r="C437" t="str">
            <v>Guindauto sobre chassis, capacidade de 3,5t, exclusive operador, inclusive 2 ajudantes, com material de operacao e de manutencao, com as seguintes especificacoes minimas: Lanca com alcance de ate 5,9m, angulo de giro de 180o.  Custo horario produtivo.</v>
          </cell>
          <cell r="D437" t="str">
            <v>h</v>
          </cell>
          <cell r="E437">
            <v>15.11</v>
          </cell>
        </row>
        <row r="438">
          <cell r="A438" t="str">
            <v>EQ001300</v>
          </cell>
          <cell r="B438" t="str">
            <v>EQ05050756/</v>
          </cell>
          <cell r="C438" t="str">
            <v>Guindauto sobre chassis, capacidade de 3,5t, exclusive operador, inclusive 2 ajudantes, com as seguintes especificacoes minimas: Lanca com alcance de ate 5,9m, angulo de giro de 180o.  Custo horario improdutivo (motor desligado).</v>
          </cell>
          <cell r="D438" t="str">
            <v>h</v>
          </cell>
          <cell r="E438">
            <v>13.33</v>
          </cell>
        </row>
        <row r="439">
          <cell r="A439" t="str">
            <v>EQ001288</v>
          </cell>
          <cell r="B439" t="str">
            <v>EQ05050800A</v>
          </cell>
          <cell r="C439" t="str">
            <v>Guincho para transporte vertical de cargas, exclusive o operador, a torre  e o respectivo estaiamento, com as seguintes especificacoes minimas: motor eletrico trifasico de 10HP, chave de reversao manual, motofreio e dispositivo de ante queda livre.  Custo</v>
          </cell>
          <cell r="D439" t="str">
            <v>h</v>
          </cell>
          <cell r="E439">
            <v>4.28</v>
          </cell>
        </row>
        <row r="440">
          <cell r="A440" t="str">
            <v>EQ001290</v>
          </cell>
          <cell r="B440" t="str">
            <v>EQ05050806/</v>
          </cell>
          <cell r="C440" t="str">
            <v>Guincho para transporte vertical de cargas, exclusive o operador, a torre  e o respectivo estaiamento, com as seguintes especificacoes minimas: motor eletrico trifasico de 10HP, chave de reversao manual, motofreio e dispositivo de ante queda livre.  Custo</v>
          </cell>
          <cell r="D440" t="str">
            <v>h</v>
          </cell>
          <cell r="E440">
            <v>0.85</v>
          </cell>
        </row>
        <row r="441">
          <cell r="A441" t="str">
            <v>EQ001289</v>
          </cell>
          <cell r="B441" t="str">
            <v>EQ05050815/</v>
          </cell>
          <cell r="C441" t="str">
            <v>Guincho de friccao, com capacidade para 750Kg a 1500Kg, com motor eletrico de 10CV com jogo de 4 roldanas; com cabo simples, sem operador.  Aluguel improdutivo motor funcionando.</v>
          </cell>
          <cell r="D441" t="str">
            <v>h</v>
          </cell>
          <cell r="E441">
            <v>1.51</v>
          </cell>
        </row>
        <row r="442">
          <cell r="A442" t="str">
            <v>EQ001297</v>
          </cell>
          <cell r="B442" t="str">
            <v>EQ05050850/</v>
          </cell>
          <cell r="C442" t="str">
            <v>Portico movel metalico, com talha manual de 10t, vao de 5m, curso de 30m em trilhos, exclusive operador.  Custo horario produtivo.</v>
          </cell>
          <cell r="D442" t="str">
            <v>h</v>
          </cell>
          <cell r="E442">
            <v>25.11</v>
          </cell>
        </row>
        <row r="443">
          <cell r="A443" t="str">
            <v>EQ001298</v>
          </cell>
          <cell r="B443" t="str">
            <v>EQ05050853/</v>
          </cell>
          <cell r="C443" t="str">
            <v>Portico movel metalico, com talha manual de 10t, vao de 5m, curso de 30m em trilhos, exclusive operador.  Custo horario improdutivo.</v>
          </cell>
          <cell r="D443" t="str">
            <v>h</v>
          </cell>
          <cell r="E443">
            <v>15.11</v>
          </cell>
        </row>
        <row r="444">
          <cell r="A444" t="str">
            <v>EQ002349</v>
          </cell>
          <cell r="B444" t="str">
            <v>EQ05050900/</v>
          </cell>
          <cell r="C444" t="str">
            <v>Reboque leve, com motorista, material de operacao e material de manutencao.  Custo horario produtivo.</v>
          </cell>
          <cell r="D444" t="str">
            <v>h</v>
          </cell>
          <cell r="E444">
            <v>34.03</v>
          </cell>
        </row>
        <row r="445">
          <cell r="A445" t="str">
            <v>EQ002350</v>
          </cell>
          <cell r="B445" t="str">
            <v>EQ05050903/</v>
          </cell>
          <cell r="C445" t="str">
            <v>Reboque leve, com motorista.  Custo horario improdutivo (motor desligado).</v>
          </cell>
          <cell r="D445" t="str">
            <v>h</v>
          </cell>
          <cell r="E445">
            <v>11.2</v>
          </cell>
        </row>
        <row r="446">
          <cell r="A446" t="str">
            <v>EQ008500</v>
          </cell>
          <cell r="B446" t="str">
            <v>EQ05050912A</v>
          </cell>
          <cell r="C446" t="str">
            <v>Reboque leve, sem motorista, com material de operacao e material de manutencao.  Custo horario produtivo.</v>
          </cell>
          <cell r="D446" t="str">
            <v>h</v>
          </cell>
          <cell r="E446">
            <v>29.3</v>
          </cell>
        </row>
        <row r="447">
          <cell r="A447" t="str">
            <v>EQ008497</v>
          </cell>
          <cell r="B447" t="str">
            <v>EQ05050915A</v>
          </cell>
          <cell r="C447" t="str">
            <v>Reboque leve, sem motorista.  Custo horario improdutivo (motor desligado).</v>
          </cell>
          <cell r="D447" t="str">
            <v>h</v>
          </cell>
          <cell r="E447">
            <v>8.6</v>
          </cell>
        </row>
        <row r="448">
          <cell r="A448" t="str">
            <v>EQ016817</v>
          </cell>
          <cell r="B448" t="str">
            <v>EQ05050921A</v>
          </cell>
          <cell r="C448" t="str">
            <v>Reboque leve, sem motorista.  Custo mensal.</v>
          </cell>
          <cell r="D448" t="str">
            <v>un.mes</v>
          </cell>
          <cell r="E448">
            <v>3058.16</v>
          </cell>
        </row>
        <row r="449">
          <cell r="A449" t="str">
            <v>EQ002351</v>
          </cell>
          <cell r="B449" t="str">
            <v>EQ05050950/</v>
          </cell>
          <cell r="C449" t="str">
            <v>Reboque medio, com motorista, material de operacao e material de manutencao.  custo horario produtivo.</v>
          </cell>
          <cell r="D449" t="str">
            <v>h</v>
          </cell>
          <cell r="E449">
            <v>46.28</v>
          </cell>
        </row>
        <row r="450">
          <cell r="A450" t="str">
            <v>EQ002352</v>
          </cell>
          <cell r="B450" t="str">
            <v>EQ05050953/</v>
          </cell>
          <cell r="C450" t="str">
            <v>Reboque medio, com motorista.  Custo horario improdutivo (motor desligado).</v>
          </cell>
          <cell r="D450" t="str">
            <v>h</v>
          </cell>
          <cell r="E450">
            <v>12.13</v>
          </cell>
        </row>
        <row r="451">
          <cell r="A451" t="str">
            <v>EQ016824</v>
          </cell>
          <cell r="B451" t="str">
            <v>EQ05050971A</v>
          </cell>
          <cell r="C451" t="str">
            <v>Reboque medio, sem motorista, com material de operacao e material de manutencao.  Custo mensal.</v>
          </cell>
          <cell r="D451" t="str">
            <v>un.mes</v>
          </cell>
          <cell r="E451">
            <v>3200.76</v>
          </cell>
        </row>
        <row r="452">
          <cell r="A452" t="str">
            <v>EQ002353</v>
          </cell>
          <cell r="B452" t="str">
            <v>EQ05051000/</v>
          </cell>
          <cell r="C452" t="str">
            <v>Reboque pesado, com motorista, material de operacao e material de manutencao.  Custo horario produtivo.</v>
          </cell>
          <cell r="D452" t="str">
            <v>h</v>
          </cell>
          <cell r="E452">
            <v>50.04</v>
          </cell>
        </row>
        <row r="453">
          <cell r="A453" t="str">
            <v>EQ002354</v>
          </cell>
          <cell r="B453" t="str">
            <v>EQ05051003/</v>
          </cell>
          <cell r="C453" t="str">
            <v>Reboque pesado, com motorista.  Custo horario improdutivo (motor desligado).</v>
          </cell>
          <cell r="D453" t="str">
            <v>h</v>
          </cell>
          <cell r="E453">
            <v>15.89</v>
          </cell>
        </row>
        <row r="454">
          <cell r="A454" t="str">
            <v>EQ008501</v>
          </cell>
          <cell r="B454" t="str">
            <v>EQ05051009A</v>
          </cell>
          <cell r="C454" t="str">
            <v>Reboque pesado, sem motorista, com material de operacao e material de manutencao.  Custo horario produtivo.</v>
          </cell>
          <cell r="D454" t="str">
            <v>h</v>
          </cell>
          <cell r="E454">
            <v>47.74</v>
          </cell>
        </row>
        <row r="455">
          <cell r="A455" t="str">
            <v>EQ016830</v>
          </cell>
          <cell r="B455" t="str">
            <v>EQ05051021A</v>
          </cell>
          <cell r="C455" t="str">
            <v>Reboque pesado, sem motorista, com material de operacao e material de manutencao.  Custo mensal.</v>
          </cell>
          <cell r="D455" t="str">
            <v>un.mes</v>
          </cell>
          <cell r="E455">
            <v>4756.53</v>
          </cell>
        </row>
        <row r="456">
          <cell r="A456" t="str">
            <v>EQ002356</v>
          </cell>
          <cell r="B456" t="str">
            <v>EQ05051050A</v>
          </cell>
          <cell r="C456" t="str">
            <v>Reboque super-pesado, com motorista, material de operacao e material de manutencao.  Custo horario produtivo.</v>
          </cell>
          <cell r="D456" t="str">
            <v>h</v>
          </cell>
          <cell r="E456">
            <v>95.65</v>
          </cell>
        </row>
        <row r="457">
          <cell r="A457" t="str">
            <v>EQ002355</v>
          </cell>
          <cell r="B457" t="str">
            <v>EQ05051053/</v>
          </cell>
          <cell r="C457" t="str">
            <v>Reboque super-pesado, com motorista e material de operacao.  Custo horario improdutivo (motor desligado).</v>
          </cell>
          <cell r="D457" t="str">
            <v>h</v>
          </cell>
          <cell r="E457">
            <v>25.41</v>
          </cell>
        </row>
        <row r="458">
          <cell r="A458" t="str">
            <v>EQ016821</v>
          </cell>
          <cell r="B458" t="str">
            <v>EQ05051071A</v>
          </cell>
          <cell r="C458" t="str">
            <v>Reboque super-pesado, sem motorista, com material de operacao e material de manutencao.  Custo mensal.</v>
          </cell>
          <cell r="D458" t="str">
            <v>un.mes</v>
          </cell>
          <cell r="E458">
            <v>5943.9</v>
          </cell>
        </row>
        <row r="459">
          <cell r="A459" t="str">
            <v>EQ001763</v>
          </cell>
          <cell r="B459" t="str">
            <v>EQ05100050/</v>
          </cell>
          <cell r="C459" t="str">
            <v>Caminhao com carroceria fixa, capacidade de 7,5t, equipado com guindaste hidraulico com capacidade de 3,5t, com motorista operador, material de operacao e material de manutencao, com as seguintes especificacoes minimas: motor diesel de 162CV, guindaste hi</v>
          </cell>
          <cell r="D459" t="str">
            <v>h</v>
          </cell>
          <cell r="E459">
            <v>50.9</v>
          </cell>
        </row>
        <row r="460">
          <cell r="A460" t="str">
            <v>EQ001764</v>
          </cell>
          <cell r="B460" t="str">
            <v>EQ05100053/</v>
          </cell>
          <cell r="C460" t="str">
            <v>Caminhao com carroceria fixa, capacidade de 7,5t, equipado com guindaste hidraulico com capacidade de 3,5t, com motorista operador, material de operacao e material de manutencao, com as seguintes especificacoes minimas: motor diesel de 162CV, guindaste hi</v>
          </cell>
          <cell r="D460" t="str">
            <v>h</v>
          </cell>
          <cell r="E460">
            <v>52.37</v>
          </cell>
        </row>
        <row r="461">
          <cell r="A461" t="str">
            <v>EQ001765</v>
          </cell>
          <cell r="B461" t="str">
            <v>EQ05100300/</v>
          </cell>
          <cell r="C461" t="str">
            <v>Cavalo mecanico, com semi-reboque extensivel ate 22m, com motorista, material de operacao e material de manutencao, com as seguintes especificacoes minimas: motor diesel de 330Cv.  Custo horario diurno (entre 05:00hs e 22:00h).</v>
          </cell>
          <cell r="D461" t="str">
            <v>h</v>
          </cell>
          <cell r="E461">
            <v>95.24</v>
          </cell>
        </row>
        <row r="462">
          <cell r="A462" t="str">
            <v>EQ017635</v>
          </cell>
          <cell r="B462" t="str">
            <v>EQ10050200A</v>
          </cell>
          <cell r="C462" t="str">
            <v>Perfuratriz pneumatica manual, com 24Kg de peso, exclusive operador, broca e mangueira, com as seguintes especficacoes minimas: Utilizacao vertical, consumo de ar de 58 l/s, frequencia de impactos 34 imp/s, comprimento de 64cm, diametro do pistao de 65mm.</v>
          </cell>
          <cell r="D462" t="str">
            <v>h</v>
          </cell>
          <cell r="E462">
            <v>0.51</v>
          </cell>
        </row>
        <row r="463">
          <cell r="A463" t="str">
            <v>EQ017636</v>
          </cell>
          <cell r="B463" t="str">
            <v>EQ10050206/</v>
          </cell>
          <cell r="C463" t="str">
            <v>Perfuratriz pneumatica manual, com 24Kg de peso, exclusive operador, broca e mangueira, com as seguintes especficacoes minimas: Utilizacao vertical, consumo de ar de 58 l/s, frequencia de impactos 34 imp/s, comprimento de 64cm, diametro do pistao de 65mm.</v>
          </cell>
          <cell r="D463" t="str">
            <v>h</v>
          </cell>
          <cell r="E463">
            <v>0.34</v>
          </cell>
        </row>
        <row r="464">
          <cell r="A464" t="str">
            <v>EQ001494</v>
          </cell>
          <cell r="B464" t="str">
            <v>EQ15050200/</v>
          </cell>
          <cell r="C464" t="str">
            <v>Escavadeira hidraulica, sobre esteiras,  capacidade de peso operacional de 16t, capacidade da cacamba  rasa de 0,73m3,  motor diesel de 108,2CV (106HP),  com operador e ajudante.  Aluguel produtivo.</v>
          </cell>
          <cell r="D464" t="str">
            <v>h</v>
          </cell>
          <cell r="E464" t="e">
            <v>#N/A</v>
          </cell>
        </row>
        <row r="465">
          <cell r="A465" t="str">
            <v>EQ015990</v>
          </cell>
          <cell r="B465" t="str">
            <v>EQ15050203/</v>
          </cell>
          <cell r="C465" t="str">
            <v>Escavadeira hidraulica, sobre esteiras,  capacidade de peso operacional de 16T, capacidade da cacamba  rasa de 0,73m3,  motor diesel de 108,2CV (106HP),  com operador e ajudante.  Aluguel improdutivo motor funcionando.</v>
          </cell>
          <cell r="D465" t="str">
            <v>h</v>
          </cell>
          <cell r="E465" t="e">
            <v>#N/A</v>
          </cell>
        </row>
        <row r="466">
          <cell r="A466" t="str">
            <v>EQ015991</v>
          </cell>
          <cell r="B466" t="str">
            <v>EQ15050206/</v>
          </cell>
          <cell r="C466" t="str">
            <v>Escavadeira hidraulica, sobre esteiras,  capacidade de peso operacional de 16T, capacidade da cacamba  rasa de 0,73m3,  motor diesel de 108,2CV (106HP),  com operador e ajudante.  Aluguel improdutivo motor parado.</v>
          </cell>
          <cell r="D466" t="str">
            <v>h</v>
          </cell>
          <cell r="E466" t="e">
            <v>#N/A</v>
          </cell>
        </row>
        <row r="467">
          <cell r="A467" t="str">
            <v>EQ017948</v>
          </cell>
          <cell r="B467" t="str">
            <v>EQ15050212A</v>
          </cell>
          <cell r="C467" t="str">
            <v>Escavadeira hidraulica, capacidade de 0,78m3, com operador, material de operacao e material de manutencao, com as seguintes especificacoes minimas: motor diesel de 92CV, tres bracos articulados e braco intermediario ajustavel em 3 posicoes.  Custo horario</v>
          </cell>
          <cell r="D467" t="str">
            <v>h</v>
          </cell>
          <cell r="E467">
            <v>61.17</v>
          </cell>
        </row>
        <row r="468">
          <cell r="A468" t="str">
            <v>EQ017949</v>
          </cell>
          <cell r="B468" t="str">
            <v>EQ15050215/</v>
          </cell>
          <cell r="C468" t="str">
            <v>Escavadeira hidraulica, capacidade de 0,78m3, com operador, material de operacao, com as seguintes especificacoes minimas: motor diesel de 92CV, tres bracos articulados e braco intermediario ajustavel em 3 posicoes.  Custo horario improdutivo (motor funci</v>
          </cell>
          <cell r="D468" t="str">
            <v>h</v>
          </cell>
          <cell r="E468">
            <v>31.5</v>
          </cell>
        </row>
        <row r="469">
          <cell r="A469" t="str">
            <v>EQ017950</v>
          </cell>
          <cell r="B469" t="str">
            <v>EQ15050218/</v>
          </cell>
          <cell r="C469" t="str">
            <v>Escavadeira hidraulica, capacidade de 0,78m3, com operador, com as seguintes especificacoes minimas: motor diesel de 92CV, tres bracos articulados e braco intermediario ajustavel em 3 posicoes.  Custo horario improdutivo (motor desligado).</v>
          </cell>
          <cell r="D469" t="str">
            <v>h</v>
          </cell>
          <cell r="E469">
            <v>20.47</v>
          </cell>
        </row>
        <row r="470">
          <cell r="A470" t="str">
            <v>EQ017587</v>
          </cell>
          <cell r="B470" t="str">
            <v>EQ15050300A</v>
          </cell>
          <cell r="C470" t="str">
            <v>Fresadora a frio, com largura de tambor de ate 1m, potencia de 142CV a 2300rpm e  profundidade de corte ate 0,10m.  Custo horario produtivo.</v>
          </cell>
          <cell r="D470" t="str">
            <v>h</v>
          </cell>
          <cell r="E470">
            <v>190.8</v>
          </cell>
        </row>
        <row r="471">
          <cell r="A471" t="str">
            <v>EQ010498</v>
          </cell>
          <cell r="B471" t="str">
            <v>EQ15050303A</v>
          </cell>
          <cell r="C471" t="str">
            <v>Fresadora a frio, modelo 1000C, com largura de tambor de ate 1m, potencia de 142CV a 2300Rpm e  profundidade de corte ate 10cm, Wirtgen ou similar.  Aluguel improdutivo motor funcionando.</v>
          </cell>
          <cell r="D471" t="str">
            <v>h</v>
          </cell>
          <cell r="E471">
            <v>51.68</v>
          </cell>
        </row>
        <row r="472">
          <cell r="A472" t="str">
            <v>EQ017586</v>
          </cell>
          <cell r="B472" t="str">
            <v>EQ15050306A</v>
          </cell>
          <cell r="C472" t="str">
            <v>Fresadora a frio, com largura de tambor de ate 1m, potencia de 142CV a 2300rpm e  profundidade de corte ate 0,10m.  Custo horario improdutivo.</v>
          </cell>
          <cell r="D472" t="str">
            <v>h</v>
          </cell>
          <cell r="E472">
            <v>39.17</v>
          </cell>
        </row>
        <row r="473">
          <cell r="A473" t="str">
            <v>EQ001319</v>
          </cell>
          <cell r="B473" t="str">
            <v>EQ15050350/</v>
          </cell>
          <cell r="C473" t="str">
            <v>Grade de disco, peso de 13t, exclusive operador, com material de manutencao, com as seguintes especificacoes minimas: armadura leve, composta de 20 discos, largura de corte de 2,30m, acionamento mecanico.  Custo horario produtivo.</v>
          </cell>
          <cell r="D473" t="str">
            <v>h</v>
          </cell>
          <cell r="E473">
            <v>2.48</v>
          </cell>
        </row>
        <row r="474">
          <cell r="A474" t="str">
            <v>EQ001320</v>
          </cell>
          <cell r="B474" t="str">
            <v>EQ15050356/</v>
          </cell>
          <cell r="C474" t="str">
            <v>Grade de disco, peso de 13t, exclusive operador, com as seguintes especificacoes minimas: armadura leve, composta de 20 discos, largura de corte de 2,30m, acionamento mecanico.  Custo horario improdutivo.</v>
          </cell>
          <cell r="D474" t="str">
            <v>h</v>
          </cell>
          <cell r="E474">
            <v>1.29</v>
          </cell>
        </row>
        <row r="475">
          <cell r="A475" t="str">
            <v>EQ017951</v>
          </cell>
          <cell r="B475" t="str">
            <v>EQ15050400A</v>
          </cell>
          <cell r="C475" t="str">
            <v>Motoniveladora, com operador, material de operacao e manutencao, com as seguintes especificacoes minimas: motor diesel de 125CV.  Custo horario produtivo.</v>
          </cell>
          <cell r="D475" t="str">
            <v>h</v>
          </cell>
          <cell r="E475">
            <v>85.49</v>
          </cell>
        </row>
        <row r="476">
          <cell r="A476" t="str">
            <v>EQ017952</v>
          </cell>
          <cell r="B476" t="str">
            <v>EQ15050403/</v>
          </cell>
          <cell r="C476" t="str">
            <v>Motoniveladora, com operador, material de operacao, com as seguintes especificacoes minimas: motor diesel de 125CV.  Custo horario improdutivo (motor funcionando).</v>
          </cell>
          <cell r="D476" t="str">
            <v>h</v>
          </cell>
          <cell r="E476">
            <v>43.66</v>
          </cell>
        </row>
        <row r="477">
          <cell r="A477" t="str">
            <v>EQ017953</v>
          </cell>
          <cell r="B477" t="str">
            <v>EQ15050406/</v>
          </cell>
          <cell r="C477" t="str">
            <v>Motoniveladora, com operador, com as seguintes especificacoes minimas: motor diesel de 125CV.  Custo horario improdutivo (motor desligado).</v>
          </cell>
          <cell r="D477" t="str">
            <v>h</v>
          </cell>
          <cell r="E477">
            <v>32.630000000000003</v>
          </cell>
        </row>
        <row r="478">
          <cell r="A478" t="str">
            <v>EQ017963</v>
          </cell>
          <cell r="B478" t="str">
            <v>EQ15050450A</v>
          </cell>
          <cell r="C478" t="str">
            <v>Pa-Carregadeira (Carregador frontal) sobre rodas, capacidade rasa de 1,7m3, com operador, material de operacao e material de manutencao, com as seguintes especificacoes minimas: motor diesel de 100CV.  Custo horario produtivo.</v>
          </cell>
          <cell r="D478" t="str">
            <v>h</v>
          </cell>
          <cell r="E478">
            <v>60.96</v>
          </cell>
        </row>
        <row r="479">
          <cell r="A479" t="str">
            <v>EQ017964</v>
          </cell>
          <cell r="B479" t="str">
            <v>EQ15050453/</v>
          </cell>
          <cell r="C479" t="str">
            <v>Pa-Carregadeira (Carregador frontal) sobre rodas, capacidade rasa de 1,7m3, com operador, material de operacao, com as seguintes especificacoes minimas: motor diesel de 100CV.  Custo horario improdutivo (motor funcionando).</v>
          </cell>
          <cell r="D479" t="str">
            <v>h</v>
          </cell>
          <cell r="E479">
            <v>27.99</v>
          </cell>
        </row>
        <row r="480">
          <cell r="A480" t="str">
            <v>EQ017965</v>
          </cell>
          <cell r="B480" t="str">
            <v>EQ15050456/</v>
          </cell>
          <cell r="C480" t="str">
            <v>Pa-Carregadeira (Carregador frontal) sobre rodas, capacidade rasa de 1,7m3, com operador, com as seguintes especificacoes minimas: motor diesel de 100CV.  Custo horario improdutivo (motor desligado).</v>
          </cell>
          <cell r="D480" t="str">
            <v>h</v>
          </cell>
          <cell r="E480">
            <v>21.02</v>
          </cell>
        </row>
        <row r="481">
          <cell r="A481" t="str">
            <v>EQ017966</v>
          </cell>
          <cell r="B481" t="str">
            <v>EQ15050461A</v>
          </cell>
          <cell r="C481" t="str">
            <v>Pa-Carregadeira (Carregador frontal) sobre rodas, capacidade rasa de 2,66m3, com operador, material de operacao e material de manutencao, com as seguintes especificacoes minimas: motor diesel de 183,7CV.  Custo horario produtivo.</v>
          </cell>
          <cell r="D481" t="str">
            <v>h</v>
          </cell>
          <cell r="E481">
            <v>98.57</v>
          </cell>
        </row>
        <row r="482">
          <cell r="A482" t="str">
            <v>EQ017967</v>
          </cell>
          <cell r="B482" t="str">
            <v>EQ15050464/</v>
          </cell>
          <cell r="C482" t="str">
            <v>Pa-Carregadeira (Carregador frontal) sobre rodas, capacidade rasa de 2,66m3, com operador, material de operacao, com as seguintes especificacoes minimas: motor diesel de 183,7CV.  Custo horario improdutivo (motor funcionando).</v>
          </cell>
          <cell r="D482" t="str">
            <v>h</v>
          </cell>
          <cell r="E482">
            <v>48.9</v>
          </cell>
        </row>
        <row r="483">
          <cell r="A483" t="str">
            <v>EQ017968</v>
          </cell>
          <cell r="B483" t="str">
            <v>EQ15050467/</v>
          </cell>
          <cell r="C483" t="str">
            <v>Pa-Carregadeira (Carregador frontal) sobre rodas, capacidade rasa de 2,66m3, com operador, com as seguintes especificacoes minimas: motor diesel de 183,7CV.  Custo horario improdutivo (motor desligado).</v>
          </cell>
          <cell r="D483" t="str">
            <v>h</v>
          </cell>
          <cell r="E483">
            <v>32.700000000000003</v>
          </cell>
        </row>
        <row r="484">
          <cell r="A484" t="str">
            <v>EQ010340</v>
          </cell>
          <cell r="B484" t="str">
            <v>EQ35100500A</v>
          </cell>
          <cell r="C484" t="str">
            <v>Moto Bomba Susuki ou similar, com bomba centrifuga auto-escorvante de rotor aberto, bocaios de succao de 3" e recalque de 3", motor a gasolina de 5,3HP, inclusive mangueiras de succao e recalque, sem operador.  Aluguel produtivo.</v>
          </cell>
          <cell r="D484" t="str">
            <v>h</v>
          </cell>
          <cell r="E484">
            <v>7.08</v>
          </cell>
        </row>
        <row r="485">
          <cell r="A485" t="str">
            <v>EQ010341</v>
          </cell>
          <cell r="B485" t="str">
            <v>EQ35100503/</v>
          </cell>
          <cell r="C485" t="str">
            <v>Moto Bomba Susuki ou similar, com bomba centrifuga auto-escorvante de rotor aberto, bocaios de succao de 3" e recalque de 3", motor a gasolina de 5,3HP, inclusive mangueiras de succao e recalque, sem operador.  Aluguel improdutivo motor parado.</v>
          </cell>
          <cell r="D485" t="str">
            <v>h</v>
          </cell>
          <cell r="E485">
            <v>3.98</v>
          </cell>
        </row>
        <row r="486">
          <cell r="A486" t="str">
            <v>EQ018075</v>
          </cell>
          <cell r="B486" t="str">
            <v>EQ35100551/</v>
          </cell>
          <cell r="C486" t="e">
            <v>#N/A</v>
          </cell>
          <cell r="D486" t="e">
            <v>#N/A</v>
          </cell>
          <cell r="E486">
            <v>2038</v>
          </cell>
        </row>
        <row r="487">
          <cell r="A487" t="str">
            <v>EQ007692</v>
          </cell>
          <cell r="B487" t="str">
            <v>EQ35100600A</v>
          </cell>
          <cell r="C487" t="str">
            <v>Recuperacao de Bomba Hidraulica Centrifuga trifasica, com motor eletrico de 3/4CV - 220V/380V, marca Worthington modelo D-520 ou similar, com troca de selo, gaxetas, buchas, mancal e rolamentos e pintura externa.</v>
          </cell>
          <cell r="D487" t="str">
            <v>un</v>
          </cell>
          <cell r="E487">
            <v>100</v>
          </cell>
        </row>
        <row r="488">
          <cell r="A488" t="str">
            <v>EQ007663</v>
          </cell>
          <cell r="B488" t="str">
            <v>EQ35100650A</v>
          </cell>
          <cell r="C488" t="str">
            <v>Recuperacao de Bomba Hidraulica Submersivel, monofasica, com motor eletrico com potencia de 1CV - 220V/380V, marca ABS modelo UNI 500 ou similar, com troca de buchas, selo gaxetas, mancal e rolamentos e pintura externa.</v>
          </cell>
          <cell r="D488" t="str">
            <v>un</v>
          </cell>
          <cell r="E488">
            <v>640.69000000000005</v>
          </cell>
        </row>
        <row r="489">
          <cell r="A489" t="str">
            <v>EQ007665</v>
          </cell>
          <cell r="B489" t="str">
            <v>EQ35100700A</v>
          </cell>
          <cell r="C489" t="str">
            <v>Recuperacao de Bomba Hidraulica Submersivel, trifasica, com motor eletrico com potencia de 2CV - 220V/380V, marca ABS modelo UNI 600T ou similar, com troca de buchas, selo, gaxetas, mancal e rolamentos e pintura externa.</v>
          </cell>
          <cell r="D489" t="str">
            <v>un</v>
          </cell>
          <cell r="E489">
            <v>856.38</v>
          </cell>
        </row>
        <row r="490">
          <cell r="A490" t="str">
            <v>EQ006046</v>
          </cell>
          <cell r="B490" t="str">
            <v>EQ35100750A</v>
          </cell>
          <cell r="C490" t="str">
            <v>Recuperacao de Bomba Hidraulica Centrifuga Submersivel, trifasica, tipo sapo, com motor eletrico, potencia de 2CV.</v>
          </cell>
          <cell r="D490" t="str">
            <v>un</v>
          </cell>
          <cell r="E490">
            <v>371.23</v>
          </cell>
        </row>
        <row r="491">
          <cell r="A491" t="str">
            <v>EQ006338</v>
          </cell>
          <cell r="B491" t="str">
            <v>EQ35100800A</v>
          </cell>
          <cell r="C491" t="str">
            <v>Recuperacao de Bomba Hidraulica Centrifuga Submersivel, de 2,4CV, refrigerada a agua, trifasica, vazao de 42m3/h, altura manometrica maxima de 15MCA, modelo ASI250 da Hidrosul ou similar.</v>
          </cell>
          <cell r="D491" t="str">
            <v>un</v>
          </cell>
          <cell r="E491">
            <v>666.38</v>
          </cell>
        </row>
        <row r="492">
          <cell r="A492" t="str">
            <v>EQ007667</v>
          </cell>
          <cell r="B492" t="str">
            <v>EQ35100850A</v>
          </cell>
          <cell r="C492" t="str">
            <v>Recuperacao de Bomba Hidraulica Submersivel, trifasica, com motor eletrico com potencia de 3,5CV - 220V/380V, modelo AFP-100 ou similar, com troca de buchas, selo, gaxetas, mancal e rolamentos e pintura externa.</v>
          </cell>
          <cell r="D492" t="str">
            <v>un</v>
          </cell>
          <cell r="E492">
            <v>965.72</v>
          </cell>
        </row>
        <row r="493">
          <cell r="A493" t="str">
            <v>EQ007669</v>
          </cell>
          <cell r="B493" t="str">
            <v>EQ35100900A</v>
          </cell>
          <cell r="C493" t="str">
            <v>Recuperacao de Bomba Hidraulica Submersivel, trifasica, com motor eletrico com potencia de 8CV - 220V/380V, modelo JUMBO S1ND ou similar, com troca de buchas, selo, gaxetas, mancal e rolamentos e pintura externa.</v>
          </cell>
          <cell r="D493" t="str">
            <v>un</v>
          </cell>
          <cell r="E493">
            <v>2997.11</v>
          </cell>
        </row>
        <row r="494">
          <cell r="A494" t="str">
            <v>EQ005904</v>
          </cell>
          <cell r="B494" t="str">
            <v>EQ35100950A</v>
          </cell>
          <cell r="C494" t="str">
            <v>Recuperacao de Bomba Hidraulica Centrifuga Submersivel, SPV 30/2 ou similar, com motor eletrico de 4,2CV.</v>
          </cell>
          <cell r="D494" t="str">
            <v>un</v>
          </cell>
          <cell r="E494">
            <v>1435.56</v>
          </cell>
        </row>
        <row r="495">
          <cell r="A495" t="str">
            <v>EQ005902</v>
          </cell>
          <cell r="B495" t="str">
            <v>EQ35101000A</v>
          </cell>
          <cell r="C495" t="str">
            <v>Recuperacao de Bomba Hidraulica Centrifuga Submersivel, SPV 40/C ou similar, com motor eletrico de 6,3CV.</v>
          </cell>
          <cell r="D495" t="str">
            <v>un</v>
          </cell>
          <cell r="E495">
            <v>2001.34</v>
          </cell>
        </row>
        <row r="496">
          <cell r="A496" t="str">
            <v>EQ009496</v>
          </cell>
          <cell r="B496" t="str">
            <v>EQ35101050/</v>
          </cell>
          <cell r="C496" t="str">
            <v>Recuperacao de Bomba Hidraulica Centrifuga Submersivel, de 30CV, saida de 4" ou 6", modelo Jumbo 201, fabricacao ABS ou similar.</v>
          </cell>
          <cell r="D496" t="str">
            <v>un</v>
          </cell>
          <cell r="E496">
            <v>18223.5</v>
          </cell>
        </row>
        <row r="497">
          <cell r="A497" t="str">
            <v>EQ007691</v>
          </cell>
          <cell r="B497" t="str">
            <v>EQ35150200/</v>
          </cell>
          <cell r="C497" t="str">
            <v>Bomba Hidraulica Centrifuga trifasica, com motor eletrico de 3/4CV - 220V/380V, marca Worthington modelo D-520 ou similar, exclusive acessorios.  Fornecimento e colocacao.</v>
          </cell>
          <cell r="D497" t="str">
            <v>un</v>
          </cell>
          <cell r="E497">
            <v>239.86</v>
          </cell>
        </row>
        <row r="498">
          <cell r="A498" t="str">
            <v>EQ006336</v>
          </cell>
          <cell r="B498" t="str">
            <v>EQ35150250/</v>
          </cell>
          <cell r="C498" t="str">
            <v>Bomba Hidraulica Centrifuga, com motor eletrico, potencia de 1CV, succao de 1", elevacao de 1", vazao de 5m3/h, altura manometrica maxima de 35MCA, trifasica, modelo 250RS da Dancor ou similar, exclusive acessorios.  Fornecimento e colocacao.</v>
          </cell>
          <cell r="D498" t="str">
            <v>un</v>
          </cell>
          <cell r="E498">
            <v>401.17</v>
          </cell>
        </row>
        <row r="499">
          <cell r="A499" t="str">
            <v>EQ018014</v>
          </cell>
          <cell r="B499" t="str">
            <v>EQ35150253/</v>
          </cell>
          <cell r="C499" t="str">
            <v>Bomba Hidraulica centrifuga, trifasica, motor eletrico 220/380V, com potencia de 5CV, com succao de 2" e elevacao de 1 1/2", serie CAM, modelo 618TJM, Dancor ou similar.  Fornecimento.</v>
          </cell>
          <cell r="D499" t="str">
            <v>un</v>
          </cell>
          <cell r="E499">
            <v>850.59</v>
          </cell>
        </row>
        <row r="500">
          <cell r="A500" t="str">
            <v>EQ001205</v>
          </cell>
          <cell r="B500" t="str">
            <v>EQ35150350/</v>
          </cell>
          <cell r="C500" t="str">
            <v>Bomba Hidraulica Centrifuga, com motor eletrico, potencia de 2CV; exclusive acessorios.   Fornecimento e colocacao.</v>
          </cell>
          <cell r="D500" t="str">
            <v>un</v>
          </cell>
          <cell r="E500">
            <v>527.48</v>
          </cell>
        </row>
        <row r="501">
          <cell r="A501" t="str">
            <v>EQ004997</v>
          </cell>
          <cell r="B501" t="str">
            <v>EQ35150500/</v>
          </cell>
          <cell r="C501" t="str">
            <v>Bomba Hidraulica Centrifuga, com motor eletrico, potencia de 10CV; exclusive acessorios.   Fornecimento e colocacao.</v>
          </cell>
          <cell r="D501" t="str">
            <v>un</v>
          </cell>
          <cell r="E501">
            <v>1400.08</v>
          </cell>
        </row>
        <row r="502">
          <cell r="A502" t="str">
            <v>EQ007670</v>
          </cell>
          <cell r="B502" t="str">
            <v>EQ35150600/</v>
          </cell>
          <cell r="C502" t="str">
            <v>Bomba Hidraulica Centrifuga trifasica, com motor eletrico de 15CV - 220V/380V, marca Worthington modelo D-1020 ou similar, exclusive acessorios.  Fornecimento e colocacao.</v>
          </cell>
          <cell r="D502" t="str">
            <v>un</v>
          </cell>
          <cell r="E502">
            <v>1850.16</v>
          </cell>
        </row>
        <row r="503">
          <cell r="A503" t="str">
            <v>EQ007660</v>
          </cell>
          <cell r="B503" t="str">
            <v>EQ35150700/</v>
          </cell>
          <cell r="C503" t="str">
            <v>Bomba Hidraulica Centrifuga, trifasica, com motor eletrico com potencia de 25CV - 220V/380V, succao de 2", elevacao de 1 1/2", vazao de 40m3/h, altura de recalque de 90m, marca Alleri ou similar, exclusive acessorios.  Fornecimento e colocacao.</v>
          </cell>
          <cell r="D503" t="str">
            <v>un</v>
          </cell>
          <cell r="E503">
            <v>2516.2600000000002</v>
          </cell>
        </row>
        <row r="504">
          <cell r="A504" t="str">
            <v>EQ006515</v>
          </cell>
          <cell r="B504" t="str">
            <v>EQ35150800/</v>
          </cell>
          <cell r="C504" t="str">
            <v>Bomba de eixo vertical, 1HP, 380V, diametro de 2" do tubo de elevacao, AMT=5m, vazao de 26m3/h, modelo 1063 da Dancor, ou similar.  Fornecimento e colocacao.</v>
          </cell>
          <cell r="D504" t="str">
            <v>un</v>
          </cell>
          <cell r="E504">
            <v>628.32000000000005</v>
          </cell>
        </row>
        <row r="505">
          <cell r="A505" t="str">
            <v>EQ006337</v>
          </cell>
          <cell r="B505" t="str">
            <v>EQ35151000A</v>
          </cell>
          <cell r="C505" t="str">
            <v>Recuperacao de Bomba Hidraulica Centrifuga, de 0,50CV, trifasica, vazao de 9m3/h, altura manometrica maxima de 25MCA, modelo XD2 003 da Mark Peerless ou similar.</v>
          </cell>
          <cell r="D505" t="str">
            <v>un</v>
          </cell>
          <cell r="E505">
            <v>105.13</v>
          </cell>
        </row>
        <row r="506">
          <cell r="A506" t="str">
            <v>EQ005903</v>
          </cell>
          <cell r="B506" t="str">
            <v>EQ35151200A</v>
          </cell>
          <cell r="C506" t="str">
            <v>Recuperacao de Bomba Hidraulica Centrifuga, trifasica, DBC 710 Mark Peerless ou similar, com motor eletrico de 3CV.</v>
          </cell>
          <cell r="D506" t="str">
            <v>un</v>
          </cell>
          <cell r="E506">
            <v>234.72</v>
          </cell>
        </row>
        <row r="507">
          <cell r="A507" t="str">
            <v>EQ005905</v>
          </cell>
          <cell r="B507" t="str">
            <v>EQ35151250A</v>
          </cell>
          <cell r="C507" t="str">
            <v>Recuperacao de Bomba Hidraulica Centrifuga, trifasica, DS9-009 Mark Peerless ou similar, com motor eletrico de 7,5CV.</v>
          </cell>
          <cell r="D507" t="str">
            <v>un</v>
          </cell>
          <cell r="E507">
            <v>493.99</v>
          </cell>
        </row>
        <row r="508">
          <cell r="A508" t="str">
            <v>EQ009499</v>
          </cell>
          <cell r="B508" t="str">
            <v>EQ35151400A</v>
          </cell>
          <cell r="C508" t="str">
            <v>Recuperacao de Bomba Hidraulica Centrifuga, com motor eletrico, potencia de 10CV.</v>
          </cell>
          <cell r="D508" t="str">
            <v>un</v>
          </cell>
          <cell r="E508">
            <v>674.04</v>
          </cell>
        </row>
        <row r="509">
          <cell r="A509" t="str">
            <v>EQ007671</v>
          </cell>
          <cell r="B509" t="str">
            <v>EQ35151700A</v>
          </cell>
          <cell r="C509" t="str">
            <v>Recuperacao de Bomba Hidraulica Centrifuga trifasica, com motor eletrico de 15CV - 220V/380V, marca Worthington modelo D-1020 ou similar, com troca de buchas, selo, gaxetas, mancal e rolamentos e pintura externa.</v>
          </cell>
          <cell r="D509" t="str">
            <v>un</v>
          </cell>
          <cell r="E509">
            <v>903.15</v>
          </cell>
        </row>
        <row r="510">
          <cell r="A510" t="str">
            <v>EQ007661</v>
          </cell>
          <cell r="B510" t="str">
            <v>EQ35151800A</v>
          </cell>
          <cell r="C510" t="str">
            <v>Recuperacao de Bomba Hidraulica Centrifuga, trifasica, com motor eletrico com potencia de 25CV - 220V/380V, succao de 2", elevacao de 1 1/2", vazao de 40m3/h, altura de recalque de 90m, marca Alleri ou similar, com troca de buchas, selo, gaxetas, mancal e</v>
          </cell>
          <cell r="D510" t="str">
            <v>un</v>
          </cell>
          <cell r="E510">
            <v>1233.22</v>
          </cell>
        </row>
        <row r="511">
          <cell r="A511" t="str">
            <v>EQ001485</v>
          </cell>
          <cell r="B511" t="str">
            <v>EQ40050100B</v>
          </cell>
          <cell r="C511" t="str">
            <v>Draga Flutuante, succao e recalque de 12", com bomba de recalque (comando direto) de 480CV de potencia continua e outra de 170CV nos sistemas hidraulicos, inclusive equipe de operacao.  Aluguel produtivo.</v>
          </cell>
          <cell r="D511" t="str">
            <v>h</v>
          </cell>
          <cell r="E511">
            <v>194.95</v>
          </cell>
        </row>
        <row r="512">
          <cell r="A512" t="str">
            <v>EQ001486</v>
          </cell>
          <cell r="B512" t="str">
            <v>EQ40050103A</v>
          </cell>
          <cell r="C512" t="str">
            <v>Draga Flutuante, succao e recalque de 12", com bomba de recalque (comando direto) de 480CV de potencia continua e outra de 170CV nos sistemas hidraulicos, inclusive equipe de operacao.  Aluguel improdutivo motor funcionando.</v>
          </cell>
          <cell r="D512" t="str">
            <v>h</v>
          </cell>
          <cell r="E512">
            <v>88.13</v>
          </cell>
        </row>
        <row r="513">
          <cell r="A513" t="str">
            <v>EQ001487</v>
          </cell>
          <cell r="B513" t="str">
            <v>EQ40050106A</v>
          </cell>
          <cell r="C513" t="str">
            <v>Draga Flutuante, succao e recalque de 12", com bomba de recalque (comando direto) de 480CV de potencia continua e outra de 170CV nos sistemas hidraulicos, inclusive equipe de operacao.  Aluguel improdutivo motor parado.</v>
          </cell>
          <cell r="D513" t="str">
            <v>h</v>
          </cell>
          <cell r="E513">
            <v>50.64</v>
          </cell>
        </row>
        <row r="514">
          <cell r="A514" t="str">
            <v>EQ001500</v>
          </cell>
          <cell r="B514" t="str">
            <v>EQ40050150B</v>
          </cell>
          <cell r="C514" t="str">
            <v>Custo horario corrido de utilizacao de equipamento de jato d'agua de alta pressao (Sewer-Jet ou similar), mangueira de 1" de diametro, pressao ate 2000 libras, para limpeza de sistema de esgotamento pluvial ou sanitario, incluindo equipe de operacao e aba</v>
          </cell>
          <cell r="D514" t="str">
            <v>h</v>
          </cell>
          <cell r="E514">
            <v>79.8</v>
          </cell>
        </row>
        <row r="515">
          <cell r="A515" t="str">
            <v>EQ001501</v>
          </cell>
          <cell r="B515" t="str">
            <v>EQ40050153B</v>
          </cell>
          <cell r="C515" t="str">
            <v>Custo horario corrido de utilizacao de equipamento de succao atraves de exaustor de alta potencia (Vac-All ou similar), com mangueira de captacao de 12" de diametro e capacidade de armazenar de 12m3 de material removido e transportado para limpeza de sist</v>
          </cell>
          <cell r="D515" t="str">
            <v>h</v>
          </cell>
          <cell r="E515">
            <v>106.57</v>
          </cell>
        </row>
        <row r="516">
          <cell r="A516" t="str">
            <v>EQ010495</v>
          </cell>
          <cell r="B516" t="str">
            <v>EQ40050200B</v>
          </cell>
          <cell r="C516" t="str">
            <v>Equipamento combinado, vacuo/hidrojato, com custo horario corrido de utilizacao, incluindo abastecimento de agua, despejo de material retirado e equipe de operacao, com tanque de agua e de residuo de 8000l, bomba de alta pressao e alto vacuo, acionadas at</v>
          </cell>
          <cell r="D516" t="str">
            <v>h</v>
          </cell>
          <cell r="E516">
            <v>70.69</v>
          </cell>
        </row>
        <row r="517">
          <cell r="A517" t="str">
            <v>EQ010606</v>
          </cell>
          <cell r="B517" t="str">
            <v>EQ40050250A</v>
          </cell>
          <cell r="C517" t="str">
            <v>Equipamento para desobstrucao de galerias (Bucket-Machine), rebocavel, avanco mecanico, com jogo completo de acessorios, motor diesel, modelo M90 de 12CV, ou similar.  Aluguel produtivo.</v>
          </cell>
          <cell r="D517" t="str">
            <v>h</v>
          </cell>
          <cell r="E517">
            <v>7.58</v>
          </cell>
        </row>
        <row r="518">
          <cell r="A518" t="str">
            <v>EQ010608</v>
          </cell>
          <cell r="B518" t="str">
            <v>EQ40050253/</v>
          </cell>
          <cell r="C518" t="str">
            <v>Equipamento para desobstrucao de galerias (Bucket-Machine), rebocavel, avanco mecanico, com jogo completo de acessorios, motor diesel, modelo M90 de 12CV, ou similar.  Aluguel improdutivo motor funcionando.</v>
          </cell>
          <cell r="D518" t="str">
            <v>h</v>
          </cell>
          <cell r="E518">
            <v>3.75</v>
          </cell>
        </row>
        <row r="519">
          <cell r="A519" t="str">
            <v>EQ010609</v>
          </cell>
          <cell r="B519" t="str">
            <v>EQ40050256/</v>
          </cell>
          <cell r="C519" t="str">
            <v>Equipamento para desobstrucao de galerias (Bucket-Machine), rebocavel, avanco mecanico, com jogo completo de acessorios, motor diesel, modelo M90 de 12CV, ou similar.  Aluguel improdutivo motor parado.</v>
          </cell>
          <cell r="D519" t="str">
            <v>h</v>
          </cell>
          <cell r="E519">
            <v>2.69</v>
          </cell>
        </row>
        <row r="520">
          <cell r="A520" t="str">
            <v>EQ017034</v>
          </cell>
          <cell r="B520" t="str">
            <v>EQ40050300/</v>
          </cell>
          <cell r="C520" t="str">
            <v>Escavadeira sobre esteiras, com Clam-Shell, Bucyrus 22-B ou similar, capacidade de 0,78m3, com operador e auxiliar.  Aluguel produtivo.</v>
          </cell>
          <cell r="D520" t="str">
            <v>h</v>
          </cell>
          <cell r="E520">
            <v>94.18</v>
          </cell>
        </row>
        <row r="521">
          <cell r="A521" t="str">
            <v>EQ017035</v>
          </cell>
          <cell r="B521" t="str">
            <v>EQ40050350/</v>
          </cell>
          <cell r="C521" t="str">
            <v>Escavadeira sobre esteiras, com Drag-Line, capacidade de 0,78m3, com operador e auxiliar.  Aluguel produtivo.</v>
          </cell>
          <cell r="D521" t="str">
            <v>h</v>
          </cell>
          <cell r="E521">
            <v>85.49</v>
          </cell>
        </row>
        <row r="522">
          <cell r="A522" t="str">
            <v>EQ000269</v>
          </cell>
          <cell r="B522" t="str">
            <v>EQ45050050/</v>
          </cell>
          <cell r="C522" t="str">
            <v>Aluguel produtivo de broca de metal duro, tipo K-12/40, com comprimento de 0,80m, para Perfuratriz Pneumatica.</v>
          </cell>
          <cell r="D522" t="str">
            <v>h</v>
          </cell>
          <cell r="E522">
            <v>5.68</v>
          </cell>
        </row>
        <row r="523">
          <cell r="A523" t="str">
            <v>EQ000270</v>
          </cell>
          <cell r="B523" t="str">
            <v>EQ45050053/</v>
          </cell>
          <cell r="C523" t="str">
            <v>Aluguel produtivo de broca de metal duro, tipo K-12/39, com comprimento de 1,60m, para Perfuratriz Pneumatica.</v>
          </cell>
          <cell r="D523" t="str">
            <v>h</v>
          </cell>
          <cell r="E523">
            <v>6.14</v>
          </cell>
        </row>
        <row r="524">
          <cell r="A524" t="str">
            <v>EQ000271</v>
          </cell>
          <cell r="B524" t="str">
            <v>EQ45050056/</v>
          </cell>
          <cell r="C524" t="str">
            <v>Aluguel produtivo de broca de metal duro, tipo K-12/38, com comprimento de 2,40m, para Perfuratriz Pneumatica.</v>
          </cell>
          <cell r="D524" t="str">
            <v>h</v>
          </cell>
          <cell r="E524">
            <v>6.56</v>
          </cell>
        </row>
        <row r="525">
          <cell r="A525" t="str">
            <v>EQ000272</v>
          </cell>
          <cell r="B525" t="str">
            <v>EQ45050059/</v>
          </cell>
          <cell r="C525" t="str">
            <v>Aluguel, por hora e por dam, de mangueira para ar comprimido, 2 lonas, diametro de 3/4".</v>
          </cell>
          <cell r="D525" t="str">
            <v>h.dam</v>
          </cell>
          <cell r="E525">
            <v>0.05</v>
          </cell>
        </row>
        <row r="526">
          <cell r="A526" t="str">
            <v>EQ001502</v>
          </cell>
          <cell r="B526" t="str">
            <v>EQ45050100B</v>
          </cell>
          <cell r="C526" t="str">
            <v>Compressor de ar, portatil e rebocavel, pressao de trabalho de 102PSI, descarga livre de 170PCM, motor diesel de 40CV, sem operador.  Aluguel produtivo.</v>
          </cell>
          <cell r="D526" t="str">
            <v>h</v>
          </cell>
          <cell r="E526">
            <v>23.6</v>
          </cell>
        </row>
        <row r="527">
          <cell r="A527" t="str">
            <v>EQ001503</v>
          </cell>
          <cell r="B527" t="str">
            <v>EQ45050103/</v>
          </cell>
          <cell r="C527" t="str">
            <v>Compressor de ar, portatil e rebocavel, pressao de trabalho de 102PSI, descarga livre de 170PCM, motor diesel de 40CV, sem operador.  Aluguel improdutivo motor funcionando.</v>
          </cell>
          <cell r="D527" t="str">
            <v>h</v>
          </cell>
          <cell r="E527">
            <v>10.1</v>
          </cell>
        </row>
        <row r="528">
          <cell r="A528" t="str">
            <v>EQ001504</v>
          </cell>
          <cell r="B528" t="str">
            <v>EQ45050106/</v>
          </cell>
          <cell r="C528" t="str">
            <v>Compressor de ar, portatil e rebocavel, pressao de trabalho de 102PSI, descarga livre de 170PCM, motor diesel de 40CV, sem operador.  Aluguel improdutivo motor parado.</v>
          </cell>
          <cell r="D528" t="str">
            <v>h</v>
          </cell>
          <cell r="E528">
            <v>3.31</v>
          </cell>
        </row>
        <row r="529">
          <cell r="A529" t="str">
            <v>EQ001505</v>
          </cell>
          <cell r="B529" t="str">
            <v>EQ45050150B</v>
          </cell>
          <cell r="C529" t="str">
            <v>Compressor de ar, portatil e rebocavel, pressao de trabalho de 102PSI, descarga livre de 250PCM, motor diesel de 77CV, sem operador.  Aluguel produtivo.</v>
          </cell>
          <cell r="D529" t="str">
            <v>h</v>
          </cell>
          <cell r="E529">
            <v>25.26</v>
          </cell>
        </row>
        <row r="530">
          <cell r="A530" t="str">
            <v>EQ001508</v>
          </cell>
          <cell r="B530" t="str">
            <v>EQ45050153/</v>
          </cell>
          <cell r="C530" t="str">
            <v>Compressor de ar, portatil e rebocavel, pressao de trabalho de 102PSI, descarga livre de 335PCM, motor diesel de 77CV, sem operador.  Aluguel produtivo.</v>
          </cell>
          <cell r="D530" t="str">
            <v>h</v>
          </cell>
          <cell r="E530" t="e">
            <v>#N/A</v>
          </cell>
        </row>
        <row r="531">
          <cell r="A531" t="str">
            <v>EQ001506</v>
          </cell>
          <cell r="B531" t="str">
            <v>EQ45050156/</v>
          </cell>
          <cell r="C531" t="str">
            <v>Compressor de ar, portatil e rebocavel, pressao de trabalho de 102PSI, descarga livre de 250PCM, motor diesel de 77CV, sem operador.  Aluguel improdutivo motor funcionando.</v>
          </cell>
          <cell r="D531" t="str">
            <v>h</v>
          </cell>
          <cell r="E531">
            <v>10.93</v>
          </cell>
        </row>
        <row r="532">
          <cell r="A532" t="str">
            <v>EQ001507</v>
          </cell>
          <cell r="B532" t="str">
            <v>EQ45050159/</v>
          </cell>
          <cell r="C532" t="str">
            <v>Compressor de ar, portatil e rebocavel, pressao de trabalho de 102PSI, descarga livre de 250PCM, motor diesel de 77CV, sem operador.  Aluguel improdutivo motor parado.</v>
          </cell>
          <cell r="D532" t="str">
            <v>h</v>
          </cell>
          <cell r="E532">
            <v>4.1399999999999997</v>
          </cell>
        </row>
        <row r="533">
          <cell r="A533" t="str">
            <v>EQ001511</v>
          </cell>
          <cell r="B533" t="str">
            <v>EQ45050200/</v>
          </cell>
          <cell r="C533" t="str">
            <v>Compressor de ar, estacionario, descarga livre de 18,4m3/min. e 668PCM, motor eletrico de 175CV (129Kw), sem operador.  Aluguel produtivo.</v>
          </cell>
          <cell r="D533" t="str">
            <v>h</v>
          </cell>
          <cell r="E533">
            <v>57.74</v>
          </cell>
        </row>
        <row r="534">
          <cell r="A534" t="str">
            <v>EQ001512</v>
          </cell>
          <cell r="B534" t="str">
            <v>EQ45050203/</v>
          </cell>
          <cell r="C534" t="str">
            <v>Compressor de ar, estacionario, descarga livre de 18,4m3/min. e 668PCM, motor eletrico de 175CV (129Kw), sem operador.  Aluguel improdutivo motor funcionando.</v>
          </cell>
          <cell r="D534" t="str">
            <v>h</v>
          </cell>
          <cell r="E534">
            <v>15.15</v>
          </cell>
        </row>
        <row r="535">
          <cell r="A535" t="str">
            <v>EQ001513</v>
          </cell>
          <cell r="B535" t="str">
            <v>EQ45050206/</v>
          </cell>
          <cell r="C535" t="str">
            <v>Compressor de ar, estacionario, descarga livre de 18,4m3/min. e 668PCM, motor eletrico de 175CV (129Kw), sem operador.  Aluguel improdutivo motor parado.</v>
          </cell>
          <cell r="D535" t="str">
            <v>h</v>
          </cell>
          <cell r="E535">
            <v>13.58</v>
          </cell>
        </row>
        <row r="536">
          <cell r="A536" t="str">
            <v>EQ001514</v>
          </cell>
          <cell r="B536" t="str">
            <v>EQ45100050A</v>
          </cell>
          <cell r="C536" t="str">
            <v>Grupo gerador com potencia de 2500W, 110V e 240V de corrente alternada ou 12V/8,3A de corrente continua, motor a gasolina de 5,5CV, sem operador.  Aluguel produtivo.</v>
          </cell>
          <cell r="D536" t="str">
            <v>h</v>
          </cell>
          <cell r="E536">
            <v>2.5499999999999998</v>
          </cell>
        </row>
        <row r="537">
          <cell r="A537" t="str">
            <v>EQ001516</v>
          </cell>
          <cell r="B537" t="str">
            <v>EQ45100056/</v>
          </cell>
          <cell r="C537" t="str">
            <v>Grupo gerador com potencia de 2500W, 110V e 240V de corrente alternada ou 12V/8,3A de corrente continua, motor a gasolina de 5,5CV, sem operador.  Aluguel improdutivo motor parado.</v>
          </cell>
          <cell r="D537" t="str">
            <v>h</v>
          </cell>
          <cell r="E537">
            <v>0.14000000000000001</v>
          </cell>
        </row>
        <row r="538">
          <cell r="A538" t="str">
            <v>EQ010602</v>
          </cell>
          <cell r="B538" t="str">
            <v>EQ45100100A</v>
          </cell>
          <cell r="C538" t="str">
            <v>Grupo Gerador, transportavel sobre rodas, 80/84Kva, motor diesel de 85CV (1800RPM), sem operador.  Aluguel produtivo.</v>
          </cell>
          <cell r="D538" t="str">
            <v>h</v>
          </cell>
          <cell r="E538">
            <v>21.63</v>
          </cell>
        </row>
        <row r="539">
          <cell r="A539" t="str">
            <v>EQ010603</v>
          </cell>
          <cell r="B539" t="str">
            <v>EQ45100103/</v>
          </cell>
          <cell r="C539" t="str">
            <v>Grupo Gerador, transportavel sobre rodas, 80/84Kva, motor diesel de 85CV (1800RPM), sem operador.  Aluguel improdutivo motor funcionando.</v>
          </cell>
          <cell r="D539" t="str">
            <v>h</v>
          </cell>
          <cell r="E539">
            <v>9.08</v>
          </cell>
        </row>
        <row r="540">
          <cell r="A540" t="str">
            <v>EQ010604</v>
          </cell>
          <cell r="B540" t="str">
            <v>EQ45100106/</v>
          </cell>
          <cell r="C540" t="str">
            <v>Grupo Gerador, transportavel sobre rodas, 80/84Kva, motor diesel de 85CV (1800RPM), sem operador.  Aluguel improdutivo motor parado.</v>
          </cell>
          <cell r="D540" t="str">
            <v>h</v>
          </cell>
          <cell r="E540">
            <v>1.58</v>
          </cell>
        </row>
        <row r="541">
          <cell r="A541" t="str">
            <v>EQ001520</v>
          </cell>
          <cell r="B541" t="str">
            <v>EQ45100150A</v>
          </cell>
          <cell r="C541" t="str">
            <v>Grupo Gerador, estacionario, com alternador de 139/150Kva e motor diesel de 180CV a 1800RPM, sem operador.  Aluguel produtivo.</v>
          </cell>
          <cell r="D541" t="str">
            <v>h</v>
          </cell>
          <cell r="E541">
            <v>43.26</v>
          </cell>
        </row>
        <row r="542">
          <cell r="A542" t="str">
            <v>EQ001521</v>
          </cell>
          <cell r="B542" t="str">
            <v>EQ45100153/</v>
          </cell>
          <cell r="C542" t="str">
            <v>Grupo Gerador, estacionario, com alternador de139/150Kva e motor diesel de 180CV a 1800RPM, sem operador.  Aluguel improdutivo motor funcionando.</v>
          </cell>
          <cell r="D542" t="str">
            <v>h</v>
          </cell>
          <cell r="E542" t="e">
            <v>#N/A</v>
          </cell>
        </row>
        <row r="543">
          <cell r="A543" t="str">
            <v>EQ017665</v>
          </cell>
          <cell r="B543" t="str">
            <v>EQ45150100/</v>
          </cell>
          <cell r="C543" t="str">
            <v>Retificador de solda eletrica de 430A.</v>
          </cell>
          <cell r="D543" t="str">
            <v>h</v>
          </cell>
          <cell r="E543">
            <v>7.81</v>
          </cell>
        </row>
        <row r="544">
          <cell r="A544" t="str">
            <v>EQ004530</v>
          </cell>
          <cell r="B544" t="str">
            <v>EQ50050050/</v>
          </cell>
          <cell r="C544" t="str">
            <v>Maquina de demarcacao de faixas a frio para uso rodoviario.  Aluguel produtivo.</v>
          </cell>
          <cell r="D544" t="str">
            <v>h</v>
          </cell>
          <cell r="E544">
            <v>66.03</v>
          </cell>
        </row>
        <row r="545">
          <cell r="A545" t="str">
            <v>ES004606</v>
          </cell>
          <cell r="B545" t="str">
            <v>ES05050250/</v>
          </cell>
          <cell r="C545" t="str">
            <v>Portinhola para alcapao, cisterna ou caixa d'agua elevada em chapa de ferro galvanizada no 16, medindo (0,80x0,80)m, com guarnicao e alca para fechamento a cadeado, exclusive este.  Fornecimento e colocacao.</v>
          </cell>
          <cell r="D545" t="str">
            <v>m2</v>
          </cell>
          <cell r="E545">
            <v>161.54</v>
          </cell>
        </row>
        <row r="546">
          <cell r="A546" t="str">
            <v>ES004550</v>
          </cell>
          <cell r="B546" t="str">
            <v>ES05100050/</v>
          </cell>
          <cell r="C546" t="str">
            <v>Porta corta-fogo de (90x210)cm com 4,5cm de espessura, revestida de chapa de aco, tendo marcos do mesmo material e 3 pares de dobradicas com mola, fabricacao Brasmet ou similar.  Fornecimento e colocacao.</v>
          </cell>
          <cell r="D546" t="str">
            <v>un</v>
          </cell>
          <cell r="E546">
            <v>308.08</v>
          </cell>
        </row>
        <row r="547">
          <cell r="A547" t="str">
            <v>ES002380</v>
          </cell>
          <cell r="B547" t="str">
            <v>ES05150050/</v>
          </cell>
          <cell r="C547" t="str">
            <v>Portao de chapa de ferro galvanizado, com espessura de 0,5mm, com altura entre 2m e 3m e area total de 6m2 a 9m2, exclusive fechadura.</v>
          </cell>
          <cell r="D547" t="str">
            <v>m2</v>
          </cell>
          <cell r="E547">
            <v>348.31</v>
          </cell>
        </row>
        <row r="548">
          <cell r="A548" t="str">
            <v>ES004600</v>
          </cell>
          <cell r="B548" t="str">
            <v>ES05150053/</v>
          </cell>
          <cell r="C548" t="str">
            <v>Portao de chapa de ferro galvanizado de no 16, com 2,5 a 3m de altura e area total de 6 a 9m2, em 2 folhas, sobre estrutura de marcos perfilados, com 5 pares de dobradica extra fortes em cada folha, exclusive fechadura.  Fornecimento.</v>
          </cell>
          <cell r="D548" t="str">
            <v>m2</v>
          </cell>
          <cell r="E548">
            <v>188.7</v>
          </cell>
        </row>
        <row r="549">
          <cell r="A549" t="str">
            <v>ES017324</v>
          </cell>
          <cell r="B549" t="str">
            <v>ES05150100/</v>
          </cell>
          <cell r="C549" t="str">
            <v>Portao de 1 folha de (1x2)m, em tela de arame galvanizado n.o 12, malha losango de 5cm, fixada em tubo de ferro galvanizado com diametro interno de 2" por barra de 1"x1/8", formando quadros de (1x1)m, montantes em ferro galvanizado com diametro interno de</v>
          </cell>
          <cell r="D549" t="str">
            <v>m2</v>
          </cell>
          <cell r="E549">
            <v>221.32</v>
          </cell>
        </row>
        <row r="550">
          <cell r="A550" t="str">
            <v>ES004599</v>
          </cell>
          <cell r="B550" t="str">
            <v>ES05150125/</v>
          </cell>
          <cell r="C550" t="str">
            <v>Portao de ferro, de 1 ou 2 folhas com altura de 1 a 1,50m e largura de 1 a 3m.  Formado por barras verticais de 1 1/4"x1/4" espacadas de 12,5cm, contorno e marcos em barras de 1 1/4"x3/8", tendo ao centro uma faixa de ferro galvanizado no 16 de 20cm de al</v>
          </cell>
          <cell r="D550" t="str">
            <v>m2</v>
          </cell>
          <cell r="E550">
            <v>205.82</v>
          </cell>
        </row>
        <row r="551">
          <cell r="A551" t="str">
            <v>ES008487</v>
          </cell>
          <cell r="B551" t="str">
            <v>ES05150150/</v>
          </cell>
          <cell r="C551" t="str">
            <v>Portao de ferro, em 2 folhas, medindo (1,58x3)m cada, com um montante de cada lado em tubo de ferro galvanizado de 3" e altura de 3m, sendo cada folha formada por 4 tubos de ferro galvanizado de 1 1/4" na vertical, reforcado na parte superior e na inferio</v>
          </cell>
          <cell r="D551" t="str">
            <v>un</v>
          </cell>
          <cell r="E551">
            <v>2067.1799999999998</v>
          </cell>
        </row>
        <row r="552">
          <cell r="A552" t="str">
            <v>ES008628</v>
          </cell>
          <cell r="B552" t="str">
            <v>ES05150153/</v>
          </cell>
          <cell r="C552" t="str">
            <v>Portao de ferro, em 2 folhas, medindo (2,10x1,60)m cada uma, em barras verticais em aco redondo de 1/2", espacados de 15cm, contorno em barra chata de 2"x5/8", inclusive ferragens e pintura.  Fornecimento e colocacao.</v>
          </cell>
          <cell r="D552" t="str">
            <v>un</v>
          </cell>
          <cell r="E552">
            <v>822.45</v>
          </cell>
        </row>
        <row r="553">
          <cell r="A553" t="str">
            <v>ES005142</v>
          </cell>
          <cell r="B553" t="str">
            <v>ES05150156/</v>
          </cell>
          <cell r="C553" t="str">
            <v>Portao de ferro, em 2 folhas, medindo (2,27x2,20)m, barras verticais, em aco com diametro de 3/4", espacamento entre eixos de 0,12m, contorno em barras de aco com diametro de 2"x1/2", inclusive ferragens.  Fornecimento e colocacao, inclusive pintura.</v>
          </cell>
          <cell r="D553" t="str">
            <v>un</v>
          </cell>
          <cell r="E553">
            <v>723.65</v>
          </cell>
        </row>
        <row r="554">
          <cell r="A554" t="str">
            <v>ES005144</v>
          </cell>
          <cell r="B554" t="str">
            <v>ES05150159/</v>
          </cell>
          <cell r="C554" t="str">
            <v>Portao de ferro, medindo (2x2,90)m, sendo 1m fixo e 1m movel, em barras verticais de ferro com diametro de 3/4", com espacamento entre eixos de 0,12m, contorno em barras de 2"x1/2", inclusive ferragens.  Fornecimento e colocacao, inclusive pintura.</v>
          </cell>
          <cell r="D554" t="str">
            <v>un</v>
          </cell>
          <cell r="E554">
            <v>955.46</v>
          </cell>
        </row>
        <row r="555">
          <cell r="A555" t="str">
            <v>ES006773</v>
          </cell>
          <cell r="B555" t="str">
            <v>ES05150162/</v>
          </cell>
          <cell r="C555" t="str">
            <v>Portao de ferro, em 2 folhas, medindo (2,27x3)m, barras verticais em aco com diametro de 3/4", espacamento entre eixos de 0,12m, contorno em barra chata de aco de 2"x12", inclusive ferragens.  Fornecimento e colocacao, inclusive pintura.</v>
          </cell>
          <cell r="D555" t="str">
            <v>un</v>
          </cell>
          <cell r="E555">
            <v>870.64</v>
          </cell>
        </row>
        <row r="556">
          <cell r="A556" t="str">
            <v>ES004790</v>
          </cell>
          <cell r="B556" t="str">
            <v>ES05150165A</v>
          </cell>
          <cell r="C556" t="str">
            <v>Portao em 2 folhas, medindo (3x1,20)m, constituindo-se de 2 quadros com 2 travamentos horizontais em tubo de ferro galvanizado de 4", fixados em montantes do mesmo material.  Fornecimento e colocacao.</v>
          </cell>
          <cell r="D556" t="str">
            <v>un</v>
          </cell>
          <cell r="E556">
            <v>1643.81</v>
          </cell>
        </row>
        <row r="557">
          <cell r="A557" t="str">
            <v>ES009291</v>
          </cell>
          <cell r="B557" t="str">
            <v>ES05150168/</v>
          </cell>
          <cell r="C557" t="str">
            <v>Portao de ferro, em 2 folhas, medindo (3,63x2,60)m, montantes de tubo de 3"x3", com parede de 1/4", barras chatas verticais com diametro de 1"x1", barras horizontais com diametro de 1 1/2"x5/16".  Fornecimento e colocacao.</v>
          </cell>
          <cell r="D557" t="str">
            <v>un</v>
          </cell>
          <cell r="E557">
            <v>3035.74</v>
          </cell>
        </row>
        <row r="558">
          <cell r="A558" t="str">
            <v>ES006969</v>
          </cell>
          <cell r="B558" t="str">
            <v>ES05150171/</v>
          </cell>
          <cell r="C558" t="str">
            <v>Portao de ferro, medindo (4x3,30)m, construidos em tubos de ferro galvanizado com costura de 2 1/2", espacados a cada 13cm (espaco livre), 2 folhas, contendo 2 diagonais de barra chata de 2"x1/4", fixados em 2 colunas de concreto armado secao de (40x40)cm</v>
          </cell>
          <cell r="D558" t="str">
            <v>m2</v>
          </cell>
          <cell r="E558">
            <v>261.91000000000003</v>
          </cell>
        </row>
        <row r="559">
          <cell r="A559" t="str">
            <v>ES008625</v>
          </cell>
          <cell r="B559" t="str">
            <v>ES05150174/</v>
          </cell>
          <cell r="C559" t="str">
            <v>Portao de ferro, em 2 folhas, medindo (4,30x2,73)m, com 4 barras quadradas horizontais e 1 curva medindo 2,05 e 2 barras verticais nos extremos de cada folha, todas com 1 1/2"x1 1/2".  Entre os montantes extremos de cada folha 11 barras de 3/4" equidistan</v>
          </cell>
          <cell r="D559" t="str">
            <v>un</v>
          </cell>
          <cell r="E559">
            <v>2740.69</v>
          </cell>
        </row>
        <row r="560">
          <cell r="A560" t="str">
            <v>ES010098</v>
          </cell>
          <cell r="B560" t="str">
            <v>ES05150177/</v>
          </cell>
          <cell r="C560" t="str">
            <v>Portao de ferro, medindo (5,87x2,08)m, sendo 2 folhas fixas de (1,10x1,98)m cada, formadas por quadro de ferro galvanizado de 2" (2 verticais e 4 horizontais) e 7 barras verticais e 2 inclinadas de 1"x1/4" e 2 folhas de abrir de (1,61x1,98)m cada, formada</v>
          </cell>
          <cell r="D560" t="str">
            <v>un</v>
          </cell>
          <cell r="E560">
            <v>2258.8000000000002</v>
          </cell>
        </row>
        <row r="561">
          <cell r="A561" t="str">
            <v>ES007437</v>
          </cell>
          <cell r="B561" t="str">
            <v>ES05150200/</v>
          </cell>
          <cell r="C561" t="str">
            <v>Portao de ferro, confeccionado em barra redonda de 5/8", pintada com 1 demao de zarcao verde, inclusive fechadura e cadeado.  Fornecimento.</v>
          </cell>
          <cell r="D561" t="str">
            <v>m2</v>
          </cell>
          <cell r="E561">
            <v>193.71</v>
          </cell>
        </row>
        <row r="562">
          <cell r="A562" t="str">
            <v>ES007450</v>
          </cell>
          <cell r="B562" t="str">
            <v>ES05150250/</v>
          </cell>
          <cell r="C562" t="str">
            <v>Portao de correr em ferro, fabricado com perfil de diametro de 5/8" e pintado com 1 demao de zarcao, inclusive fechadura e cadeado.  Fornecimento.</v>
          </cell>
          <cell r="D562" t="str">
            <v>m2</v>
          </cell>
          <cell r="E562">
            <v>185.17</v>
          </cell>
        </row>
        <row r="563">
          <cell r="A563" t="str">
            <v>ES005908</v>
          </cell>
          <cell r="B563" t="str">
            <v>ES05200050/</v>
          </cell>
          <cell r="C563" t="str">
            <v>Basculante de ferro em caixilho de cantoneira de 3/4", basculas de cantoneira de 5/8",  alavanca com punho cromado.  Fornecimento e colocacao.</v>
          </cell>
          <cell r="D563" t="str">
            <v>m2</v>
          </cell>
          <cell r="E563">
            <v>146.13</v>
          </cell>
        </row>
        <row r="564">
          <cell r="A564" t="str">
            <v>ES009058</v>
          </cell>
          <cell r="B564" t="str">
            <v>ES05200100/</v>
          </cell>
          <cell r="C564" t="str">
            <v>Janela basculante em ferro, medindo (87x150)cm, fixacao de vidros, exclusive estes, mediante massa.  Fornecimento e colocacao.</v>
          </cell>
          <cell r="D564" t="str">
            <v>un</v>
          </cell>
          <cell r="E564">
            <v>178.24</v>
          </cell>
        </row>
        <row r="565">
          <cell r="A565" t="str">
            <v>ES009055</v>
          </cell>
          <cell r="B565" t="str">
            <v>ES05200103/</v>
          </cell>
          <cell r="C565" t="str">
            <v>Janela basculante em ferro, medindo (100x100)cm, fixacao de vidros, exclusive estes, mediante massa.  Fornecimento e colocacao.</v>
          </cell>
          <cell r="D565" t="str">
            <v>un</v>
          </cell>
          <cell r="E565">
            <v>106.59</v>
          </cell>
        </row>
        <row r="566">
          <cell r="A566" t="str">
            <v>ES009056</v>
          </cell>
          <cell r="B566" t="str">
            <v>ES05200106/</v>
          </cell>
          <cell r="C566" t="str">
            <v>Janela basculante em ferro, medindo (150x150)cm, fixacao de vidros, exclusive estes, mediante massa.  Fornecimento e colocacao.</v>
          </cell>
          <cell r="D566" t="str">
            <v>un</v>
          </cell>
          <cell r="E566">
            <v>269.82</v>
          </cell>
        </row>
        <row r="567">
          <cell r="A567" t="str">
            <v>ES009057</v>
          </cell>
          <cell r="B567" t="str">
            <v>ES05200109/</v>
          </cell>
          <cell r="C567" t="str">
            <v>Janela basculante em ferro, medindo (150x200)cm, fixacao de vidros, exclusive estes, mediante massa.  Fornecimento e colocacao.</v>
          </cell>
          <cell r="D567" t="str">
            <v>un</v>
          </cell>
          <cell r="E567">
            <v>403.09</v>
          </cell>
        </row>
        <row r="568">
          <cell r="A568" t="str">
            <v>ES004791</v>
          </cell>
          <cell r="B568" t="str">
            <v>ES05250050/</v>
          </cell>
          <cell r="C568" t="str">
            <v>Cerca em tubo de ferro galvanizado de 4" em modulos de (3x1,20)m, constituindo-se cada modulo por 2 montantes de 1,20m de altura e 2 travamentos horizontais com 3m.</v>
          </cell>
          <cell r="D568" t="str">
            <v>mod</v>
          </cell>
          <cell r="E568">
            <v>539.42999999999995</v>
          </cell>
        </row>
        <row r="569">
          <cell r="A569" t="str">
            <v>ES004567</v>
          </cell>
          <cell r="B569" t="str">
            <v>ES05250100/</v>
          </cell>
          <cell r="C569" t="str">
            <v>Grade de ferro formada por barras de ferros chatos verticais de 1 1/2"x3/8" e barras horizontais de 2"x3/8", com montantes de 1 1/2"x1 1/2" a cada 2m.  Fornecimento e assentamento.</v>
          </cell>
          <cell r="D569" t="str">
            <v>m2</v>
          </cell>
          <cell r="E569">
            <v>298.23</v>
          </cell>
        </row>
        <row r="570">
          <cell r="A570" t="str">
            <v>ES004601</v>
          </cell>
          <cell r="B570" t="str">
            <v>ES05250150/</v>
          </cell>
          <cell r="C570" t="str">
            <v>Grade de ferro para protecao de janela ou aparelhos de ar condicionado, formado por barras quadradas de 3/8", chumbadas na alvenaria.  Fornecimento e assentamento.</v>
          </cell>
          <cell r="D570" t="str">
            <v>m2</v>
          </cell>
          <cell r="E570">
            <v>102.97</v>
          </cell>
        </row>
        <row r="571">
          <cell r="A571" t="str">
            <v>ES004709</v>
          </cell>
          <cell r="B571" t="str">
            <v>ES05250200A</v>
          </cell>
          <cell r="C571" t="str">
            <v>Grade pantografica de ferro para janelas ou portas, em perfis de 3/4" com altura ate 2,20m correndo sobre canaletas com fecho para colocacao de cadeado, inclusive este.  Fornecimento e assentamento.</v>
          </cell>
          <cell r="D571" t="str">
            <v>m2</v>
          </cell>
          <cell r="E571">
            <v>240.49</v>
          </cell>
        </row>
        <row r="572">
          <cell r="A572" t="str">
            <v>ES004708</v>
          </cell>
          <cell r="B572" t="str">
            <v>ES05250250/</v>
          </cell>
          <cell r="C572" t="str">
            <v>Grade para prisao em barras verticais de 1" espacadas a cada 10cm, entre lixas, e horizontais de 1 3/4"x1/2" a cada 50cm, sendo o contorno do mesmo material.  Fornecimento e assentamento.</v>
          </cell>
          <cell r="D572" t="str">
            <v>m2</v>
          </cell>
          <cell r="E572" t="e">
            <v>#N/A</v>
          </cell>
        </row>
        <row r="573">
          <cell r="A573" t="str">
            <v>ES008627</v>
          </cell>
          <cell r="B573" t="str">
            <v>ES05250300/</v>
          </cell>
          <cell r="C573" t="str">
            <v>Gradil em aco redondo de 1/2", espacados de 15cm, montantes em aco redondo de 2" e 2 barras chatas de 2"x5/8" horizontais, tendo 2,50m de largura e 1,60m de altura, conforme projeto FPJ, inclusive pintura.  Fornecimento e colocacao.</v>
          </cell>
          <cell r="D573" t="str">
            <v>mod</v>
          </cell>
          <cell r="E573">
            <v>470.42</v>
          </cell>
        </row>
        <row r="574">
          <cell r="A574" t="str">
            <v>ES005136</v>
          </cell>
          <cell r="B574" t="str">
            <v>ES05250303/</v>
          </cell>
          <cell r="C574" t="str">
            <v>Gradil em barras de aco com diametro de 3/4", formando modulos de 2m, com 1,80m de altura, conforme projeto FPJ.  Fornecimento e colocacao.</v>
          </cell>
          <cell r="D574" t="str">
            <v>mod</v>
          </cell>
          <cell r="E574">
            <v>648.17999999999995</v>
          </cell>
        </row>
        <row r="575">
          <cell r="A575" t="str">
            <v>ES006691</v>
          </cell>
          <cell r="B575" t="str">
            <v>ES05250306/</v>
          </cell>
          <cell r="C575" t="str">
            <v>Gradil em barras de aco de 3/4", espacadas de 12cm, montantes em barra quadrada de 2" e 2 barras chatas de 2"x1/2" horizontais, tudo em 2m de largura e 1,35m de altura.  Fornecimento e colocacao, inclusive pinrtura.</v>
          </cell>
          <cell r="D575" t="str">
            <v>mod</v>
          </cell>
          <cell r="E575">
            <v>508.39</v>
          </cell>
        </row>
        <row r="576">
          <cell r="A576" t="str">
            <v>ES006690</v>
          </cell>
          <cell r="B576" t="str">
            <v>ES05250309/</v>
          </cell>
          <cell r="C576" t="str">
            <v>Haste em barra de aco de 3/4", para fixacao de gradil em muro.  Soldada em gradil e chumbada no muro, inclusive pintura.</v>
          </cell>
          <cell r="D576" t="str">
            <v>un</v>
          </cell>
          <cell r="E576">
            <v>41.86</v>
          </cell>
        </row>
        <row r="577">
          <cell r="A577" t="str">
            <v>ES007723</v>
          </cell>
          <cell r="B577" t="str">
            <v>ES05250350/</v>
          </cell>
          <cell r="C577" t="str">
            <v>Gradil de ferro, altura de 0,85m, com montantes a cada 1,30m em barras verticais quadradas de 1"x1", fixadas em blocos de concreto de (0,20x0,20x0,20)m, soldadas em 2 barras horizontais, superior e inferior, de 1 1/2"x3/8".  Fornecimento e colocacao, incl</v>
          </cell>
          <cell r="D577" t="str">
            <v>m</v>
          </cell>
          <cell r="E577">
            <v>157.19</v>
          </cell>
        </row>
        <row r="578">
          <cell r="A578" t="str">
            <v>ES004604</v>
          </cell>
          <cell r="B578" t="str">
            <v>ES05250353/</v>
          </cell>
          <cell r="C578" t="str">
            <v>Gradil de ferro, altura de 1,20m, em barras verticais quadradas de 5/8" e espacadas de 12,5cm, centro a centro, soldadas em 2 barras, superior e inferior de postas de 3"x1/2"e 2"x3/8"; 21 de 1/2"x1/2", soldadas no corrimao e na barra inferior, esta de 2"x</v>
          </cell>
          <cell r="D578" t="str">
            <v>m</v>
          </cell>
          <cell r="E578">
            <v>134.4</v>
          </cell>
        </row>
        <row r="579">
          <cell r="A579" t="str">
            <v>ES006049</v>
          </cell>
          <cell r="B579" t="str">
            <v>ES05250356/</v>
          </cell>
          <cell r="C579" t="str">
            <v>Gradil de ferro, altura de 1,20m, em barras verticais quadradas de 5/8" e espacadas de 12,50cm, soldadas em duas barras, superior e inferior de 1 1/2"x1/4", montantes a cada 1,50m em barras de 1 1/2"x3/8".  Fornecimento e colocacao, inclusive pintura.</v>
          </cell>
          <cell r="D579" t="str">
            <v>m</v>
          </cell>
          <cell r="E579">
            <v>179.21</v>
          </cell>
        </row>
        <row r="580">
          <cell r="A580" t="str">
            <v>ES008486</v>
          </cell>
          <cell r="B580" t="str">
            <v>ES05250359/</v>
          </cell>
          <cell r="C580" t="str">
            <v xml:space="preserve">Gradil em tubo de ferro galvanizado sem costura de 1 1/4", com altura util de 2m, espacados de 17cm de centro a centro e chumbados em cinta de concreto, exclusive esta, barra chata de 1 1/2"x3/8", fixada na extremidade superior dos tubo e no alinhamento  </v>
          </cell>
          <cell r="D580" t="str">
            <v>m</v>
          </cell>
          <cell r="E580">
            <v>382.87</v>
          </cell>
        </row>
        <row r="581">
          <cell r="A581" t="str">
            <v>ES006968</v>
          </cell>
          <cell r="B581" t="str">
            <v>ES05250362/</v>
          </cell>
          <cell r="C581" t="str">
            <v>Gradil de ferro, altura de 3,30m, em tubos de ferro galvanizado com costura de 2 1/2", espacados a cada 13cm (espaco livre), fixados em viga de concreto armado secao de 20cm de largura e 60cm de altura, apoiados em sapatas (fck=15MPa), sendo o conjunto te</v>
          </cell>
          <cell r="D581" t="str">
            <v>m2</v>
          </cell>
          <cell r="E581">
            <v>226.22</v>
          </cell>
        </row>
        <row r="582">
          <cell r="A582" t="str">
            <v>ES007438</v>
          </cell>
          <cell r="B582" t="str">
            <v>ES05250400/</v>
          </cell>
          <cell r="C582" t="str">
            <v>Gradil de ferro em ferro confeccionado em barra redonda de 5/8", pintada com 1 demao de zarcao verde.  Fornecimento e colocacao.</v>
          </cell>
          <cell r="D582" t="str">
            <v>m2</v>
          </cell>
          <cell r="E582">
            <v>141.38999999999999</v>
          </cell>
        </row>
        <row r="583">
          <cell r="A583" t="str">
            <v>ES009338</v>
          </cell>
          <cell r="B583" t="str">
            <v>ES05250450/</v>
          </cell>
          <cell r="C583" t="str">
            <v xml:space="preserve">Gradil de ferro em modulos de 1,13m de comprimento com altura de 1m, tendo 9 barras quadradas de 3/8" espacados de 12cm eixo a eixo, montantes em barras chatas de 2"x3/4" e 2 barras horizontais de 3"x3/8" distanciadas de 95cm, chumbados no solo com bloco </v>
          </cell>
          <cell r="D583" t="str">
            <v>mod</v>
          </cell>
          <cell r="E583">
            <v>156.24</v>
          </cell>
        </row>
        <row r="584">
          <cell r="A584" t="str">
            <v>ES009577</v>
          </cell>
          <cell r="B584" t="str">
            <v>ES05250453/</v>
          </cell>
          <cell r="C584" t="str">
            <v xml:space="preserve">Gradil de ferro em modulos de 2,24m de comprimento com altura de 1,20m, tendo 14 ferros redondos de 1/2" espacados de 14cm eixo a eixo, montantes duplos de barras chatas de 1 1/2"x1/2" e 2 barras horizontais de 1 1/2"x3/8" distanciadas de 85cm, chumbados </v>
          </cell>
          <cell r="D584" t="str">
            <v>mod</v>
          </cell>
          <cell r="E584">
            <v>337.57</v>
          </cell>
        </row>
        <row r="585">
          <cell r="A585" t="str">
            <v>ES009304</v>
          </cell>
          <cell r="B585" t="str">
            <v>ES05250456/</v>
          </cell>
          <cell r="C585" t="str">
            <v>Gradil de ferro em modulos de 2,80m de largura com altura de 1,50m, 14 barras verticais de 1 1/4" equidistantes, 2 barras chatas horizontais de  2 1/2"x5/8", estas soldadas um montante (exclusive estes).  Em cada barra vertical  sera colocada 1 ponta de l</v>
          </cell>
          <cell r="D585" t="str">
            <v>mod</v>
          </cell>
          <cell r="E585">
            <v>1280.3900000000001</v>
          </cell>
        </row>
        <row r="586">
          <cell r="A586" t="str">
            <v>ES008626</v>
          </cell>
          <cell r="B586" t="str">
            <v>ES05250459/</v>
          </cell>
          <cell r="C586" t="str">
            <v>Gradil de ferro em modulos de 2,44m de largura com altura de 2,32m, 15 barras verticais de 3/4" equidistantes, um montante de ferro galvanizado de 3" e barras chatas horizontais de 1 1/2"x1/2".  Em cada barra vertical de 3/4" sera colocada 1 lanca e anuet</v>
          </cell>
          <cell r="D586" t="str">
            <v>mod</v>
          </cell>
          <cell r="E586">
            <v>790.79</v>
          </cell>
        </row>
        <row r="587">
          <cell r="A587" t="str">
            <v>ES005259</v>
          </cell>
          <cell r="B587" t="str">
            <v>ES05250462/</v>
          </cell>
          <cell r="C587" t="str">
            <v>Gradil de ferro em modulo de 2,10m de comprimento com altura de 2,60m, barra redonda de 5/8", barra chata de 1 1/2"x1/4", tubo de ferro galvanizado de 3", conforme projeto FPJ.  Fornecimento e colocacao, inclusive pintura.</v>
          </cell>
          <cell r="D587" t="str">
            <v>un</v>
          </cell>
          <cell r="E587">
            <v>563.48</v>
          </cell>
        </row>
        <row r="588">
          <cell r="A588" t="str">
            <v>ES008629</v>
          </cell>
          <cell r="B588" t="str">
            <v>ES05250465/</v>
          </cell>
          <cell r="C588" t="str">
            <v>Gradil de ferro em modulos de 2,44m de largura com altura de 2,72m, 15 barras verticais de 3/4" equidistantes, um montante de ferro galvanizado de 3" e barras chatas horizontais de  1 1/2"x1/2".  Em cada barra vertical de 3/4" sera colocada 1 lanca e anue</v>
          </cell>
          <cell r="D588" t="str">
            <v>mod</v>
          </cell>
          <cell r="E588">
            <v>889.25</v>
          </cell>
        </row>
        <row r="589">
          <cell r="A589" t="str">
            <v>ES010041</v>
          </cell>
          <cell r="B589" t="str">
            <v>ES05250500/</v>
          </cell>
          <cell r="C589" t="str">
            <v>Gradil em modulos de (1454x1650)mm, com pintura eletrostatica em poliester nas cores grafite, vermelho, vinho, amarelo, laranja ou prata da Metalgrade ou similar, malha de (60x132)mm, barra portante de (26x2)mm, fio 5, montantes de (2000x75x8)mm, ponta de</v>
          </cell>
          <cell r="D589" t="str">
            <v>mod</v>
          </cell>
          <cell r="E589">
            <v>336.12</v>
          </cell>
        </row>
        <row r="590">
          <cell r="A590" t="str">
            <v>ES017319</v>
          </cell>
          <cell r="B590" t="str">
            <v>ES05250550/</v>
          </cell>
          <cell r="C590" t="str">
            <v>Gradil tubular (3,35x2,00)m em  tela de metal expandida, malha losangular de (150x56)mm, chapa de ferro alvanizada a fogo de 1/8", emoldurada por tubos de aco galvanizada de 1 1/2", fixado em estruturas de concreto atraves de 16 parafusos galvanizados.  F</v>
          </cell>
          <cell r="D590" t="str">
            <v>m</v>
          </cell>
          <cell r="E590">
            <v>205.31</v>
          </cell>
        </row>
        <row r="591">
          <cell r="A591" t="str">
            <v>ES008694</v>
          </cell>
          <cell r="B591" t="str">
            <v>ES05250600/</v>
          </cell>
          <cell r="C591" t="str">
            <v>Gradil eletrofundido tipo Orsometal ou similar, na malha (60x132)mm e barra portante (26x2)mm, fio 5, pecas de (1718x1650)mm, montantes (2120x76x8)mm, parafusos, pintura eletrostatica nas cores verde ou cinza; inclusive montagem.</v>
          </cell>
          <cell r="D591" t="str">
            <v>m</v>
          </cell>
          <cell r="E591" t="e">
            <v>#N/A</v>
          </cell>
        </row>
        <row r="592">
          <cell r="A592" t="str">
            <v>ES016004</v>
          </cell>
          <cell r="B592" t="str">
            <v>ES05250650A</v>
          </cell>
          <cell r="C592" t="str">
            <v>Gradil Nylofor 3D, da Belgo Mineira ou similar,  executado em painel de aco galvanizado, soldado (gramatura minima 40g/m2), malha retangular de (200x50)mm em fio de aco com bitola de 5mm ,fixado por fixadores de poliamida e parafusos em aco inox M6 tipo A</v>
          </cell>
          <cell r="D592" t="str">
            <v>m2</v>
          </cell>
          <cell r="E592">
            <v>180.03</v>
          </cell>
        </row>
        <row r="593">
          <cell r="A593" t="str">
            <v>ES007258</v>
          </cell>
          <cell r="B593" t="str">
            <v>ES05250700/</v>
          </cell>
          <cell r="C593" t="str">
            <v>Tela para protecao em arame galvanizado no 12, soldada em cantoneira de ferro em "L" de  1 1/2"x1 1/2"x3/16", fixada em alvenaria.  Fornecimento e colocacao.</v>
          </cell>
          <cell r="D593" t="str">
            <v>m2</v>
          </cell>
          <cell r="E593">
            <v>91.52</v>
          </cell>
        </row>
        <row r="594">
          <cell r="A594" t="str">
            <v>ES004553</v>
          </cell>
          <cell r="B594" t="str">
            <v>ES05300050/</v>
          </cell>
          <cell r="C594" t="str">
            <v>Corrimao de tubo de ferro galvanizado com diametro de 1 1/4", preso por chumbadores a cada metro.  Fornecimento e assentamento.</v>
          </cell>
          <cell r="D594" t="str">
            <v>m</v>
          </cell>
          <cell r="E594">
            <v>37.65</v>
          </cell>
        </row>
        <row r="595">
          <cell r="A595" t="str">
            <v>ES002402</v>
          </cell>
          <cell r="B595" t="str">
            <v>ES05300100/</v>
          </cell>
          <cell r="C595" t="str">
            <v>Guarda-corpo de ferro, em lances de 3,36m a 3,84m e 1m de altura, com 4 montantes de barras de 2"x3/4", chumbadas no concreto, corrimao em 2 barras superpostas de 3"x1/2" e 2"x3/8", 21 barras verticais de 2"x1/2", soldadas no corrimao e na barra inferior,</v>
          </cell>
          <cell r="D595" t="str">
            <v>m</v>
          </cell>
          <cell r="E595">
            <v>165.05</v>
          </cell>
        </row>
        <row r="596">
          <cell r="A596" t="str">
            <v>ES004603</v>
          </cell>
          <cell r="B596" t="str">
            <v>ES05300103/</v>
          </cell>
          <cell r="C596" t="str">
            <v>Guarda-corpo de ferro, em lances de 3,36m a 3,84m e 1m de altura, com 4 montantes de barras de 2"x3/4", chumbadas no concreto, corrimao em 2 barras superpostas de 3"x1/2" e 2"x3/8", 21 barras verticais de 1/2"x1/2", soldadas no corrimao e na barra inferio</v>
          </cell>
          <cell r="D596" t="str">
            <v>m</v>
          </cell>
          <cell r="E596">
            <v>146.41</v>
          </cell>
        </row>
        <row r="597">
          <cell r="A597" t="str">
            <v>ES004602</v>
          </cell>
          <cell r="B597" t="str">
            <v>ES05300106/</v>
          </cell>
          <cell r="C597" t="str">
            <v>Guarda-corpo de ferro, em lances de 3,45m a 3,75m e 1m de altura, com 4 montantes de barras de 2"x3/4", chumbadas no concreto, corrimao em 2 barras superpostas de 3"x1/2 e 2"x3/8", 2 travessas horizontais em barras de 1 1/4"x3/8", soldadas nos montantes u</v>
          </cell>
          <cell r="D597" t="str">
            <v>m</v>
          </cell>
          <cell r="E597">
            <v>146.41</v>
          </cell>
        </row>
        <row r="598">
          <cell r="A598" t="str">
            <v>ES010276</v>
          </cell>
          <cell r="B598" t="str">
            <v>ES05300150/</v>
          </cell>
          <cell r="C598" t="str">
            <v>Guarda-corpo de ferro galvanizado, com modulo de 2,20m de comprimento, com dois tubos de 2" na horizontal, pilaretes de concreto com secao (20x20)cm e 1m de altura, incluindo todos os materiais e pintura a oleo.  Fornecimento e colocacao.</v>
          </cell>
          <cell r="D598" t="str">
            <v>un</v>
          </cell>
          <cell r="E598">
            <v>106.25</v>
          </cell>
        </row>
        <row r="599">
          <cell r="A599" t="str">
            <v>ES018051</v>
          </cell>
          <cell r="B599" t="str">
            <v>ES05300153/</v>
          </cell>
          <cell r="C599" t="str">
            <v>Guarda-corpo de ferro galvanizado, com modulo de 2,00m de comprimento, com um tubo de 3" e dois de 1 1/4" na horizontal, pilaretes de concreto com secao quadrada de 20cm e 1,05m de altura, incluindo todos os materiais e pintura a oleo dos tubos.  Fornecim</v>
          </cell>
          <cell r="D599" t="str">
            <v>m</v>
          </cell>
          <cell r="E599">
            <v>108.55</v>
          </cell>
        </row>
        <row r="600">
          <cell r="A600" t="str">
            <v>ES010277</v>
          </cell>
          <cell r="B600" t="str">
            <v>ES05300200/</v>
          </cell>
          <cell r="C600" t="str">
            <v>Guarda-corpo de tubo de ferro galvanizado com dois montantes em tubo de 1", uma travessa superior em tubo de 2" e duas travessas inferiores em tubo de 1", em modulos de 2,20m de comprimento e 1m de altura, inclusive pintura a oleo.  Fornecimento e colocac</v>
          </cell>
          <cell r="D600" t="str">
            <v>un</v>
          </cell>
          <cell r="E600">
            <v>101.13</v>
          </cell>
        </row>
        <row r="601">
          <cell r="A601" t="str">
            <v>ES017321</v>
          </cell>
          <cell r="B601" t="str">
            <v>ES05300250/</v>
          </cell>
          <cell r="C601" t="str">
            <v>Guarda-corpo com altura de 1m, em tela de arame galvanizado n.o 12, malha losango de 5cm, fixada em tubo de ferro galvanizado com diametro interno de 2", espacados de 2,00m, chumbados em bloco de concreto, inclusive escavacao, reaterro, carga, descarga, t</v>
          </cell>
          <cell r="D601" t="str">
            <v>m2</v>
          </cell>
          <cell r="E601">
            <v>95.93</v>
          </cell>
        </row>
        <row r="602">
          <cell r="A602" t="str">
            <v>ES017913</v>
          </cell>
          <cell r="B602" t="str">
            <v>ES05300300/</v>
          </cell>
          <cell r="C602" t="str">
            <v>Guarda-corpo de tubos de aco galvanizado soldados, formando modulos de 2,20m de comprimento e 1m de altura, com 3 montantes de 2" de diametro chumbados no concreto, travessa superior de 2" e travessa inferior e intermediaria de 1".  Fornecimento e instala</v>
          </cell>
          <cell r="D602" t="str">
            <v>m</v>
          </cell>
          <cell r="E602">
            <v>107.36</v>
          </cell>
        </row>
        <row r="603">
          <cell r="A603" t="str">
            <v>ES017912</v>
          </cell>
          <cell r="B603" t="str">
            <v>ES05300350/</v>
          </cell>
          <cell r="C603" t="str">
            <v xml:space="preserve">Guarda-corpo de tubos de aco galvanizado de 2", formando quadrados de 2,20m de comprimento por 1,10m de altura, com montantes soldados em chapa de aco de 15cmx15cmx5/16", fixados no piso ou parede, dotado de tela de arame galvanizado de fio ondulado no 8 </v>
          </cell>
          <cell r="D603" t="str">
            <v>m2</v>
          </cell>
          <cell r="E603">
            <v>476.86</v>
          </cell>
        </row>
        <row r="604">
          <cell r="A604" t="str">
            <v>ES005051</v>
          </cell>
          <cell r="B604" t="str">
            <v>ES05300400/</v>
          </cell>
          <cell r="C604" t="str">
            <v xml:space="preserve">Guarda-corpo de 1,50m de comprimento e 1,20m de altura, montantes em tubo de ferro galvanizado de 3", perfil de ferro galvanizado de (5x3)cm, 2 tubos de ferro galvanizado de 1" na horizontal, tela de arame galvanizado No 12, malha losango de 5cm, moldura </v>
          </cell>
          <cell r="D604" t="str">
            <v>mod</v>
          </cell>
          <cell r="E604" t="e">
            <v>#N/A</v>
          </cell>
        </row>
        <row r="605">
          <cell r="A605" t="str">
            <v>ES018089</v>
          </cell>
          <cell r="B605" t="str">
            <v>ES05300450/</v>
          </cell>
          <cell r="C605" t="e">
            <v>#N/A</v>
          </cell>
          <cell r="D605" t="e">
            <v>#N/A</v>
          </cell>
          <cell r="E605">
            <v>661</v>
          </cell>
        </row>
        <row r="606">
          <cell r="A606" t="str">
            <v>ES004748</v>
          </cell>
          <cell r="B606" t="str">
            <v>ES10300150/</v>
          </cell>
          <cell r="C606" t="str">
            <v>Prateleira em compensado de Cedro ou similar, com espessura de 20mm e 60cm de largura, sobre cantoneiras de ferro.  Fornecimento e assentamento.</v>
          </cell>
          <cell r="D606" t="str">
            <v>m</v>
          </cell>
          <cell r="E606">
            <v>32.57</v>
          </cell>
        </row>
        <row r="607">
          <cell r="A607" t="str">
            <v>ES004563</v>
          </cell>
          <cell r="B607" t="str">
            <v>ES10300153/</v>
          </cell>
          <cell r="C607" t="str">
            <v>Prateleira em compensado de Cedro ou similar, com espessura 2cm, largura 60cm, revestida em formica nas 2 faces e espessura, sobre cantoneira de ferro.</v>
          </cell>
          <cell r="D607" t="str">
            <v>m</v>
          </cell>
          <cell r="E607">
            <v>72.12</v>
          </cell>
        </row>
        <row r="608">
          <cell r="A608" t="str">
            <v>ES004747</v>
          </cell>
          <cell r="B608" t="str">
            <v>ES10300156/</v>
          </cell>
          <cell r="C608" t="str">
            <v>Prateleira em compensado de Cedro ou similar, com espessura 2cm, largura 60cm, revestida em formica nas 2 faces e espessura, sobre cantoneira de chapa de ferro com abas iguais de 1"x1/8".</v>
          </cell>
          <cell r="D608" t="str">
            <v>m</v>
          </cell>
          <cell r="E608">
            <v>70.52</v>
          </cell>
        </row>
        <row r="609">
          <cell r="A609" t="str">
            <v>ES000915</v>
          </cell>
          <cell r="B609" t="str">
            <v>ES10350050A</v>
          </cell>
          <cell r="C609" t="str">
            <v>Quadro de aula em compensado de cedro ou similar, medindo (5,00x1,20x0,01)m, com moldura em madeira envernizada, revestido em formica para giz na cor verde oficial 450.  Fornecimento e instalacao.</v>
          </cell>
          <cell r="D609" t="str">
            <v>un</v>
          </cell>
          <cell r="E609">
            <v>554.4</v>
          </cell>
        </row>
        <row r="610">
          <cell r="A610" t="str">
            <v>ES000916</v>
          </cell>
          <cell r="B610" t="str">
            <v>ES10350053A</v>
          </cell>
          <cell r="C610" t="str">
            <v>Quadro de aula em compensado de cedro ou similar, medindo (5,85x1,20x0,01)m, com moldura em madeira envernizada de (10x2,5)cm e porta giz, revestido de formica para giz na cor verde oficial 450.  Fornecimento e instalacao.</v>
          </cell>
          <cell r="D610" t="str">
            <v>un</v>
          </cell>
          <cell r="E610">
            <v>660.93</v>
          </cell>
        </row>
        <row r="611">
          <cell r="A611" t="str">
            <v>ES000905</v>
          </cell>
          <cell r="B611" t="str">
            <v>ES10350100/</v>
          </cell>
          <cell r="C611" t="str">
            <v>Quadro mural em compensado de Cedro ou similar, de 10mm, inclusive moldura de Cedro ou similar.  Fornecimento e colocacao.</v>
          </cell>
          <cell r="D611" t="str">
            <v>m2</v>
          </cell>
          <cell r="E611">
            <v>96.08</v>
          </cell>
        </row>
        <row r="612">
          <cell r="A612" t="str">
            <v>ES000906</v>
          </cell>
          <cell r="B612" t="str">
            <v>ES10350150/</v>
          </cell>
          <cell r="C612" t="str">
            <v>Quadro mural de Celotex ou similar com flanelografo, medindo (585x120)cm, moldura de madeira envernizada.  Fornecimento e colocacao.</v>
          </cell>
          <cell r="D612" t="str">
            <v>un</v>
          </cell>
          <cell r="E612">
            <v>437.91</v>
          </cell>
        </row>
        <row r="613">
          <cell r="A613" t="str">
            <v>ES006887</v>
          </cell>
          <cell r="B613" t="str">
            <v>ES10990050/</v>
          </cell>
          <cell r="C613" t="str">
            <v>Balcao basculavel em compensado naval de 10mm, com acabamento de formica, medindo (1,50x0,30)m.  Fornecimento e colocacao.</v>
          </cell>
          <cell r="D613" t="str">
            <v>un</v>
          </cell>
          <cell r="E613">
            <v>324.17</v>
          </cell>
        </row>
        <row r="614">
          <cell r="A614" t="str">
            <v>ES000908</v>
          </cell>
          <cell r="B614" t="str">
            <v>ES10990100/</v>
          </cell>
          <cell r="C614" t="str">
            <v>Barra em Macaranduba ou similar, de (20x2,5)cm, aparelhada em uma face e nos topos, para protecao de paredes de salas de aula.  Fornecimento e colocacao.</v>
          </cell>
          <cell r="D614" t="str">
            <v>m</v>
          </cell>
          <cell r="E614">
            <v>15.24</v>
          </cell>
        </row>
        <row r="615">
          <cell r="A615" t="str">
            <v>ES004559</v>
          </cell>
          <cell r="B615" t="str">
            <v>ES10990150/</v>
          </cell>
          <cell r="C615" t="str">
            <v>Caixilho fixo, madeira em Cedro ou Imbuia ou similar, para vidro com 3cm de espessura.  Fornecimento e colocacao, exclusive guarnicao.</v>
          </cell>
          <cell r="D615" t="str">
            <v>m2</v>
          </cell>
          <cell r="E615">
            <v>185.35</v>
          </cell>
        </row>
        <row r="616">
          <cell r="A616" t="str">
            <v>ES007418</v>
          </cell>
          <cell r="B616" t="str">
            <v>ES10990153A</v>
          </cell>
          <cell r="C616" t="str">
            <v>Caixilho fixo, madeira em Cedro ou Imbuia ou similar, em veneziana, com 3cm de espessura.  Fornecimento e colocacao, exclusive guarnicao.</v>
          </cell>
          <cell r="D616" t="str">
            <v>m2</v>
          </cell>
          <cell r="E616">
            <v>286.39999999999998</v>
          </cell>
        </row>
        <row r="617">
          <cell r="A617" t="str">
            <v>ES005793</v>
          </cell>
          <cell r="B617" t="str">
            <v>ES10990200/</v>
          </cell>
          <cell r="C617" t="str">
            <v>Cerca de sarrafos verticais em madeira de Lei, (2x4)cm e 120cm de altura, pregados sobre sarrafos horizontais de (5x5)cm, apoiados sobre montantes de (7,5x7,5)cm, espacados de 2m.  Fornecimento e colocacao.</v>
          </cell>
          <cell r="D617" t="str">
            <v>m2</v>
          </cell>
          <cell r="E617">
            <v>60.61</v>
          </cell>
        </row>
        <row r="618">
          <cell r="A618" t="str">
            <v>ES000912</v>
          </cell>
          <cell r="B618" t="str">
            <v>ES10990203/</v>
          </cell>
          <cell r="C618" t="str">
            <v>Cerca divisoria em Eucalipto ou similar, tratado, com Pentox ou similar, modulo de 12,30, com diametro de 0,15m, altura variavel de 1m a 1,50m livre, 1m enterrado, espacados de 1,35m com 5 fios corridos de arame galvanizado no 12 (modulo).</v>
          </cell>
          <cell r="D618" t="str">
            <v>mod</v>
          </cell>
          <cell r="E618">
            <v>759.99</v>
          </cell>
        </row>
        <row r="619">
          <cell r="A619" t="str">
            <v>ES006889</v>
          </cell>
          <cell r="B619" t="str">
            <v>ES10990250/</v>
          </cell>
          <cell r="C619" t="str">
            <v>Deck em madeira de Lei, formado por pecas de (2x10)cm, com intervalos de 2,5cm e apoiadas em travessas de 3"x3" e estrutura em Eucalipto com 25cm de diametro, tratado com Pentox ou similar, altura util media de 1,50m, enterrado 1m de profundidade.</v>
          </cell>
          <cell r="D619" t="str">
            <v>m2</v>
          </cell>
          <cell r="E619">
            <v>636.07000000000005</v>
          </cell>
        </row>
        <row r="620">
          <cell r="A620" t="str">
            <v>ES009051</v>
          </cell>
          <cell r="B620" t="str">
            <v>ES10990253/</v>
          </cell>
          <cell r="C620" t="str">
            <v>Deck em madeira de Lei com assoalho de (20x2)cm, vigas longitudinais de (7,5x15)cm, transversais de (10x15)cm, guarda-corpo composto de pecas de (15x15)cm e (20x2,5)cm, conforme projeto.  Fornecimento e colocacao.</v>
          </cell>
          <cell r="D620" t="str">
            <v>m2</v>
          </cell>
          <cell r="E620">
            <v>123.55</v>
          </cell>
        </row>
        <row r="621">
          <cell r="A621" t="str">
            <v>ES004529</v>
          </cell>
          <cell r="B621" t="str">
            <v>ES10990300/</v>
          </cell>
          <cell r="C621" t="str">
            <v>Esquadrias, armarios, bancas e balcoes de madeira com revestimento em laminado melaminico texturizado, com espessura 1,3mm.  Fornecimento e colocacao.</v>
          </cell>
          <cell r="D621" t="str">
            <v>m2</v>
          </cell>
          <cell r="E621">
            <v>754.19</v>
          </cell>
        </row>
        <row r="622">
          <cell r="A622" t="str">
            <v>ES006890</v>
          </cell>
          <cell r="B622" t="str">
            <v>ES10990303/</v>
          </cell>
          <cell r="C622" t="str">
            <v>Esquadria em folha fixa, em veneziana de Cedro ou similar, medindo (90x30)cm.  Fornecimento e colocacao.</v>
          </cell>
          <cell r="D622" t="str">
            <v>un</v>
          </cell>
          <cell r="E622">
            <v>133.4</v>
          </cell>
        </row>
        <row r="623">
          <cell r="A623" t="str">
            <v>ES004824</v>
          </cell>
          <cell r="B623" t="str">
            <v>ES10990350/</v>
          </cell>
          <cell r="C623" t="str">
            <v>Estrado em madeira de Lei, formado por ripas com intervalo de 2,5cm e apoiados em travessas de (4x4)cm espacadas em 10cm, fixadas com parafusos de latao de 1 1/2".  Fornecimento e colocacao.</v>
          </cell>
          <cell r="D623" t="str">
            <v>m2</v>
          </cell>
          <cell r="E623">
            <v>130.03</v>
          </cell>
        </row>
        <row r="624">
          <cell r="A624" t="str">
            <v>ES006959</v>
          </cell>
          <cell r="B624" t="str">
            <v>ES10990400/</v>
          </cell>
          <cell r="C624" t="str">
            <v>Estrutura trelicada para fixacao de luminarias, conforme projeto RIO-URBE.  Fornecimento e colocacao.</v>
          </cell>
          <cell r="D624" t="str">
            <v>m</v>
          </cell>
          <cell r="E624">
            <v>106.94</v>
          </cell>
        </row>
        <row r="625">
          <cell r="A625" t="str">
            <v>ES004829</v>
          </cell>
          <cell r="B625" t="str">
            <v>ES10990450/</v>
          </cell>
          <cell r="C625" t="str">
            <v>Frisos em Cedro ou similar, de (3x1,5)cm, boleado.  Fornecimento e colocacao.</v>
          </cell>
          <cell r="D625" t="str">
            <v>m</v>
          </cell>
          <cell r="E625">
            <v>10.95</v>
          </cell>
        </row>
        <row r="626">
          <cell r="A626" t="str">
            <v>ES010286</v>
          </cell>
          <cell r="B626" t="str">
            <v>ES10990500/</v>
          </cell>
          <cell r="C626" t="str">
            <v>Guarda-corpo de macaranduba ou similar na altura util de 1m, engastado 5cm no concreto, intercalado por montantes de 3"x4 1/2", com espacamento de 1m, formando modulos "X", para contraventamento, com pecas de 1 1/2"x3".  Fornecimento e colocacao.</v>
          </cell>
          <cell r="D626" t="str">
            <v>m</v>
          </cell>
          <cell r="E626">
            <v>50.41</v>
          </cell>
        </row>
        <row r="627">
          <cell r="A627" t="str">
            <v>ES006000</v>
          </cell>
          <cell r="B627" t="str">
            <v>ES10990550A</v>
          </cell>
          <cell r="C627" t="str">
            <v>Ninho para passarinho em madeira de Lei, conforme projeto RIOZOO.  Fornecimento e colocacao.</v>
          </cell>
          <cell r="D627" t="str">
            <v>un</v>
          </cell>
          <cell r="E627">
            <v>83.93</v>
          </cell>
        </row>
        <row r="628">
          <cell r="A628" t="str">
            <v>ES009469</v>
          </cell>
          <cell r="B628" t="str">
            <v>ES10990600/</v>
          </cell>
          <cell r="C628" t="str">
            <v>Porta acustica Somax ou similar, 46db referencia PS2, nas dimensoes de (1800x2100)mm, inclusive fechadura com macaneta, cilindro e marco removivel.  Fornecimento e colocacao.</v>
          </cell>
          <cell r="D628" t="str">
            <v>un</v>
          </cell>
          <cell r="E628">
            <v>5236</v>
          </cell>
        </row>
        <row r="629">
          <cell r="A629" t="str">
            <v>ES009468</v>
          </cell>
          <cell r="B629" t="str">
            <v>ES10990603/</v>
          </cell>
          <cell r="C629" t="str">
            <v>Porta acustica Somax ou similar, 56db referencia PS1, nas dimensoes de (1600x2100)mm, inclusive ferragens anti-panico e marco removivel.  Fornecimento e colocacao.</v>
          </cell>
          <cell r="D629" t="str">
            <v>un</v>
          </cell>
          <cell r="E629">
            <v>7145</v>
          </cell>
        </row>
        <row r="630">
          <cell r="A630" t="str">
            <v>ES009444</v>
          </cell>
          <cell r="B630" t="str">
            <v>ES10990606/</v>
          </cell>
          <cell r="C630" t="str">
            <v>Porta acustica Somax ou similar, 56db referencia PS3 e PS4, nas dimensoes de (2000x2100)mm, inclusive ferragens anti-panico e marco removivel.  Fornecimento e colocacao.</v>
          </cell>
          <cell r="D630" t="str">
            <v>un</v>
          </cell>
          <cell r="E630">
            <v>8254.4</v>
          </cell>
        </row>
        <row r="631">
          <cell r="A631" t="str">
            <v>ES005647</v>
          </cell>
          <cell r="B631" t="str">
            <v>ES10990650/</v>
          </cell>
          <cell r="C631" t="str">
            <v>Portao em 2 folhas, medindo (300x250)cm, revestidos de tabuas de Pinho de 1a ou similar, sobre armacao triangulada em madeira de Lei, com marco em Canela ou similar.  Fornecimento e colocacao, exclusive fornecimento de ferragens.</v>
          </cell>
          <cell r="D631" t="str">
            <v>m2</v>
          </cell>
          <cell r="E631" t="e">
            <v>#N/A</v>
          </cell>
        </row>
        <row r="632">
          <cell r="A632" t="str">
            <v>ES004706</v>
          </cell>
          <cell r="B632" t="str">
            <v>ES15050050A</v>
          </cell>
          <cell r="C632" t="str">
            <v>Porta de aluminio anodizado, medindo (0,80x2,10)m, tendo 1 contra-pinazio dividindo a esquadria em 2 vazios para vidro em perfis serie 25.  Fornecimento e assentamento, exclusive fechaduras.</v>
          </cell>
          <cell r="D632" t="str">
            <v>m2</v>
          </cell>
          <cell r="E632">
            <v>364.84</v>
          </cell>
        </row>
        <row r="633">
          <cell r="A633" t="str">
            <v>ES004828</v>
          </cell>
          <cell r="B633" t="str">
            <v>ES15050100A</v>
          </cell>
          <cell r="C633" t="str">
            <v>Porta de aluminio anodizado, medindo (1,50x2,10), em 2 folhas de abrir, tendo 1 contra-pinazio dividindo a esquadria em 2 vazios para vidro, em perfis serie 25.  Fornecimento e colocacao, exclusive fechadura.</v>
          </cell>
          <cell r="D633" t="str">
            <v>m2</v>
          </cell>
          <cell r="E633">
            <v>309.76</v>
          </cell>
        </row>
        <row r="634">
          <cell r="A634" t="str">
            <v>ES006039</v>
          </cell>
          <cell r="B634" t="str">
            <v>ES15050150/</v>
          </cell>
          <cell r="C634" t="str">
            <v>Porta de aluminio anodizado natural, perfil serie 25, em veneziana.  Fornecimento e colocacao.</v>
          </cell>
          <cell r="D634" t="str">
            <v>m2</v>
          </cell>
          <cell r="E634">
            <v>297.16000000000003</v>
          </cell>
        </row>
        <row r="635">
          <cell r="A635" t="str">
            <v>ES007525</v>
          </cell>
          <cell r="B635" t="str">
            <v>ES15050200/</v>
          </cell>
          <cell r="C635" t="str">
            <v>Porta de correr em aluminio, medindo (570x270)cm, em perfis serie 30, com marco.  Fornecimento e colocacao, exclusive fechadura.</v>
          </cell>
          <cell r="D635" t="str">
            <v>un</v>
          </cell>
          <cell r="E635">
            <v>364.11</v>
          </cell>
        </row>
        <row r="636">
          <cell r="A636" t="str">
            <v>ES004714</v>
          </cell>
          <cell r="B636" t="str">
            <v>ES15100050A</v>
          </cell>
          <cell r="C636" t="str">
            <v>Janela de aluminio anodizado, tipo projetante medindo (0,60x0,90)m, com 1 painel projetante, provida de haste de comando, em perfis serie 25.  Fornecimento e assentamento.</v>
          </cell>
          <cell r="D636" t="str">
            <v>m2</v>
          </cell>
          <cell r="E636">
            <v>248.1</v>
          </cell>
        </row>
        <row r="637">
          <cell r="A637" t="str">
            <v>ES006961</v>
          </cell>
          <cell r="B637" t="str">
            <v>ES15100100A</v>
          </cell>
          <cell r="C637" t="str">
            <v>Janela de aluminio anodizado, fosco, tipo Max-Mar ou similar, serie 25, com 50cm de altura, em 4 modulos de 1m cada, com parte inferior fixa.  Fornecimento e colocacao.</v>
          </cell>
          <cell r="D637" t="str">
            <v>m2</v>
          </cell>
          <cell r="E637">
            <v>195.43</v>
          </cell>
        </row>
        <row r="638">
          <cell r="A638" t="str">
            <v>ES006954</v>
          </cell>
          <cell r="B638" t="str">
            <v>ES15100103A</v>
          </cell>
          <cell r="C638" t="str">
            <v>Janela de aluminio anodizado, fosco, tipo Max-Mar ou similar, serie 25, com 90cm de altura, em 4 modulos de 1m cada, com parte inferior fixa.  Fornecimento e colocacao.</v>
          </cell>
          <cell r="D638" t="str">
            <v>m2</v>
          </cell>
          <cell r="E638">
            <v>322.75</v>
          </cell>
        </row>
        <row r="639">
          <cell r="A639" t="str">
            <v>ES008808</v>
          </cell>
          <cell r="B639" t="str">
            <v>ES15100200A</v>
          </cell>
          <cell r="C639" t="str">
            <v>Janela de aluminio anodizado, natural fosco, em perfis extrutados, liga ASTM 6063, dureza T5, medindo (9,50x1,75)m, conforme projeto Sambodromo.  Fornecimento e colocacao.</v>
          </cell>
          <cell r="D639" t="str">
            <v>m2</v>
          </cell>
          <cell r="E639">
            <v>306.43</v>
          </cell>
        </row>
        <row r="640">
          <cell r="A640" t="str">
            <v>ES017723</v>
          </cell>
          <cell r="B640" t="str">
            <v>ES15100250/</v>
          </cell>
          <cell r="C640" t="str">
            <v>Janela projetante de aluminio anodizado, tipo maxim-air, em perfis serie 25, com 1painel deslizante-projetante.  Fornecimento e instalacao.</v>
          </cell>
          <cell r="D640" t="str">
            <v>m2</v>
          </cell>
          <cell r="E640">
            <v>203.04</v>
          </cell>
        </row>
        <row r="641">
          <cell r="A641" t="str">
            <v>ES017839</v>
          </cell>
          <cell r="B641" t="str">
            <v>ES15100300/</v>
          </cell>
          <cell r="C641" t="str">
            <v>Janela de correr de aluminio anodizado, em perfis serie 28, com 2 folhas de correr.  Fornecimento e instalacao.</v>
          </cell>
          <cell r="D641" t="str">
            <v>m2</v>
          </cell>
          <cell r="E641">
            <v>171.5</v>
          </cell>
        </row>
        <row r="642">
          <cell r="A642" t="str">
            <v>ES017763</v>
          </cell>
          <cell r="B642" t="str">
            <v>ES15100350/</v>
          </cell>
          <cell r="C642" t="str">
            <v>Janela de correr de aluminio anodizado, em perfis serie 28, com 2 folhas de correr e bandeira de 0,50m com 2 paineis basculantes.  Fornecimento e instalacao.</v>
          </cell>
          <cell r="D642" t="str">
            <v>m2</v>
          </cell>
          <cell r="E642">
            <v>209.73</v>
          </cell>
        </row>
        <row r="643">
          <cell r="A643" t="str">
            <v>ES017747</v>
          </cell>
          <cell r="B643" t="str">
            <v>ES15100400/</v>
          </cell>
          <cell r="C643" t="str">
            <v>Janela basculante em aluminio anodizado, perfis Serie 28, com 1 ordem e bascula inferior fixa.  Fornecimento e instalacao.</v>
          </cell>
          <cell r="D643" t="str">
            <v>m2</v>
          </cell>
          <cell r="E643">
            <v>185.5</v>
          </cell>
        </row>
        <row r="644">
          <cell r="A644" t="str">
            <v>ES017748</v>
          </cell>
          <cell r="B644" t="str">
            <v>ES15100403/</v>
          </cell>
          <cell r="C644" t="str">
            <v>Janela basculante em aluminio anodizado, perfis Serie 28, com 2 ordens e bascula inferior fixa.  Fornecimento e instalacao.</v>
          </cell>
          <cell r="D644" t="str">
            <v>m2</v>
          </cell>
          <cell r="E644">
            <v>195.5</v>
          </cell>
        </row>
        <row r="645">
          <cell r="A645" t="str">
            <v>ES017761</v>
          </cell>
          <cell r="B645" t="str">
            <v>ES15100450/</v>
          </cell>
          <cell r="C645" t="str">
            <v>Janela de correr de aluminio anodizado, em perfis serie 28, com 2 folhas fixas e 2 folhas de correr.  Fornecimento e instalacao.</v>
          </cell>
          <cell r="D645" t="str">
            <v>m2</v>
          </cell>
          <cell r="E645">
            <v>182.15</v>
          </cell>
        </row>
        <row r="646">
          <cell r="A646" t="str">
            <v>ES017762</v>
          </cell>
          <cell r="B646" t="str">
            <v>ES15100453/</v>
          </cell>
          <cell r="C646" t="str">
            <v>Janela de correr de aluminio anodizado, em perfis serie 28, com 2 folhas fixas, 2 folhas de correr e bandeira de 0,50m com 2 paineis basculantes.  Fornecimento e instalacao.</v>
          </cell>
          <cell r="D646" t="str">
            <v>m2</v>
          </cell>
          <cell r="E646">
            <v>204.37</v>
          </cell>
        </row>
        <row r="647">
          <cell r="A647" t="str">
            <v>ES004549</v>
          </cell>
          <cell r="B647" t="str">
            <v>ES15990050/</v>
          </cell>
          <cell r="C647" t="str">
            <v>Bate-macas de aluminio para protecao das portas, constituido em chapas de aluminio, fixada por meio de rebites.</v>
          </cell>
          <cell r="D647" t="str">
            <v>m2</v>
          </cell>
          <cell r="E647">
            <v>46.46</v>
          </cell>
        </row>
        <row r="648">
          <cell r="A648" t="str">
            <v>ES004731</v>
          </cell>
          <cell r="B648" t="str">
            <v>ES15990100A</v>
          </cell>
          <cell r="C648" t="str">
            <v>Caixilho fixo, de aluminio anodizado em veneziana para vidro, perfil serie 25.  Fornecimento e colocacao.</v>
          </cell>
          <cell r="D648" t="str">
            <v>un</v>
          </cell>
          <cell r="E648">
            <v>235.76</v>
          </cell>
        </row>
        <row r="649">
          <cell r="A649" t="str">
            <v>ES005920</v>
          </cell>
          <cell r="B649" t="str">
            <v>ES15990150/</v>
          </cell>
          <cell r="C649" t="str">
            <v>Esquadrias de aluminio anodizado em perfis extrudados, serie especial, com espessura minima de camada anodica de 20 micra, na cor preta, com ferragens e gaxetas de primeira qualidade, com 2 folhas tipo Maxim-ar ou similar e 1 tipo fixa com vidro duplo, me</v>
          </cell>
          <cell r="D649" t="str">
            <v>un</v>
          </cell>
          <cell r="E649" t="e">
            <v>#N/A</v>
          </cell>
        </row>
        <row r="650">
          <cell r="A650" t="str">
            <v>ES005919</v>
          </cell>
          <cell r="B650" t="str">
            <v>ES15990153/</v>
          </cell>
          <cell r="C650" t="str">
            <v>Esquadrias de aluminio anodizado em perfis extrudados, serie especial, com espessura minima de camada anodica de 20 micra, na cor preta, com ferragens e gaxetas de 1a qualidade, com 1 folha veneziana tipo de abrir, medindo (600x1950)mm.  Fornecimento e co</v>
          </cell>
          <cell r="D650" t="str">
            <v>un</v>
          </cell>
          <cell r="E650" t="e">
            <v>#N/A</v>
          </cell>
        </row>
        <row r="651">
          <cell r="A651" t="str">
            <v>ES005921</v>
          </cell>
          <cell r="B651" t="str">
            <v>ES15990156/</v>
          </cell>
          <cell r="C651" t="str">
            <v>Esquadrias de aluminio anodizado em perfis extrudados, serie especial, com espessura minima de camada anodica de 20 micra, na cor preta, com ferragens e gaxetas de primeira qualidade, com painel fixo de veneziana, medindo (600x1950)mm.  Fornecimento e col</v>
          </cell>
          <cell r="D651" t="str">
            <v>un</v>
          </cell>
          <cell r="E651" t="e">
            <v>#N/A</v>
          </cell>
        </row>
        <row r="652">
          <cell r="A652" t="str">
            <v>ES005923</v>
          </cell>
          <cell r="B652" t="str">
            <v>ES15990200/</v>
          </cell>
          <cell r="C652" t="str">
            <v xml:space="preserve">Esquadrias de aluminio anodizado em perfis extrudados, serie especial, com espessura minima de camada anodica de 20 micra, na cor preta, com ferragens e gaxetas de primeira qualidade, com 2 folha veneziana tipo fixa, medindo (1700x400)mm.  Fornecimento e </v>
          </cell>
          <cell r="D652" t="str">
            <v>un</v>
          </cell>
          <cell r="E652" t="e">
            <v>#N/A</v>
          </cell>
        </row>
        <row r="653">
          <cell r="A653" t="str">
            <v>ES005922</v>
          </cell>
          <cell r="B653" t="str">
            <v>ES15990203/</v>
          </cell>
          <cell r="C653" t="str">
            <v>Esquadrias de aluminio anodizado em perfis extrudados, serie especial, com espessura minima de camada anodica de 20 micra, na cor preta, com ferragens e gaxetas de primeira qualidade, com 2 folhas tipo Maxim-ar ou similar, com vidro Blindex ou similar, me</v>
          </cell>
          <cell r="D653" t="str">
            <v>un</v>
          </cell>
          <cell r="E653" t="e">
            <v>#N/A</v>
          </cell>
        </row>
        <row r="654">
          <cell r="A654" t="str">
            <v>ES007748</v>
          </cell>
          <cell r="B654" t="str">
            <v>ES15990250/</v>
          </cell>
          <cell r="C654" t="str">
            <v>Guiche em aluminio, tipo guilhotina, com (100x100)cm.  Fornecimento e instalacao.</v>
          </cell>
          <cell r="D654" t="str">
            <v>un</v>
          </cell>
          <cell r="E654">
            <v>220.64</v>
          </cell>
        </row>
        <row r="655">
          <cell r="A655" t="str">
            <v>ES004489</v>
          </cell>
          <cell r="B655" t="str">
            <v>ES15990500/</v>
          </cell>
          <cell r="C655" t="str">
            <v>Protecao de arestas de parede em cantoneira de aluminio de 1 1/2"x1/8", fixado com parafuso de ferro cromado e buchas de plastico.  Fornecimento e colocacao.</v>
          </cell>
          <cell r="D655" t="str">
            <v>m</v>
          </cell>
          <cell r="E655">
            <v>16.940000000000001</v>
          </cell>
        </row>
        <row r="656">
          <cell r="A656" t="str">
            <v>ES017926</v>
          </cell>
          <cell r="B656" t="str">
            <v>ES20050050/</v>
          </cell>
          <cell r="C656" t="str">
            <v>Porta de abrir de aco laminado a frio com adicao de cobre (Aco-Cor),  tipo Veneziana, pre-pintada com tinta primer, com altura e largura aproximada de (0,80x2,10)m,  inclusive fechadura de cilindro e dobradicas.   Fornecimento e instalacao.</v>
          </cell>
          <cell r="D656" t="str">
            <v>un</v>
          </cell>
          <cell r="E656">
            <v>243.24</v>
          </cell>
        </row>
        <row r="657">
          <cell r="A657" t="str">
            <v>ES017929</v>
          </cell>
          <cell r="B657" t="str">
            <v>ES20050053/</v>
          </cell>
          <cell r="C657" t="str">
            <v>Porta de abrir em aco laminado a frio com adicao de cobre (Aco-Cor), com almofada e divisoes horizontais, pintada com tinta primer, com altura e largura aproximadas de (0,80x2,10)m, inclusive fechadura de cilindro e dobradicas, exclusive vidros.  Fornecim</v>
          </cell>
          <cell r="D657" t="str">
            <v>un</v>
          </cell>
          <cell r="E657">
            <v>196.3</v>
          </cell>
        </row>
        <row r="658">
          <cell r="A658" t="str">
            <v>ES017969</v>
          </cell>
          <cell r="B658" t="str">
            <v>ES20050056/</v>
          </cell>
          <cell r="C658" t="str">
            <v xml:space="preserve">Porta de abrir em aco laminado a frio com adicao de cobre (Aco-Cor), quadriculada, pintada com tinta primer, com altura e largura aproximadas de (80x210)cm, inclusive fechadura de cilindro e dobradicas, e exclusive vidros.  Fornecimento e instalacao, com </v>
          </cell>
          <cell r="D658" t="str">
            <v>un</v>
          </cell>
          <cell r="E658">
            <v>211.1</v>
          </cell>
        </row>
        <row r="659">
          <cell r="A659" t="str">
            <v>ES009241</v>
          </cell>
          <cell r="B659" t="str">
            <v>ES20050103A</v>
          </cell>
          <cell r="C659" t="str">
            <v>Porta de aco laminado a frio com adicao de cobre, com almofada e bascula, medindo (87x217x8)cm, pre-pintada, Linha Habitacional, referencias 6651244-4, modelos PAABD, inclusive ferragens, Sasazaki ou similar.  Fornecimento e colocacao.</v>
          </cell>
          <cell r="D659" t="str">
            <v>un</v>
          </cell>
          <cell r="E659">
            <v>261.92</v>
          </cell>
        </row>
        <row r="660">
          <cell r="A660" t="str">
            <v>ES009237</v>
          </cell>
          <cell r="B660" t="str">
            <v>ES20050150A</v>
          </cell>
          <cell r="C660" t="str">
            <v>Porta de aco laminado a frio com adicao de cobre, medindo (140x217x8)cm, com 2 folhas,  quadriculadas, pre-pintada, referencia 6681526-9, modelo PAH, inclusive ferragens, Sasazaki ou similar.  Fornecimento e colocacao.</v>
          </cell>
          <cell r="D660" t="str">
            <v>un</v>
          </cell>
          <cell r="E660">
            <v>412.44</v>
          </cell>
        </row>
        <row r="661">
          <cell r="A661" t="str">
            <v>ES009635</v>
          </cell>
          <cell r="B661" t="str">
            <v>ES20050200A</v>
          </cell>
          <cell r="C661" t="str">
            <v>Porta de correr de aco laminado a frio com adicao de cobre, medindo (200x217)cm,  quadriculada com 4 folhas, referencia 6951200-3, modelo PCQ, Sasazaki ou similar, inclusive ferragens.  Fornecimento e colocacao.</v>
          </cell>
          <cell r="D661" t="str">
            <v>un</v>
          </cell>
          <cell r="E661">
            <v>657.31</v>
          </cell>
        </row>
        <row r="662">
          <cell r="A662" t="str">
            <v>ES017989</v>
          </cell>
          <cell r="B662" t="str">
            <v>ES20050250/</v>
          </cell>
          <cell r="C662" t="str">
            <v>Porta de abrir em aco laminado a frio com adicao de cobre (Aco-Cor), tipo veneziana, pintada com tinta primer, com altura e largura aproximadas de (2,10x0,60)m,  inclusive fechadura de cilindro e dobradicas.  Fornecimento e colocacao.</v>
          </cell>
          <cell r="D662" t="str">
            <v>un</v>
          </cell>
          <cell r="E662">
            <v>207.03</v>
          </cell>
        </row>
        <row r="663">
          <cell r="A663" t="str">
            <v>ES017999</v>
          </cell>
          <cell r="B663" t="str">
            <v>ES20050300/</v>
          </cell>
          <cell r="C663" t="str">
            <v>Porta de abrir em aco laminado a frio com adicao de cobre (Aco-Cor), tipo veneziana, pintada com tinta primer, com altura e largura aproximadas de (2,10x0,70)m,  inclusive fechadura de cilindro e dobradicas.  Fornecimento e colocacao.</v>
          </cell>
          <cell r="D663" t="str">
            <v>un</v>
          </cell>
          <cell r="E663">
            <v>207.03</v>
          </cell>
        </row>
        <row r="664">
          <cell r="A664" t="str">
            <v>ES005170</v>
          </cell>
          <cell r="B664" t="str">
            <v>ES20100050/</v>
          </cell>
          <cell r="C664" t="str">
            <v xml:space="preserve">Janela basculante de aco laminado a frio com adicao de cobre, de 1 secao com 1 bascula, medindo (0,40x0,60)m, pre-pintada, completa, com 2 quadros fixos, sendo 1 superior e 1 inferior.  Fixacao de vidros, exclusive estes, mediante massa.   Fornecimento e </v>
          </cell>
          <cell r="D664" t="str">
            <v>un</v>
          </cell>
          <cell r="E664">
            <v>37.96</v>
          </cell>
        </row>
        <row r="665">
          <cell r="A665" t="str">
            <v>ES005172</v>
          </cell>
          <cell r="B665" t="str">
            <v>ES20100053/</v>
          </cell>
          <cell r="C665" t="str">
            <v>Janela basculante de aco laminado a frio com adicao de cobre, de 1 secao com 2 basculas, medindo (0,60x0,60)m, pre-pintada, completa, com 2 quadros fixos, sendo 1 superior e 1 inferior.  Fixacao de vidros, exclusive estes, mediante massa.   Fornecimento e</v>
          </cell>
          <cell r="D665" t="str">
            <v>un</v>
          </cell>
          <cell r="E665">
            <v>50.77</v>
          </cell>
        </row>
        <row r="666">
          <cell r="A666" t="str">
            <v>ES005173</v>
          </cell>
          <cell r="B666" t="str">
            <v>ES20100056/</v>
          </cell>
          <cell r="C666" t="str">
            <v>Janela basculante de aco laminado a frio com adicao de cobre, de 1 secao com 2 basculas, medindo (0,60x0,80)m, pre-pintada, completa, com 2 quadros fixos, sendo 2 partes laterais fixas sem divisoes, sendo 1 superior e 1 inferior.  Fixacao de vidros, exclu</v>
          </cell>
          <cell r="D666" t="str">
            <v>un</v>
          </cell>
          <cell r="E666">
            <v>57.62</v>
          </cell>
        </row>
        <row r="667">
          <cell r="A667" t="str">
            <v>ES007765</v>
          </cell>
          <cell r="B667" t="str">
            <v>ES99990400/</v>
          </cell>
          <cell r="C667" t="str">
            <v>Cortina de PVC para divisoria de leitos.  Fornecimento e instalacao.</v>
          </cell>
          <cell r="D667" t="str">
            <v>m2</v>
          </cell>
          <cell r="E667">
            <v>68.599999999999994</v>
          </cell>
        </row>
        <row r="668">
          <cell r="A668" t="str">
            <v>ES005266</v>
          </cell>
          <cell r="B668" t="str">
            <v>ES99990450/</v>
          </cell>
          <cell r="C668" t="str">
            <v>Dobradica 3"x2 1/2" de ferro galvanizado referencia 246-G da Page ou similar, com pino e bolas de latao.  Fornecimento da peca.</v>
          </cell>
          <cell r="D668" t="str">
            <v>un</v>
          </cell>
          <cell r="E668">
            <v>1.1100000000000001</v>
          </cell>
        </row>
        <row r="669">
          <cell r="A669" t="str">
            <v>ES004777</v>
          </cell>
          <cell r="B669" t="str">
            <v>ES99990453/</v>
          </cell>
          <cell r="C669" t="str">
            <v>Dobradica 3"x3" de latao cromado referencia 344 da Page ou similar, com pino, bolas e aneis de latao.  Fornecimento da peca.</v>
          </cell>
          <cell r="D669" t="str">
            <v>un</v>
          </cell>
          <cell r="E669">
            <v>6.87</v>
          </cell>
        </row>
        <row r="670">
          <cell r="A670" t="str">
            <v>ES004811</v>
          </cell>
          <cell r="B670" t="str">
            <v>ES99990456/</v>
          </cell>
          <cell r="C670" t="str">
            <v>Dobradica 3"x3 1/2" de latao cromado referencia 344 da Page ou similar, com pino, bolas e aneis de latao.  Fornecimento da peca.</v>
          </cell>
          <cell r="D670" t="str">
            <v>un</v>
          </cell>
          <cell r="E670">
            <v>7.21</v>
          </cell>
        </row>
        <row r="671">
          <cell r="A671" t="str">
            <v>ES005514</v>
          </cell>
          <cell r="B671" t="str">
            <v>ES99990459/</v>
          </cell>
          <cell r="C671" t="str">
            <v>Dobradica com mola, de (70x100)mm La Fonte referencia 521 ou similar.  Fornecimento e colocacao.</v>
          </cell>
          <cell r="D671" t="str">
            <v>un</v>
          </cell>
          <cell r="E671">
            <v>36.549999999999997</v>
          </cell>
        </row>
        <row r="672">
          <cell r="A672" t="str">
            <v>ES004812</v>
          </cell>
          <cell r="B672" t="str">
            <v>ES99990500/</v>
          </cell>
          <cell r="C672" t="str">
            <v>Fechadura La Fonte ou similar, cromada,  referencia 1222/22mm, para portas de correr de ferro ou aluminio.  Fornecimento da peca.</v>
          </cell>
          <cell r="D672" t="str">
            <v>un</v>
          </cell>
          <cell r="E672">
            <v>40.04</v>
          </cell>
        </row>
        <row r="673">
          <cell r="A673" t="str">
            <v>ES004982</v>
          </cell>
          <cell r="B673" t="str">
            <v>ES99990503/</v>
          </cell>
          <cell r="C673" t="str">
            <v>Fechadura La Fonte ou similar, cromada,  referencia 1330/22mm, para portas de abrir de ferro ou aluminio.  Fornecimento da peca.</v>
          </cell>
          <cell r="D673" t="str">
            <v>un</v>
          </cell>
          <cell r="E673">
            <v>36.39</v>
          </cell>
        </row>
        <row r="674">
          <cell r="A674" t="str">
            <v>ES005641</v>
          </cell>
          <cell r="B674" t="str">
            <v>ES99990506/</v>
          </cell>
          <cell r="C674" t="str">
            <v>Fechadura de sobrepor de ferro cromado, com cilindro, para portao, referencia 032, Haga ou similar.  Fornecimento.</v>
          </cell>
          <cell r="D674" t="str">
            <v>un</v>
          </cell>
          <cell r="E674">
            <v>21.14</v>
          </cell>
        </row>
        <row r="675">
          <cell r="A675" t="str">
            <v>ES009041</v>
          </cell>
          <cell r="B675" t="str">
            <v>ES99990550/</v>
          </cell>
          <cell r="C675" t="str">
            <v>Fecho CR-719AZ.  Fornecimento.</v>
          </cell>
          <cell r="D675" t="str">
            <v>un</v>
          </cell>
          <cell r="E675">
            <v>17.29</v>
          </cell>
        </row>
        <row r="676">
          <cell r="A676" t="str">
            <v>ES004569</v>
          </cell>
          <cell r="B676" t="str">
            <v>ES99990600/</v>
          </cell>
          <cell r="C676" t="str">
            <v>Fornecimento de mola aerea, exclusive colocacao.</v>
          </cell>
          <cell r="D676" t="str">
            <v>un</v>
          </cell>
          <cell r="E676">
            <v>114.79</v>
          </cell>
        </row>
        <row r="677">
          <cell r="A677" t="str">
            <v>ES007868</v>
          </cell>
          <cell r="B677" t="str">
            <v>ES99990650/</v>
          </cell>
          <cell r="C677" t="str">
            <v>Mola hidraulica de piso para portas de vidro temperado de 10mm.  Fornecimento da peca.</v>
          </cell>
          <cell r="D677" t="str">
            <v>un</v>
          </cell>
          <cell r="E677">
            <v>362.48</v>
          </cell>
        </row>
        <row r="678">
          <cell r="A678" t="str">
            <v>ES006042</v>
          </cell>
          <cell r="B678" t="str">
            <v>ES99990700/</v>
          </cell>
          <cell r="C678" t="str">
            <v>Parafuso de (8x250)mm, com rosca, inclusive transporte ate a obra, exclusive colocacao.  Fornecimento.</v>
          </cell>
          <cell r="D678" t="str">
            <v>un</v>
          </cell>
          <cell r="E678">
            <v>0.7</v>
          </cell>
        </row>
        <row r="679">
          <cell r="A679" t="str">
            <v>ES008917</v>
          </cell>
          <cell r="B679" t="str">
            <v>ES99990750/</v>
          </cell>
          <cell r="C679" t="str">
            <v>Placa de latao, em chapas de (2x1x0,00317)m, com 54Kg por peca.  Fornecimento.</v>
          </cell>
          <cell r="D679" t="str">
            <v>Kg</v>
          </cell>
          <cell r="E679">
            <v>31.13</v>
          </cell>
        </row>
        <row r="680">
          <cell r="A680" t="str">
            <v>ES006044</v>
          </cell>
          <cell r="B680" t="str">
            <v>ES99990800/</v>
          </cell>
          <cell r="C680" t="str">
            <v>Porca de 5/16", inclusive transporte ate a obra, exclusive colocacao.  Fornecimento.</v>
          </cell>
          <cell r="D680" t="str">
            <v>un</v>
          </cell>
          <cell r="E680">
            <v>0.04</v>
          </cell>
        </row>
        <row r="681">
          <cell r="A681" t="str">
            <v>ES009480</v>
          </cell>
          <cell r="B681" t="str">
            <v>ES99990850/</v>
          </cell>
          <cell r="C681" t="str">
            <v>Prateleira em Marmore Branco Nacional.  Fornecimento.</v>
          </cell>
          <cell r="D681" t="str">
            <v>m2</v>
          </cell>
          <cell r="E681">
            <v>146.72</v>
          </cell>
        </row>
        <row r="682">
          <cell r="A682" t="str">
            <v>ES006041</v>
          </cell>
          <cell r="B682" t="str">
            <v>ES99990900/</v>
          </cell>
          <cell r="C682" t="str">
            <v>Prego com cabeca chata 23x54, em caixa de 100Kg ou quantidades equivalentes, inclusive transporte ate a obra, exclusive colocacao.  Fornecimento.</v>
          </cell>
          <cell r="D682" t="str">
            <v>Kg</v>
          </cell>
          <cell r="E682">
            <v>3.6</v>
          </cell>
        </row>
        <row r="683">
          <cell r="A683" t="str">
            <v>ES005250</v>
          </cell>
          <cell r="B683" t="str">
            <v>ES99990950/</v>
          </cell>
          <cell r="C683" t="str">
            <v>Targete referencia CR-1 FR, La Fonte ou similar, de fio redondo de 2", em ferro cromado.  Fornecimento da peca.</v>
          </cell>
          <cell r="D683" t="str">
            <v>un</v>
          </cell>
          <cell r="E683">
            <v>1.17</v>
          </cell>
        </row>
        <row r="684">
          <cell r="A684" t="str">
            <v>ES007690</v>
          </cell>
          <cell r="B684" t="str">
            <v>ES99990959/</v>
          </cell>
          <cell r="C684" t="str">
            <v>Targetao em ferro galvanizado de 5/8"x160mm, referencia 831 Datti ou similar, inclusive cadeado de 50mm.  Fornecimento e colocacao.</v>
          </cell>
          <cell r="D684" t="str">
            <v>un</v>
          </cell>
          <cell r="E684">
            <v>53.98</v>
          </cell>
        </row>
        <row r="685">
          <cell r="A685" t="str">
            <v>ET000579</v>
          </cell>
          <cell r="B685" t="str">
            <v>ET05050050A</v>
          </cell>
          <cell r="C685" t="str">
            <v>Concreto dosado racionalmente para uma resistencia caracteristica a compressao de 10MPa, compreendendo apenas o fornecimento dos materiais, inclusive 5% de perdas.</v>
          </cell>
          <cell r="D685" t="str">
            <v>m3</v>
          </cell>
          <cell r="E685">
            <v>127.78</v>
          </cell>
        </row>
        <row r="686">
          <cell r="A686" t="str">
            <v>ET000580</v>
          </cell>
          <cell r="B686" t="str">
            <v>ET05050100A</v>
          </cell>
          <cell r="C686" t="str">
            <v>Materiais para confeccao de concreto dosado para uma resistencia caracteristica a compressao (fck) de 11MPa.  Inclusive perdas.  Fornecimento.</v>
          </cell>
          <cell r="D686" t="str">
            <v>m3</v>
          </cell>
          <cell r="E686">
            <v>129.94</v>
          </cell>
        </row>
        <row r="687">
          <cell r="A687" t="str">
            <v>ET000581</v>
          </cell>
          <cell r="B687" t="str">
            <v>ET05050150A</v>
          </cell>
          <cell r="C687" t="str">
            <v>Concreto dosado racionalmente para uma resistencia caracteristica a compressao de 13MPa, compreendendo apenas o fornecimento dos materiais, inclusive 5% de perdas.</v>
          </cell>
          <cell r="D687" t="str">
            <v>m3</v>
          </cell>
          <cell r="E687">
            <v>137.07</v>
          </cell>
        </row>
        <row r="688">
          <cell r="A688" t="str">
            <v>ET000582</v>
          </cell>
          <cell r="B688" t="str">
            <v>ET05050200A</v>
          </cell>
          <cell r="C688" t="str">
            <v>Concreto dosado racionalmente para uma resistencia caracteristica a compressao de 13,5MPa, compreendendo apenas o fornecimento dos materiais, inclusive 5% de perdas.</v>
          </cell>
          <cell r="D688" t="str">
            <v>m3</v>
          </cell>
          <cell r="E688">
            <v>138.22</v>
          </cell>
        </row>
        <row r="689">
          <cell r="A689" t="str">
            <v>ET000583</v>
          </cell>
          <cell r="B689" t="str">
            <v>ET05050250A</v>
          </cell>
          <cell r="C689" t="str">
            <v>Materiais para confeccao de concreto estrutural dosado para uma resistencia caracteristica a compressao (fck) de 15MPa.  Inclusive perdas.  Fornecimento.</v>
          </cell>
          <cell r="D689" t="str">
            <v>m3</v>
          </cell>
          <cell r="E689">
            <v>141.5</v>
          </cell>
        </row>
        <row r="690">
          <cell r="A690" t="str">
            <v>ET000585</v>
          </cell>
          <cell r="B690" t="str">
            <v>ET05050300A</v>
          </cell>
          <cell r="C690" t="str">
            <v>Concreto dosado racionalmente para uma resistencia caracteristica a compressao de 17MPa, compreendendo apenas o fornecimento dos materiais, inclusive 5% de perdas.</v>
          </cell>
          <cell r="D690" t="str">
            <v>m3</v>
          </cell>
          <cell r="E690">
            <v>148.58000000000001</v>
          </cell>
        </row>
        <row r="691">
          <cell r="A691" t="str">
            <v>ET000586</v>
          </cell>
          <cell r="B691" t="str">
            <v>ET05050350A</v>
          </cell>
          <cell r="C691" t="str">
            <v>Materiais para confeccao de concreto estrutural dosado para uma resistencia caracteristica a compressao (fck) de 18MPa.  Inclusive perdas.  Fornecimento.</v>
          </cell>
          <cell r="D691" t="str">
            <v>m3</v>
          </cell>
          <cell r="E691">
            <v>150.47999999999999</v>
          </cell>
        </row>
        <row r="692">
          <cell r="A692" t="str">
            <v>ET000587</v>
          </cell>
          <cell r="B692" t="str">
            <v>ET05050400A</v>
          </cell>
          <cell r="C692" t="str">
            <v>Materiais para confeccao de concreto estrutural dosado para uma resistencia caracteristica a compressao (fck) de 20MPa.  Inclusive perdas.  Fornecimento.</v>
          </cell>
          <cell r="D692" t="str">
            <v>m3</v>
          </cell>
          <cell r="E692">
            <v>156.54</v>
          </cell>
        </row>
        <row r="693">
          <cell r="A693" t="str">
            <v>ET000588</v>
          </cell>
          <cell r="B693" t="str">
            <v>ET05050450A</v>
          </cell>
          <cell r="C693" t="str">
            <v>Concreto dosado racionalmente para uma resistencia caracteristica a compressao de 21MPa, compreendendo apenas o fornecimento dos materiais, inclusive 5% de perdas.</v>
          </cell>
          <cell r="D693" t="str">
            <v>m3</v>
          </cell>
          <cell r="E693">
            <v>158.77000000000001</v>
          </cell>
        </row>
        <row r="694">
          <cell r="A694" t="str">
            <v>ET000589</v>
          </cell>
          <cell r="B694" t="str">
            <v>ET05050500A</v>
          </cell>
          <cell r="C694" t="str">
            <v>Concreto dosado racionalmente para uma resistencia caracteristica a compressao de 22,5MPa, compreendendo apenas o fornecimento dos materiais, inclusive 5% de perdas.</v>
          </cell>
          <cell r="D694" t="str">
            <v>m3</v>
          </cell>
          <cell r="E694">
            <v>163.56</v>
          </cell>
        </row>
        <row r="695">
          <cell r="A695" t="str">
            <v>ET000590</v>
          </cell>
          <cell r="B695" t="str">
            <v>ET05050550A</v>
          </cell>
          <cell r="C695" t="str">
            <v>Concreto dosado racionalmente para uma resistencia caracteristica a compressao de 24MPa, compreendendo apenas o fornecimento dos materiais, inclusive 5% de perdas.</v>
          </cell>
          <cell r="D695" t="str">
            <v>m3</v>
          </cell>
          <cell r="E695">
            <v>168.76</v>
          </cell>
        </row>
        <row r="696">
          <cell r="A696" t="str">
            <v>ET000591</v>
          </cell>
          <cell r="B696" t="str">
            <v>ET05050600A</v>
          </cell>
          <cell r="C696" t="str">
            <v>Concreto dosado racionalmente para uma resistencia caracteristica a compressao de 26MPa, compreendendo apenas o fornecimento dos materiais, inclusive 5% de perdas.</v>
          </cell>
          <cell r="D696" t="str">
            <v>m3</v>
          </cell>
          <cell r="E696">
            <v>174.13</v>
          </cell>
        </row>
        <row r="697">
          <cell r="A697" t="str">
            <v>ET018057</v>
          </cell>
          <cell r="B697" t="str">
            <v>ET05051015A</v>
          </cell>
          <cell r="C697" t="str">
            <v>Concreto colorido, com oxido de ferro vermelho sintetico, dosado racionalmente para uma resistencia caracteristica a compressao de 13,5 Mpa, compreendendo apenas o fornecimento dos materiais, inclusive 5% de perdas.</v>
          </cell>
          <cell r="D697" t="str">
            <v>m3</v>
          </cell>
          <cell r="E697">
            <v>143.18</v>
          </cell>
        </row>
        <row r="698">
          <cell r="A698" t="str">
            <v>ET000592</v>
          </cell>
          <cell r="B698" t="str">
            <v>ET05100050A</v>
          </cell>
          <cell r="C698" t="str">
            <v>Concreto para camada preparatoria com 180Kg de cimento por m3 de concreto, compreendendo apenas o fornecimento dos materiais, inclusive perdas de 5%.</v>
          </cell>
          <cell r="D698" t="str">
            <v>m3</v>
          </cell>
          <cell r="E698">
            <v>102</v>
          </cell>
        </row>
        <row r="699">
          <cell r="A699" t="str">
            <v>ET007139</v>
          </cell>
          <cell r="B699" t="str">
            <v>ET05150050/</v>
          </cell>
          <cell r="C699" t="str">
            <v>Concreto para meios agressivos com utilizacao de cimento resistente a sulfatos (baixo teor de C3A), com fator agua e cimento, menor ou igual a 0,50, com consumo minimo de PC maior ou igual a 400Kg.</v>
          </cell>
          <cell r="D699" t="str">
            <v>m3</v>
          </cell>
          <cell r="E699">
            <v>271.76</v>
          </cell>
        </row>
        <row r="700">
          <cell r="A700" t="str">
            <v>ET000593</v>
          </cell>
          <cell r="B700" t="str">
            <v>ET05200050/</v>
          </cell>
          <cell r="C700" t="str">
            <v>Preparo manual de concreto, compreendendo mistura e amassamento.</v>
          </cell>
          <cell r="D700" t="str">
            <v>m3</v>
          </cell>
          <cell r="E700">
            <v>38.729999999999997</v>
          </cell>
        </row>
        <row r="701">
          <cell r="A701" t="str">
            <v>ET000597</v>
          </cell>
          <cell r="B701" t="str">
            <v>ET05200100/</v>
          </cell>
          <cell r="C701" t="str">
            <v>Preparo mecanico de concreto, compreendendo mistura e amassamento em betoneira.  Consideramdo-se producao baixa.</v>
          </cell>
          <cell r="D701" t="str">
            <v>m3</v>
          </cell>
          <cell r="E701">
            <v>26.29</v>
          </cell>
        </row>
        <row r="702">
          <cell r="A702" t="str">
            <v>ET000598</v>
          </cell>
          <cell r="B702" t="str">
            <v>ET05200150/</v>
          </cell>
          <cell r="C702" t="str">
            <v>Preparo de concreto, compreendendo mistura e amassamento em 1 betoneira de 320l, admitindo-se uma producao aproximada de 1m3/h, excluindo o fornecimento dos materiais.</v>
          </cell>
          <cell r="D702" t="str">
            <v>m3</v>
          </cell>
          <cell r="E702">
            <v>29.55</v>
          </cell>
        </row>
        <row r="703">
          <cell r="A703" t="str">
            <v>ET000596</v>
          </cell>
          <cell r="B703" t="str">
            <v>ET05200153/</v>
          </cell>
          <cell r="C703" t="str">
            <v>Preparo de concreto, compreendendo mistura e amassamento em 1 betoneira de 320l, admitindo-se uma producao aproximada de 2m3/h, excluindo o fornecimento dos materiais.</v>
          </cell>
          <cell r="D703" t="str">
            <v>m3</v>
          </cell>
          <cell r="E703">
            <v>22.22</v>
          </cell>
        </row>
        <row r="704">
          <cell r="A704" t="str">
            <v>ET000595</v>
          </cell>
          <cell r="B704" t="str">
            <v>ET05200200/</v>
          </cell>
          <cell r="C704" t="str">
            <v>Preparo de concreto, compreendendo mistura e amassamento em betoneira de 580l.  Considerando producao normal.</v>
          </cell>
          <cell r="D704" t="str">
            <v>m3</v>
          </cell>
          <cell r="E704">
            <v>17.899999999999999</v>
          </cell>
        </row>
        <row r="705">
          <cell r="A705" t="str">
            <v>ET000594</v>
          </cell>
          <cell r="B705" t="str">
            <v>ET05200203/</v>
          </cell>
          <cell r="C705" t="str">
            <v>Preparo de concreto, compreendendo mistura e amassamento em 2 betoneiras de 580l, admitindo-se uma producao aproximada de 7m3/h, excluindo o fornecimento dos materiais.</v>
          </cell>
          <cell r="D705" t="str">
            <v>m3</v>
          </cell>
          <cell r="E705">
            <v>11.71</v>
          </cell>
        </row>
        <row r="706">
          <cell r="A706" t="str">
            <v>ET000599</v>
          </cell>
          <cell r="B706" t="str">
            <v>ET05200500/</v>
          </cell>
          <cell r="C706" t="str">
            <v>Preparo de concreto em usina tipo parede, producao de 8m3/h, excluindo o fornecimento dos materiais.</v>
          </cell>
          <cell r="D706" t="str">
            <v>m3</v>
          </cell>
          <cell r="E706" t="e">
            <v>#N/A</v>
          </cell>
        </row>
        <row r="707">
          <cell r="A707" t="str">
            <v>ET000609</v>
          </cell>
          <cell r="B707" t="str">
            <v>ET05250050/</v>
          </cell>
          <cell r="C707" t="str">
            <v>Lancamento de concreto em pecas sem armadura, incluindo transporte horizontal ate 20m em carrinhos, e vertical ate 10m com torre e guincho, colocacao, adensamento e acabamento, em condicoes especiais, com producao aproximada de 1m3/h.</v>
          </cell>
          <cell r="D707" t="str">
            <v>m3</v>
          </cell>
          <cell r="E707">
            <v>47.2</v>
          </cell>
        </row>
        <row r="708">
          <cell r="A708" t="str">
            <v>ET000614</v>
          </cell>
          <cell r="B708" t="str">
            <v>ET05250053/</v>
          </cell>
          <cell r="C708" t="str">
            <v>Lancamento de concreto em pecas sem armadura, incluindo somente o transporte horizontal ate 20m em carrinhos, colocacao, adensamento e acabamento, em condicoes especiais, com producao aproximada de 1m3/h.</v>
          </cell>
          <cell r="D708" t="str">
            <v>m3</v>
          </cell>
          <cell r="E708">
            <v>25.87</v>
          </cell>
        </row>
        <row r="709">
          <cell r="A709" t="str">
            <v>ET000608</v>
          </cell>
          <cell r="B709" t="str">
            <v>ET05250100/</v>
          </cell>
          <cell r="C709" t="str">
            <v>Lancamento de concreto em pecas sem armadura, incluindo transporte horizontal ate 20m em carrinhos, e vertical ate 10m com torre e guincho, colocacao, adensamento e acabamento, em condicoes especiais, com producao aproximada de 1,50m3/h.</v>
          </cell>
          <cell r="D709" t="str">
            <v>m3</v>
          </cell>
          <cell r="E709">
            <v>35.46</v>
          </cell>
        </row>
        <row r="710">
          <cell r="A710" t="str">
            <v>ET000613</v>
          </cell>
          <cell r="B710" t="str">
            <v>ET05250103/</v>
          </cell>
          <cell r="C710" t="str">
            <v>Lancamento de concreto em pecas sem armadura, incluindo somente o transporte horizontal ate 20m em carrinhos, colocacao, adensamento e acabamento, em condicoes especiais, com producao aproximada de 1,50m3/h.</v>
          </cell>
          <cell r="D710" t="str">
            <v>m3</v>
          </cell>
          <cell r="E710">
            <v>22.41</v>
          </cell>
        </row>
        <row r="711">
          <cell r="A711" t="str">
            <v>ET000607</v>
          </cell>
          <cell r="B711" t="str">
            <v>ET05250200/</v>
          </cell>
          <cell r="C711" t="str">
            <v>Lancamento de concreto em pecas sem armadura, incluindo transporte horizontal ate 20m em carrinhos, e vertical ate 10m com torre e guincho, colocacao, adensamento e acabamento, considerando uma producao aproximada de 2m3/h.</v>
          </cell>
          <cell r="D711" t="str">
            <v>m3</v>
          </cell>
          <cell r="E711">
            <v>31.75</v>
          </cell>
        </row>
        <row r="712">
          <cell r="A712" t="str">
            <v>ET000612</v>
          </cell>
          <cell r="B712" t="str">
            <v>ET05250203/</v>
          </cell>
          <cell r="C712" t="str">
            <v>Lancamento de concreto em pecas sem armadura, incluindo somente o transporte horizontal ate 20m em carrinhos, colocacao, adensamento e acabamento, considerando uma producao aproximada de 2m3/h.</v>
          </cell>
          <cell r="D712" t="str">
            <v>m3</v>
          </cell>
          <cell r="E712">
            <v>21.65</v>
          </cell>
        </row>
        <row r="713">
          <cell r="A713" t="str">
            <v>ET000606</v>
          </cell>
          <cell r="B713" t="str">
            <v>ET05250300/</v>
          </cell>
          <cell r="C713" t="str">
            <v>Lancamento de concreto em pecas sem armadura, incluindo transporte horizontal ate 20m em carrinhos, e vertical ate 10m com torre e guincho, colocacao, adensamento e acabamento, considerando uma producao aproximada de 3,5m3/h.</v>
          </cell>
          <cell r="D713" t="str">
            <v>m3</v>
          </cell>
          <cell r="E713">
            <v>28.66</v>
          </cell>
        </row>
        <row r="714">
          <cell r="A714" t="str">
            <v>ET000611</v>
          </cell>
          <cell r="B714" t="str">
            <v>ET05250303/</v>
          </cell>
          <cell r="C714" t="str">
            <v>Lancamento de concreto em pecas sem armadura, incluindo somente o transporte horizontal ate 20m em carrinhos, colocacao, adensamento e acabamento, considerando uma producao aproximada de 3,50m3/h.</v>
          </cell>
          <cell r="D714" t="str">
            <v>m3</v>
          </cell>
          <cell r="E714">
            <v>21.46</v>
          </cell>
        </row>
        <row r="715">
          <cell r="A715" t="str">
            <v>ET000605</v>
          </cell>
          <cell r="B715" t="str">
            <v>ET05250400/</v>
          </cell>
          <cell r="C715" t="str">
            <v>Lancamento de concreto em pecas sem armadura, incluindo transporte horizontal ate 20m em carrinhos, e vertical ate 10m com torre e guincho, colocacao, adensamento e acabamento, considerando uma producao aproximada de 7m3/h.</v>
          </cell>
          <cell r="D715" t="str">
            <v>m3</v>
          </cell>
          <cell r="E715">
            <v>25.45</v>
          </cell>
        </row>
        <row r="716">
          <cell r="A716" t="str">
            <v>ET000610</v>
          </cell>
          <cell r="B716" t="str">
            <v>ET05250403/</v>
          </cell>
          <cell r="C716" t="str">
            <v>Lancamento de concreto em pecas sem armadura, incluindo somente o transporte horizontal ate 20m em carrinhos, colocacao, adensamento e acabamento, considerando uma producao aproximada de 7m3/h.</v>
          </cell>
          <cell r="D716" t="str">
            <v>m3</v>
          </cell>
          <cell r="E716">
            <v>21.36</v>
          </cell>
        </row>
        <row r="717">
          <cell r="A717" t="str">
            <v>ET000604</v>
          </cell>
          <cell r="B717" t="str">
            <v>ET05250500/</v>
          </cell>
          <cell r="C717" t="str">
            <v>Lancamento de concreto em pecas armadas, incluindo transporte horizontal ate 20m em carrinhos, o vertical ate 10m com torre e guincho, colocacao, adensamento e acabamento, em condicoes especiais, com producao aproximada de 1m3/h.</v>
          </cell>
          <cell r="D717" t="str">
            <v>m3</v>
          </cell>
          <cell r="E717">
            <v>52.06</v>
          </cell>
        </row>
        <row r="718">
          <cell r="A718" t="str">
            <v>ET000603</v>
          </cell>
          <cell r="B718" t="str">
            <v>ET05250550/</v>
          </cell>
          <cell r="C718" t="str">
            <v>Lancamento de concreto em pecas armadas, incluindo transporte horizontal ate 20m em carrinhos, o vertical ate 10m com torre e guincho, colocacao, adensamento e acabamento, em condicoes especiais, com producao aproximada de 1,50m3/h.</v>
          </cell>
          <cell r="D718" t="str">
            <v>m3</v>
          </cell>
          <cell r="E718">
            <v>38.92</v>
          </cell>
        </row>
        <row r="719">
          <cell r="A719" t="str">
            <v>ET000602</v>
          </cell>
          <cell r="B719" t="str">
            <v>ET05250600/</v>
          </cell>
          <cell r="C719" t="str">
            <v>Lancamento de concreto em pecas armadas, incluindo transporte horizontal ate 20m em carrinhos, o vertical ate 10m com torre e guincho, colocacao, adensamento e acabamento, considerando uma producao aproximada de 2m3/h.</v>
          </cell>
          <cell r="D719" t="str">
            <v>m3</v>
          </cell>
          <cell r="E719">
            <v>35.18</v>
          </cell>
        </row>
        <row r="720">
          <cell r="A720" t="str">
            <v>ET000619</v>
          </cell>
          <cell r="B720" t="str">
            <v>ET05250603/</v>
          </cell>
          <cell r="C720" t="str">
            <v>Lancamento de concreto em pecas armadas, incluindo somente o transporte horizontal ate 20m em carrinhos, colocacao, adensamento e acabamento, considerando uma producao aproximada de 2m3/h.</v>
          </cell>
          <cell r="D720" t="str">
            <v>m3</v>
          </cell>
          <cell r="E720">
            <v>24.9</v>
          </cell>
        </row>
        <row r="721">
          <cell r="A721" t="str">
            <v>ET000601</v>
          </cell>
          <cell r="B721" t="str">
            <v>ET05250650/</v>
          </cell>
          <cell r="C721" t="str">
            <v>Lancamento de concreto em pecas armadas, incluindo transporte horizontal ate 20m em carrinhos, o vertical ate 10m com torre e guincho, colocacao, adensamento e acabamento, considerando uma producao aproximada de 3,5m3/h.</v>
          </cell>
          <cell r="D721" t="str">
            <v>m3</v>
          </cell>
          <cell r="E721">
            <v>29.21</v>
          </cell>
        </row>
        <row r="722">
          <cell r="A722" t="str">
            <v>ET000618</v>
          </cell>
          <cell r="B722" t="str">
            <v>ET05250653/</v>
          </cell>
          <cell r="C722" t="str">
            <v>Lancamento de concreto em pecas incluindo somente o transporte horizontal ate 20m em carrinhos, colocacao, adensamento e acabamento, considerando uma producao aproximada de 3,50m3/h.</v>
          </cell>
          <cell r="D722" t="str">
            <v>m3</v>
          </cell>
          <cell r="E722">
            <v>24.68</v>
          </cell>
        </row>
        <row r="723">
          <cell r="A723" t="str">
            <v>ET000600</v>
          </cell>
          <cell r="B723" t="str">
            <v>ET05250700/</v>
          </cell>
          <cell r="C723" t="str">
            <v>Lancamento de concreto em pecas armadas, incluindo transporte horizontal ate 20m em carrinhos, o vertical ate 10m com torre e guincho, colocacao, adensamento e acabamento, considerando uma producao aproximada de 7m3/h.</v>
          </cell>
          <cell r="D723" t="str">
            <v>m3</v>
          </cell>
          <cell r="E723">
            <v>28.9</v>
          </cell>
        </row>
        <row r="724">
          <cell r="A724" t="str">
            <v>ET000617</v>
          </cell>
          <cell r="B724" t="str">
            <v>ET05250703/</v>
          </cell>
          <cell r="C724" t="str">
            <v>Lancamento de concreto em pecas armadas, incluindo somente o transporte horizontal ate 20m em carrinhos, colocacao, adensamento e acabamento, considerando uma producao aproximada de 7m3/h.</v>
          </cell>
          <cell r="D724" t="str">
            <v>m3</v>
          </cell>
          <cell r="E724">
            <v>24.56</v>
          </cell>
        </row>
        <row r="725">
          <cell r="A725" t="str">
            <v>ET000621</v>
          </cell>
          <cell r="B725" t="str">
            <v>ET05300050A</v>
          </cell>
          <cell r="C725" t="str">
            <v xml:space="preserve">Concreto simples dosado racionalmente para uma resistencia caracteristica a compressao de 11MPa, inclusive materiais e perdas, confeccao, lancamento e adensamento mecanico, exclusive transporte manual dentro do canteiro de obra, considerando uma producao </v>
          </cell>
          <cell r="D725" t="str">
            <v>m3</v>
          </cell>
          <cell r="E725">
            <v>182.04</v>
          </cell>
        </row>
        <row r="726">
          <cell r="A726" t="str">
            <v>ET000620</v>
          </cell>
          <cell r="B726" t="str">
            <v>ET05300100/</v>
          </cell>
          <cell r="C726" t="str">
            <v>Concreto simples, dosado racionalmente para uma resistencia caracteristica a compressao de 11MPa inclusive materiais, transporte equivalente a 20m na horizontal e 10m na vertical, producao, lancamento e adensamento na quantidade de 2m3/h.</v>
          </cell>
          <cell r="D726" t="str">
            <v>m3</v>
          </cell>
          <cell r="E726">
            <v>183.91</v>
          </cell>
        </row>
        <row r="727">
          <cell r="A727" t="str">
            <v>ET000622</v>
          </cell>
          <cell r="B727" t="str">
            <v>ET05350050/</v>
          </cell>
          <cell r="C727" t="str">
            <v>Concreto para pecas armadas, dosado racionalmente para resistencia caracteristica a compressao de 15MPa, inclusive materiais, confeccao, transporte equivalente a 20m horizontal e 10m na vertical, producao, lancamento e adensamento na quantidade de 2m3/h.</v>
          </cell>
          <cell r="D727" t="str">
            <v>m3</v>
          </cell>
          <cell r="E727">
            <v>198.9</v>
          </cell>
        </row>
        <row r="728">
          <cell r="A728" t="str">
            <v>ET010483</v>
          </cell>
          <cell r="B728" t="str">
            <v>ET35050100A</v>
          </cell>
          <cell r="C728" t="str">
            <v>Acessorios para tirante de aco CA-50, diametro de 32mm (1 1/4"), compreendendo o fornecimento e instalacao da placa, porca, contra-porca,  protecao anti-corrosiva das pecas metalicas, inclusive da cabeca com argamassa de cimento e areia no traco 1:3, excl</v>
          </cell>
          <cell r="D728" t="str">
            <v>un</v>
          </cell>
          <cell r="E728">
            <v>88</v>
          </cell>
        </row>
        <row r="729">
          <cell r="A729" t="str">
            <v>ET010485</v>
          </cell>
          <cell r="B729" t="str">
            <v>ET35050103A</v>
          </cell>
          <cell r="C729" t="str">
            <v>Acessorios para tirante de aco CA-50, diametro de 32mm (1 1/4"), compreendendo o fornecimento e instalacao da placa, porca, contra-porca,  anel de angulo, protensao, protecao anti-corrosiva das pecas metalicas, inclusive da cabeca com argamassa de cimento</v>
          </cell>
          <cell r="D729" t="str">
            <v>un</v>
          </cell>
          <cell r="E729">
            <v>200.78</v>
          </cell>
        </row>
        <row r="730">
          <cell r="A730" t="str">
            <v>ET017446</v>
          </cell>
          <cell r="B730" t="str">
            <v>ET35050150/</v>
          </cell>
          <cell r="C730" t="str">
            <v>Acessorios para tirante de aco ST85/105, diametro de 15mm, incluindo o fornecimento e instalacao da placa metalica de (12x12)cm e porca.  Exclusive protensao.</v>
          </cell>
          <cell r="D730" t="str">
            <v>cj</v>
          </cell>
          <cell r="E730">
            <v>23.45</v>
          </cell>
        </row>
        <row r="731">
          <cell r="A731" t="str">
            <v>ET000739</v>
          </cell>
          <cell r="B731" t="str">
            <v>ET35050200A</v>
          </cell>
          <cell r="C731" t="str">
            <v>Tirante protendido em aco Gewi 50/55 ou similar, diametro de 32mm, incluindo o fornecimento da barra e bainha, protecao anticorrosiva, preparo e colocacao no furo, exclusive luvas, placas, contra porcas, etc., perfuracao e injecao.</v>
          </cell>
          <cell r="D731" t="str">
            <v>m</v>
          </cell>
          <cell r="E731">
            <v>41.26</v>
          </cell>
        </row>
        <row r="732">
          <cell r="A732" t="str">
            <v>ET017894</v>
          </cell>
          <cell r="B732" t="str">
            <v>ET35050250A</v>
          </cell>
          <cell r="C732" t="str">
            <v>Tirante de aco ST85/105, diametro de 32mm, incluindo o fornecimento da barra e bainha, protecao anticorrosiva, preparo e colocacao no furo, exclusive luvas, placas, contra porcas, etc., perfuracao e injecao.</v>
          </cell>
          <cell r="D732" t="str">
            <v>m</v>
          </cell>
          <cell r="E732">
            <v>68.56</v>
          </cell>
        </row>
        <row r="733">
          <cell r="A733" t="str">
            <v>ET017892</v>
          </cell>
          <cell r="B733" t="str">
            <v>ET35050300A</v>
          </cell>
          <cell r="C733" t="str">
            <v>Verificacao da carga residual em ancoragens de ate 60t de carga maxima de ensaio, inclusive fornecimento de equipamentos hidraulicos (macaco e bomba), recuperacao com pintura anticorrosiva das ancoragens e reprotensao, limpeza com escova de aco, exclusive</v>
          </cell>
          <cell r="D733" t="str">
            <v>un</v>
          </cell>
          <cell r="E733">
            <v>202.63</v>
          </cell>
        </row>
        <row r="734">
          <cell r="A734" t="str">
            <v>ET000710</v>
          </cell>
          <cell r="B734" t="str">
            <v>ET35100050/</v>
          </cell>
          <cell r="C734" t="str">
            <v>Forma interna em tubo de PVC rigido, diametro externo de 25cm para alivio de peso proprio de peca estrutural, inclusive fornecimento dos materiais.</v>
          </cell>
          <cell r="D734" t="str">
            <v>m</v>
          </cell>
          <cell r="E734">
            <v>20.51</v>
          </cell>
        </row>
        <row r="735">
          <cell r="A735" t="str">
            <v>ET005113</v>
          </cell>
          <cell r="B735" t="str">
            <v>ET35150050/</v>
          </cell>
          <cell r="C735" t="str">
            <v>Protensao de tirante de 10 e 12 cordoalhas de 1/2", exclusive o fornecimentos dos materiais.</v>
          </cell>
          <cell r="D735" t="str">
            <v>un</v>
          </cell>
          <cell r="E735">
            <v>393.01</v>
          </cell>
        </row>
        <row r="736">
          <cell r="A736" t="str">
            <v>ET008382</v>
          </cell>
          <cell r="B736" t="str">
            <v>ET35150100A</v>
          </cell>
          <cell r="C736" t="str">
            <v>Tirante de aco CA-50, diametro de 25mm (1"), para comprimentos superiores a 6m, comprendendo o fornecimento da barra, bainha, abertura de roscas, luvas, protecao anticorrosiva, espacadores, preparo e colocacao no furo; exclusive perfuracao, protensao, inj</v>
          </cell>
          <cell r="D736" t="str">
            <v>m</v>
          </cell>
          <cell r="E736">
            <v>36.369999999999997</v>
          </cell>
        </row>
        <row r="737">
          <cell r="A737" t="str">
            <v>ET008383</v>
          </cell>
          <cell r="B737" t="str">
            <v>ET35150103A</v>
          </cell>
          <cell r="C737" t="str">
            <v>Tirante de aco CA-50, diametro de 25mm (1"), para comprimentos ate 6m, comprendendo o fornecimento da barra, bainha, abertura de roscas, protecao anticorrosiva, espacadores, preparo e colocacao no furo; exclusive perfuracao, protensao, injecao, acessorios</v>
          </cell>
          <cell r="D737" t="str">
            <v>m</v>
          </cell>
          <cell r="E737">
            <v>30.76</v>
          </cell>
        </row>
        <row r="738">
          <cell r="A738" t="str">
            <v>ET008380</v>
          </cell>
          <cell r="B738" t="str">
            <v>ET35150150A</v>
          </cell>
          <cell r="C738" t="str">
            <v>Tirante de aco CA-50, diametro de 32mm (1 1/4"), para comprimentos superiores a 6m, comprendendo o fornecimento da barra, bainha, abertura de roscas, luvas, protecao anticorrosiva, espacadores, preparo e colocacao no furo; exclusive perfuracao, protensao,</v>
          </cell>
          <cell r="D738" t="str">
            <v>m</v>
          </cell>
          <cell r="E738">
            <v>48.44</v>
          </cell>
        </row>
        <row r="739">
          <cell r="A739" t="str">
            <v>ET008381</v>
          </cell>
          <cell r="B739" t="str">
            <v>ET35150153A</v>
          </cell>
          <cell r="C739" t="str">
            <v>Tirante de aco CA-50, diametro de 32mm (1 1/4"), para comprimentos ate 6m, comprendendo o fornecimento da barra, bainha, abertura de roscas, protecao anticorrosiva, espacadores, preparo e colocacao no furo; exclusive perfuracao, protensao, injecao, acesso</v>
          </cell>
          <cell r="D739" t="str">
            <v>m</v>
          </cell>
          <cell r="E739">
            <v>38.659999999999997</v>
          </cell>
        </row>
        <row r="740">
          <cell r="A740" t="str">
            <v>ET008384</v>
          </cell>
          <cell r="B740" t="str">
            <v>ET35200050A</v>
          </cell>
          <cell r="C740" t="str">
            <v>Acessorios para tirante de aco Gewi 50/55, diametro de 32mm, compreendendo o fornecimento e instalacao da placa, porca, contra-porca, anel de angulo, protensao, e protecao anticorrosiva das pecas metalicas, inclusive da cabeca com argamassa de cimento e a</v>
          </cell>
          <cell r="D740" t="str">
            <v>un</v>
          </cell>
          <cell r="E740">
            <v>260.37</v>
          </cell>
        </row>
        <row r="741">
          <cell r="A741" t="str">
            <v>ET017909</v>
          </cell>
          <cell r="B741" t="str">
            <v>ET35250050/</v>
          </cell>
          <cell r="C741" t="str">
            <v>Cone de ancoragem de cabo de aco de 6 cordoalhas de 12,5mm, compreendendo fornecimento do cone, de luva cone-bainha, de 2m de mola central e bainha, bem como as operacoes de protensao e injecao de cimento.</v>
          </cell>
          <cell r="D741" t="str">
            <v>un</v>
          </cell>
          <cell r="E741">
            <v>209.53</v>
          </cell>
        </row>
        <row r="742">
          <cell r="A742" t="str">
            <v>ET017445</v>
          </cell>
          <cell r="B742" t="str">
            <v>ET40050050/</v>
          </cell>
          <cell r="C742" t="str">
            <v>Tela de aco de alta resistencia em malha hexagonal de dupla torcao, tipo (8x10)cm, diametro 2,40mm, com revestimento em PVC, Inclusive o arame de amarracao.  Fornecimento.</v>
          </cell>
          <cell r="D742" t="str">
            <v>m2</v>
          </cell>
          <cell r="E742">
            <v>18.95</v>
          </cell>
        </row>
        <row r="743">
          <cell r="A743" t="str">
            <v>ET017447</v>
          </cell>
          <cell r="B743" t="str">
            <v>ET40050053/</v>
          </cell>
          <cell r="C743" t="str">
            <v>Tela de aco de alta resistencia em malha hexagonal de dupla torcao, tipo (8x10)cm, diametro 2,70mm, galvanizada, Inclusive o arame de amarracao.  Fornecimento.</v>
          </cell>
          <cell r="D743" t="str">
            <v>m2</v>
          </cell>
          <cell r="E743">
            <v>16.25</v>
          </cell>
        </row>
        <row r="744">
          <cell r="A744" t="str">
            <v>ET010331</v>
          </cell>
          <cell r="B744" t="str">
            <v>ET40050100/</v>
          </cell>
          <cell r="C744" t="str">
            <v>Tela de aco soldada Telcon Q-113 ou similar, com malha de (10x10)cm, CA-60, com diametro de 3,8mm e 1,8Kg/m2.  Fornecimento e colocacao.</v>
          </cell>
          <cell r="D744" t="str">
            <v>m2</v>
          </cell>
          <cell r="E744">
            <v>4.3899999999999997</v>
          </cell>
        </row>
        <row r="745">
          <cell r="A745" t="str">
            <v>ET000711</v>
          </cell>
          <cell r="B745" t="str">
            <v>ET40050103/</v>
          </cell>
          <cell r="C745" t="str">
            <v>Tela de aco soldada Telcon Q-138 ou similar, com malha de (10x10)cm, CA-60, com diametro de 4,2mm e 2,2Kg/m2.  Fornecimento.</v>
          </cell>
          <cell r="D745" t="str">
            <v>m2</v>
          </cell>
          <cell r="E745">
            <v>9.7200000000000006</v>
          </cell>
        </row>
        <row r="746">
          <cell r="A746" t="str">
            <v>ET010327</v>
          </cell>
          <cell r="B746" t="str">
            <v>ET40050109/</v>
          </cell>
          <cell r="C746" t="str">
            <v>Tela de aco soldada Telcon Q-196 ou similar, com malha de (10x10)cm, CA-60, com diametro de 5mm e 3,11Kg/m2.  Fornecimento e colocacao.</v>
          </cell>
          <cell r="D746" t="str">
            <v>m2</v>
          </cell>
          <cell r="E746">
            <v>7.39</v>
          </cell>
        </row>
        <row r="747">
          <cell r="A747" t="str">
            <v>ET010332</v>
          </cell>
          <cell r="B747" t="str">
            <v>ET40050112/</v>
          </cell>
          <cell r="C747" t="str">
            <v>Tela de aco soldada Telcon Q-246 ou similar, com malha de (10x10)cm, CA-60, com diametro de 5,6mm e 3,91Kg/m2.  Fornecimento e colocacao.</v>
          </cell>
          <cell r="D747" t="str">
            <v>m2</v>
          </cell>
          <cell r="E747">
            <v>9.24</v>
          </cell>
        </row>
        <row r="748">
          <cell r="A748" t="str">
            <v>ET010333</v>
          </cell>
          <cell r="B748" t="str">
            <v>ET40050115/</v>
          </cell>
          <cell r="C748" t="str">
            <v>Tela de aco soldada Telcon Q-283 ou similar, com malha de (10x10)cm, CA-60, com diametro de 6mm e 4,48Kg/m2.  Fornecimento e colocacao.</v>
          </cell>
          <cell r="D748" t="str">
            <v>m2</v>
          </cell>
          <cell r="E748">
            <v>10.7</v>
          </cell>
        </row>
        <row r="749">
          <cell r="A749" t="str">
            <v>ET010335</v>
          </cell>
          <cell r="B749" t="str">
            <v>ET40050118/</v>
          </cell>
          <cell r="C749" t="str">
            <v>Tela de aco soldada Telcon Q-396 ou similar, com malha de (10x10)cm, CA-60, com diametro de 7,1mm e 6,28Kg/m2.  Fornecimento e colocacao.</v>
          </cell>
          <cell r="D749" t="str">
            <v>m2</v>
          </cell>
          <cell r="E749">
            <v>14.87</v>
          </cell>
        </row>
        <row r="750">
          <cell r="A750" t="str">
            <v>ET010336</v>
          </cell>
          <cell r="B750" t="str">
            <v>ET40050121/</v>
          </cell>
          <cell r="C750" t="str">
            <v>Tela de aco soldada Telcon Q-503 ou similar, com malha de (10x10)cm, CA-60, com diametro de 8mm e 7,97Kg/m2.  Fornecimento e colocacao.</v>
          </cell>
          <cell r="D750" t="str">
            <v>m2</v>
          </cell>
          <cell r="E750">
            <v>18.77</v>
          </cell>
        </row>
        <row r="751">
          <cell r="A751" t="str">
            <v>ET010337</v>
          </cell>
          <cell r="B751" t="str">
            <v>ET40050127/</v>
          </cell>
          <cell r="C751" t="str">
            <v>Tela de aco soldada Telcon Q-636 ou similar, com malha de (10x10)cm, CA-60, com diametro de 9mm e 10,09Kg/m2.  Fornecimento e colocacao.</v>
          </cell>
          <cell r="D751" t="str">
            <v>m2</v>
          </cell>
          <cell r="E751">
            <v>23.68</v>
          </cell>
        </row>
        <row r="752">
          <cell r="A752" t="str">
            <v>ET010329</v>
          </cell>
          <cell r="B752" t="str">
            <v>ET40050150/</v>
          </cell>
          <cell r="C752" t="str">
            <v>Tela de aco soldada Telcon Q-61 ou similar, com malha de (15x15)cm, CA-60, com diametro de 3,4mm e 0,97Kg/m2.  Fornecimento e colocacao.</v>
          </cell>
          <cell r="D752" t="str">
            <v>m2</v>
          </cell>
          <cell r="E752">
            <v>2.5</v>
          </cell>
        </row>
        <row r="753">
          <cell r="A753" t="str">
            <v>ET005470</v>
          </cell>
          <cell r="B753" t="str">
            <v>ET40050153/</v>
          </cell>
          <cell r="C753" t="str">
            <v>Tela de aco soldada Telcon Q-75 ou similar, com malha de (15x15)cm, CA-60, diametro de 3,8mm e 1,21Kg/m2.  Fornecimento.</v>
          </cell>
          <cell r="D753" t="str">
            <v>m2</v>
          </cell>
          <cell r="E753">
            <v>2.84</v>
          </cell>
        </row>
        <row r="754">
          <cell r="A754" t="str">
            <v>ET010330</v>
          </cell>
          <cell r="B754" t="str">
            <v>ET40050156/</v>
          </cell>
          <cell r="C754" t="str">
            <v>Tela de aco soldada Telcon Q-92 ou similar, com malha de (15x15)cm, CA-60, com diametro de 4,2mm e 1,48Kg/m2.  Fornecimento e colocacao.</v>
          </cell>
          <cell r="D754" t="str">
            <v>m2</v>
          </cell>
          <cell r="E754">
            <v>3.68</v>
          </cell>
        </row>
        <row r="755">
          <cell r="A755" t="str">
            <v>ET010334</v>
          </cell>
          <cell r="B755" t="str">
            <v>ET40050159/</v>
          </cell>
          <cell r="C755" t="str">
            <v>Tela de aco soldada Telcon Q-335 ou similar, com malha de (15x15)cm, CA-60, com diametro de 8mm e 5,37Kg/m2.  Fornecimento e colocacao.</v>
          </cell>
          <cell r="D755" t="str">
            <v>m2</v>
          </cell>
          <cell r="E755">
            <v>12.76</v>
          </cell>
        </row>
        <row r="756">
          <cell r="A756" t="str">
            <v>ET005471</v>
          </cell>
          <cell r="B756" t="str">
            <v>ET40050200/</v>
          </cell>
          <cell r="C756" t="str">
            <v>Tela de aco soldada Telcon L-159 ou similar, com malha de (10x30)cm, CA-60, com diametro de 4,5mm e 1,69Kg/m2.  Fornecimento.</v>
          </cell>
          <cell r="D756" t="str">
            <v>m2</v>
          </cell>
          <cell r="E756">
            <v>3.91</v>
          </cell>
        </row>
        <row r="757">
          <cell r="A757" t="str">
            <v>ET009613</v>
          </cell>
          <cell r="B757" t="str">
            <v>ET40050250/</v>
          </cell>
          <cell r="C757" t="str">
            <v>Tela de aco Telcon.  Colocacao.</v>
          </cell>
          <cell r="D757" t="str">
            <v>m2</v>
          </cell>
          <cell r="E757">
            <v>0.2</v>
          </cell>
        </row>
        <row r="758">
          <cell r="A758" t="str">
            <v>ET000713</v>
          </cell>
          <cell r="B758" t="str">
            <v>ET45050050/</v>
          </cell>
          <cell r="C758" t="str">
            <v>Concreto projetado, inclusive equipamento de ar comprimido, consumo de 355kg/m3 de cimento, aditivos e perdas por reflexao, sendo a aplicacao realizada contra superficie vertical ou horizontal superior e a medicao feita pelo concreto aplicado.  Para medic</v>
          </cell>
          <cell r="D758" t="str">
            <v>m3</v>
          </cell>
          <cell r="E758">
            <v>506.97</v>
          </cell>
        </row>
        <row r="759">
          <cell r="A759" t="str">
            <v>ET000714</v>
          </cell>
          <cell r="B759" t="str">
            <v>ET45100050/</v>
          </cell>
          <cell r="C759" t="str">
            <v>Concreto bombeado, fck=13,5MPa, compreendendo o fornecimento de concreto importado de usina, colocacao nas formas, espalhamento, adensamento mecanico e acabamento.</v>
          </cell>
          <cell r="D759" t="str">
            <v>m3</v>
          </cell>
          <cell r="E759">
            <v>250.94</v>
          </cell>
        </row>
        <row r="760">
          <cell r="A760" t="str">
            <v>ET000715</v>
          </cell>
          <cell r="B760" t="str">
            <v>ET45100053/</v>
          </cell>
          <cell r="C760" t="str">
            <v>Concreto bombeado, fck=15MPa, compreendendo o fornecimento de concreto importado de usina, colocacao nas formas, espalhamento, adensamento mecanico e acabamento.</v>
          </cell>
          <cell r="D760" t="str">
            <v>m3</v>
          </cell>
          <cell r="E760">
            <v>252.39</v>
          </cell>
        </row>
        <row r="761">
          <cell r="A761" t="str">
            <v>ET000716</v>
          </cell>
          <cell r="B761" t="str">
            <v>ET45100056/</v>
          </cell>
          <cell r="C761" t="str">
            <v>Concreto bombeado, fck=18MPa, compreendendo o fornecimento de concreto importado de usina, colocacao nas formas, espalhamento, adensamento mecanico e acabamento.</v>
          </cell>
          <cell r="D761" t="str">
            <v>m3</v>
          </cell>
          <cell r="E761">
            <v>258.48</v>
          </cell>
        </row>
        <row r="762">
          <cell r="A762" t="str">
            <v>ET000717</v>
          </cell>
          <cell r="B762" t="str">
            <v>ET45100059/</v>
          </cell>
          <cell r="C762" t="str">
            <v>Concreto bombeado, fck=20MPa, compreendendo o fornecimento de concreto importado de usina, colocacao nas formas, espalhamento, adensamento mecanico e acabamento.</v>
          </cell>
          <cell r="D762" t="str">
            <v>m3</v>
          </cell>
          <cell r="E762">
            <v>265.72000000000003</v>
          </cell>
        </row>
        <row r="763">
          <cell r="A763" t="str">
            <v>ET000718</v>
          </cell>
          <cell r="B763" t="str">
            <v>ET45100062/</v>
          </cell>
          <cell r="C763" t="str">
            <v>Concreto bombeado, fck=21MPa, compreendendo o fornecimento de concreto importado de usina, colocacao nas formas, espalhamento, adensamento mecanico e acabamento.</v>
          </cell>
          <cell r="D763" t="str">
            <v>m3</v>
          </cell>
          <cell r="E763">
            <v>268.58999999999997</v>
          </cell>
        </row>
        <row r="764">
          <cell r="A764" t="str">
            <v>ET000719</v>
          </cell>
          <cell r="B764" t="str">
            <v>ET45100065/</v>
          </cell>
          <cell r="C764" t="str">
            <v>Concreto bombeado, fck=22,5MPa, compreendendo o fornecimento de concreto importado de usina, colocacao nas formas, espalhamento, adensamento mecanico e acabamento.</v>
          </cell>
          <cell r="D764" t="str">
            <v>m3</v>
          </cell>
          <cell r="E764">
            <v>275.66000000000003</v>
          </cell>
        </row>
        <row r="765">
          <cell r="A765" t="str">
            <v>ET000720</v>
          </cell>
          <cell r="B765" t="str">
            <v>ET45100068/</v>
          </cell>
          <cell r="C765" t="str">
            <v>Concreto bombeado, fck=28MPa, compreendendo o fornecimento de concreto importado de usina, colocacao nas formas, espalhamento, adensamento mecanico e acabamento.</v>
          </cell>
          <cell r="D765" t="str">
            <v>m3</v>
          </cell>
          <cell r="E765">
            <v>292.82</v>
          </cell>
        </row>
        <row r="766">
          <cell r="A766" t="str">
            <v>ET002400</v>
          </cell>
          <cell r="B766" t="str">
            <v>ET45100071/</v>
          </cell>
          <cell r="C766" t="str">
            <v>Concreto bombeado, fck=30MPa, compreendendo o fornecimento de concreto importado de usina, colocacao nas formas, espalhamento, adensamento mecanico e acabamento.</v>
          </cell>
          <cell r="D766" t="str">
            <v>m3</v>
          </cell>
          <cell r="E766">
            <v>300.58999999999997</v>
          </cell>
        </row>
        <row r="767">
          <cell r="A767" t="str">
            <v>ET000721</v>
          </cell>
          <cell r="B767" t="str">
            <v>ET50050050A</v>
          </cell>
          <cell r="C767" t="str">
            <v xml:space="preserve">Estabilizacao de talude com massa de concreto (cimento, areia e brita 0, no traco 1:2:3), aplicado manualmente (a colher), sobre tela Telcon Q-138 ou similar, inclusive esta, considerando: limpeza, regularizacao e revestimento do talude com chapisco fino </v>
          </cell>
          <cell r="D767" t="str">
            <v>m2</v>
          </cell>
          <cell r="E767">
            <v>59.87</v>
          </cell>
        </row>
        <row r="768">
          <cell r="A768" t="str">
            <v>ET010254</v>
          </cell>
          <cell r="B768" t="str">
            <v>ET50050100A</v>
          </cell>
          <cell r="C768" t="str">
            <v xml:space="preserve">Estabilizacao de talude com massa de concreto (cimento, areia e brita 0, no traco 1:2:3), aplicado manualmente (a colher), sobre tela Telcon Q-283 ou similar, inclusive esta, considerando: limpeza, regularizacao e revestimento do talude com chapisco fino </v>
          </cell>
          <cell r="D768" t="str">
            <v>m2</v>
          </cell>
          <cell r="E768">
            <v>62.29</v>
          </cell>
        </row>
        <row r="769">
          <cell r="A769" t="str">
            <v>ET009020</v>
          </cell>
          <cell r="B769" t="str">
            <v>ET50050150/</v>
          </cell>
          <cell r="C769" t="str">
            <v>Execucao de revestimento de canal, utilizando o colchao em concreto VSL ou similar, com espessura de 0,15m, incluindo fornecimento dos materiais.</v>
          </cell>
          <cell r="D769" t="str">
            <v>m2</v>
          </cell>
          <cell r="E769">
            <v>249.67</v>
          </cell>
        </row>
        <row r="770">
          <cell r="A770" t="str">
            <v>ET009578</v>
          </cell>
          <cell r="B770" t="str">
            <v>ET50050200/</v>
          </cell>
          <cell r="C770" t="str">
            <v>Muro de contencao de taludes em alvenaria de bloco de concreto estrutural de (19x19x39)cm, ate 1,80m de altura, incluindo base de concreto, aco CA-50 e enchimento de blocos e medido pela area real.</v>
          </cell>
          <cell r="D770" t="str">
            <v>m2</v>
          </cell>
          <cell r="E770">
            <v>172.79</v>
          </cell>
        </row>
        <row r="771">
          <cell r="A771" t="str">
            <v>ET017038</v>
          </cell>
          <cell r="B771" t="str">
            <v>ET50050250/</v>
          </cell>
          <cell r="C771" t="str">
            <v>Muro de contencao em solo reforcado com paramento em blocos intertravados de concreto com jardineiras, tipo Terra F ou similar.  Inclusive blocos intertravados de concreto  medindo (40x40x20)cm, brita no 1, areia lavada  e terra vegetal para plantas.  Exc</v>
          </cell>
          <cell r="D771" t="str">
            <v>m2</v>
          </cell>
          <cell r="E771">
            <v>147.34</v>
          </cell>
        </row>
        <row r="772">
          <cell r="A772" t="str">
            <v>ET002086</v>
          </cell>
          <cell r="B772" t="str">
            <v>ET50050300/</v>
          </cell>
          <cell r="C772" t="str">
            <v>Protecao de talude com placas de concreto pre-moldadas (40x80x8cm), fck=11MPa, junta de dilatacao de 2cm, inclusive preparo do terreno.</v>
          </cell>
          <cell r="D772" t="str">
            <v>m2</v>
          </cell>
          <cell r="E772">
            <v>21.29</v>
          </cell>
        </row>
        <row r="773">
          <cell r="A773" t="str">
            <v>ET002085</v>
          </cell>
          <cell r="B773" t="str">
            <v>ET55050050/</v>
          </cell>
          <cell r="C773" t="str">
            <v>Colagem com adesivo especial estrutural de pecas de concreto pre-fabricadas, sobre laje preparada e regularizada, exclusive esta camada, estimando-se a aplicacao de uma camada de adesivo nas faces.</v>
          </cell>
          <cell r="D773" t="str">
            <v>m2</v>
          </cell>
          <cell r="E773">
            <v>285.63</v>
          </cell>
        </row>
        <row r="774">
          <cell r="A774" t="str">
            <v>ET000722</v>
          </cell>
          <cell r="B774" t="str">
            <v>ET55050100/</v>
          </cell>
          <cell r="C774" t="str">
            <v>Laje pre-moldada, ▀eta 11, para sobrecarga de 1KN/m2 e vao ate 4,40m, considerando vigotas, tijolos e armadura negativa, inclusive capeamento de 2cm de espesssura, com concreto fck=15MPa e escoramento.   Fornecimento e montagem do conjunto.</v>
          </cell>
          <cell r="D774" t="str">
            <v>m2</v>
          </cell>
          <cell r="E774">
            <v>32.840000000000003</v>
          </cell>
        </row>
        <row r="775">
          <cell r="A775" t="str">
            <v>ET000723</v>
          </cell>
          <cell r="B775" t="str">
            <v>ET55050103/</v>
          </cell>
          <cell r="C775" t="str">
            <v>Laje pre-moldada, ▀eta 12, para sobrecarga de 3,5KN/m2 e vao de 4,10m, considerando vigotas, tijolos e armadura negativa, inclusive capeamento de 4cm de espesssura, com concreto fck=15MPa e escoramento.  Fornecimento e montagem do conjunto.</v>
          </cell>
          <cell r="D775" t="str">
            <v>m2</v>
          </cell>
          <cell r="E775">
            <v>40.229999999999997</v>
          </cell>
        </row>
        <row r="776">
          <cell r="A776" t="str">
            <v>ET016029</v>
          </cell>
          <cell r="B776" t="str">
            <v>ET55050150/</v>
          </cell>
          <cell r="C776" t="str">
            <v>Laje pre-moldada, tipo Pre-laje, para sobrecarga de 300kgf/m2, com paineis de 0,25m de largura e vao de ate 5m, ▀eta 12, enchimento com blocos de isopor (EPS), ferros transversais e negativos CA-50  e capeamento de 5cm de espessura com concreto de fck=20M</v>
          </cell>
          <cell r="D776" t="str">
            <v>m2</v>
          </cell>
          <cell r="E776">
            <v>56.64</v>
          </cell>
        </row>
        <row r="777">
          <cell r="A777" t="str">
            <v>ET016032</v>
          </cell>
          <cell r="B777" t="str">
            <v>ET55050153/</v>
          </cell>
          <cell r="C777" t="str">
            <v>Laje pre-moldada, tipo Pre-laje, para sobrecarga de 300kgf/m2, com paineis de 1,25m de largura e vao de ate 5m, ▀eta 12, enchimento com blocos de isopor (EPS), ferros transversais e negativos CA-50 e capeamento de 5cm de espessura com concreto de fck=20MP</v>
          </cell>
          <cell r="D777" t="str">
            <v>m2</v>
          </cell>
          <cell r="E777">
            <v>58.71</v>
          </cell>
        </row>
        <row r="778">
          <cell r="A778" t="str">
            <v>ET000724</v>
          </cell>
          <cell r="B778" t="str">
            <v>ET55050156/</v>
          </cell>
          <cell r="C778" t="str">
            <v>Laje pre-moldada, ▀eta 16, para sobrecarga de 3,5KN/m2 e vao ate 5,20m, considerando vigotas, tijolos e armadura negativa, inclusive capeamento de 4cm de espesssura, com concreto fck=15MPa e escoramento.  Fornecimento e montagem do conjunto.</v>
          </cell>
          <cell r="D778" t="str">
            <v>m2</v>
          </cell>
          <cell r="E778">
            <v>51.16</v>
          </cell>
        </row>
        <row r="779">
          <cell r="A779" t="str">
            <v>ET016033</v>
          </cell>
          <cell r="B779" t="str">
            <v>ET55050159/</v>
          </cell>
          <cell r="C779" t="str">
            <v>Laje pre-moldada, tipo Pre-laje, para sobrecarga de 300kgf/m2, com paineis de 1,25m de largura e vao de 5,10m ate 6,90m, ▀eta 16, enchimento com blocos de isopor (EPS), ferros transversais e negativos CA-50 e capeamento de 5cm de espessura com concreto de</v>
          </cell>
          <cell r="D779" t="str">
            <v>m2</v>
          </cell>
          <cell r="E779">
            <v>68.760000000000005</v>
          </cell>
        </row>
        <row r="780">
          <cell r="A780" t="str">
            <v>ET016030</v>
          </cell>
          <cell r="B780" t="str">
            <v>ET55050162/</v>
          </cell>
          <cell r="C780" t="str">
            <v>Laje pre-moldada, tipo Pre-laje, para sobrecarga de 300kgf/m2, com paineis de 0,25m de largura e vao de 5,10m ate 6,90m, ▀eta 16, enchimento com blocos de isopor (EPS), ferros transversais e negativos CA-50 e capeamento de 5cm de espessura com concreto de</v>
          </cell>
          <cell r="D780" t="str">
            <v>m2</v>
          </cell>
          <cell r="E780">
            <v>65.05</v>
          </cell>
        </row>
        <row r="781">
          <cell r="A781" t="str">
            <v>ET000725</v>
          </cell>
          <cell r="B781" t="str">
            <v>ET55050165/</v>
          </cell>
          <cell r="C781" t="str">
            <v>Laje pre-moldada, ▀eta 20, para sobrecarga de 3,5KN/m2 e vao ate 6,20m, considerando vigotas, tijolos e armadura negativa, inclusive capeamento de 4cm de espesssura, com concreto fck=15MPa e escoramento.  Fornecimento e montagem do conjunto.</v>
          </cell>
          <cell r="D781" t="str">
            <v>m2</v>
          </cell>
          <cell r="E781">
            <v>41.37</v>
          </cell>
        </row>
        <row r="782">
          <cell r="A782" t="str">
            <v>ET016031</v>
          </cell>
          <cell r="B782" t="str">
            <v>ET55050168/</v>
          </cell>
          <cell r="C782" t="str">
            <v>Laje pre-moldada, tipo Pre-laje, para sobrecarga de 300kgf/m2, com paineis de 0,25m de largura e vao de 7m ate 8m, ▀eta 20, enchimento com blocos de isopor (EPS), ferros transversais e negativos CA-50 e capeamento de 5cm de espessura com concreto de fck=2</v>
          </cell>
          <cell r="D782" t="str">
            <v>m2</v>
          </cell>
          <cell r="E782">
            <v>77.55</v>
          </cell>
        </row>
        <row r="783">
          <cell r="A783" t="str">
            <v>ET016034</v>
          </cell>
          <cell r="B783" t="str">
            <v>ET55050171/</v>
          </cell>
          <cell r="C783" t="str">
            <v>Laje pre-moldada, tipo Pre-laje, para sobrecarga de 300kgf/m2, com paineis de 1,25m de largura e vao de 7m ate 8m, ▀eta 20, enchimento com blocos de isopor (EPS), ferros transversais e negativos CA-50 e capeamento de 5cm de espessura com concreto de fck=2</v>
          </cell>
          <cell r="D783" t="str">
            <v>m2</v>
          </cell>
          <cell r="E783">
            <v>83.38</v>
          </cell>
        </row>
        <row r="784">
          <cell r="A784" t="str">
            <v>ET017130</v>
          </cell>
          <cell r="B784" t="str">
            <v>ET55100050/</v>
          </cell>
          <cell r="C784" t="str">
            <v>Bloco de concreto, intertravado, dimensao de (40x40x20)cm e peso minimo de 29Kg, modelo Terrae W, sem jardineira, Terrae ou similar, para paramentos de estruturas de contencao.  Fornecimento.</v>
          </cell>
          <cell r="D784" t="str">
            <v>un</v>
          </cell>
          <cell r="E784">
            <v>7.15</v>
          </cell>
        </row>
        <row r="785">
          <cell r="A785" t="str">
            <v>ET017124</v>
          </cell>
          <cell r="B785" t="str">
            <v>ET55100053/</v>
          </cell>
          <cell r="C785" t="str">
            <v>Bloco de concreto, intertravado, dimensao de (40x40x20)cm e peso minimo de 25Kg, modelo Terrae F, com jardineira, Terrae ou similar, para paramentos de estruturas de contencao.  Fornecimento.</v>
          </cell>
          <cell r="D785" t="str">
            <v>un</v>
          </cell>
          <cell r="E785">
            <v>7.15</v>
          </cell>
        </row>
        <row r="786">
          <cell r="A786" t="str">
            <v>ET008438</v>
          </cell>
          <cell r="B786" t="str">
            <v>ET55100100/</v>
          </cell>
          <cell r="C786" t="str">
            <v>Canal pre-fabricado, em concreto protendido e/ou armado, com secao em U, medido pela area do perimetro interno da secao vezes o comprimento do canal.  Fornecimento e assentamento.</v>
          </cell>
          <cell r="D786" t="str">
            <v>m2</v>
          </cell>
          <cell r="E786">
            <v>408.47</v>
          </cell>
        </row>
        <row r="787">
          <cell r="A787" t="str">
            <v>ET008439</v>
          </cell>
          <cell r="B787" t="str">
            <v>ET55100150/</v>
          </cell>
          <cell r="C787" t="str">
            <v>Cobertura de canal pre-fabricado, em concreto armado, para vaos de ate 5m.  Fornecimento e colocacao.</v>
          </cell>
          <cell r="D787" t="str">
            <v>m2</v>
          </cell>
          <cell r="E787">
            <v>461.88</v>
          </cell>
        </row>
        <row r="788">
          <cell r="A788" t="str">
            <v>ET004797</v>
          </cell>
          <cell r="B788" t="str">
            <v>ET55100200/</v>
          </cell>
          <cell r="C788" t="str">
            <v>Superestrutura de ponte ou viaduto, pre-fabricada, em concreto protendido, classe 36, para 1 faixa de trafego, com 3,20m de pista de rolamento,com largura de 4,60m, sem capeamento, com vao entre 7,50m e 10m.</v>
          </cell>
          <cell r="D788" t="str">
            <v>m</v>
          </cell>
          <cell r="E788">
            <v>6771.53</v>
          </cell>
        </row>
        <row r="789">
          <cell r="A789" t="str">
            <v>IP018033</v>
          </cell>
          <cell r="B789" t="str">
            <v>IP05100118/</v>
          </cell>
          <cell r="C789" t="str">
            <v>Poste de aco SAE 1006/1020, reto, padrao Hadock Lobo, montagem 2, altura util de 6,00m, com flange, conico continuo sem emendas e braco duplo com 0,60m para fixacao de luminarias, conforme desenho A2-1978-PD e especificacao EM-RIOLUZ-No 4.  Fornecimento.</v>
          </cell>
          <cell r="D789" t="str">
            <v>un</v>
          </cell>
          <cell r="E789">
            <v>859.13</v>
          </cell>
        </row>
        <row r="790">
          <cell r="A790" t="str">
            <v>IP018034</v>
          </cell>
          <cell r="B790" t="str">
            <v>IP05100121/</v>
          </cell>
          <cell r="C790" t="str">
            <v>Poste de aco SAE 1006/1020, reto, padrao Hadock Lobo, montagem 2, altura util de 9,00m, com flange, conico continuo sem emendas e braco duplo com 1,10m para fixacao de luminarias, conforme desenho A2-1978-PD e especificacao EM-RIOLUZ-No 4.  Fornecimento.</v>
          </cell>
          <cell r="D790" t="str">
            <v>un</v>
          </cell>
          <cell r="E790">
            <v>1252.17</v>
          </cell>
        </row>
        <row r="791">
          <cell r="A791" t="str">
            <v>IP018035</v>
          </cell>
          <cell r="B791" t="str">
            <v>IP05100124/</v>
          </cell>
          <cell r="C791" t="str">
            <v xml:space="preserve">Poste de aco SAE 1006/1020, reto, padrao Hadock Lobo, montagem 3.1, altura util de 9,00m, com flange, conico continuo sem emendas e bracos simples com 1,10m e 0,60m para fixacao de luminarias a 9,00m e 6,00m respectivamente, conforme desenho A2-1978-PD e </v>
          </cell>
          <cell r="D791" t="str">
            <v>un</v>
          </cell>
          <cell r="E791">
            <v>1513.59</v>
          </cell>
        </row>
        <row r="792">
          <cell r="A792" t="str">
            <v>IP018036</v>
          </cell>
          <cell r="B792" t="str">
            <v>IP05100127/</v>
          </cell>
          <cell r="C792" t="str">
            <v>Poste de aco SAE 1006/1020, reto, padrao Hadock Lobo, montagem 3.2, altura util de 9,00m, com flange, conico continuo sem emendas e bracos simples com 1,10m e 0,45m  para fixacao de luminarias a 9,00m e 4,50m respectivamente, conforme desenho A2-1978-PD e</v>
          </cell>
          <cell r="D792" t="str">
            <v>un</v>
          </cell>
          <cell r="E792">
            <v>1403.05</v>
          </cell>
        </row>
        <row r="793">
          <cell r="A793" t="str">
            <v>IP008793</v>
          </cell>
          <cell r="B793" t="str">
            <v>IP05100150/</v>
          </cell>
          <cell r="C793" t="str">
            <v>Poste de aco, reto, conico continuo, altura de 3,50m, sem sapata.  Fornecimento.</v>
          </cell>
          <cell r="D793" t="str">
            <v>un</v>
          </cell>
          <cell r="E793">
            <v>91.65</v>
          </cell>
        </row>
        <row r="794">
          <cell r="A794" t="str">
            <v>IP008952</v>
          </cell>
          <cell r="B794" t="str">
            <v>IP05100153/</v>
          </cell>
          <cell r="C794" t="str">
            <v>Poste de aco, reto, conico continuo, altura de 3,5m, com sapata e base (padrao Rio Cidade Catete).  Fornecimento.</v>
          </cell>
          <cell r="D794" t="str">
            <v>un</v>
          </cell>
          <cell r="E794">
            <v>199.5</v>
          </cell>
        </row>
        <row r="795">
          <cell r="A795" t="str">
            <v>IP008133</v>
          </cell>
          <cell r="B795" t="str">
            <v>IP05100200/</v>
          </cell>
          <cell r="C795" t="str">
            <v>Poste de aco, reto, conico continuo, altura de 4,10m, proprio para montagem em base de sustentacao, confeccionado em uma unica peca de aco zincado.  Fornecimento.</v>
          </cell>
          <cell r="D795" t="str">
            <v>un</v>
          </cell>
          <cell r="E795">
            <v>231</v>
          </cell>
        </row>
        <row r="796">
          <cell r="A796" t="str">
            <v>IP013190</v>
          </cell>
          <cell r="B796" t="str">
            <v>IP05100250/</v>
          </cell>
          <cell r="C796" t="str">
            <v>Poste de aco, reto (SAE 1006-1020), sem aletas, de 4100mm com base cilindrica de aco SAE 1006-1020 com dimensoes de (400x300mm) galvanizado a fogo pintado conforme pedido.  A base devera ter chumbadores de aco galvanizado a fogo com dimensoes de 7/8"x500m</v>
          </cell>
          <cell r="D796" t="str">
            <v>un</v>
          </cell>
          <cell r="E796">
            <v>525</v>
          </cell>
        </row>
        <row r="797">
          <cell r="A797" t="str">
            <v>IP001824</v>
          </cell>
          <cell r="B797" t="str">
            <v>IP05100300/</v>
          </cell>
          <cell r="C797" t="str">
            <v>Poste de aco, reto, conico continuo, altura de 4,5m, sem sapata, especificacao EM-CME-04 da RIOLUZ.  Fornecimento.</v>
          </cell>
          <cell r="D797" t="str">
            <v>un</v>
          </cell>
          <cell r="E797">
            <v>252</v>
          </cell>
        </row>
        <row r="798">
          <cell r="A798" t="str">
            <v>IP008102</v>
          </cell>
          <cell r="B798" t="str">
            <v>IP05100303/</v>
          </cell>
          <cell r="C798" t="str">
            <v>Poste de aco, reto, conico continuo, altura de 4,50m, com sapata.  Fornecimento.</v>
          </cell>
          <cell r="D798" t="str">
            <v>un</v>
          </cell>
          <cell r="E798">
            <v>252</v>
          </cell>
        </row>
        <row r="799">
          <cell r="A799" t="str">
            <v>IP008129</v>
          </cell>
          <cell r="B799" t="str">
            <v>IP05100400/</v>
          </cell>
          <cell r="C799" t="str">
            <v>Poste Multi-Uso de aco, reto, cilindrico, altura de 5,60m, proprio para montagem em base de sustencao, diametro de 6", espessura de 7,11mm, galvanizado, com a possibilidade de ser equipado com braco para semaforo, braco para placa de transito, placas de r</v>
          </cell>
          <cell r="D799" t="str">
            <v>par</v>
          </cell>
          <cell r="E799">
            <v>1366</v>
          </cell>
        </row>
        <row r="800">
          <cell r="A800" t="str">
            <v>IP013191</v>
          </cell>
          <cell r="B800" t="str">
            <v>IP05100406/</v>
          </cell>
          <cell r="C800" t="str">
            <v>Poste de aco, reto (SAE 1006-1020), sem aletas, de 5600mm com base cilindrica de aco SAE 1006-1020 com dimensoes de (400x300mm) galvanizado a fogo pintado conforme pedido.  A base devera ter chumbadores de aco galvanizado a fogo com dimensoes de 7/8"x500m</v>
          </cell>
          <cell r="D800" t="str">
            <v>un</v>
          </cell>
          <cell r="E800">
            <v>630</v>
          </cell>
        </row>
        <row r="801">
          <cell r="A801" t="str">
            <v>IP008055</v>
          </cell>
          <cell r="B801" t="str">
            <v>IP05100450/</v>
          </cell>
          <cell r="C801" t="str">
            <v>Poste de aco, reto, conico continuo ou escalonado, altura de 6m, sem sapata.  Fornecimento.</v>
          </cell>
          <cell r="D801" t="str">
            <v>un</v>
          </cell>
          <cell r="E801">
            <v>336</v>
          </cell>
        </row>
        <row r="802">
          <cell r="A802" t="str">
            <v>IP008599</v>
          </cell>
          <cell r="B802" t="str">
            <v>IP05100500/</v>
          </cell>
          <cell r="C802" t="str">
            <v>Poste de aco, reto, conico continuo, altura de 7m, sem sapata.  Fornecimento.</v>
          </cell>
          <cell r="D802" t="str">
            <v>un</v>
          </cell>
          <cell r="E802">
            <v>451.5</v>
          </cell>
        </row>
        <row r="803">
          <cell r="A803" t="str">
            <v>IP010613</v>
          </cell>
          <cell r="B803" t="str">
            <v>IP05100550/</v>
          </cell>
          <cell r="C803" t="str">
            <v xml:space="preserve">Poste de aco, reto, de 7m, com sapata, escalonado, braco de aco curvo com diametro de 60,3mm e projecao horizontal de 2,50m para luminaria superior e braco de aco reto de 1m com diametro de 60,3mm para luminaria inferior, com suporte para um galhaderte e </v>
          </cell>
          <cell r="D803" t="str">
            <v>un</v>
          </cell>
          <cell r="E803">
            <v>4012.68</v>
          </cell>
        </row>
        <row r="804">
          <cell r="A804" t="str">
            <v>IP010615</v>
          </cell>
          <cell r="B804" t="str">
            <v>IP05100553/</v>
          </cell>
          <cell r="C804" t="str">
            <v>Poste de aco, reto, de 7m, com sapata, escalonado, 2 bracos de aco curvo com diametro de 60,3mm e projecao horizontal de 2,50m para luminarias superiores e com suporte para 2 galhadertes com 4 chumbadores de 7/8"x70cm, tipo II, padrao Riomar.  Forneciment</v>
          </cell>
          <cell r="D804" t="str">
            <v>un</v>
          </cell>
          <cell r="E804">
            <v>4336.38</v>
          </cell>
        </row>
        <row r="805">
          <cell r="A805" t="str">
            <v>IP010616</v>
          </cell>
          <cell r="B805" t="str">
            <v>IP05100556/</v>
          </cell>
          <cell r="C805" t="str">
            <v>Poste de aco, reto, de 7m, com sapata, escalonado, 2 bracos de aco curvo com diametro de 60,3mm e projecao horizontal de 2,50m para luminaria superior e 2 bracos de aco reto de 3,70m com diametro de 76mm para semaforo, furacao para fixacao de semaforo rep</v>
          </cell>
          <cell r="D805" t="str">
            <v>un</v>
          </cell>
          <cell r="E805">
            <v>4127</v>
          </cell>
        </row>
        <row r="806">
          <cell r="A806" t="str">
            <v>IP010617</v>
          </cell>
          <cell r="B806" t="str">
            <v>IP05100559/</v>
          </cell>
          <cell r="C806" t="str">
            <v>Poste de aco, reto, de 7m, com sapata, escalonado, braco de aco curvo com diametro de 60,3mm e projecao horizontal de 2,50m para luminarias superiores com suporte para galhardete e suporte para placa indicativa de rua, com 4 chumbadores de 7/8"x70cm, tipo</v>
          </cell>
          <cell r="D806" t="str">
            <v>un</v>
          </cell>
          <cell r="E806">
            <v>4124.1000000000004</v>
          </cell>
        </row>
        <row r="807">
          <cell r="A807" t="str">
            <v>IP010618</v>
          </cell>
          <cell r="B807" t="str">
            <v>IP05100562/</v>
          </cell>
          <cell r="C807" t="str">
            <v>Poste de aco, reto, de 7m, com sapata, escalonado, braco de aco curvo com diametro de 60,3mm e projecao horizontal de 2,50m para luminaria superior e braco de aco reto de 3,70m com diametro de 76mm para placa de sinalizacao e semaforo, com suporte para ga</v>
          </cell>
          <cell r="D807" t="str">
            <v>un</v>
          </cell>
          <cell r="E807">
            <v>3360</v>
          </cell>
        </row>
        <row r="808">
          <cell r="A808" t="str">
            <v>IP010614</v>
          </cell>
          <cell r="B808" t="str">
            <v>IP05100565/</v>
          </cell>
          <cell r="C808" t="str">
            <v xml:space="preserve">Poste de aco, reto, de 7m, com sapata, escalonado, braco de aco curvo com diametro de 60,3mm e projecao horizontal de 2,50m para luminaria superior e braco de aco reto de 1m com diametro de 60,3mm para luminaria inferior, com braco de aco reto de 3,70m e </v>
          </cell>
          <cell r="D808" t="str">
            <v>un</v>
          </cell>
          <cell r="E808">
            <v>4661.33</v>
          </cell>
        </row>
        <row r="809">
          <cell r="A809" t="str">
            <v>IP008120</v>
          </cell>
          <cell r="B809" t="str">
            <v>IP05100600/</v>
          </cell>
          <cell r="C809" t="str">
            <v>Poste de aco escalonado, padrao Nossa Senhora de Copacabana, com 7,20m de altura, proprio para instalacao em base de sustentacao, com a possibilidade de ser equipado com braco para semaforo, braco para placa de transito, placas de rua, semaforos (repetido</v>
          </cell>
          <cell r="D809" t="str">
            <v>un</v>
          </cell>
          <cell r="E809">
            <v>2543</v>
          </cell>
        </row>
        <row r="810">
          <cell r="A810" t="str">
            <v>IP013192</v>
          </cell>
          <cell r="B810" t="str">
            <v>IP05100650/</v>
          </cell>
          <cell r="C810" t="str">
            <v>Poste de aco, reto (SAE 1006-1020), sem aletas, de 8400mm com base cilindrica de aco SAE 1006-1020 com dimensoes de (400x300mm) galvanizado a fogo pintado conforme pedido.  A base devera ter chumbadores de aco galvanizado a fogo com dimensoes de 7/8"x500m</v>
          </cell>
          <cell r="D810" t="str">
            <v>un</v>
          </cell>
          <cell r="E810">
            <v>905</v>
          </cell>
        </row>
        <row r="811">
          <cell r="A811" t="str">
            <v>IP013188</v>
          </cell>
          <cell r="B811" t="str">
            <v>IP05100700/</v>
          </cell>
          <cell r="C811" t="str">
            <v>Poste de aco, reto, conico continuo, altura de 9m, sem sapata.  Fornecimento.</v>
          </cell>
          <cell r="D811" t="str">
            <v>un</v>
          </cell>
          <cell r="E811">
            <v>725</v>
          </cell>
        </row>
        <row r="812">
          <cell r="A812" t="str">
            <v>IP008504</v>
          </cell>
          <cell r="B812" t="str">
            <v>IP05100703/</v>
          </cell>
          <cell r="C812" t="str">
            <v>Poste de aco, reto, conico continuo, altura de 9m, com sapata.  Fornecimento.</v>
          </cell>
          <cell r="D812" t="str">
            <v>un</v>
          </cell>
          <cell r="E812">
            <v>321.75</v>
          </cell>
        </row>
        <row r="813">
          <cell r="A813" t="str">
            <v>IP008775</v>
          </cell>
          <cell r="B813" t="str">
            <v>IP05100750/</v>
          </cell>
          <cell r="C813" t="str">
            <v>Poste de aco, curvo, conico continuo, simples, (9x2,5)m, sem sapata.  Fornecimento.</v>
          </cell>
          <cell r="D813" t="str">
            <v>un</v>
          </cell>
          <cell r="E813">
            <v>571</v>
          </cell>
        </row>
        <row r="814">
          <cell r="A814" t="str">
            <v>IP007929</v>
          </cell>
          <cell r="B814" t="str">
            <v>IP05100753/</v>
          </cell>
          <cell r="C814" t="str">
            <v>Poste de aco, curvo, conico continuo, simples, (9x2,5)m, com sapata.  Fornecimento.</v>
          </cell>
          <cell r="D814" t="str">
            <v>un</v>
          </cell>
          <cell r="E814">
            <v>321.75</v>
          </cell>
        </row>
        <row r="815">
          <cell r="A815" t="str">
            <v>IP008776</v>
          </cell>
          <cell r="B815" t="str">
            <v>IP05100800/</v>
          </cell>
          <cell r="C815" t="str">
            <v>Poste de aco, curvo, conico continuo, duplo, (9x2,5)m, com sapata.  Fornecimento.</v>
          </cell>
          <cell r="D815" t="str">
            <v>un</v>
          </cell>
          <cell r="E815">
            <v>390</v>
          </cell>
        </row>
        <row r="816">
          <cell r="A816" t="str">
            <v>IP008777</v>
          </cell>
          <cell r="B816" t="str">
            <v>IP05100803/</v>
          </cell>
          <cell r="C816" t="str">
            <v>Poste de aco, curvo, conico continuo, duplo, (9x2,5)m, sem sapata.  Fornecimento.</v>
          </cell>
          <cell r="D816" t="str">
            <v>un</v>
          </cell>
          <cell r="E816">
            <v>828.75</v>
          </cell>
        </row>
        <row r="817">
          <cell r="A817" t="str">
            <v>IP008091</v>
          </cell>
          <cell r="B817" t="str">
            <v>IP05100850/</v>
          </cell>
          <cell r="C817" t="str">
            <v>Poste Multi-Uso de aco, reto, cilindrico , altura de 9,5m, proprio para montagem em base de sustentacao com diametro de 6", espessura de 7,11mm, galvanizado, com a possibilidade de ser equipado com braco para semaforo, braco para placa de transito, placas</v>
          </cell>
          <cell r="D817" t="str">
            <v>un</v>
          </cell>
          <cell r="E817">
            <v>3402.78</v>
          </cell>
        </row>
        <row r="818">
          <cell r="A818" t="str">
            <v>IP008951</v>
          </cell>
          <cell r="B818" t="str">
            <v>IP05100900/</v>
          </cell>
          <cell r="C818" t="str">
            <v>Poste de aco, reto, conico continuo, altura de 10m, com sapata circular e base (padrao Rio Cidade Catete).  Fornecimento.</v>
          </cell>
          <cell r="D818" t="str">
            <v>un</v>
          </cell>
          <cell r="E818">
            <v>3120</v>
          </cell>
        </row>
        <row r="819">
          <cell r="A819" t="str">
            <v>IP008131</v>
          </cell>
          <cell r="B819" t="str">
            <v>IP05100950/</v>
          </cell>
          <cell r="C819" t="str">
            <v>Poste de aco, curvo, conico continuo, altura de 11,50m, projecao de braco de 2,50m, proprio para montagem em base de sustentacao, fabricada em aco SAE 1010/1020, confeccionado em uma unica peca de aco zincado, equipado com tomada a prova de tempo, na part</v>
          </cell>
          <cell r="D819" t="str">
            <v>un</v>
          </cell>
          <cell r="E819">
            <v>1400</v>
          </cell>
        </row>
        <row r="820">
          <cell r="A820" t="str">
            <v>IP008436</v>
          </cell>
          <cell r="B820" t="str">
            <v>IP05101000/</v>
          </cell>
          <cell r="C820" t="str">
            <v>Poste de aco, reto, conico continuo, altura de 12m, com sapata.  Fornecimento.</v>
          </cell>
          <cell r="D820" t="str">
            <v>un</v>
          </cell>
          <cell r="E820">
            <v>1034</v>
          </cell>
        </row>
        <row r="821">
          <cell r="A821" t="str">
            <v>IP008435</v>
          </cell>
          <cell r="B821" t="str">
            <v>IP05101050/</v>
          </cell>
          <cell r="C821" t="str">
            <v>Poste de aco, reto, conico continuo, altura de 15m, com sapata.  Fornecimento.</v>
          </cell>
          <cell r="D821" t="str">
            <v>un</v>
          </cell>
          <cell r="E821">
            <v>4194</v>
          </cell>
        </row>
        <row r="822">
          <cell r="A822" t="str">
            <v>IP008081</v>
          </cell>
          <cell r="B822" t="str">
            <v>IP05150200/</v>
          </cell>
          <cell r="C822" t="str">
            <v>Poste de madeira, tipo medio de 7m.  Fornecimento.</v>
          </cell>
          <cell r="D822" t="str">
            <v>un</v>
          </cell>
          <cell r="E822">
            <v>122.5</v>
          </cell>
        </row>
        <row r="823">
          <cell r="A823" t="str">
            <v>IP008887</v>
          </cell>
          <cell r="B823" t="str">
            <v>IP05150500/</v>
          </cell>
          <cell r="C823" t="str">
            <v>Poste de madeira, reto, com secao cicurlar,altura de 9m, tipo medio.  Fornecimento.</v>
          </cell>
          <cell r="D823" t="str">
            <v>un</v>
          </cell>
          <cell r="E823">
            <v>181.8</v>
          </cell>
        </row>
        <row r="824">
          <cell r="A824" t="str">
            <v>IP016016</v>
          </cell>
          <cell r="B824" t="str">
            <v>IP05200200/</v>
          </cell>
          <cell r="C824" t="str">
            <v>Poste ornamental, com base e coluna em ferro fundido, alma de aco A53-ASTM, galvanizado a fogo, Sch-40, com 6 metros de comprimento util, base flangeada para fixacao em estrutura embutida em sapata de concreto, Padrao Light TH1-60, conforme desenho A3-193</v>
          </cell>
          <cell r="D824" t="str">
            <v>un</v>
          </cell>
          <cell r="E824">
            <v>5556.32</v>
          </cell>
        </row>
        <row r="825">
          <cell r="A825" t="str">
            <v>IP002302</v>
          </cell>
          <cell r="B825" t="str">
            <v>IP05250050/</v>
          </cell>
          <cell r="C825" t="str">
            <v>Poste de aco reto de 3,50m, com flange de aco soldado na sua base, fixado por parafuso chumbadores engastados em fundacao de concreto, exclusive fundacao e fornecimento do poste.  Assentamento.</v>
          </cell>
          <cell r="D825" t="str">
            <v>h</v>
          </cell>
          <cell r="E825">
            <v>53.46</v>
          </cell>
        </row>
        <row r="826">
          <cell r="A826" t="str">
            <v>IP002303</v>
          </cell>
          <cell r="B826" t="str">
            <v>IP05250100/</v>
          </cell>
          <cell r="C826" t="str">
            <v>Poste de aco reto de 3,50m com engastamento da parte inferior da coluna diretamente no solo, exclusive fornecimento do poste.  Assentamento.</v>
          </cell>
          <cell r="D826" t="str">
            <v>h</v>
          </cell>
          <cell r="E826">
            <v>47.54</v>
          </cell>
        </row>
        <row r="827">
          <cell r="A827" t="str">
            <v>IP001576</v>
          </cell>
          <cell r="B827" t="str">
            <v>IP05250150/</v>
          </cell>
          <cell r="C827" t="str">
            <v>Poste de aco, reto, de 4,50m ate 6m, com engastamento da parte inferior da coluna diretamente no solo; exclusive fornecimento do poste.  Assentamento.</v>
          </cell>
          <cell r="D827" t="str">
            <v>un</v>
          </cell>
          <cell r="E827">
            <v>58.23</v>
          </cell>
        </row>
        <row r="828">
          <cell r="A828" t="str">
            <v>IP001577</v>
          </cell>
          <cell r="B828" t="str">
            <v>IP05250200/</v>
          </cell>
          <cell r="C828" t="str">
            <v>Poste de aco, reto, de 7m ate 12m, com engastamento da parte inferior da coluna diretamente no solo; exclusive fornecimento do poste.  Assentamento.</v>
          </cell>
          <cell r="D828" t="str">
            <v>un</v>
          </cell>
          <cell r="E828">
            <v>118.06</v>
          </cell>
        </row>
        <row r="829">
          <cell r="A829" t="str">
            <v>IP001578</v>
          </cell>
          <cell r="B829" t="str">
            <v>IP05250250/</v>
          </cell>
          <cell r="C829" t="str">
            <v>Poste de aco, reto, de 13m ate 20m, com engastamento da parte inferior da coluna diretamente no solo; exclusive fornecimento do poste.  Assentamento.</v>
          </cell>
          <cell r="D829" t="str">
            <v>un</v>
          </cell>
          <cell r="E829">
            <v>236.38</v>
          </cell>
        </row>
        <row r="830">
          <cell r="A830" t="str">
            <v>IP001579</v>
          </cell>
          <cell r="B830" t="str">
            <v>IP05250300/</v>
          </cell>
          <cell r="C830" t="str">
            <v>Poste de aco, curvo, de 1 braco, de 8m ate 12m, com engastamento da parte inferior da coluna diretamente no solo; exclusive fornecimento do poste.  Assentamento.</v>
          </cell>
          <cell r="D830" t="str">
            <v>un</v>
          </cell>
          <cell r="E830">
            <v>118.06</v>
          </cell>
        </row>
        <row r="831">
          <cell r="A831" t="str">
            <v>IP001580</v>
          </cell>
          <cell r="B831" t="str">
            <v>IP05250350/</v>
          </cell>
          <cell r="C831" t="str">
            <v>Poste de aco, curvo, de 2 bracos, de 8m ate 12m, com engastamento da parte inferior da coluna diretamente no solo; exclusive fornecimento do poste.  Assentamento.</v>
          </cell>
          <cell r="D831" t="str">
            <v>un</v>
          </cell>
          <cell r="E831">
            <v>139.44999999999999</v>
          </cell>
        </row>
        <row r="832">
          <cell r="A832" t="str">
            <v>IP003789</v>
          </cell>
          <cell r="B832" t="str">
            <v>IP05250356/</v>
          </cell>
          <cell r="C832" t="str">
            <v>Poste de aco curvo, de 2 bracos, de 10m a 12m, com flange de aco soldado na sua base, fixado por parafusos chumbadores engastados em fundacao de concreto.  Assentamento.</v>
          </cell>
          <cell r="D832" t="str">
            <v>m</v>
          </cell>
          <cell r="E832">
            <v>106.91</v>
          </cell>
        </row>
        <row r="833">
          <cell r="A833" t="str">
            <v>IP001617</v>
          </cell>
          <cell r="B833" t="str">
            <v>IP05250400/</v>
          </cell>
          <cell r="C833" t="str">
            <v>Poste de aco, curvo, conico continuo, simples, sem base, com janela de inspecao, com altura de 9m.  Fornecimento e assentamento.</v>
          </cell>
          <cell r="D833" t="str">
            <v>un</v>
          </cell>
          <cell r="E833">
            <v>624.46</v>
          </cell>
        </row>
        <row r="834">
          <cell r="A834" t="str">
            <v>IP005315</v>
          </cell>
          <cell r="B834" t="str">
            <v>IP05250500/</v>
          </cell>
          <cell r="C834" t="str">
            <v>Poste de concreto, com secao circular, com 5m de comprimento e carga nominal no topo de 100Kg, inclusive escavacao, exclusive transporte.  Fornecimento e colocacao.</v>
          </cell>
          <cell r="D834" t="str">
            <v>un</v>
          </cell>
          <cell r="E834">
            <v>163.81</v>
          </cell>
        </row>
        <row r="835">
          <cell r="A835" t="str">
            <v>IP005316</v>
          </cell>
          <cell r="B835" t="str">
            <v>IP05250550/</v>
          </cell>
          <cell r="C835" t="str">
            <v>Poste de concreto, com secao circular, com 7m de comprimento e carga nominal no topo, de 100Kg, inclusive escavacao e exclusive transporte.  Fornecimento e colocacao.</v>
          </cell>
          <cell r="D835" t="str">
            <v>un</v>
          </cell>
          <cell r="E835">
            <v>266.22000000000003</v>
          </cell>
        </row>
        <row r="836">
          <cell r="A836" t="str">
            <v>IP005317</v>
          </cell>
          <cell r="B836" t="str">
            <v>IP05250556/</v>
          </cell>
          <cell r="C836" t="str">
            <v>Poste de concreto, com secao circular, com 7m de comprimento e carga nominal no topo, de 200Kg, inclusive escavacao e exclusive transporte.  Fornecimento e colocacao.</v>
          </cell>
          <cell r="D836" t="str">
            <v>un</v>
          </cell>
          <cell r="E836">
            <v>323.52</v>
          </cell>
        </row>
        <row r="837">
          <cell r="A837" t="str">
            <v>IP001018</v>
          </cell>
          <cell r="B837" t="str">
            <v>IP05250559/</v>
          </cell>
          <cell r="C837" t="str">
            <v>Poste de concreto, com secao circular, com 7m de comprimento e carga nominal horizontal no topo, de 300Kg, inclusive escavacao exclusive transporte.  Fornecimento e colocacao.</v>
          </cell>
          <cell r="D837" t="str">
            <v>un</v>
          </cell>
          <cell r="E837">
            <v>381.29</v>
          </cell>
        </row>
        <row r="838">
          <cell r="A838" t="str">
            <v>IP001570</v>
          </cell>
          <cell r="B838" t="str">
            <v>IP05250600/</v>
          </cell>
          <cell r="C838" t="str">
            <v>Poste de concreto, circular reto de 9m, com cabeca de concreto; exclusive fornecimento do poste e da cabeca.  Assentamento.</v>
          </cell>
          <cell r="D838" t="str">
            <v>un</v>
          </cell>
          <cell r="E838">
            <v>121.46</v>
          </cell>
        </row>
        <row r="839">
          <cell r="A839" t="str">
            <v>IP001571</v>
          </cell>
          <cell r="B839" t="str">
            <v>IP05250650/</v>
          </cell>
          <cell r="C839" t="str">
            <v>Poste de concreto, circular reto de 11m, com cabeca de concreto; exclusive fornecimento do poste e da cabeca.  Assentamento.</v>
          </cell>
          <cell r="D839" t="str">
            <v>un</v>
          </cell>
          <cell r="E839">
            <v>132.16</v>
          </cell>
        </row>
        <row r="840">
          <cell r="A840" t="str">
            <v>IP001572</v>
          </cell>
          <cell r="B840" t="str">
            <v>IP05250700/</v>
          </cell>
          <cell r="C840" t="str">
            <v>Poste de concreto, circular reto de 12m, com cabeca de concreto; exclusive fornecimento do poste e da cabeca.  Assentamento.</v>
          </cell>
          <cell r="D840" t="str">
            <v>un</v>
          </cell>
          <cell r="E840">
            <v>154.09</v>
          </cell>
        </row>
        <row r="841">
          <cell r="A841" t="str">
            <v>IP001573</v>
          </cell>
          <cell r="B841" t="str">
            <v>IP05250750/</v>
          </cell>
          <cell r="C841" t="str">
            <v>Poste de concreto, circular reto de 13m, com cabeca de concreto; exclusive fornecimento do poste e da cabeca.  Assentamento.</v>
          </cell>
          <cell r="D841" t="str">
            <v>un</v>
          </cell>
          <cell r="E841">
            <v>188.45</v>
          </cell>
        </row>
        <row r="842">
          <cell r="A842" t="str">
            <v>IP001574</v>
          </cell>
          <cell r="B842" t="str">
            <v>IP05250800/</v>
          </cell>
          <cell r="C842" t="str">
            <v>Poste de concreto, circular reto de 17m, com cabeca de concreto; exclusive fornecimento do poste e da cabeca.  Assentamento.</v>
          </cell>
          <cell r="D842" t="str">
            <v>un</v>
          </cell>
          <cell r="E842">
            <v>250.92</v>
          </cell>
        </row>
        <row r="843">
          <cell r="A843" t="str">
            <v>IP001575</v>
          </cell>
          <cell r="B843" t="str">
            <v>IP05250950/</v>
          </cell>
          <cell r="C843" t="str">
            <v>Poste de madeira circular de 7m a 11m, exclusive fornecimento do poste.  Assentamento.</v>
          </cell>
          <cell r="D843" t="str">
            <v>un</v>
          </cell>
          <cell r="E843">
            <v>94.74</v>
          </cell>
        </row>
        <row r="844">
          <cell r="A844" t="str">
            <v>IP010275</v>
          </cell>
          <cell r="B844" t="str">
            <v>IP05250956/</v>
          </cell>
          <cell r="C844" t="str">
            <v>Poste de madeira, reto, com secao cicurlar, altura de 9m, tipo medio.  Fornecimento e colocacao, inclusive escavacao e reaterro.</v>
          </cell>
          <cell r="D844" t="str">
            <v>un</v>
          </cell>
          <cell r="E844">
            <v>276.54000000000002</v>
          </cell>
        </row>
        <row r="845">
          <cell r="A845" t="str">
            <v>IP001583</v>
          </cell>
          <cell r="B845" t="str">
            <v>IP05300200/</v>
          </cell>
          <cell r="C845" t="str">
            <v>Poste de aco, reto, de 4,50m a 6m, com flange de aco soldado na base, fixado por parafusos chumbadores engastados em fundacao de concreto, exclusive fundacao e fornecimento do poste.  Assentamento.</v>
          </cell>
          <cell r="D845" t="str">
            <v>un</v>
          </cell>
          <cell r="E845">
            <v>53.46</v>
          </cell>
        </row>
        <row r="846">
          <cell r="A846" t="str">
            <v>IP001584</v>
          </cell>
          <cell r="B846" t="str">
            <v>IP05300250/</v>
          </cell>
          <cell r="C846" t="str">
            <v>Poste de aco, reto, de 7m a 11m, com flange de aco soldado na sua base, fixado por parafusos chumbadores engastados em fundacao de concreto, exclusive fundacao e fornecimento do poste.  Assentamento.</v>
          </cell>
          <cell r="D846" t="str">
            <v>un</v>
          </cell>
          <cell r="E846">
            <v>80.19</v>
          </cell>
        </row>
        <row r="847">
          <cell r="A847" t="str">
            <v>IP001585</v>
          </cell>
          <cell r="B847" t="str">
            <v>IP05300300/</v>
          </cell>
          <cell r="C847" t="str">
            <v>Poste de aco, reto, de 12m a 20m, com flange de aco soldado na sua base, fixado por parafusos chumbadores engastados em fundacao de concreto, exclusive fundacao e fornecimento do poste.  Assentamento.</v>
          </cell>
          <cell r="D847" t="str">
            <v>un</v>
          </cell>
          <cell r="E847">
            <v>106.91</v>
          </cell>
        </row>
        <row r="848">
          <cell r="A848" t="str">
            <v>IP001586</v>
          </cell>
          <cell r="B848" t="str">
            <v>IP05300500/</v>
          </cell>
          <cell r="C848" t="str">
            <v>Poste de aco, curvo, de 1 braco, de 8m a 9m, com flange de aco soldado na sua base, fixado por parafusos chumbadores engastados em fundacao de concreto, exclusive fundacao e poste.</v>
          </cell>
          <cell r="D848" t="str">
            <v>un</v>
          </cell>
          <cell r="E848">
            <v>53.46</v>
          </cell>
        </row>
        <row r="849">
          <cell r="A849" t="str">
            <v>IP001588</v>
          </cell>
          <cell r="B849" t="str">
            <v>IP05300506/</v>
          </cell>
          <cell r="C849" t="str">
            <v>Poste de aco, curvo, de 2 bracos, de 8m a 9m, com flange de aco soldado na sua base, fixado por parafusos chumbadores engastados em fundacao de concreto, exclusive fundacao e poste.  Assentamento.</v>
          </cell>
          <cell r="D849" t="str">
            <v>un</v>
          </cell>
          <cell r="E849">
            <v>64.150000000000006</v>
          </cell>
        </row>
        <row r="850">
          <cell r="A850" t="str">
            <v>IP001685</v>
          </cell>
          <cell r="B850" t="str">
            <v>IP15100100/</v>
          </cell>
          <cell r="C850" t="str">
            <v>Rede de alta tensao (AT), aerea, com 2 condutores de aluminio; exclusive fornecimento dos condutores (lance).  Instalacao.</v>
          </cell>
          <cell r="D850" t="str">
            <v>un</v>
          </cell>
          <cell r="E850">
            <v>42.77</v>
          </cell>
        </row>
        <row r="851">
          <cell r="A851" t="str">
            <v>IP001686</v>
          </cell>
          <cell r="B851" t="str">
            <v>IP15100150/</v>
          </cell>
          <cell r="C851" t="str">
            <v>Rede de alta tensao (AT), aerea, com 2 condutores de cobre, exclusive fornecimento dos condutores.  Instalacao.</v>
          </cell>
          <cell r="D851" t="str">
            <v>un</v>
          </cell>
          <cell r="E851">
            <v>37.42</v>
          </cell>
        </row>
        <row r="852">
          <cell r="A852" t="str">
            <v>IP001687</v>
          </cell>
          <cell r="B852" t="str">
            <v>IP15100200/</v>
          </cell>
          <cell r="C852" t="str">
            <v>Rede de alta tensao (AT), aerea, com 3 condutores de aluminio; exclusive fornecimento dos condutores.  Instalacao.</v>
          </cell>
          <cell r="D852" t="str">
            <v>un</v>
          </cell>
          <cell r="E852">
            <v>64.150000000000006</v>
          </cell>
        </row>
        <row r="853">
          <cell r="A853" t="str">
            <v>IP001688</v>
          </cell>
          <cell r="B853" t="str">
            <v>IP15100250/</v>
          </cell>
          <cell r="C853" t="str">
            <v>Rede de alta tensao (AT), aerea, com 3 condutores de cobre, exclusive fornecimento dos condutores.  Instalacao.</v>
          </cell>
          <cell r="D853" t="str">
            <v>un</v>
          </cell>
          <cell r="E853">
            <v>53.46</v>
          </cell>
        </row>
        <row r="854">
          <cell r="A854" t="str">
            <v>IP010403</v>
          </cell>
          <cell r="B854" t="str">
            <v>IP15150050/</v>
          </cell>
          <cell r="C854" t="str">
            <v>Isolador de baixa tensao (BT), tipo carretel, na cor marrom, medindo (72x72)mm.  Fornecimento.</v>
          </cell>
          <cell r="D854" t="str">
            <v>un</v>
          </cell>
          <cell r="E854">
            <v>1.47</v>
          </cell>
        </row>
        <row r="855">
          <cell r="A855" t="str">
            <v>IP007936</v>
          </cell>
          <cell r="B855" t="str">
            <v>IP15150100/</v>
          </cell>
          <cell r="C855" t="str">
            <v>Isolador tipo pino, 13,8Kv.  Fornecimento.</v>
          </cell>
          <cell r="D855" t="str">
            <v>un</v>
          </cell>
          <cell r="E855">
            <v>6.95</v>
          </cell>
        </row>
        <row r="856">
          <cell r="A856" t="str">
            <v>IP008157</v>
          </cell>
          <cell r="B856" t="str">
            <v>IP15200050/</v>
          </cell>
          <cell r="C856" t="str">
            <v>Mufla, 12/20Kv, referencia terminal modular TM, Pirelli ou similar.  Fornecimento e instalacao.</v>
          </cell>
          <cell r="D856" t="str">
            <v>un</v>
          </cell>
          <cell r="E856">
            <v>166.47</v>
          </cell>
        </row>
        <row r="857">
          <cell r="A857" t="str">
            <v>IP003937</v>
          </cell>
          <cell r="B857" t="str">
            <v>IP15200100/</v>
          </cell>
          <cell r="C857" t="str">
            <v>Mufla terminal para cabo singelo 50mm2, 15Kv, inclusive bracadeira para fixacao.  Fornecimento e assentamento.</v>
          </cell>
          <cell r="D857" t="str">
            <v>un</v>
          </cell>
          <cell r="E857">
            <v>274.49</v>
          </cell>
        </row>
        <row r="858">
          <cell r="A858" t="str">
            <v>IP006232</v>
          </cell>
          <cell r="B858" t="str">
            <v>IP15250100/</v>
          </cell>
          <cell r="C858" t="str">
            <v>Cabo de cobre nu, secao de 16mm2.  Fornecimento.</v>
          </cell>
          <cell r="D858" t="str">
            <v>Kg</v>
          </cell>
          <cell r="E858">
            <v>15.85</v>
          </cell>
        </row>
        <row r="859">
          <cell r="A859" t="str">
            <v>IP008187</v>
          </cell>
          <cell r="B859" t="str">
            <v>IP15250109/</v>
          </cell>
          <cell r="C859" t="str">
            <v>Cabo de cobre nu, secao de 25mm2.  Fornecimento.</v>
          </cell>
          <cell r="D859" t="str">
            <v>Kg</v>
          </cell>
          <cell r="E859">
            <v>15.96</v>
          </cell>
        </row>
        <row r="860">
          <cell r="A860" t="str">
            <v>IP007942</v>
          </cell>
          <cell r="B860" t="str">
            <v>IP15250112/</v>
          </cell>
          <cell r="C860" t="str">
            <v>Cabo de cobre nu, secao de 35mm2.  Fornecimento.</v>
          </cell>
          <cell r="D860" t="str">
            <v>Kg</v>
          </cell>
          <cell r="E860">
            <v>16.260000000000002</v>
          </cell>
        </row>
        <row r="861">
          <cell r="A861" t="str">
            <v>IP008067</v>
          </cell>
          <cell r="B861" t="str">
            <v>IP15300050/</v>
          </cell>
          <cell r="C861" t="str">
            <v>Cabo de cobre, 750V, secao de 1,5mm2.  Fornecimento.</v>
          </cell>
          <cell r="D861" t="str">
            <v>m</v>
          </cell>
          <cell r="E861">
            <v>0.31</v>
          </cell>
        </row>
        <row r="862">
          <cell r="A862" t="str">
            <v>IP008052</v>
          </cell>
          <cell r="B862" t="str">
            <v>IP15300053/</v>
          </cell>
          <cell r="C862" t="str">
            <v>Cabo de cobre flexivel, 750V, secao de 2x1,5mm2, PVC/ 70oC.  Fornecimento.</v>
          </cell>
          <cell r="D862" t="str">
            <v>m</v>
          </cell>
          <cell r="E862">
            <v>1.18</v>
          </cell>
        </row>
        <row r="863">
          <cell r="A863" t="str">
            <v>IP006234</v>
          </cell>
          <cell r="B863" t="str">
            <v>IP15300059/</v>
          </cell>
          <cell r="C863" t="str">
            <v>Cabo de cobre flexivel, 750V, secao de 3x1,5mm2, PVC/ 70oC, classe 4.  Fornecimento.</v>
          </cell>
          <cell r="D863" t="str">
            <v>m</v>
          </cell>
          <cell r="E863">
            <v>1.35</v>
          </cell>
        </row>
        <row r="864">
          <cell r="A864" t="str">
            <v>IP008845</v>
          </cell>
          <cell r="B864" t="str">
            <v>IP15300062/</v>
          </cell>
          <cell r="C864" t="str">
            <v>Cabo de cobre flexivel, 750V, secao de 3x1,5mm2, PVC/ 70oC, classe 4.  Fornecimento e colocacao.</v>
          </cell>
          <cell r="D864" t="str">
            <v>un</v>
          </cell>
          <cell r="E864">
            <v>5.14</v>
          </cell>
        </row>
        <row r="865">
          <cell r="A865" t="str">
            <v>IP007943</v>
          </cell>
          <cell r="B865" t="str">
            <v>IP15300106/</v>
          </cell>
          <cell r="C865" t="str">
            <v>Cabo de cobre flexivel, 750V, secao de 3x2,5mm2, PVC/70oC.  Fornecimento</v>
          </cell>
          <cell r="D865" t="str">
            <v>m</v>
          </cell>
          <cell r="E865">
            <v>2.17</v>
          </cell>
        </row>
        <row r="866">
          <cell r="A866" t="str">
            <v>IP007250</v>
          </cell>
          <cell r="B866" t="str">
            <v>IP15300153/</v>
          </cell>
          <cell r="C866" t="str">
            <v>Cabo de cobre flexivel, 750V, secao de 2x4mm2, PVC/ 70oC, classe4.  Fornecimento.</v>
          </cell>
          <cell r="D866" t="str">
            <v>m</v>
          </cell>
          <cell r="E866">
            <v>2.7</v>
          </cell>
        </row>
        <row r="867">
          <cell r="A867" t="str">
            <v>IP008966</v>
          </cell>
          <cell r="B867" t="str">
            <v>IP15300156/</v>
          </cell>
          <cell r="C867" t="str">
            <v>Cabo de cobre flexivel, 750V, secao de 3x4mm2, PVC/ 70oC.  Fornecimento.</v>
          </cell>
          <cell r="D867" t="str">
            <v>m</v>
          </cell>
          <cell r="E867">
            <v>3.73</v>
          </cell>
        </row>
        <row r="868">
          <cell r="A868" t="str">
            <v>IP008965</v>
          </cell>
          <cell r="B868" t="str">
            <v>IP15300159/</v>
          </cell>
          <cell r="C868" t="str">
            <v>Cabo de cobre flexivel, 750V, secao de 4x4mm2, PVC/ 70oC.  Fornecimento.</v>
          </cell>
          <cell r="D868" t="str">
            <v>m</v>
          </cell>
          <cell r="E868">
            <v>4.2300000000000004</v>
          </cell>
        </row>
        <row r="869">
          <cell r="A869" t="str">
            <v>IP007348</v>
          </cell>
          <cell r="B869" t="str">
            <v>IP15300206/</v>
          </cell>
          <cell r="C869" t="str">
            <v>Cabo de cobre flexivel, 750V, secao de 3x6mm2, PVC/ 70oC.  Fornecimento.</v>
          </cell>
          <cell r="D869" t="str">
            <v>m</v>
          </cell>
          <cell r="E869">
            <v>4.63</v>
          </cell>
        </row>
        <row r="870">
          <cell r="A870" t="str">
            <v>IP009091</v>
          </cell>
          <cell r="B870" t="str">
            <v>IP15300253/</v>
          </cell>
          <cell r="C870" t="str">
            <v>Cabo de cobre flexivel, 750V, secao de 2x10mm2, PVC/ 70oC.  Fornecimento.</v>
          </cell>
          <cell r="D870" t="str">
            <v>m</v>
          </cell>
          <cell r="E870">
            <v>6.11</v>
          </cell>
        </row>
        <row r="871">
          <cell r="A871" t="str">
            <v>IP008431</v>
          </cell>
          <cell r="B871" t="str">
            <v>IP15300256/</v>
          </cell>
          <cell r="C871" t="str">
            <v>Cabo de cobre, flexivel, 750V, secao de 3x10mm2, PVC/ 70oC.  Fornecimento.</v>
          </cell>
          <cell r="D871" t="str">
            <v>m</v>
          </cell>
          <cell r="E871">
            <v>8.0299999999999994</v>
          </cell>
        </row>
        <row r="872">
          <cell r="A872" t="str">
            <v>IP008978</v>
          </cell>
          <cell r="B872" t="str">
            <v>IP15300259/</v>
          </cell>
          <cell r="C872" t="str">
            <v>Cabo de cobre flexivel, 750V, secao de 4x10mm2, PVC/ 70oC.  Fornecimento.</v>
          </cell>
          <cell r="D872" t="str">
            <v>m</v>
          </cell>
          <cell r="E872">
            <v>10.23</v>
          </cell>
        </row>
        <row r="873">
          <cell r="A873" t="str">
            <v>IP008786</v>
          </cell>
          <cell r="B873" t="str">
            <v>IP15300300/</v>
          </cell>
          <cell r="C873" t="str">
            <v>Cabo de cobre flexivel, 750V/70o, secao de 16mm2.  Fornecimento.</v>
          </cell>
          <cell r="D873" t="str">
            <v>m</v>
          </cell>
          <cell r="E873">
            <v>2.96</v>
          </cell>
        </row>
        <row r="874">
          <cell r="A874" t="str">
            <v>IP009092</v>
          </cell>
          <cell r="B874" t="str">
            <v>IP15300309/</v>
          </cell>
          <cell r="C874" t="str">
            <v>Cabo de cobre flexivel, 750V, secao de 3x16mm2, PVC/ 70oC.  Fornecimento.</v>
          </cell>
          <cell r="D874" t="str">
            <v>m</v>
          </cell>
          <cell r="E874">
            <v>13.65</v>
          </cell>
        </row>
        <row r="875">
          <cell r="A875" t="str">
            <v>IP008973</v>
          </cell>
          <cell r="B875" t="str">
            <v>IP15350300/</v>
          </cell>
          <cell r="C875" t="str">
            <v>Cabo de cobre rigido, 1Kv, 6mm2, PVC/ 70oC.  Fornecimento.</v>
          </cell>
          <cell r="D875" t="str">
            <v>m</v>
          </cell>
          <cell r="E875">
            <v>1.36</v>
          </cell>
        </row>
        <row r="876">
          <cell r="A876" t="str">
            <v>IP008078</v>
          </cell>
          <cell r="B876" t="str">
            <v>IP15350303/</v>
          </cell>
          <cell r="C876" t="str">
            <v>Cabo de cobre, 750V, secao de 2x6mm2, PVC/ 70oC.  Fornecimento.</v>
          </cell>
          <cell r="D876" t="str">
            <v>m</v>
          </cell>
          <cell r="E876">
            <v>3.81</v>
          </cell>
        </row>
        <row r="877">
          <cell r="A877" t="str">
            <v>IP009090</v>
          </cell>
          <cell r="B877" t="str">
            <v>IP15350350/</v>
          </cell>
          <cell r="C877" t="str">
            <v>Cabo de cobre rigido, secao de 10mm2, 1Kv, isolado XLPE.  Fornecimento.</v>
          </cell>
          <cell r="D877" t="str">
            <v>m</v>
          </cell>
          <cell r="E877">
            <v>2.34</v>
          </cell>
        </row>
        <row r="878">
          <cell r="A878" t="str">
            <v>IP008972</v>
          </cell>
          <cell r="B878" t="str">
            <v>IP15350400/</v>
          </cell>
          <cell r="C878" t="str">
            <v>Cabo de cobre, 1Kv, 16mm2, PVC/ 70oC.  Fornecimento.</v>
          </cell>
          <cell r="D878" t="str">
            <v>m</v>
          </cell>
          <cell r="E878">
            <v>2.94</v>
          </cell>
        </row>
        <row r="879">
          <cell r="A879" t="str">
            <v>IP008975</v>
          </cell>
          <cell r="B879" t="str">
            <v>IP15350450/</v>
          </cell>
          <cell r="C879" t="str">
            <v>Cabo de cobre rigido, 1Kv, 25mm2, PVC/ 70oC.  Fornecimento.</v>
          </cell>
          <cell r="D879" t="str">
            <v>m</v>
          </cell>
          <cell r="E879">
            <v>5.14</v>
          </cell>
        </row>
        <row r="880">
          <cell r="A880" t="str">
            <v>IP007347</v>
          </cell>
          <cell r="B880" t="str">
            <v>IP15350456/</v>
          </cell>
          <cell r="C880" t="str">
            <v>Cabo de cobre rigido, secao de 25mm2, 1Kv, isolado XLPE.  Fornecimento.</v>
          </cell>
          <cell r="D880" t="str">
            <v>m</v>
          </cell>
          <cell r="E880">
            <v>4.4400000000000004</v>
          </cell>
        </row>
        <row r="881">
          <cell r="A881" t="str">
            <v>IP006356</v>
          </cell>
          <cell r="B881" t="str">
            <v>IP15350459/</v>
          </cell>
          <cell r="C881" t="str">
            <v>Cabo de cobre rigido, 25mm2, 8,7 a 15Kv, isolado EPR/XLPE.  Fornecimento.</v>
          </cell>
          <cell r="D881" t="str">
            <v>m</v>
          </cell>
          <cell r="E881">
            <v>14.61</v>
          </cell>
        </row>
        <row r="882">
          <cell r="A882" t="str">
            <v>IP008432</v>
          </cell>
          <cell r="B882" t="str">
            <v>IP15350500/</v>
          </cell>
          <cell r="C882" t="str">
            <v>Cabo de cobre rigido, 1Kv, 35mm2, PVC/ 70oC.  Fornecimento.</v>
          </cell>
          <cell r="D882" t="str">
            <v>m</v>
          </cell>
          <cell r="E882">
            <v>6.68</v>
          </cell>
        </row>
        <row r="883">
          <cell r="A883" t="str">
            <v>IP008974</v>
          </cell>
          <cell r="B883" t="str">
            <v>IP15350550/</v>
          </cell>
          <cell r="C883" t="str">
            <v>Cabo de cobre rigido, 1Kv, 50mm2, PVC/ 70oC.  Fornecimento.</v>
          </cell>
          <cell r="D883" t="str">
            <v>m</v>
          </cell>
          <cell r="E883">
            <v>9.36</v>
          </cell>
        </row>
        <row r="884">
          <cell r="A884" t="str">
            <v>IP008064</v>
          </cell>
          <cell r="B884" t="str">
            <v>IP15350556/</v>
          </cell>
          <cell r="C884" t="str">
            <v>Cabo de cobre rigido, secao de 50mm2, 1Kv, isolado XLPE.  Fornecimento.</v>
          </cell>
          <cell r="D884" t="str">
            <v>m</v>
          </cell>
          <cell r="E884">
            <v>29.42</v>
          </cell>
        </row>
        <row r="885">
          <cell r="A885" t="str">
            <v>IP006444</v>
          </cell>
          <cell r="B885" t="str">
            <v>IP15350562/</v>
          </cell>
          <cell r="C885" t="str">
            <v>Cabo de cobre rigido, secao de 3x1x50mm2, triplexado, 20Kv, isolado EPR/XLPE.  Fornecimento.</v>
          </cell>
          <cell r="D885" t="str">
            <v>m</v>
          </cell>
          <cell r="E885">
            <v>85.19</v>
          </cell>
        </row>
        <row r="886">
          <cell r="A886" t="str">
            <v>IP008111</v>
          </cell>
          <cell r="B886" t="str">
            <v>IP15350600/</v>
          </cell>
          <cell r="C886" t="str">
            <v>Cabo de cobre rigido, secao de 70mm2, 1Kv, isolado XLPE.  Fornecimento.</v>
          </cell>
          <cell r="D886" t="str">
            <v>m</v>
          </cell>
          <cell r="E886">
            <v>22.63</v>
          </cell>
        </row>
        <row r="887">
          <cell r="A887" t="str">
            <v>IP009085</v>
          </cell>
          <cell r="B887" t="str">
            <v>IP15400050A</v>
          </cell>
          <cell r="C887" t="str">
            <v>Cabo de aluminio nu, 2AWG, sem alma de aco (CA).  Fornecimento.</v>
          </cell>
          <cell r="D887" t="str">
            <v>Kg</v>
          </cell>
          <cell r="E887">
            <v>1.27</v>
          </cell>
        </row>
        <row r="888">
          <cell r="A888" t="str">
            <v>IP008779</v>
          </cell>
          <cell r="B888" t="str">
            <v>IP15400100/</v>
          </cell>
          <cell r="C888" t="str">
            <v>Cabo de aluminio, 1Kv, 2AWG, PVC/ 70oC.  Fornecimento.</v>
          </cell>
          <cell r="D888" t="str">
            <v>m</v>
          </cell>
          <cell r="E888" t="e">
            <v>#N/A</v>
          </cell>
        </row>
        <row r="889">
          <cell r="A889" t="str">
            <v>IP008877</v>
          </cell>
          <cell r="B889" t="str">
            <v>IP15400150/</v>
          </cell>
          <cell r="C889" t="str">
            <v>Cabo de aluminio WPP 2AWG.  Fornecimento.</v>
          </cell>
          <cell r="D889" t="str">
            <v>m</v>
          </cell>
          <cell r="E889">
            <v>1.49</v>
          </cell>
        </row>
        <row r="890">
          <cell r="A890" t="str">
            <v>IP008798</v>
          </cell>
          <cell r="B890" t="str">
            <v>IP15400200A</v>
          </cell>
          <cell r="C890" t="str">
            <v>Cabo de aluminio nu, 1/0AWG, com alma de aco (CAA).  Fornecimento.</v>
          </cell>
          <cell r="D890" t="str">
            <v>Kg</v>
          </cell>
          <cell r="E890">
            <v>2.65</v>
          </cell>
        </row>
        <row r="891">
          <cell r="A891" t="str">
            <v>IP010656</v>
          </cell>
          <cell r="B891" t="str">
            <v>IP15400250/</v>
          </cell>
          <cell r="C891" t="str">
            <v>Cabo de aluminio 1Kv, 1/0AWG, XLPE.  Fornecimento.</v>
          </cell>
          <cell r="D891" t="str">
            <v>m</v>
          </cell>
          <cell r="E891">
            <v>3.44</v>
          </cell>
        </row>
        <row r="892">
          <cell r="A892" t="str">
            <v>IP010655</v>
          </cell>
          <cell r="B892" t="str">
            <v>IP15400300/</v>
          </cell>
          <cell r="C892" t="str">
            <v>Cabo de aluminio WPP, 1Kv, 1/0AWG.  Fornecimento.</v>
          </cell>
          <cell r="D892" t="str">
            <v>m</v>
          </cell>
          <cell r="E892">
            <v>2.95</v>
          </cell>
        </row>
        <row r="893">
          <cell r="A893" t="str">
            <v>IP008844</v>
          </cell>
          <cell r="B893" t="str">
            <v>IP15400500/</v>
          </cell>
          <cell r="C893" t="str">
            <v>Cabo singelo de aluminio, 750V, antichama de 35mm2, isolamento e capa de PVC/ 70oC.  Fornecimento e colocacao.</v>
          </cell>
          <cell r="D893" t="str">
            <v>un</v>
          </cell>
          <cell r="E893" t="e">
            <v>#N/A</v>
          </cell>
        </row>
        <row r="894">
          <cell r="A894" t="str">
            <v>IP008846</v>
          </cell>
          <cell r="B894" t="str">
            <v>IP15400506/</v>
          </cell>
          <cell r="C894" t="str">
            <v>Cabo de aluminio simples com cobertura de PVC (WPP), 35mm2.  Fornecimento e colocacao.</v>
          </cell>
          <cell r="D894" t="str">
            <v>un</v>
          </cell>
          <cell r="E894" t="e">
            <v>#N/A</v>
          </cell>
        </row>
        <row r="895">
          <cell r="A895" t="str">
            <v>IP008785</v>
          </cell>
          <cell r="B895" t="str">
            <v>IP15400512/</v>
          </cell>
          <cell r="C895" t="str">
            <v>Cabo de aluminio, 1Kv, 35mm2, XLPE.  Fornecimento.</v>
          </cell>
          <cell r="D895" t="str">
            <v>m</v>
          </cell>
          <cell r="E895">
            <v>1.99</v>
          </cell>
        </row>
        <row r="896">
          <cell r="A896" t="str">
            <v>IP001713</v>
          </cell>
          <cell r="B896" t="str">
            <v>IP15450050/</v>
          </cell>
          <cell r="C896" t="str">
            <v>Colocacao e fornecimento de arame de ferro galvanizado, secao de 2mm2 (12AWG), embuchado com papel, em linha de dutos; exclusive dutos.</v>
          </cell>
          <cell r="D896" t="str">
            <v>m</v>
          </cell>
          <cell r="E896">
            <v>0.71</v>
          </cell>
        </row>
        <row r="897">
          <cell r="A897" t="str">
            <v>IP001708</v>
          </cell>
          <cell r="B897" t="str">
            <v>IP15450100/</v>
          </cell>
          <cell r="C897" t="str">
            <v>Colocacao de 1 condutor singelo em linha de dutos; exclusive fornecimento de condutor e dos dutos.</v>
          </cell>
          <cell r="D897" t="str">
            <v>m</v>
          </cell>
          <cell r="E897">
            <v>1.07</v>
          </cell>
        </row>
        <row r="898">
          <cell r="A898" t="str">
            <v>IP001709</v>
          </cell>
          <cell r="B898" t="str">
            <v>IP15450106/</v>
          </cell>
          <cell r="C898" t="str">
            <v>Colocacao de 3 condutores singelos em linha de dutos; exclusive fornecimento de condutor e dos dutos.</v>
          </cell>
          <cell r="D898" t="str">
            <v>m</v>
          </cell>
          <cell r="E898">
            <v>1.61</v>
          </cell>
        </row>
        <row r="899">
          <cell r="A899" t="str">
            <v>IP001710</v>
          </cell>
          <cell r="B899" t="str">
            <v>IP15450109/</v>
          </cell>
          <cell r="C899" t="str">
            <v>Colocacao de 4 condutores singelos em linha de dutos; exclusive fornecimento de condutor e dos dutos.</v>
          </cell>
          <cell r="D899" t="str">
            <v>m</v>
          </cell>
          <cell r="E899">
            <v>2.14</v>
          </cell>
        </row>
        <row r="900">
          <cell r="A900" t="str">
            <v>IP003788</v>
          </cell>
          <cell r="B900" t="str">
            <v>IP15450112/</v>
          </cell>
          <cell r="C900" t="str">
            <v>Colocacao de 5 condutores singelos em linha de dutos; exclusive fornecimento do condutor e dos dutos.</v>
          </cell>
          <cell r="D900" t="str">
            <v>m</v>
          </cell>
          <cell r="E900">
            <v>2.68</v>
          </cell>
        </row>
        <row r="901">
          <cell r="A901" t="str">
            <v>IP001711</v>
          </cell>
          <cell r="B901" t="str">
            <v>IP15450200/</v>
          </cell>
          <cell r="C901" t="str">
            <v>Colocacao de 1 cabo bifasico, em linha de dutos; exclusive fornecimento dos cabos e dos dutos.</v>
          </cell>
          <cell r="D901" t="str">
            <v>m</v>
          </cell>
          <cell r="E901">
            <v>1.61</v>
          </cell>
        </row>
        <row r="902">
          <cell r="A902" t="str">
            <v>IP001712</v>
          </cell>
          <cell r="B902" t="str">
            <v>IP15450300/</v>
          </cell>
          <cell r="C902" t="str">
            <v>Colocacao de 1 cabo trifasico, em linha de dutos; exclusive fornecimento dos cabos e dos dutos.</v>
          </cell>
          <cell r="D902" t="str">
            <v>m</v>
          </cell>
          <cell r="E902">
            <v>1.61</v>
          </cell>
        </row>
        <row r="903">
          <cell r="A903" t="str">
            <v>IP009264</v>
          </cell>
          <cell r="B903" t="str">
            <v>IP15500100/</v>
          </cell>
          <cell r="C903" t="str">
            <v>Anilha de nylon para identificacao de condutor XLPE de 25 a 35mm2.  Fornecimento.</v>
          </cell>
          <cell r="D903" t="str">
            <v>un</v>
          </cell>
          <cell r="E903">
            <v>0.02</v>
          </cell>
        </row>
        <row r="904">
          <cell r="A904" t="str">
            <v>IP009265</v>
          </cell>
          <cell r="B904" t="str">
            <v>IP15500150/</v>
          </cell>
          <cell r="C904" t="str">
            <v>Anilha de nylon para identificacao de condutor XLPE de 50 a 70mm2.  Fornecimento.</v>
          </cell>
          <cell r="D904" t="str">
            <v>un</v>
          </cell>
          <cell r="E904">
            <v>0.03</v>
          </cell>
        </row>
        <row r="905">
          <cell r="A905" t="str">
            <v>IP007930</v>
          </cell>
          <cell r="B905" t="str">
            <v>IP15550050/</v>
          </cell>
          <cell r="C905" t="str">
            <v>Transformador de distribuicao monofasico, para iluminacao publica, para poste, 60Hz, 250/125V, de 10Kva.  Fornecimento.</v>
          </cell>
          <cell r="D905" t="str">
            <v>un</v>
          </cell>
          <cell r="E905">
            <v>1245.19</v>
          </cell>
        </row>
        <row r="906">
          <cell r="A906" t="str">
            <v>IP010409</v>
          </cell>
          <cell r="B906" t="str">
            <v>IP15550100/</v>
          </cell>
          <cell r="C906" t="str">
            <v>Transformador de distribuicao monofasico, de 25Kva, 60HZ, tensao secundaria de 250/125V.  Fornecimento.</v>
          </cell>
          <cell r="D906" t="str">
            <v>un</v>
          </cell>
          <cell r="E906">
            <v>1946.1</v>
          </cell>
        </row>
        <row r="907">
          <cell r="A907" t="str">
            <v>IP010408</v>
          </cell>
          <cell r="B907" t="str">
            <v>IP15550150/</v>
          </cell>
          <cell r="C907" t="str">
            <v>Transformador de distribuicao trifasico, de 30Kva, 60HZ, tensao secundaria de 220/127V.  Fornecimento.</v>
          </cell>
          <cell r="D907" t="str">
            <v>un</v>
          </cell>
          <cell r="E907">
            <v>2643.91</v>
          </cell>
        </row>
        <row r="908">
          <cell r="A908" t="str">
            <v>IP010407</v>
          </cell>
          <cell r="B908" t="str">
            <v>IP15550300/</v>
          </cell>
          <cell r="C908" t="str">
            <v>Transformador de distribuicao trifasico, de 45Kva, 60HZ, tensao secundaria de 220/127V.  Fornecimento.</v>
          </cell>
          <cell r="D908" t="str">
            <v>un</v>
          </cell>
          <cell r="E908">
            <v>2913.53</v>
          </cell>
        </row>
        <row r="909">
          <cell r="A909" t="str">
            <v>IP010406</v>
          </cell>
          <cell r="B909" t="str">
            <v>IP15550350/</v>
          </cell>
          <cell r="C909" t="str">
            <v>Transformador de distribuicao trifasico, de 75Kva, 60HZ, tensao secundaria de 220/127V.  Fornecimento.</v>
          </cell>
          <cell r="D909" t="str">
            <v>un</v>
          </cell>
          <cell r="E909">
            <v>4547.6499999999996</v>
          </cell>
        </row>
        <row r="910">
          <cell r="A910" t="str">
            <v>IP008971</v>
          </cell>
          <cell r="B910" t="str">
            <v>IP15550400/</v>
          </cell>
          <cell r="C910" t="str">
            <v>Transformador de distribuicao trifasico, de 75Kva, tensao primaria de 13,2Kv, tensao secundaria de 380/220V.  Fornecimento.</v>
          </cell>
          <cell r="D910" t="str">
            <v>un</v>
          </cell>
          <cell r="E910">
            <v>4499.8999999999996</v>
          </cell>
        </row>
        <row r="911">
          <cell r="A911" t="str">
            <v>IP013196</v>
          </cell>
          <cell r="B911" t="str">
            <v>IP50100250/</v>
          </cell>
          <cell r="C911" t="str">
            <v>Luminaria decorativa LDRJ-16, para lampada multivapor metalico de 70/100/150W, para instalacao em piso, receptaculo E-27, conforme desenho A4-1904-PD EM-RIOLUZ  no 23.  Fornecimento.</v>
          </cell>
          <cell r="D911" t="str">
            <v>un</v>
          </cell>
          <cell r="E911">
            <v>287.7</v>
          </cell>
        </row>
        <row r="912">
          <cell r="A912" t="str">
            <v>IP010250</v>
          </cell>
          <cell r="B912" t="str">
            <v>IP50150050/</v>
          </cell>
          <cell r="C912" t="str">
            <v xml:space="preserve">Projetor PRJ-15, modelo 7, com lampada multivapor metalico 70W, com equipamento auxiliar integrado MVM 70W/220V, em liga de aluminio injetado, visor de vidro plano incolor temperado e resistente a impactos e choque termico, refletor em aluminio estampado </v>
          </cell>
          <cell r="D912" t="str">
            <v>un</v>
          </cell>
          <cell r="E912">
            <v>346</v>
          </cell>
        </row>
        <row r="913">
          <cell r="A913" t="str">
            <v>IP016023</v>
          </cell>
          <cell r="B913" t="str">
            <v>IP50150150/</v>
          </cell>
          <cell r="C913" t="str">
            <v>Projetor PRJ-04, modelo 2, para lampada a vapor de mercurio de 125W, vapor de sodio ou multivapor metalico 70W e fluorescente compacta, em liga de aluminio fundido, tipo ASTM-SG-70A ou SAE 323, refletor em chapa de aluminio estampado de alta pureza (3 99,</v>
          </cell>
          <cell r="D913" t="str">
            <v>un</v>
          </cell>
          <cell r="E913">
            <v>129.15</v>
          </cell>
        </row>
        <row r="914">
          <cell r="A914" t="str">
            <v>IP010241</v>
          </cell>
          <cell r="B914" t="str">
            <v>IP50150200/</v>
          </cell>
          <cell r="C914" t="str">
            <v>Projetor, tipo PRJ-19/1.2, para 1 lampada de multivapor metalico (MVM) TD de 150W, contato bilateral, com equipamento auxiliar integrado e lampada.  Fornecimento.</v>
          </cell>
          <cell r="D914" t="str">
            <v>un</v>
          </cell>
          <cell r="E914">
            <v>63.27</v>
          </cell>
        </row>
        <row r="915">
          <cell r="A915" t="str">
            <v>IP010240</v>
          </cell>
          <cell r="B915" t="str">
            <v>IP50150250/</v>
          </cell>
          <cell r="C915" t="str">
            <v>Projetor PRJ-15, modelo 6, com lampada vapor de sodio 150W, com equipamento auxiliar integrado VS 150W/220V, em liga de aluminio injetado, visor de vidro plano incolor temperado e resistente a impactos e choque termico, refletor em aluminio estampado de a</v>
          </cell>
          <cell r="D915" t="str">
            <v>un</v>
          </cell>
          <cell r="E915">
            <v>505.47</v>
          </cell>
        </row>
        <row r="916">
          <cell r="A916" t="str">
            <v>IP010246</v>
          </cell>
          <cell r="B916" t="str">
            <v>IP50150253/</v>
          </cell>
          <cell r="C916" t="str">
            <v>Projetor PRJ-15, modelo 4, com lampada multivapor metalico 175W, com equipamento auxiliar integrado MVM 175W/220V, em liga de aluminio injetado, visor de vidro plano incolor temperado e resistente a impactos e choque termico, refletor em aluminio estampad</v>
          </cell>
          <cell r="D916" t="str">
            <v>un</v>
          </cell>
          <cell r="E916">
            <v>367</v>
          </cell>
        </row>
        <row r="917">
          <cell r="A917" t="str">
            <v>IP010243</v>
          </cell>
          <cell r="B917" t="str">
            <v>IP50150350/</v>
          </cell>
          <cell r="C917" t="str">
            <v>Projetor PRJ-17, modelo 1, com lampada multivapor metalico 250W, com equipamento auxiliar integrado MVM 250W/220V, em liga de aluminio injetado, visor de vidro plano incolor temperado e resistente a impactos e choque termico, refletor em aluminio estampad</v>
          </cell>
          <cell r="D917" t="str">
            <v>un</v>
          </cell>
          <cell r="E917">
            <v>482</v>
          </cell>
        </row>
        <row r="918">
          <cell r="A918" t="str">
            <v>IP010247</v>
          </cell>
          <cell r="B918" t="str">
            <v>IP50150353/</v>
          </cell>
          <cell r="C918" t="str">
            <v>Projetor, tipo PRJ-17/1.3, para 1 lampada de vapor de sodio de 250W, abertura Nema 7x6, com equipamento auxiliar integrado e lampada.  Fornecimento.</v>
          </cell>
          <cell r="D918" t="str">
            <v>un</v>
          </cell>
          <cell r="E918">
            <v>640.57000000000005</v>
          </cell>
        </row>
        <row r="919">
          <cell r="A919" t="str">
            <v>IP017541</v>
          </cell>
          <cell r="B919" t="str">
            <v>IP50150356/</v>
          </cell>
          <cell r="C919" t="str">
            <v>Projetor PRJ-22, modelo 2.1 (difusorr), para lampada multivapor metalico de 250W, tubular, com carcaca em aluminio fundido, com alojamento para equipamento auxiliar integrado, com separacao do corpo otico, refletor em alunimio anodizado, suporte "U" de fe</v>
          </cell>
          <cell r="D919" t="str">
            <v>un</v>
          </cell>
          <cell r="E919">
            <v>791</v>
          </cell>
        </row>
        <row r="920">
          <cell r="A920" t="str">
            <v>IP008096</v>
          </cell>
          <cell r="B920" t="str">
            <v>IP50150400/</v>
          </cell>
          <cell r="C920" t="str">
            <v>Projetor PRJ-10, para lampada a vapor de sodio ou multivapor metalico de 250/400W tubular, em liga de aluminio fundido tipo ASTM-SG-70A ou SAE 323, visor de vidro plano, incolor, temperado, resistente a impactos e choque termico, suporte tipo "U", em ferr</v>
          </cell>
          <cell r="D920" t="str">
            <v>un</v>
          </cell>
          <cell r="E920">
            <v>199</v>
          </cell>
        </row>
        <row r="921">
          <cell r="A921" t="str">
            <v>IP008434</v>
          </cell>
          <cell r="B921" t="str">
            <v>IP50150403/</v>
          </cell>
          <cell r="C921" t="str">
            <v>Projetor PRJ-01, modelo 3, para lampada a vapor de sodio ou multivapor metalico de 250/400W tubular e vapor de mercurio de 250W a 400W, em liga de aluminio fundido tipo ASTM-SG-70A ou SAE 323, visor de vidro plano, incolor, temperado, resistente a impacto</v>
          </cell>
          <cell r="D921" t="str">
            <v>un</v>
          </cell>
          <cell r="E921">
            <v>105.11</v>
          </cell>
        </row>
        <row r="922">
          <cell r="A922" t="str">
            <v>IP010248</v>
          </cell>
          <cell r="B922" t="str">
            <v>IP50150406/</v>
          </cell>
          <cell r="C922" t="str">
            <v>Projetor PRJ-07, para lampada a vapor de sodio ou multivapor metalico de 250/400W tubular, em chapa de aluminio repuxado, polido quimicamente e anodizado, visor de vidro plano, incolor, temperado, resistente a impactos e choque termico, fixado ao refletor</v>
          </cell>
          <cell r="D922" t="str">
            <v>un</v>
          </cell>
          <cell r="E922">
            <v>153.69999999999999</v>
          </cell>
        </row>
        <row r="923">
          <cell r="A923" t="str">
            <v>IP016022</v>
          </cell>
          <cell r="B923" t="str">
            <v>IP50150409/</v>
          </cell>
          <cell r="C923" t="str">
            <v>Projetor PRJ-01, modelo IP-67, para lampada a vapor de sodio ou multivapor metalico de 250/400W tubular, em liga de aluminio fundido tipo ASTM-SG-70A ou SAE 323, visor de vidro plano, incolor, temperado, resistente a impactos e choque termico, grau de pro</v>
          </cell>
          <cell r="D923" t="str">
            <v>un</v>
          </cell>
          <cell r="E923">
            <v>297.61</v>
          </cell>
        </row>
        <row r="924">
          <cell r="A924" t="str">
            <v>IP008232</v>
          </cell>
          <cell r="B924" t="str">
            <v>IP50150450/</v>
          </cell>
          <cell r="C924" t="str">
            <v>Projetor PRJ-08, modelo 2, para 2 lampadas a vapor de sodio ou multivapor metalico de 400W tubular, em liga de aluminio fundido tipo ASTM-SG-70A ou SAE 323, defletor interno em aluminio alta pureza (3 99,85%AL), visor de vidro plano, incolor, temperado, r</v>
          </cell>
          <cell r="D924" t="str">
            <v>un</v>
          </cell>
          <cell r="E924">
            <v>402.75</v>
          </cell>
        </row>
        <row r="925">
          <cell r="A925" t="str">
            <v>IP017539</v>
          </cell>
          <cell r="B925" t="str">
            <v>IP50150453/</v>
          </cell>
          <cell r="C925" t="str">
            <v>Projetor PRJ-22, modelo 1.2 (concentrador), para lampada multivapor metalico de 400W, tubular, com carcaca em aluminio fundido, com alojamento para equipamento auxiliar integrado, com separacao do corpo otico, refletor em alunimio anodizado, suporte "U" d</v>
          </cell>
          <cell r="D925" t="str">
            <v>un</v>
          </cell>
          <cell r="E925">
            <v>826</v>
          </cell>
        </row>
        <row r="926">
          <cell r="A926" t="str">
            <v>IP017540</v>
          </cell>
          <cell r="B926" t="str">
            <v>IP50150456/</v>
          </cell>
          <cell r="C926" t="str">
            <v>Projetor PRJ-22, modelo 1.4 (concentrador), para lampada a vapor de sodio de 400W, tubular, com carcaca em aluminio fundido, com alojamento para equipamento auxiliar integrado, com separacao do corpo otico, refletor em alunimio anodizado, suporte "U" de f</v>
          </cell>
          <cell r="D926" t="str">
            <v>un</v>
          </cell>
          <cell r="E926">
            <v>826</v>
          </cell>
        </row>
        <row r="927">
          <cell r="A927" t="str">
            <v>IP017542</v>
          </cell>
          <cell r="B927" t="str">
            <v>IP50150459/</v>
          </cell>
          <cell r="C927" t="str">
            <v>Projetor PRJ-22, modelo 2.4 (difusorr), para lampada a vapor de sodio de 400W, tubular, com carcaca em aluminio fundido, com alojamento para equipamento auxiliar integrado, com separacao do corpo otico, refletor em alunimio anodizado, suporte "U" de ferro</v>
          </cell>
          <cell r="D927" t="str">
            <v>un</v>
          </cell>
          <cell r="E927">
            <v>795</v>
          </cell>
        </row>
        <row r="928">
          <cell r="A928" t="str">
            <v>IP008231</v>
          </cell>
          <cell r="B928" t="str">
            <v>IP50150700/</v>
          </cell>
          <cell r="C928" t="str">
            <v>Projetor PRJ-08, modelo 1, para lampada a vapor de sodio 1000W, multivapor metalico de 1000/2000W ovoide ou tubular, em liga de aluminio fundido tipo ASTM-SG-70A ou SAE 323, defletor interno em aluminio alta pureza (3 99,85%AL), visor de vidro plano, inco</v>
          </cell>
          <cell r="D928" t="str">
            <v>un</v>
          </cell>
          <cell r="E928">
            <v>387.81</v>
          </cell>
        </row>
        <row r="929">
          <cell r="A929" t="str">
            <v>IP008097</v>
          </cell>
          <cell r="B929" t="str">
            <v>IP50200050/</v>
          </cell>
          <cell r="C929" t="str">
            <v>Base simples para luminaria LDRJ-06.  Fornecimento.</v>
          </cell>
          <cell r="D929" t="str">
            <v>un</v>
          </cell>
          <cell r="E929">
            <v>52</v>
          </cell>
        </row>
        <row r="930">
          <cell r="A930" t="str">
            <v>IP016027</v>
          </cell>
          <cell r="B930" t="str">
            <v>IP50200059/</v>
          </cell>
          <cell r="C930" t="str">
            <v>Base com um protetor cilindrio em aco para instalacao em topo de poste para fixacao de luminaria LRJ-16, inclusive luminaria.  Fornecimento.</v>
          </cell>
          <cell r="D930" t="str">
            <v>un</v>
          </cell>
          <cell r="E930">
            <v>124.63</v>
          </cell>
        </row>
        <row r="931">
          <cell r="A931" t="str">
            <v>IP016028</v>
          </cell>
          <cell r="B931" t="str">
            <v>IP50200062/</v>
          </cell>
          <cell r="C931" t="str">
            <v>Base com 2 protetores cilindricos em aco para instalacao em topo de poste para fixacao de luminarias LRJ-16, inclusive luminarias.  Fornecimento.</v>
          </cell>
          <cell r="D931" t="str">
            <v>un</v>
          </cell>
          <cell r="E931">
            <v>222.64</v>
          </cell>
        </row>
        <row r="932">
          <cell r="A932" t="str">
            <v>IP008794</v>
          </cell>
          <cell r="B932" t="str">
            <v>IP50200100/</v>
          </cell>
          <cell r="C932" t="str">
            <v>Nucleo simples para luminarias decorativas LDRJ-07/09, em aco de baixo teor de carbono SAE 1010/1020 galvanizado a fusao, interna e externamente por imersao unica em banho de zinco, conforme NBR-7398 e 7400 da ABNT, nucleo diametro interno de 68mm, com pe</v>
          </cell>
          <cell r="D932" t="str">
            <v>un</v>
          </cell>
          <cell r="E932">
            <v>60</v>
          </cell>
        </row>
        <row r="933">
          <cell r="A933" t="str">
            <v>IP008586</v>
          </cell>
          <cell r="B933" t="str">
            <v>IP50200106/</v>
          </cell>
          <cell r="C933" t="str">
            <v>Nucleo simples para luminarias LRJ-09/16/25, em aco de baixo teor de carbono SAE 1010/1020 galvanizado a fusao, interna e externamente por imersao unica em banho de zinco, conforme NBR-7398 e 7400 da ABNT, nucleo diametro interno de 68mm, bracos com diame</v>
          </cell>
          <cell r="D933" t="str">
            <v>un</v>
          </cell>
          <cell r="E933">
            <v>44.88</v>
          </cell>
        </row>
        <row r="934">
          <cell r="A934" t="str">
            <v>IP008784</v>
          </cell>
          <cell r="B934" t="str">
            <v>IP50200150/</v>
          </cell>
          <cell r="C934" t="str">
            <v>Nucleo duplo para luminarias LRJ-01/17/23/24/30/31, em aco de baixo teor de carbono SAE 1010/1020 galvanizado a fusao, interna e externamente por imersao unica em banho de zinco, conforme NBR-7398 e 7400 da ABNT, nucleo diametro interno de 128mm, bracos c</v>
          </cell>
          <cell r="D934" t="str">
            <v>un</v>
          </cell>
          <cell r="E934">
            <v>67</v>
          </cell>
        </row>
        <row r="935">
          <cell r="A935" t="str">
            <v>IP007635</v>
          </cell>
          <cell r="B935" t="str">
            <v>IP50200159/</v>
          </cell>
          <cell r="C935" t="str">
            <v>Nucleo duplo para luminaria decorativa LDRJ-06, em aco de baixo teor de carbono SAE 1010/1020 galvanizado a fusao, interna e externamente por imersao unica em banho de zinco, conforme NBR-7398 e 7400 da ABNT, nucleo diametro interno de 68mm, bracos com se</v>
          </cell>
          <cell r="D935" t="str">
            <v>un</v>
          </cell>
          <cell r="E935">
            <v>96</v>
          </cell>
        </row>
        <row r="936">
          <cell r="A936" t="str">
            <v>IP008795</v>
          </cell>
          <cell r="B936" t="str">
            <v>IP50200162/</v>
          </cell>
          <cell r="C936" t="str">
            <v>Nucleo duplo para luminarias decorativas LDRJ-07/09, em aco de baixo teor de carbono SAE 1010/1020 galvanizado a fusao, interna e externamente por imersao unica em banho de zinco, conforme NBR-7398 e 7400 da ABNT, nucleo diametro interno de 68mm, bracos e</v>
          </cell>
          <cell r="D936" t="str">
            <v>un</v>
          </cell>
          <cell r="E936">
            <v>105</v>
          </cell>
        </row>
        <row r="937">
          <cell r="A937" t="str">
            <v>IP001820</v>
          </cell>
          <cell r="B937" t="str">
            <v>IP50200165/</v>
          </cell>
          <cell r="C937" t="str">
            <v>Nucleo duplo para luminarias LRJ-09/16/25, em aco de baixo teor de carbono SAE 1010/1020 galvanizado a fusao, interna e externamente por imersao unica em banho de zinco, conforme NBR-7398 e 7400 da ABNT, nucleo diametro interno de 68mm, bracos com diametr</v>
          </cell>
          <cell r="D937" t="str">
            <v>un</v>
          </cell>
          <cell r="E937">
            <v>60.26</v>
          </cell>
        </row>
        <row r="938">
          <cell r="A938" t="str">
            <v>IP008796</v>
          </cell>
          <cell r="B938" t="str">
            <v>IP50200212/</v>
          </cell>
          <cell r="C938" t="str">
            <v xml:space="preserve">Nucleo triplo para luminarias decorativas LDRJ-07/09, em aco de baixo teor de carbono SAE 1010/1020 galvanizado a fusao, interna e externamente por imersao unica em banho de zinco, conforme NBR-7398 e 7400 da ABNT, nucleo diametro interno de 68mm, bracos </v>
          </cell>
          <cell r="D938" t="str">
            <v>un</v>
          </cell>
          <cell r="E938">
            <v>142.5</v>
          </cell>
        </row>
        <row r="939">
          <cell r="A939" t="str">
            <v>IP010487</v>
          </cell>
          <cell r="B939" t="str">
            <v>IP50200215/</v>
          </cell>
          <cell r="C939" t="str">
            <v>Nucleo triplo para luminarias LRJ-09/16/25, em aco de baixo teor de carbono SAE 1010/1020 galvanizado a fusao, interna e externamente por imersao unica em banho de zinco, conforme NBR-7398 e 7400 da ABNT, nucleo diametro interno de 68mm, bracos com diamet</v>
          </cell>
          <cell r="D939" t="str">
            <v>un</v>
          </cell>
          <cell r="E939">
            <v>81</v>
          </cell>
        </row>
        <row r="940">
          <cell r="A940" t="str">
            <v>IP008783</v>
          </cell>
          <cell r="B940" t="str">
            <v>IP50200250/</v>
          </cell>
          <cell r="C940" t="str">
            <v>Nucleo quadruplo para luminarias LRJ-01/17/23/24/30/31, em aco de baixo teor de carbono SAE 1010/1020 galvanizado a fusao, interna e externamente por imersao unica em banho de zinco, conforme NBR-7398 e 7400 da ABNT, nucleo diametro interno de 128mm, brac</v>
          </cell>
          <cell r="D940" t="str">
            <v>un</v>
          </cell>
          <cell r="E940">
            <v>111.07</v>
          </cell>
        </row>
        <row r="941">
          <cell r="A941" t="str">
            <v>IP007637</v>
          </cell>
          <cell r="B941" t="str">
            <v>IP50200262/</v>
          </cell>
          <cell r="C941" t="str">
            <v>Nucleo quadruplo para luminaria decorativa LDRJ-06, em aco de baixo teor de carbono SAE 1010/1020 galvanizado a fusao, interna e externamente por imersao unica em banho de zinco, conforme NBR-7398 e 7400 da ABNT, nucleo diametro interno de 68mm, bracos co</v>
          </cell>
          <cell r="D941" t="str">
            <v>un</v>
          </cell>
          <cell r="E941">
            <v>110.5</v>
          </cell>
        </row>
        <row r="942">
          <cell r="A942" t="str">
            <v>IP008797</v>
          </cell>
          <cell r="B942" t="str">
            <v>IP50200265/</v>
          </cell>
          <cell r="C942" t="str">
            <v>Nucleo quadruplo para luminarias decorativas LDRJ-07/09, em aco de baixo teor de carbono SAE 1010/1020 galvanizado a fusao, interna e externamente por imersao unica em banho de zinco, conforme NBR-7398 e 7400 da ABNT, nucleo diametro interno de 68mm, brac</v>
          </cell>
          <cell r="D942" t="str">
            <v>un</v>
          </cell>
          <cell r="E942">
            <v>189.9</v>
          </cell>
        </row>
        <row r="943">
          <cell r="A943" t="str">
            <v>IP008977</v>
          </cell>
          <cell r="B943" t="str">
            <v>IP50200268/</v>
          </cell>
          <cell r="C943" t="str">
            <v>Nucleo quadruplo para luminarias LRJ-09/16/25, em aco de baixo teor de carbono SAE 1010/1020 galvanizado a fusao, interna e externamente por imersao unica em banho de zinco, conforme NBR-7398 e 7400 da ABNT, nucleo diametro interno de 68mm, bracos com dia</v>
          </cell>
          <cell r="D943" t="str">
            <v>un</v>
          </cell>
          <cell r="E943">
            <v>79.349999999999994</v>
          </cell>
        </row>
        <row r="944">
          <cell r="A944" t="str">
            <v>IP008590</v>
          </cell>
          <cell r="B944" t="str">
            <v>IP50200350/</v>
          </cell>
          <cell r="C944" t="str">
            <v>Nucleo sextuplo para luminarias LRJ-01/17/23/24/30/31, em aco de baixo teor de carbono SAE 1010/1020 galvanizado a fusao, interna e externamente por imersao unica em banho de zinco, conforme NBR-7398 e 7400 da ABNT, nucleo diametro interno de 128mm, braco</v>
          </cell>
          <cell r="D944" t="str">
            <v>un</v>
          </cell>
          <cell r="E944">
            <v>290.5</v>
          </cell>
        </row>
        <row r="945">
          <cell r="A945" t="str">
            <v>IP006245</v>
          </cell>
          <cell r="B945" t="str">
            <v>IP50250056/</v>
          </cell>
          <cell r="C945" t="str">
            <v>Lampada incandescente de 60W, 220V.  Fornecimento.</v>
          </cell>
          <cell r="D945" t="str">
            <v>un</v>
          </cell>
          <cell r="E945">
            <v>0.71</v>
          </cell>
        </row>
        <row r="946">
          <cell r="A946" t="str">
            <v>IP010662</v>
          </cell>
          <cell r="B946" t="str">
            <v>IP50250103/</v>
          </cell>
          <cell r="C946" t="str">
            <v>Lampada fluorescente compacta, simples, de 9W, 2700oK.  Fornecimento.</v>
          </cell>
          <cell r="D946" t="str">
            <v>un</v>
          </cell>
          <cell r="E946">
            <v>5.91</v>
          </cell>
        </row>
        <row r="947">
          <cell r="A947" t="str">
            <v>IP010663</v>
          </cell>
          <cell r="B947" t="str">
            <v>IP50250106/</v>
          </cell>
          <cell r="C947" t="str">
            <v>Lampada fluorescente compacta, simples, de 13W, 2700oK.  Fornecimento.</v>
          </cell>
          <cell r="D947" t="str">
            <v>un</v>
          </cell>
          <cell r="E947">
            <v>7.24</v>
          </cell>
        </row>
        <row r="948">
          <cell r="A948" t="str">
            <v>IP009082</v>
          </cell>
          <cell r="B948" t="str">
            <v>IP50250156/</v>
          </cell>
          <cell r="C948" t="str">
            <v>Lampada fluorescente compacta, dupla, de 18W, 2700oK, referencia PLC 18W.  Fornecimento.</v>
          </cell>
          <cell r="D948" t="str">
            <v>un</v>
          </cell>
          <cell r="E948">
            <v>11.87</v>
          </cell>
        </row>
        <row r="949">
          <cell r="A949" t="str">
            <v>IP010244</v>
          </cell>
          <cell r="B949" t="str">
            <v>IP50250162/</v>
          </cell>
          <cell r="C949" t="str">
            <v>Lampada fluorescente (PL) compactada dupla de 26W.  Fornecimento</v>
          </cell>
          <cell r="D949" t="str">
            <v>un</v>
          </cell>
          <cell r="E949">
            <v>16.579999999999998</v>
          </cell>
        </row>
        <row r="950">
          <cell r="A950" t="str">
            <v>IP010170</v>
          </cell>
          <cell r="B950" t="str">
            <v>IP50250400/</v>
          </cell>
          <cell r="C950" t="str">
            <v>Lampada multivapor metalico (MVM) de 35W, par, 3000oK, 30o.  Fornecimento.</v>
          </cell>
          <cell r="D950" t="str">
            <v>un</v>
          </cell>
          <cell r="E950">
            <v>177.25</v>
          </cell>
        </row>
        <row r="951">
          <cell r="A951" t="str">
            <v>IP008789</v>
          </cell>
          <cell r="B951" t="str">
            <v>IP50250406/</v>
          </cell>
          <cell r="C951" t="str">
            <v>Lampada de multivapor metalico (MVM) de 70W/220V/E-27, clara 4000oK, bulbo ovoide.  Fornecimento.</v>
          </cell>
          <cell r="D951" t="str">
            <v>un</v>
          </cell>
          <cell r="E951">
            <v>73.5</v>
          </cell>
        </row>
        <row r="952">
          <cell r="A952" t="str">
            <v>IP008115</v>
          </cell>
          <cell r="B952" t="str">
            <v>IP50250412/</v>
          </cell>
          <cell r="C952" t="str">
            <v>Lampada de multivapor metalico (MVM) de 150W/220V/E-27.  Fornecimento.</v>
          </cell>
          <cell r="D952" t="str">
            <v>un</v>
          </cell>
          <cell r="E952">
            <v>163.13</v>
          </cell>
        </row>
        <row r="953">
          <cell r="A953" t="str">
            <v>IP008425</v>
          </cell>
          <cell r="B953" t="str">
            <v>IP50250418/</v>
          </cell>
          <cell r="C953" t="str">
            <v>Lampada de multivapor metalico (MVM) de 250/220V, bulbo ovoide.  Fornecimento.</v>
          </cell>
          <cell r="D953" t="str">
            <v>un</v>
          </cell>
          <cell r="E953">
            <v>40.93</v>
          </cell>
        </row>
        <row r="954">
          <cell r="A954" t="str">
            <v>IP010664</v>
          </cell>
          <cell r="B954" t="str">
            <v>IP50250421/</v>
          </cell>
          <cell r="C954" t="str">
            <v>Lampada de multivapor metalica (MVM), base E-40, bulbo tubular, de 250W, 4000/4600oK, pulso de 0,58/0,75Kv.  Fornecimento.</v>
          </cell>
          <cell r="D954" t="str">
            <v>un</v>
          </cell>
          <cell r="E954">
            <v>74.739999999999995</v>
          </cell>
        </row>
        <row r="955">
          <cell r="A955" t="str">
            <v>IP008063</v>
          </cell>
          <cell r="B955" t="str">
            <v>IP50250424/</v>
          </cell>
          <cell r="C955" t="str">
            <v>Lampada multivapor metalico (MVM) de 400W, bulbo tubular, tensao de ignicao maior ou igual a 3Kv e menor ou igual a 4,5Kv, temperatura de cor entre 4000 e 5000oK, posicao de funcionamento horizontal mais ou menos 20o ou qualquer.  Fornecimento.</v>
          </cell>
          <cell r="D955" t="str">
            <v>un</v>
          </cell>
          <cell r="E955">
            <v>103.63</v>
          </cell>
        </row>
        <row r="956">
          <cell r="A956" t="str">
            <v>IP008433</v>
          </cell>
          <cell r="B956" t="str">
            <v>IP50250427/</v>
          </cell>
          <cell r="C956" t="str">
            <v>Lampada de multivapor metalico (MVM) de 400W, base E-40, bulbo ovoide, pulso 3,0/4,5Kv.  Fornecimento.</v>
          </cell>
          <cell r="D956" t="str">
            <v>un</v>
          </cell>
          <cell r="E956">
            <v>78.709999999999994</v>
          </cell>
        </row>
        <row r="957">
          <cell r="A957" t="str">
            <v>IP010252</v>
          </cell>
          <cell r="B957" t="str">
            <v>IP50250450/</v>
          </cell>
          <cell r="C957" t="str">
            <v>Lampada MVM 400W ovoide, nas cores verde, azul, rosa ou acqua. Fornecimento.</v>
          </cell>
          <cell r="D957" t="str">
            <v>un</v>
          </cell>
          <cell r="E957">
            <v>121.26</v>
          </cell>
        </row>
        <row r="958">
          <cell r="A958" t="str">
            <v>IP010251</v>
          </cell>
          <cell r="B958" t="str">
            <v>IP50250456/</v>
          </cell>
          <cell r="C958" t="str">
            <v>Lampada MVM 400W tubular, nas cores verde ou azul.  Fornecimento</v>
          </cell>
          <cell r="D958" t="str">
            <v>un</v>
          </cell>
          <cell r="E958">
            <v>207.77</v>
          </cell>
        </row>
        <row r="959">
          <cell r="A959" t="str">
            <v>IP010665</v>
          </cell>
          <cell r="B959" t="str">
            <v>IP50250600/</v>
          </cell>
          <cell r="C959" t="str">
            <v>Lampada de multivapor metalica (MVM), base E-40, bulbo tubular, de 1000W, 4000oK, pulso de 0,60/0,76Kv.  Fornecimento.</v>
          </cell>
          <cell r="D959" t="str">
            <v>un</v>
          </cell>
          <cell r="E959">
            <v>357.24</v>
          </cell>
        </row>
        <row r="960">
          <cell r="A960" t="str">
            <v>IP010253</v>
          </cell>
          <cell r="B960" t="str">
            <v>IP50250650/</v>
          </cell>
          <cell r="C960" t="str">
            <v>Lampada MVM 1000W ovoide, nas cores verde, azul, rosa ou acqua. Fornecimento.</v>
          </cell>
          <cell r="D960" t="str">
            <v>un</v>
          </cell>
          <cell r="E960">
            <v>285.81</v>
          </cell>
        </row>
        <row r="961">
          <cell r="A961" t="str">
            <v>IP008142</v>
          </cell>
          <cell r="B961" t="str">
            <v>IP50250806/</v>
          </cell>
          <cell r="C961" t="str">
            <v>Lampada a vapor de sodio, alta pressao, potencia de 70W, base E-27, bulbo ovoide, difuso, corrente 1,0A, tensao 90V, pulso de acendimento 2,5 a 4kv, fluxo luminoso nominal &gt;=5600 lm, temperatura de cor &gt;= 1900o K, vida media &gt;= 16000hs, posicao de funcion</v>
          </cell>
          <cell r="D961" t="str">
            <v>un</v>
          </cell>
          <cell r="E961">
            <v>20.14</v>
          </cell>
        </row>
        <row r="962">
          <cell r="A962" t="str">
            <v>IP010171</v>
          </cell>
          <cell r="B962" t="str">
            <v>IP50250809/</v>
          </cell>
          <cell r="C962" t="str">
            <v>Lampada a vapor de sodio, alta pressao, potencia de 100W, base E-40, bulbo ovoide, difuso, corrente 1,2A, tensao 100V, pulso de acendimento 2,8 a 4,5kv, fluxo luminoso nominal &gt;=9000 lm, temperatura de cor &gt;= 2000o K, vida media &gt;= 24000hs, posicao de fun</v>
          </cell>
          <cell r="D962" t="str">
            <v>un</v>
          </cell>
          <cell r="E962">
            <v>22.53</v>
          </cell>
        </row>
        <row r="963">
          <cell r="A963" t="str">
            <v>IP010172</v>
          </cell>
          <cell r="B963" t="str">
            <v>IP50250812/</v>
          </cell>
          <cell r="C963" t="str">
            <v>Lampada a vapor de sodio, tipo stand bay (com duplo tubo de arco), alta pressao, potencia de 100W, base E-40, bulbo ovoide, difuso, corrente 1,2A, tensao 100V, pulso de acendimento 2,8 a 4,5kv, fluxo luminoso &gt;=9000 lm, temperatura de cor &gt;= 2000o K, vida</v>
          </cell>
          <cell r="D963" t="str">
            <v>un</v>
          </cell>
          <cell r="E963">
            <v>133.07</v>
          </cell>
        </row>
        <row r="964">
          <cell r="A964" t="str">
            <v>IP008070</v>
          </cell>
          <cell r="B964" t="str">
            <v>IP50250850/</v>
          </cell>
          <cell r="C964" t="str">
            <v>Lampada a vapor de sodio, alta pressao, potencia de 150W, base E-40, bulbo ovoide, difuso, corrente 1,8A, tensao 100V, pulso de acendimento 2,8 a 4,5kv, fluxo luminoso nominal &gt;=14000 lm, temperatura de cor &gt;= 1950o K, vida media &gt;= 24000hs, posicao de fu</v>
          </cell>
          <cell r="D964" t="str">
            <v>un</v>
          </cell>
          <cell r="E964">
            <v>34.74</v>
          </cell>
        </row>
        <row r="965">
          <cell r="A965" t="str">
            <v>IP010168</v>
          </cell>
          <cell r="B965" t="str">
            <v>IP50250853/</v>
          </cell>
          <cell r="C965" t="str">
            <v>Lampada a vapor de sodio, tipo stand bay,  alta pressao, potencia de 150W, base E-40, bulbo ovoide, difuso, corrente 1,8A, tensao 100V, pulso de acendimento 2,8 a 4,5kv, fluxo luminoso &gt;=14000 lm, temperatura de cor &gt;= 1950o K, vida media &gt;= 48000hs, posi</v>
          </cell>
          <cell r="D965" t="str">
            <v>un</v>
          </cell>
          <cell r="E965">
            <v>41.8</v>
          </cell>
        </row>
        <row r="966">
          <cell r="A966" t="str">
            <v>IP009086</v>
          </cell>
          <cell r="B966" t="str">
            <v>IP50250900/</v>
          </cell>
          <cell r="C966" t="str">
            <v>Lampada a vapor de sodio, alta pressao, potencia de 250W, base E-40, bulbo ovoide, difuso, corrente 3A, tensao 100V, pulso de acendimento 2,8 a 4,5kv, fluxo luminoso nominal &gt;=25000 lm, temperatura de cor &gt;= 2000o K, vida media &gt;= 24000hs, posicao de func</v>
          </cell>
          <cell r="D966" t="str">
            <v>un</v>
          </cell>
          <cell r="E966">
            <v>41.01</v>
          </cell>
        </row>
        <row r="967">
          <cell r="A967" t="str">
            <v>IP008778</v>
          </cell>
          <cell r="B967" t="str">
            <v>IP50250903/</v>
          </cell>
          <cell r="C967" t="str">
            <v>Lampada a vapor de sodio, alta pressao, potencia de 250W, base E-40, bulbo tubular, claro, corrente 3A, tensao 100V, pulso de acendimento 2,8 a 4,5kv, fluxo luminoso nominal &gt;=25000 lm, temperatura de cor &gt;= 2000o K, vida media &gt;= 24000hs, posicao de func</v>
          </cell>
          <cell r="D967" t="str">
            <v>un</v>
          </cell>
          <cell r="E967">
            <v>39.5</v>
          </cell>
        </row>
        <row r="968">
          <cell r="A968" t="str">
            <v>IP008095</v>
          </cell>
          <cell r="B968" t="str">
            <v>IP50251000/</v>
          </cell>
          <cell r="C968" t="str">
            <v>Lampada a vapor de sodio, alta pressao, potencia de 400W, base E-40, bulbo tubular, claro, corrente 4,6A, tensao 100V, pulso de acendimento 2,8 a 4,5kv, fluxo luminoso nominal &gt;=47500 lm, temperatura de cor &gt;= 1950o K, vida media &gt;= 24000hs, posicao de fu</v>
          </cell>
          <cell r="D968" t="str">
            <v>un</v>
          </cell>
          <cell r="E968">
            <v>41.95</v>
          </cell>
        </row>
        <row r="969">
          <cell r="A969" t="str">
            <v>IP016024</v>
          </cell>
          <cell r="B969" t="str">
            <v>IP50300059/</v>
          </cell>
          <cell r="C969" t="str">
            <v>Reator aereo para lampada VS/MVM 70W, com ignitor pico de tensao 2,8 a 4Kv, fator de potencia minimo 0,92, tensao de alimentacao 220/250V, corrente na lampada 0,98A, tensao na lampada 90V, EM-RIOLUZ-30. Fornecimento.</v>
          </cell>
          <cell r="D969" t="str">
            <v>un</v>
          </cell>
          <cell r="E969">
            <v>41</v>
          </cell>
        </row>
        <row r="970">
          <cell r="A970" t="str">
            <v>IP008882</v>
          </cell>
          <cell r="B970" t="str">
            <v>IP50300062/</v>
          </cell>
          <cell r="C970" t="str">
            <v>Reator aereo para lampada VS/MVM 70W, com ignitor pico de tensao 2,8 a 4Kv, fator de potencia minimo 0,92, tensao de alimentacao 220V, corrente na lampada 0,98A, tensao na lampada 90V, EM-RIOLUZ-30. Fornecimento.</v>
          </cell>
          <cell r="D970" t="str">
            <v>un</v>
          </cell>
          <cell r="E970">
            <v>25.82</v>
          </cell>
        </row>
        <row r="971">
          <cell r="A971" t="str">
            <v>IP010174</v>
          </cell>
          <cell r="B971" t="str">
            <v>IP50300100/</v>
          </cell>
          <cell r="C971" t="str">
            <v>Reator aereo para lampada VS/MVM 100W, com ignitor pico de tensao 2,8 a 4Kv, fator de potencia minimo 0,92, tensao de alimentacao 220/250V, corrente na lampada 1,2A, tensao na lampada 100V, EM-RIOLUZ-30. Fornecimento.</v>
          </cell>
          <cell r="D971" t="str">
            <v>un</v>
          </cell>
          <cell r="E971">
            <v>40.06</v>
          </cell>
        </row>
        <row r="972">
          <cell r="A972" t="str">
            <v>IT003977</v>
          </cell>
          <cell r="B972" t="str">
            <v>IT05100109A</v>
          </cell>
          <cell r="C972" t="str">
            <v>Tubo de PVC rigido, roscavel, para agua fria, com diametro de  1 1/4", inclusive conexoes e emendas, exclusive abertura e fechamento de rasgo.  Fornecimento e assentamento.</v>
          </cell>
          <cell r="D972" t="str">
            <v>m</v>
          </cell>
          <cell r="E972">
            <v>8.56</v>
          </cell>
        </row>
        <row r="973">
          <cell r="A973" t="str">
            <v>IT004627</v>
          </cell>
          <cell r="B973" t="str">
            <v>IT05100112A</v>
          </cell>
          <cell r="C973" t="str">
            <v>Tubo de PVC rigido, roscavel, para agua fria, com diametro de 1 1/2", inclusive conexoes e emendas, exclusive abertura e fechamento de rasgo.  Fornecimento e assentamento.</v>
          </cell>
          <cell r="D973" t="str">
            <v>m</v>
          </cell>
          <cell r="E973">
            <v>9</v>
          </cell>
        </row>
        <row r="974">
          <cell r="A974" t="str">
            <v>IT003979</v>
          </cell>
          <cell r="B974" t="str">
            <v>IT05100115A</v>
          </cell>
          <cell r="C974" t="str">
            <v>Tubo de PVC rigido, roscavel, para agua fria, com diametro de  2", inclusive conexoes e emendas, exclusive abertura e fechamento de rasgo.  Fornecimento e assentamento.</v>
          </cell>
          <cell r="D974" t="str">
            <v>m</v>
          </cell>
          <cell r="E974">
            <v>14.61</v>
          </cell>
        </row>
        <row r="975">
          <cell r="A975" t="str">
            <v>IT004658</v>
          </cell>
          <cell r="B975" t="str">
            <v>IT05100118A</v>
          </cell>
          <cell r="C975" t="str">
            <v>Tubo de PVC rigido, roscavel, para agua fria, com diametro de 2 1/2", inclusive conexoes e emendas, exclusive abertura e fechamento de rasgo.  Fornecimento e assentamento.</v>
          </cell>
          <cell r="D975" t="str">
            <v>m</v>
          </cell>
          <cell r="E975">
            <v>22.07</v>
          </cell>
        </row>
        <row r="976">
          <cell r="A976" t="str">
            <v>IT003981</v>
          </cell>
          <cell r="B976" t="str">
            <v>IT05100121A</v>
          </cell>
          <cell r="C976" t="str">
            <v>Tubo de PVC rigido, roscavel, para agua fria, com diametro de 3", inclusive conexoes e emendas, exclusive abertura e fechamento de rasgo.  Fornecimento e assentamento.</v>
          </cell>
          <cell r="D976" t="str">
            <v>m</v>
          </cell>
          <cell r="E976">
            <v>25.7</v>
          </cell>
        </row>
        <row r="977">
          <cell r="A977" t="str">
            <v>IT004660</v>
          </cell>
          <cell r="B977" t="str">
            <v>IT05100124A</v>
          </cell>
          <cell r="C977" t="str">
            <v>Tubo de PVC rigido, roscavel, para agua fria, com diametro de 4", inclusive conexoes e emendas, exclusive abertura e fechamento de rasgo.  Fornecimento e assentamento.</v>
          </cell>
          <cell r="D977" t="str">
            <v>m</v>
          </cell>
          <cell r="E977">
            <v>33.1</v>
          </cell>
        </row>
        <row r="978">
          <cell r="A978" t="str">
            <v>IT004661</v>
          </cell>
          <cell r="B978" t="str">
            <v>IT05100150A</v>
          </cell>
          <cell r="C978" t="str">
            <v>Tubo de PVC rigido, soldavel, para agua fria, com diametro de 20mm, inclusive conexoes e emendas, exclusive abertura e fechamento de rasgo.  Fornecimento e assentamento.</v>
          </cell>
          <cell r="D978" t="str">
            <v>m</v>
          </cell>
          <cell r="E978">
            <v>2.41</v>
          </cell>
        </row>
        <row r="979">
          <cell r="A979" t="str">
            <v>IT004662</v>
          </cell>
          <cell r="B979" t="str">
            <v>IT05100153A</v>
          </cell>
          <cell r="C979" t="str">
            <v>Tubo de PVC rigido, soldavel, para agua fria, com diametro de 25mm, inclusive conexoes e emendas, exclusive abertura e fechamento de rasgo.  Fornecimento e assentamento.</v>
          </cell>
          <cell r="D979" t="str">
            <v>m</v>
          </cell>
          <cell r="E979">
            <v>3.01</v>
          </cell>
        </row>
        <row r="980">
          <cell r="A980" t="str">
            <v>IT004663</v>
          </cell>
          <cell r="B980" t="str">
            <v>IT05100156A</v>
          </cell>
          <cell r="C980" t="str">
            <v>Tubo de PVC rigido, soldavel, para agua fria, com diametro de 32mm, inclusive conexoes e emendas, exclusive abertura e fechamento de rasgo.  Fornecimento e assentamento.</v>
          </cell>
          <cell r="D980" t="str">
            <v>m</v>
          </cell>
          <cell r="E980">
            <v>4.76</v>
          </cell>
        </row>
        <row r="981">
          <cell r="A981" t="str">
            <v>IT004664</v>
          </cell>
          <cell r="B981" t="str">
            <v>IT05100159A</v>
          </cell>
          <cell r="C981" t="str">
            <v>Tubo de PVC rigido, soldavel, para agua fria, com diametro de 40mm, inclusive conexoes e emendas, exclusive abertura e fechamento de rasgo.  Fornecimento e assentamento.</v>
          </cell>
          <cell r="D981" t="str">
            <v>m</v>
          </cell>
          <cell r="E981">
            <v>5.9</v>
          </cell>
        </row>
        <row r="982">
          <cell r="A982" t="str">
            <v>IT004666</v>
          </cell>
          <cell r="B982" t="str">
            <v>IT05100162A</v>
          </cell>
          <cell r="C982" t="str">
            <v>Tubo de PVC rigido, soldavel, para agua fria, com diametro de 60mm, inclusive conexoes e emendas, exclusive abertura e fechamento de rasgo.  Fornecimento e assentamento.</v>
          </cell>
          <cell r="D982" t="str">
            <v>m</v>
          </cell>
          <cell r="E982">
            <v>11.21</v>
          </cell>
        </row>
        <row r="983">
          <cell r="A983" t="str">
            <v>IT004667</v>
          </cell>
          <cell r="B983" t="str">
            <v>IT05100165A</v>
          </cell>
          <cell r="C983" t="str">
            <v>Tubo de PVC rigido, soldavel, para agua fria, com diametro de 85mm, inclusive conexoes e emendas, exclusive abertura e fechamento de rasgo.  Fornecimento e assentamento.</v>
          </cell>
          <cell r="D983" t="str">
            <v>m</v>
          </cell>
          <cell r="E983">
            <v>27.53</v>
          </cell>
        </row>
        <row r="984">
          <cell r="A984" t="str">
            <v>IT004668</v>
          </cell>
          <cell r="B984" t="str">
            <v>IT05100168A</v>
          </cell>
          <cell r="C984" t="str">
            <v>Tubo de PVC rigido, soldavel, para agua fria, com diametro de 110mm, inclusive conexoes e emendas, exclusive abertura e fechamento de rasgo.  Fornecimento e assentamento.</v>
          </cell>
          <cell r="D984" t="str">
            <v>m</v>
          </cell>
          <cell r="E984">
            <v>52.31</v>
          </cell>
        </row>
        <row r="985">
          <cell r="A985" t="str">
            <v>IT008837</v>
          </cell>
          <cell r="B985" t="str">
            <v>IT05150200/</v>
          </cell>
          <cell r="C985" t="str">
            <v>Colar de tomada em PVC rigido, de 50mmx1/2".  Fornecimento.</v>
          </cell>
          <cell r="D985" t="str">
            <v>un</v>
          </cell>
          <cell r="E985">
            <v>3.18</v>
          </cell>
        </row>
        <row r="986">
          <cell r="A986" t="str">
            <v>IT008836</v>
          </cell>
          <cell r="B986" t="str">
            <v>IT05150203/</v>
          </cell>
          <cell r="C986" t="str">
            <v>Colar de tomada em PVC rigido, de 75mmx1/2".  Fornecimento.</v>
          </cell>
          <cell r="D986" t="str">
            <v>un</v>
          </cell>
          <cell r="E986">
            <v>4.04</v>
          </cell>
        </row>
        <row r="987">
          <cell r="A987" t="str">
            <v>IT006167</v>
          </cell>
          <cell r="B987" t="str">
            <v>IT05150500/</v>
          </cell>
          <cell r="C987" t="str">
            <v>Niple duplo de PVC rigido, diametro nominal de 2".  Fornecimento e assentamento.</v>
          </cell>
          <cell r="D987" t="str">
            <v>un</v>
          </cell>
          <cell r="E987">
            <v>7.08</v>
          </cell>
        </row>
        <row r="988">
          <cell r="A988" t="str">
            <v>IT006162</v>
          </cell>
          <cell r="B988" t="str">
            <v>IT05150700/</v>
          </cell>
          <cell r="C988" t="str">
            <v>Luva de PVC rigido de 2".  Fornecimento e assentamento.</v>
          </cell>
          <cell r="D988" t="str">
            <v>un</v>
          </cell>
          <cell r="E988">
            <v>4.51</v>
          </cell>
        </row>
        <row r="989">
          <cell r="A989" t="str">
            <v>IT004609</v>
          </cell>
          <cell r="B989" t="str">
            <v>IT05200050/</v>
          </cell>
          <cell r="C989" t="str">
            <v>Alca para barrilete de distribuicao, do tipo concentrado, sob reservatorio duplo, inclusive ramos para extravasor e limpeza, comprendendo: 5,5m de tubo de PVC rigido de 1 1/2", registros e conexoes.  Fornecimento e instalacao.</v>
          </cell>
          <cell r="D989" t="str">
            <v>un</v>
          </cell>
          <cell r="E989">
            <v>297.10000000000002</v>
          </cell>
        </row>
        <row r="990">
          <cell r="A990" t="str">
            <v>IT004610</v>
          </cell>
          <cell r="B990" t="str">
            <v>IT05200100/</v>
          </cell>
          <cell r="C990" t="str">
            <v>Alca para barrilete de distribuicao, do tipo concentrado, sob reservatorio duplo, inclusive ramos para extravasor e limpeza, comprendendo: 5,5m de tubo de PVC rigido de  2", registros e conexoes.  Fornecimento e instalacao.</v>
          </cell>
          <cell r="D990" t="str">
            <v>un</v>
          </cell>
          <cell r="E990">
            <v>402.57</v>
          </cell>
        </row>
        <row r="991">
          <cell r="A991" t="str">
            <v>IT007402</v>
          </cell>
          <cell r="B991" t="str">
            <v>IT05200500/</v>
          </cell>
          <cell r="C991" t="str">
            <v>Interligacao de sistema de barrilete de caixa d'agua de 30000l com sistema alternativo de abastecimento.</v>
          </cell>
          <cell r="D991" t="str">
            <v>un</v>
          </cell>
          <cell r="E991">
            <v>1758.84</v>
          </cell>
        </row>
        <row r="992">
          <cell r="A992" t="str">
            <v>IT000937</v>
          </cell>
          <cell r="B992" t="str">
            <v>IT05250050/</v>
          </cell>
          <cell r="C992" t="str">
            <v>Coluna de PVC rigido, de diametro 3/4", exclusive pecas de derivacao.</v>
          </cell>
          <cell r="D992" t="str">
            <v>m</v>
          </cell>
          <cell r="E992">
            <v>11.04</v>
          </cell>
        </row>
        <row r="993">
          <cell r="A993" t="str">
            <v>IT004612</v>
          </cell>
          <cell r="B993" t="str">
            <v>IT05250053/</v>
          </cell>
          <cell r="C993" t="str">
            <v>Coluna de PVC rigido, de diametro 1", exclusive pecas de derivacao.</v>
          </cell>
          <cell r="D993" t="str">
            <v>m</v>
          </cell>
          <cell r="E993">
            <v>41.55</v>
          </cell>
        </row>
        <row r="994">
          <cell r="A994" t="str">
            <v>IT004613</v>
          </cell>
          <cell r="B994" t="str">
            <v>IT05250056/</v>
          </cell>
          <cell r="C994" t="str">
            <v>Coluna de PVC rigido, de diametro 1 1/4", exclusive pecas de derivacao.</v>
          </cell>
          <cell r="D994" t="str">
            <v>m</v>
          </cell>
          <cell r="E994">
            <v>16.87</v>
          </cell>
        </row>
        <row r="995">
          <cell r="A995" t="str">
            <v>IT004614</v>
          </cell>
          <cell r="B995" t="str">
            <v>IT05250059/</v>
          </cell>
          <cell r="C995" t="str">
            <v>Coluna de PVC rigido, de diametro 1 1/2", exclusive pecas de derivacao.</v>
          </cell>
          <cell r="D995" t="str">
            <v>m</v>
          </cell>
          <cell r="E995">
            <v>17.07</v>
          </cell>
        </row>
        <row r="996">
          <cell r="A996" t="str">
            <v>IT004452</v>
          </cell>
          <cell r="B996" t="str">
            <v>IT05250062/</v>
          </cell>
          <cell r="C996" t="str">
            <v>Coluna de PVC rigido, de diametro 2", exclusive pecas de derivacao.</v>
          </cell>
          <cell r="D996" t="str">
            <v>m</v>
          </cell>
          <cell r="E996">
            <v>23.66</v>
          </cell>
        </row>
        <row r="997">
          <cell r="A997" t="str">
            <v>IT004616</v>
          </cell>
          <cell r="B997" t="str">
            <v>IT05250065/</v>
          </cell>
          <cell r="C997" t="str">
            <v>Coluna de PVC rigido, de diametro 2 1/2", exclusive pecas de derivacao.</v>
          </cell>
          <cell r="D997" t="str">
            <v>m</v>
          </cell>
          <cell r="E997">
            <v>32.409999999999997</v>
          </cell>
        </row>
        <row r="998">
          <cell r="A998" t="str">
            <v>IT009894</v>
          </cell>
          <cell r="B998" t="str">
            <v>IT05300050A</v>
          </cell>
          <cell r="C998" t="str">
            <v>Tubo de PVC rigido, soldavel, para agua fria, com diametro de 32mm, exclusive pecas de derivacao.  Fornecimento e assentamento.</v>
          </cell>
          <cell r="D998" t="str">
            <v>un</v>
          </cell>
          <cell r="E998">
            <v>5.01</v>
          </cell>
        </row>
        <row r="999">
          <cell r="A999" t="str">
            <v>IT009410</v>
          </cell>
          <cell r="B999" t="str">
            <v>IT05300150A</v>
          </cell>
          <cell r="C999" t="str">
            <v>Tubo de PVC rigido, com diametro de 50mm, PBL, LF 26, PN80, Tigre Irriga LF ou similar.  Fornecimento.</v>
          </cell>
          <cell r="D999" t="str">
            <v>un</v>
          </cell>
          <cell r="E999">
            <v>3.23</v>
          </cell>
        </row>
        <row r="1000">
          <cell r="A1000" t="str">
            <v>IT009210</v>
          </cell>
          <cell r="B1000" t="str">
            <v>IT05350050/</v>
          </cell>
          <cell r="C1000" t="str">
            <v>Adaptador de PVC rigido soldavel, linha Irriga LF 08, Tigre, ou similar, com bolsa soldavel e rosca macho, diametro nominal de 50mm.  Fornecimento.</v>
          </cell>
          <cell r="D1000" t="str">
            <v>un</v>
          </cell>
          <cell r="E1000">
            <v>1.31</v>
          </cell>
        </row>
        <row r="1001">
          <cell r="A1001" t="str">
            <v>IT009899</v>
          </cell>
          <cell r="B1001" t="str">
            <v>IT05350100/</v>
          </cell>
          <cell r="C1001" t="str">
            <v>Bucha de reducao em PVC, soldavel, longa, Tigre ou similar DN 50 x DN 32.  Fornecimento.</v>
          </cell>
          <cell r="D1001" t="str">
            <v>un</v>
          </cell>
          <cell r="E1001">
            <v>1.32</v>
          </cell>
        </row>
        <row r="1002">
          <cell r="A1002" t="str">
            <v>IT009897</v>
          </cell>
          <cell r="B1002" t="str">
            <v>IT05350150/</v>
          </cell>
          <cell r="C1002" t="str">
            <v>Curva de 45o de PVC rigido, soldavel, Tigre ou similar, diametro nominal de 32mm.  Fornecimento.</v>
          </cell>
          <cell r="D1002" t="str">
            <v>un</v>
          </cell>
          <cell r="E1002">
            <v>1.23</v>
          </cell>
        </row>
        <row r="1003">
          <cell r="A1003" t="str">
            <v>IT009896</v>
          </cell>
          <cell r="B1003" t="str">
            <v>IT05350200/</v>
          </cell>
          <cell r="C1003" t="str">
            <v>Curva de 90o de PVC rigido, soldavel, Tigre ou similar, diametro nominal de 32mm.  Fornecimento.</v>
          </cell>
          <cell r="D1003" t="str">
            <v>un</v>
          </cell>
          <cell r="E1003">
            <v>1.86</v>
          </cell>
        </row>
        <row r="1004">
          <cell r="A1004" t="str">
            <v>IT009206</v>
          </cell>
          <cell r="B1004" t="str">
            <v>IT05350230/</v>
          </cell>
          <cell r="C1004" t="str">
            <v>Curva de 90o de PVC rigido, soldavel, linha Irriga LF 10, Tigre ou similar, diametro nominal de 50mm e pressao nominal de 80.  Fornecimento.</v>
          </cell>
          <cell r="D1004" t="str">
            <v>un</v>
          </cell>
          <cell r="E1004">
            <v>7.65</v>
          </cell>
        </row>
        <row r="1005">
          <cell r="A1005" t="str">
            <v>IT009903</v>
          </cell>
          <cell r="B1005" t="str">
            <v>IT05350250/</v>
          </cell>
          <cell r="C1005" t="str">
            <v>Curva de 45o de PVC rigido - PBA com 1 ponta e 1 bolsa, classe 12, diametro de 50mm.  Fornecimento e assentamento.</v>
          </cell>
          <cell r="D1005" t="str">
            <v>un</v>
          </cell>
          <cell r="E1005">
            <v>11.84</v>
          </cell>
        </row>
        <row r="1006">
          <cell r="A1006" t="str">
            <v>IT009213</v>
          </cell>
          <cell r="B1006" t="str">
            <v>IT05350300/</v>
          </cell>
          <cell r="C1006" t="str">
            <v>Joelho de ferro galvanizado, 45o, diametro de 1".  Fornecimento.</v>
          </cell>
          <cell r="D1006" t="str">
            <v>un</v>
          </cell>
          <cell r="E1006">
            <v>4.18</v>
          </cell>
        </row>
        <row r="1007">
          <cell r="A1007" t="str">
            <v>IT009895</v>
          </cell>
          <cell r="B1007" t="str">
            <v>IT05350350/</v>
          </cell>
          <cell r="C1007" t="str">
            <v>Luva em PVC rigido soldavel, diametro nominal de 32mm, Tigre ou similar.  Fornecimento.</v>
          </cell>
          <cell r="D1007" t="str">
            <v>un</v>
          </cell>
          <cell r="E1007">
            <v>0.46</v>
          </cell>
        </row>
        <row r="1008">
          <cell r="A1008" t="str">
            <v>IT009212</v>
          </cell>
          <cell r="B1008" t="str">
            <v>IT05350400/</v>
          </cell>
          <cell r="C1008" t="str">
            <v>Luva de aco galvanizado, de 25mm (1").  Fornecimento.</v>
          </cell>
          <cell r="D1008" t="str">
            <v>un</v>
          </cell>
          <cell r="E1008">
            <v>2.76</v>
          </cell>
        </row>
        <row r="1009">
          <cell r="A1009" t="str">
            <v>IT009211</v>
          </cell>
          <cell r="B1009" t="str">
            <v>IT05350450/</v>
          </cell>
          <cell r="C1009" t="str">
            <v>Luva de reducao em aco galvanizado, de 1 1/2"x3/4", Tupy ou similar.  Fornecimento.</v>
          </cell>
          <cell r="D1009" t="str">
            <v>un</v>
          </cell>
          <cell r="E1009">
            <v>5.12</v>
          </cell>
        </row>
        <row r="1010">
          <cell r="A1010" t="str">
            <v>IT009208</v>
          </cell>
          <cell r="B1010" t="str">
            <v>IT05350500/</v>
          </cell>
          <cell r="C1010" t="str">
            <v>Luva em PVC rigido soldavel, linha Irriga LF 12, Tigre, ou similar.  Fornecimento.</v>
          </cell>
          <cell r="D1010" t="str">
            <v>un</v>
          </cell>
          <cell r="E1010">
            <v>1.25</v>
          </cell>
        </row>
        <row r="1011">
          <cell r="A1011" t="str">
            <v>IT009209</v>
          </cell>
          <cell r="B1011" t="str">
            <v>IT05350550/</v>
          </cell>
          <cell r="C1011" t="str">
            <v>Niple de aco galvanizado, duplo, 3/4", classe 10, Tupy ou similar.  Fornecimento.</v>
          </cell>
          <cell r="D1011" t="str">
            <v>un</v>
          </cell>
          <cell r="E1011">
            <v>1.48</v>
          </cell>
        </row>
        <row r="1012">
          <cell r="A1012" t="str">
            <v>IT009207</v>
          </cell>
          <cell r="B1012" t="str">
            <v>IT05350600/</v>
          </cell>
          <cell r="C1012" t="str">
            <v>Te de PVC rigido soldavel, linha Irriga LF 16, Tigre, ou similar.  Fornecimento.</v>
          </cell>
          <cell r="D1012" t="str">
            <v>un</v>
          </cell>
          <cell r="E1012">
            <v>4.5999999999999996</v>
          </cell>
        </row>
        <row r="1013">
          <cell r="A1013" t="str">
            <v>IT009898</v>
          </cell>
          <cell r="B1013" t="str">
            <v>IT05350650/</v>
          </cell>
          <cell r="C1013" t="str">
            <v>Te de reducao de PVC rigido, soldavel, Tigre ou similar, diametro nominal de (50x32)mm.  Fornecimento.</v>
          </cell>
          <cell r="D1013" t="str">
            <v>un</v>
          </cell>
          <cell r="E1013">
            <v>3.96</v>
          </cell>
        </row>
        <row r="1014">
          <cell r="A1014" t="str">
            <v>IT002505</v>
          </cell>
          <cell r="B1014" t="str">
            <v>IT05500050A</v>
          </cell>
          <cell r="C1014" t="str">
            <v>Isolamento em tubulacao de 1", compreendendo calha de isolamento de hidrossilicato de calcio, com espessura de 1", fixada com arame galvanizado, chapa de aluminio corrugado com papel Kraft com 0,15mm, fixada com cinta de aluminio com 1/2"x0,5mm e selo par</v>
          </cell>
          <cell r="D1014" t="str">
            <v>m</v>
          </cell>
          <cell r="E1014">
            <v>33.020000000000003</v>
          </cell>
        </row>
        <row r="1015">
          <cell r="A1015" t="str">
            <v>IT002510</v>
          </cell>
          <cell r="B1015" t="str">
            <v>IT05500100A</v>
          </cell>
          <cell r="C1015" t="str">
            <v>Isolamento em tubulacao de 1 1/4", compreendendo calha de isolamento de hidrossilicato de calcio, com espessura de 1", fixada com arame galvanizado, chapa de aluminio corrugado com papel Kraft com 0,15mm, fixada com cinta de aluminio com 1/2"x0,5mm e selo</v>
          </cell>
          <cell r="D1015" t="str">
            <v>m</v>
          </cell>
          <cell r="E1015">
            <v>37.409999999999997</v>
          </cell>
        </row>
        <row r="1016">
          <cell r="A1016" t="str">
            <v>IT002509</v>
          </cell>
          <cell r="B1016" t="str">
            <v>IT05500150A</v>
          </cell>
          <cell r="C1016" t="str">
            <v>Isolamento em tubulacao de 1 1/2", compreendendo calha de isolamento de hidrossilicato de calcio, com espessura de 1", fixada com arame galvanizado, chapa de aluminio corrugado com papel Kraft com 0,15mm, fixada com cinta de aluminio com 1/2"x0,5mm e selo</v>
          </cell>
          <cell r="D1016" t="str">
            <v>m</v>
          </cell>
          <cell r="E1016">
            <v>38.630000000000003</v>
          </cell>
        </row>
        <row r="1017">
          <cell r="A1017" t="str">
            <v>IT003964</v>
          </cell>
          <cell r="B1017" t="str">
            <v>IT05550050A</v>
          </cell>
          <cell r="C1017" t="str">
            <v>Tubo em ferro galvanizado, com costura, com diametro de 1/2", inclusive conexoes e emendas, exclusive abertura e fechamento de rasgo.  Fornecimento e assentamento.</v>
          </cell>
          <cell r="D1017" t="str">
            <v>m</v>
          </cell>
          <cell r="E1017">
            <v>8.01</v>
          </cell>
        </row>
        <row r="1018">
          <cell r="A1018" t="str">
            <v>IT003965</v>
          </cell>
          <cell r="B1018" t="str">
            <v>IT05550053A</v>
          </cell>
          <cell r="C1018" t="str">
            <v>Tubo em ferro galvanizado, com costura, com diametro de 3/4", inclusive conexoes e emendas, exclusive abertura e fechamento manual de rasgo.  Fornecimento e assentamento.</v>
          </cell>
          <cell r="D1018" t="str">
            <v>m</v>
          </cell>
          <cell r="E1018">
            <v>10</v>
          </cell>
        </row>
        <row r="1019">
          <cell r="A1019" t="str">
            <v>IT003966</v>
          </cell>
          <cell r="B1019" t="str">
            <v>IT05550056A</v>
          </cell>
          <cell r="C1019" t="str">
            <v>Tubo em ferro galvanizado, com costura, com diametro de 1", inclusive conexoes e emendas, exclusive abertura e fechamento  de rasgo.  Fornecimento e assentamento.</v>
          </cell>
          <cell r="D1019" t="str">
            <v>m</v>
          </cell>
          <cell r="E1019">
            <v>13.84</v>
          </cell>
        </row>
        <row r="1020">
          <cell r="A1020" t="str">
            <v>IT003967</v>
          </cell>
          <cell r="B1020" t="str">
            <v>IT05550059A</v>
          </cell>
          <cell r="C1020" t="str">
            <v>Tubo em ferro galvanizado, com costura, com diametro de 1 1/4", inclusive conexoes e emendas, exclusive abertura e fechamento  de rasgo.  Fornecimento e assentamento.</v>
          </cell>
          <cell r="D1020" t="str">
            <v>m</v>
          </cell>
          <cell r="E1020">
            <v>16.989999999999998</v>
          </cell>
        </row>
        <row r="1021">
          <cell r="A1021" t="str">
            <v>IT003968</v>
          </cell>
          <cell r="B1021" t="str">
            <v>IT05550062A</v>
          </cell>
          <cell r="C1021" t="str">
            <v>Tubo em ferro galvanizado, com costura, com diametro de 1 1/2", inclusive conexoes e emendas, exclusive abertura e fechamento de rasgo.  Fornecimento e assentamento.</v>
          </cell>
          <cell r="D1021" t="str">
            <v>m</v>
          </cell>
          <cell r="E1021">
            <v>20.190000000000001</v>
          </cell>
        </row>
        <row r="1022">
          <cell r="A1022" t="str">
            <v>IT003969</v>
          </cell>
          <cell r="B1022" t="str">
            <v>IT05550065A</v>
          </cell>
          <cell r="C1022" t="str">
            <v>Tubo em ferro galvanizado, com costura, com diametro de 2", inclusive conexoes e emendas, exclusive abertura e fechamento de rasgo.  Fornecimento e assentamento.</v>
          </cell>
          <cell r="D1022" t="str">
            <v>m</v>
          </cell>
          <cell r="E1022">
            <v>27.9</v>
          </cell>
        </row>
        <row r="1023">
          <cell r="A1023" t="str">
            <v>IT003970</v>
          </cell>
          <cell r="B1023" t="str">
            <v>IT05550068A</v>
          </cell>
          <cell r="C1023" t="str">
            <v>Tubo em ferro galvanizado, com costura, com diametro de 2 1/ 2", inclusive conexoes e emendas, exclusive abertura e fechamento  de rasgo.  Fornecimento e assentamento.</v>
          </cell>
          <cell r="D1023" t="str">
            <v>m</v>
          </cell>
          <cell r="E1023">
            <v>37.58</v>
          </cell>
        </row>
        <row r="1024">
          <cell r="A1024" t="str">
            <v>IT003971</v>
          </cell>
          <cell r="B1024" t="str">
            <v>IT05550071A</v>
          </cell>
          <cell r="C1024" t="str">
            <v>Tubo em ferro galvanizado, com costura, com diametro de 3",  inclusive conexoes e emendas, exclusive abertura e fechamento  de rasgo.  Fornecimento e assentamento.</v>
          </cell>
          <cell r="D1024" t="str">
            <v>m</v>
          </cell>
          <cell r="E1024">
            <v>44.58</v>
          </cell>
        </row>
        <row r="1025">
          <cell r="A1025" t="str">
            <v>IT003972</v>
          </cell>
          <cell r="B1025" t="str">
            <v>IT05550074A</v>
          </cell>
          <cell r="C1025" t="str">
            <v>Tubo em ferro galvanizado, com costura, com diametro de 4", inclusive conexoes e emendas, exclusive abertura e fechamento  de rasgo.  Fornecimento e assentamento.</v>
          </cell>
          <cell r="D1025" t="str">
            <v>m</v>
          </cell>
          <cell r="E1025">
            <v>67.180000000000007</v>
          </cell>
        </row>
        <row r="1026">
          <cell r="A1026" t="str">
            <v>IT017087</v>
          </cell>
          <cell r="B1026" t="str">
            <v>IT05550115/</v>
          </cell>
          <cell r="C1026" t="str">
            <v>Tubo de aco galvanizado, com costura, com diametro de 2", DIN-2440.  Fornecimento.</v>
          </cell>
          <cell r="D1026" t="str">
            <v>m</v>
          </cell>
          <cell r="E1026">
            <v>21.19</v>
          </cell>
        </row>
        <row r="1027">
          <cell r="A1027" t="str">
            <v>IT017086</v>
          </cell>
          <cell r="B1027" t="str">
            <v>IT05550118/</v>
          </cell>
          <cell r="C1027" t="str">
            <v>Tubo de aco galvanizado, com costura, com diametro de 2 1/ 2", DIN-2440. Fornecimento.</v>
          </cell>
          <cell r="D1027" t="str">
            <v>m</v>
          </cell>
          <cell r="E1027">
            <v>27.22</v>
          </cell>
        </row>
        <row r="1028">
          <cell r="A1028" t="str">
            <v>IT005310</v>
          </cell>
          <cell r="B1028" t="str">
            <v>IT05600050A</v>
          </cell>
          <cell r="C1028" t="str">
            <v>Tubo em ferro galvanizado, sem costura, com diametro de 1/2", inclusive conexoes e emendas, exclusive abertura e fechamento manual de rasgo.   Fornecimento e colocacao.</v>
          </cell>
          <cell r="D1028" t="str">
            <v>m</v>
          </cell>
          <cell r="E1028">
            <v>5.73</v>
          </cell>
        </row>
        <row r="1029">
          <cell r="A1029" t="str">
            <v>IT005302</v>
          </cell>
          <cell r="B1029" t="str">
            <v>IT05600053A</v>
          </cell>
          <cell r="C1029" t="str">
            <v>Tubo em ferro galvanizado, sem costura, com diametro de 3/4", inclusive conexoes e emendas, exclusive abertura e fechamento manual de rasgo.   Fornecimento e colocacao.</v>
          </cell>
          <cell r="D1029" t="str">
            <v>m</v>
          </cell>
          <cell r="E1029">
            <v>11.59</v>
          </cell>
        </row>
        <row r="1030">
          <cell r="A1030" t="str">
            <v>IT005303</v>
          </cell>
          <cell r="B1030" t="str">
            <v>IT05600056A</v>
          </cell>
          <cell r="C1030" t="str">
            <v>Tubo em ferro galvanizado, sem costura, com diametro de 1", inclusive conexoes e emendas, exclusive abertura e fechamento manual de rasgo.   Fornecimento e colocacao.</v>
          </cell>
          <cell r="D1030" t="str">
            <v>m</v>
          </cell>
          <cell r="E1030">
            <v>13.77</v>
          </cell>
        </row>
        <row r="1031">
          <cell r="A1031" t="str">
            <v>IT005311</v>
          </cell>
          <cell r="B1031" t="str">
            <v>IT05600059A</v>
          </cell>
          <cell r="C1031" t="str">
            <v>Tubo em ferro galvanizado, sem costura, com diametro de 1 1/4", inclusive conexoes e emendas, exclusive abertura e fechamento manual de rasgo.   Fornecimento e colocacao.</v>
          </cell>
          <cell r="D1031" t="str">
            <v>m</v>
          </cell>
          <cell r="E1031">
            <v>13.53</v>
          </cell>
        </row>
        <row r="1032">
          <cell r="A1032" t="str">
            <v>IT005304</v>
          </cell>
          <cell r="B1032" t="str">
            <v>IT05600062A</v>
          </cell>
          <cell r="C1032" t="str">
            <v>Tubo em ferro galvanizado, sem costura, com diametro de 1 1/ 2", inclusive conexoes e emendas, exclusive abertura e fechamento manual de rasgo.   Fornecimento e colocacao.</v>
          </cell>
          <cell r="D1032" t="str">
            <v>m</v>
          </cell>
          <cell r="E1032">
            <v>19.7</v>
          </cell>
        </row>
        <row r="1033">
          <cell r="A1033" t="str">
            <v>IT009286</v>
          </cell>
          <cell r="B1033" t="str">
            <v>IT15050153/</v>
          </cell>
          <cell r="C1033" t="str">
            <v>Tubo de PVC rigido, soldavel, com diametro de 25mm.  Fornecimento.</v>
          </cell>
          <cell r="D1033" t="str">
            <v>m</v>
          </cell>
          <cell r="E1033">
            <v>1.2</v>
          </cell>
        </row>
        <row r="1034">
          <cell r="A1034" t="str">
            <v>IT005105</v>
          </cell>
          <cell r="B1034" t="str">
            <v>IT15050156/</v>
          </cell>
          <cell r="C1034" t="str">
            <v>Tubo de PVC rigido, soldavel, com diametro de 25cm.  Fornecimento.</v>
          </cell>
          <cell r="D1034" t="str">
            <v>m</v>
          </cell>
          <cell r="E1034">
            <v>29.18</v>
          </cell>
        </row>
        <row r="1035">
          <cell r="A1035" t="str">
            <v>IT009284</v>
          </cell>
          <cell r="B1035" t="str">
            <v>IT15050159/</v>
          </cell>
          <cell r="C1035" t="str">
            <v>Tubo de PVC rigido, soldavel, com diametro de 40mm.  Fornecimento.</v>
          </cell>
          <cell r="D1035" t="str">
            <v>m</v>
          </cell>
          <cell r="E1035">
            <v>3.35</v>
          </cell>
        </row>
        <row r="1036">
          <cell r="A1036" t="str">
            <v>IT009283</v>
          </cell>
          <cell r="B1036" t="str">
            <v>IT15050162/</v>
          </cell>
          <cell r="C1036" t="str">
            <v>Tubo de PVC rigido, soldavel, com diametro de 50mm.  Fornecimento.</v>
          </cell>
          <cell r="D1036" t="str">
            <v>m</v>
          </cell>
          <cell r="E1036">
            <v>4.49</v>
          </cell>
        </row>
        <row r="1037">
          <cell r="A1037" t="str">
            <v>IT017880</v>
          </cell>
          <cell r="B1037" t="str">
            <v>IT15050165A</v>
          </cell>
          <cell r="C1037" t="str">
            <v>Tubo de PVC rigido, soldavel, com diametro de 50mm, inclusive conexoes e emendas, exclusive abertura e fechamento de rasgo.  Fornecimento e assentamento.</v>
          </cell>
          <cell r="D1037" t="str">
            <v>m</v>
          </cell>
          <cell r="E1037">
            <v>7.15</v>
          </cell>
        </row>
        <row r="1038">
          <cell r="A1038" t="str">
            <v>IT004504</v>
          </cell>
          <cell r="B1038" t="str">
            <v>IT15100050/</v>
          </cell>
          <cell r="C1038" t="str">
            <v>Anel de borracha para PVC, com diametro de 75mm.  Fornecimento e assentamento.</v>
          </cell>
          <cell r="D1038" t="str">
            <v>un</v>
          </cell>
          <cell r="E1038">
            <v>1.4</v>
          </cell>
        </row>
        <row r="1039">
          <cell r="A1039" t="str">
            <v>IT006325</v>
          </cell>
          <cell r="B1039" t="str">
            <v>IT15100100/</v>
          </cell>
          <cell r="C1039" t="str">
            <v>Curva de 90o de PVC rigido, roscavel, de 2".  Fornecimento e assentamento.</v>
          </cell>
          <cell r="D1039" t="str">
            <v>un</v>
          </cell>
          <cell r="E1039">
            <v>13.77</v>
          </cell>
        </row>
        <row r="1040">
          <cell r="A1040" t="str">
            <v>IT006427</v>
          </cell>
          <cell r="B1040" t="str">
            <v>IT15100150/</v>
          </cell>
          <cell r="C1040" t="str">
            <v>Curva curta de PVC rigido, 87o 30', serie R, diametro de 75mm.  Fornecimento e assentamento.</v>
          </cell>
          <cell r="D1040" t="str">
            <v>un</v>
          </cell>
          <cell r="E1040">
            <v>13.54</v>
          </cell>
        </row>
        <row r="1041">
          <cell r="A1041" t="str">
            <v>IT006400</v>
          </cell>
          <cell r="B1041" t="str">
            <v>IT15100203/</v>
          </cell>
          <cell r="C1041" t="str">
            <v>Joelho de PVC rigido, serie R, 45o, ponta e bolsa, diametro de 75mm.  Fornecimento e assentamento.</v>
          </cell>
          <cell r="D1041" t="str">
            <v>un</v>
          </cell>
          <cell r="E1041">
            <v>8.8000000000000007</v>
          </cell>
        </row>
        <row r="1042">
          <cell r="A1042" t="str">
            <v>IT006402</v>
          </cell>
          <cell r="B1042" t="str">
            <v>IT15100206/</v>
          </cell>
          <cell r="C1042" t="str">
            <v>Joelho de PVC rigido, serie R, 45o, ponta e bolsa, diametro de 100mm.  Fornecimento e assentamento.</v>
          </cell>
          <cell r="D1042" t="str">
            <v>un</v>
          </cell>
          <cell r="E1042">
            <v>11.83</v>
          </cell>
        </row>
        <row r="1043">
          <cell r="A1043" t="str">
            <v>IT006437</v>
          </cell>
          <cell r="B1043" t="str">
            <v>IT15100209/</v>
          </cell>
          <cell r="C1043" t="str">
            <v>Joelho de PVC rigido, 45o, serie R, ponta e bolsa, diametro de 150mm.  Fornecimento e assentamento.</v>
          </cell>
          <cell r="D1043" t="str">
            <v>un</v>
          </cell>
          <cell r="E1043">
            <v>26.06</v>
          </cell>
        </row>
        <row r="1044">
          <cell r="A1044" t="str">
            <v>IT006404</v>
          </cell>
          <cell r="B1044" t="str">
            <v>IT15100250/</v>
          </cell>
          <cell r="C1044" t="str">
            <v>Joelho de PVC rigido, serie R, 90o, ponta e bolsa, diametro de 50mm.  Fornecimento e assentamento.</v>
          </cell>
          <cell r="D1044" t="str">
            <v>un</v>
          </cell>
          <cell r="E1044">
            <v>6.24</v>
          </cell>
        </row>
        <row r="1045">
          <cell r="A1045" t="str">
            <v>IT004499</v>
          </cell>
          <cell r="B1045" t="str">
            <v>IT15100253/</v>
          </cell>
          <cell r="C1045" t="str">
            <v>Joelho de PVC rigido para esgoto, serie R, 90o, diametro de 75mm.  Fornecimento e assentamento.</v>
          </cell>
          <cell r="D1045" t="str">
            <v>un</v>
          </cell>
          <cell r="E1045">
            <v>10.15</v>
          </cell>
        </row>
        <row r="1046">
          <cell r="A1046" t="str">
            <v>IT006417</v>
          </cell>
          <cell r="B1046" t="str">
            <v>IT15100256/</v>
          </cell>
          <cell r="C1046" t="str">
            <v>Joelho de PVC rigido, 90o, serie R, ponta e bolsa, diametro de 100mm.  Fornecimento e assentamento.</v>
          </cell>
          <cell r="D1046" t="str">
            <v>un</v>
          </cell>
          <cell r="E1046">
            <v>14.39</v>
          </cell>
        </row>
        <row r="1047">
          <cell r="A1047" t="str">
            <v>IT006429</v>
          </cell>
          <cell r="B1047" t="str">
            <v>IT15100303/</v>
          </cell>
          <cell r="C1047" t="str">
            <v>Juncao simples de PVC rigido, serie R, diametro de 75mm.  Fornecimento e assentamento.</v>
          </cell>
          <cell r="D1047" t="str">
            <v>un</v>
          </cell>
          <cell r="E1047">
            <v>15.27</v>
          </cell>
        </row>
        <row r="1048">
          <cell r="A1048" t="str">
            <v>IT006398</v>
          </cell>
          <cell r="B1048" t="str">
            <v>IT15100306/</v>
          </cell>
          <cell r="C1048" t="str">
            <v>Juncao simples de PVC rigido, serie R, diametro de 100mm.  Fornecimento e assentamento.</v>
          </cell>
          <cell r="D1048" t="str">
            <v>un</v>
          </cell>
          <cell r="E1048">
            <v>22.9</v>
          </cell>
        </row>
        <row r="1049">
          <cell r="A1049" t="str">
            <v>IT006418</v>
          </cell>
          <cell r="B1049" t="str">
            <v>IT15100309/</v>
          </cell>
          <cell r="C1049" t="str">
            <v>Juncao simples de PVC rigido, serie R, diametro de 150mm.  Fornecimento e assentamento.</v>
          </cell>
          <cell r="D1049" t="str">
            <v>un</v>
          </cell>
          <cell r="E1049">
            <v>52.89</v>
          </cell>
        </row>
        <row r="1050">
          <cell r="A1050" t="str">
            <v>IT006443</v>
          </cell>
          <cell r="B1050" t="str">
            <v>IT15100318/</v>
          </cell>
          <cell r="C1050" t="str">
            <v>Juncao simples de PVC rigido, serie R, diametro de (150x100)mm.  Fornecimento e assentamento.</v>
          </cell>
          <cell r="D1050" t="str">
            <v>un</v>
          </cell>
          <cell r="E1050">
            <v>35.61</v>
          </cell>
        </row>
        <row r="1051">
          <cell r="A1051" t="str">
            <v>IT006431</v>
          </cell>
          <cell r="B1051" t="str">
            <v>IT15100350/</v>
          </cell>
          <cell r="C1051" t="str">
            <v>Juncao de 45o de PVC rigido, diametro de 40mm.  Fornecimento e assentamento.</v>
          </cell>
          <cell r="D1051" t="str">
            <v>un</v>
          </cell>
          <cell r="E1051">
            <v>4.63</v>
          </cell>
        </row>
        <row r="1052">
          <cell r="A1052" t="str">
            <v>IT004507</v>
          </cell>
          <cell r="B1052" t="str">
            <v>IT15100400/</v>
          </cell>
          <cell r="C1052" t="str">
            <v>Luva dupla de PVC rigido para esgoto, de 50mm.  Fornecimento e assentamento.</v>
          </cell>
          <cell r="D1052" t="str">
            <v>un</v>
          </cell>
          <cell r="E1052">
            <v>4.6399999999999997</v>
          </cell>
        </row>
        <row r="1053">
          <cell r="A1053" t="str">
            <v>IT004514</v>
          </cell>
          <cell r="B1053" t="str">
            <v>IT15100403/</v>
          </cell>
          <cell r="C1053" t="str">
            <v>Luva dupla de PVC rigido para esgoto, de 75mm.  Fornecimento e assentamento.</v>
          </cell>
          <cell r="D1053" t="str">
            <v>un</v>
          </cell>
          <cell r="E1053">
            <v>5.37</v>
          </cell>
        </row>
        <row r="1054">
          <cell r="A1054" t="str">
            <v>IT004508</v>
          </cell>
          <cell r="B1054" t="str">
            <v>IT15100450/</v>
          </cell>
          <cell r="C1054" t="str">
            <v>Luva dupla de PVC rigido para esgoto e aguas pluviais, com parede reforcada, serie R, de 100mm.  Fornecimento e assentamento.</v>
          </cell>
          <cell r="D1054" t="str">
            <v>un</v>
          </cell>
          <cell r="E1054">
            <v>9.3800000000000008</v>
          </cell>
        </row>
        <row r="1055">
          <cell r="A1055" t="str">
            <v>IT006434</v>
          </cell>
          <cell r="B1055" t="str">
            <v>IT15100500/</v>
          </cell>
          <cell r="C1055" t="str">
            <v>Te de inspecao de PVC rigido, serie R, diametro de 75mm.  Fornecimento e assentamento.</v>
          </cell>
          <cell r="D1055" t="str">
            <v>un</v>
          </cell>
          <cell r="E1055">
            <v>15.85</v>
          </cell>
        </row>
        <row r="1056">
          <cell r="A1056" t="str">
            <v>IT006420</v>
          </cell>
          <cell r="B1056" t="str">
            <v>IT15100556/</v>
          </cell>
          <cell r="C1056" t="str">
            <v>Te sanitario de PVC rigido, serie R, diametro de 75mm.  Fornecimento e assentamento.</v>
          </cell>
          <cell r="D1056" t="str">
            <v>un</v>
          </cell>
          <cell r="E1056">
            <v>16.32</v>
          </cell>
        </row>
        <row r="1057">
          <cell r="A1057" t="str">
            <v>IT006421</v>
          </cell>
          <cell r="B1057" t="str">
            <v>IT15100559/</v>
          </cell>
          <cell r="C1057" t="str">
            <v>Te sanitario de PVC rigido, serie R, diametro de 100mm.  Fornecimento e assentamento.</v>
          </cell>
          <cell r="D1057" t="str">
            <v>un</v>
          </cell>
          <cell r="E1057">
            <v>23.97</v>
          </cell>
        </row>
        <row r="1058">
          <cell r="A1058" t="str">
            <v>IT006423</v>
          </cell>
          <cell r="B1058" t="str">
            <v>IT15100600/</v>
          </cell>
          <cell r="C1058" t="str">
            <v>Te sanitario, de PVC rigido, serie R, diametro de (50x75)mm.  Fornecimento e assentamento.</v>
          </cell>
          <cell r="D1058" t="str">
            <v>un</v>
          </cell>
          <cell r="E1058">
            <v>19.079999999999998</v>
          </cell>
        </row>
        <row r="1059">
          <cell r="A1059" t="str">
            <v>IT006419</v>
          </cell>
          <cell r="B1059" t="str">
            <v>IT15100603/</v>
          </cell>
          <cell r="C1059" t="str">
            <v>Te sanitario de PVC rigido, serie R, diametro de (100x75)mm.  Fornecimento e assentamento.</v>
          </cell>
          <cell r="D1059" t="str">
            <v>un</v>
          </cell>
          <cell r="E1059">
            <v>16.54</v>
          </cell>
        </row>
        <row r="1060">
          <cell r="A1060" t="str">
            <v>IT006445</v>
          </cell>
          <cell r="B1060" t="str">
            <v>IT15200100/</v>
          </cell>
          <cell r="C1060" t="str">
            <v>Bucha de reducao em ferro fundido, BRHL, diametro de (75x50)mm.  Fornecimento e colocacao.</v>
          </cell>
          <cell r="D1060" t="str">
            <v>un</v>
          </cell>
          <cell r="E1060">
            <v>14.47</v>
          </cell>
        </row>
        <row r="1061">
          <cell r="A1061" t="str">
            <v>IT006453</v>
          </cell>
          <cell r="B1061" t="str">
            <v>IT15200150/</v>
          </cell>
          <cell r="C1061" t="str">
            <v>Curva de ferro fundido, 90o, com flanges, diametro de 150mm.  Fornecimento e assentamento.</v>
          </cell>
          <cell r="D1061" t="str">
            <v>un</v>
          </cell>
          <cell r="E1061">
            <v>272.83</v>
          </cell>
        </row>
        <row r="1062">
          <cell r="A1062" t="str">
            <v>IT006455</v>
          </cell>
          <cell r="B1062" t="str">
            <v>IT15200200/</v>
          </cell>
          <cell r="C1062" t="str">
            <v>Extremidade de ferro fundido, com flange e junta elastica, diametro de 200mm.  Fornecimento e assentamento.</v>
          </cell>
          <cell r="D1062" t="str">
            <v>un</v>
          </cell>
          <cell r="E1062">
            <v>282.81</v>
          </cell>
        </row>
        <row r="1063">
          <cell r="A1063" t="str">
            <v>IT006447</v>
          </cell>
          <cell r="B1063" t="str">
            <v>IT15200250/</v>
          </cell>
          <cell r="C1063" t="str">
            <v>Joelho de ferro fundido, 87o 30', J87HL, diametro de 100mm.  Fornecimento e assentamento.</v>
          </cell>
          <cell r="D1063" t="str">
            <v>un</v>
          </cell>
          <cell r="E1063">
            <v>46.29</v>
          </cell>
        </row>
        <row r="1064">
          <cell r="A1064" t="str">
            <v>IT006440</v>
          </cell>
          <cell r="B1064" t="str">
            <v>IT15200500/</v>
          </cell>
          <cell r="C1064" t="str">
            <v>Luva de ferro fundido, bolsa bolsa, LBBHL, diametro de 100mm.  Fornecimento e assentamento.</v>
          </cell>
          <cell r="D1064" t="str">
            <v>un</v>
          </cell>
          <cell r="E1064">
            <v>144.30000000000001</v>
          </cell>
        </row>
        <row r="1065">
          <cell r="A1065" t="str">
            <v>IT004634</v>
          </cell>
          <cell r="B1065" t="str">
            <v>IT15250050/</v>
          </cell>
          <cell r="C1065" t="str">
            <v>Tubo de queda de PVC rigido, de 75mm, inclusive te sanitario.  Fornecimento e colocacao.</v>
          </cell>
          <cell r="D1065" t="str">
            <v>m</v>
          </cell>
          <cell r="E1065">
            <v>21.5</v>
          </cell>
        </row>
        <row r="1066">
          <cell r="A1066" t="str">
            <v>IT004633</v>
          </cell>
          <cell r="B1066" t="str">
            <v>IT15250053/</v>
          </cell>
          <cell r="C1066" t="str">
            <v>Tubo de queda de PVC rigido, de 100mm, inclusive te sanitario.  Fornecimento e colocacao.</v>
          </cell>
          <cell r="D1066" t="str">
            <v>m</v>
          </cell>
          <cell r="E1066">
            <v>33.49</v>
          </cell>
        </row>
        <row r="1067">
          <cell r="A1067" t="str">
            <v>IT004632</v>
          </cell>
          <cell r="B1067" t="str">
            <v>IT15250056/</v>
          </cell>
          <cell r="C1067" t="str">
            <v>Tubo de queda de PVC rigido, de 150mm, inclusive te sanitario.  Fornecimento e colocacao.</v>
          </cell>
          <cell r="D1067" t="str">
            <v>m</v>
          </cell>
          <cell r="E1067">
            <v>51.48</v>
          </cell>
        </row>
        <row r="1068">
          <cell r="A1068" t="str">
            <v>IT000953</v>
          </cell>
          <cell r="B1068" t="str">
            <v>IT15250100A</v>
          </cell>
          <cell r="C1068" t="str">
            <v>Tubo de PVC rigido, de 75mm, para ventilacao, inclusive conexoes.  Fornecimento e assentamento.</v>
          </cell>
          <cell r="D1068" t="str">
            <v>m</v>
          </cell>
          <cell r="E1068">
            <v>9.17</v>
          </cell>
        </row>
        <row r="1069">
          <cell r="A1069" t="str">
            <v>IT004635</v>
          </cell>
          <cell r="B1069" t="str">
            <v>IT15250103/</v>
          </cell>
          <cell r="C1069" t="str">
            <v>Tubo para ventilacao de PVC rigido, de 100mm, inclusive conexoes.  Fornecimento e colocacao.</v>
          </cell>
          <cell r="D1069" t="str">
            <v>m</v>
          </cell>
          <cell r="E1069">
            <v>25.25</v>
          </cell>
        </row>
        <row r="1070">
          <cell r="A1070" t="str">
            <v>IT000931</v>
          </cell>
          <cell r="B1070" t="str">
            <v>IT15250150/</v>
          </cell>
          <cell r="C1070" t="str">
            <v>Tubo de queda ferro fundido, diametro de 100mm, inclusive te sanitario.  Fornecimento e assentamento.</v>
          </cell>
          <cell r="D1070" t="str">
            <v>m</v>
          </cell>
          <cell r="E1070">
            <v>128.93</v>
          </cell>
        </row>
        <row r="1071">
          <cell r="A1071" t="str">
            <v>IT000918</v>
          </cell>
          <cell r="B1071" t="str">
            <v>IT15300050/</v>
          </cell>
          <cell r="C1071" t="str">
            <v>Caixa de alvenaria de tijolo macico (7x10x20)cm, em paredes de meia vez, com dimensoes de (0,20x0,20x0,30)m, assentada com argamassa de cimento e areia no traco 1:4, revestida internamente com a mesma argamassa, inclusive tampa de concreto simples.</v>
          </cell>
          <cell r="D1071" t="str">
            <v>un</v>
          </cell>
          <cell r="E1071">
            <v>46.37</v>
          </cell>
        </row>
        <row r="1072">
          <cell r="A1072" t="str">
            <v>IT005248</v>
          </cell>
          <cell r="B1072" t="str">
            <v>IT15300100/</v>
          </cell>
          <cell r="C1072" t="str">
            <v>Caixa de inspecao, de concreto pre-moldado, do tipo aprovado pela CEDAE, constando de circulo de fundo, 2 aneis superpostos, de 50mm de espessura e 600mm de diametro interno, sendo 1 anel inferior (entrada e saida), de 300mm e 1 de 75mm de altura, perfaze</v>
          </cell>
          <cell r="D1072" t="str">
            <v>un</v>
          </cell>
          <cell r="E1072">
            <v>35.08</v>
          </cell>
        </row>
        <row r="1073">
          <cell r="A1073" t="str">
            <v>IT000921</v>
          </cell>
          <cell r="B1073" t="str">
            <v>IT15300103/</v>
          </cell>
          <cell r="C1073" t="str">
            <v>Caixa de inspecao, de concreto pre-moldado, do tipo aprovado pela CEDAE, constando de circulo de fundo, 3 aneis superpostos, de 50mm de espessura e 600mm de diametro interno, sendo 1 anel inferior (entrada e saida) de 300mm, 1 de 150mm e 1 de 75mm de altu</v>
          </cell>
          <cell r="D1073" t="str">
            <v>un</v>
          </cell>
          <cell r="E1073">
            <v>46.72</v>
          </cell>
        </row>
        <row r="1074">
          <cell r="A1074" t="str">
            <v>IT008569</v>
          </cell>
          <cell r="B1074" t="str">
            <v>IT15300106/</v>
          </cell>
          <cell r="C1074" t="str">
            <v xml:space="preserve">Caixa de inspecao, de concreto pre-moldado, do tipo aprovado pela CEDAE, constando de circulo de fundo, 4 aneis superpostos, de 50mm de espessura e 600mm de diametro interno, sendo 1 anel inferior (entrada e saida) de 300mm, mais 1 de 300mm, 1 de 150mm e </v>
          </cell>
          <cell r="D1074" t="str">
            <v>un</v>
          </cell>
          <cell r="E1074">
            <v>63.04</v>
          </cell>
        </row>
        <row r="1075">
          <cell r="A1075" t="str">
            <v>IT000920</v>
          </cell>
          <cell r="B1075" t="str">
            <v>IT15350050/</v>
          </cell>
          <cell r="C1075" t="str">
            <v>Caixa de gordura simples (CGS) de concreto, conforme especificacao da CEDAE, inclusive tampa de concreto, escavacao e reaterro, exclusive retirada do material excedente.  Fornecimento e colocacao.</v>
          </cell>
          <cell r="D1075" t="str">
            <v>un</v>
          </cell>
          <cell r="E1075">
            <v>43.53</v>
          </cell>
        </row>
        <row r="1076">
          <cell r="A1076" t="str">
            <v>IT005281</v>
          </cell>
          <cell r="B1076" t="str">
            <v>IT15350100/</v>
          </cell>
          <cell r="C1076" t="str">
            <v>Caixa de gordura dupla (CGD) de concreto, conforme especificacao da CEDAE, inclusive tampa de concreto, escavacao e reaterro, exclusive retirada do material excedente.  Fornecimento e colocacao.</v>
          </cell>
          <cell r="D1076" t="str">
            <v>un</v>
          </cell>
          <cell r="E1076">
            <v>67.930000000000007</v>
          </cell>
        </row>
        <row r="1077">
          <cell r="A1077" t="str">
            <v>IT017799</v>
          </cell>
          <cell r="B1077" t="str">
            <v>IT15350150/</v>
          </cell>
          <cell r="C1077" t="str">
            <v>Caixa de gordura especial em concreto, conforme especificacoes da CEDAE, de (0,80x1,50x1,00)m, inclusive tampa de concreto, escavacao e reaterro, exclusive retirada do material excedente.  Fornecimento e colocacao.</v>
          </cell>
          <cell r="D1077" t="str">
            <v>un</v>
          </cell>
          <cell r="E1077">
            <v>813.11</v>
          </cell>
        </row>
        <row r="1078">
          <cell r="A1078" t="str">
            <v>IT009042</v>
          </cell>
          <cell r="B1078" t="str">
            <v>IT15350153/</v>
          </cell>
          <cell r="C1078" t="str">
            <v>Caixa de gordura especial de alvenaria de tijolo macico, em paredes de 1 vez (0,20)m, para 350 pessoas, medindo (1x1,20x1)m, inclusive escavacao, reaterro e tampao de ferro fundido, exclusive retirada de material excedente.  Fornecimento e assentamento.</v>
          </cell>
          <cell r="D1078" t="str">
            <v>un</v>
          </cell>
          <cell r="E1078">
            <v>870.51</v>
          </cell>
        </row>
        <row r="1079">
          <cell r="A1079" t="str">
            <v>IT006438</v>
          </cell>
          <cell r="B1079" t="str">
            <v>IT15400050A</v>
          </cell>
          <cell r="C1079" t="str">
            <v>Caixa sifonada com saida de 75mm.  Fornecimento e assentamento.</v>
          </cell>
          <cell r="D1079" t="str">
            <v>un</v>
          </cell>
          <cell r="E1079">
            <v>23.82</v>
          </cell>
        </row>
        <row r="1080">
          <cell r="A1080" t="str">
            <v>IT007973</v>
          </cell>
          <cell r="B1080" t="str">
            <v>IT15400100A</v>
          </cell>
          <cell r="C1080" t="str">
            <v>Caixa sifonada de anel de concreto com diametro de 42cm e profundidade de 60cm, inclusive escavacao, reaterro, exclusive retirada do material excedente.  Fornecimento e assentamento.</v>
          </cell>
          <cell r="D1080" t="str">
            <v>un</v>
          </cell>
          <cell r="E1080">
            <v>44.35</v>
          </cell>
        </row>
        <row r="1081">
          <cell r="A1081" t="str">
            <v>IT005279</v>
          </cell>
          <cell r="B1081" t="str">
            <v>IT15450050/</v>
          </cell>
          <cell r="C1081" t="str">
            <v>Fossa septica, de camara submersa, tipo Inhoff de concreto pre-moldado, com capacidade para 5 contribuintes, inclusive escavacao e reaterro, exclusive retirada do material excedente.  Fornecimento e colocacao.</v>
          </cell>
          <cell r="D1081" t="str">
            <v>un</v>
          </cell>
          <cell r="E1081">
            <v>825.74</v>
          </cell>
        </row>
        <row r="1082">
          <cell r="A1082" t="str">
            <v>IT005643</v>
          </cell>
          <cell r="B1082" t="str">
            <v>IT15450100/</v>
          </cell>
          <cell r="C1082" t="str">
            <v>Fossa septica, de camara submersa, tipo Inhoff de concreto pre-moldado, com capacidade para 10 contribuintes, inclusive escavacao e reaterro, exclusive retirada do material excedente.  Fornecimento e colocacao.</v>
          </cell>
          <cell r="D1082" t="str">
            <v>un</v>
          </cell>
          <cell r="E1082">
            <v>961.5</v>
          </cell>
        </row>
        <row r="1083">
          <cell r="A1083" t="str">
            <v>IT005280</v>
          </cell>
          <cell r="B1083" t="str">
            <v>IT15450150/</v>
          </cell>
          <cell r="C1083" t="str">
            <v>Fossa septica, de camara submersa, tipo Inhoff de concreto pre-moldado, com capacidade para 50 contribuintes, inclusive escavacao e reaterro, exclusive retirada do material excedente.  Fornecimento e colocacao.</v>
          </cell>
          <cell r="D1083" t="str">
            <v>un</v>
          </cell>
          <cell r="E1083">
            <v>2585.61</v>
          </cell>
        </row>
        <row r="1084">
          <cell r="A1084" t="str">
            <v>IT000919</v>
          </cell>
          <cell r="B1084" t="str">
            <v>IT15450200/</v>
          </cell>
          <cell r="C1084" t="str">
            <v>Fossa septica, de camara submersa, tipo Inhoff de concreto pre-moldado, com capacidade para 100 contribuintes, inclusive escavacao e reaterro, exclusive retirada do material excedente.  Fornecimento e colocacao.</v>
          </cell>
          <cell r="D1084" t="str">
            <v>un</v>
          </cell>
          <cell r="E1084">
            <v>4838.59</v>
          </cell>
        </row>
        <row r="1085">
          <cell r="A1085" t="str">
            <v>IT005085</v>
          </cell>
          <cell r="B1085" t="str">
            <v>IT15500200/</v>
          </cell>
          <cell r="C1085" t="str">
            <v>Filtro anaerobico para 200 contribuintes, em concreto armado, inclusive escavacao e reaterro.</v>
          </cell>
          <cell r="D1085" t="str">
            <v>un</v>
          </cell>
          <cell r="E1085">
            <v>6521.07</v>
          </cell>
        </row>
        <row r="1086">
          <cell r="A1086" t="str">
            <v>IT005642</v>
          </cell>
          <cell r="B1086" t="str">
            <v>IT15550050/</v>
          </cell>
          <cell r="C1086" t="str">
            <v>Sumidouro para 10 contribuintes ligado a fossa, exclusive fossas e manilhas.  Fornecimento e colocacao.</v>
          </cell>
          <cell r="D1086" t="str">
            <v>un</v>
          </cell>
          <cell r="E1086">
            <v>1018.31</v>
          </cell>
        </row>
        <row r="1087">
          <cell r="A1087" t="str">
            <v>IT006023</v>
          </cell>
          <cell r="B1087" t="str">
            <v>IT15600050/</v>
          </cell>
          <cell r="C1087" t="str">
            <v>Ligacao de agua e esgoto a rede publica de residencia.</v>
          </cell>
          <cell r="D1087" t="str">
            <v>un</v>
          </cell>
          <cell r="E1087">
            <v>549.62</v>
          </cell>
        </row>
        <row r="1088">
          <cell r="A1088" t="str">
            <v>IT017512</v>
          </cell>
          <cell r="B1088" t="str">
            <v>IT15600053/</v>
          </cell>
          <cell r="C1088" t="str">
            <v>Ligacao domiciliar em redes novas de esgoto sanitario, com diametro de 100mm, compreendendo juncao, tubo e caixa de inspecao de (0,30x0,37)m, exclusive escavacao e reaterro.  Preco para 3m.</v>
          </cell>
          <cell r="D1088" t="str">
            <v>un</v>
          </cell>
          <cell r="E1088">
            <v>143.01</v>
          </cell>
        </row>
        <row r="1089">
          <cell r="A1089" t="str">
            <v>IT005089</v>
          </cell>
          <cell r="B1089" t="str">
            <v>IT15600056/</v>
          </cell>
          <cell r="C1089" t="str">
            <v>Ligacao domiciliar de esgoto sanitario, compreendendo de manilha ceramica vidrada e juncao ceramica com diametro de 100mm, caixa de inspecao de  anel de concreto pre-moldado (0,30x0,37)m, com tampa e caixilho de ferro fundido.</v>
          </cell>
          <cell r="D1089" t="str">
            <v>un</v>
          </cell>
          <cell r="E1089">
            <v>96.97</v>
          </cell>
        </row>
        <row r="1090">
          <cell r="A1090" t="str">
            <v>IT005087</v>
          </cell>
          <cell r="B1090" t="str">
            <v>IT15600059/</v>
          </cell>
          <cell r="C1090" t="str">
            <v>Ligacao domiciliar de esgoto sanitario, compreendendo selim, tubo e caixa de inspecao de (0,30x0,37)m.  Exclusive escavacao e reaterro.</v>
          </cell>
          <cell r="D1090" t="str">
            <v>un</v>
          </cell>
          <cell r="E1090">
            <v>103.39</v>
          </cell>
        </row>
        <row r="1091">
          <cell r="A1091" t="str">
            <v>IT005088</v>
          </cell>
          <cell r="B1091" t="str">
            <v>IT15600062/</v>
          </cell>
          <cell r="C1091" t="str">
            <v>Ligacao domiciliar de esgoto sanitario, compreendendo selim, tubo e caixa de inspecao de (0,40x0,37)m.  Exclusive escavacao e reaterro.</v>
          </cell>
          <cell r="D1091" t="str">
            <v>un</v>
          </cell>
          <cell r="E1091">
            <v>144.36000000000001</v>
          </cell>
        </row>
        <row r="1092">
          <cell r="A1092" t="str">
            <v>IT005090</v>
          </cell>
          <cell r="B1092" t="str">
            <v>IT15600065/</v>
          </cell>
          <cell r="C1092" t="str">
            <v>Ligacao domiciliar de esgoto sanitario, compreendendo de manilha ceramica vidrada e juncao ceramica com diametro de 100mm, caixa de inspecao de anel de concreto pre-moldado (0,40x0,37)m, com tampa e caixilho de ferro fundido.</v>
          </cell>
          <cell r="D1092" t="str">
            <v>un</v>
          </cell>
          <cell r="E1092">
            <v>130.24</v>
          </cell>
        </row>
        <row r="1093">
          <cell r="A1093" t="str">
            <v>IT007839</v>
          </cell>
          <cell r="B1093" t="str">
            <v>IT15600100/</v>
          </cell>
          <cell r="C1093" t="str">
            <v>Ligacao de esgoto sanitario, em manilha de 100mm de diametro, incluindo escavacao, reaterro ate 1m; excluindo remocao e reposicao de pavimento.  Preco para 10m.</v>
          </cell>
          <cell r="D1093" t="str">
            <v>un</v>
          </cell>
          <cell r="E1093">
            <v>345.3</v>
          </cell>
        </row>
        <row r="1094">
          <cell r="A1094" t="str">
            <v>IT007411</v>
          </cell>
          <cell r="B1094" t="str">
            <v>IT25220150A</v>
          </cell>
          <cell r="C1094" t="str">
            <v>Instalacao de ponto de forca para 5CV, equivalente a 2 varas de eletroduto pesado Apollo de 3/4", 20m de fio 4mm2, caixas e conexoes.</v>
          </cell>
          <cell r="D1094" t="str">
            <v>un</v>
          </cell>
          <cell r="E1094">
            <v>150.69999999999999</v>
          </cell>
        </row>
        <row r="1095">
          <cell r="A1095" t="str">
            <v>IT007971</v>
          </cell>
          <cell r="B1095" t="str">
            <v>IT25220500A</v>
          </cell>
          <cell r="C1095" t="str">
            <v>Instalacao de ponto de forca para 10CV, equivalente a 2 varas de eletroduto pesado Apollo de 1", 20m de fio 6mm2, caixas e conexoes.</v>
          </cell>
          <cell r="D1095" t="str">
            <v>un</v>
          </cell>
          <cell r="E1095">
            <v>156.97999999999999</v>
          </cell>
        </row>
        <row r="1096">
          <cell r="A1096" t="str">
            <v>IT005679</v>
          </cell>
          <cell r="B1096" t="str">
            <v>IT25220550/</v>
          </cell>
          <cell r="C1096" t="str">
            <v>Instalacao de ponto de forca para 15CV, equivalente a 2 varas de eletroduto de PVC rigido de 1 1/2".</v>
          </cell>
          <cell r="D1096" t="str">
            <v>un</v>
          </cell>
          <cell r="E1096">
            <v>257.43</v>
          </cell>
        </row>
        <row r="1097">
          <cell r="A1097" t="str">
            <v>IT000964</v>
          </cell>
          <cell r="B1097" t="str">
            <v>IT25240050/</v>
          </cell>
          <cell r="C1097" t="str">
            <v>Instalacao de ponto de telefone, compreendendo: 5 varas de eletroduto de 3/4", conexoes e caixas.</v>
          </cell>
          <cell r="D1097" t="str">
            <v>un</v>
          </cell>
          <cell r="E1097">
            <v>110.82</v>
          </cell>
        </row>
        <row r="1098">
          <cell r="A1098" t="str">
            <v>IT000963</v>
          </cell>
          <cell r="B1098" t="str">
            <v>IT25260050/</v>
          </cell>
          <cell r="C1098" t="str">
            <v>Instalacao de ponto de tomada equivalente a 2 varas de eletroduto de PVC rigido de 1/2", 12m de fio 2,5mm2, caixas, conexoes e tomada de embutir com placa fosforescente, linha Silentoque, da Pial ou similar, inclusive abertura e fechamento de rasgo em alv</v>
          </cell>
          <cell r="D1098" t="str">
            <v>un</v>
          </cell>
          <cell r="E1098">
            <v>53.89</v>
          </cell>
        </row>
        <row r="1099">
          <cell r="A1099" t="str">
            <v>IT000962</v>
          </cell>
          <cell r="B1099" t="str">
            <v>IT25260100/</v>
          </cell>
          <cell r="C1099" t="str">
            <v>Instalacao de ponto de tomada equivalente a 2 varas de eletroduto de PVC rigido de 3/4", 12m de fio 2,5mm2, caixas, conexoes e tomada de embutir com placa fosforescente, linha Silentoque, da Pial ou similar, inclusive abertura e fechamento de rasgo em alv</v>
          </cell>
          <cell r="D1099" t="str">
            <v>un</v>
          </cell>
          <cell r="E1099">
            <v>60.72</v>
          </cell>
        </row>
        <row r="1100">
          <cell r="A1100" t="str">
            <v>IT005298</v>
          </cell>
          <cell r="B1100" t="str">
            <v>IT25260103/</v>
          </cell>
          <cell r="C1100" t="str">
            <v>Instalacao de um conjunto de 2 tomadas equivalentes a 3 varas de eletroduto de PVC de 3/4", 18m de fio 2,5mm2, caixas, conexoes e tomadas de embutir com placa fosforescente, linha Silentoque, da Pial ou similar, inclusive abertura e fechamento de rasgo em</v>
          </cell>
          <cell r="D1100" t="str">
            <v>un</v>
          </cell>
          <cell r="E1100">
            <v>76.959999999999994</v>
          </cell>
        </row>
        <row r="1101">
          <cell r="A1101" t="str">
            <v>IT004443</v>
          </cell>
          <cell r="B1101" t="str">
            <v>IT25260106/</v>
          </cell>
          <cell r="C1101" t="str">
            <v>Instalacao de ponto de tomada com eletroduto de PVC, rigido 3/4", inclusive abertura e fechamento de rasgo de alvenaria.</v>
          </cell>
          <cell r="D1101" t="str">
            <v>un</v>
          </cell>
          <cell r="E1101">
            <v>60.59</v>
          </cell>
        </row>
        <row r="1102">
          <cell r="A1102" t="str">
            <v>IT000961</v>
          </cell>
          <cell r="B1102" t="str">
            <v>IT25260109/</v>
          </cell>
          <cell r="C1102" t="str">
            <v>Instalacao de ponto de tomada equivalente a 2 varas de eletroduto pesado Apollo ou similar de 3/4", 12m de fio 2,5mm2, caixas, conexoes e tomada de embutir com placa fosforescente, linha Silentoque, da Pial ou similar, inclusive abertura e fechamento de r</v>
          </cell>
          <cell r="D1102" t="str">
            <v>un</v>
          </cell>
          <cell r="E1102">
            <v>104.13</v>
          </cell>
        </row>
        <row r="1103">
          <cell r="A1103" t="str">
            <v>IT005586</v>
          </cell>
          <cell r="B1103" t="str">
            <v>IT25260112/</v>
          </cell>
          <cell r="C1103" t="str">
            <v>Fornecimento e instalacao de tomada fosforescente Universal, linha Silentoque, da Pial ou similar, externa, com placa.</v>
          </cell>
          <cell r="D1103" t="str">
            <v>un</v>
          </cell>
          <cell r="E1103">
            <v>3.3</v>
          </cell>
        </row>
        <row r="1104">
          <cell r="A1104" t="str">
            <v>IT006408</v>
          </cell>
          <cell r="B1104" t="str">
            <v>IT25260115/</v>
          </cell>
          <cell r="C1104" t="str">
            <v>Instalacao de tomada de embutir, referencia 54322, 3P-20A, linha Silentoque, da Pial ou similar, com placa, inclusive fornecimento.</v>
          </cell>
          <cell r="D1104" t="str">
            <v>un</v>
          </cell>
          <cell r="E1104">
            <v>6.14</v>
          </cell>
        </row>
        <row r="1105">
          <cell r="A1105" t="str">
            <v>IT010434</v>
          </cell>
          <cell r="B1105" t="str">
            <v>IT25260118/</v>
          </cell>
          <cell r="C1105" t="str">
            <v xml:space="preserve">Instalacao para ponto de tomada de computador equivalente a 2 varas de eletroduto de PVC rigido de 3/4", 12m de cabo para rede (KMP, 4 pares, 8 vias, categoria 5), tomada de embutir de 3 polos, 15A, 125V, com placa de 4"x2", referencia 543-14, Silentoque </v>
          </cell>
          <cell r="D1105" t="str">
            <v>un</v>
          </cell>
          <cell r="E1105">
            <v>64.37</v>
          </cell>
        </row>
        <row r="1106">
          <cell r="A1106" t="str">
            <v>IT005650</v>
          </cell>
          <cell r="B1106" t="str">
            <v>IT25260150A</v>
          </cell>
          <cell r="C1106" t="str">
            <v>Instalacao de ponto de tomada de sobrepor, compreendendo: 12m de fio paralelo de 2,5mm2,  roseta de madeira, cleats de louca, grampo "miguelou", bucha de nylon, parafusos e tomada de sobrepor.</v>
          </cell>
          <cell r="D1106" t="str">
            <v>un</v>
          </cell>
          <cell r="E1106">
            <v>37.5</v>
          </cell>
        </row>
        <row r="1107">
          <cell r="A1107" t="str">
            <v>IT006477</v>
          </cell>
          <cell r="B1107" t="str">
            <v>IT25260200/</v>
          </cell>
          <cell r="C1107" t="str">
            <v>Fornecimento e instalacao de tomada de piso simples 4"x2", 2 pinos mais terra (2p+t), universal, com corpo em aluminio fundido e tampa em latao polido (tipo unha), 25A/600V.</v>
          </cell>
          <cell r="D1107" t="str">
            <v>un</v>
          </cell>
          <cell r="E1107">
            <v>24.89</v>
          </cell>
        </row>
        <row r="1108">
          <cell r="A1108" t="str">
            <v>IT008826</v>
          </cell>
          <cell r="B1108" t="str">
            <v>IT25260250/</v>
          </cell>
          <cell r="C1108" t="str">
            <v>Instalacao de um conjunto de 3 tomadas equivalentes a 4 varas de eletroduto de PVC de 3/4", 25m de fio 2,5mm2, caixas, conexoes e tomadas de embutir com placa fosforescente, linha Silentoque, da Pial ou similar, inclusive abertura e fechamento de rasgo em</v>
          </cell>
          <cell r="D1108" t="str">
            <v>un</v>
          </cell>
          <cell r="E1108">
            <v>114.94</v>
          </cell>
        </row>
        <row r="1109">
          <cell r="A1109" t="str">
            <v>IT008827</v>
          </cell>
          <cell r="B1109" t="str">
            <v>IT25260300/</v>
          </cell>
          <cell r="C1109" t="str">
            <v>Instalacao de um conjunto de 4 tomadas equivalentes a 5 varas de eletroduto de PVC de 3/4", 30m de fio 2,5mm2, caixas, conexoes e tomadas de embutir com placa fosforescente, linha Silentoque, da Pial ou similar, inclusive abertura e fechamento de rasgo em</v>
          </cell>
          <cell r="D1109" t="str">
            <v>un</v>
          </cell>
          <cell r="E1109">
            <v>135.38</v>
          </cell>
        </row>
        <row r="1110">
          <cell r="A1110" t="str">
            <v>IT004498</v>
          </cell>
          <cell r="B1110" t="str">
            <v>IT25260350/</v>
          </cell>
          <cell r="C1110" t="str">
            <v>Instalacao de tomada trifasica para pino tipo faca de 20A/220V com 2 disjuntores de 30A montados em caixa de chapa de ferro estampada de (15x15)cm, inclusive abertura e fechamento do rasgo em alvenaria.</v>
          </cell>
          <cell r="D1110" t="str">
            <v>un</v>
          </cell>
          <cell r="E1110">
            <v>79.53</v>
          </cell>
        </row>
        <row r="1111">
          <cell r="A1111" t="str">
            <v>IT005339</v>
          </cell>
          <cell r="B1111" t="str">
            <v>IT25260353/</v>
          </cell>
          <cell r="C1111" t="str">
            <v>Instalacao de tomada tripolar Universal de embutir com placa 4"x2" em material termoplastico, 15A/250V, inclusive fornecimento, abertura e fechamento do rasgo em alvenaria.  Fornecimento.</v>
          </cell>
          <cell r="D1111" t="str">
            <v>un</v>
          </cell>
          <cell r="E1111">
            <v>11.01</v>
          </cell>
        </row>
        <row r="1112">
          <cell r="A1112" t="str">
            <v>IT006424</v>
          </cell>
          <cell r="B1112" t="str">
            <v>IT25260500/</v>
          </cell>
          <cell r="C1112" t="str">
            <v>Plug, 3P20A-125/250V, referencia 54341, linha Seis, Pial ou similar, preto.  Fornecimento e instalacao.</v>
          </cell>
          <cell r="D1112" t="str">
            <v>un</v>
          </cell>
          <cell r="E1112">
            <v>5.37</v>
          </cell>
        </row>
        <row r="1113">
          <cell r="A1113" t="str">
            <v>IT005255</v>
          </cell>
          <cell r="B1113" t="str">
            <v>IT25280050/</v>
          </cell>
          <cell r="C1113" t="str">
            <v>Instalacao de interruptor de embutir com 1 secao, linha Silentoque, da Pial ou similar, com placa em material termoplastico  de 4"x2", inclusive fornecimento.</v>
          </cell>
          <cell r="D1113" t="str">
            <v>un</v>
          </cell>
          <cell r="E1113">
            <v>6.5</v>
          </cell>
        </row>
        <row r="1114">
          <cell r="A1114" t="str">
            <v>IT005594</v>
          </cell>
          <cell r="B1114" t="str">
            <v>IT25280053/</v>
          </cell>
          <cell r="C1114" t="str">
            <v>Instalacao de interruptor de embutir fosforescente, linha Silentoque, da Pial ou similar, com placa, 2 teclas paralelas, inclusive fornecimento.</v>
          </cell>
          <cell r="D1114" t="str">
            <v>un</v>
          </cell>
          <cell r="E1114">
            <v>5.9</v>
          </cell>
        </row>
        <row r="1115">
          <cell r="A1115" t="str">
            <v>IT005766</v>
          </cell>
          <cell r="B1115" t="str">
            <v>IT25280056/</v>
          </cell>
          <cell r="C1115" t="str">
            <v>Instalacao de interruptor de embutir fosforescente, linha Silentoque, da Pial ou similar, com placa, three way, inclusive fornecimento.</v>
          </cell>
          <cell r="D1115" t="str">
            <v>un</v>
          </cell>
          <cell r="E1115">
            <v>9.17</v>
          </cell>
        </row>
        <row r="1116">
          <cell r="A1116" t="str">
            <v>IT006416</v>
          </cell>
          <cell r="B1116" t="str">
            <v>IT25280059/</v>
          </cell>
          <cell r="C1116" t="str">
            <v>Instalacao de interruptor simples, referencia 1100, 10A-250V, linha Silentoque, da Pial ou similar, com placa, inclusive fornecimento.</v>
          </cell>
          <cell r="D1116" t="str">
            <v>un</v>
          </cell>
          <cell r="E1116">
            <v>3.94</v>
          </cell>
        </row>
        <row r="1117">
          <cell r="A1117" t="str">
            <v>IT005652</v>
          </cell>
          <cell r="B1117" t="str">
            <v>IT25280100A</v>
          </cell>
          <cell r="C1117" t="str">
            <v>Instalacao de interruptor de sobrepor, compreendendo: 12m de fio paralelo de 2,5mm2, cleats de louca, fita isolante, grampo "miguelou", bucha de nylon, parafusos e interruptor de sobrepor.</v>
          </cell>
          <cell r="D1117" t="str">
            <v>un</v>
          </cell>
          <cell r="E1117">
            <v>37.229999999999997</v>
          </cell>
        </row>
        <row r="1118">
          <cell r="A1118" t="str">
            <v>IT005253</v>
          </cell>
          <cell r="B1118" t="str">
            <v>IT25280150/</v>
          </cell>
          <cell r="C1118" t="str">
            <v>Instalacao de 2 interruptores verticais em caixa estampada de 4"x4" com placa contendo 2 modulos verticais, inclusive fornecimento.</v>
          </cell>
          <cell r="D1118" t="str">
            <v>un</v>
          </cell>
          <cell r="E1118">
            <v>40.49</v>
          </cell>
        </row>
        <row r="1119">
          <cell r="A1119" t="str">
            <v>IT005254</v>
          </cell>
          <cell r="B1119" t="str">
            <v>IT25280200/</v>
          </cell>
          <cell r="C1119" t="str">
            <v>Instalacao de placa cega instalada em caixa de 4"x2", inclusive fornecimento.</v>
          </cell>
          <cell r="D1119" t="str">
            <v>un</v>
          </cell>
          <cell r="E1119">
            <v>3.81</v>
          </cell>
        </row>
        <row r="1120">
          <cell r="A1120" t="str">
            <v>IT007591</v>
          </cell>
          <cell r="B1120" t="str">
            <v>IT25300050/</v>
          </cell>
          <cell r="C1120" t="str">
            <v>Cabo de cobre rigido, 450/750V, secao de 3x4mm2, PVC/ 70oC, tipo BWF, cobertura na cor cinza, Plastichumbo ou similar.  Fornecimento.</v>
          </cell>
          <cell r="D1120" t="str">
            <v>m</v>
          </cell>
          <cell r="E1120">
            <v>7.92</v>
          </cell>
        </row>
        <row r="1121">
          <cell r="A1121" t="str">
            <v>IT003919</v>
          </cell>
          <cell r="B1121" t="str">
            <v>IT25320053/</v>
          </cell>
          <cell r="C1121" t="str">
            <v>Cabo de cobre rigido, com isolamento termoplastico, compreendendo: preparo, corte e enfiacao em eletrodutos em bitola de 1,5mm2 com tensao nominal de 450/750V.  Fornecimento e colocacao.</v>
          </cell>
          <cell r="D1121" t="str">
            <v>m</v>
          </cell>
          <cell r="E1121">
            <v>0.9</v>
          </cell>
        </row>
        <row r="1122">
          <cell r="A1122" t="str">
            <v>IT003920</v>
          </cell>
          <cell r="B1122" t="str">
            <v>IT25320056/</v>
          </cell>
          <cell r="C1122" t="str">
            <v>Cabo de cobre rigido, com isolamento termoplastico, compreendendo: preparo, corte e enfiacao em eletrodutos em bitola de 2,5mm2 com tensao nominal de 450/750V.  Fornecimento e colocacao.</v>
          </cell>
          <cell r="D1122" t="str">
            <v>m</v>
          </cell>
          <cell r="E1122">
            <v>1.1599999999999999</v>
          </cell>
        </row>
        <row r="1123">
          <cell r="A1123" t="str">
            <v>IT003921</v>
          </cell>
          <cell r="B1123" t="str">
            <v>IT25320059/</v>
          </cell>
          <cell r="C1123" t="str">
            <v>Cabo de cobre rigido, 750V, com isolamento termoplastico, compreendendo: preparo, corte e enfiacao em eletrodutos em bitola de 4mm2.  Fornecimento e colocacao.</v>
          </cell>
          <cell r="D1123" t="str">
            <v>m</v>
          </cell>
          <cell r="E1123">
            <v>1.54</v>
          </cell>
        </row>
        <row r="1124">
          <cell r="A1124" t="str">
            <v>IT001017</v>
          </cell>
          <cell r="B1124" t="str">
            <v>IT25320062/</v>
          </cell>
          <cell r="C1124" t="str">
            <v>Cabo de cobre rigido, com isolamento termoplastico, compreendendo: preparo, corte e  enfiacao em eletrodutos em bitola de 6mm2.  Fornecimento e colocacao.</v>
          </cell>
          <cell r="D1124" t="str">
            <v>m</v>
          </cell>
          <cell r="E1124">
            <v>2.16</v>
          </cell>
        </row>
        <row r="1125">
          <cell r="A1125" t="str">
            <v>IT003922</v>
          </cell>
          <cell r="B1125" t="str">
            <v>IT25320065/</v>
          </cell>
          <cell r="C1125" t="str">
            <v>Cabo de cobre rigido, com isolamento termoplastico, compreendendo: preparo, corte e enfiacao em eletrodutos em bitola de 10mm2 com tensao nominal de 450/750V.  Fornecimento e colocacao.</v>
          </cell>
          <cell r="D1125" t="str">
            <v>m</v>
          </cell>
          <cell r="E1125">
            <v>3.64</v>
          </cell>
        </row>
        <row r="1126">
          <cell r="A1126" t="str">
            <v>IT003923</v>
          </cell>
          <cell r="B1126" t="str">
            <v>IT25320068/</v>
          </cell>
          <cell r="C1126" t="str">
            <v>Cabo de cobre rigido, com isolamento termoplastico, compreendendo: preparo, corte e enfiacao em eletrodutos em bitola de 16mm2 com tensao nominal de 450/750V.  Fornecimento e colocacao.</v>
          </cell>
          <cell r="D1126" t="str">
            <v>m</v>
          </cell>
          <cell r="E1126">
            <v>5.17</v>
          </cell>
        </row>
        <row r="1127">
          <cell r="A1127" t="str">
            <v>IT003924</v>
          </cell>
          <cell r="B1127" t="str">
            <v>IT25320074/</v>
          </cell>
          <cell r="C1127" t="str">
            <v>Cabo de cobre rigido, com isolamento termoplastico, compreendendo: preparo, corte e enfiacao em eletrodutos, na bitola de 25mm2.  Fornecimento e colocacao.</v>
          </cell>
          <cell r="D1127" t="str">
            <v>m</v>
          </cell>
          <cell r="E1127">
            <v>9.99</v>
          </cell>
        </row>
        <row r="1128">
          <cell r="A1128" t="str">
            <v>IT003925</v>
          </cell>
          <cell r="B1128" t="str">
            <v>IT25320080/</v>
          </cell>
          <cell r="C1128" t="str">
            <v>Cabo de cobre rigido, com isolamento termoplastico, compreendendo: preparo, corte e enfiacao em eletrodutos em  bitola de 50mm2 com tensao nominal de 450/750V.  Fornecimento e colocacao.</v>
          </cell>
          <cell r="D1128" t="str">
            <v>m</v>
          </cell>
          <cell r="E1128">
            <v>17.59</v>
          </cell>
        </row>
        <row r="1129">
          <cell r="A1129" t="str">
            <v>IT003926</v>
          </cell>
          <cell r="B1129" t="str">
            <v>IT25320083/</v>
          </cell>
          <cell r="C1129" t="str">
            <v>Cabo de cobre rigido, com isolamento termoplastico, compreendendo: preparo, corte e enfiacao em eletrodutos, na  bitola de 70mm2.  Fornecimento e colocacao.</v>
          </cell>
          <cell r="D1129" t="str">
            <v>m</v>
          </cell>
          <cell r="E1129">
            <v>21.81</v>
          </cell>
        </row>
        <row r="1130">
          <cell r="A1130" t="str">
            <v>IT006397</v>
          </cell>
          <cell r="B1130" t="str">
            <v>IT25320503A</v>
          </cell>
          <cell r="C1130" t="str">
            <v>Cabo de cobre flexivel, 750V, secao de 3x1mm2, com condutores de cobre nu, coberto com camada isolante de PVC.  Fornecimento e colocacao.</v>
          </cell>
          <cell r="D1130" t="str">
            <v>m</v>
          </cell>
          <cell r="E1130">
            <v>2.29</v>
          </cell>
        </row>
        <row r="1131">
          <cell r="A1131" t="str">
            <v>IT005420</v>
          </cell>
          <cell r="B1131" t="str">
            <v>IT25340053/</v>
          </cell>
          <cell r="C1131" t="str">
            <v>Cabo de cobre rigido, com isolamento termoplastico, antichama, compreendendo: preparo, corte e enfiacao em eletrodutos, 600/1000V, na bitola de 1,5mm2.  Fornecimento e colocacao.</v>
          </cell>
          <cell r="D1131" t="str">
            <v>m</v>
          </cell>
          <cell r="E1131">
            <v>1.1299999999999999</v>
          </cell>
        </row>
        <row r="1132">
          <cell r="A1132" t="str">
            <v>IT005421</v>
          </cell>
          <cell r="B1132" t="str">
            <v>IT25340059/</v>
          </cell>
          <cell r="C1132" t="str">
            <v>Cabo de cobre rigido, com isolamento termoplastico, antichama, compreendendo: preparo, corte e enfiacao em eletrodutos, 600/1000V, na bitola de 2,5mm2.  Fornecimento e colocacao.</v>
          </cell>
          <cell r="D1132" t="str">
            <v>m</v>
          </cell>
          <cell r="E1132">
            <v>1.47</v>
          </cell>
        </row>
        <row r="1133">
          <cell r="A1133" t="str">
            <v>IT005422</v>
          </cell>
          <cell r="B1133" t="str">
            <v>IT25340068/</v>
          </cell>
          <cell r="C1133" t="str">
            <v>Cabo de cobre rigido, com isolamento termoplastico, antichama, compreendendo: preparo, corte e enfiacao em eletrodutos, 600/1000V,  na bitola de 10mm2.  Fornecimento e colocacao.</v>
          </cell>
          <cell r="D1133" t="str">
            <v>m</v>
          </cell>
          <cell r="E1133">
            <v>3.97</v>
          </cell>
        </row>
        <row r="1134">
          <cell r="A1134" t="str">
            <v>IT005423</v>
          </cell>
          <cell r="B1134" t="str">
            <v>IT25340071/</v>
          </cell>
          <cell r="C1134" t="str">
            <v>Cabo de cobre rigido, com isolamento termoplastico, antichama, compreendendo: preparo, corte e enfiacao em eletrodutos, 600/1000V, na bitola de 16mm2.  Fornecimento e colocacao.</v>
          </cell>
          <cell r="D1134" t="str">
            <v>m</v>
          </cell>
          <cell r="E1134">
            <v>5.41</v>
          </cell>
        </row>
        <row r="1135">
          <cell r="A1135" t="str">
            <v>IT006517</v>
          </cell>
          <cell r="B1135" t="str">
            <v>IT25340077A</v>
          </cell>
          <cell r="C1135" t="str">
            <v>Cabo de cobre rigido, com isolamento termoplastico, antichama, compreendendo: preparo, corte e enfiacao em eletrodutos, 1Kv, na bitola de 35mm2.  Fornecimento e colocacao.</v>
          </cell>
          <cell r="D1135" t="str">
            <v>m</v>
          </cell>
          <cell r="E1135">
            <v>10.89</v>
          </cell>
        </row>
        <row r="1136">
          <cell r="A1136" t="str">
            <v>IT005424</v>
          </cell>
          <cell r="B1136" t="str">
            <v>IT25340080/</v>
          </cell>
          <cell r="C1136" t="str">
            <v>Cabo de cobre rigido, com isolamento termoplastico, antichama, compreendendo: preparo, corte e enfiacao em eletrodutos, 600/1000V, na bitola de 50mm2.  Fornecimento e colocacao.</v>
          </cell>
          <cell r="D1136" t="str">
            <v>m</v>
          </cell>
          <cell r="E1136">
            <v>16.7</v>
          </cell>
        </row>
        <row r="1137">
          <cell r="A1137" t="str">
            <v>IT003927</v>
          </cell>
          <cell r="B1137" t="str">
            <v>IT25340086/</v>
          </cell>
          <cell r="C1137" t="str">
            <v>Cabo de cobre rigido, com isolamento termoplastico, compreendendo: preparo, corte e enfiacao em eletrodutos em bitola de 95mm2.  Fornecimento e colocacao.</v>
          </cell>
          <cell r="D1137" t="str">
            <v>m</v>
          </cell>
          <cell r="E1137">
            <v>38.46</v>
          </cell>
        </row>
        <row r="1138">
          <cell r="A1138" t="str">
            <v>IT003928</v>
          </cell>
          <cell r="B1138" t="str">
            <v>IT25340089/</v>
          </cell>
          <cell r="C1138" t="str">
            <v>Cabo de cobre rigido, com isolamento termoplastico, compreendendo: preparo, corte e enfiacao em eletrodutos em bitola de 120mm2.  Fornecimento e colocacao.</v>
          </cell>
          <cell r="D1138" t="str">
            <v>m</v>
          </cell>
          <cell r="E1138">
            <v>48.35</v>
          </cell>
        </row>
        <row r="1139">
          <cell r="A1139" t="str">
            <v>IT003929</v>
          </cell>
          <cell r="B1139" t="str">
            <v>IT25340092/</v>
          </cell>
          <cell r="C1139" t="str">
            <v>Cabo de cobre rigido, com isolamento termoplastico, compreendendo: preparo, corte e enfiacao em eletrodutos em bitola de 150mm2.  Fornecimento e colocacao.</v>
          </cell>
          <cell r="D1139" t="str">
            <v>m</v>
          </cell>
          <cell r="E1139">
            <v>51.52</v>
          </cell>
        </row>
        <row r="1140">
          <cell r="A1140" t="str">
            <v>IT003930</v>
          </cell>
          <cell r="B1140" t="str">
            <v>IT25340095/</v>
          </cell>
          <cell r="C1140" t="str">
            <v>Cabo de cobre rigido, com isolamento termoplastico, compreendendo: preparo, corte e enfiacao em eletrodutos em bitola de 185mm2.  Fornecimento e colocacao.</v>
          </cell>
          <cell r="D1140" t="str">
            <v>m</v>
          </cell>
          <cell r="E1140">
            <v>60.12</v>
          </cell>
        </row>
        <row r="1141">
          <cell r="A1141" t="str">
            <v>IT003931</v>
          </cell>
          <cell r="B1141" t="str">
            <v>IT25340098/</v>
          </cell>
          <cell r="C1141" t="str">
            <v>Cabo de cobre rigido, com isolamento termoplastico, compreendendo: preparo, corte e enfiacao em eletrodutos em bitola de 240mm2.  Fornecimento e colocacao.</v>
          </cell>
          <cell r="D1141" t="str">
            <v>m</v>
          </cell>
          <cell r="E1141">
            <v>89.9</v>
          </cell>
        </row>
        <row r="1142">
          <cell r="A1142" t="str">
            <v>IT003932</v>
          </cell>
          <cell r="B1142" t="str">
            <v>IT25340101/</v>
          </cell>
          <cell r="C1142" t="str">
            <v>Cabo de cobre rigido, com isolamento termoplastico, compreendendo: preparo, corte e enfiacao em eletrodutos em bitola de 300mm2.  Fornecimento e colocacao.</v>
          </cell>
          <cell r="D1142" t="str">
            <v>m</v>
          </cell>
          <cell r="E1142">
            <v>96.21</v>
          </cell>
        </row>
        <row r="1143">
          <cell r="A1143" t="str">
            <v>IT005230</v>
          </cell>
          <cell r="B1143" t="str">
            <v>IT25340265/</v>
          </cell>
          <cell r="C1143" t="str">
            <v>Cabo de cobre rigido, secao de 3x25mm2, 0,6/1Kv, antichama, compreendendo preparo, corte e enfiacao em eletrodutos, Sintenax ou similar.  Fornecimento e colocacao.</v>
          </cell>
          <cell r="D1143" t="str">
            <v>m</v>
          </cell>
          <cell r="E1143">
            <v>25.29</v>
          </cell>
        </row>
        <row r="1144">
          <cell r="A1144" t="str">
            <v>IT007589</v>
          </cell>
          <cell r="B1144" t="str">
            <v>IT25340321/</v>
          </cell>
          <cell r="C1144" t="str">
            <v>Cabo de cobre rigido, secao de 35mm2, 0,6/1Kv, isolado XLPE.  Fornecimento.</v>
          </cell>
          <cell r="D1144" t="str">
            <v>m</v>
          </cell>
          <cell r="E1144">
            <v>8.5</v>
          </cell>
        </row>
        <row r="1145">
          <cell r="A1145" t="str">
            <v>IT008733</v>
          </cell>
          <cell r="B1145" t="str">
            <v>IT25340357/</v>
          </cell>
          <cell r="C1145" t="str">
            <v>Cabo de cobre rigido, 1Kv, com isolamento termoplastico, compreendendo: preparo, corte e enfiacao em eletrodutos em bitola de 4mm2.  Fornecimento e colocacao.</v>
          </cell>
          <cell r="D1145" t="str">
            <v>m</v>
          </cell>
          <cell r="E1145">
            <v>1.99</v>
          </cell>
        </row>
        <row r="1146">
          <cell r="A1146" t="str">
            <v>IT009775</v>
          </cell>
          <cell r="B1146" t="str">
            <v>IT25340358/</v>
          </cell>
          <cell r="C1146" t="str">
            <v>Cabo de cobre rigido, 1Kv, PVC/70oC, 4mm2.  Fornecimento e colocacao.</v>
          </cell>
          <cell r="D1146" t="str">
            <v>m</v>
          </cell>
          <cell r="E1146">
            <v>2.2999999999999998</v>
          </cell>
        </row>
        <row r="1147">
          <cell r="A1147" t="str">
            <v>IT009778</v>
          </cell>
          <cell r="B1147" t="str">
            <v>IT25340359/</v>
          </cell>
          <cell r="C1147" t="str">
            <v>Cabo de cobre rigido, 1Kv, PVC/70oC, 6mm2.  Fornecimento e colocacao.</v>
          </cell>
          <cell r="D1147" t="str">
            <v>m</v>
          </cell>
          <cell r="E1147">
            <v>3.64</v>
          </cell>
        </row>
        <row r="1148">
          <cell r="A1148" t="str">
            <v>IT008162</v>
          </cell>
          <cell r="B1148" t="str">
            <v>IT25340361/</v>
          </cell>
          <cell r="C1148" t="str">
            <v>Cabo de cobre rigido, isolado, antichama, unipolar, 10mm2, 1000V, referencia Sintenax, Pirelli ou similar. Fornecimento e colocacao.</v>
          </cell>
          <cell r="D1148" t="str">
            <v>m</v>
          </cell>
          <cell r="E1148">
            <v>3.93</v>
          </cell>
        </row>
        <row r="1149">
          <cell r="A1149" t="str">
            <v>IT008163</v>
          </cell>
          <cell r="B1149" t="str">
            <v>IT25340364/</v>
          </cell>
          <cell r="C1149" t="str">
            <v>Cabo de cobre rigido, isolado, antichama, unipolar, 16mm2, 1000V, referencia Sintenax, Pirelli ou similar. Fornecimento e colocacao.</v>
          </cell>
          <cell r="D1149" t="str">
            <v>m</v>
          </cell>
          <cell r="E1149">
            <v>5.37</v>
          </cell>
        </row>
        <row r="1150">
          <cell r="A1150" t="str">
            <v>IT009769</v>
          </cell>
          <cell r="B1150" t="str">
            <v>IT25340367/</v>
          </cell>
          <cell r="C1150" t="str">
            <v>Cabo de cobre rigido, 1Kv, PVC/70oC, 25mm2.  Fornecimento e colocacao.</v>
          </cell>
          <cell r="D1150" t="str">
            <v>m</v>
          </cell>
          <cell r="E1150">
            <v>10.99</v>
          </cell>
        </row>
        <row r="1151">
          <cell r="A1151" t="str">
            <v>IT008165</v>
          </cell>
          <cell r="B1151" t="str">
            <v>IT25340370/</v>
          </cell>
          <cell r="C1151" t="str">
            <v>Cabo de cobre rigido, isolado, antichama, unipolar, 50mm2, 1000V, referencia Sintenax, Pirelli ou similar. Fornecimento e colocacao.</v>
          </cell>
          <cell r="D1151" t="str">
            <v>m</v>
          </cell>
          <cell r="E1151">
            <v>16.64</v>
          </cell>
        </row>
        <row r="1152">
          <cell r="A1152" t="str">
            <v>IT008170</v>
          </cell>
          <cell r="B1152" t="str">
            <v>IT25340373/</v>
          </cell>
          <cell r="C1152" t="str">
            <v>Cabo de cobre rigido, isolado, antichama, unipolar, 70mm2, 1000V, referencia Sintenax, Pirelli ou similar. Fornecimento e colocacao.</v>
          </cell>
          <cell r="D1152" t="str">
            <v>m</v>
          </cell>
          <cell r="E1152">
            <v>21.81</v>
          </cell>
        </row>
        <row r="1153">
          <cell r="A1153" t="str">
            <v>IT008171</v>
          </cell>
          <cell r="B1153" t="str">
            <v>IT25340376/</v>
          </cell>
          <cell r="C1153" t="str">
            <v>Cabo de cobre rigido, isolado, antichama, unipolar, 95mm2, 1000V, referencia Sintenax, Pirelli ou similar. Fornecimento e colocacao.</v>
          </cell>
          <cell r="D1153" t="str">
            <v>m</v>
          </cell>
          <cell r="E1153">
            <v>30.69</v>
          </cell>
        </row>
        <row r="1154">
          <cell r="A1154" t="str">
            <v>IT008172</v>
          </cell>
          <cell r="B1154" t="str">
            <v>IT25340379/</v>
          </cell>
          <cell r="C1154" t="str">
            <v>Cabo de cobre rigido, isolado, antichama, unipolar, 120mm2, 1000V, referencia Sintenax, Pirelli ou similar. Fornecimento e colocacao.</v>
          </cell>
          <cell r="D1154" t="str">
            <v>m</v>
          </cell>
          <cell r="E1154">
            <v>39.049999999999997</v>
          </cell>
        </row>
        <row r="1155">
          <cell r="A1155" t="str">
            <v>IT007656</v>
          </cell>
          <cell r="B1155" t="str">
            <v>IT25580450/</v>
          </cell>
          <cell r="C1155" t="str">
            <v>Contactor magnetico modelo LC1 D-2510 ou similar, com bobina de 220V.  Fornecimento e colocacao.</v>
          </cell>
          <cell r="D1155" t="str">
            <v>un</v>
          </cell>
          <cell r="E1155">
            <v>101.69</v>
          </cell>
        </row>
        <row r="1156">
          <cell r="A1156" t="str">
            <v>IT007650</v>
          </cell>
          <cell r="B1156" t="str">
            <v>IT25580500/</v>
          </cell>
          <cell r="C1156" t="str">
            <v>Contactor magnetico modelo LC1 D-5011 ou similar, com bobina de 220V.  Fornecimento e colocacao.</v>
          </cell>
          <cell r="D1156" t="str">
            <v>un</v>
          </cell>
          <cell r="E1156">
            <v>279</v>
          </cell>
        </row>
        <row r="1157">
          <cell r="A1157" t="str">
            <v>IT007657</v>
          </cell>
          <cell r="B1157" t="str">
            <v>IT25580550/</v>
          </cell>
          <cell r="C1157" t="str">
            <v>Contactor magnetico modelo LC1 D-4011 ou similar, com bobina de 220V.  Fornecimento e colocacao.</v>
          </cell>
          <cell r="D1157" t="str">
            <v>un</v>
          </cell>
          <cell r="E1157">
            <v>221.34</v>
          </cell>
        </row>
        <row r="1158">
          <cell r="A1158" t="str">
            <v>IT007651</v>
          </cell>
          <cell r="B1158" t="str">
            <v>IT25580600/</v>
          </cell>
          <cell r="C1158" t="str">
            <v>Contactor magnetico modelo CA2 DN40 ou similar, com bobina de 220V.  Fornecimento e colocacao.</v>
          </cell>
          <cell r="D1158" t="str">
            <v>un</v>
          </cell>
          <cell r="E1158">
            <v>79.849999999999994</v>
          </cell>
        </row>
        <row r="1159">
          <cell r="A1159" t="str">
            <v>IT000998</v>
          </cell>
          <cell r="B1159" t="str">
            <v>IT25580650/</v>
          </cell>
          <cell r="C1159" t="str">
            <v>Contactor Rafix Siemens, modelo E-111, ou similar.  Fornecimento e colocacao.</v>
          </cell>
          <cell r="D1159" t="str">
            <v>un</v>
          </cell>
          <cell r="E1159">
            <v>24.68</v>
          </cell>
        </row>
        <row r="1160">
          <cell r="A1160" t="str">
            <v>IT006060</v>
          </cell>
          <cell r="B1160" t="str">
            <v>IT25600250/</v>
          </cell>
          <cell r="C1160" t="str">
            <v>Conector de parafusos fendido KS-17, Burndy ou similar.  Fornecimento e instalacao.</v>
          </cell>
          <cell r="D1160" t="str">
            <v>un</v>
          </cell>
          <cell r="E1160">
            <v>4.5999999999999996</v>
          </cell>
        </row>
        <row r="1161">
          <cell r="A1161" t="str">
            <v>IT009776</v>
          </cell>
          <cell r="B1161" t="str">
            <v>IT25600356/</v>
          </cell>
          <cell r="C1161" t="str">
            <v>Terminal mecanico de cabo de 16mm2.  Fornecimento e colocacao.</v>
          </cell>
          <cell r="D1161" t="str">
            <v>un</v>
          </cell>
          <cell r="E1161">
            <v>1.35</v>
          </cell>
        </row>
        <row r="1162">
          <cell r="A1162" t="str">
            <v>IT009763</v>
          </cell>
          <cell r="B1162" t="str">
            <v>IT25600359/</v>
          </cell>
          <cell r="C1162" t="str">
            <v>Terminal mecanico de cabo de 25mm2.  Fornecimento e colocacao.</v>
          </cell>
          <cell r="D1162" t="str">
            <v>un</v>
          </cell>
          <cell r="E1162">
            <v>1.59</v>
          </cell>
        </row>
        <row r="1163">
          <cell r="A1163" t="str">
            <v>IT009764</v>
          </cell>
          <cell r="B1163" t="str">
            <v>IT25600371/</v>
          </cell>
          <cell r="C1163" t="str">
            <v>Terminal mecanico de cabo de 150mm2.  Fornecimento e colocacao.</v>
          </cell>
          <cell r="D1163" t="str">
            <v>un</v>
          </cell>
          <cell r="E1163">
            <v>6.19</v>
          </cell>
        </row>
        <row r="1164">
          <cell r="A1164" t="str">
            <v>IT009777</v>
          </cell>
          <cell r="B1164" t="str">
            <v>IT25600387/</v>
          </cell>
          <cell r="C1164" t="str">
            <v>Terminal mecanico de cabo de 240mm2.  Fornecimento e colocacao.</v>
          </cell>
          <cell r="D1164" t="str">
            <v>m</v>
          </cell>
          <cell r="E1164">
            <v>9.68</v>
          </cell>
        </row>
        <row r="1165">
          <cell r="A1165" t="str">
            <v>IT001011</v>
          </cell>
          <cell r="B1165" t="str">
            <v>IT25600450/</v>
          </cell>
          <cell r="C1165" t="str">
            <v>Terminal mecanico de cabo de 500mm2.  Fornecimento e colocacao.</v>
          </cell>
          <cell r="D1165" t="str">
            <v>un</v>
          </cell>
          <cell r="E1165">
            <v>21.7</v>
          </cell>
        </row>
        <row r="1166">
          <cell r="A1166" t="str">
            <v>IT009081</v>
          </cell>
          <cell r="B1166" t="str">
            <v>IT25620050/</v>
          </cell>
          <cell r="C1166" t="str">
            <v>Reator de partida convencional 220V/60Hz,  para lampada PLC 18W.  Fornecimento.</v>
          </cell>
          <cell r="D1166" t="str">
            <v>un</v>
          </cell>
          <cell r="E1166">
            <v>5.13</v>
          </cell>
        </row>
        <row r="1167">
          <cell r="A1167" t="str">
            <v>IT010245</v>
          </cell>
          <cell r="B1167" t="str">
            <v>IT25620053/</v>
          </cell>
          <cell r="C1167" t="str">
            <v>Reator simples, partida convencional 220V/60Hz, baixo fator de potencia,  para lampada fluorescente (PL) compacta de 26W.  Fornecimento.</v>
          </cell>
          <cell r="D1167" t="str">
            <v>un</v>
          </cell>
          <cell r="E1167">
            <v>6.56</v>
          </cell>
        </row>
        <row r="1168">
          <cell r="A1168" t="str">
            <v>IT000969</v>
          </cell>
          <cell r="B1168" t="str">
            <v>IT25620062/</v>
          </cell>
          <cell r="C1168" t="str">
            <v>Reator de partida convencional, fator de potencia natural, para lampada fluorescente de 1x40W.  Fornecimento e colocacao.</v>
          </cell>
          <cell r="D1168" t="str">
            <v>un</v>
          </cell>
          <cell r="E1168">
            <v>16.71</v>
          </cell>
        </row>
        <row r="1169">
          <cell r="A1169" t="str">
            <v>IT000968</v>
          </cell>
          <cell r="B1169" t="str">
            <v>IT25620100/</v>
          </cell>
          <cell r="C1169" t="str">
            <v>Reator para lampadas fluorescentes de 2x20W, partida rapida.  Fornecimento e colocacao.</v>
          </cell>
          <cell r="D1169" t="str">
            <v>un</v>
          </cell>
          <cell r="E1169">
            <v>19.98</v>
          </cell>
        </row>
        <row r="1170">
          <cell r="A1170" t="str">
            <v>IT000971</v>
          </cell>
          <cell r="B1170" t="str">
            <v>IT25620150/</v>
          </cell>
          <cell r="C1170" t="str">
            <v>Reator para lampada fluorescente de 1x40W, partida rapida.  Fornecimento e colocacao.</v>
          </cell>
          <cell r="D1170" t="str">
            <v>un</v>
          </cell>
          <cell r="E1170">
            <v>14.21</v>
          </cell>
        </row>
        <row r="1171">
          <cell r="A1171" t="str">
            <v>IT000970</v>
          </cell>
          <cell r="B1171" t="str">
            <v>IT25620153/</v>
          </cell>
          <cell r="C1171" t="str">
            <v>Reator para lampadas fluorescentes de 2x40W, partida rapida.  Fornecimento e colocacao.</v>
          </cell>
          <cell r="D1171" t="str">
            <v>un</v>
          </cell>
          <cell r="E1171">
            <v>20.420000000000002</v>
          </cell>
        </row>
        <row r="1172">
          <cell r="A1172" t="str">
            <v>IT017489</v>
          </cell>
          <cell r="B1172" t="str">
            <v>IT25620200A</v>
          </cell>
          <cell r="C1172" t="str">
            <v>Reator eletronico para 1 ou 2 lampadas florescentes tubulares de 16w, tensao de entrada de 110V, partida instantanea, fator de potencia minimo 0,98, perdas inferiores a 8% do conjunto, distorcao harmonica inferior a 15%, fator de fluxo luminoso igual ou s</v>
          </cell>
          <cell r="D1172" t="str">
            <v>un</v>
          </cell>
          <cell r="E1172">
            <v>29.72</v>
          </cell>
        </row>
        <row r="1173">
          <cell r="A1173" t="str">
            <v>IT017488</v>
          </cell>
          <cell r="B1173" t="str">
            <v>IT25620250A</v>
          </cell>
          <cell r="C1173" t="str">
            <v>Reator eletronico para 1 ou 2 lampadas florescentes tubulares de 32w, tensao de entrada de 110V, partida instantanea, fator de potencia minimo 0,98, perdas inferiores a 8% do conjunto, distorcao harmonica inferior a 15%, fator de fluxo luminoso igual ou s</v>
          </cell>
          <cell r="D1173" t="str">
            <v>un</v>
          </cell>
          <cell r="E1173">
            <v>35.92</v>
          </cell>
        </row>
        <row r="1174">
          <cell r="A1174" t="str">
            <v>IT017487</v>
          </cell>
          <cell r="B1174" t="str">
            <v>IT25620300/</v>
          </cell>
          <cell r="C1174" t="str">
            <v>Reator eletronico para 02 lampadas fluorescentes tubulares de 36W, tensao de entrada de 220V, partida instantanea, fator de potencia minimo 0,98, perdas inferiores a 8% do conjunto, distorcao harmonica inferior a 15%, fator de fluxo luminoso igual ou supe</v>
          </cell>
          <cell r="D1174" t="str">
            <v>un</v>
          </cell>
          <cell r="E1174">
            <v>51.96</v>
          </cell>
        </row>
        <row r="1175">
          <cell r="A1175" t="str">
            <v>IT017494</v>
          </cell>
          <cell r="B1175" t="str">
            <v>IT25620350/</v>
          </cell>
          <cell r="C1175" t="str">
            <v>Reator para lampada a vapor metalico de 150W, tensao 220V, fator de potencia minimo 0,88, com ignitor e capacitor incorporados, perda maxima igual a 10% do conjunto, vida util minima de 20.000h,  Osram RQI 150 Ig 400 ou similar.  Fornecimento e colocacao.</v>
          </cell>
          <cell r="D1175" t="str">
            <v>un</v>
          </cell>
          <cell r="E1175">
            <v>65.709999999999994</v>
          </cell>
        </row>
        <row r="1176">
          <cell r="A1176" t="str">
            <v>IT009334</v>
          </cell>
          <cell r="B1176" t="str">
            <v>IT25620400/</v>
          </cell>
          <cell r="C1176" t="str">
            <v>Reator fabricado com chapa de aco protegida por uma camada anticorrosiva e acabamento em esmalte, tendo ignitor incorporado para funcionar em 60Hz e 220V em rede, para acendimento de lampada multi vapor metalico de 70W.  Fornecimento e instalacao.</v>
          </cell>
          <cell r="D1176" t="str">
            <v>un</v>
          </cell>
          <cell r="E1176">
            <v>50.54</v>
          </cell>
        </row>
        <row r="1177">
          <cell r="A1177" t="str">
            <v>IT000979</v>
          </cell>
          <cell r="B1177" t="str">
            <v>IT25640050/</v>
          </cell>
          <cell r="C1177" t="str">
            <v>Rele termico Siemens ou similar, modelo 30U5000, de 2,5A a 4A.  Fornecimento e colocacao.</v>
          </cell>
          <cell r="D1177" t="str">
            <v>un</v>
          </cell>
          <cell r="E1177">
            <v>73.62</v>
          </cell>
        </row>
        <row r="1178">
          <cell r="A1178" t="str">
            <v>IT000983</v>
          </cell>
          <cell r="B1178" t="str">
            <v>IT25640059/</v>
          </cell>
          <cell r="C1178" t="str">
            <v>Rele bimetalico Siemens ou similar, modelo 3UA54, de 25A a 36A.  Fornecimento e colocacao.</v>
          </cell>
          <cell r="D1178" t="str">
            <v>un</v>
          </cell>
          <cell r="E1178">
            <v>117.66</v>
          </cell>
        </row>
        <row r="1179">
          <cell r="A1179" t="str">
            <v>IT000989</v>
          </cell>
          <cell r="B1179" t="str">
            <v>IT25640068/</v>
          </cell>
          <cell r="C1179" t="str">
            <v>Rele bimetalico Siemens ou similar, modelo 3UA62, de 90A a 120A.  Fornecimento e colocacao.</v>
          </cell>
          <cell r="D1179" t="str">
            <v>un</v>
          </cell>
          <cell r="E1179">
            <v>325.29000000000002</v>
          </cell>
        </row>
        <row r="1180">
          <cell r="A1180" t="str">
            <v>IT007653</v>
          </cell>
          <cell r="B1180" t="str">
            <v>IT25640100/</v>
          </cell>
          <cell r="C1180" t="str">
            <v>Rele termico modelo LR1 D12316 - 4 a 6A ou similar.  Fornecimento e colocacao.</v>
          </cell>
          <cell r="D1180" t="str">
            <v>un</v>
          </cell>
          <cell r="E1180">
            <v>67.89</v>
          </cell>
        </row>
        <row r="1181">
          <cell r="A1181" t="str">
            <v>IT007654</v>
          </cell>
          <cell r="B1181" t="str">
            <v>IT25640103/</v>
          </cell>
          <cell r="C1181" t="str">
            <v>Rele termico modelo 3UA 50 - 4 a 6A ou similar.  Fornecimento e colocacao.</v>
          </cell>
          <cell r="D1181" t="str">
            <v>un</v>
          </cell>
          <cell r="E1181">
            <v>99.08</v>
          </cell>
        </row>
        <row r="1182">
          <cell r="A1182" t="str">
            <v>IT000981</v>
          </cell>
          <cell r="B1182" t="str">
            <v>IT25640106/</v>
          </cell>
          <cell r="C1182" t="str">
            <v>Rele termico de 10A a 15A.  Fornecimento e colocacao.</v>
          </cell>
          <cell r="D1182" t="str">
            <v>un</v>
          </cell>
          <cell r="E1182">
            <v>95.92</v>
          </cell>
        </row>
        <row r="1183">
          <cell r="A1183" t="str">
            <v>IT000982</v>
          </cell>
          <cell r="B1183" t="str">
            <v>IT25640109/</v>
          </cell>
          <cell r="C1183" t="str">
            <v>Rele termico de 16A a 25A.  Fornecimento e colocacao.</v>
          </cell>
          <cell r="D1183" t="str">
            <v>un</v>
          </cell>
          <cell r="E1183">
            <v>89.92</v>
          </cell>
        </row>
        <row r="1184">
          <cell r="A1184" t="str">
            <v>IT007655</v>
          </cell>
          <cell r="B1184" t="str">
            <v>IT25640118/</v>
          </cell>
          <cell r="C1184" t="str">
            <v>Rele termico modelo LR1 06 3357 - 38 a 50A ou similar.  Fornecimento e colocacao.</v>
          </cell>
          <cell r="D1184" t="str">
            <v>un</v>
          </cell>
          <cell r="E1184">
            <v>171.95</v>
          </cell>
        </row>
        <row r="1185">
          <cell r="A1185" t="str">
            <v>IT000988</v>
          </cell>
          <cell r="B1185" t="str">
            <v>IT25640150/</v>
          </cell>
          <cell r="C1185" t="str">
            <v>Rele de falta de fase, 220V/60Hz.  Fornecimento e colocacao.</v>
          </cell>
          <cell r="D1185" t="str">
            <v>un</v>
          </cell>
          <cell r="E1185">
            <v>119.93</v>
          </cell>
        </row>
        <row r="1186">
          <cell r="A1186" t="str">
            <v>IT000986</v>
          </cell>
          <cell r="B1186" t="str">
            <v>IT25640200/</v>
          </cell>
          <cell r="C1186" t="str">
            <v>Rele de tempo Siemens ou similar, modelo 7PU60.  Fornecimento e colocacao.</v>
          </cell>
          <cell r="D1186" t="str">
            <v>un</v>
          </cell>
          <cell r="E1186">
            <v>57.15</v>
          </cell>
        </row>
        <row r="1187">
          <cell r="A1187" t="str">
            <v>IT005881</v>
          </cell>
          <cell r="B1187" t="str">
            <v>IT25660050/</v>
          </cell>
          <cell r="C1187" t="str">
            <v>Fornecimento e colocacao de armacao secundaria ou Rex, para 3 linhas, completa.</v>
          </cell>
          <cell r="D1187" t="str">
            <v>un</v>
          </cell>
          <cell r="E1187">
            <v>46.53</v>
          </cell>
        </row>
        <row r="1188">
          <cell r="A1188" t="str">
            <v>IT010219</v>
          </cell>
          <cell r="B1188" t="str">
            <v>IT25660150A</v>
          </cell>
          <cell r="C1188" t="str">
            <v xml:space="preserve">Cabine especial de energia, padrao LIGHT, com montagem e instalacao de equipamentos e dispositivos eletricos de comando de manobra e aterramento, incluindo circuitos, quadro para instalacao de medidor tipo M-3, caixa para transformador de corrente TR-5 e </v>
          </cell>
          <cell r="D1188" t="str">
            <v>un</v>
          </cell>
          <cell r="E1188">
            <v>7763.49</v>
          </cell>
        </row>
        <row r="1189">
          <cell r="A1189" t="str">
            <v>IT006570</v>
          </cell>
          <cell r="B1189" t="str">
            <v>IT25660153/</v>
          </cell>
          <cell r="C1189" t="str">
            <v>Cubiculo de medicao, padrao LIGHT, para alta tensao.  Fornecimento e colocacao.</v>
          </cell>
          <cell r="D1189" t="str">
            <v>un</v>
          </cell>
          <cell r="E1189">
            <v>1762.94</v>
          </cell>
        </row>
        <row r="1190">
          <cell r="A1190" t="str">
            <v>IT008580</v>
          </cell>
          <cell r="B1190" t="str">
            <v>IT25660162/</v>
          </cell>
          <cell r="C1190" t="str">
            <v>Cubiculo tipo Metal-Clad, 17,5Kva, 2500A, referencia versao 1 ABB-SACE.  Fornecimento e colocacao.</v>
          </cell>
          <cell r="D1190" t="str">
            <v>un</v>
          </cell>
          <cell r="E1190">
            <v>76126.740000000005</v>
          </cell>
        </row>
        <row r="1191">
          <cell r="A1191" t="str">
            <v>IT017649</v>
          </cell>
          <cell r="B1191" t="str">
            <v>IT25660200/</v>
          </cell>
          <cell r="C1191" t="str">
            <v>Entrada de servico (PC) para casa populares, padrao LIGHT, para medicao monofasica ate 4,4Kva, ligacao aerea, constando de quadro para instalacao de medidor tipo A-2, com disjuntor 1x40A, haste de aterramento e demais materiais necessarios.</v>
          </cell>
          <cell r="D1191" t="str">
            <v>un</v>
          </cell>
          <cell r="E1191">
            <v>153.33000000000001</v>
          </cell>
        </row>
        <row r="1192">
          <cell r="A1192" t="str">
            <v>IT017658</v>
          </cell>
          <cell r="B1192" t="str">
            <v>IT25660250/</v>
          </cell>
          <cell r="C1192" t="str">
            <v>Entrada de servico (PC), padrao LIGHT, para medicao trifasica entre 23,2 e 33Kva, ligacao aerea, constando de quadro para instalacao de medidor tipo A-2, com disjuntor 3x100A, haste de aterramento e demais materiais necessarios.</v>
          </cell>
          <cell r="D1192" t="str">
            <v>un</v>
          </cell>
          <cell r="E1192">
            <v>893.65</v>
          </cell>
        </row>
        <row r="1193">
          <cell r="A1193" t="str">
            <v>IT006218</v>
          </cell>
          <cell r="B1193" t="str">
            <v>IT25660300A</v>
          </cell>
          <cell r="C1193" t="str">
            <v>Entrada de servico (PC), padrao LIGHT, para medicao trifasica entre 82,5 e 98,8Kva, quadro para instalacao de medidor tipo M-3, com disjuntor 3x250A, caixa para transformadores de corrente tipo TR-5 e caixa terminal T-5, com base fusivel de 600A, fusiveis</v>
          </cell>
          <cell r="D1193" t="str">
            <v>un</v>
          </cell>
          <cell r="E1193">
            <v>4667.18</v>
          </cell>
        </row>
        <row r="1194">
          <cell r="A1194" t="str">
            <v>IT016003</v>
          </cell>
          <cell r="B1194" t="str">
            <v>IT25660350/</v>
          </cell>
          <cell r="C1194" t="str">
            <v>Quadro de madeira nas dimensoes (32x40)cm, furacao de 1", tipo A-2, para instalacao de medidor de energia.</v>
          </cell>
          <cell r="D1194" t="str">
            <v>un</v>
          </cell>
          <cell r="E1194">
            <v>9.2100000000000009</v>
          </cell>
        </row>
        <row r="1195">
          <cell r="A1195" t="str">
            <v>IT010218</v>
          </cell>
          <cell r="B1195" t="str">
            <v>IT25660500A</v>
          </cell>
          <cell r="C1195" t="str">
            <v>Subestacao simplificada, padrao Light, com transformador trifasico de 225Kva, 13,8V/220-127V, 2 postes de concreto armado com secao circular com 11m e carga nominal de 600Kg, inclusive todos os materiais necessarios, exclusive cabine de medicao.  Fornecim</v>
          </cell>
          <cell r="D1195" t="str">
            <v>un</v>
          </cell>
          <cell r="E1195">
            <v>13732.99</v>
          </cell>
        </row>
        <row r="1196">
          <cell r="A1196" t="str">
            <v>IT006471</v>
          </cell>
          <cell r="B1196" t="str">
            <v>IT25680050/</v>
          </cell>
          <cell r="C1196" t="str">
            <v>Seccionador tripolar, acionamento simultaneo, comando por punho, 15Kv-400A.  Fornecimento e colocacao.</v>
          </cell>
          <cell r="D1196" t="str">
            <v>un</v>
          </cell>
          <cell r="E1196">
            <v>379.63</v>
          </cell>
        </row>
        <row r="1197">
          <cell r="A1197" t="str">
            <v>IT006472</v>
          </cell>
          <cell r="B1197" t="str">
            <v>IT25680100/</v>
          </cell>
          <cell r="C1197" t="str">
            <v>Seccionador tripolar, com fusiveis, acionamento simultaneo, comando por punho, 15Kv-400A.  Fornecimento e colocacao.</v>
          </cell>
          <cell r="D1197" t="str">
            <v>un</v>
          </cell>
          <cell r="E1197">
            <v>633.05999999999995</v>
          </cell>
        </row>
        <row r="1198">
          <cell r="A1198" t="str">
            <v>IT006473</v>
          </cell>
          <cell r="B1198" t="str">
            <v>IT25680150/</v>
          </cell>
          <cell r="C1198" t="str">
            <v>Seccionador tripolar, com fusiveis, acionamento simultaneo, comando por vara de manobra, 15Kv-400A.  Fornecimento e colocacao.</v>
          </cell>
          <cell r="D1198" t="str">
            <v>un</v>
          </cell>
          <cell r="E1198">
            <v>1059.3499999999999</v>
          </cell>
        </row>
        <row r="1199">
          <cell r="A1199" t="str">
            <v>IT006474</v>
          </cell>
          <cell r="B1199" t="str">
            <v>IT25680200/</v>
          </cell>
          <cell r="C1199" t="str">
            <v>Seccionador tripolar, acionamento simultaneo, comando por vara de manobra, 15Kv-400A.  Fornecimento e colocacao.</v>
          </cell>
          <cell r="D1199" t="str">
            <v>un</v>
          </cell>
          <cell r="E1199">
            <v>379.63</v>
          </cell>
        </row>
        <row r="1200">
          <cell r="A1200" t="str">
            <v>IT008159</v>
          </cell>
          <cell r="B1200" t="str">
            <v>IT25680250/</v>
          </cell>
          <cell r="C1200" t="str">
            <v>Chave seccionada, tripolar, abertura sem carga, comando manual em grupo, instalacao abrigada, com chave de bloqueio mecanico tipo kirk, 400A/17,5Kv, referencia NTL2-17,5, ABB-SACE ou similar.  Fornecimento e colocacao.</v>
          </cell>
          <cell r="D1200" t="str">
            <v>un</v>
          </cell>
          <cell r="E1200">
            <v>1866.07</v>
          </cell>
        </row>
        <row r="1201">
          <cell r="A1201" t="str">
            <v>IT008158</v>
          </cell>
          <cell r="B1201" t="str">
            <v>IT25680300/</v>
          </cell>
          <cell r="C1201" t="str">
            <v>Chave seccionada, tripolar, abertura com carga, comando manual em grupo, instalacao abrigada, com chave de bloqueio mecanico tipo kirk, 400A/17,5Kv e porta fusiveis HH, referencia NAL-17,5, ABB-SACE ou similar.  Fornecimento e colocacao.</v>
          </cell>
          <cell r="D1201" t="str">
            <v>un</v>
          </cell>
          <cell r="E1201">
            <v>5172.07</v>
          </cell>
        </row>
        <row r="1202">
          <cell r="A1202" t="str">
            <v>IT009680</v>
          </cell>
          <cell r="B1202" t="str">
            <v>IT25700050/</v>
          </cell>
          <cell r="C1202" t="str">
            <v>Fonte de Emergencia, No Break, trifasico, potencia de 50Kva, on-line, tensao de entrada e saida de 220V, banco de baterias seladas em gabinete para autonomia a plena carga de 22 minutos, modelo serie 300, Liebert ou similar.  Fornecimento.</v>
          </cell>
          <cell r="D1202" t="str">
            <v>un</v>
          </cell>
          <cell r="E1202">
            <v>72263</v>
          </cell>
        </row>
        <row r="1203">
          <cell r="A1203" t="str">
            <v>IT005639</v>
          </cell>
          <cell r="B1203" t="str">
            <v>IT25700100/</v>
          </cell>
          <cell r="C1203" t="str">
            <v>Haste para aterramento, de cobre, de 5/8", com 3m de comprimento.  Fornecimento e colocacao.</v>
          </cell>
          <cell r="D1203" t="str">
            <v>un</v>
          </cell>
          <cell r="E1203">
            <v>65.75</v>
          </cell>
        </row>
        <row r="1204">
          <cell r="A1204" t="str">
            <v>IT008152</v>
          </cell>
          <cell r="B1204" t="str">
            <v>IT25700103/</v>
          </cell>
          <cell r="C1204" t="str">
            <v>Haste para aterramento, tipo Copperweld, de 5/8" (16mm), com 2,40m de comprimento, referencia PK-065, Paraklin ou similar.  Fornecimento e colocacao.</v>
          </cell>
          <cell r="D1204" t="str">
            <v>un</v>
          </cell>
          <cell r="E1204">
            <v>56.41</v>
          </cell>
        </row>
        <row r="1205">
          <cell r="A1205" t="str">
            <v>IT006476</v>
          </cell>
          <cell r="B1205" t="str">
            <v>IT25700150A</v>
          </cell>
          <cell r="C1205" t="str">
            <v>Para-raio, tipo valvula, para 15Kv/5KA.  Fornecimento e colocacao.</v>
          </cell>
          <cell r="D1205" t="str">
            <v>un</v>
          </cell>
          <cell r="E1205">
            <v>155.91999999999999</v>
          </cell>
        </row>
        <row r="1206">
          <cell r="A1206" t="str">
            <v>IT006763</v>
          </cell>
          <cell r="B1206" t="str">
            <v>IT25700350A</v>
          </cell>
          <cell r="C1206" t="str">
            <v>Sistema de aterramento especifico para sala radiologica, com 3 hastes em cobre com diametro de 7/8", equidistantes de 1500mm umas das outras, inclusive caixa de inspecao, gel, conectores e cabos de transmissao de 70mm, em distancia de 10 a 20m.</v>
          </cell>
          <cell r="D1206" t="str">
            <v>un</v>
          </cell>
          <cell r="E1206">
            <v>1300.3</v>
          </cell>
        </row>
        <row r="1207">
          <cell r="A1207" t="str">
            <v>IT009765</v>
          </cell>
          <cell r="B1207" t="str">
            <v>IT25720050/</v>
          </cell>
          <cell r="C1207" t="str">
            <v>Transformador de corrente, classe 15Kv, para sistema de protecao, relacao 100/5A.   Fornecimento e instalacao.</v>
          </cell>
          <cell r="D1207" t="str">
            <v>un</v>
          </cell>
          <cell r="E1207">
            <v>784.76</v>
          </cell>
        </row>
        <row r="1208">
          <cell r="A1208" t="str">
            <v>IT009762</v>
          </cell>
          <cell r="B1208" t="str">
            <v>IT25720100A</v>
          </cell>
          <cell r="C1208" t="str">
            <v>Transformador de potencia a seco, classe 15Kv, tensao primaria de 13,8Kv, tensao secundaria de 220/127V, potencia de 500Kva, acessorios: NBR 5356 da ABNT.  Fornecimento e instalacao, inclusive transporte ate a obra.</v>
          </cell>
          <cell r="D1208" t="str">
            <v>un</v>
          </cell>
          <cell r="E1208">
            <v>11927.66</v>
          </cell>
        </row>
        <row r="1209">
          <cell r="A1209" t="str">
            <v>IT010280</v>
          </cell>
          <cell r="B1209" t="str">
            <v>IT25720150/</v>
          </cell>
          <cell r="C1209" t="str">
            <v>Transformador de distribuicao trifasico, de 30Kva, tensao primaria de 13,2Kv, tensao secundaria de 127/220V.  Fornecimento e colocacao.</v>
          </cell>
          <cell r="D1209" t="str">
            <v>un</v>
          </cell>
          <cell r="E1209">
            <v>2745.76</v>
          </cell>
        </row>
        <row r="1210">
          <cell r="A1210" t="str">
            <v>IT007092</v>
          </cell>
          <cell r="B1210" t="str">
            <v>IT25720500/</v>
          </cell>
          <cell r="C1210" t="str">
            <v>Transformador de distribuicao trifasico, de 112,5Kva, 60Hz.  Fornecimento e colocacao.</v>
          </cell>
          <cell r="D1210" t="str">
            <v>un</v>
          </cell>
          <cell r="E1210" t="e">
            <v>#N/A</v>
          </cell>
        </row>
        <row r="1211">
          <cell r="A1211" t="str">
            <v>IT001047</v>
          </cell>
          <cell r="B1211" t="str">
            <v>IT25740059/</v>
          </cell>
          <cell r="C1211" t="str">
            <v>Bracadeira para fixacao de eletroduto de ferro galvanizado, diametro de 25mm (1").  Fornecimento e colocacao.</v>
          </cell>
          <cell r="D1211" t="str">
            <v>un</v>
          </cell>
          <cell r="E1211">
            <v>3.03</v>
          </cell>
        </row>
        <row r="1212">
          <cell r="A1212" t="str">
            <v>IT003955</v>
          </cell>
          <cell r="B1212" t="str">
            <v>IT25740062/</v>
          </cell>
          <cell r="C1212" t="str">
            <v>Bracadeira tipo copo para fixacao de eletroduto de ferro galvanizado com diametro de 1 1/2".  Fornecimento e colocacao.</v>
          </cell>
          <cell r="D1212" t="str">
            <v>un</v>
          </cell>
          <cell r="E1212">
            <v>2.1800000000000002</v>
          </cell>
        </row>
        <row r="1213">
          <cell r="A1213" t="str">
            <v>IT001046</v>
          </cell>
          <cell r="B1213" t="str">
            <v>IT25740065/</v>
          </cell>
          <cell r="C1213" t="str">
            <v>Bracadeira para fixacao de eletroduto de ferro galvanizado, diametro de 50mm (2").  Fornecimento e colocacao.</v>
          </cell>
          <cell r="D1213" t="str">
            <v>un</v>
          </cell>
          <cell r="E1213">
            <v>3.19</v>
          </cell>
        </row>
        <row r="1214">
          <cell r="A1214" t="str">
            <v>IT001045</v>
          </cell>
          <cell r="B1214" t="str">
            <v>IT25740071/</v>
          </cell>
          <cell r="C1214" t="str">
            <v>Bracadeira para fixacao de eletroduto de ferro galvanizado, diametro de 75mm (3").  Fornecimento e colocacao.</v>
          </cell>
          <cell r="D1214" t="str">
            <v>un</v>
          </cell>
          <cell r="E1214">
            <v>3.35</v>
          </cell>
        </row>
        <row r="1215">
          <cell r="A1215" t="str">
            <v>IT000992</v>
          </cell>
          <cell r="B1215" t="str">
            <v>IT25990050/</v>
          </cell>
          <cell r="C1215" t="str">
            <v>Amperimetro (96x96)mm com escala de 0A a 500A.  Fornecimento e colocacao.</v>
          </cell>
          <cell r="D1215" t="str">
            <v>un</v>
          </cell>
          <cell r="E1215">
            <v>84.57</v>
          </cell>
        </row>
        <row r="1216">
          <cell r="A1216" t="str">
            <v>MT006935</v>
          </cell>
          <cell r="B1216" t="str">
            <v>MT05400050/</v>
          </cell>
          <cell r="C1216" t="str">
            <v>Cerca protetora de borda de vala, construida com montantes de 3"x3" de Pinho de 3a, com 1,50m de comprimento, ficando 0,50m enterrado, com intervalo de 2m e 2 tabuas de Pinho ou similar de 1"x12" e 1"x9", horizontais, com 0,40m de separacao, com reaprovei</v>
          </cell>
          <cell r="D1216" t="str">
            <v>m</v>
          </cell>
          <cell r="E1216">
            <v>4.9800000000000004</v>
          </cell>
        </row>
        <row r="1217">
          <cell r="A1217" t="str">
            <v>MT009610</v>
          </cell>
          <cell r="B1217" t="str">
            <v>MT05400100/</v>
          </cell>
          <cell r="C1217" t="str">
            <v>Cerca protetora de borda de vala, construida com montantes de 3"x3" de Pinho de 3a, com 1,50m de comprimento, ficando 0,50m enterrado, com intervalo de 5m e 3 linhas de fita plastica zebrada, horizontais, com 0,30m de separacao, com reaproveitamento da ma</v>
          </cell>
          <cell r="D1217" t="str">
            <v>m</v>
          </cell>
          <cell r="E1217">
            <v>1.63</v>
          </cell>
        </row>
        <row r="1218">
          <cell r="A1218" t="str">
            <v>MT009871</v>
          </cell>
          <cell r="B1218" t="str">
            <v>MT05400150/</v>
          </cell>
          <cell r="C1218" t="str">
            <v>Cerca protetora de borda de vala, construida com montantes de 3"x3" de Pinho de 3a, com 1,50m de comprimento, ficando 0,50m enterrado, com intervalo de 6m e 1 linha de fita plastica zebrada, horizontal, com aproveitamento de 3 vezes da madeira.</v>
          </cell>
          <cell r="D1218" t="str">
            <v>m</v>
          </cell>
          <cell r="E1218">
            <v>1.1100000000000001</v>
          </cell>
        </row>
        <row r="1219">
          <cell r="A1219" t="str">
            <v>MT006934</v>
          </cell>
          <cell r="B1219" t="str">
            <v>MT05400200/</v>
          </cell>
          <cell r="C1219" t="str">
            <v>Retirada e recolocacao de cerca protetora de borda de vala, construida com montantes de 3"x3" de Pinho de 3a, com 1,50m de comprimento, com intervalo de 2m e 2 tabuas de 1"x12" e 1"x9", horizontais, com 0,40m de separacao, exceto materiais.</v>
          </cell>
          <cell r="D1219" t="str">
            <v>m</v>
          </cell>
          <cell r="E1219">
            <v>3.74</v>
          </cell>
        </row>
        <row r="1220">
          <cell r="A1220" t="str">
            <v>MT009872</v>
          </cell>
          <cell r="B1220" t="str">
            <v>MT05400250/</v>
          </cell>
          <cell r="C1220" t="str">
            <v>Retirada e recolocacao de cerca protetora de vala, construida com montantes de 3"x3" de Pinho de 3a, com 1,50m de comprimento, com intervalo de 6m e 1 linha de fita plastica zebrada, horizontal, exceto materiais.</v>
          </cell>
          <cell r="D1220" t="str">
            <v>m</v>
          </cell>
          <cell r="E1220">
            <v>1.36</v>
          </cell>
        </row>
        <row r="1221">
          <cell r="A1221" t="str">
            <v>MT004767</v>
          </cell>
          <cell r="B1221" t="str">
            <v>MT05450050/</v>
          </cell>
          <cell r="C1221" t="str">
            <v>Desmonte a fogo de bloco de material de 3a categoria (rocha viva), com volume de 1m3 a 50m3, sendo a ar comprimido tanto a perfuracao como a reducao a pedra-de-mao, e a explosao pelo sistema de iniciacao nao eletrico.</v>
          </cell>
          <cell r="D1221" t="str">
            <v>m3</v>
          </cell>
          <cell r="E1221">
            <v>68.64</v>
          </cell>
        </row>
        <row r="1222">
          <cell r="A1222" t="str">
            <v>MT004835</v>
          </cell>
          <cell r="B1222" t="str">
            <v>MT05450100/</v>
          </cell>
          <cell r="C1222" t="str">
            <v>Desmonte a fogo de bloco de material de 2a categoria (moledo ou rocha em decomposicao), com volume de 1m3 a 50m3, sendo a ar comprimido tanto a perfuracao como a reducao a pedra-de-mao, e a explosao pelo sistema de iniciacao nao eletrico, e a reducao a ro</v>
          </cell>
          <cell r="D1222" t="str">
            <v>m3</v>
          </cell>
          <cell r="E1222">
            <v>69.489999999999995</v>
          </cell>
        </row>
        <row r="1223">
          <cell r="A1223" t="str">
            <v>MT017908</v>
          </cell>
          <cell r="B1223" t="str">
            <v>MT05450150/</v>
          </cell>
          <cell r="C1223" t="str">
            <v>Escavacao de rocha ou material de 3a categoria, com utilizacao de fogo cuidadoso (Smootuing blasting), a ceu aberto, em area urbana.</v>
          </cell>
          <cell r="D1223" t="str">
            <v>m3</v>
          </cell>
          <cell r="E1223">
            <v>55.89</v>
          </cell>
        </row>
        <row r="1224">
          <cell r="A1224" t="str">
            <v>MT000096</v>
          </cell>
          <cell r="B1224" t="str">
            <v>MT10050050/</v>
          </cell>
          <cell r="C1224" t="str">
            <v>Escavacao mecanica, em material de 1a categoria (areia, argila ou picarra),  utilizando Retro-Escavadeira.</v>
          </cell>
          <cell r="D1224" t="str">
            <v>m3</v>
          </cell>
          <cell r="E1224">
            <v>2.71</v>
          </cell>
        </row>
        <row r="1225">
          <cell r="A1225" t="str">
            <v>MT000100</v>
          </cell>
          <cell r="B1225" t="str">
            <v>MT10100050/</v>
          </cell>
          <cell r="C1225" t="str">
            <v>Escavacao mecanica, em material de 1a categoria (areia, argila ou picarra), utilizando Escavadeira Hidraulica de 0,78m3.</v>
          </cell>
          <cell r="D1225" t="str">
            <v>m3</v>
          </cell>
          <cell r="E1225">
            <v>0.95</v>
          </cell>
        </row>
        <row r="1226">
          <cell r="A1226" t="str">
            <v>MT000109</v>
          </cell>
          <cell r="B1226" t="str">
            <v>MT10150050/</v>
          </cell>
          <cell r="C1226" t="str">
            <v>Escavacao mecanica com trator tipo D-6R, em material de 1a categoria, com transporte a 20m.</v>
          </cell>
          <cell r="D1226" t="str">
            <v>m3</v>
          </cell>
          <cell r="E1226">
            <v>0.28999999999999998</v>
          </cell>
        </row>
        <row r="1227">
          <cell r="A1227" t="str">
            <v>MT004813</v>
          </cell>
          <cell r="B1227" t="str">
            <v>MT10200050/</v>
          </cell>
          <cell r="C1227" t="str">
            <v>Dragagem com draga flutuante de succao e recalque, utilizando tubulacao de 12", extensao de 600m, producao de 60m3/h.</v>
          </cell>
          <cell r="D1227" t="str">
            <v>m3</v>
          </cell>
          <cell r="E1227">
            <v>4.74</v>
          </cell>
        </row>
        <row r="1228">
          <cell r="A1228" t="str">
            <v>MT017024</v>
          </cell>
          <cell r="B1228" t="str">
            <v>MT10200100/</v>
          </cell>
          <cell r="C1228" t="str">
            <v>Dragagem de leito de rio ou canal, em material mole, utilizando escavadeira sobre esteiras, versao Drag-Line, com capacidade de 0,78m3.</v>
          </cell>
          <cell r="D1228" t="str">
            <v>m3</v>
          </cell>
          <cell r="E1228">
            <v>1.42</v>
          </cell>
        </row>
        <row r="1229">
          <cell r="A1229" t="str">
            <v>MT017025</v>
          </cell>
          <cell r="B1229" t="str">
            <v>MT10200150/</v>
          </cell>
          <cell r="C1229" t="str">
            <v>Dragagem de leito de rio ou canal, em material mole, utilizando escavadeira sobre esteiras, versao Clam-Shell, com capacidade de 0,78m3.</v>
          </cell>
          <cell r="D1229" t="str">
            <v>m3</v>
          </cell>
          <cell r="E1229">
            <v>1.88</v>
          </cell>
        </row>
        <row r="1230">
          <cell r="A1230" t="str">
            <v>MT000121</v>
          </cell>
          <cell r="B1230" t="str">
            <v>MT10250050/</v>
          </cell>
          <cell r="C1230" t="str">
            <v>Desmonte de bloco de material de 2a categoria, sem utilizacao de explosivos, com rompedor a ar comprimido.</v>
          </cell>
          <cell r="D1230" t="str">
            <v>m3</v>
          </cell>
          <cell r="E1230">
            <v>127.47</v>
          </cell>
        </row>
        <row r="1231">
          <cell r="A1231" t="str">
            <v>MT000119</v>
          </cell>
          <cell r="B1231" t="str">
            <v>MT10250100/</v>
          </cell>
          <cell r="C1231" t="str">
            <v>Desmonte de bloco de material de 3a categoria (rocha viva), com equipamento de ar comprimido, sem a utilizacao de explosivos, com volume ate 1m3, inclusive reducao a pedra-de-mao com o mesmo equipamento.</v>
          </cell>
          <cell r="D1231" t="str">
            <v>m3</v>
          </cell>
          <cell r="E1231">
            <v>59.51</v>
          </cell>
        </row>
        <row r="1232">
          <cell r="A1232" t="str">
            <v>MT000114</v>
          </cell>
          <cell r="B1232" t="str">
            <v>MT10250150/</v>
          </cell>
          <cell r="C1232" t="str">
            <v>Escavacao em material de 2a categoria (moledo ou rocha muito decomposta), com equipamento de ar comprimido, sem utilizacao de explosivos, em taludes ou valas com largura minima de 3m ate 1,50m profundidade, exclusive escoramento e limpeza.</v>
          </cell>
          <cell r="D1232" t="str">
            <v>m3</v>
          </cell>
          <cell r="E1232">
            <v>51.41</v>
          </cell>
        </row>
        <row r="1233">
          <cell r="A1233" t="str">
            <v>MT000116</v>
          </cell>
          <cell r="B1233" t="str">
            <v>MT10250200/</v>
          </cell>
          <cell r="C1233" t="str">
            <v>Escavacao em material de 2a categoria (rocha decomposta), sem uso de explosivos, utilizando equipamento de ar comprimido.  O preco se refere a taludes ou valas com largura minima de 3m ate 1,50m de profundidade, exclusive escoramento e limpeza.</v>
          </cell>
          <cell r="D1233" t="str">
            <v>m3</v>
          </cell>
          <cell r="E1233">
            <v>151.54</v>
          </cell>
        </row>
        <row r="1234">
          <cell r="A1234" t="str">
            <v>MT017634</v>
          </cell>
          <cell r="B1234" t="str">
            <v>MT10250250/</v>
          </cell>
          <cell r="C1234" t="str">
            <v>Escavacao em material de 3a categoria (rocha viva), sem uso de explosivos, utilizando equipamento de ar comprimido e serracao com brocas, seguida de encunhamento.  O preco se refere a taludes com largura minima de 1,50m ate 3m, inclusive limpeza com trato</v>
          </cell>
          <cell r="D1234" t="str">
            <v>m3</v>
          </cell>
          <cell r="E1234">
            <v>462.53</v>
          </cell>
        </row>
        <row r="1235">
          <cell r="A1235" t="str">
            <v>MT017705</v>
          </cell>
          <cell r="B1235" t="str">
            <v>MT10250300/</v>
          </cell>
          <cell r="C1235" t="str">
            <v>Escavacao em material de 3a categoria (rocha viva), sem uso de explosivos, utilizando equipamento de ar comprimido e serracao com brocas, seguida de encunhamento.  O preco se refere a taludes com largura minima de 3m, inclusive limpeza manual.</v>
          </cell>
          <cell r="D1235" t="str">
            <v>m3</v>
          </cell>
          <cell r="E1235">
            <v>389.51</v>
          </cell>
        </row>
        <row r="1236">
          <cell r="A1236" t="str">
            <v>MT017706</v>
          </cell>
          <cell r="B1236" t="str">
            <v>MT10250350/</v>
          </cell>
          <cell r="C1236" t="str">
            <v>Escavacao em material de 3a categoria (rocha sa fraturada), sem uso de explosivos, utilizando equipamento de ar comprimido e encunhamento generalizado.  O preco se refere a taludes ou valas com largura minima de 3m ate 1,50m de profundidade, exclusive esc</v>
          </cell>
          <cell r="D1236" t="str">
            <v>m3</v>
          </cell>
          <cell r="E1236">
            <v>165.72</v>
          </cell>
        </row>
        <row r="1237">
          <cell r="A1237" t="str">
            <v>MT000125</v>
          </cell>
          <cell r="B1237" t="str">
            <v>MT15050050/</v>
          </cell>
          <cell r="C1237" t="str">
            <v>Aterro com material de 1a categoria, compactado manualmente em camadas de 20cm, incluindo 2 tiros de pa, inclusive espalhamento e rega, exclusive material e transporte.</v>
          </cell>
          <cell r="D1237" t="str">
            <v>m3</v>
          </cell>
          <cell r="E1237">
            <v>21.78</v>
          </cell>
        </row>
        <row r="1238">
          <cell r="A1238" t="str">
            <v>MT000123</v>
          </cell>
          <cell r="B1238" t="str">
            <v>MT15050100/</v>
          </cell>
          <cell r="C1238" t="str">
            <v>Compactacao de aterro em camadas de 15cm, com maco.</v>
          </cell>
          <cell r="D1238" t="str">
            <v>m3</v>
          </cell>
          <cell r="E1238">
            <v>13.55</v>
          </cell>
        </row>
        <row r="1239">
          <cell r="A1239" t="str">
            <v>MT000124</v>
          </cell>
          <cell r="B1239" t="str">
            <v>MT15050150/</v>
          </cell>
          <cell r="C1239" t="str">
            <v>Compactacao de aterro em camadas de 20cm, com maco.</v>
          </cell>
          <cell r="D1239" t="str">
            <v>m3</v>
          </cell>
          <cell r="E1239">
            <v>12.1</v>
          </cell>
        </row>
        <row r="1240">
          <cell r="A1240" t="str">
            <v>MT000128</v>
          </cell>
          <cell r="B1240" t="str">
            <v>MT15050200/</v>
          </cell>
          <cell r="C1240" t="str">
            <v>Compactacao de material de 1a categoria, inclusive descarga de Caminhao Basculante, movimentacao a 1 tiro de pa, espalhamento e socamento manual em camadas de 30cm de material apiloado, exclusive material.</v>
          </cell>
          <cell r="D1240" t="str">
            <v>m3</v>
          </cell>
          <cell r="E1240">
            <v>12.62</v>
          </cell>
        </row>
        <row r="1241">
          <cell r="A1241" t="str">
            <v>MT000122</v>
          </cell>
          <cell r="B1241" t="str">
            <v>MT15050250/</v>
          </cell>
          <cell r="C1241" t="str">
            <v>Reaterro de vala, compactado a maco, em camadas de 30cm de espessura maxima, com material de boa qualidade.</v>
          </cell>
          <cell r="D1241" t="str">
            <v>m3</v>
          </cell>
          <cell r="E1241">
            <v>10.17</v>
          </cell>
        </row>
        <row r="1242">
          <cell r="A1242" t="str">
            <v>MT017780</v>
          </cell>
          <cell r="B1242" t="str">
            <v>MT15050300/</v>
          </cell>
          <cell r="C1242" t="str">
            <v>Reaterro de vala, com po-de-pedra, compactado manualmente, inclusive fornecimento do material.</v>
          </cell>
          <cell r="D1242" t="str">
            <v>m3</v>
          </cell>
          <cell r="E1242">
            <v>38.18</v>
          </cell>
        </row>
        <row r="1243">
          <cell r="A1243" t="str">
            <v>MT000129</v>
          </cell>
          <cell r="B1243" t="str">
            <v>MT15100050/</v>
          </cell>
          <cell r="C1243" t="str">
            <v>Aterro com material de 1a categoria, espalhado com motoniveladora,  em camadas de 20cm de material adensado, regado por Caminhao Tanque e compactado a 95% com Rolo Pe de Carneiro, auto propelido,  intervindo 2 serventes, exclusive o fornecimento do materi</v>
          </cell>
          <cell r="D1243" t="str">
            <v>m3</v>
          </cell>
          <cell r="E1243">
            <v>0.47</v>
          </cell>
        </row>
        <row r="1244">
          <cell r="A1244" t="str">
            <v>MT000131</v>
          </cell>
          <cell r="B1244" t="str">
            <v>MT15100100/</v>
          </cell>
          <cell r="C1244" t="str">
            <v>Aterro de vala com trator carregadeira e retro-escavadeira, com material de boa qualidade, em camadas de 20cm, utilizando  Vibro Compactador Portatil e operador, com intervencao de 2 serventes,  exclusive material.</v>
          </cell>
          <cell r="D1244" t="str">
            <v>m3</v>
          </cell>
          <cell r="E1244">
            <v>1.46</v>
          </cell>
        </row>
        <row r="1245">
          <cell r="A1245" t="str">
            <v>MT000132</v>
          </cell>
          <cell r="B1245" t="str">
            <v>MT15150050/</v>
          </cell>
          <cell r="C1245" t="str">
            <v>Preparo de solo ate 30cm de profundidade, compreedendo escavacao e acerto manuais e compactacao mecanica com remocao ate 20m.</v>
          </cell>
          <cell r="D1245" t="str">
            <v>m2</v>
          </cell>
          <cell r="E1245">
            <v>5.91</v>
          </cell>
        </row>
        <row r="1246">
          <cell r="A1246" t="str">
            <v>MT005245</v>
          </cell>
          <cell r="B1246" t="str">
            <v>MT20050050/</v>
          </cell>
          <cell r="C1246" t="str">
            <v>Espalhamento de material de 1a categoria com motoniveladora.</v>
          </cell>
          <cell r="D1246" t="str">
            <v>m3</v>
          </cell>
          <cell r="E1246">
            <v>0.24</v>
          </cell>
        </row>
        <row r="1247">
          <cell r="A1247" t="str">
            <v>PJ006989</v>
          </cell>
          <cell r="B1247" t="str">
            <v>PJ05050050/</v>
          </cell>
          <cell r="C1247" t="str">
            <v>Planta de cobertura de restinga do tipo 1 - Ipomea Pescaprae (Salsa de Praia), Canavalha Rosea (Fenao da Praia).  Fornecimento.</v>
          </cell>
          <cell r="D1247" t="str">
            <v>un</v>
          </cell>
          <cell r="E1247">
            <v>0.35</v>
          </cell>
        </row>
        <row r="1248">
          <cell r="A1248" t="str">
            <v>PJ017028</v>
          </cell>
          <cell r="B1248" t="str">
            <v>PJ05050053/</v>
          </cell>
          <cell r="C1248" t="str">
            <v>Planta de cobertura do tipo 1:  Bulbine Caulescens Frutescens (Bulbine) ou similar, considerando 24 mudas por m2.  Fornecimento.</v>
          </cell>
          <cell r="D1248" t="str">
            <v>m2</v>
          </cell>
          <cell r="E1248">
            <v>7.92</v>
          </cell>
        </row>
        <row r="1249">
          <cell r="A1249" t="str">
            <v>PJ006990</v>
          </cell>
          <cell r="B1249" t="str">
            <v>PJ05050100/</v>
          </cell>
          <cell r="C1249" t="str">
            <v>Planta de cobertura do tipo 2 - Paullinea Coriacea (Cipo-Timbo).  Fornecimento.</v>
          </cell>
          <cell r="D1249" t="str">
            <v>un</v>
          </cell>
          <cell r="E1249">
            <v>3</v>
          </cell>
        </row>
        <row r="1250">
          <cell r="A1250" t="str">
            <v>PJ017029</v>
          </cell>
          <cell r="B1250" t="str">
            <v>PJ05050103/</v>
          </cell>
          <cell r="C1250" t="str">
            <v>Planta de cobertura do tipo 2A:  Duranta Renpens (Pingo de Ouro) ou similar, considerando 16 mudas por m2.  Fornecimento.</v>
          </cell>
          <cell r="D1250" t="str">
            <v>m2</v>
          </cell>
          <cell r="E1250">
            <v>5.12</v>
          </cell>
        </row>
        <row r="1251">
          <cell r="A1251" t="str">
            <v>PJ017030</v>
          </cell>
          <cell r="B1251" t="str">
            <v>PJ05050106/</v>
          </cell>
          <cell r="C1251" t="str">
            <v>Planta de cobertura do tipo 2B:  Agapanthus Africanus (Agapanto) ou similar, considerando 16 mudas por m2.  Fornecimento.</v>
          </cell>
          <cell r="D1251" t="str">
            <v>m2</v>
          </cell>
          <cell r="E1251">
            <v>24</v>
          </cell>
        </row>
        <row r="1252">
          <cell r="A1252" t="str">
            <v>PJ017031</v>
          </cell>
          <cell r="B1252" t="str">
            <v>PJ05050150/</v>
          </cell>
          <cell r="C1252" t="str">
            <v>Planta de cobertura do tipo 3A: Plumbago Capensis (Bela-Emilia) ou similar, considerando 12 mudas por m2.  Fornecimento.</v>
          </cell>
          <cell r="D1252" t="str">
            <v>m2</v>
          </cell>
          <cell r="E1252">
            <v>9</v>
          </cell>
        </row>
        <row r="1253">
          <cell r="A1253" t="str">
            <v>PJ017032</v>
          </cell>
          <cell r="B1253" t="str">
            <v>PJ05050153/</v>
          </cell>
          <cell r="C1253" t="str">
            <v>Planta de cobertura do tipo 3B: Calathea Zebrina (Calateia Zebrina) ou similar, considerando 12 mudas por m2.  Fornecimento.</v>
          </cell>
          <cell r="D1253" t="str">
            <v>m2</v>
          </cell>
          <cell r="E1253">
            <v>24</v>
          </cell>
        </row>
        <row r="1254">
          <cell r="A1254" t="str">
            <v>PJ017033</v>
          </cell>
          <cell r="B1254" t="str">
            <v>PJ05050200/</v>
          </cell>
          <cell r="C1254" t="str">
            <v>Planta de cobertura do tipo 4: Ixora sp. (Ixora Ana) ou similar, considerando 8 mudas por m2.  Fornecimento.</v>
          </cell>
          <cell r="D1254" t="str">
            <v>m2</v>
          </cell>
          <cell r="E1254">
            <v>15.2</v>
          </cell>
        </row>
        <row r="1255">
          <cell r="A1255" t="str">
            <v>PJ007133</v>
          </cell>
          <cell r="B1255" t="str">
            <v>PJ05050250/</v>
          </cell>
          <cell r="C1255" t="str">
            <v>Planta de cobertura Viresea Imperialis (Bromelia Imperial), pequena, muda com altura aproximada de 0,40m, para jardim.  Fornecimento.</v>
          </cell>
          <cell r="D1255" t="str">
            <v>un</v>
          </cell>
          <cell r="E1255">
            <v>15</v>
          </cell>
        </row>
        <row r="1256">
          <cell r="A1256" t="str">
            <v>PJ007132</v>
          </cell>
          <cell r="B1256" t="str">
            <v>PJ05050253/</v>
          </cell>
          <cell r="C1256" t="str">
            <v>Planta de cobertura Viresea Imperialis (Bromelia Imperial), media, muda com altura aproximada de 0,60m, para jardim.  Fornecimento.</v>
          </cell>
          <cell r="D1256" t="str">
            <v>un</v>
          </cell>
          <cell r="E1256">
            <v>27.5</v>
          </cell>
        </row>
        <row r="1257">
          <cell r="A1257" t="str">
            <v>PJ007131</v>
          </cell>
          <cell r="B1257" t="str">
            <v>PJ05050256/</v>
          </cell>
          <cell r="C1257" t="str">
            <v>Planta de cobertura Viresea Imperialis (Bromelia Imperial), grande, muda com altura aproximada de 0,80m, para jardim.  Fornecimento.</v>
          </cell>
          <cell r="D1257" t="str">
            <v>un</v>
          </cell>
          <cell r="E1257">
            <v>45</v>
          </cell>
        </row>
        <row r="1258">
          <cell r="A1258" t="str">
            <v>PJ004904</v>
          </cell>
          <cell r="B1258" t="str">
            <v>PJ05100050/</v>
          </cell>
          <cell r="C1258" t="str">
            <v>Plantio de plantas de cobertura, conforme Projeto FPJ.</v>
          </cell>
          <cell r="D1258" t="str">
            <v>un</v>
          </cell>
          <cell r="E1258">
            <v>0.12</v>
          </cell>
        </row>
        <row r="1259">
          <cell r="A1259" t="str">
            <v>PJ016845</v>
          </cell>
          <cell r="B1259" t="str">
            <v>PJ05100053/</v>
          </cell>
          <cell r="C1259" t="str">
            <v>Plantio de cobertura vegetal, considerando 8 mudas por m2.</v>
          </cell>
          <cell r="D1259" t="str">
            <v>m2</v>
          </cell>
          <cell r="E1259">
            <v>0.96</v>
          </cell>
        </row>
        <row r="1260">
          <cell r="A1260" t="str">
            <v>PJ016844</v>
          </cell>
          <cell r="B1260" t="str">
            <v>PJ05100056/</v>
          </cell>
          <cell r="C1260" t="str">
            <v>Plantio de cobertura vegetal, considerando 12 mudas por m2.</v>
          </cell>
          <cell r="D1260" t="str">
            <v>m2</v>
          </cell>
          <cell r="E1260">
            <v>1.44</v>
          </cell>
        </row>
        <row r="1261">
          <cell r="A1261" t="str">
            <v>PJ016843</v>
          </cell>
          <cell r="B1261" t="str">
            <v>PJ05100059/</v>
          </cell>
          <cell r="C1261" t="str">
            <v>Plantio de cobertura vegetal, considerando 16 mudas por m2.</v>
          </cell>
          <cell r="D1261" t="str">
            <v>m2</v>
          </cell>
          <cell r="E1261">
            <v>1.92</v>
          </cell>
        </row>
        <row r="1262">
          <cell r="A1262" t="str">
            <v>PJ016842</v>
          </cell>
          <cell r="B1262" t="str">
            <v>PJ05100062/</v>
          </cell>
          <cell r="C1262" t="str">
            <v>Plantio de cobertura vegetal, considerando 24 mudas por m2.</v>
          </cell>
          <cell r="D1262" t="str">
            <v>m2</v>
          </cell>
          <cell r="E1262">
            <v>2.88</v>
          </cell>
        </row>
        <row r="1263">
          <cell r="A1263" t="str">
            <v>PJ000488</v>
          </cell>
          <cell r="B1263" t="str">
            <v>PJ05100100/</v>
          </cell>
          <cell r="C1263" t="str">
            <v>Plantio de grama em placas, tipo Sao Carlos, Batatais ou Larga, inclusive compra e arrancamento no local de origem, carga, transporte, descarga e preparo do terreno.</v>
          </cell>
          <cell r="D1263" t="str">
            <v>m2</v>
          </cell>
          <cell r="E1263">
            <v>5.57</v>
          </cell>
        </row>
        <row r="1264">
          <cell r="A1264" t="str">
            <v>PJ000490</v>
          </cell>
          <cell r="B1264" t="str">
            <v>PJ05100103/</v>
          </cell>
          <cell r="C1264" t="str">
            <v>Plantio de grama em placas, tipo Sao Carlos, Batatais ou Larga, inclusive compra e arrancamento no local de origem, carga, descarga e preparo do terreno, exclusive transporte.</v>
          </cell>
          <cell r="D1264" t="str">
            <v>m2</v>
          </cell>
          <cell r="E1264" t="e">
            <v>#N/A</v>
          </cell>
        </row>
        <row r="1265">
          <cell r="A1265" t="str">
            <v>PJ010055</v>
          </cell>
          <cell r="B1265" t="str">
            <v>PJ05100106/</v>
          </cell>
          <cell r="C1265" t="str">
            <v>Plantio de grama, incluindo preparo do terreno com 10cm de saibro e 5cm de terra estrumada, exclusive fornecimento da grama.</v>
          </cell>
          <cell r="D1265" t="str">
            <v>m2</v>
          </cell>
          <cell r="E1265">
            <v>7.81</v>
          </cell>
        </row>
        <row r="1266">
          <cell r="A1266" t="str">
            <v>PJ009993</v>
          </cell>
          <cell r="B1266" t="str">
            <v>PJ05100109/</v>
          </cell>
          <cell r="C1266" t="str">
            <v>Plantio de grama, tipo Stenotaphrum Secundatum Var. Variegatum, inclusive transporte e fornecimento.</v>
          </cell>
          <cell r="D1266" t="str">
            <v>m2</v>
          </cell>
          <cell r="E1266">
            <v>9.73</v>
          </cell>
        </row>
        <row r="1267">
          <cell r="A1267" t="str">
            <v>PJ009373</v>
          </cell>
          <cell r="B1267" t="str">
            <v>PJ05100112/</v>
          </cell>
          <cell r="C1267" t="str">
            <v>Plantio de grama, tipo Zoizia Japonica, inclusive fornecimento.</v>
          </cell>
          <cell r="D1267" t="str">
            <v>m2</v>
          </cell>
          <cell r="E1267">
            <v>7.58</v>
          </cell>
        </row>
        <row r="1268">
          <cell r="A1268" t="str">
            <v>PJ000489</v>
          </cell>
          <cell r="B1268" t="str">
            <v>PJ05100150/</v>
          </cell>
          <cell r="C1268" t="str">
            <v>Plantio de grama em placas, tipo Sao Carlos, Batatais ou Larga, inclusive compra e arrancamento no local de origem, carga, transporte, descarga e preparo do terreno, para recomposicao de areas gramadas eventualmente danificadas.</v>
          </cell>
          <cell r="D1268" t="str">
            <v>m2</v>
          </cell>
          <cell r="E1268">
            <v>6.79</v>
          </cell>
        </row>
        <row r="1269">
          <cell r="A1269" t="str">
            <v>PJ010433</v>
          </cell>
          <cell r="B1269" t="str">
            <v>PJ05100200/</v>
          </cell>
          <cell r="C1269" t="str">
            <v>Grama sintetica Europeia, em rolos, com fios de 28mm de comprimento, Flexigrass FLP PP 28mm ou similar, na cor verde, inclusive mao-de-obra especializada para execucao de servicos, fornecimento e instalacao de faixas de grama sintetica branca para as dema</v>
          </cell>
          <cell r="D1269" t="str">
            <v>m2</v>
          </cell>
          <cell r="E1269">
            <v>78.84</v>
          </cell>
        </row>
        <row r="1270">
          <cell r="A1270" t="str">
            <v>PJ017838</v>
          </cell>
          <cell r="B1270" t="str">
            <v>PJ10050050/</v>
          </cell>
          <cell r="C1270" t="str">
            <v>Amarrio de mudas de arvore ao tutor, com fitilho plastico, exclusive este.</v>
          </cell>
          <cell r="D1270" t="str">
            <v>un</v>
          </cell>
          <cell r="E1270">
            <v>0.25</v>
          </cell>
        </row>
        <row r="1271">
          <cell r="A1271" t="str">
            <v>PJ018060</v>
          </cell>
          <cell r="B1271" t="str">
            <v>PJ10050075/</v>
          </cell>
          <cell r="C1271" t="str">
            <v>Amarrio de mudas de mangezal ao tutor, com fitilho plastico, incluindo tutor de 1,00m de altura, exclusive a muda.</v>
          </cell>
          <cell r="D1271" t="str">
            <v>un</v>
          </cell>
          <cell r="E1271">
            <v>1.89</v>
          </cell>
        </row>
        <row r="1272">
          <cell r="A1272" t="str">
            <v>PJ004897</v>
          </cell>
          <cell r="B1272" t="str">
            <v>PJ10050100/</v>
          </cell>
          <cell r="C1272" t="str">
            <v>Arbusto para jardim, conforme Projeto FPJ.  Plantio.</v>
          </cell>
          <cell r="D1272" t="str">
            <v>un</v>
          </cell>
          <cell r="E1272">
            <v>0.35</v>
          </cell>
        </row>
        <row r="1273">
          <cell r="A1273" t="str">
            <v>PJ000499</v>
          </cell>
          <cell r="B1273" t="str">
            <v>PJ10050150/</v>
          </cell>
          <cell r="C1273" t="str">
            <v>Mudas com 50cm a 70cm de altura, plantio em encosta, exclusive tutor, inclusive abertura da cova.</v>
          </cell>
          <cell r="D1273" t="str">
            <v>un</v>
          </cell>
          <cell r="E1273">
            <v>0.77</v>
          </cell>
        </row>
        <row r="1274">
          <cell r="A1274" t="str">
            <v>PJ000498</v>
          </cell>
          <cell r="B1274" t="str">
            <v>PJ10050200/</v>
          </cell>
          <cell r="C1274" t="str">
            <v>Plantio de arvore de 2m de altura, de qualquer especie, em logradouro publico, inclusive transporte, terra preta simples e estaca de madeira (tutor), exclusive o fornecimento da arvore.</v>
          </cell>
          <cell r="D1274" t="str">
            <v>un</v>
          </cell>
          <cell r="E1274">
            <v>15.99</v>
          </cell>
        </row>
        <row r="1275">
          <cell r="A1275" t="str">
            <v>PJ017027</v>
          </cell>
          <cell r="B1275" t="str">
            <v>PJ10050250/</v>
          </cell>
          <cell r="C1275" t="str">
            <v>Tabebuia Avellanedae (Ipe Roxo), com 1,80m de altura.  Fornecimento e plantio.</v>
          </cell>
          <cell r="D1275" t="str">
            <v>un</v>
          </cell>
          <cell r="E1275">
            <v>28.82</v>
          </cell>
        </row>
        <row r="1276">
          <cell r="A1276" t="str">
            <v>PJ017040</v>
          </cell>
          <cell r="B1276" t="str">
            <v>PJ10100050/</v>
          </cell>
          <cell r="C1276" t="str">
            <v>Arbustos tipo 1 - Hibicus Rosa-Sinensis (Hibisco), com altura entre 0,80m a 1m.  Fornecimento.</v>
          </cell>
          <cell r="D1276" t="str">
            <v>un</v>
          </cell>
          <cell r="E1276">
            <v>2.7</v>
          </cell>
        </row>
        <row r="1277">
          <cell r="A1277" t="str">
            <v>PJ017896</v>
          </cell>
          <cell r="B1277" t="str">
            <v>PJ25100200/</v>
          </cell>
          <cell r="C1277" t="str">
            <v>Balanco rustico, perna cruzada, 2 lugares, assentos de pneus ou madeira.  Fornecimento e colocacao.</v>
          </cell>
          <cell r="D1277" t="str">
            <v>un</v>
          </cell>
          <cell r="E1277">
            <v>430.45</v>
          </cell>
        </row>
        <row r="1278">
          <cell r="A1278" t="str">
            <v>PJ017897</v>
          </cell>
          <cell r="B1278" t="str">
            <v>PJ25100203/</v>
          </cell>
          <cell r="C1278" t="str">
            <v>Balanco rustico triplo, tipo estrela, assentos de pneus ou madeira.  Fornecimento e colocacao.</v>
          </cell>
          <cell r="D1278" t="str">
            <v>un</v>
          </cell>
          <cell r="E1278">
            <v>821.13</v>
          </cell>
        </row>
        <row r="1279">
          <cell r="A1279" t="str">
            <v>PJ017591</v>
          </cell>
          <cell r="B1279" t="str">
            <v>PJ25100250/</v>
          </cell>
          <cell r="C1279" t="str">
            <v>Brinquedo modelo A-04 alphanaut da Alpha Play ou similar.  Fornecimento.</v>
          </cell>
          <cell r="D1279" t="str">
            <v>un</v>
          </cell>
          <cell r="E1279">
            <v>3600</v>
          </cell>
        </row>
        <row r="1280">
          <cell r="A1280" t="str">
            <v>PJ017593</v>
          </cell>
          <cell r="B1280" t="str">
            <v>PJ25100253/</v>
          </cell>
          <cell r="C1280" t="str">
            <v>Brinquedo modelo A-08 Dupla Escalada da Apha Play ou similar.  Fornecimento.</v>
          </cell>
          <cell r="D1280" t="str">
            <v>un</v>
          </cell>
          <cell r="E1280">
            <v>1730.38</v>
          </cell>
        </row>
        <row r="1281">
          <cell r="A1281" t="str">
            <v>PJ017594</v>
          </cell>
          <cell r="B1281" t="str">
            <v>PJ25100256/</v>
          </cell>
          <cell r="C1281" t="str">
            <v>Brinquedo modelo A-10 alphaparede da Apha Play ou similar.  Fornecimento.</v>
          </cell>
          <cell r="D1281" t="str">
            <v>un</v>
          </cell>
          <cell r="E1281">
            <v>697.88</v>
          </cell>
        </row>
        <row r="1282">
          <cell r="A1282" t="str">
            <v>PJ017590</v>
          </cell>
          <cell r="B1282" t="str">
            <v>PJ25100259/</v>
          </cell>
          <cell r="C1282" t="str">
            <v>Brinquedo modelo A-11 alphaponte da Alpha Play ou similar.  Fornecimento.</v>
          </cell>
          <cell r="D1282" t="str">
            <v>un</v>
          </cell>
          <cell r="E1282">
            <v>665</v>
          </cell>
        </row>
        <row r="1283">
          <cell r="A1283" t="str">
            <v>PJ009631</v>
          </cell>
          <cell r="B1283" t="str">
            <v>PJ25100300/</v>
          </cell>
          <cell r="C1283" t="str">
            <v xml:space="preserve">Casa de boneca em madeira de Lei, com assoalho rforcado, varanda com detalhes rendilhados, porta e 4 janelas com acabamentos em molduras, com mobiliario de 1 mesa e 1 geladeira, linha Step 2, pintura esmaltada, desenhos artesanais, 4 jardineiras, telhado </v>
          </cell>
          <cell r="D1283" t="str">
            <v>un</v>
          </cell>
          <cell r="E1283">
            <v>4195</v>
          </cell>
        </row>
        <row r="1284">
          <cell r="A1284" t="str">
            <v>PJ008854</v>
          </cell>
          <cell r="B1284" t="str">
            <v>PJ25100350/</v>
          </cell>
          <cell r="C1284" t="str">
            <v>Casa do Tarzan, referencia M-45, conforme o modelo Pactaplayground ou similar.  Fornecimento e colocacao.</v>
          </cell>
          <cell r="D1284" t="str">
            <v>un</v>
          </cell>
          <cell r="E1284">
            <v>2721.82</v>
          </cell>
        </row>
        <row r="1285">
          <cell r="A1285" t="str">
            <v>PJ009630</v>
          </cell>
          <cell r="B1285" t="str">
            <v>PJ25100400/</v>
          </cell>
          <cell r="C1285" t="str">
            <v>Carrosel com volante em estrutura de ferro com pintura automotiva, assentos em madeira, da Multimeios ou similar.  Fornecimento.</v>
          </cell>
          <cell r="D1285" t="str">
            <v>un</v>
          </cell>
          <cell r="E1285">
            <v>1399</v>
          </cell>
        </row>
        <row r="1286">
          <cell r="A1286" t="str">
            <v>PJ005074</v>
          </cell>
          <cell r="B1286" t="str">
            <v>PJ25100450/</v>
          </cell>
          <cell r="C1286" t="str">
            <v>Centro de atividade tipo A rustica, referencia M-0, conforme o modelo Pactaplayground ou similar.  Fornecimento e colocacao.</v>
          </cell>
          <cell r="D1286" t="str">
            <v>un</v>
          </cell>
          <cell r="E1286">
            <v>2641.07</v>
          </cell>
        </row>
        <row r="1287">
          <cell r="A1287" t="str">
            <v>PJ005075</v>
          </cell>
          <cell r="B1287" t="str">
            <v>PJ25100453/</v>
          </cell>
          <cell r="C1287" t="str">
            <v>Centro de atividade tipo B rustica, referencia M-02, conforme o modelo Pactaplayground ou similar.  Fornecimento e colocacao.</v>
          </cell>
          <cell r="D1287" t="str">
            <v>un</v>
          </cell>
          <cell r="E1287">
            <v>2617.3200000000002</v>
          </cell>
        </row>
        <row r="1288">
          <cell r="A1288" t="str">
            <v>PJ005076</v>
          </cell>
          <cell r="B1288" t="str">
            <v>PJ25100459/</v>
          </cell>
          <cell r="C1288" t="str">
            <v>Mini centro de atividades tipo B rustica referencia M-04, conforme o modelo Pactaplayground ou similar.  Fornecimento e colocacao.</v>
          </cell>
          <cell r="D1288" t="str">
            <v>un</v>
          </cell>
          <cell r="E1288">
            <v>2189.8200000000002</v>
          </cell>
        </row>
        <row r="1289">
          <cell r="A1289" t="str">
            <v>PJ005079</v>
          </cell>
          <cell r="B1289" t="str">
            <v>PJ25100500/</v>
          </cell>
          <cell r="C1289" t="str">
            <v>Escada horizontal rustica, referencia M-19, conforme o modelo Pactaplayground ou similar.  Fornecimento e colocacao.</v>
          </cell>
          <cell r="D1289" t="str">
            <v>un</v>
          </cell>
          <cell r="E1289">
            <v>770.07</v>
          </cell>
        </row>
        <row r="1290">
          <cell r="A1290" t="str">
            <v>PJ005080</v>
          </cell>
          <cell r="B1290" t="str">
            <v>PJ25100503/</v>
          </cell>
          <cell r="C1290" t="str">
            <v>Escada em arco rustica, referencia M-18, conforme o modelo Pactaplayground ou similar.  Fornecimento e colocacao.</v>
          </cell>
          <cell r="D1290" t="str">
            <v>un</v>
          </cell>
          <cell r="E1290">
            <v>603.32000000000005</v>
          </cell>
        </row>
        <row r="1291">
          <cell r="A1291" t="str">
            <v>PJ008482</v>
          </cell>
          <cell r="B1291" t="str">
            <v>PJ25100506/</v>
          </cell>
          <cell r="C1291" t="str">
            <v>Escada em arvore, referencia M-07, conforme o modelo Pactaplayground ou similar.  Fornecimento e colocacao.</v>
          </cell>
          <cell r="D1291" t="str">
            <v>un</v>
          </cell>
          <cell r="E1291">
            <v>439.95</v>
          </cell>
        </row>
        <row r="1292">
          <cell r="A1292" t="str">
            <v>PJ018052</v>
          </cell>
          <cell r="B1292" t="str">
            <v>PJ25100547/</v>
          </cell>
          <cell r="C1292" t="str">
            <v>Escorrega pequeno com altura de 1,57m em madeira de lei (Peroba do campo, Aroeira, Ipe tabaco ou similar) e tubos de ferro galvanizado de 3/4" e 2", conforme projeto FPJ, com pintura de base galvite ou similar, 2 demaos de acabamento.  Fornecimento e colo</v>
          </cell>
          <cell r="D1292" t="str">
            <v>un</v>
          </cell>
          <cell r="E1292">
            <v>877.33</v>
          </cell>
        </row>
        <row r="1293">
          <cell r="A1293" t="str">
            <v>PJ018053</v>
          </cell>
          <cell r="B1293" t="str">
            <v>PJ25100549/</v>
          </cell>
          <cell r="C1293" t="str">
            <v>Escorrega grande com altura de 1,95m em madeira de Lei (Peroba de Campo, Aroeira, Ipe-Tabaco ou similar) e tubos de ferro galvanizado de 3/4" e 2", conforme projeto FPJ, com pintura de base Galvite ou similar, 2 demaos de acabamento.  Fornecimento e coloc</v>
          </cell>
          <cell r="D1293" t="str">
            <v>un</v>
          </cell>
          <cell r="E1293">
            <v>972.03</v>
          </cell>
        </row>
        <row r="1294">
          <cell r="A1294" t="str">
            <v>PJ001037</v>
          </cell>
          <cell r="B1294" t="str">
            <v>PJ25100553/</v>
          </cell>
          <cell r="C1294" t="str">
            <v>Escada de escorrega completa, inclusive patamar, conforme projeto FPJ, com pintura, transporte e desmontagem da danificada.  Fornecimento e colocacao.</v>
          </cell>
          <cell r="D1294" t="str">
            <v>un</v>
          </cell>
          <cell r="E1294">
            <v>342.14</v>
          </cell>
        </row>
        <row r="1295">
          <cell r="A1295" t="str">
            <v>PJ005068</v>
          </cell>
          <cell r="B1295" t="str">
            <v>PJ25100556/</v>
          </cell>
          <cell r="C1295" t="str">
            <v>Escorregador rustico pequeno, leito em madeira de Lei, referencia M-27/2,0, conforme o modelo Pactaplayground ou similar.  Fornecimento e colocacao.</v>
          </cell>
          <cell r="D1295" t="str">
            <v>un</v>
          </cell>
          <cell r="E1295">
            <v>707.99</v>
          </cell>
        </row>
        <row r="1296">
          <cell r="A1296" t="str">
            <v>PJ005069</v>
          </cell>
          <cell r="B1296" t="str">
            <v>PJ25100559/</v>
          </cell>
          <cell r="C1296" t="str">
            <v>Escorregador rustico grande, leito em madeira de Lei, referencia M-27/2,5, conforme o modelo Pactaplayground ou similar.  Fornecimento e colocacao.</v>
          </cell>
          <cell r="D1296" t="str">
            <v>un</v>
          </cell>
          <cell r="E1296">
            <v>664.07</v>
          </cell>
        </row>
        <row r="1297">
          <cell r="A1297" t="str">
            <v>PJ008855</v>
          </cell>
          <cell r="B1297" t="str">
            <v>PJ25100600/</v>
          </cell>
          <cell r="C1297" t="str">
            <v>Etapa 8, conforme o modelo Pactaplayground ou similar.  Fornecimento e colocacao.</v>
          </cell>
          <cell r="D1297" t="str">
            <v>un</v>
          </cell>
          <cell r="E1297">
            <v>266.82</v>
          </cell>
        </row>
        <row r="1298">
          <cell r="A1298" t="str">
            <v>PJ005072</v>
          </cell>
          <cell r="B1298" t="str">
            <v>PJ25100650/</v>
          </cell>
          <cell r="C1298" t="str">
            <v>Gangorra rustica com 1 prancha, referencia M-24/1, conforme o modelo Pactaplayground ou similar.  Fornecimento e colocacao.</v>
          </cell>
          <cell r="D1298" t="str">
            <v>un</v>
          </cell>
          <cell r="E1298">
            <v>278.7</v>
          </cell>
        </row>
        <row r="1299">
          <cell r="A1299" t="str">
            <v>PJ005073</v>
          </cell>
          <cell r="B1299" t="str">
            <v>PJ25100653/</v>
          </cell>
          <cell r="C1299" t="str">
            <v>Gangorra rustica com 2 prancha, referencia M-24/2, conforme o modelo Pactaplayground ou similar.  Fornecimento e colocacao.</v>
          </cell>
          <cell r="D1299" t="str">
            <v>un</v>
          </cell>
          <cell r="E1299">
            <v>438.45</v>
          </cell>
        </row>
        <row r="1300">
          <cell r="A1300" t="str">
            <v>PJ018046</v>
          </cell>
          <cell r="B1300" t="str">
            <v>PJ25100655A</v>
          </cell>
          <cell r="C1300" t="str">
            <v>Gangorra com 2 pranchas de madeira de Lei, estas fixadas em tubo de ferro galvanizado de 2", com pintura de base Galvite ou similar e 2 demaos acabamento, conforme modelo FPJ.  Fornecimento e colocacao.</v>
          </cell>
          <cell r="D1300" t="str">
            <v>un</v>
          </cell>
          <cell r="E1300">
            <v>1044.3</v>
          </cell>
        </row>
        <row r="1301">
          <cell r="A1301" t="str">
            <v>PJ018044</v>
          </cell>
          <cell r="B1301" t="str">
            <v>PJ25100657A</v>
          </cell>
          <cell r="C1301" t="str">
            <v>Gangorra com 3 pranchas de madeira de Lei, estas fixadas em tubo de ferro galvanizado de 2", com pintura de base Galvite ou similar e 2 demaos acabamento, conforme modelo FPJ.  Fornecimento e colocacao.</v>
          </cell>
          <cell r="D1301" t="str">
            <v>un</v>
          </cell>
          <cell r="E1301">
            <v>1138.6600000000001</v>
          </cell>
        </row>
        <row r="1302">
          <cell r="A1302" t="str">
            <v>PJ008485</v>
          </cell>
          <cell r="B1302" t="str">
            <v>PJ25100659/</v>
          </cell>
          <cell r="C1302" t="str">
            <v>Gangorra aerea, referencia M-41, conforme o modelo Pactaplayground ou similar.  Fornecimento e colocacao.</v>
          </cell>
          <cell r="D1302" t="str">
            <v>un</v>
          </cell>
          <cell r="E1302">
            <v>388.82</v>
          </cell>
        </row>
        <row r="1303">
          <cell r="A1303" t="str">
            <v>PJ005081</v>
          </cell>
          <cell r="B1303" t="str">
            <v>PJ25100662/</v>
          </cell>
          <cell r="C1303" t="str">
            <v>Gangorrao rustico, referencia M-24/3, conforme o modelo Pactaplayground ou similar.  Fornecimento e colocacao.</v>
          </cell>
          <cell r="D1303" t="str">
            <v>un</v>
          </cell>
          <cell r="E1303">
            <v>389.57</v>
          </cell>
        </row>
        <row r="1304">
          <cell r="A1304" t="str">
            <v>PJ001029</v>
          </cell>
          <cell r="B1304" t="str">
            <v>PJ25100700/</v>
          </cell>
          <cell r="C1304" t="str">
            <v>Gaiola ginica (trepa-trepa) em tubos de ferro galvanizado de 1" horizontais e verticais de        1 1/2", chumbados em blocos de concreto e com pintura de base Galvite ou similar e 2 demaos de acabamento, conforme projeto FPJ.  Fornecimento e colocacao.</v>
          </cell>
          <cell r="D1304" t="str">
            <v>un</v>
          </cell>
          <cell r="E1304">
            <v>2110.31</v>
          </cell>
        </row>
        <row r="1305">
          <cell r="A1305" t="str">
            <v>PJ005374</v>
          </cell>
          <cell r="B1305" t="str">
            <v>PJ25100750/</v>
          </cell>
          <cell r="C1305" t="str">
            <v>Grampos de protecao para calcada em tubos de ferro galvanizado de 2", chumbados em blocos de concreto, inclusive demolicao e recomposicao da calcada e transporte do material excedente, com pintura de base alquidica e 2 demaos de acabamento com esmalte e e</v>
          </cell>
          <cell r="D1305" t="str">
            <v>un</v>
          </cell>
          <cell r="E1305">
            <v>196.2</v>
          </cell>
        </row>
        <row r="1306">
          <cell r="A1306" t="str">
            <v>PJ017891</v>
          </cell>
          <cell r="B1306" t="str">
            <v>PJ25100753/</v>
          </cell>
          <cell r="C1306" t="str">
            <v>Grampos de protecao para calcada em tubos de ferro galvanizado de 2", chumbados em blocos de concreto, inclusive demolicao e recomposicao da calcada e transporte do material excedente, com pintura de base alquidica e 2 demaos de acabamento com esmalte e c</v>
          </cell>
          <cell r="D1306" t="str">
            <v>un</v>
          </cell>
          <cell r="E1306">
            <v>252.96</v>
          </cell>
        </row>
        <row r="1307">
          <cell r="A1307" t="str">
            <v>PJ009628</v>
          </cell>
          <cell r="B1307" t="str">
            <v>PJ25100800/</v>
          </cell>
          <cell r="C1307" t="str">
            <v>Pernalonga Pinoquio em madeira de Lei, com correntes e parafusos galvanizados.  Area utilizada de 36m2 com altura total aproximada de 3,20m, composto de 1 escada tunel, 1 deck com cercas laterais, 1 escorregador, 1 barra de ginastica, 2 argolas galvanizad</v>
          </cell>
          <cell r="D1307" t="str">
            <v>un</v>
          </cell>
          <cell r="E1307">
            <v>2141.25</v>
          </cell>
        </row>
        <row r="1308">
          <cell r="A1308" t="str">
            <v>PJ001036</v>
          </cell>
          <cell r="B1308" t="str">
            <v>PJ25100850/</v>
          </cell>
          <cell r="C1308" t="str">
            <v>Prancha de gangorra completa, inclusive patamar, conforme projeto FPJ, com pintura, transporte e desmontagem da danificada.  Fornecimento e colocacao.</v>
          </cell>
          <cell r="D1308" t="str">
            <v>un</v>
          </cell>
          <cell r="E1308">
            <v>439.29</v>
          </cell>
        </row>
        <row r="1309">
          <cell r="A1309" t="str">
            <v>PJ001035</v>
          </cell>
          <cell r="B1309" t="str">
            <v>PJ25100900/</v>
          </cell>
          <cell r="C1309" t="str">
            <v>Prancha rema-rema de madeira de Lei, conforme projeto FPJ, completa com ferragens, bracadeiras, rolamentos, etc., pintura e transporte com desmontagem da danificada.  Fornecimento e colocacao.</v>
          </cell>
          <cell r="D1309" t="str">
            <v>un</v>
          </cell>
          <cell r="E1309">
            <v>556.12</v>
          </cell>
        </row>
        <row r="1310">
          <cell r="A1310" t="str">
            <v>PJ005082</v>
          </cell>
          <cell r="B1310" t="str">
            <v>PJ25100950/</v>
          </cell>
          <cell r="C1310" t="str">
            <v>Upa-Upa com 1 cavalinho rustico, referencia M-34/1, conforme o modelo Pactaplayground ou similar.  Fornecimento e colocacao.</v>
          </cell>
          <cell r="D1310" t="str">
            <v>un</v>
          </cell>
          <cell r="E1310">
            <v>859.82</v>
          </cell>
        </row>
        <row r="1311">
          <cell r="A1311" t="str">
            <v>PJ005083</v>
          </cell>
          <cell r="B1311" t="str">
            <v>PJ25100953/</v>
          </cell>
          <cell r="C1311" t="str">
            <v>Upa-Upa com 2 cavalinho rustico, referencia M-34/2.  Fornecimento e colocacao.</v>
          </cell>
          <cell r="D1311" t="str">
            <v>un</v>
          </cell>
          <cell r="E1311">
            <v>926.32</v>
          </cell>
        </row>
        <row r="1312">
          <cell r="A1312" t="str">
            <v>PJ017890</v>
          </cell>
          <cell r="B1312" t="str">
            <v>PJ25101000/</v>
          </cell>
          <cell r="C1312" t="str">
            <v>Prancha para abdominal, em madeira de Lei e estrutura tubular de 2", fixada em blocos de concreto, com pintura de base Galvite ou similar, 2 demaos de acabamento, conforme projeto FPJ.  Fornecimento e colocacao.</v>
          </cell>
          <cell r="D1312" t="str">
            <v>un</v>
          </cell>
          <cell r="E1312">
            <v>322.22000000000003</v>
          </cell>
        </row>
        <row r="1313">
          <cell r="A1313" t="str">
            <v>PJ001030</v>
          </cell>
          <cell r="B1313" t="str">
            <v>PJ25150050/</v>
          </cell>
          <cell r="C1313" t="str">
            <v>Baliza de futebol, tamanho oficial, em tubos de ferro galvanizado de 4", com pintura de base Galvite ou similar e 2 demaos de acabamento.  Fornecimento e colocacao.</v>
          </cell>
          <cell r="D1313" t="str">
            <v>un</v>
          </cell>
          <cell r="E1313">
            <v>1136.28</v>
          </cell>
        </row>
        <row r="1314">
          <cell r="A1314" t="str">
            <v>PJ001033</v>
          </cell>
          <cell r="B1314" t="str">
            <v>PJ25150053/</v>
          </cell>
          <cell r="C1314" t="str">
            <v>Baliza de futebol de salao em tubo de ferro galvanizado de 4", pintura de base Galvite ou similar e 2 demaos de acabamento, conforme projeto FPJ.  Fornecimento e colocacao.</v>
          </cell>
          <cell r="D1314" t="str">
            <v>un</v>
          </cell>
          <cell r="E1314">
            <v>734.44</v>
          </cell>
        </row>
        <row r="1315">
          <cell r="A1315" t="str">
            <v>PJ001031</v>
          </cell>
          <cell r="B1315" t="str">
            <v>PJ25150100/</v>
          </cell>
          <cell r="C1315" t="str">
            <v>Baliza de volei em tubos de ferro galvanizado de 3", com pintura de base Galvite ou similar e 2 demaos de acabamento, conforme projeto FPJ.  Fornecimento e colocacao.</v>
          </cell>
          <cell r="D1315" t="str">
            <v>par</v>
          </cell>
          <cell r="E1315">
            <v>413.76</v>
          </cell>
        </row>
        <row r="1316">
          <cell r="A1316" t="str">
            <v>PJ001214</v>
          </cell>
          <cell r="B1316" t="str">
            <v>PJ25150150/</v>
          </cell>
          <cell r="C1316" t="str">
            <v>Estrutura para basquete, metalica, fixa, com avanco livre de 1,30m, com tabelas de compensado naval, aros e redes.  Fornecimento e colocacao, exclusive furacao do piso.</v>
          </cell>
          <cell r="D1316" t="str">
            <v>par</v>
          </cell>
          <cell r="E1316">
            <v>1238.8800000000001</v>
          </cell>
        </row>
        <row r="1317">
          <cell r="A1317" t="str">
            <v>PJ001213</v>
          </cell>
          <cell r="B1317" t="str">
            <v>PJ25150200/</v>
          </cell>
          <cell r="C1317" t="str">
            <v>Rede de nylon para futebol de salao.  Fornecimento.</v>
          </cell>
          <cell r="D1317" t="str">
            <v>par</v>
          </cell>
          <cell r="E1317">
            <v>45</v>
          </cell>
        </row>
        <row r="1318">
          <cell r="A1318" t="str">
            <v>PJ001210</v>
          </cell>
          <cell r="B1318" t="str">
            <v>PJ25150203/</v>
          </cell>
          <cell r="C1318" t="str">
            <v>Poste de volei em tubo de ferro galvanizado com cremalheira e buchas.  Fornecimento.</v>
          </cell>
          <cell r="D1318" t="str">
            <v>par</v>
          </cell>
          <cell r="E1318">
            <v>331.5</v>
          </cell>
        </row>
        <row r="1319">
          <cell r="A1319" t="str">
            <v>PJ001211</v>
          </cell>
          <cell r="B1319" t="str">
            <v>PJ25150206/</v>
          </cell>
          <cell r="C1319" t="str">
            <v>Rede de volei oficial com cabo de aco.  Fornecimento.</v>
          </cell>
          <cell r="D1319" t="str">
            <v>un</v>
          </cell>
          <cell r="E1319">
            <v>79</v>
          </cell>
        </row>
        <row r="1320">
          <cell r="A1320" t="str">
            <v>PJ001209</v>
          </cell>
          <cell r="B1320" t="str">
            <v>PJ25150250/</v>
          </cell>
          <cell r="C1320" t="str">
            <v>Tabela de basquete em compensado naval, tamanho oficial com aro e rede.  Fornecimento e colocacao.</v>
          </cell>
          <cell r="D1320" t="str">
            <v>par</v>
          </cell>
          <cell r="E1320">
            <v>564.27</v>
          </cell>
        </row>
        <row r="1321">
          <cell r="A1321" t="str">
            <v>PJ001212</v>
          </cell>
          <cell r="B1321" t="str">
            <v>PJ25150300/</v>
          </cell>
          <cell r="C1321" t="str">
            <v>Trave desmontavel para futebol de salao em tubo de ferro galvanizado e buchas.  Fornecimento.</v>
          </cell>
          <cell r="D1321" t="str">
            <v>par</v>
          </cell>
          <cell r="E1321">
            <v>779.5</v>
          </cell>
        </row>
        <row r="1322">
          <cell r="A1322" t="str">
            <v>PJ005043</v>
          </cell>
          <cell r="B1322" t="str">
            <v>PJ25200050/</v>
          </cell>
          <cell r="C1322" t="str">
            <v>Bicicletario em chapa galvanizada no 14 e tubos galvanizados de 1 1/2", conforme projeto FPJ.  Fornecimento e colocacao.</v>
          </cell>
          <cell r="D1322" t="str">
            <v>mod</v>
          </cell>
          <cell r="E1322" t="e">
            <v>#N/A</v>
          </cell>
        </row>
        <row r="1323">
          <cell r="A1323" t="str">
            <v>PJ017079</v>
          </cell>
          <cell r="B1323" t="str">
            <v>PJ25200053/</v>
          </cell>
          <cell r="C1323" t="str">
            <v>Bicicletario em tubo de ferro galvanizado para agua potavel com diametro de 1 1/4", dobrado a frio em dois angulos de 90o e um angulo de 180o, chumbado em bloco de concreto fck=11Mpa, com dimensoes de (0,3x0,6x,3)m com gola de protecao na juncao tubo/conc</v>
          </cell>
          <cell r="D1323" t="str">
            <v>un</v>
          </cell>
          <cell r="E1323" t="e">
            <v>#N/A</v>
          </cell>
        </row>
        <row r="1324">
          <cell r="A1324" t="str">
            <v>PJ018083</v>
          </cell>
          <cell r="B1324" t="str">
            <v>PJ25200059A</v>
          </cell>
          <cell r="C1324" t="e">
            <v>#N/A</v>
          </cell>
          <cell r="D1324" t="e">
            <v>#N/A</v>
          </cell>
          <cell r="E1324">
            <v>157.57</v>
          </cell>
        </row>
        <row r="1325">
          <cell r="A1325" t="str">
            <v>PJ018048</v>
          </cell>
          <cell r="B1325" t="str">
            <v>PJ25200061/</v>
          </cell>
          <cell r="C1325" t="str">
            <v>Bicicletario em tubo de ferro galvanizado com diametro de 1 1/2", espessura da parede de 2,65mm, dobrado a frio em dois angulos de 90o e um angulo de 180o, chumbado em bloco de concreto FCK=13,5Mpa com dimensoes de (0,30x0,30x0,250)m, com gola de protecao</v>
          </cell>
          <cell r="D1325" t="str">
            <v>un</v>
          </cell>
          <cell r="E1325">
            <v>173.23</v>
          </cell>
        </row>
        <row r="1326">
          <cell r="A1326" t="str">
            <v>PJ018074</v>
          </cell>
          <cell r="B1326" t="str">
            <v>PJ25200600/</v>
          </cell>
          <cell r="C1326" t="e">
            <v>#N/A</v>
          </cell>
          <cell r="D1326" t="e">
            <v>#N/A</v>
          </cell>
          <cell r="E1326">
            <v>835.6</v>
          </cell>
        </row>
        <row r="1327">
          <cell r="A1327" t="str">
            <v>PJ017859</v>
          </cell>
          <cell r="B1327" t="str">
            <v>PJ25250050/</v>
          </cell>
          <cell r="C1327" t="str">
            <v>Balizador modelo Copacabana, cilindrico, liso, pre-fabricado em concreto FCK=18MPa, com reforco interno de malha de vergalhao curvado de 1/2", embutido no piso, com 40cm de diametro e altura de 46,50cm.  Fornecimento e colocacao.</v>
          </cell>
          <cell r="D1327" t="str">
            <v>un</v>
          </cell>
          <cell r="E1327">
            <v>85.77</v>
          </cell>
        </row>
        <row r="1328">
          <cell r="A1328" t="str">
            <v>PJ000627</v>
          </cell>
          <cell r="B1328" t="str">
            <v>PJ25250100/</v>
          </cell>
          <cell r="C1328" t="str">
            <v>Frade de concreto com fck=11 MPa, para protecao de calcada, apicoado e pintado a verniz, inclusive escavacao e reaterro, exclusive transporte.  Fornecimento e colocacao.</v>
          </cell>
          <cell r="D1328" t="str">
            <v>un</v>
          </cell>
          <cell r="E1328">
            <v>54.53</v>
          </cell>
        </row>
        <row r="1329">
          <cell r="A1329" t="str">
            <v>PJ010637</v>
          </cell>
          <cell r="B1329" t="str">
            <v>PJ25250103/</v>
          </cell>
          <cell r="C1329" t="str">
            <v>Frade de concreto com Fck=11 MPa, para protecao de calcada, liso. inclusive escavacao e reaterro, exclusive transporte.  Fornecimento e colocacao.</v>
          </cell>
          <cell r="D1329" t="str">
            <v>un</v>
          </cell>
          <cell r="E1329">
            <v>36.130000000000003</v>
          </cell>
        </row>
        <row r="1330">
          <cell r="A1330" t="str">
            <v>PJ005053</v>
          </cell>
          <cell r="B1330" t="str">
            <v>PJ25250106/</v>
          </cell>
          <cell r="C1330" t="str">
            <v>Frade metalico, em ferro fundido, modelo ciclovia.  Fornecimento.</v>
          </cell>
          <cell r="D1330" t="str">
            <v>un</v>
          </cell>
          <cell r="E1330">
            <v>120</v>
          </cell>
        </row>
        <row r="1331">
          <cell r="A1331" t="str">
            <v>PJ017555</v>
          </cell>
          <cell r="B1331" t="str">
            <v>PJ25300050/</v>
          </cell>
          <cell r="C1331" t="str">
            <v>Apoio e corrimao tubulares em brinquedos de eucalipto, substituicao das pecas considerando retirada e colocacao de pecas novas pintadas.</v>
          </cell>
          <cell r="D1331" t="str">
            <v>m2</v>
          </cell>
          <cell r="E1331">
            <v>42.23</v>
          </cell>
        </row>
        <row r="1332">
          <cell r="A1332" t="str">
            <v>PJ017515</v>
          </cell>
          <cell r="B1332" t="str">
            <v>PJ25300100/</v>
          </cell>
          <cell r="C1332" t="str">
            <v>Balanco (com um lugar): troca do travessao de sustentacao, com retirada da viga danificada e remontagem do brinquedo de eucalipto.</v>
          </cell>
          <cell r="D1332" t="str">
            <v>cj</v>
          </cell>
          <cell r="E1332">
            <v>68.44</v>
          </cell>
        </row>
        <row r="1333">
          <cell r="A1333" t="str">
            <v>PJ017516</v>
          </cell>
          <cell r="B1333" t="str">
            <v>PJ25300103/</v>
          </cell>
          <cell r="C1333" t="str">
            <v>Balanco com assento de pneu suspenso por cordas de nylon n.o 12: com troca de pneu e vazamento do mesmo para escoamento, troca das cordas e retirada do acessorio danificado, incluindo remontagem do brinquedo de eucalipto.</v>
          </cell>
          <cell r="D1333" t="str">
            <v>cj</v>
          </cell>
          <cell r="E1333">
            <v>51.05</v>
          </cell>
        </row>
        <row r="1334">
          <cell r="A1334" t="str">
            <v>PJ017517</v>
          </cell>
          <cell r="B1334" t="str">
            <v>PJ25300106/</v>
          </cell>
          <cell r="C1334" t="str">
            <v>Balanco com assento em madeira suspenso por correntes: troca de assento, das correntes e retirada do acessorio danificado, com remontagem do brinquedo de eucalipto.</v>
          </cell>
          <cell r="D1334" t="str">
            <v>cj</v>
          </cell>
          <cell r="E1334">
            <v>105.96</v>
          </cell>
        </row>
        <row r="1335">
          <cell r="A1335" t="str">
            <v>PJ017533</v>
          </cell>
          <cell r="B1335" t="str">
            <v>PJ25300150/</v>
          </cell>
          <cell r="C1335" t="str">
            <v>Casinhas: substituicao de telhado, compreendendo retirada do telhado danificado em meio tronco e colocacao de novo telhado completo, com a remontagem do brinquedo de eucalipto.</v>
          </cell>
          <cell r="D1335" t="str">
            <v>cj</v>
          </cell>
          <cell r="E1335">
            <v>652.41999999999996</v>
          </cell>
        </row>
        <row r="1336">
          <cell r="A1336" t="str">
            <v>PJ017534</v>
          </cell>
          <cell r="B1336" t="str">
            <v>PJ25300153/</v>
          </cell>
          <cell r="C1336" t="str">
            <v>Casinhas: substituicao total do assoalho em troncos de eucalipto, meia cana ou rolicos, por outro completo em meia cana, considerando-se retirada e remontagem do brinquedo de eucalipto.</v>
          </cell>
          <cell r="D1336" t="str">
            <v>cj</v>
          </cell>
          <cell r="E1336">
            <v>484.02</v>
          </cell>
        </row>
        <row r="1337">
          <cell r="A1337" t="str">
            <v>PJ017535</v>
          </cell>
          <cell r="B1337" t="str">
            <v>PJ25300156/</v>
          </cell>
          <cell r="C1337" t="str">
            <v>Casinhas: substituicao de 1(uma) peca de assoalho danificado, compreendendo retirado do meio tronco e colocacao de um novo, com a remontagem do brinquedo de eucalipto.</v>
          </cell>
          <cell r="D1337" t="str">
            <v>un</v>
          </cell>
          <cell r="E1337">
            <v>48.41</v>
          </cell>
        </row>
        <row r="1338">
          <cell r="A1338" t="str">
            <v>PT001102</v>
          </cell>
          <cell r="B1338" t="str">
            <v>PT05200106/</v>
          </cell>
          <cell r="C1338" t="str">
            <v>Pintura com tinta de base alquidica,  para interior, semi-brilho, equivalente a Coralsint ou similar, ou fosca acetinada, equivalente a Coralite ou similar, acabamento padrao, inclusive 2 demaos sobre a superficie preparada conforme o item PT001101, exclu</v>
          </cell>
          <cell r="D1338" t="str">
            <v>m2</v>
          </cell>
          <cell r="E1338">
            <v>3.88</v>
          </cell>
        </row>
        <row r="1339">
          <cell r="A1339" t="str">
            <v>PT001104</v>
          </cell>
          <cell r="B1339" t="str">
            <v>PT05200200/</v>
          </cell>
          <cell r="C1339" t="str">
            <v>Pintura interna em superficie com revestimento liso, a oleo brilhante, equivalente a Marveline ou Coral Oleo ou similar, inclusive lixamento, demao de impermeabilizante, demao de meia massa, lixa e 2 demaos de acabamento.</v>
          </cell>
          <cell r="D1339" t="str">
            <v>m2</v>
          </cell>
          <cell r="E1339">
            <v>8</v>
          </cell>
        </row>
        <row r="1340">
          <cell r="A1340" t="str">
            <v>PT001105</v>
          </cell>
          <cell r="B1340" t="str">
            <v>PT05200500/</v>
          </cell>
          <cell r="C1340" t="str">
            <v>Repintura interna ou externa, na cor existente, sobre revestimento liso em bom estado, com tinta a oleo brilhante Marveline ou Coral Oleo ou similar, inclusive lixamento e 2 demaos de acabamento.</v>
          </cell>
          <cell r="D1340" t="str">
            <v>m2</v>
          </cell>
          <cell r="E1340">
            <v>4.4800000000000004</v>
          </cell>
        </row>
        <row r="1341">
          <cell r="A1341" t="str">
            <v>PT001107</v>
          </cell>
          <cell r="B1341" t="str">
            <v>PT05250050/</v>
          </cell>
          <cell r="C1341" t="str">
            <v>Preparo de madeira nova, inclusive lixamento, limpeza, demao de impermeabilizante tipo verniz Knotting ou similar, 2 demaos de massa corrida, novo lixamento, demao de tinta primaria tipo Nivelite ou Surfacer.</v>
          </cell>
          <cell r="D1341" t="str">
            <v>m2</v>
          </cell>
          <cell r="E1341">
            <v>14.89</v>
          </cell>
        </row>
        <row r="1342">
          <cell r="A1342" t="str">
            <v>PT001117</v>
          </cell>
          <cell r="B1342" t="str">
            <v>PT05250100/</v>
          </cell>
          <cell r="C1342" t="str">
            <v>Pintura interna sobre madeira, com esmalte sintetico equivalente a Duralack ou similar, sobre superficie preparada conforme item PT001107, exclusive este preparo, inclusive demao de tinta de base.</v>
          </cell>
          <cell r="D1342" t="str">
            <v>m2</v>
          </cell>
          <cell r="E1342">
            <v>7.74</v>
          </cell>
        </row>
        <row r="1343">
          <cell r="A1343" t="str">
            <v>PT001113</v>
          </cell>
          <cell r="B1343" t="str">
            <v>PT05250103/</v>
          </cell>
          <cell r="C1343" t="str">
            <v>Pintura interna ou externa sobre madeira com tinta esmaltada tipo Lagoline ou similar, sobre superficie preparada conforme item PT001107, exclusive este, inclusive lixamento, demao de tinta primaria tipo Surfacer e 2 demaos de acabamento de alta classe.</v>
          </cell>
          <cell r="D1343" t="str">
            <v>m2</v>
          </cell>
          <cell r="E1343">
            <v>12.23</v>
          </cell>
        </row>
        <row r="1344">
          <cell r="A1344" t="str">
            <v>PT001114</v>
          </cell>
          <cell r="B1344" t="str">
            <v>PT05250106/</v>
          </cell>
          <cell r="C1344" t="str">
            <v>Pintura interna sobre madeira, com tinta de base alquidica esmaltada equivalente a Condor ou similar, acabamento de alta classe, sobre a superficie preparada conforme item PT001107, exclusive este preparo, inclusive demao de tinta de base, de massa corrid</v>
          </cell>
          <cell r="D1344" t="str">
            <v>m2</v>
          </cell>
          <cell r="E1344">
            <v>7.78</v>
          </cell>
        </row>
        <row r="1345">
          <cell r="A1345" t="str">
            <v>PT001116</v>
          </cell>
          <cell r="B1345" t="str">
            <v>PT05250109/</v>
          </cell>
          <cell r="C1345" t="str">
            <v>Pintura interna ou externa sobre madeira, com esmalte sintetico equivalente a Duralack ou similar, inclusive lixamento, demao de verniz isolante, de tinta de fundo e 2 demaos de acabamento.</v>
          </cell>
          <cell r="D1345" t="str">
            <v>m2</v>
          </cell>
          <cell r="E1345">
            <v>12.12</v>
          </cell>
        </row>
        <row r="1346">
          <cell r="A1346" t="str">
            <v>PT005720</v>
          </cell>
          <cell r="B1346" t="str">
            <v>PT05250112/</v>
          </cell>
          <cell r="C1346" t="str">
            <v>Pintura em madeira, com tinta Colorgin luminoso ou similar, em faixas.</v>
          </cell>
          <cell r="D1346" t="str">
            <v>m2</v>
          </cell>
          <cell r="E1346">
            <v>8.73</v>
          </cell>
        </row>
        <row r="1347">
          <cell r="A1347" t="str">
            <v>PT010338</v>
          </cell>
          <cell r="B1347" t="str">
            <v>PT05250115/</v>
          </cell>
          <cell r="C1347" t="str">
            <v>Pintura de rodape com tinta a oleo brilhante equivalente a Marveline ou Coral oleo ou similar, inclusive 2 lixamentos, tinta isolante, massa e 2 demaos de acabamento.</v>
          </cell>
          <cell r="D1347" t="str">
            <v>m</v>
          </cell>
          <cell r="E1347">
            <v>3.37</v>
          </cell>
        </row>
        <row r="1348">
          <cell r="A1348" t="str">
            <v>PT001111</v>
          </cell>
          <cell r="B1348" t="str">
            <v>PT05250150/</v>
          </cell>
          <cell r="C1348" t="str">
            <v xml:space="preserve">Pintura interna ou externa sobre madeira, com tinta de base alquidica semi-brilho equivalente a Coralsint ou similar, ou fosca acetinada, equivalente a Coralite ou similar, acabamento padrao, sobre superficie preparada conforme o item PT001107, exclusive </v>
          </cell>
          <cell r="D1348" t="str">
            <v>m2</v>
          </cell>
          <cell r="E1348">
            <v>3.86</v>
          </cell>
        </row>
        <row r="1349">
          <cell r="A1349" t="str">
            <v>PT001108</v>
          </cell>
          <cell r="B1349" t="str">
            <v>PT05250200/</v>
          </cell>
          <cell r="C1349" t="str">
            <v>Pintura interna ou externa sobre madeira, com tinta a oleo brilhante equivalente a Marveline ou Coral Oleo ou similar, inclusive lixa, demao de tinta isolante, de meia massa e 2 demaos de acabamento.</v>
          </cell>
          <cell r="D1349" t="str">
            <v>m2</v>
          </cell>
          <cell r="E1349">
            <v>12.22</v>
          </cell>
        </row>
        <row r="1350">
          <cell r="A1350" t="str">
            <v>PT001109</v>
          </cell>
          <cell r="B1350" t="str">
            <v>PT05250203/</v>
          </cell>
          <cell r="C1350" t="str">
            <v>Pintura interna ou externa sobre madeira, com tinta a oleo brilhante equivalente a Marveline ou Coral Oleo ou similar, inclusive 2 demaos de acabamento sobre superficie preparada conforme o item PT001107, exclusive este preparo.</v>
          </cell>
          <cell r="D1350" t="str">
            <v>m2</v>
          </cell>
          <cell r="E1350">
            <v>3.05</v>
          </cell>
        </row>
        <row r="1351">
          <cell r="A1351" t="str">
            <v>PT001110</v>
          </cell>
          <cell r="B1351" t="str">
            <v>PT05250206/</v>
          </cell>
          <cell r="C1351" t="str">
            <v>Pintura interna ou externa sobre madeira, com tinta a oleo brilhante auto seladora, fundo sintetico fosco, inclusive lixamento e 2 demaos de acabamento.</v>
          </cell>
          <cell r="D1351" t="str">
            <v>m2</v>
          </cell>
          <cell r="E1351">
            <v>4.5</v>
          </cell>
        </row>
        <row r="1352">
          <cell r="A1352" t="str">
            <v>PT001112</v>
          </cell>
          <cell r="B1352" t="str">
            <v>PT05250500/</v>
          </cell>
          <cell r="C1352" t="str">
            <v>Repintura interna ou externa sobre madeira em bom estado na cor existente com tinta de base alquidica, semi-brilho, equivalente a Coralsint ou Super Lagomix ou fosco acetinado equivalente a Coralite ou similar, inclusive lixamento, limpeza e 2 demaos de a</v>
          </cell>
          <cell r="D1352" t="str">
            <v>m2</v>
          </cell>
          <cell r="E1352">
            <v>5.36</v>
          </cell>
        </row>
        <row r="1353">
          <cell r="A1353" t="str">
            <v>PT001115</v>
          </cell>
          <cell r="B1353" t="str">
            <v>PT05250503/</v>
          </cell>
          <cell r="C1353" t="str">
            <v>Repintura interna ou externa na cor existente sobre madeira em bom estado, com tinta esmaltada tipo Condor ou Lagoline ou similar, inclusive lixamento, limpeza e 2 demaos de acabamento.</v>
          </cell>
          <cell r="D1353" t="str">
            <v>m2</v>
          </cell>
          <cell r="E1353">
            <v>5.31</v>
          </cell>
        </row>
        <row r="1354">
          <cell r="A1354" t="str">
            <v>PT001118</v>
          </cell>
          <cell r="B1354" t="str">
            <v>PT05250506/</v>
          </cell>
          <cell r="C1354" t="str">
            <v>Repintura interna ou externa na cor existente sobre madeira em bom estado, com esmalte sintetico Duralack ou similar, inclusive lixamento, limpeza e 2 demaos de acabamento.</v>
          </cell>
          <cell r="D1354" t="str">
            <v>m2</v>
          </cell>
          <cell r="E1354">
            <v>6.06</v>
          </cell>
        </row>
        <row r="1355">
          <cell r="A1355" t="str">
            <v>PT005057</v>
          </cell>
          <cell r="B1355" t="str">
            <v>PT05250509/</v>
          </cell>
          <cell r="C1355" t="str">
            <v>Repintura a base de Primer e esmalte sintetico.</v>
          </cell>
          <cell r="D1355" t="str">
            <v>m2</v>
          </cell>
          <cell r="E1355">
            <v>8.14</v>
          </cell>
        </row>
        <row r="1356">
          <cell r="A1356" t="str">
            <v>PT001143</v>
          </cell>
          <cell r="B1356" t="str">
            <v>PT05300050A</v>
          </cell>
          <cell r="C1356" t="str">
            <v>Enceramento de madeira, inclusive lixamento, demao de verniz isolante e 3 demaos de cera, cada qual seguida de abertura de brilho, a escova e flanela.</v>
          </cell>
          <cell r="D1356" t="str">
            <v>m2</v>
          </cell>
          <cell r="E1356">
            <v>21</v>
          </cell>
        </row>
        <row r="1357">
          <cell r="A1357" t="str">
            <v>PT001141</v>
          </cell>
          <cell r="B1357" t="str">
            <v>PT05300100/</v>
          </cell>
          <cell r="C1357" t="str">
            <v>Envernizamento de madeira com verniz Copal ou similar, para interior, inclusive lixamento, demao de verniz isolante, de anilina, e 1 demao de acabamento.</v>
          </cell>
          <cell r="D1357" t="str">
            <v>m2</v>
          </cell>
          <cell r="E1357">
            <v>5.61</v>
          </cell>
        </row>
        <row r="1358">
          <cell r="A1358" t="str">
            <v>PT006931</v>
          </cell>
          <cell r="B1358" t="str">
            <v>PT05300103/</v>
          </cell>
          <cell r="C1358" t="str">
            <v>Envernizamento de madeira com verniz Sparlack Cetol (cores) ou similar, para interior e exterior, inclusive lixamento, demao de verniz seladora, e 2 demaos de acabamento.</v>
          </cell>
          <cell r="D1358" t="str">
            <v>m2</v>
          </cell>
          <cell r="E1358">
            <v>8.67</v>
          </cell>
        </row>
        <row r="1359">
          <cell r="A1359" t="str">
            <v>PT001142</v>
          </cell>
          <cell r="B1359" t="str">
            <v>PT05300106A</v>
          </cell>
          <cell r="C1359" t="str">
            <v>Envernizamento de madeira com verniz a boneca, de Goma Laca ou similar, importada, dissolvida em alcool, inclusive lixamento e aplicacao de sucessivas demaos de acabamento ate a obtencao do brilho.</v>
          </cell>
          <cell r="D1359" t="str">
            <v>m2</v>
          </cell>
          <cell r="E1359">
            <v>22.45</v>
          </cell>
        </row>
        <row r="1360">
          <cell r="A1360" t="str">
            <v>PT005796</v>
          </cell>
          <cell r="B1360" t="str">
            <v>PT05300150/</v>
          </cell>
          <cell r="C1360" t="str">
            <v>Envernizamento de rodapes com verniz Copal ou similar, inclusive lixamento, 1 demao de verniz isolante de anilina, e 2 demaos de acabamento.</v>
          </cell>
          <cell r="D1360" t="str">
            <v>m</v>
          </cell>
          <cell r="E1360">
            <v>3.23</v>
          </cell>
        </row>
        <row r="1361">
          <cell r="A1361" t="str">
            <v>PT001144</v>
          </cell>
          <cell r="B1361" t="str">
            <v>PT05300200/</v>
          </cell>
          <cell r="C1361" t="str">
            <v>Envernizamento de tijolos ou concreto, para interior, com verniz Carriage ou similar, inclusive lixamento e 2 demaos de acabamento.</v>
          </cell>
          <cell r="D1361" t="str">
            <v>m2</v>
          </cell>
          <cell r="E1361">
            <v>5.49</v>
          </cell>
        </row>
        <row r="1362">
          <cell r="A1362" t="str">
            <v>PT002493</v>
          </cell>
          <cell r="B1362" t="str">
            <v>PT05300250/</v>
          </cell>
          <cell r="C1362" t="str">
            <v>Pintura sobre concreto com uma demao de Primer e acabamento com 2 demaos de verniz acrilico pigmentado na cor concreto.</v>
          </cell>
          <cell r="D1362" t="str">
            <v>m2</v>
          </cell>
          <cell r="E1362">
            <v>9.4499999999999993</v>
          </cell>
        </row>
        <row r="1363">
          <cell r="A1363" t="str">
            <v>PT005305</v>
          </cell>
          <cell r="B1363" t="str">
            <v>PT05300300/</v>
          </cell>
          <cell r="C1363" t="str">
            <v>Verniz acrilico incolor, em 3 demaos, aplicado sobre superficie lisa de concreto ou tijolo aparente, para interior.</v>
          </cell>
          <cell r="D1363" t="str">
            <v>m2</v>
          </cell>
          <cell r="E1363">
            <v>6.02</v>
          </cell>
        </row>
        <row r="1364">
          <cell r="A1364" t="str">
            <v>PT001146</v>
          </cell>
          <cell r="B1364" t="str">
            <v>PT05350050/</v>
          </cell>
          <cell r="C1364" t="str">
            <v>Pintura com emulsao oleosa Separol ou similar, para desmoldagem de formas.</v>
          </cell>
          <cell r="D1364" t="str">
            <v>m2</v>
          </cell>
          <cell r="E1364">
            <v>0.76</v>
          </cell>
        </row>
        <row r="1365">
          <cell r="A1365" t="str">
            <v>PT001145</v>
          </cell>
          <cell r="B1365" t="str">
            <v>PT05350100/</v>
          </cell>
          <cell r="C1365" t="str">
            <v>Pintura imunizante sobre madeira com 1 demao Pentox ou similar.</v>
          </cell>
          <cell r="D1365" t="str">
            <v>m2</v>
          </cell>
          <cell r="E1365">
            <v>1.62</v>
          </cell>
        </row>
        <row r="1366">
          <cell r="A1366" t="str">
            <v>PT010412</v>
          </cell>
          <cell r="B1366" t="str">
            <v>PT05400050/</v>
          </cell>
          <cell r="C1366" t="str">
            <v>Primer convertedor de ferrugem em fundo de protecao, (P.C.F) ou similar.  Fornecimento e aplicacao com 2 demaos.</v>
          </cell>
          <cell r="D1366" t="str">
            <v>m2</v>
          </cell>
          <cell r="E1366">
            <v>9.1300000000000008</v>
          </cell>
        </row>
        <row r="1367">
          <cell r="A1367" t="str">
            <v>PT001119</v>
          </cell>
          <cell r="B1367" t="str">
            <v>PT05400100/</v>
          </cell>
          <cell r="C1367" t="str">
            <v>Pintura interna ou externa sobre ferro, com tinta a oleo brilhante Marveline ou Coral Oleo ou similar, inclusive lixamento, limpeza e demao de tinta anti oxido Ferroloide ou similar e 2 demaos de acabamento.</v>
          </cell>
          <cell r="D1367" t="str">
            <v>m2</v>
          </cell>
          <cell r="E1367">
            <v>7.34</v>
          </cell>
        </row>
        <row r="1368">
          <cell r="A1368" t="str">
            <v>PT001121</v>
          </cell>
          <cell r="B1368" t="str">
            <v>PT05400103/</v>
          </cell>
          <cell r="C1368" t="str">
            <v>Pintura interna ou externa sobre ferro, com tinta de base alquidica esmaltada brilhante, equivalente a Lagoline ou similar, inclusive lixamento, limpeza, desengorduramento, aplicacao de zarcao de secagem rapida, cor laranja e 2 demaos de acabamento.</v>
          </cell>
          <cell r="D1368" t="str">
            <v>m2</v>
          </cell>
          <cell r="E1368">
            <v>9.75</v>
          </cell>
        </row>
        <row r="1369">
          <cell r="A1369" t="str">
            <v>PT001122</v>
          </cell>
          <cell r="B1369" t="str">
            <v>PT05400106/</v>
          </cell>
          <cell r="C1369" t="str">
            <v>Pintura interna ou externa sobre ferro, com esmalte sintetico Duralack ou Lagomix ou similar, inclusive lixamento, limpeza, demao de zarcao de secagem rapida, cor laranja e 2 demaos de acabamento.</v>
          </cell>
          <cell r="D1369" t="str">
            <v>m2</v>
          </cell>
          <cell r="E1369">
            <v>8.43</v>
          </cell>
        </row>
        <row r="1370">
          <cell r="A1370" t="str">
            <v>PT001125</v>
          </cell>
          <cell r="B1370" t="str">
            <v>PT05400150/</v>
          </cell>
          <cell r="C1370" t="str">
            <v>Pintura interna ou externa sobre ferro, com tinta alquidica esmaltada Condor ou similar, inclusive lixamento, limpeza, demao de tinta anti oxido Ferrolack ou similar e 2 demaos de acabamento.</v>
          </cell>
          <cell r="D1370" t="str">
            <v>m2</v>
          </cell>
          <cell r="E1370">
            <v>7.54</v>
          </cell>
        </row>
        <row r="1371">
          <cell r="A1371" t="str">
            <v>PT005321</v>
          </cell>
          <cell r="B1371" t="str">
            <v>PT05400200/</v>
          </cell>
          <cell r="C1371" t="str">
            <v>Pintura interna ou externa sobre galvanizado com esmalte sintetico, inclusive limpeza, desengorduramento, secagem, aplicacao de 1 demao de Wash Primer ou similar e 2 demaos de acabamento.</v>
          </cell>
          <cell r="D1371" t="str">
            <v>m2</v>
          </cell>
          <cell r="E1371">
            <v>8.26</v>
          </cell>
        </row>
        <row r="1372">
          <cell r="A1372" t="str">
            <v>PT001120</v>
          </cell>
          <cell r="B1372" t="str">
            <v>PT05400250/</v>
          </cell>
          <cell r="C1372" t="str">
            <v>Repintura interna ou externa sobre ferro, com tinta a oleo brilhante Marveline ou Coral Oleo ou similar, inclusive lixamento, limpeza, demao de tinta anti oxido e 1 de acabamento.</v>
          </cell>
          <cell r="D1372" t="str">
            <v>m2</v>
          </cell>
          <cell r="E1372">
            <v>5.61</v>
          </cell>
        </row>
        <row r="1373">
          <cell r="A1373" t="str">
            <v>PT001124</v>
          </cell>
          <cell r="B1373" t="str">
            <v>PT05400300/</v>
          </cell>
          <cell r="C1373" t="str">
            <v>Repintura interna ou externa na cor existente, sobre ferro com superficie em bom estado, nas condicoes do item PT001121.</v>
          </cell>
          <cell r="D1373" t="str">
            <v>m2</v>
          </cell>
          <cell r="E1373">
            <v>7.9</v>
          </cell>
        </row>
        <row r="1374">
          <cell r="A1374" t="str">
            <v>PT001123</v>
          </cell>
          <cell r="B1374" t="str">
            <v>PT05400350/</v>
          </cell>
          <cell r="C1374" t="str">
            <v>Repintura interna ou externa sobre ferro, inclusive lixamento, limpeza, demao de zarcao secagem rapida, cor laranja e outra de esmalte sintetico Duralack ou similar.</v>
          </cell>
          <cell r="D1374" t="str">
            <v>m2</v>
          </cell>
          <cell r="E1374">
            <v>5.29</v>
          </cell>
        </row>
        <row r="1375">
          <cell r="A1375" t="str">
            <v>PT001126</v>
          </cell>
          <cell r="B1375" t="str">
            <v>PT05400400/</v>
          </cell>
          <cell r="C1375" t="str">
            <v>Repintura interna ou externa sobre ferro, inclusive lixamento, limpeza, demao de tinta anti oxido Ferroloide ou similar e outra de tinta alquidica esmaltada Condor ou similar.</v>
          </cell>
          <cell r="D1375" t="str">
            <v>m2</v>
          </cell>
          <cell r="E1375">
            <v>5.61</v>
          </cell>
        </row>
        <row r="1376">
          <cell r="A1376" t="str">
            <v>PT005889</v>
          </cell>
          <cell r="B1376" t="str">
            <v>PT05450050/</v>
          </cell>
          <cell r="C1376" t="str">
            <v>Marcacao de quadra de esporte, com tintura Supercril ou similar, em 2 demaos.  Medida pela area efetiva de pintura.</v>
          </cell>
          <cell r="D1376" t="str">
            <v>m2</v>
          </cell>
          <cell r="E1376">
            <v>14.32</v>
          </cell>
        </row>
        <row r="1377">
          <cell r="A1377" t="str">
            <v>PT010056</v>
          </cell>
          <cell r="B1377" t="str">
            <v>PT05450100/</v>
          </cell>
          <cell r="C1377" t="str">
            <v>Pintura de quadra de esporte em piso cimentado, com tinta 100% acrilica equivalente a Suvinil piso, Nova Cor ou Coral Piso ou similar, considerando-se a limpeza da superficie e 2 demaos de acabamento.</v>
          </cell>
          <cell r="D1377" t="str">
            <v>m2</v>
          </cell>
          <cell r="E1377">
            <v>13.6</v>
          </cell>
        </row>
        <row r="1378">
          <cell r="A1378" t="str">
            <v>PT009266</v>
          </cell>
          <cell r="B1378" t="str">
            <v>PT05500050/</v>
          </cell>
          <cell r="C1378" t="str">
            <v>Pintura com tinta acrilica tipo rugoso com adicao de quartzo equivalente a Viwacril-Sambodromo ou similar, sobre concreto ou asfalto, constando de 2 demaos.</v>
          </cell>
          <cell r="D1378" t="str">
            <v>m2</v>
          </cell>
          <cell r="E1378">
            <v>7.55</v>
          </cell>
        </row>
        <row r="1379">
          <cell r="A1379" t="str">
            <v>PT007792</v>
          </cell>
          <cell r="B1379" t="str">
            <v>PT05550050/</v>
          </cell>
          <cell r="C1379" t="str">
            <v>Pintura Epoxi, com preparo em massa Epoxi.</v>
          </cell>
          <cell r="D1379" t="str">
            <v>m2</v>
          </cell>
          <cell r="E1379">
            <v>72.13</v>
          </cell>
        </row>
        <row r="1380">
          <cell r="A1380" t="str">
            <v>PT017126</v>
          </cell>
          <cell r="B1380" t="str">
            <v>PT05550100/</v>
          </cell>
          <cell r="C1380" t="str">
            <v>Pintura com tinta Epoxi a base d'agua, para interior e exterior, pelo sistema Wal Tech VB, primer Unitech GP, Thortex ou similar, inclusive selador e duas demaos de massa acrilica.</v>
          </cell>
          <cell r="D1380" t="str">
            <v>m2</v>
          </cell>
          <cell r="E1380">
            <v>32.130000000000003</v>
          </cell>
        </row>
        <row r="1381">
          <cell r="A1381" t="str">
            <v>RV000400</v>
          </cell>
          <cell r="B1381" t="str">
            <v>RV05050050/</v>
          </cell>
          <cell r="C1381" t="str">
            <v>Pasta de cimento branco.</v>
          </cell>
          <cell r="D1381" t="str">
            <v>m3</v>
          </cell>
          <cell r="E1381">
            <v>943.57</v>
          </cell>
        </row>
        <row r="1382">
          <cell r="A1382" t="str">
            <v>RV017655</v>
          </cell>
          <cell r="B1382" t="str">
            <v>RV05050100A</v>
          </cell>
          <cell r="C1382" t="str">
            <v>Pasta de cimento branco e cal, no traco 1:1.</v>
          </cell>
          <cell r="D1382" t="str">
            <v>m3</v>
          </cell>
          <cell r="E1382">
            <v>609.52</v>
          </cell>
        </row>
        <row r="1383">
          <cell r="A1383" t="str">
            <v>RV017652</v>
          </cell>
          <cell r="B1383" t="str">
            <v>RV05050150A</v>
          </cell>
          <cell r="C1383" t="str">
            <v>Pasta de cal.</v>
          </cell>
          <cell r="D1383" t="str">
            <v>m3</v>
          </cell>
          <cell r="E1383">
            <v>230.47</v>
          </cell>
        </row>
        <row r="1384">
          <cell r="A1384" t="str">
            <v>RV000399</v>
          </cell>
          <cell r="B1384" t="str">
            <v>RV05050200/</v>
          </cell>
          <cell r="C1384" t="str">
            <v>Pasta de cimento comum.</v>
          </cell>
          <cell r="D1384" t="str">
            <v>m3</v>
          </cell>
          <cell r="E1384">
            <v>443.57</v>
          </cell>
        </row>
        <row r="1385">
          <cell r="A1385" t="str">
            <v>RV017676</v>
          </cell>
          <cell r="B1385" t="str">
            <v>RV05050250A</v>
          </cell>
          <cell r="C1385" t="str">
            <v>Pasta de Gesso.</v>
          </cell>
          <cell r="D1385" t="str">
            <v>m3</v>
          </cell>
          <cell r="E1385">
            <v>584.53</v>
          </cell>
        </row>
        <row r="1386">
          <cell r="A1386" t="str">
            <v>RV017653</v>
          </cell>
          <cell r="B1386" t="str">
            <v>RV05100050A</v>
          </cell>
          <cell r="C1386" t="str">
            <v>Argamassa de cimento e areia, no traco 1:1.</v>
          </cell>
          <cell r="D1386" t="str">
            <v>m3</v>
          </cell>
          <cell r="E1386">
            <v>374.83</v>
          </cell>
        </row>
        <row r="1387">
          <cell r="A1387" t="str">
            <v>RV000405</v>
          </cell>
          <cell r="B1387" t="str">
            <v>RV05100053A</v>
          </cell>
          <cell r="C1387" t="str">
            <v>Argamassa de cimento e areia, no traco 1:1,5.</v>
          </cell>
          <cell r="D1387" t="str">
            <v>m3</v>
          </cell>
          <cell r="E1387">
            <v>311.2</v>
          </cell>
        </row>
        <row r="1388">
          <cell r="A1388" t="str">
            <v>RV000406</v>
          </cell>
          <cell r="B1388" t="str">
            <v>RV05100056A</v>
          </cell>
          <cell r="C1388" t="str">
            <v>Argamassa de cimento e areia, no traco 1:2.</v>
          </cell>
          <cell r="D1388" t="str">
            <v>m3</v>
          </cell>
          <cell r="E1388">
            <v>275.24</v>
          </cell>
        </row>
        <row r="1389">
          <cell r="A1389" t="str">
            <v>RV000407</v>
          </cell>
          <cell r="B1389" t="str">
            <v>RV05100059A</v>
          </cell>
          <cell r="C1389" t="str">
            <v>Argamassa de cimento e areia, no traco 1:3.</v>
          </cell>
          <cell r="D1389" t="str">
            <v>m3</v>
          </cell>
          <cell r="E1389">
            <v>215.87</v>
          </cell>
        </row>
        <row r="1390">
          <cell r="A1390" t="str">
            <v>RV000408</v>
          </cell>
          <cell r="B1390" t="str">
            <v>RV05100062A</v>
          </cell>
          <cell r="C1390" t="str">
            <v>Argamassa de cimento e areia, no traco 1:4.</v>
          </cell>
          <cell r="D1390" t="str">
            <v>m3</v>
          </cell>
          <cell r="E1390">
            <v>179.92</v>
          </cell>
        </row>
        <row r="1391">
          <cell r="A1391" t="str">
            <v>RV000409</v>
          </cell>
          <cell r="B1391" t="str">
            <v>RV05100065A</v>
          </cell>
          <cell r="C1391" t="str">
            <v>Argamassa de cimento e areia, no traco 1:5.</v>
          </cell>
          <cell r="D1391" t="str">
            <v>m3</v>
          </cell>
          <cell r="E1391">
            <v>157.63999999999999</v>
          </cell>
        </row>
        <row r="1392">
          <cell r="A1392" t="str">
            <v>RV000410</v>
          </cell>
          <cell r="B1392" t="str">
            <v>RV05100068A</v>
          </cell>
          <cell r="C1392" t="str">
            <v>Argamassa de cimento e areia, no traco 1:6.</v>
          </cell>
          <cell r="D1392" t="str">
            <v>m3</v>
          </cell>
          <cell r="E1392">
            <v>143.53</v>
          </cell>
        </row>
        <row r="1393">
          <cell r="A1393" t="str">
            <v>RV000411</v>
          </cell>
          <cell r="B1393" t="str">
            <v>RV05100071A</v>
          </cell>
          <cell r="C1393" t="str">
            <v>Argamassa de cimento e areia, no traco 1:8.</v>
          </cell>
          <cell r="D1393" t="str">
            <v>m3</v>
          </cell>
          <cell r="E1393">
            <v>124.27</v>
          </cell>
        </row>
        <row r="1394">
          <cell r="A1394" t="str">
            <v>RV017037</v>
          </cell>
          <cell r="B1394" t="str">
            <v>RV05100074/</v>
          </cell>
          <cell r="C1394" t="str">
            <v>Fornecimento de argamassa de cimento e areia no traco 1:3 para recomposicao do capeamento de concreto pequenos espessuras em servicos de recuperacao estrutural, aditivada com resina acrilica na proporcao de 50ml/m3 de argamassa e silica ativa na proporcao</v>
          </cell>
          <cell r="D1394" t="str">
            <v>m3</v>
          </cell>
          <cell r="E1394">
            <v>564.09</v>
          </cell>
        </row>
        <row r="1395">
          <cell r="A1395" t="str">
            <v>RV000442</v>
          </cell>
          <cell r="B1395" t="str">
            <v>RV05100100A</v>
          </cell>
          <cell r="C1395" t="str">
            <v>Argamassa de cimento e areia no traco 1:3 e Sika Fix ou similar.</v>
          </cell>
          <cell r="D1395" t="str">
            <v>m3</v>
          </cell>
          <cell r="E1395">
            <v>256.97000000000003</v>
          </cell>
        </row>
        <row r="1396">
          <cell r="A1396" t="str">
            <v>RV000416</v>
          </cell>
          <cell r="B1396" t="str">
            <v>RV05100150A</v>
          </cell>
          <cell r="C1396" t="str">
            <v>Argamassa de cimento branco, cal e po-de-marmore, no traco 1:1:3.</v>
          </cell>
          <cell r="D1396" t="str">
            <v>m3</v>
          </cell>
          <cell r="E1396">
            <v>423.6</v>
          </cell>
        </row>
        <row r="1397">
          <cell r="A1397" t="str">
            <v>RV000414</v>
          </cell>
          <cell r="B1397" t="str">
            <v>RV05100200A</v>
          </cell>
          <cell r="C1397" t="str">
            <v>Argamassa de cimento, cal e areia fina, no traco 1:3:5.</v>
          </cell>
          <cell r="D1397" t="str">
            <v>m3</v>
          </cell>
          <cell r="E1397">
            <v>196.76</v>
          </cell>
        </row>
        <row r="1398">
          <cell r="A1398" t="str">
            <v>RV017656</v>
          </cell>
          <cell r="B1398" t="str">
            <v>RV05100203A</v>
          </cell>
          <cell r="C1398" t="str">
            <v>Argamassa de cimento, cal e areia fina, no traco 1:3:8.</v>
          </cell>
          <cell r="D1398" t="str">
            <v>m3</v>
          </cell>
          <cell r="E1398">
            <v>174.81</v>
          </cell>
        </row>
        <row r="1399">
          <cell r="A1399" t="str">
            <v>RV009445</v>
          </cell>
          <cell r="B1399" t="str">
            <v>RV15200250/</v>
          </cell>
          <cell r="C1399" t="str">
            <v>Placa de granito Cinza Andorinha, sem acabamento, com espessura de 2cm, para forracao de piso.  Fornecimento.</v>
          </cell>
          <cell r="D1399" t="str">
            <v>m2</v>
          </cell>
          <cell r="E1399">
            <v>67.28</v>
          </cell>
        </row>
        <row r="1400">
          <cell r="A1400" t="str">
            <v>RV007998</v>
          </cell>
          <cell r="B1400" t="str">
            <v>RV15200300A</v>
          </cell>
          <cell r="C1400" t="str">
            <v>Piso de  placas de Marmore Branco Nacional, com 2 polimentos, assentes com recobrimento de nata de cimento, saibro e areia no traco 1:2:2.</v>
          </cell>
          <cell r="D1400" t="str">
            <v>m2</v>
          </cell>
          <cell r="E1400">
            <v>177.65</v>
          </cell>
        </row>
        <row r="1401">
          <cell r="A1401" t="str">
            <v>RV008821</v>
          </cell>
          <cell r="B1401" t="str">
            <v>RV15200350/</v>
          </cell>
          <cell r="C1401" t="str">
            <v>Revestimento com granito Capao Bonito, em placa de 2cm de espessura, acabamento polido, assentado sobre terreno nivelado, argamassa de cimento e areia no traco 1:3.  Fornecimento e colocacao.</v>
          </cell>
          <cell r="D1401" t="str">
            <v>m2</v>
          </cell>
          <cell r="E1401">
            <v>124.09</v>
          </cell>
        </row>
        <row r="1402">
          <cell r="A1402" t="str">
            <v>RV008870</v>
          </cell>
          <cell r="B1402" t="str">
            <v>RV15200353/</v>
          </cell>
          <cell r="C1402" t="str">
            <v>Revestimento com granito Capao Bonito, em placa de 2cm de espessura, acabamento apicoado, assentado sobre terreno nivelado, argamassa de cimento e areia no traco 1:3.  Fornecimento e colocacao.</v>
          </cell>
          <cell r="D1402" t="str">
            <v>m2</v>
          </cell>
          <cell r="E1402">
            <v>197.42</v>
          </cell>
        </row>
        <row r="1403">
          <cell r="A1403" t="str">
            <v>RV008915</v>
          </cell>
          <cell r="B1403" t="str">
            <v>RV15200400/</v>
          </cell>
          <cell r="C1403" t="str">
            <v>Revestimento de granito Cinza Andorinha, com acabamento serrado, para piso, em placas de (1,50x0,60x0,03)m.  Fornecimento.</v>
          </cell>
          <cell r="D1403" t="str">
            <v>m2</v>
          </cell>
          <cell r="E1403">
            <v>118.63</v>
          </cell>
        </row>
        <row r="1404">
          <cell r="A1404" t="str">
            <v>RV008916</v>
          </cell>
          <cell r="B1404" t="str">
            <v>RV15200403/</v>
          </cell>
          <cell r="C1404" t="str">
            <v>Revestimento de granito Cinza Andorinha, com acabamento serrado, para rodape, com 0,02m de espessura e 0,07m de altura.  Fornecimento.</v>
          </cell>
          <cell r="D1404" t="str">
            <v>m</v>
          </cell>
          <cell r="E1404">
            <v>9.3000000000000007</v>
          </cell>
        </row>
        <row r="1405">
          <cell r="A1405" t="str">
            <v>RV017498</v>
          </cell>
          <cell r="B1405" t="str">
            <v>RV15200406/</v>
          </cell>
          <cell r="C1405" t="str">
            <v>Revestimento com granito Cinza levigado, em placa de (40x40)cm, com 3cm de espessura, assentado sobre base existente, com argamassa de cimento e areia no traco de 1:3.  Fornecimento e colocacao.</v>
          </cell>
          <cell r="D1405" t="str">
            <v>m2</v>
          </cell>
          <cell r="E1405">
            <v>74.3</v>
          </cell>
        </row>
        <row r="1406">
          <cell r="A1406" t="str">
            <v>RV017503</v>
          </cell>
          <cell r="B1406" t="str">
            <v>RV15200409/</v>
          </cell>
          <cell r="C1406" t="str">
            <v>Revestimento com granito Cinza flameado, em placa de (40x40)cm, com 3cm de espessura, assentado sobre base existente, com argamassa de cimento e areia no traco de 1:3.  Fornecimento e colocacao.</v>
          </cell>
          <cell r="D1406" t="str">
            <v>m2</v>
          </cell>
          <cell r="E1406">
            <v>84.3</v>
          </cell>
        </row>
        <row r="1407">
          <cell r="A1407" t="str">
            <v>RV017504</v>
          </cell>
          <cell r="B1407" t="str">
            <v>RV15200412/</v>
          </cell>
          <cell r="C1407" t="str">
            <v>Revestimento com granito Cinza serrado e face natural, em placa de (40x40)cm classificado, com 3cm de espessura, assentado sobre base existente, com argamassa de cimento e areia no traco de 1:3.  Fornecimento e colocacao.</v>
          </cell>
          <cell r="D1407" t="str">
            <v>m2</v>
          </cell>
          <cell r="E1407">
            <v>45.3</v>
          </cell>
        </row>
        <row r="1408">
          <cell r="A1408" t="str">
            <v>RV009678</v>
          </cell>
          <cell r="B1408" t="str">
            <v>RV15200450/</v>
          </cell>
          <cell r="C1408" t="str">
            <v>Revestimento com granito Juparana, em placa de (40x40)cm com 2cm de espessura, acabamento polido, para piso, assentes sobre argamassa de cimento, saibro e areia no traco 1:2:2.  Fornecimento e colocacao.</v>
          </cell>
          <cell r="D1408" t="str">
            <v>m2</v>
          </cell>
          <cell r="E1408">
            <v>114.78</v>
          </cell>
        </row>
        <row r="1409">
          <cell r="A1409" t="str">
            <v>RV017501</v>
          </cell>
          <cell r="B1409" t="str">
            <v>RV15200500/</v>
          </cell>
          <cell r="C1409" t="str">
            <v>Revestimento com granito Rosa flameado, em placa de (40x40)cm, com 3cm de espessura, assentado sobre base existente, com argamassa de cimento e areia no traco de 1:3.  Fornecimento e colocacao.</v>
          </cell>
          <cell r="D1409" t="str">
            <v>m2</v>
          </cell>
          <cell r="E1409">
            <v>109.3</v>
          </cell>
        </row>
        <row r="1410">
          <cell r="A1410" t="str">
            <v>RV017502</v>
          </cell>
          <cell r="B1410" t="str">
            <v>RV15200503/</v>
          </cell>
          <cell r="C1410" t="str">
            <v>Revestimento com granito Rosa levigado, em placa de (40x40)cm, com 3cm de espessura, assentado sobre base existente, com argamassa de cimento e areia no traco de 1:3.  Fornecimento e colocacao.</v>
          </cell>
          <cell r="D1410" t="str">
            <v>m2</v>
          </cell>
          <cell r="E1410">
            <v>109.3</v>
          </cell>
        </row>
        <row r="1411">
          <cell r="A1411" t="str">
            <v>RV017505</v>
          </cell>
          <cell r="B1411" t="str">
            <v>RV15200506/</v>
          </cell>
          <cell r="C1411" t="str">
            <v>Revestimento com granito Rosa serrado e face natural, em placa de (40x40)cm classificado, com 3cm de espessura, assentado sobre base existente, com argamassa de cimento e areia no traco de 1:3.  Fornecimento e colocacao.</v>
          </cell>
          <cell r="D1411" t="str">
            <v>m2</v>
          </cell>
          <cell r="E1411">
            <v>57.3</v>
          </cell>
        </row>
        <row r="1412">
          <cell r="A1412" t="str">
            <v>RV007779</v>
          </cell>
          <cell r="B1412" t="str">
            <v>RV15200550/</v>
          </cell>
          <cell r="C1412" t="str">
            <v>Rodape de granito, boleado, com (10x2)cm.  Fornecimento e colocacao.</v>
          </cell>
          <cell r="D1412" t="str">
            <v>m</v>
          </cell>
          <cell r="E1412">
            <v>16.36</v>
          </cell>
        </row>
        <row r="1413">
          <cell r="A1413" t="str">
            <v>RV007781</v>
          </cell>
          <cell r="B1413" t="str">
            <v>RV15200600/</v>
          </cell>
          <cell r="C1413" t="str">
            <v>Soleira de granito com (15x3)cm, assente com recobrimento de nata de cimento sobre argamassa de cimento e areia, no traco 1:2.</v>
          </cell>
          <cell r="D1413" t="str">
            <v>m</v>
          </cell>
          <cell r="E1413">
            <v>20.29</v>
          </cell>
        </row>
        <row r="1414">
          <cell r="A1414" t="str">
            <v>RV007989</v>
          </cell>
          <cell r="B1414" t="str">
            <v>RV15200650A</v>
          </cell>
          <cell r="C1414" t="str">
            <v>Soleira de Marmore Branco Nacional de (3x25)cm, com 2 polimentos, assentes com recobrimento de nata de cimento sobre argamassa de cimento, saibro e areia no traco 1:2:2.</v>
          </cell>
          <cell r="D1414" t="str">
            <v>m</v>
          </cell>
          <cell r="E1414">
            <v>46.31</v>
          </cell>
        </row>
        <row r="1415">
          <cell r="A1415" t="str">
            <v>RV007991</v>
          </cell>
          <cell r="B1415" t="str">
            <v>RV15200653A</v>
          </cell>
          <cell r="C1415" t="str">
            <v>Soleira de  Marmore Branco Nacional de (3x13)cm, com 2 polimentos, assentes com recobrimento de nata de cimento sobre argamassa de cimento, saibro e areia no traco 1:2:2.</v>
          </cell>
          <cell r="D1415" t="str">
            <v>m</v>
          </cell>
          <cell r="E1415">
            <v>25.56</v>
          </cell>
        </row>
        <row r="1416">
          <cell r="A1416" t="str">
            <v>RV006692</v>
          </cell>
          <cell r="B1416" t="str">
            <v>RV15200700/</v>
          </cell>
          <cell r="C1416" t="str">
            <v>Piso de granito apicoado Cinza Andorinha, sobre terreno nivelado, com as tomadas com argamassa de cimento e areia, no traco 1:3, sendo a peca de (40x40x3)cm.</v>
          </cell>
          <cell r="D1416" t="str">
            <v>m2</v>
          </cell>
          <cell r="E1416">
            <v>111.72</v>
          </cell>
        </row>
        <row r="1417">
          <cell r="A1417" t="str">
            <v>RV000857</v>
          </cell>
          <cell r="B1417" t="str">
            <v>RV15250050/</v>
          </cell>
          <cell r="C1417" t="str">
            <v>Camada impermeabilizadora de piso, de concreto simples, com 8cm de espessura no traco de 1:3:4, em volume, com impermeabilizante Sika 1 ou similar.</v>
          </cell>
          <cell r="D1417" t="str">
            <v>m2</v>
          </cell>
          <cell r="E1417">
            <v>12.54</v>
          </cell>
        </row>
        <row r="1418">
          <cell r="A1418" t="str">
            <v>RV008923</v>
          </cell>
          <cell r="B1418" t="str">
            <v>RV15250100/</v>
          </cell>
          <cell r="C1418" t="str">
            <v>Piso de concreto simples com resistencia de 11MPa, preparado em betoneira com 8cm de espessura, inclusive preparo manual do terreno.</v>
          </cell>
          <cell r="D1418" t="str">
            <v>m2</v>
          </cell>
          <cell r="E1418">
            <v>20.260000000000002</v>
          </cell>
        </row>
        <row r="1419">
          <cell r="A1419" t="str">
            <v>RV017934</v>
          </cell>
          <cell r="B1419" t="str">
            <v>RV15250103/</v>
          </cell>
          <cell r="C1419" t="str">
            <v>Piso de concreto simples, 8cm de espessura, com resistencia caracteristica a compressao de 18Mpa, formando quadrados de (1,50x1,50)m de junta serrada, exclusive preparo de terreno.</v>
          </cell>
          <cell r="D1419" t="str">
            <v>m2</v>
          </cell>
          <cell r="E1419">
            <v>24.83</v>
          </cell>
        </row>
        <row r="1420">
          <cell r="A1420" t="str">
            <v>RV000854</v>
          </cell>
          <cell r="B1420" t="str">
            <v>RV15250150/</v>
          </cell>
          <cell r="C1420" t="str">
            <v>Patio de concreto, 8cm de espessura,no traco 1:3:3, em volume, formando quadros de (1x1)m, com sarrafos de Pinho ou similar, incorporados, exclusive preparo terreno.</v>
          </cell>
          <cell r="D1420" t="str">
            <v>m2</v>
          </cell>
          <cell r="E1420">
            <v>22.17</v>
          </cell>
        </row>
        <row r="1421">
          <cell r="A1421" t="str">
            <v>RV000855</v>
          </cell>
          <cell r="B1421" t="str">
            <v>RV15250153/</v>
          </cell>
          <cell r="C1421" t="str">
            <v>Patio de concreto, 10cm de espessura no traco 1:2:3, em volume, formando quadros de (1,50x1,50)m, com sarrafos de Pinho ou similar, incorporados, exclusive preparo terreno.</v>
          </cell>
          <cell r="D1421" t="str">
            <v>m2</v>
          </cell>
          <cell r="E1421">
            <v>22.19</v>
          </cell>
        </row>
        <row r="1422">
          <cell r="A1422" t="str">
            <v>RV000856</v>
          </cell>
          <cell r="B1422" t="str">
            <v>RV15250156/</v>
          </cell>
          <cell r="C1422" t="str">
            <v>Patio de concreto, 12cm de espessura no traco 1:2:2,5, em volume, formando quadros de (1,50x1,50)m, com sarrafos de Pinho ou similar, incorporados, exclusive preparo terreno.</v>
          </cell>
          <cell r="D1422" t="str">
            <v>m2</v>
          </cell>
          <cell r="E1422">
            <v>25.79</v>
          </cell>
        </row>
        <row r="1423">
          <cell r="A1423" t="str">
            <v>RV004561</v>
          </cell>
          <cell r="B1423" t="str">
            <v>RV15250200/</v>
          </cell>
          <cell r="C1423" t="str">
            <v>Pavimentacao em placas de (40x80x10)cm, de concreto (fck=11MPa) com armacao de tela Telcon Q-61 ou similar, junta 2cm, inclusive preparo do terreno.</v>
          </cell>
          <cell r="D1423" t="str">
            <v>m2</v>
          </cell>
          <cell r="E1423">
            <v>28.35</v>
          </cell>
        </row>
        <row r="1424">
          <cell r="A1424" t="str">
            <v>RV017304</v>
          </cell>
          <cell r="B1424" t="str">
            <v>RV15250203/</v>
          </cell>
          <cell r="C1424" t="str">
            <v>Pavimentacao em placas de concreto Fck=15Mpa, medindo (40x80x10)cm, com armacao de tela Telcon Q-61 ou similar, junta de 2cm, inclusive acabamento da placa no proprio concreto com desempenadora de aco e preparo do terreno.</v>
          </cell>
          <cell r="D1424" t="str">
            <v>m2</v>
          </cell>
          <cell r="E1424">
            <v>29.14</v>
          </cell>
        </row>
        <row r="1425">
          <cell r="A1425" t="str">
            <v>RV017305</v>
          </cell>
          <cell r="B1425" t="str">
            <v>RV15250206/</v>
          </cell>
          <cell r="C1425" t="str">
            <v>Pavimentacao em placas de concreto Fck=18Mpa, medindo (40x80x10)cm, com armacao de tela Telcon Q-61 ou similar, junta de 2cm, inclusive acabamento da placa no proprio concreto com desempenadora de aco e preparo do terreno.</v>
          </cell>
          <cell r="D1425" t="str">
            <v>m2</v>
          </cell>
          <cell r="E1425">
            <v>30.04</v>
          </cell>
        </row>
        <row r="1426">
          <cell r="A1426" t="str">
            <v>RV002077</v>
          </cell>
          <cell r="B1426" t="str">
            <v>RV15250250/</v>
          </cell>
          <cell r="C1426" t="str">
            <v>Revestimento com argamassa de cimento e areia no traco 1:4, Sikafix ou similar, com 2cm de espessura, inclusive chapisco.</v>
          </cell>
          <cell r="D1426" t="str">
            <v>m2</v>
          </cell>
          <cell r="E1426">
            <v>22.78</v>
          </cell>
        </row>
        <row r="1427">
          <cell r="A1427" t="str">
            <v>RV000862</v>
          </cell>
          <cell r="B1427" t="str">
            <v>RV15300050/</v>
          </cell>
          <cell r="C1427" t="str">
            <v xml:space="preserve">Escada de marmorite, composta de capa e espelho pre-moldados em oficina e assentados na obra, feito o marmorite com grana no 1 de Marmore Branco Nacional, e cimento Portland, em camada de 6mm.  Esta especificacao se refere a escadas com largura total das </v>
          </cell>
          <cell r="D1427" t="str">
            <v>m</v>
          </cell>
          <cell r="E1427">
            <v>23.1</v>
          </cell>
        </row>
        <row r="1428">
          <cell r="A1428" t="str">
            <v>RV000863</v>
          </cell>
          <cell r="B1428" t="str">
            <v>RV15300053/</v>
          </cell>
          <cell r="C1428" t="str">
            <v>Escada de marmorite, composta de capa e espelho pre-moldados em oficina e assentados na obra, feito o marmorite com grana no 1 de marmore na cor preta nacional, e cimento Portland, em camada de 6mm.  Esta especificacao se refere a escadas com largura tota</v>
          </cell>
          <cell r="D1428" t="str">
            <v>m</v>
          </cell>
          <cell r="E1428">
            <v>24.28</v>
          </cell>
        </row>
        <row r="1429">
          <cell r="A1429" t="str">
            <v>RV000858</v>
          </cell>
          <cell r="B1429" t="str">
            <v>RV15300100/</v>
          </cell>
          <cell r="C1429" t="str">
            <v>Piso de marmorite, compreendendo: a) lastro, com 4cm de espessura media, de argamassa de cimento e areia grossa no traco 1:4; b) camada de marmorite, com 1cm de espessura, feita com grana no 1 de Marmore Branco Nacional e cimento Portland, superficie estu</v>
          </cell>
          <cell r="D1429" t="str">
            <v>m2</v>
          </cell>
          <cell r="E1429">
            <v>44.24</v>
          </cell>
        </row>
        <row r="1430">
          <cell r="A1430" t="str">
            <v>RV000859</v>
          </cell>
          <cell r="B1430" t="str">
            <v>RV15300103/</v>
          </cell>
          <cell r="C1430" t="str">
            <v>Piso de marmorite, compreendendo: a) lastro, com 4cm de espessura media, de argamassa de cimento e areia grossa no traco 1:4; b) camada de marmorite, com 1cm de espessura, feita com grana no 1 de marmore na cor preta nacional e cimento Portland, superfici</v>
          </cell>
          <cell r="D1430" t="str">
            <v>m2</v>
          </cell>
          <cell r="E1430">
            <v>49.49</v>
          </cell>
        </row>
        <row r="1431">
          <cell r="A1431" t="str">
            <v>RV007743</v>
          </cell>
          <cell r="B1431" t="str">
            <v>RV15300150/</v>
          </cell>
          <cell r="C1431" t="str">
            <v>Piso de granitina compreendendo: a) lastro com 4cm de espessura media, de argamassa de cimento e areia grossa no traco 1:4; b) camada de granitina com 3cm de espessura, feita com grana no 1 de granito preto nacional e cimento Portland, superficie estucada</v>
          </cell>
          <cell r="D1431" t="str">
            <v>m2</v>
          </cell>
          <cell r="E1431">
            <v>44.24</v>
          </cell>
        </row>
        <row r="1432">
          <cell r="A1432" t="str">
            <v>RV007744</v>
          </cell>
          <cell r="B1432" t="str">
            <v>RV15300153/</v>
          </cell>
          <cell r="C1432" t="str">
            <v>Piso de granitina compreendendo: a) lastro com 4cm de espessura media, de argamassa de cimento e areia grossa no traco 1:4; b) camada de granitina com 3cm de espessura, feita com grana no 1 de granito vermelho nacional e cimento Portland, superficie estuc</v>
          </cell>
          <cell r="D1432" t="str">
            <v>m2</v>
          </cell>
          <cell r="E1432">
            <v>44.8</v>
          </cell>
        </row>
        <row r="1433">
          <cell r="A1433" t="str">
            <v>RV000860</v>
          </cell>
          <cell r="B1433" t="str">
            <v>RV15300200/</v>
          </cell>
          <cell r="C1433" t="str">
            <v>Rodape de marmorite, fundido no local, com 10cm de altura, 1cm de espessura, terminando em canto reto junto ao piso, feito com cimento Portland e grana no 1 de marmore na cor branca nacional, com polimento manual.  O marmorite e executado sobre emboco pre</v>
          </cell>
          <cell r="D1433" t="str">
            <v>m</v>
          </cell>
          <cell r="E1433">
            <v>13.39</v>
          </cell>
        </row>
        <row r="1434">
          <cell r="A1434" t="str">
            <v>RV000861</v>
          </cell>
          <cell r="B1434" t="str">
            <v>RV15300203/</v>
          </cell>
          <cell r="C1434" t="str">
            <v>Rodape de marmorite, fundido no local, com 10cm de altura, 1cm de espessura, terminando em canto reto junto ao piso, feito com cimento Portland e grana no 1 de marmore na cor preta nacional, com polimento manual.  O marmorite e executado sobre emboco prev</v>
          </cell>
          <cell r="D1434" t="str">
            <v>m</v>
          </cell>
          <cell r="E1434">
            <v>14.19</v>
          </cell>
        </row>
        <row r="1435">
          <cell r="A1435" t="str">
            <v>RV000865</v>
          </cell>
          <cell r="B1435" t="str">
            <v>RV15350050/</v>
          </cell>
          <cell r="C1435" t="str">
            <v>Junta de latao (17x0,71)mm, para pisos continuos.  Fornecimento e colocacao.</v>
          </cell>
          <cell r="D1435" t="str">
            <v>m</v>
          </cell>
          <cell r="E1435">
            <v>4.55</v>
          </cell>
        </row>
        <row r="1436">
          <cell r="A1436" t="str">
            <v>RV000864</v>
          </cell>
          <cell r="B1436" t="str">
            <v>RV15350100/</v>
          </cell>
          <cell r="C1436" t="str">
            <v>Junta plastica (17x3)mm, para pisos continuos.  Fornecimento e colocacao.</v>
          </cell>
          <cell r="D1436" t="str">
            <v>m</v>
          </cell>
          <cell r="E1436">
            <v>2.69</v>
          </cell>
        </row>
        <row r="1437">
          <cell r="A1437" t="str">
            <v>RV000870</v>
          </cell>
          <cell r="B1437" t="str">
            <v>RV15380050/</v>
          </cell>
          <cell r="C1437" t="str">
            <v>Degrau de escada de argamassa granitica Korodur, na cor granitica, inclusive 3 polimentos.</v>
          </cell>
          <cell r="D1437" t="str">
            <v>m</v>
          </cell>
          <cell r="E1437">
            <v>38.42</v>
          </cell>
        </row>
        <row r="1438">
          <cell r="A1438" t="str">
            <v>RV000871</v>
          </cell>
          <cell r="B1438" t="str">
            <v>RV15380053/</v>
          </cell>
          <cell r="C1438" t="str">
            <v>Degrau de escada de argamassa granitica Korodur, na cor preta, inclusive 3 polimentos.</v>
          </cell>
          <cell r="D1438" t="str">
            <v>m</v>
          </cell>
          <cell r="E1438">
            <v>45.45</v>
          </cell>
        </row>
        <row r="1439">
          <cell r="A1439" t="str">
            <v>RV000866</v>
          </cell>
          <cell r="B1439" t="str">
            <v>RV15380100/</v>
          </cell>
          <cell r="C1439" t="str">
            <v>Piso de argamassa granitica Korodur-PL ou similar, com espessura de 0,8cm, na cor natural do cimento, inclusive base suporte em argamassa de cimento e areia no traco 1:3, espessura de 2,2cm, e 3 polimentos mecanicos.</v>
          </cell>
          <cell r="D1439" t="str">
            <v>m2</v>
          </cell>
          <cell r="E1439">
            <v>37.81</v>
          </cell>
        </row>
        <row r="1440">
          <cell r="A1440" t="str">
            <v>RV000867</v>
          </cell>
          <cell r="B1440" t="str">
            <v>RV15380103/</v>
          </cell>
          <cell r="C1440" t="str">
            <v>Piso de argamassa granitica Korodur-PL ou similar, com espessura de 0,8cm, na cor preta, inclusive base suporte em argamassa de cimento e areia no traco 1:3, espessura de 2,2cm, e polimentos mecanicos.</v>
          </cell>
          <cell r="D1440" t="str">
            <v>m2</v>
          </cell>
          <cell r="E1440">
            <v>40.24</v>
          </cell>
        </row>
        <row r="1441">
          <cell r="A1441" t="str">
            <v>RV007433</v>
          </cell>
          <cell r="B1441" t="str">
            <v>RV15380150/</v>
          </cell>
          <cell r="C1441" t="str">
            <v>Piso de argamassa granitica com agregados metalicos de alta dureza, Korodur-WH ou similar, com espessura de 0,8cm, na cor natural do cimento, inclusive contrapiso de cimento e areia no traco 1:3, espessura de 3,2cm, e acabamento anti-derrapante.</v>
          </cell>
          <cell r="D1441" t="str">
            <v>m2</v>
          </cell>
          <cell r="E1441">
            <v>32.31</v>
          </cell>
        </row>
        <row r="1442">
          <cell r="A1442" t="str">
            <v>RV007863</v>
          </cell>
          <cell r="B1442" t="str">
            <v>RV15380153/</v>
          </cell>
          <cell r="C1442" t="str">
            <v>Piso de argamassa granitica Korodur-PL ou similar, com espessura de 0,8cm, na cor vermelha, inclusive base suporte em argamassa de cimento e areia no traco 1:3, espessura de 2,2cm, junta plastica e polimentos mecanicos.</v>
          </cell>
          <cell r="D1442" t="str">
            <v>m2</v>
          </cell>
          <cell r="E1442">
            <v>40.24</v>
          </cell>
        </row>
        <row r="1443">
          <cell r="A1443" t="str">
            <v>RV017602</v>
          </cell>
          <cell r="B1443" t="str">
            <v>RV15380200/</v>
          </cell>
          <cell r="C1443" t="str">
            <v>Revestimento de placas Pre-moldadas, vibro prensadas, constituidas de agregados minerais moidos de alta resistencia e cimento estrutural, nas dimensoes de (40x40x03)cm, assentado sobre base existente, com argamassa de cimento e areia no traco 1:3.  Fornec</v>
          </cell>
          <cell r="D1443" t="str">
            <v>m2</v>
          </cell>
          <cell r="E1443">
            <v>63.95</v>
          </cell>
        </row>
        <row r="1444">
          <cell r="A1444" t="str">
            <v>RV000868</v>
          </cell>
          <cell r="B1444" t="str">
            <v>RV15380250/</v>
          </cell>
          <cell r="C1444" t="str">
            <v>Rodape de argamassa Korodur ou similar, com 10cm de altura, na cor natural do cimento, inclusive 3 polimentos.</v>
          </cell>
          <cell r="D1444" t="str">
            <v>m</v>
          </cell>
          <cell r="E1444">
            <v>11.64</v>
          </cell>
        </row>
        <row r="1445">
          <cell r="A1445" t="str">
            <v>RV000869</v>
          </cell>
          <cell r="B1445" t="str">
            <v>RV15380253/</v>
          </cell>
          <cell r="C1445" t="str">
            <v>Rodape de argamassa Korodur ou similar, com 10cm de altura, na cor preta, inclusive 3 polimentos.</v>
          </cell>
          <cell r="D1445" t="str">
            <v>m</v>
          </cell>
          <cell r="E1445">
            <v>14.01</v>
          </cell>
        </row>
        <row r="1446">
          <cell r="A1446" t="str">
            <v>RV007968</v>
          </cell>
          <cell r="B1446" t="str">
            <v>RV15380256/</v>
          </cell>
          <cell r="C1446" t="str">
            <v>Rodape de argamassa Korodur-WH ou similar, com 10cm de altura, na cor natural do cimento, acabamento desempenado.</v>
          </cell>
          <cell r="D1446" t="str">
            <v>m</v>
          </cell>
          <cell r="E1446">
            <v>12.31</v>
          </cell>
        </row>
        <row r="1447">
          <cell r="A1447" t="str">
            <v>RV000872</v>
          </cell>
          <cell r="B1447" t="str">
            <v>RV15400050/</v>
          </cell>
          <cell r="C1447" t="str">
            <v>Piso de ladrilhos de material plastico, tipo Paviflex ou similar, com 2mm de espessura, com flash, sobre base existente, com colocacao para area acima de 60m2.</v>
          </cell>
          <cell r="D1447" t="str">
            <v>m2</v>
          </cell>
          <cell r="E1447">
            <v>30.33</v>
          </cell>
        </row>
        <row r="1448">
          <cell r="A1448" t="str">
            <v>RV000873</v>
          </cell>
          <cell r="B1448" t="str">
            <v>RV15400053/</v>
          </cell>
          <cell r="C1448" t="str">
            <v>Piso de ladrilhos de material plastico, tipo Paviflex ou similar, com 2mm de espessura, com flash, sobre base existente, com colocacao para area ate 60m2.</v>
          </cell>
          <cell r="D1448" t="str">
            <v>m2</v>
          </cell>
          <cell r="E1448">
            <v>35.75</v>
          </cell>
        </row>
        <row r="1449">
          <cell r="A1449" t="str">
            <v>RV000874</v>
          </cell>
          <cell r="B1449" t="str">
            <v>RV15400056/</v>
          </cell>
          <cell r="C1449" t="str">
            <v>Piso de ladrilhos de material plastico, tipo Paviflex ou similar, com 3mm de espessura, com flash, sobre base existente, com colocacao para area acima de 60m2.</v>
          </cell>
          <cell r="D1449" t="str">
            <v>m2</v>
          </cell>
          <cell r="E1449">
            <v>32.79</v>
          </cell>
        </row>
        <row r="1450">
          <cell r="A1450" t="str">
            <v>RV000875</v>
          </cell>
          <cell r="B1450" t="str">
            <v>RV15400059/</v>
          </cell>
          <cell r="C1450" t="str">
            <v>Piso de ladrilhos de material plastico, tipo Paviflex ou similar, com 3mm de espessura, com flash, sobre base existente, com colocacao para area ate 60m2.</v>
          </cell>
          <cell r="D1450" t="str">
            <v>m2</v>
          </cell>
          <cell r="E1450">
            <v>38.21</v>
          </cell>
        </row>
        <row r="1451">
          <cell r="A1451" t="str">
            <v>RV005228</v>
          </cell>
          <cell r="B1451" t="str">
            <v>RV15400100/</v>
          </cell>
          <cell r="C1451" t="str">
            <v>Piso vinilico flexivel anti-derrapante tipo Altro da Fademac Impressionist I-20 ou similar, cor jade, em mantas de 2m de largura e espessura de 2mm.  Fornecimento e colocacao.</v>
          </cell>
          <cell r="D1451" t="str">
            <v>m2</v>
          </cell>
          <cell r="E1451">
            <v>176.89</v>
          </cell>
        </row>
        <row r="1452">
          <cell r="A1452" t="str">
            <v>RV009200</v>
          </cell>
          <cell r="B1452" t="str">
            <v>RV15400103/</v>
          </cell>
          <cell r="C1452" t="str">
            <v>Piso vinilico flexivel tipo Paviflex, linha Chroma TPCL 2,0, da Fademac ou similar, cores diversas, em placas de (300x300)mm, espessura de 2mm, peso medio de 4,25Kg/m2, para trafego medio/intenso, aplicado sobre superficie regularizada.  Fornecimento e co</v>
          </cell>
          <cell r="D1452" t="str">
            <v>m2</v>
          </cell>
          <cell r="E1452">
            <v>39.76</v>
          </cell>
        </row>
        <row r="1453">
          <cell r="A1453" t="str">
            <v>RV009201</v>
          </cell>
          <cell r="B1453" t="str">
            <v>RV15400106/</v>
          </cell>
          <cell r="C1453" t="str">
            <v>Piso vinilico flexivel, linha Sarlon Mousse, da Forbo Salino ou similar, cores diversas, em rolo de 2m de largura, espessura de 3,5mm, aplicado sobre superficie regularizada.  Fornecimento e colocacao.</v>
          </cell>
          <cell r="D1453" t="str">
            <v>m2</v>
          </cell>
          <cell r="E1453">
            <v>99.51</v>
          </cell>
        </row>
        <row r="1454">
          <cell r="A1454" t="str">
            <v>RV017301</v>
          </cell>
          <cell r="B1454" t="str">
            <v>RV15400109/</v>
          </cell>
          <cell r="C1454" t="str">
            <v>Piso vinilico homogeneo, dissipador de eletricidade estatica, dimensoes (610x610)mm, espessura de 2mm e peso de 3,5Kg/m2, resistencia condutiva eletrica 2,5x104 Ohms - 1x106 Ohms, Trafic ELS da Fademac ou similar, exclusive regularizacao da base.  Forneci</v>
          </cell>
          <cell r="D1454" t="str">
            <v>m2</v>
          </cell>
          <cell r="E1454">
            <v>219.43</v>
          </cell>
        </row>
        <row r="1455">
          <cell r="A1455" t="str">
            <v>RV017771</v>
          </cell>
          <cell r="B1455" t="str">
            <v>RV15400112/</v>
          </cell>
          <cell r="C1455" t="str">
            <v>Piso vinilico heterogeneo Absolute Cosmic da Fademac ou similar, espessura de 2,00mm, peso 2,5 kg/m2, exclusive regularizacao da base.  Fornecimento e colocacao.</v>
          </cell>
          <cell r="D1455" t="str">
            <v>m2</v>
          </cell>
          <cell r="E1455">
            <v>76.48</v>
          </cell>
        </row>
        <row r="1456">
          <cell r="A1456" t="str">
            <v>RV017129</v>
          </cell>
          <cell r="B1456" t="str">
            <v>RV15400150/</v>
          </cell>
          <cell r="C1456" t="str">
            <v>Revestimento em piso vinilico flexivel homogeneo, com 2mm de espessura, peso 3,1Kg/m2, resistencia ao fogo BS 476 1987 Classe 1, composto de resinas de PVC, plastificantes, pigmentos e cargas minerais, inclusive aplicacao de cordao de solda,  linha Pavifl</v>
          </cell>
          <cell r="D1456" t="str">
            <v>m2</v>
          </cell>
          <cell r="E1456">
            <v>130.91</v>
          </cell>
        </row>
        <row r="1457">
          <cell r="A1457" t="str">
            <v>RV017128</v>
          </cell>
          <cell r="B1457" t="str">
            <v>RV15400200/</v>
          </cell>
          <cell r="C1457" t="str">
            <v>Suporte curvo e perfil de arremate para piso vinilico.  Fornecimento e colocacao.</v>
          </cell>
          <cell r="D1457" t="str">
            <v>m</v>
          </cell>
          <cell r="E1457">
            <v>14.61</v>
          </cell>
        </row>
        <row r="1458">
          <cell r="A1458" t="str">
            <v>RV000877</v>
          </cell>
          <cell r="B1458" t="str">
            <v>RV15450050/</v>
          </cell>
          <cell r="C1458" t="str">
            <v>Forracao de piso com carpete Carpete de fibra artificial sintetica, com espessura de 4,5mm, Durafelti, Sao Carlos ou similar.</v>
          </cell>
          <cell r="D1458" t="str">
            <v>m2</v>
          </cell>
          <cell r="E1458">
            <v>26.4</v>
          </cell>
        </row>
        <row r="1459">
          <cell r="A1459" t="str">
            <v>RV000876</v>
          </cell>
          <cell r="B1459" t="str">
            <v>RV15450100/</v>
          </cell>
          <cell r="C1459" t="str">
            <v>Forracao de piso com carpete de nylon, com 6mm de espessura, sobre base existente.</v>
          </cell>
          <cell r="D1459" t="str">
            <v>m2</v>
          </cell>
          <cell r="E1459">
            <v>30.07</v>
          </cell>
        </row>
        <row r="1460">
          <cell r="A1460" t="str">
            <v>SC017920</v>
          </cell>
          <cell r="B1460" t="str">
            <v>SC05100350/</v>
          </cell>
          <cell r="C1460" t="str">
            <v>Demolicao, com equipamento de ar comprimido, de pavimentacao de concreto asfaltico, com 5cm de espessura, inclusive afastamento lateral dentro do canteiro de servicos.</v>
          </cell>
          <cell r="D1460" t="str">
            <v>m2</v>
          </cell>
          <cell r="E1460">
            <v>5.22</v>
          </cell>
        </row>
        <row r="1461">
          <cell r="A1461" t="str">
            <v>SC017921</v>
          </cell>
          <cell r="B1461" t="str">
            <v>SC05100400/</v>
          </cell>
          <cell r="C1461" t="str">
            <v>Demolicao, com equipamento de ar comprimido, de pavimentacao de concreto asfaltico, com 10cm de espessura, inclusive afastamento lateral dentro do canteiro de servicos.</v>
          </cell>
          <cell r="D1461" t="str">
            <v>m2</v>
          </cell>
          <cell r="E1461">
            <v>7.83</v>
          </cell>
        </row>
        <row r="1462">
          <cell r="A1462" t="str">
            <v>SC000224</v>
          </cell>
          <cell r="B1462" t="str">
            <v>SC05100450/</v>
          </cell>
          <cell r="C1462" t="str">
            <v>Demolicao, com equipamento de ar comprimido, de pavimentacao de concreto asfaltico, com 5cm de espessura, em faixas de ate 1,20m de largura, inclusive afastamento lateral dentro do canteiro de servicos.</v>
          </cell>
          <cell r="D1462" t="str">
            <v>m2</v>
          </cell>
          <cell r="E1462">
            <v>6.13</v>
          </cell>
        </row>
        <row r="1463">
          <cell r="A1463" t="str">
            <v>SC000225</v>
          </cell>
          <cell r="B1463" t="str">
            <v>SC05100500/</v>
          </cell>
          <cell r="C1463" t="str">
            <v>Demolicao, com equipamento de ar comprimido, de pavimentacao de concreto asfaltico, com 10cm de espessura, em faixas de ate 1,20m de largura, inclusive afastamento lateral dentro do canteiro de servicos.</v>
          </cell>
          <cell r="D1463" t="str">
            <v>m2</v>
          </cell>
          <cell r="E1463">
            <v>9.1999999999999993</v>
          </cell>
        </row>
        <row r="1464">
          <cell r="A1464" t="str">
            <v>SC017924</v>
          </cell>
          <cell r="B1464" t="str">
            <v>SC05100550/</v>
          </cell>
          <cell r="C1464" t="str">
            <v>Demolicao, com equipamento de ar comprimido, de massas de concreto simples, exceto pisos ou pavimentos, inclusive afastamento lateral dentro do canteiro de servicos.</v>
          </cell>
          <cell r="D1464" t="str">
            <v>m3</v>
          </cell>
          <cell r="E1464">
            <v>34.82</v>
          </cell>
        </row>
        <row r="1465">
          <cell r="A1465" t="str">
            <v>SC000221</v>
          </cell>
          <cell r="B1465" t="str">
            <v>SC05100600/</v>
          </cell>
          <cell r="C1465" t="str">
            <v>Demolicao, com equipamento de ar comprimido, de massas de concreto armado, exceto pisos ou pavimentos, inclusive afastamento lateral dentro do canteiro de servicos.</v>
          </cell>
          <cell r="D1465" t="str">
            <v>m3</v>
          </cell>
          <cell r="E1465">
            <v>59.19</v>
          </cell>
        </row>
        <row r="1466">
          <cell r="A1466" t="str">
            <v>SC000229</v>
          </cell>
          <cell r="B1466" t="str">
            <v>SC05100650/</v>
          </cell>
          <cell r="C1466" t="str">
            <v>Demolicao cuidadosa, com equipamento de ar comprimido, de concreto armado, visando a exposicao ou retirada de armadura.</v>
          </cell>
          <cell r="D1466" t="str">
            <v>m3</v>
          </cell>
          <cell r="E1466">
            <v>656.17</v>
          </cell>
        </row>
        <row r="1467">
          <cell r="A1467" t="str">
            <v>SC002227</v>
          </cell>
          <cell r="B1467" t="str">
            <v>SC05150050/</v>
          </cell>
          <cell r="C1467" t="str">
            <v>Calha fechada, de tabuas de Pinho de 3a ou similar, com secao de (0,45x0,45)m, para descida de escombros, com colocacao.</v>
          </cell>
          <cell r="D1467" t="str">
            <v>m</v>
          </cell>
          <cell r="E1467">
            <v>30.85</v>
          </cell>
        </row>
        <row r="1468">
          <cell r="A1468" t="str">
            <v>SC002228</v>
          </cell>
          <cell r="B1468" t="str">
            <v>SC05150100/</v>
          </cell>
          <cell r="C1468" t="str">
            <v>Descida de escombros por calhas fechadas, de tabuas de Pinho de 3a ou similar.</v>
          </cell>
          <cell r="D1468" t="str">
            <v>m3</v>
          </cell>
          <cell r="E1468">
            <v>29.05</v>
          </cell>
        </row>
        <row r="1469">
          <cell r="A1469" t="str">
            <v>SC002229</v>
          </cell>
          <cell r="B1469" t="str">
            <v>SC05150150/</v>
          </cell>
          <cell r="C1469" t="str">
            <v>Ensacamento e transporte de escombros em sacos plasticos, desde um pavimento elevado ate o terreo, utilizando elevador.</v>
          </cell>
          <cell r="D1469" t="str">
            <v>m3</v>
          </cell>
          <cell r="E1469">
            <v>24.21</v>
          </cell>
        </row>
        <row r="1470">
          <cell r="A1470" t="str">
            <v>SC002230</v>
          </cell>
          <cell r="B1470" t="str">
            <v>SC05150200/</v>
          </cell>
          <cell r="C1470" t="str">
            <v>Ensacamento e transporte de escombros em sacos plasticos, desde um pavimento elevado ate o terreo, utilizando a escada do predio.</v>
          </cell>
          <cell r="D1470" t="str">
            <v>m3</v>
          </cell>
          <cell r="E1470">
            <v>48.41</v>
          </cell>
        </row>
        <row r="1471">
          <cell r="A1471" t="str">
            <v>SC017984</v>
          </cell>
          <cell r="B1471" t="str">
            <v>SC05200051/</v>
          </cell>
          <cell r="C1471" t="str">
            <v>Apicoamento manual de concreto, em superficies horizontais (pisos), inclusive correcao de falhas.</v>
          </cell>
          <cell r="D1471" t="str">
            <v>m2</v>
          </cell>
          <cell r="E1471">
            <v>1.22</v>
          </cell>
        </row>
        <row r="1472">
          <cell r="A1472" t="str">
            <v>SC017983</v>
          </cell>
          <cell r="B1472" t="str">
            <v>SC05200101/</v>
          </cell>
          <cell r="C1472" t="str">
            <v>Apicoamento manual de concreto, em superficies horizontais (tetos), inclusive correcao de falhas.</v>
          </cell>
          <cell r="D1472" t="str">
            <v>m2</v>
          </cell>
          <cell r="E1472">
            <v>3.64</v>
          </cell>
        </row>
        <row r="1473">
          <cell r="A1473" t="str">
            <v>SC017985</v>
          </cell>
          <cell r="B1473" t="str">
            <v>SC05200151/</v>
          </cell>
          <cell r="C1473" t="str">
            <v>Apicoamento manual de concreto, em superficies verticais, inclusive correcao de falhas.</v>
          </cell>
          <cell r="D1473" t="str">
            <v>m2</v>
          </cell>
          <cell r="E1473">
            <v>1.94</v>
          </cell>
        </row>
        <row r="1474">
          <cell r="A1474" t="str">
            <v>SC000208</v>
          </cell>
          <cell r="B1474" t="str">
            <v>SC05200200/</v>
          </cell>
          <cell r="C1474" t="str">
            <v>Furacao de concreto, a ponteiro, tendo o furo de (5x5x7)cm.</v>
          </cell>
          <cell r="D1474" t="str">
            <v>un</v>
          </cell>
          <cell r="E1474">
            <v>9.68</v>
          </cell>
        </row>
        <row r="1475">
          <cell r="A1475" t="str">
            <v>SC002247</v>
          </cell>
          <cell r="B1475" t="str">
            <v>SC05200250/</v>
          </cell>
          <cell r="C1475" t="str">
            <v>Furacao de concreto, a ponteiro, tendo o furo (10x10x15)cm.</v>
          </cell>
          <cell r="D1475" t="str">
            <v>un</v>
          </cell>
          <cell r="E1475">
            <v>21.78</v>
          </cell>
        </row>
        <row r="1476">
          <cell r="A1476" t="str">
            <v>SC001969</v>
          </cell>
          <cell r="B1476" t="str">
            <v>SC05200300/</v>
          </cell>
          <cell r="C1476" t="str">
            <v>Perfuracao de concreto com perfuratriz pneumatica.</v>
          </cell>
          <cell r="D1476" t="str">
            <v>m</v>
          </cell>
          <cell r="E1476">
            <v>31.32</v>
          </cell>
        </row>
        <row r="1477">
          <cell r="A1477" t="str">
            <v>SC010413</v>
          </cell>
          <cell r="B1477" t="str">
            <v>SC10050050/</v>
          </cell>
          <cell r="C1477" t="str">
            <v>Ajudante de montador eletromecanico (inclusive encargos sociais).</v>
          </cell>
          <cell r="D1477" t="str">
            <v>h</v>
          </cell>
          <cell r="E1477">
            <v>5.35</v>
          </cell>
        </row>
        <row r="1478">
          <cell r="A1478" t="str">
            <v>SC008309</v>
          </cell>
          <cell r="B1478" t="str">
            <v>SC10050100/</v>
          </cell>
          <cell r="C1478" t="str">
            <v>Ajundante de refrigeracao (inclusive encargos sociais).</v>
          </cell>
          <cell r="D1478" t="str">
            <v>h</v>
          </cell>
          <cell r="E1478">
            <v>3.94</v>
          </cell>
        </row>
        <row r="1479">
          <cell r="A1479" t="str">
            <v>SC006693</v>
          </cell>
          <cell r="B1479" t="str">
            <v>SC10050150/</v>
          </cell>
          <cell r="C1479" t="str">
            <v>Arboricultor (inclusive encargos sociais).</v>
          </cell>
          <cell r="D1479" t="str">
            <v>h</v>
          </cell>
          <cell r="E1479">
            <v>3.8</v>
          </cell>
        </row>
        <row r="1480">
          <cell r="A1480" t="str">
            <v>SC000301</v>
          </cell>
          <cell r="B1480" t="str">
            <v>SC10050200/</v>
          </cell>
          <cell r="C1480" t="str">
            <v>Armador de construcao civil (inclusive encargos sociais).</v>
          </cell>
          <cell r="D1480" t="str">
            <v>h</v>
          </cell>
          <cell r="E1480">
            <v>6.77</v>
          </cell>
        </row>
        <row r="1481">
          <cell r="A1481" t="str">
            <v>SC000294</v>
          </cell>
          <cell r="B1481" t="str">
            <v>SC10050250/</v>
          </cell>
          <cell r="C1481" t="str">
            <v>Bombeiro hidraulico (inclusive encargos sociais).</v>
          </cell>
          <cell r="D1481" t="str">
            <v>h</v>
          </cell>
          <cell r="E1481">
            <v>7.29</v>
          </cell>
        </row>
        <row r="1482">
          <cell r="A1482" t="str">
            <v>SC000324</v>
          </cell>
          <cell r="B1482" t="str">
            <v>SC10050300/</v>
          </cell>
          <cell r="C1482" t="str">
            <v>Calceteiro (inclusive encargos sociais).</v>
          </cell>
          <cell r="D1482" t="str">
            <v>h</v>
          </cell>
          <cell r="E1482">
            <v>6.77</v>
          </cell>
        </row>
        <row r="1483">
          <cell r="A1483" t="str">
            <v>SC000293</v>
          </cell>
          <cell r="B1483" t="str">
            <v>SC10050350/</v>
          </cell>
          <cell r="C1483" t="str">
            <v>Carpinteiro de forma (inclusive encargos sociais).</v>
          </cell>
          <cell r="D1483" t="str">
            <v>h</v>
          </cell>
          <cell r="E1483">
            <v>6.77</v>
          </cell>
        </row>
        <row r="1484">
          <cell r="A1484" t="str">
            <v>SC000295</v>
          </cell>
          <cell r="B1484" t="str">
            <v>SC10050400/</v>
          </cell>
          <cell r="C1484" t="str">
            <v>Carpinteiro de esquadrias (inclusive encargos sociais).</v>
          </cell>
          <cell r="D1484" t="str">
            <v>h</v>
          </cell>
          <cell r="E1484">
            <v>7.29</v>
          </cell>
        </row>
        <row r="1485">
          <cell r="A1485" t="str">
            <v>SC000296</v>
          </cell>
          <cell r="B1485" t="str">
            <v>SC10050450/</v>
          </cell>
          <cell r="C1485" t="str">
            <v>Eletricista (inclusive encargos sociais).</v>
          </cell>
          <cell r="D1485" t="str">
            <v>h</v>
          </cell>
          <cell r="E1485">
            <v>7.29</v>
          </cell>
        </row>
        <row r="1486">
          <cell r="A1486" t="str">
            <v>SC008311</v>
          </cell>
          <cell r="B1486" t="str">
            <v>SC10050500/</v>
          </cell>
          <cell r="C1486" t="str">
            <v>Eletricista de refrigeracao (inclusive encargos sociais).</v>
          </cell>
          <cell r="D1486" t="str">
            <v>h</v>
          </cell>
          <cell r="E1486">
            <v>5.18</v>
          </cell>
        </row>
        <row r="1487">
          <cell r="A1487" t="str">
            <v>SC000291</v>
          </cell>
          <cell r="B1487" t="str">
            <v>SC10050550/</v>
          </cell>
          <cell r="C1487" t="str">
            <v>Estucador (inclusive encargos sociais).</v>
          </cell>
          <cell r="D1487" t="str">
            <v>h</v>
          </cell>
          <cell r="E1487">
            <v>6.77</v>
          </cell>
        </row>
        <row r="1488">
          <cell r="A1488" t="str">
            <v>SC000288</v>
          </cell>
          <cell r="B1488" t="str">
            <v>SC10050600/</v>
          </cell>
          <cell r="C1488" t="str">
            <v>Gesseiro (inclusive encargos sociais).</v>
          </cell>
          <cell r="D1488" t="str">
            <v>h</v>
          </cell>
          <cell r="E1488">
            <v>6.77</v>
          </cell>
        </row>
        <row r="1489">
          <cell r="A1489" t="str">
            <v>SC006317</v>
          </cell>
          <cell r="B1489" t="str">
            <v>SC10050650/</v>
          </cell>
          <cell r="C1489" t="str">
            <v>Hortelao (inclusive encargos sociais).</v>
          </cell>
          <cell r="D1489" t="str">
            <v>h</v>
          </cell>
          <cell r="E1489">
            <v>6.79</v>
          </cell>
        </row>
        <row r="1490">
          <cell r="A1490" t="str">
            <v>SC000303</v>
          </cell>
          <cell r="B1490" t="str">
            <v>SC10050700/</v>
          </cell>
          <cell r="C1490" t="str">
            <v>Jardineiro (inclusive encargos sociais).</v>
          </cell>
          <cell r="D1490" t="str">
            <v>h</v>
          </cell>
          <cell r="E1490">
            <v>6.79</v>
          </cell>
        </row>
        <row r="1491">
          <cell r="A1491" t="str">
            <v>SC000289</v>
          </cell>
          <cell r="B1491" t="str">
            <v>SC10050750/</v>
          </cell>
          <cell r="C1491" t="str">
            <v>Ladrilheiro (inclusive encargos sociais).</v>
          </cell>
          <cell r="D1491" t="str">
            <v>h</v>
          </cell>
          <cell r="E1491">
            <v>7.29</v>
          </cell>
        </row>
        <row r="1492">
          <cell r="A1492" t="str">
            <v>SC000285</v>
          </cell>
          <cell r="B1492" t="str">
            <v>SC10050800/</v>
          </cell>
          <cell r="C1492" t="str">
            <v>Marceneiro (inclusive encargos sociais).</v>
          </cell>
          <cell r="D1492" t="str">
            <v>h</v>
          </cell>
          <cell r="E1492">
            <v>7.29</v>
          </cell>
        </row>
        <row r="1493">
          <cell r="A1493" t="str">
            <v>SC010612</v>
          </cell>
          <cell r="B1493" t="str">
            <v>SC10050850/</v>
          </cell>
          <cell r="C1493" t="str">
            <v>Marroeiro (inclusive encargos sociais).</v>
          </cell>
          <cell r="D1493" t="str">
            <v>h</v>
          </cell>
          <cell r="E1493">
            <v>6.77</v>
          </cell>
        </row>
        <row r="1494">
          <cell r="A1494" t="str">
            <v>SC000302</v>
          </cell>
          <cell r="B1494" t="str">
            <v>SC10050900/</v>
          </cell>
          <cell r="C1494" t="str">
            <v>Marteleteiro (inclusive encargos sociais).</v>
          </cell>
          <cell r="D1494" t="str">
            <v>h</v>
          </cell>
          <cell r="E1494">
            <v>6.77</v>
          </cell>
        </row>
        <row r="1495">
          <cell r="A1495" t="str">
            <v>SC008312</v>
          </cell>
          <cell r="B1495" t="str">
            <v>SC10050950/</v>
          </cell>
          <cell r="C1495" t="str">
            <v>Mecanico de hidraulica (inclusive encargos sociais).</v>
          </cell>
          <cell r="D1495" t="str">
            <v>h</v>
          </cell>
          <cell r="E1495">
            <v>7.09</v>
          </cell>
        </row>
        <row r="1496">
          <cell r="A1496" t="str">
            <v>SC008313</v>
          </cell>
          <cell r="B1496" t="str">
            <v>SC10051000/</v>
          </cell>
          <cell r="C1496" t="str">
            <v>Mecanico de refrigeracao (inclusive encargos sociais).</v>
          </cell>
          <cell r="D1496" t="str">
            <v>h</v>
          </cell>
          <cell r="E1496">
            <v>6.3</v>
          </cell>
        </row>
        <row r="1497">
          <cell r="A1497" t="str">
            <v>SC010302</v>
          </cell>
          <cell r="B1497" t="str">
            <v>SC10051050/</v>
          </cell>
          <cell r="C1497" t="str">
            <v>Museologo restaurador (inclusive encargos sociais).</v>
          </cell>
          <cell r="D1497" t="str">
            <v>h</v>
          </cell>
          <cell r="E1497">
            <v>24.28</v>
          </cell>
        </row>
        <row r="1498">
          <cell r="A1498" t="str">
            <v>SC000304</v>
          </cell>
          <cell r="B1498" t="str">
            <v>SC10051100/</v>
          </cell>
          <cell r="C1498" t="str">
            <v>Operador de maquinas em construcao civil (inclusive encargos sociais).</v>
          </cell>
          <cell r="D1498" t="str">
            <v>h</v>
          </cell>
          <cell r="E1498">
            <v>7.33</v>
          </cell>
        </row>
        <row r="1499">
          <cell r="A1499" t="str">
            <v>SC008310</v>
          </cell>
          <cell r="B1499" t="str">
            <v>SC10051150/</v>
          </cell>
          <cell r="C1499" t="str">
            <v>Operador de refrigeracao (inclusive encargos sociais).</v>
          </cell>
          <cell r="D1499" t="str">
            <v>h</v>
          </cell>
          <cell r="E1499">
            <v>4.3600000000000003</v>
          </cell>
        </row>
        <row r="1500">
          <cell r="A1500" t="str">
            <v>SC000292</v>
          </cell>
          <cell r="B1500" t="str">
            <v>SC10051200/</v>
          </cell>
          <cell r="C1500" t="str">
            <v>Pedreiro (inclusive encargos sociais).</v>
          </cell>
          <cell r="D1500" t="str">
            <v>h</v>
          </cell>
          <cell r="E1500">
            <v>6.77</v>
          </cell>
        </row>
        <row r="1501">
          <cell r="A1501" t="str">
            <v>SC000287</v>
          </cell>
          <cell r="B1501" t="str">
            <v>SC10051250/</v>
          </cell>
          <cell r="C1501" t="str">
            <v>Pintor (inclusive encargos sociais).</v>
          </cell>
          <cell r="D1501" t="str">
            <v>h</v>
          </cell>
          <cell r="E1501">
            <v>6.77</v>
          </cell>
        </row>
        <row r="1502">
          <cell r="A1502" t="str">
            <v>SC000297</v>
          </cell>
          <cell r="B1502" t="str">
            <v>SC10051300/</v>
          </cell>
          <cell r="C1502" t="str">
            <v>Pintor de letras (inclusive encargos sociais).</v>
          </cell>
          <cell r="D1502" t="str">
            <v>h</v>
          </cell>
          <cell r="E1502">
            <v>6.77</v>
          </cell>
        </row>
        <row r="1503">
          <cell r="A1503" t="str">
            <v>SC002495</v>
          </cell>
          <cell r="B1503" t="str">
            <v>SC10051350/</v>
          </cell>
          <cell r="C1503" t="str">
            <v>Rastilheiro (inclusive encargos sociais).</v>
          </cell>
          <cell r="D1503" t="str">
            <v>h</v>
          </cell>
          <cell r="E1503">
            <v>6.77</v>
          </cell>
        </row>
        <row r="1504">
          <cell r="A1504" t="str">
            <v>SC000286</v>
          </cell>
          <cell r="B1504" t="str">
            <v>SC10051400/</v>
          </cell>
          <cell r="C1504" t="str">
            <v>Serralheiro (inclusive encargos sociais).</v>
          </cell>
          <cell r="D1504" t="str">
            <v>h</v>
          </cell>
          <cell r="E1504">
            <v>6.77</v>
          </cell>
        </row>
        <row r="1505">
          <cell r="A1505" t="str">
            <v>SC000298</v>
          </cell>
          <cell r="B1505" t="str">
            <v>SC10051450/</v>
          </cell>
          <cell r="C1505" t="str">
            <v>Servente (inclusive encargos sociais).</v>
          </cell>
          <cell r="D1505" t="str">
            <v>h</v>
          </cell>
          <cell r="E1505">
            <v>4.84</v>
          </cell>
        </row>
        <row r="1506">
          <cell r="A1506" t="str">
            <v>SC000300</v>
          </cell>
          <cell r="B1506" t="str">
            <v>SC10051500/</v>
          </cell>
          <cell r="C1506" t="str">
            <v>Soldador em construcao civil (inclusive encargos sociais).</v>
          </cell>
          <cell r="D1506" t="str">
            <v>h</v>
          </cell>
          <cell r="E1506">
            <v>6.94</v>
          </cell>
        </row>
        <row r="1507">
          <cell r="A1507" t="str">
            <v>SC004345</v>
          </cell>
          <cell r="B1507" t="str">
            <v>SC10100050/</v>
          </cell>
          <cell r="C1507" t="str">
            <v>Operador de trafego, nivel ajudante, com todo o seu EPI, colete, capa, bone, apito, (inclusive encargos sociais).</v>
          </cell>
          <cell r="D1507" t="str">
            <v>h</v>
          </cell>
          <cell r="E1507">
            <v>7.08</v>
          </cell>
        </row>
        <row r="1508">
          <cell r="A1508" t="str">
            <v>SC004344</v>
          </cell>
          <cell r="B1508" t="str">
            <v>SC10100100/</v>
          </cell>
          <cell r="C1508" t="str">
            <v>Operador de trafego, nivel junior, com todo o seu EPI, colete, capa, bone, apito, (inclusive encargos sociais).</v>
          </cell>
          <cell r="D1508" t="str">
            <v>h</v>
          </cell>
          <cell r="E1508">
            <v>10.1</v>
          </cell>
        </row>
        <row r="1509">
          <cell r="A1509" t="str">
            <v>SC004343</v>
          </cell>
          <cell r="B1509" t="str">
            <v>SC10100150/</v>
          </cell>
          <cell r="C1509" t="str">
            <v>Operador de trafego, nivel senior, com todo o seu EPI, colete, capa, bone, apito, (inclusive encargos sociais).</v>
          </cell>
          <cell r="D1509" t="str">
            <v>h</v>
          </cell>
          <cell r="E1509">
            <v>18.28</v>
          </cell>
        </row>
        <row r="1510">
          <cell r="A1510" t="str">
            <v>SC017837</v>
          </cell>
          <cell r="B1510" t="str">
            <v>SC15050050/</v>
          </cell>
          <cell r="C1510" t="str">
            <v>Agua comercial.  Fornecimento, exclusive transporte.</v>
          </cell>
          <cell r="D1510" t="str">
            <v>m3</v>
          </cell>
          <cell r="E1510">
            <v>3.6</v>
          </cell>
        </row>
        <row r="1511">
          <cell r="A1511" t="str">
            <v>SC017947</v>
          </cell>
          <cell r="B1511" t="str">
            <v>SC15050100/</v>
          </cell>
          <cell r="C1511" t="str">
            <v>Aditivo de reciclagem para mistura asfaltica a quente AR-5.</v>
          </cell>
          <cell r="D1511" t="str">
            <v>t</v>
          </cell>
          <cell r="E1511">
            <v>1960.67</v>
          </cell>
        </row>
        <row r="1512">
          <cell r="A1512" t="str">
            <v>SC008992</v>
          </cell>
          <cell r="B1512" t="str">
            <v>SC15050150/</v>
          </cell>
          <cell r="C1512" t="str">
            <v>Areia grossa lavada.  Fornecimento.</v>
          </cell>
          <cell r="D1512" t="str">
            <v>m3</v>
          </cell>
          <cell r="E1512">
            <v>21.25</v>
          </cell>
        </row>
        <row r="1513">
          <cell r="A1513" t="str">
            <v>SC017946</v>
          </cell>
          <cell r="B1513" t="str">
            <v>SC15050200/</v>
          </cell>
          <cell r="C1513" t="str">
            <v>Asfalto diluido tipo cura rapida CR-250.</v>
          </cell>
          <cell r="D1513" t="str">
            <v>t</v>
          </cell>
          <cell r="E1513">
            <v>1240.56</v>
          </cell>
        </row>
        <row r="1514">
          <cell r="A1514" t="str">
            <v>SC008993</v>
          </cell>
          <cell r="B1514" t="str">
            <v>SC15050250/</v>
          </cell>
          <cell r="C1514" t="str">
            <v>Cimento Portland, tipo 320, saco de 50Kg.  Fornecimento.</v>
          </cell>
          <cell r="D1514" t="str">
            <v>Kg</v>
          </cell>
          <cell r="E1514">
            <v>0.32</v>
          </cell>
        </row>
        <row r="1515">
          <cell r="A1515" t="str">
            <v>SC017945</v>
          </cell>
          <cell r="B1515" t="str">
            <v>SC15050300/</v>
          </cell>
          <cell r="C1515" t="str">
            <v>Emulsao asfaltica cationica, tipo ruptura media - RM-1C.</v>
          </cell>
          <cell r="D1515" t="str">
            <v>t</v>
          </cell>
          <cell r="E1515">
            <v>1030</v>
          </cell>
        </row>
        <row r="1516">
          <cell r="A1516" t="str">
            <v>SC017970</v>
          </cell>
          <cell r="B1516" t="str">
            <v>SC15050350/</v>
          </cell>
          <cell r="C1516" t="str">
            <v>Oleo combustivel B1.  Fornecimento.</v>
          </cell>
          <cell r="D1516" t="str">
            <v>Kg</v>
          </cell>
          <cell r="E1516">
            <v>0.98</v>
          </cell>
        </row>
        <row r="1517">
          <cell r="A1517" t="str">
            <v>SC001561</v>
          </cell>
          <cell r="B1517" t="str">
            <v>SC15050400/</v>
          </cell>
          <cell r="C1517" t="str">
            <v>Po-de-pedra, inclusive transporte ate 20km.  Fornecimento.</v>
          </cell>
          <cell r="D1517" t="str">
            <v>m3</v>
          </cell>
          <cell r="E1517">
            <v>21.88</v>
          </cell>
        </row>
        <row r="1518">
          <cell r="A1518" t="str">
            <v>SC008994</v>
          </cell>
          <cell r="B1518" t="str">
            <v>SC15050450/</v>
          </cell>
          <cell r="C1518" t="str">
            <v>Pedra britada no 1 e 2.  Fornecimento.</v>
          </cell>
          <cell r="D1518" t="str">
            <v>m3</v>
          </cell>
          <cell r="E1518">
            <v>29.45</v>
          </cell>
        </row>
        <row r="1519">
          <cell r="A1519" t="str">
            <v>SC004814</v>
          </cell>
          <cell r="B1519" t="str">
            <v>SC15050500/</v>
          </cell>
          <cell r="C1519" t="str">
            <v>Pedra britada no 3, inclusive transporte ate 20Km.  Fornecimento.</v>
          </cell>
          <cell r="D1519" t="str">
            <v>m3</v>
          </cell>
          <cell r="E1519">
            <v>31.13</v>
          </cell>
        </row>
        <row r="1520">
          <cell r="A1520" t="str">
            <v>SC004799</v>
          </cell>
          <cell r="B1520" t="str">
            <v>SC15050550/</v>
          </cell>
          <cell r="C1520" t="str">
            <v>Saibro, inclusive transporte ate 20Km.  Fornecimento.</v>
          </cell>
          <cell r="D1520" t="str">
            <v>m3</v>
          </cell>
          <cell r="E1520">
            <v>22.5</v>
          </cell>
        </row>
        <row r="1521">
          <cell r="A1521" t="str">
            <v>SE000025</v>
          </cell>
          <cell r="B1521" t="str">
            <v>SE20100153/</v>
          </cell>
          <cell r="C1521" t="str">
            <v>Levantamento topografico, planialtimetrico e cadastral, executado de acordo com as especificacoes da Prefeitura da Cidade do Rio de Janeiro, em terreno de orografia acidentada, vegetacao rala e edificacao leve, com area de 4 a 10 ha (escala 1:500).</v>
          </cell>
          <cell r="D1521" t="str">
            <v>ha</v>
          </cell>
          <cell r="E1521">
            <v>1511.75</v>
          </cell>
        </row>
        <row r="1522">
          <cell r="A1522" t="str">
            <v>SE018006</v>
          </cell>
          <cell r="B1522" t="str">
            <v>SE20100156A</v>
          </cell>
          <cell r="C1522" t="str">
            <v>Levantamento topografico, planialtimetrico e cadastral, executado de acordo com as especificacoes da Prefeitura da Cidade do Rio de Janeiro, em terreno de orografia acidentada, vegetacao rala (incluindo seus dados dendometricos) e edificacao leve, com are</v>
          </cell>
          <cell r="D1522" t="str">
            <v>ha</v>
          </cell>
          <cell r="E1522">
            <v>2441.52</v>
          </cell>
        </row>
        <row r="1523">
          <cell r="A1523" t="str">
            <v>SE003996</v>
          </cell>
          <cell r="B1523" t="str">
            <v>SE20100200/</v>
          </cell>
          <cell r="C1523" t="str">
            <v>Levantamento topografico, planialtimetrico e cadastral, executado de acordo com as especificacoes da Prefeitura da Cidade do Rio de Janeiro, em terreno de orografia  acidentada, vegetacao rala e edificacao media, com area de ate 4 ha (escala 1:500).</v>
          </cell>
          <cell r="D1523" t="str">
            <v>ha</v>
          </cell>
          <cell r="E1523">
            <v>1893.39</v>
          </cell>
        </row>
        <row r="1524">
          <cell r="A1524" t="str">
            <v>SE003986</v>
          </cell>
          <cell r="B1524" t="str">
            <v>SE20100250/</v>
          </cell>
          <cell r="C1524" t="str">
            <v>Levantamento topografico, planialtimetrico e cadastral, executado de acordo com as especificacoes da Prefeitura da Cidade do Rio de Janeiro, em terreno de orografia acidentada, vegetacao rala e edificacao densa, com area de ate 4 ha (escala 1:500).</v>
          </cell>
          <cell r="D1524" t="str">
            <v>ha</v>
          </cell>
          <cell r="E1524">
            <v>2479.44</v>
          </cell>
        </row>
        <row r="1525">
          <cell r="A1525" t="str">
            <v>SE000024</v>
          </cell>
          <cell r="B1525" t="str">
            <v>SE20100253/</v>
          </cell>
          <cell r="C1525" t="str">
            <v>Levantamento topografico, planialtimetrico e cadastral, executado de acordo com as especificacoes da Prefeitura da Cidade do Rio de Janeiro, em terreno de orografia acidentada, vegetacao rala e edificacao densa, com area de 4 a 10 ha (escala 1:500).</v>
          </cell>
          <cell r="D1525" t="str">
            <v>ha</v>
          </cell>
          <cell r="E1525">
            <v>2325.77</v>
          </cell>
        </row>
        <row r="1526">
          <cell r="A1526" t="str">
            <v>SE018005</v>
          </cell>
          <cell r="B1526" t="str">
            <v>SE20100256A</v>
          </cell>
          <cell r="C1526" t="str">
            <v>Levantamento topografico, planialtimetrico e cadastral, executado de acordo com as especificacoes da Prefeitura da Cidade do Rio de Janeiro, em terreno de orografia acidentada, vegetacao rala (incluindo seus dados dendometricos) e edificacao densa, com ar</v>
          </cell>
          <cell r="D1526" t="str">
            <v>ha</v>
          </cell>
          <cell r="E1526">
            <v>3492.04</v>
          </cell>
        </row>
        <row r="1527">
          <cell r="A1527" t="str">
            <v>SE003998</v>
          </cell>
          <cell r="B1527" t="str">
            <v>SE20100300/</v>
          </cell>
          <cell r="C1527" t="str">
            <v>Levantamento topografico, planialtimetrico e cadastral, executado de acordo com as especificacoes da Prefeitura da Cidade do Rio de Janeiro, em terreno de orografia  acidentada, vegetacao densa e edificacao leve, com area de ate 4 ha (escala 1:500).</v>
          </cell>
          <cell r="D1527" t="str">
            <v>ha</v>
          </cell>
          <cell r="E1527">
            <v>2682.31</v>
          </cell>
        </row>
        <row r="1528">
          <cell r="A1528" t="str">
            <v>SE004003</v>
          </cell>
          <cell r="B1528" t="str">
            <v>SE20100303/</v>
          </cell>
          <cell r="C1528" t="str">
            <v>Levantamento topografico, planialtimetrico e cadastral, executado de acordo com as especificacoes da Prefeitura da Cidade do Rio de Janeiro, em terreno de orografia acidentada, vegetacao densa e edificacao leve, com area de 4 a 10 ha (escala 1:500).</v>
          </cell>
          <cell r="D1528" t="str">
            <v>ha</v>
          </cell>
          <cell r="E1528">
            <v>2516.06</v>
          </cell>
        </row>
        <row r="1529">
          <cell r="A1529" t="str">
            <v>SE018004</v>
          </cell>
          <cell r="B1529" t="str">
            <v>SE20100306A</v>
          </cell>
          <cell r="C1529" t="str">
            <v>Levantamento topografico, planialtimetrico e cadastral, executado de acordo com as especificacoes da Prefeitura da Cidade do Rio de Janeiro, em terreno de orografia acidentada, vegetacao densa (incluindo seus dados dendometricos) e edificacao leve, com ar</v>
          </cell>
          <cell r="D1529" t="str">
            <v>ha</v>
          </cell>
          <cell r="E1529">
            <v>3374.39</v>
          </cell>
        </row>
        <row r="1530">
          <cell r="A1530" t="str">
            <v>SE003985</v>
          </cell>
          <cell r="B1530" t="str">
            <v>SE20100350/</v>
          </cell>
          <cell r="C1530" t="str">
            <v>Levantamento topografico, planialtimetrico e cadastral, executado de acordo com as especificacoes da Prefeitura da Cidade do Rio de Janeiro, em terreno de orografia acidentada, vegetacao densa e edificacao media, com area de ate 4 ha (escala 1:500).</v>
          </cell>
          <cell r="D1530" t="str">
            <v>ha</v>
          </cell>
          <cell r="E1530">
            <v>3155.66</v>
          </cell>
        </row>
        <row r="1531">
          <cell r="A1531" t="str">
            <v>SE003990</v>
          </cell>
          <cell r="B1531" t="str">
            <v>SE20100400/</v>
          </cell>
          <cell r="C1531" t="str">
            <v>Levantamento topografico, planialtimetrico e cadastral, executado de acordo com as especificacoes da Prefeitura da Cidade do Rio de Janeiro, em terreno de orografia nao acidentada, vegetacao rala e edificacao leve, com area de ate 4 ha (escala 1:500).</v>
          </cell>
          <cell r="D1531" t="str">
            <v>ha</v>
          </cell>
          <cell r="E1531">
            <v>1127.02</v>
          </cell>
        </row>
        <row r="1532">
          <cell r="A1532" t="str">
            <v>SE000027</v>
          </cell>
          <cell r="B1532" t="str">
            <v>SE20100403/</v>
          </cell>
          <cell r="C1532" t="str">
            <v>Levantamento topografico, planialtimetrico e cadastral, executado de acordo com as especificacoes da Prefeitura da Cidade do Rio de Janeiro, em terreno de orografia nao acidentada, vegetacao rala e edificacao leve, com area de 4 a 10 ha (escala 1:500).</v>
          </cell>
          <cell r="D1532" t="str">
            <v>ha</v>
          </cell>
          <cell r="E1532">
            <v>1057.17</v>
          </cell>
        </row>
        <row r="1533">
          <cell r="A1533" t="str">
            <v>SE018003</v>
          </cell>
          <cell r="B1533" t="str">
            <v>SE20100406A</v>
          </cell>
          <cell r="C1533" t="str">
            <v>Levantamento topografico, planialtimetrico e cadastral, executado de acordo com as especificacoes da Prefeitura da Cidade do Rio de Janeiro, em terreno de orografia nao acidentada, vegetacao rala (incluindo seus dados dendometricos) e edificacao leve, com</v>
          </cell>
          <cell r="D1533" t="str">
            <v>ha</v>
          </cell>
          <cell r="E1533">
            <v>1689.74</v>
          </cell>
        </row>
        <row r="1534">
          <cell r="A1534" t="str">
            <v>SE003994</v>
          </cell>
          <cell r="B1534" t="str">
            <v>SE20100450/</v>
          </cell>
          <cell r="C1534" t="str">
            <v>Levantamento topografico, planialtimetrico e cadastral, executado de acordo com as especificacoes da Prefeitura da Cidade do Rio de Janeiro, em terreno de orografia nao acidentada, vegetacao rala e edificacao media, com area de ate 4 ha (escala 1:500).</v>
          </cell>
          <cell r="D1534" t="str">
            <v>ha</v>
          </cell>
          <cell r="E1534">
            <v>1329.88</v>
          </cell>
        </row>
        <row r="1535">
          <cell r="A1535" t="str">
            <v>SE004001</v>
          </cell>
          <cell r="B1535" t="str">
            <v>SE20100453/</v>
          </cell>
          <cell r="C1535" t="str">
            <v>Levantamento topografico, planialtimetrico e cadastral, executado de acordo com as especificacoes da Prefeitura da Cidade do Rio de Janeiro, em terreno de orografia nao acidentada, vegetacao rala e edificacao media, com area de 4 a 10 ha (escala 1:500).</v>
          </cell>
          <cell r="D1535" t="str">
            <v>ha</v>
          </cell>
          <cell r="E1535">
            <v>1247.46</v>
          </cell>
        </row>
        <row r="1536">
          <cell r="A1536" t="str">
            <v>SE018002</v>
          </cell>
          <cell r="B1536" t="str">
            <v>SE20100456A</v>
          </cell>
          <cell r="C1536" t="str">
            <v>Levantamento topografico, planialtimetrico e cadastral, executado de acordo com as especificacoes da Prefeitura da Cidade do Rio de Janeiro, em terreno de orografia nao acidentada, vegetacao rala (incluindo seus dados dendometricos) e edificacao media, co</v>
          </cell>
          <cell r="D1536" t="str">
            <v>ha</v>
          </cell>
          <cell r="E1536">
            <v>2100.94</v>
          </cell>
        </row>
        <row r="1537">
          <cell r="A1537" t="str">
            <v>SE003988</v>
          </cell>
          <cell r="B1537" t="str">
            <v>SE20100500/</v>
          </cell>
          <cell r="C1537" t="str">
            <v>Levantamento topografico, planialtimetrico e cadastral, executado de acordo com as especificacoes da Prefeitura da Cidade do Rio de Janeiro, em terreno de orografia nao acidentada, vegetacao rala e edificacao densa, com area ate 4 ha (escala 1:500).</v>
          </cell>
          <cell r="D1537" t="str">
            <v>ha</v>
          </cell>
          <cell r="E1537">
            <v>1735.61</v>
          </cell>
        </row>
        <row r="1538">
          <cell r="A1538" t="str">
            <v>SE000026</v>
          </cell>
          <cell r="B1538" t="str">
            <v>SE20100503/</v>
          </cell>
          <cell r="C1538" t="str">
            <v>Levantamento topografico, planialtimetrico e cadastral, executado de acordo com as especificacoes da Prefeitura da Cidade do Rio de Janeiro, em terreno de orografia nao acidentada, vegetacao rala e edificacao densa, com area de 4 a 10 ha (escala 1:500).</v>
          </cell>
          <cell r="D1538" t="str">
            <v>ha</v>
          </cell>
          <cell r="E1538">
            <v>1628.04</v>
          </cell>
        </row>
        <row r="1539">
          <cell r="A1539" t="str">
            <v>SE018007</v>
          </cell>
          <cell r="B1539" t="str">
            <v>SE20100506A</v>
          </cell>
          <cell r="C1539" t="str">
            <v>Levantamento topografico, planialtimetrico e cadastral, executado de acordo com as especificacoes da Prefeitura da Cidade do Rio de Janeiro, em terreno de orografia nao acidentada, vegetacao rala (incluindo seus dados dendometricos) e edificacao densa, co</v>
          </cell>
          <cell r="D1539" t="str">
            <v>ha</v>
          </cell>
          <cell r="E1539">
            <v>2441.52</v>
          </cell>
        </row>
        <row r="1540">
          <cell r="A1540" t="str">
            <v>SE003995</v>
          </cell>
          <cell r="B1540" t="str">
            <v>SE20100550/</v>
          </cell>
          <cell r="C1540" t="str">
            <v>Levantamento topografico, planialtimetrico e cadastral, executado de acordo com as especificacoes da Prefeitura da Cidade do Rio de Janeiro, em terreno de orografia nao acidentada, vegetacao densa e edificacao leve, com area ate 4 ha (escala 1:500).</v>
          </cell>
          <cell r="D1540" t="str">
            <v>ha</v>
          </cell>
          <cell r="E1540">
            <v>1882.12</v>
          </cell>
        </row>
        <row r="1541">
          <cell r="A1541" t="str">
            <v>SE004002</v>
          </cell>
          <cell r="B1541" t="str">
            <v>SE20100553/</v>
          </cell>
          <cell r="C1541" t="str">
            <v>Levantamento topografico, planialtimetrico e cadastral, executado de acordo com as especificacoes da Prefeitura da Cidade do Rio de Janeiro, em terreno de orografia nao acidentada, vegetacao densa e edificacao leve, com area de 4 a 10 ha (escala 1:500).</v>
          </cell>
          <cell r="D1541" t="str">
            <v>ha</v>
          </cell>
          <cell r="E1541">
            <v>1765.47</v>
          </cell>
        </row>
        <row r="1542">
          <cell r="A1542" t="str">
            <v>SE018008</v>
          </cell>
          <cell r="B1542" t="str">
            <v>SE20100556A</v>
          </cell>
          <cell r="C1542" t="str">
            <v>Levantamento topografico, planialtimetrico e cadastral, executado de acordo com as especificacoes da Prefeitura da Cidade do Rio de Janeiro, em terreno de orografia nao acidentada, vegetacao densa (incluindo seus dados dendometricos) e edificacao leve, co</v>
          </cell>
          <cell r="D1542" t="str">
            <v>ha</v>
          </cell>
          <cell r="E1542">
            <v>2796.61</v>
          </cell>
        </row>
        <row r="1543">
          <cell r="A1543" t="str">
            <v>SE003993</v>
          </cell>
          <cell r="B1543" t="str">
            <v>SE20100600/</v>
          </cell>
          <cell r="C1543" t="str">
            <v>Levantamento topografico, planialtimetrico e cadastral, executado de acordo com as especificacoes da Prefeitura da Cidade do Rio de Janeiro, em terreno de orografia nao acidentada, vegetacao densa e edificacao media, com area de ate 4 ha (escala 1:500).</v>
          </cell>
          <cell r="D1543" t="str">
            <v>ha</v>
          </cell>
          <cell r="E1543">
            <v>2208.96</v>
          </cell>
        </row>
        <row r="1544">
          <cell r="A1544" t="str">
            <v>SE003999</v>
          </cell>
          <cell r="B1544" t="str">
            <v>SE20100603/</v>
          </cell>
          <cell r="C1544" t="str">
            <v>Levantamento topografico, planialtimetrico e cadastral, executado de acordo com as especificacoes da Prefeitura da Cidade do Rio de Janeiro, em terreno de orografia nao acidentada, vegetacao densa e edificacao media, com area de 4 a 10 ha (escala 1:500).</v>
          </cell>
          <cell r="D1544" t="str">
            <v>ha</v>
          </cell>
          <cell r="E1544">
            <v>2072.0500000000002</v>
          </cell>
        </row>
        <row r="1545">
          <cell r="A1545" t="str">
            <v>SE018001</v>
          </cell>
          <cell r="B1545" t="str">
            <v>SE20100606A</v>
          </cell>
          <cell r="C1545" t="str">
            <v>Levantamento topografico, planialtimetrico e cadastral, executado de acordo com as especificacoes da Prefeitura da Cidade do Rio de Janeiro, em terreno de orografia nao acidentada, vegetacao densa (incluindo seus dados dendometricos) e edificacao media, c</v>
          </cell>
          <cell r="D1545" t="str">
            <v>ha</v>
          </cell>
          <cell r="E1545">
            <v>3027</v>
          </cell>
        </row>
        <row r="1546">
          <cell r="A1546" t="str">
            <v>SE009596</v>
          </cell>
          <cell r="B1546" t="str">
            <v>SE20100650A</v>
          </cell>
          <cell r="C1546" t="str">
            <v>Levantamento planialtimetrico, executado de acordo com as especificacoes da Prefeitura da Cidade do Rio de Janeiro, em terreno de orografia acidentada, vegetacao densa (incluindo seus dados dendometricos) e edificacao leve, com area de ate 5 ha (escala 1:</v>
          </cell>
          <cell r="D1546" t="str">
            <v>ha</v>
          </cell>
          <cell r="E1546">
            <v>4324.5200000000004</v>
          </cell>
        </row>
        <row r="1547">
          <cell r="A1547" t="str">
            <v>SE002056</v>
          </cell>
          <cell r="B1547" t="str">
            <v>SE20100700A</v>
          </cell>
          <cell r="C1547" t="str">
            <v>Levantamento topografico, planialtimetrico e cadastral para area entre 4 a 10 ha.</v>
          </cell>
          <cell r="D1547" t="str">
            <v>ha</v>
          </cell>
          <cell r="E1547">
            <v>1057.17</v>
          </cell>
        </row>
        <row r="1548">
          <cell r="A1548" t="str">
            <v>SE003973</v>
          </cell>
          <cell r="B1548" t="str">
            <v>SE20100750A</v>
          </cell>
          <cell r="C1548" t="str">
            <v>Levantamento topografico, planialtimetrico e cadastral para area de ate 4 ha, elaborado na escala 1:500.</v>
          </cell>
          <cell r="D1548" t="str">
            <v>ha</v>
          </cell>
          <cell r="E1548">
            <v>1127.02</v>
          </cell>
        </row>
        <row r="1549">
          <cell r="A1549" t="str">
            <v>SE004000</v>
          </cell>
          <cell r="B1549" t="str">
            <v>SE20100850/</v>
          </cell>
          <cell r="C1549" t="str">
            <v>Levantamento topografico, planialtimetrico e cadastral, executado de acordo com as especificacoes da Prefeitura da Cidade do Rio de Janeiro, em terreno de orografia acidentada, vegetacao rala e edificacao media, com area de 4 a 10 ha (escala 1:500).</v>
          </cell>
          <cell r="D1549" t="str">
            <v>ha</v>
          </cell>
          <cell r="E1549">
            <v>1776.05</v>
          </cell>
        </row>
        <row r="1550">
          <cell r="A1550" t="str">
            <v>SE000023</v>
          </cell>
          <cell r="B1550" t="str">
            <v>SE20101000/</v>
          </cell>
          <cell r="C1550" t="str">
            <v>Levantamento topografico, planialtimetrico e cadastral, executado de acordo com as especificacoes da Prefeitura da Cidade do Rio de Janeiro,em terreno de orografia acidentada, vegetacao densa e edificacao media, com area de 4 a 10 ha (escala 1:500).</v>
          </cell>
          <cell r="D1550" t="str">
            <v>ha</v>
          </cell>
          <cell r="E1550">
            <v>2960.08</v>
          </cell>
        </row>
        <row r="1551">
          <cell r="A1551" t="str">
            <v>SE003997</v>
          </cell>
          <cell r="B1551" t="str">
            <v>SE20101050A</v>
          </cell>
          <cell r="C1551" t="str">
            <v>Levantamento de secao transversal em terreno de orografia acidentada e vegetacao rala, considerando-se o nivel como equipamento.  Medido por metro linear de secao, incluindo-se o desenho em papel milimetrado vegetal na escala 1:200.</v>
          </cell>
          <cell r="D1551" t="str">
            <v>m</v>
          </cell>
          <cell r="E1551">
            <v>0.48</v>
          </cell>
        </row>
        <row r="1552">
          <cell r="A1552" t="str">
            <v>SE002099</v>
          </cell>
          <cell r="B1552" t="str">
            <v>SE20101350A</v>
          </cell>
          <cell r="C1552" t="str">
            <v>Levantamento topografico, planialtimetrico e cadastral executado de acordo com as especificacoes da Prefeitura da Cidade do Rio de Janeiro em areas que apresente uma maior densidade de detalhes cadastrais, com ate 10 ha, elaborado na escala 1:250.</v>
          </cell>
          <cell r="D1552" t="str">
            <v>ha</v>
          </cell>
          <cell r="E1552">
            <v>1914.57</v>
          </cell>
        </row>
        <row r="1553">
          <cell r="A1553" t="str">
            <v>SE018073</v>
          </cell>
          <cell r="B1553" t="str">
            <v>SE20101375A</v>
          </cell>
          <cell r="C1553" t="e">
            <v>#N/A</v>
          </cell>
          <cell r="D1553" t="e">
            <v>#N/A</v>
          </cell>
          <cell r="E1553">
            <v>1740.64</v>
          </cell>
        </row>
        <row r="1554">
          <cell r="A1554" t="str">
            <v>SE002100</v>
          </cell>
          <cell r="B1554" t="str">
            <v>SE20101400A</v>
          </cell>
          <cell r="C1554" t="str">
            <v>Levantamento topografico, planialtimetrico e cadastral, executado de acordo com as especificacoes da Prefeitura da Cidade do Rio de Janeiro, em areas de orografia acidentada e ocupacao densa e desordenada, com dificuldade de acesso e transporte, com ate 1</v>
          </cell>
          <cell r="D1554" t="str">
            <v>ha</v>
          </cell>
          <cell r="E1554">
            <v>2597.5500000000002</v>
          </cell>
        </row>
        <row r="1555">
          <cell r="A1555" t="str">
            <v>SE002101</v>
          </cell>
          <cell r="B1555" t="str">
            <v>SE20101450A</v>
          </cell>
          <cell r="C1555" t="str">
            <v>Levantamento topografico, planialtimetrico e cadastral, executado de acordo com as especificacoes da Prefeitura da Cidade do Rio de Janeiro, em areas de orografia nao acidentada e ocupacao densa e desordenada, com dificuldades de acesso e transporte,com a</v>
          </cell>
          <cell r="D1555" t="str">
            <v>ha</v>
          </cell>
          <cell r="E1555">
            <v>1822.86</v>
          </cell>
        </row>
        <row r="1556">
          <cell r="A1556" t="str">
            <v>SE002102</v>
          </cell>
          <cell r="B1556" t="str">
            <v>SE20101500A</v>
          </cell>
          <cell r="C1556" t="str">
            <v>Levantamento topografico, planialtimetrico e cadastral, executado de acordo com as especificacoes da Prefeitura da Cidade do Rio de Janeiro, em areas de alagadico, com ate 10 ha, elaborado na escala 1:500.</v>
          </cell>
          <cell r="D1556" t="str">
            <v>ha</v>
          </cell>
          <cell r="E1556">
            <v>1790.21</v>
          </cell>
        </row>
        <row r="1557">
          <cell r="A1557" t="str">
            <v>SE002088</v>
          </cell>
          <cell r="B1557" t="str">
            <v>SE20101550/</v>
          </cell>
          <cell r="C1557" t="str">
            <v>Levantamento cadastral das profundidades dos tubos e galerias que concorrem em um poco de visita, profundidades estas, medidas de regua e referenciadas a cota da tampa do poco-poco encontrado em condicoes de limpeza que permitam a leitura imediata.</v>
          </cell>
          <cell r="D1557" t="str">
            <v>un</v>
          </cell>
          <cell r="E1557">
            <v>2.5099999999999998</v>
          </cell>
        </row>
        <row r="1558">
          <cell r="A1558" t="str">
            <v>SE002096</v>
          </cell>
          <cell r="B1558" t="str">
            <v>SE20101600/</v>
          </cell>
          <cell r="C1558" t="str">
            <v>Levantamento cadastral das profundidades dos tubos e galerias que concorrem em um poco de visita, profundidades estas, medidas a regua e referenciadas a cota da tampa do poco-poco encontrado inundado tendo que ser esgotado antes que se possa fazer a leitu</v>
          </cell>
          <cell r="D1558" t="str">
            <v>un</v>
          </cell>
          <cell r="E1558">
            <v>23.82</v>
          </cell>
        </row>
        <row r="1559">
          <cell r="A1559" t="str">
            <v>SE002097</v>
          </cell>
          <cell r="B1559" t="str">
            <v>SE20101650/</v>
          </cell>
          <cell r="C1559" t="str">
            <v>Levantamento cadastral das profundidades dos tubos e galerias que concorrem em um poco de visita, profundidades estas, medidas a regua e referenciadas a cota da tampa do poco-poco encontrado assoreado tendo que ser limpo antes que se possa fazer a leitura</v>
          </cell>
          <cell r="D1559" t="str">
            <v>un</v>
          </cell>
          <cell r="E1559">
            <v>18.47</v>
          </cell>
        </row>
        <row r="1560">
          <cell r="A1560" t="str">
            <v>SE002163</v>
          </cell>
          <cell r="B1560" t="str">
            <v>SE20101700/</v>
          </cell>
          <cell r="C1560" t="str">
            <v>Levantamento cadastral das profundidades dos tubos e galerias que concorrem em um poco de visita, profundidades estas, medidas a regua e referenciadas a cota da tampa do poco-poco em meio a uma via publica com trafego, encontrado em condicoes de limpeza q</v>
          </cell>
          <cell r="D1560" t="str">
            <v>un</v>
          </cell>
          <cell r="E1560">
            <v>42.84</v>
          </cell>
        </row>
        <row r="1561">
          <cell r="A1561" t="str">
            <v>SE002164</v>
          </cell>
          <cell r="B1561" t="str">
            <v>SE20101750/</v>
          </cell>
          <cell r="C1561" t="str">
            <v>Levantamento cadastral das profundidades dos tubos e galerias que concorrem em um poco de visita, profundidades estas, medidas a regua e referenciadas a cota da tampa do poco-poco em meio a uma via publica com trafego, encontrado inundado tendo que ser es</v>
          </cell>
          <cell r="D1561" t="str">
            <v>un</v>
          </cell>
          <cell r="E1561">
            <v>64.150000000000006</v>
          </cell>
        </row>
        <row r="1562">
          <cell r="A1562" t="str">
            <v>SE002165</v>
          </cell>
          <cell r="B1562" t="str">
            <v>SE20101800/</v>
          </cell>
          <cell r="C1562" t="str">
            <v>Levantamento cadastral das profundidades dos tubos e galerias que concorrem em um poco de visita, profundidades estas, medidas a regua e referenciadas a cota da tampa do poco-poco localizado em meio a via publica com trafego, encontrado assoreado tendo qu</v>
          </cell>
          <cell r="D1562" t="str">
            <v>un</v>
          </cell>
          <cell r="E1562">
            <v>64.150000000000006</v>
          </cell>
        </row>
        <row r="1563">
          <cell r="A1563" t="str">
            <v>SE002166</v>
          </cell>
          <cell r="B1563" t="str">
            <v>SE20101850/</v>
          </cell>
          <cell r="C1563" t="str">
            <v>Levantamento cadastral das profundidades dos tubos e galerias que concorrem em um poco de visita, profundidades estas, medidas a regua e referenciadas a cota da tampa do poco-poco em meio a uma via publica com trafego, coberto por camada asfaltica, encont</v>
          </cell>
          <cell r="D1563" t="str">
            <v>un</v>
          </cell>
          <cell r="E1563">
            <v>47.55</v>
          </cell>
        </row>
        <row r="1564">
          <cell r="A1564" t="str">
            <v>SE002167</v>
          </cell>
          <cell r="B1564" t="str">
            <v>SE20101900/</v>
          </cell>
          <cell r="C1564" t="str">
            <v>Levantamento cadastral das profundidades dos tubos e galerias que concorrem em um poco de visita, profundidades estas, medidas a regua e referenciadas a cota da tampa do poco-poco em meio a uma via publica com trafego, coberto por camada asfaltica, encont</v>
          </cell>
          <cell r="D1564" t="str">
            <v>un</v>
          </cell>
          <cell r="E1564">
            <v>68.86</v>
          </cell>
        </row>
        <row r="1565">
          <cell r="A1565" t="str">
            <v>SE002168</v>
          </cell>
          <cell r="B1565" t="str">
            <v>SE20101950/</v>
          </cell>
          <cell r="C1565" t="str">
            <v>Levantamento cadastral das profundidades dos tubos e galerias que concorrem em um poco de visita, profundidades estas, medidas a regua e referenciadas a cota da tampa do poco-poco em meio a uma via publica com trafego, coberto por camada asfaltica, encont</v>
          </cell>
          <cell r="D1565" t="str">
            <v>un</v>
          </cell>
          <cell r="E1565">
            <v>68.86</v>
          </cell>
        </row>
        <row r="1566">
          <cell r="A1566" t="str">
            <v>SE002419</v>
          </cell>
          <cell r="B1566" t="str">
            <v>SE20102000A</v>
          </cell>
          <cell r="C1566" t="str">
            <v>Levantamento topografico por batimetria, incluindo secoes de levantamento equidistantes de ate 20 metros, executado de acordo com as especificacoes da Prefeitura da Cidade do Rio de Janeiro, com area de ate 10 ha (escala 1:500).</v>
          </cell>
          <cell r="D1566" t="str">
            <v>ha</v>
          </cell>
          <cell r="E1566">
            <v>1364.23</v>
          </cell>
        </row>
        <row r="1567">
          <cell r="A1567" t="str">
            <v>SE007409</v>
          </cell>
          <cell r="B1567" t="str">
            <v>SE20102050A</v>
          </cell>
          <cell r="C1567" t="str">
            <v xml:space="preserve">Levantamento topografico, planialtimetrico e cadastral, executado de acordo com as especificacoes da Prefeitura da Cidade do Rio de Janeiro, em favelas, considerando cotas de soleira e sanitarios, medicao de lotes, posteamento e demais elementos naturais </v>
          </cell>
          <cell r="D1567" t="str">
            <v>m2</v>
          </cell>
          <cell r="E1567">
            <v>0.68</v>
          </cell>
        </row>
        <row r="1568">
          <cell r="A1568" t="str">
            <v>SE005761</v>
          </cell>
          <cell r="B1568" t="str">
            <v>SE20102100/</v>
          </cell>
          <cell r="C1568" t="str">
            <v>Levantamento topografico por GPS em areas de dificil acesso, relevo acidentado e muito pouco habitadas.  O levantamento visa posterior reflorestamento das areas, possuindo baixa precisao.</v>
          </cell>
          <cell r="D1568" t="str">
            <v>ha</v>
          </cell>
          <cell r="E1568">
            <v>53.42</v>
          </cell>
        </row>
        <row r="1569">
          <cell r="A1569" t="str">
            <v>SE007060</v>
          </cell>
          <cell r="B1569" t="str">
            <v>SE20102150A</v>
          </cell>
          <cell r="C1569" t="str">
            <v>Levantamento de secao transversal em terreno de orografia acidentada e vegetacao rala, considerando-se teodolito ou estacao total e distanciometro eletronico, na escala 1:100, incluindo-se a apresentacao em papel e em meio digital (preferencia por Autocad</v>
          </cell>
          <cell r="D1569" t="str">
            <v>m</v>
          </cell>
          <cell r="E1569">
            <v>1.02</v>
          </cell>
        </row>
        <row r="1570">
          <cell r="A1570" t="str">
            <v>SE003989</v>
          </cell>
          <cell r="B1570" t="str">
            <v>SE20102200A</v>
          </cell>
          <cell r="C1570" t="str">
            <v>Levantamento de secao transversal em terreno de orografia acidentada e vegetacao rala, considerando-se o teodolito e usando a estadimetria.  Medido por metro linear de secao, incluindo-se o desenho em papel milimetrado vegetal na escala 1:200.</v>
          </cell>
          <cell r="D1570" t="str">
            <v>m</v>
          </cell>
          <cell r="E1570">
            <v>0.61</v>
          </cell>
        </row>
        <row r="1571">
          <cell r="A1571" t="str">
            <v>SE003991</v>
          </cell>
          <cell r="B1571" t="str">
            <v>SE20102250A</v>
          </cell>
          <cell r="C1571" t="str">
            <v>Levantamento de secao transversal em terreno de orografia acidentada e vegetacao densa, considerando-se o teodolito e usando a estadimetria.  Medido por metro linear de secao, incluindo-se o desenho em papel milimetrado vegetal na escala 1:200.</v>
          </cell>
          <cell r="D1571" t="str">
            <v>m</v>
          </cell>
          <cell r="E1571">
            <v>0.84</v>
          </cell>
        </row>
        <row r="1572">
          <cell r="A1572" t="str">
            <v>SE003992</v>
          </cell>
          <cell r="B1572" t="str">
            <v>SE20102300A</v>
          </cell>
          <cell r="C1572" t="str">
            <v>Levantamento de secao transversal em terreno de orografia acidentada e vegetacao densa, considerando-se o nivel como equipamento.  Medido por metro linear de secao, incluindo-se o desenho em papel milimetrado vegetal na escala 1:200.</v>
          </cell>
          <cell r="D1572" t="str">
            <v>m</v>
          </cell>
          <cell r="E1572">
            <v>0.82</v>
          </cell>
        </row>
        <row r="1573">
          <cell r="A1573" t="str">
            <v>SE007059</v>
          </cell>
          <cell r="B1573" t="str">
            <v>SE20102350/</v>
          </cell>
          <cell r="C1573" t="str">
            <v>Elaboracao de planta topografica planialtimetrica e cadastral, na escala 1:500, a partir de secoes transversais ja levantadas no local, incluindo-se a apresentacao em papel e em meio digital (preferencia por Autocad R12).</v>
          </cell>
          <cell r="D1573" t="str">
            <v>ha</v>
          </cell>
          <cell r="E1573">
            <v>551.85</v>
          </cell>
        </row>
        <row r="1574">
          <cell r="A1574" t="str">
            <v>SE000031</v>
          </cell>
          <cell r="B1574" t="str">
            <v>SE20102400A</v>
          </cell>
          <cell r="C1574" t="str">
            <v>Tubo para inclinometro, de aluminio, exclusive perfuracao, caixa de protecao e leitura.  Fornecimento e instalacao.</v>
          </cell>
          <cell r="D1574" t="str">
            <v>m</v>
          </cell>
          <cell r="E1574">
            <v>82.46</v>
          </cell>
        </row>
        <row r="1575">
          <cell r="A1575" t="str">
            <v>SE003704</v>
          </cell>
          <cell r="B1575" t="str">
            <v>SE20102450A</v>
          </cell>
          <cell r="C1575" t="str">
            <v>Nivelamento e contranivelamento de linha topografica, em terreno de orografia nao acidentada, incluindo desenho em escala 1:1000 (H) e 1:100 (V) em papel milimetrado vegetal.</v>
          </cell>
          <cell r="D1575" t="str">
            <v>Km</v>
          </cell>
          <cell r="E1575">
            <v>171.3</v>
          </cell>
        </row>
        <row r="1576">
          <cell r="A1576" t="str">
            <v>SE003705</v>
          </cell>
          <cell r="B1576" t="str">
            <v>SE20102500A</v>
          </cell>
          <cell r="C1576" t="str">
            <v>Nivelamento de eixo de logradouro, de acordo com as especificacoes da Prefeitura da Cidade do Rio de Janeiro, incluindo desenho em papel milimetrado vegetal.</v>
          </cell>
          <cell r="D1576" t="str">
            <v>Km</v>
          </cell>
          <cell r="E1576">
            <v>78.83</v>
          </cell>
        </row>
        <row r="1577">
          <cell r="A1577" t="str">
            <v>SE005426</v>
          </cell>
          <cell r="B1577" t="str">
            <v>SE20150050/</v>
          </cell>
          <cell r="C1577" t="str">
            <v>Levantamento fotografico de aspecto de area urbana com fornecimento do negativo e de ampliacao colorida no tamanho (10x15)cm.</v>
          </cell>
          <cell r="D1577" t="str">
            <v>un</v>
          </cell>
          <cell r="E1577">
            <v>1.78</v>
          </cell>
        </row>
        <row r="1578">
          <cell r="A1578" t="str">
            <v>SE017792</v>
          </cell>
          <cell r="B1578" t="str">
            <v>SE20150100/</v>
          </cell>
          <cell r="C1578" t="str">
            <v>Levantamento fotografico aereo vertical de area urbana com superficie superior a 0,5 Km2 e igual ou inferior a 1,25 Km2, na escala de 1:500, ou superior a 2 Km2 e igual ou inferior a 5 Km2, na escala de 1:1.000, com erro maximo de 15%, utilizando camera d</v>
          </cell>
          <cell r="D1578" t="str">
            <v>cj</v>
          </cell>
          <cell r="E1578">
            <v>2888.7</v>
          </cell>
        </row>
        <row r="1579">
          <cell r="A1579" t="str">
            <v>SE017793</v>
          </cell>
          <cell r="B1579" t="str">
            <v>SE20150150/</v>
          </cell>
          <cell r="C1579" t="str">
            <v>Levantamento fotografico aereo vertical de area urbana com superficie de ate 0,5 Km2, na escala de 1:500, ou de ate 2 Km2, na escala de 1:1.000, com erro maximo de 15%, utilizando camera de medio formato (filme 120) ou superior, com fornecimento dos negat</v>
          </cell>
          <cell r="D1579" t="str">
            <v>cj</v>
          </cell>
          <cell r="E1579">
            <v>2003.52</v>
          </cell>
        </row>
        <row r="1580">
          <cell r="A1580" t="str">
            <v>SE017794</v>
          </cell>
          <cell r="B1580" t="str">
            <v>SE20150200/</v>
          </cell>
          <cell r="C1580" t="str">
            <v xml:space="preserve">Levantamento fotografico aereo vertical de area urbana com superficie superior a 1,25 Km2 e igual ou inferior a 2,5 Km2, na escala de 1:500, ou superior a 5 Km2 e igual ou inferior a 10 Km2, na escala de 1:1.000, com erro maximo de 15%, utilizando camera </v>
          </cell>
          <cell r="D1580" t="str">
            <v>cj</v>
          </cell>
          <cell r="E1580">
            <v>5047.3999999999996</v>
          </cell>
        </row>
        <row r="1581">
          <cell r="A1581" t="str">
            <v>SE017795</v>
          </cell>
          <cell r="B1581" t="str">
            <v>SE20150250/</v>
          </cell>
          <cell r="C1581" t="str">
            <v>Levantamento fotografico aereo vertical de area urbana com superficie superior a 2,5 Km2 e igual ou inferior a 5 Km2, na escala de 1:500, ou superior a 10 Km2 e igual ou inferior a 20 Km2, na escala de 1:1.000, com erro maximo de 15%, utilizando camera de</v>
          </cell>
          <cell r="D1581" t="str">
            <v>cj</v>
          </cell>
          <cell r="E1581">
            <v>8033.8</v>
          </cell>
        </row>
        <row r="1582">
          <cell r="A1582" t="str">
            <v>SE004886</v>
          </cell>
          <cell r="B1582" t="str">
            <v>SE25650200A</v>
          </cell>
          <cell r="C1582" t="str">
            <v>Fornecimento de projeto executivo de instalacao de agua em Autocad aprovado pela concessionaria, em predios culturais.</v>
          </cell>
          <cell r="D1582" t="str">
            <v>m2</v>
          </cell>
          <cell r="E1582">
            <v>4.13</v>
          </cell>
        </row>
        <row r="1583">
          <cell r="A1583" t="str">
            <v>SE004910</v>
          </cell>
          <cell r="B1583" t="str">
            <v>SE25650250A</v>
          </cell>
          <cell r="C1583" t="str">
            <v>Fornecimento de projeto executivo de instalacao de agua em Autocad aprovado na concessionaria, em predios hospitalares com ate 4000m2 de area.</v>
          </cell>
          <cell r="D1583" t="str">
            <v>m2</v>
          </cell>
          <cell r="E1583">
            <v>7.38</v>
          </cell>
        </row>
        <row r="1584">
          <cell r="A1584" t="str">
            <v>SE004912</v>
          </cell>
          <cell r="B1584" t="str">
            <v>SE25650300A</v>
          </cell>
          <cell r="C1584" t="str">
            <v>Fornecimento de projeto executivo de instalacao de agua em Autocad aprovado na concessionaria em predios hospitalares, considerando a area acima de 4000m2.</v>
          </cell>
          <cell r="D1584" t="str">
            <v>m2</v>
          </cell>
          <cell r="E1584">
            <v>6.18</v>
          </cell>
        </row>
        <row r="1585">
          <cell r="A1585" t="str">
            <v>SE004920</v>
          </cell>
          <cell r="B1585" t="str">
            <v>SE25650350A</v>
          </cell>
          <cell r="C1585" t="str">
            <v>Fornecimento de projeto executivo de instalacao de agua em Autocad aprovado na concessionaria em habitacoes/edificios com ate 500m2 de area.</v>
          </cell>
          <cell r="D1585" t="str">
            <v>m2</v>
          </cell>
          <cell r="E1585">
            <v>4.5</v>
          </cell>
        </row>
        <row r="1586">
          <cell r="A1586" t="str">
            <v>SE004922</v>
          </cell>
          <cell r="B1586" t="str">
            <v>SE25650400A</v>
          </cell>
          <cell r="C1586" t="str">
            <v>Fornecimento de projeto executivo de instalacao de agua em Autocad aprovado na concessionaria em habitacoes/edificios, com 500 a 3000m2 de area sendo os primeiros 500m2 medidos como o item SE004920.</v>
          </cell>
          <cell r="D1586" t="str">
            <v>m2</v>
          </cell>
          <cell r="E1586">
            <v>3.03</v>
          </cell>
        </row>
        <row r="1587">
          <cell r="A1587" t="str">
            <v>SE004923</v>
          </cell>
          <cell r="B1587" t="str">
            <v>SE25650450A</v>
          </cell>
          <cell r="C1587" t="str">
            <v>Fornecimento de projeto executivo de instalacao de agua em Autocad aprovado na concessionaria em habitacoes/edificios, considerando a area acima de 3000m2, sendo os primeiros 500m2 medidos como o item SE004920 e de 501 a 3000m2 como o item SE004922.</v>
          </cell>
          <cell r="D1587" t="str">
            <v>m2</v>
          </cell>
          <cell r="E1587">
            <v>2.27</v>
          </cell>
        </row>
        <row r="1588">
          <cell r="A1588" t="str">
            <v>SE004941</v>
          </cell>
          <cell r="B1588" t="str">
            <v>SE25650500A</v>
          </cell>
          <cell r="C1588" t="str">
            <v>Fornecimento de projeto executivo de instalacao de agua em Autocad aprovado na concessionaria em urbanizacao com ate 15000m2 de area.</v>
          </cell>
          <cell r="D1588" t="str">
            <v>m2</v>
          </cell>
          <cell r="E1588">
            <v>0.4</v>
          </cell>
        </row>
        <row r="1589">
          <cell r="A1589" t="str">
            <v>SE004942</v>
          </cell>
          <cell r="B1589" t="str">
            <v>SE25650550A</v>
          </cell>
          <cell r="C1589" t="str">
            <v>Fornecimento de projeto executivo de instalacao de agua em Autocad aprovado na concessionaria em urbanizacao, considerando a area acima de 15000m2.</v>
          </cell>
          <cell r="D1589" t="str">
            <v>m2</v>
          </cell>
          <cell r="E1589">
            <v>0.27</v>
          </cell>
        </row>
        <row r="1590">
          <cell r="A1590" t="str">
            <v>SE004954</v>
          </cell>
          <cell r="B1590" t="str">
            <v>SE25650600A</v>
          </cell>
          <cell r="C1590" t="str">
            <v>Fornecimento de projeto executivo de instalacao de agua em Autocad aprovado na concessionaria em habitacao/loteamento com ate 12000m2 de area.</v>
          </cell>
          <cell r="D1590" t="str">
            <v>m2</v>
          </cell>
          <cell r="E1590">
            <v>2.4700000000000002</v>
          </cell>
        </row>
        <row r="1591">
          <cell r="A1591" t="str">
            <v>SE004955</v>
          </cell>
          <cell r="B1591" t="str">
            <v>SE25650650A</v>
          </cell>
          <cell r="C1591" t="str">
            <v>Fornecimento de projeto executivo de instalacao de agua em Autocad aprovado na concessionaria em habitacao/loteamento com 12000 a 36000m2 de area, sendo os primeiros 12000m2 medidos como o item SE004954.</v>
          </cell>
          <cell r="D1591" t="str">
            <v>m2</v>
          </cell>
          <cell r="E1591">
            <v>1.62</v>
          </cell>
        </row>
        <row r="1592">
          <cell r="A1592" t="str">
            <v>SE004956</v>
          </cell>
          <cell r="B1592" t="str">
            <v>SE25650700A</v>
          </cell>
          <cell r="C1592" t="str">
            <v>Fornecimento de projeto executivo de instalacao de agua em Autocad aprovado na concessionaria em habitacao/loteamento, considerando a area acima de 36000m2, sendo os primeiros 12000m2 medidos como o item SE004954 e de 12001 a 36000m2 como o item SE004955.</v>
          </cell>
          <cell r="D1592" t="str">
            <v>m2</v>
          </cell>
          <cell r="E1592">
            <v>1.23</v>
          </cell>
        </row>
        <row r="1593">
          <cell r="A1593" t="str">
            <v>SE006683</v>
          </cell>
          <cell r="B1593" t="str">
            <v>SE25650750/</v>
          </cell>
          <cell r="C1593" t="str">
            <v>Projeto executivo de instalacao hidraulica de montagem interna de chafarizes, apresentado em papel vegetal nos padroes da contratada, de acordo com a ABNT.</v>
          </cell>
          <cell r="D1593" t="str">
            <v>cj</v>
          </cell>
          <cell r="E1593">
            <v>419.2</v>
          </cell>
        </row>
        <row r="1594">
          <cell r="A1594" t="str">
            <v>SE004868</v>
          </cell>
          <cell r="B1594" t="str">
            <v>SE25700050A</v>
          </cell>
          <cell r="C1594" t="str">
            <v>Fornecimento de projeto executivo de instalacao de luz em Autocad aprovado pela concessionaria, em predios escolares e administrativos com ate 500m2 de area.</v>
          </cell>
          <cell r="D1594" t="str">
            <v>m2</v>
          </cell>
          <cell r="E1594">
            <v>4.9400000000000004</v>
          </cell>
        </row>
        <row r="1595">
          <cell r="A1595" t="str">
            <v>SE004869</v>
          </cell>
          <cell r="B1595" t="str">
            <v>SE25700100A</v>
          </cell>
          <cell r="C1595" t="str">
            <v>Fornecimento de projeto executivo de instalacao de luz em Autocad aprovado pela concessionaria, em predios escolares e administrativos com ate 500 a 3000m2 de area, sendo os primeiros 500m2 medidos como o item SE004868.</v>
          </cell>
          <cell r="D1595" t="str">
            <v>m2</v>
          </cell>
          <cell r="E1595">
            <v>4.13</v>
          </cell>
        </row>
        <row r="1596">
          <cell r="A1596" t="str">
            <v>SE004870</v>
          </cell>
          <cell r="B1596" t="str">
            <v>SE25700150A</v>
          </cell>
          <cell r="C1596" t="str">
            <v>Fornecimento de projeto executivo de instalacao de luz em Autocad aprovado na concessionaria em predios escolares e administrativos, considerando a area acima de 3000m2, sendo os primeiros 500m2 medidos como o item SE 004868 e de 501 a 3000m2, como o item</v>
          </cell>
          <cell r="D1596" t="str">
            <v>m2</v>
          </cell>
          <cell r="E1596">
            <v>2.4700000000000002</v>
          </cell>
        </row>
        <row r="1597">
          <cell r="A1597" t="str">
            <v>SE004887</v>
          </cell>
          <cell r="B1597" t="str">
            <v>SE25700200A</v>
          </cell>
          <cell r="C1597" t="str">
            <v>Fornecimento de projeto executivo de instalacao de luz em Autocad aprovado pela concessionaria, em predios culturais com ate 3000m2 de area.</v>
          </cell>
          <cell r="D1597" t="str">
            <v>m2</v>
          </cell>
          <cell r="E1597">
            <v>8.2799999999999994</v>
          </cell>
        </row>
        <row r="1598">
          <cell r="A1598" t="str">
            <v>SE004889</v>
          </cell>
          <cell r="B1598" t="str">
            <v>SE25700250A</v>
          </cell>
          <cell r="C1598" t="str">
            <v>Fornecimento de projeto executivo de instalacao de luz em Autocad aprovado pela concessionaria, em predios culturais, considerando a area acima de 3000m2.</v>
          </cell>
          <cell r="D1598" t="str">
            <v>m2</v>
          </cell>
          <cell r="E1598">
            <v>6.18</v>
          </cell>
        </row>
        <row r="1599">
          <cell r="A1599" t="str">
            <v>SE004913</v>
          </cell>
          <cell r="B1599" t="str">
            <v>SE25700300A</v>
          </cell>
          <cell r="C1599" t="str">
            <v>Fornecimento de projeto executivo de instalacao de luz em Autocad aprovado na concessionaria em predios hospitalares.</v>
          </cell>
          <cell r="D1599" t="str">
            <v>m2</v>
          </cell>
          <cell r="E1599">
            <v>9.8699999999999992</v>
          </cell>
        </row>
        <row r="1600">
          <cell r="A1600" t="str">
            <v>SE004925</v>
          </cell>
          <cell r="B1600" t="str">
            <v>SE25700350A</v>
          </cell>
          <cell r="C1600" t="str">
            <v>Fornecimento de projeto executivo de instalacao de luz em Autocad aprovado na concessionaria em habitacoes/edificios com ate 500m2 de area.</v>
          </cell>
          <cell r="D1600" t="str">
            <v>m2</v>
          </cell>
          <cell r="E1600">
            <v>6.02</v>
          </cell>
        </row>
        <row r="1601">
          <cell r="A1601" t="str">
            <v>SE004926</v>
          </cell>
          <cell r="B1601" t="str">
            <v>SE25700400A</v>
          </cell>
          <cell r="C1601" t="str">
            <v>Fornecimento de projeto executivo de instalacao de luz em Autocad aprovado na concessionaria em habitacoes/edificios, com 500 a 3000m2 de area sendo os primeiros 500m2 medidos como o item SE004925.</v>
          </cell>
          <cell r="D1601" t="str">
            <v>m2</v>
          </cell>
          <cell r="E1601">
            <v>4.5</v>
          </cell>
        </row>
        <row r="1602">
          <cell r="A1602" t="str">
            <v>SE004927</v>
          </cell>
          <cell r="B1602" t="str">
            <v>SE25700450A</v>
          </cell>
          <cell r="C1602" t="str">
            <v>Fornecimento de projeto executivo de instalacao de luz em Autocad aprovado na concessionaria em habitacoes/edificios, considerando a area acima de 3000m2, sendo os primeiros 500m2 medidos como o item SE004926 e de 501 a 3000m2 como o item SE004925.</v>
          </cell>
          <cell r="D1602" t="str">
            <v>m2</v>
          </cell>
          <cell r="E1602">
            <v>3.03</v>
          </cell>
        </row>
        <row r="1603">
          <cell r="A1603" t="str">
            <v>SE004943</v>
          </cell>
          <cell r="B1603" t="str">
            <v>SE25700500A</v>
          </cell>
          <cell r="C1603" t="str">
            <v>Fornecimento de projeto executivo de instalacao de luz em Autocad aprovado na concessionaria em urbanizacao com ate 15000m2 de area.</v>
          </cell>
          <cell r="D1603" t="str">
            <v>m2</v>
          </cell>
          <cell r="E1603">
            <v>0.56000000000000005</v>
          </cell>
        </row>
        <row r="1604">
          <cell r="A1604" t="str">
            <v>SE004944</v>
          </cell>
          <cell r="B1604" t="str">
            <v>SE25700550A</v>
          </cell>
          <cell r="C1604" t="str">
            <v>Fornecimento de projeto executivo de instalacao de luz em Autocad aprovado na concessionaria em urbanizacao, considerando a area acima de 15000m2.</v>
          </cell>
          <cell r="D1604" t="str">
            <v>m2</v>
          </cell>
          <cell r="E1604">
            <v>0.39</v>
          </cell>
        </row>
        <row r="1605">
          <cell r="A1605" t="str">
            <v>SE004957</v>
          </cell>
          <cell r="B1605" t="str">
            <v>SE25700600A</v>
          </cell>
          <cell r="C1605" t="str">
            <v>Fornecimento de projeto executivo de instalacao de luz em Autocad aprovado na concessionaria em habitacao/loteamento com ate 12000m2 de area.</v>
          </cell>
          <cell r="D1605" t="str">
            <v>m2</v>
          </cell>
          <cell r="E1605">
            <v>2.4700000000000002</v>
          </cell>
        </row>
        <row r="1606">
          <cell r="A1606" t="str">
            <v>SE004958</v>
          </cell>
          <cell r="B1606" t="str">
            <v>SE25700650A</v>
          </cell>
          <cell r="C1606" t="str">
            <v>Fornecimento de projeto executivo de instalacao de luz em Autocad aprovado na concessionaria em habitacao/loteamento com 12000 a 36000m2 de area, sendo os primeiros 12000m2 medidos como o item SE004957.</v>
          </cell>
          <cell r="D1606" t="str">
            <v>m2</v>
          </cell>
          <cell r="E1606">
            <v>1.62</v>
          </cell>
        </row>
        <row r="1607">
          <cell r="A1607" t="str">
            <v>SE004960</v>
          </cell>
          <cell r="B1607" t="str">
            <v>SE25700700A</v>
          </cell>
          <cell r="C1607" t="str">
            <v>Fornecimento de projeto executivo de instalacao de luz em Autocad aprovado na concessionaria em habitacao/loteamento, considerando a area acima de 36000m2, sendo os primeiros 12000m2 medidos como o item SE004957 e de 12001 a 36000m2 como o item SE004958.</v>
          </cell>
          <cell r="D1607" t="str">
            <v>m2</v>
          </cell>
          <cell r="E1607">
            <v>1.23</v>
          </cell>
        </row>
        <row r="1608">
          <cell r="A1608" t="str">
            <v>SE006685</v>
          </cell>
          <cell r="B1608" t="str">
            <v>SE25700750/</v>
          </cell>
          <cell r="C1608" t="str">
            <v>Projeto executivo de instalacao eletrica do quadro dos comandos de motores para chafarizes, apresentado em papel vegetal nos padroes da contratada, de acordo com a ABNT.</v>
          </cell>
          <cell r="D1608" t="str">
            <v>cj</v>
          </cell>
          <cell r="E1608">
            <v>419.2</v>
          </cell>
        </row>
        <row r="1609">
          <cell r="A1609" t="str">
            <v>SE006765</v>
          </cell>
          <cell r="B1609" t="str">
            <v>SE25700800/</v>
          </cell>
          <cell r="C1609" t="str">
            <v>Projeto executivo de sistema de ar condicionado, em Autocad, em Predios com area de ate 500m2.</v>
          </cell>
          <cell r="D1609" t="str">
            <v>m2</v>
          </cell>
          <cell r="E1609">
            <v>3.49</v>
          </cell>
        </row>
        <row r="1610">
          <cell r="A1610" t="str">
            <v>SE006766</v>
          </cell>
          <cell r="B1610" t="str">
            <v>SE25700850/</v>
          </cell>
          <cell r="C1610" t="str">
            <v>Projeto executivo de sistema de ar condicionado, em Autocad, em predios com area de 500 a 3000m2.</v>
          </cell>
          <cell r="D1610" t="str">
            <v>m2</v>
          </cell>
          <cell r="E1610">
            <v>2.9</v>
          </cell>
        </row>
        <row r="1611">
          <cell r="A1611" t="str">
            <v>SE006767</v>
          </cell>
          <cell r="B1611" t="str">
            <v>SE25700900/</v>
          </cell>
          <cell r="C1611" t="str">
            <v>Projeto executivo de sistema de ar condicionado, em Autocad, em predios com area acima de 3000m2.</v>
          </cell>
          <cell r="D1611" t="str">
            <v>m2</v>
          </cell>
          <cell r="E1611">
            <v>1.76</v>
          </cell>
        </row>
        <row r="1612">
          <cell r="A1612" t="str">
            <v>SE006768</v>
          </cell>
          <cell r="B1612" t="str">
            <v>SE25700950/</v>
          </cell>
          <cell r="C1612" t="str">
            <v>Projeto executivo de rede logica (computadores) em Autocad, em predios com area de ate 500m2.</v>
          </cell>
          <cell r="D1612" t="str">
            <v>m2</v>
          </cell>
          <cell r="E1612">
            <v>3.49</v>
          </cell>
        </row>
        <row r="1613">
          <cell r="A1613" t="str">
            <v>SE006769</v>
          </cell>
          <cell r="B1613" t="str">
            <v>SE25701000/</v>
          </cell>
          <cell r="C1613" t="str">
            <v>Projeto executivo de rede logica (computadores) em Autocad, em predios com area de 500m2 a 3000m2.</v>
          </cell>
          <cell r="D1613" t="str">
            <v>m2</v>
          </cell>
          <cell r="E1613">
            <v>2.9</v>
          </cell>
        </row>
        <row r="1614">
          <cell r="A1614" t="str">
            <v>SE006770</v>
          </cell>
          <cell r="B1614" t="str">
            <v>SE25701050/</v>
          </cell>
          <cell r="C1614" t="str">
            <v>Projeto executivo de rede logica (computadores) em Autocad, em predios com area acima de 3000m2.</v>
          </cell>
          <cell r="D1614" t="str">
            <v>m2</v>
          </cell>
          <cell r="E1614">
            <v>1.76</v>
          </cell>
        </row>
        <row r="1615">
          <cell r="A1615" t="str">
            <v>SE009772</v>
          </cell>
          <cell r="B1615" t="str">
            <v>SE25701100A</v>
          </cell>
          <cell r="C1615" t="str">
            <v>Projeto executivo de eletrica para subestacao apresentado em Autocad for Windows, nos padroes da contratante, aprovado na concessionaria.</v>
          </cell>
          <cell r="D1615" t="str">
            <v>un</v>
          </cell>
          <cell r="E1615">
            <v>3115.35</v>
          </cell>
        </row>
        <row r="1616">
          <cell r="A1616" t="str">
            <v>SE004905</v>
          </cell>
          <cell r="B1616" t="str">
            <v>SE25750050A</v>
          </cell>
          <cell r="C1616" t="str">
            <v>Fornecimento de projeto executivo de instalacao de seguranca em Autocad aprovado na concessionaria, em predios culturais.</v>
          </cell>
          <cell r="D1616" t="str">
            <v>m2</v>
          </cell>
          <cell r="E1616">
            <v>4.13</v>
          </cell>
        </row>
        <row r="1617">
          <cell r="A1617" t="str">
            <v>SE010183</v>
          </cell>
          <cell r="B1617" t="str">
            <v>SE25800050A</v>
          </cell>
          <cell r="C1617" t="str">
            <v xml:space="preserve">Projeto executivo de instalacoes especiais em Autocad, aprovado na concessionaria, em predios culturais, considerando a area com 500m2 a 3000m2, compreendendo projetos de iluminacao cenica, sonorizacao de auditorio, plateia e palco, sistema de audivisual </v>
          </cell>
          <cell r="D1617" t="str">
            <v>m2</v>
          </cell>
          <cell r="E1617">
            <v>35.380000000000003</v>
          </cell>
        </row>
        <row r="1618">
          <cell r="A1618" t="str">
            <v>SE006175</v>
          </cell>
          <cell r="B1618" t="str">
            <v>SE25850050/</v>
          </cell>
          <cell r="C1618" t="str">
            <v>Projeto executivo de arquitetura para construcao de galpao (geometrico, cortes, detalhamento e perspectiva) apresentado em papel vegetal nos padroes da contratante, de acordo com a ABNT, considerando a area de 500m2.</v>
          </cell>
          <cell r="D1618" t="str">
            <v>m2</v>
          </cell>
          <cell r="E1618">
            <v>14.01</v>
          </cell>
        </row>
        <row r="1619">
          <cell r="A1619" t="str">
            <v>SE009774</v>
          </cell>
          <cell r="B1619" t="str">
            <v>SE25850100A</v>
          </cell>
          <cell r="C1619" t="str">
            <v>Projeto executivo de arquitetura para reforma e adaptacao de area destinada a abrigar a subestacao, apresentado em Autocad for Windows, nos padroes da contratante.</v>
          </cell>
          <cell r="D1619" t="str">
            <v>un</v>
          </cell>
          <cell r="E1619">
            <v>3159.3</v>
          </cell>
        </row>
        <row r="1620">
          <cell r="A1620" t="str">
            <v>SE007299</v>
          </cell>
          <cell r="B1620" t="str">
            <v>SE25850150A</v>
          </cell>
          <cell r="C1620" t="str">
            <v>Desenho em perspectiva no tamanho de (70x50)cm, colorido, para projeto de tratamento paisagistico em areas publicas.</v>
          </cell>
          <cell r="D1620" t="str">
            <v>un</v>
          </cell>
          <cell r="E1620">
            <v>920.88</v>
          </cell>
        </row>
        <row r="1621">
          <cell r="A1621" t="str">
            <v>SE006177</v>
          </cell>
          <cell r="B1621" t="str">
            <v>SE25850200/</v>
          </cell>
          <cell r="C1621" t="str">
            <v>Projeto executivo de arquitetura para implantacao de viveiros de mudas de arvores e hortas (geometrico, cortes, detalhamento e perspectivas) apresentado em papel vegetal nos padroes da contratante, de acordo com a ABNT, considerando a area de ate 20.000m2</v>
          </cell>
          <cell r="D1621" t="str">
            <v>m2</v>
          </cell>
          <cell r="E1621">
            <v>0.88</v>
          </cell>
        </row>
        <row r="1622">
          <cell r="A1622" t="str">
            <v>SE006323</v>
          </cell>
          <cell r="B1622" t="str">
            <v>SE25850250/</v>
          </cell>
          <cell r="C1622" t="str">
            <v>Projeto executivo de instalacao eletrica, apresentado em papel vegetal nos padroes da contratante, de acordo com a ABTN, para chafarizes, inclusive legalizacao junto a concessionaria.</v>
          </cell>
          <cell r="D1622" t="str">
            <v>cj</v>
          </cell>
          <cell r="E1622">
            <v>209.6</v>
          </cell>
        </row>
        <row r="1623">
          <cell r="A1623" t="str">
            <v>SE006324</v>
          </cell>
          <cell r="B1623" t="str">
            <v>SE25850300/</v>
          </cell>
          <cell r="C1623" t="str">
            <v>Projeto executivo de instalacao hidro-sanitaria, apresentado em papel vegetal nos padroes da contratada, de acordo com a ABTN, para chafarizes, inclusive legalizacao junto a concessionaria.</v>
          </cell>
          <cell r="D1623" t="str">
            <v>cj</v>
          </cell>
          <cell r="E1623">
            <v>209.6</v>
          </cell>
        </row>
        <row r="1624">
          <cell r="A1624" t="str">
            <v>SE006176</v>
          </cell>
          <cell r="B1624" t="str">
            <v>SE25850350/</v>
          </cell>
          <cell r="C1624" t="str">
            <v>Projeto executivo de sistema de drenagem e irrigacao para implantacao de viveiros de mudas de arvores e hortas, apresentado em papel vegetal nos padroes da contratante, de acordo com a ABNT, considerando a area de ate 20.000m2.</v>
          </cell>
          <cell r="D1624" t="str">
            <v>m2</v>
          </cell>
          <cell r="E1624">
            <v>0.52</v>
          </cell>
        </row>
        <row r="1625">
          <cell r="A1625" t="str">
            <v>SE017735</v>
          </cell>
          <cell r="B1625" t="str">
            <v>SE25900200/</v>
          </cell>
          <cell r="C1625" t="str">
            <v>Servicos de elaboracao de projeto estrutural final de engenharia de obras-de-arte especiais (pontes, viadutos e passarelas) em concreto armado e/ou protendido ou estrutura de aco, apresentado em plantas e memoria de calculo obedecendo a orientacao da PCRJ</v>
          </cell>
          <cell r="D1625" t="str">
            <v>m2</v>
          </cell>
          <cell r="E1625">
            <v>43.41</v>
          </cell>
        </row>
        <row r="1626">
          <cell r="A1626" t="str">
            <v>SE017738</v>
          </cell>
          <cell r="B1626" t="str">
            <v>SE25900300/</v>
          </cell>
          <cell r="C1626" t="str">
            <v>Servicos de elaboracao de projeto estrutural final de engenharia de obras-de-arte especiais (pontes, viadutos e passarelas) em concreto armado e/ou protendido ou estrutura de aco, apresentado em plantas e memoria de calculo obedecendo a orientacao da PCRJ</v>
          </cell>
          <cell r="D1626" t="str">
            <v>m2</v>
          </cell>
          <cell r="E1626">
            <v>39.659999999999997</v>
          </cell>
        </row>
        <row r="1627">
          <cell r="A1627" t="str">
            <v>SE017736</v>
          </cell>
          <cell r="B1627" t="str">
            <v>SE25900350/</v>
          </cell>
          <cell r="C1627" t="str">
            <v>Servicos de elaboracao de projeto estrutural final de engenharia de obras-de-arte especiais (pontes, viadutos e passarelas) em concreto armado e/ou protendido ou estrutura de aco, apresentado em plantas e memoria de calculo obedecendo a orientacao da PCRJ</v>
          </cell>
          <cell r="D1627" t="str">
            <v>m2</v>
          </cell>
          <cell r="E1627">
            <v>37.869999999999997</v>
          </cell>
        </row>
        <row r="1628">
          <cell r="A1628" t="str">
            <v>SE017737</v>
          </cell>
          <cell r="B1628" t="str">
            <v>SE25900400/</v>
          </cell>
          <cell r="C1628" t="str">
            <v>Servicos de elaboracao de projeto estrutural final de engenharia de obras-de-arte especiais (pontes, viadutos e passarelas) em concreto armado e/ou protendido ou estrutura de aco, apresentado em plantas e memoria de calculo obedecendo a orientacao da PCRJ</v>
          </cell>
          <cell r="D1628" t="str">
            <v>m2</v>
          </cell>
          <cell r="E1628">
            <v>35.18</v>
          </cell>
        </row>
        <row r="1629">
          <cell r="A1629" t="str">
            <v>SE009914</v>
          </cell>
          <cell r="B1629" t="str">
            <v>SE25950050A</v>
          </cell>
          <cell r="C1629" t="str">
            <v>Projeto executivo de programacao visual para predios escolares e/ou administrativos de 501 ate 3000m2 apresentado em Autocad for Windows nos padroes da contratante.</v>
          </cell>
          <cell r="D1629" t="str">
            <v>m2</v>
          </cell>
          <cell r="E1629">
            <v>4.08</v>
          </cell>
        </row>
        <row r="1630">
          <cell r="A1630" t="str">
            <v>SE005965</v>
          </cell>
          <cell r="B1630" t="str">
            <v>SE30050050/</v>
          </cell>
          <cell r="C1630" t="str">
            <v>Extracao com auxilio de sonda rotativa de corpos de prova com 15cm de diametro em pavimentos com placas de concreto, revestimentos betuminosos, com mais de 10cm de espessura.</v>
          </cell>
          <cell r="D1630" t="str">
            <v>un</v>
          </cell>
          <cell r="E1630">
            <v>259.85000000000002</v>
          </cell>
        </row>
        <row r="1631">
          <cell r="A1631" t="str">
            <v>SE005940</v>
          </cell>
          <cell r="B1631" t="str">
            <v>SE30050100/</v>
          </cell>
          <cell r="C1631" t="str">
            <v>Determinacao da deformacao do pavimento com auxilio da Viga Benkelmann, ponto.</v>
          </cell>
          <cell r="D1631" t="str">
            <v>un</v>
          </cell>
          <cell r="E1631">
            <v>54.7</v>
          </cell>
        </row>
        <row r="1632">
          <cell r="A1632" t="str">
            <v>SE009320</v>
          </cell>
          <cell r="B1632" t="str">
            <v>SE35050250A</v>
          </cell>
          <cell r="C1632" t="str">
            <v>Servicos de inventario, metodologia de cadastro e avaliacao da arborizacao publica da Cidade do Rio de Janeiro.</v>
          </cell>
          <cell r="D1632" t="str">
            <v>un</v>
          </cell>
          <cell r="E1632">
            <v>1.31</v>
          </cell>
        </row>
        <row r="1633">
          <cell r="A1633" t="str">
            <v>SE017732</v>
          </cell>
          <cell r="B1633" t="str">
            <v>SE35050300/</v>
          </cell>
          <cell r="C1633" t="str">
            <v>Servicos de elaboracao de vistorias, laudos tecnicos, anteprojetos de intervencoes localizadas, quantitativos e relatorio fotografico para execucao de recuperacao estrutural de obras-de-arte especiais, com areas de projecao horizontal entre 1000m2 e 2000m</v>
          </cell>
          <cell r="D1633" t="str">
            <v>m2</v>
          </cell>
          <cell r="E1633">
            <v>4.99</v>
          </cell>
        </row>
        <row r="1634">
          <cell r="A1634" t="str">
            <v>SE017733</v>
          </cell>
          <cell r="B1634" t="str">
            <v>SE35050350/</v>
          </cell>
          <cell r="C1634" t="str">
            <v>Servicos de elaboracao de vistorias, laudos tecnicos, anteprojetos de intervencoes localizadas, quantitativos e relatorio fotografico para execucao de recuperacao estrutural de obras-de-arte especiais, com areas de projecao horizontal entre 2000m2 e 5000m</v>
          </cell>
          <cell r="D1634" t="str">
            <v>m2</v>
          </cell>
          <cell r="E1634">
            <v>3.89</v>
          </cell>
        </row>
        <row r="1635">
          <cell r="A1635" t="str">
            <v>SE017734</v>
          </cell>
          <cell r="B1635" t="str">
            <v>SE35050400/</v>
          </cell>
          <cell r="C1635" t="str">
            <v>Servicos de elaboracao de vistorias, laudos tecnicos, anteprojetos de intervencoes localizadas, quantitativos e relatorio fotografico para execucao de recuperacao estrutural de obras-de-arte especiais, com areas de projecao horizontal acima de 5000m2.  Cu</v>
          </cell>
          <cell r="D1635" t="str">
            <v>m2</v>
          </cell>
          <cell r="E1635">
            <v>3.46</v>
          </cell>
        </row>
        <row r="1636">
          <cell r="A1636" t="str">
            <v>SE017739</v>
          </cell>
          <cell r="B1636" t="str">
            <v>SE35050450/</v>
          </cell>
          <cell r="C1636" t="str">
            <v>Servicos de elaboracao de vistorias, laudos tecnicos, anteprojetos de intervencoes localizadas, quantitativos e relatorio fotografico para execucao de recuperacao estrutural de obras-de-arte especiais, com area de projecao horizontal de ate 1000m2 ou para</v>
          </cell>
          <cell r="D1636" t="str">
            <v>m2</v>
          </cell>
          <cell r="E1636">
            <v>6.13</v>
          </cell>
        </row>
        <row r="1637">
          <cell r="A1637" t="str">
            <v>SE007817</v>
          </cell>
          <cell r="B1637" t="str">
            <v>SE40050050/</v>
          </cell>
          <cell r="C1637" t="str">
            <v>Analise laboratorial de solo de arvores.</v>
          </cell>
          <cell r="D1637" t="str">
            <v>un</v>
          </cell>
          <cell r="E1637">
            <v>80</v>
          </cell>
        </row>
        <row r="1638">
          <cell r="A1638" t="str">
            <v>SE007818</v>
          </cell>
          <cell r="B1638" t="str">
            <v>SE40050100/</v>
          </cell>
          <cell r="C1638" t="str">
            <v>Analise laboratorial fitopatologica de arvores.</v>
          </cell>
          <cell r="D1638" t="str">
            <v>un</v>
          </cell>
          <cell r="E1638">
            <v>80</v>
          </cell>
        </row>
        <row r="1639">
          <cell r="A1639" t="str">
            <v>SE009782</v>
          </cell>
          <cell r="B1639" t="str">
            <v>SE99990050A</v>
          </cell>
          <cell r="C1639" t="str">
            <v>Elaboracao de manual de operacao e manutencao para subestacao abaixadoras de tensao.</v>
          </cell>
          <cell r="D1639" t="str">
            <v>un</v>
          </cell>
          <cell r="E1639">
            <v>1058.19</v>
          </cell>
        </row>
        <row r="1640">
          <cell r="A1640" t="str">
            <v>SE009781</v>
          </cell>
          <cell r="B1640" t="str">
            <v>SE99990100A</v>
          </cell>
          <cell r="C1640" t="str">
            <v>Servicos de comissionamento, testes e treinamento pessoal para utilizacao de subestacao abaixadora de tensao.</v>
          </cell>
          <cell r="D1640" t="str">
            <v>un</v>
          </cell>
          <cell r="E1640">
            <v>2656.31</v>
          </cell>
        </row>
        <row r="1641">
          <cell r="A1641" t="str">
            <v>ST005780</v>
          </cell>
          <cell r="B1641" t="str">
            <v>ST05050050A</v>
          </cell>
          <cell r="C1641" t="str">
            <v>Aplicacao de selante asfaltico a base de acrilicas para pavimentos de concreto, usado como imprimador para material termoplastico, inclusive fornecimento dos materiais necessarios conforme especificacao CET-RIO.</v>
          </cell>
          <cell r="D1641" t="str">
            <v>m2</v>
          </cell>
          <cell r="E1641">
            <v>4.7</v>
          </cell>
        </row>
        <row r="1642">
          <cell r="A1642" t="str">
            <v>ST004511</v>
          </cell>
          <cell r="B1642" t="str">
            <v>ST05050100A</v>
          </cell>
          <cell r="C1642" t="str">
            <v>Instalacao de segregador, conforme especificacao CET-RIO.</v>
          </cell>
          <cell r="D1642" t="str">
            <v>un</v>
          </cell>
          <cell r="E1642">
            <v>8.57</v>
          </cell>
        </row>
        <row r="1643">
          <cell r="A1643" t="str">
            <v>ST005779</v>
          </cell>
          <cell r="B1643" t="str">
            <v>ST15250200/</v>
          </cell>
          <cell r="C1643" t="str">
            <v>Placa de sinalizacao de aluminio com fundo, simbolos e tarjas, em pelicula refletiva com esferas inclusas, inclusive elementos de fixacao, conforme especificacao da CET-RIO.  Fornecimento.</v>
          </cell>
          <cell r="D1643" t="str">
            <v>m2</v>
          </cell>
          <cell r="E1643">
            <v>439.72</v>
          </cell>
        </row>
        <row r="1644">
          <cell r="A1644" t="str">
            <v>ST005776</v>
          </cell>
          <cell r="B1644" t="str">
            <v>ST15250250/</v>
          </cell>
          <cell r="C1644" t="str">
            <v>Placa de sinalizacao de aluminio com fundo, simbolos e tarjas pintadas, inclusive elementos de fixacao, conforme especificacao da CET-RIO.  Fornecimento.</v>
          </cell>
          <cell r="D1644" t="str">
            <v>m2</v>
          </cell>
          <cell r="E1644">
            <v>235.92</v>
          </cell>
        </row>
        <row r="1645">
          <cell r="A1645" t="str">
            <v>ST005774</v>
          </cell>
          <cell r="B1645" t="str">
            <v>ST15250300/</v>
          </cell>
          <cell r="C1645" t="str">
            <v>Placa de sinalizacao modulada de aluminio com fundo em pelicula refletiva com esferas inclusas, simbolos e tarjas em pelicula refletiva com esferas encapsuladas, inclusive elementos de fixacao, conforme especificacao CET-RIO.  Fornecimento.</v>
          </cell>
          <cell r="D1645" t="str">
            <v>m2</v>
          </cell>
          <cell r="E1645">
            <v>985</v>
          </cell>
        </row>
        <row r="1646">
          <cell r="A1646" t="str">
            <v>ST005775</v>
          </cell>
          <cell r="B1646" t="str">
            <v>ST15250350/</v>
          </cell>
          <cell r="C1646" t="str">
            <v>Placa de sinalizacao modulada de aluminio com fundo, simbolos e tarjas em pelicula refletiva com esferas encapsuladas, inclusive elementos de fixacao, conforme especificacao CET-RIO.  Fornecimento.</v>
          </cell>
          <cell r="D1646" t="str">
            <v>m2</v>
          </cell>
          <cell r="E1646">
            <v>1054.1300000000001</v>
          </cell>
        </row>
        <row r="1647">
          <cell r="A1647" t="str">
            <v>ST005786</v>
          </cell>
          <cell r="B1647" t="str">
            <v>ST15250400/</v>
          </cell>
          <cell r="C1647" t="str">
            <v>Placa de sinalizacao modulada de aluminio com fundo, simbolos e tarjas, em pelicula refletiva com esferas inclusas, inclusive elementos de fixacao, conforme especificacao da CET-RIO.  Fornecimento.</v>
          </cell>
          <cell r="D1647" t="str">
            <v>m2</v>
          </cell>
          <cell r="E1647">
            <v>652.5</v>
          </cell>
        </row>
        <row r="1648">
          <cell r="A1648" t="str">
            <v>ST010410</v>
          </cell>
          <cell r="B1648" t="str">
            <v>ST15300050/</v>
          </cell>
          <cell r="C1648" t="str">
            <v>Aplicacao de pelicula refletiva tipo II, com esferas encapsuladas (AI - alta intensidade), em placas de sinalizacao, medida pela area envolvente da pelicula empregada, tanto no fundo, como na mensagem.</v>
          </cell>
          <cell r="D1648" t="str">
            <v>m2</v>
          </cell>
          <cell r="E1648">
            <v>116.01</v>
          </cell>
        </row>
        <row r="1649">
          <cell r="A1649" t="str">
            <v>ST010411</v>
          </cell>
          <cell r="B1649" t="str">
            <v>ST15300100/</v>
          </cell>
          <cell r="C1649" t="str">
            <v>Aplicacao de pelicula refletiva tipo I, com esferas inclusas (GT - grau tecnico), em placas de sinalizacao, medida pela area envolvente da pelicula empregada, tanto no fundo, como na mensagem.</v>
          </cell>
          <cell r="D1649" t="str">
            <v>m2</v>
          </cell>
          <cell r="E1649">
            <v>51.57</v>
          </cell>
        </row>
        <row r="1650">
          <cell r="A1650" t="str">
            <v>ST006726</v>
          </cell>
          <cell r="B1650" t="str">
            <v>ST15300150/</v>
          </cell>
          <cell r="C1650" t="str">
            <v>Pelicula anti-pichacao para placas de sinalizacao.</v>
          </cell>
          <cell r="D1650" t="str">
            <v>m2</v>
          </cell>
          <cell r="E1650">
            <v>60.7</v>
          </cell>
        </row>
        <row r="1651">
          <cell r="A1651" t="str">
            <v>ST008890</v>
          </cell>
          <cell r="B1651" t="str">
            <v>ST15350050/</v>
          </cell>
          <cell r="C1651" t="str">
            <v>Placa de regulamentacao, diametro de 500mm, fabricada em fibra de vidro pelo sistema S.M.C.  Fornecimento.</v>
          </cell>
          <cell r="D1651" t="str">
            <v>un</v>
          </cell>
          <cell r="E1651">
            <v>28.37</v>
          </cell>
        </row>
        <row r="1652">
          <cell r="A1652" t="str">
            <v>ST008984</v>
          </cell>
          <cell r="B1652" t="str">
            <v>ST15450050/</v>
          </cell>
          <cell r="C1652" t="str">
            <v>Braquete de aco galvanizado, medindo (35x45x35)mm, com furos de 1/4" e rasgos laterais retangulares de 1"x1/4", conforme especificacao da CET-RIO.  Fornecimento.</v>
          </cell>
          <cell r="D1652" t="str">
            <v>un</v>
          </cell>
          <cell r="E1652">
            <v>0.7</v>
          </cell>
        </row>
        <row r="1653">
          <cell r="A1653" t="str">
            <v>ST008982</v>
          </cell>
          <cell r="B1653" t="str">
            <v>ST15450100/</v>
          </cell>
          <cell r="C1653" t="str">
            <v>Fita de aco galvanizado, com 19mm de largura e 0,50mm de espessura, conforme especificacao da CET-RIO.  Fornecimento.</v>
          </cell>
          <cell r="D1653" t="str">
            <v>Kg</v>
          </cell>
          <cell r="E1653">
            <v>5.81</v>
          </cell>
        </row>
        <row r="1654">
          <cell r="A1654" t="str">
            <v>ST008983</v>
          </cell>
          <cell r="B1654" t="str">
            <v>ST15450150/</v>
          </cell>
          <cell r="C1654" t="str">
            <v>Selo de aco galvanizado, para fixacao de fitas de (19x0,50)mm, conforme especificacao da CET-RIO.  Fornecimento.</v>
          </cell>
          <cell r="D1654" t="str">
            <v>un</v>
          </cell>
          <cell r="E1654">
            <v>0.22</v>
          </cell>
        </row>
        <row r="1655">
          <cell r="A1655" t="str">
            <v>ST008985</v>
          </cell>
          <cell r="B1655" t="str">
            <v>ST15450200/</v>
          </cell>
          <cell r="C1655" t="str">
            <v>Suporte para fixacao de placas, fabricado em perfil "U" de 1 3/4"x5/8", em chapas de aco galvanizado de 2mm de espessura, comprimento de 400mm, com abracadeira para fixacao em hastes de 2" de diametro externo, conforme especificacao da CET-RIO.  Fornecime</v>
          </cell>
          <cell r="D1655" t="str">
            <v>un</v>
          </cell>
          <cell r="E1655">
            <v>18.5</v>
          </cell>
        </row>
        <row r="1656">
          <cell r="A1656" t="str">
            <v>ST008986</v>
          </cell>
          <cell r="B1656" t="str">
            <v>ST15450250/</v>
          </cell>
          <cell r="C1656" t="str">
            <v>Suporte para fixacao de placas, fabricado em perfil "U" de 1 3/4"x5/8", em chapas de aco galvanizado de 2mm de espessura, comprimento de 700mm, com abracadeira para fixacao em hastes de 2" de diametro externo, conforme especificacao da CET-RIO.  Fornecime</v>
          </cell>
          <cell r="D1656" t="str">
            <v>un</v>
          </cell>
          <cell r="E1656">
            <v>29.7</v>
          </cell>
        </row>
        <row r="1657">
          <cell r="A1657" t="str">
            <v>ST008987</v>
          </cell>
          <cell r="B1657" t="str">
            <v>ST15450300/</v>
          </cell>
          <cell r="C1657" t="str">
            <v>Suporte para fixacao de placas, fabricado em perfil "U" de 1 3/4"x5/8", em chapas de aco galvanizado de 2mm de espessura, comprimento de 700mm, com abracadeira para fixacao em hastes de 4" de diametro externo, conforme especificacao da CET-RIO.  Fornecime</v>
          </cell>
          <cell r="D1657" t="str">
            <v>un</v>
          </cell>
          <cell r="E1657">
            <v>46.5</v>
          </cell>
        </row>
        <row r="1658">
          <cell r="A1658" t="str">
            <v>ST008988</v>
          </cell>
          <cell r="B1658" t="str">
            <v>ST15500050/</v>
          </cell>
          <cell r="C1658" t="str">
            <v>Pelicula refletiva de esferas inclusas (grau tecnico), em rolo de 610mmx20m.  Fornecimento.</v>
          </cell>
          <cell r="D1658" t="str">
            <v>rolo</v>
          </cell>
          <cell r="E1658">
            <v>487.34</v>
          </cell>
        </row>
        <row r="1659">
          <cell r="A1659" t="str">
            <v>ST010037</v>
          </cell>
          <cell r="B1659" t="str">
            <v>ST15500100/</v>
          </cell>
          <cell r="C1659" t="str">
            <v>Tinta esmalte sintetico para silk-screen, na cor amarela, lata de 900ml.  Fornecimento.</v>
          </cell>
          <cell r="D1659" t="str">
            <v>un</v>
          </cell>
          <cell r="E1659">
            <v>20.58</v>
          </cell>
        </row>
        <row r="1660">
          <cell r="A1660" t="str">
            <v>ST010038</v>
          </cell>
          <cell r="B1660" t="str">
            <v>ST15500150/</v>
          </cell>
          <cell r="C1660" t="str">
            <v>Tinta esmalte sintetico para silk-screen, na cor azul, lata de 900ml.  Fornecimento.</v>
          </cell>
          <cell r="D1660" t="str">
            <v>un</v>
          </cell>
          <cell r="E1660">
            <v>22.29</v>
          </cell>
        </row>
        <row r="1661">
          <cell r="A1661" t="str">
            <v>ST010035</v>
          </cell>
          <cell r="B1661" t="str">
            <v>ST15500200/</v>
          </cell>
          <cell r="C1661" t="str">
            <v>Tinta esmalte sintetico para silk-screen, na cor branca, lata de 900ml.  Fornecimento.</v>
          </cell>
          <cell r="D1661" t="str">
            <v>un</v>
          </cell>
          <cell r="E1661">
            <v>20.16</v>
          </cell>
        </row>
        <row r="1662">
          <cell r="A1662" t="str">
            <v>ST010036</v>
          </cell>
          <cell r="B1662" t="str">
            <v>ST15500250/</v>
          </cell>
          <cell r="C1662" t="str">
            <v>Tinta esmalte sintetico para silk-screen, na cor preta, lata de 900ml.  Fornecimento.</v>
          </cell>
          <cell r="D1662" t="str">
            <v>un</v>
          </cell>
          <cell r="E1662">
            <v>17.920000000000002</v>
          </cell>
        </row>
        <row r="1663">
          <cell r="A1663" t="str">
            <v>ST010039</v>
          </cell>
          <cell r="B1663" t="str">
            <v>ST15500300/</v>
          </cell>
          <cell r="C1663" t="str">
            <v>Tinta esmalte sintetico para silk-screen, na cor vermelha, lata de 900ml.  Fornecimento.</v>
          </cell>
          <cell r="D1663" t="str">
            <v>un</v>
          </cell>
          <cell r="E1663">
            <v>25.79</v>
          </cell>
        </row>
        <row r="1664">
          <cell r="A1664" t="str">
            <v>ST010640</v>
          </cell>
          <cell r="B1664" t="str">
            <v>ST15550050/</v>
          </cell>
          <cell r="C1664" t="str">
            <v>Braco projetado para poste multi-uso, em tubo de aco, diametro de 88,9mm e projecao horizontal de 4370mm.  Fornecimento.</v>
          </cell>
          <cell r="D1664" t="str">
            <v>un</v>
          </cell>
          <cell r="E1664">
            <v>494</v>
          </cell>
        </row>
        <row r="1665">
          <cell r="A1665" t="str">
            <v>ST017975</v>
          </cell>
          <cell r="B1665" t="str">
            <v>ST15550100/</v>
          </cell>
          <cell r="C1665" t="str">
            <v>Braco projetado de aco galvanizado a fogo e pintado, conico, continuo, para sinalizacao, com projecao de 2,70m, conforme especificacoes CET-RIO. Fornecimento.</v>
          </cell>
          <cell r="D1665" t="str">
            <v>un</v>
          </cell>
          <cell r="E1665">
            <v>460</v>
          </cell>
        </row>
        <row r="1666">
          <cell r="A1666" t="str">
            <v>ST017976</v>
          </cell>
          <cell r="B1666" t="str">
            <v>ST15550103/</v>
          </cell>
          <cell r="C1666" t="str">
            <v>Braco projetado de aco galvanizado a fogo e pintado, conico, continuo, para sinalizacao, com projecao de 3,70m, conforme especificacoes CET-RIO. Fornecimento.</v>
          </cell>
          <cell r="D1666" t="str">
            <v>un</v>
          </cell>
          <cell r="E1666">
            <v>546</v>
          </cell>
        </row>
        <row r="1667">
          <cell r="A1667" t="str">
            <v>ST017977</v>
          </cell>
          <cell r="B1667" t="str">
            <v>ST15550106/</v>
          </cell>
          <cell r="C1667" t="str">
            <v>Braco projetado de aco galvanizado a fogo e pintado, conico, continuo, para sinalizacao, com projecao de 4,70m, conforme especificacoes CET-RIO. Fornecimento.</v>
          </cell>
          <cell r="D1667" t="str">
            <v>un</v>
          </cell>
          <cell r="E1667">
            <v>620</v>
          </cell>
        </row>
        <row r="1668">
          <cell r="A1668" t="str">
            <v>ST006166</v>
          </cell>
          <cell r="B1668" t="str">
            <v>ST20050050/</v>
          </cell>
          <cell r="C1668" t="str">
            <v>Cone de sinalizacao, refletivo, flexivel, altura de 900mm, conforme especificacao da CET-RIO.  Fornecimento.</v>
          </cell>
          <cell r="D1668" t="str">
            <v>un</v>
          </cell>
          <cell r="E1668">
            <v>95.5</v>
          </cell>
        </row>
        <row r="1669">
          <cell r="A1669" t="str">
            <v>ST006168</v>
          </cell>
          <cell r="B1669" t="str">
            <v>ST20050100/</v>
          </cell>
          <cell r="C1669" t="str">
            <v>Cone de sinalizacao, altura de 750mm, conforme especificacao da CET-RIO.  Fornecimento.</v>
          </cell>
          <cell r="D1669" t="str">
            <v>un</v>
          </cell>
          <cell r="E1669">
            <v>52.98</v>
          </cell>
        </row>
        <row r="1670">
          <cell r="A1670" t="str">
            <v>ST006879</v>
          </cell>
          <cell r="B1670" t="str">
            <v>ST20100050/</v>
          </cell>
          <cell r="C1670" t="str">
            <v>Aluguel mensal de radio transmissor-receptor para servicos de operacoes de trafego.</v>
          </cell>
          <cell r="D1670" t="str">
            <v>mes</v>
          </cell>
          <cell r="E1670">
            <v>70</v>
          </cell>
        </row>
        <row r="1671">
          <cell r="A1671" t="str">
            <v>ST008125</v>
          </cell>
          <cell r="B1671" t="str">
            <v>ST20100100/</v>
          </cell>
          <cell r="C1671" t="str">
            <v>Cinta simples para fixacao do conjunto de sustentacao de sinalizacao vertical (semaforos e placas), conforme desenho no 1859-PD.  Fornecimento.</v>
          </cell>
          <cell r="D1671" t="str">
            <v>par</v>
          </cell>
          <cell r="E1671">
            <v>109</v>
          </cell>
        </row>
        <row r="1672">
          <cell r="A1672" t="str">
            <v>ST008124</v>
          </cell>
          <cell r="B1672" t="str">
            <v>ST20100150/</v>
          </cell>
          <cell r="C1672" t="str">
            <v>Cinta dupla para fixacao do conjunto de sustentacao de sinalizacao vertical (semaforos e placas), conforme desenho no 1859-PD.  Fornecimento.</v>
          </cell>
          <cell r="D1672" t="str">
            <v>par</v>
          </cell>
          <cell r="E1672">
            <v>147</v>
          </cell>
        </row>
        <row r="1673">
          <cell r="A1673" t="str">
            <v>ST005408</v>
          </cell>
          <cell r="B1673" t="str">
            <v>ST25050050A</v>
          </cell>
          <cell r="C1673" t="str">
            <v>Emenda direta de cabo telefonico com ate 100 pares.</v>
          </cell>
          <cell r="D1673" t="str">
            <v>un</v>
          </cell>
          <cell r="E1673">
            <v>14.58</v>
          </cell>
        </row>
        <row r="1674">
          <cell r="A1674" t="str">
            <v>ST017927</v>
          </cell>
          <cell r="B1674" t="str">
            <v>ST25050100/</v>
          </cell>
          <cell r="C1674" t="str">
            <v>Instalacao aerea de cabos de comunicacao.</v>
          </cell>
          <cell r="D1674" t="str">
            <v>m</v>
          </cell>
          <cell r="E1674">
            <v>6.99</v>
          </cell>
        </row>
        <row r="1675">
          <cell r="A1675" t="str">
            <v>ST005411</v>
          </cell>
          <cell r="B1675" t="str">
            <v>ST25050150A</v>
          </cell>
          <cell r="C1675" t="str">
            <v>Instalacao de bloco terminal de 10 pares em bastidores de aco, inclusive realizacao de emendas.</v>
          </cell>
          <cell r="D1675" t="str">
            <v>un</v>
          </cell>
          <cell r="E1675">
            <v>48.53</v>
          </cell>
        </row>
        <row r="1676">
          <cell r="A1676" t="str">
            <v>ST005419</v>
          </cell>
          <cell r="B1676" t="str">
            <v>ST25050200A</v>
          </cell>
          <cell r="C1676" t="str">
            <v>Instalacao de caixa de emenda aerea.</v>
          </cell>
          <cell r="D1676" t="str">
            <v>un</v>
          </cell>
          <cell r="E1676">
            <v>26.25</v>
          </cell>
        </row>
        <row r="1677">
          <cell r="A1677" t="str">
            <v>ST005412</v>
          </cell>
          <cell r="B1677" t="str">
            <v>ST25050250A</v>
          </cell>
          <cell r="C1677" t="str">
            <v>Instalacao de kit de protecao para 10 pares.</v>
          </cell>
          <cell r="D1677" t="str">
            <v>un</v>
          </cell>
          <cell r="E1677">
            <v>7.29</v>
          </cell>
        </row>
        <row r="1678">
          <cell r="A1678" t="str">
            <v>ST005417</v>
          </cell>
          <cell r="B1678" t="str">
            <v>ST25050300A</v>
          </cell>
          <cell r="C1678" t="str">
            <v>Instalacao subterranea de cabos de comunicacao.</v>
          </cell>
          <cell r="D1678" t="str">
            <v>m</v>
          </cell>
          <cell r="E1678">
            <v>2.17</v>
          </cell>
        </row>
        <row r="1679">
          <cell r="A1679" t="str">
            <v>ST007618</v>
          </cell>
          <cell r="B1679" t="str">
            <v>ST25100050/</v>
          </cell>
          <cell r="C1679" t="str">
            <v>Fornecimento de alca pre-formada para cordoalha 5/16".</v>
          </cell>
          <cell r="D1679" t="str">
            <v>un</v>
          </cell>
          <cell r="E1679">
            <v>3.23</v>
          </cell>
        </row>
        <row r="1680">
          <cell r="A1680" t="str">
            <v>ST007617</v>
          </cell>
          <cell r="B1680" t="str">
            <v>ST25100100/</v>
          </cell>
          <cell r="C1680" t="str">
            <v>Fornecimento de arame de espinar encapado.</v>
          </cell>
          <cell r="D1680" t="str">
            <v>m</v>
          </cell>
          <cell r="E1680">
            <v>0.06</v>
          </cell>
        </row>
        <row r="1681">
          <cell r="A1681" t="str">
            <v>ST007614</v>
          </cell>
          <cell r="B1681" t="str">
            <v>ST25100150/</v>
          </cell>
          <cell r="C1681" t="str">
            <v>Fornecimento de cabo de comunicacao de cobre, CTP-APL-50, 0,50mm2, 20 pares.</v>
          </cell>
          <cell r="D1681" t="str">
            <v>m</v>
          </cell>
          <cell r="E1681">
            <v>2.65</v>
          </cell>
        </row>
        <row r="1682">
          <cell r="A1682" t="str">
            <v>ST007615</v>
          </cell>
          <cell r="B1682" t="str">
            <v>ST25100200/</v>
          </cell>
          <cell r="C1682" t="str">
            <v>Fornecimento de cabo de comunicacao de cobre, CTP-APL-50, 0,50mm2, 50 pares.</v>
          </cell>
          <cell r="D1682" t="str">
            <v>m</v>
          </cell>
          <cell r="E1682">
            <v>5.26</v>
          </cell>
        </row>
        <row r="1683">
          <cell r="A1683" t="str">
            <v>ST007616</v>
          </cell>
          <cell r="B1683" t="str">
            <v>ST25100250/</v>
          </cell>
          <cell r="C1683" t="str">
            <v>Fornecimento de cabo de comunicacao de cobre, CTP-APL-50, 0,50mm2, 100 pares.</v>
          </cell>
          <cell r="D1683" t="str">
            <v>m</v>
          </cell>
          <cell r="E1683">
            <v>10.45</v>
          </cell>
        </row>
        <row r="1684">
          <cell r="A1684" t="str">
            <v>ST007874</v>
          </cell>
          <cell r="B1684" t="str">
            <v>ST25100300/</v>
          </cell>
          <cell r="C1684" t="str">
            <v>Fornecimento de cabo de comunicacao de cobre, 0,65mm2, CCE-APL-65, 3 pares.</v>
          </cell>
          <cell r="D1684" t="str">
            <v>m</v>
          </cell>
          <cell r="E1684">
            <v>0.97</v>
          </cell>
        </row>
        <row r="1685">
          <cell r="A1685" t="str">
            <v>ST007613</v>
          </cell>
          <cell r="B1685" t="str">
            <v>ST25100350/</v>
          </cell>
          <cell r="C1685" t="str">
            <v>Fornecimento de cordoalha de aco de 5/16".</v>
          </cell>
          <cell r="D1685" t="str">
            <v>m</v>
          </cell>
          <cell r="E1685">
            <v>2.58</v>
          </cell>
        </row>
        <row r="1686">
          <cell r="A1686" t="str">
            <v>ST007612</v>
          </cell>
          <cell r="B1686" t="str">
            <v>ST25100400/</v>
          </cell>
          <cell r="C1686" t="str">
            <v>Fornecimento de fio telefonico FE-100, bitola de 1mm2.</v>
          </cell>
          <cell r="D1686" t="str">
            <v>m</v>
          </cell>
          <cell r="E1686">
            <v>0.57999999999999996</v>
          </cell>
        </row>
        <row r="1687">
          <cell r="A1687" t="str">
            <v>ST006331</v>
          </cell>
          <cell r="B1687" t="str">
            <v>ST25100450/</v>
          </cell>
          <cell r="C1687" t="str">
            <v>Cabo telefonico de cobre, CTP-APL-50, 0,50mm2, 10 pares.  Fornecimento.</v>
          </cell>
          <cell r="D1687" t="str">
            <v>m</v>
          </cell>
          <cell r="E1687" t="e">
            <v>#N/A</v>
          </cell>
        </row>
        <row r="1688">
          <cell r="A1688" t="str">
            <v>ST008307</v>
          </cell>
          <cell r="B1688" t="str">
            <v>ST25150050/</v>
          </cell>
          <cell r="C1688" t="str">
            <v>Cabo de fibra otico, monomodo, geleado, para instalacao subterranea em dutos.  Fornecimento.</v>
          </cell>
          <cell r="D1688" t="str">
            <v>m</v>
          </cell>
          <cell r="E1688">
            <v>4.3899999999999997</v>
          </cell>
        </row>
        <row r="1689">
          <cell r="A1689" t="str">
            <v>ST007142</v>
          </cell>
          <cell r="B1689" t="str">
            <v>ST30050050/</v>
          </cell>
          <cell r="C1689" t="str">
            <v>Projeto de intersecao semaforizada de acordo com as especificoes da CET-RIO.</v>
          </cell>
          <cell r="D1689" t="str">
            <v>un</v>
          </cell>
          <cell r="E1689">
            <v>988.11</v>
          </cell>
        </row>
        <row r="1690">
          <cell r="A1690" t="str">
            <v>ST008244</v>
          </cell>
          <cell r="B1690" t="str">
            <v>ST30100050A</v>
          </cell>
          <cell r="C1690" t="str">
            <v>Projeto de sinalizacao grafica horizontal conforme especificacoes da CET-RIO.</v>
          </cell>
          <cell r="D1690" t="str">
            <v>Km</v>
          </cell>
          <cell r="E1690">
            <v>342.88</v>
          </cell>
        </row>
        <row r="1691">
          <cell r="A1691" t="str">
            <v>ST008576</v>
          </cell>
          <cell r="B1691" t="str">
            <v>ST35050050/</v>
          </cell>
          <cell r="C1691" t="str">
            <v>Gradil para canalizacao e protecao de pedestres com painel de propaganda, com largura de 1,50m e altura de 1m, formado por moldura tubular com diametro de 60mm, envolvendo quadro de chapa de aco, conforme especificacoes da CET-RIO.  Fornecimento e assenta</v>
          </cell>
          <cell r="D1691" t="str">
            <v>un</v>
          </cell>
          <cell r="E1691">
            <v>379.08</v>
          </cell>
        </row>
        <row r="1692">
          <cell r="A1692" t="str">
            <v>ST008575</v>
          </cell>
          <cell r="B1692" t="str">
            <v>ST35050100/</v>
          </cell>
          <cell r="C1692" t="str">
            <v>Gradil para canalizacao e protecao de pedestres com painel de tela, com largura de 1,50m e altura de 1m, formado por moldura tubular com diametro de 60mm, envolvendo quadro de tela de aco expandido, conforme especificacoes da CET-RIO.  Fornecimento e asse</v>
          </cell>
          <cell r="D1692" t="str">
            <v>un</v>
          </cell>
          <cell r="E1692">
            <v>509.98</v>
          </cell>
        </row>
        <row r="1693">
          <cell r="A1693" t="str">
            <v>ST010430</v>
          </cell>
          <cell r="B1693" t="str">
            <v>ST35100050/</v>
          </cell>
          <cell r="C1693" t="str">
            <v>Defensa metalica de (1,50x1,50)m para protecao de pedestres, formada por 2 tubos de 6" na vertical e 3 tubos na horizontal, sendo 1 de 3" e 2 de 1", fixados por encaixe, com tratamento anticorrosivo e pintura.  Fornecimento e colocacao.</v>
          </cell>
          <cell r="D1693" t="str">
            <v>mod</v>
          </cell>
          <cell r="E1693">
            <v>574.21</v>
          </cell>
        </row>
        <row r="1694">
          <cell r="A1694" t="str">
            <v>ST008572</v>
          </cell>
          <cell r="B1694" t="str">
            <v>ST40050050/</v>
          </cell>
          <cell r="C1694" t="str">
            <v>Contagem classificada de fluxo de pedestres de acordo com as especificacoes da CET-RIO.</v>
          </cell>
          <cell r="D1694" t="str">
            <v>fluxo.h</v>
          </cell>
          <cell r="E1694" t="e">
            <v>#N/A</v>
          </cell>
        </row>
        <row r="1695">
          <cell r="A1695" t="str">
            <v>ST008571</v>
          </cell>
          <cell r="B1695" t="str">
            <v>ST40050100B</v>
          </cell>
          <cell r="C1695" t="str">
            <v>Contagem classificada de fluxo de veiculos de acordo com as especificacoes da CET-RIO.</v>
          </cell>
          <cell r="D1695" t="str">
            <v>fluxo.h</v>
          </cell>
          <cell r="E1695">
            <v>12.5</v>
          </cell>
        </row>
        <row r="1696">
          <cell r="A1696" t="str">
            <v>ST008335</v>
          </cell>
          <cell r="B1696" t="str">
            <v>ST40050150/</v>
          </cell>
          <cell r="C1696" t="str">
            <v>Levantamento de perfil de trafego de secoes de vias urbanas, com ate 4 faixas, atraves de contagens volumetricas, nao classificadas durante 7 dias, em intervalos de 15min, realizadas por dispositivos pneumaticos, com apresentacao dos dados em meio magneti</v>
          </cell>
          <cell r="D1696" t="str">
            <v>un</v>
          </cell>
          <cell r="E1696">
            <v>1954</v>
          </cell>
        </row>
        <row r="1697">
          <cell r="A1697" t="str">
            <v>ST008919</v>
          </cell>
          <cell r="B1697" t="str">
            <v>ST40100050A</v>
          </cell>
          <cell r="C1697" t="str">
            <v>Pesquisa de origem-destino de acordo com as especificacoes a CET-RIO.</v>
          </cell>
          <cell r="D1697" t="str">
            <v>un</v>
          </cell>
          <cell r="E1697">
            <v>0.16</v>
          </cell>
        </row>
        <row r="1698">
          <cell r="A1698" t="str">
            <v>ST008920</v>
          </cell>
          <cell r="B1698" t="str">
            <v>ST40100100A</v>
          </cell>
          <cell r="C1698" t="str">
            <v>Pesquisa de polos geradores dee trafego de acordo com as especificacoes a CET-RIO.</v>
          </cell>
          <cell r="D1698" t="str">
            <v>un</v>
          </cell>
          <cell r="E1698">
            <v>0.23</v>
          </cell>
        </row>
        <row r="1699">
          <cell r="A1699" t="str">
            <v>ST009292</v>
          </cell>
          <cell r="B1699" t="str">
            <v>ST40150050/</v>
          </cell>
          <cell r="C1699" t="str">
            <v>Sistema automatizado de controle de estacionamento em area fechadas, incluindo o sistema de gerenciamento, duas cancelas, detetores, terminais de controle de uma entrada e uma saida.  Fornecimento, instalacao, testes e treinamento.</v>
          </cell>
          <cell r="D1699" t="str">
            <v>un</v>
          </cell>
          <cell r="E1699">
            <v>56600.54</v>
          </cell>
        </row>
        <row r="1700">
          <cell r="A1700" t="str">
            <v>ST009293</v>
          </cell>
          <cell r="B1700" t="str">
            <v>ST40150100/</v>
          </cell>
          <cell r="C1700" t="str">
            <v>Circuito fechado de TV com sistema de gravacao de imagens para controle de estacionamentos.</v>
          </cell>
          <cell r="D1700" t="str">
            <v>un</v>
          </cell>
          <cell r="E1700">
            <v>6719.46</v>
          </cell>
        </row>
        <row r="1701">
          <cell r="A1701" t="str">
            <v>ST016013</v>
          </cell>
          <cell r="B1701" t="str">
            <v>ST45050050/</v>
          </cell>
          <cell r="C1701" t="str">
            <v>Suporte de fixacao de bloco semaforico principal ao braco projetado de diametro de 88,9mm, com ligacao aparafusada pela extremidade externa da caixa de modulo focal.  Fornecimento.</v>
          </cell>
          <cell r="D1701" t="str">
            <v>un</v>
          </cell>
          <cell r="E1701">
            <v>295.8</v>
          </cell>
        </row>
        <row r="1702">
          <cell r="A1702" t="str">
            <v>ST017448</v>
          </cell>
          <cell r="B1702" t="str">
            <v>ST45100050/</v>
          </cell>
          <cell r="C1702" t="str">
            <v>Controlador de area para sistema de controle de trafego Digicon.  Fornecimento.</v>
          </cell>
          <cell r="D1702" t="str">
            <v>un</v>
          </cell>
          <cell r="E1702" t="e">
            <v>#N/A</v>
          </cell>
        </row>
        <row r="1703">
          <cell r="A1703" t="str">
            <v>ST017726</v>
          </cell>
          <cell r="B1703" t="str">
            <v>ST45150050/</v>
          </cell>
          <cell r="C1703" t="str">
            <v>Caixa de passagem com tampa articulada de ferro, com trava, tipo leve 600L-600mm de altura, conforme especificacao CET-RIO.  Fornecimento e assentamento.</v>
          </cell>
          <cell r="D1703" t="str">
            <v>un</v>
          </cell>
          <cell r="E1703">
            <v>256.75</v>
          </cell>
        </row>
        <row r="1704">
          <cell r="A1704" t="str">
            <v>AD017776</v>
          </cell>
          <cell r="B1704" t="str">
            <v>AD20050050/</v>
          </cell>
          <cell r="C1704" t="str">
            <v xml:space="preserve">Barracao de obra com paredes de madeira compensada, tipo Madeirit resinado com 10mm de espessura, piso cimentado e estrutura de Pinho de 3a ou similar, e cobertura de telhas onduladas de fibras vegetais e minerais com 3mm de espessura, inclusive pintura, </v>
          </cell>
          <cell r="D1704" t="str">
            <v>m2</v>
          </cell>
          <cell r="E1704">
            <v>149.37</v>
          </cell>
        </row>
        <row r="1705">
          <cell r="A1705" t="str">
            <v>AD017836</v>
          </cell>
          <cell r="B1705" t="str">
            <v>AD20050100/</v>
          </cell>
          <cell r="C1705" t="str">
            <v>Barracao de obra com parede de madeira, tipo madeirit resinado com 10mm de espessura, pintadas internamente e externamente com PVA - latex, piso em concreto simples revestido com cimentado, estrutura de pinho de 3a, cobertura de telhas onduladas de fibras</v>
          </cell>
          <cell r="D1705" t="str">
            <v>m2</v>
          </cell>
          <cell r="E1705">
            <v>140.5</v>
          </cell>
        </row>
        <row r="1706">
          <cell r="A1706" t="str">
            <v>AD004565</v>
          </cell>
          <cell r="B1706" t="str">
            <v>AD20050150/</v>
          </cell>
          <cell r="C1706" t="str">
            <v>Fornecimento e colocacao de tapume de madeira compensada Madeirit ou similar, a prova d'agua, com espessura de 12mm, em quadro de 2,20x2,20m, montante e travessa WM, madeira de Lei 3"x3", com reaproveitamento por 10 vezes.</v>
          </cell>
          <cell r="D1706" t="str">
            <v>m2</v>
          </cell>
          <cell r="E1706">
            <v>31.13</v>
          </cell>
        </row>
        <row r="1707">
          <cell r="A1707" t="str">
            <v>AD017806</v>
          </cell>
          <cell r="B1707" t="str">
            <v>AD20050200/</v>
          </cell>
          <cell r="C1707" t="str">
            <v xml:space="preserve">Sanitario com vaso, lavatorio e chuveiro para pessoal de obra, coletivo de 2 unidades e 4,2m2 executado com chapas de madeira compensada plastificada de 10mm e telhas onduladas de fibras vegetais e minerais, inclusive instalacoes, aparelhos, esquadrias e </v>
          </cell>
          <cell r="D1707" t="str">
            <v>un</v>
          </cell>
          <cell r="E1707">
            <v>1437</v>
          </cell>
        </row>
        <row r="1708">
          <cell r="A1708" t="str">
            <v>AD017786</v>
          </cell>
          <cell r="B1708" t="str">
            <v>AD20050250/</v>
          </cell>
          <cell r="C1708" t="str">
            <v>Sanitario com vaso, lavatorio e chuveiro para pessoal de obra, com 2m2, executado com chapas de madeira compensada plastificada de 10mm e telhas onduladas de fibras vegetais e minerais, inclusive instalacoes, aparelhos, esquadrias e ferragens, considerand</v>
          </cell>
          <cell r="D1708" t="str">
            <v>un</v>
          </cell>
          <cell r="E1708">
            <v>874.83</v>
          </cell>
        </row>
        <row r="1709">
          <cell r="A1709" t="str">
            <v>AD017721</v>
          </cell>
          <cell r="B1709" t="str">
            <v>AD20050300/</v>
          </cell>
          <cell r="C1709" t="str">
            <v>Tapume de vedacao ou protecao, executado com chapas de compensado, tipo Madeirit resinado ou similar, com 6mm de espessura, exclusive pintura.</v>
          </cell>
          <cell r="D1709" t="str">
            <v>m2</v>
          </cell>
          <cell r="E1709">
            <v>19.13</v>
          </cell>
        </row>
        <row r="1710">
          <cell r="A1710" t="str">
            <v>AD017722</v>
          </cell>
          <cell r="B1710" t="str">
            <v>AD20050350/</v>
          </cell>
          <cell r="C1710" t="str">
            <v>Tapume de vedacao ou protecao, executado com chapas de compensado, tipo Madeirit resinado ou similar, com 6mm de espessura, com utilizacao 2 vezes, exclusive pintura.</v>
          </cell>
          <cell r="D1710" t="str">
            <v>m2</v>
          </cell>
          <cell r="E1710">
            <v>14.2</v>
          </cell>
        </row>
        <row r="1711">
          <cell r="A1711" t="str">
            <v>AD000038</v>
          </cell>
          <cell r="B1711" t="str">
            <v>AD20050400/</v>
          </cell>
          <cell r="C1711" t="str">
            <v>Tapume de vedacao ou protecao, executado com tabuas de Pinho de 3a ou similar, exclusive pintura.</v>
          </cell>
          <cell r="D1711" t="str">
            <v>m2</v>
          </cell>
          <cell r="E1711">
            <v>29.06</v>
          </cell>
        </row>
        <row r="1712">
          <cell r="A1712" t="str">
            <v>AD005188</v>
          </cell>
          <cell r="B1712" t="str">
            <v>AD20100050/</v>
          </cell>
          <cell r="C1712" t="str">
            <v>Galpao de canteiro de obras, para oficina e/ou deposito, madeiramento em Pinho de 3a, cobertura de telha ondulada de cimento amianto de 6mm de espessura, preparo do terreno e piso cimentado.</v>
          </cell>
          <cell r="D1712" t="str">
            <v>m2</v>
          </cell>
          <cell r="E1712">
            <v>89.16</v>
          </cell>
        </row>
        <row r="1713">
          <cell r="A1713" t="str">
            <v>AD017094</v>
          </cell>
          <cell r="B1713" t="str">
            <v>AD20150050/</v>
          </cell>
          <cell r="C1713" t="str">
            <v>Container escritorio, modelo padrao medindo (6x2,4x2,55)m, em estrutura de aco, composto por piso de madeira corrida, paredes forradas com compensado naval, teto com isolamento termico, com 1 porta de (0,80x2,10)m, 2 basculantes de (1,20x1,20)m, WC com pi</v>
          </cell>
          <cell r="D1713" t="str">
            <v>un.mes</v>
          </cell>
          <cell r="E1713">
            <v>360.5</v>
          </cell>
        </row>
        <row r="1714">
          <cell r="A1714" t="str">
            <v>AD017095</v>
          </cell>
          <cell r="B1714" t="str">
            <v>AD20150100/</v>
          </cell>
          <cell r="C1714" t="str">
            <v>Container escritorio, vestiario ou deposito, modelo padrao medindo (6x2,4x2,55)m, em estrutura de aco, composto por piso de madeira, paredes forradas com compensado naval, teto com isolamento termico, com 1 porta de (0,80x2,10)m, 2 basculantes de (1,20x1,</v>
          </cell>
          <cell r="D1714" t="str">
            <v>un.mes</v>
          </cell>
          <cell r="E1714">
            <v>307.5</v>
          </cell>
        </row>
        <row r="1715">
          <cell r="A1715" t="str">
            <v>AD017096</v>
          </cell>
          <cell r="B1715" t="str">
            <v>AD20150150/</v>
          </cell>
          <cell r="C1715" t="str">
            <v>Container WC, modelo padrao medindo (6x2,4x2,55)m, em estrutura de aco, composto por piso de compensado naval revestido com plurigoma, paredes ao natural, teto com isolamento termico, com 1 porta de (0,80x2,10)m, 2 basculantes de (1,20x1,20), com 5 chuvei</v>
          </cell>
          <cell r="D1715" t="str">
            <v>un.mes</v>
          </cell>
          <cell r="E1715">
            <v>523.25</v>
          </cell>
        </row>
        <row r="1716">
          <cell r="A1716" t="str">
            <v>AD017731</v>
          </cell>
          <cell r="B1716" t="str">
            <v>AD20200050/</v>
          </cell>
          <cell r="C1716" t="str">
            <v>Instalacao e ligacao provisorias de alimentacao de energia eletrica, em baixa tensao (BT), para canteiro de obras, exclusive o fornecimento do medidor.</v>
          </cell>
          <cell r="D1716" t="str">
            <v>un</v>
          </cell>
          <cell r="E1716">
            <v>592.86</v>
          </cell>
        </row>
        <row r="1717">
          <cell r="A1717" t="str">
            <v>AD000071</v>
          </cell>
          <cell r="B1717" t="str">
            <v>AD20250050/</v>
          </cell>
          <cell r="C1717" t="str">
            <v>Barragem de bloqueio de obra na via publica, de acordo com a Resolucao SMO-RJ no 379 29/08/1984, compreendendo o fornecimento, pintura dos suportes de madeira e reaproveitamento do conjunto 40 vezes.</v>
          </cell>
          <cell r="D1717" t="str">
            <v>m</v>
          </cell>
          <cell r="E1717">
            <v>1.02</v>
          </cell>
        </row>
        <row r="1718">
          <cell r="A1718" t="str">
            <v>AD000072</v>
          </cell>
          <cell r="B1718" t="str">
            <v>AD20250100/</v>
          </cell>
          <cell r="C1718" t="str">
            <v>Barragem de bloqueio de obra na via publica, de acordo com a Resolucao SMO-RJ no 379 29/08/1984, compreendendo a colocacao e retirada uma vez.</v>
          </cell>
          <cell r="D1718" t="str">
            <v>m</v>
          </cell>
          <cell r="E1718">
            <v>3.41</v>
          </cell>
        </row>
        <row r="1719">
          <cell r="A1719" t="str">
            <v>AD016671</v>
          </cell>
          <cell r="B1719" t="str">
            <v>AD20250150/</v>
          </cell>
          <cell r="C1719" t="str">
            <v>Demarcacao provisoria de pavimento por pintura, em cor amarela.  Medido por area efetivamente pintada.</v>
          </cell>
          <cell r="D1719" t="str">
            <v>m2</v>
          </cell>
          <cell r="E1719">
            <v>3.14</v>
          </cell>
        </row>
        <row r="1720">
          <cell r="A1720" t="str">
            <v>AD016668</v>
          </cell>
          <cell r="B1720" t="str">
            <v>AD20250200/</v>
          </cell>
          <cell r="C1720" t="str">
            <v>Placa de sinalizacao para obra na via publica, com 0,60m de largura por 1m de altura, com avisos em letras pintadas, compreendendo o fornecimento e pintura, inclusive da estrutura em sarrafo e suporte em Pinho e base de concreto.</v>
          </cell>
          <cell r="D1720" t="str">
            <v>un</v>
          </cell>
          <cell r="E1720">
            <v>39.47</v>
          </cell>
        </row>
        <row r="1721">
          <cell r="A1721" t="str">
            <v>AD016667</v>
          </cell>
          <cell r="B1721" t="str">
            <v>AD20250250/</v>
          </cell>
          <cell r="C1721" t="str">
            <v>Placa de sinalizacao para obra na via publica, compreendendo exclusivamente o servico de colocacao e retirada.</v>
          </cell>
          <cell r="D1721" t="str">
            <v>un</v>
          </cell>
          <cell r="E1721">
            <v>0.97</v>
          </cell>
        </row>
        <row r="1722">
          <cell r="A1722" t="str">
            <v>AD000070</v>
          </cell>
          <cell r="B1722" t="str">
            <v>AD20250300/</v>
          </cell>
          <cell r="C1722" t="str">
            <v>Placa de identificacao de obra publica, inclusive pintura, suporte de madeira e transporte.  Fornecimento e colocacao.</v>
          </cell>
          <cell r="D1722" t="str">
            <v>m2</v>
          </cell>
          <cell r="E1722">
            <v>175.51</v>
          </cell>
        </row>
        <row r="1723">
          <cell r="A1723" t="str">
            <v>AD016669</v>
          </cell>
          <cell r="B1723" t="str">
            <v>AD20250350/</v>
          </cell>
          <cell r="C1723" t="str">
            <v>Semaforo para sinalizacao de obra na via publica, compreendendo exclusivamente o servico e retirada.</v>
          </cell>
          <cell r="D1723" t="str">
            <v>un</v>
          </cell>
          <cell r="E1723">
            <v>3.76</v>
          </cell>
        </row>
        <row r="1724">
          <cell r="A1724" t="str">
            <v>AD016670</v>
          </cell>
          <cell r="B1724" t="str">
            <v>AD20250400/</v>
          </cell>
          <cell r="C1724" t="str">
            <v>Semaforo para sinalizacao de obra na via publica, compreendendo o fornecimento do semaforo, do suporte de madeira e do material eletrico. Exclusive a colocacao e retirada.</v>
          </cell>
          <cell r="D1724" t="str">
            <v>un</v>
          </cell>
          <cell r="E1724">
            <v>14.46</v>
          </cell>
        </row>
        <row r="1725">
          <cell r="A1725" t="str">
            <v>AD007843</v>
          </cell>
          <cell r="B1725" t="str">
            <v>AD25050050/</v>
          </cell>
          <cell r="C1725" t="str">
            <v>Aluguel de balizador vagalume, equipado com pisca alerta e paineis de fita refletiva padrao Engenharia com altura de 1,32m, de acordo com o manual do DNSR e CET-RIO incluindo manutencao, primeira colocacao e retirada da obra.</v>
          </cell>
          <cell r="D1725" t="str">
            <v>un.mes</v>
          </cell>
          <cell r="E1725">
            <v>86.83</v>
          </cell>
        </row>
        <row r="1726">
          <cell r="A1726" t="str">
            <v>AD009141</v>
          </cell>
          <cell r="B1726" t="str">
            <v>AD25050100/</v>
          </cell>
          <cell r="C1726" t="str">
            <v>Aluguel de balizador de tela, com base metalica e contra-peso de concreto, nao ultrapassando 14cm do solo, hastes feita em tubo de PVC com parede de 10mm de espessura, e altura de 1,40m, revestido com pelicula refletiva padrao Engenharia.</v>
          </cell>
          <cell r="D1726" t="str">
            <v>un.mes</v>
          </cell>
          <cell r="E1726">
            <v>28.7</v>
          </cell>
        </row>
        <row r="1727">
          <cell r="A1727" t="str">
            <v>AD009143</v>
          </cell>
          <cell r="B1727" t="str">
            <v>AD25050150/</v>
          </cell>
          <cell r="C1727" t="str">
            <v>Aluguel de cavalete minicade, equipado com paineis refletivos de alta intensidade e um pisca alerta com celula foto-eletrica alimentada por 2 baterias de 6V (dispensa o uso de gerador).</v>
          </cell>
          <cell r="D1727" t="str">
            <v>un.mes</v>
          </cell>
          <cell r="E1727">
            <v>86.83</v>
          </cell>
        </row>
        <row r="1728">
          <cell r="A1728" t="str">
            <v>AD007844</v>
          </cell>
          <cell r="B1728" t="str">
            <v>AD25050200/</v>
          </cell>
          <cell r="C1728" t="str">
            <v>Aluguel de cavalete plastico universal, polietileno de alto impacto na cor branca, com paineis de fita refletiva na dimensoes (1,15x0,61)m, permitindo adaptacao de ate 2 piscas alertas e placas de sinalizacoes diversas de acordo com o manual do DNSR e CET</v>
          </cell>
          <cell r="D1728" t="str">
            <v>un.mes</v>
          </cell>
          <cell r="E1728">
            <v>86.83</v>
          </cell>
        </row>
        <row r="1729">
          <cell r="A1729" t="str">
            <v>AD007846</v>
          </cell>
          <cell r="B1729" t="str">
            <v>AD25050250/</v>
          </cell>
          <cell r="C1729" t="str">
            <v>Aluguel de cone canalizador empinhavel T-Topde de alta densidade de polietileno inquebravel, com 1,06m de altura e 0,33m de faixa refletiva com base de borracha removivel, permitindo prestacao de pisca alerta, de acordo com o manual do DNSR e CET-RIO, com</v>
          </cell>
          <cell r="D1729" t="str">
            <v>un.mes</v>
          </cell>
          <cell r="E1729">
            <v>32.29</v>
          </cell>
        </row>
        <row r="1730">
          <cell r="A1730" t="str">
            <v>AD007845</v>
          </cell>
          <cell r="B1730" t="str">
            <v>AD25050300/</v>
          </cell>
          <cell r="C1730" t="str">
            <v>Aluguel de pisca alerta para adaptacao em cone canalizador e cavalete universal.</v>
          </cell>
          <cell r="D1730" t="str">
            <v>un.mes</v>
          </cell>
          <cell r="E1730">
            <v>39.47</v>
          </cell>
        </row>
        <row r="1731">
          <cell r="A1731" t="str">
            <v>AD009297</v>
          </cell>
          <cell r="B1731" t="str">
            <v>AD25050350/</v>
          </cell>
          <cell r="C1731" t="str">
            <v>Aluguel de placas de sinalizacao de obras, refletivas, revestidas com pelicula refletiva grau tecnico.</v>
          </cell>
          <cell r="D1731" t="str">
            <v>m2.mes</v>
          </cell>
          <cell r="E1731">
            <v>57.41</v>
          </cell>
        </row>
        <row r="1732">
          <cell r="A1732" t="str">
            <v>AD009140</v>
          </cell>
          <cell r="B1732" t="str">
            <v>AD25050400/</v>
          </cell>
          <cell r="C1732" t="str">
            <v>Aluguel de poste Lite, feito em polietileno de alta densidade, com altura de 1,17m, com fitas refletivas, sendo a area refletiva total de 2480cm2, padrao Engenharia, equipado com pisca alerta com dispositivo de seguranca, usado tambem como suporte de plac</v>
          </cell>
          <cell r="D1732" t="str">
            <v>un.mes</v>
          </cell>
          <cell r="E1732">
            <v>86.83</v>
          </cell>
        </row>
        <row r="1733">
          <cell r="A1733" t="str">
            <v>AD009142</v>
          </cell>
          <cell r="B1733" t="str">
            <v>AD25050450/</v>
          </cell>
          <cell r="C1733" t="str">
            <v>Aluguel de rolo de tela plastica, nas dimensoes de (50x1,20)m, na cor laranja.</v>
          </cell>
          <cell r="D1733" t="str">
            <v>m.mes</v>
          </cell>
          <cell r="E1733">
            <v>1.79</v>
          </cell>
        </row>
        <row r="1734">
          <cell r="A1734" t="str">
            <v>AD017777</v>
          </cell>
          <cell r="B1734" t="str">
            <v>AD30050050A</v>
          </cell>
          <cell r="C1734" t="str">
            <v>Relatorio final de obras ou servicos de engenharia, incluindo desenhos tamanho A-1 em "Autocad for Windows", registro fotografico dos servicos com fotos (10x15)cm acompanhadas de legendas e indicacao da localizacao, informacoes contratuais, planilha orcam</v>
          </cell>
          <cell r="D1734" t="str">
            <v>un</v>
          </cell>
          <cell r="E1734">
            <v>627.5</v>
          </cell>
        </row>
        <row r="1735">
          <cell r="A1735" t="str">
            <v>AD005955</v>
          </cell>
          <cell r="B1735" t="str">
            <v>AD35050050/</v>
          </cell>
          <cell r="C1735" t="str">
            <v>Carga das particulas (PMB-565).</v>
          </cell>
          <cell r="D1735" t="str">
            <v>un</v>
          </cell>
          <cell r="E1735">
            <v>49.77</v>
          </cell>
        </row>
        <row r="1736">
          <cell r="A1736" t="str">
            <v>AD005948</v>
          </cell>
          <cell r="B1736" t="str">
            <v>AD35050053/</v>
          </cell>
          <cell r="C1736" t="str">
            <v>Desemulsibilidade (PMB-580).</v>
          </cell>
          <cell r="D1736" t="str">
            <v>un</v>
          </cell>
          <cell r="E1736">
            <v>47.87</v>
          </cell>
        </row>
        <row r="1737">
          <cell r="A1737" t="str">
            <v>AD005941</v>
          </cell>
          <cell r="B1737" t="str">
            <v>AD35050056/</v>
          </cell>
          <cell r="C1737" t="str">
            <v>Penetracao a 25oC, 100g, 5s (MB-107).</v>
          </cell>
          <cell r="D1737" t="str">
            <v>un</v>
          </cell>
          <cell r="E1737">
            <v>41.03</v>
          </cell>
        </row>
        <row r="1738">
          <cell r="A1738" t="str">
            <v>AD005953</v>
          </cell>
          <cell r="B1738" t="str">
            <v>AD35050059/</v>
          </cell>
          <cell r="C1738" t="str">
            <v>Ponto de Fulgar Cleveland (MB-90).</v>
          </cell>
          <cell r="D1738" t="str">
            <v>un</v>
          </cell>
          <cell r="E1738">
            <v>34.19</v>
          </cell>
        </row>
        <row r="1739">
          <cell r="A1739" t="str">
            <v>AD005954</v>
          </cell>
          <cell r="B1739" t="str">
            <v>AD35050062/</v>
          </cell>
          <cell r="C1739" t="str">
            <v>Viscosidade SSF a cada temperatura, para emulsao (PMB-581 a 512).</v>
          </cell>
          <cell r="D1739" t="str">
            <v>un</v>
          </cell>
          <cell r="E1739">
            <v>44.45</v>
          </cell>
        </row>
        <row r="1740">
          <cell r="A1740" t="str">
            <v>AD005958</v>
          </cell>
          <cell r="B1740" t="str">
            <v>AD35100050/</v>
          </cell>
          <cell r="C1740" t="str">
            <v>Ensaio normal completo (MB-1).</v>
          </cell>
          <cell r="D1740" t="str">
            <v>un</v>
          </cell>
          <cell r="E1740">
            <v>1056.1199999999999</v>
          </cell>
        </row>
        <row r="1741">
          <cell r="A1741" t="str">
            <v>AD005959</v>
          </cell>
          <cell r="B1741" t="str">
            <v>AD35100100/</v>
          </cell>
          <cell r="C1741" t="str">
            <v>Ensaio quimico completo de cimento.</v>
          </cell>
          <cell r="D1741" t="str">
            <v>un</v>
          </cell>
          <cell r="E1741">
            <v>611.64</v>
          </cell>
        </row>
        <row r="1742">
          <cell r="A1742" t="str">
            <v>AD002382</v>
          </cell>
          <cell r="B1742" t="str">
            <v>AD35150050A</v>
          </cell>
          <cell r="C1742" t="str">
            <v>Controle tecnologico de obras em concreto armado, considerando-se apenas o controle do concreto e constando de coleta, moldagem e capeamento de corpos de prova, transporte ate 50Km, ensaios de resistencia a compressao aos 28 dias e "slump test", medido po</v>
          </cell>
          <cell r="D1742" t="str">
            <v>m3</v>
          </cell>
          <cell r="E1742">
            <v>12.47</v>
          </cell>
        </row>
        <row r="1743">
          <cell r="A1743" t="str">
            <v>AD004016</v>
          </cell>
          <cell r="B1743" t="str">
            <v>AD35150100A</v>
          </cell>
          <cell r="C1743" t="str">
            <v>Ensaio de resistencia a compressao de corpo de prova cilindrico 15x30cm.</v>
          </cell>
          <cell r="D1743" t="str">
            <v>un</v>
          </cell>
          <cell r="E1743">
            <v>27.58</v>
          </cell>
        </row>
        <row r="1744">
          <cell r="A1744" t="str">
            <v>AD004015</v>
          </cell>
          <cell r="B1744" t="str">
            <v>AD35150150A</v>
          </cell>
          <cell r="C1744" t="str">
            <v>Moldagem e coleta de corpo de prova de concreto e transporte a 50Km, por topo.</v>
          </cell>
          <cell r="D1744" t="str">
            <v>un</v>
          </cell>
          <cell r="E1744">
            <v>16.03</v>
          </cell>
        </row>
        <row r="1745">
          <cell r="A1745" t="str">
            <v>AD004067</v>
          </cell>
          <cell r="B1745" t="str">
            <v>AD35150200A</v>
          </cell>
          <cell r="C1745" t="str">
            <v>Remate e capeamento de corpo de prova e transporte a 50Km.</v>
          </cell>
          <cell r="D1745" t="str">
            <v>un</v>
          </cell>
          <cell r="E1745">
            <v>4.34</v>
          </cell>
        </row>
        <row r="1746">
          <cell r="A1746" t="str">
            <v>AD005943</v>
          </cell>
          <cell r="B1746" t="str">
            <v>AD35200050/</v>
          </cell>
          <cell r="C1746" t="str">
            <v>Analise granulometrica apos extracao do ligante.</v>
          </cell>
          <cell r="D1746" t="str">
            <v>un</v>
          </cell>
          <cell r="E1746">
            <v>119.67</v>
          </cell>
        </row>
        <row r="1747">
          <cell r="A1747" t="str">
            <v>AD005956</v>
          </cell>
          <cell r="B1747" t="str">
            <v>AD35200053/</v>
          </cell>
          <cell r="C1747" t="str">
            <v>Densidade aparente (DPTM-77/63).</v>
          </cell>
          <cell r="D1747" t="str">
            <v>un</v>
          </cell>
          <cell r="E1747">
            <v>34.19</v>
          </cell>
        </row>
        <row r="1748">
          <cell r="A1748" t="str">
            <v>AD005945</v>
          </cell>
          <cell r="B1748" t="str">
            <v>AD35200056/</v>
          </cell>
          <cell r="C1748" t="str">
            <v>Determinacao, com auxilio de sonda rotativa, da densidade de mistura compactada, por corpo de prova.</v>
          </cell>
          <cell r="D1748" t="str">
            <v>un</v>
          </cell>
          <cell r="E1748">
            <v>34.19</v>
          </cell>
        </row>
        <row r="1749">
          <cell r="A1749" t="str">
            <v>AD005944</v>
          </cell>
          <cell r="B1749" t="str">
            <v>AD35200059/</v>
          </cell>
          <cell r="C1749" t="str">
            <v>Determinacao da estabilidade e fluencia Marshall (DPTM-43/64).</v>
          </cell>
          <cell r="D1749" t="str">
            <v>un</v>
          </cell>
          <cell r="E1749">
            <v>78.64</v>
          </cell>
        </row>
        <row r="1750">
          <cell r="A1750" t="str">
            <v>AD005962</v>
          </cell>
          <cell r="B1750" t="str">
            <v>AD35200062/</v>
          </cell>
          <cell r="C1750" t="str">
            <v>Determinacao do teor de betume (DBTM-53/63).</v>
          </cell>
          <cell r="D1750" t="str">
            <v>un</v>
          </cell>
          <cell r="E1750">
            <v>119.67</v>
          </cell>
        </row>
        <row r="1751">
          <cell r="A1751" t="str">
            <v>AD005950</v>
          </cell>
          <cell r="B1751" t="str">
            <v>AD35200065/</v>
          </cell>
          <cell r="C1751" t="str">
            <v>Fadiga por compressao diametral.</v>
          </cell>
          <cell r="D1751" t="str">
            <v>un</v>
          </cell>
          <cell r="E1751">
            <v>1432.22</v>
          </cell>
        </row>
        <row r="1752">
          <cell r="A1752" t="str">
            <v>AD005949</v>
          </cell>
          <cell r="B1752" t="str">
            <v>AD35200068/</v>
          </cell>
          <cell r="C1752" t="str">
            <v>Fadiga por flexao (vigota).</v>
          </cell>
          <cell r="D1752" t="str">
            <v>un</v>
          </cell>
          <cell r="E1752">
            <v>3341.22</v>
          </cell>
        </row>
        <row r="1753">
          <cell r="A1753" t="str">
            <v>AD005964</v>
          </cell>
          <cell r="B1753" t="str">
            <v>AD35200071/</v>
          </cell>
          <cell r="C1753" t="str">
            <v>Modulo resiliente por compressao diametral.</v>
          </cell>
          <cell r="D1753" t="str">
            <v>un</v>
          </cell>
          <cell r="E1753">
            <v>219.58</v>
          </cell>
        </row>
        <row r="1754">
          <cell r="A1754" t="str">
            <v>AD005963</v>
          </cell>
          <cell r="B1754" t="str">
            <v>AD35200074/</v>
          </cell>
          <cell r="C1754" t="str">
            <v>Modulo resiliente por flexao (vigota).</v>
          </cell>
          <cell r="D1754" t="str">
            <v>un</v>
          </cell>
          <cell r="E1754">
            <v>458.54</v>
          </cell>
        </row>
        <row r="1755">
          <cell r="A1755" t="str">
            <v>AD005957</v>
          </cell>
          <cell r="B1755" t="str">
            <v>AD35200077/</v>
          </cell>
          <cell r="C1755" t="str">
            <v>Recupracao do ligante (Abson).</v>
          </cell>
          <cell r="D1755" t="str">
            <v>un</v>
          </cell>
          <cell r="E1755">
            <v>239.72</v>
          </cell>
        </row>
        <row r="1756">
          <cell r="A1756" t="str">
            <v>AD007045</v>
          </cell>
          <cell r="B1756" t="str">
            <v>AD35250050/</v>
          </cell>
          <cell r="C1756" t="str">
            <v>Ensaio de cisalhamento direto em juntas (diaclases) em laboratorio, com controle de deslocamento cisalhante e da tensao normal aplicada atraves de sistema de aquisicao de dados automatico para 5 niveis de tensao normal, incluindo a preparacao da amostra p</v>
          </cell>
          <cell r="D1756" t="str">
            <v>un</v>
          </cell>
          <cell r="E1756">
            <v>769.68</v>
          </cell>
        </row>
        <row r="1757">
          <cell r="A1757" t="str">
            <v>AD007047</v>
          </cell>
          <cell r="B1757" t="str">
            <v>AD35250100/</v>
          </cell>
          <cell r="C1757" t="str">
            <v>Ensaio para determinacao de Modulo de Deformacao, coeficiente de Poisson e resistencia a compressao em corpos de prova de rocha nos diametros N ate H, excluindo a preparacao da amostra por corpo de prova.</v>
          </cell>
          <cell r="D1757" t="str">
            <v>un</v>
          </cell>
          <cell r="E1757">
            <v>111.31</v>
          </cell>
        </row>
        <row r="1758">
          <cell r="A1758" t="str">
            <v>AD007048</v>
          </cell>
          <cell r="B1758" t="str">
            <v>AD35250150/</v>
          </cell>
          <cell r="C1758" t="str">
            <v>Ensaio para detrminacao da resistencia a compressao simples axial em corpos de prova em rocha com diametro entre N ate H, excluindo a preparacao da amostra.</v>
          </cell>
          <cell r="D1758" t="str">
            <v>un</v>
          </cell>
          <cell r="E1758">
            <v>68.42</v>
          </cell>
        </row>
        <row r="1759">
          <cell r="A1759" t="str">
            <v>AD010380</v>
          </cell>
          <cell r="B1759" t="str">
            <v>AD35250200/</v>
          </cell>
          <cell r="C1759" t="str">
            <v>Ensaio de SPT, com amostrador padrao, durante sondagem rotativa mista, qualquer diametro, qualquer profundidade, cada ensaio.</v>
          </cell>
          <cell r="D1759" t="str">
            <v>un</v>
          </cell>
          <cell r="E1759">
            <v>27.42</v>
          </cell>
        </row>
        <row r="1760">
          <cell r="A1760" t="str">
            <v>AL000777</v>
          </cell>
          <cell r="B1760" t="str">
            <v>AL05300050/</v>
          </cell>
          <cell r="C1760" t="str">
            <v>Parede de blocos vazados (Cobogo) em tijolos ceramicos (10x10x10)cm, assentes com argamassa de cimento e areia no traco 1:4, levando um vergalhao de 3,4mm em cada junta preso nas extremidades a estrutura ou alvenaria existente.</v>
          </cell>
          <cell r="D1760" t="str">
            <v>m2</v>
          </cell>
          <cell r="E1760">
            <v>59.51</v>
          </cell>
        </row>
        <row r="1761">
          <cell r="A1761" t="str">
            <v>AL000778</v>
          </cell>
          <cell r="B1761" t="str">
            <v>AL05300100/</v>
          </cell>
          <cell r="C1761" t="str">
            <v>Parede de blocos vazados (Cobogo) em tijolos tipo Neo-Rex no 2A (26x14x8)cm ou similar, assentes como no item 777.</v>
          </cell>
          <cell r="D1761" t="str">
            <v>m2</v>
          </cell>
          <cell r="E1761">
            <v>92.85</v>
          </cell>
        </row>
        <row r="1762">
          <cell r="A1762" t="str">
            <v>AL007102</v>
          </cell>
          <cell r="B1762" t="str">
            <v>AL05300150/</v>
          </cell>
          <cell r="C1762" t="str">
            <v>Parede de blocos vazados (Cobogo) em placas de concreto (50x50x5)cm, furos quadrados, assentes com argamassa de cimento e areia no traco 1:4, levando um vergalhao de 3,4mm em cada junta preso nas extremidades a estrutura ou alvenaria existente.</v>
          </cell>
          <cell r="D1762" t="str">
            <v>m2</v>
          </cell>
          <cell r="E1762">
            <v>61.47</v>
          </cell>
        </row>
        <row r="1763">
          <cell r="A1763" t="str">
            <v>AL010233</v>
          </cell>
          <cell r="B1763" t="str">
            <v>AL05300200/</v>
          </cell>
          <cell r="C1763" t="str">
            <v>Parede de elementos vazados em placas de concreto modelo 22-B, Neo-Rex ou similar, medindo (33x33x10)cm, assentes com argamassa de cimento e areia, no traco 1:4.  Fornecimento e assentamento.</v>
          </cell>
          <cell r="D1763" t="str">
            <v>un</v>
          </cell>
          <cell r="E1763">
            <v>87.39</v>
          </cell>
        </row>
        <row r="1764">
          <cell r="A1764" t="str">
            <v>AL009869</v>
          </cell>
          <cell r="B1764" t="str">
            <v>AL05300250/</v>
          </cell>
          <cell r="C1764" t="str">
            <v>Paredes de veneziana de concreto em tijolos tipo Neo-Rex no 59 (40x10x10)cm ou similar, assentes de cimento e aeia no traco 1:4.  Fornecimento e assentamento.</v>
          </cell>
          <cell r="D1764" t="str">
            <v>m2</v>
          </cell>
          <cell r="E1764">
            <v>89.73</v>
          </cell>
        </row>
        <row r="1765">
          <cell r="A1765" t="str">
            <v>AL007090</v>
          </cell>
          <cell r="B1765" t="str">
            <v>AL05350050/</v>
          </cell>
          <cell r="C1765" t="str">
            <v>Parede de blocos de vidro nacional tipo veneziana  (8x10x10)cm com argamassa de cimento, cal e areia fina no traco 1:2:4.</v>
          </cell>
          <cell r="D1765" t="str">
            <v>m2</v>
          </cell>
          <cell r="E1765">
            <v>497.03</v>
          </cell>
        </row>
        <row r="1766">
          <cell r="A1766" t="str">
            <v>AL006178</v>
          </cell>
          <cell r="B1766" t="str">
            <v>AL05350100/</v>
          </cell>
          <cell r="C1766" t="str">
            <v>Parede de blocos de vidro nacional canelado (20x20x10)cm com argamassa de cimento, cal e areia fina no traco 1:3:5.</v>
          </cell>
          <cell r="D1766" t="str">
            <v>m2</v>
          </cell>
          <cell r="E1766">
            <v>266.70999999999998</v>
          </cell>
        </row>
        <row r="1767">
          <cell r="A1767" t="str">
            <v>AL006322</v>
          </cell>
          <cell r="B1767" t="str">
            <v>AL05350150/</v>
          </cell>
          <cell r="C1767" t="str">
            <v>Tijolo de vidro, modelo 01902-DO, VidroMatone ou similar, incolor, padrao Rio Cidade Ilha.  Fornecimento e colocacao.</v>
          </cell>
          <cell r="D1767" t="str">
            <v>un</v>
          </cell>
          <cell r="E1767">
            <v>18.850000000000001</v>
          </cell>
        </row>
        <row r="1768">
          <cell r="A1768" t="str">
            <v>AL007027</v>
          </cell>
          <cell r="B1768" t="str">
            <v>AL10050050/</v>
          </cell>
          <cell r="C1768" t="str">
            <v>Divisoria de madeira de dupla face construida com chapas de compensado de Cedro ou similar de 6mm, estruturada internamente com sarrafos de Pinho de 1a qualidade de 1"x2", com utilizacao de 2 vezes, exclusive pintura.</v>
          </cell>
          <cell r="D1768" t="str">
            <v>m2</v>
          </cell>
          <cell r="E1768">
            <v>29.19</v>
          </cell>
        </row>
        <row r="1769">
          <cell r="A1769" t="str">
            <v>AL007106</v>
          </cell>
          <cell r="B1769" t="str">
            <v>AL10050100/</v>
          </cell>
          <cell r="C1769" t="str">
            <v>Painel de madeira construido com chapa de compensado de Cedro ou similar com 10mm, estruturada com sarrafos de Pinho 1a qualidade de 1"x12", com utilizacao de 2 vezes, exclusive pintura.</v>
          </cell>
          <cell r="D1769" t="str">
            <v>m2</v>
          </cell>
          <cell r="E1769">
            <v>21.01</v>
          </cell>
        </row>
        <row r="1770">
          <cell r="A1770" t="str">
            <v>AL017149</v>
          </cell>
          <cell r="B1770" t="str">
            <v>AL10050150/</v>
          </cell>
          <cell r="C1770" t="str">
            <v>Divisoria tipo painel-painel, com 35mm de espessura, considerando uma area superior a 100m2, constituida de painel cego, com miolo semi-oco, revestido em chapa dura de alta densidade, pintado, estruturado em perfis de aco galvanizado pintado, inclusive po</v>
          </cell>
          <cell r="D1770" t="str">
            <v>m2</v>
          </cell>
          <cell r="E1770">
            <v>56.47</v>
          </cell>
        </row>
        <row r="1771">
          <cell r="A1771" t="str">
            <v>AL017152</v>
          </cell>
          <cell r="B1771" t="str">
            <v>AL10050153/</v>
          </cell>
          <cell r="C1771" t="str">
            <v>Divisoria tipo painel-painel, com 35mm de espessura, considerando uma area superior a 100m2, constituida de painel cego, com miolo semi-oco, revestido em chapa dura de alta densidade com laminado melaminico de baixa pressao, estruturado em perfis de aco g</v>
          </cell>
          <cell r="D1771" t="str">
            <v>m2</v>
          </cell>
          <cell r="E1771">
            <v>47.7</v>
          </cell>
        </row>
        <row r="1772">
          <cell r="A1772" t="str">
            <v>AL017161</v>
          </cell>
          <cell r="B1772" t="str">
            <v>AL10050156/</v>
          </cell>
          <cell r="C1772" t="str">
            <v xml:space="preserve">Divisoria tipo painel-painel, com 35mm de espessura, considerando uma area superior a 100m2, constituida de painel cego com miolo semi-oco, revestido em chapa dura de alta densidade, pintado, estruturado em perfis de aluminio anodizado natural, inclusive </v>
          </cell>
          <cell r="D1772" t="str">
            <v>m2</v>
          </cell>
          <cell r="E1772">
            <v>87.3</v>
          </cell>
        </row>
        <row r="1773">
          <cell r="A1773" t="str">
            <v>AL017164</v>
          </cell>
          <cell r="B1773" t="str">
            <v>AL10050200/</v>
          </cell>
          <cell r="C1773" t="str">
            <v>Divisoria tipo painel-painel, com 35mm de espessura, considerando uma area superior a 100m2, constituida de painel cego, com miolo semi-oco, revestido em chapa dura de alta densidade, com laminado melaminico de baixa pressao, estruturado em perfis de alum</v>
          </cell>
          <cell r="D1773" t="str">
            <v>m2</v>
          </cell>
          <cell r="E1773">
            <v>57</v>
          </cell>
        </row>
        <row r="1774">
          <cell r="A1774" t="str">
            <v>AL017155</v>
          </cell>
          <cell r="B1774" t="str">
            <v>AL10050250/</v>
          </cell>
          <cell r="C1774" t="str">
            <v>Divisoria tipo painel-painel, com 35mm de espessura, considerando uma area superior a 100m2, constituida de painel cego, com miolo macico, retardante de fogo, a base mineral de vermiculita expandida, revestido em chapa dura de alta densidade, pintado, est</v>
          </cell>
          <cell r="D1774" t="str">
            <v>m2</v>
          </cell>
          <cell r="E1774">
            <v>125</v>
          </cell>
        </row>
        <row r="1775">
          <cell r="A1775" t="str">
            <v>AL017158</v>
          </cell>
          <cell r="B1775" t="str">
            <v>AL10050300/</v>
          </cell>
          <cell r="C1775"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5" t="str">
            <v>m2</v>
          </cell>
          <cell r="E1775">
            <v>124</v>
          </cell>
        </row>
        <row r="1776">
          <cell r="A1776" t="str">
            <v>AL017167</v>
          </cell>
          <cell r="B1776" t="str">
            <v>AL10050350/</v>
          </cell>
          <cell r="C1776"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6" t="str">
            <v>m2</v>
          </cell>
          <cell r="E1776">
            <v>135</v>
          </cell>
        </row>
        <row r="1777">
          <cell r="A1777" t="str">
            <v>AL017170</v>
          </cell>
          <cell r="B1777" t="str">
            <v>AL10050353/</v>
          </cell>
          <cell r="C1777" t="str">
            <v>Divisoria tipo painel-painel, com 35mm de espessura, considerando uma area superior a 100m2, constituida de painel cego, com miolo macico, retardante de fogo, a base mineral de vermiculita expandida, revestido em chapa dura de alta densidade, pintado, est</v>
          </cell>
          <cell r="D1777" t="str">
            <v>m2</v>
          </cell>
          <cell r="E1777">
            <v>110</v>
          </cell>
        </row>
        <row r="1778">
          <cell r="A1778" t="str">
            <v>AL017148</v>
          </cell>
          <cell r="B1778" t="str">
            <v>AL10050400/</v>
          </cell>
          <cell r="C1778" t="str">
            <v xml:space="preserve">Divisoria tipo painel-bandeira de vidro, com 35mm de espessura, considerando uma area superior a 100m2, constituida de painel e vidro na parte superior (inclusive este), com miolo semi-oco, revestido em chapa dura de alta densidade, pintado,, estruturado </v>
          </cell>
          <cell r="D1778" t="str">
            <v>m2</v>
          </cell>
          <cell r="E1778">
            <v>72.75</v>
          </cell>
        </row>
        <row r="1779">
          <cell r="A1779" t="str">
            <v>AL017151</v>
          </cell>
          <cell r="B1779" t="str">
            <v>AL10050450/</v>
          </cell>
          <cell r="C1779" t="str">
            <v>Divisoria tipo painel-bandeira de vidro, com 35mm de espessura, considerando uma area superior a 100m2, constituida de painel de vidro na parte superior (inclusive este), com miolo semi-oco, revestido em chapa dura de alta densidade com laminado melaminic</v>
          </cell>
          <cell r="D1779" t="str">
            <v>m2</v>
          </cell>
          <cell r="E1779">
            <v>52</v>
          </cell>
        </row>
        <row r="1780">
          <cell r="A1780" t="str">
            <v>AL017154</v>
          </cell>
          <cell r="B1780" t="str">
            <v>AL10050500/</v>
          </cell>
          <cell r="C1780" t="str">
            <v>Divisoria tipo painel-bandeira de vidro, com 35mm de espessura, considerando uma area superior a 100m2, constituida de painel  e vidro na parte superior (inclusive este), com miolo macico, retardante de fogo, a base mineral de vermiculita expandida, reves</v>
          </cell>
          <cell r="D1780" t="str">
            <v>m2</v>
          </cell>
          <cell r="E1780">
            <v>113</v>
          </cell>
        </row>
        <row r="1781">
          <cell r="A1781" t="str">
            <v>AL017157</v>
          </cell>
          <cell r="B1781" t="str">
            <v>AL10050550/</v>
          </cell>
          <cell r="C1781" t="str">
            <v>Divisoria tipo painel-bandeira de vidro, com 35mm de espessura, considerando uma area superior a 100m2, constituida de painel e vidro na parte superior (inclusive este), com miolo macico, retardante de fogo, a base mineral de vermiculita expandida, revest</v>
          </cell>
          <cell r="D1781" t="str">
            <v>m2</v>
          </cell>
          <cell r="E1781">
            <v>104</v>
          </cell>
        </row>
        <row r="1782">
          <cell r="A1782" t="str">
            <v>AL017160</v>
          </cell>
          <cell r="B1782" t="str">
            <v>AL10050600/</v>
          </cell>
          <cell r="C1782" t="str">
            <v>Divisoria tipo painel-bandeira de vidro, com 35mm de espessura, considerando uma area superior a 100m2, constituida de painel e vidro na parte superior (inclusive este), com miolo semi-oco, revestido em chapa dura de alta densidade, pintado, estruturado e</v>
          </cell>
          <cell r="D1782" t="str">
            <v>m2</v>
          </cell>
          <cell r="E1782">
            <v>87.3</v>
          </cell>
        </row>
        <row r="1783">
          <cell r="A1783" t="str">
            <v>AL017163</v>
          </cell>
          <cell r="B1783" t="str">
            <v>AL10050650/</v>
          </cell>
          <cell r="C1783" t="str">
            <v>Divisoria tipo painel-bandeira de vidro, com 35mm de espessura, considerando uma area superior a 100m2, constituida de painel e vidro na parte superior (inclusive este), com miolo semi-oco, revestido em chapa dura de alta densidade, com laminado melaminic</v>
          </cell>
          <cell r="D1783" t="str">
            <v>m2</v>
          </cell>
          <cell r="E1783">
            <v>70.5</v>
          </cell>
        </row>
        <row r="1784">
          <cell r="A1784" t="str">
            <v>AL017166</v>
          </cell>
          <cell r="B1784" t="str">
            <v>AL10050700/</v>
          </cell>
          <cell r="C1784" t="str">
            <v>Divisoria tipo painel-bandeira de vidro, com 35mm de espessura, considerando uma area superior a 100m2, constituida de painel e vidro na parte superior (inclusive este), com miolo macico, retardante de fogo, a base mineral de vermiculita expandida, revest</v>
          </cell>
          <cell r="D1784" t="str">
            <v>m2</v>
          </cell>
          <cell r="E1784">
            <v>123</v>
          </cell>
        </row>
        <row r="1785">
          <cell r="A1785" t="str">
            <v>AL017168</v>
          </cell>
          <cell r="B1785" t="str">
            <v>AL10050703/</v>
          </cell>
          <cell r="C1785" t="str">
            <v>Divisoria tipo painel-bandeira de vidro, com 35mm de espessura, considerando uma area superior a 100m2, constituida de painel e vidro na parte superior (inclusive este), com miolo macico, retardante de fogo, a base mineral de vermiculita expandida, revest</v>
          </cell>
          <cell r="D1785" t="str">
            <v>m2</v>
          </cell>
          <cell r="E1785">
            <v>105</v>
          </cell>
        </row>
        <row r="1786">
          <cell r="A1786" t="str">
            <v>AL017147</v>
          </cell>
          <cell r="B1786" t="str">
            <v>AL10050750/</v>
          </cell>
          <cell r="C1786" t="str">
            <v>Divisoria tipo painel-vidro-painel, com 35mm de espessura, considerando uma area superior a 100m2, constituida de painel cego ate a altura de 1,10m e acima de 2,10m, com vidro entre 1,10 e 2,10m (inclusive este), com miolo semi-oco, revestido em chapa dur</v>
          </cell>
          <cell r="D1786" t="str">
            <v>m2</v>
          </cell>
          <cell r="E1786">
            <v>72.75</v>
          </cell>
        </row>
        <row r="1787">
          <cell r="A1787" t="str">
            <v>AL017150</v>
          </cell>
          <cell r="B1787" t="str">
            <v>AL10050800/</v>
          </cell>
          <cell r="C1787" t="str">
            <v>Divisoria tipo painel-vidro-painel, com 35mm de espessura, considerando uma area superior a 100m2, constituida de painel cego ate a altura de 1,10m e acima de 2,10m, com vidro entre 1,10 e 2,10m (inclusive este), com miolo semi-oco, revestido em chapa dur</v>
          </cell>
          <cell r="D1787" t="str">
            <v>m2</v>
          </cell>
          <cell r="E1787">
            <v>55</v>
          </cell>
        </row>
        <row r="1788">
          <cell r="A1788" t="str">
            <v>AL017153</v>
          </cell>
          <cell r="B1788" t="str">
            <v>AL10050850/</v>
          </cell>
          <cell r="C1788" t="str">
            <v>Divisoria tipo painel-vidro-painel, com 35mm de espessura, considerando uma area superior a 100m2, constituida de painel cego ate a altura de 1,10m e acima de 2,10m, com vidro entre 1,10 e 2,10m (inclusive este), com miolo macico, retardante de fogo, a ba</v>
          </cell>
          <cell r="D1788" t="str">
            <v>m2</v>
          </cell>
          <cell r="E1788">
            <v>158</v>
          </cell>
        </row>
        <row r="1789">
          <cell r="A1789" t="str">
            <v>AL017156</v>
          </cell>
          <cell r="B1789" t="str">
            <v>AL10050900/</v>
          </cell>
          <cell r="C1789" t="str">
            <v>Divisoria tipo painel-vidro-painel, com 35mm de espessura, considerando uma area superior a 100m2, constituida de painel cego ate a altura de 1,10m e acima de 2,10m, com vidro entre 1,10 e 2,10m (inclusive este), com miolo macico, retardante de fogo, a ba</v>
          </cell>
          <cell r="D1789" t="str">
            <v>m2</v>
          </cell>
          <cell r="E1789">
            <v>119</v>
          </cell>
        </row>
        <row r="1790">
          <cell r="A1790" t="str">
            <v>AL017159</v>
          </cell>
          <cell r="B1790" t="str">
            <v>AL10050950/</v>
          </cell>
          <cell r="C1790" t="str">
            <v>Divisoria tipo painel-vidro-painel, com 35mm de espessura, considerando uma area superior a 100m2, constituida de painel cego ate a altura de 1,10m e acima de 2,10m, com vidro entre 1,10 e 2,10m (inclusive este), com miolo semi-oco, revestido em chapa dur</v>
          </cell>
          <cell r="D1790" t="str">
            <v>m2</v>
          </cell>
          <cell r="E1790">
            <v>87.3</v>
          </cell>
        </row>
        <row r="1791">
          <cell r="A1791" t="str">
            <v>AL017162</v>
          </cell>
          <cell r="B1791" t="str">
            <v>AL10051000/</v>
          </cell>
          <cell r="C1791" t="str">
            <v xml:space="preserve">Divisoria tipo painel-vidro-painel, com 35mm de espessura, considerando uma area superior a 100m2, constituida de painel cego ate a altura de 1,10 e 2,10m, com vidro entre 1,10 e 2,10m (inclusive este), com miolo semi-oco, revestido em chapa dura de alta </v>
          </cell>
          <cell r="D1791" t="str">
            <v>m2</v>
          </cell>
          <cell r="E1791">
            <v>80.5</v>
          </cell>
        </row>
        <row r="1792">
          <cell r="A1792" t="str">
            <v>AL017165</v>
          </cell>
          <cell r="B1792" t="str">
            <v>AL10051050/</v>
          </cell>
          <cell r="C1792" t="str">
            <v>Divisoria tipo painel-vidro-painel, com 35mm de espessura, considerando uma area superior a 100m2, constituida de painel cego ate a altura de 1,10 e acima de 2,10m, com vidro entre 1,10 e 2,10m (inclusive este), com miolo macico, retardante de fogo, a bas</v>
          </cell>
          <cell r="D1792" t="str">
            <v>m2</v>
          </cell>
          <cell r="E1792">
            <v>124</v>
          </cell>
        </row>
        <row r="1793">
          <cell r="A1793" t="str">
            <v>AL017169</v>
          </cell>
          <cell r="B1793" t="str">
            <v>AL10051100/</v>
          </cell>
          <cell r="C1793" t="str">
            <v>Divisoria tipo painel-vidro-painel, com 35mm de espessura, considerando uma area superior a 100m2, constituida de painel cego ate a altura de 1,10 e acima de 2,10m, com vidro entre 1,10 e 2,10m (inclusive este), com miolo macico, retardante de fogo, a bas</v>
          </cell>
          <cell r="D1793" t="str">
            <v>m2</v>
          </cell>
          <cell r="E1793">
            <v>110</v>
          </cell>
        </row>
        <row r="1794">
          <cell r="A1794" t="str">
            <v>AL017718</v>
          </cell>
          <cell r="B1794" t="str">
            <v>AL10051150/</v>
          </cell>
          <cell r="C1794" t="str">
            <v>Painel de acabamento para cabines e palcos, construido com pano de polipropileno, gramatura 60, com largura de 1,40m, em cor, estruturado com pinho de 1 a qualidade de 1"x2".  Fornecimento e colocacao.</v>
          </cell>
          <cell r="D1794" t="str">
            <v>m2</v>
          </cell>
          <cell r="E1794">
            <v>10.55</v>
          </cell>
        </row>
        <row r="1795">
          <cell r="A1795" t="str">
            <v>AL017971</v>
          </cell>
          <cell r="B1795" t="str">
            <v>AL10051200/</v>
          </cell>
          <cell r="C1795" t="str">
            <v>Painel divisorio com (3,0x0,5x0,1)m, de concreto celular autoclavado, conforme DIN 4223, com densidade nominal de 725Kg/m3, resistencia minima de ruptura de 45Kg/m2 e armadura CA-60 eletrosoldada , Sical ou similar.  Fornecimento e instalacao.</v>
          </cell>
          <cell r="D1795" t="str">
            <v>m2</v>
          </cell>
          <cell r="E1795">
            <v>68.22</v>
          </cell>
        </row>
        <row r="1796">
          <cell r="A1796" t="str">
            <v>AL000784</v>
          </cell>
          <cell r="B1796" t="str">
            <v>AL10100050/</v>
          </cell>
          <cell r="C1796" t="str">
            <v>Parede divisoria para sanitarios em placa de Marmore Branco Nacional com 3cm de espessura, polida nas 2 faces, apoiada no piso e parede.  Fornecimento e colocacao, exclusive fornecimento das ferragens de fixacao do marmore, portas e suas ferragens.</v>
          </cell>
          <cell r="D1796" t="str">
            <v>m2</v>
          </cell>
          <cell r="E1796">
            <v>245.92</v>
          </cell>
        </row>
        <row r="1797">
          <cell r="A1797" t="str">
            <v>AL004442</v>
          </cell>
          <cell r="B1797" t="str">
            <v>AL10100053/</v>
          </cell>
          <cell r="C1797" t="str">
            <v>Parede divisoria para sanitarios de placa de Marmore Branco Cintilante com espessura de 3cm de espessura, polida nas faces apoiada no piso e parede.  Fornecimento e colocacao, exclusive fornecimento das ferragens de fixacao de marmore, portas e suas ferra</v>
          </cell>
          <cell r="D1797" t="str">
            <v>m2</v>
          </cell>
          <cell r="E1797">
            <v>271.72000000000003</v>
          </cell>
        </row>
        <row r="1798">
          <cell r="A1798" t="str">
            <v>AL000785</v>
          </cell>
          <cell r="B1798" t="str">
            <v>AL10100100/</v>
          </cell>
          <cell r="C1798" t="str">
            <v>Parede divisoria para sanitarios e banheiros de placas de concreto armado (fck=15MPa) com 3,50cm de espessura, chumbadas no piso e fixado na divisoria em 3 pontos na sua altura por estribos previamente deixados na fundicao da placa, exclusive revestimento</v>
          </cell>
          <cell r="D1798" t="str">
            <v>m2</v>
          </cell>
          <cell r="E1798">
            <v>59.61</v>
          </cell>
        </row>
        <row r="1799">
          <cell r="A1799" t="str">
            <v>AL004463</v>
          </cell>
          <cell r="B1799" t="str">
            <v>AL10100103/</v>
          </cell>
          <cell r="C1799" t="str">
            <v>Parede em placa de concreto armado fck=15MPa, com 5cm de espessura, chumbadas no piso e fixada na parede em 3 pontos por estribos previamente deixados na furacao da placa.</v>
          </cell>
          <cell r="D1799" t="str">
            <v>m2</v>
          </cell>
          <cell r="E1799">
            <v>65.430000000000007</v>
          </cell>
        </row>
        <row r="1800">
          <cell r="A1800" t="str">
            <v>AL017189</v>
          </cell>
          <cell r="B1800" t="str">
            <v>AL10150050/</v>
          </cell>
          <cell r="C1800" t="str">
            <v>Parede interna de gesso acartonado, constituido por 2 paineis de 12,5mm estruturado em perfilados metalicos de 75mm, referencia Lafarge-Gypsum ou similar, com espessura de 100mm e pe direito maximo de 3,50m.  Fornecimento e colocacao.</v>
          </cell>
          <cell r="D1800" t="str">
            <v>m2</v>
          </cell>
          <cell r="E1800">
            <v>57.49</v>
          </cell>
        </row>
        <row r="1801">
          <cell r="A1801" t="str">
            <v>AP004446</v>
          </cell>
          <cell r="B1801" t="str">
            <v>AP05050050/</v>
          </cell>
          <cell r="C1801" t="str">
            <v>Bide com 3 furos Ideal Plaza, na cor 89,  Ideal Standard ou similar.  Fornecimento.</v>
          </cell>
          <cell r="D1801" t="str">
            <v>un</v>
          </cell>
          <cell r="E1801">
            <v>349.05</v>
          </cell>
        </row>
        <row r="1802">
          <cell r="A1802" t="str">
            <v>AP004676</v>
          </cell>
          <cell r="B1802" t="str">
            <v>AP05050100/</v>
          </cell>
          <cell r="C1802" t="str">
            <v>Cabide de louca Celite ou similar, de 4"x2", na cor branca.  Fornecimento e colocacao.</v>
          </cell>
          <cell r="D1802" t="str">
            <v>un</v>
          </cell>
          <cell r="E1802">
            <v>7.72</v>
          </cell>
        </row>
        <row r="1803">
          <cell r="A1803" t="str">
            <v>AP001166</v>
          </cell>
          <cell r="B1803" t="str">
            <v>AP05050150/</v>
          </cell>
          <cell r="C1803" t="str">
            <v>Cuba de louca, de (49x36)cm, para lavatorio, na cor branca.  Fornecimento.</v>
          </cell>
          <cell r="D1803" t="str">
            <v>un</v>
          </cell>
          <cell r="E1803">
            <v>30.97</v>
          </cell>
        </row>
        <row r="1804">
          <cell r="A1804" t="str">
            <v>AP005309</v>
          </cell>
          <cell r="B1804" t="str">
            <v>AP05050153A</v>
          </cell>
          <cell r="C1804" t="str">
            <v>Cuba de louca, de (49x36)cm,  para lavatorio, na cor branca, torneira de 1/2", valvula de PVC rigido de 1"x2 3/8" e sifao de PVC rigido de 1"x1 1/2".  Fornecimento e colocacao.</v>
          </cell>
          <cell r="D1804" t="str">
            <v>un</v>
          </cell>
          <cell r="E1804">
            <v>85.58</v>
          </cell>
        </row>
        <row r="1805">
          <cell r="A1805" t="str">
            <v>AP005306</v>
          </cell>
          <cell r="B1805" t="str">
            <v>AP05050200/</v>
          </cell>
          <cell r="C1805" t="str">
            <v>Lavatorio, de (42x30)cm, na cor branca, torneira de 1/2", valvula, sifao de PVC rigido e rabicho de plastico.  Fornecimento.</v>
          </cell>
          <cell r="D1805" t="str">
            <v>un</v>
          </cell>
          <cell r="E1805">
            <v>70.23</v>
          </cell>
        </row>
        <row r="1806">
          <cell r="A1806" t="str">
            <v>AP005582</v>
          </cell>
          <cell r="B1806" t="str">
            <v>AP05050203/</v>
          </cell>
          <cell r="C1806" t="str">
            <v>Lavatorio L911, na cor branca, de (42x30)cm, Deca ou similar.  Fornecimento.</v>
          </cell>
          <cell r="D1806" t="str">
            <v>un</v>
          </cell>
          <cell r="E1806">
            <v>27.91</v>
          </cell>
        </row>
        <row r="1807">
          <cell r="A1807" t="str">
            <v>AP001150</v>
          </cell>
          <cell r="B1807" t="str">
            <v>AP05050206/</v>
          </cell>
          <cell r="C1807" t="str">
            <v>Lavatorio, na cor branca, de (45x33)cm, sifao de 1"x1 1/4", torneira de 1/2", valvula e rabicho de plastico.  Fornecimento.</v>
          </cell>
          <cell r="D1807" t="str">
            <v>un</v>
          </cell>
          <cell r="E1807">
            <v>198.54</v>
          </cell>
        </row>
        <row r="1808">
          <cell r="A1808" t="str">
            <v>AP005583</v>
          </cell>
          <cell r="B1808" t="str">
            <v>AP05050209/</v>
          </cell>
          <cell r="C1808" t="str">
            <v>Lavatorio, de (45x33)cm, Celite 001905 ou similar, na cor branca, com fixacao.  Fornecimento.</v>
          </cell>
          <cell r="D1808" t="str">
            <v>un</v>
          </cell>
          <cell r="E1808">
            <v>28.17</v>
          </cell>
        </row>
        <row r="1809">
          <cell r="A1809" t="str">
            <v>AP001151</v>
          </cell>
          <cell r="B1809" t="str">
            <v>AP05050212/</v>
          </cell>
          <cell r="C1809" t="str">
            <v>Lavatorio, na cor branca, de (52x43)cm, fixacao, sifao de 1"x1 1/4", aparelho  com valvula simples, arrejador e rabicho cromado de 1/2".  Fornecimento.</v>
          </cell>
          <cell r="D1809" t="str">
            <v>un</v>
          </cell>
          <cell r="E1809">
            <v>268.77999999999997</v>
          </cell>
        </row>
        <row r="1810">
          <cell r="A1810" t="str">
            <v>AP004468</v>
          </cell>
          <cell r="B1810" t="str">
            <v>AP05050215/</v>
          </cell>
          <cell r="C1810" t="str">
            <v>Lavatorio de embutir Ideal Standard ou similar, na cor branca, linha ovalada, referencia 13310103-6.  Fornecimento.</v>
          </cell>
          <cell r="D1810" t="str">
            <v>un</v>
          </cell>
          <cell r="E1810">
            <v>30.97</v>
          </cell>
        </row>
        <row r="1811">
          <cell r="A1811" t="str">
            <v>AP001168</v>
          </cell>
          <cell r="B1811" t="str">
            <v>AP05050250/</v>
          </cell>
          <cell r="C1811" t="str">
            <v>Mictorio, com sifao integrado, na cor branca.  Fornecimento.</v>
          </cell>
          <cell r="D1811" t="str">
            <v>un</v>
          </cell>
          <cell r="E1811">
            <v>79.59</v>
          </cell>
        </row>
        <row r="1812">
          <cell r="A1812" t="str">
            <v>AP004445</v>
          </cell>
          <cell r="B1812" t="str">
            <v>AP05050300/</v>
          </cell>
          <cell r="C1812" t="str">
            <v>Papeleira com rolete de plastico, na cor branca.  Fornecimento e colocacao.</v>
          </cell>
          <cell r="D1812" t="str">
            <v>un</v>
          </cell>
          <cell r="E1812">
            <v>11.45</v>
          </cell>
        </row>
        <row r="1813">
          <cell r="A1813" t="str">
            <v>AP004675</v>
          </cell>
          <cell r="B1813" t="str">
            <v>AP05050350/</v>
          </cell>
          <cell r="C1813" t="str">
            <v>Porta-papel de louca 6"x6", na cor branca.  Fornecimento e colocacao.</v>
          </cell>
          <cell r="D1813" t="str">
            <v>un</v>
          </cell>
          <cell r="E1813">
            <v>11.45</v>
          </cell>
        </row>
        <row r="1814">
          <cell r="A1814" t="str">
            <v>AP004677</v>
          </cell>
          <cell r="B1814" t="str">
            <v>AP05050400/</v>
          </cell>
          <cell r="C1814" t="str">
            <v>Porta-toalha de plastico, de 24", com consolos de louca na cor branca.  Fornecimento e colocacao.</v>
          </cell>
          <cell r="D1814" t="str">
            <v>un</v>
          </cell>
          <cell r="E1814">
            <v>14.63</v>
          </cell>
        </row>
        <row r="1815">
          <cell r="A1815" t="str">
            <v>AP001167</v>
          </cell>
          <cell r="B1815" t="str">
            <v>AP05050450/</v>
          </cell>
          <cell r="C1815" t="str">
            <v>Tanque de louca, de (63x55)cm e fixacao, coluna e fixacao.  Fornecimento.</v>
          </cell>
          <cell r="D1815" t="str">
            <v>un</v>
          </cell>
          <cell r="E1815">
            <v>200.87</v>
          </cell>
        </row>
        <row r="1816">
          <cell r="A1816" t="str">
            <v>AP001153</v>
          </cell>
          <cell r="B1816" t="str">
            <v>AP05050500/</v>
          </cell>
          <cell r="C1816" t="str">
            <v>Vaso sifonado, na cor branca, valvula de descarga luxo,  de 1 1/2", assento plastico.  Fornecimento.</v>
          </cell>
          <cell r="D1816" t="str">
            <v>un</v>
          </cell>
          <cell r="E1816">
            <v>149.91</v>
          </cell>
        </row>
        <row r="1817">
          <cell r="A1817" t="str">
            <v>AP001164</v>
          </cell>
          <cell r="B1817" t="str">
            <v>AP05050503/</v>
          </cell>
          <cell r="C1817" t="str">
            <v>Vaso sifonado, na cor branca.  Fornecimento.</v>
          </cell>
          <cell r="D1817" t="str">
            <v>un</v>
          </cell>
          <cell r="E1817">
            <v>54.87</v>
          </cell>
        </row>
        <row r="1818">
          <cell r="A1818" t="str">
            <v>AP004448</v>
          </cell>
          <cell r="B1818" t="str">
            <v>/P05050506/</v>
          </cell>
          <cell r="C1818" t="str">
            <v>Bacia monobloco Ideal Plaza, na cor 89, Ideal Standard ou similar.  Fornecimento.</v>
          </cell>
          <cell r="D1818" t="str">
            <v>un</v>
          </cell>
          <cell r="E1818" t="e">
            <v>#N/A</v>
          </cell>
        </row>
        <row r="1819">
          <cell r="A1819" t="str">
            <v>AP001152</v>
          </cell>
          <cell r="B1819" t="str">
            <v>AP05050509/</v>
          </cell>
          <cell r="C1819" t="str">
            <v>Vaso sifonado, na cor branca, com assento plastico tipo popular e caixa de descarga plastica externa.  Fornecimento.</v>
          </cell>
          <cell r="D1819" t="str">
            <v>un</v>
          </cell>
          <cell r="E1819">
            <v>74.02</v>
          </cell>
        </row>
        <row r="1820">
          <cell r="A1820" t="str">
            <v>AP007866</v>
          </cell>
          <cell r="B1820" t="str">
            <v>AP05050512/</v>
          </cell>
          <cell r="C1820" t="str">
            <v>Vaso sifonado, linha Azaleia, na cor branca, Celite ou similar, e caixa de descarga de louca acoplada.  Fornecimento.</v>
          </cell>
          <cell r="D1820" t="str">
            <v>un</v>
          </cell>
          <cell r="E1820">
            <v>144.09</v>
          </cell>
        </row>
        <row r="1821">
          <cell r="A1821" t="str">
            <v>AP010234</v>
          </cell>
          <cell r="B1821" t="str">
            <v>AP20050200/</v>
          </cell>
          <cell r="C1821" t="str">
            <v>Plataforma para transporte vertical, Montele, modelo PL-237ou similar, percurso de 3,17m, capacidade para 230kg, velocidade de 6m/minuto, com duas paradas, guarda corpo lateral com braco tipo basculante e acesso pelo mesmo lado, comando automatico simples</v>
          </cell>
          <cell r="D1821" t="str">
            <v>un</v>
          </cell>
          <cell r="E1821">
            <v>20254.95</v>
          </cell>
        </row>
        <row r="1822">
          <cell r="A1822" t="str">
            <v>AP008303</v>
          </cell>
          <cell r="B1822" t="str">
            <v>AP25050050/</v>
          </cell>
          <cell r="C1822" t="str">
            <v>Aspirador a vacuo com frasco para redes de gases medicinais.  Fornecimento.</v>
          </cell>
          <cell r="D1822" t="str">
            <v>un</v>
          </cell>
          <cell r="E1822">
            <v>53</v>
          </cell>
        </row>
        <row r="1823">
          <cell r="A1823" t="str">
            <v>AP017172</v>
          </cell>
          <cell r="B1823" t="str">
            <v>AP25050100/</v>
          </cell>
          <cell r="C1823" t="str">
            <v>Fluxometro com umidificador, ar comprimido/oxigenio, para redes de gases medicinais.  Fornecimento.</v>
          </cell>
          <cell r="D1823" t="str">
            <v>un</v>
          </cell>
          <cell r="E1823">
            <v>38.29</v>
          </cell>
        </row>
        <row r="1824">
          <cell r="A1824" t="str">
            <v>AP018071</v>
          </cell>
          <cell r="B1824" t="str">
            <v>AP30050051/</v>
          </cell>
          <cell r="C1824" t="e">
            <v>#N/A</v>
          </cell>
          <cell r="D1824" t="e">
            <v>#N/A</v>
          </cell>
          <cell r="E1824">
            <v>54.59</v>
          </cell>
        </row>
        <row r="1825">
          <cell r="A1825" t="str">
            <v>AP018072</v>
          </cell>
          <cell r="B1825" t="str">
            <v>AP30050101/</v>
          </cell>
          <cell r="C1825" t="e">
            <v>#N/A</v>
          </cell>
          <cell r="D1825" t="e">
            <v>#N/A</v>
          </cell>
          <cell r="E1825">
            <v>225.15</v>
          </cell>
        </row>
        <row r="1826">
          <cell r="A1826" t="str">
            <v>AP005481</v>
          </cell>
          <cell r="B1826" t="str">
            <v>AP30050300/</v>
          </cell>
          <cell r="C1826" t="str">
            <v>Regulador Fisher para botijoes de gas GLP com 13Kg.  Fornecimento.</v>
          </cell>
          <cell r="D1826" t="str">
            <v>un</v>
          </cell>
          <cell r="E1826">
            <v>5.6</v>
          </cell>
        </row>
        <row r="1827">
          <cell r="A1827" t="str">
            <v>AP015999</v>
          </cell>
          <cell r="B1827" t="str">
            <v>AP35050050/</v>
          </cell>
          <cell r="C1827" t="str">
            <v>Caixa d'agua em polietileno, capacidade para 500l, com alcas de ancoragem e transporte, tampa  com fechamento por meio de travas, diametro de 131cm e altura de 72cm, modelo Aqualev ou similar.  Fornecimento.</v>
          </cell>
          <cell r="D1827" t="str">
            <v>un</v>
          </cell>
          <cell r="E1827">
            <v>143</v>
          </cell>
        </row>
        <row r="1828">
          <cell r="A1828" t="str">
            <v>AP007404</v>
          </cell>
          <cell r="B1828" t="str">
            <v>AP35050100/</v>
          </cell>
          <cell r="C1828" t="str">
            <v>Caixa d'agua redonda de fibra de vidro, capacidade para 1000l com tampa.  Fornecimento.</v>
          </cell>
          <cell r="D1828" t="str">
            <v>un</v>
          </cell>
          <cell r="E1828">
            <v>194.54</v>
          </cell>
        </row>
        <row r="1829">
          <cell r="A1829" t="str">
            <v>AP015998</v>
          </cell>
          <cell r="B1829" t="str">
            <v>AP35050103/</v>
          </cell>
          <cell r="C1829" t="str">
            <v>Caixa d'agua em polietileno, capacidade para 1000l, com alcas de ancoragem e transporte, tampa  com fechamento por meio de travas, diametro de 163cm e altura de 93cm, modelo Aqualev ou similar.  Fornecimento.</v>
          </cell>
          <cell r="D1829" t="str">
            <v>un</v>
          </cell>
          <cell r="E1829">
            <v>234.33</v>
          </cell>
        </row>
        <row r="1830">
          <cell r="A1830" t="str">
            <v>AP018064</v>
          </cell>
          <cell r="B1830" t="str">
            <v>AP35050115/</v>
          </cell>
          <cell r="C1830" t="e">
            <v>#N/A</v>
          </cell>
          <cell r="D1830" t="e">
            <v>#N/A</v>
          </cell>
          <cell r="E1830">
            <v>2930</v>
          </cell>
        </row>
        <row r="1831">
          <cell r="A1831" t="str">
            <v>AP004678</v>
          </cell>
          <cell r="B1831" t="str">
            <v>AP40050050/</v>
          </cell>
          <cell r="C1831" t="str">
            <v>Balcao de passagem de alimentos, em concretro aparente, guarnicao em madeira de Lei, exclusive pintura.</v>
          </cell>
          <cell r="D1831" t="str">
            <v>m</v>
          </cell>
          <cell r="E1831">
            <v>97.4</v>
          </cell>
        </row>
        <row r="1832">
          <cell r="A1832" t="str">
            <v>AP005329</v>
          </cell>
          <cell r="B1832" t="str">
            <v>AP40050100/</v>
          </cell>
          <cell r="C1832" t="str">
            <v>Banca de concreto aparente, com 0,60m de largura e 0,06m de espessura, para 1 cuba, exclusive esta.</v>
          </cell>
          <cell r="D1832" t="str">
            <v>m</v>
          </cell>
          <cell r="E1832">
            <v>137.38999999999999</v>
          </cell>
        </row>
        <row r="1833">
          <cell r="A1833" t="str">
            <v>AP001196</v>
          </cell>
          <cell r="B1833" t="str">
            <v>AP40050150/</v>
          </cell>
          <cell r="C1833" t="str">
            <v>Bebedouro ou lavatorio de concreto, fundido no local, secao em calha prismatica, largura de 0,40m, rebordo com 0,25m de altura, medidos internamente em osso, revestido de azulejos brancos (15x15)cm interna e externamente, e valvula; exclusive torneira.</v>
          </cell>
          <cell r="D1833" t="str">
            <v>m</v>
          </cell>
          <cell r="E1833">
            <v>93.49</v>
          </cell>
        </row>
        <row r="1834">
          <cell r="A1834" t="str">
            <v>AP001197</v>
          </cell>
          <cell r="B1834" t="str">
            <v>AP40050200/</v>
          </cell>
          <cell r="C1834" t="str">
            <v>Mictorio de concreto, fundido no local, com secao em calha prismatica, largura 0,40m, rebordo com 0,15m, medidos internamente em osso, revestido de azulejos brancos (15x15)cm, interna e externamente,e valvula.  Fornecimento exclusive instalacao hidraulica</v>
          </cell>
          <cell r="D1834" t="str">
            <v>m</v>
          </cell>
          <cell r="E1834">
            <v>80.64</v>
          </cell>
        </row>
        <row r="1835">
          <cell r="A1835" t="str">
            <v>AP006171</v>
          </cell>
          <cell r="B1835" t="str">
            <v>AP45050050/</v>
          </cell>
          <cell r="C1835" t="str">
            <v>Extintor de incendio, tipo agua sob pressao, de 10l, completo.  Fornecimento.</v>
          </cell>
          <cell r="D1835" t="str">
            <v>un</v>
          </cell>
          <cell r="E1835">
            <v>52.25</v>
          </cell>
        </row>
        <row r="1836">
          <cell r="A1836" t="str">
            <v>AP005092</v>
          </cell>
          <cell r="B1836" t="str">
            <v>AP45050100/</v>
          </cell>
          <cell r="C1836" t="str">
            <v>Extintor de incendio, tipo gas carbonico, de 4kg, completo.  Fornecimento e colocacao.</v>
          </cell>
          <cell r="D1836" t="str">
            <v>un</v>
          </cell>
          <cell r="E1836">
            <v>161.35</v>
          </cell>
        </row>
        <row r="1837">
          <cell r="A1837" t="str">
            <v>AP005097</v>
          </cell>
          <cell r="B1837" t="str">
            <v>AP45050103/</v>
          </cell>
          <cell r="C1837" t="str">
            <v>Extintor de incendio, tipo gas carbonico, de 6kg, completo.  Fornecimento e colocacao.</v>
          </cell>
          <cell r="D1837" t="str">
            <v>un</v>
          </cell>
          <cell r="E1837">
            <v>179.83</v>
          </cell>
        </row>
        <row r="1838">
          <cell r="A1838" t="str">
            <v>AP006172</v>
          </cell>
          <cell r="B1838" t="str">
            <v>AP45050106/</v>
          </cell>
          <cell r="C1838" t="str">
            <v>Extintor de incendio, tipo gas carbonico, de 10Kg, completo.  Fornecimento.</v>
          </cell>
          <cell r="D1838" t="str">
            <v>un</v>
          </cell>
          <cell r="E1838">
            <v>411.98</v>
          </cell>
        </row>
        <row r="1839">
          <cell r="A1839" t="str">
            <v>AP005093</v>
          </cell>
          <cell r="B1839" t="str">
            <v>AP45050150/</v>
          </cell>
          <cell r="C1839" t="str">
            <v>Extintor de incendio, tipo po quimico, de 4kg, completo.  Fornecimento e colocacao.</v>
          </cell>
          <cell r="D1839" t="str">
            <v>un</v>
          </cell>
          <cell r="E1839">
            <v>54.85</v>
          </cell>
        </row>
        <row r="1840">
          <cell r="A1840" t="str">
            <v>AP005098</v>
          </cell>
          <cell r="B1840" t="str">
            <v>AP45050153/</v>
          </cell>
          <cell r="C1840" t="str">
            <v>Extintor de incendio, tipo po quimico, de 6kg, completo.  Fornecimento e colocacao.</v>
          </cell>
          <cell r="D1840" t="str">
            <v>un</v>
          </cell>
          <cell r="E1840">
            <v>61.72</v>
          </cell>
        </row>
        <row r="1841">
          <cell r="A1841" t="str">
            <v>AP006170</v>
          </cell>
          <cell r="B1841" t="str">
            <v>AP45050156/</v>
          </cell>
          <cell r="C1841" t="str">
            <v>Extintor de incendio, tipo po quimico seco, de 12kg, completo.  Fornecimento.</v>
          </cell>
          <cell r="D1841" t="str">
            <v>un</v>
          </cell>
          <cell r="E1841">
            <v>84.88</v>
          </cell>
        </row>
        <row r="1842">
          <cell r="A1842" t="str">
            <v>AP006169</v>
          </cell>
          <cell r="B1842" t="str">
            <v>AP45050159/</v>
          </cell>
          <cell r="C1842" t="str">
            <v>Extintor de incendio, tipo po quimico seco, de 30kg, completo com carreta.  Fornecimento.</v>
          </cell>
          <cell r="D1842" t="str">
            <v>un</v>
          </cell>
          <cell r="E1842">
            <v>340</v>
          </cell>
        </row>
        <row r="1843">
          <cell r="A1843" t="str">
            <v>AP005308</v>
          </cell>
          <cell r="B1843" t="str">
            <v>AP50050040/</v>
          </cell>
          <cell r="C1843" t="str">
            <v>Banca de Marmore Branco Nacional, com 3cm de espessura</v>
          </cell>
          <cell r="D1843" t="str">
            <v>un</v>
          </cell>
          <cell r="E1843">
            <v>328.7</v>
          </cell>
        </row>
        <row r="1844">
          <cell r="A1844" t="str">
            <v>AP001206</v>
          </cell>
          <cell r="B1844" t="str">
            <v>AP50050050/</v>
          </cell>
          <cell r="C1844" t="str">
            <v>Banca de Marmore Branco Nacional, com 3cm de espessura, medindo (1,50x0,60)m, com abertura para 1 cuba, sobre apoios de alvenaria de meia vez e verga de concreto, sem revestimento.  Fornecimento e assentamento.</v>
          </cell>
          <cell r="D1844" t="str">
            <v>un</v>
          </cell>
          <cell r="E1844">
            <v>208.83</v>
          </cell>
        </row>
        <row r="1845">
          <cell r="A1845" t="str">
            <v>AP005004</v>
          </cell>
          <cell r="B1845" t="str">
            <v>AP50050053/</v>
          </cell>
          <cell r="C1845" t="str">
            <v>Banca de Marmore Branco Nacional, com 3cm de espessura, medindo (2x0,60)m com abertura para 1 ou 2 cubas sobre apoios de alvenaria de meia vez e vergas de concreto, sem</v>
          </cell>
          <cell r="D1845" t="str">
            <v>un</v>
          </cell>
          <cell r="E1845">
            <v>270.5</v>
          </cell>
        </row>
        <row r="1846">
          <cell r="A1846" t="str">
            <v>AP004451</v>
          </cell>
          <cell r="B1846" t="str">
            <v>AP50050056/</v>
          </cell>
          <cell r="C1846" t="str">
            <v>Banca de Marmore Branco Cintilante com 3cm de espessura, medindo (2,20x0,60)m com abertura para 1cuba sobre apoio de alvenaria de meia vez e vergas de concreto sem revestimento.  Fornecimento e assentamento.</v>
          </cell>
          <cell r="D1846" t="str">
            <v>un</v>
          </cell>
          <cell r="E1846">
            <v>586.42999999999995</v>
          </cell>
        </row>
        <row r="1847">
          <cell r="A1847" t="str">
            <v>AP005005</v>
          </cell>
          <cell r="B1847" t="str">
            <v>AP50050059/</v>
          </cell>
          <cell r="C1847" t="str">
            <v>Banca de Marmore Branco Nacional, com 3cm de espessura, medindo (2,50x0,60)m com abertura para 1 ou 2 cubas sobre apoios de alvenaria de meia vez e vergas de concreto, se</v>
          </cell>
          <cell r="D1847" t="str">
            <v>un</v>
          </cell>
          <cell r="E1847">
            <v>332.18</v>
          </cell>
        </row>
        <row r="1848">
          <cell r="A1848" t="str">
            <v>AP005006</v>
          </cell>
          <cell r="B1848" t="str">
            <v>AP50050062/</v>
          </cell>
          <cell r="C1848" t="str">
            <v>Banca de Marmore Branco Nacional, com 3cm de espessura, medindo (3x0,60)m com abertura para 1 ou 2 cubas sobre apoios de alvenaria de meia vez e vergas de concreto, sem revestimento.  Fornecimento e assentamento.</v>
          </cell>
          <cell r="D1848" t="str">
            <v>un</v>
          </cell>
          <cell r="E1848">
            <v>342.41</v>
          </cell>
        </row>
        <row r="1849">
          <cell r="A1849" t="str">
            <v>AP005007</v>
          </cell>
          <cell r="B1849" t="str">
            <v>AP50050065/</v>
          </cell>
          <cell r="C1849" t="str">
            <v>Banca de Marmore Branco Nacional, com 3cm de espessura, medindo (3,50x0,60)m com abertura para 1 ou 2 cubas sobre apoios de alvenaria de meia vez e vergas de concreto, sem revestimento.  Fornecimento e assentamento.</v>
          </cell>
          <cell r="D1849" t="str">
            <v>un</v>
          </cell>
          <cell r="E1849">
            <v>455.53</v>
          </cell>
        </row>
        <row r="1850">
          <cell r="A1850" t="str">
            <v>AP005008</v>
          </cell>
          <cell r="B1850" t="str">
            <v>AP50050068/</v>
          </cell>
          <cell r="C1850" t="str">
            <v>Banca de Marmore Branco Nacional, com 3cm de espessura, medindo (4x0,60)m com abertura para 1 ou 2 cubas sobre apoios de alvenaria de meia vez e vergas de concreto, sem revestimento.  Fornecimento e assentamento.</v>
          </cell>
          <cell r="D1850" t="str">
            <v>un</v>
          </cell>
          <cell r="E1850">
            <v>517.23</v>
          </cell>
        </row>
        <row r="1851">
          <cell r="A1851" t="str">
            <v>AP005009</v>
          </cell>
          <cell r="B1851" t="str">
            <v>AP50050071/</v>
          </cell>
          <cell r="C1851" t="str">
            <v>Banca de Marmore Branco Nacional, com 3cm de espessura, medindo 0,60m de largura, com abertura para 1 ou 2 cubas sobre apoios de alvenaria de meia vez e vergas de concreto, sem revestimento.  Fornecimento e assentamento.</v>
          </cell>
          <cell r="D1851" t="str">
            <v>m2</v>
          </cell>
          <cell r="E1851">
            <v>225.98</v>
          </cell>
        </row>
        <row r="1852">
          <cell r="A1852" t="str">
            <v>AP005027</v>
          </cell>
          <cell r="B1852" t="str">
            <v>AP50050074/</v>
          </cell>
          <cell r="C1852" t="str">
            <v>Banca de Marmore Branco Nacional, com 3cm de espessura medindo (2x0,60)m com abertura para 2 conchas de louca sobre apoios de alvenaria de meia vez e vergas de concreto, sem revestimento.  Fornecimento e assentamento.</v>
          </cell>
          <cell r="D1852" t="str">
            <v>un</v>
          </cell>
          <cell r="E1852">
            <v>208.83</v>
          </cell>
        </row>
        <row r="1853">
          <cell r="A1853" t="str">
            <v>AP001207</v>
          </cell>
          <cell r="B1853" t="str">
            <v>AP50050150/</v>
          </cell>
          <cell r="C1853" t="str">
            <v>Banca seca de Marmore Branco Nacional, com 3cm de espessura e 0,60m de largura, sobre apoios de alvenaria de meia vez e verga de concreto, sem revestimento.  Fornecimento e assentamento.</v>
          </cell>
          <cell r="D1853" t="str">
            <v>m</v>
          </cell>
          <cell r="E1853">
            <v>129.84</v>
          </cell>
        </row>
        <row r="1854">
          <cell r="A1854" t="str">
            <v>AP005330</v>
          </cell>
          <cell r="B1854" t="str">
            <v>AP50050153A</v>
          </cell>
          <cell r="C1854" t="str">
            <v>Banca de marmore sintetico, medindo (120x50)cm, com cuba do mesmo material, exclusive torneira, valvula e sifao.  Fornecimento e assentamento.</v>
          </cell>
          <cell r="D1854" t="str">
            <v>un</v>
          </cell>
          <cell r="E1854">
            <v>55.28</v>
          </cell>
        </row>
        <row r="1855">
          <cell r="A1855" t="str">
            <v>AP005477</v>
          </cell>
          <cell r="B1855" t="str">
            <v>AP50050250A</v>
          </cell>
          <cell r="C1855" t="str">
            <v>Banca de marmore sintetico, medindo (140x55)cm, com cuba do mesmo material, exclusive torneira, valvula e sifao.  Fornecimento e assentamento.</v>
          </cell>
          <cell r="D1855" t="str">
            <v>un</v>
          </cell>
          <cell r="E1855">
            <v>62.34</v>
          </cell>
        </row>
        <row r="1856">
          <cell r="A1856" t="str">
            <v>AP005478</v>
          </cell>
          <cell r="B1856" t="str">
            <v>AP50050253/</v>
          </cell>
          <cell r="C1856" t="str">
            <v>Banca de marmore sintetico, medindo (150x55)cm, com cuba do mesmo material, exclusive torneira, valvula e sifao.  Fornecimento e assentamento.</v>
          </cell>
          <cell r="D1856" t="str">
            <v>un</v>
          </cell>
          <cell r="E1856">
            <v>71.33</v>
          </cell>
        </row>
        <row r="1857">
          <cell r="A1857" t="str">
            <v>AP005479</v>
          </cell>
          <cell r="B1857" t="str">
            <v>AP50050256/</v>
          </cell>
          <cell r="C1857" t="str">
            <v>Banca de marmore sintetico, medindo (160x55)cm, com cuba do mesmo material, exclusive torneira, valvula e sifao.  Fornecimento e assentamento.</v>
          </cell>
          <cell r="D1857" t="str">
            <v>un</v>
          </cell>
          <cell r="E1857">
            <v>82.84</v>
          </cell>
        </row>
        <row r="1858">
          <cell r="A1858" t="str">
            <v>AP001208</v>
          </cell>
          <cell r="B1858" t="str">
            <v>AP50050300/</v>
          </cell>
          <cell r="C1858" t="str">
            <v>Banca de marmore sintetico, medindo (100x50)cm, com cuba do mesmo material, exclusive torneira, valvula e sifao.  Fornecimento e assentamento.</v>
          </cell>
          <cell r="D1858" t="str">
            <v>un</v>
          </cell>
          <cell r="E1858">
            <v>40.97</v>
          </cell>
        </row>
        <row r="1859">
          <cell r="A1859" t="str">
            <v>AP009062</v>
          </cell>
          <cell r="B1859" t="str">
            <v>AP50050500/</v>
          </cell>
          <cell r="C1859" t="str">
            <v>Banca seca em granito Cinza Andorinha, com 3cm de espessura e 0,60m de largura, sobre apoios de alvenaria de meia vez e verga de concreto, sem revestimento.  Fornecimento e assentamento.</v>
          </cell>
          <cell r="D1859" t="str">
            <v>m</v>
          </cell>
          <cell r="E1859">
            <v>123.44</v>
          </cell>
        </row>
        <row r="1860">
          <cell r="A1860" t="str">
            <v>AP009063</v>
          </cell>
          <cell r="B1860" t="str">
            <v>AP50050503/</v>
          </cell>
          <cell r="C1860" t="str">
            <v>Banca em granito Cinza Andorinha, com 3cm de espessura e 0,60m de largura, com abertura para 1 ou 2 cubas, sobre apoios de alvenaria de meia vez e verga de concreto, sem revestimento.  Fornecimento e assentamento.</v>
          </cell>
          <cell r="D1860" t="str">
            <v>m</v>
          </cell>
          <cell r="E1860">
            <v>107.69</v>
          </cell>
        </row>
        <row r="1861">
          <cell r="A1861" t="str">
            <v>AP006665</v>
          </cell>
          <cell r="B1861" t="str">
            <v>AP50050550/</v>
          </cell>
          <cell r="C1861" t="str">
            <v>Banca de granito Preto Tijuca, com 3cm de espessura, sem abertura para cuba, sobre apoios de alvenaria de meia vez e verga de concreto sem revestimento.  Fornecimento e assentamento.</v>
          </cell>
          <cell r="D1861" t="str">
            <v>m2</v>
          </cell>
          <cell r="E1861">
            <v>219.67</v>
          </cell>
        </row>
        <row r="1862">
          <cell r="A1862" t="str">
            <v>AP009061</v>
          </cell>
          <cell r="B1862" t="str">
            <v>AP50050600/</v>
          </cell>
          <cell r="C1862" t="str">
            <v>Prateleira em Marmore Branco Nacional, com 3cm de esoessura, 40cm de largura, com rasgo na parede.  Fornecimento e assentamento.</v>
          </cell>
          <cell r="D1862" t="str">
            <v>m</v>
          </cell>
          <cell r="E1862">
            <v>90.22</v>
          </cell>
        </row>
        <row r="1863">
          <cell r="A1863" t="str">
            <v>AP005474</v>
          </cell>
          <cell r="B1863" t="str">
            <v>AP50050650/</v>
          </cell>
          <cell r="C1863" t="str">
            <v>Tanque para lavagem em marmorite medindo (47x60)cm, de coralita.  Fornecimento.</v>
          </cell>
          <cell r="D1863" t="str">
            <v>un</v>
          </cell>
          <cell r="E1863">
            <v>48.21</v>
          </cell>
        </row>
        <row r="1864">
          <cell r="A1864" t="str">
            <v>AP001194</v>
          </cell>
          <cell r="B1864" t="str">
            <v>AP55050050/</v>
          </cell>
          <cell r="C1864" t="str">
            <v>Filtro industrial, com vazao de 1000l/h, Lider ou similar.  Fornecimento.</v>
          </cell>
          <cell r="D1864" t="str">
            <v>un</v>
          </cell>
          <cell r="E1864">
            <v>180</v>
          </cell>
        </row>
        <row r="1865">
          <cell r="A1865" t="str">
            <v>AP004673</v>
          </cell>
          <cell r="B1865" t="str">
            <v>AP55050100/</v>
          </cell>
          <cell r="C1865" t="str">
            <v>Filtro residencial, de 1 vela, esmaltado com registro.  Fornecimento.</v>
          </cell>
          <cell r="D1865" t="str">
            <v>un</v>
          </cell>
          <cell r="E1865">
            <v>26.06</v>
          </cell>
        </row>
        <row r="1866">
          <cell r="A1866" t="str">
            <v>AP006335</v>
          </cell>
          <cell r="B1866" t="str">
            <v>AP55050150/</v>
          </cell>
          <cell r="C1866" t="str">
            <v>Filtro termoplastico, com areia (100Kg), modelo 19 TP-2, Jacuzzi ou similar, para bomba com motor monofasico ou trifasico, com vazao de 4100l/h, exclusive esta.  Fornecimento.</v>
          </cell>
          <cell r="D1866" t="str">
            <v>un</v>
          </cell>
          <cell r="E1866">
            <v>873.7</v>
          </cell>
        </row>
        <row r="1867">
          <cell r="A1867" t="str">
            <v>AP005224</v>
          </cell>
          <cell r="B1867" t="str">
            <v>AP60050050/</v>
          </cell>
          <cell r="C1867" t="str">
            <v>Banco de madeira em Cedro ou similar, envernizado, boleado nas bordas, confeccionado com assento de 30x30cm, revestido com laminado melaminico, sendo a altura do banco de 52cm.</v>
          </cell>
          <cell r="D1867" t="str">
            <v>un</v>
          </cell>
          <cell r="E1867">
            <v>61.3</v>
          </cell>
        </row>
        <row r="1868">
          <cell r="A1868" t="str">
            <v>AP009670</v>
          </cell>
          <cell r="B1868" t="str">
            <v>AP65050050/</v>
          </cell>
          <cell r="C1868" t="str">
            <v>Persianas horizontais em aluminio, marca Luxaflex ou similar, laminas micro 25 (2,5cm), nas dimensoes de (1x1,85)m.  Fornecimento e colocacao.</v>
          </cell>
          <cell r="D1868" t="str">
            <v>un</v>
          </cell>
          <cell r="E1868">
            <v>137.6</v>
          </cell>
        </row>
        <row r="1869">
          <cell r="A1869" t="str">
            <v>AP009672</v>
          </cell>
          <cell r="B1869" t="str">
            <v>AP65050100/</v>
          </cell>
          <cell r="C1869" t="str">
            <v>Persianas horizontais em aluminio, marca Luxaflex ou similar, laminas micro 25 (2,5cm), nas dimensoes de (1,25x1,85)m.  Fornecimento e colocacao.</v>
          </cell>
          <cell r="D1869" t="str">
            <v>un</v>
          </cell>
          <cell r="E1869">
            <v>170.92</v>
          </cell>
        </row>
        <row r="1870">
          <cell r="A1870" t="str">
            <v>AP009669</v>
          </cell>
          <cell r="B1870" t="str">
            <v>AP65050150/</v>
          </cell>
          <cell r="C1870" t="str">
            <v>Persianas horizontais em aluminio, marca Luxaflex ou similar, laminas micro 25 (2,5cm), nas dimensoes de (1,45x1,85)m.  Fornecimento e colocacao.</v>
          </cell>
          <cell r="D1870" t="str">
            <v>un</v>
          </cell>
          <cell r="E1870">
            <v>197.23</v>
          </cell>
        </row>
        <row r="1871">
          <cell r="A1871" t="str">
            <v>AP009671</v>
          </cell>
          <cell r="B1871" t="str">
            <v>AP65050200/</v>
          </cell>
          <cell r="C1871" t="str">
            <v>Persianas horizontais em aluminio, marca Luxaflex ou similar, laminas micro 25 (2,5cm), nas dimensoes de (1,70x1,85)m.  Fornecimento e colocacao.</v>
          </cell>
          <cell r="D1871" t="str">
            <v>un</v>
          </cell>
          <cell r="E1871">
            <v>230.28</v>
          </cell>
        </row>
        <row r="1872">
          <cell r="A1872" t="str">
            <v>AP008810</v>
          </cell>
          <cell r="B1872" t="str">
            <v>AP65050250/</v>
          </cell>
          <cell r="C1872" t="str">
            <v>Persiana vertical em tecido, com trilhos e demais materiais necessarios para fixacao.  Fornecimento e colocacao.</v>
          </cell>
          <cell r="D1872" t="str">
            <v>m2</v>
          </cell>
          <cell r="E1872">
            <v>26.23</v>
          </cell>
        </row>
        <row r="1873">
          <cell r="A1873" t="str">
            <v>AP005512</v>
          </cell>
          <cell r="B1873" t="str">
            <v>AP99990050/</v>
          </cell>
          <cell r="C1873" t="str">
            <v>Bracadeira para dutos de ar condicionado em cantoneira de 3/4"x1/8".   Fornecimento e colocacao.</v>
          </cell>
          <cell r="D1873" t="str">
            <v>m</v>
          </cell>
          <cell r="E1873">
            <v>10.41</v>
          </cell>
        </row>
        <row r="1874">
          <cell r="A1874" t="str">
            <v>AP007453</v>
          </cell>
          <cell r="B1874" t="str">
            <v>AP99990100/</v>
          </cell>
          <cell r="C1874" t="str">
            <v>Lava olhos de emergencia com acionamento manual por alavanca, tubulacao e conexoes em ferro galvanizado, pia em AISI 304, conexoes de entrada e saida de 1" BSP, pintura anticorrosiva, na cor verde seguranca, pia com diametro de 300mm.  Fornecimento e colo</v>
          </cell>
          <cell r="D1874" t="str">
            <v>un</v>
          </cell>
          <cell r="E1874">
            <v>295</v>
          </cell>
        </row>
        <row r="1875">
          <cell r="A1875" t="str">
            <v>AP018061</v>
          </cell>
          <cell r="B1875" t="str">
            <v>AP99990112/</v>
          </cell>
          <cell r="C1875" t="str">
            <v xml:space="preserve">Moinho a vento com roda de diametro de 3,40mx18pas, confeccionado em chapas galvanizadas no 20 com dobras laterais e pintura automotiva, sistema de freio automatico, retorno automatico de destravamento, montado em torre de 9,00m de altura estruturada com </v>
          </cell>
          <cell r="D1875" t="str">
            <v>un</v>
          </cell>
          <cell r="E1875">
            <v>12082.9</v>
          </cell>
        </row>
        <row r="1876">
          <cell r="A1876" t="str">
            <v>AP018062</v>
          </cell>
          <cell r="B1876" t="str">
            <v>AP99990115/</v>
          </cell>
          <cell r="C1876" t="str">
            <v>Moinho a vento com roda de diametro de 3,40mx18pas, confeccionado em chapas galvanizadas no 20 com dobras laterais e pintura automotiva, sistema de freio automatico, retorno automatico de destravamento, montado em torre de 12,00m de altura estruturada com</v>
          </cell>
          <cell r="D1876" t="str">
            <v>un</v>
          </cell>
          <cell r="E1876">
            <v>13242.1</v>
          </cell>
        </row>
        <row r="1877">
          <cell r="A1877" t="str">
            <v>BP017051</v>
          </cell>
          <cell r="B1877" t="str">
            <v>BP05050050/</v>
          </cell>
          <cell r="C1877" t="str">
            <v>Base de brita corrida, inclusive fornecimento dos materiais, medida apos a compactacao.</v>
          </cell>
          <cell r="D1877" t="str">
            <v>m3</v>
          </cell>
          <cell r="E1877">
            <v>37.86</v>
          </cell>
        </row>
        <row r="1878">
          <cell r="A1878" t="str">
            <v>BP017052</v>
          </cell>
          <cell r="B1878" t="str">
            <v>BP05050053/</v>
          </cell>
          <cell r="C1878" t="str">
            <v>Base ou sub base estabilizada sem mistura de materiais, de acordo com as Instrucoes para Execucao do DER-RJ, exclusive escavacao e transporte dos materiais, mas incluindo o transporte da agua.</v>
          </cell>
          <cell r="D1878" t="str">
            <v>m3</v>
          </cell>
          <cell r="E1878">
            <v>3.28</v>
          </cell>
        </row>
        <row r="1879">
          <cell r="A1879" t="str">
            <v>BP017066</v>
          </cell>
          <cell r="B1879" t="str">
            <v>BP05050056/</v>
          </cell>
          <cell r="C1879" t="str">
            <v>Base ou sub base estabilizada granulometricamente, com mistura de 2 ou mais materiais, de acordo com as Instrucoes para Execucao do DER-RJ, exclusive escavacao e transporte dos materiais, mas incluindo o transporte de agua.</v>
          </cell>
          <cell r="D1879" t="str">
            <v>m3</v>
          </cell>
          <cell r="E1879">
            <v>3.82</v>
          </cell>
        </row>
        <row r="1880">
          <cell r="A1880" t="str">
            <v>BP017067</v>
          </cell>
          <cell r="B1880" t="str">
            <v>BP05050059/</v>
          </cell>
          <cell r="C1880" t="str">
            <v>Base de solo-cimento, executado "in loco", o custo indeniza as operacoes de execucao na pista, inclusive transporte da agua e se aplica ao volume de solo-cimento executado, medido apos a compactacao, exclusive a escavacao, cimento e transporte dos materia</v>
          </cell>
          <cell r="D1880" t="str">
            <v>m3</v>
          </cell>
          <cell r="E1880">
            <v>8.34</v>
          </cell>
        </row>
        <row r="1881">
          <cell r="A1881" t="str">
            <v>BP002450</v>
          </cell>
          <cell r="B1881" t="str">
            <v>BP05050100/</v>
          </cell>
          <cell r="C1881" t="str">
            <v>Camada de bloqueio (colchao) de areia, espalhado e comprimido mecanicamente, medido apos compressao.</v>
          </cell>
          <cell r="D1881" t="str">
            <v>m3</v>
          </cell>
          <cell r="E1881">
            <v>29.47</v>
          </cell>
        </row>
        <row r="1882">
          <cell r="A1882" t="str">
            <v>CE005829</v>
          </cell>
          <cell r="B1882" t="str">
            <v>CE05100254/</v>
          </cell>
          <cell r="C1882" t="str">
            <v>Topografo de servicos tecnicos especializados de consultoria de engenharia e arquitetura.</v>
          </cell>
          <cell r="D1882" t="str">
            <v>h</v>
          </cell>
          <cell r="E1882">
            <v>13.6</v>
          </cell>
        </row>
        <row r="1883">
          <cell r="A1883" t="str">
            <v>CI009002</v>
          </cell>
          <cell r="B1883" t="str">
            <v>CI05050050/</v>
          </cell>
          <cell r="C1883" t="str">
            <v>Colocacao de madeiramento de telhas francesas, incluindo pregos, excluindo fornecimento.</v>
          </cell>
          <cell r="D1883" t="str">
            <v>m2</v>
          </cell>
          <cell r="E1883">
            <v>14.02</v>
          </cell>
        </row>
        <row r="1884">
          <cell r="A1884" t="str">
            <v>CI001066</v>
          </cell>
          <cell r="B1884" t="str">
            <v>CI05050100/</v>
          </cell>
          <cell r="C1884" t="str">
            <v>Madeiramento para cobertura de telhas onduladas de cimento amianto ou Fiber-Glass ou similar, de 3"x3" e 3"x4 1/2" em Macaranduba ou similar, pregadas sem tesouras ou pontaletes, medido pela projecao.</v>
          </cell>
          <cell r="D1884" t="str">
            <v>m2</v>
          </cell>
          <cell r="E1884">
            <v>9.9600000000000009</v>
          </cell>
        </row>
        <row r="1885">
          <cell r="A1885" t="str">
            <v>CI001065</v>
          </cell>
          <cell r="B1885" t="str">
            <v>CI05050150/</v>
          </cell>
          <cell r="C1885" t="str">
            <v>Madeiramento para cobertura de telhas ceramicas, francesa ou colonial, constituido de cumeeira e tercas de 3"x4 1/2", caibros de 3"x1 1/2" e ripas de (1,5x4)cm, tudo em Macaranduba ou similar, pregados sem tesouras ou pontaletes, medido pela projecao.</v>
          </cell>
          <cell r="D1885" t="str">
            <v>m2</v>
          </cell>
          <cell r="E1885">
            <v>28.86</v>
          </cell>
        </row>
        <row r="1886">
          <cell r="A1886" t="str">
            <v>CI010099</v>
          </cell>
          <cell r="B1886" t="str">
            <v>CI05050200/</v>
          </cell>
          <cell r="C1886" t="str">
            <v>Peca em Macaranduba ou similar, de (7x20)cm, para cobertura de qualquer tipo.  Fornecimento e colocacao.</v>
          </cell>
          <cell r="D1886" t="str">
            <v>m</v>
          </cell>
          <cell r="E1886">
            <v>25.86</v>
          </cell>
        </row>
        <row r="1887">
          <cell r="A1887" t="str">
            <v>CI001070</v>
          </cell>
          <cell r="B1887" t="str">
            <v>CI05100050/</v>
          </cell>
          <cell r="C1887" t="str">
            <v>Terca em Macaranduba ou similar, constituida de pecas de 3"x3", para cobertura de qualquer tipo.  Fornecimento e colocacao.</v>
          </cell>
          <cell r="D1887" t="str">
            <v>m</v>
          </cell>
          <cell r="E1887">
            <v>7.92</v>
          </cell>
        </row>
        <row r="1888">
          <cell r="A1888" t="str">
            <v>CI001071</v>
          </cell>
          <cell r="B1888" t="str">
            <v>CI05100100/</v>
          </cell>
          <cell r="C1888" t="str">
            <v>Terca em Macaranduba ou similar, constituida de pecas de 3"x4 1/2", para cobertura de qualquer tipo.  Fornecimento e colocacao.</v>
          </cell>
          <cell r="D1888" t="str">
            <v>m</v>
          </cell>
          <cell r="E1888">
            <v>11.75</v>
          </cell>
        </row>
        <row r="1889">
          <cell r="A1889" t="str">
            <v>CI002468</v>
          </cell>
          <cell r="B1889" t="str">
            <v>CI05100150/</v>
          </cell>
          <cell r="C1889" t="str">
            <v>Terca em Macaranduba ou similar, constituida de pecas de 3"x6", para cobertura de qualquer tipo.  Fornecimento e colocacao.</v>
          </cell>
          <cell r="D1889" t="str">
            <v>m</v>
          </cell>
          <cell r="E1889">
            <v>14.52</v>
          </cell>
        </row>
        <row r="1890">
          <cell r="A1890" t="str">
            <v>CI002469</v>
          </cell>
          <cell r="B1890" t="str">
            <v>CI05100200/</v>
          </cell>
          <cell r="C1890" t="str">
            <v>Terca em Macaranduba ou similar, constituida de pecas de 3"x9", para cobertura de qualquer tipo.  Fornecimento e colocacao.</v>
          </cell>
          <cell r="D1890" t="str">
            <v>m</v>
          </cell>
          <cell r="E1890">
            <v>20.03</v>
          </cell>
        </row>
        <row r="1891">
          <cell r="A1891" t="str">
            <v>CI001072</v>
          </cell>
          <cell r="B1891" t="str">
            <v>CI05150050/</v>
          </cell>
          <cell r="C1891" t="str">
            <v>Caibro em Macaranduba ou similar, de 1 1/2"x3".  Fornecimento e colocacao.</v>
          </cell>
          <cell r="D1891" t="str">
            <v>m</v>
          </cell>
          <cell r="E1891">
            <v>4.92</v>
          </cell>
        </row>
        <row r="1892">
          <cell r="A1892" t="str">
            <v>CI001073</v>
          </cell>
          <cell r="B1892" t="str">
            <v>CI05150100/</v>
          </cell>
          <cell r="C1892" t="str">
            <v>Caibro em Macaranduba ou similar, de 2"x3".  Fornecimento e colocacao.</v>
          </cell>
          <cell r="D1892" t="str">
            <v>m</v>
          </cell>
          <cell r="E1892">
            <v>6.73</v>
          </cell>
        </row>
        <row r="1893">
          <cell r="A1893" t="str">
            <v>CI001067</v>
          </cell>
          <cell r="B1893" t="str">
            <v>CI05200050/</v>
          </cell>
          <cell r="C1893" t="str">
            <v>Tesoura completa em Macaranduba ou similar, para vaos de 4m.  Fornecimento e colocacao.</v>
          </cell>
          <cell r="D1893" t="str">
            <v>un</v>
          </cell>
          <cell r="E1893">
            <v>333.49</v>
          </cell>
        </row>
        <row r="1894">
          <cell r="A1894" t="str">
            <v>CI001068</v>
          </cell>
          <cell r="B1894" t="str">
            <v>CI05200100/</v>
          </cell>
          <cell r="C1894" t="str">
            <v>Tesoura completa em Macaranduba ou similar, para vaos de 5m.  Fornecimento e colocacao.</v>
          </cell>
          <cell r="D1894" t="str">
            <v>un</v>
          </cell>
          <cell r="E1894">
            <v>399.5</v>
          </cell>
        </row>
        <row r="1895">
          <cell r="A1895" t="str">
            <v>CI001069</v>
          </cell>
          <cell r="B1895" t="str">
            <v>CI05200150/</v>
          </cell>
          <cell r="C1895" t="str">
            <v>Tesoura completa em Macaranduba ou similar, para vaos de 6m.  Fornecimento e colocacao.</v>
          </cell>
          <cell r="D1895" t="str">
            <v>un</v>
          </cell>
          <cell r="E1895">
            <v>479.46</v>
          </cell>
        </row>
        <row r="1896">
          <cell r="A1896" t="str">
            <v>CI004630</v>
          </cell>
          <cell r="B1896" t="str">
            <v>CI05200200/</v>
          </cell>
          <cell r="C1896" t="str">
            <v>Tesoura completa em Macaranduba ou similar, para vaos de 7m.  Fornecimento e colocacao.</v>
          </cell>
          <cell r="D1896" t="str">
            <v>un</v>
          </cell>
          <cell r="E1896">
            <v>554.28</v>
          </cell>
        </row>
        <row r="1897">
          <cell r="A1897" t="str">
            <v>CI002463</v>
          </cell>
          <cell r="B1897" t="str">
            <v>CI05200250/</v>
          </cell>
          <cell r="C1897" t="str">
            <v>Tesoura completa em Macaranduba ou similar, para vaos de 8m.  Fornecimento e colocacao.</v>
          </cell>
          <cell r="D1897" t="str">
            <v>un</v>
          </cell>
          <cell r="E1897">
            <v>718.28</v>
          </cell>
        </row>
        <row r="1898">
          <cell r="A1898" t="str">
            <v>CI004631</v>
          </cell>
          <cell r="B1898" t="str">
            <v>CI05200300/</v>
          </cell>
          <cell r="C1898" t="str">
            <v>Tesoura completa em Macaranduba ou similar, para vaos de 9m.  Fornecimento e colocacao.</v>
          </cell>
          <cell r="D1898" t="str">
            <v>un</v>
          </cell>
          <cell r="E1898">
            <v>806.04</v>
          </cell>
        </row>
        <row r="1899">
          <cell r="A1899" t="str">
            <v>CI002464</v>
          </cell>
          <cell r="B1899" t="str">
            <v>CI05200350/</v>
          </cell>
          <cell r="C1899" t="str">
            <v>Tesoura completa em Macaranduba ou similar, para vaos de 10m.  Fornecimento e colocacao.</v>
          </cell>
          <cell r="D1899" t="str">
            <v>un</v>
          </cell>
          <cell r="E1899">
            <v>890.15</v>
          </cell>
        </row>
        <row r="1900">
          <cell r="A1900" t="str">
            <v>CI002465</v>
          </cell>
          <cell r="B1900" t="str">
            <v>CI05200400/</v>
          </cell>
          <cell r="C1900" t="str">
            <v>Tesoura completa em Macaranduba ou similar, para vaos de 12m.  Fornecimento e colocacao.</v>
          </cell>
          <cell r="D1900" t="str">
            <v>un</v>
          </cell>
          <cell r="E1900">
            <v>1142.6099999999999</v>
          </cell>
        </row>
        <row r="1901">
          <cell r="A1901" t="str">
            <v>CI002466</v>
          </cell>
          <cell r="B1901" t="str">
            <v>CI05250050/</v>
          </cell>
          <cell r="C1901" t="str">
            <v>Pontalete em Macaranduba ou similar, em pecas de 3"x3", verticais e horizontais para cobertura de telhas ceramicas, medindo pela projecao horizontal do telhado.</v>
          </cell>
          <cell r="D1901" t="str">
            <v>m2</v>
          </cell>
          <cell r="E1901">
            <v>12.89</v>
          </cell>
        </row>
        <row r="1902">
          <cell r="A1902" t="str">
            <v>CI002467</v>
          </cell>
          <cell r="B1902" t="str">
            <v>CI05250100/</v>
          </cell>
          <cell r="C1902" t="str">
            <v>Pontalete em Macaranduba ou similar, em pecas de 3"x3", verticais e horizontais para cobertura de telhas de cimento amianto ou Fiber-Glass ou similar.</v>
          </cell>
          <cell r="D1902" t="str">
            <v>m2</v>
          </cell>
          <cell r="E1902">
            <v>10.92</v>
          </cell>
        </row>
        <row r="1903">
          <cell r="A1903" t="str">
            <v>CI001075</v>
          </cell>
          <cell r="B1903" t="str">
            <v>CI05300050/</v>
          </cell>
          <cell r="C1903" t="str">
            <v>Cobertura em telhas coloniais; exclusive cumeeira e madeiramento.  Fornecimento e colocacao.</v>
          </cell>
          <cell r="D1903" t="str">
            <v>m2</v>
          </cell>
          <cell r="E1903">
            <v>41.74</v>
          </cell>
        </row>
        <row r="1904">
          <cell r="A1904" t="str">
            <v>CI001074</v>
          </cell>
          <cell r="B1904" t="str">
            <v>CI05300053/</v>
          </cell>
          <cell r="C1904" t="str">
            <v>Cobertura em telhas francesas; exclusive cumeeira e madeiramento.  Fornecimento e colocacao.</v>
          </cell>
          <cell r="D1904" t="str">
            <v>m2</v>
          </cell>
          <cell r="E1904">
            <v>22.12</v>
          </cell>
        </row>
        <row r="1905">
          <cell r="A1905" t="str">
            <v>CI005689</v>
          </cell>
          <cell r="B1905" t="str">
            <v>CI05300056/</v>
          </cell>
          <cell r="C1905" t="str">
            <v>Cobertura em telha portuguesa, exclusive cumeeira e madeiramento.  Fornecimento e colocacao.</v>
          </cell>
          <cell r="D1905" t="str">
            <v>m2</v>
          </cell>
          <cell r="E1905">
            <v>20.84</v>
          </cell>
        </row>
        <row r="1906">
          <cell r="A1906" t="str">
            <v>CI009214</v>
          </cell>
          <cell r="B1906" t="str">
            <v>CI05300100/</v>
          </cell>
          <cell r="C1906" t="str">
            <v>Colocacao de telhas francesas, exclusive fornecimento.</v>
          </cell>
          <cell r="D1906" t="str">
            <v>m2</v>
          </cell>
          <cell r="E1906">
            <v>20.8</v>
          </cell>
        </row>
        <row r="1907">
          <cell r="A1907" t="str">
            <v>CI016672</v>
          </cell>
          <cell r="B1907" t="str">
            <v>CI05300150/</v>
          </cell>
          <cell r="C1907" t="str">
            <v>Cobertura em telhas de concreto, exclusive cumeeira e madeiramento.  Fornecimento e colocacao.</v>
          </cell>
          <cell r="D1907" t="str">
            <v>m2</v>
          </cell>
          <cell r="E1907">
            <v>20.78</v>
          </cell>
        </row>
        <row r="1908">
          <cell r="A1908" t="str">
            <v>CI002470</v>
          </cell>
          <cell r="B1908" t="str">
            <v>CI05300250/</v>
          </cell>
          <cell r="C1908" t="str">
            <v>Cordao para arremate de telhado, executado com argamassa de cimento, areia e saibro no traco 1:2:2.</v>
          </cell>
          <cell r="D1908" t="str">
            <v>m</v>
          </cell>
          <cell r="E1908">
            <v>13.87</v>
          </cell>
        </row>
        <row r="1909">
          <cell r="A1909" t="str">
            <v>CI001076</v>
          </cell>
          <cell r="B1909" t="str">
            <v>CI05300300/</v>
          </cell>
          <cell r="C1909" t="str">
            <v>Cumeeira para cobertura em telhas francesas ou coloniais.  Fornecimento e colocacao.</v>
          </cell>
          <cell r="D1909" t="str">
            <v>m</v>
          </cell>
          <cell r="E1909">
            <v>9.1999999999999993</v>
          </cell>
        </row>
        <row r="1910">
          <cell r="A1910" t="str">
            <v>CI016673</v>
          </cell>
          <cell r="B1910" t="str">
            <v>CI05300303/</v>
          </cell>
          <cell r="C1910" t="str">
            <v>Cumeeira para cobertura em telhas de concreto.  Fornecimento e colocacao.</v>
          </cell>
          <cell r="D1910" t="str">
            <v>m</v>
          </cell>
          <cell r="E1910">
            <v>16.399999999999999</v>
          </cell>
        </row>
        <row r="1911">
          <cell r="A1911" t="str">
            <v>CI009000</v>
          </cell>
          <cell r="B1911" t="str">
            <v>CI05300350/</v>
          </cell>
          <cell r="C1911" t="str">
            <v>Telhas francesas.  Fornecimento.</v>
          </cell>
          <cell r="D1911" t="str">
            <v>m2</v>
          </cell>
          <cell r="E1911">
            <v>9.44</v>
          </cell>
        </row>
        <row r="1912">
          <cell r="A1912" t="str">
            <v>CI017176</v>
          </cell>
          <cell r="B1912" t="str">
            <v>CI05350050/</v>
          </cell>
          <cell r="C1912" t="str">
            <v>Cobertura com chapa de aco galvanizado, pintada com tinta a po a base de poliester nas duas faces nas cores preto, branco, amarelo, cinza ou ceramica, perfil trapezoidal, espessura 0,65mm, altura de 40mm e largura util de 970mm, da Intertelhas ou similar,</v>
          </cell>
          <cell r="D1912" t="str">
            <v>m2</v>
          </cell>
          <cell r="E1912">
            <v>47.25</v>
          </cell>
        </row>
        <row r="1913">
          <cell r="A1913" t="str">
            <v>CI005473</v>
          </cell>
          <cell r="B1913" t="str">
            <v>CI05350100/</v>
          </cell>
          <cell r="C1913" t="str">
            <v>Cobertura dupla de 30mm, com telha termica em aco zincado, trapezoidal, sem pintura, de (1020x0,50)mm, Eucatex ou similar.  Fornecimento e colocacao.</v>
          </cell>
          <cell r="D1913" t="str">
            <v>m2</v>
          </cell>
          <cell r="E1913" t="e">
            <v>#N/A</v>
          </cell>
        </row>
        <row r="1914">
          <cell r="A1914" t="str">
            <v>CI008254</v>
          </cell>
          <cell r="B1914" t="str">
            <v>CI05350150/</v>
          </cell>
          <cell r="C1914" t="str">
            <v>Cobertura dupla de 30mm, com telha termica, trapezoidal, inclusive todos os acessorios necessarios a sua execucao, Bernini ou similar.  Fornecimento e colocacao, exclusive transporte.</v>
          </cell>
          <cell r="D1914" t="str">
            <v>m2</v>
          </cell>
          <cell r="E1914" t="e">
            <v>#N/A</v>
          </cell>
        </row>
        <row r="1915">
          <cell r="A1915" t="str">
            <v>CI008812</v>
          </cell>
          <cell r="B1915" t="str">
            <v>CI05350200/</v>
          </cell>
          <cell r="C1915" t="str">
            <v>Telha metalica CE-100, 0,50mm, perfil trapezoidal, fabricado em aco galvanizado com 270g/m2 de zinco, com largura total de 808mm, largura util de 750mm e comprimento de 6600mm, pintado por processo eletrostatico polimerizada em estufa.  Fornecimento.</v>
          </cell>
          <cell r="D1915" t="str">
            <v>m2</v>
          </cell>
          <cell r="E1915">
            <v>45.37</v>
          </cell>
        </row>
        <row r="1916">
          <cell r="A1916" t="str">
            <v>CI005320</v>
          </cell>
          <cell r="B1916" t="str">
            <v>CI05400050/</v>
          </cell>
          <cell r="C1916" t="str">
            <v>Calha de beiral, em chapa galvanizada no 26, com 25cm de desenvolvimento.  Fornecimento e colocacao.</v>
          </cell>
          <cell r="D1916" t="str">
            <v>m</v>
          </cell>
          <cell r="E1916" t="e">
            <v>#N/A</v>
          </cell>
        </row>
        <row r="1917">
          <cell r="A1917" t="str">
            <v>CI005319</v>
          </cell>
          <cell r="B1917" t="str">
            <v>CI05400053/</v>
          </cell>
          <cell r="C1917" t="str">
            <v>Calha de platibanda ou de rincao, em chapa galvanizada no 26, com 25cm de desenvolvimento.  Fornecimento e colocacao.</v>
          </cell>
          <cell r="D1917" t="str">
            <v>m</v>
          </cell>
          <cell r="E1917" t="e">
            <v>#N/A</v>
          </cell>
        </row>
        <row r="1918">
          <cell r="A1918" t="str">
            <v>CI001085</v>
          </cell>
          <cell r="B1918" t="str">
            <v>CI05400100/</v>
          </cell>
          <cell r="C1918" t="str">
            <v>Cobertura em chapas de aluminio de 0,5mm de espessura, com sobreposicao lateral de 1 onda e longitudinal de 14cm, sendo as chapas fixadas com ganchos de aluminio com rosca de 6mm de diametro; exclusive madeiramento e cumeeira.</v>
          </cell>
          <cell r="D1918" t="str">
            <v>m2</v>
          </cell>
          <cell r="E1918">
            <v>32.229999999999997</v>
          </cell>
        </row>
        <row r="1919">
          <cell r="A1919" t="str">
            <v>CI004757</v>
          </cell>
          <cell r="B1919" t="str">
            <v>CI05400150/</v>
          </cell>
          <cell r="C1919" t="str">
            <v>Colocacao de rufo, cumeeira ou contra-rufo de aluminio com 0,8mmx1056mm.</v>
          </cell>
          <cell r="D1919" t="str">
            <v>m2</v>
          </cell>
          <cell r="E1919">
            <v>29.26</v>
          </cell>
        </row>
        <row r="1920">
          <cell r="A1920" t="str">
            <v>CI010062</v>
          </cell>
          <cell r="B1920" t="str">
            <v>CI05400200/</v>
          </cell>
          <cell r="C1920" t="str">
            <v>Contra rufo em aluminio, com acabamento em verniz em 1 face e pintada na outra, trapezoidal ou ondulada, medindo (1500x562x0,8)mm, Alcoa ou similar.  Fornecimento e colocacao.</v>
          </cell>
          <cell r="D1920" t="str">
            <v>m</v>
          </cell>
          <cell r="E1920">
            <v>29.43</v>
          </cell>
        </row>
        <row r="1921">
          <cell r="A1921" t="str">
            <v>CI010063</v>
          </cell>
          <cell r="B1921" t="str">
            <v>CI05400203/</v>
          </cell>
          <cell r="C1921" t="str">
            <v>Contra rufo em aluminio, com acabamento em verniz nas 2 faces, trapezoidal ou ondulada, medindo (1500x562x0,8)mm, Alcoa ou similar.  Fornecimento e colocacao.</v>
          </cell>
          <cell r="D1921" t="str">
            <v>m</v>
          </cell>
          <cell r="E1921">
            <v>27.19</v>
          </cell>
        </row>
        <row r="1922">
          <cell r="A1922" t="str">
            <v>CI010058</v>
          </cell>
          <cell r="B1922" t="str">
            <v>CI05400250/</v>
          </cell>
          <cell r="C1922" t="str">
            <v>Cumeeira em aluminio com acabamento em verniz em 1 face e pintada em outra, trapezoidal ou ondulada, medindo (1265x600x0,8)mm, Alcoa ou similar.  Fornecimento e colocacao.</v>
          </cell>
          <cell r="D1922" t="str">
            <v>m</v>
          </cell>
          <cell r="E1922">
            <v>28.1</v>
          </cell>
        </row>
        <row r="1923">
          <cell r="A1923" t="str">
            <v>CI010059</v>
          </cell>
          <cell r="B1923" t="str">
            <v>CI05400253/</v>
          </cell>
          <cell r="C1923" t="str">
            <v>Cumeeira em aluminio com acabamento em verniz nas 2 faces, trapezoidal ou ondulada, medindo (1265x600x0,8)mm, Alcoa ou similar.  Fornecimento e colocacao.</v>
          </cell>
          <cell r="D1923" t="str">
            <v>m</v>
          </cell>
          <cell r="E1923">
            <v>32.58</v>
          </cell>
        </row>
        <row r="1924">
          <cell r="A1924" t="str">
            <v>CI009460</v>
          </cell>
          <cell r="B1924" t="str">
            <v>CI05400300/</v>
          </cell>
          <cell r="C1924" t="str">
            <v>Estrutura metalica para cobertura em telhas metalicas.  Fornecimento e colocacao.</v>
          </cell>
          <cell r="D1924" t="str">
            <v>m2</v>
          </cell>
          <cell r="E1924" t="e">
            <v>#N/A</v>
          </cell>
        </row>
        <row r="1925">
          <cell r="A1925" t="str">
            <v>CI010065</v>
          </cell>
          <cell r="B1925" t="str">
            <v>CI05400350/</v>
          </cell>
          <cell r="C1925" t="str">
            <v>Rufo em aluminio, com acabamento em verniz em 1 face e pintada na outra, trapezoidal, medindo (1265x600x0,8)mm, Alcoa ou similar.  Fornecimento e colocacao.</v>
          </cell>
          <cell r="D1925" t="str">
            <v>m</v>
          </cell>
          <cell r="E1925">
            <v>32.53</v>
          </cell>
        </row>
        <row r="1926">
          <cell r="A1926" t="str">
            <v>CI010064</v>
          </cell>
          <cell r="B1926" t="str">
            <v>CI05400353/</v>
          </cell>
          <cell r="C1926" t="str">
            <v>Rufo em aluminio, com acabamento em verniz nas 2 faces, trapezoidal ou ondulada, medindo (1265x600x0,8)mm, Alcoa ou similar.  Fornecimento e colocacao.</v>
          </cell>
          <cell r="D1926" t="str">
            <v>m</v>
          </cell>
          <cell r="E1926">
            <v>29.87</v>
          </cell>
        </row>
        <row r="1927">
          <cell r="A1927" t="str">
            <v>CI010060</v>
          </cell>
          <cell r="B1927" t="str">
            <v>CI05400400/</v>
          </cell>
          <cell r="C1927" t="str">
            <v>Telha de aluminio Alcoflon ou similar, com acabamento em verniz nas 2 faces (interna e externa), no modelo trapezoidal ou ondulada, na espessura de 0,5mm.  Fornecimento e colocacao.</v>
          </cell>
          <cell r="D1927" t="str">
            <v>m2</v>
          </cell>
          <cell r="E1927">
            <v>32.75</v>
          </cell>
        </row>
        <row r="1928">
          <cell r="A1928" t="str">
            <v>CI010061</v>
          </cell>
          <cell r="B1928" t="str">
            <v>CI05400403/</v>
          </cell>
          <cell r="C1928" t="str">
            <v>Telha de aluminio Alcoflon ou similar, com acabamento em verniz em 1 face e pintado na outra, no modelo trapezoidal ou ondulada, na espessura de 0,5mm.  Fornecimento e colocacao.</v>
          </cell>
          <cell r="D1928" t="str">
            <v>m2</v>
          </cell>
          <cell r="E1928">
            <v>35.76</v>
          </cell>
        </row>
        <row r="1929">
          <cell r="A1929" t="str">
            <v>CI005318</v>
          </cell>
          <cell r="B1929" t="str">
            <v>CI05450050/</v>
          </cell>
          <cell r="C1929" t="str">
            <v>Cobertura em telhas de fibro-cimento, tipo Vogatex ou similar, com espessura de 4mm, para aplicar em meia-agua (sem quaisquer rufos ou cumeeira); exclusive madeiramento, com fornecimento do material e colocacao.</v>
          </cell>
          <cell r="D1929" t="str">
            <v>m2</v>
          </cell>
          <cell r="E1929">
            <v>9.8699999999999992</v>
          </cell>
        </row>
        <row r="1930">
          <cell r="A1930" t="str">
            <v>CI001077</v>
          </cell>
          <cell r="B1930" t="str">
            <v>CI05450100/</v>
          </cell>
          <cell r="C1930" t="str">
            <v>Cobertura em telhas onduladas de cimento amianto de 6mm de espessura, presas por parafusos; exclusive madeiramento. Fornecimento e colocacao.</v>
          </cell>
          <cell r="D1930" t="str">
            <v>m2</v>
          </cell>
          <cell r="E1930">
            <v>15.8</v>
          </cell>
        </row>
        <row r="1931">
          <cell r="A1931" t="str">
            <v>CI001082</v>
          </cell>
          <cell r="B1931" t="str">
            <v>CI05450106/</v>
          </cell>
          <cell r="C1931" t="str">
            <v>Cobertura em telhas de fibro-cimento, Maxiplac ou similar de 6mm; inclusive parafusos e arruelas.</v>
          </cell>
          <cell r="D1931" t="str">
            <v>m2</v>
          </cell>
          <cell r="E1931">
            <v>21.5</v>
          </cell>
        </row>
        <row r="1932">
          <cell r="A1932" t="str">
            <v>CI001078</v>
          </cell>
          <cell r="B1932" t="str">
            <v>CI05450150/</v>
          </cell>
          <cell r="C1932" t="str">
            <v>Cobertura em telhas onduladas de cimento amianto de 8mm de espessura, presas por parafusos; exclusive madeiramento.  Fornecimento e colocacao.</v>
          </cell>
          <cell r="D1932" t="str">
            <v>m2</v>
          </cell>
          <cell r="E1932">
            <v>17.190000000000001</v>
          </cell>
        </row>
        <row r="1933">
          <cell r="A1933" t="str">
            <v>CI008245</v>
          </cell>
          <cell r="B1933" t="str">
            <v>CI05450156A</v>
          </cell>
          <cell r="C1933" t="str">
            <v>Cobertura em telhas de fibro-cimento, codigo 015102, Eternit ou similar, com espessura de 8mm, largura util de 500mm, comprimento de 2,30m, presas por parafusos, exclusive madeiramento.  Fornecimento e colocacao.</v>
          </cell>
          <cell r="D1933" t="str">
            <v>m2</v>
          </cell>
          <cell r="E1933">
            <v>43.97</v>
          </cell>
        </row>
        <row r="1934">
          <cell r="A1934" t="str">
            <v>CI010091</v>
          </cell>
          <cell r="B1934" t="str">
            <v>CI05450200/</v>
          </cell>
          <cell r="C1934" t="str">
            <v>Cobertura horizontal em telhas de cimento amianto, tipo Canaleta 90; exclusive pecas complementares, medida pela area coberta; incluindo fornecimento do material e colocacao; exclusive cumeeira e madeiramento.</v>
          </cell>
          <cell r="D1934" t="str">
            <v>m2</v>
          </cell>
          <cell r="E1934">
            <v>60.41</v>
          </cell>
        </row>
        <row r="1935">
          <cell r="A1935" t="str">
            <v>CI001081</v>
          </cell>
          <cell r="B1935" t="str">
            <v>CI05450250/</v>
          </cell>
          <cell r="C1935" t="str">
            <v>Cumeeira normal, para telhas onduladas de 6mm a 8mm, de cimento amianto; inclusive parafusos de fixacao.  Fornecimento e colocacao.</v>
          </cell>
          <cell r="D1935" t="str">
            <v>m</v>
          </cell>
          <cell r="E1935">
            <v>39.24</v>
          </cell>
        </row>
        <row r="1936">
          <cell r="A1936" t="str">
            <v>CI002475</v>
          </cell>
          <cell r="B1936" t="str">
            <v>CI05450253/</v>
          </cell>
          <cell r="C1936" t="str">
            <v>Cumeeira de fibro-cimento Maxiplac ou similar, inclusive parafusos.</v>
          </cell>
          <cell r="D1936" t="str">
            <v>m</v>
          </cell>
          <cell r="E1936">
            <v>27.17</v>
          </cell>
        </row>
        <row r="1937">
          <cell r="A1937" t="str">
            <v>CI002474</v>
          </cell>
          <cell r="B1937" t="str">
            <v>CI05450256/</v>
          </cell>
          <cell r="C1937" t="str">
            <v>Cumeeira normal de cimento amianto para canalete 90 ou similar, inclusive parafusos e arruelas.  Fornecimento e colocacao.</v>
          </cell>
          <cell r="D1937" t="str">
            <v>m</v>
          </cell>
          <cell r="E1937">
            <v>54.21</v>
          </cell>
        </row>
        <row r="1938">
          <cell r="A1938" t="str">
            <v>CI002473</v>
          </cell>
          <cell r="B1938" t="str">
            <v>CI05450259/</v>
          </cell>
          <cell r="C1938" t="str">
            <v>Cumeeira normal e normal de extremidade de cimento amianto para canalete 43 ou 49 ou similar, inclusive parafusos e arruelas.  Fornecimento e colocacao.</v>
          </cell>
          <cell r="D1938" t="str">
            <v>m</v>
          </cell>
          <cell r="E1938">
            <v>33.79</v>
          </cell>
        </row>
        <row r="1939">
          <cell r="A1939" t="str">
            <v>CI006021</v>
          </cell>
          <cell r="B1939" t="str">
            <v>CI05450262/</v>
          </cell>
          <cell r="C1939" t="str">
            <v>Cumeeira para cobertura tipo Shed e Shed terminal de cimento amianto, inclusive parafusos de fixacao.  Fornecimento e colocacao.</v>
          </cell>
          <cell r="D1939" t="str">
            <v>m</v>
          </cell>
          <cell r="E1939">
            <v>13.32</v>
          </cell>
        </row>
        <row r="1940">
          <cell r="A1940" t="str">
            <v>CI002471</v>
          </cell>
          <cell r="B1940" t="str">
            <v>CI05450300/</v>
          </cell>
          <cell r="C1940" t="str">
            <v>Espigao de cimento amianto, inclusive acessorios.  Fornecimento e colocacao.</v>
          </cell>
          <cell r="D1940" t="str">
            <v>m</v>
          </cell>
          <cell r="E1940">
            <v>17.64</v>
          </cell>
        </row>
        <row r="1941">
          <cell r="A1941" t="str">
            <v>CI002472</v>
          </cell>
          <cell r="B1941" t="str">
            <v>CI05450350/</v>
          </cell>
          <cell r="C1941" t="str">
            <v>Rufo de cimento amianto, inclusive acessorios.  Fornecimento e colocacao.</v>
          </cell>
          <cell r="D1941" t="str">
            <v>m</v>
          </cell>
          <cell r="E1941">
            <v>28.27</v>
          </cell>
        </row>
        <row r="1942">
          <cell r="A1942" t="str">
            <v>CI009226</v>
          </cell>
          <cell r="B1942" t="str">
            <v>CI05500050/</v>
          </cell>
          <cell r="C1942" t="str">
            <v>Cobertura em telhas onduladas fabricadas com fibras vegetais e minerais, Onduline ou similar, com espessura de 3mm, presas por pregos galvanizados, exclusive madeiramento.  Fornecimento e colocacao.</v>
          </cell>
          <cell r="D1942" t="str">
            <v>m2</v>
          </cell>
          <cell r="E1942">
            <v>18.760000000000002</v>
          </cell>
        </row>
        <row r="1943">
          <cell r="A1943" t="str">
            <v>DR010324</v>
          </cell>
          <cell r="B1943" t="str">
            <v>DR05400250/</v>
          </cell>
          <cell r="C1943" t="str">
            <v xml:space="preserve">Tubo de PVC rigido (NBR-7362), Vinilfort, para coletor de esgoto sanitario, com diametro nominal de 300mm, compreendendo carga e descarga, colocacao na vala, montagem e reaterro ate a geratriz superior do tubo, inclusive anel de borracha.  Fornecimento e </v>
          </cell>
          <cell r="D1943" t="str">
            <v>m</v>
          </cell>
          <cell r="E1943">
            <v>89.9</v>
          </cell>
        </row>
        <row r="1944">
          <cell r="A1944" t="str">
            <v>DR009809</v>
          </cell>
          <cell r="B1944" t="str">
            <v>DR05450050A</v>
          </cell>
          <cell r="C1944" t="str">
            <v>Tubo de PVC rigido - PBA, classe 12, para aducao e distibuicao de aguas, com diametro nominal de 50mm, compreendendo carga e descarga, colocacao na vala, montagem e reaterro ate a geratriz superior do tubo, inclusive anel de borracha.  Fornecimento e asse</v>
          </cell>
          <cell r="D1944" t="str">
            <v>m</v>
          </cell>
          <cell r="E1944">
            <v>6.62</v>
          </cell>
        </row>
        <row r="1945">
          <cell r="A1945" t="str">
            <v>DR017756</v>
          </cell>
          <cell r="B1945" t="str">
            <v>DR05450053A</v>
          </cell>
          <cell r="C1945" t="str">
            <v>Tubo de PVC rigido - PBA, classe 12, para aducao e distribuicao de aguas, com diametro nominal de 75mm, compreendendo carga e descarga, colocacao na vala, montagem e reaterro ate a geratriz superior do tubo, inclusive anel de borracha.  Fornecimento e ass</v>
          </cell>
          <cell r="D1945" t="str">
            <v>m</v>
          </cell>
          <cell r="E1945">
            <v>11.44</v>
          </cell>
        </row>
        <row r="1946">
          <cell r="A1946" t="str">
            <v>DR009811</v>
          </cell>
          <cell r="B1946" t="str">
            <v>DR05450056A</v>
          </cell>
          <cell r="C1946" t="str">
            <v>Tubo de PVC rigido - PBA, classe 12, para aducao e distibuicao de aguas, com diametro nominal de 100mm, compreendendo carga e descarga, colocacao na vala, montagem e reaterro ate a geratriz superior do tubo, inclusive anel de borracha.  Fornecimento e ass</v>
          </cell>
          <cell r="D1946" t="str">
            <v>m</v>
          </cell>
          <cell r="E1946">
            <v>16.72</v>
          </cell>
        </row>
        <row r="1947">
          <cell r="A1947" t="str">
            <v>DR017754</v>
          </cell>
          <cell r="B1947" t="str">
            <v>DR05450100/</v>
          </cell>
          <cell r="C1947" t="str">
            <v>Tubo de PVC rigido - PBA, classe 15 (EB-183), para aducao e distribuicao de aguas, com diametro nominal de 50mm, compreendendo carga e descarga, colocacao na vala, montagem e reaterro ate a geratriz superior do tubo, inclusive anel de borracha.  Fornecime</v>
          </cell>
          <cell r="D1947" t="str">
            <v>m</v>
          </cell>
          <cell r="E1947">
            <v>8.35</v>
          </cell>
        </row>
        <row r="1948">
          <cell r="A1948" t="str">
            <v>DR017755</v>
          </cell>
          <cell r="B1948" t="str">
            <v>DR05450103/</v>
          </cell>
          <cell r="C1948" t="str">
            <v>Tubo de PVC rigido - PBA, classe 15 (EB-183), para aducao e distribuicao de aguas, com diametro nominal de 75mm, compreendendo carga e descarga, colocacao na vala, montagem e reaterro ate a geratriz superior do tubo, inclusive anel de borracha.  Fornecime</v>
          </cell>
          <cell r="D1948" t="str">
            <v>m</v>
          </cell>
          <cell r="E1948">
            <v>14.6</v>
          </cell>
        </row>
        <row r="1949">
          <cell r="A1949" t="str">
            <v>DR005019</v>
          </cell>
          <cell r="B1949" t="str">
            <v>DR05450106/</v>
          </cell>
          <cell r="C1949" t="str">
            <v>Tubo de PVC rigido - PBA, classe 15, (EB-183), para aducao e distribuicao de aguas, com diametro nominal de 100mm, compreendendo carga e descarga, colocacao na vala, montagem e reaterro ate a geratriz superior do tubo, inclusive anel de borracha.  Forneci</v>
          </cell>
          <cell r="D1949" t="str">
            <v>m</v>
          </cell>
          <cell r="E1949">
            <v>24.03</v>
          </cell>
        </row>
        <row r="1950">
          <cell r="A1950" t="str">
            <v>DR013177</v>
          </cell>
          <cell r="B1950" t="str">
            <v>DR05450109A</v>
          </cell>
          <cell r="C1950" t="str">
            <v>Tubo de PVC rigido - PBA, classe 15, NBR 5647, (EB-183/ABNT), para aducao e distribuicao de aguas, com diametro nominal de 160mm, compreendendo carga e descarga, colocacao na vala, montagem e reaterro ate a geratriz superior do tubo, inclusive anel de bor</v>
          </cell>
          <cell r="D1950" t="str">
            <v>m</v>
          </cell>
          <cell r="E1950">
            <v>49.29</v>
          </cell>
        </row>
        <row r="1951">
          <cell r="A1951" t="str">
            <v>DR013178</v>
          </cell>
          <cell r="B1951" t="str">
            <v>DR05450112A</v>
          </cell>
          <cell r="C1951" t="str">
            <v>Tubo de PVC rigido - PBA, classe 15, NBR 5647, (EB-183/ABNT), para aducao e distribuicao de aguas, com diametro nominal de 200mm, compreendendo carga e descarga, colocacao na vala, montagem e reaterro ate a geratriz superior do tubo, inclusive anel de bor</v>
          </cell>
          <cell r="D1951" t="str">
            <v>m</v>
          </cell>
          <cell r="E1951">
            <v>75.209999999999994</v>
          </cell>
        </row>
        <row r="1952">
          <cell r="A1952" t="str">
            <v>DR009812</v>
          </cell>
          <cell r="B1952" t="str">
            <v>DR05450150A</v>
          </cell>
          <cell r="C1952" t="str">
            <v>Tubo de PVC rigido - PBA, classe 20, para aducao e distibuicao de aguas, com diametro nominal de 50mm, compreendendo carga e descarga, colocacao na vala, montagem e reaterro ate a geratriz superior do tubo, inclusive anel de borracha.  Fornecimento e asse</v>
          </cell>
          <cell r="D1952" t="str">
            <v>m</v>
          </cell>
          <cell r="E1952">
            <v>10</v>
          </cell>
        </row>
        <row r="1953">
          <cell r="A1953" t="str">
            <v>DR009813</v>
          </cell>
          <cell r="B1953" t="str">
            <v>DR05450153/</v>
          </cell>
          <cell r="C1953" t="str">
            <v>Tubo de PVC rigido - PBA, classe 20, para aducao e distibuicao de aguas, com diametro nominal de 75mm, compreendendo carga e descarga, colocacao na vala, montagem e reaterro ate a geratriz superior do tubo, inclusive anel de borracha.  Fornecimento e asse</v>
          </cell>
          <cell r="D1953" t="str">
            <v>m</v>
          </cell>
          <cell r="E1953">
            <v>14.2</v>
          </cell>
        </row>
        <row r="1954">
          <cell r="A1954" t="str">
            <v>DR009814</v>
          </cell>
          <cell r="B1954" t="str">
            <v>DR05450156/</v>
          </cell>
          <cell r="C1954" t="str">
            <v>Tubo de PVC rigido - PBA, classe 20, para aducao e distibuicao de aguas, com diametro nominal de 100mm, compreendendo carga e descarga, colocacao na vala, montagem e reaterro ate a geratriz superior do tubo, inclusive anel de borracha.  Fornecimento e ass</v>
          </cell>
          <cell r="D1954" t="str">
            <v>m</v>
          </cell>
          <cell r="E1954">
            <v>29.32</v>
          </cell>
        </row>
        <row r="1955">
          <cell r="A1955" t="str">
            <v>DR009815</v>
          </cell>
          <cell r="B1955" t="str">
            <v>DR05450200A</v>
          </cell>
          <cell r="C1955" t="str">
            <v>Tubo de PVC rigido - DEFoFo, (EB-1208), para aducao e distribuicao de aguas, com diametro nominal de 100mm, compreendendo carga e descarga, colocacao na vala, montagem e reaterro ate a geratriz superior do tubo, inclusive anel de borracha.  Fornecimento e</v>
          </cell>
          <cell r="D1955" t="str">
            <v>m</v>
          </cell>
          <cell r="E1955">
            <v>20.92</v>
          </cell>
        </row>
        <row r="1956">
          <cell r="A1956" t="str">
            <v>DR010306</v>
          </cell>
          <cell r="B1956" t="str">
            <v>DR05450203A</v>
          </cell>
          <cell r="C1956" t="str">
            <v>Tubo de PVC rigido - DEFoFo, (EB-1208), para aducao e distribuicao de aguas, com diametro nominal de 150mm, compreendendo carga e descarga, colocacao na vala, montagem e reaterro ate a geratriz superior do tubo, inclusive anel de borracha.  Fornecimento e</v>
          </cell>
          <cell r="D1956" t="str">
            <v>m</v>
          </cell>
          <cell r="E1956">
            <v>41.76</v>
          </cell>
        </row>
        <row r="1957">
          <cell r="A1957" t="str">
            <v>DR010307</v>
          </cell>
          <cell r="B1957" t="str">
            <v>DR05450206A</v>
          </cell>
          <cell r="C1957" t="str">
            <v xml:space="preserve">Tubo de PVC rigido - DEFoFo, (EB-1208), para aducao e distribuicao de aguas, com diametro nominal de 200mm, compreendendo carga e descarga, colocacao na vala, montagem e reaterro ate a geratriz superior do tubo, inclusive  anel de borracha.  Fornecimento </v>
          </cell>
          <cell r="D1957" t="str">
            <v>m</v>
          </cell>
          <cell r="E1957">
            <v>68.94</v>
          </cell>
        </row>
        <row r="1958">
          <cell r="A1958" t="str">
            <v>DR010308</v>
          </cell>
          <cell r="B1958" t="str">
            <v>DR05450209A</v>
          </cell>
          <cell r="C1958" t="str">
            <v>Tubo de PVC rigido - DEFoFo, (EB-1208), para aducao e distribuicao de aguas, com diametro nominal de 250mm, compreendendo carga e descarga, colocacao na vala, montagem e reaterro ate a geratriz superior do tubo, inclusive anel de borracha.  Fornecimento e</v>
          </cell>
          <cell r="D1958" t="str">
            <v>m</v>
          </cell>
          <cell r="E1958">
            <v>101.54</v>
          </cell>
        </row>
        <row r="1959">
          <cell r="A1959" t="str">
            <v>DR010309</v>
          </cell>
          <cell r="B1959" t="str">
            <v>DR05450212A</v>
          </cell>
          <cell r="C1959" t="str">
            <v>Tubo de PVC rigido - DEFoFo, (EB-1208), para aducao e distribuicao de aguas, com diametro nominal de 300mm, compreendendo carga e descarga, colocacao na vala, montagem e reaterro ate a geratriz superior do tubo, inclusive anel de borracha.  Fornecimento e</v>
          </cell>
          <cell r="D1959" t="str">
            <v>m</v>
          </cell>
          <cell r="E1959">
            <v>147.52000000000001</v>
          </cell>
        </row>
        <row r="1960">
          <cell r="A1960" t="str">
            <v>DR004346</v>
          </cell>
          <cell r="B1960" t="str">
            <v>DR05500050/</v>
          </cell>
          <cell r="C1960" t="str">
            <v>Adaptador de PVC rigido - PBA com 1 bolsa e rosca, classe 12, inclusive fornecimento do material para junta (anel de borracha e lubrificante) com diametro de 50mm.  Fornecimento e assentamento.</v>
          </cell>
          <cell r="D1960" t="str">
            <v>un</v>
          </cell>
          <cell r="E1960">
            <v>5.24</v>
          </cell>
        </row>
        <row r="1961">
          <cell r="A1961" t="str">
            <v>DR004347</v>
          </cell>
          <cell r="B1961" t="str">
            <v>DR05500053/</v>
          </cell>
          <cell r="C1961" t="str">
            <v>Adaptador de PVC rigido - PBA com 1 bolsa e rosca, classe 12, inclusive fornecimento do material para junta (anel de borracha e lubrificante) com diametro de 75mm.  Fornecimento e assentamento.</v>
          </cell>
          <cell r="D1961" t="str">
            <v>un</v>
          </cell>
          <cell r="E1961">
            <v>10.92</v>
          </cell>
        </row>
        <row r="1962">
          <cell r="A1962" t="str">
            <v>DR004348</v>
          </cell>
          <cell r="B1962" t="str">
            <v>DR05500056/</v>
          </cell>
          <cell r="C1962" t="str">
            <v>Adaptador de PVC rigido - PBA com 1 bolsa e rosca, classe 12, inclusive fornecimento do material para junta (anel de borracha e lubrificante) com diametro de 100mm.  Fornecimento e assentamento.</v>
          </cell>
          <cell r="D1962" t="str">
            <v>un</v>
          </cell>
          <cell r="E1962">
            <v>20.399999999999999</v>
          </cell>
        </row>
        <row r="1963">
          <cell r="A1963" t="str">
            <v>DR004349</v>
          </cell>
          <cell r="B1963" t="str">
            <v>DR05500100/</v>
          </cell>
          <cell r="C1963" t="str">
            <v>Adaptador de PVC rigido - PBA com 1 bolsa e rosca, classe 12, diametro de 50mm.  Fornecimento e assentamento.</v>
          </cell>
          <cell r="D1963" t="str">
            <v>un</v>
          </cell>
          <cell r="E1963">
            <v>4.84</v>
          </cell>
        </row>
        <row r="1964">
          <cell r="A1964" t="str">
            <v>DR004350</v>
          </cell>
          <cell r="B1964" t="str">
            <v>DR05500103/</v>
          </cell>
          <cell r="C1964" t="str">
            <v>Adaptador de PVC rigido - PBA com 1 bolsa e rosca, classe 12, diametro de 75mm.  Fornecimento e assentamento.</v>
          </cell>
          <cell r="D1964" t="str">
            <v>un</v>
          </cell>
          <cell r="E1964">
            <v>10.34</v>
          </cell>
        </row>
        <row r="1965">
          <cell r="A1965" t="str">
            <v>DR004351</v>
          </cell>
          <cell r="B1965" t="str">
            <v>DR05500150/</v>
          </cell>
          <cell r="C1965" t="str">
            <v>Adaptador de PVC rigido - PBA a  bolsa de ferro fundido junta elastica com 1 ponta e 1 bolsa, classe 12, diametro de 50mm.  Fornecimento e assentamento.</v>
          </cell>
          <cell r="D1965" t="str">
            <v>un</v>
          </cell>
          <cell r="E1965">
            <v>10.119999999999999</v>
          </cell>
        </row>
        <row r="1966">
          <cell r="A1966" t="str">
            <v>DR004352</v>
          </cell>
          <cell r="B1966" t="str">
            <v>DR05500153/</v>
          </cell>
          <cell r="C1966" t="str">
            <v>Adaptador de PVC rigido - PBA a  bolsa de ferro fundido junta elastica com 1 ponta e 1 bolsa, classe 12, diametro de 75mm.  Fornecimento e assentamento.</v>
          </cell>
          <cell r="D1966" t="str">
            <v>un</v>
          </cell>
          <cell r="E1966">
            <v>21.38</v>
          </cell>
        </row>
        <row r="1967">
          <cell r="A1967" t="str">
            <v>DR004353</v>
          </cell>
          <cell r="B1967" t="str">
            <v>DR05500156/</v>
          </cell>
          <cell r="C1967" t="str">
            <v>Adaptador de PVC rigido - PBA a  bolsa de ferro fundido junta elastica com 1 ponta e 1 bolsa, classe 12, diametro de 100mm.  Fornecimento e assentamento.</v>
          </cell>
          <cell r="D1967" t="str">
            <v>un</v>
          </cell>
          <cell r="E1967">
            <v>27.14</v>
          </cell>
        </row>
        <row r="1968">
          <cell r="A1968" t="str">
            <v>DR004385</v>
          </cell>
          <cell r="B1968" t="str">
            <v>DR05500200/</v>
          </cell>
          <cell r="C1968" t="str">
            <v>Adaptador de PVC rigido, Vinilfort, com 1 ponta e 1 bolsa, para tubo ceramico, diametro de (100x100)mm.  Fornecimento e assentamento.</v>
          </cell>
          <cell r="D1968" t="str">
            <v>un</v>
          </cell>
          <cell r="E1968">
            <v>16.350000000000001</v>
          </cell>
        </row>
        <row r="1969">
          <cell r="A1969" t="str">
            <v>DR004354</v>
          </cell>
          <cell r="B1969" t="str">
            <v>DR05500250/</v>
          </cell>
          <cell r="C1969" t="str">
            <v>Cap de PVC rigido - PBA com 1 bolsa, classe 12, diametro de 50mm.  Fornecimento e assentamento.</v>
          </cell>
          <cell r="D1969" t="str">
            <v>un</v>
          </cell>
          <cell r="E1969">
            <v>4.3099999999999996</v>
          </cell>
        </row>
        <row r="1970">
          <cell r="A1970" t="str">
            <v>DR004355</v>
          </cell>
          <cell r="B1970" t="str">
            <v>DR05500253/</v>
          </cell>
          <cell r="C1970" t="str">
            <v>Cap de PVC rigido - PBA com 1 bolsa, classe 12, diametro de 75mm.  Fornecimento e assentamento.</v>
          </cell>
          <cell r="D1970" t="str">
            <v>un</v>
          </cell>
          <cell r="E1970">
            <v>8.32</v>
          </cell>
        </row>
        <row r="1971">
          <cell r="A1971" t="str">
            <v>DR004356</v>
          </cell>
          <cell r="B1971" t="str">
            <v>DR05500256/</v>
          </cell>
          <cell r="C1971" t="str">
            <v>Cap de PVC rigido - PBA com 1 bolsa, classe 12, diametro de 100mm.  Fornecimento e assentamento.</v>
          </cell>
          <cell r="D1971" t="str">
            <v>un</v>
          </cell>
          <cell r="E1971">
            <v>13.79</v>
          </cell>
        </row>
        <row r="1972">
          <cell r="A1972" t="str">
            <v>DR004357</v>
          </cell>
          <cell r="B1972" t="str">
            <v>DR05500300/</v>
          </cell>
          <cell r="C1972" t="str">
            <v>Curva de 22o 30' de  PVC rigido - PBA com 1 ponta e 1 bolsa, classe 12, diametro de 50mm. Fornecimento e assentamento.</v>
          </cell>
          <cell r="D1972" t="str">
            <v>un</v>
          </cell>
          <cell r="E1972">
            <v>10.08</v>
          </cell>
        </row>
        <row r="1973">
          <cell r="A1973" t="str">
            <v>DR004359</v>
          </cell>
          <cell r="B1973" t="str">
            <v>DR05500303/</v>
          </cell>
          <cell r="C1973" t="str">
            <v>Curva de 22o30' de  PVC rigido - PBA com 1 ponta e 1 bolsa, classe 12, diametro de 75mm.  Fornecimento e assentamento.</v>
          </cell>
          <cell r="D1973" t="str">
            <v>un</v>
          </cell>
          <cell r="E1973">
            <v>22.89</v>
          </cell>
        </row>
        <row r="1974">
          <cell r="A1974" t="str">
            <v>DR004360</v>
          </cell>
          <cell r="B1974" t="str">
            <v>DR05500306/</v>
          </cell>
          <cell r="C1974" t="str">
            <v>Curva de 22o30' de  PVC rigido - PBA com 1 ponta e 1 bolsa, classe 12, diametro de 100mm.  Fornecimento e assentamento.</v>
          </cell>
          <cell r="D1974" t="str">
            <v>un</v>
          </cell>
          <cell r="E1974">
            <v>40.97</v>
          </cell>
        </row>
        <row r="1975">
          <cell r="A1975" t="str">
            <v>DR004327</v>
          </cell>
          <cell r="B1975" t="str">
            <v>DR05500350/</v>
          </cell>
          <cell r="C1975" t="str">
            <v>Curva de 45o de PVC rigido - PBA com 1 ponta e 1 bolsa, classe 12, inclusive fornecimento do material para junta (anel de borracha e lubrificante) diametro de 50mm.  Fornecimento e assentamento.</v>
          </cell>
          <cell r="D1975" t="str">
            <v>un</v>
          </cell>
          <cell r="E1975">
            <v>9.76</v>
          </cell>
        </row>
        <row r="1976">
          <cell r="A1976" t="str">
            <v>DR004328</v>
          </cell>
          <cell r="B1976" t="str">
            <v>DR05500353/</v>
          </cell>
          <cell r="C1976" t="str">
            <v>Curva de 45o de PVC rigido - PBA com 1 ponta e 1 bolsa, classe 12, inclusive fornecimento do material para junta (anel de borracha e lubrificante) diametro de 75mm.  Fornecimento e assentamento.</v>
          </cell>
          <cell r="D1976" t="str">
            <v>un</v>
          </cell>
          <cell r="E1976">
            <v>24.16</v>
          </cell>
        </row>
        <row r="1977">
          <cell r="A1977" t="str">
            <v>DR004329</v>
          </cell>
          <cell r="B1977" t="str">
            <v>DR05500356/</v>
          </cell>
          <cell r="C1977" t="str">
            <v>Curva de 45o de PVC rigido - PBA com 1 ponta e 1 bolsa, classe 12, inclusive fornecimento do material para junta (anel de borracha e lubrificante) diametro de 100mm.  Fornecimento e assentamento.</v>
          </cell>
          <cell r="D1977" t="str">
            <v>un</v>
          </cell>
          <cell r="E1977">
            <v>41.89</v>
          </cell>
        </row>
        <row r="1978">
          <cell r="A1978" t="str">
            <v>DR013179</v>
          </cell>
          <cell r="B1978" t="str">
            <v>DR05500359/</v>
          </cell>
          <cell r="C1978" t="str">
            <v>Curva de 45o de PVC rigido - PBA com 1 ponta e 1 bolsa, classe 12, diametro de 160mm, inclusive fornecimento do material para junta (anel de borracha elubrificante).  Fornecimento e assentamento.</v>
          </cell>
          <cell r="D1978" t="str">
            <v>un</v>
          </cell>
          <cell r="E1978">
            <v>108.72</v>
          </cell>
        </row>
        <row r="1979">
          <cell r="A1979" t="str">
            <v>DR009819</v>
          </cell>
          <cell r="B1979" t="str">
            <v>DR05500400/</v>
          </cell>
          <cell r="C1979" t="str">
            <v>Curva longa de 45o de PVC rigido, Vinilfort, com 1 ponta e 1 bolsa, inclusive fornecimento do material para junta (anel de borracha e lubrificante) diametro de 100mm.  Fornecimento e assentamento.</v>
          </cell>
          <cell r="D1979" t="str">
            <v>un</v>
          </cell>
          <cell r="E1979">
            <v>15.91</v>
          </cell>
        </row>
        <row r="1980">
          <cell r="A1980" t="str">
            <v>DR009820</v>
          </cell>
          <cell r="B1980" t="str">
            <v>DR05500403/</v>
          </cell>
          <cell r="C1980" t="str">
            <v>Curva curta de 45o de PVC rigido, Vinilfort, com 1 ponta e 1 bolsa, inclusive fornecimento do material para junta (anel de borracha e lubrificante) diametro de 100mm.  Fornecimento e assentamento.</v>
          </cell>
          <cell r="D1980" t="str">
            <v>un</v>
          </cell>
          <cell r="E1980">
            <v>11.92</v>
          </cell>
        </row>
        <row r="1981">
          <cell r="A1981" t="str">
            <v>DR009823</v>
          </cell>
          <cell r="B1981" t="str">
            <v>DR05500406/</v>
          </cell>
          <cell r="C1981" t="str">
            <v>Curva de 45o de PVC rigido, Vinilfort, com 1 ponta e 1 bolsa, inclusive fornecimento do material para junta (anel de borracha e lubrificante) diametro de 150mm.  Fornecimento e assentamento.</v>
          </cell>
          <cell r="D1981" t="str">
            <v>un</v>
          </cell>
          <cell r="E1981">
            <v>38.380000000000003</v>
          </cell>
        </row>
        <row r="1982">
          <cell r="A1982" t="str">
            <v>DR009824</v>
          </cell>
          <cell r="B1982" t="str">
            <v>DR05500409/</v>
          </cell>
          <cell r="C1982" t="str">
            <v>Curva de 45o de PVC rigido, Vinilfort, com 1 ponta e 1 bolsa, inclusive fornecimento do material para junta (anel de borracha e lubrificante) diametro de 200mm.  Fornecimento e assentamento.</v>
          </cell>
          <cell r="D1982" t="str">
            <v>un</v>
          </cell>
          <cell r="E1982">
            <v>60.34</v>
          </cell>
        </row>
        <row r="1983">
          <cell r="A1983" t="str">
            <v>DR009825</v>
          </cell>
          <cell r="B1983" t="str">
            <v>DR05500412/</v>
          </cell>
          <cell r="C1983" t="str">
            <v>Curva de 45o de PVC rigido, Vinilfort ou similar, ponta e bolsa, inclusive fornecimento do material para junta (anel de borracha e lubrificante) diametro de 250mm.  Fornecimento e assentamento.</v>
          </cell>
          <cell r="D1983" t="str">
            <v>un</v>
          </cell>
          <cell r="E1983">
            <v>89.25</v>
          </cell>
        </row>
        <row r="1984">
          <cell r="A1984" t="str">
            <v>DR009826</v>
          </cell>
          <cell r="B1984" t="str">
            <v>DR05500415/</v>
          </cell>
          <cell r="C1984" t="str">
            <v>Curva de 45o de PVC rigido, Vinilfort, com 1 ponta e 1 bolsa, inclusive fornecimento do material para junta (anel de borracha e lubrificante) diametro de 300mm.  Fornecimento e assentamento.</v>
          </cell>
          <cell r="D1984" t="str">
            <v>un</v>
          </cell>
          <cell r="E1984">
            <v>209.42</v>
          </cell>
        </row>
        <row r="1985">
          <cell r="A1985" t="str">
            <v>DR004330</v>
          </cell>
          <cell r="B1985" t="str">
            <v>DR05500450/</v>
          </cell>
          <cell r="C1985" t="str">
            <v>Curva de 90o de PVC rigido - PBA com 1 ponta e 1 bolsa, classe 12, inclusive fornecimento do material para junta (anel de borracha e lubrificante) diametro de 50mm.  Fornecimento e assentamento.</v>
          </cell>
          <cell r="D1985" t="str">
            <v>un</v>
          </cell>
          <cell r="E1985">
            <v>11.45</v>
          </cell>
        </row>
        <row r="1986">
          <cell r="A1986" t="str">
            <v>DR004331</v>
          </cell>
          <cell r="B1986" t="str">
            <v>DR05500453/</v>
          </cell>
          <cell r="C1986" t="str">
            <v>Curva de 90o de PVC rigido - PBA com 1 ponta e 1 bolsa, classe 12, inclusive fornecimento do material para junta (anel de borracha e lubrificante) diametro de 75mm.  Fornecimento e assentamento.</v>
          </cell>
          <cell r="D1986" t="str">
            <v>un</v>
          </cell>
          <cell r="E1986">
            <v>27.12</v>
          </cell>
        </row>
        <row r="1987">
          <cell r="A1987" t="str">
            <v>DR004332</v>
          </cell>
          <cell r="B1987" t="str">
            <v>DR05500456/</v>
          </cell>
          <cell r="C1987" t="str">
            <v>Curva de 90o de PVC rigido - PBA com 1 ponta e 1 bolsa, classe 12, inclusive fornecimento do material para junta (anel de borracha e lubrificante) diametro de 100mm.  Fornecimento e assentamento.</v>
          </cell>
          <cell r="D1987" t="str">
            <v>un</v>
          </cell>
          <cell r="E1987">
            <v>47.09</v>
          </cell>
        </row>
        <row r="1988">
          <cell r="A1988" t="str">
            <v>DR013180</v>
          </cell>
          <cell r="B1988" t="str">
            <v>DR05500462/</v>
          </cell>
          <cell r="C1988" t="str">
            <v>Curva de 90o de PVC rigido - PBA com 1 ponta e 1 bolsa, classe 12, diametro de 200mm, inclusive fornecimento do material para junta (anel de borracha elubrificante).  Fornecimento e assentamento.</v>
          </cell>
          <cell r="D1988" t="str">
            <v>un</v>
          </cell>
          <cell r="E1988">
            <v>220.81</v>
          </cell>
        </row>
        <row r="1989">
          <cell r="A1989" t="str">
            <v>DR004388</v>
          </cell>
          <cell r="B1989" t="str">
            <v>DR05500500/</v>
          </cell>
          <cell r="C1989" t="str">
            <v>Curva curta de 90o de PVC rigido, Vinilfort, com 1 ponta e 1 bolsa, inclusive fornecimento do material para junta (anel de borracha e lubrificante) diametro de 100mm.  Fornecimento e assentamento.</v>
          </cell>
          <cell r="D1989" t="str">
            <v>un</v>
          </cell>
          <cell r="E1989">
            <v>17.07</v>
          </cell>
        </row>
        <row r="1990">
          <cell r="A1990" t="str">
            <v>DR007538</v>
          </cell>
          <cell r="B1990" t="str">
            <v>DR05500550/</v>
          </cell>
          <cell r="C1990" t="str">
            <v>Curva longa de 90o de PVC rigido, Vinilfort, com 1 ponta e 1 bolsa, inclusive fornecimento do material para junta (lubrificante) diametro de 150mm.  Fornecimento e assentamento.</v>
          </cell>
          <cell r="D1990" t="str">
            <v>un</v>
          </cell>
          <cell r="E1990">
            <v>41.68</v>
          </cell>
        </row>
        <row r="1991">
          <cell r="A1991" t="str">
            <v>DR004387</v>
          </cell>
          <cell r="B1991" t="str">
            <v>DR05500600/</v>
          </cell>
          <cell r="C1991" t="str">
            <v>Curva curta de 90o de PVC rigido para esgoto predial com 1 ponta e 1 bolsa, inclusive fornecimento do material para junta (anel de borracha e lubrificante) diametro de 100mm.  Fornecimento e assentamento.</v>
          </cell>
          <cell r="D1991" t="str">
            <v>un</v>
          </cell>
          <cell r="E1991">
            <v>9.3800000000000008</v>
          </cell>
        </row>
        <row r="1992">
          <cell r="A1992" t="str">
            <v>DR009818</v>
          </cell>
          <cell r="B1992" t="str">
            <v>DR05500650/</v>
          </cell>
          <cell r="C1992" t="str">
            <v>Cruzeta de PVC rigido - PBA com 4 bolsas, classe 12, inclusive fornecimento do material para junta (anel de borracha e lubrificante) diametro de 75mm.  Fornecimento e assentamento.</v>
          </cell>
          <cell r="D1992" t="str">
            <v>un</v>
          </cell>
          <cell r="E1992">
            <v>28.43</v>
          </cell>
        </row>
        <row r="1993">
          <cell r="A1993" t="str">
            <v>DR004383</v>
          </cell>
          <cell r="B1993" t="str">
            <v>DR05500700/</v>
          </cell>
          <cell r="C1993" t="str">
            <v>Cruzeta de reducao de PVC rigido - PBA com 4 bolsas, classe 12, inclusive fornecimento do material para junta (anel de borracha, lubrificante) diametro de (75x50)mm.  Fornecimento e assentamento.</v>
          </cell>
          <cell r="D1993" t="str">
            <v>un</v>
          </cell>
          <cell r="E1993">
            <v>31.85</v>
          </cell>
        </row>
        <row r="1994">
          <cell r="A1994" t="str">
            <v>DR004333</v>
          </cell>
          <cell r="B1994" t="str">
            <v>DR05500750/</v>
          </cell>
          <cell r="C1994" t="str">
            <v>Extremidade de PVC rigido - PBA com 1 flange e 1bolsa, classe 12 , inclusive fornecimento do material para junta ( anel e arruela de borracha, parafusos com porca e lubrificante) diametro de 50mm.  Fornecimento e assentamento.</v>
          </cell>
          <cell r="D1994" t="str">
            <v>un</v>
          </cell>
          <cell r="E1994">
            <v>24.38</v>
          </cell>
        </row>
        <row r="1995">
          <cell r="A1995" t="str">
            <v>DR004368</v>
          </cell>
          <cell r="B1995" t="str">
            <v>DR05500756/</v>
          </cell>
          <cell r="C1995" t="str">
            <v>Extremidade de PVC rigido - PBA com 1 flange e 1 bolsa, classe 12 , inclusive fornecimento do material para junta (anel e arruela de borracha, parafusos com porca e lubrificante) diametro de 75mm.  Fornecimento e assentamento.</v>
          </cell>
          <cell r="D1995" t="str">
            <v>un</v>
          </cell>
          <cell r="E1995">
            <v>57.28</v>
          </cell>
        </row>
        <row r="1996">
          <cell r="A1996" t="str">
            <v>DR004369</v>
          </cell>
          <cell r="B1996" t="str">
            <v>DR05500759/</v>
          </cell>
          <cell r="C1996" t="str">
            <v>Extremidade de PVC rigido - PBA com 1 flange e 1 bolsa, classe 12 , inclusive fornecimento do material para junta (anel e arruela de borracha, parafusos com porca e lubrificante) diametro de 100mm.  Fornecimento e assentamento.</v>
          </cell>
          <cell r="D1996" t="str">
            <v>un</v>
          </cell>
          <cell r="E1996">
            <v>86.38</v>
          </cell>
        </row>
        <row r="1997">
          <cell r="A1997" t="str">
            <v>DR004370</v>
          </cell>
          <cell r="B1997" t="str">
            <v>DR05500800/</v>
          </cell>
          <cell r="C1997" t="str">
            <v>Extremidade de PVC rigido - PBA com 1 flange e 1 ponta, classe 12 , inclusive fornecimento do material para junta (arruela de borracha, parafusos com porca) diametro de 50mm.  Fornecimento e assentamento.</v>
          </cell>
          <cell r="D1997" t="str">
            <v>un</v>
          </cell>
          <cell r="E1997">
            <v>33.89</v>
          </cell>
        </row>
        <row r="1998">
          <cell r="A1998" t="str">
            <v>DR004371</v>
          </cell>
          <cell r="B1998" t="str">
            <v>DR05500803/</v>
          </cell>
          <cell r="C1998" t="str">
            <v>Extremidade de PVC rigido - PBA com 1 flange e 1 ponta, classe 12 , inclusive fornecimento do material para junta (arruela de borracha, parafusos com porca) diametro de 75mm.  Fornecimento e assentamento.</v>
          </cell>
          <cell r="D1998" t="str">
            <v>un</v>
          </cell>
          <cell r="E1998">
            <v>51.09</v>
          </cell>
        </row>
        <row r="1999">
          <cell r="A1999" t="str">
            <v>DR004372</v>
          </cell>
          <cell r="B1999" t="str">
            <v>DR05500806/</v>
          </cell>
          <cell r="C1999" t="str">
            <v>Extremidade de PVC rigido - PBA com 1 flange e 1 ponta, classe 12 , inclusive fornecimento do material para junta (arruela de borracha, parafusos com porca) diametro de 100mm.  Fornecimento e assentamento.</v>
          </cell>
          <cell r="D1999" t="str">
            <v>un</v>
          </cell>
          <cell r="E1999">
            <v>75.400000000000006</v>
          </cell>
        </row>
        <row r="2000">
          <cell r="A2000" t="str">
            <v>DR004373</v>
          </cell>
          <cell r="B2000" t="str">
            <v>DR05500850/</v>
          </cell>
          <cell r="C2000" t="str">
            <v>Juncao de 45o de PVC rigido, PBA com 3 bolsas, classe 12, inclusive fornecimento do material para junta (anel de borracha, lubrificante) diametro de 50mm.  Fornecimento e assentamento.</v>
          </cell>
          <cell r="D2000" t="str">
            <v>un</v>
          </cell>
          <cell r="E2000">
            <v>37.950000000000003</v>
          </cell>
        </row>
        <row r="2001">
          <cell r="A2001" t="str">
            <v>DR004386</v>
          </cell>
          <cell r="B2001" t="str">
            <v>DR05500900/</v>
          </cell>
          <cell r="C2001" t="str">
            <v>Juncao de 45o de PVC rigido, Vinilfort com 3 bolsas, inclusive fornecimento do material para junta (anel de borracha e lubrificante) diametro de 100mm.  Fornecimento e assentamento.</v>
          </cell>
          <cell r="D2001" t="str">
            <v>un</v>
          </cell>
          <cell r="E2001">
            <v>90.4</v>
          </cell>
        </row>
        <row r="2002">
          <cell r="A2002" t="str">
            <v>DR009847</v>
          </cell>
          <cell r="B2002" t="str">
            <v>DR05500950/</v>
          </cell>
          <cell r="C2002" t="str">
            <v>Luva simples de PVC rigido - PBA, classe 12, inclusive fornecimento do material para junta (anel de borracha) com diametro nominal de 50mm.  Fornecimento e assentamento.</v>
          </cell>
          <cell r="D2002" t="str">
            <v>un</v>
          </cell>
          <cell r="E2002">
            <v>11.99</v>
          </cell>
        </row>
        <row r="2003">
          <cell r="A2003" t="str">
            <v>DR009848</v>
          </cell>
          <cell r="B2003" t="str">
            <v>DR05500953/</v>
          </cell>
          <cell r="C2003" t="str">
            <v>Luva simples de PVC rigido - PBA, classe 12, inclusive fornecimento do material para junta (anel de borracha) com diametro nominal de 75mm.  Fornecimento e assentamento.</v>
          </cell>
          <cell r="D2003" t="str">
            <v>un</v>
          </cell>
          <cell r="E2003">
            <v>18.100000000000001</v>
          </cell>
        </row>
        <row r="2004">
          <cell r="A2004" t="str">
            <v>DR004282</v>
          </cell>
          <cell r="B2004" t="str">
            <v>DR10150600/</v>
          </cell>
          <cell r="C2004" t="str">
            <v>Luva de ferro fundido ductil, pintado interna e externamente com tinta betuminosa, com 2 bolsas, inclusive fornecimento do material para junta (anel de borracha), com diametro de 100mm.  Fornecimento e assentamento.</v>
          </cell>
          <cell r="D2004" t="str">
            <v>un</v>
          </cell>
          <cell r="E2004">
            <v>146.31</v>
          </cell>
        </row>
        <row r="2005">
          <cell r="A2005" t="str">
            <v>DR004283</v>
          </cell>
          <cell r="B2005" t="str">
            <v>DR10150603/</v>
          </cell>
          <cell r="C2005" t="str">
            <v>Luva de ferro fundido ductil, pintado interna e externamente com tinta betuminosa, com 2 bolsas, inclusive fornecimento do material para junta (anel de borracha), com diametro de 150mm.  Fornecimento e assentamento.</v>
          </cell>
          <cell r="D2005" t="str">
            <v>un</v>
          </cell>
          <cell r="E2005">
            <v>217.79</v>
          </cell>
        </row>
        <row r="2006">
          <cell r="A2006" t="str">
            <v>DR004284</v>
          </cell>
          <cell r="B2006" t="str">
            <v>DR10150606/</v>
          </cell>
          <cell r="C2006" t="str">
            <v>Luva de ferro fundido ductil, pintado interna e externamente com tinta betuminosa, com 2 bolsas, inclusive fornecimento do material para junta (anel de borracha), com diametro de 200mm.  Fornecimento e assentamento.</v>
          </cell>
          <cell r="D2006" t="str">
            <v>un</v>
          </cell>
          <cell r="E2006">
            <v>304.41000000000003</v>
          </cell>
        </row>
        <row r="2007">
          <cell r="A2007" t="str">
            <v>DR004065</v>
          </cell>
          <cell r="B2007" t="str">
            <v>DR10150650/</v>
          </cell>
          <cell r="C2007" t="str">
            <v>Reducao de ferro fundido ductil, pintada interna e externamente com tinta betuminosa, com ponta e bolsa, inclusive fornecimento do material para junta (anel de borracha), com diametro nominal de (75x50)mm.  Fornecimento e assentamento.</v>
          </cell>
          <cell r="D2007" t="str">
            <v>un</v>
          </cell>
          <cell r="E2007" t="e">
            <v>#N/A</v>
          </cell>
        </row>
        <row r="2008">
          <cell r="A2008" t="str">
            <v>DR004066</v>
          </cell>
          <cell r="B2008" t="str">
            <v>DR10150653/</v>
          </cell>
          <cell r="C2008" t="str">
            <v>Reducao de ferro fundido ductil, pintada interna e externamente com tinta betuminosa, com ponta e bolsa, inclusive fornecimento do material para junta (anel de borracha), com diametro nominal de (100x50)mm.  Fornecimento e assentamento.</v>
          </cell>
          <cell r="D2008" t="str">
            <v>un</v>
          </cell>
          <cell r="E2008" t="e">
            <v>#N/A</v>
          </cell>
        </row>
        <row r="2009">
          <cell r="A2009" t="str">
            <v>DR004068</v>
          </cell>
          <cell r="B2009" t="str">
            <v>DR10150656/</v>
          </cell>
          <cell r="C2009" t="str">
            <v>Reducao de ferro fundido ductil, pintada interna e externamente com tinta betuminosa, com ponta e bolsa, inclusive fornecimento do material para junta (anel de borracha), com diametro nominal de (100x75)mm.  Fornecimento e assentamento.</v>
          </cell>
          <cell r="D2009" t="str">
            <v>un</v>
          </cell>
          <cell r="E2009">
            <v>105.8</v>
          </cell>
        </row>
        <row r="2010">
          <cell r="A2010" t="str">
            <v>DR004069</v>
          </cell>
          <cell r="B2010" t="str">
            <v>DR10150659/</v>
          </cell>
          <cell r="C2010" t="str">
            <v>Reducao de ferro fundido ductil, pintada interna e externamente com tinta betuminosa, com ponta e bolsa, inclusive fornecimento do material para junta (anel de borracha), com diametro nominal de (150x75)mm.  Fornecimento e assentamento.</v>
          </cell>
          <cell r="D2010" t="str">
            <v>un</v>
          </cell>
          <cell r="E2010">
            <v>138.22999999999999</v>
          </cell>
        </row>
        <row r="2011">
          <cell r="A2011" t="str">
            <v>DR004070</v>
          </cell>
          <cell r="B2011" t="str">
            <v>DR10150662/</v>
          </cell>
          <cell r="C2011" t="str">
            <v>Reducao de ferro fundido ductil, pintada interna e externamente com tinta betuminosa, com ponta e bolsa, inclusive fornecimento do material para junta (anel de borracha), com diametro nominal de (150x100)mm.  Fornecimento e assentamento.</v>
          </cell>
          <cell r="D2011" t="str">
            <v>un</v>
          </cell>
          <cell r="E2011">
            <v>151.11000000000001</v>
          </cell>
        </row>
        <row r="2012">
          <cell r="A2012" t="str">
            <v>DR004071</v>
          </cell>
          <cell r="B2012" t="str">
            <v>DR10150665/</v>
          </cell>
          <cell r="C2012" t="str">
            <v>Reducao de ferro fundido ductil, pintada interna e externamente com tinta betuminosa, com ponta e bolsa, inclusive fornecimento do material para junta (anel de borracha), com diametro nominal de (200x100)mm.  Fornecimento e assentamento.</v>
          </cell>
          <cell r="D2012" t="str">
            <v>un</v>
          </cell>
          <cell r="E2012">
            <v>365.92</v>
          </cell>
        </row>
        <row r="2013">
          <cell r="A2013" t="str">
            <v>DR004072</v>
          </cell>
          <cell r="B2013" t="str">
            <v>DR10150669/</v>
          </cell>
          <cell r="C2013" t="str">
            <v>Reducao de ferro fundido ductil, pintada interna e externamente com tinta betuminosa, com ponta e bolsa, inclusive fornecimento do material para junta (anel de borracha), com diametro nominal de (200x150)mm.  Fornecimento e assentamento.</v>
          </cell>
          <cell r="D2013" t="str">
            <v>un</v>
          </cell>
          <cell r="E2013">
            <v>375.68</v>
          </cell>
        </row>
        <row r="2014">
          <cell r="A2014" t="str">
            <v>DR004145</v>
          </cell>
          <cell r="B2014" t="str">
            <v>DR10150700/</v>
          </cell>
          <cell r="C2014" t="str">
            <v>Reducao de ferro fundido ductil, pintado interna e externamente com tinta betuminosa, com 2 flanges, inclusive fornecimento do material para junta (arruela de borracha, parafusos com porca) com diametro de (75x50)mm.  Fornecimento e assentamento.</v>
          </cell>
          <cell r="D2014" t="str">
            <v>un</v>
          </cell>
          <cell r="E2014">
            <v>116.77</v>
          </cell>
        </row>
        <row r="2015">
          <cell r="A2015" t="str">
            <v>DR004146</v>
          </cell>
          <cell r="B2015" t="str">
            <v>DR10150703/</v>
          </cell>
          <cell r="C2015" t="str">
            <v>Reducao de ferro fundido ductil, pintado interna e externamente com tinta betuminosa, com 2 flanges, inclusive fornecimento do material para junta (arruela de borracha, parafusos com porca) com diametro de (100x75)mm.  Fornecimento e assentamento.</v>
          </cell>
          <cell r="D2015" t="str">
            <v>un</v>
          </cell>
          <cell r="E2015">
            <v>261.67</v>
          </cell>
        </row>
        <row r="2016">
          <cell r="A2016" t="str">
            <v>DR004147</v>
          </cell>
          <cell r="B2016" t="str">
            <v>DR10150706/</v>
          </cell>
          <cell r="C2016" t="str">
            <v>Reducao de ferro fundido ductil, pintado interna e externamente com tinta betuminosa, com 2 flanges, inclusive fornecimento do material para junta (arruela de borracha, parafusos com porca) com diametro de (150x75)mm.  Fornecimento e assentamento.</v>
          </cell>
          <cell r="D2016" t="str">
            <v>un</v>
          </cell>
          <cell r="E2016">
            <v>356.78</v>
          </cell>
        </row>
        <row r="2017">
          <cell r="A2017" t="str">
            <v>DR004148</v>
          </cell>
          <cell r="B2017" t="str">
            <v>DR10150709/</v>
          </cell>
          <cell r="C2017" t="str">
            <v>Reducao de ferro fundido ductil, pintado interna e externamente com tinta betuminosa, com 2 flanges, inclusive fornecimento do material para junta (arruela de borracha, parafusos com porca) com diametro de (150x100)mm.  Fornecimento e assentamento.</v>
          </cell>
          <cell r="D2017" t="str">
            <v>un</v>
          </cell>
          <cell r="E2017">
            <v>377.64</v>
          </cell>
        </row>
        <row r="2018">
          <cell r="A2018" t="str">
            <v>DR004149</v>
          </cell>
          <cell r="B2018" t="str">
            <v>DR10150712/</v>
          </cell>
          <cell r="C2018" t="str">
            <v>Reducao de ferro fundido ductil, pintado interna e externamente com tinta betuminosa, com 2 flanges, inclusive fornecimento do material para junta (arruela de borracha, parafusos com porca) com diametro de (200x100)mm.  Fornecimento e assentamento.</v>
          </cell>
          <cell r="D2018" t="str">
            <v>un</v>
          </cell>
          <cell r="E2018">
            <v>784.87</v>
          </cell>
        </row>
        <row r="2019">
          <cell r="A2019" t="str">
            <v>DR004154</v>
          </cell>
          <cell r="B2019" t="str">
            <v>DR10150715/</v>
          </cell>
          <cell r="C2019" t="str">
            <v>Reducao de ferro fundido ductil, pintado interna e externamente com tinta betuminosa, com 2 flanges, inclusive fornecimento do material para junta (arruela de borracha, parafusos com porca) com diametro de (200x150)mm.  Fornecimento e assentamento.</v>
          </cell>
          <cell r="D2019" t="str">
            <v>un</v>
          </cell>
          <cell r="E2019">
            <v>819.55</v>
          </cell>
        </row>
        <row r="2020">
          <cell r="A2020" t="str">
            <v>DR004156</v>
          </cell>
          <cell r="B2020" t="str">
            <v>DR10150718/</v>
          </cell>
          <cell r="C2020" t="str">
            <v>Reducao de ferro fundido ductil, pintado interna e externamente com tinta betuminosa, com 2 flanges, inclusive fornecimento do material para junta (arruela de borracha, parafusos com porca) com diametro de (250x200)mm.  Fornecimento e assentamento.</v>
          </cell>
          <cell r="D2020" t="str">
            <v>un</v>
          </cell>
          <cell r="E2020">
            <v>468</v>
          </cell>
        </row>
        <row r="2021">
          <cell r="A2021" t="str">
            <v>DR004160</v>
          </cell>
          <cell r="B2021" t="str">
            <v>DR10150750/</v>
          </cell>
          <cell r="C2021" t="str">
            <v>Reducao excentrica de ferro fundido ductil, pintado interna e externamente com tinta betuminosa, com 2 flanges,  inclusive fornecimento do material para junta (arruela de borracha, parafusos com porca) com diametro de (75x50)mm.  Fornecimento e assentamen</v>
          </cell>
          <cell r="D2021" t="str">
            <v>un</v>
          </cell>
          <cell r="E2021">
            <v>115.82</v>
          </cell>
        </row>
        <row r="2022">
          <cell r="A2022" t="str">
            <v>DR004161</v>
          </cell>
          <cell r="B2022" t="str">
            <v>DR10150753/</v>
          </cell>
          <cell r="C2022" t="str">
            <v>Reducao excentrica de ferro fundido ductil, pintado interna e externamente com tinta betuminosa, com 2 flanges, inclusive fornecimento do material para junta (arruela de borracha, parafusos com porca) com diametro de (100x50)mm.  Fornecimento e assentamen</v>
          </cell>
          <cell r="D2022" t="str">
            <v>un</v>
          </cell>
          <cell r="E2022" t="e">
            <v>#N/A</v>
          </cell>
        </row>
        <row r="2023">
          <cell r="A2023" t="str">
            <v>DR004162</v>
          </cell>
          <cell r="B2023" t="str">
            <v>DR10150756/</v>
          </cell>
          <cell r="C2023" t="str">
            <v>Reducao excentrica de ferro fundido ductil, pintado interna e externamente com tinta betuminosa, com 2 flanges, inclusive fornecimento do material para junta (arruela de borracha, parafusos com porca) com diametro de (100x75)mm.  Fornecimento e assentamen</v>
          </cell>
          <cell r="D2023" t="str">
            <v>un</v>
          </cell>
          <cell r="E2023">
            <v>275.77999999999997</v>
          </cell>
        </row>
        <row r="2024">
          <cell r="A2024" t="str">
            <v>DR004163</v>
          </cell>
          <cell r="B2024" t="str">
            <v>DR10150759/</v>
          </cell>
          <cell r="C2024" t="str">
            <v>Reducao excentrica de ferro fundido ductil, pintado interna e externamente com tinta betuminosa, com 2 flanges, inclusive fornecimento do material para junta (arruela de borracha, parafusos com porca) com diametro de (150x75)mm.  Fornecimento e assentamen</v>
          </cell>
          <cell r="D2024" t="str">
            <v>un</v>
          </cell>
          <cell r="E2024">
            <v>427.23</v>
          </cell>
        </row>
        <row r="2025">
          <cell r="A2025" t="str">
            <v>DR004165</v>
          </cell>
          <cell r="B2025" t="str">
            <v>DR10150762/</v>
          </cell>
          <cell r="C2025" t="str">
            <v>Reducao excentrica de ferro fundido ductil, pintado interna e externamente com tinta betuminosa, com 2 flanges, inclusive fornecimento do material para junta (arruela de borracha, parafusos com porca) com diametro de (150x100)mm.  Fornecimento e assentame</v>
          </cell>
          <cell r="D2025" t="str">
            <v>un</v>
          </cell>
          <cell r="E2025">
            <v>370.89</v>
          </cell>
        </row>
        <row r="2026">
          <cell r="A2026" t="str">
            <v>DR004166</v>
          </cell>
          <cell r="B2026" t="str">
            <v>DR10150765/</v>
          </cell>
          <cell r="C2026" t="str">
            <v>Reducao excentrica de ferro fundido ductil, pintado interna e externamente com tinta betuminosa, com 2 flanges,  inclusive fornecimento do material para junta (arruela de borracha, parafusos com porca) com diametro de (200x100)mm.  Fornecimento e assentam</v>
          </cell>
          <cell r="D2026" t="str">
            <v>un</v>
          </cell>
          <cell r="E2026">
            <v>702.13</v>
          </cell>
        </row>
        <row r="2027">
          <cell r="A2027" t="str">
            <v>DR004264</v>
          </cell>
          <cell r="B2027" t="str">
            <v>DR10150800/</v>
          </cell>
          <cell r="C2027" t="str">
            <v>Reducao de ferro fundido ductil para PVC rigido, pintado interna e externamente com tinta betuminosa, com 1 ponta e 1bolsa,  inclusive fornecimento do material para junta (anel de borracha), com diametro nominal de (100x50)mm.  Fornecimento e assentamento</v>
          </cell>
          <cell r="D2027" t="str">
            <v>un</v>
          </cell>
          <cell r="E2027">
            <v>75.78</v>
          </cell>
        </row>
        <row r="2028">
          <cell r="A2028" t="str">
            <v>DR004265</v>
          </cell>
          <cell r="B2028" t="str">
            <v>DR10150803/</v>
          </cell>
          <cell r="C2028" t="str">
            <v>Reducao de ferro fundido ductil para PVC rigido, pintado interna e externamente com tinta betuminosa, com 1 ponta e 1bolsa,  inclusive fornecimento do material para junta (anel de borracha), com diametro nominal de (100x75)mm.  Fornecimento e assentamento</v>
          </cell>
          <cell r="D2028" t="str">
            <v>un</v>
          </cell>
          <cell r="E2028">
            <v>84.77</v>
          </cell>
        </row>
        <row r="2029">
          <cell r="A2029" t="str">
            <v>DR004266</v>
          </cell>
          <cell r="B2029" t="str">
            <v>DR10150806/</v>
          </cell>
          <cell r="C2029" t="str">
            <v>Reducao de ferro fundido ductil para PVC rigido, pintado interna e externamente com tinta betuminosa, com 1 ponta e 1bolsa,  inclusive fornecimento do material para junta (anel de borracha), com diametro nominal de (150x75)mm.  Fornecimento e assentamento</v>
          </cell>
          <cell r="D2029" t="str">
            <v>un</v>
          </cell>
          <cell r="E2029">
            <v>111</v>
          </cell>
        </row>
        <row r="2030">
          <cell r="A2030" t="str">
            <v>DR004267</v>
          </cell>
          <cell r="B2030" t="str">
            <v>DR10150809/</v>
          </cell>
          <cell r="C2030" t="str">
            <v>Reducao de ferro fundido ductil para PVC rigido, pintado interna e externamente com tinta betuminosa, com 1 ponta e 1bolsa,  inclusive fornecimento do material para junta (anel de borracha), com diametro de (150x100)mm.  Fornecimento e assentamento.</v>
          </cell>
          <cell r="D2030" t="str">
            <v>un</v>
          </cell>
          <cell r="E2030">
            <v>116.47</v>
          </cell>
        </row>
        <row r="2031">
          <cell r="A2031" t="str">
            <v>DR004042</v>
          </cell>
          <cell r="B2031" t="str">
            <v>DR10150850/</v>
          </cell>
          <cell r="C2031" t="str">
            <v>Te de ferro fundido ductil pintado, interna e externamente com tinta betuminosa, com 3 bolsas, inclusive fornecimento do material para junta (anel de borracha), com diametro nominal de (75x50)mm.  Fornecimento e assentamento.</v>
          </cell>
          <cell r="D2031" t="str">
            <v>un</v>
          </cell>
          <cell r="E2031" t="e">
            <v>#N/A</v>
          </cell>
        </row>
        <row r="2032">
          <cell r="A2032" t="str">
            <v>DR004043</v>
          </cell>
          <cell r="B2032" t="str">
            <v>DR10150853/</v>
          </cell>
          <cell r="C2032" t="str">
            <v>Te de ferro fundido ductil, pintado interna e externamente com tinta betuminosa, com 3 bolsas, inclusive fornecimento do material para junta (anel de borracha), com diametro nominal de (75x75)mm.  Fornecimento e assentamento.</v>
          </cell>
          <cell r="D2032" t="str">
            <v>un</v>
          </cell>
          <cell r="E2032">
            <v>177.66</v>
          </cell>
        </row>
        <row r="2033">
          <cell r="A2033" t="str">
            <v>DR004044</v>
          </cell>
          <cell r="B2033" t="str">
            <v>DR10150856/</v>
          </cell>
          <cell r="C2033" t="str">
            <v>Te de ferro fundido ductil, pintado interna e externamente com tinta betuminosa, com 3 bolsas, inclusive fornecimento do material para junta  (anel de borracha), com diametro nominal de (100x50)mm.  Fornecimento e assentamento.</v>
          </cell>
          <cell r="D2033" t="str">
            <v>un</v>
          </cell>
          <cell r="E2033" t="e">
            <v>#N/A</v>
          </cell>
        </row>
        <row r="2034">
          <cell r="A2034" t="str">
            <v>DR004045</v>
          </cell>
          <cell r="B2034" t="str">
            <v>DR10150859/</v>
          </cell>
          <cell r="C2034" t="str">
            <v>Te de ferro fundido ductil, pintado interna e externamente com tinta betuminosa, com 3 bolsas, inclusive fornecimento do material para junta (anel de borracha), com diametro nominal de (100x75)mm.  Fornecimento e assentamento.</v>
          </cell>
          <cell r="D2034" t="str">
            <v>un</v>
          </cell>
          <cell r="E2034">
            <v>203.43</v>
          </cell>
        </row>
        <row r="2035">
          <cell r="A2035" t="str">
            <v>DR004046</v>
          </cell>
          <cell r="B2035" t="str">
            <v>DR10150862/</v>
          </cell>
          <cell r="C2035" t="str">
            <v>Te de ferro fundido ductil, pintado interna e externamente com tinta betuminosa, com 3 bolsas, inclusive fornecimento do material para junta (anel de borracha), com diametro nominal de (100x100)mm.  Fornecimento e assentamento.</v>
          </cell>
          <cell r="D2035" t="str">
            <v>un</v>
          </cell>
          <cell r="E2035">
            <v>218.09</v>
          </cell>
        </row>
        <row r="2036">
          <cell r="A2036" t="str">
            <v>DR004047</v>
          </cell>
          <cell r="B2036" t="str">
            <v>DR10150865/</v>
          </cell>
          <cell r="C2036" t="str">
            <v>Te de ferro fundido ductil, pintado interna e externamente com tinta betuminosa, com 3 bolsas, inclusive fornecimento do material para junta (anel de borracha), com diametro nominal de (150x50)mm.  Fornecimento e assentamento.</v>
          </cell>
          <cell r="D2036" t="str">
            <v>un</v>
          </cell>
          <cell r="E2036" t="e">
            <v>#N/A</v>
          </cell>
        </row>
        <row r="2037">
          <cell r="A2037" t="str">
            <v>DR004048</v>
          </cell>
          <cell r="B2037" t="str">
            <v>DR10150868/</v>
          </cell>
          <cell r="C2037" t="str">
            <v>Te de ferro fundido ductil, pintado interna e externamente com tinta betuminosa, com 3 bolsas, inclusive fornecimento do material para junta (anel de borracha), com diametro nominal de (150x75)mm.  Fornecimento e assentamento.</v>
          </cell>
          <cell r="D2037" t="str">
            <v>un</v>
          </cell>
          <cell r="E2037">
            <v>289.52999999999997</v>
          </cell>
        </row>
        <row r="2038">
          <cell r="A2038" t="str">
            <v>DR004049</v>
          </cell>
          <cell r="B2038" t="str">
            <v>DR10150871/</v>
          </cell>
          <cell r="C2038" t="str">
            <v>Te de ferro fundido ductil, pintado interna e externamente com tinta betuminosa, com 3 bolsas, inclusive fornecimento do material para junta (anel de borracha), com diametro nominal de (150x100)mm.  Fornecimento e assentamento.</v>
          </cell>
          <cell r="D2038" t="str">
            <v>un</v>
          </cell>
          <cell r="E2038">
            <v>305.95</v>
          </cell>
        </row>
        <row r="2039">
          <cell r="A2039" t="str">
            <v>DR004050</v>
          </cell>
          <cell r="B2039" t="str">
            <v>DR10150874/</v>
          </cell>
          <cell r="C2039" t="str">
            <v>Te de ferro fundido ductil, pintado interna e externamente com tinta betuminosa, com 3 bolsas, inclusive fornecimento do material para junta (anel de borracha), com diametro nominal de (150x150)mm.  Fornecimento e assentamento.</v>
          </cell>
          <cell r="D2039" t="str">
            <v>un</v>
          </cell>
          <cell r="E2039">
            <v>353.79</v>
          </cell>
        </row>
        <row r="2040">
          <cell r="A2040" t="str">
            <v>DR004053</v>
          </cell>
          <cell r="B2040" t="str">
            <v>DR10150877/</v>
          </cell>
          <cell r="C2040" t="str">
            <v>Te de ferro fundido ductil, pintado interna e externamente com tinta betuminosa, com 3 bolsas, inclusive fornecimento do material para junta (anel de borracha), com diametro nominal de (200x100)mm.  Fornecimento e assentamento.</v>
          </cell>
          <cell r="D2040" t="str">
            <v>un</v>
          </cell>
          <cell r="E2040">
            <v>599.17999999999995</v>
          </cell>
        </row>
        <row r="2041">
          <cell r="A2041" t="str">
            <v>DR004054</v>
          </cell>
          <cell r="B2041" t="str">
            <v>DR10150880/</v>
          </cell>
          <cell r="C2041" t="str">
            <v>Te de ferro fundido ductil, pintado interna e externamente com tinta betuminosa, com 3 bolsas, inclusive fornecimento do material para junta (anel de borracha), com diametro nominal de (200x200)mm.  Fornecimento e assentamento.</v>
          </cell>
          <cell r="D2041" t="str">
            <v>un</v>
          </cell>
          <cell r="E2041">
            <v>490.55</v>
          </cell>
        </row>
        <row r="2042">
          <cell r="A2042" t="str">
            <v>DR004058</v>
          </cell>
          <cell r="B2042" t="str">
            <v>DR10150883/</v>
          </cell>
          <cell r="C2042" t="str">
            <v>Te de ferro fundido ductil, pintado interna e externamente com tinta betuminosa, com 3 bolsas, inclusive fornecimento do material para junta (anel de borracha), com diametro nominal de (250x250)mm.  Fornecimento e assentamento.</v>
          </cell>
          <cell r="D2042" t="str">
            <v>un</v>
          </cell>
          <cell r="E2042">
            <v>700.13</v>
          </cell>
        </row>
        <row r="2043">
          <cell r="A2043" t="str">
            <v>DR004123</v>
          </cell>
          <cell r="B2043" t="str">
            <v>DR10150900/</v>
          </cell>
          <cell r="C2043" t="str">
            <v>Te de ferro fundido ductil, pintado interna e externamente com tinta betuminosa, com 3 flanges, inclusive fornecimento do material para junta (arruela de borracha, parafusos com porca), com diametro de (75x50)mm.  Fornecimento e assentamento.</v>
          </cell>
          <cell r="D2043" t="str">
            <v>un</v>
          </cell>
          <cell r="E2043">
            <v>227.64</v>
          </cell>
        </row>
        <row r="2044">
          <cell r="A2044" t="str">
            <v>DR004124</v>
          </cell>
          <cell r="B2044" t="str">
            <v>DR10150903/</v>
          </cell>
          <cell r="C2044" t="str">
            <v>Te de ferro fundido ductil, pintado interna e externamente com tinta betuminosa, com 3 flanges, inclusive fornecimento do material para junta (arruela de borracha, parafusos com porca), com diametro de (75x75)mm.  Fornecimento e assentamento.</v>
          </cell>
          <cell r="D2044" t="str">
            <v>un</v>
          </cell>
          <cell r="E2044">
            <v>246.56</v>
          </cell>
        </row>
        <row r="2045">
          <cell r="A2045" t="str">
            <v>DR004125</v>
          </cell>
          <cell r="B2045" t="str">
            <v>DR10150906/</v>
          </cell>
          <cell r="C2045" t="str">
            <v>Te de ferro fundido ductil, pintado interna e externamente com tinta betuminosa, com 3 flanges, inclusive fornecimento do material para junta (arruela de borracha, parafusos com porca), com diametro de (100x50)mm.  Fornecimento e assentamento.</v>
          </cell>
          <cell r="D2045" t="str">
            <v>un</v>
          </cell>
          <cell r="E2045">
            <v>366.2</v>
          </cell>
        </row>
        <row r="2046">
          <cell r="A2046" t="str">
            <v>DR004127</v>
          </cell>
          <cell r="B2046" t="str">
            <v>DR10150909/</v>
          </cell>
          <cell r="C2046" t="str">
            <v>Te de ferro fundido ductil, pintado interna e externamente com tinta betuminosa, com 3 flanges, inclusive fornecimento do material para junta (arruela de borracha, parafusos com porca), com diametro de (100x100)mm.  Fornecimento e assentamento.</v>
          </cell>
          <cell r="D2046" t="str">
            <v>un</v>
          </cell>
          <cell r="E2046">
            <v>462.93</v>
          </cell>
        </row>
        <row r="2047">
          <cell r="A2047" t="str">
            <v>DR004129</v>
          </cell>
          <cell r="B2047" t="str">
            <v>DR10150912/</v>
          </cell>
          <cell r="C2047" t="str">
            <v>Te de ferro fundido ductil, pintado interna e externamente com tinta betuminosa, com 3 flanges, inclusive fornecimento do material para junta (arruela de borracha, parafusos com porca), com diametro de (150x75)mm.  Fornecimento e assentamento.</v>
          </cell>
          <cell r="D2047" t="str">
            <v>un</v>
          </cell>
          <cell r="E2047">
            <v>602.96</v>
          </cell>
        </row>
        <row r="2048">
          <cell r="A2048" t="str">
            <v>DR004130</v>
          </cell>
          <cell r="B2048" t="str">
            <v>DR10150915/</v>
          </cell>
          <cell r="C2048" t="str">
            <v>Te de ferro fundido ductil, pintado interna e externamente com tinta betuminosa, com 3 flanges, inclusive fornecimento do material para junta (arruela de borracha, parafusos com porca), com diametro de (150x100)mm.  Fornecimento e assentamento.</v>
          </cell>
          <cell r="D2048" t="str">
            <v>un</v>
          </cell>
          <cell r="E2048">
            <v>631.66999999999996</v>
          </cell>
        </row>
        <row r="2049">
          <cell r="A2049" t="str">
            <v>DR004131</v>
          </cell>
          <cell r="B2049" t="str">
            <v>DR10150918/</v>
          </cell>
          <cell r="C2049" t="str">
            <v>Te de ferro fundido ductil, pintado interna e externamente com tinta betuminosa, com 3 flanges, inclusive fornecimento do material para junta (arruela de borracha, parafusos com porca), com diametro de (150x150)mm.  Fornecimento e assentamento.</v>
          </cell>
          <cell r="D2049" t="str">
            <v>un</v>
          </cell>
          <cell r="E2049">
            <v>661.39</v>
          </cell>
        </row>
        <row r="2050">
          <cell r="A2050" t="str">
            <v>DR004132</v>
          </cell>
          <cell r="B2050" t="str">
            <v>DR10150921/</v>
          </cell>
          <cell r="C2050" t="str">
            <v>Te de ferro fundido ductil, pintado interna e externamente com tinta betuminosa, com 3 flanges, inclusive fornecimento do material para junta (arruela de borracha, parafusos com porca), com diametro de (200x75)mm.  Fornecimento e assentamento.</v>
          </cell>
          <cell r="D2050" t="str">
            <v>un</v>
          </cell>
          <cell r="E2050">
            <v>761.11</v>
          </cell>
        </row>
        <row r="2051">
          <cell r="A2051" t="str">
            <v>DR004133</v>
          </cell>
          <cell r="B2051" t="str">
            <v>DR10150924/</v>
          </cell>
          <cell r="C2051" t="str">
            <v>Te de ferro fundido ductil, pintado interna e externamente com tinta betuminosa, com 3 flanges, inclusive fornecimento do material para junta (arruela de borracha, parafusos com porca), com diametro de (200x100)mm.  Fornecimento e assentamento.</v>
          </cell>
          <cell r="D2051" t="str">
            <v>un</v>
          </cell>
          <cell r="E2051">
            <v>787.62</v>
          </cell>
        </row>
        <row r="2052">
          <cell r="A2052" t="str">
            <v>DR004136</v>
          </cell>
          <cell r="B2052" t="str">
            <v>DR10150927/</v>
          </cell>
          <cell r="C2052" t="str">
            <v>Te de ferro fundido ductil, pintado interna e externamente com tinta betuminosa, com 3 flanges, inclusive fornecimento do material para junta (arruela de borracha, parafusos com porca), com diametro de (200x200)mm.  Fornecimento e assentamento.</v>
          </cell>
          <cell r="D2052" t="str">
            <v>un</v>
          </cell>
          <cell r="E2052">
            <v>898.36</v>
          </cell>
        </row>
        <row r="2053">
          <cell r="A2053" t="str">
            <v>DR004141</v>
          </cell>
          <cell r="B2053" t="str">
            <v>DR10150930/</v>
          </cell>
          <cell r="C2053" t="str">
            <v>Te de ferro fundido ductil, pintada interna e externamente com tinta betuminosa, com 3 flanges, inclusive fornecimento do material para junta (arruela de borracha, parafusos com porca), com diametro de (250x250)mm.  Fornecimento e assentamento.</v>
          </cell>
          <cell r="D2053" t="str">
            <v>un</v>
          </cell>
          <cell r="E2053">
            <v>1299.8</v>
          </cell>
        </row>
        <row r="2054">
          <cell r="A2054" t="str">
            <v>DR008211</v>
          </cell>
          <cell r="B2054" t="str">
            <v>DR10150950/</v>
          </cell>
          <cell r="C2054" t="str">
            <v>Te de ferro fundido ductil, pintado interna e externamente com tinta betuminosa, com 3 flanges, inclusive fornecimento do material para junta (arruela de borracha, parafusos com porca), com diametro de (50x50)mm.  Fornecimento e assentamento.</v>
          </cell>
          <cell r="D2054" t="str">
            <v>un</v>
          </cell>
          <cell r="E2054" t="e">
            <v>#N/A</v>
          </cell>
        </row>
        <row r="2055">
          <cell r="A2055" t="str">
            <v>DR008212</v>
          </cell>
          <cell r="B2055" t="str">
            <v>DR10150953/</v>
          </cell>
          <cell r="C2055" t="str">
            <v>Te de ferro fundido ductil, pintado interna e externamente com tinta betuminosa, com 3 flanges, inclusive fornecimento do material para junta (arruela de borracha, parafusos com porca), com diametro de (100x75)mm.  Fornecimento e assentamento.</v>
          </cell>
          <cell r="D2055" t="str">
            <v>un</v>
          </cell>
          <cell r="E2055">
            <v>447.75</v>
          </cell>
        </row>
        <row r="2056">
          <cell r="A2056" t="str">
            <v>DR008213</v>
          </cell>
          <cell r="B2056" t="str">
            <v>DR10150956/</v>
          </cell>
          <cell r="C2056" t="str">
            <v>Te de ferro fundido ductil, pintado interna e externamente com tinta betuminosa, com 3 flanges, inclusive fornecimento do material para junta (arruela de borracha, parafusos com porca), com diametro de (150x50)mm.  Fornecimento e assentamento.</v>
          </cell>
          <cell r="D2056" t="str">
            <v>un</v>
          </cell>
          <cell r="E2056">
            <v>578.61</v>
          </cell>
        </row>
        <row r="2057">
          <cell r="A2057" t="str">
            <v>DR008275</v>
          </cell>
          <cell r="B2057" t="str">
            <v>DR10150959/</v>
          </cell>
          <cell r="C2057" t="str">
            <v>Te de ferro fundido ductil, pintada interna e externamente com tinta betuminosa, com 3 flanges, inclusive fornecimento do material para junta (arruela de borracha, parafusos com porca), com diametro de (250x50)mm.  Fornecimento e assentamento.</v>
          </cell>
          <cell r="D2057" t="str">
            <v>un</v>
          </cell>
          <cell r="E2057">
            <v>1053.3800000000001</v>
          </cell>
        </row>
        <row r="2058">
          <cell r="A2058" t="str">
            <v>DR004269</v>
          </cell>
          <cell r="B2058" t="str">
            <v>DR10151000/</v>
          </cell>
          <cell r="C2058" t="str">
            <v>Te de ferro fundido ductil para PVC rigido, pintado interna e externamente com tinta betuminosa, com 3 bolsas, inclusive fornecimento do material para junta (anel de borracha), com diametro de 100x50mm.  Fornecimento e assentamento.</v>
          </cell>
          <cell r="D2058" t="str">
            <v>un</v>
          </cell>
          <cell r="E2058">
            <v>249.45</v>
          </cell>
        </row>
        <row r="2059">
          <cell r="A2059" t="str">
            <v>DR004270</v>
          </cell>
          <cell r="B2059" t="str">
            <v>DR10151003/</v>
          </cell>
          <cell r="C2059" t="str">
            <v>Te de ferro fundido ductil para PVC rigido, pintado interna e externamente com tinta betuminosa, com 3 bolsas, inclusive fornecimento do material para junta (anel de borracha), com diametro de 100x75mm.  Fornecimento e assentamento.</v>
          </cell>
          <cell r="D2059" t="str">
            <v>un</v>
          </cell>
          <cell r="E2059">
            <v>253.62</v>
          </cell>
        </row>
        <row r="2060">
          <cell r="A2060" t="str">
            <v>DR004272</v>
          </cell>
          <cell r="B2060" t="str">
            <v>DR10151006/</v>
          </cell>
          <cell r="C2060" t="str">
            <v>Te de ferro fundido ductil para PVC rigido, pintado interna e externamente com tinta betuminosa, com 3 bolsas, inclusive fornecimento do material para junta (anel de borracha), com diametro de 150x75mm.  Fornecimento e assentamento.</v>
          </cell>
          <cell r="D2060" t="str">
            <v>un</v>
          </cell>
          <cell r="E2060">
            <v>327.33</v>
          </cell>
        </row>
        <row r="2061">
          <cell r="A2061" t="str">
            <v>DR004273</v>
          </cell>
          <cell r="B2061" t="str">
            <v>DR10151009/</v>
          </cell>
          <cell r="C2061" t="str">
            <v>Te de ferro fundido ductil para PVC rigido, pintado interna e externamente com tinta betuminosa, com 3 bolsas, inclusive fornecimento do material para junta (anel de borracha), com diametro de 150x100mm.  Fornecimento e assentamento.</v>
          </cell>
          <cell r="D2061" t="str">
            <v>un</v>
          </cell>
          <cell r="E2061">
            <v>441.47</v>
          </cell>
        </row>
        <row r="2062">
          <cell r="A2062" t="str">
            <v>DR004168</v>
          </cell>
          <cell r="B2062" t="str">
            <v>DR10151050/</v>
          </cell>
          <cell r="C2062" t="str">
            <v>Toco de ferro fundido ductil, pintado interna e externamente com tinta betuminosa, com 2 flanges, inclusive fornecimento do material para junta (arruela de borracha, parafusos com porca), comprimento de 0,25m com diametro de 50mm.  Fornecimento e assentam</v>
          </cell>
          <cell r="D2062" t="str">
            <v>un</v>
          </cell>
          <cell r="E2062">
            <v>214.04</v>
          </cell>
        </row>
        <row r="2063">
          <cell r="A2063" t="str">
            <v>DR004175</v>
          </cell>
          <cell r="B2063" t="str">
            <v>DR10151053/</v>
          </cell>
          <cell r="C2063" t="str">
            <v>Toco de ferro fundido ductil, pintado interna e externamente com tinta betuminosa, com 2 flanges, inclusive fornecimento do material para junta (arruela de borracha, parafusos com porca), comprimento de 0,25m com diametro de 100mm.  Fornecimento e assenta</v>
          </cell>
          <cell r="D2063" t="str">
            <v>un</v>
          </cell>
          <cell r="E2063">
            <v>181.14</v>
          </cell>
        </row>
        <row r="2064">
          <cell r="A2064" t="str">
            <v>DR004176</v>
          </cell>
          <cell r="B2064" t="str">
            <v>DR10151056/</v>
          </cell>
          <cell r="C2064" t="str">
            <v>Toco de ferro fundido ductil, pintado interna e externamente com tinta betuminosa, com 2 flanges, inclusive fornecimento do material para junta (arruela de borracha, parafusos com porca), comprimento de 0,25m com diametro de 150mm.  Fornecimento e assenta</v>
          </cell>
          <cell r="D2064" t="str">
            <v>un</v>
          </cell>
          <cell r="E2064">
            <v>313.87</v>
          </cell>
        </row>
        <row r="2065">
          <cell r="A2065" t="str">
            <v>DR006936</v>
          </cell>
          <cell r="B2065" t="str">
            <v>DR35050300/</v>
          </cell>
          <cell r="C2065" t="str">
            <v>Tampao de ferro fundido completo, de 3 secoes, medindo (1,50x0,90)m, com 690Kg, assentamento com argamassa de cimento e areia no traco 1:4 em volume, fixado com concreto simples, dosado para um fck=11MPa.  Fornecimento e assentamento.</v>
          </cell>
          <cell r="D2065" t="str">
            <v>un</v>
          </cell>
          <cell r="E2065">
            <v>1974.64</v>
          </cell>
        </row>
        <row r="2066">
          <cell r="A2066" t="str">
            <v>DR000365</v>
          </cell>
          <cell r="B2066" t="str">
            <v>DR35100050/</v>
          </cell>
          <cell r="C2066" t="str">
            <v>Grelha de ferro fundido completa, de (30x90)cm, com 135Kg, para caixa de ralo, assentada com argamassa de cimento e areia no traco 1:4.  Fornecimento e colocacao.</v>
          </cell>
          <cell r="D2066" t="str">
            <v>un</v>
          </cell>
          <cell r="E2066">
            <v>239.95</v>
          </cell>
        </row>
        <row r="2067">
          <cell r="A2067" t="str">
            <v>DR000366</v>
          </cell>
          <cell r="B2067" t="str">
            <v>DR35100100/</v>
          </cell>
          <cell r="C2067" t="str">
            <v>Grelha de ferro fundido completa, de (30x90)cm, com 135Kg, para caixa de ralo, articulada, assentada com argamassa de cimento e areia no traco 1:4, padrao Prefeitura-RJ.  Fornecimento e colocacao.</v>
          </cell>
          <cell r="D2067" t="str">
            <v>un</v>
          </cell>
          <cell r="E2067">
            <v>346.62</v>
          </cell>
        </row>
        <row r="2068">
          <cell r="A2068" t="str">
            <v>DR005434</v>
          </cell>
          <cell r="B2068" t="str">
            <v>DR35100150/</v>
          </cell>
          <cell r="C2068" t="str">
            <v>Grelha para canaleta de ferro fundido, com 0,15m de largura.  Fornecimento e colocacao.</v>
          </cell>
          <cell r="D2068" t="str">
            <v>m</v>
          </cell>
          <cell r="E2068">
            <v>19.399999999999999</v>
          </cell>
        </row>
        <row r="2069">
          <cell r="A2069" t="str">
            <v>DR002189</v>
          </cell>
          <cell r="B2069" t="str">
            <v>DR35100153/</v>
          </cell>
          <cell r="C2069" t="str">
            <v>Grelha de ferro fundido para canaleta, com 0,30m de largura.  Fornecimento e colocacao.</v>
          </cell>
          <cell r="D2069" t="str">
            <v>m</v>
          </cell>
          <cell r="E2069">
            <v>39.270000000000003</v>
          </cell>
        </row>
        <row r="2070">
          <cell r="A2070" t="str">
            <v>DR004183</v>
          </cell>
          <cell r="B2070" t="str">
            <v>DR35100156/</v>
          </cell>
          <cell r="C2070" t="str">
            <v>Grelha de ferro fundido para canaleta, com 0,40m de largura, espessura de 2cm.</v>
          </cell>
          <cell r="D2070" t="str">
            <v>m</v>
          </cell>
          <cell r="E2070">
            <v>91.17</v>
          </cell>
        </row>
        <row r="2071">
          <cell r="A2071" t="str">
            <v>DR006811</v>
          </cell>
          <cell r="B2071" t="str">
            <v>DR35100200/</v>
          </cell>
          <cell r="C2071" t="str">
            <v>Grelha de ferro fundido completa, articulada, 30Kg, para drenagem de viaduto, com (17x20)cm, com saida para tubo de ferro fundido de diametro de 10mm.  Fornecimento e colocacao.</v>
          </cell>
          <cell r="D2071" t="str">
            <v>un</v>
          </cell>
          <cell r="E2071">
            <v>86.26</v>
          </cell>
        </row>
        <row r="2072">
          <cell r="A2072" t="str">
            <v>DR016002</v>
          </cell>
          <cell r="B2072" t="str">
            <v>DR35100300/</v>
          </cell>
          <cell r="C2072" t="str">
            <v>Grelha articulada de (30x30x1,5)cm, pesando 13Kg em ferro fundido, inclusive caixilho de (34x34x3,5)cm, assentado com argamassa de cimento e areia no traco 1:4.  Fornecimento e colocacao.</v>
          </cell>
          <cell r="D2072" t="str">
            <v>un</v>
          </cell>
          <cell r="E2072">
            <v>51.46</v>
          </cell>
        </row>
        <row r="2073">
          <cell r="A2073" t="str">
            <v>DR007864</v>
          </cell>
          <cell r="B2073" t="str">
            <v>DR35150050/</v>
          </cell>
          <cell r="C2073" t="str">
            <v>Caixa de rua completa de ferro fundido, para protecao de registro, com peso total de 59Kg, padrao CEDAE, assentada com argamassa de cimento e areia no traco 1:4 em volume.  Fornecimento e colocacao.</v>
          </cell>
          <cell r="D2073" t="str">
            <v>un</v>
          </cell>
          <cell r="E2073">
            <v>195.41</v>
          </cell>
        </row>
        <row r="2074">
          <cell r="A2074" t="str">
            <v>DR007865</v>
          </cell>
          <cell r="B2074" t="str">
            <v>DR35200050/</v>
          </cell>
          <cell r="C2074" t="str">
            <v>Caixa de passeio de ferro fundido, para protecao de registro, com peso total de 28Kg, padrao CEDAE, assentada com argamassa de cimento e areia no traco 1:4 em volume.  Fornecimento e colocacao.</v>
          </cell>
          <cell r="D2074" t="str">
            <v>un</v>
          </cell>
          <cell r="E2074">
            <v>112.05</v>
          </cell>
        </row>
        <row r="2075">
          <cell r="A2075" t="str">
            <v>DR005691</v>
          </cell>
          <cell r="B2075" t="str">
            <v>DR40050050/</v>
          </cell>
          <cell r="C2075" t="str">
            <v>Tampao de concreto armado 15MPa, com 4cm de espessura, diametro de 0,60m, moldado no local, aco CA-60, 4,2mm.</v>
          </cell>
          <cell r="D2075" t="str">
            <v>un</v>
          </cell>
          <cell r="E2075">
            <v>13.5</v>
          </cell>
        </row>
        <row r="2076">
          <cell r="A2076" t="str">
            <v>DR016006</v>
          </cell>
          <cell r="B2076" t="str">
            <v>DR40100050/</v>
          </cell>
          <cell r="C2076" t="str">
            <v>Anel de concreto armado, pre-moldado, para caixa de inspecao, com diametro de (60x30x5)cm.  Fornecimento.</v>
          </cell>
          <cell r="D2076" t="str">
            <v>un</v>
          </cell>
          <cell r="E2076">
            <v>11.61</v>
          </cell>
        </row>
        <row r="2077">
          <cell r="A2077" t="str">
            <v>DR016005</v>
          </cell>
          <cell r="B2077" t="str">
            <v>DR40100100/</v>
          </cell>
          <cell r="C2077" t="str">
            <v>Anel de concreto armado, pre-moldado, para poco de visita de esgoto sanitario com diametro nominal de (110x30x8)cm.  Fornecimento.</v>
          </cell>
          <cell r="D2077" t="str">
            <v>un</v>
          </cell>
          <cell r="E2077">
            <v>33.159999999999997</v>
          </cell>
        </row>
        <row r="2078">
          <cell r="A2078" t="str">
            <v>DR016015</v>
          </cell>
          <cell r="B2078" t="str">
            <v>DR40100150/</v>
          </cell>
          <cell r="C2078" t="str">
            <v>Anel de concreto armado, pre-moldado, com diametro de (120x50x5)cm.  Fornecimento.</v>
          </cell>
          <cell r="D2078" t="str">
            <v>un</v>
          </cell>
          <cell r="E2078">
            <v>40.200000000000003</v>
          </cell>
        </row>
        <row r="2079">
          <cell r="A2079" t="str">
            <v>DR008851</v>
          </cell>
          <cell r="B2079" t="str">
            <v>DR40100200/</v>
          </cell>
          <cell r="C2079" t="str">
            <v>Anel de concreto pre-moldado de (1,50x0,40x0,05)m.  Fornecimento.</v>
          </cell>
          <cell r="D2079" t="str">
            <v>un</v>
          </cell>
          <cell r="E2079">
            <v>58.4</v>
          </cell>
        </row>
        <row r="2080">
          <cell r="A2080" t="str">
            <v>DR000482</v>
          </cell>
          <cell r="B2080" t="str">
            <v>DR40150050/</v>
          </cell>
          <cell r="C2080" t="str">
            <v>Grelha e caixilho de concreto armado, sendo as dimensoes externas da grelha de (0,30x0,90)m e do caixilho de (1x0,40)m, para caixa de ralo, utilizando argamassa de cimento e areia no traco 1:4.  Fornecimento e assentamento.</v>
          </cell>
          <cell r="D2080" t="str">
            <v>un</v>
          </cell>
          <cell r="E2080">
            <v>122.66</v>
          </cell>
        </row>
        <row r="2081">
          <cell r="A2081" t="str">
            <v>DR008018</v>
          </cell>
          <cell r="B2081" t="str">
            <v>DR40150100/</v>
          </cell>
          <cell r="C2081" t="str">
            <v>Grelha e caixilho de concreto armado, sendo as dimensoes externas da grelha de (0,40x0,90)m e do caixilho de (1,10x0,54)m.  Fornecimento e assentamento.</v>
          </cell>
          <cell r="D2081" t="str">
            <v>un</v>
          </cell>
          <cell r="E2081">
            <v>164.03</v>
          </cell>
        </row>
        <row r="2082">
          <cell r="A2082" t="str">
            <v>DR008019</v>
          </cell>
          <cell r="B2082" t="str">
            <v>DR40150150/</v>
          </cell>
          <cell r="C2082" t="str">
            <v>Grelha e caixilho de concreto armado, sendo as dimensoes externas da grelha de (0,40x0,90)m e do caixilho de (1,10x0,54)m.  Fornecimento e assentamento, exclusive formas.</v>
          </cell>
          <cell r="D2082" t="str">
            <v>un</v>
          </cell>
          <cell r="E2082">
            <v>125.11</v>
          </cell>
        </row>
        <row r="2083">
          <cell r="A2083" t="str">
            <v>DR005196</v>
          </cell>
          <cell r="B2083" t="str">
            <v>DR45050050/</v>
          </cell>
          <cell r="C2083" t="str">
            <v>Tampao misto (ferro fundido e concreto), pesado, de 0,60m de diametro, peso total de 106Kg, conforme projeto CEDAE, assentado com argamassa de cimento e areia no traco 1:4 em volume.  Fornecimento e assentamento.</v>
          </cell>
          <cell r="D2083" t="str">
            <v>un</v>
          </cell>
          <cell r="E2083">
            <v>173.62</v>
          </cell>
        </row>
        <row r="2084">
          <cell r="A2084" t="str">
            <v>DR005648</v>
          </cell>
          <cell r="B2084" t="str">
            <v>DR45050100/</v>
          </cell>
          <cell r="C2084" t="str">
            <v>Tampao misto (ferro fundido e concreto), leve, de 0,60m de diametro, conforme projeto CEDAE, assentado com argamassa de cimento e areia no traco 1:4 em volume.  Fornecimento e assentamento.</v>
          </cell>
          <cell r="D2084" t="str">
            <v>un</v>
          </cell>
          <cell r="E2084">
            <v>85.14</v>
          </cell>
        </row>
        <row r="2085">
          <cell r="A2085" t="str">
            <v>DR010031</v>
          </cell>
          <cell r="B2085" t="str">
            <v>DR50050050/</v>
          </cell>
          <cell r="C2085" t="str">
            <v>Conjunto de calha modular com grelha, para trafego leve.  Fornecimento e assentamento.</v>
          </cell>
          <cell r="D2085" t="str">
            <v>m</v>
          </cell>
          <cell r="E2085">
            <v>78.12</v>
          </cell>
        </row>
        <row r="2086">
          <cell r="A2086" t="str">
            <v>DR010033</v>
          </cell>
          <cell r="B2086" t="str">
            <v>DR50050100/</v>
          </cell>
          <cell r="C2086" t="str">
            <v>Conjunto de calha modular com grelha, para trafego pesado.  Fornecimento e assentamento.</v>
          </cell>
          <cell r="D2086" t="str">
            <v>m</v>
          </cell>
          <cell r="E2086">
            <v>86.3</v>
          </cell>
        </row>
        <row r="2087">
          <cell r="A2087" t="str">
            <v>DR005616</v>
          </cell>
          <cell r="B2087" t="str">
            <v>DR55050050/</v>
          </cell>
          <cell r="C2087" t="str">
            <v>Camada horizontal de brita, inclusive fornecimento e colcocacao.</v>
          </cell>
          <cell r="D2087" t="str">
            <v>m3</v>
          </cell>
          <cell r="E2087">
            <v>43.59</v>
          </cell>
        </row>
        <row r="2088">
          <cell r="A2088" t="str">
            <v>DR002192</v>
          </cell>
          <cell r="B2088" t="str">
            <v>DR55050053/</v>
          </cell>
          <cell r="C2088" t="str">
            <v>Camada vertical drenante feita com pedra britada, inclusive fornecimento do material.</v>
          </cell>
          <cell r="D2088" t="str">
            <v>m3</v>
          </cell>
          <cell r="E2088">
            <v>44.49</v>
          </cell>
        </row>
        <row r="2089">
          <cell r="A2089" t="str">
            <v>DR010284</v>
          </cell>
          <cell r="B2089" t="str">
            <v>DR55050056/</v>
          </cell>
          <cell r="C2089" t="str">
            <v>Camada vertical drenante feita com areia, inclusive fornecimento do material.</v>
          </cell>
          <cell r="D2089" t="str">
            <v>m3</v>
          </cell>
          <cell r="E2089">
            <v>35.479999999999997</v>
          </cell>
        </row>
        <row r="2090">
          <cell r="A2090" t="str">
            <v>DR010287</v>
          </cell>
          <cell r="B2090" t="str">
            <v>DR55050100A</v>
          </cell>
          <cell r="C2090" t="str">
            <v>Canaleta para drenagem, com secao de (0,20x0,40)m, em blocos de concreto prensado de (10x20x40)cm, assentes com argamassa de cimento e areia, no traco 1:8, sendo o fundo em concreto armado, inclusive escavacao, reaterro e fornecimento de todos os materiai</v>
          </cell>
          <cell r="D2090" t="str">
            <v>m</v>
          </cell>
          <cell r="E2090">
            <v>60.19</v>
          </cell>
        </row>
        <row r="2091">
          <cell r="A2091" t="str">
            <v>DR010282</v>
          </cell>
          <cell r="B2091" t="str">
            <v>DR55050103A</v>
          </cell>
          <cell r="C2091" t="str">
            <v>Canaleta para drenagem, com secao de (0,30x0,40)m, em blocos de concreto prensado de (10x20x40)cm, assentes com argamassa de cimento e areia, no traco 1:8, sendo o fundo em concreto armado, inclusive escavacao, reaterro e fornecimento de todos os materiai</v>
          </cell>
          <cell r="D2091" t="str">
            <v>m</v>
          </cell>
          <cell r="E2091">
            <v>64.430000000000007</v>
          </cell>
        </row>
        <row r="2092">
          <cell r="A2092" t="str">
            <v>DR010262</v>
          </cell>
          <cell r="B2092" t="str">
            <v>DR55050106A</v>
          </cell>
          <cell r="C2092" t="str">
            <v>Canaleta para drenagem, com secao de (0,30x0,60)m, em blocos de concreto prensado de (10x20x40)cm, assentes com argamassa de cimento e areia, no traco 1:8, sendo o fundo em concreto armado, inclusive escavacao, reaterro e fornecimento de todos os materiai</v>
          </cell>
          <cell r="D2092" t="str">
            <v>m</v>
          </cell>
          <cell r="E2092">
            <v>80.67</v>
          </cell>
        </row>
        <row r="2093">
          <cell r="A2093" t="str">
            <v>DR010257</v>
          </cell>
          <cell r="B2093" t="str">
            <v>DR55050109A</v>
          </cell>
          <cell r="C2093" t="str">
            <v>Canaleta para drenagem, com secao de (0,40x0,40)m, em blocos de concreto prensado de (10x20x40)cm, assentes com argamassa de cimento e areia, no traco 1:8, sendo o fundo em concreto armado, inclusive escavacao, reaterro e fornecimento de todos os materiai</v>
          </cell>
          <cell r="D2093" t="str">
            <v>m</v>
          </cell>
          <cell r="E2093">
            <v>67.95</v>
          </cell>
        </row>
        <row r="2094">
          <cell r="A2094" t="str">
            <v>DR010263</v>
          </cell>
          <cell r="B2094" t="str">
            <v>DR55050112A</v>
          </cell>
          <cell r="C2094" t="str">
            <v>Canaleta para drenagem, com secao de (0,40x0,60)m, em blocos de concreto prensado de (10x20x40)cm, assentes com argamassa de cimento e areia, no traco 1:8, sendo o fundo em concreto armado, inclusive escavacao, reaterro e fornecimento de todos os materiai</v>
          </cell>
          <cell r="D2094" t="str">
            <v>m</v>
          </cell>
          <cell r="E2094">
            <v>84.08</v>
          </cell>
        </row>
        <row r="2095">
          <cell r="A2095" t="str">
            <v>DR010303</v>
          </cell>
          <cell r="B2095" t="str">
            <v>DR55050115A</v>
          </cell>
          <cell r="C2095" t="str">
            <v>Canaleta para drenagem, com secao de (0,40x0,80)m, em blocos de concreto prensado de (10x20x40)cm, assentes com argamassa de cimento e areia, no traco 1:8, sendo o fundo em concreto armado, inclusive escavacao, reaterro e fornecimento de todos os materiai</v>
          </cell>
          <cell r="D2095" t="str">
            <v>m</v>
          </cell>
          <cell r="E2095">
            <v>104.48</v>
          </cell>
        </row>
        <row r="2096">
          <cell r="A2096" t="str">
            <v>DR010259</v>
          </cell>
          <cell r="B2096" t="str">
            <v>DR55050118A</v>
          </cell>
          <cell r="C2096" t="str">
            <v>Canaleta para drenagem, com secao de (0,50x0,40)m, em blocos de concreto prensado de (10x20x40)cm, assentes com argamassa de cimento e areia, no traco 1:8, sendo o fundo em concreto armado, inclusive escavacao, reaterro e fornecimento de todos os materiai</v>
          </cell>
          <cell r="D2096" t="str">
            <v>m</v>
          </cell>
          <cell r="E2096">
            <v>73.89</v>
          </cell>
        </row>
        <row r="2097">
          <cell r="A2097" t="str">
            <v>DR010266</v>
          </cell>
          <cell r="B2097" t="str">
            <v>DR55050121A</v>
          </cell>
          <cell r="C2097" t="str">
            <v>Canaleta para drenagem, com secao de (0,50x0,60)m, em blocos de concreto prensado de (10x20x40)cm, assentes com argamassa de cimento e areia, no traco 1:8, sendo o fundo em concreto armado, inclusive escavacao, reaterro e fornecimento de todos os materiai</v>
          </cell>
          <cell r="D2097" t="str">
            <v>m</v>
          </cell>
          <cell r="E2097">
            <v>89.16</v>
          </cell>
        </row>
        <row r="2098">
          <cell r="A2098" t="str">
            <v>DR010339</v>
          </cell>
          <cell r="B2098" t="str">
            <v>DR55050124A</v>
          </cell>
          <cell r="C2098" t="str">
            <v>Canaleta para drenagem, com secao de (0,50x0,80)m, em blocos de concreto prensado de (10x20x40)cm, assentes com argamassa de cimento e areia, no traco 1:8, sendo o fundo em concreto armado, inclusive escavacao, reaterro e fornecimento de todos os materiai</v>
          </cell>
          <cell r="D2098" t="str">
            <v>m</v>
          </cell>
          <cell r="E2098">
            <v>106.91</v>
          </cell>
        </row>
        <row r="2099">
          <cell r="A2099" t="str">
            <v>DR010260</v>
          </cell>
          <cell r="B2099" t="str">
            <v>DR55050127A</v>
          </cell>
          <cell r="C2099" t="str">
            <v>Canaleta para drenagem, com secao de (0,60x0,40)m, em blocos de concreto prensado de (10x20x40)cm, assentes com argamassa de cimento e areia, no traco 1:8, sendo o fundo em concreto armado, inclusive escavacao, reaterro e fornecimento de todos os materiai</v>
          </cell>
          <cell r="D2099" t="str">
            <v>m</v>
          </cell>
          <cell r="E2099">
            <v>78.56</v>
          </cell>
        </row>
        <row r="2100">
          <cell r="A2100" t="str">
            <v>DR010269</v>
          </cell>
          <cell r="B2100" t="str">
            <v>DR55050130A</v>
          </cell>
          <cell r="C2100" t="str">
            <v>Canaleta para drenagem, com secao de (0,60x0,60)m, em blocos de concreto prensado de (10x20x40)cm, assentes com argamassa de cimento e areia, no traco 1:8, sendo o fundo em concreto armado, inclusive escavacao, reaterro e fornecimento de todos os materiai</v>
          </cell>
          <cell r="D2100" t="str">
            <v>m</v>
          </cell>
          <cell r="E2100">
            <v>93.46</v>
          </cell>
        </row>
        <row r="2101">
          <cell r="A2101" t="str">
            <v>DR010270</v>
          </cell>
          <cell r="B2101" t="str">
            <v>DR55050133A</v>
          </cell>
          <cell r="C2101" t="str">
            <v>Canaleta para drenagem, com secao de (0,70x0,60)m, em blocos de concreto prensado de (10x20x40)cm, assentes com argamassa de cimento e areia, no traco 1:8, sendo o fundo em concreto armado, inclusive escavacao, reaterro e fornecimento de todos os materiai</v>
          </cell>
          <cell r="D2101" t="str">
            <v>m</v>
          </cell>
          <cell r="E2101">
            <v>98.48</v>
          </cell>
        </row>
        <row r="2102">
          <cell r="A2102" t="str">
            <v>DR002191</v>
          </cell>
          <cell r="B2102" t="str">
            <v>DR55050200/</v>
          </cell>
          <cell r="C2102" t="str">
            <v>Dreno ou Barbaca em tubo de PVC rigido, diametro de 2", inclusive fornecimento do tubo e material drenante.</v>
          </cell>
          <cell r="D2102" t="str">
            <v>m</v>
          </cell>
          <cell r="E2102">
            <v>21.99</v>
          </cell>
        </row>
        <row r="2103">
          <cell r="A2103" t="str">
            <v>DR000391</v>
          </cell>
          <cell r="B2103" t="str">
            <v>DR55050203/</v>
          </cell>
          <cell r="C2103" t="str">
            <v>Dreno em tubo de PVC rigido, diametro de 3", para viadutos, inclusive fornecimento do tubo, exclusive perfuracao e colagem.</v>
          </cell>
          <cell r="D2103" t="str">
            <v>m</v>
          </cell>
          <cell r="E2103">
            <v>7.92</v>
          </cell>
        </row>
        <row r="2104">
          <cell r="A2104" t="str">
            <v>DR000392</v>
          </cell>
          <cell r="B2104" t="str">
            <v>DR55050206/</v>
          </cell>
          <cell r="C2104" t="str">
            <v>Dreno em tubo de PVC rigido, diametro de 4", para viadutos, inclusive fornecimento do tubo, exclusive perfuracao e colagem.</v>
          </cell>
          <cell r="D2104" t="str">
            <v>m</v>
          </cell>
          <cell r="E2104">
            <v>11.91</v>
          </cell>
        </row>
        <row r="2105">
          <cell r="A2105" t="str">
            <v>DR002013</v>
          </cell>
          <cell r="B2105" t="str">
            <v>DR55050209/</v>
          </cell>
          <cell r="C2105" t="str">
            <v>Dreno ou Barbaca em tubo de PVC rigido, diametro de 4", inclusive fornecimento do tubo e material drenante.</v>
          </cell>
          <cell r="D2105" t="str">
            <v>m</v>
          </cell>
          <cell r="E2105">
            <v>57.03</v>
          </cell>
        </row>
        <row r="2106">
          <cell r="A2106" t="str">
            <v>DR002012</v>
          </cell>
          <cell r="B2106" t="str">
            <v>DR55050250/</v>
          </cell>
          <cell r="C2106" t="str">
            <v>Dreno profundo em tubo plastico perfurado, 2 1/2" de diametro, inclusive tela de nylon e fornecimento dos materiais; exclusive perfuracao do terreno.</v>
          </cell>
          <cell r="D2106" t="str">
            <v>m</v>
          </cell>
          <cell r="E2106">
            <v>8.51</v>
          </cell>
        </row>
        <row r="2107">
          <cell r="A2107" t="str">
            <v>DR000390</v>
          </cell>
          <cell r="B2107" t="str">
            <v>DR55050300/</v>
          </cell>
          <cell r="C2107" t="str">
            <v>Dreno de tubos de concreto, sem armadura, de 0,30m de diametro, perfurado ou nao, assentados em drenos de pedra britada, inclusive reaterro e exclusive escavacao.</v>
          </cell>
          <cell r="D2107" t="str">
            <v>m</v>
          </cell>
          <cell r="E2107">
            <v>28.67</v>
          </cell>
        </row>
        <row r="2108">
          <cell r="A2108" t="str">
            <v>DR002014</v>
          </cell>
          <cell r="B2108" t="str">
            <v>DR55050350/</v>
          </cell>
          <cell r="C2108" t="str">
            <v>Dreno vertical no paramento interno de muros de arrimo, executado em prismas de (0,25x0,25)m de secao, cheios de brita no 3, admitindo as Barbacas espacadas de 1,50m verticalmente e 2m horizontalmente, medindo-se o servico pela area do muro.</v>
          </cell>
          <cell r="D2108" t="str">
            <v>m2</v>
          </cell>
          <cell r="E2108">
            <v>3.23</v>
          </cell>
        </row>
        <row r="2109">
          <cell r="A2109" t="str">
            <v>DR005788</v>
          </cell>
          <cell r="B2109" t="str">
            <v>DR55050400/</v>
          </cell>
          <cell r="C2109" t="str">
            <v>Valeta drenante de 0,5m de largura e 0,7m de profundidade, preenchida ate 0,3m com pedra britada, incluindo reaterro.</v>
          </cell>
          <cell r="D2109" t="str">
            <v>m</v>
          </cell>
          <cell r="E2109">
            <v>24.5</v>
          </cell>
        </row>
        <row r="2110">
          <cell r="A2110" t="str">
            <v>DR000396</v>
          </cell>
          <cell r="B2110" t="str">
            <v>DR55050450/</v>
          </cell>
          <cell r="C2110" t="str">
            <v>Embasamento de tubulacao, feito com po-de-pedra.</v>
          </cell>
          <cell r="D2110" t="str">
            <v>m3</v>
          </cell>
          <cell r="E2110">
            <v>50.47</v>
          </cell>
        </row>
        <row r="2111">
          <cell r="A2111" t="str">
            <v>DR000393</v>
          </cell>
          <cell r="B2111" t="str">
            <v>DR55050500/</v>
          </cell>
          <cell r="C2111" t="str">
            <v>Enrocamento com  pedra-de-mao jogada, inclusive fornecimento desta.</v>
          </cell>
          <cell r="D2111" t="str">
            <v>m3</v>
          </cell>
          <cell r="E2111">
            <v>43.37</v>
          </cell>
        </row>
        <row r="2112">
          <cell r="A2112" t="str">
            <v>DR000394</v>
          </cell>
          <cell r="B2112" t="str">
            <v>DR55050503/</v>
          </cell>
          <cell r="C2112" t="str">
            <v>Enrocamento com  pedra-de-mao arrumada, inclusive fornecimento desta.</v>
          </cell>
          <cell r="D2112" t="str">
            <v>m3</v>
          </cell>
          <cell r="E2112">
            <v>53.05</v>
          </cell>
        </row>
        <row r="2113">
          <cell r="A2113" t="str">
            <v>DR017802</v>
          </cell>
          <cell r="B2113" t="str">
            <v>DR55050506A</v>
          </cell>
          <cell r="C2113" t="str">
            <v>Enrocamento com pedra ate 1000Kg, inclusive fornecimento, carga, descarga e colocacao com equipamentos pesados, exclusive transporte.</v>
          </cell>
          <cell r="D2113" t="str">
            <v>m3</v>
          </cell>
          <cell r="E2113">
            <v>75.48</v>
          </cell>
        </row>
        <row r="2114">
          <cell r="A2114" t="str">
            <v>DR017803</v>
          </cell>
          <cell r="B2114" t="str">
            <v>DR55050509A</v>
          </cell>
          <cell r="C2114" t="str">
            <v>Enrocamento com pedra ate 1000Kg a 3000Kg, inclusive fornecimento, carga, descarga e colocacao com equipamentos pesados, exclusive transporte.</v>
          </cell>
          <cell r="D2114" t="str">
            <v>m3</v>
          </cell>
          <cell r="E2114">
            <v>79.739999999999995</v>
          </cell>
        </row>
        <row r="2115">
          <cell r="A2115" t="str">
            <v>DR017804</v>
          </cell>
          <cell r="B2115" t="str">
            <v>DR55050512A</v>
          </cell>
          <cell r="C2115" t="str">
            <v>Enrocamento com pedra ate 4000Kg a 7000Kg, inclusive fornecimento, carga, descarga e colocacao com equipamentos pesados, exclusive transporte.</v>
          </cell>
          <cell r="D2115" t="str">
            <v>m3</v>
          </cell>
          <cell r="E2115">
            <v>74.94</v>
          </cell>
        </row>
        <row r="2116">
          <cell r="A2116" t="str">
            <v>DR005123</v>
          </cell>
          <cell r="B2116" t="str">
            <v>DR55050550/</v>
          </cell>
          <cell r="C2116" t="str">
            <v>Enrocamento sintetico utilizando sacos de argamassa coloidal, constituida de forma de polipropileno, inclusive mergulhador.</v>
          </cell>
          <cell r="D2116" t="str">
            <v>m3</v>
          </cell>
          <cell r="E2116" t="e">
            <v>#N/A</v>
          </cell>
        </row>
        <row r="2117">
          <cell r="A2117" t="str">
            <v>DR017774</v>
          </cell>
          <cell r="B2117" t="str">
            <v>DR55100100/</v>
          </cell>
          <cell r="C2117" t="str">
            <v>Bueiro circular, em chapa galvanizada com revestimento Epoxi, espessura de 2mm, diametro de 1,90m, recobrimento minimo de 0,40m e maximo de 7,90m.</v>
          </cell>
          <cell r="D2117" t="str">
            <v>m</v>
          </cell>
          <cell r="E2117">
            <v>1059.5999999999999</v>
          </cell>
        </row>
        <row r="2118">
          <cell r="A2118" t="str">
            <v>DR017773</v>
          </cell>
          <cell r="B2118" t="str">
            <v>DR55100150/</v>
          </cell>
          <cell r="C2118" t="str">
            <v>Bueiro circular, em chapa galvanizada com revestimento Epoxi, espessura de 2mm, diametro de 2,10m, recobrimento minimo de 0,50m e maximo de 7,10m.</v>
          </cell>
          <cell r="D2118" t="str">
            <v>m</v>
          </cell>
          <cell r="E2118">
            <v>1163.05</v>
          </cell>
        </row>
        <row r="2119">
          <cell r="A2119" t="str">
            <v>DR017775</v>
          </cell>
          <cell r="B2119" t="str">
            <v>DR55100200/</v>
          </cell>
          <cell r="C2119" t="str">
            <v>Bueiro circular, em chapa galvanizada com revestimento Epoxi, espessura de 2,7mm, diametro de 3,80m, recobrimento minimo de 0,60m e maximo de 10,50m.</v>
          </cell>
          <cell r="D2119" t="str">
            <v>m</v>
          </cell>
          <cell r="E2119">
            <v>3750.04</v>
          </cell>
        </row>
        <row r="2120">
          <cell r="A2120" t="str">
            <v>DR001556</v>
          </cell>
          <cell r="B2120" t="str">
            <v>DR55100250/</v>
          </cell>
          <cell r="C2120" t="str">
            <v>Fornecimento de chapas, parafusos, porcas, e ferramentas necessarias a montagem de  bueiro simples, multi-plate circular, tipo Armco ou similar, com 3,05m de diametro, sendo a chapa, revestida com Epoxi, com 2,65mm de espessura.</v>
          </cell>
          <cell r="D2120" t="str">
            <v>m</v>
          </cell>
          <cell r="E2120">
            <v>2919.2</v>
          </cell>
        </row>
        <row r="2121">
          <cell r="A2121" t="str">
            <v>DR017886</v>
          </cell>
          <cell r="B2121" t="str">
            <v>DR60050050/</v>
          </cell>
          <cell r="C2121" t="str">
            <v>Gabiao caixa, malha hexagonal de (8x10)cm, fio com 2,4mm de diametro, revestido de PVC rigido, inclusive materiais e montagem; exclusive fornecimento de pedra de mao.</v>
          </cell>
          <cell r="D2121" t="str">
            <v>m3</v>
          </cell>
          <cell r="E2121">
            <v>126.15</v>
          </cell>
        </row>
        <row r="2122">
          <cell r="A2122" t="str">
            <v>DR017885</v>
          </cell>
          <cell r="B2122" t="str">
            <v>DR60050053/</v>
          </cell>
          <cell r="C2122" t="str">
            <v>Gabiao caixa, malha hexagonal de (8x10)cm, fio com  2,4mm de diametro, revestido de PVC rigido, inclusive materias e montagem.</v>
          </cell>
          <cell r="D2122" t="str">
            <v>m3</v>
          </cell>
          <cell r="E2122">
            <v>162.91</v>
          </cell>
        </row>
        <row r="2123">
          <cell r="A2123" t="str">
            <v>DR017883</v>
          </cell>
          <cell r="B2123" t="str">
            <v>DR60050100/</v>
          </cell>
          <cell r="C2123" t="str">
            <v>Gabiao caixa, malha haxagonal de (8x10)cm, fio com 2,7mm de diametro, de aco galvanizado, inclusive materiais e montagem; exclusive fornecimento de pedra de mao.</v>
          </cell>
          <cell r="D2123" t="str">
            <v>m3</v>
          </cell>
          <cell r="E2123">
            <v>109.95</v>
          </cell>
        </row>
        <row r="2124">
          <cell r="A2124" t="str">
            <v>DR016829</v>
          </cell>
          <cell r="B2124" t="str">
            <v>DR60050103/</v>
          </cell>
          <cell r="C2124" t="str">
            <v>Gabiao caixa, em malha de (8x10)cm, com fio 2,7mm de diametro, em aco galvanizado.  Fornecimento e colocacao de todos os materiais.</v>
          </cell>
          <cell r="D2124" t="str">
            <v>m3</v>
          </cell>
          <cell r="E2124">
            <v>155.63</v>
          </cell>
        </row>
        <row r="2125">
          <cell r="A2125" t="str">
            <v>DR017884</v>
          </cell>
          <cell r="B2125" t="str">
            <v>DR60050106/</v>
          </cell>
          <cell r="C2125" t="str">
            <v>Gabiao caixa, malha haxagonal de (8x10)cm, fio com 2,7mm de diametro, de aco galvanizado, inclusive materiais e montagem.</v>
          </cell>
          <cell r="D2125" t="str">
            <v>m3</v>
          </cell>
          <cell r="E2125">
            <v>146.71</v>
          </cell>
        </row>
        <row r="2126">
          <cell r="A2126" t="str">
            <v>EQ017960</v>
          </cell>
          <cell r="B2126" t="str">
            <v>EQ15050500A</v>
          </cell>
          <cell r="C2126" t="str">
            <v>Retro-Escavadeira/carregadeira, capacidade da cacamba de 0,76 m3, com operador, material de operacao e manutencao, com as seguintes especificacoes minimas: motor diesel de 79CV.  Custo horario produtivo.</v>
          </cell>
          <cell r="D2126" t="str">
            <v>h</v>
          </cell>
          <cell r="E2126">
            <v>44.57</v>
          </cell>
        </row>
        <row r="2127">
          <cell r="A2127" t="str">
            <v>EQ017961</v>
          </cell>
          <cell r="B2127" t="str">
            <v>EQ15050503/</v>
          </cell>
          <cell r="C2127" t="str">
            <v>Retro-Escavadeira/carregadeira, capacidade da cacamba de 0,76 m3, com operador, material de operacao, com as seguintes especificacoes minimas: motor diesel de 79CV.  Custo horario improdutivo (motor funcionando).</v>
          </cell>
          <cell r="D2127" t="str">
            <v>h</v>
          </cell>
          <cell r="E2127">
            <v>24.21</v>
          </cell>
        </row>
        <row r="2128">
          <cell r="A2128" t="str">
            <v>EQ017962</v>
          </cell>
          <cell r="B2128" t="str">
            <v>EQ15050506/</v>
          </cell>
          <cell r="C2128" t="str">
            <v>Retro-Escavadeira/carregadeira, capacidade da cacamba de 0,76 m3, com operador, com as seguintes especificacoes minimas: motor diesel de 79CV.  Custo horario improdutivo (motor desligado).</v>
          </cell>
          <cell r="D2128" t="str">
            <v>h</v>
          </cell>
          <cell r="E2128">
            <v>17.239999999999998</v>
          </cell>
        </row>
        <row r="2129">
          <cell r="A2129" t="str">
            <v>EQ001304</v>
          </cell>
          <cell r="B2129" t="str">
            <v>EQ15050550/</v>
          </cell>
          <cell r="C2129" t="str">
            <v>Rompedor Pneumatico, peso de 32,6Kg, com material de manutencao, exclusive o operador, ponteiro e mangueira, com as seguintes especificacoes minimas: consumo de ar de 38,8l/s, frequencia de impactos 1110 impactos/min.  Custo horario produtivo.</v>
          </cell>
          <cell r="D2129" t="str">
            <v>h</v>
          </cell>
          <cell r="E2129" t="e">
            <v>#N/A</v>
          </cell>
        </row>
        <row r="2130">
          <cell r="A2130" t="str">
            <v>EQ001305</v>
          </cell>
          <cell r="B2130" t="str">
            <v>EQ15050556/</v>
          </cell>
          <cell r="C2130" t="str">
            <v>Rompedor Pneumatico, peso de 32,6Kg, exclusive o operador, ponteiro e mangueira, com as seguintes especificacoes minimas: consumo de ar de 38,8l/s, frequencia de impactos 1110 impactos/min.  Custo horario improdutivo (motor desligado).</v>
          </cell>
          <cell r="D2130" t="str">
            <v>h</v>
          </cell>
          <cell r="E2130" t="e">
            <v>#N/A</v>
          </cell>
        </row>
        <row r="2131">
          <cell r="A2131" t="str">
            <v>EQ017916</v>
          </cell>
          <cell r="B2131" t="str">
            <v>EQ15050562A</v>
          </cell>
          <cell r="C2131" t="str">
            <v>Rompedor hidraulico, peso operacional de 435kg, adaptavel a Retro-Escavadeira, com ponteiro e material de manutencao. Custo horario produtivo.</v>
          </cell>
          <cell r="D2131" t="str">
            <v>h</v>
          </cell>
          <cell r="E2131">
            <v>7.18</v>
          </cell>
        </row>
        <row r="2132">
          <cell r="A2132" t="str">
            <v>EQ017917</v>
          </cell>
          <cell r="B2132" t="str">
            <v>EQ15050574A</v>
          </cell>
          <cell r="C2132" t="str">
            <v>Rompedor hidraulico, peso operacional de 1440kg, adaptavel a Escavadeira Hidraulica, com ponteiro e material de manutencao. Custo horario produtivo.</v>
          </cell>
          <cell r="D2132" t="str">
            <v>h</v>
          </cell>
          <cell r="E2132">
            <v>18.8</v>
          </cell>
        </row>
        <row r="2133">
          <cell r="A2133" t="str">
            <v>EQ018037</v>
          </cell>
          <cell r="B2133" t="str">
            <v>EQ15050600A</v>
          </cell>
          <cell r="C2133" t="str">
            <v>Trator sobre esteiras, capacidade da lamina de 1,94m3, com operador, material de operacao e material de manutencao, com as seguintes especificacoes minimas: motor diesel de 91,8CV.  Custo horario produtivo.</v>
          </cell>
          <cell r="D2133" t="str">
            <v>h</v>
          </cell>
          <cell r="E2133">
            <v>62.05</v>
          </cell>
        </row>
        <row r="2134">
          <cell r="A2134" t="str">
            <v>EQ018038</v>
          </cell>
          <cell r="B2134" t="str">
            <v>EQ15050604/</v>
          </cell>
          <cell r="C2134" t="str">
            <v>Trator sobre esteiras, capacidade da  lamina de 1,94m3, com operador e material de operacao, com as seguintes especificacoes minimas: motor diesel de 91,8CV.  Custo horario improdutivo (motor funcionando).</v>
          </cell>
          <cell r="D2134" t="str">
            <v>h</v>
          </cell>
          <cell r="E2134">
            <v>32.67</v>
          </cell>
        </row>
        <row r="2135">
          <cell r="A2135" t="str">
            <v>EQ018039</v>
          </cell>
          <cell r="B2135" t="str">
            <v>EQ15050607/</v>
          </cell>
          <cell r="C2135" t="str">
            <v>Trator sobre esteiras, capacidade da  lamina de 1,94m3, com operador, com as seguintes especificacoes minimas: motor diesel de 91,8CV.  Custo horario improdutivo (motor desligado).</v>
          </cell>
          <cell r="D2135" t="str">
            <v>h</v>
          </cell>
          <cell r="E2135">
            <v>24.57</v>
          </cell>
        </row>
        <row r="2136">
          <cell r="A2136" t="str">
            <v>EQ017957</v>
          </cell>
          <cell r="B2136" t="str">
            <v>EQ15050612A</v>
          </cell>
          <cell r="C2136" t="str">
            <v>Trator sobre esteiras, capacidade de lamina reta de 3,07m3, com operador, material de operacao e material de manutencao, com as seguintes especificacoes minimas: motor diesel de 167,80CV.  Custo horario produtivo.</v>
          </cell>
          <cell r="D2136" t="str">
            <v>h</v>
          </cell>
          <cell r="E2136">
            <v>86.67</v>
          </cell>
        </row>
        <row r="2137">
          <cell r="A2137" t="str">
            <v>EQ017958</v>
          </cell>
          <cell r="B2137" t="str">
            <v>EQ15050615/</v>
          </cell>
          <cell r="C2137" t="str">
            <v>Trator sobre esteiras, capacidade de lamina reta de 3,07m3, com operador, material de operacao, com as seguintes especificacoes minimas: motor diesel de 167,80CV.  Custo horario improdutivo (motor funcionando).</v>
          </cell>
          <cell r="D2137" t="str">
            <v>h</v>
          </cell>
          <cell r="E2137">
            <v>43.51</v>
          </cell>
        </row>
        <row r="2138">
          <cell r="A2138" t="str">
            <v>EQ017959</v>
          </cell>
          <cell r="B2138" t="str">
            <v>EQ15050618/</v>
          </cell>
          <cell r="C2138" t="str">
            <v>Trator sobre esteiras, capacidade de lamina reta de 3,07m3, com operador, com as seguintes especificacoes minimas: motor diesel de 167,80CV.  Custo horario improdutivo (motor desligado).</v>
          </cell>
          <cell r="D2138" t="str">
            <v>h</v>
          </cell>
          <cell r="E2138">
            <v>29.56</v>
          </cell>
        </row>
        <row r="2139">
          <cell r="A2139" t="str">
            <v>EQ017986</v>
          </cell>
          <cell r="B2139" t="str">
            <v>EQ15050631A</v>
          </cell>
          <cell r="C2139" t="str">
            <v>Trator sobre esteiras D-8L, capacidade da lamina de 5000Kg, com operador, material de operacao e material de manutencao, com as seguintes especificacoes minimas: motor diesel de 335CV.  Custo horario produtivo.</v>
          </cell>
          <cell r="D2139" t="str">
            <v>h</v>
          </cell>
          <cell r="E2139">
            <v>231.88</v>
          </cell>
        </row>
        <row r="2140">
          <cell r="A2140" t="str">
            <v>EQ017987</v>
          </cell>
          <cell r="B2140" t="str">
            <v>EQ15050634/</v>
          </cell>
          <cell r="C2140" t="str">
            <v>Trator sobre esteiras D-8L, capacidade da lamina de 5000Kg, com operador e material de operacao, com as seguintes especificacoes minimas: motor diesel de 335CV.  Custo horario improdutivo (motor funcionando).</v>
          </cell>
          <cell r="D2140" t="str">
            <v>h</v>
          </cell>
          <cell r="E2140">
            <v>112.22</v>
          </cell>
        </row>
        <row r="2141">
          <cell r="A2141" t="str">
            <v>EQ017988</v>
          </cell>
          <cell r="B2141" t="str">
            <v>EQ15050637/</v>
          </cell>
          <cell r="C2141" t="str">
            <v>Trator sobre esteiras D-8L, capacidade da lamina de 5000Kg, com operador, com as seguintes especificacoes minimas: motor diesel de 335CV.  Custo horario improdutivo (motor desligado).</v>
          </cell>
          <cell r="D2141" t="str">
            <v>h</v>
          </cell>
          <cell r="E2141">
            <v>82.67</v>
          </cell>
        </row>
        <row r="2142">
          <cell r="A2142" t="str">
            <v>EQ017954</v>
          </cell>
          <cell r="B2142" t="str">
            <v>EQ15050650A</v>
          </cell>
          <cell r="C2142" t="str">
            <v>Trator de pneus, com operador, material de operacao e material de manutencao, com as seguintes especificacoes minimas: motor diesel de 65CV.  Custo horario produtivo.</v>
          </cell>
          <cell r="D2142" t="str">
            <v>h</v>
          </cell>
          <cell r="E2142">
            <v>26.72</v>
          </cell>
        </row>
        <row r="2143">
          <cell r="A2143" t="str">
            <v>EQ017955</v>
          </cell>
          <cell r="B2143" t="str">
            <v>EQ15050653/</v>
          </cell>
          <cell r="C2143" t="str">
            <v>Trator de pneus, com operador, material de operacao, com as seguintes especificacoes minimas: motor diesel de 65CV.  Custo horario improdutivo (motor funcionando).</v>
          </cell>
          <cell r="D2143" t="str">
            <v>h</v>
          </cell>
          <cell r="E2143">
            <v>15.59</v>
          </cell>
        </row>
        <row r="2144">
          <cell r="A2144" t="str">
            <v>EQ017956</v>
          </cell>
          <cell r="B2144" t="str">
            <v>EQ15050656/</v>
          </cell>
          <cell r="C2144" t="str">
            <v>Trator de pneus, com operador, com as seguintes especificacoes minimas: motor diesel de 65CV.  Custo horario improdutivo (motor desligado).</v>
          </cell>
          <cell r="D2144" t="str">
            <v>h</v>
          </cell>
          <cell r="E2144">
            <v>9.86</v>
          </cell>
        </row>
        <row r="2145">
          <cell r="A2145" t="str">
            <v>EQ015995</v>
          </cell>
          <cell r="B2145" t="str">
            <v>EQ15050700/</v>
          </cell>
          <cell r="C2145" t="str">
            <v>Vibro acabadora para asfalto, sobre esteiras, capacidade de producao de 400t/h, largura de pavimentacao de 3,05m a 4,75m, motor diesel de 98CV (96,04HP),  com operador e ajudante.  Aluguel improdutivo motor funcionando.</v>
          </cell>
          <cell r="D2145" t="str">
            <v>h</v>
          </cell>
          <cell r="E2145" t="e">
            <v>#N/A</v>
          </cell>
        </row>
        <row r="2146">
          <cell r="A2146" t="str">
            <v>EQ001529</v>
          </cell>
          <cell r="B2146" t="str">
            <v>EQ20050150A</v>
          </cell>
          <cell r="C2146" t="str">
            <v>Conjunto de Britagem, transportavel e desmontavel, com capacidade de 30m3/h de brita, compreendendo: britador, rebritador, silos, gerador e estrutura suporte, com operador.  Aluguel produtivo.</v>
          </cell>
          <cell r="D2146" t="str">
            <v>h</v>
          </cell>
          <cell r="E2146">
            <v>198.85</v>
          </cell>
        </row>
        <row r="2147">
          <cell r="A2147" t="str">
            <v>EQ001365</v>
          </cell>
          <cell r="B2147" t="str">
            <v>EQ20050200B</v>
          </cell>
          <cell r="C2147" t="str">
            <v>Compactador de pneus, auto-propulsor, motor diesel de 76HP, peso 5,5/20t com 7 pneus, com operador.  Aluguel produtivo.</v>
          </cell>
          <cell r="D2147" t="str">
            <v>h</v>
          </cell>
          <cell r="E2147">
            <v>48.75</v>
          </cell>
        </row>
        <row r="2148">
          <cell r="A2148" t="str">
            <v>EQ001366</v>
          </cell>
          <cell r="B2148" t="str">
            <v>EQ20050203A</v>
          </cell>
          <cell r="C2148" t="str">
            <v>Compactador de pneus, auto-propulsor, motor diesel de 76HP, peso 5,5/20t com 7 pneus, com operador.  Aluguel improdutivo motor funcionando.</v>
          </cell>
          <cell r="D2148" t="str">
            <v>h</v>
          </cell>
          <cell r="E2148">
            <v>25.54</v>
          </cell>
        </row>
        <row r="2149">
          <cell r="A2149" t="str">
            <v>EQ001367</v>
          </cell>
          <cell r="B2149" t="str">
            <v>EQ20050206A</v>
          </cell>
          <cell r="C2149" t="str">
            <v>Compactador de pneus, auto-propulsor, motor diesel de 76HP, peso 5,5/20t com 7 pneus, com operador.  Aluguel improdutivo motor parado.</v>
          </cell>
          <cell r="D2149" t="str">
            <v>h</v>
          </cell>
          <cell r="E2149">
            <v>15.55</v>
          </cell>
        </row>
        <row r="2150">
          <cell r="A2150" t="str">
            <v>EQ017993</v>
          </cell>
          <cell r="B2150" t="str">
            <v>EQ20050215A</v>
          </cell>
          <cell r="C2150" t="str">
            <v>Compactador Vibratorio, com tambor Pe-de-Carneiro, auto-propulsor, com operador, material de operacao e material de manutencao, com as seguintes especificacoes minimas: motor diesel de 76HP, largura de 1,85m, com 6t a 7t.  Custo horario produtivo.</v>
          </cell>
          <cell r="D2150" t="str">
            <v>h</v>
          </cell>
          <cell r="E2150">
            <v>37.85</v>
          </cell>
        </row>
        <row r="2151">
          <cell r="A2151" t="str">
            <v>EQ017994</v>
          </cell>
          <cell r="B2151" t="str">
            <v>EQ20050218/</v>
          </cell>
          <cell r="C2151" t="str">
            <v>Compactador Vibratorio, com tambor Pe-de-Carneiro, auto-propulsor, com operador e material de operacao, com as seguintes especificacoes minimas: motor diesel de 76HP, largura de 1,85m, com 6t a 7t.  Custo horario improdutivo (motor funcionando).</v>
          </cell>
          <cell r="D2151" t="str">
            <v>h</v>
          </cell>
          <cell r="E2151">
            <v>20.91</v>
          </cell>
        </row>
        <row r="2152">
          <cell r="A2152" t="str">
            <v>EQ017995</v>
          </cell>
          <cell r="B2152" t="str">
            <v>EQ20050221/</v>
          </cell>
          <cell r="C2152" t="str">
            <v>Compactador Vibratorio, com tambor Pe-de-Carneiro, auto-propulsor, com operador, com as seguintes especificacoes minimas: motor diesel de 76HP, largura de 1,85m, com 6t a 7t.  Custo horario improdutivo (motor desligado).</v>
          </cell>
          <cell r="D2152" t="str">
            <v>h</v>
          </cell>
          <cell r="E2152">
            <v>14.21</v>
          </cell>
        </row>
        <row r="2153">
          <cell r="A2153" t="str">
            <v>EQ001392</v>
          </cell>
          <cell r="B2153" t="str">
            <v>EQ20050250B</v>
          </cell>
          <cell r="C2153" t="str">
            <v>Distribuidor de Asfalto Cosmaq 5000-DB5,0 ou similar, sob pressao, motor a gasolina equipado com radiador industrial, com grade protetora, governador automatico, motor de arranque, alternador, filtro de ar, bateria, chave de ignicao e partida, manometro p</v>
          </cell>
          <cell r="D2153" t="str">
            <v>h</v>
          </cell>
          <cell r="E2153">
            <v>74.87</v>
          </cell>
        </row>
        <row r="2154">
          <cell r="A2154" t="str">
            <v>EQ001394</v>
          </cell>
          <cell r="B2154" t="str">
            <v>EQ20050256A</v>
          </cell>
          <cell r="C2154" t="str">
            <v>Distribuidor de Asfalto Cosmaq 5000-DB5,0 ou similar, sob pressao, motor a gasolina equipado com radiador industrial, com grade protetora, governador automatico, motor de arranque, alternador, filtro de ar, bateria, chave de ignicao e partida, manometro p</v>
          </cell>
          <cell r="D2154" t="str">
            <v>h</v>
          </cell>
          <cell r="E2154">
            <v>22.04</v>
          </cell>
        </row>
        <row r="2155">
          <cell r="A2155" t="str">
            <v>EQ001398</v>
          </cell>
          <cell r="B2155" t="str">
            <v>EQ20050300A</v>
          </cell>
          <cell r="C2155" t="str">
            <v>Espalhador de Agregados, rebocavel, capacidade rasa de 1,3m3, largura maxima de distribuicao de 3,66m, comprimento 4,10m, largura 1,30m, altura de 1m, 4 rodas com pneumaticos 6x9 (10 lonas), peso 860Kg, diametro do rolo 12,7cm (5"), sem operador.  Aluguel</v>
          </cell>
          <cell r="D2155" t="str">
            <v>h</v>
          </cell>
          <cell r="E2155">
            <v>1.53</v>
          </cell>
        </row>
        <row r="2156">
          <cell r="A2156" t="str">
            <v>EQ001399</v>
          </cell>
          <cell r="B2156" t="str">
            <v>EQ20050306/</v>
          </cell>
          <cell r="C2156" t="str">
            <v>Espalhador de Agregados, rebocavel, capacidade rasa de 1,3m3, largura maxima de distribuicao de 3,66m, comprimento 4,10m, largura 1,30m, altura de 1m, 4 rodas com pneumaticos 6x9 (10 lonas), peso 860Kg, diametro do rolo 12,7cm (5"), sem operador.  Aluguel</v>
          </cell>
          <cell r="D2156" t="str">
            <v>h</v>
          </cell>
          <cell r="E2156">
            <v>1.1499999999999999</v>
          </cell>
        </row>
        <row r="2157">
          <cell r="A2157" t="str">
            <v>EQ001384</v>
          </cell>
          <cell r="B2157" t="str">
            <v>EQ20050350A</v>
          </cell>
          <cell r="C2157" t="str">
            <v>Instalacao de aquecimento e armazenamento de asfalto, compreendendo 2 tanques de 30.000l (cada), intercambiador, aquecedor, acumulador de asfalto, retificador, tanque de oleo leve para 20.000l, sistema de tubulacao de asfalto e oleo termico, aquecedor acu</v>
          </cell>
          <cell r="D2157" t="str">
            <v>h</v>
          </cell>
          <cell r="E2157">
            <v>64</v>
          </cell>
        </row>
        <row r="2158">
          <cell r="A2158" t="str">
            <v>EQ001385</v>
          </cell>
          <cell r="B2158" t="str">
            <v>EQ20050356A</v>
          </cell>
          <cell r="C2158" t="str">
            <v>Instalacao de aquecimento e armazenamento de asfalto, compreendendo 2 tanques de 30.000l (cada), intercambiador, aquecedor, acumulador de asfalto, retificador, tanque de oleo leve para 20.000l, sistema de tubulacao de asfalto e oleo termico, aquecedor acu</v>
          </cell>
          <cell r="D2158" t="str">
            <v>h</v>
          </cell>
          <cell r="E2158">
            <v>34.43</v>
          </cell>
        </row>
        <row r="2159">
          <cell r="A2159" t="str">
            <v>EQ001406</v>
          </cell>
          <cell r="B2159" t="str">
            <v>EQ20050400B</v>
          </cell>
          <cell r="C2159" t="str">
            <v>Maquina de juntas (serra para concreto) motor a gasolina de 8,25CV partida manual, chassis reforcado, guarda protetora para acomodar serras de ate 14", serra para concreto  especialmente desenvolvida para aberturas de junta de dilatacao com 3600RPM, com o</v>
          </cell>
          <cell r="D2159" t="str">
            <v>h</v>
          </cell>
          <cell r="E2159">
            <v>13</v>
          </cell>
        </row>
        <row r="2160">
          <cell r="A2160" t="str">
            <v>EQ001407</v>
          </cell>
          <cell r="B2160" t="str">
            <v>EQ20050403A</v>
          </cell>
          <cell r="C2160" t="str">
            <v>Maquina de juntas (serra para concreto) motor a gasolina de 8,25CV partida manual, chassis reforcado, guarda protetora para acomodar serras de ate 14", serra para concreto  especialmente desenvolvida para aberturas de junta de dilatacao com 3600RPM, com o</v>
          </cell>
          <cell r="D2160" t="str">
            <v>h</v>
          </cell>
          <cell r="E2160">
            <v>9.4700000000000006</v>
          </cell>
        </row>
        <row r="2161">
          <cell r="A2161" t="str">
            <v>EQ001408</v>
          </cell>
          <cell r="B2161" t="str">
            <v>EQ20050406A</v>
          </cell>
          <cell r="C2161" t="str">
            <v>Maquina de juntas (serra para concreto) motor a gasolina de 8,25CV partida manual, chassis reforcado, guarda protetora para acomodar serras de ate 14", serra para concreto  especialmente desenvolvida para aberturas de junta de dilatacao com 3600RPM, com o</v>
          </cell>
          <cell r="D2161" t="str">
            <v>h</v>
          </cell>
          <cell r="E2161">
            <v>7.57</v>
          </cell>
        </row>
        <row r="2162">
          <cell r="A2162" t="str">
            <v>EQ003721</v>
          </cell>
          <cell r="B2162" t="str">
            <v>EQ20050450B</v>
          </cell>
          <cell r="C2162" t="str">
            <v>Rolo Compactador Tanden Vibratorio auto-propelido LR-95 Dynapac ou similar, motor diesel de 13CV, para reparo de pavimentacao, capacidade de 4t, com carreta transportadora, com operador.  Aluguel produtivo.</v>
          </cell>
          <cell r="D2162" t="str">
            <v>h</v>
          </cell>
          <cell r="E2162">
            <v>14.62</v>
          </cell>
        </row>
        <row r="2163">
          <cell r="A2163" t="str">
            <v>EQ003722</v>
          </cell>
          <cell r="B2163" t="str">
            <v>EQ20050453A</v>
          </cell>
          <cell r="C2163" t="str">
            <v>Rolo Compactador Tanden Vibratorio auto-propelido LR-95 Dynapac ou similar, motor diesel de 13CV, para reparo de pavimentacao, capacidade de 4t, com carreta transportadora, com operador.  Aluguel improdutivo motor funcionando.</v>
          </cell>
          <cell r="D2163" t="str">
            <v>h</v>
          </cell>
          <cell r="E2163">
            <v>11.22</v>
          </cell>
        </row>
        <row r="2164">
          <cell r="A2164" t="str">
            <v>EQ003723</v>
          </cell>
          <cell r="B2164" t="str">
            <v>EQ20050456A</v>
          </cell>
          <cell r="C2164" t="str">
            <v>Rolo Compactador Tanden Vibratorio auto-propelido LR-95 Dynapac ou similar, motor diesel de 13CV, para reparo de pavimentacao, capacidade de 4t, com carreta transportadora, com operador.  Aluguel improdutivo motor parado.</v>
          </cell>
          <cell r="D2164" t="str">
            <v>h</v>
          </cell>
          <cell r="E2164">
            <v>9.64</v>
          </cell>
        </row>
        <row r="2165">
          <cell r="A2165" t="str">
            <v>EQ017990</v>
          </cell>
          <cell r="B2165" t="str">
            <v>EQ20050462A</v>
          </cell>
          <cell r="C2165" t="str">
            <v>Rolo Compactador Tandem, com operador, material de operacao e material de manutencao, com as seguintes especificacoes minimas: motor diesel de 58,5CV,  de 5t a 10t.  Custo horario produtivo.</v>
          </cell>
          <cell r="D2165" t="str">
            <v>h</v>
          </cell>
          <cell r="E2165">
            <v>28.77</v>
          </cell>
        </row>
        <row r="2166">
          <cell r="A2166" t="str">
            <v>EQ017991</v>
          </cell>
          <cell r="B2166" t="str">
            <v>EQ20050465/</v>
          </cell>
          <cell r="C2166" t="str">
            <v>Rolo Compactador Tandem, com operador e material de operacao,  com as seguintes especificacoes minimas: motor diesel de 58,5CV,  de 5t a 10t.  Custo horario improdutivo (motor funcionando).</v>
          </cell>
          <cell r="D2166" t="str">
            <v>h</v>
          </cell>
          <cell r="E2166">
            <v>16.760000000000002</v>
          </cell>
        </row>
        <row r="2167">
          <cell r="A2167" t="str">
            <v>EQ017992</v>
          </cell>
          <cell r="B2167" t="str">
            <v>EQ20050468/</v>
          </cell>
          <cell r="C2167" t="str">
            <v>Rolo Compactador Tandem, com operador, com as seguintes especificacoes minimas: motor diesel de 58,5CV,  de 5t a 10t.  Custo horario improdutivo (motor desligado).</v>
          </cell>
          <cell r="D2167" t="str">
            <v>h</v>
          </cell>
          <cell r="E2167">
            <v>11.6</v>
          </cell>
        </row>
        <row r="2168">
          <cell r="A2168" t="str">
            <v>EQ017996</v>
          </cell>
          <cell r="B2168" t="str">
            <v>EQ20050471A</v>
          </cell>
          <cell r="C2168" t="str">
            <v>Compactador de pneus com sete rodas, com operador, material de operacao e material de manutencao, com as seguintes especificacoes minimas: motor diesel de 111HP, 23t.  Custo horario produtivo.</v>
          </cell>
          <cell r="D2168" t="str">
            <v>h</v>
          </cell>
          <cell r="E2168">
            <v>48.25</v>
          </cell>
        </row>
        <row r="2169">
          <cell r="A2169" t="str">
            <v>EQ017997</v>
          </cell>
          <cell r="B2169" t="str">
            <v>EQ20050474/</v>
          </cell>
          <cell r="C2169" t="str">
            <v>Compactador de pneus com sete rodas, com operador e material de operacao, com as seguintes especificacoes minimas: motor diesel de 111HP, 23t.  Custo horario improdutivo (motor funcionando).</v>
          </cell>
          <cell r="D2169" t="str">
            <v>h</v>
          </cell>
          <cell r="E2169">
            <v>25.34</v>
          </cell>
        </row>
        <row r="2170">
          <cell r="A2170" t="str">
            <v>EQ017998</v>
          </cell>
          <cell r="B2170" t="str">
            <v>EQ20050477/</v>
          </cell>
          <cell r="C2170" t="str">
            <v>Compactador de pneus com sete rodas, com operador, com as seguintes especificacoes minimas: motor diesel de 111HP, 23t.  Custo horario improdutivo (motor desligado).</v>
          </cell>
          <cell r="D2170" t="str">
            <v>h</v>
          </cell>
          <cell r="E2170">
            <v>15.55</v>
          </cell>
        </row>
        <row r="2171">
          <cell r="A2171" t="str">
            <v>EQ001373</v>
          </cell>
          <cell r="B2171" t="str">
            <v>EQ20050500/</v>
          </cell>
          <cell r="C2171" t="str">
            <v>Rolo Compactador Pe-de-Carneiro, rebocavel, com 2 tambores de 1,22m de comprimento, peso liquido sem lastro, 2,1t e maximo com lastro de areia, 6t, sem operador.  Aluguel produtivo.</v>
          </cell>
          <cell r="D2171" t="str">
            <v>h</v>
          </cell>
          <cell r="E2171">
            <v>1.96</v>
          </cell>
        </row>
        <row r="2172">
          <cell r="A2172" t="str">
            <v>EQ001374</v>
          </cell>
          <cell r="B2172" t="str">
            <v>EQ20050506/</v>
          </cell>
          <cell r="C2172" t="str">
            <v>Rolo Compactador Pe-de-Carneiro, rebocavel, com 2 tambores de 1,22m de comprimento, peso liquido sem lastro, 2,1t e maximo com lastro de areia, 6t, sem operador.  Aluguel improdutivo motor parado.</v>
          </cell>
          <cell r="D2172" t="str">
            <v>h</v>
          </cell>
          <cell r="E2172">
            <v>1.22</v>
          </cell>
        </row>
        <row r="2173">
          <cell r="A2173" t="str">
            <v>EQ001362</v>
          </cell>
          <cell r="B2173" t="str">
            <v>EQ20050550B</v>
          </cell>
          <cell r="C2173" t="str">
            <v>Rolo Vibratorio Liso, de 7t, auto-propulsor, motor diesel de 76,5HP, largura total de 2,015m, com operador.  Aluguel produtivo.</v>
          </cell>
          <cell r="D2173" t="str">
            <v>h</v>
          </cell>
          <cell r="E2173">
            <v>36.04</v>
          </cell>
        </row>
        <row r="2174">
          <cell r="A2174" t="str">
            <v>EQ001363</v>
          </cell>
          <cell r="B2174" t="str">
            <v>EQ20050553A</v>
          </cell>
          <cell r="C2174" t="str">
            <v>Rolo Vibratorio Liso, de 7t, auto-propulsor, motor diesel de 76,5HP, largura total de 2,015m, com operador.  Aluguel improdutivo motor funcionando.</v>
          </cell>
          <cell r="D2174" t="str">
            <v>h</v>
          </cell>
          <cell r="E2174">
            <v>20</v>
          </cell>
        </row>
        <row r="2175">
          <cell r="A2175" t="str">
            <v>EQ001364</v>
          </cell>
          <cell r="B2175" t="str">
            <v>EQ20050556A</v>
          </cell>
          <cell r="C2175" t="str">
            <v>Rolo Vibratorio Liso, de 7t, auto-propulsor, motor diesel de 76,5HP, largura total de 2,015m, com operador.  Aluguel improdutivo motor parado.</v>
          </cell>
          <cell r="D2175" t="str">
            <v>h</v>
          </cell>
          <cell r="E2175">
            <v>13.25</v>
          </cell>
        </row>
        <row r="2176">
          <cell r="A2176" t="str">
            <v>EQ001368</v>
          </cell>
          <cell r="B2176" t="str">
            <v>EQ20050600B</v>
          </cell>
          <cell r="C2176" t="str">
            <v>Rolo Compactador Vibratorio, auto-propelido para reparo de pavimentacao, motor diesel de 28HP, com operador.  Aluguel produtivo.</v>
          </cell>
          <cell r="D2176" t="str">
            <v>h</v>
          </cell>
          <cell r="E2176">
            <v>27.74</v>
          </cell>
        </row>
        <row r="2177">
          <cell r="A2177" t="str">
            <v>EQ001369</v>
          </cell>
          <cell r="B2177" t="str">
            <v>EQ20050603A</v>
          </cell>
          <cell r="C2177" t="str">
            <v>Rolo Compactador Vibratorio, auto-propelido para reparo de pavimentacao, motor diesel de 28HP, com operador.  Aluguel improdutivo motor funcionando.</v>
          </cell>
          <cell r="D2177" t="str">
            <v>h</v>
          </cell>
          <cell r="E2177">
            <v>16.920000000000002</v>
          </cell>
        </row>
        <row r="2178">
          <cell r="A2178" t="str">
            <v>EQ001370</v>
          </cell>
          <cell r="B2178" t="str">
            <v>EQ20050606A</v>
          </cell>
          <cell r="C2178" t="str">
            <v>Rolo Compactador Vibratorio, auto-propelido para reparo de pavimentacao, motor diesel de 28HP, com operador.  Aluguel improdutivo motor parado.</v>
          </cell>
          <cell r="D2178" t="str">
            <v>h</v>
          </cell>
          <cell r="E2178">
            <v>14.45</v>
          </cell>
        </row>
        <row r="2179">
          <cell r="A2179" t="str">
            <v>EQ001411</v>
          </cell>
          <cell r="B2179" t="str">
            <v>EQ20050700A</v>
          </cell>
          <cell r="C2179" t="str">
            <v>Soquete Vibratorio de 78Kg, com motor a gasolina de 2,5CV, sem operador.  Aluguel produtivo.</v>
          </cell>
          <cell r="D2179" t="str">
            <v>h</v>
          </cell>
          <cell r="E2179">
            <v>3.76</v>
          </cell>
        </row>
        <row r="2180">
          <cell r="A2180" t="str">
            <v>EQ001412</v>
          </cell>
          <cell r="B2180" t="str">
            <v>EQ20050706/</v>
          </cell>
          <cell r="C2180" t="str">
            <v>Soquete Vibratorio de 78Kg, com motor a gasolina de 2,5CV, sem operador.  Aluguel improdutivo motor parado.</v>
          </cell>
          <cell r="D2180" t="str">
            <v>h</v>
          </cell>
          <cell r="E2180">
            <v>1.81</v>
          </cell>
        </row>
        <row r="2181">
          <cell r="A2181" t="str">
            <v>EQ008892</v>
          </cell>
          <cell r="B2181" t="str">
            <v>EQ20050750/</v>
          </cell>
          <cell r="C2181" t="str">
            <v>Usina para producao de mistura asfatica a frio (PMF), com capacidade para 30 a 40t/h, de funcionamento volumetrico, compreendendo alimentador-dosador de agregados (silos), para 3 materiais diferentes, 5 correias transportadoras, misturador com tremonha de</v>
          </cell>
          <cell r="D2181" t="str">
            <v>h</v>
          </cell>
          <cell r="E2181">
            <v>90.27</v>
          </cell>
        </row>
        <row r="2182">
          <cell r="A2182" t="str">
            <v>EQ008893</v>
          </cell>
          <cell r="B2182" t="str">
            <v>EQ20050756/</v>
          </cell>
          <cell r="C2182" t="str">
            <v>Usina para producao de mistura asfatica a frio (PMF), com capacidade para 30 a 40t/h, de funcionamento volumetrico, compreendendo alimentador-dosador de agregados (silos), para 3 materiais diferentes, 5 correias transportadoras, misturador com tremonha de</v>
          </cell>
          <cell r="D2182" t="str">
            <v>h</v>
          </cell>
          <cell r="E2182">
            <v>64.44</v>
          </cell>
        </row>
        <row r="2183">
          <cell r="A2183" t="str">
            <v>EQ001378</v>
          </cell>
          <cell r="B2183" t="str">
            <v>EQ20050762A</v>
          </cell>
          <cell r="C2183" t="str">
            <v>Usina para mistura betuminosa alta classe a quente, com  capacidade de 100t/h, compreendendo unidade de alimentacao e dosagem de frios, secador, peneira dosadora, alimentador de finos, misturador, instalacao de armazenagem e aquecimento de asfalto e grupo</v>
          </cell>
          <cell r="D2183" t="str">
            <v>h</v>
          </cell>
          <cell r="E2183">
            <v>810.7</v>
          </cell>
        </row>
        <row r="2184">
          <cell r="A2184" t="str">
            <v>EQ001379</v>
          </cell>
          <cell r="B2184" t="str">
            <v>EQ20050772/</v>
          </cell>
          <cell r="C2184" t="str">
            <v xml:space="preserve">Usina para mistura betuminosa alta classe a quente, com  capacidade de 60t/h a 90t/h, compreendendo unidade de alimentacao e dosagem de frios, secador, peneira dosadora, alimentador de finos, misturador, instalacao de armazenagem e aquecimento de asfalto </v>
          </cell>
          <cell r="D2184" t="str">
            <v>h</v>
          </cell>
          <cell r="E2184" t="e">
            <v>#N/A</v>
          </cell>
        </row>
        <row r="2185">
          <cell r="A2185" t="str">
            <v>EQ001380</v>
          </cell>
          <cell r="B2185" t="str">
            <v>EQ20050775/</v>
          </cell>
          <cell r="C2185" t="str">
            <v xml:space="preserve">Usina para mistura betuminosa alta classe a quente, com  capacidade de100t/h, compreendendo unidade de alimentacao e dosagem de frios, secador, peneira dosadora, alimentador de finos, misturador, instalacao de armazenagem e aquecimento de asfalto e grupo </v>
          </cell>
          <cell r="D2185" t="str">
            <v>h</v>
          </cell>
          <cell r="E2185">
            <v>96.78</v>
          </cell>
        </row>
        <row r="2186">
          <cell r="A2186" t="str">
            <v>EQ001375</v>
          </cell>
          <cell r="B2186" t="str">
            <v>EQ20050781/</v>
          </cell>
          <cell r="C2186" t="str">
            <v>Usina pre-misturadora de solos para estabilizacao de bases, com capacidade de 350/600t/h, compreendendo: alimentador-dosador, dosador duplo de correias, dosador triplo de mesa vai e vem, dosador triplo de correias, dosa do tipo de calhas vibratorias, dosa</v>
          </cell>
          <cell r="D2186" t="str">
            <v>h</v>
          </cell>
          <cell r="E2186" t="e">
            <v>#N/A</v>
          </cell>
        </row>
        <row r="2187">
          <cell r="A2187" t="str">
            <v>EQ004528</v>
          </cell>
          <cell r="B2187" t="str">
            <v>EQ50050100/</v>
          </cell>
          <cell r="C2187" t="str">
            <v>Maquina de demarcacao de faixas com fusor aplicador e fusor derretedor para uso rodoviario e urbano.  Aluguel produtivo.</v>
          </cell>
          <cell r="D2187" t="str">
            <v>h</v>
          </cell>
          <cell r="E2187">
            <v>95.9</v>
          </cell>
        </row>
        <row r="2188">
          <cell r="A2188" t="str">
            <v>EQ009103</v>
          </cell>
          <cell r="B2188" t="str">
            <v>EQ50050150/</v>
          </cell>
          <cell r="C2188" t="str">
            <v>Maquina de demarcacao com fusor para aplicacao de massa termoplastica por extrusao, com caminhao.  Aluguel produtivo.</v>
          </cell>
          <cell r="D2188" t="str">
            <v>h</v>
          </cell>
          <cell r="E2188">
            <v>63.63</v>
          </cell>
        </row>
        <row r="2189">
          <cell r="A2189" t="str">
            <v>EQ007678</v>
          </cell>
          <cell r="B2189" t="str">
            <v>EQ55050100/</v>
          </cell>
          <cell r="C2189" t="str">
            <v>Locacao mensal de sistema automatizado de pesagem portatil com balancas dinamicas completo, inclusive manutencao.</v>
          </cell>
          <cell r="D2189" t="str">
            <v>un.mes</v>
          </cell>
          <cell r="E2189">
            <v>25071</v>
          </cell>
        </row>
        <row r="2190">
          <cell r="A2190" t="str">
            <v>EQ001534</v>
          </cell>
          <cell r="B2190" t="str">
            <v>EQ60050050/</v>
          </cell>
          <cell r="C2190" t="str">
            <v>Talha Guincho manual com capacidade de icamento de 1500Kg e de tracao de 1800Kg, peso de talha de 10Kg, composta de cabo de aco com curso ilimitado, alavanca, gancho e carretel, sem operador.  Aluguel produtivo.</v>
          </cell>
          <cell r="D2190" t="str">
            <v>h</v>
          </cell>
          <cell r="E2190">
            <v>0.05</v>
          </cell>
        </row>
        <row r="2191">
          <cell r="A2191" t="str">
            <v>EQ001535</v>
          </cell>
          <cell r="B2191" t="str">
            <v>EQ60050056/</v>
          </cell>
          <cell r="C2191" t="str">
            <v>Talha Guincho manual com capacidade de icamento de 1500Kg e de tracao de 1800Kg, peso de talha de 10Kg, composta de cabo de aco com curso ilimitado, alavanca, gancho e carretel, sem operador.  Aluguel improdutivo motor parado.</v>
          </cell>
          <cell r="D2191" t="str">
            <v>h</v>
          </cell>
          <cell r="E2191">
            <v>0.37</v>
          </cell>
        </row>
        <row r="2192">
          <cell r="A2192" t="str">
            <v>EQ001536</v>
          </cell>
          <cell r="B2192" t="str">
            <v>EQ60050100/</v>
          </cell>
          <cell r="C2192" t="str">
            <v>Talha Guincho manual com capacidade de icamento de 4000Kg e de tracao de 5000Kg, peso de talha de 30Kg, composta de cabo de aco com curso ilimitado, alavancas de avanco e de marcha-a-re providas de pinos de retencao, comprimento de alavanca telescopica de</v>
          </cell>
          <cell r="D2192" t="str">
            <v>h</v>
          </cell>
          <cell r="E2192">
            <v>0.14000000000000001</v>
          </cell>
        </row>
        <row r="2193">
          <cell r="A2193" t="str">
            <v>EQ001537</v>
          </cell>
          <cell r="B2193" t="str">
            <v>EQ60050106/</v>
          </cell>
          <cell r="C2193" t="str">
            <v>Talha Guincho manual com capacidade de icamento de 4000Kg e de tracao de 5000Kg, peso de talha de 30Kg, composta de cabo de aco com curso ilimitado, alavancas de avanco e de marcha-a-re providas de pinos de retencao, comprimento de alavanca telescopica de</v>
          </cell>
          <cell r="D2193" t="str">
            <v>h</v>
          </cell>
          <cell r="E2193">
            <v>1</v>
          </cell>
        </row>
        <row r="2194">
          <cell r="A2194" t="str">
            <v>EQ001538</v>
          </cell>
          <cell r="B2194" t="str">
            <v>EQ60100100A</v>
          </cell>
          <cell r="C2194" t="str">
            <v>Bancada de serra, completa, com chave liga/desliga, regulagem de corte horizontal/vertical, coifa de protecao regulavel, motor de serra Weg ou similar, 5CV, II polos, 220/380V, 60Hz, IP54, Isolamento "B", sem lamina.  Aluguel produtivo.</v>
          </cell>
          <cell r="D2194" t="str">
            <v>h</v>
          </cell>
          <cell r="E2194">
            <v>1.43</v>
          </cell>
        </row>
        <row r="2195">
          <cell r="A2195" t="str">
            <v>EQ001539</v>
          </cell>
          <cell r="B2195" t="str">
            <v>EQ60100103/</v>
          </cell>
          <cell r="C2195" t="str">
            <v>Bancada de serra, completa, com chave liga/desliga, regulagem de corte horizontal/vertical, coifa de protecao regulavel, motor de serra Weg ou similar, 5CV, II polos, 220/380V, 60Hz, IP54, Isolamento "B", sem lamina.  Aluguel improdutivo motor funcionando</v>
          </cell>
          <cell r="D2195" t="str">
            <v>h</v>
          </cell>
          <cell r="E2195">
            <v>0.35</v>
          </cell>
        </row>
        <row r="2196">
          <cell r="A2196" t="str">
            <v>EQ001540</v>
          </cell>
          <cell r="B2196" t="str">
            <v>EQ60100106/</v>
          </cell>
          <cell r="C2196" t="str">
            <v>Bancada de serra, completa, com chave liga/desliga, regulagem de corte horizontal/vertical, coifa de protecao regulavel, motor de serra Weg ou similar, 5CV, II polos, 220/380V, 60Hz, IP54, Isolamento "B", sem lamina.  Aluguel improdutivo motor parado.</v>
          </cell>
          <cell r="D2196" t="str">
            <v>h</v>
          </cell>
          <cell r="E2196">
            <v>0.05</v>
          </cell>
        </row>
        <row r="2197">
          <cell r="A2197" t="str">
            <v>EQ007885</v>
          </cell>
          <cell r="B2197" t="str">
            <v>EQ60100200A</v>
          </cell>
          <cell r="C2197" t="str">
            <v>Moto Serra Stihl modelo MS051-43Kw, sabre de 63cm, de alta potencia, sem operador.  Aluguel produtivo.</v>
          </cell>
          <cell r="D2197" t="str">
            <v>h</v>
          </cell>
          <cell r="E2197">
            <v>1.45</v>
          </cell>
        </row>
        <row r="2198">
          <cell r="A2198" t="str">
            <v>EQ007886</v>
          </cell>
          <cell r="B2198" t="str">
            <v>EQ60100206/</v>
          </cell>
          <cell r="C2198" t="str">
            <v>Moto Serra Stihl modelo MS051-43Kw, sabre de 63cm, de alta potencia, sem operador.  Aluguel improdutivo motor parado.</v>
          </cell>
          <cell r="D2198" t="str">
            <v>h</v>
          </cell>
          <cell r="E2198">
            <v>0.54</v>
          </cell>
        </row>
        <row r="2199">
          <cell r="A2199" t="str">
            <v>EQ009612</v>
          </cell>
          <cell r="B2199" t="str">
            <v>EQ60990100/</v>
          </cell>
          <cell r="C2199" t="str">
            <v>Corrente galvanizada com diametro do arame de 3/16", inclusive acessorios, destinada a sustentacao de bombas submersiveis ate 60Kg.  Fornecimento.</v>
          </cell>
          <cell r="D2199" t="str">
            <v>m</v>
          </cell>
          <cell r="E2199">
            <v>7.09</v>
          </cell>
        </row>
        <row r="2200">
          <cell r="A2200" t="str">
            <v>EQ010646</v>
          </cell>
          <cell r="B2200" t="str">
            <v>EQ60990200/</v>
          </cell>
          <cell r="C2200" t="str">
            <v>Equipamento movel com circuito fechado de televisao para inspecao em galerias de aguas pluviais e esgotos sanitarios.  Fornecimento.</v>
          </cell>
          <cell r="D2200" t="str">
            <v>h</v>
          </cell>
          <cell r="E2200">
            <v>56.5</v>
          </cell>
        </row>
        <row r="2201">
          <cell r="A2201" t="str">
            <v>EQ005803</v>
          </cell>
          <cell r="B2201" t="str">
            <v>EQ60990300A</v>
          </cell>
          <cell r="C2201" t="str">
            <v>Rocadeira costal motorizada para preparo de terreno, sem operador.  Aluguel produtivo.</v>
          </cell>
          <cell r="D2201" t="str">
            <v>h</v>
          </cell>
          <cell r="E2201">
            <v>1.31</v>
          </cell>
        </row>
        <row r="2202">
          <cell r="A2202" t="str">
            <v>EQ005802</v>
          </cell>
          <cell r="B2202" t="str">
            <v>EQ60990306/</v>
          </cell>
          <cell r="C2202" t="str">
            <v>Rocadeira costal motorizada para preparo de terreno, sem operador.  Aluguel improdutivo com motor parado.</v>
          </cell>
          <cell r="D2202" t="str">
            <v>h</v>
          </cell>
          <cell r="E2202">
            <v>0.66</v>
          </cell>
        </row>
        <row r="2203">
          <cell r="A2203" t="str">
            <v>EQ001541</v>
          </cell>
          <cell r="B2203" t="str">
            <v>EQ60990500/</v>
          </cell>
          <cell r="C2203" t="str">
            <v>Teodolito Wild ou similar, modelo T-1.  Aluguel produtivo.</v>
          </cell>
          <cell r="D2203" t="str">
            <v>h</v>
          </cell>
          <cell r="E2203">
            <v>1.06</v>
          </cell>
        </row>
        <row r="2204">
          <cell r="A2204" t="str">
            <v>EQ010559</v>
          </cell>
          <cell r="B2204" t="str">
            <v>EQ65050050/</v>
          </cell>
          <cell r="C2204" t="str">
            <v>Licenciamento de Veiculo de passeio, 2 portas, 5 passageiros, marca Volkswagem, tipo popular, modelo Gol ou similar, motor 1.0 a gasolina de 69CV (67.6HP),  sem motorista, inclusive combustivel, seguro obrigatorio, lubrificacao, licenciamento, manutencao,</v>
          </cell>
          <cell r="D2204" t="str">
            <v>un</v>
          </cell>
          <cell r="E2204">
            <v>18172.5</v>
          </cell>
        </row>
        <row r="2205">
          <cell r="A2205" t="str">
            <v>EQ010591</v>
          </cell>
          <cell r="B2205" t="str">
            <v>EQ65050100/</v>
          </cell>
          <cell r="C2205" t="str">
            <v>Licenciamento de Caminhoneta, Kombi Volkswagen ou similar, motor a gasolina de 53CV, capacidade de 9 passageiros ou 1t, com motorista.</v>
          </cell>
          <cell r="D2205" t="str">
            <v>un</v>
          </cell>
          <cell r="E2205">
            <v>28772.5</v>
          </cell>
        </row>
        <row r="2206">
          <cell r="A2206" t="str">
            <v>EQ013171</v>
          </cell>
          <cell r="B2206" t="str">
            <v>EQ65050106/</v>
          </cell>
          <cell r="C2206" t="str">
            <v>Licenciamento de Veiculo de passeio, 4 portas, 5 passageiros, marca Volkswagem, tipo popular, modelo Gol ou similar, motor 1.0 a gasolina de 69CV (67,6HP),  com ar condicionado e direcao hidraulica, sem motorista, inclusive combustivel, seguro obrigatorio</v>
          </cell>
          <cell r="D2206" t="str">
            <v>un</v>
          </cell>
          <cell r="E2206">
            <v>25975</v>
          </cell>
        </row>
        <row r="2207">
          <cell r="A2207" t="str">
            <v>EQ013173</v>
          </cell>
          <cell r="B2207" t="str">
            <v>EQ65050109/</v>
          </cell>
          <cell r="C2207" t="str">
            <v>Licenciamento de Caminhonete (Pick-up), cabine dupla e cacamba, 4 portas, 5 passageiros, marca Ford, tipo luxo, modelo Ranger XL ou similar, motor 2.5 a diesel de 115CV (112,7HP),  com ar condicionado e direcao hidraulica, sem motorista, inclusive combust</v>
          </cell>
          <cell r="D2207" t="str">
            <v>un</v>
          </cell>
          <cell r="E2207">
            <v>67400</v>
          </cell>
        </row>
        <row r="2208">
          <cell r="A2208" t="str">
            <v>EQ013175</v>
          </cell>
          <cell r="B2208" t="str">
            <v>EQ65050112/</v>
          </cell>
          <cell r="C2208" t="str">
            <v>Licenciamento de Caminhonete (Pick-up), cabine dupla e cacamba, 4 portas, 5 passageiros, marca Ford, tipo luxo, modelo Ranger XL ou similar, motor 2.5 a diesel de 115CV (112,7HP),  com ar condicionado e direcao hidraulica, com motorista, inclusive combust</v>
          </cell>
          <cell r="D2208" t="str">
            <v>un</v>
          </cell>
          <cell r="E2208">
            <v>67400</v>
          </cell>
        </row>
        <row r="2209">
          <cell r="A2209" t="str">
            <v>EQ016818</v>
          </cell>
          <cell r="B2209" t="str">
            <v>EQ65050150/</v>
          </cell>
          <cell r="C2209" t="str">
            <v>Licenciamento de caminhao Ford, modelo F-4000, sem carroceria.</v>
          </cell>
          <cell r="D2209" t="str">
            <v>un</v>
          </cell>
          <cell r="E2209">
            <v>59237.31</v>
          </cell>
        </row>
        <row r="2210">
          <cell r="A2210" t="str">
            <v>EQ010587</v>
          </cell>
          <cell r="B2210" t="str">
            <v>EQ65050153/</v>
          </cell>
          <cell r="C2210" t="str">
            <v>Licenciamento de Caminhao com Carroceria Fixa, Ford F-4000 ou similar, com capacidade para 3,5t, motor diesel de 85CV.</v>
          </cell>
          <cell r="D2210" t="str">
            <v>un</v>
          </cell>
          <cell r="E2210">
            <v>61904.18</v>
          </cell>
        </row>
        <row r="2211">
          <cell r="A2211" t="str">
            <v>EQ016825</v>
          </cell>
          <cell r="B2211" t="str">
            <v>EQ65050200/</v>
          </cell>
          <cell r="C2211" t="str">
            <v>Licenciamento de caminhao Ford, modelo F-12000, sem carroceria.</v>
          </cell>
          <cell r="D2211" t="str">
            <v>un</v>
          </cell>
          <cell r="E2211">
            <v>72413.25</v>
          </cell>
        </row>
        <row r="2212">
          <cell r="A2212" t="str">
            <v>EQ010581</v>
          </cell>
          <cell r="B2212" t="str">
            <v>EQ65050203/</v>
          </cell>
          <cell r="C2212" t="str">
            <v>Licenciamento de Caminhao Basculante, Ford F-12000 ou similar, com capacidade de 5m3, motor diesel de 162CV.</v>
          </cell>
          <cell r="D2212" t="str">
            <v>un</v>
          </cell>
          <cell r="E2212">
            <v>82791.350000000006</v>
          </cell>
        </row>
        <row r="2213">
          <cell r="A2213" t="str">
            <v>EQ016831</v>
          </cell>
          <cell r="B2213" t="str">
            <v>EQ65050250/</v>
          </cell>
          <cell r="C2213" t="str">
            <v>Licenciamento de caminhao Ford, modelo F-14000, sem carroceria.</v>
          </cell>
          <cell r="D2213" t="str">
            <v>un</v>
          </cell>
          <cell r="E2213">
            <v>90247.75</v>
          </cell>
        </row>
        <row r="2214">
          <cell r="A2214" t="str">
            <v>EQ010584</v>
          </cell>
          <cell r="B2214" t="str">
            <v>EQ65050253/</v>
          </cell>
          <cell r="C2214" t="str">
            <v>Licenciamento de Caminhao Basculante, Ford F-14000 ou similar, com capacidade de 7m3, motor diesel de 208CV.</v>
          </cell>
          <cell r="D2214" t="str">
            <v>un</v>
          </cell>
          <cell r="E2214">
            <v>101998.29</v>
          </cell>
        </row>
        <row r="2215">
          <cell r="A2215" t="str">
            <v>EQ017694</v>
          </cell>
          <cell r="B2215" t="str">
            <v>EQ65050300/</v>
          </cell>
          <cell r="C2215" t="str">
            <v>Licenciamento de Caminhao com carroceria Bau, Ford F-350 ou similar, com capacidade de 3,5t, motor diesel de 141CV.</v>
          </cell>
          <cell r="D2215" t="str">
            <v>un</v>
          </cell>
          <cell r="E2215">
            <v>63616.25</v>
          </cell>
        </row>
        <row r="2216">
          <cell r="A2216" t="str">
            <v>EQ016822</v>
          </cell>
          <cell r="B2216" t="str">
            <v>EQ65050350/</v>
          </cell>
          <cell r="C2216" t="str">
            <v>Licenciamento de caminhao Scania, modelo T-124 GA 4x2 NZ 360CV, sem carroceria.</v>
          </cell>
          <cell r="D2216" t="str">
            <v>un</v>
          </cell>
          <cell r="E2216">
            <v>247538</v>
          </cell>
        </row>
        <row r="2217">
          <cell r="A2217" t="str">
            <v>EQ010560</v>
          </cell>
          <cell r="B2217" t="str">
            <v>EQ65100050/</v>
          </cell>
          <cell r="C2217" t="str">
            <v>Oficina, pecas e manutencao de Veiculo de passeio, 2 portas, 5 passageiros, marca Volkswagem, tipo popular, modelo Gol ou similar, motor 1.0 a gasolina de 69CV (67.6HP),  sem motorista, inclusive combustivel, seguro obrigatorio, lubrificacao, licenciament</v>
          </cell>
          <cell r="D2217" t="str">
            <v>un</v>
          </cell>
          <cell r="E2217">
            <v>18172.5</v>
          </cell>
        </row>
        <row r="2218">
          <cell r="A2218" t="str">
            <v>EQ013172</v>
          </cell>
          <cell r="B2218" t="str">
            <v>EQ65100053/</v>
          </cell>
          <cell r="C2218" t="str">
            <v>Oficina, pecas e manutencao de Veiculo de passeio, 4 portas, 5 passageiros, marca Volkswagem, tipo popular, modelo Gol ou similar, motor 1.0 a gasolina de 69CV (67,6HP),  com ar condicionado e direcao hidraulica, sem motorista, inclusive combustivel, segu</v>
          </cell>
          <cell r="D2218" t="str">
            <v>un</v>
          </cell>
          <cell r="E2218">
            <v>25975</v>
          </cell>
        </row>
        <row r="2219">
          <cell r="A2219" t="str">
            <v>EQ010592</v>
          </cell>
          <cell r="B2219" t="str">
            <v>EQ65100100/</v>
          </cell>
          <cell r="C2219" t="str">
            <v>Oficina, pecas e manutencao de Caminhoneta, Kombi Volkswagen ou similar, motor a gasolina de 53CV, capacidade de 9 passageiros ou 1t, com motorista.</v>
          </cell>
          <cell r="D2219" t="str">
            <v>un</v>
          </cell>
          <cell r="E2219">
            <v>28772.5</v>
          </cell>
        </row>
        <row r="2220">
          <cell r="A2220" t="str">
            <v>EQ013174</v>
          </cell>
          <cell r="B2220" t="str">
            <v>EQ65100150/</v>
          </cell>
          <cell r="C2220" t="str">
            <v>Oficina, pecas e manutencao de Caminhonete (Pick-up), cabine dupla e cacamba, 4 portas, 5 passageiros, marca Ford, tipo luxo, modelo Ranger XL ou similar, motor 2.5 a diesel de 115CV (112,7HP),  com ar condicionado e direcao hidraulica, sem motorista, inc</v>
          </cell>
          <cell r="D2220" t="str">
            <v>un</v>
          </cell>
          <cell r="E2220">
            <v>67400</v>
          </cell>
        </row>
        <row r="2221">
          <cell r="A2221" t="str">
            <v>EQ013176</v>
          </cell>
          <cell r="B2221" t="str">
            <v>EQ65100153/</v>
          </cell>
          <cell r="C2221" t="str">
            <v>Oficina, pecas e manutencao de  Caminhonete (Pick-up), cabine dupla e cacamba, 4 portas, 5 passageiros, marca Ford, tipo luxo, modelo Ranger XL ou similar, motor 2.5 a diesel de 115CV (112,7HP),  com ar condicionado e direcao hidraulica, com motorista, in</v>
          </cell>
          <cell r="D2221" t="str">
            <v>un</v>
          </cell>
          <cell r="E2221">
            <v>67400</v>
          </cell>
        </row>
        <row r="2222">
          <cell r="A2222" t="str">
            <v>EQ016819</v>
          </cell>
          <cell r="B2222" t="str">
            <v>EQ65100200/</v>
          </cell>
          <cell r="C2222" t="str">
            <v>Oficina, pecas e manutencao de caminhao Ford, modelo F-4000, sem carroceria.</v>
          </cell>
          <cell r="D2222" t="str">
            <v>un</v>
          </cell>
          <cell r="E2222">
            <v>59237.31</v>
          </cell>
        </row>
        <row r="2223">
          <cell r="A2223" t="str">
            <v>EQ010588</v>
          </cell>
          <cell r="B2223" t="str">
            <v>EQ65100203/</v>
          </cell>
          <cell r="C2223" t="str">
            <v>Oficina, pecas e manutencao de Caminhao com Carroceria Fixa, Ford F-4000 ou similar, com capacidade para 3,5t, motor diesel de 85CV.</v>
          </cell>
          <cell r="D2223" t="str">
            <v>un</v>
          </cell>
          <cell r="E2223">
            <v>61904.18</v>
          </cell>
        </row>
        <row r="2224">
          <cell r="A2224" t="str">
            <v>EQ016826</v>
          </cell>
          <cell r="B2224" t="str">
            <v>EQ65100250/</v>
          </cell>
          <cell r="C2224" t="str">
            <v>Oficina, pecas e manutencao de caminhao Ford, modelo F-12000, sem carroceria.</v>
          </cell>
          <cell r="D2224" t="str">
            <v>un</v>
          </cell>
          <cell r="E2224">
            <v>72413.25</v>
          </cell>
        </row>
        <row r="2225">
          <cell r="A2225" t="str">
            <v>EQ010582</v>
          </cell>
          <cell r="B2225" t="str">
            <v>EQ65100253/</v>
          </cell>
          <cell r="C2225" t="str">
            <v>Oficina, pecas e manutencao de Caminhao Basculante, Ford F-12000 ou similar, com capacidade de 5m3, motor diesel de 162CV.</v>
          </cell>
          <cell r="D2225" t="str">
            <v>un</v>
          </cell>
          <cell r="E2225">
            <v>82791.350000000006</v>
          </cell>
        </row>
        <row r="2226">
          <cell r="A2226" t="str">
            <v>EQ016832</v>
          </cell>
          <cell r="B2226" t="str">
            <v>EQ65100300/</v>
          </cell>
          <cell r="C2226" t="str">
            <v>Oficina, pecas e manutencao de caminhao Ford, modelo F-14000, sem carroceria.</v>
          </cell>
          <cell r="D2226" t="str">
            <v>un</v>
          </cell>
          <cell r="E2226">
            <v>90247.75</v>
          </cell>
        </row>
        <row r="2227">
          <cell r="A2227" t="str">
            <v>EQ010585</v>
          </cell>
          <cell r="B2227" t="str">
            <v>EQ65100303/</v>
          </cell>
          <cell r="C2227" t="str">
            <v>Oficina, pecas e manutencao de Caminhao Basculante, Ford F-14000 ou similar, com capacidade de 7m3, motor diesel de 208CV.</v>
          </cell>
          <cell r="D2227" t="str">
            <v>un</v>
          </cell>
          <cell r="E2227">
            <v>101998.29</v>
          </cell>
        </row>
        <row r="2228">
          <cell r="A2228" t="str">
            <v>EQ016823</v>
          </cell>
          <cell r="B2228" t="str">
            <v>EQ65100350/</v>
          </cell>
          <cell r="C2228" t="str">
            <v>Oficina, pecas e manutencao de caminhao Scania, modelo T-124 GA 4x2 NZ 360CV, sem carroceria.</v>
          </cell>
          <cell r="D2228" t="str">
            <v>un</v>
          </cell>
          <cell r="E2228">
            <v>247538</v>
          </cell>
        </row>
        <row r="2229">
          <cell r="A2229" t="str">
            <v>EQ010536</v>
          </cell>
          <cell r="B2229" t="str">
            <v>EQ70050100/</v>
          </cell>
          <cell r="C2229" t="str">
            <v>Custo de material de manutencao de Bate Estacas de queda simples com martelo de ate 0,75t, acionado a motor diesel.</v>
          </cell>
          <cell r="D2229" t="str">
            <v>un</v>
          </cell>
          <cell r="E2229">
            <v>39857.629999999997</v>
          </cell>
        </row>
        <row r="2230">
          <cell r="A2230" t="str">
            <v>EQ010537</v>
          </cell>
          <cell r="B2230" t="str">
            <v>EQ70050103/</v>
          </cell>
          <cell r="C2230" t="str">
            <v>Custo de material de manutencao de Bate Estacas de queda simples com martelo de 1,5t/2,2t.</v>
          </cell>
          <cell r="D2230" t="str">
            <v>un</v>
          </cell>
          <cell r="E2230">
            <v>93939.75</v>
          </cell>
        </row>
        <row r="2231">
          <cell r="A2231" t="str">
            <v>EQ010539</v>
          </cell>
          <cell r="B2231" t="str">
            <v>EQ70050106/</v>
          </cell>
          <cell r="C2231" t="str">
            <v>Custo de material de manutencao de Bate Estacas de queda simples com martelo de 2,5t/3t.</v>
          </cell>
          <cell r="D2231" t="str">
            <v>un</v>
          </cell>
          <cell r="E2231">
            <v>125590.3</v>
          </cell>
        </row>
        <row r="2232">
          <cell r="A2232" t="str">
            <v>EQ010540</v>
          </cell>
          <cell r="B2232" t="str">
            <v>EQ70050109/</v>
          </cell>
          <cell r="C2232" t="str">
            <v>Custo de material de manutencao de Bate Estacas tipo Franki ou similar, de estacas com diametro de ate 600mm, equipado com pilao de ate 4,2t, ou com martelo retangular de ate 2,5t, para estacas comuns, torre trelica de 17m de altura.</v>
          </cell>
          <cell r="D2232" t="str">
            <v>un</v>
          </cell>
          <cell r="E2232">
            <v>380000</v>
          </cell>
        </row>
        <row r="2233">
          <cell r="A2233" t="str">
            <v>EQ010542</v>
          </cell>
          <cell r="B2233" t="str">
            <v>EQ70050112/</v>
          </cell>
          <cell r="C2233" t="str">
            <v>Custo de material de manutencao de Bate Estacas com execucao in situ de estacas com diametro de ate 700mm, equipado com pilao de ate 4,2t, ou com martelo retangular de ate 3,5t, para estacas comuns, torre trelicada ate 35m de altura.</v>
          </cell>
          <cell r="D2233" t="str">
            <v>un</v>
          </cell>
          <cell r="E2233">
            <v>481000</v>
          </cell>
        </row>
        <row r="2234">
          <cell r="A2234" t="str">
            <v>EQ010532</v>
          </cell>
          <cell r="B2234" t="str">
            <v>EQ70050150/</v>
          </cell>
          <cell r="C2234" t="str">
            <v>Custo de material de manutencao de Betoneira para 320l de mistura seca, de carregamento mecanico e tambor reversivel, com motor eletrico.</v>
          </cell>
          <cell r="D2234" t="str">
            <v>un</v>
          </cell>
          <cell r="E2234">
            <v>1499.38</v>
          </cell>
        </row>
        <row r="2235">
          <cell r="A2235" t="str">
            <v>EQ010533</v>
          </cell>
          <cell r="B2235" t="str">
            <v>EQ70050153/</v>
          </cell>
          <cell r="C2235" t="str">
            <v>Custo de material de manutencao de Betoneira para 320l de mistura seca, de carregamento mecanico e tambor reversivel, com motor a gasolina.</v>
          </cell>
          <cell r="D2235" t="str">
            <v>un</v>
          </cell>
          <cell r="E2235">
            <v>4177.5</v>
          </cell>
        </row>
        <row r="2236">
          <cell r="A2236" t="str">
            <v>EQ010545</v>
          </cell>
          <cell r="B2236" t="str">
            <v>EQ70050200/</v>
          </cell>
          <cell r="C2236" t="str">
            <v>Custo de material de manutencao de Bomba Centrifuga Submersivel acionada por motor eletrico de 6CV a 3450RPM, para ser usada em quaisquer servicos de drenagem de agua limpa ou suja.  Pode ser usada a seco. Bombeia agua que contenha particulas abrasivas, m</v>
          </cell>
          <cell r="D2236" t="str">
            <v>un</v>
          </cell>
          <cell r="E2236">
            <v>7000</v>
          </cell>
        </row>
        <row r="2237">
          <cell r="A2237" t="str">
            <v>EQ010547</v>
          </cell>
          <cell r="B2237" t="str">
            <v>EQ70050250/</v>
          </cell>
          <cell r="C2237" t="str">
            <v>Custo de material de manutencao de Caminhoneta padrao utilitario, tipo Standard, motor a gasolina de 53CV, capacidade de 9 passageiros ou 1t.</v>
          </cell>
          <cell r="D2237" t="str">
            <v>un</v>
          </cell>
          <cell r="E2237">
            <v>28772.5</v>
          </cell>
        </row>
        <row r="2238">
          <cell r="A2238" t="str">
            <v>EQ010548</v>
          </cell>
          <cell r="B2238" t="str">
            <v>EQ70050256/</v>
          </cell>
          <cell r="C2238" t="str">
            <v>Custo de material de manutencao de Caminhoneta, com cabine e cacamba, motor diesel de 85CV, com capacidade util de 4m3.</v>
          </cell>
          <cell r="D2238" t="str">
            <v>un</v>
          </cell>
          <cell r="E2238">
            <v>66375</v>
          </cell>
        </row>
        <row r="2239">
          <cell r="A2239" t="str">
            <v>EQ010520</v>
          </cell>
          <cell r="B2239" t="str">
            <v>EQ70050300/</v>
          </cell>
          <cell r="C2239" t="str">
            <v>Custo de material de manutencao de Caminhao com Carroceria Fixa, no toco, capacidade de 3,5t, motor diesel de 85CV.</v>
          </cell>
          <cell r="D2239" t="str">
            <v>un</v>
          </cell>
          <cell r="E2239">
            <v>61904.18</v>
          </cell>
        </row>
        <row r="2240">
          <cell r="A2240" t="str">
            <v>EQ010522</v>
          </cell>
          <cell r="B2240" t="str">
            <v>EQ70050306/</v>
          </cell>
          <cell r="C2240" t="str">
            <v>Custo de material de manutencao de Caminhao com Carroceria Fixa, com capacidade de 7,5t, motor diesel de 162CV</v>
          </cell>
          <cell r="D2240" t="str">
            <v>un</v>
          </cell>
          <cell r="E2240">
            <v>76357.600000000006</v>
          </cell>
        </row>
        <row r="2241">
          <cell r="A2241" t="str">
            <v>EQ010562</v>
          </cell>
          <cell r="B2241" t="str">
            <v>EQ70050309/</v>
          </cell>
          <cell r="C2241" t="str">
            <v>Custo de material de manutencao de Caminhao com Carroceria Fixa Ford F-4000 ou similar, com capaciadde para 3,5t, motor diesel de 85cv, equipado com plataforma elevatoria pantografica hidraulica com  elevacao ate 8,5m.</v>
          </cell>
          <cell r="D2241" t="str">
            <v>un</v>
          </cell>
          <cell r="E2241">
            <v>100520.85</v>
          </cell>
        </row>
        <row r="2242">
          <cell r="A2242" t="str">
            <v>EQ010561</v>
          </cell>
          <cell r="B2242" t="str">
            <v>EQ70050312/</v>
          </cell>
          <cell r="C2242" t="str">
            <v>Custo de material de manutencao de Caminhao com Carroceria Fixa F-12000 ou similar, motor diesel de 132CV, equipado com Guindaste Hidraulico Munck M1160 ou similar, provido de lanca de extensao e malha.</v>
          </cell>
          <cell r="D2242" t="str">
            <v>un</v>
          </cell>
          <cell r="E2242">
            <v>102911.41</v>
          </cell>
        </row>
        <row r="2243">
          <cell r="A2243" t="str">
            <v>EQ010538</v>
          </cell>
          <cell r="B2243" t="str">
            <v>EQ70050350/</v>
          </cell>
          <cell r="C2243" t="str">
            <v>Custo de material de manutencao de Caminhao Basculante, Ford F-12000 ou similar, com capacidade de 5m3, motor diesel de 162CV.</v>
          </cell>
          <cell r="D2243" t="str">
            <v>un</v>
          </cell>
          <cell r="E2243">
            <v>82791.350000000006</v>
          </cell>
        </row>
        <row r="2244">
          <cell r="A2244" t="str">
            <v>EQ010541</v>
          </cell>
          <cell r="B2244" t="str">
            <v>EQ70050353/</v>
          </cell>
          <cell r="C2244" t="str">
            <v>Custo de material de manutencao de Caminhao Basculante, com capacidade de 7m3, motor diesel de 208CV.</v>
          </cell>
          <cell r="D2244" t="str">
            <v>un</v>
          </cell>
          <cell r="E2244">
            <v>101998.29</v>
          </cell>
        </row>
        <row r="2245">
          <cell r="A2245" t="str">
            <v>EQ017854</v>
          </cell>
          <cell r="B2245" t="str">
            <v>EQ70050356/</v>
          </cell>
          <cell r="C2245" t="str">
            <v>Custo de material de manutencao de caminhao, com capacidade de 8,0m3 a 10,0m3, motor diesel de 210CV.</v>
          </cell>
          <cell r="D2245" t="str">
            <v>un</v>
          </cell>
          <cell r="E2245">
            <v>122250.83</v>
          </cell>
        </row>
        <row r="2246">
          <cell r="A2246" t="str">
            <v>EQ017858</v>
          </cell>
          <cell r="B2246" t="str">
            <v>EQ70050359/</v>
          </cell>
          <cell r="C2246" t="str">
            <v>Custo de material de manutencao de caminhao, com capacidade de 10,0m3 a 12,0m3, motor diesel de 220CV.</v>
          </cell>
          <cell r="D2246" t="str">
            <v>un</v>
          </cell>
          <cell r="E2246">
            <v>133518.41</v>
          </cell>
        </row>
        <row r="2247">
          <cell r="A2247" t="str">
            <v>EQ010544</v>
          </cell>
          <cell r="B2247" t="str">
            <v>EQ70050400/</v>
          </cell>
          <cell r="C2247" t="str">
            <v>Custo de material de manutencao de Caminhao Tanque, com capacidade de 6000l, motor diesel de 162CV.</v>
          </cell>
          <cell r="D2247" t="str">
            <v>un</v>
          </cell>
          <cell r="E2247">
            <v>100625.04</v>
          </cell>
        </row>
        <row r="2248">
          <cell r="A2248" t="str">
            <v>ES009479</v>
          </cell>
          <cell r="B2248" t="str">
            <v>ES05350050/</v>
          </cell>
          <cell r="C2248" t="str">
            <v>Escada circular metalica com degraus em caracol.  Fornecimento e colocacao.</v>
          </cell>
          <cell r="D2248" t="str">
            <v>un</v>
          </cell>
          <cell r="E2248">
            <v>125.85</v>
          </cell>
        </row>
        <row r="2249">
          <cell r="A2249" t="str">
            <v>ES006045</v>
          </cell>
          <cell r="B2249" t="str">
            <v>ES05350100/</v>
          </cell>
          <cell r="C2249" t="str">
            <v>Escada em ferro de 3/4", com 3m de altura, considerando 10 degraus espacadas de 30cm.  Fornecimento e colocacao.</v>
          </cell>
          <cell r="D2249" t="str">
            <v>un</v>
          </cell>
          <cell r="E2249">
            <v>268.66000000000003</v>
          </cell>
        </row>
        <row r="2250">
          <cell r="A2250" t="str">
            <v>ES004727</v>
          </cell>
          <cell r="B2250" t="str">
            <v>ES05350150A</v>
          </cell>
          <cell r="C2250" t="str">
            <v>Escada de marinheiro, com largura de 0,40m, executada em barras de 1 1/2"x1/4", sendo os degraus em ferro redondo de 5/8".  Espacados de 0,30cm.  Fornecimento e colocacao.</v>
          </cell>
          <cell r="D2250" t="str">
            <v>m</v>
          </cell>
          <cell r="E2250">
            <v>69.11</v>
          </cell>
        </row>
        <row r="2251">
          <cell r="A2251" t="str">
            <v>ES009307</v>
          </cell>
          <cell r="B2251" t="str">
            <v>ES05990050/</v>
          </cell>
          <cell r="C2251" t="str">
            <v>Barra de ferro vertical de 1 1/4" com 1,50m de altura, fixadas em 2 barras horizontais de 2 1/2"x5/8" (exclusive estas), inclusive 1 ponta de lanca e 4 anuetos.  Fornecimento e colocacao.</v>
          </cell>
          <cell r="D2251" t="str">
            <v>un</v>
          </cell>
          <cell r="E2251">
            <v>73.52</v>
          </cell>
        </row>
        <row r="2252">
          <cell r="A2252" t="str">
            <v>ES004795</v>
          </cell>
          <cell r="B2252" t="str">
            <v>ES05990100A</v>
          </cell>
          <cell r="C2252" t="str">
            <v>Estrutura de fixacao de quadros constituido por barra chata de ferro de 2"x3/8".  Fornecimento e colocacao.</v>
          </cell>
          <cell r="D2252" t="str">
            <v>m</v>
          </cell>
          <cell r="E2252">
            <v>9.61</v>
          </cell>
        </row>
        <row r="2253">
          <cell r="A2253" t="str">
            <v>ES006001</v>
          </cell>
          <cell r="B2253" t="str">
            <v>ES05990150A</v>
          </cell>
          <cell r="C2253" t="str">
            <v>Estrutura de sustentacao para gaiolas, em modulo de 1,80m com 2 barras quadradas de 1" em paralelo, com 2 montantes em tubo de ferro galvanizado de 3", sendo 0,50m livre e 0,20m enterrado.  Fornecimento e colocacao.</v>
          </cell>
          <cell r="D2253" t="str">
            <v>mod</v>
          </cell>
          <cell r="E2253">
            <v>128.74</v>
          </cell>
        </row>
        <row r="2254">
          <cell r="A2254" t="str">
            <v>ES006002</v>
          </cell>
          <cell r="B2254" t="str">
            <v>ES05990153A</v>
          </cell>
          <cell r="C2254" t="str">
            <v>Estrutura de sustentacao para gaiolas, em modulo de 1,80m com 2 barras quadradas de 1" em paralelo, com 2 montantes em tubo de ferro galvanizado de 3", sendo 3m livres e 0,50m enterrado.  Fornecimento e colocacao.</v>
          </cell>
          <cell r="D2254" t="str">
            <v>mod</v>
          </cell>
          <cell r="E2254">
            <v>378.46</v>
          </cell>
        </row>
        <row r="2255">
          <cell r="A2255" t="str">
            <v>ES006005</v>
          </cell>
          <cell r="B2255" t="str">
            <v>ES05990200A</v>
          </cell>
          <cell r="C2255" t="str">
            <v>Gaiola de (1,50x1,50x2)m montada em estrutura de cantoneira de ferro por 1 1/2"x1 1/2"x3/16".  Fornecimento e colocacao.</v>
          </cell>
          <cell r="D2255" t="str">
            <v>un</v>
          </cell>
          <cell r="E2255">
            <v>188.39</v>
          </cell>
        </row>
        <row r="2256">
          <cell r="A2256" t="str">
            <v>ES005980</v>
          </cell>
          <cell r="B2256" t="str">
            <v>ES05990250A</v>
          </cell>
          <cell r="C2256" t="str">
            <v>Gaveta em chapa de aco de 1/2" nas dimensoes de altura de 10cm, largura de 20cm e comprimento de 30cm.  Fornecimento e colocacao.</v>
          </cell>
          <cell r="D2256" t="str">
            <v>un</v>
          </cell>
          <cell r="E2256">
            <v>82.66</v>
          </cell>
        </row>
        <row r="2257">
          <cell r="A2257" t="str">
            <v>ES007440</v>
          </cell>
          <cell r="B2257" t="str">
            <v>ES05990300/</v>
          </cell>
          <cell r="C2257" t="str">
            <v>Grelha de ferro, fixada pelo interior da edificacao, confeccionada em barra de 1/2"x1/4", malha de (5x5)cm, com pintura eletrostatica, na cor azul, com altura de 0,70m e largura de 2,40m.  Fornecimento e colocacao.</v>
          </cell>
          <cell r="D2257" t="str">
            <v>un</v>
          </cell>
          <cell r="E2257">
            <v>314.82</v>
          </cell>
        </row>
        <row r="2258">
          <cell r="A2258" t="str">
            <v>ES009305</v>
          </cell>
          <cell r="B2258" t="str">
            <v>ES05990350/</v>
          </cell>
          <cell r="C2258" t="str">
            <v>Pinha de ferro fundido com 35cm de altura, fixada em montante de ferro (exclusive este).  Fornecimento e colocacao.</v>
          </cell>
          <cell r="D2258" t="str">
            <v>un</v>
          </cell>
          <cell r="E2258">
            <v>24.3</v>
          </cell>
        </row>
        <row r="2259">
          <cell r="A2259" t="str">
            <v>ES009306</v>
          </cell>
          <cell r="B2259" t="str">
            <v>ES05990400/</v>
          </cell>
          <cell r="C2259" t="str">
            <v>Ponta de lanca de ferro fundido com 12cm de altura, fixada em barra redonda de 1 1/4" (exclusive esta).  Fornecimento e colocacao.</v>
          </cell>
          <cell r="D2259" t="str">
            <v>un</v>
          </cell>
          <cell r="E2259">
            <v>3.66</v>
          </cell>
        </row>
        <row r="2260">
          <cell r="A2260" t="str">
            <v>ES004792</v>
          </cell>
          <cell r="B2260" t="str">
            <v>ES05990450A</v>
          </cell>
          <cell r="C2260" t="str">
            <v>Quadro de (2,05x2,05)m montado em cantoneira de ferro de 1 1/2"x3/16" e tela losangular galvanizada de 1 1/2", fio 8, fixacao em plano horizontal.  Fornecimento e colocacao.</v>
          </cell>
          <cell r="D2260" t="str">
            <v>un</v>
          </cell>
          <cell r="E2260">
            <v>496.14</v>
          </cell>
        </row>
        <row r="2261">
          <cell r="A2261" t="str">
            <v>ES006179</v>
          </cell>
          <cell r="B2261" t="str">
            <v>ES05990453A</v>
          </cell>
          <cell r="C2261" t="str">
            <v>Quadro de (2,05x2,05)m montado em cantoneira de aco de 1 1/2"x3/16", e tela losangular galvanizada de 1", fio 12, fixacao em plano horizontal.  Fornecimento e colocacao.</v>
          </cell>
          <cell r="D2261" t="str">
            <v>un</v>
          </cell>
          <cell r="E2261">
            <v>473.84</v>
          </cell>
        </row>
        <row r="2262">
          <cell r="A2262" t="str">
            <v>ES006181</v>
          </cell>
          <cell r="B2262" t="str">
            <v>ES05990456A</v>
          </cell>
          <cell r="C2262" t="str">
            <v>Quadro de (2,05x2,05)m montado em cantoneira de aco de 1 1/2"x3/16", barra chata de 1 1/2"x1/4" e tela losangular galvanizada de 1", fio 12, fixacao em plano vertical.  Fornecimento e colocacao.</v>
          </cell>
          <cell r="D2262" t="str">
            <v>un</v>
          </cell>
          <cell r="E2262">
            <v>433.51</v>
          </cell>
        </row>
        <row r="2263">
          <cell r="A2263" t="str">
            <v>ES004552</v>
          </cell>
          <cell r="B2263" t="str">
            <v>ES05990500/</v>
          </cell>
          <cell r="C2263" t="str">
            <v>Suporte para aparelho de ar condicionado de 1 a 2HP, em cantoneira de ferro de 1/4"x1 1/8".  Fornecimento e colocacao.</v>
          </cell>
          <cell r="D2263" t="str">
            <v>un</v>
          </cell>
          <cell r="E2263">
            <v>153.25</v>
          </cell>
        </row>
        <row r="2264">
          <cell r="A2264" t="str">
            <v>ES006888</v>
          </cell>
          <cell r="B2264" t="str">
            <v>ES05990550/</v>
          </cell>
          <cell r="C2264" t="str">
            <v>Tela de aco Gradex ou similar de malha losangular de 8"x3 1/2", em chapa de 3/16".  Fornecimento e colocacao.</v>
          </cell>
          <cell r="D2264" t="str">
            <v>m2</v>
          </cell>
          <cell r="E2264">
            <v>61.41</v>
          </cell>
        </row>
        <row r="2265">
          <cell r="A2265" t="str">
            <v>ES004707</v>
          </cell>
          <cell r="B2265" t="str">
            <v>ES05990600A</v>
          </cell>
          <cell r="C2265" t="str">
            <v>Tela para protecao de janela, em tela de poliester, com malha de 1", fixada em grade de ferro encantada em cantoneira e barras de 3/4"x1/3" de secao, espacadas vertical e horizontalmente a cada 50cm, chumbada na alvenaria.  Fornecimento e assentamento.</v>
          </cell>
          <cell r="D2265" t="str">
            <v>m2</v>
          </cell>
          <cell r="E2265">
            <v>2.25</v>
          </cell>
        </row>
        <row r="2266">
          <cell r="A2266" t="str">
            <v>ES004823</v>
          </cell>
          <cell r="B2266" t="str">
            <v>ES10050050/</v>
          </cell>
          <cell r="C2266" t="str">
            <v>Aduela de Imbuia de 13x3cm.  Fornecimento e colocacao.</v>
          </cell>
          <cell r="D2266" t="str">
            <v>m</v>
          </cell>
          <cell r="E2266">
            <v>10.48</v>
          </cell>
        </row>
        <row r="2267">
          <cell r="A2267" t="str">
            <v>ES004825</v>
          </cell>
          <cell r="B2267" t="str">
            <v>ES10050053/</v>
          </cell>
          <cell r="C2267" t="str">
            <v>Aduela de Imbuia de 14x3cm, com 3,5cm de rebaixo.  Fornecimento e colocacao.</v>
          </cell>
          <cell r="D2267" t="str">
            <v>m</v>
          </cell>
          <cell r="E2267" t="e">
            <v>#N/A</v>
          </cell>
        </row>
        <row r="2268">
          <cell r="A2268" t="str">
            <v>ES004541</v>
          </cell>
          <cell r="B2268" t="str">
            <v>ES10050056/</v>
          </cell>
          <cell r="C2268" t="str">
            <v>Aduela de Imbuia de 14x3cm.  Fornecimento e colocacao.</v>
          </cell>
          <cell r="D2268" t="str">
            <v>m</v>
          </cell>
          <cell r="E2268">
            <v>10.7</v>
          </cell>
        </row>
        <row r="2269">
          <cell r="A2269" t="str">
            <v>ES000910</v>
          </cell>
          <cell r="B2269" t="str">
            <v>ES10050100/</v>
          </cell>
          <cell r="C2269" t="str">
            <v>Alizar de Canela ou similar, de (5x2)cm.  Fornecimento e colocacao.</v>
          </cell>
          <cell r="D2269" t="str">
            <v>m</v>
          </cell>
          <cell r="E2269">
            <v>2.67</v>
          </cell>
        </row>
        <row r="2270">
          <cell r="A2270" t="str">
            <v>ES000909</v>
          </cell>
          <cell r="B2270" t="str">
            <v>ES10050150/</v>
          </cell>
          <cell r="C2270" t="str">
            <v>Marco de Canela ou similar, de (7x3)cm.  Fornecimento e colocacao.</v>
          </cell>
          <cell r="D2270" t="str">
            <v>m</v>
          </cell>
          <cell r="E2270">
            <v>8.93</v>
          </cell>
        </row>
        <row r="2271">
          <cell r="A2271" t="str">
            <v>ES004537</v>
          </cell>
          <cell r="B2271" t="str">
            <v>ES10100050A</v>
          </cell>
          <cell r="C2271" t="str">
            <v>Porta compensada em Cedro ou Imbuia ou similar, folheada nas duas faces com 3cm de espessura.  Fornecimento e colocacao, exclusive fornecimento de ferragens, aduelas e alizares.</v>
          </cell>
          <cell r="D2271" t="str">
            <v>m2</v>
          </cell>
          <cell r="E2271">
            <v>101.34</v>
          </cell>
        </row>
        <row r="2272">
          <cell r="A2272" t="str">
            <v>ES004769</v>
          </cell>
          <cell r="B2272" t="str">
            <v>ES10100053/</v>
          </cell>
          <cell r="C2272" t="str">
            <v>Porta compensada em Cedro ou similar, de (60x210x3)cm, folheada nas duas faces.  Fornecimento e colocacao exclusive fornecimento de ferragems, aduela e alizares.</v>
          </cell>
          <cell r="D2272" t="str">
            <v>un</v>
          </cell>
          <cell r="E2272">
            <v>94.05</v>
          </cell>
        </row>
        <row r="2273">
          <cell r="A2273" t="str">
            <v>ES004770</v>
          </cell>
          <cell r="B2273" t="str">
            <v>ES10100056/</v>
          </cell>
          <cell r="C2273" t="str">
            <v>Porta compensada em Cedro ou similar, de (70x210)cm, folheada nas 2 faces.  Fornecimento e colocacao exclusive fornecimento de ferragens, aduela e alizares.</v>
          </cell>
          <cell r="D2273" t="str">
            <v>un</v>
          </cell>
          <cell r="E2273">
            <v>98.7</v>
          </cell>
        </row>
        <row r="2274">
          <cell r="A2274" t="str">
            <v>ES004831</v>
          </cell>
          <cell r="B2274" t="str">
            <v>ES10100062/</v>
          </cell>
          <cell r="C2274" t="str">
            <v>Porta compensada em Cedro ou similar, de (90x210)cm, folheado nas 2 faces.  Fornecimento e colocacao, exclusive fornecimento de ferragens, aduela e alizares.</v>
          </cell>
          <cell r="D2274" t="str">
            <v>un</v>
          </cell>
          <cell r="E2274" t="e">
            <v>#N/A</v>
          </cell>
        </row>
        <row r="2275">
          <cell r="A2275" t="str">
            <v>ES004832</v>
          </cell>
          <cell r="B2275" t="str">
            <v>ES10100065/</v>
          </cell>
          <cell r="C2275" t="str">
            <v>Porta compensada em Cedro ou similar, de (100x210)cm, folheada nas 2 faces.  Fornecimento e colocacao, exclusive fornecimento de ferragens, aduela e alizares.</v>
          </cell>
          <cell r="D2275" t="str">
            <v>un</v>
          </cell>
          <cell r="E2275">
            <v>112.99</v>
          </cell>
        </row>
        <row r="2276">
          <cell r="A2276" t="str">
            <v>ES006949</v>
          </cell>
          <cell r="B2276" t="str">
            <v>ES10100100/</v>
          </cell>
          <cell r="C2276" t="str">
            <v>Porta compensada em Cedro ou similar, (60x210x3)cm, folheada nas 2 faces, guarnicao de Canela ou similar, sendo a aduela de (13x3)cm e alizares de (5x2)cm.  Fornecimento e colocacao, exclusive fornecimento das ferragens.</v>
          </cell>
          <cell r="D2276" t="str">
            <v>un</v>
          </cell>
          <cell r="E2276">
            <v>167.73</v>
          </cell>
        </row>
        <row r="2277">
          <cell r="A2277" t="str">
            <v>ES000896</v>
          </cell>
          <cell r="B2277" t="str">
            <v>ES10100103/</v>
          </cell>
          <cell r="C2277" t="str">
            <v>Porta compensada em Cedro ou similar, de (70x210x3)cm, folheada nas 2 faces, guarnicao em Canela ou similar, sendo a aduela de (13x3)cm e alizares de (5x2)cm.  Fornecimento e colocacao, exclusive fornecimento de ferragens.</v>
          </cell>
          <cell r="D2277" t="str">
            <v>un</v>
          </cell>
          <cell r="E2277">
            <v>170.23</v>
          </cell>
        </row>
        <row r="2278">
          <cell r="A2278" t="str">
            <v>ES000895</v>
          </cell>
          <cell r="B2278" t="str">
            <v>ES10100106/</v>
          </cell>
          <cell r="C2278" t="str">
            <v>Porta compensada em Cedro ou similar, de (80x210x3)cm, folheada nas 2 faces, guarnicao em Canela ou similar, sendo a aduela de (13x3)cm e alizares de (5x2)cm.  Fornecimento e colocacao, exclusive fornecimento de ferragens.</v>
          </cell>
          <cell r="D2278" t="str">
            <v>un</v>
          </cell>
          <cell r="E2278">
            <v>174.89</v>
          </cell>
        </row>
        <row r="2279">
          <cell r="A2279" t="str">
            <v>ES004560</v>
          </cell>
          <cell r="B2279" t="str">
            <v>ES10100206A</v>
          </cell>
          <cell r="C2279" t="str">
            <v>Porta compensado em Cedro ou similar, lisa, de (80x2,10)cm, marco (7x3)cm, secao retangular a porta revestida com formica de espessura de 1mm.  Fornecimento e colocacao, exclusive fornecimento de ferragens.</v>
          </cell>
          <cell r="D2279" t="str">
            <v>un</v>
          </cell>
          <cell r="E2279">
            <v>233.24</v>
          </cell>
        </row>
        <row r="2280">
          <cell r="A2280" t="str">
            <v>ES004555</v>
          </cell>
          <cell r="B2280" t="str">
            <v>ES10100215A</v>
          </cell>
          <cell r="C2280" t="str">
            <v>Porta compensada em Cedro ou similar, lisa, de (1,20x2,10)cm, marco(7x3)cm, secao retangular a porta revestida com formica de espessura de 1mm.   Fornecimento e colocacao.</v>
          </cell>
          <cell r="D2280" t="str">
            <v>un</v>
          </cell>
          <cell r="E2280">
            <v>350.39</v>
          </cell>
        </row>
        <row r="2281">
          <cell r="A2281" t="str">
            <v>ES004817</v>
          </cell>
          <cell r="B2281" t="str">
            <v>ES10100253/</v>
          </cell>
          <cell r="C2281" t="str">
            <v>Porta lisa de fibra de madeira prensada tipo Duradoor ou similar, de (70x210)cm para acabamento.  Fornecimento e colocacao, exclusive fornecimento de ferragens, aduela e alizares.</v>
          </cell>
          <cell r="D2281" t="str">
            <v>un</v>
          </cell>
          <cell r="E2281">
            <v>87.43</v>
          </cell>
        </row>
        <row r="2282">
          <cell r="A2282" t="str">
            <v>ES004815</v>
          </cell>
          <cell r="B2282" t="str">
            <v>ES10100256/</v>
          </cell>
          <cell r="C2282" t="str">
            <v>Porta lisa de fibra de madeira prensada tipo Duradoor ou similar, de (80x210)cm, para acabamento.  Fornecimento e colocacao, exclusive fornecimento de ferragens, aduela e alizares.</v>
          </cell>
          <cell r="D2282" t="str">
            <v>un</v>
          </cell>
          <cell r="E2282">
            <v>87.43</v>
          </cell>
        </row>
        <row r="2283">
          <cell r="A2283" t="str">
            <v>ES004837</v>
          </cell>
          <cell r="B2283" t="str">
            <v>ES10100306/</v>
          </cell>
          <cell r="C2283" t="str">
            <v>Porta compensada em Cedro ou similar, de (80x210x3)cm, em 2 folhas, guarnicao em Cedro ou similar, sendo a aduela de (13x3)cm e alizares de (5x2)cm.  Fornecimento e colocacao, exclusive fornecimento de ferragens.</v>
          </cell>
          <cell r="D2283" t="str">
            <v>un</v>
          </cell>
          <cell r="E2283">
            <v>198.67</v>
          </cell>
        </row>
        <row r="2284">
          <cell r="A2284" t="str">
            <v>ES000897</v>
          </cell>
          <cell r="B2284" t="str">
            <v>ES10100309/</v>
          </cell>
          <cell r="C2284" t="str">
            <v>Porta compensada em Cedro ou similar, de (120x210x3)cm, em 2 folhas, guarnicao em Cedro ou similar, sendo a aduela de (13x3)cm e alizares de (5x2)cm.  Fornecimento e colocacao, exclusive fornecimento de ferragens.</v>
          </cell>
          <cell r="D2284" t="str">
            <v>un</v>
          </cell>
          <cell r="E2284">
            <v>164.76</v>
          </cell>
        </row>
        <row r="2285">
          <cell r="A2285" t="str">
            <v>ES004543</v>
          </cell>
          <cell r="B2285" t="str">
            <v>ES10100312/</v>
          </cell>
          <cell r="C2285" t="str">
            <v>Porta compensada em Cedro ou Imbuia ou similar, de (120x210x3)cm, 2 folhas guarnicao em Canela ou similar, aduela de (13x3)cm, alizar de (5x2)cm.  Fornecimento e colocacao.</v>
          </cell>
          <cell r="D2285" t="str">
            <v>un</v>
          </cell>
          <cell r="E2285">
            <v>282.01</v>
          </cell>
        </row>
        <row r="2286">
          <cell r="A2286" t="str">
            <v>ES004973</v>
          </cell>
          <cell r="B2286" t="str">
            <v>ES10100315/</v>
          </cell>
          <cell r="C2286" t="str">
            <v>Porta compensada em Cedro ou similar, de (140x210x3)cm, em 2 folhas, guarnicao em Cedro ou similar, sendo a  aduela (13x3)cm e alizares de  (5x2)cm.  Fornecimento e colocacao, exclusive fornecimento de ferragens.</v>
          </cell>
          <cell r="D2286" t="str">
            <v>un</v>
          </cell>
          <cell r="E2286">
            <v>291.77</v>
          </cell>
        </row>
        <row r="2287">
          <cell r="A2287" t="str">
            <v>ES004827</v>
          </cell>
          <cell r="B2287" t="str">
            <v>ES10100350/</v>
          </cell>
          <cell r="C2287" t="str">
            <v>Porta de correr (2 folhas) para armario em bancas, (50x70)cm, compensado em Cedro ou similar, de 20mm, revestidas com formica em 3 faces, enquadradas em marcos retangulares, (2x6)cm, revestidos em 2 faces.  Prateleiras do mesmo material, 20mm, com revesti</v>
          </cell>
          <cell r="D2287" t="str">
            <v>un</v>
          </cell>
          <cell r="E2287" t="e">
            <v>#N/A</v>
          </cell>
        </row>
        <row r="2288">
          <cell r="A2288" t="str">
            <v>ES004712</v>
          </cell>
          <cell r="B2288" t="str">
            <v>ES10100359/</v>
          </cell>
          <cell r="C2288" t="str">
            <v>Porta de correr compensada em Cedro ou similar, de 2 folhas de (80x210x3)cm, sem marco, pendurada em roldanas, correndo dentro de trilho de aco, guarda por canaleta embutida no piso, com marco de (7x3)cm.  Fornecimento e colocacao, exclusive de ferragens,</v>
          </cell>
          <cell r="D2288" t="str">
            <v>un</v>
          </cell>
          <cell r="E2288">
            <v>193.54</v>
          </cell>
        </row>
        <row r="2289">
          <cell r="A2289" t="str">
            <v>ES004768</v>
          </cell>
          <cell r="B2289" t="str">
            <v>ES10100362/</v>
          </cell>
          <cell r="C2289" t="str">
            <v>Porta de correr compensada em Cedro ou Canela ou similar, de (80x210x3)cm, pendurada em roldanas, correndo dentro do trilho oco, guiada por canaleta embutida no piso com marco de (7x3)cm.   Fornecimento e colocacao, exclusive fornecimento de ferragens.</v>
          </cell>
          <cell r="D2289" t="str">
            <v>un</v>
          </cell>
          <cell r="E2289">
            <v>149.51</v>
          </cell>
        </row>
        <row r="2290">
          <cell r="A2290" t="str">
            <v>ES004760</v>
          </cell>
          <cell r="B2290" t="str">
            <v>ES10100400/</v>
          </cell>
          <cell r="C2290" t="str">
            <v>Porta de servico, de (60x210x3)cm, em Cedro ou Imbuia ou similar, guarnicao de Imbuia, sendo o marco de (7x3)cm e alizares de (5x2)cm em 1 face tendo almofadas na parte inferior e acima veneziana e caixilho para vidro com postigo.  Fornecimeto e colocacao</v>
          </cell>
          <cell r="D2290" t="str">
            <v>un</v>
          </cell>
          <cell r="E2290">
            <v>148.44</v>
          </cell>
        </row>
        <row r="2291">
          <cell r="A2291" t="str">
            <v>ES004717</v>
          </cell>
          <cell r="B2291" t="str">
            <v>ES10100403/</v>
          </cell>
          <cell r="C2291" t="str">
            <v>Porta de servico, de (70x210)cm, em Cedro ou similar, com almofada na parte inferior e acima, veneziana e caixilho para vidro com postigo.  Fornecimento e colocacao, exclusive fornecimento de ferragens, marcos e alizares.</v>
          </cell>
          <cell r="D2291" t="str">
            <v>un</v>
          </cell>
          <cell r="E2291">
            <v>105.5</v>
          </cell>
        </row>
        <row r="2292">
          <cell r="A2292" t="str">
            <v>ES004771</v>
          </cell>
          <cell r="B2292" t="str">
            <v>ES10100406/</v>
          </cell>
          <cell r="C2292" t="str">
            <v>Porta de servico, de (70x210x3)cm, em Cedro ou Imbuia ou similar, guarnicao em Imbuia, sendo o marco de (7x3)cm e alizares de (5x2)cm em 1 face tendo almofadas na parte inferior e acima veneziana e caixilho para vidro com postigo.  Fornecimeto e colocacao</v>
          </cell>
          <cell r="D2292" t="str">
            <v>un</v>
          </cell>
          <cell r="E2292">
            <v>153.59</v>
          </cell>
        </row>
        <row r="2293">
          <cell r="A2293" t="str">
            <v>ES004718</v>
          </cell>
          <cell r="B2293" t="str">
            <v>ES10100409/</v>
          </cell>
          <cell r="C2293" t="str">
            <v>Porta de servico, de (80x210x3)cm, em Cedro ou similar, com almofada na parte inferior e acima, veneziana e caixilho para vidro com postigo.  Fornecimento e colocacao, exclusive fornecimento de ferragens, marcos e alizares.</v>
          </cell>
          <cell r="D2293" t="str">
            <v>un</v>
          </cell>
          <cell r="E2293">
            <v>108.61</v>
          </cell>
        </row>
        <row r="2294">
          <cell r="A2294" t="str">
            <v>ES000904</v>
          </cell>
          <cell r="B2294" t="str">
            <v>ES10100450/</v>
          </cell>
          <cell r="C2294" t="str">
            <v>Portinhola compensada em Cedro ou similar, de 20mm, para fechamento de quadros de luz ou armarios, inclusive guarnicao, exclusive ferragens.</v>
          </cell>
          <cell r="D2294" t="str">
            <v>m2</v>
          </cell>
          <cell r="E2294">
            <v>98.01</v>
          </cell>
        </row>
        <row r="2295">
          <cell r="A2295" t="str">
            <v>ES000900</v>
          </cell>
          <cell r="B2295" t="str">
            <v>ES10150050/</v>
          </cell>
          <cell r="C2295" t="str">
            <v>Porta em Cedro ou similar, de (60x210x3)cm, com 1 almofada rebaixada, guarnicao em Canela ou similar, sendo a aduela de (13x3)cm e alizares de (5x2)cm.  Fornecimento e colocacao, exclusive fornecimento de ferragens.</v>
          </cell>
          <cell r="D2295" t="str">
            <v>un</v>
          </cell>
          <cell r="E2295" t="e">
            <v>#N/A</v>
          </cell>
        </row>
        <row r="2296">
          <cell r="A2296" t="str">
            <v>ES000899</v>
          </cell>
          <cell r="B2296" t="str">
            <v>ES10150053A</v>
          </cell>
          <cell r="C2296" t="str">
            <v>Porta em Cedro ou similar, de (70x210x3)cm, com 1 almofada rebaixada, guarnicao em Canela ou similar, sendo a aduela de (13x3)cm e alizares de (5x2)cm.  Fornecimento e colocacao, exclusive fornecimento de ferragens.</v>
          </cell>
          <cell r="D2296" t="str">
            <v>un</v>
          </cell>
          <cell r="E2296">
            <v>206.06</v>
          </cell>
        </row>
        <row r="2297">
          <cell r="A2297" t="str">
            <v>ES000898</v>
          </cell>
          <cell r="B2297" t="str">
            <v>ES10150056A</v>
          </cell>
          <cell r="C2297" t="str">
            <v>Porta em Cedro ou similar, de (80x210x3)cm, com 1 almofada rebaixada, guarnicao em Canela ou similar, sendo a aduela de (13x3)cm e alizares de (5x2)cm.  Fornecimento e colocacao, exclusive fornecimento de ferragens.</v>
          </cell>
          <cell r="D2297" t="str">
            <v>un</v>
          </cell>
          <cell r="E2297">
            <v>204.46</v>
          </cell>
        </row>
        <row r="2298">
          <cell r="A2298" t="str">
            <v>ES004723</v>
          </cell>
          <cell r="B2298" t="str">
            <v>ES10150100/</v>
          </cell>
          <cell r="C2298" t="str">
            <v>Porta com 1 almofada, rebaixada, de (60x210)cm, em Cedro ou similar.  Fornecimento e colocacao, exclusive fornecimento de ferragens, aduela e alizares.</v>
          </cell>
          <cell r="D2298" t="str">
            <v>un</v>
          </cell>
          <cell r="E2298" t="e">
            <v>#N/A</v>
          </cell>
        </row>
        <row r="2299">
          <cell r="A2299" t="str">
            <v>ES004726</v>
          </cell>
          <cell r="B2299" t="str">
            <v>ES10150106A</v>
          </cell>
          <cell r="C2299" t="str">
            <v>Porta com 1 almofada, rebaixada, de (80x210x3)cm, em Cedro ou similar.  Fornecimento e colocacao, exclusive fornecimento de ferragens, aduela e alizares.</v>
          </cell>
          <cell r="D2299" t="str">
            <v>un</v>
          </cell>
          <cell r="E2299">
            <v>132.11000000000001</v>
          </cell>
        </row>
        <row r="2300">
          <cell r="A2300" t="str">
            <v>ES004722</v>
          </cell>
          <cell r="B2300" t="str">
            <v>ES10150150/</v>
          </cell>
          <cell r="C2300" t="str">
            <v>Porta macica com 5 almofadas, de (60x210x3,5)cm, em Cedro ou similar.  Fornecimento e colocacao, exclusive fornecimento de ferragens, marcos e alizares.</v>
          </cell>
          <cell r="D2300" t="str">
            <v>un</v>
          </cell>
          <cell r="E2300">
            <v>127.58</v>
          </cell>
        </row>
        <row r="2301">
          <cell r="A2301" t="str">
            <v>ES004721</v>
          </cell>
          <cell r="B2301" t="str">
            <v>ES10150153/</v>
          </cell>
          <cell r="C2301" t="str">
            <v>Porta macica com 5 almofadas, de (70x210x3,5)cm, em Cedro ou similar.  Fornecimento e colocacao, exclusive fornecimento de ferragens, marcos e alizares.</v>
          </cell>
          <cell r="D2301" t="str">
            <v>un</v>
          </cell>
          <cell r="E2301">
            <v>128.82</v>
          </cell>
        </row>
        <row r="2302">
          <cell r="A2302" t="str">
            <v>ES004834</v>
          </cell>
          <cell r="B2302" t="str">
            <v>ES10150200/</v>
          </cell>
          <cell r="C2302" t="str">
            <v>Porta macica de 5 almofadas, em Cedro ou similar, de (60x210x3,5)cm, guarnicao em Cedro ou similar, sendo o marco de (7x3)cm e alizares de (5x2)cm, em 1 face.  Fornecimento e colocacao, exclusive fornecimento de ferragens.</v>
          </cell>
          <cell r="D2302" t="str">
            <v>un</v>
          </cell>
          <cell r="E2302">
            <v>181.77</v>
          </cell>
        </row>
        <row r="2303">
          <cell r="A2303" t="str">
            <v>ES004833</v>
          </cell>
          <cell r="B2303" t="str">
            <v>ES10150203/</v>
          </cell>
          <cell r="C2303" t="str">
            <v>Porta macica de 5 almofadas, em Cedro ou similar, de (70x210x3,5)cm, guarnicao em Cedro ou similar, sendo o marco de (7x3)cm e alizares de (5x2)cm, em 1 face.  Fornecimento e colocacao, exclusive fornecimento de ferragens.</v>
          </cell>
          <cell r="D2303" t="str">
            <v>un</v>
          </cell>
          <cell r="E2303">
            <v>183.71</v>
          </cell>
        </row>
        <row r="2304">
          <cell r="A2304" t="str">
            <v>ES000901</v>
          </cell>
          <cell r="B2304" t="str">
            <v>ES10150206/</v>
          </cell>
          <cell r="C2304" t="str">
            <v>Porta macica com 5 almofadas, em Cedro ou similar, de (80x210x3,5)cm, guarnicao de Canela ou similar, sendo o marco de (7x3)cm e alizares de (5x2)cm, em 1 face.  Fornecimento e colocacao, exclusive fornecimento de ferragens.</v>
          </cell>
          <cell r="D2304" t="str">
            <v>un</v>
          </cell>
          <cell r="E2304">
            <v>218.93</v>
          </cell>
        </row>
        <row r="2305">
          <cell r="A2305" t="str">
            <v>ES004786</v>
          </cell>
          <cell r="B2305" t="str">
            <v>ES10150250/</v>
          </cell>
          <cell r="C2305" t="str">
            <v>Porta macica de frisos, de (60x210x3,5)cm, guarnicao em Imbuia sendo a aduela de (13x3)cm e contra-marco de (11x2)cm, conforme detalhe RIO-URBE.  Fornecimento e colocacao, exclusive fornecimento de ferragens.</v>
          </cell>
          <cell r="D2305" t="str">
            <v>un</v>
          </cell>
          <cell r="E2305">
            <v>256.86</v>
          </cell>
        </row>
        <row r="2306">
          <cell r="A2306" t="str">
            <v>ES004785</v>
          </cell>
          <cell r="B2306" t="str">
            <v>ES10150253/</v>
          </cell>
          <cell r="C2306" t="str">
            <v>Porta macica de frisos, de (70x210x3,5)cm, guarnicao em Imbuia sendo a aduela de (13x3)cm e contra-marco de (11x2)cm, conforme detalhe RIO-URBE.  Fornecimento e colocacao, exclusive fornecimento de ferragens.</v>
          </cell>
          <cell r="D2306" t="str">
            <v>un</v>
          </cell>
          <cell r="E2306">
            <v>261.11</v>
          </cell>
        </row>
        <row r="2307">
          <cell r="A2307" t="str">
            <v>ES004836</v>
          </cell>
          <cell r="B2307" t="str">
            <v>ES10150256/</v>
          </cell>
          <cell r="C2307" t="str">
            <v>Porta macica de frisos, em Imbuia ou similar, de (80x210x3,5)cm, guarnicao em Canela ou similar, sendo a aduela de (13x3)cm e alizares de (5x2)cm, e contra-marco de 11,2cm.  Fornecimento e colocacao, exclusive fornecimento de ferragens.</v>
          </cell>
          <cell r="D2307" t="str">
            <v>un</v>
          </cell>
          <cell r="E2307">
            <v>262.08999999999997</v>
          </cell>
        </row>
        <row r="2308">
          <cell r="A2308" t="str">
            <v>ES005278</v>
          </cell>
          <cell r="B2308" t="str">
            <v>ES10150300/</v>
          </cell>
          <cell r="C2308" t="str">
            <v>Porta macica de frisos, em Canela ou similar, de (60x210x3,5)cm, guarnicao em Canela ou similar, sendo a aduela de (14x3)cm e contra-marco de (11x3)cm.  Fornecimento e colocacao, exclusive fornecimento de ferragens.</v>
          </cell>
          <cell r="D2308" t="str">
            <v>un</v>
          </cell>
          <cell r="E2308">
            <v>257.88</v>
          </cell>
        </row>
        <row r="2309">
          <cell r="A2309" t="str">
            <v>ES005174</v>
          </cell>
          <cell r="B2309" t="str">
            <v>ES20100059/</v>
          </cell>
          <cell r="C2309" t="str">
            <v>Janela basculante de aco laminado a frio com adicao de cobre, de 1 secao com 2 basculas, medindo (0,60x1)m, pre-pintada, completa, com 2 quadros fixos, sendo 2 partes laterais fixas sem divisoes, sendo 1 superior e 1 inferior.  Fixacao de vidros, exclusiv</v>
          </cell>
          <cell r="D2309" t="str">
            <v>un</v>
          </cell>
          <cell r="E2309">
            <v>65.040000000000006</v>
          </cell>
        </row>
        <row r="2310">
          <cell r="A2310" t="str">
            <v>ES005175</v>
          </cell>
          <cell r="B2310" t="str">
            <v>ES20100062/</v>
          </cell>
          <cell r="C2310" t="str">
            <v>Janela basculante de aco laminado a frio com adicao de cobre, de 1 secao com 2 basculas, medindo (0,60x1,20)m, pre-pintada, completa, com 2 quadros fixos, sendo 2 partes laterais fixas sem divisoes, sendo 1 superior e 1 inferior.  Fixacao de vidros, exclu</v>
          </cell>
          <cell r="D2310" t="str">
            <v>un</v>
          </cell>
          <cell r="E2310">
            <v>73.930000000000007</v>
          </cell>
        </row>
        <row r="2311">
          <cell r="A2311" t="str">
            <v>ES005176</v>
          </cell>
          <cell r="B2311" t="str">
            <v>ES20100065/</v>
          </cell>
          <cell r="C2311" t="str">
            <v>Janela basculante de aco laminado a frio com adicao de cobre, de 1 secao com 2 basculas, medindo (0,60x1,50)m, pre-pintada, completa, com 2 quadros fixos, sendo 2 partes laterais fixas sem divisoes, sendo 1 superior e 1 inferior.  Fixacao de vidros, exclu</v>
          </cell>
          <cell r="D2311" t="str">
            <v>un</v>
          </cell>
          <cell r="E2311">
            <v>86.06</v>
          </cell>
        </row>
        <row r="2312">
          <cell r="A2312" t="str">
            <v>ES005177</v>
          </cell>
          <cell r="B2312" t="str">
            <v>ES20100100/</v>
          </cell>
          <cell r="C2312" t="str">
            <v>Janela basculante de aco laminado a frio com adicao de cobre, de 1 secao com 3 basculas, medindo (0,80x0,60)m, pre-pintada, completa, com 2 quadros fixos, sendo 2 partes laterais fixas com divisoes, sendo 1 superior e 1 inferior.  Fixacao de vidros, exclu</v>
          </cell>
          <cell r="D2312" t="str">
            <v>un</v>
          </cell>
          <cell r="E2312">
            <v>61.74</v>
          </cell>
        </row>
        <row r="2313">
          <cell r="A2313" t="str">
            <v>ES005178</v>
          </cell>
          <cell r="B2313" t="str">
            <v>ES20100103/</v>
          </cell>
          <cell r="C2313" t="str">
            <v>Janela basculante de aco laminado a frio com adicao de cobre, de 1 secao com 3 basculas, medindo (0,80x0,80)m, pre-pintada, completa, com 2 quadros fixos, sendo 2 partes laterais fixas com divisoes, sendo 1 superior e 1 inferior.  Fixacao de vidros, exclu</v>
          </cell>
          <cell r="D2313" t="str">
            <v>un</v>
          </cell>
          <cell r="E2313">
            <v>71.62</v>
          </cell>
        </row>
        <row r="2314">
          <cell r="A2314" t="str">
            <v>ES005179</v>
          </cell>
          <cell r="B2314" t="str">
            <v>ES20100106/</v>
          </cell>
          <cell r="C2314" t="str">
            <v>Janela basculante de aco laminado a frio com adicao de cobre, de 1 secao com 3 basculas, medindo (0,80x1)m, pre-pintada, completa, com 2 quadros fixos, sendo 2 partes laterais fixas com divisoes, sendo 1 superior e 1 inferior.  Fixacao de vidros, exclusiv</v>
          </cell>
          <cell r="D2314" t="str">
            <v>un</v>
          </cell>
          <cell r="E2314">
            <v>81.02</v>
          </cell>
        </row>
        <row r="2315">
          <cell r="A2315" t="str">
            <v>ES005180</v>
          </cell>
          <cell r="B2315" t="str">
            <v>ES20100109/</v>
          </cell>
          <cell r="C2315" t="str">
            <v>Janela basculante de aco laminado a frio com adicao de cobre, de 1 secao com 3 basculas, medindo (0,80x1,20)m, pre-pintada, completa, com 2 quadros fixos, sendo 2 partes laterais fixas com divisoes, sendo 1 superior e 1 inferior.  Fixacao de vidros, exclu</v>
          </cell>
          <cell r="D2315" t="str">
            <v>un</v>
          </cell>
          <cell r="E2315">
            <v>92.31</v>
          </cell>
        </row>
        <row r="2316">
          <cell r="A2316" t="str">
            <v>ES005181</v>
          </cell>
          <cell r="B2316" t="str">
            <v>ES20100150/</v>
          </cell>
          <cell r="C2316" t="str">
            <v>Janela basculante de aco laminado a frio com adicao de cobre, de 1 secao com 4 basculas, medindo (1x0,80)m, pre-pintada, completa, com 2 quadros fixos, sendo 2 partes laterais fixas com divisoes, sendo 1 superior e 1 inferior.  Fixacao de vidros, exclusiv</v>
          </cell>
          <cell r="D2316" t="str">
            <v>un</v>
          </cell>
          <cell r="E2316">
            <v>80.989999999999995</v>
          </cell>
        </row>
        <row r="2317">
          <cell r="A2317" t="str">
            <v>ES005182</v>
          </cell>
          <cell r="B2317" t="str">
            <v>ES20100153/</v>
          </cell>
          <cell r="C2317" t="str">
            <v>Janela basculante de aco laminado a frio com adicao de cobre, de 1 secao com 4 basculas, medindo (1x1)m, pre-pintada, completa, com 2 quadros fixos, sendo 2 partes laterais fixas com divisoes, sendo 1 superior e 1 inferior.  Fixacao de vidros, exclusive e</v>
          </cell>
          <cell r="D2317" t="str">
            <v>un</v>
          </cell>
          <cell r="E2317">
            <v>93.37</v>
          </cell>
        </row>
        <row r="2318">
          <cell r="A2318" t="str">
            <v>ES005183</v>
          </cell>
          <cell r="B2318" t="str">
            <v>ES20100156/</v>
          </cell>
          <cell r="C2318" t="str">
            <v>Janela basculante de aco laminado a frio com adicao de cobre, de 1 secao com 4 basculas, medindo (1x1,20)m, pre-pintada, completa, com 2 quadros fixos, sendo 2 partes laterais fixas com divisoes, sendo 1 superior e 1 inferior.  Fixacao de vidros, exclusiv</v>
          </cell>
          <cell r="D2318" t="str">
            <v>un</v>
          </cell>
          <cell r="E2318">
            <v>109.26</v>
          </cell>
        </row>
        <row r="2319">
          <cell r="A2319" t="str">
            <v>ES005184</v>
          </cell>
          <cell r="B2319" t="str">
            <v>ES20100159/</v>
          </cell>
          <cell r="C2319" t="str">
            <v>Janela basculante de aco laminado a frio com adicao de cobre, de 1 secao com 4 basculas, medindo (1x1,50)m, pre-pintada, completa, com 2 quadros fixos, sendo 2 partes laterais fixas com divisoes, sendo 1 superior e 1 inferior.  Fixacao de vidros, exclusiv</v>
          </cell>
          <cell r="D2319" t="str">
            <v>un</v>
          </cell>
          <cell r="E2319">
            <v>123.77</v>
          </cell>
        </row>
        <row r="2320">
          <cell r="A2320" t="str">
            <v>ES005185</v>
          </cell>
          <cell r="B2320" t="str">
            <v>ES20100200/</v>
          </cell>
          <cell r="C2320" t="str">
            <v>Janela basculante de aco laminado a frio com adicao de cobre, de 1 secao com 5 basculas, medindo (1,20x1)m, pre-pintada, completa, com 2 quadros fixos, sendo 2 partes laterais fixas com divisoes, sendo 1 superior e 1 inferior.  Fixacao de vidros, exclusiv</v>
          </cell>
          <cell r="D2320" t="str">
            <v>un</v>
          </cell>
          <cell r="E2320">
            <v>112.16</v>
          </cell>
        </row>
        <row r="2321">
          <cell r="A2321" t="str">
            <v>ES005186</v>
          </cell>
          <cell r="B2321" t="str">
            <v>ES20100203/</v>
          </cell>
          <cell r="C2321" t="str">
            <v>Janela basculante de aco laminado a frio com adicao de cobre, de 1 secao com 5 basculas, medindo (1,20x1,20)m, pre-pintada, completa, com 2 quadros fixos, sendo 2 partes laterais fixas com divisoes, sendo 1 superior e 1 inferior.  Fixacao de vidros, exclu</v>
          </cell>
          <cell r="D2321" t="str">
            <v>un</v>
          </cell>
          <cell r="E2321">
            <v>128.06</v>
          </cell>
        </row>
        <row r="2322">
          <cell r="A2322" t="str">
            <v>ES005187</v>
          </cell>
          <cell r="B2322" t="str">
            <v>ES20100206/</v>
          </cell>
          <cell r="C2322" t="str">
            <v>Janela basculante de aco laminado a frio com adicao de cobre, de 1 secao com 5 basculas, medindo (1,20x1,50)m, pre-pintada, completa, com 2 quadros fixos, sendo 2 partes laterais fixas com divisoes, sendo 1 superior e 1 inferior.  Fixacao de vidros, exclu</v>
          </cell>
          <cell r="D2322" t="str">
            <v>un</v>
          </cell>
          <cell r="E2322">
            <v>141.76</v>
          </cell>
        </row>
        <row r="2323">
          <cell r="A2323" t="str">
            <v>ES005190</v>
          </cell>
          <cell r="B2323" t="str">
            <v>ES20100209/</v>
          </cell>
          <cell r="C2323" t="str">
            <v>Janela de correr de aco laminado a frio com adicao de cobre, com bandeira basculante, medindo (1,20x1,20)m,  pre-pintada, completa, sem divisoes, com 4 folhas: sendo 2 folhas laterais fixas, 2 folhas centrais de correr para receberem vidros.  Fixacao de v</v>
          </cell>
          <cell r="D2323" t="str">
            <v>un</v>
          </cell>
          <cell r="E2323">
            <v>153.37</v>
          </cell>
        </row>
        <row r="2324">
          <cell r="A2324" t="str">
            <v>ES005191</v>
          </cell>
          <cell r="B2324" t="str">
            <v>ES20100212/</v>
          </cell>
          <cell r="C2324" t="str">
            <v>Janela de correr de aco laminado a frio com adicao de cobre, com bandeira basculante, medindo (1,20x1,50)m,  pre-pintada, completa, sem divisoes, com 4 folhas: sendo 2 folhas laterais fixas, 2 folhas centrais de correr para receberem vidros.  Fixacao de v</v>
          </cell>
          <cell r="D2324" t="str">
            <v>un</v>
          </cell>
          <cell r="E2324">
            <v>165.46</v>
          </cell>
        </row>
        <row r="2325">
          <cell r="A2325" t="str">
            <v>ES005194</v>
          </cell>
          <cell r="B2325" t="str">
            <v>ES20100215/</v>
          </cell>
          <cell r="C2325" t="str">
            <v>Janela de correr de aco laminado a frio com adicao de cobre, com bandeira basculante, medindo (1,20x2)m,  pre-pintada, completa, sem divisoes, com 4 folhas: sendo 2 folhas laterais fixas, 2 folhas centrais de correr para receberem vidros.  Fixacao de vidr</v>
          </cell>
          <cell r="D2325" t="str">
            <v>un</v>
          </cell>
          <cell r="E2325">
            <v>190.93</v>
          </cell>
        </row>
        <row r="2326">
          <cell r="A2326" t="str">
            <v>ES009239</v>
          </cell>
          <cell r="B2326" t="str">
            <v>ES20100250/</v>
          </cell>
          <cell r="C2326" t="str">
            <v>Janela de correr de aco laminado a frio com adicao de cobre, Maxim-Ar, medindo  (60x40x5)cm, com baguete externo, com grade elo, pre-pintada, referencia 6541303-5, modelo JMGE, inclusive ferragens, Sasazaki ou similar.  Fornecimento e colocacao.</v>
          </cell>
          <cell r="D2326" t="str">
            <v>un</v>
          </cell>
          <cell r="E2326">
            <v>71.27</v>
          </cell>
        </row>
        <row r="2327">
          <cell r="A2327" t="str">
            <v>ES009233</v>
          </cell>
          <cell r="B2327" t="str">
            <v>ES20100253/</v>
          </cell>
          <cell r="C2327" t="str">
            <v>Janela de correr de aco laminado a frio com adicao de cobre, Maxim-Ar, medindo  (60x60x5)cm, com massa externa quadriculada, grade, pre-pintada, referencia 6541723-5, modelo JMQGQ, inclusive ferragens, Sasazaki ou similar.   Fornecimento e colocacao.</v>
          </cell>
          <cell r="D2327" t="str">
            <v>un</v>
          </cell>
          <cell r="E2327">
            <v>77.680000000000007</v>
          </cell>
        </row>
        <row r="2328">
          <cell r="A2328" t="str">
            <v>ES009236</v>
          </cell>
          <cell r="B2328" t="str">
            <v>ES20100256/</v>
          </cell>
          <cell r="C2328" t="str">
            <v>Janela de correr de aco laminado a frio com adicao de cobre, Maxim-Ar, medindo  (50x140x5)cm, com 2 folhas, com massa externa quadriculada, grade, pre-pintada, referencia 6541762-6, modelo JMQGQ, inclusive ferragens, Sasazaki ou similar.  Fornecimento e c</v>
          </cell>
          <cell r="D2328" t="str">
            <v>un</v>
          </cell>
          <cell r="E2328">
            <v>140.29</v>
          </cell>
        </row>
        <row r="2329">
          <cell r="A2329" t="str">
            <v>ES009421</v>
          </cell>
          <cell r="B2329" t="str">
            <v>ES20100259A</v>
          </cell>
          <cell r="C2329" t="str">
            <v>Janela de correr de aco laminado a frio com adicao de cobre, Maxim-Ar, medindo  (60x60)cm, com massa externa quadriculada, grade, pre-pintada, referencia 6541723-5, modelo JMQGQ, inclusive ferragens e juncao de uniao, Sasazaki ou similar.  Exclusive os vi</v>
          </cell>
          <cell r="D2329" t="str">
            <v>un</v>
          </cell>
          <cell r="E2329">
            <v>88.9</v>
          </cell>
        </row>
        <row r="2330">
          <cell r="A2330" t="str">
            <v>ES009240</v>
          </cell>
          <cell r="B2330" t="str">
            <v>ES20100262/</v>
          </cell>
          <cell r="C2330" t="str">
            <v>Janela de aco laminado a frio com adicao de cobre, Maxim-Ar, medindo (100x60x5)cm, com massa externa quadriculada, com grade, pre-pintada, referencia 6541743-0, modelo JMQGQ, inclusive ferragens, Sasazaki ou similar.  Fornecimento e colocacao.</v>
          </cell>
          <cell r="D2330" t="str">
            <v>un</v>
          </cell>
          <cell r="E2330">
            <v>100.3</v>
          </cell>
        </row>
        <row r="2331">
          <cell r="A2331" t="str">
            <v>ES009243</v>
          </cell>
          <cell r="B2331" t="str">
            <v>ES20100265/</v>
          </cell>
          <cell r="C2331" t="str">
            <v xml:space="preserve">Janela de correr de aco laminado a frio com adicao de cobre, com bandeira projetante, medindo (100x150x8)cm, com 4 folhas, massa externa com divisao, grade elo, pre-pintada, referencia 6341104-5, modelo JCBMDGE, inclusive ferragens, Sasazaki ou similar.  </v>
          </cell>
          <cell r="D2331" t="str">
            <v>un</v>
          </cell>
          <cell r="E2331">
            <v>207.67</v>
          </cell>
        </row>
        <row r="2332">
          <cell r="A2332" t="str">
            <v>ES009416</v>
          </cell>
          <cell r="B2332" t="str">
            <v>ES20100268/</v>
          </cell>
          <cell r="C2332" t="str">
            <v>Janela de correr de aco laminado a frio com  adicao de cobre, com bandeira basculante, medindo (100x150)cm,  pre-pintada, completa, com 4 folhas fixas e 2 folhas centrais de correr para receberem vidros, massa externa com divisoes, grade, fixacao dos vidr</v>
          </cell>
          <cell r="D2332" t="str">
            <v>un</v>
          </cell>
          <cell r="E2332">
            <v>135.41</v>
          </cell>
        </row>
        <row r="2333">
          <cell r="A2333" t="str">
            <v>ES009232</v>
          </cell>
          <cell r="B2333" t="str">
            <v>ES20100300/</v>
          </cell>
          <cell r="C2333" t="str">
            <v xml:space="preserve">Janela de correr de aco laminado a frio com adicao de cobre, com bandeira projetante, medindo  (120x100x8)cm, com 4 folhas, massa externa com divisao, grade elo, pre-pintada, referencia 6341103-5, modelo JCBMDGE, inclusive ferragens, Sasazaki ou similar. </v>
          </cell>
          <cell r="D2333" t="str">
            <v>un</v>
          </cell>
          <cell r="E2333">
            <v>186.31</v>
          </cell>
        </row>
        <row r="2334">
          <cell r="A2334" t="str">
            <v>ES009483</v>
          </cell>
          <cell r="B2334" t="str">
            <v>ES20100303/</v>
          </cell>
          <cell r="C2334" t="str">
            <v>Janela de correr de aco laminado a frio com adicao de cobre, medindo (120x120)cm,  com bandeira projetante, massa externa quadrculada, com grade, com 4 folhas e batente referencia 6361150-6, modelo JCBMQGQ, Sasazaki ou similar.  Exclusive os vidros.  Forn</v>
          </cell>
          <cell r="D2334" t="str">
            <v>un</v>
          </cell>
          <cell r="E2334">
            <v>203.05</v>
          </cell>
        </row>
        <row r="2335">
          <cell r="A2335" t="str">
            <v>ES009417</v>
          </cell>
          <cell r="B2335" t="str">
            <v>ES20100306/</v>
          </cell>
          <cell r="C2335" t="str">
            <v>Janela de correr de aco laminado a frio com adicao de cobre, com bandeira projetante, medindo (120x150)cm, massa externa quadriculada, referencia 6361251-0, modelo JCBMQGQ, Sasazaki ou similar.  Fornecimento e colocacao.</v>
          </cell>
          <cell r="D2335" t="str">
            <v>un</v>
          </cell>
          <cell r="E2335">
            <v>244.17</v>
          </cell>
        </row>
        <row r="2336">
          <cell r="A2336" t="str">
            <v>ES009054</v>
          </cell>
          <cell r="B2336" t="str">
            <v>ES20100309/</v>
          </cell>
          <cell r="C2336" t="str">
            <v>Janela de correr de aco laminado a frio com adicao de cobre, com bandeira basculante, medindo (120x200)cm, com 2 folhas fixas e 2 folhas centrais de correr, massa externa, com divisoes, grade elo interna no vao central, modelo JCBMDG4F, Sasazaki ou simila</v>
          </cell>
          <cell r="D2336" t="str">
            <v>un</v>
          </cell>
          <cell r="E2336">
            <v>283.29000000000002</v>
          </cell>
        </row>
        <row r="2337">
          <cell r="A2337" t="str">
            <v>ES010481</v>
          </cell>
          <cell r="B2337" t="str">
            <v>ES20100350/</v>
          </cell>
          <cell r="C2337" t="str">
            <v>Janela de correr de aco laminado a frio com adicao de cobre, Maxim-Ar, medindo  (140x60)cm, com grade, pre-pintada, referencia 6541363-9, modelo JMGE, inclusive ferragens, Sasazaki ou similar.   Exclusive os vidros.  Fornecimento e colocacao.</v>
          </cell>
          <cell r="D2337" t="str">
            <v>un</v>
          </cell>
          <cell r="E2337">
            <v>161.62</v>
          </cell>
        </row>
        <row r="2338">
          <cell r="A2338" t="str">
            <v>ES009633</v>
          </cell>
          <cell r="B2338" t="str">
            <v>ES20100400/</v>
          </cell>
          <cell r="C2338" t="str">
            <v>Janela de aco laminado a frio com adicao de cobre, referencia 6541764-2, modelo JMQGQ, Sasazaki ou similar.  Exclusive os vidros.  Fornecimento e colocacao.</v>
          </cell>
          <cell r="D2338" t="str">
            <v>un</v>
          </cell>
          <cell r="E2338">
            <v>194.42</v>
          </cell>
        </row>
        <row r="2339">
          <cell r="A2339" t="str">
            <v>ES009632</v>
          </cell>
          <cell r="B2339" t="str">
            <v>ES20100403/</v>
          </cell>
          <cell r="C2339" t="str">
            <v>Janela de aco laminado a frio com adicao de cobre, Maxim-Ar, medindo (40x60)cm, quadriculada com grade interna, referencia 6541703-0, modelo JMQGQ, Sasazaki ou similar. Exclusive os vidros.  Fornecimento e colocacao.</v>
          </cell>
          <cell r="D2339" t="str">
            <v>un</v>
          </cell>
          <cell r="E2339">
            <v>67.819999999999993</v>
          </cell>
        </row>
        <row r="2340">
          <cell r="A2340" t="str">
            <v>ES009482</v>
          </cell>
          <cell r="B2340" t="str">
            <v>ES20100409/</v>
          </cell>
          <cell r="C2340" t="str">
            <v>Janela de aco laminado a frio com adicao de cobre, Maxim-Ar, medindo (60x80)cm, massa externa quadriculada, com grade, com 1 folha, referencia 6541724-3, modelo JMQGQ, Sasazaki ou similar.  Exclusive os vidros.  Fornecimento e colocacao.</v>
          </cell>
          <cell r="D2340" t="str">
            <v>un</v>
          </cell>
          <cell r="E2340">
            <v>91.44</v>
          </cell>
        </row>
        <row r="2341">
          <cell r="A2341" t="str">
            <v>ES009422</v>
          </cell>
          <cell r="B2341" t="str">
            <v>ES20100412A</v>
          </cell>
          <cell r="C2341" t="str">
            <v>Janela de aco laminado a frio com adicao de cobre, medindo (0,60x1,20)m, referencia 6541753-7, modelo JMQGQ, Sasazaki ou similar. Exclusive os vidros.  Fornecimento e colocacao.</v>
          </cell>
          <cell r="D2341" t="str">
            <v>un</v>
          </cell>
          <cell r="E2341">
            <v>133.75</v>
          </cell>
        </row>
        <row r="2342">
          <cell r="A2342" t="str">
            <v>ES009570</v>
          </cell>
          <cell r="B2342" t="str">
            <v>ES20100415/</v>
          </cell>
          <cell r="C2342" t="str">
            <v>Janela de aco laminado a frio com adicao de cobre, medindo (80x120)cm, referencia 6541754-5, modelo JMQGQ, Sasazaki ou similar.  Exclusive os vidros.  Fornecimento e colocacao.</v>
          </cell>
          <cell r="D2342" t="str">
            <v>un</v>
          </cell>
          <cell r="E2342">
            <v>139.19999999999999</v>
          </cell>
        </row>
        <row r="2343">
          <cell r="A2343" t="str">
            <v>ES009230</v>
          </cell>
          <cell r="B2343" t="str">
            <v>ES20100421/</v>
          </cell>
          <cell r="C2343" t="str">
            <v>Janela de aco laminado a frio com adicao de cobre, com bandeira projetante, medindo  (100x200x14)cm, massa externa com divisao, pre-pintada, referencia 6341202-3, modelo JCBMD, inclusive ferragens, Sasazaki ou similar.  Fornecimento e colocacao.</v>
          </cell>
          <cell r="D2343" t="str">
            <v>un</v>
          </cell>
          <cell r="E2343">
            <v>212.23</v>
          </cell>
        </row>
        <row r="2344">
          <cell r="A2344" t="str">
            <v>ES009634</v>
          </cell>
          <cell r="B2344" t="str">
            <v>ES20100424/</v>
          </cell>
          <cell r="C2344" t="str">
            <v>Janela de aco laminado a frio com adicao de cobre, Maxim-Ar, medindo (1,20x2)m, quadriculada com grade interna, referencia 63612529, modelo JCBMQGQ, Sasazaki ou similar. Exclusive os vidros.  Fornecimento e colocacao.</v>
          </cell>
          <cell r="D2344" t="str">
            <v>un</v>
          </cell>
          <cell r="E2344">
            <v>297.66000000000003</v>
          </cell>
        </row>
        <row r="2345">
          <cell r="A2345" t="str">
            <v>ES009060</v>
          </cell>
          <cell r="B2345" t="str">
            <v>ES20100427/</v>
          </cell>
          <cell r="C2345" t="str">
            <v>Conjunto de janela de aco laminado a frio com adicao de cobre, tipo Maxim-ar, medindo (1,40x1,20)m, com grade, composto por 2 modulos de (1,40x0,60)m, com 2 folhas cada e juncao aco laminado a frio com adicao de cobre, para janela Maxim-ar 140cm - modelos</v>
          </cell>
          <cell r="D2345" t="str">
            <v>un</v>
          </cell>
          <cell r="E2345">
            <v>316.2</v>
          </cell>
        </row>
        <row r="2346">
          <cell r="A2346" t="str">
            <v>ES009520</v>
          </cell>
          <cell r="B2346" t="str">
            <v>ES20100450/</v>
          </cell>
          <cell r="C2346" t="str">
            <v>Conjunto de janela de ferro, tipo Maxim-ar da Sasazaki ou similar, medindo (2,40x0,60)m, composto por 4 modulos de (0,60x0,60)m, modelo JMG1F, com 1 folha, com grade elo e juncao para janela Maxim-ar 60cm, modelo JJM, fixacao do vidreo mediante baguete ex</v>
          </cell>
          <cell r="D2346" t="str">
            <v>un</v>
          </cell>
          <cell r="E2346">
            <v>308.72000000000003</v>
          </cell>
        </row>
        <row r="2347">
          <cell r="A2347" t="str">
            <v>ES008874</v>
          </cell>
          <cell r="B2347" t="str">
            <v>ES20100500/</v>
          </cell>
          <cell r="C2347" t="str">
            <v>Janela veneziana de aco laminado a frio com adicao de cobre, com 3 folhas, medindo (120x120)cm, com postigo para vidro, Linha Silenfort, referencia 6241216-0, modelo JVS, Sasazaki ou similar.  Exclusive os vidros.  Fornecimento e colocacao.</v>
          </cell>
          <cell r="D2347" t="str">
            <v>un</v>
          </cell>
          <cell r="E2347">
            <v>191.61</v>
          </cell>
        </row>
        <row r="2348">
          <cell r="A2348" t="str">
            <v>ES008872</v>
          </cell>
          <cell r="B2348" t="str">
            <v>ES20100550/</v>
          </cell>
          <cell r="C2348" t="str">
            <v>Janela veneziana de aco laminado a frio com adicao de cobre, medindo (120x200)cm, referencia 6121108-0, com postigo de vidro interno, Linha Multiflex, modelo JVM, Sasazaki ou similar.  Exclusive os vidros.  Fornecimento e colocacao.</v>
          </cell>
          <cell r="D2348" t="str">
            <v>un</v>
          </cell>
          <cell r="E2348">
            <v>451.5</v>
          </cell>
        </row>
        <row r="2349">
          <cell r="A2349" t="str">
            <v>ES008873</v>
          </cell>
          <cell r="B2349" t="str">
            <v>ES20100553/</v>
          </cell>
          <cell r="C2349" t="str">
            <v>Janela veneziana de aco laminado a frio com adicao de cobre, com 6 folhas, medindo (150x120)cm, Linha Silenfort, referencia 6241207-0, modelo JVS, Sasazaki ou similar.  Exclusive os vidros.  Fornecimento e colocacao.</v>
          </cell>
          <cell r="D2349" t="str">
            <v>un</v>
          </cell>
          <cell r="E2349">
            <v>250.97</v>
          </cell>
        </row>
        <row r="2350">
          <cell r="A2350" t="str">
            <v>ES009053</v>
          </cell>
          <cell r="B2350" t="str">
            <v>ES20100600/</v>
          </cell>
          <cell r="C2350" t="str">
            <v>Conjunto de janela de aco laminado a frio com adicao de cobre, tipo Maxim-ar da Sasazaki ou similar, medindo (2x0,60)m, composto por 1 modulo de (0,60x0,60)m, com 1 folha, 1 modulo de (1,40x0,60)m, com 2 folhas e juncao para janela Maxim-ar 60cm - modelos</v>
          </cell>
          <cell r="D2350" t="str">
            <v>un</v>
          </cell>
          <cell r="E2350">
            <v>231.25</v>
          </cell>
        </row>
        <row r="2351">
          <cell r="A2351" t="str">
            <v>ES009242</v>
          </cell>
          <cell r="B2351" t="str">
            <v>ES20100650/</v>
          </cell>
          <cell r="C2351" t="str">
            <v>Janela veneziana de aco laminado a frio com adicao de cobre, medindo (200x100x14)cm, com grade quadriculada, pre-pintada, Linha Silenfort, referencia 6231142-8, modelo JVSGQ, inclusive ferragens, Sasazaki ou similar.  Fornecimento e colocacao.</v>
          </cell>
          <cell r="D2351" t="str">
            <v>un</v>
          </cell>
          <cell r="E2351">
            <v>314.08</v>
          </cell>
        </row>
        <row r="2352">
          <cell r="A2352" t="str">
            <v>ES005535</v>
          </cell>
          <cell r="B2352" t="str">
            <v>ES25100050A</v>
          </cell>
          <cell r="C2352" t="str">
            <v>Janela basculante modular em aco inoxidavel natural, fosco, medindo (0,60x1,27)m, com 8 laminas de (490x150)mm e 1 lamina de (490x200)mm, para vidro cristal de 4mm, com borda lapidada, exclusive o vidro.  Fornecimento e colocacao.</v>
          </cell>
          <cell r="D2352" t="str">
            <v>un</v>
          </cell>
          <cell r="E2352">
            <v>239.73</v>
          </cell>
        </row>
        <row r="2353">
          <cell r="A2353" t="str">
            <v>ES005536</v>
          </cell>
          <cell r="B2353" t="str">
            <v>ES25100100A</v>
          </cell>
          <cell r="C2353" t="str">
            <v>Janela basculante modular em aco inoxidavel natural, fosco medindo (1x0,88)m, com 8 laminas de (438x150)mm e 2 laminas de (438x260)mm, para vidro cristal de 4mm, com borda lapidada, exclusive o vidro.  Fornecimento e colocacao.</v>
          </cell>
          <cell r="D2353" t="str">
            <v>un</v>
          </cell>
          <cell r="E2353">
            <v>233.96</v>
          </cell>
        </row>
        <row r="2354">
          <cell r="A2354" t="str">
            <v>ES005534</v>
          </cell>
          <cell r="B2354" t="str">
            <v>ES25100150A</v>
          </cell>
          <cell r="C2354" t="str">
            <v>Janela basculante modular em aco inoxidavel natural, fosco, medindo (1,55x0,88)m, com 8 laminas de (688x155)mm e 2 laminas de (688x260)mm, para vidro cristal de 4mm, com borda lapidada, exclusive o vidro.  Fornecimento e colocacao.</v>
          </cell>
          <cell r="D2354" t="str">
            <v>un</v>
          </cell>
          <cell r="E2354">
            <v>285.87</v>
          </cell>
        </row>
        <row r="2355">
          <cell r="A2355" t="str">
            <v>ES007764</v>
          </cell>
          <cell r="B2355" t="str">
            <v>ES30050050A</v>
          </cell>
          <cell r="C2355" t="str">
            <v>Porta sanfonada em PVC, medindo (1,00x2,10)m.  Fornecimento e colocacao.</v>
          </cell>
          <cell r="D2355" t="str">
            <v>un</v>
          </cell>
          <cell r="E2355">
            <v>158.41</v>
          </cell>
        </row>
        <row r="2356">
          <cell r="A2356" t="str">
            <v>ES006757</v>
          </cell>
          <cell r="B2356" t="str">
            <v>ES35050050/</v>
          </cell>
          <cell r="C2356" t="str">
            <v>Caixa passa-filmes de 4 portas em chapa de aco pintado nas dimensoes e profundidade de 50mm blindado com chumbo de 1mm na face interna da sala de Raio X.</v>
          </cell>
          <cell r="D2356" t="str">
            <v>un</v>
          </cell>
          <cell r="E2356">
            <v>633.75</v>
          </cell>
        </row>
        <row r="2357">
          <cell r="A2357" t="str">
            <v>ES005138</v>
          </cell>
          <cell r="B2357" t="str">
            <v>ES35050100/</v>
          </cell>
          <cell r="C2357" t="str">
            <v>Defensorio, executado com barras chatas de aco de 2"x1/2" e 1"x1/8", chumbadas em muro de pedra, modulos de 2m, conforme projeto FPJ.  Fornecimento e colocacao, inclusive pintura.</v>
          </cell>
          <cell r="D2357" t="str">
            <v>mod</v>
          </cell>
          <cell r="E2357">
            <v>100.08</v>
          </cell>
        </row>
        <row r="2358">
          <cell r="A2358" t="str">
            <v>ES006751</v>
          </cell>
          <cell r="B2358" t="str">
            <v>ES35050150/</v>
          </cell>
          <cell r="C2358" t="str">
            <v>Painel blindado com chumbo de 1mm para uso em divisorias ou biombos radiologicos, inclusive mao-de-obra de instalacao, perfis, portas e elementos de fixacao.</v>
          </cell>
          <cell r="D2358" t="str">
            <v>m2</v>
          </cell>
          <cell r="E2358">
            <v>342.5</v>
          </cell>
        </row>
        <row r="2359">
          <cell r="A2359" t="str">
            <v>ES006752</v>
          </cell>
          <cell r="B2359" t="str">
            <v>ES35050153/</v>
          </cell>
          <cell r="C2359" t="str">
            <v>Painel blindado com chumbo de 1,50mm para uso em divisorias ou biombos radiologicos, inclusive mao-de-obra de instalacao, perfis, portas e elementos de fixacao.</v>
          </cell>
          <cell r="D2359" t="str">
            <v>m2</v>
          </cell>
          <cell r="E2359">
            <v>384.5</v>
          </cell>
        </row>
        <row r="2360">
          <cell r="A2360" t="str">
            <v>ES009223</v>
          </cell>
          <cell r="B2360" t="str">
            <v>ES35050200/</v>
          </cell>
          <cell r="C2360" t="str">
            <v>Porta de balcao de aco laminado a frio com adicao de cobre,  medindo (217x120x14)cm, com 4 folhas, sendo 2 folhas com veneziana e 2 folhas com caixilho para vidros, pre-pintada, Linha Silenfort, referencia 6661001-2, modelo PABS, inclusive ferragens, Sasa</v>
          </cell>
          <cell r="D2360" t="str">
            <v>un</v>
          </cell>
          <cell r="E2360">
            <v>563.09</v>
          </cell>
        </row>
        <row r="2361">
          <cell r="A2361" t="str">
            <v>ES017026</v>
          </cell>
          <cell r="B2361" t="str">
            <v>ES35050250/</v>
          </cell>
          <cell r="C2361" t="str">
            <v>Porta flexivel, medindo 1,40m de largura e 2,10m de altura, com fechamento automatico atraves de molas helicoidais sobrepostas em eixo de aco, estrutura metalica em perfil "V duplo" vertical e horizontal em chapas de ferro com pintura a po em poliester te</v>
          </cell>
          <cell r="D2361" t="str">
            <v>un</v>
          </cell>
          <cell r="E2361">
            <v>1335.67</v>
          </cell>
        </row>
        <row r="2362">
          <cell r="A2362" t="str">
            <v>ES006760</v>
          </cell>
          <cell r="B2362" t="str">
            <v>ES35050300/</v>
          </cell>
          <cell r="C2362" t="str">
            <v>Porta radiologica, tipo  PRX-AUREA ou similar, na referencia madeira macica, blindada com chumbo de 0,50mm, dobradicas tipo gonzo, sobre rolamentos axiais, transpasses sobre o vao em tres direcoes, fechadura a prova de Raio X, acabamento melaminico.  Forn</v>
          </cell>
          <cell r="D2362" t="str">
            <v>m2</v>
          </cell>
          <cell r="E2362">
            <v>658</v>
          </cell>
        </row>
        <row r="2363">
          <cell r="A2363" t="str">
            <v>ES006761</v>
          </cell>
          <cell r="B2363" t="str">
            <v>ES35050303/</v>
          </cell>
          <cell r="C2363" t="str">
            <v>Porta radiologica, tipo  PRX-AUREA ou similar, na referencia madeira macica, blindada com chumbo de 1mm, dobradicas tipo gonzo, sobre rolamentos axiais, transpasses sobre o vao em tres direcoes, fechadura a prova de Raio X, acabamento melaminico.  Forneci</v>
          </cell>
          <cell r="D2363" t="str">
            <v>m2</v>
          </cell>
          <cell r="E2363">
            <v>779.5</v>
          </cell>
        </row>
        <row r="2364">
          <cell r="A2364" t="str">
            <v>ES006762</v>
          </cell>
          <cell r="B2364" t="str">
            <v>ES35050306/</v>
          </cell>
          <cell r="C2364" t="str">
            <v>Porta radiologica, tipo  PRX-AUREA ou similar, na referencia madeira macica, blindada com chumbo de 2mm, dobradicas tipo gonzo, sobre rolamentos axiais, transpasses sobre o vao em tres direcoes, fechadura a prova de Raio X, acabamento melaminico.  Forneci</v>
          </cell>
          <cell r="D2364" t="str">
            <v>m2</v>
          </cell>
          <cell r="E2364">
            <v>890</v>
          </cell>
        </row>
        <row r="2365">
          <cell r="A2365" t="str">
            <v>ES010445</v>
          </cell>
          <cell r="B2365" t="str">
            <v>ES35050350/</v>
          </cell>
          <cell r="C2365" t="str">
            <v>Protetor de cantos, produzido com estrutura interna de suporte em aluminio e PVC, com reforcos em neoprene e externamente com capas de vinil de alto impacto com acabamento texturizado, nas cores padronizadas do fabricante, com largura de 5cm e pecas com 1</v>
          </cell>
          <cell r="D2365" t="str">
            <v>m</v>
          </cell>
          <cell r="E2365">
            <v>119.94</v>
          </cell>
        </row>
        <row r="2366">
          <cell r="A2366" t="str">
            <v>ES010447</v>
          </cell>
          <cell r="B2366" t="str">
            <v>ES35050400/</v>
          </cell>
          <cell r="C2366" t="str">
            <v>Protetor de paredes, produzido com estrutura interna de suporte em aluminio e PVC, com reforcos em neoprene e externamente com capas de vinil de alto impacto com acabamento texturizado, nas cores padronizadas do fabricante, bate-macas tipo reto, com altur</v>
          </cell>
          <cell r="D2366" t="str">
            <v>m</v>
          </cell>
          <cell r="E2366">
            <v>116.94</v>
          </cell>
        </row>
        <row r="2367">
          <cell r="A2367" t="str">
            <v>ES010446</v>
          </cell>
          <cell r="B2367" t="str">
            <v>ES35050403/</v>
          </cell>
          <cell r="C2367" t="str">
            <v>Protetor de paredes, produzido com estrutura interna de suporte em aluminio e PVC, com reforcos em neoprene e externamente com capas de vinil de alto impacto com acabamento texturizado, nas cores padronizadas do fabricante, bate-macas tipo reto, com altur</v>
          </cell>
          <cell r="D2367" t="str">
            <v>m</v>
          </cell>
          <cell r="E2367">
            <v>131.94</v>
          </cell>
        </row>
        <row r="2368">
          <cell r="A2368" t="str">
            <v>ES010448</v>
          </cell>
          <cell r="B2368" t="str">
            <v>ES35050406/</v>
          </cell>
          <cell r="C2368" t="str">
            <v>Protetor de paredes, produzido com estrutura interna de suporte em aluminio e PVC, com reforcos em neoprene e externamente com capas de vinil de alto impacto com acabamento texturizado, nas cores padronizadas do fabricante, bate-macas tipo corrimao, com a</v>
          </cell>
          <cell r="D2368" t="str">
            <v>m</v>
          </cell>
          <cell r="E2368">
            <v>156.94</v>
          </cell>
        </row>
        <row r="2369">
          <cell r="A2369" t="str">
            <v>ES010449</v>
          </cell>
          <cell r="B2369" t="str">
            <v>ES35050409/</v>
          </cell>
          <cell r="C2369" t="str">
            <v>Protetor de paredes, produzido com estrutura interna de suporte em aluminio e PVC, com reforcos em neoprene e externamente com capas de vinil de alto impacto com acabamento texturizado, nas cores padronizadas do fabricante, bate-macas tipo reto, com altur</v>
          </cell>
          <cell r="D2369" t="str">
            <v>m</v>
          </cell>
          <cell r="E2369">
            <v>156.94</v>
          </cell>
        </row>
        <row r="2370">
          <cell r="A2370" t="str">
            <v>ET000626</v>
          </cell>
          <cell r="B2370" t="str">
            <v>ET05400050A</v>
          </cell>
          <cell r="C2370" t="str">
            <v>Concreto ciclopico, confeccionado com concreto dosado para uma resistencia caracteristica a compressao de 10MPa, tendo 30% do volume real ocupado por pedra-de-mao, exclusive esta; inclusive lancamento e adensamento mecanico, exclusive transporte manual de</v>
          </cell>
          <cell r="D2370" t="str">
            <v>m3</v>
          </cell>
          <cell r="E2370">
            <v>125.9</v>
          </cell>
        </row>
        <row r="2371">
          <cell r="A2371" t="str">
            <v>ET000624</v>
          </cell>
          <cell r="B2371" t="str">
            <v>ET05400100/</v>
          </cell>
          <cell r="C2371" t="str">
            <v>Concreto ciclopico, confeccionado com concreto dosado para uma resistencia caracteristica a compressao de 10MPa, tendo 30% do volume real ocupado por pedra-de-mao, inclusive transporte ate 20m e colocacao.</v>
          </cell>
          <cell r="D2371" t="str">
            <v>m3</v>
          </cell>
          <cell r="E2371">
            <v>153.63</v>
          </cell>
        </row>
        <row r="2372">
          <cell r="A2372" t="str">
            <v>ET000625</v>
          </cell>
          <cell r="B2372" t="str">
            <v>ET05400150A</v>
          </cell>
          <cell r="C2372" t="str">
            <v>Concreto ciclopico, confeccionado com concreto dosado para uma resistencia caracteristica a compressao de 10MPa, tendo 30% do volume real ocupado por pedra-de-mao, inclusive lancamento e adensamento mecanico, exclusive transporte manual dentro do canteiro</v>
          </cell>
          <cell r="D2372" t="str">
            <v>m3</v>
          </cell>
          <cell r="E2372">
            <v>154.69</v>
          </cell>
        </row>
        <row r="2373">
          <cell r="A2373" t="str">
            <v>ET004556</v>
          </cell>
          <cell r="B2373" t="str">
            <v>ET05450050/</v>
          </cell>
          <cell r="C2373" t="str">
            <v>Balcao de atendimento de concreto aparente moldado in situ, com concreto fck=10MPa, formas em madeira, pontaletes de Pinho ou similar, 3"x3" para escora e armacao com aco CA-50.  Pintura com verniz acrilico incolor.</v>
          </cell>
          <cell r="D2373" t="str">
            <v>m</v>
          </cell>
          <cell r="E2373">
            <v>684.99</v>
          </cell>
        </row>
        <row r="2374">
          <cell r="A2374" t="str">
            <v>ET005041</v>
          </cell>
          <cell r="B2374" t="str">
            <v>ET05450100/</v>
          </cell>
          <cell r="C2374" t="str">
            <v>Chapim de concreto aparente com acabamento desempenhado, usando forma de Madeirit ou similar, medindo (14x10)cm, fundido no local.  Fornecimento e colocacao.</v>
          </cell>
          <cell r="D2374" t="str">
            <v>m</v>
          </cell>
          <cell r="E2374">
            <v>14.55</v>
          </cell>
        </row>
        <row r="2375">
          <cell r="A2375" t="str">
            <v>ET000691</v>
          </cell>
          <cell r="B2375" t="str">
            <v>ET05450150/</v>
          </cell>
          <cell r="C2375" t="str">
            <v>Vergas de concreto armado para alvenaria com aproveitamento da madeira por 10 vezes.</v>
          </cell>
          <cell r="D2375" t="str">
            <v>m3</v>
          </cell>
          <cell r="E2375">
            <v>674.62</v>
          </cell>
        </row>
        <row r="2376">
          <cell r="A2376" t="str">
            <v>ET000690</v>
          </cell>
          <cell r="B2376" t="str">
            <v>ET05500050/</v>
          </cell>
          <cell r="C2376" t="str">
            <v>Cone ancoragem de cabo de aco de 12 cordoalhas de 12,50mm, compreendendo fornecimento do cone, de luva cone-bainha, de 2m de mola central e bainha, bem como as operacoes de protensao e injecao de cimento.</v>
          </cell>
          <cell r="D2376" t="str">
            <v>un</v>
          </cell>
          <cell r="E2376">
            <v>397.75</v>
          </cell>
        </row>
        <row r="2377">
          <cell r="A2377" t="str">
            <v>ET005121</v>
          </cell>
          <cell r="B2377" t="str">
            <v>ET05500100A</v>
          </cell>
          <cell r="C2377" t="str">
            <v>Cone de ancoragem de cabo de aco de 19 cordoalhas de 12,5mm, compreendendo fornecimento do cone, de luva cone-bainha, de 2m de mola central e bainha, bem como as operacoes de protensao e injecao de cimento.</v>
          </cell>
          <cell r="D2377" t="str">
            <v>un</v>
          </cell>
          <cell r="E2377">
            <v>599.29</v>
          </cell>
        </row>
        <row r="2378">
          <cell r="A2378" t="str">
            <v>ET010635</v>
          </cell>
          <cell r="B2378" t="str">
            <v>ET05550050/</v>
          </cell>
          <cell r="C2378" t="str">
            <v>Lona de polietileno (lona terreiro) com espessura de 0,20mm para impermeabilizacao de solo, medida pela area coberta.  Fornecimento e colocacao, inclusive com perdas e transpasse.</v>
          </cell>
          <cell r="D2378" t="str">
            <v>m2</v>
          </cell>
          <cell r="E2378">
            <v>1.03</v>
          </cell>
        </row>
        <row r="2379">
          <cell r="A2379" t="str">
            <v>ET017781</v>
          </cell>
          <cell r="B2379" t="str">
            <v>ET05600050/</v>
          </cell>
          <cell r="C2379" t="str">
            <v>Concreto armado, executado com concreto dosado para uma resistencia caracteristica a compressao de 15MPa, incluindo materiais para 1m3 de concreto, preparado segundo o item ET000596, e colocacao segundo o item ET000602; 12m2 de area moldada de formas segu</v>
          </cell>
          <cell r="D2379" t="str">
            <v>m3</v>
          </cell>
          <cell r="E2379">
            <v>724.88</v>
          </cell>
        </row>
        <row r="2380">
          <cell r="A2380" t="str">
            <v>ET000697</v>
          </cell>
          <cell r="B2380" t="str">
            <v>ET05650050/</v>
          </cell>
          <cell r="C2380" t="str">
            <v>Guarda-rodas de concreto armado, para viadutos, moldados no local, compreendendo vigas longitudinais apoiadas sobre montantes (conforme especificacao da Prefeitura da Cidade do Rio de Janeiro).</v>
          </cell>
          <cell r="D2380" t="str">
            <v>m</v>
          </cell>
          <cell r="E2380">
            <v>97.58</v>
          </cell>
        </row>
        <row r="2381">
          <cell r="A2381" t="str">
            <v>ET002103</v>
          </cell>
          <cell r="B2381" t="str">
            <v>ET05650100/</v>
          </cell>
          <cell r="C2381" t="str">
            <v>Guarda-roda de concreto armado tipo New Jersey, forma trapezoidal, com 15cm de topo, 38cm de base e 90,50cm de altura, engastado em sobre-laje de 12cm de espessura, exclusive esta, inclusive armadura de engaste.</v>
          </cell>
          <cell r="D2381" t="str">
            <v>m</v>
          </cell>
          <cell r="E2381">
            <v>157.30000000000001</v>
          </cell>
        </row>
        <row r="2382">
          <cell r="A2382" t="str">
            <v>ET002501</v>
          </cell>
          <cell r="B2382" t="str">
            <v>ET05650150/</v>
          </cell>
          <cell r="C2382" t="str">
            <v>Guarda-rodas de concreto armado, conforme especificacao da Prefeitura da Cidade do Rio de Janeiro, constando de montantes sustentando vigas em forma de trapezio de cantos arredondados, com secao de 55cm de largura por 15cm, e 25cm de faces laterais, inclu</v>
          </cell>
          <cell r="D2382" t="str">
            <v>m</v>
          </cell>
          <cell r="E2382">
            <v>77.12</v>
          </cell>
        </row>
        <row r="2383">
          <cell r="A2383" t="str">
            <v>ET007109</v>
          </cell>
          <cell r="B2383" t="str">
            <v>ET05650200A</v>
          </cell>
          <cell r="C2383" t="str">
            <v>Guarda-rodas de concreto armado, confeccionado com concreto importado de usina, dosado para concreto fck=20MPa e 8% de microssilica, tipo New Jersey ou similar, e forma trapezoidal.  Compreendendo materiais, lancamento, colocacao na forma e adensamento me</v>
          </cell>
          <cell r="D2383" t="str">
            <v>m</v>
          </cell>
          <cell r="E2383">
            <v>241.07</v>
          </cell>
        </row>
        <row r="2384">
          <cell r="A2384" t="str">
            <v>ET002449</v>
          </cell>
          <cell r="B2384" t="str">
            <v>ET05700050/</v>
          </cell>
          <cell r="C2384" t="str">
            <v>Guarda-corpo de concreto armado em lances de 3cm de comprimento e 60cm de altura, constando de 1 corrimao de (10x15)cm, feito com forma de Madeirit ou similar, apoiado em 4 colunas, com forma perdida de tubo de cimento amianto de 4".</v>
          </cell>
          <cell r="D2384" t="str">
            <v>m</v>
          </cell>
          <cell r="E2384">
            <v>17.98</v>
          </cell>
        </row>
        <row r="2385">
          <cell r="A2385" t="str">
            <v>ET001563</v>
          </cell>
          <cell r="B2385" t="str">
            <v>ET05700100/</v>
          </cell>
          <cell r="C2385" t="str">
            <v>Guarda-corpo em concreto armado (fck=15MPa, aco CA-50), formado por quadros retangulares de (1,90x0,50)m sustentados por 2 montantes de 0,85m de altura, inclusive fornecimento de materiais e elementos de fixacao na ponte.</v>
          </cell>
          <cell r="D2385" t="str">
            <v>m</v>
          </cell>
          <cell r="E2385">
            <v>57.87</v>
          </cell>
        </row>
        <row r="2386">
          <cell r="A2386" t="str">
            <v>ET000655</v>
          </cell>
          <cell r="B2386" t="str">
            <v>ET10050050/</v>
          </cell>
          <cell r="C2386" t="str">
            <v>Aco CA-25 para armadura de concreto, redonda, sem saliencia ou mossa, coeficiente de conformacao minima (aderencia) igual a 1, diametro igual a 5mm.  Fornecimento, incluindo 10% de perdas e arame 18.</v>
          </cell>
          <cell r="D2386" t="str">
            <v>Kg</v>
          </cell>
          <cell r="E2386">
            <v>2.98</v>
          </cell>
        </row>
        <row r="2387">
          <cell r="A2387" t="str">
            <v>ET001977</v>
          </cell>
          <cell r="B2387" t="str">
            <v>ET10050053/</v>
          </cell>
          <cell r="C2387" t="str">
            <v>Aco CA-25 para armadura de concreto, redonda, sem saliencia ou mossa, coeficiente de conformacao minima (aderencia) igual a 1, diametro de 6,3 a 8mm.  Fornecimento, incluindo 10% de perdas e arame 18.</v>
          </cell>
          <cell r="D2387" t="str">
            <v>Kg</v>
          </cell>
          <cell r="E2387">
            <v>3.05</v>
          </cell>
        </row>
        <row r="2388">
          <cell r="A2388" t="str">
            <v>ET000656</v>
          </cell>
          <cell r="B2388" t="str">
            <v>ET10050059/</v>
          </cell>
          <cell r="C2388" t="str">
            <v>Aco CA-25 para armadura de concreto, redonda, sem saliencia ou mossa, coeficiente de conformacao minima (aderencia) igual a 1, diametro maior ou igual a 10mm.  Fornecimento, incluindo 10% de perdas  e arame 18.</v>
          </cell>
          <cell r="D2388" t="str">
            <v>Kg</v>
          </cell>
          <cell r="E2388">
            <v>2.39</v>
          </cell>
        </row>
        <row r="2389">
          <cell r="A2389" t="str">
            <v>ET000657</v>
          </cell>
          <cell r="B2389" t="str">
            <v>ET10050062/</v>
          </cell>
          <cell r="C2389" t="str">
            <v>Aco CA-25 para armadura de concreto, redonda, sem saliencia ou mossa, coeficiente de conformacao minima (aderencia) igual a 1, diametro igual a 3/8".  Fornecimento, incluindo 10% de perdas e arame 18.</v>
          </cell>
          <cell r="D2389" t="str">
            <v>Kg</v>
          </cell>
          <cell r="E2389">
            <v>2.6</v>
          </cell>
        </row>
        <row r="2390">
          <cell r="A2390" t="str">
            <v>ET000658</v>
          </cell>
          <cell r="B2390" t="str">
            <v>ET10050065/</v>
          </cell>
          <cell r="C2390" t="str">
            <v>Aco CA-25 para armadura de concreto, redonda, sem saliencia ou mossa, coeficiente conformacao minima (aderencia) igual a 1, diametro igual a 1/2".  Fornecimento, incluindo 10% de perdas e arame 18.</v>
          </cell>
          <cell r="D2390" t="str">
            <v>Kg</v>
          </cell>
          <cell r="E2390">
            <v>2.08</v>
          </cell>
        </row>
        <row r="2391">
          <cell r="A2391" t="str">
            <v>ET000659</v>
          </cell>
          <cell r="B2391" t="str">
            <v>ET10050068/</v>
          </cell>
          <cell r="C2391" t="str">
            <v>Aco CA-25 para armadura de concreto, redonda, sem saliencia ou mossa, coeficiente conformacao minima (aderencia) igual a 1, diametro igual a 5/8".  Fornecimento, incluindo 10% de perdas e arame 18.</v>
          </cell>
          <cell r="D2391" t="str">
            <v>Kg</v>
          </cell>
          <cell r="E2391">
            <v>2.48</v>
          </cell>
        </row>
        <row r="2392">
          <cell r="A2392" t="str">
            <v>ET000660</v>
          </cell>
          <cell r="B2392" t="str">
            <v>ET10050071/</v>
          </cell>
          <cell r="C2392" t="str">
            <v>Aco CA-25 para armadura de concreto, redonda, sem saliencia ou mossa , coeficiente conformacao minima (aderencia) igual a 1, diametro igual a 3/4".  Fornecimento, incluindo 10% de perdas  e arame 18.</v>
          </cell>
          <cell r="D2392" t="str">
            <v>Kg</v>
          </cell>
          <cell r="E2392">
            <v>2.5</v>
          </cell>
        </row>
        <row r="2393">
          <cell r="A2393" t="str">
            <v>ET000661</v>
          </cell>
          <cell r="B2393" t="str">
            <v>ET10050074/</v>
          </cell>
          <cell r="C2393" t="str">
            <v>Aco CA-25 para armadura de concreto, redonda, sem saliencia ou mossa , coeficiente conformacao minima (aderencia) igual a 1, diametro igual a 7/8".  Fornecimento, incluindo 10% de perdas e arame 18.</v>
          </cell>
          <cell r="D2393" t="str">
            <v>Kg</v>
          </cell>
          <cell r="E2393">
            <v>2.42</v>
          </cell>
        </row>
        <row r="2394">
          <cell r="A2394" t="str">
            <v>ET000662</v>
          </cell>
          <cell r="B2394" t="str">
            <v>ET10050077/</v>
          </cell>
          <cell r="C2394" t="str">
            <v>Aco CA-25 para armadura de concreto, redonda, sem saliencia ou mossa , coeficiente conformacao minima (aderencia) igual a 1, diametro igual a 1".  Fornecimento, incluindo 10% de perdas e arame 18.</v>
          </cell>
          <cell r="D2394" t="str">
            <v>Kg</v>
          </cell>
          <cell r="E2394">
            <v>2.11</v>
          </cell>
        </row>
        <row r="2395">
          <cell r="A2395" t="str">
            <v>ET000663</v>
          </cell>
          <cell r="B2395" t="str">
            <v>ET10050080/</v>
          </cell>
          <cell r="C2395" t="str">
            <v>Aco CA-25 para armadura de concreto, redonda, sem saliencia ou mossa, coeficiente conformacao minima (aderencia) igual a 1, diametro igual a 1 1/4".  Fornecimento, incluindo 10% de perdas de pontas e arame 18.</v>
          </cell>
          <cell r="D2395" t="str">
            <v>Kg</v>
          </cell>
          <cell r="E2395">
            <v>3.21</v>
          </cell>
        </row>
        <row r="2396">
          <cell r="A2396" t="str">
            <v>ET000672</v>
          </cell>
          <cell r="B2396" t="str">
            <v>ET10050100/</v>
          </cell>
          <cell r="C2396" t="str">
            <v>Aco CA-50 para armadura de concreto, com saliencia ou mossa, coeficiente de conformacao superficial minimo (aderencia) igual a 1,5, diametro de 6,3mm.  Fornecimento, incluindo 10% de perdas e arame 18.</v>
          </cell>
          <cell r="D2396" t="str">
            <v>Kg</v>
          </cell>
          <cell r="E2396">
            <v>2.98</v>
          </cell>
        </row>
        <row r="2397">
          <cell r="A2397" t="str">
            <v>ET000673</v>
          </cell>
          <cell r="B2397" t="str">
            <v>ET10050103/</v>
          </cell>
          <cell r="C2397" t="str">
            <v>Aco CA-50 para armadura de concreto, com saliencia ou mossa, coeficiente de conformacao superficial minimo (aderencia) igual a 1,5, diametro de 8mm.  Fornecimento, incluimdo 10% de perdas e arame 18.</v>
          </cell>
          <cell r="D2397" t="str">
            <v>Kg</v>
          </cell>
          <cell r="E2397">
            <v>2.81</v>
          </cell>
        </row>
        <row r="2398">
          <cell r="A2398" t="str">
            <v>ET000674</v>
          </cell>
          <cell r="B2398" t="str">
            <v>ET10050106/</v>
          </cell>
          <cell r="C2398" t="str">
            <v>Aco CA-50 para armadura de concreto, com saliencia ou mossa, coeficiente de conformacao superficial minimo (aderencia) igual a 1,5, diametro de 10mm.  Fornecimento, incluindo 10% de perdas e arame 18.</v>
          </cell>
          <cell r="D2398" t="str">
            <v>Kg</v>
          </cell>
          <cell r="E2398">
            <v>2.5299999999999998</v>
          </cell>
        </row>
        <row r="2399">
          <cell r="A2399" t="str">
            <v>ET000675</v>
          </cell>
          <cell r="B2399" t="str">
            <v>ET10050109/</v>
          </cell>
          <cell r="C2399" t="str">
            <v>Aco CA-50 para armadura de concreto, com saliencia ou mossa, coeficiente de conformacao superficial minimo (aderencia) igual a 1,5, diametro de 12,5mm.  Fornecimento, incluindo 10% de perdas e arame 18.</v>
          </cell>
          <cell r="D2399" t="str">
            <v>Kg</v>
          </cell>
          <cell r="E2399">
            <v>2.37</v>
          </cell>
        </row>
        <row r="2400">
          <cell r="A2400" t="str">
            <v>ET000676</v>
          </cell>
          <cell r="B2400" t="str">
            <v>ET10050112/</v>
          </cell>
          <cell r="C2400" t="str">
            <v>Aco CA-50 para armadura de concreto, com saliencia ou mossa, coeficiente de conformacao superficial minimo (aderencia) igual a 1,5, diametro de 16mm.  Fornecimento, incluindo 10% de perdas e arame 18.</v>
          </cell>
          <cell r="D2400" t="str">
            <v>Kg</v>
          </cell>
          <cell r="E2400">
            <v>2.44</v>
          </cell>
        </row>
        <row r="2401">
          <cell r="A2401" t="str">
            <v>ET000677</v>
          </cell>
          <cell r="B2401" t="str">
            <v>ET10050115/</v>
          </cell>
          <cell r="C2401" t="str">
            <v>Aco CA-50 para armadura de concreto, com saliencia ou mossa, coeficiente de conformacao superficial minimo (aderencia) igual a 1,5, diametro de 20mm.  Fornecimento, incluindo 10% de perdas e arame 18.</v>
          </cell>
          <cell r="D2401" t="str">
            <v>Kg</v>
          </cell>
          <cell r="E2401">
            <v>2.42</v>
          </cell>
        </row>
        <row r="2402">
          <cell r="A2402" t="str">
            <v>ET000679</v>
          </cell>
          <cell r="B2402" t="str">
            <v>ET10050118/</v>
          </cell>
          <cell r="C2402" t="str">
            <v>Aco CA-50 para armadura de concreto, com saliencia ou mossa, coeficiente de conformacao superficial minimo (aderencia) igual a 1,5, diametro de 25mm.  Fornecimento, incluindo 10% de perdas  e arame 18.</v>
          </cell>
          <cell r="D2402" t="str">
            <v>Kg</v>
          </cell>
          <cell r="E2402">
            <v>2.42</v>
          </cell>
        </row>
        <row r="2403">
          <cell r="A2403" t="str">
            <v>ET000680</v>
          </cell>
          <cell r="B2403" t="str">
            <v>ET10050121/</v>
          </cell>
          <cell r="C2403" t="str">
            <v>Aco CA-50 para armadura de concreto, com saliencia ou mossa, coeficiente de conformacao superficial minimo (aderencia) igual a 1,5, diametro de 32mm.  Fornecimento, incluindo 10% de perdas e arame 18.</v>
          </cell>
          <cell r="D2403" t="str">
            <v>Kg</v>
          </cell>
          <cell r="E2403">
            <v>2.83</v>
          </cell>
        </row>
        <row r="2404">
          <cell r="A2404" t="str">
            <v>ET000664</v>
          </cell>
          <cell r="B2404" t="str">
            <v>ET10050150/</v>
          </cell>
          <cell r="C2404" t="str">
            <v>Aco CA-60 para armadura de concreto, redondo, sem saliencia ou mossa, coeficiente de conformacao superficial minimo (aderencia) igual a 1,5, diametro de 3,4mm.  Fornecimento, incluindo  10% de perdas e arame 18.</v>
          </cell>
          <cell r="D2404" t="str">
            <v>Kg</v>
          </cell>
          <cell r="E2404">
            <v>2.76</v>
          </cell>
        </row>
        <row r="2405">
          <cell r="A2405" t="str">
            <v>ET000665</v>
          </cell>
          <cell r="B2405" t="str">
            <v>ET10050153/</v>
          </cell>
          <cell r="C2405" t="str">
            <v>Aco CA-60 para armadura de concreto, redondo, sem saliencia ou mossa, coeficiente de conformacao superficial minimo (aderencia) igual a 1,5, diametro de 4,20mm.  Fornecimento, incluindo 10% de perdas e arame 18.</v>
          </cell>
          <cell r="D2405" t="str">
            <v>Kg</v>
          </cell>
          <cell r="E2405">
            <v>2.88</v>
          </cell>
        </row>
        <row r="2406">
          <cell r="A2406" t="str">
            <v>ET000666</v>
          </cell>
          <cell r="B2406" t="str">
            <v>ET10050156/</v>
          </cell>
          <cell r="C2406" t="str">
            <v>Aco CA-60 para armadura de concreto, redondo, sem saliencia ou mossa, coeficiente de conformacao superficial minimo (aderencia) igual a 1,5, diametro de 4,60mm.  Fornecimento, incluindo 10% de perdas e arame 18.</v>
          </cell>
          <cell r="D2406" t="str">
            <v>Kg</v>
          </cell>
          <cell r="E2406">
            <v>3.79</v>
          </cell>
        </row>
        <row r="2407">
          <cell r="A2407" t="str">
            <v>ET000667</v>
          </cell>
          <cell r="B2407" t="str">
            <v>ET10050159/</v>
          </cell>
          <cell r="C2407" t="str">
            <v>Aco CA-60 para armadura de concreto, redondo, sem saliencia ou mossa, coeficiente de conformacao superficial minimo (aderencia) igual a 1,5, diametro de 5mm.  Fornecimento, incluindo 10% de perdas e arame 18.</v>
          </cell>
          <cell r="D2407" t="str">
            <v>Kg</v>
          </cell>
          <cell r="E2407">
            <v>3.11</v>
          </cell>
        </row>
        <row r="2408">
          <cell r="A2408" t="str">
            <v>ET000668</v>
          </cell>
          <cell r="B2408" t="str">
            <v>ET10050162/</v>
          </cell>
          <cell r="C2408" t="str">
            <v>Aco CA-60 para armadura de concreto, redondo, sem saliencia ou mossa, coeficiente de conformacao superficial minimo (aderencia) igual a 1,5, diametro de 6mm.  Fornecimento, incluindo 10% de  perdas e arame 18.</v>
          </cell>
          <cell r="D2408" t="str">
            <v>Kg</v>
          </cell>
          <cell r="E2408">
            <v>3.08</v>
          </cell>
        </row>
        <row r="2409">
          <cell r="A2409" t="str">
            <v>ET000669</v>
          </cell>
          <cell r="B2409" t="str">
            <v>ET10050165/</v>
          </cell>
          <cell r="C2409" t="str">
            <v>Aco CA-60 para armadura de concreto, redondo, sem saliencia ou mossa, coeficiente de conformacao superficial minimo (aderencia) igual a 1,5, diametro de 6,40mm.  Fornecimento, incluindo 10% de perdas e arame 18.</v>
          </cell>
          <cell r="D2409" t="str">
            <v>Kg</v>
          </cell>
          <cell r="E2409">
            <v>3.72</v>
          </cell>
        </row>
        <row r="2410">
          <cell r="A2410" t="str">
            <v>ET000670</v>
          </cell>
          <cell r="B2410" t="str">
            <v>ET10050168/</v>
          </cell>
          <cell r="C2410" t="str">
            <v>Aco CA-60 para armadura de concreto, redondo, sem saliencia ou mossa, coeficiente de conformacao superficial minimo (aderencia) igual a 1,5, diametro de 7mm.  Fornecimento, incluindo 10% de perdas de pontas e arame 18.</v>
          </cell>
          <cell r="D2410" t="str">
            <v>Kg</v>
          </cell>
          <cell r="E2410">
            <v>2.99</v>
          </cell>
        </row>
        <row r="2411">
          <cell r="A2411" t="str">
            <v>ET000671</v>
          </cell>
          <cell r="B2411" t="str">
            <v>ET10050171/</v>
          </cell>
          <cell r="C2411" t="str">
            <v>Aco CA-60 para armadura de concreto, redondo, sem saliencia ou mossa, coeficiente de conformacao superficial minimo (aderencia) igual a 1,5, diametro de 8mm.  Fornecimento, incluindo 10% de perdas e arame 18.</v>
          </cell>
          <cell r="D2411" t="str">
            <v>Kg</v>
          </cell>
          <cell r="E2411">
            <v>2.73</v>
          </cell>
        </row>
        <row r="2412">
          <cell r="A2412" t="str">
            <v>ET002534</v>
          </cell>
          <cell r="B2412" t="str">
            <v>ET10050200/</v>
          </cell>
          <cell r="C2412" t="str">
            <v>Cabo de aco de 6 cordoalhas de 1/2" (12,5mm) inclusive bainha metalica, e perdas de pontas, compreendendo apenas o fornecimento medido pelo peso do cabo de aco geometricamente necessario.</v>
          </cell>
          <cell r="D2412" t="str">
            <v>Kg</v>
          </cell>
          <cell r="E2412">
            <v>8.17</v>
          </cell>
        </row>
        <row r="2413">
          <cell r="A2413" t="str">
            <v>ET002393</v>
          </cell>
          <cell r="B2413" t="str">
            <v>ET10050250/</v>
          </cell>
          <cell r="C2413" t="str">
            <v>Cabo de aco de 12 cordoalhas de 1/2" (12,5mm) inclusive bainha metalica, e perdas de pontas, com fornecimento medido pelo peso do cabo de aco geometricamente necessarios.</v>
          </cell>
          <cell r="D2413" t="str">
            <v>Kg</v>
          </cell>
          <cell r="E2413">
            <v>6.73</v>
          </cell>
        </row>
        <row r="2414">
          <cell r="A2414" t="str">
            <v>ET005116</v>
          </cell>
          <cell r="B2414" t="str">
            <v>ET10050300/</v>
          </cell>
          <cell r="C2414" t="str">
            <v>Cabo de aco de 19 cordoalhas de 1/2" (12,5mm) inclusive bainha metalica, e perdas de pontas, com fornecimento medido pelo peso do cabo de aco geometricamente necessarios.</v>
          </cell>
          <cell r="D2414" t="str">
            <v>Kg</v>
          </cell>
          <cell r="E2414">
            <v>6.16</v>
          </cell>
        </row>
        <row r="2415">
          <cell r="A2415" t="str">
            <v>ET008239</v>
          </cell>
          <cell r="B2415" t="str">
            <v>ET10050350/</v>
          </cell>
          <cell r="C2415" t="str">
            <v>Cabo de aco galvanizado, diametro de 3/8", com alma de fibra, 6 pernas com 19 fios.  Fornecimento.</v>
          </cell>
          <cell r="D2415" t="str">
            <v>m</v>
          </cell>
          <cell r="E2415">
            <v>5.21</v>
          </cell>
        </row>
        <row r="2416">
          <cell r="A2416" t="str">
            <v>ET006184</v>
          </cell>
          <cell r="B2416" t="str">
            <v>ET10050356/</v>
          </cell>
          <cell r="C2416" t="str">
            <v>Cabo de aco galvanizado, diametro de 5/8".  Fornecimento.</v>
          </cell>
          <cell r="D2416" t="str">
            <v>m</v>
          </cell>
          <cell r="E2416">
            <v>12.39</v>
          </cell>
        </row>
        <row r="2417">
          <cell r="A2417" t="str">
            <v>ET000682</v>
          </cell>
          <cell r="B2417" t="str">
            <v>ET10100050/</v>
          </cell>
          <cell r="C2417" t="str">
            <v>Corte, dobragem, montagem e colocacao de ferragens nas formas, aco CA-25, barra redonda com diametro igual a 5mm.</v>
          </cell>
          <cell r="D2417" t="str">
            <v>Kg</v>
          </cell>
          <cell r="E2417">
            <v>1.39</v>
          </cell>
        </row>
        <row r="2418">
          <cell r="A2418" t="str">
            <v>ET000683</v>
          </cell>
          <cell r="B2418" t="str">
            <v>ET10100053/</v>
          </cell>
          <cell r="C2418" t="str">
            <v>Corte, dobragem, montagem e colocacao de ferragens nas formas, aco CA-25, barra redonda com diametro entre 6,3mm a 8mm.</v>
          </cell>
          <cell r="D2418" t="str">
            <v>Kg</v>
          </cell>
          <cell r="E2418">
            <v>1.1599999999999999</v>
          </cell>
        </row>
        <row r="2419">
          <cell r="A2419" t="str">
            <v>ET000687</v>
          </cell>
          <cell r="B2419" t="str">
            <v>ET10100056/</v>
          </cell>
          <cell r="C2419" t="str">
            <v>Corte, dobragem, montagem e colocacao de ferragens nas formas, aco CA-50, em barra redonda, com diametro igual a 6,3mm.</v>
          </cell>
          <cell r="D2419" t="str">
            <v>Kg</v>
          </cell>
          <cell r="E2419">
            <v>1.39</v>
          </cell>
        </row>
        <row r="2420">
          <cell r="A2420" t="str">
            <v>ET000684</v>
          </cell>
          <cell r="B2420" t="str">
            <v>ET10100059/</v>
          </cell>
          <cell r="C2420" t="str">
            <v>Corte, dobragem, montagem e colocacao de ferragens nas formas, aco CA-25, barra redonda com diametro maior ou igual a 10mm.</v>
          </cell>
          <cell r="D2420" t="str">
            <v>Kg</v>
          </cell>
          <cell r="E2420" t="e">
            <v>#N/A</v>
          </cell>
        </row>
        <row r="2421">
          <cell r="A2421" t="str">
            <v>ET000689</v>
          </cell>
          <cell r="B2421" t="str">
            <v>ET10100062/</v>
          </cell>
          <cell r="C2421" t="str">
            <v>Corte, dobragem, montagem e colocacao de ferragens nas formas, aco CA-50, em barra redonda, com diametro acima de 12,5mm.</v>
          </cell>
          <cell r="D2421" t="str">
            <v>Kg</v>
          </cell>
          <cell r="E2421">
            <v>1.04</v>
          </cell>
        </row>
        <row r="2422">
          <cell r="A2422" t="str">
            <v>ET000688</v>
          </cell>
          <cell r="B2422" t="str">
            <v>ET10100061/</v>
          </cell>
          <cell r="C2422" t="str">
            <v>Corte, dobragem, montagem e colocacao de ferragens nas formas, aco CA-50, em barra redonda, com diametro entre 6,3mm e 12,5mm.</v>
          </cell>
          <cell r="D2422" t="str">
            <v>Kg</v>
          </cell>
          <cell r="E2422">
            <v>1.22</v>
          </cell>
        </row>
        <row r="2423">
          <cell r="A2423" t="str">
            <v>ET000685</v>
          </cell>
          <cell r="B2423" t="str">
            <v>ET10100068/</v>
          </cell>
          <cell r="C2423" t="str">
            <v>Corte, dobragem, montagem e colocacao de ferragens nas formas, aco CA-60, em fio redondo, com diametro entre 4,2mm a 6mm.</v>
          </cell>
          <cell r="D2423" t="str">
            <v>Kg</v>
          </cell>
          <cell r="E2423">
            <v>1.28</v>
          </cell>
        </row>
        <row r="2424">
          <cell r="A2424" t="str">
            <v>ET000686</v>
          </cell>
          <cell r="B2424" t="str">
            <v>ET10100071/</v>
          </cell>
          <cell r="C2424" t="str">
            <v>Corte, dobragem, montagem e colocacao de ferragens nas formas, aco CA-60, em fio redondo, com diametro entre 6,4mm a 8mm.</v>
          </cell>
          <cell r="D2424" t="str">
            <v>Kg</v>
          </cell>
          <cell r="E2424">
            <v>1.39</v>
          </cell>
        </row>
        <row r="2425">
          <cell r="A2425" t="str">
            <v>ET017895</v>
          </cell>
          <cell r="B2425" t="str">
            <v>ET10100100A</v>
          </cell>
          <cell r="C2425" t="str">
            <v>Preparo e colocacao de 6 cordoalhas de 12,5mm nas formas, compreendendo corte, montagem, enfiacao na bainha e fornecimento de cimento para injecao.</v>
          </cell>
          <cell r="D2425" t="str">
            <v>m</v>
          </cell>
          <cell r="E2425">
            <v>4.3600000000000003</v>
          </cell>
        </row>
        <row r="2426">
          <cell r="A2426" t="str">
            <v>ET017893</v>
          </cell>
          <cell r="B2426" t="str">
            <v>ET10100103A</v>
          </cell>
          <cell r="C2426" t="str">
            <v>Preparo e colocacao de 12 cordoalhas de 12,5mm nas formas compreendendo corte, montagem, enfiacao e fornecimento de cimento para injecao.</v>
          </cell>
          <cell r="D2426" t="str">
            <v>m</v>
          </cell>
          <cell r="E2426">
            <v>10.53</v>
          </cell>
        </row>
        <row r="2427">
          <cell r="A2427" t="str">
            <v>ET017911</v>
          </cell>
          <cell r="B2427" t="str">
            <v>ET10100106A</v>
          </cell>
          <cell r="C2427" t="str">
            <v>Preparo e colocacao de 19 cordoalhas de 12,5mm nas formas, compreendendo corte, dobragem, enfiacao na bainha, bem como o fornecimento de cimento para injecao.</v>
          </cell>
          <cell r="D2427" t="str">
            <v>m</v>
          </cell>
          <cell r="E2427">
            <v>5.6</v>
          </cell>
        </row>
        <row r="2428">
          <cell r="A2428" t="str">
            <v>ET000628</v>
          </cell>
          <cell r="B2428" t="str">
            <v>ET15050050/</v>
          </cell>
          <cell r="C2428" t="str">
            <v>Formas especiais de madeira para pecas de concreto pre-moldado, servindo 20 vezes, tabuas de Pinho de 3a ou madeira equivalente, com 4cm de espessura, moldagem e desmoldagem.</v>
          </cell>
          <cell r="D2428" t="str">
            <v>m2</v>
          </cell>
          <cell r="E2428">
            <v>8.2799999999999994</v>
          </cell>
        </row>
        <row r="2429">
          <cell r="A2429" t="str">
            <v>ET000631</v>
          </cell>
          <cell r="B2429" t="str">
            <v>ET15100050/</v>
          </cell>
          <cell r="C2429" t="str">
            <v>Formas de madeira para moldagem de pecas de concreto armado com paramentos planos, em lajes, vigas, paredes, etc., inclusive fornecimento dos materiais e desmoldagem servindo a madeira 1 vez, tabuas de Pinho de 3a ou madeira equivalente, com 2,5cm de espe</v>
          </cell>
          <cell r="D2429" t="str">
            <v>m2</v>
          </cell>
          <cell r="E2429">
            <v>29.72</v>
          </cell>
        </row>
        <row r="2430">
          <cell r="A2430" t="str">
            <v>ET000630</v>
          </cell>
          <cell r="B2430" t="str">
            <v>ET15100100/</v>
          </cell>
          <cell r="C2430" t="str">
            <v xml:space="preserve">Formas de madeira para moldagem de pecas de concreto armado com paramentos planos, em lajes, vigas, paredes, etc., inclusive fornecimento dos materiais e desmoldagem servindo a madeira 1,4 vezes, tabuas de Pinho de 3a ou madeira equivalente, com 2,5cm de </v>
          </cell>
          <cell r="D2430" t="str">
            <v>m2</v>
          </cell>
          <cell r="E2430">
            <v>25.83</v>
          </cell>
        </row>
        <row r="2431">
          <cell r="A2431" t="str">
            <v>ET000743</v>
          </cell>
          <cell r="B2431" t="str">
            <v>ET55100203/</v>
          </cell>
          <cell r="C2431" t="str">
            <v>Superestrutura de ponte ou viaduto, pre-fabricada, em concreto protendido, classe 36, para 2 faixas de trafego, com 7,20m de pista de rolamento, com vao entre 7,50m e 12,50m, colocado.</v>
          </cell>
          <cell r="D2431" t="str">
            <v>m</v>
          </cell>
          <cell r="E2431">
            <v>13271.49</v>
          </cell>
        </row>
        <row r="2432">
          <cell r="A2432" t="str">
            <v>ET007127</v>
          </cell>
          <cell r="B2432" t="str">
            <v>ET55100206/</v>
          </cell>
          <cell r="C2432" t="str">
            <v>Superestrutura de ponte ou viaduto, pre-fabricada, em concreto protendido, classe 36, para 2 faixas de trafego, com 7,20m de pista de rolamento, com largura total de 10,50m, sem capeamento, com vao entre 17,50m e 25m, colocado.</v>
          </cell>
          <cell r="D2432" t="str">
            <v>m</v>
          </cell>
          <cell r="E2432">
            <v>17770.689999999999</v>
          </cell>
        </row>
        <row r="2433">
          <cell r="A2433" t="str">
            <v>ET000744</v>
          </cell>
          <cell r="B2433" t="str">
            <v>ET55100250/</v>
          </cell>
          <cell r="C2433" t="str">
            <v>Superestrutura de ponte ou viaduto, pre-fabricada, em concreto protendido, classe 36, para 2 faixas de trafego, com 7,20m de pista de rolamento, com guarda-rodas, passeios e guarda-corpo e largura total de 10,50m, sem capeamento, com vao entre 7,50m e 12,</v>
          </cell>
          <cell r="D2433" t="str">
            <v>m</v>
          </cell>
          <cell r="E2433">
            <v>14808.9</v>
          </cell>
        </row>
        <row r="2434">
          <cell r="A2434" t="str">
            <v>ET000745</v>
          </cell>
          <cell r="B2434" t="str">
            <v>ET55100300/</v>
          </cell>
          <cell r="C2434" t="str">
            <v>Superestrutura de passarela, pre-fabricadas, para pedestre, em concreto protendido, com 1,75m de largura util, com vao entre 7,50m e 15m, colocado.</v>
          </cell>
          <cell r="D2434" t="str">
            <v>m</v>
          </cell>
          <cell r="E2434">
            <v>2539.42</v>
          </cell>
        </row>
        <row r="2435">
          <cell r="A2435" t="str">
            <v>ET007111</v>
          </cell>
          <cell r="B2435" t="str">
            <v>ET55100350/</v>
          </cell>
          <cell r="C2435" t="str">
            <v>Lancamento de viga pre-moldada, comprimento medio de 25m e 30 toneladas, com utilizacao de trelica sicet e carrelone.  Compreendendo carregador frontal para propulsao do carrelone, apoios de nivelamento em concreto armado para a trelica, inclusive operaca</v>
          </cell>
          <cell r="D2435" t="str">
            <v>un</v>
          </cell>
          <cell r="E2435" t="e">
            <v>#N/A</v>
          </cell>
        </row>
        <row r="2436">
          <cell r="A2436" t="str">
            <v>ET004800</v>
          </cell>
          <cell r="B2436" t="str">
            <v>ET60050050/</v>
          </cell>
          <cell r="C2436" t="str">
            <v>Concreto importado de usina dosado racionalmente para uma resistencia caracteristica a compressao de 9MPa.</v>
          </cell>
          <cell r="D2436" t="str">
            <v>m3</v>
          </cell>
          <cell r="E2436">
            <v>169.16</v>
          </cell>
        </row>
        <row r="2437">
          <cell r="A2437" t="str">
            <v>ET000731</v>
          </cell>
          <cell r="B2437" t="str">
            <v>ET60050053/</v>
          </cell>
          <cell r="C2437" t="str">
            <v>Concreto importado de usina dosado racionalmente para uma resistencia caracteristica a compressao de 11MPa.</v>
          </cell>
          <cell r="D2437" t="str">
            <v>m3</v>
          </cell>
          <cell r="E2437">
            <v>168.13</v>
          </cell>
        </row>
        <row r="2438">
          <cell r="A2438" t="str">
            <v>ET000732</v>
          </cell>
          <cell r="B2438" t="str">
            <v>ET60050056/</v>
          </cell>
          <cell r="C2438" t="str">
            <v>Concreto importado de usina dosado racionalmente para uma resistencia caracteristica a compressao de 15MPa.</v>
          </cell>
          <cell r="D2438" t="str">
            <v>m3</v>
          </cell>
          <cell r="E2438">
            <v>179</v>
          </cell>
        </row>
        <row r="2439">
          <cell r="A2439" t="str">
            <v>ET000733</v>
          </cell>
          <cell r="B2439" t="str">
            <v>ET60050059/</v>
          </cell>
          <cell r="C2439" t="str">
            <v>Concreto importado de usina dosado racionalmente para uma resistencia caracteristica a compressao de 18MPa.</v>
          </cell>
          <cell r="D2439" t="str">
            <v>m3</v>
          </cell>
          <cell r="E2439">
            <v>187.34</v>
          </cell>
        </row>
        <row r="2440">
          <cell r="A2440" t="str">
            <v>ET000734</v>
          </cell>
          <cell r="B2440" t="str">
            <v>ET60050062/</v>
          </cell>
          <cell r="C2440" t="str">
            <v>Concreto importado de usina dosado racionalmente para uma resistencia caracteristica a compressao de 20MPa.</v>
          </cell>
          <cell r="D2440" t="str">
            <v>m3</v>
          </cell>
          <cell r="E2440">
            <v>194.63</v>
          </cell>
        </row>
        <row r="2441">
          <cell r="A2441" t="str">
            <v>ET000735</v>
          </cell>
          <cell r="B2441" t="str">
            <v>ET60050065/</v>
          </cell>
          <cell r="C2441" t="str">
            <v>Concreto importado de usina dosado racionalmente para uma resistencia caracteristica a compressao de 21MPa.</v>
          </cell>
          <cell r="D2441" t="str">
            <v>m3</v>
          </cell>
          <cell r="E2441">
            <v>198.28</v>
          </cell>
        </row>
        <row r="2442">
          <cell r="A2442" t="str">
            <v>ET000736</v>
          </cell>
          <cell r="B2442" t="str">
            <v>ET60050068/</v>
          </cell>
          <cell r="C2442" t="str">
            <v>Concreto importado de usina dosado racionalmente para uma resistencia caracteristica a compressao de 22,5MPa.</v>
          </cell>
          <cell r="D2442" t="str">
            <v>m3</v>
          </cell>
          <cell r="E2442">
            <v>211.53</v>
          </cell>
        </row>
        <row r="2443">
          <cell r="A2443" t="str">
            <v>ET016694</v>
          </cell>
          <cell r="B2443" t="str">
            <v>ET60050100/</v>
          </cell>
          <cell r="C2443" t="str">
            <v>Concreto importado de usina dosado racionalmente para uma resistencia caracteristica a compressao de 40Mpa.</v>
          </cell>
          <cell r="D2443" t="str">
            <v>m3</v>
          </cell>
          <cell r="E2443">
            <v>258.51</v>
          </cell>
        </row>
        <row r="2444">
          <cell r="A2444" t="str">
            <v>ET017123</v>
          </cell>
          <cell r="B2444" t="str">
            <v>ET60050150/</v>
          </cell>
          <cell r="C2444" t="str">
            <v>Concreto usinado com fck=11MPa, colorido com oxido de ferro vermelho, inclusive transporte e descarga.</v>
          </cell>
          <cell r="D2444" t="str">
            <v>m3</v>
          </cell>
          <cell r="E2444" t="e">
            <v>#N/A</v>
          </cell>
        </row>
        <row r="2445">
          <cell r="A2445" t="str">
            <v>ET018056</v>
          </cell>
          <cell r="B2445" t="str">
            <v>ET60050159/</v>
          </cell>
          <cell r="C2445" t="str">
            <v>Concreto colorido, com oxido de ferro vermelho sintetico, importado de usina, dosado racionalmente para uma resistencia caracteristica a compressao de 15 Mpa.</v>
          </cell>
          <cell r="D2445" t="str">
            <v>m3</v>
          </cell>
          <cell r="E2445">
            <v>183.96</v>
          </cell>
        </row>
        <row r="2446">
          <cell r="A2446" t="str">
            <v>ET018065</v>
          </cell>
          <cell r="B2446" t="str">
            <v>ET60100300/</v>
          </cell>
          <cell r="C2446" t="e">
            <v>#N/A</v>
          </cell>
          <cell r="D2446" t="e">
            <v>#N/A</v>
          </cell>
          <cell r="E2446">
            <v>293.20999999999998</v>
          </cell>
        </row>
        <row r="2447">
          <cell r="A2447" t="str">
            <v>ET018078</v>
          </cell>
          <cell r="B2447" t="str">
            <v>ET60100500/</v>
          </cell>
          <cell r="C2447" t="e">
            <v>#N/A</v>
          </cell>
          <cell r="D2447" t="e">
            <v>#N/A</v>
          </cell>
          <cell r="E2447">
            <v>351.21</v>
          </cell>
        </row>
        <row r="2448">
          <cell r="A2448" t="str">
            <v>ET018079</v>
          </cell>
          <cell r="B2448" t="str">
            <v>ET60100600/</v>
          </cell>
          <cell r="C2448" t="e">
            <v>#N/A</v>
          </cell>
          <cell r="D2448" t="e">
            <v>#N/A</v>
          </cell>
          <cell r="E2448">
            <v>383.21</v>
          </cell>
        </row>
        <row r="2449">
          <cell r="A2449" t="str">
            <v>ET018066</v>
          </cell>
          <cell r="B2449" t="str">
            <v>ET60100700/</v>
          </cell>
          <cell r="C2449" t="e">
            <v>#N/A</v>
          </cell>
          <cell r="D2449" t="e">
            <v>#N/A</v>
          </cell>
          <cell r="E2449">
            <v>414.12</v>
          </cell>
        </row>
        <row r="2450">
          <cell r="A2450" t="str">
            <v>ET018080</v>
          </cell>
          <cell r="B2450" t="str">
            <v>ET60150050/</v>
          </cell>
          <cell r="C2450" t="e">
            <v>#N/A</v>
          </cell>
          <cell r="D2450" t="e">
            <v>#N/A</v>
          </cell>
          <cell r="E2450">
            <v>22.5</v>
          </cell>
        </row>
        <row r="2451">
          <cell r="A2451" t="str">
            <v>ET017186</v>
          </cell>
          <cell r="B2451" t="str">
            <v>ET65050050/</v>
          </cell>
          <cell r="C2451" t="str">
            <v>Aplicacao com Air Less de inibidor de corrosao Sika Ferrogard-903 ou similar em estrutura de comcreto armado nos servicos de recuperacao estrutural.  Exclusive limpeza da estrutura.</v>
          </cell>
          <cell r="D2451" t="str">
            <v>m2</v>
          </cell>
          <cell r="E2451">
            <v>14.72</v>
          </cell>
        </row>
        <row r="2452">
          <cell r="A2452" t="str">
            <v>ET007405</v>
          </cell>
          <cell r="B2452" t="str">
            <v>ET65050100/</v>
          </cell>
          <cell r="C2452" t="str">
            <v>Recuperacao de armadura, tratando-se a ferragem com Reaxcel 10 ou Sika Top Armatron ou similar.</v>
          </cell>
          <cell r="D2452" t="str">
            <v>m2</v>
          </cell>
          <cell r="E2452" t="e">
            <v>#N/A</v>
          </cell>
        </row>
        <row r="2453">
          <cell r="A2453" t="str">
            <v>ET017782</v>
          </cell>
          <cell r="B2453" t="str">
            <v>ET65050103/</v>
          </cell>
          <cell r="C2453" t="str">
            <v>Recuperacao de ferragem em estrutura de concreto, sem utilizacao de solda, incluindo fornecimento, corte, dobragem e colocacao.</v>
          </cell>
          <cell r="D2453" t="str">
            <v>Kg</v>
          </cell>
          <cell r="E2453">
            <v>7.62</v>
          </cell>
        </row>
        <row r="2454">
          <cell r="A2454" t="str">
            <v>ET017910</v>
          </cell>
          <cell r="B2454" t="str">
            <v>ET65050106A</v>
          </cell>
          <cell r="C2454" t="str">
            <v>Recuperacao de armadura de concreto, por meio de solda eletrica.</v>
          </cell>
          <cell r="D2454" t="str">
            <v>Kg</v>
          </cell>
          <cell r="E2454">
            <v>28.35</v>
          </cell>
        </row>
        <row r="2455">
          <cell r="A2455" t="str">
            <v>ET017316</v>
          </cell>
          <cell r="B2455" t="str">
            <v>ET65050150/</v>
          </cell>
          <cell r="C2455" t="str">
            <v>Reforco estrutural composto de manta de fibra de carbono com espessura de 0,165mm, sistema MFC ou similar, inclusive lixamento da superficie, regularizacao por enchimento aleatorio e aplicacao de adesivo epoxi para fixacao e suturacao das fibras de carbon</v>
          </cell>
          <cell r="D2455" t="str">
            <v>m2</v>
          </cell>
          <cell r="E2455">
            <v>409.24</v>
          </cell>
        </row>
        <row r="2456">
          <cell r="A2456" t="str">
            <v>ET017318</v>
          </cell>
          <cell r="B2456" t="str">
            <v>ET65050153/</v>
          </cell>
          <cell r="C2456" t="str">
            <v>Reforco estrutural composto de manta de fibra de carbono com espessura de 0,330mm, sistema SIKAWRAP ou similar, inclusive lixamento da superficie, regularizacao por enchimento aleatorio e aplicacao de adesivo epoxi para fixacao e saturacao das fibras de c</v>
          </cell>
          <cell r="D2456" t="str">
            <v>m2</v>
          </cell>
          <cell r="E2456">
            <v>379.48</v>
          </cell>
        </row>
        <row r="2457">
          <cell r="A2457" t="str">
            <v>ET017317</v>
          </cell>
          <cell r="B2457" t="str">
            <v>ET65050156/</v>
          </cell>
          <cell r="C2457" t="str">
            <v xml:space="preserve">Reforco estrutural com lamina de fibra de carbono, largura de 50mm e espessura de 1,20mm, sistema SIKACARBODUR ou similar, inclusive lixamento da superficie, regularizacao por enchimento aleatorio e aplicacao de adesivo epoxi para fixacao e saturacao das </v>
          </cell>
          <cell r="D2457" t="str">
            <v>m2</v>
          </cell>
          <cell r="E2457">
            <v>378.5</v>
          </cell>
        </row>
        <row r="2458">
          <cell r="A2458" t="str">
            <v>ET002494</v>
          </cell>
          <cell r="B2458" t="str">
            <v>ET65050200/</v>
          </cell>
          <cell r="C2458" t="str">
            <v>Tratamento de armaduras de ferro em estruturas de concreto armado a base de resina acrilica.</v>
          </cell>
          <cell r="D2458" t="str">
            <v>m2</v>
          </cell>
          <cell r="E2458">
            <v>36.97</v>
          </cell>
        </row>
        <row r="2459">
          <cell r="A2459" t="str">
            <v>ET017974</v>
          </cell>
          <cell r="B2459" t="str">
            <v>ET70050100/</v>
          </cell>
          <cell r="C2459" t="str">
            <v>Saco solo cimento (RIP RAP), com capacidade para 0,07m3 de material adensado, nas dimensoes aproximadas de (0,60x0,58x0,20)m, com taxa de 10% de cimento, inclusive fornecimento de todos os materiais, dosagem, mistura, acondicionamento, costura e transport</v>
          </cell>
          <cell r="D2459" t="str">
            <v>un</v>
          </cell>
          <cell r="E2459">
            <v>8.02</v>
          </cell>
        </row>
        <row r="2460">
          <cell r="A2460" t="str">
            <v>ET002076</v>
          </cell>
          <cell r="B2460" t="str">
            <v>ET75050050/</v>
          </cell>
          <cell r="C2460" t="str">
            <v>Berco de argamassa Epoxi (Grout).</v>
          </cell>
          <cell r="D2460" t="str">
            <v>m3</v>
          </cell>
          <cell r="E2460">
            <v>1846.58</v>
          </cell>
        </row>
        <row r="2461">
          <cell r="A2461" t="str">
            <v>ET017800</v>
          </cell>
          <cell r="B2461" t="str">
            <v>ET75050100/</v>
          </cell>
          <cell r="C2461" t="str">
            <v>Fixacao de apoios estruturais, ancoragem de cabos, colagem de elementos pre-moldados, juntas de concretagem (juntas finas), fixacao de chumbadores, calhas e guias, reparos em arestas de concreto aparente, trincas e defeitos superficiais e colagem de concr</v>
          </cell>
          <cell r="D2461" t="str">
            <v>Kg</v>
          </cell>
          <cell r="E2461">
            <v>42.15</v>
          </cell>
        </row>
        <row r="2462">
          <cell r="A2462" t="str">
            <v>ET006480</v>
          </cell>
          <cell r="B2462" t="str">
            <v>ET75050150/</v>
          </cell>
          <cell r="C2462" t="str">
            <v>Fornecimento e aplicacao de Grout ou similar.</v>
          </cell>
          <cell r="D2462" t="str">
            <v>m3</v>
          </cell>
          <cell r="E2462">
            <v>1750.35</v>
          </cell>
        </row>
        <row r="2463">
          <cell r="A2463" t="str">
            <v>ET000431</v>
          </cell>
          <cell r="B2463" t="str">
            <v>ET75050200/</v>
          </cell>
          <cell r="C2463" t="str">
            <v>Injecao de calda de cimento, admitindo uma producao media bruta de 0,5saco/h, inclusive fornecimento dos materiais, medido por saco de 50Kg.</v>
          </cell>
          <cell r="D2463" t="str">
            <v>saco</v>
          </cell>
          <cell r="E2463">
            <v>80.33</v>
          </cell>
        </row>
        <row r="2464">
          <cell r="A2464" t="str">
            <v>ET000430</v>
          </cell>
          <cell r="B2464" t="str">
            <v>ET75050203/</v>
          </cell>
          <cell r="C2464" t="str">
            <v>Injecao de calda de cimento, admitindo uma producao media bruta de 1saco/h, inclusive fornecimento dos materiais, medido por saco de 50Kg.</v>
          </cell>
          <cell r="D2464" t="str">
            <v>saco</v>
          </cell>
          <cell r="E2464">
            <v>49.66</v>
          </cell>
        </row>
        <row r="2465">
          <cell r="A2465" t="str">
            <v>ET000432</v>
          </cell>
          <cell r="B2465" t="str">
            <v>ET75050206/</v>
          </cell>
          <cell r="C2465" t="str">
            <v>Injecao de calda de cimento, admitindo uma producao media bruta de 2 sacos/h, inclusive fornecimento dos materiais, medido por saco de 50Kg.</v>
          </cell>
          <cell r="D2465" t="str">
            <v>saco</v>
          </cell>
          <cell r="E2465">
            <v>33.58</v>
          </cell>
        </row>
        <row r="2466">
          <cell r="A2466" t="str">
            <v>ET017595</v>
          </cell>
          <cell r="B2466" t="str">
            <v>ET75050250/</v>
          </cell>
          <cell r="C2466" t="str">
            <v>Injecao de calda de cimento para chumbamento de tirantes, com pressao de 0,20MPa, aferida atraves de manometro, incluindo todos os materiais, equipamentos e mao de obra.</v>
          </cell>
          <cell r="D2466" t="str">
            <v>saco</v>
          </cell>
          <cell r="E2466">
            <v>24.43</v>
          </cell>
        </row>
        <row r="2467">
          <cell r="A2467" t="str">
            <v>ET017693</v>
          </cell>
          <cell r="B2467" t="str">
            <v>ET75050300/</v>
          </cell>
          <cell r="C2467" t="str">
            <v>Injecao de resina Epoxica em fissuras de concreto estrutural, inclusive preparo do local, perfuracao, vedacao e fornecimento dos materiais a injetar.  Custo por metro linear de fissura.</v>
          </cell>
          <cell r="D2467" t="str">
            <v>m</v>
          </cell>
          <cell r="E2467">
            <v>51.2</v>
          </cell>
        </row>
        <row r="2468">
          <cell r="A2468" t="str">
            <v>ET010402</v>
          </cell>
          <cell r="B2468" t="str">
            <v>ET75050350/</v>
          </cell>
          <cell r="C2468" t="str">
            <v>Resina acrilica como ponte de aderencia para argamassa em servicos de recuperacao estrutural.  Fornecimento e aplicacao.</v>
          </cell>
          <cell r="D2468" t="str">
            <v>m2</v>
          </cell>
          <cell r="E2468">
            <v>2.83</v>
          </cell>
        </row>
        <row r="2469">
          <cell r="A2469" t="str">
            <v>ET010431</v>
          </cell>
          <cell r="B2469" t="str">
            <v>ET80050050/</v>
          </cell>
          <cell r="C2469" t="str">
            <v>Aditivo a base de silica ativa, dosado sobre o peso do cimento, na proporcao media de 10%, incluindo mao-de-obra e perdas.  Por m3 de concreto.</v>
          </cell>
          <cell r="D2469" t="str">
            <v>m3</v>
          </cell>
          <cell r="E2469">
            <v>40.57</v>
          </cell>
        </row>
        <row r="2470">
          <cell r="A2470" t="str">
            <v>ET002078</v>
          </cell>
          <cell r="B2470" t="str">
            <v>ET80050100/</v>
          </cell>
          <cell r="C2470" t="str">
            <v>Concreto (Sikagrout ou similar) incluindo 50% de pedrisco, compreendendo fornecimento, preparo e lancamento.</v>
          </cell>
          <cell r="D2470" t="str">
            <v>m3</v>
          </cell>
          <cell r="E2470">
            <v>1148.5999999999999</v>
          </cell>
        </row>
        <row r="2471">
          <cell r="A2471" t="str">
            <v>ET002398</v>
          </cell>
          <cell r="B2471" t="str">
            <v>ET80050150/</v>
          </cell>
          <cell r="C2471" t="str">
            <v>Plastiment VZ liquido ou similar, adicionado ao concreto na proporcao de 500g/saco de cimento.</v>
          </cell>
          <cell r="D2471" t="str">
            <v>Kg</v>
          </cell>
          <cell r="E2471">
            <v>3.36</v>
          </cell>
        </row>
        <row r="2472">
          <cell r="A2472" t="str">
            <v>ET005112</v>
          </cell>
          <cell r="B2472" t="str">
            <v>ET85050050/</v>
          </cell>
          <cell r="C2472" t="str">
            <v>Terra armada para arrimo de macico tipo Greide, isto e, para rampas de acesso e viadutos ou pontes com sobrecarga rodoviaria, sendo a altura da soleira ao greide da pista entre 0m e 6m.  O preco inclui a execucao de todos os servicos e o fornecimento de t</v>
          </cell>
          <cell r="D2472" t="str">
            <v>m2</v>
          </cell>
          <cell r="E2472">
            <v>346.9</v>
          </cell>
        </row>
        <row r="2473">
          <cell r="A2473" t="str">
            <v>ET005114</v>
          </cell>
          <cell r="B2473" t="str">
            <v>ET85050100/</v>
          </cell>
          <cell r="C2473" t="str">
            <v>Terra armada para arrimo de macico tipo Greide, isto e, para rampas de acesso e viadutos ou pontes com sobrecarga rodoviaria, sendo a altura da soleira ao greide da pista entre 6m e 9m.  O preco inclui a execucao de todos os servicos e o fornecimento de t</v>
          </cell>
          <cell r="D2473" t="str">
            <v>m2</v>
          </cell>
          <cell r="E2473">
            <v>434.15</v>
          </cell>
        </row>
        <row r="2474">
          <cell r="A2474" t="str">
            <v>ET005115</v>
          </cell>
          <cell r="B2474" t="str">
            <v>ET85050150/</v>
          </cell>
          <cell r="C2474" t="str">
            <v xml:space="preserve">Terra armada para arrimo de macico tipo Greide, isto e, para rampas de acesso e viadutos ou pontes com sobrecarga rodoviaria, sendo a altura da soleira ao greide da pista entre 9m e 12m.  O preco inclui a execucao de todos os servicos e o fornecimento de </v>
          </cell>
          <cell r="D2474" t="str">
            <v>m2</v>
          </cell>
          <cell r="E2474">
            <v>556.4</v>
          </cell>
        </row>
        <row r="2475">
          <cell r="A2475" t="str">
            <v>ET005705</v>
          </cell>
          <cell r="B2475" t="str">
            <v>ET90050050/</v>
          </cell>
          <cell r="C2475" t="str">
            <v>Pilar em Eucalipto ou similar, com 25cm de diametro, tratado com Pentox ou similar, altura util de 3m, enterrado 1,5m.  Fornecimento e colocacao.</v>
          </cell>
          <cell r="D2475" t="str">
            <v>un</v>
          </cell>
          <cell r="E2475" t="e">
            <v>#N/A</v>
          </cell>
        </row>
        <row r="2476">
          <cell r="A2476" t="str">
            <v>ET005704</v>
          </cell>
          <cell r="B2476" t="str">
            <v>ET90050100/</v>
          </cell>
          <cell r="C2476" t="str">
            <v>Pilar em Eucalipto ou similar, com 25cm de diametro, tratado com Pentox ou similar, altura util de 5,50m, enterrado 2m.  Fornecimento e colocacao.</v>
          </cell>
          <cell r="D2476" t="str">
            <v>un</v>
          </cell>
          <cell r="E2476" t="e">
            <v>#N/A</v>
          </cell>
        </row>
        <row r="2477">
          <cell r="A2477" t="str">
            <v>ET018054</v>
          </cell>
          <cell r="B2477" t="str">
            <v>ET90100500A</v>
          </cell>
          <cell r="C2477" t="str">
            <v xml:space="preserve">Pier para atracacao de embarcacoes estruturado em pecas de macaramduba serrada ou similar, sendo as longarinas de 3"x9" e as transversinas de 3"x12", fixadas por barras inox rosqueadas de 1,00mx1/2", assoalho em ripas de macaranduba aparelhada ou similar </v>
          </cell>
          <cell r="D2477" t="str">
            <v>m2</v>
          </cell>
          <cell r="E2477">
            <v>379.28</v>
          </cell>
        </row>
        <row r="2478">
          <cell r="A2478" t="str">
            <v>ET007107</v>
          </cell>
          <cell r="B2478" t="str">
            <v>ET99990050A</v>
          </cell>
          <cell r="C2478" t="str">
            <v>Placa pre-moldada de concreto armado com 6cm de espessura, confeccionada com concreto importado de usina, dosado para fck=24MPa e 8% de microssilica, compreendendo lancamento e adensamento mecanico.  Inclusive transporte e colocacao sobre vigas.</v>
          </cell>
          <cell r="D2478" t="str">
            <v>m2</v>
          </cell>
          <cell r="E2478">
            <v>57.49</v>
          </cell>
        </row>
        <row r="2479">
          <cell r="A2479" t="str">
            <v>FD000549</v>
          </cell>
          <cell r="B2479" t="str">
            <v>FD05050050A</v>
          </cell>
          <cell r="C2479" t="str">
            <v>Cravacao de estaca de aco, perfil H de 6"x6", 1a alma, em terreno de media resistencia a penetracao, inclusive fornecimento e um corte ao macarico e perda de 5% do perfil, exclusive emendas entaladas.</v>
          </cell>
          <cell r="D2479" t="str">
            <v>m</v>
          </cell>
          <cell r="E2479">
            <v>102.22</v>
          </cell>
        </row>
        <row r="2480">
          <cell r="A2480" t="str">
            <v>FD000564</v>
          </cell>
          <cell r="B2480" t="str">
            <v>FD05050100/</v>
          </cell>
          <cell r="C2480" t="str">
            <v>Cravacao de estaca de aco I, de 15" a 20", em terreno de media resistencia a penetracao, inclusive um corte ao macarico, exclusive emendas, fornecimento e perdas do perfil.</v>
          </cell>
          <cell r="D2480" t="str">
            <v>m</v>
          </cell>
          <cell r="E2480">
            <v>29.68</v>
          </cell>
        </row>
        <row r="2481">
          <cell r="A2481" t="str">
            <v>FD005124</v>
          </cell>
          <cell r="B2481" t="str">
            <v>FD05050150/</v>
          </cell>
          <cell r="C2481" t="str">
            <v>Cravacao de estaca, trilho TR-37, duplo, em terreno de media resistencia a penetracao, inclusive fornecimento, um corte ao macarico e perdas, exclusive emendas transversais e dispositivos contra a puncao.</v>
          </cell>
          <cell r="D2481" t="str">
            <v>m</v>
          </cell>
          <cell r="E2481">
            <v>164.57</v>
          </cell>
        </row>
        <row r="2482">
          <cell r="A2482" t="str">
            <v>FD008013</v>
          </cell>
          <cell r="B2482" t="str">
            <v>FD05050200A</v>
          </cell>
          <cell r="C2482" t="str">
            <v>Cravacao de estaca, trilho TR-37, simples, em terreno de media resistencia a penetracao, inclusive fornecimento dos materiais, um corte ao macarico e perdas, exclusive emendas transversais e dispositivos contra a puncao.</v>
          </cell>
          <cell r="D2482" t="str">
            <v>m</v>
          </cell>
          <cell r="E2482">
            <v>58.08</v>
          </cell>
        </row>
        <row r="2483">
          <cell r="A2483" t="str">
            <v>FD017598</v>
          </cell>
          <cell r="B2483" t="str">
            <v>FD05100050/</v>
          </cell>
          <cell r="C2483" t="str">
            <v>Cravacao de estaca, pre-moldada, de concreto armado com capacidade de carga de 25t a 30t, inclusive fornecimento e exclusive as emendas e transporte do Bate Estaca.</v>
          </cell>
          <cell r="D2483" t="str">
            <v>m</v>
          </cell>
          <cell r="E2483">
            <v>48.29</v>
          </cell>
        </row>
        <row r="2484">
          <cell r="A2484" t="str">
            <v>FD000551</v>
          </cell>
          <cell r="B2484" t="str">
            <v>FD05100100/</v>
          </cell>
          <cell r="C2484" t="str">
            <v>Cravacao de estaca pre-moldada, de concreto armado centrifugado, tipo Scac Standard ou similar, com diametro de 26cm e capacidade de carga de 30t a 40t, inclusive fornecimento e exclusive emendas e transporte de Bate Estaca.</v>
          </cell>
          <cell r="D2484" t="str">
            <v>m</v>
          </cell>
          <cell r="E2484">
            <v>93</v>
          </cell>
        </row>
        <row r="2485">
          <cell r="A2485" t="str">
            <v>FD000552</v>
          </cell>
          <cell r="B2485" t="str">
            <v>FD05100150/</v>
          </cell>
          <cell r="C2485" t="str">
            <v>Cravacao de estaca pre-moldada, de concreto armado centrifugado, tipo Scac Standard ou similar, com diametro de 33cm e capacidade de carga de 40t a 60t, inclusive fornecimento e exclusive emendas e transporte de Bate Estaca.</v>
          </cell>
          <cell r="D2485" t="str">
            <v>m</v>
          </cell>
          <cell r="E2485">
            <v>112</v>
          </cell>
        </row>
        <row r="2486">
          <cell r="A2486" t="str">
            <v>FD005438</v>
          </cell>
          <cell r="B2486" t="str">
            <v>FD05100200/</v>
          </cell>
          <cell r="C2486" t="str">
            <v>Emenda metalica em estaca pre-moldada tipo Scac Standard ou similar, com diametro de 20cm e capacidade de carga de 25t a 30t.</v>
          </cell>
          <cell r="D2486" t="str">
            <v>un</v>
          </cell>
          <cell r="E2486">
            <v>13.31</v>
          </cell>
        </row>
        <row r="2487">
          <cell r="A2487" t="str">
            <v>FD005431</v>
          </cell>
          <cell r="B2487" t="str">
            <v>FD05100250/</v>
          </cell>
          <cell r="C2487" t="str">
            <v>Emenda metalica em estaca pre-moldada tipo Scac Standard ou similar, com diametro de 26cm e capacidade de carga de 30t a 60t.</v>
          </cell>
          <cell r="D2487" t="str">
            <v>un</v>
          </cell>
          <cell r="E2487">
            <v>17.32</v>
          </cell>
        </row>
        <row r="2488">
          <cell r="A2488" t="str">
            <v>FD005436</v>
          </cell>
          <cell r="B2488" t="str">
            <v>FD05100300/</v>
          </cell>
          <cell r="C2488" t="str">
            <v>Emenda metalica em estaca pre-moldada tipo Scac Standard ou similar, com diametro de 33cm e capacidade de carga de 40t a 60t.</v>
          </cell>
          <cell r="D2488" t="str">
            <v>un</v>
          </cell>
          <cell r="E2488">
            <v>21.96</v>
          </cell>
        </row>
        <row r="2489">
          <cell r="A2489" t="str">
            <v>FD007564</v>
          </cell>
          <cell r="B2489" t="str">
            <v>FD05100350/</v>
          </cell>
          <cell r="C2489" t="str">
            <v>Emenda de estaca pre-moldada de concreto armado, tipo POE-XR ou similar, com diametro nominal de 455mm.</v>
          </cell>
          <cell r="D2489" t="str">
            <v>un</v>
          </cell>
          <cell r="E2489">
            <v>30</v>
          </cell>
        </row>
        <row r="2490">
          <cell r="A2490" t="str">
            <v>FD007563</v>
          </cell>
          <cell r="B2490" t="str">
            <v>FD05100353/</v>
          </cell>
          <cell r="C2490" t="str">
            <v>Emenda de estaca pre-moldada de concreto armado, tipo POE-XR ou similar, com diametro nominal de 563mm.</v>
          </cell>
          <cell r="D2490" t="str">
            <v>un</v>
          </cell>
          <cell r="E2490">
            <v>36.700000000000003</v>
          </cell>
        </row>
        <row r="2491">
          <cell r="A2491" t="str">
            <v>FD007568</v>
          </cell>
          <cell r="B2491" t="str">
            <v>FD05100400/</v>
          </cell>
          <cell r="C2491" t="str">
            <v>Fornecimento e cravacao vertical de estaca pre-moldada de concreto armado POE-XR ou similar, com diametro nominal de 455mm, exclusive emendas.</v>
          </cell>
          <cell r="D2491" t="str">
            <v>m</v>
          </cell>
          <cell r="E2491">
            <v>177.58</v>
          </cell>
        </row>
        <row r="2492">
          <cell r="A2492" t="str">
            <v>IP001587</v>
          </cell>
          <cell r="B2492" t="str">
            <v>IP05300550/</v>
          </cell>
          <cell r="C2492" t="str">
            <v>Poste de aco, curvo, de 1 braco, de 10m a 12m, com flange de aco soldado na sua base, fixado por parafusos chumbadores engastados em fundacao de concreto, exclusive fundacao e poste.  Assentamento.</v>
          </cell>
          <cell r="D2492" t="str">
            <v>un</v>
          </cell>
          <cell r="E2492">
            <v>85.53</v>
          </cell>
        </row>
        <row r="2493">
          <cell r="A2493" t="str">
            <v>IP001582</v>
          </cell>
          <cell r="B2493" t="str">
            <v>IP05300700/</v>
          </cell>
          <cell r="C2493" t="str">
            <v>Poste de concreto circular, reto, de 23m em fundacao especial, exclusive fundacao e fornecimento do poste.  Assentamento.</v>
          </cell>
          <cell r="D2493" t="str">
            <v>un</v>
          </cell>
          <cell r="E2493">
            <v>299.82</v>
          </cell>
        </row>
        <row r="2494">
          <cell r="A2494" t="str">
            <v>IP004017</v>
          </cell>
          <cell r="B2494" t="str">
            <v>IP05350050/</v>
          </cell>
          <cell r="C2494" t="str">
            <v>Fundacao simples de concreto pre-moldado, padrao RIOLUZ, com chumbadores de aco provido de arruelas e porcas, para fixacao de poste de aco reto de 3,5m, exclusive o  poste e chumbadores.</v>
          </cell>
          <cell r="D2494" t="str">
            <v>un</v>
          </cell>
          <cell r="E2494">
            <v>59.12</v>
          </cell>
        </row>
        <row r="2495">
          <cell r="A2495" t="str">
            <v>IP001630</v>
          </cell>
          <cell r="B2495" t="str">
            <v>IP05350100/</v>
          </cell>
          <cell r="C2495" t="str">
            <v>Fundacao simples de concreto pre-moldado, padrao RIOLUZ, com chumbadores de aco provido de arruelas e porcas, para fixacao de postes de aco reto de 4,5m a 6m, exclusive o  poste e chumbadores.</v>
          </cell>
          <cell r="D2495" t="str">
            <v>un</v>
          </cell>
          <cell r="E2495">
            <v>59.83</v>
          </cell>
        </row>
        <row r="2496">
          <cell r="A2496" t="str">
            <v>IP001631</v>
          </cell>
          <cell r="B2496" t="str">
            <v>IP05350150/</v>
          </cell>
          <cell r="C2496" t="str">
            <v>Fundacao simples de concreto pre-moldado, padrao RIOLUZ, com chumbadores de aco provido de arruelas e porcas, para fixacao de postes de aco reto de 7m a 11m, exclusive o  poste e chumbadores.</v>
          </cell>
          <cell r="D2496" t="str">
            <v>un</v>
          </cell>
          <cell r="E2496">
            <v>66.2</v>
          </cell>
        </row>
        <row r="2497">
          <cell r="A2497" t="str">
            <v>IP001633</v>
          </cell>
          <cell r="B2497" t="str">
            <v>IP05350200/</v>
          </cell>
          <cell r="C2497" t="str">
            <v>Fundacao simples de concreto pre-moldado, padrao RIOLUZ, com chumbadores de aco provido de arruelas e porcas, para fixacao de postes de aco curvo, de 1 braco, de 8m a 9m, exclusive o poste e chumbadores.</v>
          </cell>
          <cell r="D2497" t="str">
            <v>un</v>
          </cell>
          <cell r="E2497">
            <v>66.2</v>
          </cell>
        </row>
        <row r="2498">
          <cell r="A2498" t="str">
            <v>IP001634</v>
          </cell>
          <cell r="B2498" t="str">
            <v>IP05350250/</v>
          </cell>
          <cell r="C2498" t="str">
            <v>Fundacao simples de concreto pre-moldado, padrao RIOLUZ, com chumbadores de aco provido de arruelas e porcas, para fixacao de postes de aco curvo, de 1 braco, de 10m a 12m, exclusive o poste e chumbadores.</v>
          </cell>
          <cell r="D2498" t="str">
            <v>un</v>
          </cell>
          <cell r="E2498">
            <v>119.49</v>
          </cell>
        </row>
        <row r="2499">
          <cell r="A2499" t="str">
            <v>IP001632</v>
          </cell>
          <cell r="B2499" t="str">
            <v>IP05350300/</v>
          </cell>
          <cell r="C2499" t="str">
            <v>Fundacao simples de concreto pre-moldado, padrao RIOLUZ, com chumbadores de aco provido de arruelas e porcas, para fixacao de postes de aco reto de 12m a 15m, exclusive o poste e chumbadores.</v>
          </cell>
          <cell r="D2499" t="str">
            <v>un</v>
          </cell>
          <cell r="E2499">
            <v>201.63</v>
          </cell>
        </row>
        <row r="2500">
          <cell r="A2500" t="str">
            <v>IP001635</v>
          </cell>
          <cell r="B2500" t="str">
            <v>IP05350350/</v>
          </cell>
          <cell r="C2500" t="str">
            <v>Fundacao simples de concreto pre-moldado, padrao RIOLUZ, com chumbadores de aco provido de arruelas e porcas, para fixacao de poste de aco curvo, de 2 bracos, de 8m a 9m, exclusive o poste e chumbadores.</v>
          </cell>
          <cell r="D2500" t="str">
            <v>un</v>
          </cell>
          <cell r="E2500">
            <v>66.2</v>
          </cell>
        </row>
        <row r="2501">
          <cell r="A2501" t="str">
            <v>IP003790</v>
          </cell>
          <cell r="B2501" t="str">
            <v>IP05350400/</v>
          </cell>
          <cell r="C2501" t="str">
            <v>Fundacao simples de concreto pre-moldado, padrao RIOLUZ, com chumbadores de aco provido de arruelas e porcas, para fixacao de postes de aco curvo, de 2 bracos, de 10m a 12m, exclusive o poste e chumbadores.</v>
          </cell>
          <cell r="D2501" t="str">
            <v>un</v>
          </cell>
          <cell r="E2501">
            <v>119.49</v>
          </cell>
        </row>
        <row r="2502">
          <cell r="A2502" t="str">
            <v>IP005855</v>
          </cell>
          <cell r="B2502" t="str">
            <v>IP05400200/</v>
          </cell>
          <cell r="C2502" t="str">
            <v>Fundacao especial de concreto padrao RIOLUZ, com chumbadores de aco, provido de arruelas e porcas, para fixacao de postes de aco reto de 12 a 15m, exclusive o poste e chumbadores.</v>
          </cell>
          <cell r="D2502" t="str">
            <v>un</v>
          </cell>
          <cell r="E2502">
            <v>287.10000000000002</v>
          </cell>
        </row>
        <row r="2503">
          <cell r="A2503" t="str">
            <v>IP007146</v>
          </cell>
          <cell r="B2503" t="str">
            <v>IP05400206/</v>
          </cell>
          <cell r="C2503" t="str">
            <v>Fundacao especial de concreto de (0,70x0,70x1,50)m, para poste de aco reto de12 a 15m, inclusive fornecimento de todo o material, exclusive chumbadores.  Construcao.</v>
          </cell>
          <cell r="D2503" t="str">
            <v>un</v>
          </cell>
          <cell r="E2503">
            <v>375.86</v>
          </cell>
        </row>
        <row r="2504">
          <cell r="A2504" t="str">
            <v>IP001637</v>
          </cell>
          <cell r="B2504" t="str">
            <v>IP05400400/</v>
          </cell>
          <cell r="C2504" t="str">
            <v>Fundacao para poste de concreto de 13m, em terreno de areia, argila ou picarra, inclusive instalacao e fornecimento de tampa de protecao.  Construcao.</v>
          </cell>
          <cell r="D2504" t="str">
            <v>un</v>
          </cell>
          <cell r="E2504">
            <v>408.79</v>
          </cell>
        </row>
        <row r="2505">
          <cell r="A2505" t="str">
            <v>IP001636</v>
          </cell>
          <cell r="B2505" t="str">
            <v>IP05400500/</v>
          </cell>
          <cell r="C2505" t="str">
            <v>Fundacao especial para fixacao de poste de concreto circular, reto, de 17m, em terreno pantanoso ou aterrado, exclusive o poste.</v>
          </cell>
          <cell r="D2505" t="str">
            <v>un</v>
          </cell>
          <cell r="E2505">
            <v>546.25</v>
          </cell>
        </row>
        <row r="2506">
          <cell r="A2506" t="str">
            <v>IP001638</v>
          </cell>
          <cell r="B2506" t="str">
            <v>IP05400506/</v>
          </cell>
          <cell r="C2506" t="str">
            <v>Fundacao especial para fixacao de poste de concreto circular, reto, de 23m, em terreno pantanoso ou aterrado, exclusive o poste.</v>
          </cell>
          <cell r="D2506" t="str">
            <v>un</v>
          </cell>
          <cell r="E2506">
            <v>645.62</v>
          </cell>
        </row>
        <row r="2507">
          <cell r="A2507" t="str">
            <v>IP001639</v>
          </cell>
          <cell r="B2507" t="str">
            <v>IP05400550/</v>
          </cell>
          <cell r="C2507" t="str">
            <v>Fundacao especial para fixacao de poste de aco, reto ou curvo com flange, de 1 ou 2 bracos de 16m a 20m, em terreno pantanoso ou aterrado, exclusive o poste.</v>
          </cell>
          <cell r="D2507" t="str">
            <v>un</v>
          </cell>
          <cell r="E2507">
            <v>799.62</v>
          </cell>
        </row>
        <row r="2508">
          <cell r="A2508" t="str">
            <v>IP016019</v>
          </cell>
          <cell r="B2508" t="str">
            <v>IP05450050/</v>
          </cell>
          <cell r="C2508" t="str">
            <v>Base para sustentacao de poste de aco reto de ate 7m, modelo trapezoidal em aco zincado, com altura de 400mm, com portinhola de visita, inclusive chumbadores e parafusos.  Fornecimento.</v>
          </cell>
          <cell r="D2508" t="str">
            <v>un</v>
          </cell>
          <cell r="E2508">
            <v>567</v>
          </cell>
        </row>
        <row r="2509">
          <cell r="A2509" t="str">
            <v>IP016018</v>
          </cell>
          <cell r="B2509" t="str">
            <v>IP05450100/</v>
          </cell>
          <cell r="C2509" t="str">
            <v>Base para sustentacao de poste de aco reto de 8m a 12m, modelo trapezoidal em aco zincado, com altura de 500mm, com portinhola de visita, inclusive chumbadores e parafusos.  Fornecimento.</v>
          </cell>
          <cell r="D2509" t="str">
            <v>un</v>
          </cell>
          <cell r="E2509">
            <v>704</v>
          </cell>
        </row>
        <row r="2510">
          <cell r="A2510" t="str">
            <v>IP008127</v>
          </cell>
          <cell r="B2510" t="str">
            <v>IP05500050/</v>
          </cell>
          <cell r="C2510" t="str">
            <v>Braco para luminaria inferior do poste Multi-Uso, em aco carbono SAE 1010/1020, com projecao horizontal de 0,39m, diametro externo de 76,2mm, espessura de 2,65mm, com ponteira para encaixe de luminaria, diametro de 60,3mm, dotado de espacadores e parafuso</v>
          </cell>
          <cell r="D2510" t="str">
            <v>par</v>
          </cell>
          <cell r="E2510">
            <v>63</v>
          </cell>
        </row>
        <row r="2511">
          <cell r="A2511" t="str">
            <v>IP008227</v>
          </cell>
          <cell r="B2511" t="str">
            <v>IP05500100/</v>
          </cell>
          <cell r="C2511" t="str">
            <v>Braco reto, em aco de baixo teor de carbono SAE 1010/1020 galvanizado a fusao, interna e externamente por imersao unica em banho de zinco, conforme NBR-7398 e 7400 da ABNT, com 0,57m de projecao horizontal, diametro externo de 25,5mm, conforme desenho A4-</v>
          </cell>
          <cell r="D2511" t="str">
            <v>un</v>
          </cell>
          <cell r="E2511">
            <v>9</v>
          </cell>
        </row>
        <row r="2512">
          <cell r="A2512" t="str">
            <v>IP008128</v>
          </cell>
          <cell r="B2512" t="str">
            <v>IP05500150/</v>
          </cell>
          <cell r="C2512" t="str">
            <v>Braco para luminaria inferior do poste Multi-Uso, em aco carbono SAE 1010/1020, com projecao horizontal de 0,90m, diametro externo de 76,2mm, espessura de 2,65mm, com ponteira para encaixe de luminaria, diametro de 60,3mm, dotado de espacadores e parafuso</v>
          </cell>
          <cell r="D2512" t="str">
            <v>par</v>
          </cell>
          <cell r="E2512">
            <v>89</v>
          </cell>
        </row>
        <row r="2513">
          <cell r="A2513" t="str">
            <v>IP008130</v>
          </cell>
          <cell r="B2513" t="str">
            <v>IP05500200/</v>
          </cell>
          <cell r="C2513" t="str">
            <v>Braco para luminaria inferior, para poste Multi-Uso, padrao Nossa Senhora de Copacabana, em aco zincado, com diametro 48mmx900mm de projecao, espessura minima 2,65mm, conforme desenho A1-1855-PD e especificacao RIOLUZ- no 17.  Fornecimento.</v>
          </cell>
          <cell r="D2513" t="str">
            <v>un</v>
          </cell>
          <cell r="E2513">
            <v>49</v>
          </cell>
        </row>
        <row r="2514">
          <cell r="A2514" t="str">
            <v>IP008126</v>
          </cell>
          <cell r="B2514" t="str">
            <v>IP05500250/</v>
          </cell>
          <cell r="C2514" t="str">
            <v>Braco para luminaria inferior do poste Multi-Uso, em aco carbono SAE 1010/1020, com projecao horizontal de 1,35m, diametro externo de 7,62mm, espessura de 2,65mm, com ponteira para encaixe de luminaria, diametro de 60,3mm, dotado de espacadores e parafuso</v>
          </cell>
          <cell r="D2514" t="str">
            <v>par</v>
          </cell>
          <cell r="E2514">
            <v>115</v>
          </cell>
        </row>
        <row r="2515">
          <cell r="A2515" t="str">
            <v>IP008116</v>
          </cell>
          <cell r="B2515" t="str">
            <v>IP05500300/</v>
          </cell>
          <cell r="C2515" t="str">
            <v>Braco reto para sustentacao de placa de sinalizacao, proprio para equipar poste padrao Nossa Senhora de Copacabana com diametro de 50,8mmx3m de comprimento, zincado, ver desenho A1-1855-PD.  Fornecimento.</v>
          </cell>
          <cell r="D2515" t="str">
            <v>un</v>
          </cell>
          <cell r="E2515">
            <v>121</v>
          </cell>
        </row>
        <row r="2516">
          <cell r="A2516" t="str">
            <v>IP008075</v>
          </cell>
          <cell r="B2516" t="str">
            <v>IP05500500/</v>
          </cell>
          <cell r="C2516" t="str">
            <v>Braco curvo, em aco de baixo teor de carbono SAE 1010/1020 galvanizado a fusao, interna e externamente por imersao unica em banho de zinco, conforme NBR-7398 e 7400 da ABNT, com 1,77m de projecao horizontal, diametro externo de 25,5mm, conforme desenho A4</v>
          </cell>
          <cell r="D2516" t="str">
            <v>un</v>
          </cell>
          <cell r="E2516">
            <v>16.350000000000001</v>
          </cell>
        </row>
        <row r="2517">
          <cell r="A2517" t="str">
            <v>IP008228</v>
          </cell>
          <cell r="B2517" t="str">
            <v>IP05500506/</v>
          </cell>
          <cell r="C2517" t="str">
            <v>Braco curvo, em aco de baixo teor de carbono SAE 1010/1020 galvanizado a fusao, interna e externamente por imersao unica em banho de zinco, conforme NBR-7398 e 7400 da ABNT, com 1,77m de projecao horizontal, diametro externo de 48mm, conforme desenho A4-1</v>
          </cell>
          <cell r="D2517" t="str">
            <v>un</v>
          </cell>
          <cell r="E2517">
            <v>47.79</v>
          </cell>
        </row>
        <row r="2518">
          <cell r="A2518" t="str">
            <v>IP008119</v>
          </cell>
          <cell r="B2518" t="str">
            <v>IP05500550/</v>
          </cell>
          <cell r="C2518" t="str">
            <v>Braco curvo para luminaria superior, proprio para equipar poste padrao Nossa Senhora de Copacabana com diametro de 60,3mmx2,5m de projecao, zincado, acompanha cordoalha, ver desenho A1-1855-PD.  Fornecimento.</v>
          </cell>
          <cell r="D2518" t="str">
            <v>un</v>
          </cell>
          <cell r="E2518">
            <v>159</v>
          </cell>
        </row>
        <row r="2519">
          <cell r="A2519" t="str">
            <v>IP008226</v>
          </cell>
          <cell r="B2519" t="str">
            <v>IP05500556/</v>
          </cell>
          <cell r="C2519" t="str">
            <v>Braco curvo, em aco de baixo teor de carbono SAE 1010/1020 galvanizado a fusao, interna e externamente por imersao unica em banho de zinco, conforme NBR-7398 e 7400 da ABNT, com 2,50m de projecao horizontal, diametro externo de 60,3mm, conforme desenho A4</v>
          </cell>
          <cell r="D2519" t="str">
            <v>un</v>
          </cell>
          <cell r="E2519">
            <v>100.23</v>
          </cell>
        </row>
        <row r="2520">
          <cell r="A2520" t="str">
            <v>IP008229</v>
          </cell>
          <cell r="B2520" t="str">
            <v>IP05500562/</v>
          </cell>
          <cell r="C2520" t="str">
            <v>Braco de aco galvanizado, curvo, com 2,5m de projecao horizontal e diametro externo de 48mm.  Fornecimento.</v>
          </cell>
          <cell r="D2520" t="str">
            <v>un</v>
          </cell>
          <cell r="E2520">
            <v>57.46</v>
          </cell>
        </row>
        <row r="2521">
          <cell r="A2521" t="str">
            <v>IP008230</v>
          </cell>
          <cell r="B2521" t="str">
            <v>IP05500600/</v>
          </cell>
          <cell r="C2521" t="str">
            <v>Braco curvo, em aco de baixo teor de carbono SAE 1010/1020 galvanizado a fusao, interna e externamente por imersao unica em banho de zinco, conforme NBR-7398 e 7400 da ABNT, com 3,50m de projecao horizontal, diametro externo de 60,3mm, conforme desenho A4</v>
          </cell>
          <cell r="D2521" t="str">
            <v>un</v>
          </cell>
          <cell r="E2521">
            <v>126.67</v>
          </cell>
        </row>
        <row r="2522">
          <cell r="A2522" t="str">
            <v>IP008118</v>
          </cell>
          <cell r="B2522" t="str">
            <v>IP05500650/</v>
          </cell>
          <cell r="C2522" t="str">
            <v>Braco curvo para sustentacao de semaforo, proprio para equipar poste padrao Nossa Senhora de Copacabana com diametro de 76,1mmx4,5m de projecao, zincado, acompanha cordoalha, ver desenho A1-1855-PD.  Fornecimento.</v>
          </cell>
          <cell r="D2522" t="str">
            <v>un</v>
          </cell>
          <cell r="E2522">
            <v>242</v>
          </cell>
        </row>
        <row r="2523">
          <cell r="A2523" t="str">
            <v>IP001696</v>
          </cell>
          <cell r="B2523" t="str">
            <v>IP05550050/</v>
          </cell>
          <cell r="C2523" t="str">
            <v>Braco, padrao RIOLUZ, exclusive fornecimento das ferragens de fixacao e do braco.  Colocacao.</v>
          </cell>
          <cell r="D2523" t="str">
            <v>un</v>
          </cell>
          <cell r="E2523">
            <v>10.69</v>
          </cell>
        </row>
        <row r="2524">
          <cell r="A2524" t="str">
            <v>IP001732</v>
          </cell>
          <cell r="B2524" t="str">
            <v>IP05550100/</v>
          </cell>
          <cell r="C2524" t="str">
            <v>Braco, padrao RIOLUZ, com 0,57m ou 1,77m de projecao horizontal, para luminaria LRJ-10, em poste de concreto, com fornecimento das ferragens de fixacao; exclusive fornecimento do braco.  Colocacao.</v>
          </cell>
          <cell r="D2524" t="str">
            <v>un</v>
          </cell>
          <cell r="E2524">
            <v>26.34</v>
          </cell>
        </row>
        <row r="2525">
          <cell r="A2525" t="str">
            <v>IP001730</v>
          </cell>
          <cell r="B2525" t="str">
            <v>IP05550150/</v>
          </cell>
          <cell r="C2525" t="str">
            <v>Braco, padrao RIOLUZ, de 1,5m ate 2,50m de projecao horizontal, em poste reto de aco ou concreto, com fornecimento das ferragens de fixacao; exclusive fornecimento do braco.  Colocacao.</v>
          </cell>
          <cell r="D2525" t="str">
            <v>un</v>
          </cell>
          <cell r="E2525">
            <v>52.67</v>
          </cell>
        </row>
        <row r="2526">
          <cell r="A2526" t="str">
            <v>IP001731</v>
          </cell>
          <cell r="B2526" t="str">
            <v>IP05550200/</v>
          </cell>
          <cell r="C2526" t="str">
            <v>Braco, padrao RIOLUZ, de 2,6m ate 3,50m de projecao horizontal, em poste reto de aco ou concreto, com fornecimento das ferragens de fixacao; exclusive fornecimento do braco.  Colocacao.</v>
          </cell>
          <cell r="D2526" t="str">
            <v>un</v>
          </cell>
          <cell r="E2526">
            <v>63.36</v>
          </cell>
        </row>
        <row r="2527">
          <cell r="A2527" t="str">
            <v>IP001704</v>
          </cell>
          <cell r="B2527" t="str">
            <v>IP05550300/</v>
          </cell>
          <cell r="C2527" t="str">
            <v>Base quadrupla para topo de poste, em poste reto de aco ou concreto, para altura de ate 15m, para luminaria tipo ponta de braco; exclusive luminarias e base quadrupla.  Colocacao.</v>
          </cell>
          <cell r="D2527" t="str">
            <v>un</v>
          </cell>
          <cell r="E2527">
            <v>16.04</v>
          </cell>
        </row>
        <row r="2528">
          <cell r="A2528" t="str">
            <v>IP001620</v>
          </cell>
          <cell r="B2528" t="str">
            <v>IP05600050/</v>
          </cell>
          <cell r="C2528" t="str">
            <v>Pintura de braco com 2 demaos de tinta Aluminac ou similar.</v>
          </cell>
          <cell r="D2528" t="str">
            <v>un</v>
          </cell>
          <cell r="E2528">
            <v>13.4</v>
          </cell>
        </row>
        <row r="2529">
          <cell r="A2529" t="str">
            <v>IP002308</v>
          </cell>
          <cell r="B2529" t="str">
            <v>IP05600100A</v>
          </cell>
          <cell r="C2529" t="str">
            <v>Pintura de poste de aco reto, de 3,50m, com 2 demaos de tinta Aluminac ou similar.</v>
          </cell>
          <cell r="D2529" t="str">
            <v>gl</v>
          </cell>
          <cell r="E2529">
            <v>14.98</v>
          </cell>
        </row>
        <row r="2530">
          <cell r="A2530" t="str">
            <v>IP001621</v>
          </cell>
          <cell r="B2530" t="str">
            <v>IP05600103/</v>
          </cell>
          <cell r="C2530" t="str">
            <v>Pintura de poste de aco, reto, de 4,5m ate 6m, com 2 demaos de tinta Aluminac ou similar.</v>
          </cell>
          <cell r="D2530" t="str">
            <v>un</v>
          </cell>
          <cell r="E2530">
            <v>16.07</v>
          </cell>
        </row>
        <row r="2531">
          <cell r="A2531" t="str">
            <v>IP001622</v>
          </cell>
          <cell r="B2531" t="str">
            <v>IP05600106/</v>
          </cell>
          <cell r="C2531" t="str">
            <v>Pintura de poste de aco reto, de 7m ate 9m, com 2 demaos de tinta Aluminac ou similar.</v>
          </cell>
          <cell r="D2531" t="str">
            <v>un</v>
          </cell>
          <cell r="E2531">
            <v>32.14</v>
          </cell>
        </row>
        <row r="2532">
          <cell r="A2532" t="str">
            <v>IP001623</v>
          </cell>
          <cell r="B2532" t="str">
            <v>IP05600109/</v>
          </cell>
          <cell r="C2532" t="str">
            <v>Pintura de poste de aco reto, de 10m ate 15m, com 2 demaos de tinta Aluminac ou similar.</v>
          </cell>
          <cell r="D2532" t="str">
            <v>un</v>
          </cell>
          <cell r="E2532">
            <v>58.93</v>
          </cell>
        </row>
        <row r="2533">
          <cell r="A2533" t="str">
            <v>IP001624</v>
          </cell>
          <cell r="B2533" t="str">
            <v>IP05600112/</v>
          </cell>
          <cell r="C2533" t="str">
            <v>Pintura de poste de aco reto, de 16m ate 20m, com 2 demaos de tinta Aluminac ou similar.</v>
          </cell>
          <cell r="D2533" t="str">
            <v>un</v>
          </cell>
          <cell r="E2533">
            <v>90.52</v>
          </cell>
        </row>
        <row r="2534">
          <cell r="A2534" t="str">
            <v>IP001625</v>
          </cell>
          <cell r="B2534" t="str">
            <v>IP05600150/</v>
          </cell>
          <cell r="C2534" t="str">
            <v>Pintura de poste de aco curvo, de 1 braco, de 8m ate 10m, com 2 demaos de tinta Aluminac ou similar.</v>
          </cell>
          <cell r="D2534" t="str">
            <v>un</v>
          </cell>
          <cell r="E2534">
            <v>58.93</v>
          </cell>
        </row>
        <row r="2535">
          <cell r="A2535" t="str">
            <v>IP001626</v>
          </cell>
          <cell r="B2535" t="str">
            <v>IP05600153/</v>
          </cell>
          <cell r="C2535" t="str">
            <v>Pintura de poste de aco curvo, de 1 braco, de 11m ate 15m, com 2 demaos de tinta Aluminac ou similar.</v>
          </cell>
          <cell r="D2535" t="str">
            <v>un</v>
          </cell>
          <cell r="E2535">
            <v>82.29</v>
          </cell>
        </row>
        <row r="2536">
          <cell r="A2536" t="str">
            <v>IP001627</v>
          </cell>
          <cell r="B2536" t="str">
            <v>IP05600200/</v>
          </cell>
          <cell r="C2536" t="str">
            <v>Pintura de poste de aco curvo, de 2 bracos, de 8m ate 10m, com 2 demaos de tinta Aluminac ou similar.</v>
          </cell>
          <cell r="D2536" t="str">
            <v>un</v>
          </cell>
          <cell r="E2536">
            <v>77.13</v>
          </cell>
        </row>
        <row r="2537">
          <cell r="A2537" t="str">
            <v>IP001628</v>
          </cell>
          <cell r="B2537" t="str">
            <v>IP05600203/</v>
          </cell>
          <cell r="C2537" t="str">
            <v>Pintura de poste de aco curvo, de 2 bracos, de 11m ate 15m, com 2 demaos de tinta Aluminac ou similar.</v>
          </cell>
          <cell r="D2537" t="str">
            <v>un</v>
          </cell>
          <cell r="E2537">
            <v>242.76</v>
          </cell>
        </row>
        <row r="2538">
          <cell r="A2538" t="str">
            <v>IP009084</v>
          </cell>
          <cell r="B2538" t="str">
            <v>IP05600256/</v>
          </cell>
          <cell r="C2538" t="str">
            <v>Pintura de poste de concreto, de 9m ate 13m, com 1 demao de tinta Sikatop ou similar e 2 demaos de tinta Internacional ou similar.</v>
          </cell>
          <cell r="D2538" t="str">
            <v>un</v>
          </cell>
          <cell r="E2538">
            <v>348.52</v>
          </cell>
        </row>
        <row r="2539">
          <cell r="A2539" t="str">
            <v>IP009083</v>
          </cell>
          <cell r="B2539" t="str">
            <v>IP05600259/</v>
          </cell>
          <cell r="C2539" t="str">
            <v>Pintura de poste de concreto, de 17m, com 1 demao de tinta Sikatop ou similar e 2 demaos de tinta Internacional ou similar.</v>
          </cell>
          <cell r="D2539" t="str">
            <v>un</v>
          </cell>
          <cell r="E2539">
            <v>421.33</v>
          </cell>
        </row>
        <row r="2540">
          <cell r="A2540" t="str">
            <v>IP009080</v>
          </cell>
          <cell r="B2540" t="str">
            <v>IP05600262/</v>
          </cell>
          <cell r="C2540" t="str">
            <v>Pintura de poste de concreto, de 22,5m, com 1 demao de tinta Sikatop ou similar e 2 demaos de tinta Internacional ou similar.</v>
          </cell>
          <cell r="D2540" t="str">
            <v>un</v>
          </cell>
          <cell r="E2540">
            <v>620.46</v>
          </cell>
        </row>
        <row r="2541">
          <cell r="A2541" t="str">
            <v>IP018011</v>
          </cell>
          <cell r="B2541" t="str">
            <v>IP07050050/</v>
          </cell>
          <cell r="C2541" t="str">
            <v>Torre em aco SAE 1010/1020 galvanizado a fogo, poligonal, flangeado, de 12m, com escada marinheiro, guarda corpo e plataforma para 6 projetores.  Fornecimento.</v>
          </cell>
          <cell r="D2541" t="str">
            <v>un</v>
          </cell>
          <cell r="E2541">
            <v>6566.67</v>
          </cell>
        </row>
        <row r="2542">
          <cell r="A2542" t="str">
            <v>IP018012</v>
          </cell>
          <cell r="B2542" t="str">
            <v>IP07050053/</v>
          </cell>
          <cell r="C2542" t="str">
            <v>Torre em aco SAE 1010/1020 galvanizado a fogo, poligonal, flangeado, de 15m, com escada marinheiro, guarda corpo e plataforma para 6 projetores.  Fornecimento.</v>
          </cell>
          <cell r="D2542" t="str">
            <v>un</v>
          </cell>
          <cell r="E2542">
            <v>8774.7000000000007</v>
          </cell>
        </row>
        <row r="2543">
          <cell r="A2543" t="str">
            <v>IP018013</v>
          </cell>
          <cell r="B2543" t="str">
            <v>IP07050056/</v>
          </cell>
          <cell r="C2543" t="str">
            <v>Torre em aco SAE 1010/1020 galvanizado a fogo, poligonal, flangeado, de 20m, com escada marinheiro, guarda corpo e plataforma para 6 projetores.  Fornecimento.</v>
          </cell>
          <cell r="D2543" t="str">
            <v>un</v>
          </cell>
          <cell r="E2543">
            <v>10943.1</v>
          </cell>
        </row>
        <row r="2544">
          <cell r="A2544" t="str">
            <v>IP001675</v>
          </cell>
          <cell r="B2544" t="str">
            <v>IP10050050/</v>
          </cell>
          <cell r="C2544" t="str">
            <v>Armacao secundaria vertical, completa, para uma rede de baixa tensao (BT), sem fornecimento da armacao e das cintas de fixacao.  Instalacao.</v>
          </cell>
          <cell r="D2544" t="str">
            <v>un</v>
          </cell>
          <cell r="E2544">
            <v>5.35</v>
          </cell>
        </row>
        <row r="2545">
          <cell r="A2545" t="str">
            <v>IP008086</v>
          </cell>
          <cell r="B2545" t="str">
            <v>IP10050100/</v>
          </cell>
          <cell r="C2545" t="str">
            <v>Armacao secundaria vertical de 1 estribo.  Fornecimento.</v>
          </cell>
          <cell r="D2545" t="str">
            <v>un</v>
          </cell>
          <cell r="E2545">
            <v>3.48</v>
          </cell>
        </row>
        <row r="2546">
          <cell r="A2546" t="str">
            <v>IP010405</v>
          </cell>
          <cell r="B2546" t="str">
            <v>IP10050103/</v>
          </cell>
          <cell r="C2546" t="str">
            <v>Armacao secundaria vertical de 3 estribos.  Fornecimento.</v>
          </cell>
          <cell r="D2546" t="str">
            <v>un</v>
          </cell>
          <cell r="E2546">
            <v>12.62</v>
          </cell>
        </row>
        <row r="2547">
          <cell r="A2547" t="str">
            <v>IP001677</v>
          </cell>
          <cell r="B2547" t="str">
            <v>IP10050106/</v>
          </cell>
          <cell r="C2547" t="str">
            <v>Armacao secundaria vertical, de 3 estribos, completa, para uma rede de baixa tensao (BT), de 3 condutores, para alinhamento reto, angulo inferior a 90o e ponto terminal, exclusive fornecimento das cintas de fixacao (ver conjunto BTV1).  Fornecimento e ins</v>
          </cell>
          <cell r="D2547" t="str">
            <v>un</v>
          </cell>
          <cell r="E2547">
            <v>22.38</v>
          </cell>
        </row>
        <row r="2548">
          <cell r="A2548" t="str">
            <v>IP001676</v>
          </cell>
          <cell r="B2548" t="str">
            <v>IP10050203/</v>
          </cell>
          <cell r="C2548" t="str">
            <v>Armacao secundaria vertical, de 4 estribos, completa, para uma rede de baixa tensao (BT), de 4 condutores, para alinhamento reto, angulo inferior a 90o e ponto terminal, exclusive fornecimento das cintas de fixacao (ver conjunto BTV1).  Fornecimento e ins</v>
          </cell>
          <cell r="D2548" t="str">
            <v>un</v>
          </cell>
          <cell r="E2548">
            <v>24.2</v>
          </cell>
        </row>
        <row r="2549">
          <cell r="A2549" t="str">
            <v>IP007490</v>
          </cell>
          <cell r="B2549" t="str">
            <v>IP10100050/</v>
          </cell>
          <cell r="C2549" t="str">
            <v>Conjunto para fixacao de rede 13,8Kv, trifasica, exclusive fornecimento dos isoladores e ferragens.  Instalacao.</v>
          </cell>
          <cell r="D2549" t="str">
            <v>un</v>
          </cell>
          <cell r="E2549">
            <v>42.77</v>
          </cell>
        </row>
        <row r="2550">
          <cell r="A2550" t="str">
            <v>IP006518</v>
          </cell>
          <cell r="B2550" t="str">
            <v>IP10100100/</v>
          </cell>
          <cell r="C2550" t="str">
            <v>Conjunto para fixacao de rede de 13,8Kv, trifasica, pre-reunido para derivacao de linha, padrao RIOLUZ.  Fornecimento e instalacao.</v>
          </cell>
          <cell r="D2550" t="str">
            <v>un</v>
          </cell>
          <cell r="E2550">
            <v>307.86</v>
          </cell>
        </row>
        <row r="2551">
          <cell r="A2551" t="str">
            <v>IP002298</v>
          </cell>
          <cell r="B2551" t="str">
            <v>IP10100156/</v>
          </cell>
          <cell r="C2551" t="str">
            <v>Ferragens singelas, para 1 linha, de 13,8Kv, bifasica triangular, poste ao centro, para alinhamentos retos e angulos ate 30o (conjunto 13A1).  Instalacao.</v>
          </cell>
          <cell r="D2551" t="str">
            <v>h</v>
          </cell>
          <cell r="E2551">
            <v>21.38</v>
          </cell>
        </row>
        <row r="2552">
          <cell r="A2552" t="str">
            <v>IP001669</v>
          </cell>
          <cell r="B2552" t="str">
            <v>IP10100200/</v>
          </cell>
          <cell r="C2552" t="str">
            <v>Conjunto para fixacao de rede de 13,8Kv, trifasica, horizontal, poste ao lado, para alinhamento reto, padrao madeira, montagem Beco, tipo 13B1.  Fornecimento e instalacao.</v>
          </cell>
          <cell r="D2552" t="str">
            <v>un</v>
          </cell>
          <cell r="E2552">
            <v>146.15</v>
          </cell>
        </row>
        <row r="2553">
          <cell r="A2553" t="str">
            <v>IP007938</v>
          </cell>
          <cell r="B2553" t="str">
            <v>IP15551000/</v>
          </cell>
          <cell r="C2553" t="str">
            <v>Suporte para montagem de transformador em poste.  Fornecimento.</v>
          </cell>
          <cell r="D2553" t="str">
            <v>un</v>
          </cell>
          <cell r="E2553">
            <v>33.700000000000003</v>
          </cell>
        </row>
        <row r="2554">
          <cell r="A2554" t="str">
            <v>IP001679</v>
          </cell>
          <cell r="B2554" t="str">
            <v>IP15600050/</v>
          </cell>
          <cell r="C2554" t="str">
            <v>Transformadores de 5Kva ate 112,5Kva, sob linha de 13,8Kv, com fornecimento das  ferragens de suporte, exclusive chaves fusiveis com respectivas ferragens e transformadores; inclusive interligacao de alta tensao (AT) e baixa tensao (BT), sendo esta ultima</v>
          </cell>
          <cell r="D2554" t="str">
            <v>un</v>
          </cell>
          <cell r="E2554" t="e">
            <v>#N/A</v>
          </cell>
        </row>
        <row r="2555">
          <cell r="A2555" t="str">
            <v>IP001680</v>
          </cell>
          <cell r="B2555" t="str">
            <v>IP15600100/</v>
          </cell>
          <cell r="C2555" t="str">
            <v>Transformadores de 5Kva ate 112,5Kva, sob linha de 13,8Kv, exclusive ferragens  de suporte,  chaves fusiveis com respectivas ferragens e transformadores; inclusive interligacao de alta tensao (AT) e baixa tensao (BT), sendo esta ultima com conectores de l</v>
          </cell>
          <cell r="D2555" t="str">
            <v>un</v>
          </cell>
          <cell r="E2555">
            <v>85.53</v>
          </cell>
        </row>
        <row r="2556">
          <cell r="A2556" t="str">
            <v>IP008233</v>
          </cell>
          <cell r="B2556" t="str">
            <v>IP20050050/</v>
          </cell>
          <cell r="C2556" t="str">
            <v>Aterramento de caixa Hand-Hole.</v>
          </cell>
          <cell r="D2556" t="str">
            <v>un</v>
          </cell>
          <cell r="E2556">
            <v>10.88</v>
          </cell>
        </row>
        <row r="2557">
          <cell r="A2557" t="str">
            <v>IP008548</v>
          </cell>
          <cell r="B2557" t="str">
            <v>IP20050053/</v>
          </cell>
          <cell r="C2557" t="str">
            <v>Aterramento de poste de aco, inclusive fornecimento dos materiais.</v>
          </cell>
          <cell r="D2557" t="str">
            <v>un</v>
          </cell>
          <cell r="E2557">
            <v>18.22</v>
          </cell>
        </row>
        <row r="2558">
          <cell r="A2558" t="str">
            <v>IP008547</v>
          </cell>
          <cell r="B2558" t="str">
            <v>IP20050056/</v>
          </cell>
          <cell r="C2558" t="str">
            <v>Aterramento de tampao, inclusive fornecimento dos materiais.</v>
          </cell>
          <cell r="D2558" t="str">
            <v>un</v>
          </cell>
          <cell r="E2558">
            <v>30.69</v>
          </cell>
        </row>
        <row r="2559">
          <cell r="A2559" t="str">
            <v>IP008058</v>
          </cell>
          <cell r="B2559" t="str">
            <v>IP20050103/</v>
          </cell>
          <cell r="C2559" t="str">
            <v>Haste para aterramento, de 5/8" (16mm), com 2,50m de comprimento.  Fornecimento.</v>
          </cell>
          <cell r="D2559" t="str">
            <v>un</v>
          </cell>
          <cell r="E2559">
            <v>14.74</v>
          </cell>
        </row>
        <row r="2560">
          <cell r="A2560" t="str">
            <v>IP008094</v>
          </cell>
          <cell r="B2560" t="str">
            <v>IP20050106/</v>
          </cell>
          <cell r="C2560" t="str">
            <v>Haste para aterramento, de 5/8" (16mm), com 2,50m a 3m de comprimento.  Colocacao.</v>
          </cell>
          <cell r="D2560" t="str">
            <v>un</v>
          </cell>
          <cell r="E2560">
            <v>2.68</v>
          </cell>
        </row>
        <row r="2561">
          <cell r="A2561" t="str">
            <v>IP007491</v>
          </cell>
          <cell r="B2561" t="str">
            <v>IP20050150/</v>
          </cell>
          <cell r="C2561" t="str">
            <v>Conjunto de aterramento para transformador (ver desenho  A2-134-CP).  Instalacao.</v>
          </cell>
          <cell r="D2561" t="str">
            <v>un</v>
          </cell>
          <cell r="E2561">
            <v>48.11</v>
          </cell>
        </row>
        <row r="2562">
          <cell r="A2562" t="str">
            <v>IP008545</v>
          </cell>
          <cell r="B2562" t="str">
            <v>IP20050153/</v>
          </cell>
          <cell r="C2562" t="str">
            <v>Conjunto de aterramento de transformador.  Fornecimento e instalacao.</v>
          </cell>
          <cell r="D2562" t="str">
            <v>un</v>
          </cell>
          <cell r="E2562">
            <v>197.8</v>
          </cell>
        </row>
        <row r="2563">
          <cell r="A2563" t="str">
            <v>IP008879</v>
          </cell>
          <cell r="B2563" t="str">
            <v>IP20050156/</v>
          </cell>
          <cell r="C2563" t="str">
            <v>Conjunto de aterramento de transformador (ver desenho A2-134-CP).  Fornecimento e instalacao.</v>
          </cell>
          <cell r="D2563" t="str">
            <v>un</v>
          </cell>
          <cell r="E2563">
            <v>117.86</v>
          </cell>
        </row>
        <row r="2564">
          <cell r="A2564" t="str">
            <v>IP008546</v>
          </cell>
          <cell r="B2564" t="str">
            <v>IP20050200/</v>
          </cell>
          <cell r="C2564" t="str">
            <v>Conjunto de aterramento de rede de baixa tensao (BT).  Fornecimento e instalacao.</v>
          </cell>
          <cell r="D2564" t="str">
            <v>un</v>
          </cell>
          <cell r="E2564">
            <v>22.72</v>
          </cell>
        </row>
        <row r="2565">
          <cell r="A2565" t="str">
            <v>IP008880</v>
          </cell>
          <cell r="B2565" t="str">
            <v>IP20050203/</v>
          </cell>
          <cell r="C2565" t="str">
            <v>Conjunto de aterramento de rede de baixa tensao (BT) (ver desenho A2-134-CP).  Fornecimento e instalacao.</v>
          </cell>
          <cell r="D2565" t="str">
            <v>un</v>
          </cell>
          <cell r="E2565">
            <v>72.08</v>
          </cell>
        </row>
        <row r="2566">
          <cell r="A2566" t="str">
            <v>IP006272</v>
          </cell>
          <cell r="B2566" t="str">
            <v>IP25050050/</v>
          </cell>
          <cell r="C2566" t="str">
            <v>Caixa de passagem para embutir em alvenaria, de 5"x5".  Fornecimento.</v>
          </cell>
          <cell r="D2566" t="str">
            <v>un</v>
          </cell>
          <cell r="E2566">
            <v>8.64</v>
          </cell>
        </row>
        <row r="2567">
          <cell r="A2567" t="str">
            <v>IP006248</v>
          </cell>
          <cell r="B2567" t="str">
            <v>IP25050100/</v>
          </cell>
          <cell r="C2567" t="str">
            <v>Caixa de passagem em aluminio fundido (15x15x10)cm, com saidas rosqueadas de 3/4" e tampa removivel.  Fornecimento.</v>
          </cell>
          <cell r="D2567" t="str">
            <v>un</v>
          </cell>
          <cell r="E2567">
            <v>17.78</v>
          </cell>
        </row>
        <row r="2568">
          <cell r="A2568" t="str">
            <v>IP009600</v>
          </cell>
          <cell r="B2568" t="str">
            <v>IP25050150/</v>
          </cell>
          <cell r="C2568" t="str">
            <v>Caixa de passagem de alvenaria com dimensoes de (1x1x1)m, inclusive escavacao e reaterro, exclusive fornecimento do tampao.</v>
          </cell>
          <cell r="D2568" t="str">
            <v>un</v>
          </cell>
          <cell r="E2568">
            <v>176.09</v>
          </cell>
        </row>
        <row r="2569">
          <cell r="A2569" t="str">
            <v>IP003787</v>
          </cell>
          <cell r="B2569" t="str">
            <v>IP25100025/</v>
          </cell>
          <cell r="C2569" t="str">
            <v>Caixa Hand-Hole, pre-moldada, circular, de concreto, padrao RIOLUZ, com dimensoes (0,30x0,30)m; inclusive escavacao e reaterro; exclusive fornecimento do tampao.  Fornecimento e colocacao.</v>
          </cell>
          <cell r="D2569" t="str">
            <v>un</v>
          </cell>
          <cell r="E2569">
            <v>27.87</v>
          </cell>
        </row>
        <row r="2570">
          <cell r="A2570" t="str">
            <v>IP001748</v>
          </cell>
          <cell r="B2570" t="str">
            <v>IP25100050/</v>
          </cell>
          <cell r="C2570" t="str">
            <v>Caixa Hand-Hole em alvenaria, retangular com dimensoes (40x40x60)cm, com tampao de concreto pre-moldado, com alca.  Construcao.</v>
          </cell>
          <cell r="D2570" t="str">
            <v>un</v>
          </cell>
          <cell r="E2570">
            <v>146</v>
          </cell>
        </row>
        <row r="2571">
          <cell r="A2571" t="str">
            <v>IP001749</v>
          </cell>
          <cell r="B2571" t="str">
            <v>IP25100059/</v>
          </cell>
          <cell r="C2571" t="str">
            <v>Caixa Hand-Hole em alvenaria, retangular com dimensoes (40x40x90)cm, com tampao de concreto pre-moldado, com alca.  Construcao.</v>
          </cell>
          <cell r="D2571" t="str">
            <v>un</v>
          </cell>
          <cell r="E2571">
            <v>216.33</v>
          </cell>
        </row>
        <row r="2572">
          <cell r="A2572" t="str">
            <v>IP001750</v>
          </cell>
          <cell r="B2572" t="str">
            <v>IP25100100/</v>
          </cell>
          <cell r="C2572" t="str">
            <v>Caixa Hand-Hole, pre-moldada, circular, de concreto, padrao RIOLUZ, com dimensoes (0,60x0,30)m; inclusive escavacao e reaterro, exclusive tampao.  Fornecimento e assentamento.</v>
          </cell>
          <cell r="D2572" t="str">
            <v>un</v>
          </cell>
          <cell r="E2572">
            <v>48.66</v>
          </cell>
        </row>
        <row r="2573">
          <cell r="A2573" t="str">
            <v>IP001746</v>
          </cell>
          <cell r="B2573" t="str">
            <v>IP25100150/</v>
          </cell>
          <cell r="C2573" t="str">
            <v>Caixa Hand-Hole, pre-moldada, circular de concreto, padrao RIOLUZ, com dimensoes (0,60x0,60)m, inclusive escavacao e reaterro, exclusive tampao e materiais.  Assentamento.</v>
          </cell>
          <cell r="D2573" t="str">
            <v>un</v>
          </cell>
          <cell r="E2573">
            <v>42.77</v>
          </cell>
        </row>
        <row r="2574">
          <cell r="A2574" t="str">
            <v>IP001751</v>
          </cell>
          <cell r="B2574" t="str">
            <v>IP25100153/</v>
          </cell>
          <cell r="C2574" t="str">
            <v>Caixa Hand-Hole, pre-moldada, circular, de concreto, padrao RIOLUZ, com dimensoes (0,60x0,60)m; inclusive escavacao e reaterro, exclusive tampao.  Fornecimento e assentamento.</v>
          </cell>
          <cell r="D2574" t="str">
            <v>un</v>
          </cell>
          <cell r="E2574">
            <v>84.12</v>
          </cell>
        </row>
        <row r="2575">
          <cell r="A2575" t="str">
            <v>IP001754</v>
          </cell>
          <cell r="B2575" t="str">
            <v>IP25100159/</v>
          </cell>
          <cell r="C2575" t="str">
            <v>Caixa de passagem, retangular, de alvenaria com tampa de concreto, dimensoes de (0,60x0,60x0,80)m; exclusive material utilizado para sua construcao.  Construcao.</v>
          </cell>
          <cell r="D2575" t="str">
            <v>un</v>
          </cell>
          <cell r="E2575">
            <v>32.07</v>
          </cell>
        </row>
        <row r="2576">
          <cell r="A2576" t="str">
            <v>IP001747</v>
          </cell>
          <cell r="B2576" t="str">
            <v>IP25100162/</v>
          </cell>
          <cell r="C2576" t="str">
            <v>Caixa Hand-Hole, pre-moldada, circular de concreto, padrao RIOLUZ, com dimensoes (0,60x0,90)m, inclusive escavacao e reaterro, exclusive tampao e materiais.  Assentamento.</v>
          </cell>
          <cell r="D2576" t="str">
            <v>un</v>
          </cell>
          <cell r="E2576">
            <v>53.46</v>
          </cell>
        </row>
        <row r="2577">
          <cell r="A2577" t="str">
            <v>IP001752</v>
          </cell>
          <cell r="B2577" t="str">
            <v>IP25100165/</v>
          </cell>
          <cell r="C2577" t="str">
            <v>Caixa Hand-Hole, pre-moldada, circular, de concreto, padrao RIOLUZ, com dimensoes (0,60x0,90)m; inclusive escavacao e reaterro; exclusive fornecimento do tampao.  Fornecimento e assentamento.</v>
          </cell>
          <cell r="D2577" t="str">
            <v>un</v>
          </cell>
          <cell r="E2577">
            <v>115.48</v>
          </cell>
        </row>
        <row r="2578">
          <cell r="A2578" t="str">
            <v>IP005856</v>
          </cell>
          <cell r="B2578" t="str">
            <v>IP25100200/</v>
          </cell>
          <cell r="C2578" t="str">
            <v>Construcao de caixa de concreto para fixacao de projetor, com tampa de tela maletada de (5x5)cm e cadeado, nas dimensoes (80x80x80)cm, conforme detalhe do projeto RIOLUZ, inclusive fornecimento de todo o material necessario para sua construcao.</v>
          </cell>
          <cell r="D2578" t="str">
            <v>un</v>
          </cell>
          <cell r="E2578">
            <v>129.59</v>
          </cell>
        </row>
        <row r="2579">
          <cell r="A2579" t="str">
            <v>IP007143</v>
          </cell>
          <cell r="B2579" t="str">
            <v>IP25100203/</v>
          </cell>
          <cell r="C2579" t="str">
            <v>Construcao de caixa de alvenaria com base de concreto para fixacao de projetor, com tampa de tela maletada de (5x5)cm e cadeado nas dimensoes (80x80x80)cm, inclusive fornecimento de todo o material necessario para sua construcao.</v>
          </cell>
          <cell r="D2579" t="str">
            <v>un</v>
          </cell>
          <cell r="E2579">
            <v>150.13999999999999</v>
          </cell>
        </row>
        <row r="2580">
          <cell r="A2580" t="str">
            <v>IP001755</v>
          </cell>
          <cell r="B2580" t="str">
            <v>IP25100206/</v>
          </cell>
          <cell r="C2580" t="str">
            <v>Caixa de passagem, retangular, de alvenaria com tampa de concreto, dimensoes de (0,80x0,80x1)m; exclusive material utilizado para sua construcao.</v>
          </cell>
          <cell r="D2580" t="str">
            <v>un</v>
          </cell>
          <cell r="E2580">
            <v>32.07</v>
          </cell>
        </row>
        <row r="2581">
          <cell r="A2581" t="str">
            <v>IP008235</v>
          </cell>
          <cell r="B2581" t="str">
            <v>IP25100250/</v>
          </cell>
          <cell r="C2581" t="str">
            <v>Construcao de caixa de concreto, com base de concreto, para fixacao de projetor, com tampa de tela maletada de (50x50)mm e cadeado, nas dimensoes (110x80x60)cm, conforme detalhe do projeto, inclusive fornecimento de todo o material necessario para sua con</v>
          </cell>
          <cell r="D2581" t="str">
            <v>un</v>
          </cell>
          <cell r="E2581">
            <v>177.69</v>
          </cell>
        </row>
        <row r="2582">
          <cell r="A2582" t="str">
            <v>IP007144</v>
          </cell>
          <cell r="B2582" t="str">
            <v>IP25100259/</v>
          </cell>
          <cell r="C2582" t="str">
            <v>Construcao de caixa de alvenaria com base de concreto para fixacao de projetor e equipamento auxiliar, com grade protetora e cadeado, nas dimensoes (1,10x1,20x1)m, inclusive fornecimento de todo o material necessario para sua construcao.</v>
          </cell>
          <cell r="D2582" t="str">
            <v>un</v>
          </cell>
          <cell r="E2582">
            <v>304.56</v>
          </cell>
        </row>
        <row r="2583">
          <cell r="A2583" t="str">
            <v>IP001753</v>
          </cell>
          <cell r="B2583" t="str">
            <v>IP25100500/</v>
          </cell>
          <cell r="C2583" t="str">
            <v>Tampao espiral de polietileno de alta densidade, de diametro 50mm (2"), para terminacao de dutos de identico material, tipo Kanalex ou similar, em caixa Hand-Hole.  Fornecimento e assentamento.</v>
          </cell>
          <cell r="D2583" t="str">
            <v>un</v>
          </cell>
          <cell r="E2583">
            <v>4.6900000000000004</v>
          </cell>
        </row>
        <row r="2584">
          <cell r="A2584" t="str">
            <v>IP008234</v>
          </cell>
          <cell r="B2584" t="str">
            <v>IP25150050/</v>
          </cell>
          <cell r="C2584" t="str">
            <v>Caixa hermetica para chave faca trifasica.  Colocacao.</v>
          </cell>
          <cell r="D2584" t="str">
            <v>un</v>
          </cell>
          <cell r="E2584">
            <v>5.35</v>
          </cell>
        </row>
        <row r="2585">
          <cell r="A2585" t="str">
            <v>IP007646</v>
          </cell>
          <cell r="B2585" t="str">
            <v>IP25200050/</v>
          </cell>
          <cell r="C2585" t="str">
            <v>Tampao de ferro tipo leve padrao RIOLUZ.  Fornecimento.</v>
          </cell>
          <cell r="D2585" t="str">
            <v>un</v>
          </cell>
          <cell r="E2585">
            <v>195</v>
          </cell>
        </row>
        <row r="2586">
          <cell r="A2586" t="str">
            <v>IP008237</v>
          </cell>
          <cell r="B2586" t="str">
            <v>IP25200100/</v>
          </cell>
          <cell r="C2586" t="str">
            <v>Tampao de ferro fundido, articulado, tipo especial, com eixo de aco inoxidavel, revestido por PVC na articulacao, dotado de furacao para fixacao do aro de anel de concreto e instalacao de conectores para aterramento, com inscricao RIOLUZ discreta, em alto</v>
          </cell>
          <cell r="D2586" t="str">
            <v>un</v>
          </cell>
          <cell r="E2586">
            <v>267.95</v>
          </cell>
        </row>
        <row r="2587">
          <cell r="A2587" t="str">
            <v>IP009742</v>
          </cell>
          <cell r="B2587" t="str">
            <v>IP25200150/</v>
          </cell>
          <cell r="C2587" t="str">
            <v>Tampao de ferro fundido cinzento, articulado, tipo leve, carga maxima no cenrto de 2000Kgf, diametro interno de 300mm, fornecido com colar e com recobrimento, confome desenho A4-1200-PD, especificacao em RIOLUZ no 10.  Fornecimento.</v>
          </cell>
          <cell r="D2587" t="str">
            <v>un</v>
          </cell>
          <cell r="E2587">
            <v>32.950000000000003</v>
          </cell>
        </row>
        <row r="2588">
          <cell r="A2588" t="str">
            <v>IP008378</v>
          </cell>
          <cell r="B2588" t="str">
            <v>IP25200500/</v>
          </cell>
          <cell r="C2588" t="str">
            <v>Tampao para vedacao de dutos espiralados flexiveis em poietileno de alta densidade, na cor preta, diametro nominal de 125mm, comprimento de 225mm, lote 335248-0.  Fornecimento.</v>
          </cell>
          <cell r="D2588" t="str">
            <v>un</v>
          </cell>
          <cell r="E2588">
            <v>7.41</v>
          </cell>
        </row>
        <row r="2589">
          <cell r="A2589" t="str">
            <v>IP008584</v>
          </cell>
          <cell r="B2589" t="str">
            <v>IP30050150A</v>
          </cell>
          <cell r="C2589" t="str">
            <v>Eletroduto de aco galvanizado, diametro de 25mm (1").  Fornecimento.</v>
          </cell>
          <cell r="D2589" t="str">
            <v>vara</v>
          </cell>
          <cell r="E2589">
            <v>4.3600000000000003</v>
          </cell>
        </row>
        <row r="2590">
          <cell r="A2590" t="str">
            <v>IP008593</v>
          </cell>
          <cell r="B2590" t="str">
            <v>IP30050200A</v>
          </cell>
          <cell r="C2590" t="str">
            <v>Eletroduto de aco galvanizado, diametro de 38mm (1 1/2").  Fornecimento.</v>
          </cell>
          <cell r="D2590" t="str">
            <v>vara</v>
          </cell>
          <cell r="E2590">
            <v>8.3699999999999992</v>
          </cell>
        </row>
        <row r="2591">
          <cell r="A2591" t="str">
            <v>IP008423</v>
          </cell>
          <cell r="B2591" t="str">
            <v>IP30050250A</v>
          </cell>
          <cell r="C2591" t="str">
            <v>Eletroduto de aco galvanizado, diametro de 50mm (2").  Fornecimento.</v>
          </cell>
          <cell r="D2591" t="str">
            <v>vara</v>
          </cell>
          <cell r="E2591">
            <v>10.4</v>
          </cell>
        </row>
        <row r="2592">
          <cell r="A2592" t="str">
            <v>IP008061</v>
          </cell>
          <cell r="B2592" t="str">
            <v>IP30050350/</v>
          </cell>
          <cell r="C2592" t="str">
            <v>Eletroduto de aco galvanizado, diametro de 75mm (3").  Fornecimento.</v>
          </cell>
          <cell r="D2592" t="str">
            <v>m</v>
          </cell>
          <cell r="E2592">
            <v>16.54</v>
          </cell>
        </row>
        <row r="2593">
          <cell r="A2593" t="str">
            <v>IP007485</v>
          </cell>
          <cell r="B2593" t="str">
            <v>IP30100050/</v>
          </cell>
          <cell r="C2593" t="str">
            <v>Bucha redonda de aco galvanizado, diametro de 25mm (1"), para o de 19mm (3/4").  Fornecimento e colocacao.</v>
          </cell>
          <cell r="D2593" t="str">
            <v>un</v>
          </cell>
          <cell r="E2593">
            <v>4.63</v>
          </cell>
        </row>
        <row r="2594">
          <cell r="A2594" t="str">
            <v>IP008774</v>
          </cell>
          <cell r="B2594" t="str">
            <v>IP30100103/</v>
          </cell>
          <cell r="C2594" t="str">
            <v>Curva longa de 90o de aco galvanizado, eletroduto, diametro de 25mm (1").  Fornecimento.</v>
          </cell>
          <cell r="D2594" t="str">
            <v>un</v>
          </cell>
          <cell r="E2594">
            <v>1.52</v>
          </cell>
        </row>
        <row r="2595">
          <cell r="A2595" t="str">
            <v>IP008594</v>
          </cell>
          <cell r="B2595" t="str">
            <v>IP30100109/</v>
          </cell>
          <cell r="C2595" t="str">
            <v>Curva longa de 90o de aco galvanizado, diametro de 38mm (1 1/2").  Fornecimento.</v>
          </cell>
          <cell r="D2595" t="str">
            <v>un</v>
          </cell>
          <cell r="E2595">
            <v>3.85</v>
          </cell>
        </row>
        <row r="2596">
          <cell r="A2596" t="str">
            <v>IP008883</v>
          </cell>
          <cell r="B2596" t="str">
            <v>IP30100112/</v>
          </cell>
          <cell r="C2596" t="str">
            <v>Curva longa de 90o de aco galvanizado, diametro de 50mm (2").  Fornecimento.</v>
          </cell>
          <cell r="D2596" t="str">
            <v>un</v>
          </cell>
          <cell r="E2596">
            <v>6.18</v>
          </cell>
        </row>
        <row r="2597">
          <cell r="A2597" t="str">
            <v>IP007484</v>
          </cell>
          <cell r="B2597" t="str">
            <v>IP30100115/</v>
          </cell>
          <cell r="C2597" t="str">
            <v>Curva longa de ferro galvanizado, com 2 1/2" de diametro.  Fornecimento e colocacao.</v>
          </cell>
          <cell r="D2597" t="str">
            <v>un</v>
          </cell>
          <cell r="E2597">
            <v>15.62</v>
          </cell>
        </row>
        <row r="2598">
          <cell r="A2598" t="str">
            <v>IP008690</v>
          </cell>
          <cell r="B2598" t="str">
            <v>IP30100118/</v>
          </cell>
          <cell r="C2598" t="str">
            <v>Curva longa de 90o de aco galvanizado, diametro de 75mm (3").  Fornecimento.</v>
          </cell>
          <cell r="D2598" t="str">
            <v>un</v>
          </cell>
          <cell r="E2598">
            <v>18.43</v>
          </cell>
        </row>
        <row r="2599">
          <cell r="A2599" t="str">
            <v>IP008588</v>
          </cell>
          <cell r="B2599" t="str">
            <v>IP30100503/</v>
          </cell>
          <cell r="C2599" t="str">
            <v>Luva para eletroduto de aco galvanizado, de 25mm (1").  Fornecimento.</v>
          </cell>
          <cell r="D2599" t="str">
            <v>un</v>
          </cell>
          <cell r="E2599">
            <v>2.76</v>
          </cell>
        </row>
        <row r="2600">
          <cell r="A2600" t="str">
            <v>IP008595</v>
          </cell>
          <cell r="B2600" t="str">
            <v>IP30100509/</v>
          </cell>
          <cell r="C2600" t="str">
            <v>Luva para eletroduto de aco galvanizado, de 38mm (1 1/2").  Fornecimento.</v>
          </cell>
          <cell r="D2600" t="str">
            <v>un</v>
          </cell>
          <cell r="E2600">
            <v>5.24</v>
          </cell>
        </row>
        <row r="2601">
          <cell r="A2601" t="str">
            <v>IP007945</v>
          </cell>
          <cell r="B2601" t="str">
            <v>IP30100512/</v>
          </cell>
          <cell r="C2601" t="str">
            <v>Luva para eletroduto de aco galvanizado, de 50mm (2").  Fornecimento.</v>
          </cell>
          <cell r="D2601" t="str">
            <v>un</v>
          </cell>
          <cell r="E2601">
            <v>8.06</v>
          </cell>
        </row>
        <row r="2602">
          <cell r="A2602" t="str">
            <v>IP008073</v>
          </cell>
          <cell r="B2602" t="str">
            <v>IP30100518/</v>
          </cell>
          <cell r="C2602" t="str">
            <v>Luva para eletroduto de aco galvanizado, de 75mm (3").  Fornecimento.</v>
          </cell>
          <cell r="D2602" t="str">
            <v>un</v>
          </cell>
          <cell r="E2602">
            <v>3.9</v>
          </cell>
        </row>
        <row r="2603">
          <cell r="A2603" t="str">
            <v>IP006223</v>
          </cell>
          <cell r="B2603" t="str">
            <v>IP30150100/</v>
          </cell>
          <cell r="C2603" t="str">
            <v>Eletroduto de PVC rigido, roscavel, de 3/4".  Fornecimento.</v>
          </cell>
          <cell r="D2603" t="str">
            <v>m</v>
          </cell>
          <cell r="E2603">
            <v>0.64</v>
          </cell>
        </row>
        <row r="2604">
          <cell r="A2604" t="str">
            <v>IP006235</v>
          </cell>
          <cell r="B2604" t="str">
            <v>IP30150200/</v>
          </cell>
          <cell r="C2604" t="str">
            <v>Eletroduto de PVC rigido, roscavel, de 1 1/4".  Fornecimento.</v>
          </cell>
          <cell r="D2604" t="str">
            <v>m</v>
          </cell>
          <cell r="E2604">
            <v>4.84</v>
          </cell>
        </row>
        <row r="2605">
          <cell r="A2605" t="str">
            <v>IP008108</v>
          </cell>
          <cell r="B2605" t="str">
            <v>IP30150400A</v>
          </cell>
          <cell r="C2605" t="str">
            <v>Eletroduto de PVC rigido, roscavel, de 3" (75mm).  Fornecimento.</v>
          </cell>
          <cell r="D2605" t="str">
            <v>vara</v>
          </cell>
          <cell r="E2605">
            <v>5.78</v>
          </cell>
        </row>
        <row r="2606">
          <cell r="A2606" t="str">
            <v>IP008587</v>
          </cell>
          <cell r="B2606" t="str">
            <v>IP30200100/</v>
          </cell>
          <cell r="C2606" t="str">
            <v>Curva longa de 90o de PVC rigido, diametro de 25mm (1").  Fornecimento.</v>
          </cell>
          <cell r="D2606" t="str">
            <v>un</v>
          </cell>
          <cell r="E2606">
            <v>0.72</v>
          </cell>
        </row>
        <row r="2607">
          <cell r="A2607" t="str">
            <v>IP006237</v>
          </cell>
          <cell r="B2607" t="str">
            <v>IP30200103/</v>
          </cell>
          <cell r="C2607" t="str">
            <v>Curva de 90o, para eletroduto de PVC rigido, roscavel, de 1 1/4".  Fornecimento.</v>
          </cell>
          <cell r="D2607" t="str">
            <v>un</v>
          </cell>
          <cell r="E2607">
            <v>0.96</v>
          </cell>
        </row>
        <row r="2608">
          <cell r="A2608" t="str">
            <v>IP007944</v>
          </cell>
          <cell r="B2608" t="str">
            <v>IP30200109/</v>
          </cell>
          <cell r="C2608" t="str">
            <v>Curva de 90o, para eletroduto de PVC rigido, de 2".  Fornecimento.</v>
          </cell>
          <cell r="D2608" t="str">
            <v>un</v>
          </cell>
          <cell r="E2608">
            <v>2.2200000000000002</v>
          </cell>
        </row>
        <row r="2609">
          <cell r="A2609" t="str">
            <v>IP008060</v>
          </cell>
          <cell r="B2609" t="str">
            <v>IP30200115/</v>
          </cell>
          <cell r="C2609" t="str">
            <v>Curva longa de 90o de PVC rigido, diametro de 75mm (3").  Fornecimento.</v>
          </cell>
          <cell r="D2609" t="str">
            <v>un</v>
          </cell>
          <cell r="E2609">
            <v>7.21</v>
          </cell>
        </row>
        <row r="2610">
          <cell r="A2610" t="str">
            <v>IP008068</v>
          </cell>
          <cell r="B2610" t="str">
            <v>IP30200118/</v>
          </cell>
          <cell r="C2610" t="str">
            <v>Curva longa de 90o de PVC rigido, diametro de 100mm (4").  Fornecimento.</v>
          </cell>
          <cell r="D2610" t="str">
            <v>un</v>
          </cell>
          <cell r="E2610">
            <v>13.31</v>
          </cell>
        </row>
        <row r="2611">
          <cell r="A2611" t="str">
            <v>IP008589</v>
          </cell>
          <cell r="B2611" t="str">
            <v>IP30200503/</v>
          </cell>
          <cell r="C2611" t="str">
            <v>Luva para eletroduto de PVC rigido, de 25mm (1").  Fornecimento.</v>
          </cell>
          <cell r="D2611" t="str">
            <v>un</v>
          </cell>
          <cell r="E2611">
            <v>0.3</v>
          </cell>
        </row>
        <row r="2612">
          <cell r="A2612" t="str">
            <v>IP006236</v>
          </cell>
          <cell r="B2612" t="str">
            <v>IP30200506/</v>
          </cell>
          <cell r="C2612" t="str">
            <v>Luva de PVC rigido, roscavel, de 1 1/4".  Fornecimento.</v>
          </cell>
          <cell r="D2612" t="str">
            <v>un</v>
          </cell>
          <cell r="E2612">
            <v>1.5</v>
          </cell>
        </row>
        <row r="2613">
          <cell r="A2613" t="str">
            <v>IP007946</v>
          </cell>
          <cell r="B2613" t="str">
            <v>IP30200509/</v>
          </cell>
          <cell r="C2613" t="str">
            <v>Luva para eletroduto de PVC rigido, roscavel, de 50mm.  Fornecimento.</v>
          </cell>
          <cell r="D2613" t="str">
            <v>un</v>
          </cell>
          <cell r="E2613">
            <v>3.53</v>
          </cell>
        </row>
        <row r="2614">
          <cell r="A2614" t="str">
            <v>IP016025</v>
          </cell>
          <cell r="B2614" t="str">
            <v>IP50300150/</v>
          </cell>
          <cell r="C2614" t="str">
            <v>Reator aereo para lampada VS/MVM 150W, com ignitor pico de tensao 2,8 a 4Kv, fator de potencia minimo 0,92, tensao de alimentacao 220/250V, corrente na lampada 1,8A, tensao na lampada 100V, EM-RIOLUZ-30, NBR-13593/13594, IEC-662.  Fornecimento.</v>
          </cell>
          <cell r="D2614" t="str">
            <v>un</v>
          </cell>
          <cell r="E2614">
            <v>45.75</v>
          </cell>
        </row>
        <row r="2615">
          <cell r="A2615" t="str">
            <v>IP008800</v>
          </cell>
          <cell r="B2615" t="str">
            <v>IP50300153/</v>
          </cell>
          <cell r="C2615" t="str">
            <v>Reator aereo para lampada VS/MVM 150W, com ignitor pico de tensao 2,8 a 4Kv, fator de potencia minimo 0,92, tensao de alimentacao 220V, corrente na lampada 1,8A, tensao na lampada 100V, EM-RIOLUZ-30, NBR-13593/13594, IEC-662.  Fornecimento.</v>
          </cell>
          <cell r="D2615" t="str">
            <v>un</v>
          </cell>
          <cell r="E2615">
            <v>37.51</v>
          </cell>
        </row>
        <row r="2616">
          <cell r="A2616" t="str">
            <v>IP008787</v>
          </cell>
          <cell r="B2616" t="str">
            <v>IP50300250/</v>
          </cell>
          <cell r="C2616" t="str">
            <v>Reator aereo para lampada VS/MVM de 250W, com ignitor com pico tensao 2,8 a 4Kv, fator de potencia de 0,92, tensao de alimentacao 220/250V, corrente na lampada 3A, tensao na lampada 100V, perda maxima de 10% (EM-RIOLUZ-30, NBR-13593/13594, IEC-662).  Forn</v>
          </cell>
          <cell r="D2616" t="str">
            <v>un</v>
          </cell>
          <cell r="E2616">
            <v>59.67</v>
          </cell>
        </row>
        <row r="2617">
          <cell r="A2617" t="str">
            <v>IP008103</v>
          </cell>
          <cell r="B2617" t="str">
            <v>IP50300406/</v>
          </cell>
          <cell r="C2617" t="str">
            <v>Reator aereo para lampada VS/MVM de 400W, com ignitor com pico tensao 2,8 a 4Kv, fator de potencia de 0,92, tensao de alimentacao 220/250V, corrente na lampada 4,5A, tensao na lampada 100V, perda maxima de 10% (EM-RIOLUZ-30, NBR-13593/13594, IEC-662).  Fo</v>
          </cell>
          <cell r="D2617" t="str">
            <v>un</v>
          </cell>
          <cell r="E2617">
            <v>52.93</v>
          </cell>
        </row>
        <row r="2618">
          <cell r="A2618" t="str">
            <v>IP010175</v>
          </cell>
          <cell r="B2618" t="str">
            <v>IP50300500/</v>
          </cell>
          <cell r="C2618" t="str">
            <v>Reator integrado para lampada VS/MVM 70W, com ignitor pico de tensao 2,8 a 4Kv, fator de potencia minimo 0,92, tensao de alimentacao 220V, corrente na lampada 0,98A, tensao na lampada 90V, EM-RIOLUZ-30.  Fornecimento.</v>
          </cell>
          <cell r="D2618" t="str">
            <v>un</v>
          </cell>
          <cell r="E2618">
            <v>33.44</v>
          </cell>
        </row>
        <row r="2619">
          <cell r="A2619" t="str">
            <v>IP008065</v>
          </cell>
          <cell r="B2619" t="str">
            <v>IP50300600/</v>
          </cell>
          <cell r="C2619" t="str">
            <v>Reator integrado para lampada VS/MVM 150W, com ignitor pico de tensao 2,8 a 4Kv, fator de potencia minimo 0,92, tensao de alimentacao 220/250V, corrente na lampada 1,8A, tensao na lampada 100V, EM-RIOLUZ-30, NBR-13593/13594, IEC-662.  Fornecimento.</v>
          </cell>
          <cell r="D2619" t="str">
            <v>un</v>
          </cell>
          <cell r="E2619">
            <v>51.31</v>
          </cell>
        </row>
        <row r="2620">
          <cell r="A2620" t="str">
            <v>IP008143</v>
          </cell>
          <cell r="B2620" t="str">
            <v>IP50300700/</v>
          </cell>
          <cell r="C2620" t="str">
            <v>Reator tipo subterraneo para lampada VS/MVM 70W, com ignitor pico de tensao 2,8 a 4Kv, fator de potencia minimo 0,92, tensao nominal de alimentacao 220V, corrente na lampada 0,98A, tensao na lampada 90V, cabos do ignitor que alimentam a lampada com isolam</v>
          </cell>
          <cell r="D2620" t="str">
            <v>un</v>
          </cell>
          <cell r="E2620">
            <v>45.76</v>
          </cell>
        </row>
        <row r="2621">
          <cell r="A2621" t="str">
            <v>IP008117</v>
          </cell>
          <cell r="B2621" t="str">
            <v>IP50300750/</v>
          </cell>
          <cell r="C2621" t="str">
            <v>Reator tipo subterraneo para lampada VS/MVM 150W, com ignitor pico de tensao 2,8 a 4Kv, fator de potencia minimo 0,92, tensao nominal de alimentacao 220V, corrente na lampada 1,2A, tensao na lampada 100V, cabos do ignitor que alimentam a lampada com isola</v>
          </cell>
          <cell r="D2621" t="str">
            <v>un</v>
          </cell>
          <cell r="E2621">
            <v>86.2</v>
          </cell>
        </row>
        <row r="2622">
          <cell r="A2622" t="str">
            <v>IP010249</v>
          </cell>
          <cell r="B2622" t="str">
            <v>IP50300800/</v>
          </cell>
          <cell r="C2622" t="str">
            <v>Reator tipo subterraneo para lampada VS/MVM de 250W, com ignitor com pico tensao 2,8 a 4Kv, fator de potencia de 0,92, tensao de alimentacao 220V, corrente na lampada 3A, tensao na lampada 100V, cabos do ignitor que alimentam a lampada com isolamento para</v>
          </cell>
          <cell r="D2622" t="str">
            <v>un</v>
          </cell>
          <cell r="E2622">
            <v>65.25</v>
          </cell>
        </row>
        <row r="2623">
          <cell r="A2623" t="str">
            <v>IP008092</v>
          </cell>
          <cell r="B2623" t="str">
            <v>IP50300850/</v>
          </cell>
          <cell r="C2623" t="str">
            <v>Reator tipo subterraneo para lampada VS/MVM de 400W, com ignitor com pico tensao 2,8 a 4Kv, fator de potencia de 0,92, tensao de alimentacao 220V, corrente na lampada 4,5A, tensao na lampada 100V, cabos do ignitor que alimentam a lampada com isolamento pa</v>
          </cell>
          <cell r="D2623" t="str">
            <v>un</v>
          </cell>
          <cell r="E2623">
            <v>87.22</v>
          </cell>
        </row>
        <row r="2624">
          <cell r="A2624" t="str">
            <v>IP004038</v>
          </cell>
          <cell r="B2624" t="str">
            <v>IP50350050/</v>
          </cell>
          <cell r="C2624" t="str">
            <v>Luminaria equipada com lampada de descarga e acessorios, em cordoalha, exclusive luminaria, inclusive fornecimento da cordoalha.  Colocacao.</v>
          </cell>
          <cell r="D2624" t="str">
            <v>h</v>
          </cell>
          <cell r="E2624">
            <v>112.63</v>
          </cell>
        </row>
        <row r="2625">
          <cell r="A2625" t="str">
            <v>IP001714</v>
          </cell>
          <cell r="B2625" t="str">
            <v>IP50350100/</v>
          </cell>
          <cell r="C2625" t="str">
            <v>Luminaria equipada com lampada de descarga e acessorios, em cordoalha, exclusive luminaria e o fornecimento da cordoalha.  Colocacao.</v>
          </cell>
          <cell r="D2625" t="str">
            <v>un</v>
          </cell>
          <cell r="E2625">
            <v>42.77</v>
          </cell>
        </row>
        <row r="2626">
          <cell r="A2626" t="str">
            <v>IP010163</v>
          </cell>
          <cell r="B2626" t="str">
            <v>IP50350150/</v>
          </cell>
          <cell r="C2626" t="str">
            <v>Luminaria equipada com lampada de descarga e acessorios, em teto ou parede; exclusive luminaria.  Colocacao.</v>
          </cell>
          <cell r="D2626" t="str">
            <v>un</v>
          </cell>
          <cell r="E2626">
            <v>31.6</v>
          </cell>
        </row>
        <row r="2627">
          <cell r="A2627" t="str">
            <v>IP001727</v>
          </cell>
          <cell r="B2627" t="str">
            <v>IP50350200/</v>
          </cell>
          <cell r="C2627" t="str">
            <v>Colocacao de 2 projetores equipados com lampada de descarga, fixado em  poste de aco ou concreto, inclusive ferragens de fixacao, exclusive projetor.</v>
          </cell>
          <cell r="D2627" t="str">
            <v>un</v>
          </cell>
          <cell r="E2627" t="e">
            <v>#N/A</v>
          </cell>
        </row>
        <row r="2628">
          <cell r="A2628" t="str">
            <v>IP001729</v>
          </cell>
          <cell r="B2628" t="str">
            <v>IP50350203/</v>
          </cell>
          <cell r="C2628" t="str">
            <v>Colocacao de 2 projetores equipados com lampada de descarga, fixado em cruzeta no 1; inclusive ferragens de fixacao, exclusive projetor.</v>
          </cell>
          <cell r="D2628" t="str">
            <v>un</v>
          </cell>
          <cell r="E2628" t="e">
            <v>#N/A</v>
          </cell>
        </row>
        <row r="2629">
          <cell r="A2629" t="str">
            <v>IP003800</v>
          </cell>
          <cell r="B2629" t="str">
            <v>IP50350250/</v>
          </cell>
          <cell r="C2629" t="str">
            <v>Colocacao de 3 projetores equipados com lampadas de descarga, fixado em poste de concreto, inclusive ferragens de fixacao, exclusive projetor.</v>
          </cell>
          <cell r="D2629" t="str">
            <v>un</v>
          </cell>
          <cell r="E2629" t="e">
            <v>#N/A</v>
          </cell>
        </row>
        <row r="2630">
          <cell r="A2630" t="str">
            <v>IP001715</v>
          </cell>
          <cell r="B2630" t="str">
            <v>IP50350300/</v>
          </cell>
          <cell r="C2630" t="str">
            <v>Colocacao de 4 projetores equipados com lampada de descarga, fixados em poste de aco reto; inclusive ferragens de fixacao, exclusive projetores.</v>
          </cell>
          <cell r="D2630" t="str">
            <v>un</v>
          </cell>
          <cell r="E2630" t="e">
            <v>#N/A</v>
          </cell>
        </row>
        <row r="2631">
          <cell r="A2631" t="str">
            <v>IP003948</v>
          </cell>
          <cell r="B2631" t="str">
            <v>IP50350500/</v>
          </cell>
          <cell r="C2631" t="str">
            <v>Projetor fixado em bandeja atraves de chumbadores de aco inox, exclusive projetor, chumbador e bandejamento.  Colocacao.</v>
          </cell>
          <cell r="D2631" t="str">
            <v>un</v>
          </cell>
          <cell r="E2631">
            <v>1.82</v>
          </cell>
        </row>
        <row r="2632">
          <cell r="A2632" t="str">
            <v>IP001701</v>
          </cell>
          <cell r="B2632" t="str">
            <v>IP50400050/</v>
          </cell>
          <cell r="C2632" t="str">
            <v>Luminaria com lampada de descarga, com ou sem reator integrado, em ponta de braco ou poste reto (aco ou concreto) ate 6m de altura, exclusive fornecimento da luminaria.  Colocacao.</v>
          </cell>
          <cell r="D2632" t="str">
            <v>un</v>
          </cell>
          <cell r="E2632">
            <v>5.35</v>
          </cell>
        </row>
        <row r="2633">
          <cell r="A2633" t="str">
            <v>IP001699</v>
          </cell>
          <cell r="B2633" t="str">
            <v>IP50400100/</v>
          </cell>
          <cell r="C2633" t="str">
            <v>Luminaria aberta com lampada de descarga, sem reator integrado, em ponta de braco, ate 10m de altura, exclusive fornecimento da luminaria.  Colocacao.</v>
          </cell>
          <cell r="D2633" t="str">
            <v>un</v>
          </cell>
          <cell r="E2633">
            <v>5.35</v>
          </cell>
        </row>
        <row r="2634">
          <cell r="A2634" t="str">
            <v>IP001697</v>
          </cell>
          <cell r="B2634" t="str">
            <v>IP50400103/</v>
          </cell>
          <cell r="C2634" t="str">
            <v>Luminaria fechada com lampada de descarga, com reator integrado, em ponta de braco ou poste de aco curvo ate 10m de altura, exclusive fornecimento da luminaria.  Colocacao.</v>
          </cell>
          <cell r="D2634" t="str">
            <v>un</v>
          </cell>
          <cell r="E2634">
            <v>10.69</v>
          </cell>
        </row>
        <row r="2635">
          <cell r="A2635" t="str">
            <v>IP001698</v>
          </cell>
          <cell r="B2635" t="str">
            <v>IP50400106/</v>
          </cell>
          <cell r="C2635" t="str">
            <v>Luminaria fechada com lampada de descarga, sem reator integrado, em ponta de braco ou poste de aco curvo, ate 10m de altura, exclusive fornecimento da luminaria.  Colocacao.</v>
          </cell>
          <cell r="D2635" t="str">
            <v>un</v>
          </cell>
          <cell r="E2635">
            <v>8.02</v>
          </cell>
        </row>
        <row r="2636">
          <cell r="A2636" t="str">
            <v>IP001700</v>
          </cell>
          <cell r="B2636" t="str">
            <v>IP50400150/</v>
          </cell>
          <cell r="C2636" t="str">
            <v>Luminaria com lampada de descarga, com ou sem reator integrado, em ponta de braco ou poste de aco curvo, de 11m ate 15m de altura, exclusive fornecimento da luminaria.  Colocacao.</v>
          </cell>
          <cell r="D2636" t="str">
            <v>un</v>
          </cell>
          <cell r="E2636">
            <v>26.73</v>
          </cell>
        </row>
        <row r="2637">
          <cell r="A2637" t="str">
            <v>IP001702</v>
          </cell>
          <cell r="B2637" t="str">
            <v>IP50400200/</v>
          </cell>
          <cell r="C2637" t="str">
            <v>Luminaria com lampada de descarga tipo Petala, com ou sem reator integrado, em ponta de braco ou poste reto (aco ou concreto) de 15m de altura, exclusive fornecimento da luminaria e nucleo de fixacao.  Colocacao.</v>
          </cell>
          <cell r="D2637" t="str">
            <v>un</v>
          </cell>
          <cell r="E2637">
            <v>10.69</v>
          </cell>
        </row>
        <row r="2638">
          <cell r="A2638" t="str">
            <v>IP001703</v>
          </cell>
          <cell r="B2638" t="str">
            <v>IP50400206/</v>
          </cell>
          <cell r="C2638" t="str">
            <v>Luminaria com lampada de descarga tipo Petala, com ou sem reator integrado, em ponta de braco ou poste reto (aco ou concreto) de 20m de altura, exclusive fornecimento da luminaria e nucleo de fixacao.  Colocacao.</v>
          </cell>
          <cell r="D2638" t="str">
            <v>un</v>
          </cell>
          <cell r="E2638">
            <v>16.04</v>
          </cell>
        </row>
        <row r="2639">
          <cell r="A2639" t="str">
            <v>IP008236</v>
          </cell>
          <cell r="B2639" t="str">
            <v>IP50450050/</v>
          </cell>
          <cell r="C2639" t="str">
            <v>Colocacao de reator, padrao RIOLUZ, para lampada de descarga, em poste de aco, concreto ou madeira, exclusive fornecimento do reator e ferragens de fixacao.</v>
          </cell>
          <cell r="D2639" t="str">
            <v>un</v>
          </cell>
          <cell r="E2639">
            <v>10.69</v>
          </cell>
        </row>
        <row r="2640">
          <cell r="A2640" t="str">
            <v>IP001718</v>
          </cell>
          <cell r="B2640" t="str">
            <v>IP50450100/</v>
          </cell>
          <cell r="C2640" t="str">
            <v>Colocacao de reator, padrao RIOLUZ, para lampada de descarga em poste (aco ou concreto), incluindo interligacao na rede e na luminaria e ferragens de fixacao; exclusive fornecimento do reator.</v>
          </cell>
          <cell r="D2640" t="str">
            <v>un</v>
          </cell>
          <cell r="E2640">
            <v>10.92</v>
          </cell>
        </row>
        <row r="2641">
          <cell r="A2641" t="str">
            <v>IP003941</v>
          </cell>
          <cell r="B2641" t="str">
            <v>IP50450150/</v>
          </cell>
          <cell r="C2641" t="str">
            <v>Colocacao de reator para lampada de descarga em teto, piso ou parede, inclusive interligacao na rede e na luminaria e ferragens de fixacao, exclusive fornecimento de reator.</v>
          </cell>
          <cell r="D2641" t="str">
            <v>un</v>
          </cell>
          <cell r="E2641">
            <v>15.24</v>
          </cell>
        </row>
        <row r="2642">
          <cell r="A2642" t="str">
            <v>IP003947</v>
          </cell>
          <cell r="B2642" t="str">
            <v>IP50450500/</v>
          </cell>
          <cell r="C2642" t="str">
            <v>Colocacao de reator com ignitor em bandeja.</v>
          </cell>
          <cell r="D2642" t="str">
            <v>un</v>
          </cell>
          <cell r="E2642">
            <v>1.0900000000000001</v>
          </cell>
        </row>
        <row r="2643">
          <cell r="A2643" t="str">
            <v>IP006242</v>
          </cell>
          <cell r="B2643" t="str">
            <v>IP55050050/</v>
          </cell>
          <cell r="C2643" t="str">
            <v>Fita isolante auto-fusao, de 19mmx10m.  Fornecimento.</v>
          </cell>
          <cell r="D2643" t="str">
            <v>un</v>
          </cell>
          <cell r="E2643">
            <v>8.91</v>
          </cell>
        </row>
        <row r="2644">
          <cell r="A2644" t="str">
            <v>IP006243</v>
          </cell>
          <cell r="B2644" t="str">
            <v>IP55050100/</v>
          </cell>
          <cell r="C2644" t="str">
            <v>Fita isolante plastica adesiva, de 19mmx20m.  Fornecimento.</v>
          </cell>
          <cell r="D2644" t="str">
            <v>un</v>
          </cell>
          <cell r="E2644">
            <v>2.98</v>
          </cell>
        </row>
        <row r="2645">
          <cell r="A2645" t="str">
            <v>IP008106</v>
          </cell>
          <cell r="B2645" t="str">
            <v>IP55100050/</v>
          </cell>
          <cell r="C2645" t="str">
            <v>Arruela em aluminio de (13x2)mm.  Fornecimento.</v>
          </cell>
          <cell r="D2645" t="str">
            <v>un</v>
          </cell>
          <cell r="E2645">
            <v>0.11</v>
          </cell>
        </row>
        <row r="2646">
          <cell r="A2646" t="str">
            <v>IP008107</v>
          </cell>
          <cell r="B2646" t="str">
            <v>IP55100075/</v>
          </cell>
          <cell r="C2646" t="str">
            <v>Arruela de pressao de (13x2,5)mm.  Fornecimento.</v>
          </cell>
          <cell r="D2646" t="str">
            <v>un</v>
          </cell>
          <cell r="E2646">
            <v>0.05</v>
          </cell>
        </row>
        <row r="2647">
          <cell r="A2647" t="str">
            <v>IP008688</v>
          </cell>
          <cell r="B2647" t="str">
            <v>IP55100100/</v>
          </cell>
          <cell r="C2647" t="str">
            <v>Bracadeira, tipo copo, diametro 75mm (3").  Fornecimento.</v>
          </cell>
          <cell r="D2647" t="str">
            <v>un</v>
          </cell>
          <cell r="E2647">
            <v>1.23</v>
          </cell>
        </row>
        <row r="2648">
          <cell r="A2648" t="str">
            <v>IP007649</v>
          </cell>
          <cell r="B2648" t="str">
            <v>IP55100125/</v>
          </cell>
          <cell r="C2648" t="str">
            <v>Calco duplo numero 4.  Fornecimento.</v>
          </cell>
          <cell r="D2648" t="str">
            <v>un</v>
          </cell>
          <cell r="E2648">
            <v>38.96</v>
          </cell>
        </row>
        <row r="2649">
          <cell r="A2649" t="str">
            <v>IP008953</v>
          </cell>
          <cell r="B2649" t="str">
            <v>IP55100150/</v>
          </cell>
          <cell r="C2649" t="str">
            <v>Chumbador em aco carbono, com diametro de 7/8", comprimento de 500mm, galvamizado a quente por imersao, com porca, arruela lisa e arruela de pressao.  Fornecimento.</v>
          </cell>
          <cell r="D2649" t="str">
            <v>un</v>
          </cell>
          <cell r="E2649">
            <v>17.45</v>
          </cell>
        </row>
        <row r="2650">
          <cell r="A2650" t="str">
            <v>IP008964</v>
          </cell>
          <cell r="B2650" t="str">
            <v>IP55100200/</v>
          </cell>
          <cell r="C2650" t="str">
            <v>Chumbador de aco inoxidavel 304, Tec Bolt, TBM 12.100, comprimento de 96mm e diametro de 1/2", com arruela lisa e de pressao e porca, Tecnart ou similar.  Fornecimento.</v>
          </cell>
          <cell r="D2650" t="str">
            <v>un</v>
          </cell>
          <cell r="E2650">
            <v>7.12</v>
          </cell>
        </row>
        <row r="2651">
          <cell r="A2651" t="str">
            <v>IP008426</v>
          </cell>
          <cell r="B2651" t="str">
            <v>IP55100250/</v>
          </cell>
          <cell r="C2651" t="str">
            <v>Chumbador de expansao de aco, com diametro de 1/2" e comprimento do parafuso de 3".    Fornecimento.</v>
          </cell>
          <cell r="D2651" t="str">
            <v>un</v>
          </cell>
          <cell r="E2651">
            <v>2.71</v>
          </cell>
        </row>
        <row r="2652">
          <cell r="A2652" t="str">
            <v>IP008592</v>
          </cell>
          <cell r="B2652" t="str">
            <v>IP55100300/</v>
          </cell>
          <cell r="C2652" t="str">
            <v>Cinta de aco galvanizado de 140mm (5 1/2").  Fornecimento.</v>
          </cell>
          <cell r="D2652" t="str">
            <v>par</v>
          </cell>
          <cell r="E2652">
            <v>6.98</v>
          </cell>
        </row>
        <row r="2653">
          <cell r="A2653" t="str">
            <v>IP007934</v>
          </cell>
          <cell r="B2653" t="str">
            <v>IP55100312/</v>
          </cell>
          <cell r="C2653" t="str">
            <v>Cinta de aco galvanizado de 220mm.  Fornecimento.</v>
          </cell>
          <cell r="D2653" t="str">
            <v>par</v>
          </cell>
          <cell r="E2653">
            <v>7.66</v>
          </cell>
        </row>
        <row r="2654">
          <cell r="A2654" t="str">
            <v>IP008104</v>
          </cell>
          <cell r="B2654" t="str">
            <v>IP55100350/</v>
          </cell>
          <cell r="C2654" t="str">
            <v>Cinta para fixacao de bracos para luminaria e sinalizacao vertical para posta Multi-Uso, tipo Nossa Senhora de Copacabana, em aco carbono SAE 1010/1020, zincado.  Fornecimento.</v>
          </cell>
          <cell r="D2654" t="str">
            <v>par</v>
          </cell>
          <cell r="E2654">
            <v>293</v>
          </cell>
        </row>
        <row r="2655">
          <cell r="A2655" t="str">
            <v>IP008112</v>
          </cell>
          <cell r="B2655" t="str">
            <v>IP55100400/</v>
          </cell>
          <cell r="C2655" t="str">
            <v>Conjunto de sustentacao de sinalizacao vertical, proprio para poste Multi-Uso, constituido de 2 bracos paralelos em aco carbono SAE 1010/1020, zincado com projecao horizontal 4,37m, construido com tubo industrial no 3, diametro 88,9x3,35mm de espessura, c</v>
          </cell>
          <cell r="D2655" t="str">
            <v>un</v>
          </cell>
          <cell r="E2655">
            <v>521</v>
          </cell>
        </row>
        <row r="2656">
          <cell r="A2656" t="str">
            <v>IP007647</v>
          </cell>
          <cell r="B2656" t="str">
            <v>IP55100450/</v>
          </cell>
          <cell r="C2656" t="str">
            <v>Cruzeta Q-3, de 6 pinos.  Fornecimento.</v>
          </cell>
          <cell r="D2656" t="str">
            <v>un</v>
          </cell>
          <cell r="E2656">
            <v>45.65</v>
          </cell>
        </row>
        <row r="2657">
          <cell r="A2657" t="str">
            <v>IP007648</v>
          </cell>
          <cell r="B2657" t="str">
            <v>IP55100512/</v>
          </cell>
          <cell r="C2657" t="str">
            <v>Grampo "U", numero 5.  Fornecimento.</v>
          </cell>
          <cell r="D2657" t="str">
            <v>un</v>
          </cell>
          <cell r="E2657" t="e">
            <v>#N/A</v>
          </cell>
        </row>
        <row r="2658">
          <cell r="A2658" t="str">
            <v>IP007645</v>
          </cell>
          <cell r="B2658" t="str">
            <v>IP55100800/</v>
          </cell>
          <cell r="C2658" t="str">
            <v>Parafuso com cabeca sextavada 5/8"x1 1/2".  Fornecimento.</v>
          </cell>
          <cell r="D2658" t="str">
            <v>un</v>
          </cell>
          <cell r="E2658">
            <v>0.51</v>
          </cell>
        </row>
        <row r="2659">
          <cell r="A2659" t="str">
            <v>IP008113</v>
          </cell>
          <cell r="B2659" t="str">
            <v>IP55100809/</v>
          </cell>
          <cell r="C2659" t="str">
            <v>Parafuso com cabeca sextavada de (12x1,75x50)mm.  Fornecimento.</v>
          </cell>
          <cell r="D2659" t="str">
            <v>un</v>
          </cell>
          <cell r="E2659">
            <v>0.37</v>
          </cell>
        </row>
        <row r="2660">
          <cell r="A2660" t="str">
            <v>IP008079</v>
          </cell>
          <cell r="B2660" t="str">
            <v>IP55100812/</v>
          </cell>
          <cell r="C2660" t="str">
            <v>Parafuso frances de 5/8"x2 1/2". Fornecimento.</v>
          </cell>
          <cell r="D2660" t="str">
            <v>un</v>
          </cell>
          <cell r="E2660">
            <v>1.22</v>
          </cell>
        </row>
        <row r="2661">
          <cell r="A2661" t="str">
            <v>IP008419</v>
          </cell>
          <cell r="B2661" t="str">
            <v>IP55100850/</v>
          </cell>
          <cell r="C2661" t="str">
            <v>Parafuso de maquina sextavada de 1/2"x1 1/2".  Fornecimento.</v>
          </cell>
          <cell r="D2661" t="str">
            <v>un</v>
          </cell>
          <cell r="E2661">
            <v>0.35</v>
          </cell>
        </row>
        <row r="2662">
          <cell r="A2662" t="str">
            <v>IP007935</v>
          </cell>
          <cell r="B2662" t="str">
            <v>IP55100909/</v>
          </cell>
          <cell r="C2662" t="str">
            <v>Pino de 7/8", com rosca de chumbo, reforcado.  Fornecimento.</v>
          </cell>
          <cell r="D2662" t="str">
            <v>un</v>
          </cell>
          <cell r="E2662">
            <v>4.71</v>
          </cell>
        </row>
        <row r="2663">
          <cell r="A2663" t="str">
            <v>IP008591</v>
          </cell>
          <cell r="B2663" t="str">
            <v>IP55100950/</v>
          </cell>
          <cell r="C2663" t="str">
            <v>Porca sextavada, em aco galvanizado, de 5/8" (16mm).  Fornecimento.</v>
          </cell>
          <cell r="D2663" t="str">
            <v>un</v>
          </cell>
          <cell r="E2663">
            <v>0.16</v>
          </cell>
        </row>
        <row r="2664">
          <cell r="A2664" t="str">
            <v>IP008114</v>
          </cell>
          <cell r="B2664" t="str">
            <v>IP55100959/</v>
          </cell>
          <cell r="C2664" t="str">
            <v>Porca sextavada de (12x1,75)mm.  Fornecimento.</v>
          </cell>
          <cell r="D2664" t="str">
            <v>un</v>
          </cell>
          <cell r="E2664">
            <v>0.09</v>
          </cell>
        </row>
        <row r="2665">
          <cell r="A2665" t="str">
            <v>IP007967</v>
          </cell>
          <cell r="B2665" t="str">
            <v>IP55150050/</v>
          </cell>
          <cell r="C2665" t="str">
            <v>Base de aco para sustentacao de poste fixada por chumbador em fundacao de concreto armado.  Assentamento.</v>
          </cell>
          <cell r="D2665" t="str">
            <v>un</v>
          </cell>
          <cell r="E2665">
            <v>28.87</v>
          </cell>
        </row>
        <row r="2666">
          <cell r="A2666" t="str">
            <v>IP006810</v>
          </cell>
          <cell r="B2666" t="str">
            <v>IP55150100/</v>
          </cell>
          <cell r="C2666" t="str">
            <v>Chumbador para fixacao de poste de aco curvo de 1 braco, de 8m ate 9m de altura, exclusive este, de 7/8"x600mm, com porca e arruela galvanizadas a fogo, padrao RIOLUZ.  Fornecimento e instalacao.</v>
          </cell>
          <cell r="D2666" t="str">
            <v>un</v>
          </cell>
          <cell r="E2666">
            <v>31.69</v>
          </cell>
        </row>
        <row r="2667">
          <cell r="A2667" t="str">
            <v>IP008886</v>
          </cell>
          <cell r="B2667" t="str">
            <v>IP55150150/</v>
          </cell>
          <cell r="C2667" t="str">
            <v>Cruzeta no 2, de 2 pinos.  Fornecimento.</v>
          </cell>
          <cell r="D2667" t="str">
            <v>un</v>
          </cell>
          <cell r="E2667">
            <v>103.88</v>
          </cell>
        </row>
        <row r="2668">
          <cell r="A2668" t="str">
            <v>IP001762</v>
          </cell>
          <cell r="B2668" t="str">
            <v>IP60050050/</v>
          </cell>
          <cell r="C2668" t="str">
            <v>Mao-de-obra para servicos de qualquer natureza. Turma de reparos.</v>
          </cell>
          <cell r="D2668" t="str">
            <v>h</v>
          </cell>
          <cell r="E2668">
            <v>5.35</v>
          </cell>
        </row>
        <row r="2669">
          <cell r="A2669" t="str">
            <v>IP001773</v>
          </cell>
          <cell r="B2669" t="str">
            <v>IP60050100/</v>
          </cell>
          <cell r="C2669" t="str">
            <v>Servico de apoio as instalacoes requeridas a empreiteira, sendo: 1 encarregado. Turma de reparos.  Horario diurno.</v>
          </cell>
          <cell r="D2669" t="str">
            <v>h</v>
          </cell>
          <cell r="E2669">
            <v>9.5399999999999991</v>
          </cell>
        </row>
        <row r="2670">
          <cell r="A2670" t="str">
            <v>IP001772</v>
          </cell>
          <cell r="B2670" t="str">
            <v>IP60050150/</v>
          </cell>
          <cell r="C2670" t="str">
            <v>Servico de apoio as instalacoes requeridas a empreiteira, sendo: 2 ajudantes de  montador eletromecanico ou eletricista. Turma Tecnica. Horario diurno.</v>
          </cell>
          <cell r="D2670" t="str">
            <v>h</v>
          </cell>
          <cell r="E2670">
            <v>10.69</v>
          </cell>
        </row>
        <row r="2671">
          <cell r="A2671" t="str">
            <v>IP001618</v>
          </cell>
          <cell r="B2671" t="str">
            <v>IP60100050/</v>
          </cell>
          <cell r="C2671" t="str">
            <v>Montagem de poste de ferro fundido tipo H-1, de 4,50m de altura util, equipado com globo.</v>
          </cell>
          <cell r="D2671" t="str">
            <v>un</v>
          </cell>
          <cell r="E2671">
            <v>51.73</v>
          </cell>
        </row>
        <row r="2672">
          <cell r="A2672" t="str">
            <v>IP001619</v>
          </cell>
          <cell r="B2672" t="str">
            <v>IP60100100/</v>
          </cell>
          <cell r="C2672" t="str">
            <v>Montagem de poste de ferro fundido tipo H-3, de 4,50m de altura util, equipado com globo.</v>
          </cell>
          <cell r="D2672" t="str">
            <v>un</v>
          </cell>
          <cell r="E2672">
            <v>71.67</v>
          </cell>
        </row>
        <row r="2673">
          <cell r="A2673" t="str">
            <v>IP008505</v>
          </cell>
          <cell r="B2673" t="str">
            <v>IP60150050/</v>
          </cell>
          <cell r="C2673" t="str">
            <v>Obra padrao de reformulacao de iluminacao publica com substituicao de 1 luminaria e braco padrao RIOLUZ por 1 luminaria LRJ-16 com lampada de vapor de sodio de 70W e braco padrao RIOLUZ com fornecimento do material, exceto a luminaria, reator, base para r</v>
          </cell>
          <cell r="D2673" t="str">
            <v>cj</v>
          </cell>
          <cell r="E2673">
            <v>143.83000000000001</v>
          </cell>
        </row>
        <row r="2674">
          <cell r="A2674" t="str">
            <v>IP008506</v>
          </cell>
          <cell r="B2674" t="str">
            <v>IP60150056/</v>
          </cell>
          <cell r="C2674" t="str">
            <v>Obra padrao de reformulacao de iluminacao publica com substituicao de 1 luminaria e braco padrao RIOLUZ por 1 luminaria LRJ-25/1 com 1 lampada de vapor de sodio de 70W e braco, com fornecimento do material, exceto a luminaria.</v>
          </cell>
          <cell r="D2674" t="str">
            <v>cj</v>
          </cell>
          <cell r="E2674">
            <v>143.69</v>
          </cell>
        </row>
        <row r="2675">
          <cell r="A2675" t="str">
            <v>IT005301</v>
          </cell>
          <cell r="B2675" t="str">
            <v>IT05600065A</v>
          </cell>
          <cell r="C2675" t="str">
            <v>Tubo em ferro galvanizado, sem costura, com diametro de 2", inclusive conexoes e emendas, exclusive abertura e fechamento manual de rasgo.   Fornecimento e colocacao.</v>
          </cell>
          <cell r="D2675" t="str">
            <v>m</v>
          </cell>
          <cell r="E2675">
            <v>27.71</v>
          </cell>
        </row>
        <row r="2676">
          <cell r="A2676" t="str">
            <v>IT010488</v>
          </cell>
          <cell r="B2676" t="str">
            <v>IT05600068A</v>
          </cell>
          <cell r="C2676" t="str">
            <v>Tubo em ferro galvanizado, sem costura, com diametro de 2 1/2", inclusive conexoes e emendas, exclusive abertura e fechamento manual de rasgo.   Fornecimento e colocacao.</v>
          </cell>
          <cell r="D2676" t="str">
            <v>m</v>
          </cell>
          <cell r="E2676">
            <v>44.86</v>
          </cell>
        </row>
        <row r="2677">
          <cell r="A2677" t="str">
            <v>IT005637</v>
          </cell>
          <cell r="B2677" t="str">
            <v>IT05600071A</v>
          </cell>
          <cell r="C2677" t="str">
            <v>Tubo em ferro galvanizado, sem costura, com diametro de 3", inclusive conexoes e emendas, exclusive abertura e fechamento manual de rasgo.   Fornecimento e colocacao.</v>
          </cell>
          <cell r="D2677" t="str">
            <v>m</v>
          </cell>
          <cell r="E2677">
            <v>63.33</v>
          </cell>
        </row>
        <row r="2678">
          <cell r="A2678" t="str">
            <v>IT005636</v>
          </cell>
          <cell r="B2678" t="str">
            <v>IT05600074A</v>
          </cell>
          <cell r="C2678" t="str">
            <v>Tubo em ferro galvanizado, sem costura, com diametro de 4", inclusive conexoes e emendas, exclusive abertura e fechamento manual de rasgo.   Fornecimento e colocacao.</v>
          </cell>
          <cell r="D2678" t="str">
            <v>m</v>
          </cell>
          <cell r="E2678">
            <v>88.84</v>
          </cell>
        </row>
        <row r="2679">
          <cell r="A2679" t="str">
            <v>IT004519</v>
          </cell>
          <cell r="B2679" t="str">
            <v>IT05600115/</v>
          </cell>
          <cell r="C2679" t="str">
            <v>Tubo em ferro galvanizado, Schedule 40, Mannesmann ou similar, sem costura, diametro de 2".  Fornecimento e assentamento.</v>
          </cell>
          <cell r="D2679" t="str">
            <v>m</v>
          </cell>
          <cell r="E2679" t="e">
            <v>#N/A</v>
          </cell>
        </row>
        <row r="2680">
          <cell r="A2680" t="str">
            <v>IT005804</v>
          </cell>
          <cell r="B2680" t="str">
            <v>IT05650515/</v>
          </cell>
          <cell r="C2680" t="str">
            <v>Flange padrao ANSI 16.5, classe 150, LBS, galvanizado, com rosca, diametro de 2", com revestimento interno e externo, inclusive parafusos e arruelas.  Fornecimento e assentamento.</v>
          </cell>
          <cell r="D2680" t="str">
            <v>un</v>
          </cell>
          <cell r="E2680">
            <v>20.62</v>
          </cell>
        </row>
        <row r="2681">
          <cell r="A2681" t="str">
            <v>IT005806</v>
          </cell>
          <cell r="B2681" t="str">
            <v>IT05650518/</v>
          </cell>
          <cell r="C2681" t="str">
            <v>Flange padrao ANSI 16.5, classe 150, LBS, galvanizado com rosca, diametro de 3", com revestimento interno e externo, inclusive parafusos e arruelas.  Fornecimento e assentamento.</v>
          </cell>
          <cell r="D2681" t="str">
            <v>un</v>
          </cell>
          <cell r="E2681">
            <v>54.21</v>
          </cell>
        </row>
        <row r="2682">
          <cell r="A2682" t="str">
            <v>IT005805</v>
          </cell>
          <cell r="B2682" t="str">
            <v>IT05650521/</v>
          </cell>
          <cell r="C2682" t="str">
            <v>Flange padrao ANSI 16.5, classe 150, LBS, galvanizado com rosca, diametro de 4", com revestimento interno e externo, inclusive parafusos e arruelas.  Fornecimento e assentamento.</v>
          </cell>
          <cell r="D2682" t="str">
            <v>un</v>
          </cell>
          <cell r="E2682">
            <v>46.78</v>
          </cell>
        </row>
        <row r="2683">
          <cell r="A2683" t="str">
            <v>IT006450</v>
          </cell>
          <cell r="B2683" t="str">
            <v>IT05650562/</v>
          </cell>
          <cell r="C2683" t="str">
            <v>Flange de aco galvanizado, PB, classe 15, com rosca, diametro de 6".  Fornecimento e assentamento.</v>
          </cell>
          <cell r="D2683" t="str">
            <v>un</v>
          </cell>
          <cell r="E2683">
            <v>50.48</v>
          </cell>
        </row>
        <row r="2684">
          <cell r="A2684" t="str">
            <v>IT004527</v>
          </cell>
          <cell r="B2684" t="str">
            <v>IT05650600/</v>
          </cell>
          <cell r="C2684" t="str">
            <v>Joelho de ferro galvanizado, 90o, diametro de 1", classe 10.  Fornecimento e assentamento.</v>
          </cell>
          <cell r="D2684" t="str">
            <v>un</v>
          </cell>
          <cell r="E2684">
            <v>6.69</v>
          </cell>
        </row>
        <row r="2685">
          <cell r="A2685" t="str">
            <v>IT004532</v>
          </cell>
          <cell r="B2685" t="str">
            <v>IT05650650/</v>
          </cell>
          <cell r="C2685" t="str">
            <v>Niple de aco galvanizado, duplo, 3/4", classe 10.  Fornecimento e assentamento.</v>
          </cell>
          <cell r="D2685" t="str">
            <v>un</v>
          </cell>
          <cell r="E2685">
            <v>4.63</v>
          </cell>
        </row>
        <row r="2686">
          <cell r="A2686" t="str">
            <v>IT005901</v>
          </cell>
          <cell r="B2686" t="str">
            <v>IT05650660/</v>
          </cell>
          <cell r="C2686" t="str">
            <v>Niple duplo de ferro galvanizado, diametro nominal de 3".  Fornecimento e asssentamento.</v>
          </cell>
          <cell r="D2686" t="str">
            <v>un</v>
          </cell>
          <cell r="E2686">
            <v>21.85</v>
          </cell>
        </row>
        <row r="2687">
          <cell r="A2687" t="str">
            <v>IT004517</v>
          </cell>
          <cell r="B2687" t="str">
            <v>IT05650721/</v>
          </cell>
          <cell r="C2687" t="str">
            <v>Te de ferro galvanizado, diametro de 3", classe 10.  Fornecimento e assentamento.</v>
          </cell>
          <cell r="D2687" t="str">
            <v>un</v>
          </cell>
          <cell r="E2687">
            <v>47.29</v>
          </cell>
        </row>
        <row r="2688">
          <cell r="A2688" t="str">
            <v>IT007104</v>
          </cell>
          <cell r="B2688" t="str">
            <v>IT05650750/</v>
          </cell>
          <cell r="C2688" t="str">
            <v>Te de reducao de aco galvanizado, diametro de 3/4"x1/2".  Fornecimento e assentamento.</v>
          </cell>
          <cell r="D2688" t="str">
            <v>un</v>
          </cell>
          <cell r="E2688">
            <v>6.94</v>
          </cell>
        </row>
        <row r="2689">
          <cell r="A2689" t="str">
            <v>IT007103</v>
          </cell>
          <cell r="B2689" t="str">
            <v>IT05650762/</v>
          </cell>
          <cell r="C2689" t="str">
            <v>Te de reducao de aco galvanizado, diametro de 1 1/4"x3/4".  Fornecimento e assentamento.</v>
          </cell>
          <cell r="D2689" t="str">
            <v>un</v>
          </cell>
          <cell r="E2689">
            <v>13.13</v>
          </cell>
        </row>
        <row r="2690">
          <cell r="A2690" t="str">
            <v>IT004531</v>
          </cell>
          <cell r="B2690" t="str">
            <v>IT05650800/</v>
          </cell>
          <cell r="C2690" t="str">
            <v>Uniao de ferro galvanizado, assento plano, 3/4", classe 10.  Fornecimento e assentamento.</v>
          </cell>
          <cell r="D2690" t="str">
            <v>un</v>
          </cell>
          <cell r="E2690">
            <v>15.08</v>
          </cell>
        </row>
        <row r="2691">
          <cell r="A2691" t="str">
            <v>IT000922</v>
          </cell>
          <cell r="B2691" t="str">
            <v>IT05700100/</v>
          </cell>
          <cell r="C2691" t="str">
            <v>Coluna de ferro galvanizado de diametro 1 1/4", exclusive pecas de derivacao.</v>
          </cell>
          <cell r="D2691" t="str">
            <v>m</v>
          </cell>
          <cell r="E2691">
            <v>27.97</v>
          </cell>
        </row>
        <row r="2692">
          <cell r="A2692" t="str">
            <v>IT000923</v>
          </cell>
          <cell r="B2692" t="str">
            <v>IT05700103/</v>
          </cell>
          <cell r="C2692" t="str">
            <v>Coluna de ferro galvanizado de diametro 1 1/2", exclusive pecas de derivacao.</v>
          </cell>
          <cell r="D2692" t="str">
            <v>m</v>
          </cell>
          <cell r="E2692">
            <v>31.64</v>
          </cell>
        </row>
        <row r="2693">
          <cell r="A2693" t="str">
            <v>IT000924</v>
          </cell>
          <cell r="B2693" t="str">
            <v>IT05700106/</v>
          </cell>
          <cell r="C2693" t="str">
            <v>Coluna de ferro galvanizado de diametro 2", exclusive pecas de derivacao.</v>
          </cell>
          <cell r="D2693" t="str">
            <v>m</v>
          </cell>
          <cell r="E2693">
            <v>41.01</v>
          </cell>
        </row>
        <row r="2694">
          <cell r="A2694" t="str">
            <v>IT008298</v>
          </cell>
          <cell r="B2694" t="str">
            <v>IT05750050A</v>
          </cell>
          <cell r="C2694" t="str">
            <v>Tubo de cobre, classe I, diametro de 15mm.  Fornecimento.</v>
          </cell>
          <cell r="D2694" t="str">
            <v>vara</v>
          </cell>
          <cell r="E2694">
            <v>10.32</v>
          </cell>
        </row>
        <row r="2695">
          <cell r="A2695" t="str">
            <v>IT008297</v>
          </cell>
          <cell r="B2695" t="str">
            <v>IT05750053A</v>
          </cell>
          <cell r="C2695" t="str">
            <v>Tubo de cobre, classe I, diametro de 22mm.  Fornecimento.</v>
          </cell>
          <cell r="D2695" t="str">
            <v>vara</v>
          </cell>
          <cell r="E2695">
            <v>15.18</v>
          </cell>
        </row>
        <row r="2696">
          <cell r="A2696" t="str">
            <v>IT008296</v>
          </cell>
          <cell r="B2696" t="str">
            <v>IT05750056A</v>
          </cell>
          <cell r="C2696" t="str">
            <v>Tubo de cobre, classe I, diametro de 28mm.  Fornecimento.</v>
          </cell>
          <cell r="D2696" t="str">
            <v>vara</v>
          </cell>
          <cell r="E2696">
            <v>22.93</v>
          </cell>
        </row>
        <row r="2697">
          <cell r="A2697" t="str">
            <v>IT008294</v>
          </cell>
          <cell r="B2697" t="str">
            <v>IT05750062A</v>
          </cell>
          <cell r="C2697" t="str">
            <v>Tubo de cobre, classe I, diametro de 42mm.  Fornecimento.</v>
          </cell>
          <cell r="D2697" t="str">
            <v>vara</v>
          </cell>
          <cell r="E2697">
            <v>39.340000000000003</v>
          </cell>
        </row>
        <row r="2698">
          <cell r="A2698" t="str">
            <v>IT004473</v>
          </cell>
          <cell r="B2698" t="str">
            <v>IT05750100A</v>
          </cell>
          <cell r="C2698" t="str">
            <v>Tubo de cobre, classe A, diametro de 22mm, exclusive conexoes, emendas abertura e fechamento do rasgo e isolamento.  Fornecimento.</v>
          </cell>
          <cell r="D2698" t="str">
            <v>un</v>
          </cell>
          <cell r="E2698">
            <v>13.6</v>
          </cell>
        </row>
        <row r="2699">
          <cell r="A2699" t="str">
            <v>IT004547</v>
          </cell>
          <cell r="B2699" t="str">
            <v>IT05850062/</v>
          </cell>
          <cell r="C2699" t="str">
            <v>Tubo de aco carbono, tipo Schedule 40, Mannesmann ou similar, sem costura, de 1 1/2".  Fornecimento e assentamento.</v>
          </cell>
          <cell r="D2699" t="str">
            <v>m</v>
          </cell>
          <cell r="E2699">
            <v>26.03</v>
          </cell>
        </row>
        <row r="2700">
          <cell r="A2700" t="str">
            <v>IT006161</v>
          </cell>
          <cell r="B2700" t="str">
            <v>IT05950053/</v>
          </cell>
          <cell r="C2700" t="str">
            <v>Corte e abertura de 2 roscas, por tarracha manual e colocacao de conexoes de PVC, com diametro de 3/4", exclusive a peca.</v>
          </cell>
          <cell r="D2700" t="str">
            <v>un</v>
          </cell>
          <cell r="E2700">
            <v>4.25</v>
          </cell>
        </row>
        <row r="2701">
          <cell r="A2701" t="str">
            <v>IT005635</v>
          </cell>
          <cell r="B2701" t="str">
            <v>IT05950100/</v>
          </cell>
          <cell r="C2701" t="str">
            <v>Corte e abertura de 2 roscas, por tarracha manual e colocacao de conexoes de ferro galvanizado, com diametro de 1/2"; exclusive a peca.</v>
          </cell>
          <cell r="D2701" t="str">
            <v>un</v>
          </cell>
          <cell r="E2701">
            <v>3.64</v>
          </cell>
        </row>
        <row r="2702">
          <cell r="A2702" t="str">
            <v>IT005634</v>
          </cell>
          <cell r="B2702" t="str">
            <v>IT05950103/</v>
          </cell>
          <cell r="C2702" t="str">
            <v>Corte e abertura de 2 roscas, por tarracha manual e colocacao de conexoes de ferro galvanizado, com diametro de 3/4"; exclusive a peca.</v>
          </cell>
          <cell r="D2702" t="str">
            <v>un</v>
          </cell>
          <cell r="E2702">
            <v>4.25</v>
          </cell>
        </row>
        <row r="2703">
          <cell r="A2703" t="str">
            <v>IT005633</v>
          </cell>
          <cell r="B2703" t="str">
            <v>IT05950106/</v>
          </cell>
          <cell r="C2703" t="str">
            <v>Corte e abertura de 2 roscas, por tarracha manual e colocacao de conexoes de ferro galvanizado, com diametro de 1"; exclusive a peca.</v>
          </cell>
          <cell r="D2703" t="str">
            <v>un</v>
          </cell>
          <cell r="E2703">
            <v>5.21</v>
          </cell>
        </row>
        <row r="2704">
          <cell r="A2704" t="str">
            <v>IT005632</v>
          </cell>
          <cell r="B2704" t="str">
            <v>IT05950109/</v>
          </cell>
          <cell r="C2704" t="str">
            <v>Corte e abertura de 2 roscas, por tarracha manual e colocacao de conexoes de ferro galvanizado, com diametro de 1 1/4"; exclusive a peca.</v>
          </cell>
          <cell r="D2704" t="str">
            <v>un</v>
          </cell>
          <cell r="E2704">
            <v>5.83</v>
          </cell>
        </row>
        <row r="2705">
          <cell r="A2705" t="str">
            <v>IT005628</v>
          </cell>
          <cell r="B2705" t="str">
            <v>IT05950112/</v>
          </cell>
          <cell r="C2705" t="str">
            <v>Corte e abertura de 2 roscas, por tarracha manual e colocacao de conexoes de ferro galvanizado, com diametro de 1 1/2"; exclusive a peca.</v>
          </cell>
          <cell r="D2705" t="str">
            <v>un</v>
          </cell>
          <cell r="E2705">
            <v>7.89</v>
          </cell>
        </row>
        <row r="2706">
          <cell r="A2706" t="str">
            <v>IT005629</v>
          </cell>
          <cell r="B2706" t="str">
            <v>IT05950115/</v>
          </cell>
          <cell r="C2706" t="str">
            <v>Corte e abertura de 2 roscas, por tarracha manual e colocacao de conexoes de ferro galvanizado, com diametro de 2"; exclusive a peca.</v>
          </cell>
          <cell r="D2706" t="str">
            <v>un</v>
          </cell>
          <cell r="E2706">
            <v>12.85</v>
          </cell>
        </row>
        <row r="2707">
          <cell r="A2707" t="str">
            <v>IT005627</v>
          </cell>
          <cell r="B2707" t="str">
            <v>IT05950118/</v>
          </cell>
          <cell r="C2707" t="str">
            <v>Corte e abertura de 2 roscas, por tarracha manual e colocacao de conexoes de ferro galvanizado, com diametro de 2 1/2"; exclusive a peca.</v>
          </cell>
          <cell r="D2707" t="str">
            <v>un</v>
          </cell>
          <cell r="E2707">
            <v>21.85</v>
          </cell>
        </row>
        <row r="2708">
          <cell r="A2708" t="str">
            <v>IT005630</v>
          </cell>
          <cell r="B2708" t="str">
            <v>IT05950121/</v>
          </cell>
          <cell r="C2708" t="str">
            <v>Corte e abertura de 2 roscas, por tarracha manual e colocacao de conexoes de ferro galvanizado, com diametro de 3"; exclusive a peca.</v>
          </cell>
          <cell r="D2708" t="str">
            <v>un</v>
          </cell>
          <cell r="E2708">
            <v>24.5</v>
          </cell>
        </row>
        <row r="2709">
          <cell r="A2709" t="str">
            <v>IT005631</v>
          </cell>
          <cell r="B2709" t="str">
            <v>IT05950124/</v>
          </cell>
          <cell r="C2709" t="str">
            <v>Corte e abertura de 2 roscas, por tarracha manual e colocacao de conexoes de ferro galvanizado, com diametro de 4"; exclusive a peca.</v>
          </cell>
          <cell r="D2709" t="str">
            <v>un</v>
          </cell>
          <cell r="E2709">
            <v>30.82</v>
          </cell>
        </row>
        <row r="2710">
          <cell r="A2710" t="str">
            <v>IT006163</v>
          </cell>
          <cell r="B2710" t="str">
            <v>IT05980050/</v>
          </cell>
          <cell r="C2710" t="str">
            <v>Bracadeira em aco inoxidavel de 1/2", regulavel.  Fornecimento e colocacao.</v>
          </cell>
          <cell r="D2710" t="str">
            <v>un</v>
          </cell>
          <cell r="E2710">
            <v>3.19</v>
          </cell>
        </row>
        <row r="2711">
          <cell r="A2711" t="str">
            <v>IT006165</v>
          </cell>
          <cell r="B2711" t="str">
            <v>IT05980100/</v>
          </cell>
          <cell r="C2711" t="str">
            <v>Bracadeira em ferro de 1/2", regulavel.  Fornecimento e colocacao.</v>
          </cell>
          <cell r="D2711" t="str">
            <v>un</v>
          </cell>
          <cell r="E2711">
            <v>1.29</v>
          </cell>
        </row>
        <row r="2712">
          <cell r="A2712" t="str">
            <v>IT000936</v>
          </cell>
          <cell r="B2712" t="str">
            <v>IT05980162/</v>
          </cell>
          <cell r="C2712" t="str">
            <v>Bracadeira de fixacao, tipo copo, estampada em chapa de ferro zincada, composta de canopla, parafusos e bracadeira propriamente dita, no diametro 2".  Fornecimento e colocacao.</v>
          </cell>
          <cell r="D2712" t="str">
            <v>un</v>
          </cell>
          <cell r="E2712">
            <v>2.85</v>
          </cell>
        </row>
        <row r="2713">
          <cell r="A2713" t="str">
            <v>IT004502</v>
          </cell>
          <cell r="B2713" t="str">
            <v>IT05980200/</v>
          </cell>
          <cell r="C2713" t="str">
            <v>Fixacao suspensa de tubulacoes de diametros variaveis, atraves de fita metalica galvanizada, perfurada, tipo  Walsiwa.</v>
          </cell>
          <cell r="D2713" t="str">
            <v>un</v>
          </cell>
          <cell r="E2713">
            <v>4.71</v>
          </cell>
        </row>
        <row r="2714">
          <cell r="A2714" t="str">
            <v>IT000933</v>
          </cell>
          <cell r="B2714" t="str">
            <v>IT05980262/</v>
          </cell>
          <cell r="C2714" t="str">
            <v>Suporte com 2 chumbadores, para fixacao tubulacoes no diametro interno de 2".  Fornecimento e colocacao.</v>
          </cell>
          <cell r="D2714" t="str">
            <v>un</v>
          </cell>
          <cell r="E2714">
            <v>11.8</v>
          </cell>
        </row>
        <row r="2715">
          <cell r="A2715" t="str">
            <v>IT000934</v>
          </cell>
          <cell r="B2715" t="str">
            <v>IT05980265/</v>
          </cell>
          <cell r="C2715" t="str">
            <v>Suporte com 2 chumbadores, para fixacao de tubulacoes no diametro interno de 2 1/2" e 3".  Fornecimento e colocacao.</v>
          </cell>
          <cell r="D2715" t="str">
            <v>un</v>
          </cell>
          <cell r="E2715">
            <v>14.29</v>
          </cell>
        </row>
        <row r="2716">
          <cell r="A2716" t="str">
            <v>IT000935</v>
          </cell>
          <cell r="B2716" t="str">
            <v>IT05980268/</v>
          </cell>
          <cell r="C2716" t="str">
            <v>Suporte com 2 chumbadores, para fixacao de tubulacoes no diametro interno de 4" e 6".  Fornecimento e colocacao.</v>
          </cell>
          <cell r="D2716" t="str">
            <v>un</v>
          </cell>
          <cell r="E2716">
            <v>19.600000000000001</v>
          </cell>
        </row>
        <row r="2717">
          <cell r="A2717" t="str">
            <v>IT005312</v>
          </cell>
          <cell r="B2717" t="str">
            <v>IT10050050/</v>
          </cell>
          <cell r="C2717" t="str">
            <v>Caixa de incendio, de embutir padrao CBRJ, de aco, medindo (70x50x25)cm, compreendendo: 1 lance de 15m de mangueira de fibra de poliester puro revestida internamente com borracha vulcanizada no diametro 1 1/2", empatada e com registro.  Fornecimento e col</v>
          </cell>
          <cell r="D2717" t="str">
            <v>un</v>
          </cell>
          <cell r="E2717">
            <v>252.98</v>
          </cell>
        </row>
        <row r="2718">
          <cell r="A2718" t="str">
            <v>IT005313</v>
          </cell>
          <cell r="B2718" t="str">
            <v>IT10050100/</v>
          </cell>
          <cell r="C2718" t="str">
            <v>Caixa de incendio, de embutir padrao CBRJ, de aco, medindo (70x50x25)cm, compreendendo: 2 lances de 15m de mangueira de fibra de poliester puro, revestida internamente com borracha vulcanizada no diametro 1 1/2", empatada e com registro.  Fornecimento e c</v>
          </cell>
          <cell r="D2718" t="str">
            <v>un</v>
          </cell>
          <cell r="E2718">
            <v>346.31</v>
          </cell>
        </row>
        <row r="2719">
          <cell r="A2719" t="str">
            <v>IT007256</v>
          </cell>
          <cell r="B2719" t="str">
            <v>IT10100050/</v>
          </cell>
          <cell r="C2719" t="str">
            <v>Sprinkler, bico de 1/2".  Fornecimento e colocacao.</v>
          </cell>
          <cell r="D2719" t="str">
            <v>un</v>
          </cell>
          <cell r="E2719">
            <v>20.04</v>
          </cell>
        </row>
        <row r="2720">
          <cell r="A2720" t="str">
            <v>IT007118</v>
          </cell>
          <cell r="B2720" t="str">
            <v>IT10100100/</v>
          </cell>
          <cell r="C2720" t="str">
            <v>Sprinkler - cruzeta galvanizada de 2 1/2".  Fornecimento e colocacao.</v>
          </cell>
          <cell r="D2720" t="str">
            <v>un</v>
          </cell>
          <cell r="E2720">
            <v>41.63</v>
          </cell>
        </row>
        <row r="2721">
          <cell r="A2721" t="str">
            <v>IT007100</v>
          </cell>
          <cell r="B2721" t="str">
            <v>IT10100150/</v>
          </cell>
          <cell r="C2721" t="str">
            <v>Sprinkler - joelho de 45o de ferro galvanizado 2 1/2".  Fornecimento e colocacao.</v>
          </cell>
          <cell r="D2721" t="str">
            <v>un</v>
          </cell>
          <cell r="E2721">
            <v>25.44</v>
          </cell>
        </row>
        <row r="2722">
          <cell r="A2722" t="str">
            <v>IT007099</v>
          </cell>
          <cell r="B2722" t="str">
            <v>IT10100200/</v>
          </cell>
          <cell r="C2722" t="str">
            <v>Sprinkler - reducao de ferro galvanizado 2 1/2"x2".  Fornecimento e colocacao.</v>
          </cell>
          <cell r="D2722" t="str">
            <v>un</v>
          </cell>
          <cell r="E2722">
            <v>13.81</v>
          </cell>
        </row>
        <row r="2723">
          <cell r="A2723" t="str">
            <v>IT006061</v>
          </cell>
          <cell r="B2723" t="str">
            <v>IT10150050/</v>
          </cell>
          <cell r="C2723" t="str">
            <v>Distribuidor de agua em tubos de ferro galvanizado, rosca BS de 6", vedavel nas duas bordas com flanges de 6".  Fornecimento e colocacao.</v>
          </cell>
          <cell r="D2723" t="str">
            <v>un</v>
          </cell>
          <cell r="E2723">
            <v>194.22</v>
          </cell>
        </row>
        <row r="2724">
          <cell r="A2724" t="str">
            <v>IT005685</v>
          </cell>
          <cell r="B2724" t="str">
            <v>IT10150100/</v>
          </cell>
          <cell r="C2724" t="str">
            <v>Jato coluna d'agua, em latao cromado, articulado, diametro de 5/8", rosca diametro de 1", modelo CAA-60, Castro ou similar.  Fornecimento e colocacao.</v>
          </cell>
          <cell r="D2724" t="str">
            <v>un</v>
          </cell>
          <cell r="E2724">
            <v>206.65</v>
          </cell>
        </row>
        <row r="2725">
          <cell r="A2725" t="str">
            <v>IT005686</v>
          </cell>
          <cell r="B2725" t="str">
            <v>IT10150150/</v>
          </cell>
          <cell r="C2725" t="str">
            <v>Jato coluna d'agua, em latao cromado, articulado, diametro de 1 1/4", rosca diametro de 3/4", modelo CAA-70, Castro ou similar.  Fornecimento e colocacao.</v>
          </cell>
          <cell r="D2725" t="str">
            <v>un</v>
          </cell>
          <cell r="E2725">
            <v>221.43</v>
          </cell>
        </row>
        <row r="2726">
          <cell r="A2726" t="str">
            <v>IT005684</v>
          </cell>
          <cell r="B2726" t="str">
            <v>IT10150200/</v>
          </cell>
          <cell r="C2726" t="str">
            <v>Jato tipo solido, articulado, diametro de 1/2", rosca diametro de 1", em latao cromado, modelo CAA-50, Castro ou similar.  Fornecimento e colocacao.</v>
          </cell>
          <cell r="D2726" t="str">
            <v>un</v>
          </cell>
          <cell r="E2726">
            <v>201.37</v>
          </cell>
        </row>
        <row r="2727">
          <cell r="A2727" t="str">
            <v>IT006185</v>
          </cell>
          <cell r="B2727" t="str">
            <v>IT10150203/</v>
          </cell>
          <cell r="C2727" t="str">
            <v>Jato tipo solido, articulado, diametro de3/4", rosca diametro de 1", em latao cromado, modelo P-600 ou similar.  Fornecimento e colocacao.</v>
          </cell>
          <cell r="D2727" t="str">
            <v>un</v>
          </cell>
          <cell r="E2727">
            <v>211.93</v>
          </cell>
        </row>
        <row r="2728">
          <cell r="A2728" t="str">
            <v>IT005674</v>
          </cell>
          <cell r="B2728" t="str">
            <v>IT10150250A</v>
          </cell>
          <cell r="C2728" t="str">
            <v>Panela hidraulica para efeitos visuais em chafariz, em chapa galvanizada no 16, diametro de 1,20m, 50 bicos de jato solido em ferro galvanizado de 1/2".  Fornecimento e colocacao.</v>
          </cell>
          <cell r="D2728" t="str">
            <v>un</v>
          </cell>
          <cell r="E2728">
            <v>1041.04</v>
          </cell>
        </row>
        <row r="2729">
          <cell r="A2729" t="str">
            <v>IT005677</v>
          </cell>
          <cell r="B2729" t="str">
            <v>IT10150300A</v>
          </cell>
          <cell r="C2729" t="str">
            <v>Panela hidraulica para efeitos visuais em chafariz, em chapa galvanizada no 16, diametro de 60cm, 44 bicos de jatos em ferro galvanizado de 1", 3/4" e 1 1/2", sendo 12 bicos com joelho de ferro galvanizado de 1/2" (jato solido horizontal) e 32 bicos de fe</v>
          </cell>
          <cell r="D2729" t="str">
            <v>un</v>
          </cell>
          <cell r="E2729">
            <v>748.85</v>
          </cell>
        </row>
        <row r="2730">
          <cell r="A2730" t="str">
            <v>IT008379</v>
          </cell>
          <cell r="B2730" t="str">
            <v>IT10150500/</v>
          </cell>
          <cell r="C2730" t="str">
            <v>Sistema de filtragem composto de 2 telas, uma galvanizada e a outra de latao, para protecao de succao de bomba, inclusive cantoneiras e barras chatas de fixacao.  Fornecimento e colocacao.</v>
          </cell>
          <cell r="D2730" t="str">
            <v>m2</v>
          </cell>
          <cell r="E2730">
            <v>360.26</v>
          </cell>
        </row>
        <row r="2731">
          <cell r="A2731" t="str">
            <v>IT004475</v>
          </cell>
          <cell r="B2731" t="str">
            <v>IT10200050/</v>
          </cell>
          <cell r="C2731" t="str">
            <v>Hidrante de coluna completo, para linha de 100mm; inclusive pecas complementares ate o inicio da tubulacao horizontal e fornecimento do material para rejuntamento.  Fornecimento e assentamento.</v>
          </cell>
          <cell r="D2731" t="str">
            <v>un</v>
          </cell>
          <cell r="E2731">
            <v>3554.92</v>
          </cell>
        </row>
        <row r="2732">
          <cell r="A2732" t="str">
            <v>IT005668</v>
          </cell>
          <cell r="B2732" t="str">
            <v>IT10250050/</v>
          </cell>
          <cell r="C2732" t="str">
            <v>Fornecimento de hidrometro de 1/2".</v>
          </cell>
          <cell r="D2732" t="str">
            <v>un</v>
          </cell>
          <cell r="E2732">
            <v>53.82</v>
          </cell>
        </row>
        <row r="2733">
          <cell r="A2733" t="str">
            <v>IT005669</v>
          </cell>
          <cell r="B2733" t="str">
            <v>IT10250053/</v>
          </cell>
          <cell r="C2733" t="str">
            <v>Fornecimento de hidrometro de 3/4".</v>
          </cell>
          <cell r="D2733" t="str">
            <v>un</v>
          </cell>
          <cell r="E2733">
            <v>60.26</v>
          </cell>
        </row>
        <row r="2734">
          <cell r="A2734" t="str">
            <v>IT005667</v>
          </cell>
          <cell r="B2734" t="str">
            <v>IT10250056/</v>
          </cell>
          <cell r="C2734" t="str">
            <v>Fornecimento de hidrometro de 1".</v>
          </cell>
          <cell r="D2734" t="str">
            <v>un</v>
          </cell>
          <cell r="E2734">
            <v>189.49</v>
          </cell>
        </row>
        <row r="2735">
          <cell r="A2735" t="str">
            <v>IT009220</v>
          </cell>
          <cell r="B2735" t="str">
            <v>IT10250300/</v>
          </cell>
          <cell r="C2735" t="str">
            <v xml:space="preserve">Abrigo para hidrometro de 1/2" ou 3/4" nas dimensoes de (70x25x50)cm, em alvenaria de tijolos, paredes de meia vez, revestidas com argamassa de cimento e saibro no traco de 1:6,  tampao de concreto armado de 6cm de espessura, fck=15MPa, porta de ferro no </v>
          </cell>
          <cell r="D2735" t="str">
            <v>un</v>
          </cell>
          <cell r="E2735">
            <v>337.07</v>
          </cell>
        </row>
        <row r="2736">
          <cell r="A2736" t="str">
            <v>IT009607</v>
          </cell>
          <cell r="B2736" t="str">
            <v>IT15600103A</v>
          </cell>
          <cell r="C2736" t="str">
            <v>Ligacao predial de esgoto em tubo de PVC rigido de 100mm, compreendendo caixa de inspecao, selim, curva de 45o, tubo e tampao de concreto; exclusive escavacao, reaterro, demolicao de pavimentos e transporte bota-fora.  Fornecimento e assentamento.</v>
          </cell>
          <cell r="D2736" t="str">
            <v>un</v>
          </cell>
          <cell r="E2736">
            <v>147.26</v>
          </cell>
        </row>
        <row r="2737">
          <cell r="A2737" t="str">
            <v>IT010489</v>
          </cell>
          <cell r="B2737" t="str">
            <v>IT15600106/</v>
          </cell>
          <cell r="C2737" t="str">
            <v>Ligacao em tubulacao de PVC rigido, para esgoto, com 100mm de diametro, incluindo escavacao e reaterro ate 1m, excluindo remocao de pavimento.  Preco para 10m.</v>
          </cell>
          <cell r="D2737" t="str">
            <v>un</v>
          </cell>
          <cell r="E2737">
            <v>370.29</v>
          </cell>
        </row>
        <row r="2738">
          <cell r="A2738" t="str">
            <v>IT017633</v>
          </cell>
          <cell r="B2738" t="str">
            <v>IT15600109/</v>
          </cell>
          <cell r="C2738" t="str">
            <v>Ligacao domiciliar em redes novas de esgoto sanitario, com diametro de 100mm, compreendendo juncao, tubo e caixa de inspecao de 0,60m de diametro e profundidade de 0,625m, exclusive escavacao e reaterro.  Preco para 5m.</v>
          </cell>
          <cell r="D2738" t="str">
            <v>un</v>
          </cell>
          <cell r="E2738">
            <v>204.4</v>
          </cell>
        </row>
        <row r="2739">
          <cell r="A2739" t="str">
            <v>IT007840</v>
          </cell>
          <cell r="B2739" t="str">
            <v>IT15600150/</v>
          </cell>
          <cell r="C2739" t="str">
            <v>Ligacao de esgoto, em manilha ceramica de 150mm de diametro, incluindo escavacao, reaterro ate 1m, excluindo remocao e reposicao de pavimento.  Preco para 10m.</v>
          </cell>
          <cell r="D2739" t="str">
            <v>un</v>
          </cell>
          <cell r="E2739">
            <v>386.57</v>
          </cell>
        </row>
        <row r="2740">
          <cell r="A2740" t="str">
            <v>IT010492</v>
          </cell>
          <cell r="B2740" t="str">
            <v>IT15600153/</v>
          </cell>
          <cell r="C2740" t="str">
            <v>Ligacao em tubulacao de PVC rigido, para esgoto, com 150mm de diametro, incluindo escavacao e reaterro ate 1m, excluindo remocao de pavimento.  Preco para 10m.</v>
          </cell>
          <cell r="D2740" t="str">
            <v>un</v>
          </cell>
          <cell r="E2740">
            <v>569.80999999999995</v>
          </cell>
        </row>
        <row r="2741">
          <cell r="A2741" t="str">
            <v>IT007837</v>
          </cell>
          <cell r="B2741" t="str">
            <v>IT15600156/</v>
          </cell>
          <cell r="C2741" t="str">
            <v>Ligacao de esgoto, em manilha ceramica de 200mm de diametro, incluindo escavacao, reaterro ate 1m, excluindo remocao e reposicao de pavimento.  Preco para 10m.</v>
          </cell>
          <cell r="D2741" t="str">
            <v>un</v>
          </cell>
          <cell r="E2741">
            <v>471.12</v>
          </cell>
        </row>
        <row r="2742">
          <cell r="A2742" t="str">
            <v>IT007835</v>
          </cell>
          <cell r="B2742" t="str">
            <v>IT15600500/</v>
          </cell>
          <cell r="C2742" t="str">
            <v>Ligacao de aguas pluviais ou servidas domiciliares a sarjeta.</v>
          </cell>
          <cell r="D2742" t="str">
            <v>un</v>
          </cell>
          <cell r="E2742">
            <v>446.74</v>
          </cell>
        </row>
        <row r="2743">
          <cell r="A2743" t="str">
            <v>IT007836</v>
          </cell>
          <cell r="B2743" t="str">
            <v>IT15600550/</v>
          </cell>
          <cell r="C2743" t="str">
            <v>Ligacao de aguas pluviais ou servidas domiciliares a vala.</v>
          </cell>
          <cell r="D2743" t="str">
            <v>un</v>
          </cell>
          <cell r="E2743">
            <v>266.12</v>
          </cell>
        </row>
        <row r="2744">
          <cell r="A2744" t="str">
            <v>IT006673</v>
          </cell>
          <cell r="B2744" t="str">
            <v>IT15650050/</v>
          </cell>
          <cell r="C2744" t="str">
            <v>Grade metalica em aco carbono, galvanizada, tipo PS-253-70, nas dimensoes de (1120x530)mm, sem recortes.  Fornecimento e assentamento sobre cantoneiras de ferro existentes.</v>
          </cell>
          <cell r="D2744" t="str">
            <v>un</v>
          </cell>
          <cell r="E2744">
            <v>91.44</v>
          </cell>
        </row>
        <row r="2745">
          <cell r="A2745" t="str">
            <v>IT006677</v>
          </cell>
          <cell r="B2745" t="str">
            <v>IT15650053/</v>
          </cell>
          <cell r="C2745" t="str">
            <v>Grade metalica em aco carbono, galvanizada, tipo PS-253-70, nas dimensoes de (1120x570)mm, sem recortes.  Fornecimento e assentamento sobre cantoneiras de ferro existentes.</v>
          </cell>
          <cell r="D2745" t="str">
            <v>un</v>
          </cell>
          <cell r="E2745">
            <v>98.19</v>
          </cell>
        </row>
        <row r="2746">
          <cell r="A2746" t="str">
            <v>IT006676</v>
          </cell>
          <cell r="B2746" t="str">
            <v>IT15650100/</v>
          </cell>
          <cell r="C2746" t="str">
            <v>Grade metalica em aco carbono, galvanizada, tipo PS-253-70, nas dimensoes de (1190x580)mm, sem recortes.  Fornecimento e assentamento sobre cantoneiras de ferro existentes.</v>
          </cell>
          <cell r="D2746" t="str">
            <v>un</v>
          </cell>
          <cell r="E2746">
            <v>105.96</v>
          </cell>
        </row>
        <row r="2747">
          <cell r="A2747" t="str">
            <v>IT006678</v>
          </cell>
          <cell r="B2747" t="str">
            <v>IT15650150/</v>
          </cell>
          <cell r="C2747" t="str">
            <v>Grade metalica em aco carbono, galvanizada, tipo PS-253-70, nas dimensoes de (1195x530)mm, sem recortes.  Fornecimento e assentamento sobre cantoneiras de ferro existentes.</v>
          </cell>
          <cell r="D2747" t="str">
            <v>un</v>
          </cell>
          <cell r="E2747">
            <v>97.45</v>
          </cell>
        </row>
        <row r="2748">
          <cell r="A2748" t="str">
            <v>IT004466</v>
          </cell>
          <cell r="B2748" t="str">
            <v>IT20050050/</v>
          </cell>
          <cell r="C2748" t="str">
            <v>Bide em PVC rigido, exclusive fornecimento do aparelho.  Instalacao e assentamento.</v>
          </cell>
          <cell r="D2748" t="str">
            <v>un</v>
          </cell>
          <cell r="E2748">
            <v>198.37</v>
          </cell>
        </row>
        <row r="2749">
          <cell r="A2749" t="str">
            <v>IT000943</v>
          </cell>
          <cell r="B2749" t="str">
            <v>IT20050100/</v>
          </cell>
          <cell r="C2749" t="str">
            <v>Caixa de descarga elevada (exclusive o fornecimento da caixa), compreendendo: 2m de tubo de PVC rigido de 3/4", 1,20m de tubo de PVC rigido de 40mm, conexoes e montagem.  Instalacao e assentamento.</v>
          </cell>
          <cell r="D2749" t="str">
            <v>un</v>
          </cell>
          <cell r="E2749">
            <v>68.650000000000006</v>
          </cell>
        </row>
        <row r="2750">
          <cell r="A2750" t="str">
            <v>IT000938</v>
          </cell>
          <cell r="B2750" t="str">
            <v>IT20050150/</v>
          </cell>
          <cell r="C2750" t="str">
            <v>Chuveiro eletrico (exclusive fornecimento do aparelho e registros), incluindo instalacao eletrica, compreendendo: 30m de fio 4mm2 , 5m de tubo de PVC rigido de 3/4", ralo simples de PVC rigido com grelha, 2m de tubo de PVC rigido de 50mm e conexoes.  Inst</v>
          </cell>
          <cell r="D2750" t="str">
            <v>un</v>
          </cell>
          <cell r="E2750">
            <v>207</v>
          </cell>
        </row>
        <row r="2751">
          <cell r="A2751" t="str">
            <v>IT004617</v>
          </cell>
          <cell r="B2751" t="str">
            <v>IT20050200/</v>
          </cell>
          <cell r="C2751" t="str">
            <v>Chuveiro, exclusive fornecimento do aparelho e registros, compreendendo: 5m de tubo de PVC rigido de 3/4", ralo simples de PVC rigido com grelha, 2m de tubo de PVC rigido de 50mm e conexoes.  Instalacao e assentamento.</v>
          </cell>
          <cell r="D2751" t="str">
            <v>un</v>
          </cell>
          <cell r="E2751">
            <v>89.55</v>
          </cell>
        </row>
        <row r="2752">
          <cell r="A2752" t="str">
            <v>IT005294</v>
          </cell>
          <cell r="B2752" t="str">
            <v>IT20050209/</v>
          </cell>
          <cell r="C2752" t="str">
            <v>Instalacao e assentamento de 1 chuveiro em bateria, exclusive fornecimento do aparelho e registro, ate 4 chuveiros, compreendendo: 1,5m de tubo de PVC rigido de 1" e 1m de tubo de PVC rigido de 3/4", inclusive 1m de grelha de caneleta, em ferro fundido, c</v>
          </cell>
          <cell r="D2752" t="str">
            <v>un</v>
          </cell>
          <cell r="E2752">
            <v>168.63</v>
          </cell>
        </row>
        <row r="2753">
          <cell r="A2753" t="str">
            <v>IT004501</v>
          </cell>
          <cell r="B2753" t="str">
            <v>IT20050250/</v>
          </cell>
          <cell r="C2753" t="str">
            <v>Duchinha manual para banheiro, exclusive fornecimento do aparelho.  Instalacao e assentamento.</v>
          </cell>
          <cell r="D2753" t="str">
            <v>un</v>
          </cell>
          <cell r="E2753">
            <v>68.47</v>
          </cell>
        </row>
        <row r="2754">
          <cell r="A2754" t="str">
            <v>IT000932</v>
          </cell>
          <cell r="B2754" t="str">
            <v>IT20050300/</v>
          </cell>
          <cell r="C2754" t="str">
            <v>Execucao de uma junta elastica, em tubo de ferro fundido com diametro de 50mm, inclusive material da junta, exclusive tubo ou peca de conexao.</v>
          </cell>
          <cell r="D2754" t="str">
            <v>un</v>
          </cell>
          <cell r="E2754">
            <v>2.31</v>
          </cell>
        </row>
        <row r="2755">
          <cell r="A2755" t="str">
            <v>IT000941</v>
          </cell>
          <cell r="B2755" t="str">
            <v>IT20050350/</v>
          </cell>
          <cell r="C2755" t="str">
            <v>Filtro residencial (exclusive fornecimento do aparelho), compreendendo: 2m de tubo de PVC rigido de 3/4", conexoes e torneira.  Instalacao e assentamento.</v>
          </cell>
          <cell r="D2755" t="str">
            <v>un</v>
          </cell>
          <cell r="E2755">
            <v>93.34</v>
          </cell>
        </row>
        <row r="2756">
          <cell r="A2756" t="str">
            <v>IT004503</v>
          </cell>
          <cell r="B2756" t="str">
            <v>IT20050353/</v>
          </cell>
          <cell r="C2756" t="str">
            <v>Filtro, exclusive fornecimento do aparelho, compreendendo: 2m de tubo de ferro galvanizado de 3/4", conexoes e torneira.  Instalacao e assentamento.</v>
          </cell>
          <cell r="D2756" t="str">
            <v>un</v>
          </cell>
          <cell r="E2756">
            <v>121.41</v>
          </cell>
        </row>
        <row r="2757">
          <cell r="A2757" t="str">
            <v>IT000940</v>
          </cell>
          <cell r="B2757" t="str">
            <v>IT20050400/</v>
          </cell>
          <cell r="C2757" t="str">
            <v>Lavatorio de 1 torneira (exclusive o fornecimento do aparelho), compreendendo: 4m de tubo PVC rigido de 3/4", 3m de tubo PVC rigido de 40mm, e conexoes.  Instalacao e assentamento.</v>
          </cell>
          <cell r="D2757" t="str">
            <v>un</v>
          </cell>
          <cell r="E2757">
            <v>92.33</v>
          </cell>
        </row>
        <row r="2758">
          <cell r="A2758" t="str">
            <v>IT004472</v>
          </cell>
          <cell r="B2758" t="str">
            <v>IT20050403/</v>
          </cell>
          <cell r="C2758" t="str">
            <v>Lavatorio de uma torneira, exclusive fornecimento do aparelho e isolamento, compreendendo: 4m de tubo de cobre recozido, sodas e conexoes.  Instalacao e assentamento.</v>
          </cell>
          <cell r="D2758" t="str">
            <v>un</v>
          </cell>
          <cell r="E2758">
            <v>97.68</v>
          </cell>
        </row>
        <row r="2759">
          <cell r="A2759" t="str">
            <v>IT000926</v>
          </cell>
          <cell r="B2759" t="str">
            <v>IT20050450/</v>
          </cell>
          <cell r="C2759" t="str">
            <v>Lavatorio de 2 torneiras (exclusive  fornecimento do aparelho) compreendendo: 4m de tubo galvanizado de 3/4", 3m de tubo de ferro fundido de 50mm e conexoes com respectivos aneis de borracha.  Instalacao e assentamento.</v>
          </cell>
          <cell r="D2759" t="str">
            <v>un</v>
          </cell>
          <cell r="E2759">
            <v>328.33</v>
          </cell>
        </row>
        <row r="2760">
          <cell r="A2760" t="str">
            <v>IT001978</v>
          </cell>
          <cell r="B2760" t="str">
            <v>IT20050453/</v>
          </cell>
          <cell r="C2760" t="str">
            <v>Lavatorio com 2 torneiras.  Instalacao e assentamento.</v>
          </cell>
          <cell r="D2760" t="str">
            <v>un</v>
          </cell>
          <cell r="E2760">
            <v>115.41</v>
          </cell>
        </row>
        <row r="2761">
          <cell r="A2761" t="str">
            <v>IT005283</v>
          </cell>
          <cell r="B2761" t="str">
            <v>IT20050500/</v>
          </cell>
          <cell r="C2761" t="str">
            <v>Lavatorio ou aparelho de instalacao semelhante, em bateria, exclusive o fornecimento do aparelho, compreendendo: 1m de tubo PVC rigido de 1", 0,6m de tubo PVC rigido de 3/4" com conexoes e esgotamento, PVC rigido de 50mm, ate o ralo.  Instalacao e assenta</v>
          </cell>
          <cell r="D2761" t="str">
            <v>un</v>
          </cell>
          <cell r="E2761">
            <v>84.36</v>
          </cell>
        </row>
        <row r="2762">
          <cell r="A2762" t="str">
            <v>IT000925</v>
          </cell>
          <cell r="B2762" t="str">
            <v>IT20050550/</v>
          </cell>
          <cell r="C2762" t="str">
            <v>Pia com 1 cuba (exclusive fornecimento do aparelho), compreendendo: 6m de tubo galvanizado de 3/4", 3m de tubo de ferro fundido de 50mm e conexoes com respectivos aneis de borracha.  Instalacao e assentamento.</v>
          </cell>
          <cell r="D2762" t="str">
            <v>un</v>
          </cell>
          <cell r="E2762">
            <v>292.83999999999997</v>
          </cell>
        </row>
        <row r="2763">
          <cell r="A2763" t="str">
            <v>IT000939</v>
          </cell>
          <cell r="B2763" t="str">
            <v>IT20050553/</v>
          </cell>
          <cell r="C2763" t="str">
            <v>Pia com 1 cuba (exclusive fornecimento do aparelho), compreendendo: 6m de tubo de PVC rigido de 3/4", 3m tubo de PVC rigido de 50mm e conexoes.  Instalacao e assentamento.</v>
          </cell>
          <cell r="D2763" t="str">
            <v>un</v>
          </cell>
          <cell r="E2763">
            <v>81.94</v>
          </cell>
        </row>
        <row r="2764">
          <cell r="A2764" t="str">
            <v>IT004500</v>
          </cell>
          <cell r="B2764" t="str">
            <v>IT20050600/</v>
          </cell>
          <cell r="C2764" t="str">
            <v>Pia com 2 cubas (exclusive fornecimento do aparelho), compreendendo: 6m de tubo de PVC rigido de 3/4", 3m de tubo de PVC rigido de 80mm e conexoes.  Instalacao e assentamento.</v>
          </cell>
          <cell r="D2764" t="str">
            <v>un</v>
          </cell>
          <cell r="E2764">
            <v>121.18</v>
          </cell>
        </row>
        <row r="2765">
          <cell r="A2765" t="str">
            <v>IT004516</v>
          </cell>
          <cell r="B2765" t="str">
            <v>IT20050650/</v>
          </cell>
          <cell r="C2765" t="str">
            <v>Ligacao a coluna de esgoto de pias em tubo de PVC rigido de 50mm com conexoes.</v>
          </cell>
          <cell r="D2765" t="str">
            <v>un</v>
          </cell>
          <cell r="E2765">
            <v>68.400000000000006</v>
          </cell>
        </row>
        <row r="2766">
          <cell r="A2766" t="str">
            <v>IT004625</v>
          </cell>
          <cell r="B2766" t="str">
            <v>IT20050750/</v>
          </cell>
          <cell r="C2766" t="str">
            <v>Mictorio, exclusive fornecimento do aparelho, compreendendo: 3m de tubo de PVC rigido de 3/4", 2m de tubo de PVC rigido de 40mm e conexoes.  Instalacao e assentamento.</v>
          </cell>
          <cell r="D2766" t="str">
            <v>un</v>
          </cell>
          <cell r="E2766">
            <v>60.53</v>
          </cell>
        </row>
        <row r="2767">
          <cell r="A2767" t="str">
            <v>IT004629</v>
          </cell>
          <cell r="B2767" t="str">
            <v>IT20050759/</v>
          </cell>
          <cell r="C2767" t="str">
            <v>Mictorio tipo calha, exclusive fornecimento do aparelho, compreendendo: 3m de tubo de PVC rigido de 3/4", 3m de tubo de PVC rigido de 50mm, conexoes, registro e valvula de saida.  Instalacao e assentamento.</v>
          </cell>
          <cell r="D2767" t="str">
            <v>un</v>
          </cell>
          <cell r="E2767">
            <v>151.91</v>
          </cell>
        </row>
        <row r="2768">
          <cell r="A2768" t="str">
            <v>IT000950</v>
          </cell>
          <cell r="B2768" t="str">
            <v>IT20050800/</v>
          </cell>
          <cell r="C2768" t="str">
            <v>Ralo simples de PVC rigido, de altura regulavel, com grelha, compreendendo: efluente de 50mm em PVC rigido com 2m de extensao e ligacao ao ralo sifonado.  Fornecimento e instalacao.</v>
          </cell>
          <cell r="D2768" t="str">
            <v>un</v>
          </cell>
          <cell r="E2768">
            <v>28.29</v>
          </cell>
        </row>
        <row r="2769">
          <cell r="A2769" t="str">
            <v>IT000952</v>
          </cell>
          <cell r="B2769" t="str">
            <v>IT20050850/</v>
          </cell>
          <cell r="C2769" t="str">
            <v>Ralo sifonado de PVC rigido, em pavimento terreo, com saida de 75mm, grelha redonda e porta grelha, compreendendo: 3m de tubo de PVC rigido de 75mm e ligacao ate a juncao de ventilacao.  Fornecimento e instalacao.</v>
          </cell>
          <cell r="D2769" t="str">
            <v>un</v>
          </cell>
          <cell r="E2769">
            <v>38.979999999999997</v>
          </cell>
        </row>
        <row r="2770">
          <cell r="A2770" t="str">
            <v>IT000951</v>
          </cell>
          <cell r="B2770" t="str">
            <v>IT20050853/</v>
          </cell>
          <cell r="C2770" t="str">
            <v>Ralo sifonado de PVC rigido em pavimento elevado, com saida de 75mm, grelha redonda e porta-grelha, compreendendo: 3m de tubo de PVC rigido de 75mm e sua ligacao ao ramal de queda e ventilacao.  Fornecimento e instalacao.</v>
          </cell>
          <cell r="D2770" t="str">
            <v>un</v>
          </cell>
          <cell r="E2770">
            <v>64.569999999999993</v>
          </cell>
        </row>
        <row r="2771">
          <cell r="A2771" t="str">
            <v>IT006435</v>
          </cell>
          <cell r="B2771" t="str">
            <v>IT20050860A</v>
          </cell>
          <cell r="C2771" t="str">
            <v>Ralo sifonado de PVC rigido, cilindrico, de altura regulavel, com diametro de 100mm e saida de 40mm.  Fornecimento e instalacao.</v>
          </cell>
          <cell r="D2771" t="str">
            <v>un</v>
          </cell>
          <cell r="E2771">
            <v>14.51</v>
          </cell>
        </row>
        <row r="2772">
          <cell r="A2772" t="str">
            <v>IT004607</v>
          </cell>
          <cell r="B2772" t="str">
            <v>IT20050900/</v>
          </cell>
          <cell r="C2772" t="str">
            <v>Ralo de cobertura semi-esferico de ferro fundido, tipo abacaxi, com 3".  Fornecimento e assentamento.</v>
          </cell>
          <cell r="D2772" t="str">
            <v>un</v>
          </cell>
          <cell r="E2772">
            <v>14.43</v>
          </cell>
        </row>
        <row r="2773">
          <cell r="A2773" t="str">
            <v>IT004608</v>
          </cell>
          <cell r="B2773" t="str">
            <v>IT20050903/</v>
          </cell>
          <cell r="C2773" t="str">
            <v>Ralo de cobertura semi-esferico de ferro fundido, tipo abacaxi, com 4".  Fornecimento e assentamento.</v>
          </cell>
          <cell r="D2773" t="str">
            <v>un</v>
          </cell>
          <cell r="E2773">
            <v>16.57</v>
          </cell>
        </row>
        <row r="2774">
          <cell r="A2774" t="str">
            <v>IT000944</v>
          </cell>
          <cell r="B2774" t="str">
            <v>IT20050950/</v>
          </cell>
          <cell r="C2774" t="str">
            <v>Reparo de valvula de descarga.  Fornecimento e substituicao.</v>
          </cell>
          <cell r="D2774" t="str">
            <v>un</v>
          </cell>
          <cell r="E2774">
            <v>23.24</v>
          </cell>
        </row>
        <row r="2775">
          <cell r="A2775" t="str">
            <v>IT000942</v>
          </cell>
          <cell r="B2775" t="str">
            <v>IT20051000/</v>
          </cell>
          <cell r="C2775" t="str">
            <v>Tanque de servico (exclusive o fornecimento do aparelho), compreendendo: 6m de tubo de PVC rigido de 3/4", 3m de tubo de PVC rigido de 50mm e conexoes.  Instalacao e assentamento.</v>
          </cell>
          <cell r="D2775" t="str">
            <v>un</v>
          </cell>
          <cell r="E2775">
            <v>84.11</v>
          </cell>
        </row>
        <row r="2776">
          <cell r="A2776" t="str">
            <v>IT004464</v>
          </cell>
          <cell r="B2776" t="str">
            <v>IT20051050/</v>
          </cell>
          <cell r="C2776" t="str">
            <v>Valvula de descarga, em PVC rigido.  Exclusive fornecimento da valvula.  Instalacao e assentamento.</v>
          </cell>
          <cell r="D2776" t="str">
            <v>un</v>
          </cell>
          <cell r="E2776">
            <v>116.91</v>
          </cell>
        </row>
        <row r="2777">
          <cell r="A2777" t="str">
            <v>IT000928</v>
          </cell>
          <cell r="B2777" t="str">
            <v>IT20051100/</v>
          </cell>
          <cell r="C2777" t="str">
            <v>Vaso sanitario individual em pavimento terreo (exclusive o fornecimento do aparelho), compreendendo instalacao hidraulica com 3,5m de tubo galvanizado de 1 1/2", com conexoes ate a valvula de descarga (exclusive o fornecimento desta) e apos esta ate o vas</v>
          </cell>
          <cell r="D2777" t="str">
            <v>un</v>
          </cell>
          <cell r="E2777">
            <v>489.82</v>
          </cell>
        </row>
        <row r="2778">
          <cell r="A2778" t="str">
            <v>IT000927</v>
          </cell>
          <cell r="B2778" t="str">
            <v>IT20051103/</v>
          </cell>
          <cell r="C2778" t="str">
            <v>Vaso sanitario individual em pavimento elevado (exclusive fornecimento do aparelho), compreendendo: instalacao hidraulica com 3m de tubo galvanizado de 1 1/2", com conexoes ate a valvula de descarga (exclusive o fornecimento desta) e apos esta ate o vaso;</v>
          </cell>
          <cell r="D2778" t="str">
            <v>un</v>
          </cell>
          <cell r="E2778">
            <v>302.8</v>
          </cell>
        </row>
        <row r="2779">
          <cell r="A2779" t="str">
            <v>IT000945</v>
          </cell>
          <cell r="B2779" t="str">
            <v>IT20051106/</v>
          </cell>
          <cell r="C2779" t="str">
            <v>Vaso sanitario individual, em pavimento elevado (exclusive fornecimento do aparelho e valvula de descarga), compreendendo: 3m de tubo de PVC rigido de 1 1/2", com conexoes, ligacao com 1m de tubo de PVC rigido 100mm ao T sanitario (exclusive este) com con</v>
          </cell>
          <cell r="D2779" t="str">
            <v>un</v>
          </cell>
          <cell r="E2779">
            <v>158.38</v>
          </cell>
        </row>
        <row r="2780">
          <cell r="A2780" t="str">
            <v>IT000946</v>
          </cell>
          <cell r="B2780" t="str">
            <v>IT20051109/</v>
          </cell>
          <cell r="C2780" t="str">
            <v>Vaso sanitario individual, em pavimento terreo (exclusive o fornecimento do aparelho e valvula), compreendendo: 3m de tubo de PVC rigido de 1 1/2", com conexoes e efluente primario ate a caixa de inspecao, com 3m de tubo de PVC rigido 100mm, com conexoes.</v>
          </cell>
          <cell r="D2780" t="str">
            <v>un</v>
          </cell>
          <cell r="E2780">
            <v>169.72</v>
          </cell>
        </row>
        <row r="2781">
          <cell r="A2781" t="str">
            <v>IT000930</v>
          </cell>
          <cell r="B2781" t="str">
            <v>IT20051150/</v>
          </cell>
          <cell r="C2781" t="str">
            <v xml:space="preserve">Vaso sanitario em pavimento terreo parte de um conjunto  de 2 ou mais vasos (exclusive o fornecimento dos aparelhos e valvulas de descarga), compreendendo: 3,5m de tubo de ferro galvanizado de 1 1/2", com conexoes, inclusive efluente primario ate a caixa </v>
          </cell>
          <cell r="D2781" t="str">
            <v>un</v>
          </cell>
          <cell r="E2781">
            <v>451.14</v>
          </cell>
        </row>
        <row r="2782">
          <cell r="A2782" t="str">
            <v>IT000948</v>
          </cell>
          <cell r="B2782" t="str">
            <v>IT20051153/</v>
          </cell>
          <cell r="C2782" t="str">
            <v xml:space="preserve">Vaso sanitario, em pavimento terreo, parte de um conjunto de 2 ou mais vasos (exclusive o fornecimento do aparelho e valvula de descarga), compreendendo: 3m de tubo de PVC rigido de 1 1/2", com conexoes, inclusive efluente ate a caixa de inspecao, com 3m </v>
          </cell>
          <cell r="D2782" t="str">
            <v>un</v>
          </cell>
          <cell r="E2782">
            <v>141.49</v>
          </cell>
        </row>
        <row r="2783">
          <cell r="A2783" t="str">
            <v>IT000929</v>
          </cell>
          <cell r="B2783" t="str">
            <v>IT20051156/</v>
          </cell>
          <cell r="C2783" t="str">
            <v>Vaso sanitario em pavimento elevado parte de um conjunto de 2 ou mais vasos (exclusive o fornecimento dos aparelhos e valvulas de descarga), compreendendo: 3,5m de tubo de ferro galvanizado de 1 1/2", com conexoes, inclusive ligacao com 2m de tubo de ferr</v>
          </cell>
          <cell r="D2783" t="str">
            <v>un</v>
          </cell>
          <cell r="E2783">
            <v>534.69000000000005</v>
          </cell>
        </row>
        <row r="2784">
          <cell r="A2784" t="str">
            <v>IT000949</v>
          </cell>
          <cell r="B2784" t="str">
            <v>IT20051159/</v>
          </cell>
          <cell r="C2784" t="str">
            <v>Vaso sanitario em pavimento terreo, parte de um conjunto de 2 ou mais vasos, exclusive fornecimento do aparelho e caixa de descarga elevada, compreendendo: 2m de tubo de PVC rigido de 1/2", 1,20m de tubo de PVC rigido de 1 1/4", com conexoes, inclusive ef</v>
          </cell>
          <cell r="D2784" t="str">
            <v>un</v>
          </cell>
          <cell r="E2784">
            <v>95.72</v>
          </cell>
        </row>
        <row r="2785">
          <cell r="A2785" t="str">
            <v>IT000947</v>
          </cell>
          <cell r="B2785" t="str">
            <v>IT20051162/</v>
          </cell>
          <cell r="C2785" t="str">
            <v>Vaso sanitario, em pavimento elevado, parte de um conjunto de 2 ou mais vasos (exclusive fornecimento dos aparelhos e valvulas de descarga), compreendendo: 3m de tubo de PVC rigido de 1 1/2", com conexoes, inclusive ligacao com 2m de tubo de PVC rigido 10</v>
          </cell>
          <cell r="D2785" t="str">
            <v>un</v>
          </cell>
          <cell r="E2785">
            <v>158.79</v>
          </cell>
        </row>
        <row r="2786">
          <cell r="A2786" t="str">
            <v>IT009052</v>
          </cell>
          <cell r="B2786" t="str">
            <v>IT20100050/</v>
          </cell>
          <cell r="C2786" t="str">
            <v>Instalacao e assentamento de 1 chuveiro em bateria, exclusive fornecimento do aparelho e registro.</v>
          </cell>
          <cell r="D2786" t="str">
            <v>un</v>
          </cell>
          <cell r="E2786">
            <v>187.01</v>
          </cell>
        </row>
        <row r="2787">
          <cell r="A2787" t="str">
            <v>IT002243</v>
          </cell>
          <cell r="B2787" t="str">
            <v>IT25020050/</v>
          </cell>
          <cell r="C2787" t="str">
            <v>Corte em alvenaria de tijolo, para colocacao de caixa de (0,25x0,25x0,12)m, inclusive arremates de recomposicao.</v>
          </cell>
          <cell r="D2787" t="str">
            <v>un</v>
          </cell>
          <cell r="E2787">
            <v>3.39</v>
          </cell>
        </row>
        <row r="2788">
          <cell r="A2788" t="str">
            <v>IT002244</v>
          </cell>
          <cell r="B2788" t="str">
            <v>IT25020100/</v>
          </cell>
          <cell r="C2788" t="str">
            <v>Corte em alvenaria de tijolo, para colocacao de caixa de (0,35x0,45x0,15)m, inclusive arremates de recomposicao.</v>
          </cell>
          <cell r="D2788" t="str">
            <v>un</v>
          </cell>
          <cell r="E2788">
            <v>6.77</v>
          </cell>
        </row>
        <row r="2789">
          <cell r="A2789" t="str">
            <v>IT002245</v>
          </cell>
          <cell r="B2789" t="str">
            <v>IT25020150/</v>
          </cell>
          <cell r="C2789" t="str">
            <v>Corte em alvenaria de tijolo, para colocacao de caixa de (0,50x1x0,15)m, inclusive arremates de recomposicao.</v>
          </cell>
          <cell r="D2789" t="str">
            <v>un</v>
          </cell>
          <cell r="E2789">
            <v>13.53</v>
          </cell>
        </row>
        <row r="2790">
          <cell r="A2790" t="str">
            <v>IT002246</v>
          </cell>
          <cell r="B2790" t="str">
            <v>IT25020200/</v>
          </cell>
          <cell r="C2790" t="str">
            <v>Corte em alvenaria de tijolo, para colocacao de caixa de (1x1x0,15)m, inclusive arremates de recomposicao.</v>
          </cell>
          <cell r="D2790" t="str">
            <v>un</v>
          </cell>
          <cell r="E2790">
            <v>30.46</v>
          </cell>
        </row>
        <row r="2791">
          <cell r="A2791" t="str">
            <v>IT001053</v>
          </cell>
          <cell r="B2791" t="str">
            <v>IT25040050A</v>
          </cell>
          <cell r="C2791" t="str">
            <v>Eletroduto de PVC rigido, diametro de 1/2", inclusive conexoes e emendas, exclusive abertura e fechamento de rasgo.  Fornecimento e assentamento.</v>
          </cell>
          <cell r="D2791" t="str">
            <v>m</v>
          </cell>
          <cell r="E2791">
            <v>2.02</v>
          </cell>
        </row>
        <row r="2792">
          <cell r="A2792" t="str">
            <v>IT001054</v>
          </cell>
          <cell r="B2792" t="str">
            <v>IT25040053A</v>
          </cell>
          <cell r="C2792" t="str">
            <v>Eletroduto de PVC rigido, diametro de 3/4", inclusive conexoes e emendas, exclusive abertura e fechamento de rasgo.  Fornecimento e assentamento.</v>
          </cell>
          <cell r="D2792" t="str">
            <v>m</v>
          </cell>
          <cell r="E2792">
            <v>2.23</v>
          </cell>
        </row>
        <row r="2793">
          <cell r="A2793" t="str">
            <v>IT001055</v>
          </cell>
          <cell r="B2793" t="str">
            <v>IT25040056A</v>
          </cell>
          <cell r="C2793" t="str">
            <v>Eletroduto de PVC rigido, diametro de 1", inclusive conexoes e emendas, exclusive abertura e fechamento de rasgo.  Fornecimento e assentamento.</v>
          </cell>
          <cell r="D2793" t="str">
            <v>m</v>
          </cell>
          <cell r="E2793">
            <v>2.72</v>
          </cell>
        </row>
        <row r="2794">
          <cell r="A2794" t="str">
            <v>IT001056</v>
          </cell>
          <cell r="B2794" t="str">
            <v>IT25040059A</v>
          </cell>
          <cell r="C2794" t="str">
            <v>Eletroduto de PVC rigido, diametro de 1 1/4", inclusive conexoes e emendas, exclusive abertura e fechamento de rasgo.  Fornecimento e assentamento.</v>
          </cell>
          <cell r="D2794" t="str">
            <v>m</v>
          </cell>
          <cell r="E2794">
            <v>3.86</v>
          </cell>
        </row>
        <row r="2795">
          <cell r="A2795" t="str">
            <v>IT001057</v>
          </cell>
          <cell r="B2795" t="str">
            <v>IT25040062A</v>
          </cell>
          <cell r="C2795" t="str">
            <v>Eletroduto de PVC rigido, diametro de 1 1/2", inclusive conexoes e emendas, exclusive abertura e fechamento de rasgo.  Fornecimento e assentamento.</v>
          </cell>
          <cell r="D2795" t="str">
            <v>m</v>
          </cell>
          <cell r="E2795">
            <v>4.29</v>
          </cell>
        </row>
        <row r="2796">
          <cell r="A2796" t="str">
            <v>IT001058</v>
          </cell>
          <cell r="B2796" t="str">
            <v>IT25040065A</v>
          </cell>
          <cell r="C2796" t="str">
            <v>Eletroduto de PVC rigido, diametro de 2", inclusive conexoes e emendas, exclusive abertura e fechamento de rasgo.  Fornecimento e assentamento.</v>
          </cell>
          <cell r="D2796" t="str">
            <v>m</v>
          </cell>
          <cell r="E2796">
            <v>4.88</v>
          </cell>
        </row>
        <row r="2797">
          <cell r="A2797" t="str">
            <v>IT009779</v>
          </cell>
          <cell r="B2797" t="str">
            <v>IT25340382/</v>
          </cell>
          <cell r="C2797" t="str">
            <v>Cabo de cobre rigido com isolamento Sintenax, classe 0,6/1Kv, secao de 150mm2.  Fornecimento e colocacao.</v>
          </cell>
          <cell r="D2797" t="str">
            <v>m</v>
          </cell>
          <cell r="E2797">
            <v>46.75</v>
          </cell>
        </row>
        <row r="2798">
          <cell r="A2798" t="str">
            <v>IT009768</v>
          </cell>
          <cell r="B2798" t="str">
            <v>IT25340388/</v>
          </cell>
          <cell r="C2798" t="str">
            <v>Cabo de cobre rigido com isolamento Sintenax, classe 0,6/1Kv, secao de 240mm2.  Fornecimento e colocacao.</v>
          </cell>
          <cell r="D2798" t="str">
            <v>m</v>
          </cell>
          <cell r="E2798">
            <v>74</v>
          </cell>
        </row>
        <row r="2799">
          <cell r="A2799" t="str">
            <v>IT009773</v>
          </cell>
          <cell r="B2799" t="str">
            <v>IT25340397/</v>
          </cell>
          <cell r="C2799" t="str">
            <v>Cabo de cobre rigido com isolamento Sintenax, classe 0,6/1Kv, secao de 500mm2.  Fornecimento e colocacao.</v>
          </cell>
          <cell r="D2799" t="str">
            <v>m</v>
          </cell>
          <cell r="E2799">
            <v>108.23</v>
          </cell>
        </row>
        <row r="2800">
          <cell r="A2800" t="str">
            <v>IT008156</v>
          </cell>
          <cell r="B2800" t="str">
            <v>IT25360050/</v>
          </cell>
          <cell r="C2800" t="str">
            <v>Cabo de cobre isolado EPR, unipolar, 50mm2, 8,7/15Kv, referencia Epotrenax FX-3, Pirelli ou similar. Fornecimento e colocacao.</v>
          </cell>
          <cell r="D2800" t="str">
            <v>m</v>
          </cell>
          <cell r="E2800">
            <v>35.89</v>
          </cell>
        </row>
        <row r="2801">
          <cell r="A2801" t="str">
            <v>IT007872</v>
          </cell>
          <cell r="B2801" t="str">
            <v>IT25380059A</v>
          </cell>
          <cell r="C2801" t="str">
            <v>Cabo telefonico de cobre recozido estanhado, tipo CI, uso interno, 0,40mm2, 10 pares, para instalacoes internas primarias.  Fornecimento e colocacao.</v>
          </cell>
          <cell r="D2801" t="str">
            <v>m</v>
          </cell>
          <cell r="E2801">
            <v>1.81</v>
          </cell>
        </row>
        <row r="2802">
          <cell r="A2802" t="str">
            <v>IT007873</v>
          </cell>
          <cell r="B2802" t="str">
            <v>IT25380071A</v>
          </cell>
          <cell r="C2802" t="str">
            <v>Cabo telefonico de cobre recozido estanhado, tipo CI, uso interno, 0,40mm2, 20 pares, para instalacoes internas primarias.  Fornecimento e colocacao.</v>
          </cell>
          <cell r="D2802" t="str">
            <v>m</v>
          </cell>
          <cell r="E2802">
            <v>2.74</v>
          </cell>
        </row>
        <row r="2803">
          <cell r="A2803" t="str">
            <v>IT007869</v>
          </cell>
          <cell r="B2803" t="str">
            <v>IT25380100A</v>
          </cell>
          <cell r="C2803" t="str">
            <v>Cabo telefonico de cobre estanhado, tipo CCI, sem blindagem, 0,50mm2, 2 pares, para instalacoes internas secundarias.  Fornecimento e colocacao.</v>
          </cell>
          <cell r="D2803" t="str">
            <v>m</v>
          </cell>
          <cell r="E2803">
            <v>0.52</v>
          </cell>
        </row>
        <row r="2804">
          <cell r="A2804" t="str">
            <v>IT007870</v>
          </cell>
          <cell r="B2804" t="str">
            <v>IT25380103A</v>
          </cell>
          <cell r="C2804" t="str">
            <v>Cabo telefonico de cobre estanhado, tipo CCI, sem blindagem, 0,50mm2, 4 pares, para instalacoes internas secundarias.  Fornecimento e colocacao.</v>
          </cell>
          <cell r="D2804" t="str">
            <v>m</v>
          </cell>
          <cell r="E2804">
            <v>0.84</v>
          </cell>
        </row>
        <row r="2805">
          <cell r="A2805" t="str">
            <v>IT007871</v>
          </cell>
          <cell r="B2805" t="str">
            <v>IT25380166A</v>
          </cell>
          <cell r="C2805" t="str">
            <v>Cabo telefonico de cobre estanhado, tipo CCI, sem blindagem, 0,50mm2, 6 pares, para instalacoes internas secundarias.  Fornecimento e colocacao.</v>
          </cell>
          <cell r="D2805" t="str">
            <v>m</v>
          </cell>
          <cell r="E2805">
            <v>1.43</v>
          </cell>
        </row>
        <row r="2806">
          <cell r="A2806" t="str">
            <v>IT005355</v>
          </cell>
          <cell r="B2806" t="str">
            <v>IT25380300/</v>
          </cell>
          <cell r="C2806" t="str">
            <v>Fio telefonico tipo FE, bitola de 1mm2, para instalacoes areas.  Fornecimento e assentamento.</v>
          </cell>
          <cell r="D2806" t="str">
            <v>m</v>
          </cell>
          <cell r="E2806">
            <v>16.350000000000001</v>
          </cell>
        </row>
        <row r="2807">
          <cell r="A2807" t="str">
            <v>IT006399</v>
          </cell>
          <cell r="B2807" t="str">
            <v>IT25400062/</v>
          </cell>
          <cell r="C2807" t="str">
            <v>Cabo de cobre nu, secao de 6mm2.  Fornecimento e colocacao.</v>
          </cell>
          <cell r="D2807" t="str">
            <v>Kg</v>
          </cell>
          <cell r="E2807">
            <v>15.86</v>
          </cell>
        </row>
        <row r="2808">
          <cell r="A2808" t="str">
            <v>IT006401</v>
          </cell>
          <cell r="B2808" t="str">
            <v>IT25400068/</v>
          </cell>
          <cell r="C2808" t="str">
            <v>Cabo de cobre nu, secao de 16mm2.  Fornecimento e colocacao.</v>
          </cell>
          <cell r="D2808" t="str">
            <v>Kg</v>
          </cell>
          <cell r="E2808">
            <v>17.91</v>
          </cell>
        </row>
        <row r="2809">
          <cell r="A2809" t="str">
            <v>IT006403</v>
          </cell>
          <cell r="B2809" t="str">
            <v>IT25400074/</v>
          </cell>
          <cell r="C2809" t="str">
            <v>Cabo de cobre nu, secao de 35mm2.  Fornecimento e colocacao.</v>
          </cell>
          <cell r="D2809" t="str">
            <v>Kg</v>
          </cell>
          <cell r="E2809">
            <v>18.690000000000001</v>
          </cell>
        </row>
        <row r="2810">
          <cell r="A2810" t="str">
            <v>IT006405</v>
          </cell>
          <cell r="B2810" t="str">
            <v>IT25400077/</v>
          </cell>
          <cell r="C2810" t="str">
            <v>Cabo de cobre nu, secao de 50mm2.  Fornecimento e colocacao.</v>
          </cell>
          <cell r="D2810" t="str">
            <v>Kg</v>
          </cell>
          <cell r="E2810">
            <v>19.5</v>
          </cell>
        </row>
        <row r="2811">
          <cell r="A2811" t="str">
            <v>IT001014</v>
          </cell>
          <cell r="B2811" t="str">
            <v>IT25420053/</v>
          </cell>
          <cell r="C2811" t="str">
            <v>Fio de cobre rigido, com isolamento termoplastico, antichama, compreendendo: preparo, corte e enfiacao em eletrodutos, na bitola de 1mm2.  Fornecimento e colocacao.</v>
          </cell>
          <cell r="D2811" t="str">
            <v>m</v>
          </cell>
          <cell r="E2811">
            <v>0.6</v>
          </cell>
        </row>
        <row r="2812">
          <cell r="A2812" t="str">
            <v>IT001015</v>
          </cell>
          <cell r="B2812" t="str">
            <v>IT25420056/</v>
          </cell>
          <cell r="C2812" t="str">
            <v>Fio de cobre rigido, com isolamento termoplastico, antichama, compreendendo: preparo, corte e enfiacao em eletrodutos, na bitola de 1,5mm2.  Fornecimento e colocacao.</v>
          </cell>
          <cell r="D2812" t="str">
            <v>m</v>
          </cell>
          <cell r="E2812">
            <v>0.73</v>
          </cell>
        </row>
        <row r="2813">
          <cell r="A2813" t="str">
            <v>IT001016</v>
          </cell>
          <cell r="B2813" t="str">
            <v>IT25420059/</v>
          </cell>
          <cell r="C2813" t="str">
            <v>Fio de cobre rigido, com isolamento termoplastico, antichama, compreendendo: preparo, corte e enfiacao em eletrodutos, na bitola de 2,5mm2.  Fornecimento e colocacao.</v>
          </cell>
          <cell r="D2813" t="str">
            <v>m</v>
          </cell>
          <cell r="E2813">
            <v>1.01</v>
          </cell>
        </row>
        <row r="2814">
          <cell r="A2814" t="str">
            <v>IT003916</v>
          </cell>
          <cell r="B2814" t="str">
            <v>IT25420062/</v>
          </cell>
          <cell r="C2814" t="str">
            <v>Fio de cobre rigido, com isolamento termoplastico, antichama, compreendendo: preparo, corte e enfiacao em eletrodutos, na bitola de 4mm2.  Fornecimento e colocacao.</v>
          </cell>
          <cell r="D2814" t="str">
            <v>m</v>
          </cell>
          <cell r="E2814">
            <v>1.4</v>
          </cell>
        </row>
        <row r="2815">
          <cell r="A2815" t="str">
            <v>IT003917</v>
          </cell>
          <cell r="B2815" t="str">
            <v>IT25420065/</v>
          </cell>
          <cell r="C2815" t="str">
            <v>Fio de cobre rigido, com isolamento termoplastico, antichama, compreendendo: preparo, corte e enfiacao em eletrodutos, na bitola de 6mm2.  Fornecimento e colocacao.</v>
          </cell>
          <cell r="D2815" t="str">
            <v>m</v>
          </cell>
          <cell r="E2815">
            <v>2.0099999999999998</v>
          </cell>
        </row>
        <row r="2816">
          <cell r="A2816" t="str">
            <v>IT003918</v>
          </cell>
          <cell r="B2816" t="str">
            <v>IT25420068/</v>
          </cell>
          <cell r="C2816" t="str">
            <v>Fio de cobre rigido, com isolamento termoplastico, antichama, compreendendo: preparo, corte e enfiacao em eletrodutos, na bitola de 10mm2.  Fornecimento e colocacao.</v>
          </cell>
          <cell r="D2816" t="str">
            <v>m</v>
          </cell>
          <cell r="E2816">
            <v>3.36</v>
          </cell>
        </row>
        <row r="2817">
          <cell r="A2817" t="str">
            <v>IT004497</v>
          </cell>
          <cell r="B2817" t="str">
            <v>IT25420106/</v>
          </cell>
          <cell r="C2817" t="str">
            <v>Fio de cobre flexivel, paralelo, com isolamento termoplastico, 300V, na bitola de (2x1,5)mm2.  Fornecimento e colocacao.</v>
          </cell>
          <cell r="D2817" t="str">
            <v>m</v>
          </cell>
          <cell r="E2817">
            <v>1.29</v>
          </cell>
        </row>
        <row r="2818">
          <cell r="A2818" t="str">
            <v>IT005585</v>
          </cell>
          <cell r="B2818" t="str">
            <v>IT25420109/</v>
          </cell>
          <cell r="C2818" t="str">
            <v>Fio paralelo, com isolamento termoplastico, na bitola de (2x2,5)mm2.  Fornecimento e colocacao.</v>
          </cell>
          <cell r="D2818" t="str">
            <v>m</v>
          </cell>
          <cell r="E2818">
            <v>1.88</v>
          </cell>
        </row>
        <row r="2819">
          <cell r="A2819" t="str">
            <v>IT004652</v>
          </cell>
          <cell r="B2819" t="str">
            <v>IT25420112/</v>
          </cell>
          <cell r="C2819" t="str">
            <v>Fio de cobre rigido, paralelo, com isolamento termoplastico, 300V, na bitola de (2x4)mm2.  Fornecimento e colocacao.</v>
          </cell>
          <cell r="D2819" t="str">
            <v>m</v>
          </cell>
          <cell r="E2819">
            <v>2.4700000000000002</v>
          </cell>
        </row>
        <row r="2820">
          <cell r="A2820" t="str">
            <v>IT005659</v>
          </cell>
          <cell r="B2820" t="str">
            <v>IT25440053/</v>
          </cell>
          <cell r="C2820" t="str">
            <v>Fio de cobre nu, na bitola de 1mm2.  Fornecimento e colocacao.</v>
          </cell>
          <cell r="D2820" t="str">
            <v>m</v>
          </cell>
          <cell r="E2820">
            <v>0.53</v>
          </cell>
        </row>
        <row r="2821">
          <cell r="A2821" t="str">
            <v>IT005660</v>
          </cell>
          <cell r="B2821" t="str">
            <v>IT25440056/</v>
          </cell>
          <cell r="C2821" t="str">
            <v>Fio de cobre nu, na bitola de 1,5mm2.  Fornecimento e colocacao.</v>
          </cell>
          <cell r="D2821" t="str">
            <v>m</v>
          </cell>
          <cell r="E2821">
            <v>0.73</v>
          </cell>
        </row>
        <row r="2822">
          <cell r="A2822" t="str">
            <v>IT005661</v>
          </cell>
          <cell r="B2822" t="str">
            <v>IT25440059/</v>
          </cell>
          <cell r="C2822" t="str">
            <v>Fio de cobre nu, na bitola de 2,5mm2.  Fornecimento e colocacao.</v>
          </cell>
          <cell r="D2822" t="str">
            <v>m</v>
          </cell>
          <cell r="E2822">
            <v>1.02</v>
          </cell>
        </row>
        <row r="2823">
          <cell r="A2823" t="str">
            <v>IT005662</v>
          </cell>
          <cell r="B2823" t="str">
            <v>IT25440062/</v>
          </cell>
          <cell r="C2823" t="str">
            <v>Fio de cobre nu, na bitola de 4mm2.  Fornecimento e colocacao.</v>
          </cell>
          <cell r="D2823" t="str">
            <v>m</v>
          </cell>
          <cell r="E2823">
            <v>1.41</v>
          </cell>
        </row>
        <row r="2824">
          <cell r="A2824" t="str">
            <v>IT005663</v>
          </cell>
          <cell r="B2824" t="str">
            <v>IT25440065/</v>
          </cell>
          <cell r="C2824" t="str">
            <v>Fio de cobre nu, na bitola de 6mm2.  Fornecimento e colocacao.</v>
          </cell>
          <cell r="D2824" t="str">
            <v>m</v>
          </cell>
          <cell r="E2824">
            <v>1.78</v>
          </cell>
        </row>
        <row r="2825">
          <cell r="A2825" t="str">
            <v>IT005664</v>
          </cell>
          <cell r="B2825" t="str">
            <v>IT25440068/</v>
          </cell>
          <cell r="C2825" t="str">
            <v>Fio de cobre nu, na bitola de 10mm2.  Fornecimento e colocacao.</v>
          </cell>
          <cell r="D2825" t="str">
            <v>m</v>
          </cell>
          <cell r="E2825">
            <v>3.36</v>
          </cell>
        </row>
        <row r="2826">
          <cell r="A2826" t="str">
            <v>IT005665</v>
          </cell>
          <cell r="B2826" t="str">
            <v>IT25440071/</v>
          </cell>
          <cell r="C2826" t="str">
            <v>Fio de cobre nu, na bitola de 16mm2.  Fornecimento e colocacao.</v>
          </cell>
          <cell r="D2826" t="str">
            <v>m</v>
          </cell>
          <cell r="E2826">
            <v>5.1100000000000003</v>
          </cell>
        </row>
        <row r="2827">
          <cell r="A2827" t="str">
            <v>IT005666</v>
          </cell>
          <cell r="B2827" t="str">
            <v>IT25440074/</v>
          </cell>
          <cell r="C2827" t="str">
            <v>Cabo de cobre nu, na bitola de 25mm2.  Fornecimento e colocacao.</v>
          </cell>
          <cell r="D2827" t="str">
            <v>m</v>
          </cell>
          <cell r="E2827" t="e">
            <v>#N/A</v>
          </cell>
        </row>
        <row r="2828">
          <cell r="A2828" t="str">
            <v>IT005596</v>
          </cell>
          <cell r="B2828" t="str">
            <v>IT25460050/</v>
          </cell>
          <cell r="C2828" t="str">
            <v>Caixa estampada de 2"x4", inclusive buchas e arruelas.  Fornecimento e colocacao.</v>
          </cell>
          <cell r="D2828" t="str">
            <v>un</v>
          </cell>
          <cell r="E2828">
            <v>3.96</v>
          </cell>
        </row>
        <row r="2829">
          <cell r="A2829" t="str">
            <v>IT005597</v>
          </cell>
          <cell r="B2829" t="str">
            <v>IT25460053/</v>
          </cell>
          <cell r="C2829" t="str">
            <v>Caixa estampada de 3"x3", inclusive buchas e arruelas.  Fornecimento e colocacao.</v>
          </cell>
          <cell r="D2829" t="str">
            <v>un</v>
          </cell>
          <cell r="E2829">
            <v>3.95</v>
          </cell>
        </row>
        <row r="2830">
          <cell r="A2830" t="str">
            <v>IT005598</v>
          </cell>
          <cell r="B2830" t="str">
            <v>IT25460056/</v>
          </cell>
          <cell r="C2830" t="str">
            <v>Caixa estampada de 4"x4", inclusive buchas e arruelas.  Fornecimento e colocacao.</v>
          </cell>
          <cell r="D2830" t="str">
            <v>un</v>
          </cell>
          <cell r="E2830">
            <v>4.29</v>
          </cell>
        </row>
        <row r="2831">
          <cell r="A2831" t="str">
            <v>IT006439</v>
          </cell>
          <cell r="B2831" t="str">
            <v>IT25460100/</v>
          </cell>
          <cell r="C2831" t="str">
            <v>Caixa de passagem em aco estampado, de 4"x2", exclusive abertura e fechamento do rasgo.  Fornecimento e assentamento.</v>
          </cell>
          <cell r="D2831" t="str">
            <v>un</v>
          </cell>
          <cell r="E2831">
            <v>2.44</v>
          </cell>
        </row>
        <row r="2832">
          <cell r="A2832" t="str">
            <v>IT006441</v>
          </cell>
          <cell r="B2832" t="str">
            <v>IT25460103/</v>
          </cell>
          <cell r="C2832" t="str">
            <v>Caixa de passagem em aco estampado, de 4"x4", exclusive abertura e fechamento do rasgo.  Fornecimento e assentamento.</v>
          </cell>
          <cell r="D2832" t="str">
            <v>un</v>
          </cell>
          <cell r="E2832">
            <v>3.77</v>
          </cell>
        </row>
        <row r="2833">
          <cell r="A2833" t="str">
            <v>IT005233</v>
          </cell>
          <cell r="B2833" t="str">
            <v>IT25460106/</v>
          </cell>
          <cell r="C2833" t="str">
            <v>Caixa de passagem em chapa com tampa aparafusada de (20x20x10)cm.  Fornecimento e assentamento.</v>
          </cell>
          <cell r="D2833" t="str">
            <v>un</v>
          </cell>
          <cell r="E2833">
            <v>22.56</v>
          </cell>
        </row>
        <row r="2834">
          <cell r="A2834" t="str">
            <v>IT006572</v>
          </cell>
          <cell r="B2834" t="str">
            <v>IT25460109/</v>
          </cell>
          <cell r="C2834" t="str">
            <v>Caixa de passagem para telefone, conforme especificacao da Telebras, nas dimensoes (20x20x12)cm.  Fornecimento e assentamento.</v>
          </cell>
          <cell r="D2834" t="str">
            <v>un</v>
          </cell>
          <cell r="E2834">
            <v>18.32</v>
          </cell>
        </row>
        <row r="2835">
          <cell r="A2835" t="str">
            <v>IT006575</v>
          </cell>
          <cell r="B2835" t="str">
            <v>IT25460112/</v>
          </cell>
          <cell r="C2835" t="str">
            <v>Caixa de passagem para telefone, conforme especificacao da Telebras, nas dimensoes (40x40x12)cm.  Fornecimento e assentamento.</v>
          </cell>
          <cell r="D2835" t="str">
            <v>un</v>
          </cell>
          <cell r="E2835">
            <v>38.85</v>
          </cell>
        </row>
        <row r="2836">
          <cell r="A2836" t="str">
            <v>IT006574</v>
          </cell>
          <cell r="B2836" t="str">
            <v>IT25460115/</v>
          </cell>
          <cell r="C2836" t="str">
            <v>Caixa de passagem para telefone, conforme especificacao da Telebras, nas dimensoes (60x60x12)cm.  Fornecimento e assentamento.</v>
          </cell>
          <cell r="D2836" t="str">
            <v>un</v>
          </cell>
          <cell r="E2836">
            <v>69.69</v>
          </cell>
        </row>
        <row r="2837">
          <cell r="A2837" t="str">
            <v>IT006556</v>
          </cell>
          <cell r="B2837" t="str">
            <v>IT25460118/</v>
          </cell>
          <cell r="C2837" t="str">
            <v>Caixa de passagem para telefone, conforme especificacao da Telebras, nas dimensoes (80x80x12)cm.  Fornecimento e assentamento.</v>
          </cell>
          <cell r="D2837" t="str">
            <v>un</v>
          </cell>
          <cell r="E2837">
            <v>101.45</v>
          </cell>
        </row>
        <row r="2838">
          <cell r="A2838" t="str">
            <v>IT006573</v>
          </cell>
          <cell r="B2838" t="str">
            <v>IT25460121/</v>
          </cell>
          <cell r="C2838" t="str">
            <v>Caixa de passagem para telefone, conforme especificacao da Telebras, nas dimensoes (120x120x12)cm.  Fornecimento e assentamento.</v>
          </cell>
          <cell r="D2838" t="str">
            <v>un</v>
          </cell>
          <cell r="E2838">
            <v>214.7</v>
          </cell>
        </row>
        <row r="2839">
          <cell r="A2839" t="str">
            <v>IT006555</v>
          </cell>
          <cell r="B2839" t="str">
            <v>IT25460124/</v>
          </cell>
          <cell r="C2839" t="str">
            <v>Caixa de passagem para telefone, conforme especificacao da Telebras, nas dimensoes (150x150x12)cm.  Fornecimento e assentamento.</v>
          </cell>
          <cell r="D2839" t="str">
            <v>un</v>
          </cell>
          <cell r="E2839">
            <v>443.14</v>
          </cell>
        </row>
        <row r="2840">
          <cell r="A2840" t="str">
            <v>IT009784</v>
          </cell>
          <cell r="B2840" t="str">
            <v>IT25460150/</v>
          </cell>
          <cell r="C2840" t="str">
            <v>Caixa de passagem em alvenaria, dimensoes de (60x60x60)cm, com tampao de ferro.  Construcao.</v>
          </cell>
          <cell r="D2840" t="str">
            <v>un</v>
          </cell>
          <cell r="E2840">
            <v>137.77000000000001</v>
          </cell>
        </row>
        <row r="2841">
          <cell r="A2841" t="str">
            <v>IT009780</v>
          </cell>
          <cell r="B2841" t="str">
            <v>IT25460153/</v>
          </cell>
          <cell r="C2841" t="str">
            <v>Caixa de passagem em alvenaria, dimensoes de (80x80x80)cm, com tampao de ferro. Construcao.</v>
          </cell>
          <cell r="D2841" t="str">
            <v>un</v>
          </cell>
          <cell r="E2841">
            <v>152.36000000000001</v>
          </cell>
        </row>
        <row r="2842">
          <cell r="A2842" t="str">
            <v>IT005898</v>
          </cell>
          <cell r="B2842" t="str">
            <v>IT25460200/</v>
          </cell>
          <cell r="C2842" t="str">
            <v>Reparo em caixa de passagem de energia eletrica de alvenaria de (60x60)cm, com troca de tampa de concreto, com espessuras de 6cm.</v>
          </cell>
          <cell r="D2842" t="str">
            <v>m2</v>
          </cell>
          <cell r="E2842">
            <v>48.06</v>
          </cell>
        </row>
        <row r="2843">
          <cell r="A2843" t="str">
            <v>IT007980</v>
          </cell>
          <cell r="B2843" t="str">
            <v>IT25460400A</v>
          </cell>
          <cell r="C2843" t="str">
            <v>Fornecimento e colocacao de caixa de ligacao de aluminio silicio, tipo Condulets ou similar, no formato B com diametro de 1".</v>
          </cell>
          <cell r="D2843" t="str">
            <v>un</v>
          </cell>
          <cell r="E2843">
            <v>8.74</v>
          </cell>
        </row>
        <row r="2844">
          <cell r="A2844" t="str">
            <v>IT007981</v>
          </cell>
          <cell r="B2844" t="str">
            <v>IT25460403A</v>
          </cell>
          <cell r="C2844" t="str">
            <v>Fornecimento e colocacao de caixa de ligacao de aluminio silicio, tipo Condulets ou similar, no formato C com diametro de 1".</v>
          </cell>
          <cell r="D2844" t="str">
            <v>un</v>
          </cell>
          <cell r="E2844">
            <v>8.5399999999999991</v>
          </cell>
        </row>
        <row r="2845">
          <cell r="A2845" t="str">
            <v>IT007982</v>
          </cell>
          <cell r="B2845" t="str">
            <v>IT25460406A</v>
          </cell>
          <cell r="C2845" t="str">
            <v>Fornecimento e colocacao de caixa de ligacao de aluminio silicio, tipo Condulets ou similar, no formato E com diametro de 1".</v>
          </cell>
          <cell r="D2845" t="str">
            <v>un</v>
          </cell>
          <cell r="E2845">
            <v>8.6300000000000008</v>
          </cell>
        </row>
        <row r="2846">
          <cell r="A2846" t="str">
            <v>IT007974</v>
          </cell>
          <cell r="B2846" t="str">
            <v>IT25460409A</v>
          </cell>
          <cell r="C2846" t="str">
            <v>Fornecimento e colocacao de caixa de ligacao de aluminio silicio, tipo Condulets ou similar, no formato LB com diametro de 1".</v>
          </cell>
          <cell r="D2846" t="str">
            <v>un</v>
          </cell>
          <cell r="E2846">
            <v>9.75</v>
          </cell>
        </row>
        <row r="2847">
          <cell r="A2847" t="str">
            <v>IT007976</v>
          </cell>
          <cell r="B2847" t="str">
            <v>IT25460412A</v>
          </cell>
          <cell r="C2847" t="str">
            <v>Fornecimento e colocacao de caixa de ligacao de aluminio silicio, tipo Condulets ou similar, no formato LL com diametro de 1".</v>
          </cell>
          <cell r="D2847" t="str">
            <v>un</v>
          </cell>
          <cell r="E2847">
            <v>8.83</v>
          </cell>
        </row>
        <row r="2848">
          <cell r="A2848" t="str">
            <v>IT007978</v>
          </cell>
          <cell r="B2848" t="str">
            <v>IT25460415A</v>
          </cell>
          <cell r="C2848" t="str">
            <v>Fornecimento e colocacao de caixa de ligacao de aluminio silicio, tipo Condulets ou similar, no formato T com diametro de 1".</v>
          </cell>
          <cell r="D2848" t="str">
            <v>un</v>
          </cell>
          <cell r="E2848">
            <v>10.99</v>
          </cell>
        </row>
        <row r="2849">
          <cell r="A2849" t="str">
            <v>IT007977</v>
          </cell>
          <cell r="B2849" t="str">
            <v>IT25460418A</v>
          </cell>
          <cell r="C2849" t="str">
            <v>Fornecimento e colocacao de caixa de ligacao de aluminio silicio, tipo Condulets ou similar, no formato X com diametro de 1".</v>
          </cell>
          <cell r="D2849" t="str">
            <v>un</v>
          </cell>
          <cell r="E2849">
            <v>12.38</v>
          </cell>
        </row>
        <row r="2850">
          <cell r="A2850" t="str">
            <v>IT000966</v>
          </cell>
          <cell r="B2850" t="str">
            <v>IT25480050/</v>
          </cell>
          <cell r="C2850" t="str">
            <v>Quadro de distribuicao de energia para disjuntores termo-magneticos unipolares, de embutir, com porta e barramento neutro, para instalacao de ate 3 disjuntores, sem dispositivo para chave geral.  Fornecimento e colocacao.</v>
          </cell>
          <cell r="D2850" t="str">
            <v>un</v>
          </cell>
          <cell r="E2850">
            <v>32.909999999999997</v>
          </cell>
        </row>
        <row r="2851">
          <cell r="A2851" t="str">
            <v>IT005237</v>
          </cell>
          <cell r="B2851" t="str">
            <v>IT25480100/</v>
          </cell>
          <cell r="C2851" t="str">
            <v>Centro de distribuicao da Dutoplast ou similar, modelo externo, com previsao para instalacao de 6 disjuntores.  Fornecimento e colocacao.</v>
          </cell>
          <cell r="D2851" t="str">
            <v>un</v>
          </cell>
          <cell r="E2851">
            <v>44.81</v>
          </cell>
        </row>
        <row r="2852">
          <cell r="A2852" t="str">
            <v>IT009222</v>
          </cell>
          <cell r="B2852" t="str">
            <v>IT25480106/</v>
          </cell>
          <cell r="C2852" t="str">
            <v>Quadro de distribuicao de energia para disjuntores termo-magneticos unipolares, de embutir, com porta, para instalacao de ate 6 disjuntores, sem dispositivo para chave geral.  Fornecimento e colocacao.</v>
          </cell>
          <cell r="D2852" t="str">
            <v>un</v>
          </cell>
          <cell r="E2852">
            <v>30.59</v>
          </cell>
        </row>
        <row r="2853">
          <cell r="A2853" t="str">
            <v>IT003816</v>
          </cell>
          <cell r="B2853" t="str">
            <v>IT25480150/</v>
          </cell>
          <cell r="C2853" t="str">
            <v>Quadro de distribuicao de energia, para disjuntores termo-magneticos unipolares, de embutir, com porta e barramento neutro, para instalacao de ate 12 disjuntores, sem dispositivo para chave geral.  Fornecimento e colocacao.</v>
          </cell>
          <cell r="D2853" t="str">
            <v>un</v>
          </cell>
          <cell r="E2853">
            <v>110.44</v>
          </cell>
        </row>
        <row r="2854">
          <cell r="A2854" t="str">
            <v>IT005293</v>
          </cell>
          <cell r="B2854" t="str">
            <v>IT25480156/</v>
          </cell>
          <cell r="C2854" t="str">
            <v>Quadro de distribuicao de energia, trifasico, para 12 circuitos.  Fornecimento e colocacao.</v>
          </cell>
          <cell r="D2854" t="str">
            <v>un</v>
          </cell>
          <cell r="E2854">
            <v>226.2</v>
          </cell>
        </row>
        <row r="2855">
          <cell r="A2855" t="str">
            <v>IT003817</v>
          </cell>
          <cell r="B2855" t="str">
            <v>IT25480200/</v>
          </cell>
          <cell r="C2855" t="str">
            <v>Quadro de distribuicao de energia, para disjuntores termo-magneticos unipolares, de embutir, com porta e barramento neutro e trifasicos, para instalacao de ate 18 disjuntores, com dispositivo para chave geral.  Fornecimento e colocacao.</v>
          </cell>
          <cell r="D2855" t="str">
            <v>un</v>
          </cell>
          <cell r="E2855">
            <v>168.28</v>
          </cell>
        </row>
        <row r="2856">
          <cell r="A2856" t="str">
            <v>IT003818</v>
          </cell>
          <cell r="B2856" t="str">
            <v>IT25480250/</v>
          </cell>
          <cell r="C2856" t="str">
            <v>Quadro de distribuicao de energia para disjuntores termo-magneticos unipolares, de embutir, com porta e barramento neutro e trifasico, para instalacao de ate 24 disjuntores, com dispositivo para chave geral.  Fornecimento e colocacao.</v>
          </cell>
          <cell r="D2856" t="str">
            <v>un</v>
          </cell>
          <cell r="E2856">
            <v>190.2</v>
          </cell>
        </row>
        <row r="2857">
          <cell r="A2857" t="str">
            <v>IT003819</v>
          </cell>
          <cell r="B2857" t="str">
            <v>IT25480300/</v>
          </cell>
          <cell r="C2857" t="str">
            <v>Quadro de distribuicao de energia para disjuntores termo-magneticos unipolares, de embutir, com porta e barramento neutro e trifasico, para instalacao de ate 32 disjuntores, com dispositivo para chave geral.  Fornecimento e colocacao.</v>
          </cell>
          <cell r="D2857" t="str">
            <v>un</v>
          </cell>
          <cell r="E2857">
            <v>222.83</v>
          </cell>
        </row>
        <row r="2858">
          <cell r="A2858" t="str">
            <v>IT009598</v>
          </cell>
          <cell r="B2858" t="str">
            <v>IT25990100/</v>
          </cell>
          <cell r="C2858" t="str">
            <v>Base de ferro retangular, para caixa subterranea, modelo QC-43, padrao Telerj.  Fornecimento.</v>
          </cell>
          <cell r="D2858" t="str">
            <v>un</v>
          </cell>
          <cell r="E2858">
            <v>117.72</v>
          </cell>
        </row>
        <row r="2859">
          <cell r="A2859" t="str">
            <v>IT009597</v>
          </cell>
          <cell r="B2859" t="str">
            <v>IT25990103/</v>
          </cell>
          <cell r="C2859" t="str">
            <v>Tampa de ferro retangular, medindo (1,07x0,52)m, para caixa subterranea, modelo QC-43, padrao Telerj.  Fornecimento.</v>
          </cell>
          <cell r="D2859" t="str">
            <v>un</v>
          </cell>
          <cell r="E2859">
            <v>264.05</v>
          </cell>
        </row>
        <row r="2860">
          <cell r="A2860" t="str">
            <v>IT001012</v>
          </cell>
          <cell r="B2860" t="str">
            <v>IT25990150/</v>
          </cell>
          <cell r="C2860" t="str">
            <v>Botao de comando Rafix Siemens, modelo K3 - 01, ou similar.  Fornecimento e colocacao.</v>
          </cell>
          <cell r="D2860" t="str">
            <v>un</v>
          </cell>
          <cell r="E2860">
            <v>49.82</v>
          </cell>
        </row>
        <row r="2861">
          <cell r="A2861" t="str">
            <v>IT006182</v>
          </cell>
          <cell r="B2861" t="str">
            <v>IT25990200/</v>
          </cell>
          <cell r="C2861" t="str">
            <v>Fornecimento e instalacao de mufla sub aquatica modelo F-70 com 4 prensas para cabos de 2,5mm2.</v>
          </cell>
          <cell r="D2861" t="str">
            <v>un</v>
          </cell>
          <cell r="E2861">
            <v>60.97</v>
          </cell>
        </row>
        <row r="2862">
          <cell r="A2862" t="str">
            <v>IT009566</v>
          </cell>
          <cell r="B2862" t="str">
            <v>IT25990250/</v>
          </cell>
          <cell r="C2862" t="str">
            <v>Instalacao de cabo em eletroduto com diametro de 1" ate 3", completa, exclusive fornecimento do eletroduto.</v>
          </cell>
          <cell r="D2862" t="str">
            <v>m</v>
          </cell>
          <cell r="E2862">
            <v>17.23</v>
          </cell>
        </row>
        <row r="2863">
          <cell r="A2863" t="str">
            <v>IT009785</v>
          </cell>
          <cell r="B2863" t="str">
            <v>IT25990300/</v>
          </cell>
          <cell r="C2863" t="str">
            <v>Kit emenda para cabos classe 0,6/1,0Kv.  Fornecimento e instalacao.</v>
          </cell>
          <cell r="D2863" t="str">
            <v>un</v>
          </cell>
          <cell r="E2863">
            <v>33.090000000000003</v>
          </cell>
        </row>
        <row r="2864">
          <cell r="A2864" t="str">
            <v>IT000990</v>
          </cell>
          <cell r="B2864" t="str">
            <v>IT25990400/</v>
          </cell>
          <cell r="C2864" t="str">
            <v>Temporizador  LA2-D22 para bomba de 30CV.  Fornecimento e colocacao.</v>
          </cell>
          <cell r="D2864" t="str">
            <v>un</v>
          </cell>
          <cell r="E2864">
            <v>153.9</v>
          </cell>
        </row>
        <row r="2865">
          <cell r="A2865" t="str">
            <v>IT000991</v>
          </cell>
          <cell r="B2865" t="str">
            <v>IT25990450/</v>
          </cell>
          <cell r="C2865" t="str">
            <v>Timer Switch com acionamento liga/desliga ate 7 opcoes de horario por 24 horas, operando em 120V ou 220V.  Fornecimento e colocacao.</v>
          </cell>
          <cell r="D2865" t="str">
            <v>un</v>
          </cell>
          <cell r="E2865">
            <v>124.74</v>
          </cell>
        </row>
        <row r="2866">
          <cell r="A2866" t="str">
            <v>IT000993</v>
          </cell>
          <cell r="B2866" t="str">
            <v>IT25990500/</v>
          </cell>
          <cell r="C2866" t="str">
            <v>Voltimetro (96x96)mm com escala de 0A a 250V.  Fornecimento e colocacao.</v>
          </cell>
          <cell r="D2866" t="str">
            <v>un</v>
          </cell>
          <cell r="E2866">
            <v>99.23</v>
          </cell>
        </row>
        <row r="2867">
          <cell r="A2867" t="str">
            <v>IT004624</v>
          </cell>
          <cell r="B2867" t="str">
            <v>IT30050050/</v>
          </cell>
          <cell r="C2867" t="str">
            <v>Arandela completa com receptaculo para lampada incandescente de referencia 1670 da Lorenzetti ou similar.  Fornecimento e colocacao.</v>
          </cell>
          <cell r="D2867" t="str">
            <v>un</v>
          </cell>
          <cell r="E2867">
            <v>22.3</v>
          </cell>
        </row>
        <row r="2868">
          <cell r="A2868" t="str">
            <v>IT006951</v>
          </cell>
          <cell r="B2868" t="str">
            <v>IT30050100/</v>
          </cell>
          <cell r="C2868" t="str">
            <v>Arandela em aluminio fundido com grade de protecao e vidro temperado para lampada incandescente de 100W, tipo RPI 3017 G da Raphael Paci ou similar.  Fornecimento e colocacao.</v>
          </cell>
          <cell r="D2868" t="str">
            <v>un</v>
          </cell>
          <cell r="E2868">
            <v>53.45</v>
          </cell>
        </row>
        <row r="2869">
          <cell r="A2869" t="str">
            <v>IT006952</v>
          </cell>
          <cell r="B2869" t="str">
            <v>IT30050150/</v>
          </cell>
          <cell r="C2869" t="str">
            <v>Arandela de parede para lampada incandescente ate 100W tipo A-005 da Lumini ou similar.  Fornecimento e colocacao.</v>
          </cell>
          <cell r="D2869" t="str">
            <v>un</v>
          </cell>
          <cell r="E2869">
            <v>94.44</v>
          </cell>
        </row>
        <row r="2870">
          <cell r="A2870" t="str">
            <v>IT007189</v>
          </cell>
          <cell r="B2870" t="str">
            <v>IT30050200/</v>
          </cell>
          <cell r="C2870" t="str">
            <v>Arandela oval em aluminio fundido com grade de protecao e vidro temperado para lampada incandescente de 60W tipo RPI-3016/P da Raphael Paci ou similar.  Fornecimento e colocacao.</v>
          </cell>
          <cell r="D2870" t="str">
            <v>un</v>
          </cell>
          <cell r="E2870">
            <v>23.58</v>
          </cell>
        </row>
        <row r="2871">
          <cell r="A2871" t="str">
            <v>IT007190</v>
          </cell>
          <cell r="B2871" t="str">
            <v>IT30050203/</v>
          </cell>
          <cell r="C2871" t="str">
            <v>Arandela oval em aluminio fundido com grade de protecao e vidro temperado para lampada incandescente de 60W tipo RPI-3017/P da Raphael Paci ou similar.  Fornecimento e colocacao.</v>
          </cell>
          <cell r="D2871" t="str">
            <v>un</v>
          </cell>
          <cell r="E2871">
            <v>53.22</v>
          </cell>
        </row>
        <row r="2872">
          <cell r="A2872" t="str">
            <v>IT006955</v>
          </cell>
          <cell r="B2872" t="str">
            <v>IT30050250/</v>
          </cell>
          <cell r="C2872" t="str">
            <v>Arandela oval em aluminio fundido com grade de protecao e vidro temperado para lampada incandescente de 100W tipo RPI-3017/P da Raphael Paci ou similar.  Fornecimento e colocacao.</v>
          </cell>
          <cell r="D2872" t="str">
            <v>un</v>
          </cell>
          <cell r="E2872">
            <v>53.45</v>
          </cell>
        </row>
        <row r="2873">
          <cell r="A2873" t="str">
            <v>IT007188</v>
          </cell>
          <cell r="B2873" t="str">
            <v>IT30050253/</v>
          </cell>
          <cell r="C2873" t="str">
            <v>Arandela oval em aluminio fundido com grade de protecao e vidro temperado para lampada incandescente de 100W tipo RPI-3016/G da Raphael Paci ou similar.  Fornecimento e colocacao.</v>
          </cell>
          <cell r="D2873" t="str">
            <v>un</v>
          </cell>
          <cell r="E2873">
            <v>33.049999999999997</v>
          </cell>
        </row>
        <row r="2874">
          <cell r="A2874" t="str">
            <v>IT004638</v>
          </cell>
          <cell r="B2874" t="str">
            <v>IT30050300/</v>
          </cell>
          <cell r="C2874" t="str">
            <v>Globo esferico, plafonier repuxado de aluminio com difusor em base de vidro de 4"x6".  Fornecimento e colocacao.</v>
          </cell>
          <cell r="D2874" t="str">
            <v>un</v>
          </cell>
          <cell r="E2874">
            <v>10.25</v>
          </cell>
        </row>
        <row r="2875">
          <cell r="A2875" t="str">
            <v>IT007088</v>
          </cell>
          <cell r="B2875" t="str">
            <v>IT30050312/</v>
          </cell>
          <cell r="C2875" t="str">
            <v>Globo de vidro fosco, plafonier tipo drops para lampada incandescente de 100W tipo   C-2019M da Projeto ou similar.  Fornecimento e colocacao.</v>
          </cell>
          <cell r="D2875" t="str">
            <v>un</v>
          </cell>
          <cell r="E2875">
            <v>24.28</v>
          </cell>
        </row>
        <row r="2876">
          <cell r="A2876" t="str">
            <v>IT018067</v>
          </cell>
          <cell r="B2876" t="str">
            <v>IT30050400/</v>
          </cell>
          <cell r="C2876" t="e">
            <v>#N/A</v>
          </cell>
          <cell r="D2876" t="e">
            <v>#N/A</v>
          </cell>
          <cell r="E2876">
            <v>215.02</v>
          </cell>
        </row>
        <row r="2877">
          <cell r="A2877" t="str">
            <v>IT018068</v>
          </cell>
          <cell r="B2877" t="str">
            <v>IT30050501/</v>
          </cell>
          <cell r="C2877" t="e">
            <v>#N/A</v>
          </cell>
          <cell r="D2877" t="e">
            <v>#N/A</v>
          </cell>
          <cell r="E2877">
            <v>201.48</v>
          </cell>
        </row>
        <row r="2878">
          <cell r="A2878" t="str">
            <v>IT005487</v>
          </cell>
          <cell r="B2878" t="str">
            <v>IT30050550/</v>
          </cell>
          <cell r="C2878" t="str">
            <v>Plafonier repuxado de aluminio, com receptaculo de louca.  Fornecimento e colocacao.</v>
          </cell>
          <cell r="D2878" t="str">
            <v>un</v>
          </cell>
          <cell r="E2878">
            <v>26.02</v>
          </cell>
        </row>
        <row r="2879">
          <cell r="A2879" t="str">
            <v>IT006048</v>
          </cell>
          <cell r="B2879" t="str">
            <v>IT30050600/</v>
          </cell>
          <cell r="C2879" t="str">
            <v>Receptaculo de louca para lampada.  Fornecimento e colocacao.</v>
          </cell>
          <cell r="D2879" t="str">
            <v>un</v>
          </cell>
          <cell r="E2879">
            <v>2.0099999999999998</v>
          </cell>
        </row>
        <row r="2880">
          <cell r="A2880" t="str">
            <v>IT005469</v>
          </cell>
          <cell r="B2880" t="str">
            <v>IT30050650/</v>
          </cell>
          <cell r="C2880" t="str">
            <v>Spot embutido para lampada de 60W.  Fornecimento.</v>
          </cell>
          <cell r="D2880" t="str">
            <v>un</v>
          </cell>
          <cell r="E2880">
            <v>11.9</v>
          </cell>
        </row>
        <row r="2881">
          <cell r="A2881" t="str">
            <v>IT009260</v>
          </cell>
          <cell r="B2881" t="str">
            <v>IT30100050/</v>
          </cell>
          <cell r="C2881" t="str">
            <v>Luminaria de embutir para iluminacao comercial ou residencial de interiores, para 1 lampada com porta-lampada E-27, equipada com 1 lampada fluorescente compacta PLE 23W em 220V com reator incorporado.  Fornecimento e instalacao.</v>
          </cell>
          <cell r="D2881" t="str">
            <v>un</v>
          </cell>
          <cell r="E2881">
            <v>51.99</v>
          </cell>
        </row>
        <row r="2882">
          <cell r="A2882" t="str">
            <v>IT009262</v>
          </cell>
          <cell r="B2882" t="str">
            <v>IT30100100/</v>
          </cell>
          <cell r="C2882" t="str">
            <v>Luminaria de embutir para iluminacao comercial de interiores, para 2 lampadas fluorescentes possuindo aletas anti-ofuscantes, equipada com lampadas de 32W e reator eletronico em 220V.  Fornecimento e instalacao.</v>
          </cell>
          <cell r="D2882" t="str">
            <v>un</v>
          </cell>
          <cell r="E2882">
            <v>244.77</v>
          </cell>
        </row>
        <row r="2883">
          <cell r="A2883" t="str">
            <v>IT009527</v>
          </cell>
          <cell r="B2883" t="str">
            <v>IT30100150/</v>
          </cell>
          <cell r="C2883" t="str">
            <v>Luminaria de embutir, modelo C-2169, fabricacao Lustres Projeto ou similar, equipada com 1 lampada dicroica de 50W e transformador para 12V.  Fornecimento.</v>
          </cell>
          <cell r="D2883" t="str">
            <v>un</v>
          </cell>
          <cell r="E2883">
            <v>45.43</v>
          </cell>
        </row>
        <row r="2884">
          <cell r="A2884" t="str">
            <v>IT009524</v>
          </cell>
          <cell r="B2884" t="str">
            <v>IT30100200/</v>
          </cell>
          <cell r="C2884" t="str">
            <v>Luminaria de embutir, modelo C-2107/G, fabricacao Lustres Projeto ou similar, equipada com 1 lampada incandescente de 150W/220V.  Fornecimento.</v>
          </cell>
          <cell r="D2884" t="str">
            <v>un</v>
          </cell>
          <cell r="E2884">
            <v>60.89</v>
          </cell>
        </row>
        <row r="2885">
          <cell r="A2885" t="str">
            <v>IT009525</v>
          </cell>
          <cell r="B2885" t="str">
            <v>IT30100250/</v>
          </cell>
          <cell r="C2885" t="str">
            <v>Luminaria de embutir, modelo C-2107/G, fabricacao Lustres Projeto ou similar, bulbo ovoide, bocal E-40, equipada com 1 lampada de vapormetalico de 250W/220V.  Fornecimento.</v>
          </cell>
          <cell r="D2885" t="str">
            <v>un</v>
          </cell>
          <cell r="E2885">
            <v>99.01</v>
          </cell>
        </row>
        <row r="2886">
          <cell r="A2886" t="str">
            <v>IT006953</v>
          </cell>
          <cell r="B2886" t="str">
            <v>IT30100500/</v>
          </cell>
          <cell r="C2886" t="str">
            <v>Luminaria de embutir para lampada de vapor metalico de 400W tipo E-2020/400 da Lumini ou similar.  Fornecimento e colocacao.</v>
          </cell>
          <cell r="D2886" t="str">
            <v>un</v>
          </cell>
          <cell r="E2886">
            <v>490.17</v>
          </cell>
        </row>
        <row r="2887">
          <cell r="A2887" t="str">
            <v>IT004680</v>
          </cell>
          <cell r="B2887" t="str">
            <v>IT30150050/</v>
          </cell>
          <cell r="C2887" t="str">
            <v>Luminaria de sobrepor, fixada em laje ou forro, tipo calha, chanfrada ou prismatica, com lampadas aparentes, esmaltada, completa, equipada com starters, reatores simples de partida convencional e lampada fluorescente 1x20W.  Fornecimento e colocacao.</v>
          </cell>
          <cell r="D2887" t="str">
            <v>un</v>
          </cell>
          <cell r="E2887">
            <v>27.09</v>
          </cell>
        </row>
        <row r="2888">
          <cell r="A2888" t="str">
            <v>IT001199</v>
          </cell>
          <cell r="B2888" t="str">
            <v>IT30150053/</v>
          </cell>
          <cell r="C2888" t="str">
            <v>Luminaria de sobrepor, fixada em laje ou forro, tipo calha, chanfrada ou prismatica, com lampadas aparentes, esmaltadas, completa, equipada com reatores de partida rapida e lampadas fluorescentes 2x20W.  Fornecimento e colocacao.</v>
          </cell>
          <cell r="D2888" t="str">
            <v>un</v>
          </cell>
          <cell r="E2888">
            <v>52.12</v>
          </cell>
        </row>
        <row r="2889">
          <cell r="A2889" t="str">
            <v>IT006467</v>
          </cell>
          <cell r="B2889" t="str">
            <v>IT30150056/</v>
          </cell>
          <cell r="C2889" t="str">
            <v>Luminaria de sobrepor, fixada em laje ou forro, tipo calha, chanfrada ou prismatica, com lampadas aparentes, esmaltada, completa, equipada com starters, reatores simples de partida convencional e lampadas fluorescentes 2x20W.  Fornecimento e colocacao.</v>
          </cell>
          <cell r="D2889" t="str">
            <v>un</v>
          </cell>
          <cell r="E2889">
            <v>42.58</v>
          </cell>
        </row>
        <row r="2890">
          <cell r="A2890" t="str">
            <v>IT006465</v>
          </cell>
          <cell r="B2890" t="str">
            <v>IT30150062/</v>
          </cell>
          <cell r="C2890" t="str">
            <v>Luminaria de sobrepor, fixada em laje ou forro, tipo calha, chanfrada ou prismatica, com lampadas aparentes, esmaltada, completa, equipada com starters, reatores simples de partida convencional e lampadas fluorescentes 4x20W.  Fornecimento e colocacao.</v>
          </cell>
          <cell r="D2890" t="str">
            <v>un</v>
          </cell>
          <cell r="E2890">
            <v>74.75</v>
          </cell>
        </row>
        <row r="2891">
          <cell r="A2891" t="str">
            <v>IT009547</v>
          </cell>
          <cell r="B2891" t="str">
            <v>IT30150100/</v>
          </cell>
          <cell r="C2891" t="str">
            <v>Luminaria de sobrepor para iluminacao comercial ou industrial de interiores, para 2 lampadas fluorescentes, corpo em chapa de aco com pintura eletrostatica, cabeceiras em plastico e refletor fixado na lateral do corpo com pintura eletrostatica, equipada c</v>
          </cell>
          <cell r="D2891" t="str">
            <v>un</v>
          </cell>
          <cell r="E2891">
            <v>118.39</v>
          </cell>
        </row>
        <row r="2892">
          <cell r="A2892" t="str">
            <v>IT009261</v>
          </cell>
          <cell r="B2892" t="str">
            <v>IT30150103/</v>
          </cell>
          <cell r="C2892" t="str">
            <v>Luminaria de sobrepor para iluminacao comercial de interiores, para 2 lampadas fluorescentes possuindo aletas anti-ofuscantes, equipada com lampadas de 32W e reator eletronico em 220V.  Fornecimento e instalacao.</v>
          </cell>
          <cell r="D2892" t="str">
            <v>un</v>
          </cell>
          <cell r="E2892">
            <v>254.61</v>
          </cell>
        </row>
        <row r="2893">
          <cell r="A2893" t="str">
            <v>IT017455</v>
          </cell>
          <cell r="B2893" t="str">
            <v>IT30150109/</v>
          </cell>
          <cell r="C2893" t="str">
            <v>Luminaria de alto rendimento para lampada fluorescente tubular, 2x32W, montagem sobreposta, corpo em chapa de aco com pintura eletrostatica, alojamento para reator na cabeca da luminaria, dotado de refletores em aluminio anodizado de alta pureza, rendimen</v>
          </cell>
          <cell r="D2893" t="str">
            <v>un</v>
          </cell>
          <cell r="E2893">
            <v>95.84</v>
          </cell>
        </row>
        <row r="2894">
          <cell r="A2894" t="str">
            <v>IT017483</v>
          </cell>
          <cell r="B2894" t="str">
            <v>IT30150150/</v>
          </cell>
          <cell r="C2894" t="str">
            <v>Luminaria LRJ-31 com 1 lampada fluorescente de 32W, bulbo T8 com indice de reproducao de cores &gt; 80% e fluxo luminoso de 2700 lumens, equipamento auxiliar integrado eletronico simples 1x32x127x60, fator de potencia 0,98, fator de fluxo 0,90, taxa de disto</v>
          </cell>
          <cell r="D2894" t="str">
            <v>un</v>
          </cell>
          <cell r="E2894">
            <v>102</v>
          </cell>
        </row>
        <row r="2895">
          <cell r="A2895" t="str">
            <v>IT017486</v>
          </cell>
          <cell r="B2895" t="str">
            <v>IT30150153/</v>
          </cell>
          <cell r="C2895" t="str">
            <v>Luminaria LRJ-31 com 2 lampadas fluorescentes de 32W, bulbo T8 com indice de reproducao de cores &gt; 80% e fluxo luminoso de 2700 lumens, equipamento auxiliar integrado eletronico duplo 2x32x127x60, fator de potencia 0,98, fator de fluxo 0,90, taxa de disto</v>
          </cell>
          <cell r="D2895" t="str">
            <v>un</v>
          </cell>
          <cell r="E2895">
            <v>121</v>
          </cell>
        </row>
        <row r="2896">
          <cell r="A2896" t="str">
            <v>IT000972</v>
          </cell>
          <cell r="B2896" t="str">
            <v>IT30150200/</v>
          </cell>
          <cell r="C2896" t="str">
            <v>Calha chanfrada de sobrepor, fixada em laje ou forro, em chapa de aco fosfatizada, esmaltada em estufa a 150oC, para lampadas fluorescente de 2x40W, exclusive reatores, starters e lampadas.  Fornecimento e colocacao.</v>
          </cell>
          <cell r="D2896" t="str">
            <v>un</v>
          </cell>
          <cell r="E2896">
            <v>20.13</v>
          </cell>
        </row>
        <row r="2897">
          <cell r="A2897" t="str">
            <v>IT001200</v>
          </cell>
          <cell r="B2897" t="str">
            <v>IT30150203/</v>
          </cell>
          <cell r="C2897" t="str">
            <v>Luminaria de sobrepor, fixada em laje ou forro, tipo calha, chanfrada ou prismatica, com lampadas aparentes, esmaltada, completa, equipada com reatores de partida rapida e lampadas fluorescentes 2x40W.  Fornecimento e colocacao.</v>
          </cell>
          <cell r="D2897" t="str">
            <v>un</v>
          </cell>
          <cell r="E2897">
            <v>58.46</v>
          </cell>
        </row>
        <row r="2898">
          <cell r="A2898" t="str">
            <v>IT001203</v>
          </cell>
          <cell r="B2898" t="str">
            <v>IT30150206/</v>
          </cell>
          <cell r="C2898" t="str">
            <v>Luminaria de sobrepor, fixada em laje ou forro, tipo calha, chanfrada ou prismatica, com lampadas aparentes, esmaltada, completa, equipada com starters, reatores simples de partida convencional e lampadas fluorescentes 2x40W.  Fornecimento e colocacao.</v>
          </cell>
          <cell r="D2898" t="str">
            <v>un</v>
          </cell>
          <cell r="E2898">
            <v>65.91</v>
          </cell>
        </row>
        <row r="2899">
          <cell r="A2899" t="str">
            <v>IT006247</v>
          </cell>
          <cell r="B2899" t="str">
            <v>IT30150209/</v>
          </cell>
          <cell r="C2899" t="str">
            <v>Luminaria elevada MM-100, A1/M, para circuito paralelo ou similar, com refrator prismatico em borosilicato, na cor amarela, com lampada incandescente em 40W/220V, com filamento reforcado.  Fornecimento.</v>
          </cell>
          <cell r="D2899" t="str">
            <v>un</v>
          </cell>
          <cell r="E2899">
            <v>425</v>
          </cell>
        </row>
        <row r="2900">
          <cell r="A2900" t="str">
            <v>IT009529</v>
          </cell>
          <cell r="B2900" t="str">
            <v>IT30150212/</v>
          </cell>
          <cell r="C2900" t="str">
            <v>Luminaria de sobrepor/embutir, modelo C-2155, fabricacao Lustres Projeto ou similar, equipada com 2 lampadas fluorscentes de 40W.  Fornecimento.</v>
          </cell>
          <cell r="D2900" t="str">
            <v>un</v>
          </cell>
          <cell r="E2900">
            <v>148.11000000000001</v>
          </cell>
        </row>
        <row r="2901">
          <cell r="A2901" t="str">
            <v>IT001201</v>
          </cell>
          <cell r="B2901" t="str">
            <v>IT30150250/</v>
          </cell>
          <cell r="C2901" t="str">
            <v>Luminaria de sobrepor, fixada em laje ou forro, tipo calha, chanfrada ou prismatica, com lampadas aparentes, esmaltada, completa, equipada com reatores de partida rapida e lampadas fluorescentes 3x40W.  Fornecimento e colocacao.</v>
          </cell>
          <cell r="D2901" t="str">
            <v>un</v>
          </cell>
          <cell r="E2901">
            <v>81.8</v>
          </cell>
        </row>
        <row r="2902">
          <cell r="A2902" t="str">
            <v>IT001202</v>
          </cell>
          <cell r="B2902" t="str">
            <v>IT30150253/</v>
          </cell>
          <cell r="C2902" t="str">
            <v>Luminaria de sobrepor, fixada em laje ou forro, tipo calha, chanfrada ou prismatica, com lampadas aparentes, esmaltada, completa, equipada com reatores de partida rapida e lampadas fluorescentes 4x40W.  Fornecimento e colocacao.</v>
          </cell>
          <cell r="D2902" t="str">
            <v>un</v>
          </cell>
          <cell r="E2902">
            <v>96.41</v>
          </cell>
        </row>
        <row r="2903">
          <cell r="A2903" t="str">
            <v>IT005580</v>
          </cell>
          <cell r="B2903" t="str">
            <v>IT30150256/</v>
          </cell>
          <cell r="C2903" t="str">
            <v>Luminaria de sobrepor, fixada em laje ou forro, tipo calha chanfrada ou prismatica em lampadas aparentes, esmaltadas, completa, equipada com starters, reatores simples de partida convencional e lampadas fluorescentes 3x40W.  Fornecimento e colocacao.</v>
          </cell>
          <cell r="D2903" t="str">
            <v>un</v>
          </cell>
          <cell r="E2903">
            <v>91.28</v>
          </cell>
        </row>
        <row r="2904">
          <cell r="A2904" t="str">
            <v>IT005581</v>
          </cell>
          <cell r="B2904" t="str">
            <v>IT30150259/</v>
          </cell>
          <cell r="C2904" t="str">
            <v>Luminaria de sobrepor, fixada em laje ou forro, tipo calha chanfrada ou prismatica em lampadas aparentes, esmaltadas, completa, equipada com starters, reatores simples de partida convencional e lampadas fluorescentes 4x40W.  Fornecimento e colocacao.</v>
          </cell>
          <cell r="D2904" t="str">
            <v>un</v>
          </cell>
          <cell r="E2904">
            <v>115.06</v>
          </cell>
        </row>
        <row r="2905">
          <cell r="A2905" t="str">
            <v>IT017451</v>
          </cell>
          <cell r="B2905" t="str">
            <v>IT30150262/</v>
          </cell>
          <cell r="C2905" t="str">
            <v>Calha para retrofit em aluminio de alta pureza, para conversao de luminaria 4x40W em 2x36W.  Fornecimento e colocacao.</v>
          </cell>
          <cell r="D2905" t="str">
            <v>un</v>
          </cell>
          <cell r="E2905">
            <v>232.85</v>
          </cell>
        </row>
        <row r="2906">
          <cell r="A2906" t="str">
            <v>IT005252</v>
          </cell>
          <cell r="B2906" t="str">
            <v>IT30150300/</v>
          </cell>
          <cell r="C2906" t="str">
            <v>Luminaria hermetica de embutir, com difusor em vidro cristal plano temperado e pintura eletrostatica na cor branca, 2x40W, fixadas com tirantes ja existentes na luminaria.  Fornecimento e colocacao.</v>
          </cell>
          <cell r="D2906" t="str">
            <v>un</v>
          </cell>
          <cell r="E2906">
            <v>168.7</v>
          </cell>
        </row>
        <row r="2907">
          <cell r="A2907" t="str">
            <v>IT007460</v>
          </cell>
          <cell r="B2907" t="str">
            <v>IT30150303A</v>
          </cell>
          <cell r="C2907" t="str">
            <v>Luminaria modelo LPT100 da Itaim ou similar, vedada de sobrepor, corpo e refletor em chapa de aco tratada e pintura eletrostatica na cor branca, moldura basculante em fechos rapidos e vidro protetor transparente temperado com instalacao direta na laje e p</v>
          </cell>
          <cell r="D2907" t="str">
            <v>un</v>
          </cell>
          <cell r="E2907">
            <v>177.54</v>
          </cell>
        </row>
        <row r="2908">
          <cell r="A2908" t="str">
            <v>IT005251</v>
          </cell>
          <cell r="B2908" t="str">
            <v>IT30150306/</v>
          </cell>
          <cell r="C2908" t="str">
            <v>Luminaria hermetica de embutir, com difusor em vidro cristal plano temperado e pintura eletrostatica na cor branca, 4x40W, fixadas com tirantes ja existentes na luminaria.  Fornecimento e colocacao.</v>
          </cell>
          <cell r="D2908" t="str">
            <v>un</v>
          </cell>
          <cell r="E2908">
            <v>215.33</v>
          </cell>
        </row>
        <row r="2909">
          <cell r="A2909" t="str">
            <v>IT009526</v>
          </cell>
          <cell r="B2909" t="str">
            <v>IT30150350/</v>
          </cell>
          <cell r="C2909" t="str">
            <v>Luminaria de sobrepor, modelo D-3208, fabricacao Lustres Projeto ou similar, equipada com 1 lampada dicroica de 50W e transformador para 12V.  Fornecimento.</v>
          </cell>
          <cell r="D2909" t="str">
            <v>un</v>
          </cell>
          <cell r="E2909">
            <v>62.85</v>
          </cell>
        </row>
        <row r="2910">
          <cell r="A2910" t="str">
            <v>IT006742</v>
          </cell>
          <cell r="B2910" t="str">
            <v>IT30150353/</v>
          </cell>
          <cell r="C2910" t="str">
            <v>Luminaria fabricacao Unilux ou similar, modelo ULD 50/12V, completa, inclusive lampada dicroica e canopla.  Fornecimento e colocacao.</v>
          </cell>
          <cell r="D2910" t="str">
            <v>un</v>
          </cell>
          <cell r="E2910">
            <v>43.24</v>
          </cell>
        </row>
        <row r="2911">
          <cell r="A2911" t="str">
            <v>IT009528</v>
          </cell>
          <cell r="B2911" t="str">
            <v>IT30150403/</v>
          </cell>
          <cell r="C2911" t="str">
            <v>Luminaria de sobrepor/arandela, modelo F-5011, fabricacao Lustres Projeto ou similar, equipada com 1 lampada incandescente de 100W.  Fornecimento.</v>
          </cell>
          <cell r="D2911" t="str">
            <v>un</v>
          </cell>
          <cell r="E2911">
            <v>59.67</v>
          </cell>
        </row>
        <row r="2912">
          <cell r="A2912" t="str">
            <v>IT009523</v>
          </cell>
          <cell r="B2912" t="str">
            <v>IT30150409/</v>
          </cell>
          <cell r="C2912" t="str">
            <v>Luminaria de sobrepor, modelo C-2044/M, fabricacao Lustres Projeto ou similar, equipada com 1 lampada incandescente de 100W.  Fornecimento.</v>
          </cell>
          <cell r="D2912" t="str">
            <v>un</v>
          </cell>
          <cell r="E2912">
            <v>35.729999999999997</v>
          </cell>
        </row>
        <row r="2913">
          <cell r="A2913" t="str">
            <v>IT007461</v>
          </cell>
          <cell r="B2913" t="str">
            <v>IT30150450A</v>
          </cell>
          <cell r="C2913" t="str">
            <v>Luminaria fabricacao Relumi ou similar, modelo D1290, fechada, corpo e grade de protecao em liga de aluminio fundido com lampada incandescente de 100W.  Fornecimento e colocacao.</v>
          </cell>
          <cell r="D2913" t="str">
            <v>un</v>
          </cell>
          <cell r="E2913">
            <v>66.94</v>
          </cell>
        </row>
        <row r="2914">
          <cell r="A2914" t="str">
            <v>IT007969</v>
          </cell>
          <cell r="B2914" t="str">
            <v>IT30150500/</v>
          </cell>
          <cell r="C2914" t="str">
            <v>Luminaria a prova de explosao, fabricacao Lumen ou similar, modelo NLPE-751/3.  Fornecimento e colocacao.</v>
          </cell>
          <cell r="D2914" t="str">
            <v>un</v>
          </cell>
          <cell r="E2914">
            <v>142.85</v>
          </cell>
        </row>
        <row r="2915">
          <cell r="A2915" t="str">
            <v>IT004681</v>
          </cell>
          <cell r="B2915" t="str">
            <v>IT30150550/</v>
          </cell>
          <cell r="C2915" t="str">
            <v>Luminaria para quadra de esportes, fabricacao Peterco ou similar, modelo T-39/3 completa, ou similar, com lampada mista de vapor de mercurio 250W, reator de partida rapida e alto fator de potencia, com grade protetora.  Fornecimento e colocacao.</v>
          </cell>
          <cell r="D2915" t="str">
            <v>un</v>
          </cell>
          <cell r="E2915">
            <v>182.88</v>
          </cell>
        </row>
        <row r="2916">
          <cell r="A2916" t="str">
            <v>IT017456</v>
          </cell>
          <cell r="B2916" t="str">
            <v>IT30150600/</v>
          </cell>
          <cell r="C2916" t="str">
            <v>Luminaria para lampada a vapor metalico, com alojamento para reator, ignitor e capacitor, montagem aparente sobreposta, corpo em chapa de aco carbono com pintura eletrostatica, rendimento minimo de 70%, Lumicenter RSMV 150 ou similar.  Fornecimento e colo</v>
          </cell>
          <cell r="D2916" t="str">
            <v>un</v>
          </cell>
          <cell r="E2916">
            <v>88.5</v>
          </cell>
        </row>
        <row r="2917">
          <cell r="A2917" t="str">
            <v>IT009546</v>
          </cell>
          <cell r="B2917" t="str">
            <v>IT30200050/</v>
          </cell>
          <cell r="C2917" t="str">
            <v>Projetor para iluminacao interna, de embutir, fechado para lampada de vapor metalico de 70W ou 150W, com corpo em chapa de aco pintada com tinta Epoxi, contendo vidro temperado resistente as temperaturas de operacao.  Fornecimento e instalacao.</v>
          </cell>
          <cell r="D2917" t="str">
            <v>un</v>
          </cell>
          <cell r="E2917">
            <v>71.28</v>
          </cell>
        </row>
        <row r="2918">
          <cell r="A2918" t="str">
            <v>IT005096</v>
          </cell>
          <cell r="B2918" t="str">
            <v>IT30200100/</v>
          </cell>
          <cell r="C2918" t="str">
            <v>Projetor para iluminacao de quadras, patios ou fachadas, fabricacao Lumen Eletrometalurgica ou similar, no LE-512, para lampada Standard ate 500W, ou mista ate 250W.  Fornecimento e colocacao.</v>
          </cell>
          <cell r="D2918" t="str">
            <v>un</v>
          </cell>
          <cell r="E2918">
            <v>71.349999999999994</v>
          </cell>
        </row>
        <row r="2919">
          <cell r="A2919" t="str">
            <v>PJ017041</v>
          </cell>
          <cell r="B2919" t="str">
            <v>PJ10100053/</v>
          </cell>
          <cell r="C2919" t="str">
            <v>Arbustos tipo 2 - Codiaeum Variegatum (Croton), com altura entre 0,50m a 1m.  Fornecimento.</v>
          </cell>
          <cell r="D2919" t="str">
            <v>un</v>
          </cell>
          <cell r="E2919">
            <v>6</v>
          </cell>
        </row>
        <row r="2920">
          <cell r="A2920" t="str">
            <v>PJ017042</v>
          </cell>
          <cell r="B2920" t="str">
            <v>PJ10100056/</v>
          </cell>
          <cell r="C2920" t="str">
            <v>Arbustos tipo 3 - Heliconia Rostrata (Bananeira do Brejo), com altura entre 0,50m a 1m.  Fornecimento.</v>
          </cell>
          <cell r="D2920" t="str">
            <v>un</v>
          </cell>
          <cell r="E2920">
            <v>8.8800000000000008</v>
          </cell>
        </row>
        <row r="2921">
          <cell r="A2921" t="str">
            <v>PJ017043</v>
          </cell>
          <cell r="B2921" t="str">
            <v>PJ10100059/</v>
          </cell>
          <cell r="C2921" t="str">
            <v>Arbustos tipo 4 - Strilitzia Reginae (Ave do Paraiso), com altura entre 0,50m a 1m.  Fornecimento.</v>
          </cell>
          <cell r="D2921" t="str">
            <v>un</v>
          </cell>
          <cell r="E2921">
            <v>21.67</v>
          </cell>
        </row>
        <row r="2922">
          <cell r="A2922" t="str">
            <v>PJ017177</v>
          </cell>
          <cell r="B2922" t="str">
            <v>PJ10100062/</v>
          </cell>
          <cell r="C2922" t="str">
            <v>Arbusto tipo 5 - Cycas Revoluta (Sagu), com altura de tronco entre 0,20m a 0,50m.  Fornecimento.</v>
          </cell>
          <cell r="D2922" t="str">
            <v>un</v>
          </cell>
          <cell r="E2922">
            <v>75</v>
          </cell>
        </row>
        <row r="2923">
          <cell r="A2923" t="str">
            <v>PJ005795</v>
          </cell>
          <cell r="B2923" t="str">
            <v>PJ10100100/</v>
          </cell>
          <cell r="C2923" t="str">
            <v>Cerca viva constituida de Hibisco, Cedrinho, Caliandra ou Califa (rajada ou vermelha), com 50cm a 70 cm de altura, espacadas a cada 50 cm.  Fornecimento e plantio.</v>
          </cell>
          <cell r="D2923" t="str">
            <v>m</v>
          </cell>
          <cell r="E2923">
            <v>16.399999999999999</v>
          </cell>
        </row>
        <row r="2924">
          <cell r="A2924" t="str">
            <v>PJ006988</v>
          </cell>
          <cell r="B2924" t="str">
            <v>PJ10100150/</v>
          </cell>
          <cell r="C2924" t="str">
            <v>Muda arbustiva de restinga com porte de 0,30m a 0,60m.  Fornecimento.</v>
          </cell>
          <cell r="D2924" t="str">
            <v>un</v>
          </cell>
          <cell r="E2924">
            <v>5.5</v>
          </cell>
        </row>
        <row r="2925">
          <cell r="A2925" t="str">
            <v>PJ017682</v>
          </cell>
          <cell r="B2925" t="str">
            <v>PJ10100200/</v>
          </cell>
          <cell r="C2925" t="str">
            <v>Philodendron  ou Jiboia no palito, com altura entre 0,80m a 1m.  Fornecimento.</v>
          </cell>
          <cell r="D2925" t="str">
            <v>un</v>
          </cell>
          <cell r="E2925">
            <v>25</v>
          </cell>
        </row>
        <row r="2926">
          <cell r="A2926" t="str">
            <v>PJ017044</v>
          </cell>
          <cell r="B2926" t="str">
            <v>PJ10100250/</v>
          </cell>
          <cell r="C2926" t="str">
            <v>Trepadeiras tipo 1 - Ficus Pumila (Unha de Gato), com altura entre 0,10m a 0,30m.  Fornecimento.</v>
          </cell>
          <cell r="D2926" t="str">
            <v>un</v>
          </cell>
          <cell r="E2926">
            <v>0.38</v>
          </cell>
        </row>
        <row r="2927">
          <cell r="A2927" t="str">
            <v>PJ017045</v>
          </cell>
          <cell r="B2927" t="str">
            <v>PJ10100253/</v>
          </cell>
          <cell r="C2927" t="str">
            <v>Trepadeiras tipo 2 - Allamanda Cathartica (Alamanda Amarela), com altura entre 0,50m a 1m.  Fornecimento.</v>
          </cell>
          <cell r="D2927" t="str">
            <v>un</v>
          </cell>
          <cell r="E2927">
            <v>2.8</v>
          </cell>
        </row>
        <row r="2928">
          <cell r="A2928" t="str">
            <v>PJ017046</v>
          </cell>
          <cell r="B2928" t="str">
            <v>PJ10100256/</v>
          </cell>
          <cell r="C2928" t="str">
            <v>Trepadeiras tipo 3 - Congea Tomentosa (Congeia), com altura entre 0,50m a 1m.  Fornecimento.</v>
          </cell>
          <cell r="D2928" t="str">
            <v>un</v>
          </cell>
          <cell r="E2928">
            <v>12</v>
          </cell>
        </row>
        <row r="2929">
          <cell r="A2929" t="str">
            <v>PJ017047</v>
          </cell>
          <cell r="B2929" t="str">
            <v>PJ10100259/</v>
          </cell>
          <cell r="C2929" t="str">
            <v>Trepadeiras tipo 4 - Asparagus Falcatus (Arpargo Macarrao), com altura entre 0,50m a 1m.  Fornecimento.</v>
          </cell>
          <cell r="D2929" t="str">
            <v>un</v>
          </cell>
          <cell r="E2929">
            <v>12</v>
          </cell>
        </row>
        <row r="2930">
          <cell r="A2930" t="str">
            <v>PJ017039</v>
          </cell>
          <cell r="B2930" t="str">
            <v>PJ10150050/</v>
          </cell>
          <cell r="C2930" t="str">
            <v>Arvores tipo 1 - Pseudobombax Ellipticum (Embirucu), com altura entre 1,80m a 2m.  Fornecimento.</v>
          </cell>
          <cell r="D2930" t="str">
            <v>un</v>
          </cell>
          <cell r="E2930">
            <v>10.38</v>
          </cell>
        </row>
        <row r="2931">
          <cell r="A2931" t="str">
            <v>PJ017174</v>
          </cell>
          <cell r="B2931" t="str">
            <v>PJ10150100/</v>
          </cell>
          <cell r="C2931" t="str">
            <v>Bambu com2m de altura para tutoramento.  Fornecimento.</v>
          </cell>
          <cell r="D2931" t="str">
            <v>un</v>
          </cell>
          <cell r="E2931">
            <v>1.75</v>
          </cell>
        </row>
        <row r="2932">
          <cell r="A2932" t="str">
            <v>PJ006987</v>
          </cell>
          <cell r="B2932" t="str">
            <v>PJ10150150/</v>
          </cell>
          <cell r="C2932" t="str">
            <v>Muda arborea de restinga com porte minimo de 1,50m.  Fornecimento.</v>
          </cell>
          <cell r="D2932" t="str">
            <v>un</v>
          </cell>
          <cell r="E2932">
            <v>15</v>
          </cell>
        </row>
        <row r="2933">
          <cell r="A2933" t="str">
            <v>PJ017081</v>
          </cell>
          <cell r="B2933" t="str">
            <v>PJ10150200/</v>
          </cell>
          <cell r="C2933" t="str">
            <v>Palmeira tipo 1 - Caryota Urens (Cariota), com altura entre 1m a 2m.  Fornecimento.</v>
          </cell>
          <cell r="D2933" t="str">
            <v>un</v>
          </cell>
          <cell r="E2933">
            <v>35</v>
          </cell>
        </row>
        <row r="2934">
          <cell r="A2934" t="str">
            <v>PJ017683</v>
          </cell>
          <cell r="B2934" t="str">
            <v>PJ10150250/</v>
          </cell>
          <cell r="C2934" t="str">
            <v>Philodendron  ou Jiboia no palito, com altura entre 1,10m a 2m.  Fornecimento.</v>
          </cell>
          <cell r="D2934" t="str">
            <v>un</v>
          </cell>
          <cell r="E2934">
            <v>25</v>
          </cell>
        </row>
        <row r="2935">
          <cell r="A2935" t="str">
            <v>PJ017084</v>
          </cell>
          <cell r="B2935" t="str">
            <v>PJ10200050/</v>
          </cell>
          <cell r="C2935" t="str">
            <v>Palmeira tipo 4 - Phoenix Robelinii Raras (Palmeira Ana), com altura entre 1m a 3m.  Fornecimento.</v>
          </cell>
          <cell r="D2935" t="str">
            <v>un</v>
          </cell>
          <cell r="E2935">
            <v>63.33</v>
          </cell>
        </row>
        <row r="2936">
          <cell r="A2936" t="str">
            <v>PJ017082</v>
          </cell>
          <cell r="B2936" t="str">
            <v>PJ10250053/</v>
          </cell>
          <cell r="C2936" t="str">
            <v>Palmeira tipo 2 - Dypsis Decary (Palmeira Triangulo), com altura entre 2m a 3m.  Fornecimento.</v>
          </cell>
          <cell r="D2936" t="str">
            <v>un</v>
          </cell>
          <cell r="E2936">
            <v>110</v>
          </cell>
        </row>
        <row r="2937">
          <cell r="A2937" t="str">
            <v>PJ017083</v>
          </cell>
          <cell r="B2937" t="str">
            <v>PJ10250056/</v>
          </cell>
          <cell r="C2937" t="str">
            <v>Palmeira tipo 3 - Roystonea Oleracea (Palmeira Imperial), com altura entre 3m a 4m.  Fornecimento.</v>
          </cell>
          <cell r="D2937" t="str">
            <v>un</v>
          </cell>
          <cell r="E2937">
            <v>250</v>
          </cell>
        </row>
        <row r="2938">
          <cell r="A2938" t="str">
            <v>PJ004995</v>
          </cell>
          <cell r="B2938" t="str">
            <v>PJ15050050A</v>
          </cell>
          <cell r="C2938" t="str">
            <v>Cerca protetora para jardim, em modulos de 1,20m, conforme projeto FPJ.  Fornecimento e colocacao.</v>
          </cell>
          <cell r="D2938" t="str">
            <v>mod</v>
          </cell>
          <cell r="E2938">
            <v>44.7</v>
          </cell>
        </row>
        <row r="2939">
          <cell r="A2939" t="str">
            <v>PJ007523</v>
          </cell>
          <cell r="B2939" t="str">
            <v>PJ15050053/</v>
          </cell>
          <cell r="C2939" t="str">
            <v>Cerca protetora para jardim, em tela de metal expandida, malha de 8"x3", chapa de 3/16", tipo canteiros da Av. Presidente Vargas, inclusive pintura.  Fornecimento e colocacao.</v>
          </cell>
          <cell r="D2939" t="str">
            <v>m2</v>
          </cell>
          <cell r="E2939">
            <v>61.4</v>
          </cell>
        </row>
        <row r="2940">
          <cell r="A2940" t="str">
            <v>PJ008852</v>
          </cell>
          <cell r="B2940" t="str">
            <v>PJ15050100/</v>
          </cell>
          <cell r="C2940" t="str">
            <v>Guarda-corpo em troncos de Eucalipto com corda sizal.  Fornecimento e colocacao.</v>
          </cell>
          <cell r="D2940" t="str">
            <v>un</v>
          </cell>
          <cell r="E2940">
            <v>14.89</v>
          </cell>
        </row>
        <row r="2941">
          <cell r="A2941" t="str">
            <v>PJ018084</v>
          </cell>
          <cell r="B2941" t="str">
            <v>PJ15050125/</v>
          </cell>
          <cell r="C2941" t="e">
            <v>#N/A</v>
          </cell>
          <cell r="D2941" t="e">
            <v>#N/A</v>
          </cell>
          <cell r="E2941">
            <v>44.49</v>
          </cell>
        </row>
        <row r="2942">
          <cell r="A2942" t="str">
            <v>PJ017554</v>
          </cell>
          <cell r="B2942" t="str">
            <v>PJ15050150/</v>
          </cell>
          <cell r="C2942" t="str">
            <v>Protetor de arvore em ferro de 3/8", circular com diametro de 30cm, altura de 2m, base em concreto, engastado no solo de 50cm, inclusive pintura a oleo.  Fornecimento e colocacao.</v>
          </cell>
          <cell r="D2942" t="str">
            <v>un</v>
          </cell>
          <cell r="E2942">
            <v>33</v>
          </cell>
        </row>
        <row r="2943">
          <cell r="A2943" t="str">
            <v>PJ017553</v>
          </cell>
          <cell r="B2943" t="str">
            <v>PJ15050153/</v>
          </cell>
          <cell r="C2943" t="str">
            <v>Protetor de arvore em ferro de 3/8", circular com diametro de 40cm, altura de 2m, base em concreto, engastado no solo de 50cm, inclusive pintura a oleo.  Fornecimento e colocacao.</v>
          </cell>
          <cell r="D2943" t="str">
            <v>un</v>
          </cell>
          <cell r="E2943">
            <v>43.25</v>
          </cell>
        </row>
        <row r="2944">
          <cell r="A2944" t="str">
            <v>PJ010429</v>
          </cell>
          <cell r="B2944" t="str">
            <v>PJ15050200/</v>
          </cell>
          <cell r="C2944" t="str">
            <v>Protetor de canteiro em tubos de aco galvanizado, com (1,20x0,30)m, formado por 2 tubos de 3" na vertical e 1 tubo de 1 1/2" na horizontal, fixados por encaixe, com tratamento anticorrosivo e pintura.  Fornecimento e colocacao.</v>
          </cell>
          <cell r="D2944" t="str">
            <v>mod</v>
          </cell>
          <cell r="E2944">
            <v>201.02</v>
          </cell>
        </row>
        <row r="2945">
          <cell r="A2945" t="str">
            <v>PJ006186</v>
          </cell>
          <cell r="B2945" t="str">
            <v>PJ15100050/</v>
          </cell>
          <cell r="C2945" t="str">
            <v>Tela de arame galvanizado de malha losangular, com 1", fio 12.  Fornecimento.</v>
          </cell>
          <cell r="D2945" t="str">
            <v>m2</v>
          </cell>
          <cell r="E2945">
            <v>32.950000000000003</v>
          </cell>
        </row>
        <row r="2946">
          <cell r="A2946" t="str">
            <v>PJ005999</v>
          </cell>
          <cell r="B2946" t="str">
            <v>PJ15100100/</v>
          </cell>
          <cell r="C2946" t="str">
            <v>Tela de arame galvanizado de malha losangular, com 1 1/2", fio 8.  Fornecimento.</v>
          </cell>
          <cell r="D2946" t="str">
            <v>m2</v>
          </cell>
          <cell r="E2946">
            <v>38.26</v>
          </cell>
        </row>
        <row r="2947">
          <cell r="A2947" t="str">
            <v>PJ006004</v>
          </cell>
          <cell r="B2947" t="str">
            <v>PJ15100103/</v>
          </cell>
          <cell r="C2947" t="str">
            <v>Tela de arame galvanizado, malha de 1 1/2", no 8, soldada em quadro de ferro.  Colocacao.</v>
          </cell>
          <cell r="D2947" t="str">
            <v>m2</v>
          </cell>
          <cell r="E2947">
            <v>10.039999999999999</v>
          </cell>
        </row>
        <row r="2948">
          <cell r="A2948" t="str">
            <v>PJ010386</v>
          </cell>
          <cell r="B2948" t="str">
            <v>PJ15100106/</v>
          </cell>
          <cell r="C2948" t="str">
            <v>Tela de arame galvanizado de malha losangular, com 1/2", fio 14.  Fornecimento.</v>
          </cell>
          <cell r="D2948" t="str">
            <v>m2</v>
          </cell>
          <cell r="E2948">
            <v>29.81</v>
          </cell>
        </row>
        <row r="2949">
          <cell r="A2949" t="str">
            <v>PJ010400</v>
          </cell>
          <cell r="B2949" t="str">
            <v>PJ15100150/</v>
          </cell>
          <cell r="C2949" t="str">
            <v>Tela de arame galvanizado no 8, malha quadrada, ondulada, de (20x20)mm.  Fornecimento.</v>
          </cell>
          <cell r="D2949" t="str">
            <v>m2</v>
          </cell>
          <cell r="E2949">
            <v>82.99</v>
          </cell>
        </row>
        <row r="2950">
          <cell r="A2950" t="str">
            <v>PJ017090</v>
          </cell>
          <cell r="B2950" t="str">
            <v>PJ15100200/</v>
          </cell>
          <cell r="C2950" t="str">
            <v>Tela de arame galvanizado no 12, malha losango de 5cm.  Fornecimento.</v>
          </cell>
          <cell r="D2950" t="str">
            <v>m2</v>
          </cell>
          <cell r="E2950">
            <v>10.09</v>
          </cell>
        </row>
        <row r="2951">
          <cell r="A2951" t="str">
            <v>PJ004896</v>
          </cell>
          <cell r="B2951" t="str">
            <v>PJ15100203/</v>
          </cell>
          <cell r="C2951" t="str">
            <v>Tela de arame galvanizado no 12, malha losango de 5cm, presa a armacao de tubo de ferro galvanizado.  Fornecimento e colocacao.</v>
          </cell>
          <cell r="D2951" t="str">
            <v>m2</v>
          </cell>
          <cell r="E2951">
            <v>24.23</v>
          </cell>
        </row>
        <row r="2952">
          <cell r="A2952" t="str">
            <v>PJ000546</v>
          </cell>
          <cell r="B2952" t="str">
            <v>PJ15150050/</v>
          </cell>
          <cell r="C2952" t="str">
            <v xml:space="preserve">Alambrado com ate 2m de altura, com tela de arame galvanizado no 12, de malha quadrada de 1", formando quadros contornados de cantoneira de 3/4"x3/4"x1/8", fixados em montantes de tubos galvanizados de 2" com carapucas de fechamento superior, espacados a </v>
          </cell>
          <cell r="D2952" t="str">
            <v>m2</v>
          </cell>
          <cell r="E2952">
            <v>62.33</v>
          </cell>
        </row>
        <row r="2953">
          <cell r="A2953" t="str">
            <v>PJ004907</v>
          </cell>
          <cell r="B2953" t="str">
            <v>PJ15150100/</v>
          </cell>
          <cell r="C2953" t="str">
            <v>Alambrado com 3m de altura, em tela galvanizada no 12, malha losango de 5cm, fixada em tubos de ferro galvanizado de 2", chumbados em blocos de concreto, inclusive escavacao, reaterro, transporte, carga, descarga e pintura dos tubos, com 2 demaos de acaba</v>
          </cell>
          <cell r="D2953" t="str">
            <v>m2</v>
          </cell>
          <cell r="E2953">
            <v>55.96</v>
          </cell>
        </row>
        <row r="2954">
          <cell r="A2954" t="str">
            <v>PJ004882</v>
          </cell>
          <cell r="B2954" t="str">
            <v>PJ15150103/</v>
          </cell>
          <cell r="C2954" t="str">
            <v>Alambrado com 4,5m de altura, em tela galvanizada no12, malha losango de 5cm, fixada em tubos de ferro galvanizado de 2", chumbados em blocos de concreto, inclusive escavacao, reaterro, transporte, carga, descarga e pintura dos tubos, com 2 demaos de acab</v>
          </cell>
          <cell r="D2954" t="str">
            <v>m2</v>
          </cell>
          <cell r="E2954">
            <v>69.680000000000007</v>
          </cell>
        </row>
        <row r="2955">
          <cell r="A2955" t="str">
            <v>PJ009715</v>
          </cell>
          <cell r="B2955" t="str">
            <v>PJ15150106/</v>
          </cell>
          <cell r="C2955" t="str">
            <v>Alambrado em tela de arame galvanizado no 12, malha losango de 5cm, fixada em tubos de ferro galvanizado de 2", chumbados em blocos de concreto, inclusive escavacao, reaterro, transporte, carga, descarga e pintura dos tubos, com 2 demaos de acabamento.  F</v>
          </cell>
          <cell r="D2955" t="str">
            <v>m2</v>
          </cell>
          <cell r="E2955">
            <v>63.6</v>
          </cell>
        </row>
        <row r="2956">
          <cell r="A2956" t="str">
            <v>PJ017930</v>
          </cell>
          <cell r="B2956" t="str">
            <v>PJ15150109/</v>
          </cell>
          <cell r="C2956" t="str">
            <v>Alambrado com 6m de altura, em tela galvanizada no12, malha losango de 5cm, fixada em tubos de ferro galvanizado com diametro interno de 2", sem costura, em modulos de (3x1,50)m, chumbados em blocos de concreto, inclusive escavacao, reaterro, carga, desca</v>
          </cell>
          <cell r="D2956" t="str">
            <v>m2</v>
          </cell>
          <cell r="E2956">
            <v>91.8</v>
          </cell>
        </row>
        <row r="2957">
          <cell r="A2957" t="str">
            <v>PJ017931</v>
          </cell>
          <cell r="B2957" t="str">
            <v>PJ15150112/</v>
          </cell>
          <cell r="C2957" t="str">
            <v>Alambrado com 6m de altura, em tela galvanizada no12, malha losango de 5cm, fixada em tubos de ferro galvanizado com diametro interno de 2", com costura, em modulos de (3x1,50)m, chumbados em blocos de concreto, inclusive escavacao, reaterro, carga, desca</v>
          </cell>
          <cell r="D2957" t="str">
            <v>m2</v>
          </cell>
          <cell r="E2957">
            <v>92.1</v>
          </cell>
        </row>
        <row r="2958">
          <cell r="A2958" t="str">
            <v>PJ017325</v>
          </cell>
          <cell r="B2958" t="str">
            <v>PJ15150115/</v>
          </cell>
          <cell r="C2958" t="str">
            <v>Alambrado com 7,5m de altura, em tela galvanizada no12, malha losango de 5cm, fixada em tubos de ferro galvanizado com diametro interno de 2", em modulos de (2x1,50)m, chumbados em blocos de concreto, inclusive escavacao, reaterro, carga, descarga, transp</v>
          </cell>
          <cell r="D2958" t="str">
            <v>m2</v>
          </cell>
          <cell r="E2958">
            <v>103.52</v>
          </cell>
        </row>
        <row r="2959">
          <cell r="A2959" t="str">
            <v>PJ000544</v>
          </cell>
          <cell r="B2959" t="str">
            <v>PJ15150118/</v>
          </cell>
          <cell r="C2959" t="str">
            <v>Alambrado tela de arame galvanizado no 14, malha losango de 6cm de lado, presa a armacao de tubos galvanizados, com elementos horizontais e verticais, sendo estes fixados em bloco de concreto de (30x30x60)cm, fck=15MPa, espacados de 3m com altura total de</v>
          </cell>
          <cell r="D2959" t="str">
            <v>m2</v>
          </cell>
          <cell r="E2959">
            <v>47.44</v>
          </cell>
        </row>
        <row r="2960">
          <cell r="A2960" t="str">
            <v>PJ017687</v>
          </cell>
          <cell r="B2960" t="str">
            <v>PJ15150150/</v>
          </cell>
          <cell r="C2960" t="str">
            <v>Alambrado em tela de arame plastificado n.o 12, malha losango de 5cm, fixada em tubos de ferro galvanizado de 2", espacados de 2m, chumbados em blocos de concreto com fck=15Mpa, medindo (30x30x100)cm, tela presa em arame n.o 12 plastificada, inclusive esc</v>
          </cell>
          <cell r="D2960" t="str">
            <v>m2</v>
          </cell>
          <cell r="E2960">
            <v>73.52</v>
          </cell>
        </row>
        <row r="2961">
          <cell r="A2961" t="str">
            <v>PJ005203</v>
          </cell>
          <cell r="B2961" t="str">
            <v>PJ15150200/</v>
          </cell>
          <cell r="C2961" t="str">
            <v>Alambrado campo de esporte, volei ou basquete, com 1m de altura, em tubo galvanizado de 2" horizontal e montantes do mesmo material espacados a cada 2m e chumbados no solo,  exclusive a base de fundacao.  Fornecimento e colocacao.</v>
          </cell>
          <cell r="D2961" t="str">
            <v>m2</v>
          </cell>
          <cell r="E2961">
            <v>51.22</v>
          </cell>
        </row>
        <row r="2962">
          <cell r="A2962" t="str">
            <v>PJ017710</v>
          </cell>
          <cell r="B2962" t="str">
            <v>PJ15150203/</v>
          </cell>
          <cell r="C2962" t="str">
            <v>Alambrado para campo de esporte, constando de poste de tubo de ferro galvanizado, espacados de 2m, com diametro de 2", e altura de 3m livres sobre o solo, fixados em prisma de concreto com Fck=15MPa, medindo (30x30x100)cm, sobre estes postes fixada tela d</v>
          </cell>
          <cell r="D2962" t="str">
            <v>m2</v>
          </cell>
          <cell r="E2962">
            <v>97.9</v>
          </cell>
        </row>
        <row r="2963">
          <cell r="A2963" t="str">
            <v>PJ000545</v>
          </cell>
          <cell r="B2963" t="str">
            <v>PJ15150206/</v>
          </cell>
          <cell r="C2963" t="str">
            <v>Alambrado para campo de esporte, constando de postes de tubo de ferro galvanizado, espacados de 2m, com diametro de 2", e altura de 3m livres sobre o solo, fixados em prismas de concreto com fck=18MPa, medindo (30x30x100)cm, e sobre estes postes fixada te</v>
          </cell>
          <cell r="D2963" t="str">
            <v>m2</v>
          </cell>
          <cell r="E2963">
            <v>91.66</v>
          </cell>
        </row>
        <row r="2964">
          <cell r="A2964" t="str">
            <v>PJ005204</v>
          </cell>
          <cell r="B2964" t="str">
            <v>PJ15150250/</v>
          </cell>
          <cell r="C2964" t="str">
            <v>Alambrado para cabeceira de campo de esporte, executado com postes de tubo de ferro galvanizado de 2", com altura livre de 5,30m, ficando 0,70m enterrados em prismas de concreto de 18MPa, medindo (0,30x0,30x0,75)m, estando os postes espacados de 2m, com 3</v>
          </cell>
          <cell r="D2964" t="str">
            <v>m2</v>
          </cell>
          <cell r="E2964">
            <v>95.82</v>
          </cell>
        </row>
        <row r="2965">
          <cell r="A2965" t="str">
            <v>PJ017933</v>
          </cell>
          <cell r="B2965" t="str">
            <v>PJ15150300/</v>
          </cell>
          <cell r="C2965" t="str">
            <v>Contraventamento de alambrado com tubos de ferro galvanizado, com diametro interno de 2", sem costura.  Fornecimento e colocacao.</v>
          </cell>
          <cell r="D2965" t="str">
            <v>m</v>
          </cell>
          <cell r="E2965">
            <v>42.74</v>
          </cell>
        </row>
        <row r="2966">
          <cell r="A2966" t="str">
            <v>PJ017932</v>
          </cell>
          <cell r="B2966" t="str">
            <v>PJ15150303/</v>
          </cell>
          <cell r="C2966" t="str">
            <v>Contraventamento de alambrado com tubos de ferro galvanizado, com diametro interno de 2", com costura.  Fornecimento e colocacao.</v>
          </cell>
          <cell r="D2966" t="str">
            <v>m</v>
          </cell>
          <cell r="E2966">
            <v>42.95</v>
          </cell>
        </row>
        <row r="2967">
          <cell r="A2967" t="str">
            <v>PJ006689</v>
          </cell>
          <cell r="B2967" t="str">
            <v>PJ20050050/</v>
          </cell>
          <cell r="C2967" t="str">
            <v>Adubo organico (esterco de gado).  Fornecimento.</v>
          </cell>
          <cell r="D2967" t="str">
            <v>m3</v>
          </cell>
          <cell r="E2967">
            <v>76.25</v>
          </cell>
        </row>
        <row r="2968">
          <cell r="A2968" t="str">
            <v>PJ000527</v>
          </cell>
          <cell r="B2968" t="str">
            <v>PJ20050053/</v>
          </cell>
          <cell r="C2968" t="str">
            <v>Adubacao quimica com formula completa (NPK-04-14-08), em gramados (1 vez por ano).</v>
          </cell>
          <cell r="D2968" t="str">
            <v>ha</v>
          </cell>
          <cell r="E2968">
            <v>580.39</v>
          </cell>
        </row>
        <row r="2969">
          <cell r="A2969" t="str">
            <v>PJ004849</v>
          </cell>
          <cell r="B2969" t="str">
            <v>PJ20050060/</v>
          </cell>
          <cell r="C2969" t="str">
            <v>Terra estrumada, inclusive carga, transporte e descarga.  Fornecimento.</v>
          </cell>
          <cell r="D2969" t="str">
            <v>m3</v>
          </cell>
          <cell r="E2969">
            <v>45</v>
          </cell>
        </row>
        <row r="2970">
          <cell r="A2970" t="str">
            <v>PJ006688</v>
          </cell>
          <cell r="B2970" t="str">
            <v>PJ20050070/</v>
          </cell>
          <cell r="C2970" t="str">
            <v>Terra tipo capa de morro, inclusive carga, descarga e transporte.  Fornecimento.</v>
          </cell>
          <cell r="D2970" t="str">
            <v>m3</v>
          </cell>
          <cell r="E2970">
            <v>32.5</v>
          </cell>
        </row>
        <row r="2971">
          <cell r="A2971" t="str">
            <v>PJ000513</v>
          </cell>
          <cell r="B2971" t="str">
            <v>PJ20050100/</v>
          </cell>
          <cell r="C2971" t="str">
            <v>Aparo manual, com enxadao ou tesoura, de beiral de gramado.</v>
          </cell>
          <cell r="D2971" t="str">
            <v>m</v>
          </cell>
          <cell r="E2971">
            <v>0.1</v>
          </cell>
        </row>
        <row r="2972">
          <cell r="A2972" t="str">
            <v>PJ000510</v>
          </cell>
          <cell r="B2972" t="str">
            <v>PJ20050150/</v>
          </cell>
          <cell r="C2972" t="str">
            <v>Arrancamento de ervas daninhas pela raiz, em area gramada.</v>
          </cell>
          <cell r="D2972" t="str">
            <v>m2</v>
          </cell>
          <cell r="E2972">
            <v>0.43</v>
          </cell>
        </row>
        <row r="2973">
          <cell r="A2973" t="str">
            <v>PJ000526</v>
          </cell>
          <cell r="B2973" t="str">
            <v>PJ20050200/</v>
          </cell>
          <cell r="C2973" t="str">
            <v>Aterro com terra preta simples, para execucao de gramados.</v>
          </cell>
          <cell r="D2973" t="str">
            <v>m3</v>
          </cell>
          <cell r="E2973">
            <v>62.26</v>
          </cell>
        </row>
        <row r="2974">
          <cell r="A2974" t="str">
            <v>PJ000528</v>
          </cell>
          <cell r="B2974" t="str">
            <v>PJ20050250/</v>
          </cell>
          <cell r="C2974" t="str">
            <v>Calagem de gramados (1 vez por ano).</v>
          </cell>
          <cell r="D2974" t="str">
            <v>ha</v>
          </cell>
          <cell r="E2974">
            <v>318.72000000000003</v>
          </cell>
        </row>
        <row r="2975">
          <cell r="A2975" t="str">
            <v>PJ017861</v>
          </cell>
          <cell r="B2975" t="str">
            <v>PJ20050300/</v>
          </cell>
          <cell r="C2975" t="str">
            <v>Capina de ervas, gramineas, etc, em area de brita.</v>
          </cell>
          <cell r="D2975" t="str">
            <v>m2</v>
          </cell>
          <cell r="E2975">
            <v>1.34</v>
          </cell>
        </row>
        <row r="2976">
          <cell r="A2976" t="str">
            <v>PJ000518</v>
          </cell>
          <cell r="B2976" t="str">
            <v>PJ20050303/</v>
          </cell>
          <cell r="C2976" t="str">
            <v>Capina de ervas, gramineas e etc., em superficie ensaibrada.</v>
          </cell>
          <cell r="D2976" t="str">
            <v>m2</v>
          </cell>
          <cell r="E2976">
            <v>7.0000000000000007E-2</v>
          </cell>
        </row>
        <row r="2977">
          <cell r="A2977" t="str">
            <v>PJ004893</v>
          </cell>
          <cell r="B2977" t="str">
            <v>PJ20050306/</v>
          </cell>
          <cell r="C2977" t="str">
            <v>Capina de conservacao em superficie ensaibrada, gramada, etc.</v>
          </cell>
          <cell r="D2977" t="str">
            <v>m2</v>
          </cell>
          <cell r="E2977">
            <v>0.64</v>
          </cell>
        </row>
        <row r="2978">
          <cell r="A2978" t="str">
            <v>PJ004852</v>
          </cell>
          <cell r="B2978" t="str">
            <v>PJ20050309/</v>
          </cell>
          <cell r="C2978" t="str">
            <v>Capina para construcao de trilhas e aceiros, sobre material de 1a categoria, a ceu aberto, ate a profundidade de 0,10m.</v>
          </cell>
          <cell r="D2978" t="str">
            <v>m2</v>
          </cell>
          <cell r="E2978">
            <v>1.03</v>
          </cell>
        </row>
        <row r="2979">
          <cell r="A2979" t="str">
            <v>PJ006714</v>
          </cell>
          <cell r="B2979" t="str">
            <v>PJ20050350/</v>
          </cell>
          <cell r="C2979" t="str">
            <v>Capina manual, remocao e selecao de mudas de essencias florestais, custo valido para cada 100 unidades, com altura de 14cm, largura de 10cm.</v>
          </cell>
          <cell r="D2979" t="str">
            <v>un</v>
          </cell>
          <cell r="E2979">
            <v>0.44</v>
          </cell>
        </row>
        <row r="2980">
          <cell r="A2980" t="str">
            <v>PJ017536</v>
          </cell>
          <cell r="B2980" t="str">
            <v>PJ25300159/</v>
          </cell>
          <cell r="C2980" t="str">
            <v>Casinhas: substituicao das vigas de sustentacao de assoalhos em eucalipto, considerando-se retirada das vigas e colocacao de novas, com a remontagem do brinquedo de eucalipto.</v>
          </cell>
          <cell r="D2980" t="str">
            <v>cj</v>
          </cell>
          <cell r="E2980">
            <v>414.08</v>
          </cell>
        </row>
        <row r="2981">
          <cell r="A2981" t="str">
            <v>PJ017537</v>
          </cell>
          <cell r="B2981" t="str">
            <v>PJ25300162/</v>
          </cell>
          <cell r="C2981" t="str">
            <v>Casinhas: substituicao de 1 (uma) viga de sustentacao de assoalho em eucalipto, considerando-se retirada da viga e colocacao de nova, com a remontagem do brinquedo de eucalipto.</v>
          </cell>
          <cell r="D2981" t="str">
            <v>un</v>
          </cell>
          <cell r="E2981">
            <v>59.34</v>
          </cell>
        </row>
        <row r="2982">
          <cell r="A2982" t="str">
            <v>PJ017529</v>
          </cell>
          <cell r="B2982" t="str">
            <v>PJ25300200/</v>
          </cell>
          <cell r="C2982" t="str">
            <v>Cercas de eucalipto em laterais de casinhas e/ou patamares dos brinquedos de eucalipto: substituicao de troncos de eucalipto autoclavado com diametro de 6 a 8cm, considerando-se a retirada do danificado e instalacao de novos troncos (quatro por lateral co</v>
          </cell>
          <cell r="D2982" t="str">
            <v>cj</v>
          </cell>
          <cell r="E2982">
            <v>266.82</v>
          </cell>
        </row>
        <row r="2983">
          <cell r="A2983" t="str">
            <v>PJ017563</v>
          </cell>
          <cell r="B2983" t="str">
            <v>PJ25300250/</v>
          </cell>
          <cell r="C2983" t="str">
            <v>Cordas dos brinquedos de eucalipto: substituicao de corda dos brinquedos onde estas estiverem danificadas, compreendendo a retirada do danificado e colocacao de cordas novas.</v>
          </cell>
          <cell r="D2983" t="str">
            <v>m</v>
          </cell>
          <cell r="E2983">
            <v>22.58</v>
          </cell>
        </row>
        <row r="2984">
          <cell r="A2984" t="str">
            <v>PJ017528</v>
          </cell>
          <cell r="B2984" t="str">
            <v>PJ25300300/</v>
          </cell>
          <cell r="C2984" t="str">
            <v>Escada horizontal: substituicao da parte superior do brinquedo de eucalipto por outra completa.</v>
          </cell>
          <cell r="D2984" t="str">
            <v>cj</v>
          </cell>
          <cell r="E2984">
            <v>337.34</v>
          </cell>
        </row>
        <row r="2985">
          <cell r="A2985" t="str">
            <v>PJ017527</v>
          </cell>
          <cell r="B2985" t="str">
            <v>PJ25300303/</v>
          </cell>
          <cell r="C2985" t="str">
            <v>Escada horizontal: substituicao de uma coluna de sustentacao do brinquedo de eucalipto por nova, considerando-se retirada e remontagem.</v>
          </cell>
          <cell r="D2985" t="str">
            <v>un</v>
          </cell>
          <cell r="E2985">
            <v>52.88</v>
          </cell>
        </row>
        <row r="2986">
          <cell r="A2986" t="str">
            <v>PJ017518</v>
          </cell>
          <cell r="B2986" t="str">
            <v>PJ25300306/</v>
          </cell>
          <cell r="C2986" t="str">
            <v>Escada de acesso ao escarregador: troca do corrimao, retirada do danificado e remontagem com pintura do brinquedo de eucalipto.</v>
          </cell>
          <cell r="D2986" t="str">
            <v>cj</v>
          </cell>
          <cell r="E2986">
            <v>71.97</v>
          </cell>
        </row>
        <row r="2987">
          <cell r="A2987" t="str">
            <v>PJ017519</v>
          </cell>
          <cell r="B2987" t="str">
            <v>PJ25300309/</v>
          </cell>
          <cell r="C2987" t="str">
            <v>Escada de acesso ao escorregador: troca da escada, corrimao e retirada da peca danificada e remontagem do brinquedo de eucalipto.</v>
          </cell>
          <cell r="D2987" t="str">
            <v>cj</v>
          </cell>
          <cell r="E2987">
            <v>341.12</v>
          </cell>
        </row>
        <row r="2988">
          <cell r="A2988" t="str">
            <v>PJ017530</v>
          </cell>
          <cell r="B2988" t="str">
            <v>PJ25300312/</v>
          </cell>
          <cell r="C2988" t="str">
            <v>Escadas de acesso aos patamares ou casinhas de eucalipto: substituicao de cordas e pecas danificadas nos brinquedos de eucalipto por novas.</v>
          </cell>
          <cell r="D2988" t="str">
            <v>cj</v>
          </cell>
          <cell r="E2988">
            <v>221.76</v>
          </cell>
        </row>
        <row r="2989">
          <cell r="A2989" t="str">
            <v>PJ017531</v>
          </cell>
          <cell r="B2989" t="str">
            <v>PJ25300315/</v>
          </cell>
          <cell r="C2989" t="str">
            <v>Escadas de acesso aos patamares ou casinhas de eucalipto: substituicao de tubos e pecas danificadas nos brinquedos de aucalipto por novos.</v>
          </cell>
          <cell r="D2989" t="str">
            <v>cj</v>
          </cell>
          <cell r="E2989">
            <v>250.96</v>
          </cell>
        </row>
        <row r="2990">
          <cell r="A2990" t="str">
            <v>PJ017523</v>
          </cell>
          <cell r="B2990" t="str">
            <v>PJ25300350/</v>
          </cell>
          <cell r="C2990" t="str">
            <v>Estrutura em troncos de eucalipto: substituicao de tronco, retirada e remontagem.</v>
          </cell>
          <cell r="D2990" t="str">
            <v>m</v>
          </cell>
          <cell r="E2990">
            <v>66.44</v>
          </cell>
        </row>
        <row r="2991">
          <cell r="A2991" t="str">
            <v>PJ017524</v>
          </cell>
          <cell r="B2991" t="str">
            <v>PJ25300400/</v>
          </cell>
          <cell r="C2991" t="str">
            <v>Gangorra simples: retirada e remontagem do eixo principal de sustentacao do brinquedo de eucalipto.</v>
          </cell>
          <cell r="D2991" t="str">
            <v>un</v>
          </cell>
          <cell r="E2991">
            <v>31.24</v>
          </cell>
        </row>
        <row r="2992">
          <cell r="A2992" t="str">
            <v>PJ017525</v>
          </cell>
          <cell r="B2992" t="str">
            <v>PJ25300403/</v>
          </cell>
          <cell r="C2992" t="str">
            <v>Gangorra simples: retirada e reinstalacao dos apoios de mao do brinquedo de eucalipto.</v>
          </cell>
          <cell r="D2992" t="str">
            <v>cj</v>
          </cell>
          <cell r="E2992">
            <v>44.46</v>
          </cell>
        </row>
        <row r="2993">
          <cell r="A2993" t="str">
            <v>PJ017526</v>
          </cell>
          <cell r="B2993" t="str">
            <v>PJ25300406/</v>
          </cell>
          <cell r="C2993" t="str">
            <v>Gangorra simples: retirada e remontagem do tronco principal de eucalipto,do eixo principal e dos apoios de mao.</v>
          </cell>
          <cell r="D2993" t="str">
            <v>cj</v>
          </cell>
          <cell r="E2993">
            <v>142.53</v>
          </cell>
        </row>
        <row r="2994">
          <cell r="A2994" t="str">
            <v>PJ017532</v>
          </cell>
          <cell r="B2994" t="str">
            <v>PJ25300450/</v>
          </cell>
          <cell r="C2994" t="str">
            <v>Jangadas: Substituicao de pneus em equipamentos onde estes estejam fixados ao mesmo por parafusos, considerando retirada do pneu e remontagem do brinquedo de eucalipto.</v>
          </cell>
          <cell r="D2994" t="str">
            <v>un</v>
          </cell>
          <cell r="E2994">
            <v>99.55</v>
          </cell>
        </row>
        <row r="2995">
          <cell r="A2995" t="str">
            <v>PJ017538</v>
          </cell>
          <cell r="B2995" t="str">
            <v>PJ25300500/</v>
          </cell>
          <cell r="C2995" t="str">
            <v>Peca em tubo de ferro galvanizado de 3/4": retirada da peca danificada e instalacao de peca nova com ou sem curvatura, inclusive pintura.</v>
          </cell>
          <cell r="D2995" t="str">
            <v>m</v>
          </cell>
          <cell r="E2995">
            <v>37.82</v>
          </cell>
        </row>
        <row r="2996">
          <cell r="A2996" t="str">
            <v>PJ017557</v>
          </cell>
          <cell r="B2996" t="str">
            <v>PJ25300550/</v>
          </cell>
          <cell r="C2996" t="str">
            <v>Ponte pensil: troca de cabo de aco das pontes dos brinquedos de eucalipto, considerando-se retirada e reposicao de cabo de aco.</v>
          </cell>
          <cell r="D2996" t="str">
            <v>un</v>
          </cell>
          <cell r="E2996">
            <v>76.739999999999995</v>
          </cell>
        </row>
        <row r="2997">
          <cell r="A2997" t="str">
            <v>PJ017558</v>
          </cell>
          <cell r="B2997" t="str">
            <v>PJ25300553/</v>
          </cell>
          <cell r="C2997" t="str">
            <v>Ponte pensil: troca das correntes de troncos das pontes dos brinquedos de eucalipto, considerando-se a retirada das correntes danificadas e colocacao de novas correntes.</v>
          </cell>
          <cell r="D2997" t="str">
            <v>cj</v>
          </cell>
          <cell r="E2997">
            <v>82.18</v>
          </cell>
        </row>
        <row r="2998">
          <cell r="A2998" t="str">
            <v>PJ017559</v>
          </cell>
          <cell r="B2998" t="str">
            <v>PJ25300556/</v>
          </cell>
          <cell r="C2998" t="str">
            <v>Ponte pensil: substituicao do guarda corpo de tronco da ponte de eucalipto, compreendendo a retirada do danificado e colocacao de guarda corpo novo.</v>
          </cell>
          <cell r="D2998" t="str">
            <v>m</v>
          </cell>
          <cell r="E2998">
            <v>30.07</v>
          </cell>
        </row>
        <row r="2999">
          <cell r="A2999" t="str">
            <v>PJ017560</v>
          </cell>
          <cell r="B2999" t="str">
            <v>PJ25300559/</v>
          </cell>
          <cell r="C2999" t="str">
            <v>Ponte pensil: substituicao do guarda corpo de corda do brinquedo de eucalipto, compreendo a retirada do danificado e colocacao de cordas novas.</v>
          </cell>
          <cell r="D2999" t="str">
            <v>m</v>
          </cell>
          <cell r="E2999">
            <v>9.24</v>
          </cell>
        </row>
        <row r="3000">
          <cell r="A3000" t="str">
            <v>PJ017561</v>
          </cell>
          <cell r="B3000" t="str">
            <v>PJ25300562/</v>
          </cell>
          <cell r="C3000" t="str">
            <v>Ponte pensil: substituicao do guarda corpo de correntes do brinquedo de eucalipto, compreendendo a retirada do danificado e colocacao de correntes novas.</v>
          </cell>
          <cell r="D3000" t="str">
            <v>un</v>
          </cell>
          <cell r="E3000">
            <v>26.74</v>
          </cell>
        </row>
        <row r="3001">
          <cell r="A3001" t="str">
            <v>PJ017562</v>
          </cell>
          <cell r="B3001" t="str">
            <v>PJ25300565/</v>
          </cell>
          <cell r="C3001" t="str">
            <v>Ponte pensil: substituicao de tronco de eucalipto que compoe o piso da ponte do brinquedo de eucalipto, compreendendo a retirada do danificado e colocacao de novo tronco.</v>
          </cell>
          <cell r="D3001" t="str">
            <v>m</v>
          </cell>
          <cell r="E3001">
            <v>38.4</v>
          </cell>
        </row>
        <row r="3002">
          <cell r="A3002" t="str">
            <v>PJ017520</v>
          </cell>
          <cell r="B3002" t="str">
            <v>PJ25300600/</v>
          </cell>
          <cell r="C3002" t="str">
            <v>Prancha do escorregador: troca com retirada da peca danificada e remontagem do brinquedo de eucalipto.</v>
          </cell>
          <cell r="D3002" t="str">
            <v>un</v>
          </cell>
          <cell r="E3002">
            <v>209.11</v>
          </cell>
        </row>
        <row r="3003">
          <cell r="A3003" t="str">
            <v>PJ017521</v>
          </cell>
          <cell r="B3003" t="str">
            <v>PJ25300603/</v>
          </cell>
          <cell r="C3003" t="str">
            <v>Prancha do escorregador: troca do leito do escorregador com retirada do danificado e remontagem do brinquedo de eucalipto.</v>
          </cell>
          <cell r="D3003" t="str">
            <v>un</v>
          </cell>
          <cell r="E3003">
            <v>801.15</v>
          </cell>
        </row>
        <row r="3004">
          <cell r="A3004" t="str">
            <v>PJ017522</v>
          </cell>
          <cell r="B3004" t="str">
            <v>PJ25300606/</v>
          </cell>
          <cell r="C3004" t="str">
            <v>Prancha do escorregador: troca do esqueleto de sustentacao do leito do escorregador com retirada do danificado e remontagem do brinquedo de eucalipto.</v>
          </cell>
          <cell r="D3004" t="str">
            <v>un</v>
          </cell>
          <cell r="E3004">
            <v>161.52000000000001</v>
          </cell>
        </row>
        <row r="3005">
          <cell r="A3005" t="str">
            <v>PJ017513</v>
          </cell>
          <cell r="B3005" t="str">
            <v>PJ25300650/</v>
          </cell>
          <cell r="C3005" t="str">
            <v>Travessao de sustentacao em eucalipto  dos balancos (com tres lugares): troca da peca, retirada e remontagem do brinquedo de eucalipto.</v>
          </cell>
          <cell r="D3005" t="str">
            <v>un</v>
          </cell>
          <cell r="E3005">
            <v>215.05</v>
          </cell>
        </row>
        <row r="3006">
          <cell r="A3006" t="str">
            <v>PJ017514</v>
          </cell>
          <cell r="B3006" t="str">
            <v>PJ25300653/</v>
          </cell>
          <cell r="C3006" t="str">
            <v>Travessao de sustentacao em eucalipto  dos balancos (com dois lugares): troca da peca, retirada e remontagem do brinquedo de eucalipto.</v>
          </cell>
          <cell r="D3006" t="str">
            <v>un</v>
          </cell>
          <cell r="E3006">
            <v>149.61000000000001</v>
          </cell>
        </row>
        <row r="3007">
          <cell r="A3007" t="str">
            <v>PJ017556</v>
          </cell>
          <cell r="B3007" t="str">
            <v>PJ25300700/</v>
          </cell>
          <cell r="C3007" t="str">
            <v>Tubo de ferro galvanizado de 1", tipo cano bombeiro, para servir de escorregador nos brinquedos de eucalipto, compreendendo retirada do danificado, substituicao por novo considerando a pintura.</v>
          </cell>
          <cell r="D3007" t="str">
            <v>cj</v>
          </cell>
          <cell r="E3007">
            <v>130.1</v>
          </cell>
        </row>
        <row r="3008">
          <cell r="A3008" t="str">
            <v>PJ005207</v>
          </cell>
          <cell r="B3008" t="str">
            <v>PJ30050050/</v>
          </cell>
          <cell r="C3008" t="str">
            <v>Encanteiramento de sacos plasticos para producao de mudas de essencias florestais.  Cada 100 unidades.</v>
          </cell>
          <cell r="D3008" t="str">
            <v>un</v>
          </cell>
          <cell r="E3008">
            <v>4.25</v>
          </cell>
        </row>
        <row r="3009">
          <cell r="A3009" t="str">
            <v>PJ006710</v>
          </cell>
          <cell r="B3009" t="str">
            <v>PJ30050053/</v>
          </cell>
          <cell r="C3009" t="str">
            <v>Encanteiramento dos sacos plasticos para producao de mudas de essencias florestais, com altura de 14cm, largura de 10cm.  Custo valido para cada 100 unidades.</v>
          </cell>
          <cell r="D3009" t="str">
            <v>un</v>
          </cell>
          <cell r="E3009">
            <v>1.0900000000000001</v>
          </cell>
        </row>
        <row r="3010">
          <cell r="A3010" t="str">
            <v>PJ005206</v>
          </cell>
          <cell r="B3010" t="str">
            <v>PJ30050100/</v>
          </cell>
          <cell r="C3010" t="str">
            <v>Enchimento de sacos plasticos para mudas de essencias florestais.  Para 100 unidades.</v>
          </cell>
          <cell r="D3010" t="str">
            <v>un</v>
          </cell>
          <cell r="E3010">
            <v>8.1</v>
          </cell>
        </row>
        <row r="3011">
          <cell r="A3011" t="str">
            <v>PJ009342</v>
          </cell>
          <cell r="B3011" t="str">
            <v>PJ30050103/</v>
          </cell>
          <cell r="C3011" t="str">
            <v>Enchimento de sacos plasticos para producao de mudas de essencias florestais, com costura e perfurados, inclusive fornecimento, custo valido para cada 100 unidades, com dimensoes de (10x15)cmx0,10mm.</v>
          </cell>
          <cell r="D3011" t="str">
            <v>un</v>
          </cell>
          <cell r="E3011">
            <v>3.31</v>
          </cell>
        </row>
        <row r="3012">
          <cell r="A3012" t="str">
            <v>PJ010348</v>
          </cell>
          <cell r="B3012" t="str">
            <v>PJ30050106/</v>
          </cell>
          <cell r="C3012" t="str">
            <v>Enchimento de sacos plasticos para producao de mudas de essencias florestais, com costura e perfurados, na cor preta, inclusive fornecimento, custo valido para cada 100 unidades, com dimensoes de (13x14)cmx0,15mm.</v>
          </cell>
          <cell r="D3012" t="str">
            <v>un</v>
          </cell>
          <cell r="E3012">
            <v>4.49</v>
          </cell>
        </row>
        <row r="3013">
          <cell r="A3013" t="str">
            <v>PJ010349</v>
          </cell>
          <cell r="B3013" t="str">
            <v>PJ30050109/</v>
          </cell>
          <cell r="C3013" t="str">
            <v>Enchimento de sacos plasticos para producao de mudas de essencias florestais, com costura e perfurados, na cor preta, inclusive fornecimento, custo valido para cada 100 unidades, com dimensoes de (14x18)cmx0,15mm.</v>
          </cell>
          <cell r="D3013" t="str">
            <v>un</v>
          </cell>
          <cell r="E3013">
            <v>6.97</v>
          </cell>
        </row>
        <row r="3014">
          <cell r="A3014" t="str">
            <v>PJ009343</v>
          </cell>
          <cell r="B3014" t="str">
            <v>PJ30050112/</v>
          </cell>
          <cell r="C3014" t="str">
            <v>Enchimento de sacos plasticos para producao de mudas de essencias florestais, com costura e perfurados, inclusive fornecimento, custo valido para cada 100 unidades, com dimensoes de (14x20)cmx0,15mm.</v>
          </cell>
          <cell r="D3014" t="str">
            <v>un</v>
          </cell>
          <cell r="E3014">
            <v>7.26</v>
          </cell>
        </row>
        <row r="3015">
          <cell r="A3015" t="str">
            <v>PJ009344</v>
          </cell>
          <cell r="B3015" t="str">
            <v>PJ30050115/</v>
          </cell>
          <cell r="C3015" t="str">
            <v>Enchimento de sacos plasticos para producao de mudas de essencias florestais, com costura e perfurados, inclusive fornecimento, custo valido para cada 100 unidades, com dimensoes de (17x30)cmx0,15mm.</v>
          </cell>
          <cell r="D3015" t="str">
            <v>un</v>
          </cell>
          <cell r="E3015">
            <v>13.65</v>
          </cell>
        </row>
        <row r="3016">
          <cell r="A3016" t="str">
            <v>PJ010350</v>
          </cell>
          <cell r="B3016" t="str">
            <v>PJ30050118/</v>
          </cell>
          <cell r="C3016" t="str">
            <v>Enchimento de sacos plasticos para producao de mudas de essencias florestais, com costura e perfurados, na cor preta, inclusive fornecimento, custo valido para cada 100 unidades, com dimensoes de (22x27)cmx0,15mm.</v>
          </cell>
          <cell r="D3016" t="str">
            <v>un</v>
          </cell>
          <cell r="E3016">
            <v>17.02</v>
          </cell>
        </row>
        <row r="3017">
          <cell r="A3017" t="str">
            <v>PJ009345</v>
          </cell>
          <cell r="B3017" t="str">
            <v>PJ30050121/</v>
          </cell>
          <cell r="C3017" t="str">
            <v>Enchimento de sacos plasticos para producao de mudas de essencias florestais, com costura e perfurados, inclusive fornecimento, custo valido para cada 100 unidades, com dimensoes de (25x35)cmx0,22mm.</v>
          </cell>
          <cell r="D3017" t="str">
            <v>un</v>
          </cell>
          <cell r="E3017">
            <v>40.58</v>
          </cell>
        </row>
        <row r="3018">
          <cell r="A3018" t="str">
            <v>PJ006711</v>
          </cell>
          <cell r="B3018" t="str">
            <v>PJ30050150/</v>
          </cell>
          <cell r="C3018" t="str">
            <v>Encanteiramento dos sacos plasticos para producao de mudas de essencias florestais, custo valido para cada 100 unidades, com altura de 20 cm, largura de 13cm.</v>
          </cell>
          <cell r="D3018" t="str">
            <v>un</v>
          </cell>
          <cell r="E3018">
            <v>2.19</v>
          </cell>
        </row>
        <row r="3019">
          <cell r="A3019" t="str">
            <v>PJ006712</v>
          </cell>
          <cell r="B3019" t="str">
            <v>PJ30050153/</v>
          </cell>
          <cell r="C3019" t="str">
            <v>Encanteiramento dos sacos plasticos para producao de mudas de essencias florestais, custo valido para cada 100 unidades, com altura de 30 cm, largura de 15cm.</v>
          </cell>
          <cell r="D3019" t="str">
            <v>un</v>
          </cell>
          <cell r="E3019">
            <v>3.39</v>
          </cell>
        </row>
        <row r="3020">
          <cell r="A3020" t="str">
            <v>PJ006713</v>
          </cell>
          <cell r="B3020" t="str">
            <v>PJ30050156/</v>
          </cell>
          <cell r="C3020" t="str">
            <v>Encanteiramento dos sacos plasticos para producao de mudas de essencias florestais, custo valido para cada 100 unidades, medindo 35cm de altura e 25cm de largura.</v>
          </cell>
          <cell r="D3020" t="str">
            <v>un</v>
          </cell>
          <cell r="E3020">
            <v>10.95</v>
          </cell>
        </row>
        <row r="3021">
          <cell r="A3021" t="str">
            <v>PJ000531</v>
          </cell>
          <cell r="B3021" t="str">
            <v>PJ30050200/</v>
          </cell>
          <cell r="C3021" t="str">
            <v>Preparo de substrato para servicos executados em horto.</v>
          </cell>
          <cell r="D3021" t="str">
            <v>m3</v>
          </cell>
          <cell r="E3021">
            <v>4.05</v>
          </cell>
        </row>
        <row r="3022">
          <cell r="A3022" t="str">
            <v>PJ006718</v>
          </cell>
          <cell r="B3022" t="str">
            <v>PJ30050250/</v>
          </cell>
          <cell r="C3022" t="str">
            <v>Preparo de estacas para producao de mudas de essencias florestais, custo valido para cada 100 unidades.</v>
          </cell>
          <cell r="D3022" t="str">
            <v>un</v>
          </cell>
          <cell r="E3022">
            <v>2.89</v>
          </cell>
        </row>
        <row r="3023">
          <cell r="A3023" t="str">
            <v>PJ005208</v>
          </cell>
          <cell r="B3023" t="str">
            <v>PJ30050300/</v>
          </cell>
          <cell r="C3023" t="str">
            <v>Repicagem e desbaste de mudas de essencias florestais.  Cada 100 unidades.</v>
          </cell>
          <cell r="D3023" t="str">
            <v>un</v>
          </cell>
          <cell r="E3023">
            <v>2.85</v>
          </cell>
        </row>
        <row r="3024">
          <cell r="A3024" t="str">
            <v>PJ009341</v>
          </cell>
          <cell r="B3024" t="str">
            <v>PJ30050350/</v>
          </cell>
          <cell r="C3024" t="str">
            <v>Saco plastico para producao de mudas na medida de (15x25)cmx0,15mm.  Fornecimento.</v>
          </cell>
          <cell r="D3024" t="str">
            <v>Kg</v>
          </cell>
          <cell r="E3024">
            <v>5.53</v>
          </cell>
        </row>
        <row r="3025">
          <cell r="A3025" t="str">
            <v>PJ009339</v>
          </cell>
          <cell r="B3025" t="str">
            <v>PJ30050353/</v>
          </cell>
          <cell r="C3025" t="str">
            <v>Saco plastico para producao de mudas na medida de (20x30)cmx0,20mm.  Fornecimento.</v>
          </cell>
          <cell r="D3025" t="str">
            <v>Kg</v>
          </cell>
          <cell r="E3025">
            <v>5.2</v>
          </cell>
        </row>
        <row r="3026">
          <cell r="A3026" t="str">
            <v>PJ009340</v>
          </cell>
          <cell r="B3026" t="str">
            <v>PJ30050356/</v>
          </cell>
          <cell r="C3026" t="str">
            <v>Saco plastico para producao de mudas na medida de (28x35)cmx0,22mm.  Fornecimento.</v>
          </cell>
          <cell r="D3026" t="str">
            <v>Kg</v>
          </cell>
          <cell r="E3026">
            <v>5.2</v>
          </cell>
        </row>
        <row r="3027">
          <cell r="A3027" t="str">
            <v>PJ007808</v>
          </cell>
          <cell r="B3027" t="str">
            <v>PJ35050050/</v>
          </cell>
          <cell r="C3027" t="str">
            <v>Abertura de cova (30x30x30)cm, em banqueta, em encosta, inclusive marcacao.</v>
          </cell>
          <cell r="D3027" t="str">
            <v>un</v>
          </cell>
          <cell r="E3027">
            <v>0.57999999999999996</v>
          </cell>
        </row>
        <row r="3028">
          <cell r="A3028" t="str">
            <v>PJ018023</v>
          </cell>
          <cell r="B3028" t="str">
            <v>PJ35050056/</v>
          </cell>
          <cell r="C3028" t="str">
            <v>Abertura de cova (15x15x15)cm, incluindo incorporacao de esterco curtido, para plantio de vegetacao reptante em area de restinga plana.</v>
          </cell>
          <cell r="D3028" t="str">
            <v>un</v>
          </cell>
          <cell r="E3028">
            <v>0.19</v>
          </cell>
        </row>
        <row r="3029">
          <cell r="A3029" t="str">
            <v>PJ018024</v>
          </cell>
          <cell r="B3029" t="str">
            <v>PJ35050059/</v>
          </cell>
          <cell r="C3029" t="str">
            <v>Abertura de cova (20x20x20)cm, incluindo incorporacao de esterco curtido, para plantio de vegetacao cactaceas em area de restinga plana.</v>
          </cell>
          <cell r="D3029" t="str">
            <v>un</v>
          </cell>
          <cell r="E3029">
            <v>0.44</v>
          </cell>
        </row>
        <row r="3030">
          <cell r="A3030" t="str">
            <v>PJ018025</v>
          </cell>
          <cell r="B3030" t="str">
            <v>PJ35050062/</v>
          </cell>
          <cell r="C3030" t="str">
            <v>Abertura de cova (30x30x30)cm, incluindo incorporacao de esterco curtido, para plantio de vegetacao arbustiva em area de restinga plana.</v>
          </cell>
          <cell r="D3030" t="str">
            <v>un</v>
          </cell>
          <cell r="E3030">
            <v>0.26</v>
          </cell>
        </row>
        <row r="3031">
          <cell r="A3031" t="str">
            <v>PJ004901</v>
          </cell>
          <cell r="B3031" t="str">
            <v>PJ35050100/</v>
          </cell>
          <cell r="C3031" t="str">
            <v>Adubacao e calagem, usando adubo organico/mineral, em mudas plantadas em encostas.</v>
          </cell>
          <cell r="D3031" t="str">
            <v>un</v>
          </cell>
          <cell r="E3031">
            <v>0.67</v>
          </cell>
        </row>
        <row r="3032">
          <cell r="A3032" t="str">
            <v>PJ007802</v>
          </cell>
          <cell r="B3032" t="str">
            <v>PJ35050150/</v>
          </cell>
          <cell r="C3032" t="str">
            <v>Capina de aceiro em encosta em area previamente rocada, em fase de implantacao.</v>
          </cell>
          <cell r="D3032" t="str">
            <v>m2</v>
          </cell>
          <cell r="E3032">
            <v>0.26</v>
          </cell>
        </row>
        <row r="3033">
          <cell r="A3033" t="str">
            <v>PJ007803</v>
          </cell>
          <cell r="B3033" t="str">
            <v>PJ35050153/</v>
          </cell>
          <cell r="C3033" t="str">
            <v>Capina de aceiro em encosta em area previamente rocada, em fase de manutencao.</v>
          </cell>
          <cell r="D3033" t="str">
            <v>m2</v>
          </cell>
          <cell r="E3033">
            <v>0.19</v>
          </cell>
        </row>
        <row r="3034">
          <cell r="A3034" t="str">
            <v>PJ007806</v>
          </cell>
          <cell r="B3034" t="str">
            <v>PJ35050200/</v>
          </cell>
          <cell r="C3034" t="str">
            <v>Capina de vegetacao graminea em area de encosta em curva de nivel, inclusive marcacao de faixas em curva de nivel, em fase de implantacao.</v>
          </cell>
          <cell r="D3034" t="str">
            <v>m2</v>
          </cell>
          <cell r="E3034">
            <v>0.2</v>
          </cell>
        </row>
        <row r="3035">
          <cell r="A3035" t="str">
            <v>PJ007807</v>
          </cell>
          <cell r="B3035" t="str">
            <v>PJ35050203/</v>
          </cell>
          <cell r="C3035" t="str">
            <v>Capina de vegetacao graminea em area de encosta em curva de nivel, em fase de manutencao.</v>
          </cell>
          <cell r="D3035" t="str">
            <v>m2</v>
          </cell>
          <cell r="E3035">
            <v>0.16</v>
          </cell>
        </row>
        <row r="3036">
          <cell r="A3036" t="str">
            <v>PJ018082</v>
          </cell>
          <cell r="B3036" t="str">
            <v>PJ35050245/</v>
          </cell>
          <cell r="C3036" t="e">
            <v>#N/A</v>
          </cell>
          <cell r="D3036" t="e">
            <v>#N/A</v>
          </cell>
          <cell r="E3036">
            <v>0.1</v>
          </cell>
        </row>
        <row r="3037">
          <cell r="A3037" t="str">
            <v>PJ008981</v>
          </cell>
          <cell r="B3037" t="str">
            <v>PJ35050250/</v>
          </cell>
          <cell r="C3037" t="str">
            <v>Mudas de essencias florestais de 30cm a 50cm de altura, tipo Sabia, Marica, Trema, Aroeira, Ipes, Pau-Ferro e similares.  Fornecimento.</v>
          </cell>
          <cell r="D3037" t="str">
            <v>un</v>
          </cell>
          <cell r="E3037">
            <v>0.4</v>
          </cell>
        </row>
        <row r="3038">
          <cell r="A3038" t="str">
            <v>PJ000491</v>
          </cell>
          <cell r="B3038" t="str">
            <v>PJ35050300/</v>
          </cell>
          <cell r="C3038" t="str">
            <v>Plantio de grama em placas, em encosta, tipo Sao Carlos, Batatais ou Larga, inclusive compra e arrancamento no local de origem, carga, transporte manual encosta acima, descarga e preparo do terreno.</v>
          </cell>
          <cell r="D3038" t="str">
            <v>m2</v>
          </cell>
          <cell r="E3038">
            <v>6.25</v>
          </cell>
        </row>
        <row r="3039">
          <cell r="A3039" t="str">
            <v>PJ008980</v>
          </cell>
          <cell r="B3039" t="str">
            <v>PJ35050350/</v>
          </cell>
          <cell r="C3039" t="str">
            <v>Plantio e adubacao de mudas em encosta, de 30cm a 50cm de altura, tipo Sabia, Marica, Trema, Aroeira, Ipes, Pau-Ferro e similares.  Fornecimento da muda incluso.</v>
          </cell>
          <cell r="D3039" t="str">
            <v>un</v>
          </cell>
          <cell r="E3039">
            <v>0.92</v>
          </cell>
        </row>
        <row r="3040">
          <cell r="A3040" t="str">
            <v>PJ018026</v>
          </cell>
          <cell r="B3040" t="str">
            <v>PJ35050400/</v>
          </cell>
          <cell r="C3040" t="str">
            <v>Plantio de mudas de vegetacao arbustiva, exclusive o fornecimento de muda, em area de restinga plana.</v>
          </cell>
          <cell r="D3040" t="str">
            <v>un</v>
          </cell>
          <cell r="E3040">
            <v>0.57999999999999996</v>
          </cell>
        </row>
        <row r="3041">
          <cell r="A3041" t="str">
            <v>RV017678</v>
          </cell>
          <cell r="B3041" t="str">
            <v>RV05100250A</v>
          </cell>
          <cell r="C3041" t="str">
            <v>Argamassa de cimento, cal, saibro e areia, no traco 1:2:4:4.</v>
          </cell>
          <cell r="D3041" t="str">
            <v>m3</v>
          </cell>
          <cell r="E3041">
            <v>159.91999999999999</v>
          </cell>
        </row>
        <row r="3042">
          <cell r="A3042" t="str">
            <v>RV017679</v>
          </cell>
          <cell r="B3042" t="str">
            <v>RV05100300A</v>
          </cell>
          <cell r="C3042" t="str">
            <v>Argamassa de cimento e areia preta de emboco, no traco 1:2.</v>
          </cell>
          <cell r="D3042" t="str">
            <v>m3</v>
          </cell>
          <cell r="E3042">
            <v>263.02999999999997</v>
          </cell>
        </row>
        <row r="3043">
          <cell r="A3043" t="str">
            <v>RV017680</v>
          </cell>
          <cell r="B3043" t="str">
            <v>RV05100303A</v>
          </cell>
          <cell r="C3043" t="str">
            <v>Argamassa de cimento e areia preta de emboco, no traco 1:4.</v>
          </cell>
          <cell r="D3043" t="str">
            <v>m3</v>
          </cell>
          <cell r="E3043">
            <v>176.89</v>
          </cell>
        </row>
        <row r="3044">
          <cell r="A3044" t="str">
            <v>RV017681</v>
          </cell>
          <cell r="B3044" t="str">
            <v>RV05100306A</v>
          </cell>
          <cell r="C3044" t="str">
            <v>Argamassa de cimento e areia preta de emboco, no traco 1:6.</v>
          </cell>
          <cell r="D3044" t="str">
            <v>m3</v>
          </cell>
          <cell r="E3044">
            <v>140.59</v>
          </cell>
        </row>
        <row r="3045">
          <cell r="A3045" t="str">
            <v>RV017654</v>
          </cell>
          <cell r="B3045" t="str">
            <v>RV05100350A</v>
          </cell>
          <cell r="C3045" t="str">
            <v>Argamassa de cimento e po-de-pedra, no traco 1:3.</v>
          </cell>
          <cell r="D3045" t="str">
            <v>m3</v>
          </cell>
          <cell r="E3045">
            <v>218.51</v>
          </cell>
        </row>
        <row r="3046">
          <cell r="A3046" t="str">
            <v>RV017657</v>
          </cell>
          <cell r="B3046" t="str">
            <v>RV05100353A</v>
          </cell>
          <cell r="C3046" t="str">
            <v>Argamassa de cimento e po-de-pedra, no traco 1:4.</v>
          </cell>
          <cell r="D3046" t="str">
            <v>m3</v>
          </cell>
          <cell r="E3046">
            <v>193.81</v>
          </cell>
        </row>
        <row r="3047">
          <cell r="A3047" t="str">
            <v>RV017651</v>
          </cell>
          <cell r="B3047" t="str">
            <v>RV05100400A</v>
          </cell>
          <cell r="C3047" t="str">
            <v>Argamassa de cimento e saibro, no traco 1:2.</v>
          </cell>
          <cell r="D3047" t="str">
            <v>m3</v>
          </cell>
          <cell r="E3047">
            <v>257.14</v>
          </cell>
        </row>
        <row r="3048">
          <cell r="A3048" t="str">
            <v>RV000418</v>
          </cell>
          <cell r="B3048" t="str">
            <v>RV05100403A</v>
          </cell>
          <cell r="C3048" t="str">
            <v>Argamassa de cimento e saibro, no traco 1:4.</v>
          </cell>
          <cell r="D3048" t="str">
            <v>m3</v>
          </cell>
          <cell r="E3048">
            <v>185.08</v>
          </cell>
        </row>
        <row r="3049">
          <cell r="A3049" t="str">
            <v>RV000419</v>
          </cell>
          <cell r="B3049" t="str">
            <v>RV05100406A</v>
          </cell>
          <cell r="C3049" t="str">
            <v>Argamassa de cimento e saibro, no traco 1:6.</v>
          </cell>
          <cell r="D3049" t="str">
            <v>m3</v>
          </cell>
          <cell r="E3049">
            <v>152.66</v>
          </cell>
        </row>
        <row r="3050">
          <cell r="A3050" t="str">
            <v>RV000420</v>
          </cell>
          <cell r="B3050" t="str">
            <v>RV05100409A</v>
          </cell>
          <cell r="C3050" t="str">
            <v>Argamassa de cimento e saibro, no traco 1:8.</v>
          </cell>
          <cell r="D3050" t="str">
            <v>m3</v>
          </cell>
          <cell r="E3050">
            <v>135.86000000000001</v>
          </cell>
        </row>
        <row r="3051">
          <cell r="A3051" t="str">
            <v>RV017788</v>
          </cell>
          <cell r="B3051" t="str">
            <v>RV05100450A</v>
          </cell>
          <cell r="C3051" t="str">
            <v>Argamassa de cimento, saibro e areia, no traco 1:2:2.</v>
          </cell>
          <cell r="D3051" t="str">
            <v>m3</v>
          </cell>
          <cell r="E3051">
            <v>205.84</v>
          </cell>
        </row>
        <row r="3052">
          <cell r="A3052" t="str">
            <v>RV017789</v>
          </cell>
          <cell r="B3052" t="str">
            <v>RV05100453A</v>
          </cell>
          <cell r="C3052" t="str">
            <v>Argamassa de cimento, saibro e areia, no traco 1:2:3.</v>
          </cell>
          <cell r="D3052" t="str">
            <v>m3</v>
          </cell>
          <cell r="E3052">
            <v>187.56</v>
          </cell>
        </row>
        <row r="3053">
          <cell r="A3053" t="str">
            <v>RV017790</v>
          </cell>
          <cell r="B3053" t="str">
            <v>RV05100456A</v>
          </cell>
          <cell r="C3053" t="str">
            <v>Argamassa de cimento, saibro e areia, no traco 1:3:3.</v>
          </cell>
          <cell r="D3053" t="str">
            <v>m3</v>
          </cell>
          <cell r="E3053">
            <v>172.85</v>
          </cell>
        </row>
        <row r="3054">
          <cell r="A3054" t="str">
            <v>RV017677</v>
          </cell>
          <cell r="B3054" t="str">
            <v>RV05100459A</v>
          </cell>
          <cell r="C3054" t="str">
            <v>Argamassa de cimento, saibro e areia, no traco 1:3:5.</v>
          </cell>
          <cell r="D3054" t="str">
            <v>m3</v>
          </cell>
          <cell r="E3054">
            <v>156.28</v>
          </cell>
        </row>
        <row r="3055">
          <cell r="A3055" t="str">
            <v>RV000786</v>
          </cell>
          <cell r="B3055" t="str">
            <v>RV10050050/</v>
          </cell>
          <cell r="C3055" t="str">
            <v>Chapisco de superficie de concreto ou alvenaria, com argamassa de cimento e areia no traco 1:3.</v>
          </cell>
          <cell r="D3055" t="str">
            <v>m2</v>
          </cell>
          <cell r="E3055">
            <v>3.69</v>
          </cell>
        </row>
        <row r="3056">
          <cell r="A3056" t="str">
            <v>RV000788</v>
          </cell>
          <cell r="B3056" t="str">
            <v>RV10050053/</v>
          </cell>
          <cell r="C3056" t="str">
            <v>Revestimento chapiscado de cimento e areia no traco 1:3 peneirado, espessura de 9mm, aplicado sobre emboco existente.</v>
          </cell>
          <cell r="D3056" t="str">
            <v>m2</v>
          </cell>
          <cell r="E3056">
            <v>4.26</v>
          </cell>
        </row>
        <row r="3057">
          <cell r="A3057" t="str">
            <v>RV007400</v>
          </cell>
          <cell r="B3057" t="str">
            <v>RV10050056/</v>
          </cell>
          <cell r="C3057" t="str">
            <v>Chapisco em argamassa de cimento e areia no traco 1:3 em volume, aditivado com resina acrilica da Reax ou similar.</v>
          </cell>
          <cell r="D3057" t="str">
            <v>m2</v>
          </cell>
          <cell r="E3057">
            <v>3.77</v>
          </cell>
        </row>
        <row r="3058">
          <cell r="A3058" t="str">
            <v>RV000787</v>
          </cell>
          <cell r="B3058" t="str">
            <v>RV10050059A</v>
          </cell>
          <cell r="C3058" t="str">
            <v>Chapisco de superficie de concreto ou alvenaria, usando maquina manual, com argamassa de cimento e areia no traco 1:6.</v>
          </cell>
          <cell r="D3058" t="str">
            <v>m2</v>
          </cell>
          <cell r="E3058">
            <v>1.79</v>
          </cell>
        </row>
        <row r="3059">
          <cell r="A3059" t="str">
            <v>RV000789</v>
          </cell>
          <cell r="B3059" t="str">
            <v>RV10050100/</v>
          </cell>
          <cell r="C3059" t="str">
            <v>Emboco com argamassa de cimento e areia, no traco 1:1,5, com 1,50cm  de espessura, inclusive chapisco.</v>
          </cell>
          <cell r="D3059" t="str">
            <v>m2</v>
          </cell>
          <cell r="E3059">
            <v>13.63</v>
          </cell>
        </row>
        <row r="3060">
          <cell r="A3060" t="str">
            <v>RV000790</v>
          </cell>
          <cell r="B3060" t="str">
            <v>RV10050103/</v>
          </cell>
          <cell r="C3060" t="str">
            <v>Emboco com argamassa de cimento e areia, no traco 1:2 com 1,50cm  de espessura, inclusive chapisco.</v>
          </cell>
          <cell r="D3060" t="str">
            <v>m2</v>
          </cell>
          <cell r="E3060">
            <v>12.67</v>
          </cell>
        </row>
        <row r="3061">
          <cell r="A3061" t="str">
            <v>RV000791</v>
          </cell>
          <cell r="B3061" t="str">
            <v>RV10050106/</v>
          </cell>
          <cell r="C3061" t="str">
            <v>Emboco com argamassa de cimento e areia, no traco 1:3, com 1,50cm  de espessura, inclusive chapisco.</v>
          </cell>
          <cell r="D3061" t="str">
            <v>m2</v>
          </cell>
          <cell r="E3061">
            <v>12.01</v>
          </cell>
        </row>
        <row r="3062">
          <cell r="A3062" t="str">
            <v>RV000793</v>
          </cell>
          <cell r="B3062" t="str">
            <v>RV10050109/</v>
          </cell>
          <cell r="C3062" t="str">
            <v>Emboco com argamassa de cimento e areia, no traco 1:3 com corante, na espessura 2,50cm, aplicado sobre chapisco exclusive este.</v>
          </cell>
          <cell r="D3062" t="str">
            <v>m2</v>
          </cell>
          <cell r="E3062">
            <v>26.24</v>
          </cell>
        </row>
        <row r="3063">
          <cell r="A3063" t="str">
            <v>RV000797</v>
          </cell>
          <cell r="B3063" t="str">
            <v>RV10050112/</v>
          </cell>
          <cell r="C3063" t="str">
            <v>Emboco com argamassa de cimento e areia, no traco 1:3 e Sikafix ou similar, inclusive chapisco.</v>
          </cell>
          <cell r="D3063" t="str">
            <v>m2</v>
          </cell>
          <cell r="E3063">
            <v>23.32</v>
          </cell>
        </row>
        <row r="3064">
          <cell r="A3064" t="str">
            <v>RV000792</v>
          </cell>
          <cell r="B3064" t="str">
            <v>RV10050115/</v>
          </cell>
          <cell r="C3064" t="str">
            <v>Emboco com argamassa de cimento e areia, no traco 1:4, com 1,50cm  de espessura, inclusive chapisco.</v>
          </cell>
          <cell r="D3064" t="str">
            <v>m2</v>
          </cell>
          <cell r="E3064">
            <v>11.4</v>
          </cell>
        </row>
        <row r="3065">
          <cell r="A3065" t="str">
            <v>RV000817</v>
          </cell>
          <cell r="B3065" t="str">
            <v>RV10050150/</v>
          </cell>
          <cell r="C3065" t="str">
            <v>Revestimento interno, de 1 vez, emboco paulista, com argamassa de cimento, cal, saibro e areia fina no traco 1:4:4:4, com acabamento a camurca ou saco.</v>
          </cell>
          <cell r="D3065" t="str">
            <v>m2</v>
          </cell>
          <cell r="E3065">
            <v>9.56</v>
          </cell>
        </row>
        <row r="3066">
          <cell r="A3066" t="str">
            <v>RV000812</v>
          </cell>
          <cell r="B3066" t="str">
            <v>RV10050153/</v>
          </cell>
          <cell r="C3066" t="str">
            <v>Revestimento interno, de 1 vez, com argamassa de cimento e saibro no traco 1:6.</v>
          </cell>
          <cell r="D3066" t="str">
            <v>m2</v>
          </cell>
          <cell r="E3066">
            <v>9.23</v>
          </cell>
        </row>
        <row r="3067">
          <cell r="A3067" t="str">
            <v>RV000813</v>
          </cell>
          <cell r="B3067" t="str">
            <v>RV10050156/</v>
          </cell>
          <cell r="C3067" t="str">
            <v>Revestimento interno, de 1 vez, com argamassa de cimento e saibro no traco 1:8.</v>
          </cell>
          <cell r="D3067" t="str">
            <v>m2</v>
          </cell>
          <cell r="E3067">
            <v>8.73</v>
          </cell>
        </row>
        <row r="3068">
          <cell r="A3068" t="str">
            <v>RV000806</v>
          </cell>
          <cell r="B3068" t="str">
            <v>RV10050159/</v>
          </cell>
          <cell r="C3068" t="str">
            <v>Revestimento interno em massa unica com argamassa de cimento e areia termotratada (Qualimassa ou similar) na espessura de 2cm sobre chapisco, exclusive este.</v>
          </cell>
          <cell r="D3068" t="str">
            <v>m2</v>
          </cell>
          <cell r="E3068">
            <v>9.2100000000000009</v>
          </cell>
        </row>
        <row r="3069">
          <cell r="A3069" t="str">
            <v>RV000816</v>
          </cell>
          <cell r="B3069" t="str">
            <v>RV10050162/</v>
          </cell>
          <cell r="C3069" t="str">
            <v>Revestimento interno, em 2 massas, sendo o emboco com argamassa de cimento e saibro no traco 1:4 e o reboco com massa especial branca ou similar, na espessura de 2mm.</v>
          </cell>
          <cell r="D3069" t="str">
            <v>m2</v>
          </cell>
          <cell r="E3069">
            <v>18.89</v>
          </cell>
        </row>
        <row r="3070">
          <cell r="A3070" t="str">
            <v>RV000794</v>
          </cell>
          <cell r="B3070" t="str">
            <v>RV10050200/</v>
          </cell>
          <cell r="C3070" t="str">
            <v>Revestimento externo, de 1 vez, com argamassa de cimento e terra preta de emboco no traco 1:2, inclusive chapisco.</v>
          </cell>
          <cell r="D3070" t="str">
            <v>m2</v>
          </cell>
          <cell r="E3070">
            <v>15.22</v>
          </cell>
        </row>
        <row r="3071">
          <cell r="A3071" t="str">
            <v>RV000795</v>
          </cell>
          <cell r="B3071" t="str">
            <v>RV10050203/</v>
          </cell>
          <cell r="C3071" t="str">
            <v>Revestimento externo, de 1 vez, com argamassa de cimento e terra preta de emboco no traco 1:4, inclusive chapisco.</v>
          </cell>
          <cell r="D3071" t="str">
            <v>m2</v>
          </cell>
          <cell r="E3071">
            <v>12.7</v>
          </cell>
        </row>
        <row r="3072">
          <cell r="A3072" t="str">
            <v>RV000796</v>
          </cell>
          <cell r="B3072" t="str">
            <v>RV10050206/</v>
          </cell>
          <cell r="C3072" t="str">
            <v>Revestimento externo, de 1 vez, com argamassa de cimento e terra preta de emboco no traco 1:6, inclusive chapisco.</v>
          </cell>
          <cell r="D3072" t="str">
            <v>m2</v>
          </cell>
          <cell r="E3072">
            <v>11.71</v>
          </cell>
        </row>
        <row r="3073">
          <cell r="A3073" t="str">
            <v>RV000801</v>
          </cell>
          <cell r="B3073" t="str">
            <v>RV10050209/</v>
          </cell>
          <cell r="C3073" t="str">
            <v>Revestimento externo, de 1 vez, com argamassa de cimento, saibro macio e areia fina no traco 1:2:2, inclusive chapisco.</v>
          </cell>
          <cell r="D3073" t="str">
            <v>m2</v>
          </cell>
          <cell r="E3073">
            <v>16.57</v>
          </cell>
        </row>
        <row r="3074">
          <cell r="A3074" t="str">
            <v>RV000802</v>
          </cell>
          <cell r="B3074" t="str">
            <v>RV10050212/</v>
          </cell>
          <cell r="C3074" t="str">
            <v>Revestimento externo, de 1 vez, com argamassa de cimento, saibro macio e areia fina no traco 1:3:3, inclusive chapisco.</v>
          </cell>
          <cell r="D3074" t="str">
            <v>m2</v>
          </cell>
          <cell r="E3074">
            <v>15.25</v>
          </cell>
        </row>
        <row r="3075">
          <cell r="A3075" t="str">
            <v>RV000803</v>
          </cell>
          <cell r="B3075" t="str">
            <v>RV10050215/</v>
          </cell>
          <cell r="C3075" t="str">
            <v>Revestimento externo, de 1 vez, com argamassa de cimento, saibro macio e areia fina no traco 1:5:2, inclusive chapisco.</v>
          </cell>
          <cell r="D3075" t="str">
            <v>m2</v>
          </cell>
          <cell r="E3075">
            <v>18.09</v>
          </cell>
        </row>
        <row r="3076">
          <cell r="A3076" t="str">
            <v>RV000807</v>
          </cell>
          <cell r="B3076" t="str">
            <v>RV10050250/</v>
          </cell>
          <cell r="C3076" t="str">
            <v>Revestimento externo em massa unica com argamassa de cimento e areia termotratada (Qualimassa ou similar) na espessura de 3cm sobre chapisco, exclusive este.</v>
          </cell>
          <cell r="D3076" t="str">
            <v>m2</v>
          </cell>
          <cell r="E3076">
            <v>13.77</v>
          </cell>
        </row>
        <row r="3077">
          <cell r="A3077" t="str">
            <v>RV000808</v>
          </cell>
          <cell r="B3077" t="str">
            <v>RV10050253/</v>
          </cell>
          <cell r="C3077" t="str">
            <v>Revestimento externo com reboco pronto tipo Itacreto Camurcado ou similar, cor clara, na espessura de 3mm, sobre emboco existente.</v>
          </cell>
          <cell r="D3077" t="str">
            <v>m2</v>
          </cell>
          <cell r="E3077">
            <v>9.69</v>
          </cell>
        </row>
        <row r="3078">
          <cell r="A3078" t="str">
            <v>RV000810</v>
          </cell>
          <cell r="B3078" t="str">
            <v>RV10050256/</v>
          </cell>
          <cell r="C3078" t="str">
            <v>Revestimento externo com reboco tipo Rebotex com silicone ou similar, cor clara, na espessura de 3mm, sobre emboco existente.</v>
          </cell>
          <cell r="D3078" t="str">
            <v>m2</v>
          </cell>
          <cell r="E3078">
            <v>7.85</v>
          </cell>
        </row>
        <row r="3079">
          <cell r="A3079" t="str">
            <v>RV000811</v>
          </cell>
          <cell r="B3079" t="str">
            <v>RV10050259/</v>
          </cell>
          <cell r="C3079" t="str">
            <v>Revestimento externo com reboco tipo Quartzolit Penteado ou similar, cor clara, na espessura de 3mm, sobre emboco existente.</v>
          </cell>
          <cell r="D3079" t="str">
            <v>m2</v>
          </cell>
          <cell r="E3079">
            <v>12.56</v>
          </cell>
        </row>
        <row r="3080">
          <cell r="A3080" t="str">
            <v>RV000809</v>
          </cell>
          <cell r="B3080" t="str">
            <v>RV10050262/</v>
          </cell>
          <cell r="C3080" t="str">
            <v>Revestimento externo com reboco tipo Massa Especial Externa Branca ou similar, cor clara, na espessura de 3mm, sobre emboco existente.</v>
          </cell>
          <cell r="D3080" t="str">
            <v>m2</v>
          </cell>
          <cell r="E3080">
            <v>7.89</v>
          </cell>
        </row>
        <row r="3081">
          <cell r="A3081" t="str">
            <v>RV000805</v>
          </cell>
          <cell r="B3081" t="str">
            <v>RV10050300/</v>
          </cell>
          <cell r="C3081" t="str">
            <v>Revestimento externo, em 2 massas, sobre superficie chapiscada, sendo o emboco com argamassa de cimento, saibro e areia no traco 1:3:3, e o reboco com cimento, cal hidratada em po e areia fina no traco 1:3:5.</v>
          </cell>
          <cell r="D3081" t="str">
            <v>m2</v>
          </cell>
          <cell r="E3081">
            <v>18.329999999999998</v>
          </cell>
        </row>
        <row r="3082">
          <cell r="A3082" t="str">
            <v>RV000814</v>
          </cell>
          <cell r="B3082" t="str">
            <v>RV10050350/</v>
          </cell>
          <cell r="C3082" t="str">
            <v>Revestimento interno ou externo, de 1 vez, com argamassa de cimento, saibro macio e areia fina no traco 1:2:2.</v>
          </cell>
          <cell r="D3082" t="str">
            <v>m2</v>
          </cell>
          <cell r="E3082">
            <v>10.83</v>
          </cell>
        </row>
        <row r="3083">
          <cell r="A3083" t="str">
            <v>RV000815</v>
          </cell>
          <cell r="B3083" t="str">
            <v>RV10050353/</v>
          </cell>
          <cell r="C3083" t="str">
            <v>Revestimento interno ou externo, de 1 vez, com argamassa de cimento, saibro macio e areia fina no traco 1:3:3.</v>
          </cell>
          <cell r="D3083" t="str">
            <v>m2</v>
          </cell>
          <cell r="E3083">
            <v>9.84</v>
          </cell>
        </row>
        <row r="3084">
          <cell r="A3084" t="str">
            <v>RV000804</v>
          </cell>
          <cell r="B3084" t="str">
            <v>RV10050400/</v>
          </cell>
          <cell r="C3084" t="str">
            <v>Revestimento externo, em 2 massas, sobre superficie chapiscada, sendo o emboco com argamassa de cimento, saibro e areia no traco 1:2:2, e o reboco com argamassa Rebotex com silicone ou similar, na espessura de 3mm.</v>
          </cell>
          <cell r="D3084" t="str">
            <v>m2</v>
          </cell>
          <cell r="E3084">
            <v>21.87</v>
          </cell>
        </row>
        <row r="3085">
          <cell r="A3085" t="str">
            <v>RV005794</v>
          </cell>
          <cell r="B3085" t="str">
            <v>RV10050450/</v>
          </cell>
          <cell r="C3085" t="str">
            <v>Revestimento com argamassa de cimento e areia,no traco de 1:2, brita no 2 e chapisco 1:3.</v>
          </cell>
          <cell r="D3085" t="str">
            <v>m3</v>
          </cell>
          <cell r="E3085">
            <v>841.1</v>
          </cell>
        </row>
        <row r="3086">
          <cell r="A3086" t="str">
            <v>RV017935</v>
          </cell>
          <cell r="B3086" t="str">
            <v>RV10050500/</v>
          </cell>
          <cell r="C3086" t="str">
            <v>Revestimento com nata de cimento e adesivo aplicado uniformemente sobre superficie de azulejo, pastilha ou ceramica, alisada a colher e lixada.</v>
          </cell>
          <cell r="D3086" t="str">
            <v>m2</v>
          </cell>
          <cell r="E3086">
            <v>8.26</v>
          </cell>
        </row>
        <row r="3087">
          <cell r="A3087" t="str">
            <v>RV007414</v>
          </cell>
          <cell r="B3087" t="str">
            <v>RV10050550A</v>
          </cell>
          <cell r="C3087" t="str">
            <v>Reboco interno com massa especial interna branca ou similar na espessura de 2mm.</v>
          </cell>
          <cell r="D3087" t="str">
            <v>m2</v>
          </cell>
          <cell r="E3087">
            <v>6.23</v>
          </cell>
        </row>
        <row r="3088">
          <cell r="A3088" t="str">
            <v>RV007401</v>
          </cell>
          <cell r="B3088" t="str">
            <v>RV10050600/</v>
          </cell>
          <cell r="C3088" t="str">
            <v>Regularizacao com argamassa de cimento e areia, com 2cm de espessura no traco 1:3.</v>
          </cell>
          <cell r="D3088" t="str">
            <v>m2</v>
          </cell>
          <cell r="E3088">
            <v>11.14</v>
          </cell>
        </row>
        <row r="3089">
          <cell r="A3089" t="str">
            <v>RV010279</v>
          </cell>
          <cell r="B3089" t="str">
            <v>RV10050650/</v>
          </cell>
          <cell r="C3089" t="str">
            <v>Moldura externa executada no perimetro das esquadrias com argamassa de ciemnto, saibro macio e areia fina no traco 1:3:3, com largura de 10cm e espessura dee 1,5cm.</v>
          </cell>
          <cell r="D3089" t="str">
            <v>m</v>
          </cell>
          <cell r="E3089">
            <v>2.31</v>
          </cell>
        </row>
        <row r="3090">
          <cell r="A3090" t="str">
            <v>RV000818</v>
          </cell>
          <cell r="B3090" t="str">
            <v>RV10100050/</v>
          </cell>
          <cell r="C3090" t="str">
            <v>Revestimentos de azulejos brancos, (15x15)cm, qualidade extra, inclusive a superficie chapiscada, embocada com argamassa de cimento e saibro no traco 1:8, juntas corridas, com 2mm, assentes com nata de cimento comum e rejuntadas com pasta de cimento branc</v>
          </cell>
          <cell r="D3090" t="str">
            <v>m2</v>
          </cell>
          <cell r="E3090">
            <v>40.61</v>
          </cell>
        </row>
        <row r="3091">
          <cell r="A3091" t="str">
            <v>RV000819</v>
          </cell>
          <cell r="B3091" t="str">
            <v>RV10100053/</v>
          </cell>
          <cell r="C3091" t="str">
            <v>Revestimentos de azulejos brancos, (15x15)cm, 1a qualidade, inclusive a superficie chapiscada, embocada com argamassa de cimento e saibro no traco 1:8, juntas corridas ou alternadas, assentes com nata de cimento comum e rejuntadas com pasta de cimento bra</v>
          </cell>
          <cell r="D3091" t="str">
            <v>m2</v>
          </cell>
          <cell r="E3091">
            <v>37.56</v>
          </cell>
        </row>
        <row r="3092">
          <cell r="A3092" t="str">
            <v>RV000821</v>
          </cell>
          <cell r="B3092" t="str">
            <v>RV10100100/</v>
          </cell>
          <cell r="C3092" t="str">
            <v>Revestimentos de azulejos de cor, (15x15)cm, 1a qualidade, inclusive a superficie chapiscada, embocada com argamassa de cimento e saibro no traco 1:8, juntas corridas ou alternadas, assentes com nata de cimento comum e rejuntadas com pasta de cimento bran</v>
          </cell>
          <cell r="D3092" t="str">
            <v>m2</v>
          </cell>
          <cell r="E3092">
            <v>40.98</v>
          </cell>
        </row>
        <row r="3093">
          <cell r="A3093" t="str">
            <v>RV000820</v>
          </cell>
          <cell r="B3093" t="str">
            <v>RV10100103/</v>
          </cell>
          <cell r="C3093" t="str">
            <v>Revestimentos de azulejos de cor, (15x15)cm, qualidade extra, inclusive a superficie chapiscada, embocada com argamassa de cimento e saibro no traco 1:8, juntas corridas, com 2mm, assentes com nata de cimento comum e rejuntadas com pasta de cimento branco</v>
          </cell>
          <cell r="D3093" t="str">
            <v>m2</v>
          </cell>
          <cell r="E3093">
            <v>44.03</v>
          </cell>
        </row>
        <row r="3094">
          <cell r="A3094" t="str">
            <v>RV017770</v>
          </cell>
          <cell r="B3094" t="str">
            <v>RV10150050/</v>
          </cell>
          <cell r="C3094" t="str">
            <v>Painel decorativo em mosaico de ceramica, assente com argamassa Ciment-Cola sobre base devidamente nivelada e rejuntado com rejunte da Quartzolit ou similar, inclusive elaboracao do projeto artistico.</v>
          </cell>
          <cell r="D3094" t="str">
            <v>m2</v>
          </cell>
          <cell r="E3094">
            <v>91.01</v>
          </cell>
        </row>
        <row r="3095">
          <cell r="A3095" t="str">
            <v>RV000822</v>
          </cell>
          <cell r="B3095" t="str">
            <v>RV10150100/</v>
          </cell>
          <cell r="C3095" t="str">
            <v>Revestimento de paredes com tijolo ceramico tipo 4 faces, dando 4 placas cada unidade, por fendilhamento, inclusive a superficie chapiscada, embocada com argamassa de cimento, saibro e areia no traco 1:2:2, juntas reentrantes, de 1cm de largura, tomadas c</v>
          </cell>
          <cell r="D3095" t="str">
            <v>m2</v>
          </cell>
          <cell r="E3095">
            <v>56.24</v>
          </cell>
        </row>
        <row r="3096">
          <cell r="A3096" t="str">
            <v>RV004456</v>
          </cell>
          <cell r="B3096" t="str">
            <v>RV10150150/</v>
          </cell>
          <cell r="C3096" t="str">
            <v>Revestimento de paredes com ceramica Cecrisa ou similar, linha mosaico na cor branca, de (10x10)cm, inclusive superficie chapiscada e assentes com argamassa de cimento, saibro e areia no traco1:3:3, rejuntadas com cimento branco e corante.</v>
          </cell>
          <cell r="D3096" t="str">
            <v>m2</v>
          </cell>
          <cell r="E3096">
            <v>60.89</v>
          </cell>
        </row>
        <row r="3097">
          <cell r="A3097" t="str">
            <v>RV005483</v>
          </cell>
          <cell r="B3097" t="str">
            <v>RV10150153/</v>
          </cell>
          <cell r="C3097" t="str">
            <v>Revestimento de paredes com ceramica Cecrisa ou similar, de (10x10)cm, inclusive superficie chapiscada e assentes com argamassa de cimento, saibro e areia no traco 1:3:3, rejuntadas com cimento branco e corante.</v>
          </cell>
          <cell r="D3097" t="str">
            <v>m2</v>
          </cell>
          <cell r="E3097">
            <v>56.37</v>
          </cell>
        </row>
        <row r="3098">
          <cell r="A3098" t="str">
            <v>RV008241</v>
          </cell>
          <cell r="B3098" t="str">
            <v>RV10150200/</v>
          </cell>
          <cell r="C3098" t="str">
            <v>Revestimento de paredes com ceramica Gail, colecao natural ou similar, de (11,60x11,60x0,09)cm, assentes com argamassa de cimento, cal e areia no traco 1:3:5, juntas reentrantes de 1cm de largura.</v>
          </cell>
          <cell r="D3098" t="str">
            <v>m2</v>
          </cell>
          <cell r="E3098">
            <v>51.73</v>
          </cell>
        </row>
        <row r="3099">
          <cell r="A3099" t="str">
            <v>RV008240</v>
          </cell>
          <cell r="B3099" t="str">
            <v>RV10150203/</v>
          </cell>
          <cell r="C3099" t="str">
            <v>Revestimento de paredes com ceramica Gail, colecao natural ou similar, de (24x11,60x0,09)cm, assentes com argamassa de cimento, cal e areia no traco 1:3:5, juntas reentrantes de 1cm de largura.</v>
          </cell>
          <cell r="D3099" t="str">
            <v>m2</v>
          </cell>
          <cell r="E3099">
            <v>48.92</v>
          </cell>
        </row>
        <row r="3100">
          <cell r="A3100" t="str">
            <v>RV009465</v>
          </cell>
          <cell r="B3100" t="str">
            <v>RV10150250/</v>
          </cell>
          <cell r="C3100" t="str">
            <v>Revestimento de paredes com ceramica Portobello ou similar, linha Vitreaux, de (7,5x7,5)cm.</v>
          </cell>
          <cell r="D3100" t="str">
            <v>m2</v>
          </cell>
          <cell r="E3100">
            <v>42.33</v>
          </cell>
        </row>
        <row r="3101">
          <cell r="A3101" t="str">
            <v>RV017125</v>
          </cell>
          <cell r="B3101" t="str">
            <v>RV10150253/</v>
          </cell>
          <cell r="C3101" t="str">
            <v>Revestimento de parede com ceramica Portobello ou similar, linha Prisma, de (7,5x7,5)cm, inclusive a superficie chapscada e embocada com argamassa de cimento, saibro e areia no traco 1:3:3, assentadas e reajuntadas com pasta de cimento branco e corante.</v>
          </cell>
          <cell r="D3101" t="str">
            <v>m2</v>
          </cell>
          <cell r="E3101">
            <v>50.9</v>
          </cell>
        </row>
        <row r="3102">
          <cell r="A3102" t="str">
            <v>RV010143</v>
          </cell>
          <cell r="B3102" t="str">
            <v>RV15500050/</v>
          </cell>
          <cell r="C3102" t="str">
            <v>Carpete de polipropileno, com filamento continuo, construcao Tufting, espessura total de 5mm, textura Boucle Mescla, modelo Austin, na cor Sand 250, Tabacow ou similar.  Fornecimento.</v>
          </cell>
          <cell r="D3102" t="str">
            <v>m2</v>
          </cell>
          <cell r="E3102">
            <v>16.64</v>
          </cell>
        </row>
        <row r="3103">
          <cell r="A3103" t="str">
            <v>RV010144</v>
          </cell>
          <cell r="B3103" t="str">
            <v>RV15500100/</v>
          </cell>
          <cell r="C3103" t="str">
            <v>Carpete de polipropileno, com superficie em nylon Rhodianyl, construcao Tufting, espessura total de 8mm, textura aveludada, modelo Grand Nylon Plus, na cor bege rosado 243, Tabacow ou similar.  Fornecimento.</v>
          </cell>
          <cell r="D3103" t="str">
            <v>m2</v>
          </cell>
          <cell r="E3103">
            <v>36.46</v>
          </cell>
        </row>
        <row r="3104">
          <cell r="A3104" t="str">
            <v>RV009677</v>
          </cell>
          <cell r="B3104" t="str">
            <v>RV15500150/</v>
          </cell>
          <cell r="C3104" t="str">
            <v>Tapete em rolo, anti-alergico e anti-estatico, com espessura de 6mm, Avanti ou similar, modelo Carpett PP3000, na cor castor 8502.  Fornecimento e colocacao.</v>
          </cell>
          <cell r="D3104" t="str">
            <v>m2</v>
          </cell>
          <cell r="E3104">
            <v>36.78</v>
          </cell>
        </row>
        <row r="3105">
          <cell r="A3105" t="str">
            <v>RV000879</v>
          </cell>
          <cell r="B3105" t="str">
            <v>RV15550050/</v>
          </cell>
          <cell r="C3105" t="str">
            <v>Piso de friso de Ipe ou similar, com 10cm de largura, 2cm de espessura, pregado sobre reguas do mesmo material, embutidas em concreto.</v>
          </cell>
          <cell r="D3105" t="str">
            <v>m2</v>
          </cell>
          <cell r="E3105">
            <v>78.28</v>
          </cell>
        </row>
        <row r="3106">
          <cell r="A3106" t="str">
            <v>RV000878</v>
          </cell>
          <cell r="B3106" t="str">
            <v>RV15550053/</v>
          </cell>
          <cell r="C3106" t="str">
            <v>Piso de tacos de Ipe, Pau-Marfim ou Goncalo Alves ou similar, de 1a ou equivalente, de (7x21)cm, pixados e incrustados com pedriscos, assentados em argamassa de cimento e saibro, traco 1:6, exclusive servicos de calafate.</v>
          </cell>
          <cell r="D3106" t="str">
            <v>m2</v>
          </cell>
          <cell r="E3106">
            <v>48.17</v>
          </cell>
        </row>
        <row r="3107">
          <cell r="A3107" t="str">
            <v>RV007028</v>
          </cell>
          <cell r="B3107" t="str">
            <v>RV15550100/</v>
          </cell>
          <cell r="C3107" t="str">
            <v>Piso de madeira de dupla face construida com chapas de compensado de Cedro ou similar de 15mm, apoiados sobre pecas de Pinho de 1a qualidade de 3"x3", espacados a cada 0,40m, com utilizacao de 2 vezes, exclusive pintura.</v>
          </cell>
          <cell r="D3107" t="str">
            <v>m2</v>
          </cell>
          <cell r="E3107">
            <v>28.17</v>
          </cell>
        </row>
        <row r="3108">
          <cell r="A3108" t="str">
            <v>RV000880</v>
          </cell>
          <cell r="B3108" t="str">
            <v>RV15550150/</v>
          </cell>
          <cell r="C3108" t="str">
            <v>Rodape de Canela ou similar, com secao de (5x2)cm, pregado em tacos embutidos na alvenaria.</v>
          </cell>
          <cell r="D3108" t="str">
            <v>m</v>
          </cell>
          <cell r="E3108">
            <v>5.05</v>
          </cell>
        </row>
        <row r="3109">
          <cell r="A3109" t="str">
            <v>RV000881</v>
          </cell>
          <cell r="B3109" t="str">
            <v>RV15550153/</v>
          </cell>
          <cell r="C3109" t="str">
            <v>Rodape de Canela ou similar, com secao de (7x2)cm, pregado em tacos embutidos na alvenaria.</v>
          </cell>
          <cell r="D3109" t="str">
            <v>m</v>
          </cell>
          <cell r="E3109">
            <v>5.4</v>
          </cell>
        </row>
        <row r="3110">
          <cell r="A3110" t="str">
            <v>RV017088</v>
          </cell>
          <cell r="B3110" t="str">
            <v>RV15600050/</v>
          </cell>
          <cell r="C3110" t="str">
            <v>Pedra Portuguesa.  Fornecimento.</v>
          </cell>
          <cell r="D3110" t="str">
            <v>m2</v>
          </cell>
          <cell r="E3110">
            <v>14.13</v>
          </cell>
        </row>
        <row r="3111">
          <cell r="A3111" t="str">
            <v>RV008922</v>
          </cell>
          <cell r="B3111" t="str">
            <v>RV15600100/</v>
          </cell>
          <cell r="C3111" t="str">
            <v>Piso de pedra portuguesa, conforme item RV000882, incluindo base de concretomagro de 3cm de espessura.</v>
          </cell>
          <cell r="D3111" t="str">
            <v>m2</v>
          </cell>
          <cell r="E3111">
            <v>37.79</v>
          </cell>
        </row>
        <row r="3112">
          <cell r="A3112" t="str">
            <v>RV000882</v>
          </cell>
          <cell r="B3112" t="str">
            <v>RV15600150/</v>
          </cell>
          <cell r="C3112" t="str">
            <v>Piso de pedra portuguesa, assentado sobre mistura de cimento e saibro no traco 1:5, inclusive acerto do terreno.  Fornecimento e colocacao.</v>
          </cell>
          <cell r="D3112" t="str">
            <v>m2</v>
          </cell>
          <cell r="E3112">
            <v>32.06</v>
          </cell>
        </row>
        <row r="3113">
          <cell r="A3113" t="str">
            <v>RV008876</v>
          </cell>
          <cell r="B3113" t="str">
            <v>RV15600200/</v>
          </cell>
          <cell r="C3113" t="str">
            <v>Piso de pedra portuguesa, em desenho simples, com aproximadamente 25% de pedra preta, 25% de pedra vermelha e 50% de pedra branca, assentado sobre mistura de cimento branco e saibro no traco 1:5, rejuntado com cimento branco pigmentado na cor da pedra, in</v>
          </cell>
          <cell r="D3113" t="str">
            <v>m2</v>
          </cell>
          <cell r="E3113">
            <v>51.11</v>
          </cell>
        </row>
        <row r="3114">
          <cell r="A3114" t="str">
            <v>RV000883</v>
          </cell>
          <cell r="B3114" t="str">
            <v>RV15600203/</v>
          </cell>
          <cell r="C3114" t="str">
            <v>Piso de pedra portuguesa, em desenho simples, com aproximadamente 40% de pedra preta e 60% de pedra branca, assentado sobre mistura de cimento e saibro no traco 1:5, inclusive acerto do terreno.  Fornecimento e colocacao.</v>
          </cell>
          <cell r="D3114" t="str">
            <v>m2</v>
          </cell>
          <cell r="E3114">
            <v>36.020000000000003</v>
          </cell>
        </row>
        <row r="3115">
          <cell r="A3115" t="str">
            <v>RV000885</v>
          </cell>
          <cell r="B3115" t="str">
            <v>RV15600250/</v>
          </cell>
          <cell r="C3115" t="str">
            <v>Piso de pedra portuguesa branca e preta, em faixa assentada sobre mistura de cimento e saibro no traco 1:5, inclusive acerto do terreno.  Fornecimento e colocacao.</v>
          </cell>
          <cell r="D3115" t="str">
            <v>m2</v>
          </cell>
          <cell r="E3115">
            <v>37.64</v>
          </cell>
        </row>
        <row r="3116">
          <cell r="A3116" t="str">
            <v>RV000884</v>
          </cell>
          <cell r="B3116" t="str">
            <v>RV15600253/</v>
          </cell>
          <cell r="C3116" t="str">
            <v>Piso de pedra portuguesa vermelha, em faixa assentada sobre mistura de cimento e saibro no traco 1:5, inclusive acerto de terreno.  Fornecimento e colocacao.</v>
          </cell>
          <cell r="D3116" t="str">
            <v>m2</v>
          </cell>
          <cell r="E3116">
            <v>32.06</v>
          </cell>
        </row>
        <row r="3117">
          <cell r="A3117" t="str">
            <v>RV000886</v>
          </cell>
          <cell r="B3117" t="str">
            <v>RV15650050/</v>
          </cell>
          <cell r="C3117" t="str">
            <v>Recomposicao de pavimentacao de pedra portuguesa, assentada com farofa de cimento e saibro no traco 1:5, inclusive fornecimento do material para rejuntamento e exclusive a pedra.</v>
          </cell>
          <cell r="D3117" t="str">
            <v>m2</v>
          </cell>
          <cell r="E3117">
            <v>28</v>
          </cell>
        </row>
        <row r="3118">
          <cell r="A3118" t="str">
            <v>RV017605</v>
          </cell>
          <cell r="B3118" t="str">
            <v>RV15700050/</v>
          </cell>
          <cell r="C3118" t="str">
            <v>Piso de borracha, em rolo de 1,40m de largura, superficie Grao de Arroz, espessura de 3,0mm, na cor preta, Mercur ou similar.  Fornecimento e colocacao.</v>
          </cell>
          <cell r="D3118" t="str">
            <v>m2</v>
          </cell>
          <cell r="E3118">
            <v>49.55</v>
          </cell>
        </row>
        <row r="3119">
          <cell r="A3119" t="str">
            <v>RV009202</v>
          </cell>
          <cell r="B3119" t="str">
            <v>RV15700100/</v>
          </cell>
          <cell r="C3119" t="str">
            <v>Piso plastico modular, Exapiso ou similar, de polietileno de baixa densidade, cores diversas, de sobrepor, antiderrapante e isolante, dimensoes de (243x120x17)mm, com resistencia e compressao de 90t/m2.  Fornecimento e colocacao.</v>
          </cell>
          <cell r="D3119" t="str">
            <v>m2</v>
          </cell>
          <cell r="E3119">
            <v>61.65</v>
          </cell>
        </row>
        <row r="3120">
          <cell r="A3120" t="str">
            <v>RV009336</v>
          </cell>
          <cell r="B3120" t="str">
            <v>RV15700150/</v>
          </cell>
          <cell r="C3120" t="str">
            <v>Piso de Plurigoma ou similar, pastilhado, de 3mm de espessura, placas de (50x50)cm, sobre base existente, com colocacao.</v>
          </cell>
          <cell r="D3120" t="str">
            <v>m2</v>
          </cell>
          <cell r="E3120">
            <v>22.62</v>
          </cell>
        </row>
        <row r="3121">
          <cell r="A3121" t="str">
            <v>RV005475</v>
          </cell>
          <cell r="B3121" t="str">
            <v>RV15750050/</v>
          </cell>
          <cell r="C3121" t="str">
            <v>Piso de ardosia ferrugem de (25x25)cm.  Fornecimento e colocacao.</v>
          </cell>
          <cell r="D3121" t="str">
            <v>m2</v>
          </cell>
          <cell r="E3121">
            <v>24.22</v>
          </cell>
        </row>
        <row r="3122">
          <cell r="A3122" t="str">
            <v>RV000852</v>
          </cell>
          <cell r="B3122" t="str">
            <v>RV15750100/</v>
          </cell>
          <cell r="C3122" t="str">
            <v>Revestimento de piso, com pedra ardosia polida, assentada sobre superficie em osso, com argamassa de cimento, saibro, areia no traco 1:2:3, por m2.</v>
          </cell>
          <cell r="D3122" t="str">
            <v>m2</v>
          </cell>
          <cell r="E3122">
            <v>22.43</v>
          </cell>
        </row>
        <row r="3123">
          <cell r="A3123" t="str">
            <v>RV005014</v>
          </cell>
          <cell r="B3123" t="str">
            <v>RV15750103/</v>
          </cell>
          <cell r="C3123" t="str">
            <v>Revestimento de piso, com ardosia, em placas de (0,40x0,40)m, assentes sobre superficie em osso com argamassa de cimento, saibro e areia no traco 1:2:3, por m2.</v>
          </cell>
          <cell r="D3123" t="str">
            <v>m2</v>
          </cell>
          <cell r="E3123">
            <v>23.44</v>
          </cell>
        </row>
        <row r="3124">
          <cell r="A3124" t="str">
            <v>RV008825</v>
          </cell>
          <cell r="B3124" t="str">
            <v>RV15750150/</v>
          </cell>
          <cell r="C3124" t="str">
            <v>Rodape de ardosia, com 2cm de espessura, com 2 polimentos, assentes com recobrimento de nata de cimento, profundidade, exclusive escoramento e esgotamento.</v>
          </cell>
          <cell r="D3124" t="str">
            <v>m</v>
          </cell>
          <cell r="E3124">
            <v>8.5</v>
          </cell>
        </row>
        <row r="3125">
          <cell r="A3125" t="str">
            <v>RV006483</v>
          </cell>
          <cell r="B3125" t="str">
            <v>RV15800050/</v>
          </cell>
          <cell r="C3125" t="str">
            <v>Piso elevado Dimopiso ou similar, em placas de (60x60)cm com espessura de 40mm, estruturado por suportes telescopicos com altura de 20cm, revestido com Paviflex ou similar.  Fornecimento e colocacao.</v>
          </cell>
          <cell r="D3125" t="str">
            <v>m2</v>
          </cell>
          <cell r="E3125">
            <v>198.24</v>
          </cell>
        </row>
        <row r="3126">
          <cell r="A3126" t="str">
            <v>RV017294</v>
          </cell>
          <cell r="B3126" t="str">
            <v>RV15850050/</v>
          </cell>
          <cell r="C3126" t="str">
            <v>Revestimento de piso em pedra Sao Thome, corte serrada nas dimensoes de (30x30)cm, (38x38)cm, (48x48)cm e (58x58)cm com espessura de 2cm, assentadas com argamassa sobre base existente, incluindo fornecimento de todos os materiais e mao de obra de colocaca</v>
          </cell>
          <cell r="D3126" t="str">
            <v>m2</v>
          </cell>
          <cell r="E3126">
            <v>51.82</v>
          </cell>
        </row>
        <row r="3127">
          <cell r="A3127" t="str">
            <v>RV017709</v>
          </cell>
          <cell r="B3127" t="str">
            <v>RV15900050/</v>
          </cell>
          <cell r="C3127" t="str">
            <v>Grama sintetica, Recoma ou similar, em rolos, composta de tufos de fios de 30mm em fibra de PP (polipropileno) LSR (baixa abrasividade), na cor verde, entrelacados sobre manta de rafia de polipropileno, com cobertura em latex de alta resistencia, com cerc</v>
          </cell>
          <cell r="D3127" t="str">
            <v>m2</v>
          </cell>
          <cell r="E3127">
            <v>4.3600000000000003</v>
          </cell>
        </row>
        <row r="3128">
          <cell r="A3128" t="str">
            <v>RV017296</v>
          </cell>
          <cell r="B3128" t="str">
            <v>RV15900100/</v>
          </cell>
          <cell r="C3128" t="str">
            <v>Revestimento em mantas pre-fabricadas modelo Regupol 6510 ou similar, de particulas de borracha aglutinadas com poliuretano especial MDI e laminadas com espessura constante, densidade controlada de 760Kg/m3, alem de duas demaos de camada superior em Spray</v>
          </cell>
          <cell r="D3128" t="str">
            <v>m2</v>
          </cell>
          <cell r="E3128">
            <v>236.15</v>
          </cell>
        </row>
        <row r="3129">
          <cell r="A3129" t="str">
            <v>RV017295</v>
          </cell>
          <cell r="B3129" t="str">
            <v>RV15900103/</v>
          </cell>
          <cell r="C3129" t="str">
            <v>Revestimento em mantas pre-fabricadas modelo Regupol 6510 ou similar, de particulas de borracha aglutinadas com poliuretano especial MDI e laminadas com espessura constante, densidade controlada de 760Kg/m3, alem de duas demaos de camada superior em Spray</v>
          </cell>
          <cell r="D3129" t="str">
            <v>m2</v>
          </cell>
          <cell r="E3129">
            <v>274.23</v>
          </cell>
        </row>
        <row r="3130">
          <cell r="A3130" t="str">
            <v>RV018063</v>
          </cell>
          <cell r="B3130" t="str">
            <v>RV15900106/</v>
          </cell>
          <cell r="C3130" t="e">
            <v>#N/A</v>
          </cell>
          <cell r="D3130" t="e">
            <v>#N/A</v>
          </cell>
          <cell r="E3130">
            <v>295.97000000000003</v>
          </cell>
        </row>
        <row r="3131">
          <cell r="A3131" t="str">
            <v>RV008141</v>
          </cell>
          <cell r="B3131" t="str">
            <v>RV15950050/</v>
          </cell>
          <cell r="C3131" t="str">
            <v>Piso de alerta em placas marmorizadas vibro-prensadas, Tecnogran ou similar, com acabamento rustico, na cor cinza.  Fornecimento dos materiais e colocacao, exclusive a base de concreto.</v>
          </cell>
          <cell r="D3131" t="str">
            <v>m2</v>
          </cell>
          <cell r="E3131">
            <v>54.39</v>
          </cell>
        </row>
        <row r="3132">
          <cell r="A3132" t="str">
            <v>RV008140</v>
          </cell>
          <cell r="B3132" t="str">
            <v>RV15950053/</v>
          </cell>
          <cell r="C3132" t="str">
            <v>Piso de alerta em placas marmorizadas vibro-prensadas, Tecnogran ou similar, com acabamento rustico, na cor vermelha.  Fornecimento dos materiais e colocacao, exclusive a base de concreto.</v>
          </cell>
          <cell r="D3132" t="str">
            <v>m2</v>
          </cell>
          <cell r="E3132">
            <v>55.87</v>
          </cell>
        </row>
        <row r="3133">
          <cell r="A3133" t="str">
            <v>RV002080</v>
          </cell>
          <cell r="B3133" t="str">
            <v>RV20050050/</v>
          </cell>
          <cell r="C3133" t="str">
            <v>Acabamento de pedreiro em superficie de concreto projetado.</v>
          </cell>
          <cell r="D3133" t="str">
            <v>m2</v>
          </cell>
          <cell r="E3133">
            <v>10.66</v>
          </cell>
        </row>
        <row r="3134">
          <cell r="A3134" t="str">
            <v>RV009447</v>
          </cell>
          <cell r="B3134" t="str">
            <v>RV20050100/</v>
          </cell>
          <cell r="C3134" t="str">
            <v>Chapim em madeira de Lei aparelhado com largura de 0,40m.  Fornecimento.</v>
          </cell>
          <cell r="D3134" t="str">
            <v>m</v>
          </cell>
          <cell r="E3134">
            <v>43.28</v>
          </cell>
        </row>
        <row r="3135">
          <cell r="A3135" t="str">
            <v>RV008334</v>
          </cell>
          <cell r="B3135" t="str">
            <v>RV20050150/</v>
          </cell>
          <cell r="C3135" t="str">
            <v>Estucamento de concreto aparente sendo a argamassa de cimento, cal e areia fina no traco 1:3:5 sobre superficie limpa.</v>
          </cell>
          <cell r="D3135" t="str">
            <v>m2</v>
          </cell>
          <cell r="E3135">
            <v>3.15</v>
          </cell>
        </row>
        <row r="3136">
          <cell r="A3136" t="str">
            <v>RV009448</v>
          </cell>
          <cell r="B3136" t="str">
            <v>RV20050200/</v>
          </cell>
          <cell r="C3136" t="str">
            <v>Pecas em madeira de Lei aparelhadas para forracao de degraus nas dimensoes de (1,20x0,35x0,03)m.  Fornecimento.</v>
          </cell>
          <cell r="D3136" t="str">
            <v>un</v>
          </cell>
          <cell r="E3136">
            <v>15.86</v>
          </cell>
        </row>
        <row r="3137">
          <cell r="A3137" t="str">
            <v>RV017036</v>
          </cell>
          <cell r="B3137" t="str">
            <v>RV20050250/</v>
          </cell>
          <cell r="C3137" t="str">
            <v>Recomposicao de camada de capeamento de concreto de pequenas espessuras em servicos de recuperacao estrutural, exclusive o material.</v>
          </cell>
          <cell r="D3137" t="str">
            <v>m2</v>
          </cell>
          <cell r="E3137">
            <v>9.19</v>
          </cell>
        </row>
        <row r="3138">
          <cell r="A3138" t="str">
            <v>RV006482</v>
          </cell>
          <cell r="B3138" t="str">
            <v>RV25050050/</v>
          </cell>
          <cell r="C3138" t="str">
            <v>Placa de isopor com 30mm de espessura.  Fornecimento.</v>
          </cell>
          <cell r="D3138" t="str">
            <v>m2</v>
          </cell>
          <cell r="E3138">
            <v>4.99</v>
          </cell>
        </row>
        <row r="3139">
          <cell r="A3139" t="str">
            <v>RV009456</v>
          </cell>
          <cell r="B3139" t="str">
            <v>RV25100050/</v>
          </cell>
          <cell r="C3139" t="str">
            <v>Forro acustico Armstrong ou similar, tipo Cirrus RH 70, de (625x625)mm, perfil Javelin, para areas superiores a 100m2, exclusives despesas com andaimes, fretes e estruturas auxiliares.  Fornecimento e colocacao.</v>
          </cell>
          <cell r="D3139" t="str">
            <v>m2</v>
          </cell>
          <cell r="E3139">
            <v>143.16999999999999</v>
          </cell>
        </row>
        <row r="3140">
          <cell r="A3140" t="str">
            <v>RV009457</v>
          </cell>
          <cell r="B3140" t="str">
            <v>RV25100053/</v>
          </cell>
          <cell r="C3140" t="str">
            <v>Forro acustico Armstrong ou similar, tipo Fine Fissured RH 90 Tegular, de (625x625)mm, perfil Javelin, para areas superiores a 100m2, exclusives despesas com andaimes, fretes e estruturas auxiliares.  Fornecimento e colocacao.</v>
          </cell>
          <cell r="D3140" t="str">
            <v>m2</v>
          </cell>
          <cell r="E3140">
            <v>93.54</v>
          </cell>
        </row>
        <row r="3141">
          <cell r="A3141" t="str">
            <v>RV009455</v>
          </cell>
          <cell r="B3141" t="str">
            <v>RV25100100/</v>
          </cell>
          <cell r="C3141" t="str">
            <v>Forro acustico, em gesso cartonado, exclusive materiais de acabamaneto, despesas com andaimes e transporte.  Fornecimento e colocacao.</v>
          </cell>
          <cell r="D3141" t="str">
            <v>m2</v>
          </cell>
          <cell r="E3141">
            <v>56.6</v>
          </cell>
        </row>
        <row r="3142">
          <cell r="A3142" t="str">
            <v>RV009452</v>
          </cell>
          <cell r="B3142" t="str">
            <v>RV25100150/</v>
          </cell>
          <cell r="C3142" t="str">
            <v>La de vidro com  espessura de 1".  Fornecimento.</v>
          </cell>
          <cell r="D3142" t="str">
            <v>m2</v>
          </cell>
          <cell r="E3142">
            <v>6.57</v>
          </cell>
        </row>
        <row r="3143">
          <cell r="A3143" t="str">
            <v>RV010125</v>
          </cell>
          <cell r="B3143" t="str">
            <v>RV25100200/</v>
          </cell>
          <cell r="C3143" t="str">
            <v>Painel Wall (Fibrowall) ou similar, para uso em alvenaria, em la de vidro, na espessura de 40mm, com chapa nas dimensoes de (1,20x2,10)m, na cor natural e elevacao FW1 (painel cego).  Fornecimento.</v>
          </cell>
          <cell r="D3143" t="str">
            <v>un</v>
          </cell>
          <cell r="E3143">
            <v>161.52000000000001</v>
          </cell>
        </row>
        <row r="3144">
          <cell r="A3144" t="str">
            <v>RV010126</v>
          </cell>
          <cell r="B3144" t="str">
            <v>RV25100203/</v>
          </cell>
          <cell r="C3144" t="str">
            <v>Painel Wall (Fibrowall) ou similar, para uso em piso, em la de vidro, macico, na espessura de 40mm, com chapa nas dimensoes de (1,20x2,50)m, na cor natural e elevacao FW1 (painel cego).  Fornecimento.</v>
          </cell>
          <cell r="D3144" t="str">
            <v>un</v>
          </cell>
          <cell r="E3144">
            <v>175.38</v>
          </cell>
        </row>
        <row r="3145">
          <cell r="A3145" t="str">
            <v>RV009451</v>
          </cell>
          <cell r="B3145" t="str">
            <v>RV25100250/</v>
          </cell>
          <cell r="C3145" t="str">
            <v>Revestimento de paredes, 25mm de espessura, da Climatex ou similar.  Fornecimento e colocacao.</v>
          </cell>
          <cell r="D3145" t="str">
            <v>m2</v>
          </cell>
          <cell r="E3145">
            <v>54.03</v>
          </cell>
        </row>
        <row r="3146">
          <cell r="A3146" t="str">
            <v>RV009454</v>
          </cell>
          <cell r="B3146" t="str">
            <v>RV25100253/</v>
          </cell>
          <cell r="C3146" t="str">
            <v>Revestimento de parede, 3,7mm de espessura, da Muralflex da Fademac ou similar.  Fornecimento e colocacao.</v>
          </cell>
          <cell r="D3146" t="str">
            <v>m2</v>
          </cell>
          <cell r="E3146">
            <v>16.54</v>
          </cell>
        </row>
        <row r="3147">
          <cell r="A3147" t="str">
            <v>RV010343</v>
          </cell>
          <cell r="B3147" t="str">
            <v>RV25100300/</v>
          </cell>
          <cell r="C3147" t="str">
            <v>Tecido Formatex ou similar, codigo 00807/095, na cor vinho/azul, com 1,37m de largura, 100% de polyprop para forracao acustica de paredes.  Fornecimento.</v>
          </cell>
          <cell r="D3147" t="str">
            <v>m2</v>
          </cell>
          <cell r="E3147" t="e">
            <v>#N/A</v>
          </cell>
        </row>
        <row r="3148">
          <cell r="A3148" t="str">
            <v>RV000850</v>
          </cell>
          <cell r="B3148" t="str">
            <v>RV30050050/</v>
          </cell>
          <cell r="C3148" t="str">
            <v>Rodape de ladrilhos ceramicos Portobello ou similar, carga pesada, de (30x30)cm, na cor grafite ou branca, cortados ao meio, cimento, saibro e areia no traco 1:2:3.</v>
          </cell>
          <cell r="D3148" t="str">
            <v>m</v>
          </cell>
          <cell r="E3148">
            <v>6.91</v>
          </cell>
        </row>
        <row r="3149">
          <cell r="A3149" t="str">
            <v>RV010274</v>
          </cell>
          <cell r="B3149" t="str">
            <v>RV30050100/</v>
          </cell>
          <cell r="C3149" t="str">
            <v>Rodape ceramico com 10cm de altura, assentado com argamassa de cimento, areia e saibro.  Fornecimento e colocacao.</v>
          </cell>
          <cell r="D3149" t="str">
            <v>m</v>
          </cell>
          <cell r="E3149">
            <v>20.05</v>
          </cell>
        </row>
        <row r="3150">
          <cell r="A3150" t="str">
            <v>SC000195</v>
          </cell>
          <cell r="B3150" t="str">
            <v>SC05050050/</v>
          </cell>
          <cell r="C3150" t="str">
            <v>Arrancamento de aparelhos de iluminacao, inclusive lampadas.</v>
          </cell>
          <cell r="D3150" t="str">
            <v>un</v>
          </cell>
          <cell r="E3150">
            <v>1.82</v>
          </cell>
        </row>
        <row r="3151">
          <cell r="A3151" t="str">
            <v>SC000196</v>
          </cell>
          <cell r="B3151" t="str">
            <v>SC05050100/</v>
          </cell>
          <cell r="C3151" t="str">
            <v>Arrancamento de aparelhos sanitarios.</v>
          </cell>
          <cell r="D3151" t="str">
            <v>un</v>
          </cell>
          <cell r="E3151">
            <v>6.07</v>
          </cell>
        </row>
        <row r="3152">
          <cell r="A3152" t="str">
            <v>SC002220</v>
          </cell>
          <cell r="B3152" t="str">
            <v>SC05050150/</v>
          </cell>
          <cell r="C3152" t="str">
            <v>Arrancamento de bancada de pia ou banca seca de ate 1m de altura por ate 0,80m de largura.</v>
          </cell>
          <cell r="D3152" t="str">
            <v>m</v>
          </cell>
          <cell r="E3152">
            <v>11.61</v>
          </cell>
        </row>
        <row r="3153">
          <cell r="A3153" t="str">
            <v>SC000197</v>
          </cell>
          <cell r="B3153" t="str">
            <v>SC05050200/</v>
          </cell>
          <cell r="C3153" t="str">
            <v>Arrancamento de grades, gradis, alambrados, cercas e portoes.</v>
          </cell>
          <cell r="D3153" t="str">
            <v>m2</v>
          </cell>
          <cell r="E3153">
            <v>4.84</v>
          </cell>
        </row>
        <row r="3154">
          <cell r="A3154" t="str">
            <v>SC000193</v>
          </cell>
          <cell r="B3154" t="str">
            <v>SC05050250/</v>
          </cell>
          <cell r="C3154" t="str">
            <v>Arrancamento de meios-fios, de granito ou concreto retos ou curvos, inclusive afastamento lateral dentro do canteiro de servico.</v>
          </cell>
          <cell r="D3154" t="str">
            <v>m</v>
          </cell>
          <cell r="E3154">
            <v>5.33</v>
          </cell>
        </row>
        <row r="3155">
          <cell r="A3155" t="str">
            <v>SC000194</v>
          </cell>
          <cell r="B3155" t="str">
            <v>SC05050300/</v>
          </cell>
          <cell r="C3155" t="str">
            <v>Arrancamento de paralelepipedos, inclusive afastamento lateral dentro do canteiro de servico.</v>
          </cell>
          <cell r="D3155" t="str">
            <v>m2</v>
          </cell>
          <cell r="E3155">
            <v>2.42</v>
          </cell>
        </row>
        <row r="3156">
          <cell r="A3156" t="str">
            <v>SC000191</v>
          </cell>
          <cell r="B3156" t="str">
            <v>SC05050350/</v>
          </cell>
          <cell r="C3156" t="str">
            <v>Arrancamento de portas, janelas e caixilhos de ar condicionado ou outros.</v>
          </cell>
          <cell r="D3156" t="str">
            <v>un</v>
          </cell>
          <cell r="E3156">
            <v>6.87</v>
          </cell>
        </row>
        <row r="3157">
          <cell r="A3157" t="str">
            <v>SC000192</v>
          </cell>
          <cell r="B3157" t="str">
            <v>SC05050400/</v>
          </cell>
          <cell r="C3157" t="str">
            <v>Arrancamento de tentos ou travessoes, de granito ou concreto, inclusive afastamento lateral dentro do canteiro de servico.</v>
          </cell>
          <cell r="D3157" t="str">
            <v>m</v>
          </cell>
          <cell r="E3157">
            <v>6.29</v>
          </cell>
        </row>
        <row r="3158">
          <cell r="A3158" t="str">
            <v>SC002217</v>
          </cell>
          <cell r="B3158" t="str">
            <v>SC05050450/</v>
          </cell>
          <cell r="C3158" t="str">
            <v>Arrancamento de tubos de concreto e manilhas ceramicas com diametro de 0,10m a 0,30m, inclusive empilhamento lateral dentro do canteiro de servico.</v>
          </cell>
          <cell r="D3158" t="str">
            <v>m</v>
          </cell>
          <cell r="E3158">
            <v>3.15</v>
          </cell>
        </row>
        <row r="3159">
          <cell r="A3159" t="str">
            <v>SC002218</v>
          </cell>
          <cell r="B3159" t="str">
            <v>SC05050500/</v>
          </cell>
          <cell r="C3159" t="str">
            <v>Arrancamento de tubos de concreto e manilhas ceramicas com diametro de 0,40m a 0,60m, inclusive empilhamento lateral dentro do canteiro de servico.</v>
          </cell>
          <cell r="D3159" t="str">
            <v>m</v>
          </cell>
          <cell r="E3159">
            <v>4.3600000000000003</v>
          </cell>
        </row>
        <row r="3160">
          <cell r="A3160" t="str">
            <v>SC002219</v>
          </cell>
          <cell r="B3160" t="str">
            <v>SC05050550/</v>
          </cell>
          <cell r="C3160" t="str">
            <v>Arrancamento de tubulacao de ferro galvanizado, sem escavacao ou rasgo em alvenaria.</v>
          </cell>
          <cell r="D3160" t="str">
            <v>m</v>
          </cell>
          <cell r="E3160">
            <v>1.82</v>
          </cell>
        </row>
        <row r="3161">
          <cell r="A3161" t="str">
            <v>SC018055</v>
          </cell>
          <cell r="B3161" t="str">
            <v>SC05050601/</v>
          </cell>
          <cell r="C3161" t="str">
            <v>Demolicao manual de alvenaria de pedra argamassada, inclusive empilhamento lateral dentro do canteiro de servico.</v>
          </cell>
          <cell r="D3161" t="str">
            <v>m3</v>
          </cell>
          <cell r="E3161">
            <v>33.1</v>
          </cell>
        </row>
        <row r="3162">
          <cell r="A3162" t="str">
            <v>SC017692</v>
          </cell>
          <cell r="B3162" t="str">
            <v>SC05050650/</v>
          </cell>
          <cell r="C3162" t="str">
            <v>Demolicao manual de alvenaria de pedra seca, inclusive empilhamento dentro do canteiro de servico.</v>
          </cell>
          <cell r="D3162" t="str">
            <v>m3</v>
          </cell>
          <cell r="E3162">
            <v>22.07</v>
          </cell>
        </row>
        <row r="3163">
          <cell r="A3163" t="str">
            <v>SC018000</v>
          </cell>
          <cell r="B3163" t="str">
            <v>SC15050600/</v>
          </cell>
          <cell r="C3163" t="str">
            <v>Macaranduba serrada ou similar, de (1,5x5,0)cm.  Fornecimento.</v>
          </cell>
          <cell r="D3163" t="str">
            <v>m</v>
          </cell>
          <cell r="E3163">
            <v>0.73</v>
          </cell>
        </row>
        <row r="3164">
          <cell r="A3164" t="str">
            <v>SC017664</v>
          </cell>
          <cell r="B3164" t="str">
            <v>SC15100050/</v>
          </cell>
          <cell r="C3164" t="str">
            <v>Chapa de aco de 3/4", para passagem de veiculos sobre valas, compreendendo colocacao, uso e retirada, medida pela area da chapa em cada aplicacao, inclusive mobilizacao, transporte, carga e descarga e o travamento com grampos.</v>
          </cell>
          <cell r="D3164" t="str">
            <v>m2</v>
          </cell>
          <cell r="E3164">
            <v>17.649999999999999</v>
          </cell>
        </row>
        <row r="3165">
          <cell r="A3165" t="str">
            <v>SC008989</v>
          </cell>
          <cell r="B3165" t="str">
            <v>SC15150050/</v>
          </cell>
          <cell r="C3165" t="str">
            <v>Eletrodo OK 46, diametro de 2,5mm.  Fornecimento.</v>
          </cell>
          <cell r="D3165" t="str">
            <v>Kg</v>
          </cell>
          <cell r="E3165">
            <v>7.13</v>
          </cell>
        </row>
        <row r="3166">
          <cell r="A3166" t="str">
            <v>SC017666</v>
          </cell>
          <cell r="B3166" t="str">
            <v>SC20050050/</v>
          </cell>
          <cell r="C3166" t="str">
            <v>Solda de topo, descendente, em chapa de aco chanfrada de 1/4" de espessura, para servico de assentamento de tubulacao ou peca de aco utilizando conversor eletrico.</v>
          </cell>
          <cell r="D3166" t="str">
            <v>m</v>
          </cell>
          <cell r="E3166">
            <v>29.67</v>
          </cell>
        </row>
        <row r="3167">
          <cell r="A3167" t="str">
            <v>SC017667</v>
          </cell>
          <cell r="B3167" t="str">
            <v>SC20050100/</v>
          </cell>
          <cell r="C3167" t="str">
            <v>Solda de topo, descendente, em chapa de aco chanfrada de 5/16" de espessura, para servico de assentamento de tubulacao ou peca de aco utilizando conversor eletrico.</v>
          </cell>
          <cell r="D3167" t="str">
            <v>m</v>
          </cell>
          <cell r="E3167">
            <v>39.799999999999997</v>
          </cell>
        </row>
        <row r="3168">
          <cell r="A3168" t="str">
            <v>SC017668</v>
          </cell>
          <cell r="B3168" t="str">
            <v>SC20050150/</v>
          </cell>
          <cell r="C3168" t="str">
            <v>Solda de topo, descendente, em chapa de aco chanfrada de 3/8" de espessura, para servico de assentamento de tubulacao ou peca de aco utilizando conversor eletrico.</v>
          </cell>
          <cell r="D3168" t="str">
            <v>m</v>
          </cell>
          <cell r="E3168">
            <v>60.56</v>
          </cell>
        </row>
        <row r="3169">
          <cell r="A3169" t="str">
            <v>SC000266</v>
          </cell>
          <cell r="B3169" t="str">
            <v>SC20050200/</v>
          </cell>
          <cell r="C3169" t="str">
            <v>Solda de topo, descendente, em chapa de aco chanfrada a 30o, de 1/4" de espessura, utilizando conversor eletromotorizado, e admitindo um tempo produtivo de 75%.  Utilizando-se Maquina de Solda a oleo diesel, multiplicar o custo do item por 1,15.</v>
          </cell>
          <cell r="D3169" t="str">
            <v>m</v>
          </cell>
          <cell r="E3169">
            <v>12.65</v>
          </cell>
        </row>
        <row r="3170">
          <cell r="A3170" t="str">
            <v>SC000267</v>
          </cell>
          <cell r="B3170" t="str">
            <v>SC20050250/</v>
          </cell>
          <cell r="C3170" t="str">
            <v>Solda de topo, descendente, em chapa de aco chanfrada a 30o, de 3/8" de espessura, utilizando conversor eletromotorizado, e admitindo um tempo produtivo de 75%.  Utilizando-se Maquina de Solda a oleo diesel, multiplicar o custo do item por 1,15.</v>
          </cell>
          <cell r="D3170" t="str">
            <v>m</v>
          </cell>
          <cell r="E3170">
            <v>27.21</v>
          </cell>
        </row>
        <row r="3171">
          <cell r="A3171" t="str">
            <v>SC000268</v>
          </cell>
          <cell r="B3171" t="str">
            <v>SC20050300/</v>
          </cell>
          <cell r="C3171" t="str">
            <v>Solda de topo, descendente, em chapa de  aco chanfrada a 30o, de 1/2" de espessura, utilizando conversor eletromotorizado, e admitindo um tempo produtivo de 75%.  Utilizando-se Maquina de Solda a oleo diesel, multiplicar o custo do item por 1,15.</v>
          </cell>
          <cell r="D3171" t="str">
            <v>m</v>
          </cell>
          <cell r="E3171">
            <v>50.83</v>
          </cell>
        </row>
        <row r="3172">
          <cell r="A3172" t="str">
            <v>SC017669</v>
          </cell>
          <cell r="B3172" t="str">
            <v>SC20050350/</v>
          </cell>
          <cell r="C3172" t="str">
            <v>Solda de topo, em tubos de aco galvanizado no diametro de 1/2", utilizando conversor eletrico, inclusive corte e/ou chanfro das extremidades.</v>
          </cell>
          <cell r="D3172" t="str">
            <v>un</v>
          </cell>
          <cell r="E3172">
            <v>2.11</v>
          </cell>
        </row>
        <row r="3173">
          <cell r="A3173" t="str">
            <v>SC017670</v>
          </cell>
          <cell r="B3173" t="str">
            <v>SC20050400/</v>
          </cell>
          <cell r="C3173" t="str">
            <v>Solda de topo, em tubos de aco galvanizado no diametro de 3/4", utilizando conversor eletrico, inclusive corte e/ou chanfro das extremidades.</v>
          </cell>
          <cell r="D3173" t="str">
            <v>un</v>
          </cell>
          <cell r="E3173">
            <v>2.74</v>
          </cell>
        </row>
        <row r="3174">
          <cell r="A3174" t="str">
            <v>SC017671</v>
          </cell>
          <cell r="B3174" t="str">
            <v>SC20050450/</v>
          </cell>
          <cell r="C3174" t="str">
            <v>Solda de topo, em tubos de aco galvanizado no diametro de 1", utilizando conversor eletrico, inclusive corte e/ou chanfro das extremidades.</v>
          </cell>
          <cell r="D3174" t="str">
            <v>un</v>
          </cell>
          <cell r="E3174">
            <v>4.26</v>
          </cell>
        </row>
        <row r="3175">
          <cell r="A3175" t="str">
            <v>SC017672</v>
          </cell>
          <cell r="B3175" t="str">
            <v>SC20050500/</v>
          </cell>
          <cell r="C3175" t="str">
            <v>Solda de topo, em tubos de aco galvanizado no diametro de 1 1/4", utilizando conversor eletrico, inclusive corte e/ou chanfro das extremidades.</v>
          </cell>
          <cell r="D3175" t="str">
            <v>un</v>
          </cell>
          <cell r="E3175">
            <v>5.9</v>
          </cell>
        </row>
        <row r="3176">
          <cell r="A3176" t="str">
            <v>SC017673</v>
          </cell>
          <cell r="B3176" t="str">
            <v>SC20050550/</v>
          </cell>
          <cell r="C3176" t="str">
            <v>Solda de topo, em tubos de aco galvanizado no diametro de 1 1/2", utilizando conversor eletrico, inclusive corte e/ou chanfro das extremidades.</v>
          </cell>
          <cell r="D3176" t="str">
            <v>un</v>
          </cell>
          <cell r="E3176">
            <v>6.99</v>
          </cell>
        </row>
        <row r="3177">
          <cell r="A3177" t="str">
            <v>SC017674</v>
          </cell>
          <cell r="B3177" t="str">
            <v>SC20050600/</v>
          </cell>
          <cell r="C3177" t="str">
            <v>Solda de topo, em tubos de aco galvanizado no diametro de 2", utilizando conversor eletrico, inclusive corte e/ou chanfro das extremidades.</v>
          </cell>
          <cell r="D3177" t="str">
            <v>un</v>
          </cell>
          <cell r="E3177">
            <v>9.07</v>
          </cell>
        </row>
        <row r="3178">
          <cell r="A3178" t="str">
            <v>SC005895</v>
          </cell>
          <cell r="B3178" t="str">
            <v>SC20100050/</v>
          </cell>
          <cell r="C3178" t="str">
            <v>Solda de topo em vergalhoes de aco, com diametro de 1/2".</v>
          </cell>
          <cell r="D3178" t="str">
            <v>un</v>
          </cell>
          <cell r="E3178">
            <v>1.83</v>
          </cell>
        </row>
        <row r="3179">
          <cell r="A3179" t="str">
            <v>SC010392</v>
          </cell>
          <cell r="B3179" t="str">
            <v>SC20150050/</v>
          </cell>
          <cell r="C3179" t="str">
            <v>Corte com macarico manual de oxiacetileno em chapa de aco de 3/16" de espessura.</v>
          </cell>
          <cell r="D3179" t="str">
            <v>m</v>
          </cell>
          <cell r="E3179">
            <v>1.32</v>
          </cell>
        </row>
        <row r="3180">
          <cell r="A3180" t="str">
            <v>SC010393</v>
          </cell>
          <cell r="B3180" t="str">
            <v>SC20150100/</v>
          </cell>
          <cell r="C3180" t="str">
            <v>Corte com macarico manual de oxiacetileno em chapa de aco de 1/4" de espessura.</v>
          </cell>
          <cell r="D3180" t="str">
            <v>m</v>
          </cell>
          <cell r="E3180">
            <v>1.6</v>
          </cell>
        </row>
        <row r="3181">
          <cell r="A3181" t="str">
            <v>SC010394</v>
          </cell>
          <cell r="B3181" t="str">
            <v>SC20150150/</v>
          </cell>
          <cell r="C3181" t="str">
            <v>Corte com macarico manual de oxiacetileno em chapa de aco de 5/16" de espessura.</v>
          </cell>
          <cell r="D3181" t="str">
            <v>m</v>
          </cell>
          <cell r="E3181">
            <v>1.98</v>
          </cell>
        </row>
        <row r="3182">
          <cell r="A3182" t="str">
            <v>SC010395</v>
          </cell>
          <cell r="B3182" t="str">
            <v>SC20150200/</v>
          </cell>
          <cell r="C3182" t="str">
            <v>Corte com macarico manual de oxiacetileno em chapa de aco de 3/8" de espessura.</v>
          </cell>
          <cell r="D3182" t="str">
            <v>m</v>
          </cell>
          <cell r="E3182">
            <v>2.65</v>
          </cell>
        </row>
        <row r="3183">
          <cell r="A3183" t="str">
            <v>SC010396</v>
          </cell>
          <cell r="B3183" t="str">
            <v>SC20150250/</v>
          </cell>
          <cell r="C3183" t="str">
            <v>Corte com macarico manual de oxiacetileno em chapa de aco de 1/2" de espessura.</v>
          </cell>
          <cell r="D3183" t="str">
            <v>m</v>
          </cell>
          <cell r="E3183">
            <v>3.44</v>
          </cell>
        </row>
        <row r="3184">
          <cell r="A3184" t="str">
            <v>SC000216</v>
          </cell>
          <cell r="B3184" t="str">
            <v>SC30050050/</v>
          </cell>
          <cell r="C3184" t="str">
            <v>Enceramento de piso de qualquer natureza, 1 demao.</v>
          </cell>
          <cell r="D3184" t="str">
            <v>m2</v>
          </cell>
          <cell r="E3184">
            <v>1.73</v>
          </cell>
        </row>
        <row r="3185">
          <cell r="A3185" t="str">
            <v>SC000215</v>
          </cell>
          <cell r="B3185" t="str">
            <v>SC30050100/</v>
          </cell>
          <cell r="C3185" t="str">
            <v>Raspagem, calafetacao e aplicacao de 3 demaos de Synteko ou similar em tacos ou assoalho de madeira.</v>
          </cell>
          <cell r="D3185" t="str">
            <v>m2</v>
          </cell>
          <cell r="E3185">
            <v>11</v>
          </cell>
        </row>
        <row r="3186">
          <cell r="A3186" t="str">
            <v>SC008516</v>
          </cell>
          <cell r="B3186" t="str">
            <v>SC30100050/</v>
          </cell>
          <cell r="C3186" t="str">
            <v>Lixamento de concreto aparente com lixadeira eletrica.</v>
          </cell>
          <cell r="D3186" t="str">
            <v>m2</v>
          </cell>
          <cell r="E3186">
            <v>2.4900000000000002</v>
          </cell>
        </row>
        <row r="3187">
          <cell r="A3187" t="str">
            <v>SC000211</v>
          </cell>
          <cell r="B3187" t="str">
            <v>SC30100100A</v>
          </cell>
          <cell r="C3187" t="str">
            <v>Polimento de piso de alta resistencia, feito mecanicamente, por vez.</v>
          </cell>
          <cell r="D3187" t="str">
            <v>m2</v>
          </cell>
          <cell r="E3187">
            <v>11.01</v>
          </cell>
        </row>
        <row r="3188">
          <cell r="A3188" t="str">
            <v>SC000212</v>
          </cell>
          <cell r="B3188" t="str">
            <v>SC30100150A</v>
          </cell>
          <cell r="C3188" t="str">
            <v>Polimento de piso de marmorite feito mecanicamente.</v>
          </cell>
          <cell r="D3188" t="str">
            <v>m2</v>
          </cell>
          <cell r="E3188">
            <v>10.34</v>
          </cell>
        </row>
        <row r="3189">
          <cell r="A3189" t="str">
            <v>SC000209</v>
          </cell>
          <cell r="B3189" t="str">
            <v>SC30100200A</v>
          </cell>
          <cell r="C3189" t="str">
            <v>Polimento manual de rodape de marmorite.</v>
          </cell>
          <cell r="D3189" t="str">
            <v>m</v>
          </cell>
          <cell r="E3189">
            <v>16.760000000000002</v>
          </cell>
        </row>
        <row r="3190">
          <cell r="A3190" t="str">
            <v>SC000210</v>
          </cell>
          <cell r="B3190" t="str">
            <v>SC30100250A</v>
          </cell>
          <cell r="C3190" t="str">
            <v>Polimento manual de rodape em material de alta resistencia.</v>
          </cell>
          <cell r="D3190" t="str">
            <v>m</v>
          </cell>
          <cell r="E3190">
            <v>20.82</v>
          </cell>
        </row>
        <row r="3191">
          <cell r="A3191" t="str">
            <v>SC017645</v>
          </cell>
          <cell r="B3191" t="str">
            <v>SC30150050/</v>
          </cell>
          <cell r="C3191" t="str">
            <v>Limpeza de aparelhos sanitarios, inclusive metais correspondentes.</v>
          </cell>
          <cell r="D3191" t="str">
            <v>un</v>
          </cell>
          <cell r="E3191">
            <v>2.66</v>
          </cell>
        </row>
        <row r="3192">
          <cell r="A3192" t="str">
            <v>SC017627</v>
          </cell>
          <cell r="B3192" t="str">
            <v>SC30150100/</v>
          </cell>
          <cell r="C3192" t="str">
            <v>Limpeza de parede revestida com chapas laminadas, inclusive o uso de escada, exclusive andaimes.</v>
          </cell>
          <cell r="D3192" t="str">
            <v>m2</v>
          </cell>
          <cell r="E3192">
            <v>1.43</v>
          </cell>
        </row>
        <row r="3193">
          <cell r="A3193" t="str">
            <v>SC017625</v>
          </cell>
          <cell r="B3193" t="str">
            <v>SC30150150/</v>
          </cell>
          <cell r="C3193" t="str">
            <v>Limpeza em parede revestida com marmore, granito ou pedras decorativas (madeira, lajinha ou similar), com a lavagem da mesma utilizando acido diluida em agua, inclusive uso de escada ate 2 pavimento.</v>
          </cell>
          <cell r="D3193" t="str">
            <v>m2</v>
          </cell>
          <cell r="E3193">
            <v>1.69</v>
          </cell>
        </row>
        <row r="3194">
          <cell r="A3194" t="str">
            <v>SC017623</v>
          </cell>
          <cell r="B3194" t="str">
            <v>SC30150200/</v>
          </cell>
          <cell r="C3194" t="str">
            <v>Limpeza de parede revestida com pastilhas, ceramica ou azulejo, com a lavagem da mesma utilizando solucao acida diluida em agua, inclusive uso de escada ate 2 pavimentos.</v>
          </cell>
          <cell r="D3194" t="str">
            <v>m2</v>
          </cell>
          <cell r="E3194">
            <v>1.57</v>
          </cell>
        </row>
        <row r="3195">
          <cell r="A3195" t="str">
            <v>SC017626</v>
          </cell>
          <cell r="B3195" t="str">
            <v>SC30150250/</v>
          </cell>
          <cell r="C3195" t="str">
            <v>Limpeza de peitoris.</v>
          </cell>
          <cell r="D3195" t="str">
            <v>m</v>
          </cell>
          <cell r="E3195">
            <v>1.24</v>
          </cell>
        </row>
        <row r="3196">
          <cell r="A3196" t="str">
            <v>SC017624</v>
          </cell>
          <cell r="B3196" t="str">
            <v>SC30150300/</v>
          </cell>
          <cell r="C3196" t="str">
            <v>Limpeza de pisos ceramicos, pisos de pedras ou similares.</v>
          </cell>
          <cell r="D3196" t="str">
            <v>m2</v>
          </cell>
          <cell r="E3196">
            <v>1.57</v>
          </cell>
        </row>
        <row r="3197">
          <cell r="A3197" t="str">
            <v>SC017644</v>
          </cell>
          <cell r="B3197" t="str">
            <v>SC30150350/</v>
          </cell>
          <cell r="C3197" t="str">
            <v>Limpeza de pisos cimentados.</v>
          </cell>
          <cell r="D3197" t="str">
            <v>m2</v>
          </cell>
          <cell r="E3197">
            <v>1.57</v>
          </cell>
        </row>
        <row r="3198">
          <cell r="A3198" t="str">
            <v>SC017805</v>
          </cell>
          <cell r="B3198" t="str">
            <v>SC30150400/</v>
          </cell>
          <cell r="C3198" t="str">
            <v>Limpeza de pisos vinilicos.</v>
          </cell>
          <cell r="D3198" t="str">
            <v>m2</v>
          </cell>
          <cell r="E3198">
            <v>1.43</v>
          </cell>
        </row>
        <row r="3199">
          <cell r="A3199" t="str">
            <v>SC017628</v>
          </cell>
          <cell r="B3199" t="str">
            <v>SC30150450/</v>
          </cell>
          <cell r="C3199" t="str">
            <v>Limpeza mecanica de tapete ou carpete executada no local da instalacao, considerando area minima de 30m2, (areas maiores que 250m2 considerar a area real reduzida em 25%).</v>
          </cell>
          <cell r="D3199" t="str">
            <v>m2</v>
          </cell>
          <cell r="E3199">
            <v>2.2999999999999998</v>
          </cell>
        </row>
        <row r="3200">
          <cell r="A3200" t="str">
            <v>SC017643</v>
          </cell>
          <cell r="B3200" t="str">
            <v>SC30150500/</v>
          </cell>
          <cell r="C3200" t="str">
            <v>Limpeza de vidros, por area de superficie (1 lado).</v>
          </cell>
          <cell r="D3200" t="str">
            <v>m2</v>
          </cell>
          <cell r="E3200">
            <v>1.34</v>
          </cell>
        </row>
        <row r="3201">
          <cell r="A3201" t="str">
            <v>SC000233</v>
          </cell>
          <cell r="B3201" t="str">
            <v>SC35050050A</v>
          </cell>
          <cell r="C3201" t="str">
            <v>Levantamento ou rebaixamento de tampao sobre faixa de rolamento, considerando demolicao de camada de asfalto e concreto, movimentacao e concretagem, inclusive cerca protetora, transporte de material e bota fora do material excedente.</v>
          </cell>
          <cell r="D3201" t="str">
            <v>un</v>
          </cell>
          <cell r="E3201">
            <v>89.56</v>
          </cell>
        </row>
        <row r="3202">
          <cell r="A3202" t="str">
            <v>SC017622</v>
          </cell>
          <cell r="B3202" t="str">
            <v>SC35050100/</v>
          </cell>
          <cell r="C3202" t="str">
            <v>Levantamento ou rebaixamento de tampao sobre calcada, considerando demolicao de camada de concreto, movimentacao e concretagem, inclusive cerca protetora, transporte de material e bota fora do material excedente.</v>
          </cell>
          <cell r="D3202" t="str">
            <v>un</v>
          </cell>
          <cell r="E3202">
            <v>78.37</v>
          </cell>
        </row>
        <row r="3203">
          <cell r="A3203" t="str">
            <v>SC002242</v>
          </cell>
          <cell r="B3203" t="str">
            <v>SC35100050/</v>
          </cell>
          <cell r="C3203" t="str">
            <v>Limpeza de caixa de areia, em encosta, ate 1,50m de profundidade.</v>
          </cell>
          <cell r="D3203" t="str">
            <v>m3</v>
          </cell>
          <cell r="E3203">
            <v>19.36</v>
          </cell>
        </row>
        <row r="3204">
          <cell r="A3204" t="str">
            <v>SC017758</v>
          </cell>
          <cell r="B3204" t="str">
            <v>SC35100100/</v>
          </cell>
          <cell r="C3204" t="str">
            <v>Limpeza mecanica de caixa de contencao, exclusive o transporte do transporte do material retirado.</v>
          </cell>
          <cell r="D3204" t="str">
            <v>m3</v>
          </cell>
          <cell r="E3204">
            <v>0.53</v>
          </cell>
        </row>
        <row r="3205">
          <cell r="A3205" t="str">
            <v>SC017647</v>
          </cell>
          <cell r="B3205" t="str">
            <v>SC35100150/</v>
          </cell>
          <cell r="C3205" t="str">
            <v>Limpeza de caixa de ralo, exclusive transporte do material retirado.</v>
          </cell>
          <cell r="D3205" t="str">
            <v>un</v>
          </cell>
          <cell r="E3205">
            <v>3.39</v>
          </cell>
        </row>
        <row r="3206">
          <cell r="A3206" t="str">
            <v>SC017637</v>
          </cell>
          <cell r="B3206" t="str">
            <v>SC35100200/</v>
          </cell>
          <cell r="C3206" t="str">
            <v>Limpeza manual de galeria retangular, exclusive transporte do material retirado.</v>
          </cell>
          <cell r="D3206" t="str">
            <v>m3</v>
          </cell>
          <cell r="E3206">
            <v>37.130000000000003</v>
          </cell>
        </row>
        <row r="3207">
          <cell r="A3207" t="str">
            <v>SC000235</v>
          </cell>
          <cell r="B3207" t="str">
            <v>SC35100250/</v>
          </cell>
          <cell r="C3207" t="str">
            <v>Limpeza manual de poco de visita de ate 3m de profundidade, exclusive transporte do material retirado.</v>
          </cell>
          <cell r="D3207" t="str">
            <v>m3</v>
          </cell>
          <cell r="E3207">
            <v>7.26</v>
          </cell>
        </row>
        <row r="3208">
          <cell r="A3208" t="str">
            <v>SC017757</v>
          </cell>
          <cell r="B3208" t="str">
            <v>SC35100300/</v>
          </cell>
          <cell r="C3208" t="str">
            <v>Limpeza manual de ramal de ralo, exclusive o transporte do material retirado.</v>
          </cell>
          <cell r="D3208" t="str">
            <v>m</v>
          </cell>
          <cell r="E3208">
            <v>1.45</v>
          </cell>
        </row>
        <row r="3209">
          <cell r="A3209" t="str">
            <v>SC017629</v>
          </cell>
          <cell r="B3209" t="str">
            <v>SC35100350/</v>
          </cell>
          <cell r="C3209" t="str">
            <v>Limpeza manual de reservatorios d'agua (cisterna e caixas d'agua elevadas).</v>
          </cell>
          <cell r="D3209" t="str">
            <v>m2</v>
          </cell>
          <cell r="E3209">
            <v>2.9</v>
          </cell>
        </row>
        <row r="3210">
          <cell r="A3210" t="str">
            <v>SC018086</v>
          </cell>
          <cell r="B3210" t="str">
            <v>SC35100500/</v>
          </cell>
          <cell r="C3210" t="e">
            <v>#N/A</v>
          </cell>
          <cell r="D3210" t="e">
            <v>#N/A</v>
          </cell>
          <cell r="E3210">
            <v>112.76</v>
          </cell>
        </row>
        <row r="3211">
          <cell r="A3211" t="str">
            <v>SC018087</v>
          </cell>
          <cell r="B3211" t="str">
            <v>SC35100509/</v>
          </cell>
          <cell r="C3211" t="e">
            <v>#N/A</v>
          </cell>
          <cell r="D3211" t="e">
            <v>#N/A</v>
          </cell>
          <cell r="E3211">
            <v>67.709999999999994</v>
          </cell>
        </row>
        <row r="3212">
          <cell r="A3212" t="str">
            <v>SC018088</v>
          </cell>
          <cell r="B3212" t="str">
            <v>SC35100600/</v>
          </cell>
          <cell r="C3212" t="e">
            <v>#N/A</v>
          </cell>
          <cell r="D3212" t="e">
            <v>#N/A</v>
          </cell>
          <cell r="E3212">
            <v>56.49</v>
          </cell>
        </row>
        <row r="3213">
          <cell r="A3213" t="str">
            <v>SC017638</v>
          </cell>
          <cell r="B3213" t="str">
            <v>SC35150050/</v>
          </cell>
          <cell r="C3213" t="str">
            <v>Limpeza ou preparacao de estruturas metalicas com jato de areia, inclusive retirada previa de ferragens e tinta existente.</v>
          </cell>
          <cell r="D3213" t="str">
            <v>m2</v>
          </cell>
          <cell r="E3213">
            <v>11.31</v>
          </cell>
        </row>
        <row r="3214">
          <cell r="A3214" t="str">
            <v>SC017187</v>
          </cell>
          <cell r="B3214" t="str">
            <v>SC35150100/</v>
          </cell>
          <cell r="C3214" t="str">
            <v>Limpeza ou preparo de superficie de concreto com jato d'agua quente com pressao minima de 2400lb, solvente e escova de piacava.</v>
          </cell>
          <cell r="D3214" t="str">
            <v>m2</v>
          </cell>
          <cell r="E3214">
            <v>4.05</v>
          </cell>
        </row>
        <row r="3215">
          <cell r="A3215" t="str">
            <v>SC017639</v>
          </cell>
          <cell r="B3215" t="str">
            <v>SC35150150/</v>
          </cell>
          <cell r="C3215" t="str">
            <v>Limpeza ou preparo de superficie de concreto com jato de agua pressurizada ou ar, em condicoes que permitam um rendimento medio de 5m2/h.</v>
          </cell>
          <cell r="D3215" t="str">
            <v>m2</v>
          </cell>
          <cell r="E3215">
            <v>9.02</v>
          </cell>
        </row>
        <row r="3216">
          <cell r="A3216" t="str">
            <v>SC017646</v>
          </cell>
          <cell r="B3216" t="str">
            <v>SC35150200/</v>
          </cell>
          <cell r="C3216" t="str">
            <v>Limpeza ou preparo de superficie de concreto com jato de agua pressurizada ou ar, em condicoes que permitam um rendimento medio de 15m2/h.</v>
          </cell>
          <cell r="D3216" t="str">
            <v>m2</v>
          </cell>
          <cell r="E3216">
            <v>2.88</v>
          </cell>
        </row>
        <row r="3217">
          <cell r="A3217" t="str">
            <v>SC009194</v>
          </cell>
          <cell r="B3217" t="str">
            <v>SC35150250/</v>
          </cell>
          <cell r="C3217" t="str">
            <v>Limpeza de superficie de monumetos historicos de argamassa, ferro, bronze, marmore, granito, etc; com jateamento de agua a pressao regulavel e/ou escovacao, utilizando detergente biodegradavel, inclusive fornecimento dos materiais.</v>
          </cell>
          <cell r="D3217" t="str">
            <v>m2</v>
          </cell>
          <cell r="E3217">
            <v>13.41</v>
          </cell>
        </row>
        <row r="3218">
          <cell r="A3218" t="str">
            <v>SC017648</v>
          </cell>
          <cell r="B3218" t="str">
            <v>SC35150300/</v>
          </cell>
          <cell r="C3218" t="str">
            <v>Limpeza de superficie de monumentos historicos de argamassa, ferro, bronze, marmore, granito, etc; com jateamento de agua a pressao regulavel e/ou escovacao, utilizando removedor biodegradavel e neutralizador, com aplicacao tecnica adequada, inclusive for</v>
          </cell>
          <cell r="D3218" t="str">
            <v>m2</v>
          </cell>
          <cell r="E3218">
            <v>20.25</v>
          </cell>
        </row>
        <row r="3219">
          <cell r="A3219" t="str">
            <v>SC000253</v>
          </cell>
          <cell r="B3219" t="str">
            <v>SC35150350/</v>
          </cell>
          <cell r="C3219" t="str">
            <v>Paraloid TB 148S para protecao de superficie de monumentos historicos.  Fornecimento e aplicacao.</v>
          </cell>
          <cell r="D3219" t="str">
            <v>m2</v>
          </cell>
          <cell r="E3219">
            <v>6.54</v>
          </cell>
        </row>
        <row r="3220">
          <cell r="A3220" t="str">
            <v>SC017640</v>
          </cell>
          <cell r="B3220" t="str">
            <v>SC35150400/</v>
          </cell>
          <cell r="C3220" t="str">
            <v>Limpeza de tuneis com jato d'agua, solvente e escova de piacava.</v>
          </cell>
          <cell r="D3220" t="str">
            <v>m2</v>
          </cell>
          <cell r="E3220">
            <v>4</v>
          </cell>
        </row>
        <row r="3221">
          <cell r="A3221" t="str">
            <v>SC002082</v>
          </cell>
          <cell r="B3221" t="str">
            <v>SC35150450/</v>
          </cell>
          <cell r="C3221" t="str">
            <v>Lixamento manual em estrutura metalica, com escova de aco.</v>
          </cell>
          <cell r="D3221" t="str">
            <v>m2</v>
          </cell>
          <cell r="E3221">
            <v>0.26</v>
          </cell>
        </row>
        <row r="3222">
          <cell r="A3222" t="str">
            <v>SC017716</v>
          </cell>
          <cell r="B3222" t="str">
            <v>SC35150500/</v>
          </cell>
          <cell r="C3222" t="str">
            <v>Lixamento para limpeza ou preparacao de estruturas metalicas, utilizando lixadeira eletrica.</v>
          </cell>
          <cell r="D3222" t="str">
            <v>m2</v>
          </cell>
          <cell r="E3222">
            <v>14.2</v>
          </cell>
        </row>
        <row r="3223">
          <cell r="A3223" t="str">
            <v>SC005703</v>
          </cell>
          <cell r="B3223" t="str">
            <v>SC40050050/</v>
          </cell>
          <cell r="C3223" t="str">
            <v>Arame galvanizado no 12, fornecimento e colocacao em cercas com moirao de madeira, inclusive retirada do arame existente.</v>
          </cell>
          <cell r="D3223" t="str">
            <v>m</v>
          </cell>
          <cell r="E3223">
            <v>0.63</v>
          </cell>
        </row>
        <row r="3224">
          <cell r="A3224" t="str">
            <v>SE004204</v>
          </cell>
          <cell r="B3224" t="str">
            <v>SE20200050A</v>
          </cell>
          <cell r="C3224" t="str">
            <v>Composicao basica de laboratorio.</v>
          </cell>
          <cell r="D3224" t="str">
            <v>un</v>
          </cell>
          <cell r="E3224">
            <v>37.99</v>
          </cell>
        </row>
        <row r="3225">
          <cell r="A3225" t="str">
            <v>SE001973</v>
          </cell>
          <cell r="B3225" t="str">
            <v>SE20200100A</v>
          </cell>
          <cell r="C3225" t="str">
            <v>Custo horario produtivo Wagon Drill.</v>
          </cell>
          <cell r="D3225" t="str">
            <v>h</v>
          </cell>
          <cell r="E3225">
            <v>343.08</v>
          </cell>
        </row>
        <row r="3226">
          <cell r="A3226" t="str">
            <v>SE001974</v>
          </cell>
          <cell r="B3226" t="str">
            <v>SE20200150A</v>
          </cell>
          <cell r="C3226" t="str">
            <v>Custo horario improdutivo Wagon Drill.</v>
          </cell>
          <cell r="D3226" t="str">
            <v>h</v>
          </cell>
          <cell r="E3226">
            <v>101.19</v>
          </cell>
        </row>
        <row r="3227">
          <cell r="A3227" t="str">
            <v>SE010356</v>
          </cell>
          <cell r="B3227" t="str">
            <v>SE20200200A</v>
          </cell>
          <cell r="C3227" t="str">
            <v>Custo horario produtivo Widia ou similar-Solo.</v>
          </cell>
          <cell r="D3227" t="str">
            <v>h</v>
          </cell>
          <cell r="E3227">
            <v>70.31</v>
          </cell>
        </row>
        <row r="3228">
          <cell r="A3228" t="str">
            <v>SE010358</v>
          </cell>
          <cell r="B3228" t="str">
            <v>SE20200250A</v>
          </cell>
          <cell r="C3228" t="str">
            <v>Custo horario improdutivo Widia ou similar-Solo.</v>
          </cell>
          <cell r="D3228" t="str">
            <v>h</v>
          </cell>
          <cell r="E3228">
            <v>70.28</v>
          </cell>
        </row>
        <row r="3229">
          <cell r="A3229" t="str">
            <v>SE010357</v>
          </cell>
          <cell r="B3229" t="str">
            <v>SE20200300A</v>
          </cell>
          <cell r="C3229" t="str">
            <v>Custo horario produtivo Widia ou similar-Alteracao e rocha.</v>
          </cell>
          <cell r="D3229" t="str">
            <v>h</v>
          </cell>
          <cell r="E3229">
            <v>70.31</v>
          </cell>
        </row>
        <row r="3230">
          <cell r="A3230" t="str">
            <v>SE010355</v>
          </cell>
          <cell r="B3230" t="str">
            <v>SE20200350A</v>
          </cell>
          <cell r="C3230" t="str">
            <v>Custo horario produtivo diamante rocha sa.</v>
          </cell>
          <cell r="D3230" t="str">
            <v>h</v>
          </cell>
          <cell r="E3230">
            <v>130.97999999999999</v>
          </cell>
        </row>
        <row r="3231">
          <cell r="A3231" t="str">
            <v>SE010359</v>
          </cell>
          <cell r="B3231" t="str">
            <v>SE20200400A</v>
          </cell>
          <cell r="C3231" t="str">
            <v>Custo horario improdutivo diamante rocha sa.</v>
          </cell>
          <cell r="D3231" t="str">
            <v>h</v>
          </cell>
          <cell r="E3231">
            <v>42.35</v>
          </cell>
        </row>
        <row r="3232">
          <cell r="A3232" t="str">
            <v>SE002057</v>
          </cell>
          <cell r="B3232" t="str">
            <v>SE20200450/</v>
          </cell>
          <cell r="C3232" t="str">
            <v>Distanciometro eletronico completo.</v>
          </cell>
          <cell r="D3232" t="str">
            <v>h</v>
          </cell>
          <cell r="E3232">
            <v>2.33</v>
          </cell>
        </row>
        <row r="3233">
          <cell r="A3233" t="str">
            <v>SE003700</v>
          </cell>
          <cell r="B3233" t="str">
            <v>SE25050050A</v>
          </cell>
          <cell r="C3233" t="str">
            <v>Elaboracao de projeto de micro e mesodrenagem (vazao ate 10m3/seg.) em conformidade com as normas estabelecidas pelo Departamento de Drenagem do Departamento Geral de Projetos da Secretaria Municipal de Obras e Servicos Publicos da Prefeitura da Cidade do</v>
          </cell>
          <cell r="D3233" t="str">
            <v>Km</v>
          </cell>
          <cell r="E3233">
            <v>5751.52</v>
          </cell>
        </row>
        <row r="3234">
          <cell r="A3234" t="str">
            <v>SE003701</v>
          </cell>
          <cell r="B3234" t="str">
            <v>SE25050100A</v>
          </cell>
          <cell r="C3234" t="str">
            <v>Elaboracao de projeto de macrodrenagem (vazao a partir de 10m3/seg.) em conformidade com as normas estabelecidas pelo Departamento de Drenagem do Departamento Geral de Projetos da Secretaria Municipal de Obras e Servicos Publicos da Prefeitura da Cidade d</v>
          </cell>
          <cell r="D3234" t="str">
            <v>Km</v>
          </cell>
          <cell r="E3234">
            <v>7653.82</v>
          </cell>
        </row>
        <row r="3235">
          <cell r="A3235" t="str">
            <v>SE006771</v>
          </cell>
          <cell r="B3235" t="str">
            <v>SE25050150/</v>
          </cell>
          <cell r="C3235" t="str">
            <v>Projeto executivo de sistema de drenagem, em Autocad, em area de ate 20.000m2.</v>
          </cell>
          <cell r="D3235" t="str">
            <v>m2</v>
          </cell>
          <cell r="E3235">
            <v>0.27</v>
          </cell>
        </row>
        <row r="3236">
          <cell r="A3236" t="str">
            <v>SE006772</v>
          </cell>
          <cell r="B3236" t="str">
            <v>SE25050200/</v>
          </cell>
          <cell r="C3236" t="str">
            <v>Projeto executivo de sistema de drenagem, em Autocad, em area acima de 20.000m2.</v>
          </cell>
          <cell r="D3236" t="str">
            <v>m2</v>
          </cell>
          <cell r="E3236">
            <v>0.2</v>
          </cell>
        </row>
        <row r="3237">
          <cell r="A3237" t="str">
            <v>SE017137</v>
          </cell>
          <cell r="B3237" t="str">
            <v>SE25100050A</v>
          </cell>
          <cell r="C3237" t="str">
            <v>Projeto Basico para urbanizacao/reurbanizacao de areas, visando a organizacao espacial e das atividades, devendo contemplar: sistema viario (locais para carga e descarga, faixa exclusiva e desenho geometrico), passeios, pracas, arborizacao, iluminacao com</v>
          </cell>
          <cell r="D3237" t="str">
            <v>ha</v>
          </cell>
          <cell r="E3237">
            <v>22956.11</v>
          </cell>
        </row>
        <row r="3238">
          <cell r="A3238" t="str">
            <v>SE017133</v>
          </cell>
          <cell r="B3238" t="str">
            <v>SE25100100A</v>
          </cell>
          <cell r="C3238" t="str">
            <v>Projeto executivo para urbanizacao/reurbanizacao de aras, visando a organizacao espacial e das atividades, devendo contemplar: sistema viario (locais para carga e descarga, faixa exclusiva e desenho geometrico), passeios, pracas, arborizacao, iluminacao c</v>
          </cell>
          <cell r="D3238" t="str">
            <v>ha</v>
          </cell>
          <cell r="E3238">
            <v>36478.959999999999</v>
          </cell>
        </row>
        <row r="3239">
          <cell r="A3239" t="str">
            <v>SE017136</v>
          </cell>
          <cell r="B3239" t="str">
            <v>SE25100150A</v>
          </cell>
          <cell r="C3239" t="str">
            <v>Projeto executivo para urbanizacao/reurbanizacao (geometrico, cortes e detalhes) para tratamento paisagistico de areas publicas, apresentado em Autocad nos padroes da contratante, inclusive as operacoes pertinentes e a coordenacao dos projetos complementa</v>
          </cell>
          <cell r="D3239" t="str">
            <v>ha</v>
          </cell>
          <cell r="E3239">
            <v>18013.310000000001</v>
          </cell>
        </row>
        <row r="3240">
          <cell r="A3240" t="str">
            <v>SE007173</v>
          </cell>
          <cell r="B3240" t="str">
            <v>SE25100200/</v>
          </cell>
          <cell r="C3240" t="str">
            <v>Projeto de via de pedestres em favela, com largura maxima de 1,50m.</v>
          </cell>
          <cell r="D3240" t="str">
            <v>Km</v>
          </cell>
          <cell r="E3240" t="e">
            <v>#N/A</v>
          </cell>
        </row>
        <row r="3241">
          <cell r="A3241" t="str">
            <v>SE007174</v>
          </cell>
          <cell r="B3241" t="str">
            <v>SE25100250A</v>
          </cell>
          <cell r="C3241" t="str">
            <v>Projeto de via simples de veiculos em favela, com 1 faixa de rolamento, com largura maxima de 3m.</v>
          </cell>
          <cell r="D3241" t="str">
            <v>Km</v>
          </cell>
          <cell r="E3241">
            <v>3119.49</v>
          </cell>
        </row>
        <row r="3242">
          <cell r="A3242" t="str">
            <v>SE007181</v>
          </cell>
          <cell r="B3242" t="str">
            <v>SE25100300/</v>
          </cell>
          <cell r="C3242" t="str">
            <v>Projeto de via para veiculos e pedestres em favela, com calcada lateral e 1 faixa de rolamento com largura maxima de 4,50m.</v>
          </cell>
          <cell r="D3242" t="str">
            <v>Km</v>
          </cell>
          <cell r="E3242" t="e">
            <v>#N/A</v>
          </cell>
        </row>
        <row r="3243">
          <cell r="A3243" t="str">
            <v>SE007198</v>
          </cell>
          <cell r="B3243" t="str">
            <v>SE25100350A</v>
          </cell>
          <cell r="C3243" t="str">
            <v>Projeto para passarela sobre logradouro publico, com rampas e/ou escadas.</v>
          </cell>
          <cell r="D3243" t="str">
            <v>m2</v>
          </cell>
          <cell r="E3243">
            <v>46.5</v>
          </cell>
        </row>
        <row r="3244">
          <cell r="A3244" t="str">
            <v>SE017135</v>
          </cell>
          <cell r="B3244" t="str">
            <v>SE25100400A</v>
          </cell>
          <cell r="C3244" t="str">
            <v>Projeto executivo para tratamento paisagistico com especificacao vegetal legendada e quantificada, em areas publicas, apresentado em Autocad nos padroes da contratante.</v>
          </cell>
          <cell r="D3244" t="str">
            <v>ha</v>
          </cell>
          <cell r="E3244">
            <v>8202.9</v>
          </cell>
        </row>
        <row r="3245">
          <cell r="A3245" t="str">
            <v>SE017138</v>
          </cell>
          <cell r="B3245" t="str">
            <v>SE25100450A</v>
          </cell>
          <cell r="C3245" t="str">
            <v>Projeto executivo de via especial para veiculos e pedestres, em avenidas canal, com calcadas em ambos os lados, com ate 3 faixas de rolamento, marcando o canal por um dos lados, com largura maxima de 40m, apresentado em Autocad nos padroes da contratante.</v>
          </cell>
          <cell r="D3245" t="str">
            <v>ha</v>
          </cell>
          <cell r="E3245">
            <v>1768.77</v>
          </cell>
        </row>
        <row r="3246">
          <cell r="A3246" t="str">
            <v>SE017140</v>
          </cell>
          <cell r="B3246" t="str">
            <v>SE25100500A</v>
          </cell>
          <cell r="C3246" t="str">
            <v xml:space="preserve">Projeto executivo de via especial para veiculos e pedestres em ruas e avenidas urbanas, com calcadas em ambos os lados, canteiro central e separadores de pistas laterais em ambos os sentidos e com largura maxima de 46m, apresentado em Autocad nos padroes </v>
          </cell>
          <cell r="D3246" t="str">
            <v>ha</v>
          </cell>
          <cell r="E3246">
            <v>3359.83</v>
          </cell>
        </row>
        <row r="3247">
          <cell r="A3247" t="str">
            <v>SE017144</v>
          </cell>
          <cell r="B3247" t="str">
            <v>SE25100550A</v>
          </cell>
          <cell r="C3247" t="str">
            <v>Projeto executivo de via para veiculos e pedestres em ruas e avenidas urbanas, com calcadas em ambos os lados e 2 faixas de rolamento com largura maxima de 13m, apresentado em Autocad nos padroes da contratante.</v>
          </cell>
          <cell r="D3247" t="str">
            <v>ha</v>
          </cell>
          <cell r="E3247">
            <v>3119.49</v>
          </cell>
        </row>
        <row r="3248">
          <cell r="A3248" t="str">
            <v>SE017143</v>
          </cell>
          <cell r="B3248" t="str">
            <v>SE25100600A</v>
          </cell>
          <cell r="C3248" t="str">
            <v>Projeto executivo de via para veiculos e pedestres em ruas e avenidas urbanas, com calcadas em ambos os lados e 3 faixas de rolamento com largura maxima de 16m, apresentado em Autocad nos padroes da contratante.</v>
          </cell>
          <cell r="D3248" t="str">
            <v>ha</v>
          </cell>
          <cell r="E3248">
            <v>2872.56</v>
          </cell>
        </row>
        <row r="3249">
          <cell r="A3249" t="str">
            <v>SE017139</v>
          </cell>
          <cell r="B3249" t="str">
            <v>SE25100650A</v>
          </cell>
          <cell r="C3249" t="str">
            <v>Projeto executivo de via especial para veiculos e pedestres em ruas e avenidas urbanas, com calcadas em ambos os lados, canteiro central, com 3 faixas de rolamento nas pistas centrais e separadores de pistas laterais em ambos sentidos e com largura  maxim</v>
          </cell>
          <cell r="D3249" t="str">
            <v>ha</v>
          </cell>
          <cell r="E3249">
            <v>3209.5</v>
          </cell>
        </row>
        <row r="3250">
          <cell r="A3250" t="str">
            <v>SE017142</v>
          </cell>
          <cell r="B3250" t="str">
            <v>SE25100700A</v>
          </cell>
          <cell r="C3250" t="str">
            <v>Projeto executivo de via para veiculos e pedestres em ruas e avenidas urbanas, com calcadas em ambos os lados e 4 faixas de rolamento com largura maxima de 25m, apresentado em Autocad nos padroes da contratante.</v>
          </cell>
          <cell r="D3250" t="str">
            <v>ha</v>
          </cell>
          <cell r="E3250">
            <v>2086.0700000000002</v>
          </cell>
        </row>
        <row r="3251">
          <cell r="A3251" t="str">
            <v>SE017141</v>
          </cell>
          <cell r="B3251" t="str">
            <v>SE25100750A</v>
          </cell>
          <cell r="C3251" t="str">
            <v>Projeto executivo de via especial para veiculos e pedestres em ruas e avenidas urbanas, com calcadas em ambos os lados, canteiro central e pistas com 4 faixas de rolamento em cada sentido, com largura maxima de 40m, apresentado em Autocad nos padroes da c</v>
          </cell>
          <cell r="D3251" t="str">
            <v>ha</v>
          </cell>
          <cell r="E3251">
            <v>3271.37</v>
          </cell>
        </row>
        <row r="3252">
          <cell r="A3252" t="str">
            <v>SE017146</v>
          </cell>
          <cell r="B3252" t="str">
            <v>SE25100800A</v>
          </cell>
          <cell r="C3252" t="str">
            <v>Projeto executivo de via simples de ciclovia, com 1 faixa de rolamento, com largura maxima de 1,30m, apresentado em Autoca nos padroes da contratante.</v>
          </cell>
          <cell r="D3252" t="str">
            <v>ha</v>
          </cell>
          <cell r="E3252">
            <v>2731.92</v>
          </cell>
        </row>
        <row r="3253">
          <cell r="A3253" t="str">
            <v>SE017145</v>
          </cell>
          <cell r="B3253" t="str">
            <v>SE25100850A</v>
          </cell>
          <cell r="C3253" t="str">
            <v>Projeto executivo de via dupla de ciclovia, com 2 faixas de rolamento, com largura maxima de 3m, apresentado em Autocad nos padroes da contratante.</v>
          </cell>
          <cell r="D3253" t="str">
            <v>ha</v>
          </cell>
          <cell r="E3253">
            <v>4008.32</v>
          </cell>
        </row>
        <row r="3254">
          <cell r="A3254" t="str">
            <v>SE004845</v>
          </cell>
          <cell r="B3254" t="str">
            <v>SE25150050A</v>
          </cell>
          <cell r="C3254" t="str">
            <v>Projeto basico de arquitetura para predios hospitalares de ate 1000m2,  apresentado em Autocad for Windows nos padroes da contratante, inclusive as legalizacoes pertinentes e a coordenacao dos projetos complementares.</v>
          </cell>
          <cell r="D3254" t="str">
            <v>m2</v>
          </cell>
          <cell r="E3254">
            <v>38.83</v>
          </cell>
        </row>
        <row r="3255">
          <cell r="A3255" t="str">
            <v>SE004847</v>
          </cell>
          <cell r="B3255" t="str">
            <v>SE25150100A</v>
          </cell>
          <cell r="C3255" t="str">
            <v>Projeto basico de arquitetura para predios hospitalares de 1000 ate 4000m2,  apresentado em Autocad for Windows nos padroes da contratante, inclusive as legalizacoes pertinentes e a coordenacao dos projetos complementares.  Observacao: ate 1000m2 conforme</v>
          </cell>
          <cell r="D3255" t="str">
            <v>m2</v>
          </cell>
          <cell r="E3255">
            <v>35.869999999999997</v>
          </cell>
        </row>
        <row r="3256">
          <cell r="A3256" t="str">
            <v>SE004848</v>
          </cell>
          <cell r="B3256" t="str">
            <v>SE25150150A</v>
          </cell>
          <cell r="C3256" t="str">
            <v xml:space="preserve">Projeto basico de arquitetura para predios hospitalares acima de 4000m2,  apresentado em Autocad for Windows nos padroes da contratante, inclusive as legalizacoes pertinentes e a coordenacao dos projetos complementares.  Observacao: ate 1000m2 conforme o </v>
          </cell>
          <cell r="D3256" t="str">
            <v>m2</v>
          </cell>
          <cell r="E3256">
            <v>33.700000000000003</v>
          </cell>
        </row>
        <row r="3257">
          <cell r="A3257" t="str">
            <v>SE004895</v>
          </cell>
          <cell r="B3257" t="str">
            <v>SE25150200A</v>
          </cell>
          <cell r="C3257" t="str">
            <v>Projeto estrutural para predios hospitalares ate 1000m2, apresentado em disquete, sendo o arquivo compativel com o Autocad R12 da Autodesk, e uma copia em papel vegetal nos padroes da contratante, constando de plantas de forma, armacao e detalhes, de acor</v>
          </cell>
          <cell r="D3257" t="str">
            <v>m2</v>
          </cell>
          <cell r="E3257">
            <v>25.45</v>
          </cell>
        </row>
        <row r="3258">
          <cell r="A3258" t="str">
            <v>SE004898</v>
          </cell>
          <cell r="B3258" t="str">
            <v>SE25150250A</v>
          </cell>
          <cell r="C3258" t="str">
            <v>Projeto estrutural para predios hospitalares de 1000 a 4000m2, apresentado em disquete, sendo o arquivo compativel com o Autocad R12 da Autodesk, e uma copia em papel vegetal nos padroes da contratante, constando de plantas de forma, armacao e detalhes, d</v>
          </cell>
          <cell r="D3258" t="str">
            <v>m2</v>
          </cell>
          <cell r="E3258">
            <v>22.42</v>
          </cell>
        </row>
        <row r="3259">
          <cell r="A3259" t="str">
            <v>SE004906</v>
          </cell>
          <cell r="B3259" t="str">
            <v>SE25150300A</v>
          </cell>
          <cell r="C3259" t="str">
            <v>Projeto estrutural para predios hospitalares acima de 4000m2, apresentado em disquete, sendo o arquivo compativel com o Autocad R12 da Autodesk, e uma copia em papel vegetal nos padroes da contratante, constando de plantas de forma, armacao e detalhes, de</v>
          </cell>
          <cell r="D3259" t="str">
            <v>m2</v>
          </cell>
          <cell r="E3259">
            <v>19.29</v>
          </cell>
        </row>
        <row r="3260">
          <cell r="A3260" t="str">
            <v>SE004964</v>
          </cell>
          <cell r="B3260" t="str">
            <v>SE25150350A</v>
          </cell>
          <cell r="C3260" t="str">
            <v>Projeto executivo de arquitetura para predios hospitalares de ate 500m2 apresentado em Autocad For Windows nos padroes da contratante, inclusive as legalizacoes pertinentes e a coordenacao dos projetos complementares.</v>
          </cell>
          <cell r="D3260" t="str">
            <v>m2</v>
          </cell>
          <cell r="E3260">
            <v>58.9</v>
          </cell>
        </row>
        <row r="3261">
          <cell r="A3261" t="str">
            <v>SE004965</v>
          </cell>
          <cell r="B3261" t="str">
            <v>SE25150400A</v>
          </cell>
          <cell r="C3261" t="str">
            <v>Projeto executivo de arquitetura para predios hospitalares de 1000 ate 4000m2 apresentado em Autocad For Windows nos padroes da contratante, inclusive as legalizacoes pertinentes e a coordenacao dos projetos complementares.  Observacao: ate 1000m2 conform</v>
          </cell>
          <cell r="D3261" t="str">
            <v>m2</v>
          </cell>
          <cell r="E3261">
            <v>54.19</v>
          </cell>
        </row>
        <row r="3262">
          <cell r="A3262" t="str">
            <v>SE004966</v>
          </cell>
          <cell r="B3262" t="str">
            <v>SE25150450A</v>
          </cell>
          <cell r="C3262" t="str">
            <v>Projeto executivo de arquitetura para predios hospitalares acima de 4000m2 apresentado em Autocad For Windows nos padroes da contratante, inclusive as legalizacoes pertinentes e a coordenacao dos projetos complementares.  Observacao: ate 1000m2 conforme o</v>
          </cell>
          <cell r="D3262" t="str">
            <v>m2</v>
          </cell>
          <cell r="E3262">
            <v>50.58</v>
          </cell>
        </row>
        <row r="3263">
          <cell r="A3263" t="str">
            <v>SE004838</v>
          </cell>
          <cell r="B3263" t="str">
            <v>SE25200050A</v>
          </cell>
          <cell r="C3263" t="str">
            <v>Projeto basico de para predios culturais de ate 500m2, apresentado em Autocad for Windows nos padroes da contratante, inclusive as legalizacoes pertinentes e a coordenacao dos projetos complementares.</v>
          </cell>
          <cell r="D3263" t="str">
            <v>m2</v>
          </cell>
          <cell r="E3263">
            <v>30.9</v>
          </cell>
        </row>
        <row r="3264">
          <cell r="A3264" t="str">
            <v>SE004840</v>
          </cell>
          <cell r="B3264" t="str">
            <v>SE25200100A</v>
          </cell>
          <cell r="C3264" t="str">
            <v>Projeto basico de arquitetura para predios culturais de 501 ate 3000m2, apresentado em Autocad for Windows nos padroes da contratante, inclusive as legalizacoes pertinentes e a coordenacao dos projetos complementares.  Observacao: ate 500m2 conforme o ite</v>
          </cell>
          <cell r="D3264" t="str">
            <v>m2</v>
          </cell>
          <cell r="E3264">
            <v>25.62</v>
          </cell>
        </row>
        <row r="3265">
          <cell r="A3265" t="str">
            <v>SE004841</v>
          </cell>
          <cell r="B3265" t="str">
            <v>SE25200150A</v>
          </cell>
          <cell r="C3265" t="str">
            <v>Projeto basico de arquitetura para predios culturais acima de 3000m2 apresentado em Autocad for Windows nos padroes da contratante, inclusive as legalizacoes pertinentes e a coordenacao dos projetos complementares.  Observacao: ate 500m2 conforme o item S</v>
          </cell>
          <cell r="D3265" t="str">
            <v>m2</v>
          </cell>
          <cell r="E3265">
            <v>21.93</v>
          </cell>
        </row>
        <row r="3266">
          <cell r="A3266" t="str">
            <v>SE004961</v>
          </cell>
          <cell r="B3266" t="str">
            <v>SE25200200A</v>
          </cell>
          <cell r="C3266" t="str">
            <v>Projeto executivo de arquitetura para predios culturais de ate 500m2 apresentado em Autocad For Windows nos padroes da contratante, inclusive as legalizacoes pertinentes e a coordenacao dos projetos complementares.</v>
          </cell>
          <cell r="D3266" t="str">
            <v>m2</v>
          </cell>
          <cell r="E3266">
            <v>46.48</v>
          </cell>
        </row>
        <row r="3267">
          <cell r="A3267" t="str">
            <v>SE004962</v>
          </cell>
          <cell r="B3267" t="str">
            <v>SE25200250A</v>
          </cell>
          <cell r="C3267" t="str">
            <v>Projeto executivo de arquitetura para predios culturais de 501 ate 3000m2 apresentado em Autocad For Windows nos padroes da contratante, inclusive as legalizacoes pertinentes e a coordenacao dos projetos complementares.  Observacao: ate 500m2 conforme o i</v>
          </cell>
          <cell r="D3267" t="str">
            <v>m2</v>
          </cell>
          <cell r="E3267">
            <v>42.59</v>
          </cell>
        </row>
        <row r="3268">
          <cell r="A3268" t="str">
            <v>SE004963</v>
          </cell>
          <cell r="B3268" t="str">
            <v>SE25200300A</v>
          </cell>
          <cell r="C3268" t="str">
            <v>Projeto executivo de arquitetura para predios culturais acima de 3000m2 apresentado em Autocad For Windows nos padroes da contratante, inclusive as legalizacoes pertinentes e a coordenacao dos projetos complementares.  Observacao: ate 500m2 conforme o ite</v>
          </cell>
          <cell r="D3268" t="str">
            <v>m2</v>
          </cell>
          <cell r="E3268">
            <v>32.99</v>
          </cell>
        </row>
        <row r="3269">
          <cell r="A3269" t="str">
            <v>SE004911</v>
          </cell>
          <cell r="B3269" t="str">
            <v>SE25200350A</v>
          </cell>
          <cell r="C3269" t="str">
            <v>Projeto estrutural para predios culturais ate 500m2, apresentado em disquete, sendo o arquivo compativel com o Autocad R12 da Autodesk, e uma copia em papel vegetal nos padroes da contratante constando de plantas de forma, armacao e detalhes, de acordo co</v>
          </cell>
          <cell r="D3269" t="str">
            <v>m2</v>
          </cell>
          <cell r="E3269">
            <v>25.45</v>
          </cell>
        </row>
        <row r="3270">
          <cell r="A3270" t="str">
            <v>SE004916</v>
          </cell>
          <cell r="B3270" t="str">
            <v>SE25200400A</v>
          </cell>
          <cell r="C3270" t="str">
            <v>Projeto estrutural para predios culturais de 500 a 3000m2, apresentado em disquete, sendo o arquivo compativel com o Autocad R12 da Autodesk, e uma copia em papel vegetal nos padroes da contratante, constando de plantas de forma, armacao e detalhes, de ac</v>
          </cell>
          <cell r="D3270" t="str">
            <v>m2</v>
          </cell>
          <cell r="E3270">
            <v>22.35</v>
          </cell>
        </row>
        <row r="3271">
          <cell r="A3271" t="str">
            <v>SE004921</v>
          </cell>
          <cell r="B3271" t="str">
            <v>SE25200450A</v>
          </cell>
          <cell r="C3271" t="str">
            <v>Projeto estrutural para predios culturais acima de 3000m2, apresentado em disquete, sendo o arquivo compativel com o Autocad R12 da Autodesk, e uma copia em papel vegetal nos padroes da contratante, constando de plantas de forma, armacao e detalhes, de ac</v>
          </cell>
          <cell r="D3271" t="str">
            <v>m2</v>
          </cell>
          <cell r="E3271">
            <v>19.600000000000001</v>
          </cell>
        </row>
        <row r="3272">
          <cell r="A3272" t="str">
            <v>SE004842</v>
          </cell>
          <cell r="B3272" t="str">
            <v>SE25250050A</v>
          </cell>
          <cell r="C3272" t="str">
            <v>Projeto basico de arquitetura para predios escolares e/ou administrativos de ate 500m2 apresentado em Autocad for Windows nos padroes da contratante, inclusive as legalizacoes pertinentes e a coordenacao dos projetos complementares.</v>
          </cell>
          <cell r="D3272" t="str">
            <v>m2</v>
          </cell>
          <cell r="E3272">
            <v>21.04</v>
          </cell>
        </row>
        <row r="3273">
          <cell r="A3273" t="str">
            <v>SE004843</v>
          </cell>
          <cell r="B3273" t="str">
            <v>SE25250100A</v>
          </cell>
          <cell r="C3273" t="str">
            <v>Projeto basico de arquitetura para predios escolares e/ou administrativos de 501 ate 3000m2,  apresentado em Autocad for Windows nos padroes da contratante, inclusive as legalizacoes pertinentes e a coordenacao dos projetos complementares.  Observacao: at</v>
          </cell>
          <cell r="D3273" t="str">
            <v>m2</v>
          </cell>
          <cell r="E3273">
            <v>16.11</v>
          </cell>
        </row>
        <row r="3274">
          <cell r="A3274" t="str">
            <v>SE004844</v>
          </cell>
          <cell r="B3274" t="str">
            <v>SE25250150A</v>
          </cell>
          <cell r="C3274" t="str">
            <v>Projeto basico de arquitetura para predios escolares e/ou administrativo de 3000m2, apresentado em Autocad for Windows nos padroes da contrante, inclusive as legalizacoes pertinentes e a coordenacao dos projetos complementares.  Observacao: ate 500m2 cnfo</v>
          </cell>
          <cell r="D3274" t="str">
            <v>m2</v>
          </cell>
          <cell r="E3274">
            <v>12.9</v>
          </cell>
        </row>
        <row r="3275">
          <cell r="A3275" t="str">
            <v>SE004924</v>
          </cell>
          <cell r="B3275" t="str">
            <v>SE25250200A</v>
          </cell>
          <cell r="C3275" t="str">
            <v>Projeto executivo de arquitetura para predios escolares e/ou administrativos de ate 500m2 apresentado em Autocad For Windows nos padroes da contratante, inclusive as legalizacoes pertinentes e a coordenacao dos projetos complementares.</v>
          </cell>
          <cell r="D3275" t="str">
            <v>m2</v>
          </cell>
          <cell r="E3275">
            <v>33.81</v>
          </cell>
        </row>
        <row r="3276">
          <cell r="A3276" t="str">
            <v>SE004929</v>
          </cell>
          <cell r="B3276" t="str">
            <v>SE25250250A</v>
          </cell>
          <cell r="C3276" t="str">
            <v>Projeto executivo de arquitetura para predios escolares e/ou administrativos de 501 ate 3000m2 apresentado em Autocad For Windows nos padroes da contratante, inclusive as legalizacoes pertinentes e a coordenacao dos projetos complementares.  Observacao at</v>
          </cell>
          <cell r="D3276" t="str">
            <v>m2</v>
          </cell>
          <cell r="E3276">
            <v>24.33</v>
          </cell>
        </row>
        <row r="3277">
          <cell r="A3277" t="str">
            <v>SE004959</v>
          </cell>
          <cell r="B3277" t="str">
            <v>SE25250300A</v>
          </cell>
          <cell r="C3277" t="str">
            <v>Projeto executivo de arquitetura para predios escolares e/ou administrativos acima de 3000m2 apresentado em Autocad For Windows nos padroes da contratante, inclusive as legalizacoes pertinentes e a coordenacao dos projetos complementares.  Observacao: ate</v>
          </cell>
          <cell r="D3277" t="str">
            <v>m2</v>
          </cell>
          <cell r="E3277">
            <v>19.489999999999998</v>
          </cell>
        </row>
        <row r="3278">
          <cell r="A3278" t="str">
            <v>SE004885</v>
          </cell>
          <cell r="B3278" t="str">
            <v>SE25250350A</v>
          </cell>
          <cell r="C3278" t="str">
            <v xml:space="preserve">Projeto estrutural para escolares e administrativos de ate 500m2 apresentado em disquete sendo o arquivo compativel com o Autocad R12 da Autodesk, e uma copia em papel vegetal nos padroes da contratante, constando de plantas de forma, armacao e detalhes, </v>
          </cell>
          <cell r="D3278" t="str">
            <v>m2</v>
          </cell>
          <cell r="E3278">
            <v>21.86</v>
          </cell>
        </row>
        <row r="3279">
          <cell r="A3279" t="str">
            <v>SE004888</v>
          </cell>
          <cell r="B3279" t="str">
            <v>SE25250400A</v>
          </cell>
          <cell r="C3279" t="str">
            <v>Projeto estrutural para escolares e administrativos de 500 a 3000m2, apresentado em disquete, sendo o arquivo compativel com o Autocad R12 da Autodesk, e uma copia em papel vegetal nos padroes da contratante, constando de plantas de forma, armacao e detal</v>
          </cell>
          <cell r="D3279" t="str">
            <v>m2</v>
          </cell>
          <cell r="E3279">
            <v>19.63</v>
          </cell>
        </row>
        <row r="3280">
          <cell r="A3280" t="str">
            <v>SE004890</v>
          </cell>
          <cell r="B3280" t="str">
            <v>SE25250450A</v>
          </cell>
          <cell r="C3280" t="str">
            <v>Projeto estrutural para escolares e administrativos acima de 3000m2, apresentado em disquete, sendo o arquivo compativel com o Autocad R12 da Autodesk, e uma  copia em papel vegetal nos padroes da contratante constando de plantas de forma, armacao e detal</v>
          </cell>
          <cell r="D3280" t="str">
            <v>m2</v>
          </cell>
          <cell r="E3280">
            <v>16.579999999999998</v>
          </cell>
        </row>
        <row r="3281">
          <cell r="A3281" t="str">
            <v>SE007482</v>
          </cell>
          <cell r="B3281" t="str">
            <v>SE25250500A</v>
          </cell>
          <cell r="C3281" t="str">
            <v>Projeto e levantamento planta cadastral em edificacoes da administracao municipal apresentado em disquete sendo o arquivo compativel com o Autocad  R12 da Autodesk e uma copia papel vegetal nos padroes da contratante constando de pranchas de 1m2 em acordo</v>
          </cell>
          <cell r="D3281" t="str">
            <v>un</v>
          </cell>
          <cell r="E3281">
            <v>1041.4100000000001</v>
          </cell>
        </row>
        <row r="3282">
          <cell r="A3282" t="str">
            <v>SE004851</v>
          </cell>
          <cell r="B3282" t="str">
            <v>SE25300050A</v>
          </cell>
          <cell r="C3282" t="str">
            <v>Projeto basico de arquitetura para loteamentos com 3 unidades uni ou bifamiliares para areas de ate 12000m2 apresentado em Autocad for Windows nos padroes da contratante, inclusive as legalizacoes pertinentes e a coordenacao dos projetos complementares.</v>
          </cell>
          <cell r="D3282" t="str">
            <v>m2</v>
          </cell>
          <cell r="E3282">
            <v>6.13</v>
          </cell>
        </row>
        <row r="3283">
          <cell r="A3283" t="str">
            <v>SE004855</v>
          </cell>
          <cell r="B3283" t="str">
            <v>SE25300100A</v>
          </cell>
          <cell r="C3283" t="str">
            <v>Projeto basico de arquitetura para loteamentos com 3 unidades uni ou bifamiliares para areas de 12000 ate 3600m2 apresentado em Autocad for Windows nos padroes da contratante, inclusive as legalizacoes pertinentes e a coordenacao dos projetos complementar</v>
          </cell>
          <cell r="D3283" t="str">
            <v>m2</v>
          </cell>
          <cell r="E3283">
            <v>4.3</v>
          </cell>
        </row>
        <row r="3284">
          <cell r="A3284" t="str">
            <v>SE004857</v>
          </cell>
          <cell r="B3284" t="str">
            <v>SE25300150A</v>
          </cell>
          <cell r="C3284" t="str">
            <v>Projeto basico de arquitetura para loteamentos com 3 unidades uni ou bifamiliares para areas acima de 36000m2 apresentado em Autocad for Windows nos padroes da contratante, inclusive as legalizacoes pertinentes e a coordenacao dos projetos complementares.</v>
          </cell>
          <cell r="D3284" t="str">
            <v>m2</v>
          </cell>
          <cell r="E3284">
            <v>4.28</v>
          </cell>
        </row>
        <row r="3285">
          <cell r="A3285" t="str">
            <v>ST017614</v>
          </cell>
          <cell r="B3285" t="str">
            <v>ST05050150/</v>
          </cell>
          <cell r="C3285" t="str">
            <v>Laminado elastoplastico em faixas, com espessura de 1,5mm e ate 50cm de largura, colorido (exceto branco e amarelo), com micro-esferas de vidro.  Em projetos que utilizem entre 150 e 500m2 do material.  Fornecimento e aplicacao.</v>
          </cell>
          <cell r="D3285" t="str">
            <v>m2</v>
          </cell>
          <cell r="E3285">
            <v>68.010000000000005</v>
          </cell>
        </row>
        <row r="3286">
          <cell r="A3286" t="str">
            <v>ST017613</v>
          </cell>
          <cell r="B3286" t="str">
            <v>ST05050200/</v>
          </cell>
          <cell r="C3286" t="str">
            <v>Laminado elastoplastico em faixas, com espessura de 1,5mm e ate 50cm de largura, na cor amarela, com micro-esferas de vidro.  Em projetos que utilizem entre 150 e 500m2 do material.  Fornecimento e aplicacao.</v>
          </cell>
          <cell r="D3286" t="str">
            <v>m2</v>
          </cell>
          <cell r="E3286">
            <v>65.41</v>
          </cell>
        </row>
        <row r="3287">
          <cell r="A3287" t="str">
            <v>ST017612</v>
          </cell>
          <cell r="B3287" t="str">
            <v>ST05050250/</v>
          </cell>
          <cell r="C3287" t="str">
            <v>Laminado elastoplastico em faixas, com espessura de 1,5mm e ate 50cm de largura, na cor branca, com micro-esferas de vidro.  Em projetos que utilizem entre 150 e 500m2 do material.  Fornecimento e aplicacao.</v>
          </cell>
          <cell r="D3287" t="str">
            <v>m2</v>
          </cell>
          <cell r="E3287">
            <v>60.71</v>
          </cell>
        </row>
        <row r="3288">
          <cell r="A3288" t="str">
            <v>ST017618</v>
          </cell>
          <cell r="B3288" t="str">
            <v>ST05050300/</v>
          </cell>
          <cell r="C3288" t="str">
            <v>Laminado elastoplastico em faixas, com espessura de 1,5mm e ate 50cm de largura, colorido (exceto branco e amarelo), com micro-esferas de vidro.  Em projetos que utilizem entre 500 e 1000m2 do material.  Fornecimento e aplicacao.</v>
          </cell>
          <cell r="D3288" t="str">
            <v>m2</v>
          </cell>
          <cell r="E3288">
            <v>65.61</v>
          </cell>
        </row>
        <row r="3289">
          <cell r="A3289" t="str">
            <v>ST017617</v>
          </cell>
          <cell r="B3289" t="str">
            <v>ST05050350/</v>
          </cell>
          <cell r="C3289" t="str">
            <v>Laminado elastoplastico em faixas, com espessura de 1,5mm e ate 50cm de largura, na cor amarela, com micro-esferas de vidro.  Em projetos que utilizem entre 500 e 1000m2 do material.  Fornecimento e aplicacao.</v>
          </cell>
          <cell r="D3289" t="str">
            <v>m2</v>
          </cell>
          <cell r="E3289">
            <v>63.11</v>
          </cell>
        </row>
        <row r="3290">
          <cell r="A3290" t="str">
            <v>ST017615</v>
          </cell>
          <cell r="B3290" t="str">
            <v>ST05050400/</v>
          </cell>
          <cell r="C3290" t="str">
            <v>Laminado elastoplastico em faixas, com espessura de 1,5mm e ate 50cm de largura, na cor branca, com micro-esferas de vidro.  Em projetos que utilizem entre 500 e 1000m2 do material.  Fornecimento e aplicacao.</v>
          </cell>
          <cell r="D3290" t="str">
            <v>m2</v>
          </cell>
          <cell r="E3290">
            <v>58.51</v>
          </cell>
        </row>
        <row r="3291">
          <cell r="A3291" t="str">
            <v>ST017620</v>
          </cell>
          <cell r="B3291" t="str">
            <v>ST05050450/</v>
          </cell>
          <cell r="C3291" t="str">
            <v>Laminado elastoplastico em faixas, com espessura de 1,5mm e ate 50cm de largura, colorido (exceto branco e amarelo), com micro-esferas de vidro.  Em projetos que utilizem acima de 1000m2 do material.  Fornecimento e aplicacao.</v>
          </cell>
          <cell r="D3291" t="str">
            <v>m2</v>
          </cell>
          <cell r="E3291">
            <v>64.010000000000005</v>
          </cell>
        </row>
        <row r="3292">
          <cell r="A3292" t="str">
            <v>ST017616</v>
          </cell>
          <cell r="B3292" t="str">
            <v>ST05050500/</v>
          </cell>
          <cell r="C3292" t="str">
            <v>Laminado elastoplastico em faixas, com espessura de 1,5mm e ate 50cm de largura, na cor amarela, com micro-esferas de vidro.  Em projetos que utilizem acima de 1000m2 do material.  Fornecimento e aplicacao.</v>
          </cell>
          <cell r="D3292" t="str">
            <v>m2</v>
          </cell>
          <cell r="E3292">
            <v>61.51</v>
          </cell>
        </row>
        <row r="3293">
          <cell r="A3293" t="str">
            <v>ST017619</v>
          </cell>
          <cell r="B3293" t="str">
            <v>ST05050550/</v>
          </cell>
          <cell r="C3293" t="str">
            <v>Laminado elastoplastico em faixas, com espessura de 1,5mm e ate 50cm de largura, na cor branca, com micro-esferas de vidro.  Em projetos que utilizem acima de 1000m2 do material.  Fornecimento e aplicacao.</v>
          </cell>
          <cell r="D3293" t="str">
            <v>m2</v>
          </cell>
          <cell r="E3293">
            <v>57.01</v>
          </cell>
        </row>
        <row r="3294">
          <cell r="A3294" t="str">
            <v>ST004523</v>
          </cell>
          <cell r="B3294" t="str">
            <v>ST05050600/</v>
          </cell>
          <cell r="C3294" t="str">
            <v>Mini-tachao bidirecional, conforme especificacao CET-RIO.  Fornecimento.</v>
          </cell>
          <cell r="D3294" t="str">
            <v>un</v>
          </cell>
          <cell r="E3294">
            <v>27.94</v>
          </cell>
        </row>
        <row r="3295">
          <cell r="A3295" t="str">
            <v>ST004521</v>
          </cell>
          <cell r="B3295" t="str">
            <v>ST05050650/</v>
          </cell>
          <cell r="C3295" t="str">
            <v>Mini-tachao monodirecional, conforme especificacao CET-RIO.  Fornecimento.</v>
          </cell>
          <cell r="D3295" t="str">
            <v>un</v>
          </cell>
          <cell r="E3295">
            <v>22.94</v>
          </cell>
        </row>
        <row r="3296">
          <cell r="A3296" t="str">
            <v>ST004538</v>
          </cell>
          <cell r="B3296" t="str">
            <v>ST05050700A</v>
          </cell>
          <cell r="C3296" t="str">
            <v>Retirada de massa termoplastica.</v>
          </cell>
          <cell r="D3296" t="str">
            <v>m2</v>
          </cell>
          <cell r="E3296">
            <v>26.75</v>
          </cell>
        </row>
        <row r="3297">
          <cell r="A3297" t="str">
            <v>ST004526</v>
          </cell>
          <cell r="B3297" t="str">
            <v>ST05050750/</v>
          </cell>
          <cell r="C3297" t="str">
            <v>Segregador, conforme especificacao CET-RIO.  Fornecimento.</v>
          </cell>
          <cell r="D3297" t="str">
            <v>un</v>
          </cell>
          <cell r="E3297">
            <v>37.25</v>
          </cell>
        </row>
        <row r="3298">
          <cell r="A3298" t="str">
            <v>ST017609</v>
          </cell>
          <cell r="B3298" t="str">
            <v>ST05050800/</v>
          </cell>
          <cell r="C3298" t="str">
            <v>Simbolos em laminado elastoplastico, com 1,5mm de espessura e com medidas diversas, em cores, com micro-esferas de vidro.  Em projetos que utilizem entre 150 e 500m2 do material.  Fornecimento e aplicacao.</v>
          </cell>
          <cell r="D3298" t="str">
            <v>m2</v>
          </cell>
          <cell r="E3298">
            <v>68.959999999999994</v>
          </cell>
        </row>
        <row r="3299">
          <cell r="A3299" t="str">
            <v>ST017610</v>
          </cell>
          <cell r="B3299" t="str">
            <v>ST05050850/</v>
          </cell>
          <cell r="C3299" t="str">
            <v>Simbolos em laminado elastoplastico, com 1,5mm de espessura e com medidas diversas, em cores, com micro-esferas de vidro.  Em projetos que utilizem entre 500 e 1000m2 do material.  Fornecimento e aplicacao.</v>
          </cell>
          <cell r="D3299" t="str">
            <v>m2</v>
          </cell>
          <cell r="E3299">
            <v>65.31</v>
          </cell>
        </row>
        <row r="3300">
          <cell r="A3300" t="str">
            <v>ST017611</v>
          </cell>
          <cell r="B3300" t="str">
            <v>ST05050900/</v>
          </cell>
          <cell r="C3300" t="str">
            <v>Simbolos em laminado elastoplastico, com 1,5mm de espessura e com medidas diversas, em cores, com micro-esferas de vidro.  Em projetos que utilizem acima de 1000m2 do material.  Fornecimento e aplicacao.</v>
          </cell>
          <cell r="D3300" t="str">
            <v>m2</v>
          </cell>
          <cell r="E3300">
            <v>62.26</v>
          </cell>
        </row>
        <row r="3301">
          <cell r="A3301" t="str">
            <v>ST017630</v>
          </cell>
          <cell r="B3301" t="str">
            <v>ST05050950/</v>
          </cell>
          <cell r="C3301" t="str">
            <v>Sinalizacao horizontal com massa termoplastica, aplicada por aspersao, conforme especificacao CET-RIO, em projetos ate 100m2.</v>
          </cell>
          <cell r="D3301" t="str">
            <v>m2</v>
          </cell>
          <cell r="E3301">
            <v>33.82</v>
          </cell>
        </row>
        <row r="3302">
          <cell r="A3302" t="str">
            <v>ST017631</v>
          </cell>
          <cell r="B3302" t="str">
            <v>ST05051000/</v>
          </cell>
          <cell r="C3302" t="str">
            <v>Sinalizacao horizontal com massa termoplastica, aplicada por aspersao, conforme especificacao CET-RIO, em projetos entre 100m2 e 400m2.</v>
          </cell>
          <cell r="D3302" t="str">
            <v>m2</v>
          </cell>
          <cell r="E3302">
            <v>24.02</v>
          </cell>
        </row>
        <row r="3303">
          <cell r="A3303" t="str">
            <v>ST017632</v>
          </cell>
          <cell r="B3303" t="str">
            <v>ST05051050/</v>
          </cell>
          <cell r="C3303" t="str">
            <v>Sinalizacao horizontal com massa termoplastica, aplicada por aspersao, conforme especificacao CET-RIO, em projetos acima de 400m2.</v>
          </cell>
          <cell r="D3303" t="str">
            <v>m2</v>
          </cell>
          <cell r="E3303">
            <v>19.84</v>
          </cell>
        </row>
        <row r="3304">
          <cell r="A3304" t="str">
            <v>ST017599</v>
          </cell>
          <cell r="B3304" t="str">
            <v>ST05051100/</v>
          </cell>
          <cell r="C3304" t="str">
            <v>Sinalizacao horizontal com massa termoplastica, aplicada por extrusao, em projetos ate 60m2, conforme especificacoes da CET-RIO.</v>
          </cell>
          <cell r="D3304" t="str">
            <v>m2</v>
          </cell>
          <cell r="E3304">
            <v>60.27</v>
          </cell>
        </row>
        <row r="3305">
          <cell r="A3305" t="str">
            <v>ST017600</v>
          </cell>
          <cell r="B3305" t="str">
            <v>ST05051150/</v>
          </cell>
          <cell r="C3305" t="str">
            <v>Sinalizacao horizontal com massa termoplastica, aplicada por extrusao, em projetos entre 60m2 e 150m2, conforme especificacoes da CET-RIO.</v>
          </cell>
          <cell r="D3305" t="str">
            <v>m2</v>
          </cell>
          <cell r="E3305">
            <v>43.48</v>
          </cell>
        </row>
        <row r="3306">
          <cell r="A3306" t="str">
            <v>ST017601</v>
          </cell>
          <cell r="B3306" t="str">
            <v>ST05051200/</v>
          </cell>
          <cell r="C3306" t="str">
            <v>Sinalizacao horizontal com massa termoplastica, aplicada por extrusao, em projetos acima de 150m2, conforme especificacoes da CET-RIO.</v>
          </cell>
          <cell r="D3306" t="str">
            <v>m2</v>
          </cell>
          <cell r="E3306">
            <v>37.549999999999997</v>
          </cell>
        </row>
        <row r="3307">
          <cell r="A3307" t="str">
            <v>ST008005</v>
          </cell>
          <cell r="B3307" t="str">
            <v>ST05051250A</v>
          </cell>
          <cell r="C3307" t="str">
            <v>Sinalizacao horizontal com resina acrilica, em projetos ate 60m2, conforme especificacoes da CET-RIO.</v>
          </cell>
          <cell r="D3307" t="str">
            <v>m2</v>
          </cell>
          <cell r="E3307">
            <v>26.57</v>
          </cell>
        </row>
        <row r="3308">
          <cell r="A3308" t="str">
            <v>ST008006</v>
          </cell>
          <cell r="B3308" t="str">
            <v>ST05051300A</v>
          </cell>
          <cell r="C3308" t="str">
            <v>Sinalizacao horizontal com resina acrilica, em projetos de 60m2 ate 160m2, conforme especificacoes da CET-RIO.</v>
          </cell>
          <cell r="D3308" t="str">
            <v>m2</v>
          </cell>
          <cell r="E3308">
            <v>14.45</v>
          </cell>
        </row>
        <row r="3309">
          <cell r="A3309" t="str">
            <v>ST008007</v>
          </cell>
          <cell r="B3309" t="str">
            <v>ST05051350A</v>
          </cell>
          <cell r="C3309" t="str">
            <v>Sinalizacao horizontal com resina acrilica, em projetos acima de 160m2, conforme especificacoes da CET-RIO.</v>
          </cell>
          <cell r="D3309" t="str">
            <v>m2</v>
          </cell>
          <cell r="E3309">
            <v>11.83</v>
          </cell>
        </row>
        <row r="3310">
          <cell r="A3310" t="str">
            <v>ST004515</v>
          </cell>
          <cell r="B3310" t="str">
            <v>ST05051500/</v>
          </cell>
          <cell r="C3310" t="str">
            <v>Tachinha bidirecional, conforme especificacao CET-RIO.  Fornecimento.</v>
          </cell>
          <cell r="D3310" t="str">
            <v>un</v>
          </cell>
          <cell r="E3310">
            <v>10.029999999999999</v>
          </cell>
        </row>
        <row r="3311">
          <cell r="A3311" t="str">
            <v>ST004513</v>
          </cell>
          <cell r="B3311" t="str">
            <v>ST05051550/</v>
          </cell>
          <cell r="C3311" t="str">
            <v>Tachinha monodirecional, conforme especificacao CET-RIO.  Fornecimento.</v>
          </cell>
          <cell r="D3311" t="str">
            <v>un</v>
          </cell>
          <cell r="E3311">
            <v>9.0299999999999994</v>
          </cell>
        </row>
        <row r="3312">
          <cell r="A3312" t="str">
            <v>ST004520</v>
          </cell>
          <cell r="B3312" t="str">
            <v>ST05051600/</v>
          </cell>
          <cell r="C3312" t="str">
            <v>Tacha bidirecional, conforme especificacao CET-RIO.  Fornecimento.</v>
          </cell>
          <cell r="D3312" t="str">
            <v>un</v>
          </cell>
          <cell r="E3312">
            <v>12.01</v>
          </cell>
        </row>
        <row r="3313">
          <cell r="A3313" t="str">
            <v>ST004518</v>
          </cell>
          <cell r="B3313" t="str">
            <v>ST05051650/</v>
          </cell>
          <cell r="C3313" t="str">
            <v>Tacha monodirecional, conforme especificacao CET-RIO.  Fornecimento.</v>
          </cell>
          <cell r="D3313" t="str">
            <v>un</v>
          </cell>
          <cell r="E3313">
            <v>11.75</v>
          </cell>
        </row>
        <row r="3314">
          <cell r="A3314" t="str">
            <v>ST004510</v>
          </cell>
          <cell r="B3314" t="str">
            <v>ST05051700A</v>
          </cell>
          <cell r="C3314" t="str">
            <v>Tacha e/ou mini-tachao, instalacao, conforme especificacao CET-RIO.</v>
          </cell>
          <cell r="D3314" t="str">
            <v>un</v>
          </cell>
          <cell r="E3314">
            <v>5.09</v>
          </cell>
        </row>
        <row r="3315">
          <cell r="A3315" t="str">
            <v>ST004509</v>
          </cell>
          <cell r="B3315" t="str">
            <v>ST05051750A</v>
          </cell>
          <cell r="C3315" t="str">
            <v>Tacha e/ou tachinha, instalacao, conforme especificacao CET-RIO.</v>
          </cell>
          <cell r="D3315" t="str">
            <v>un</v>
          </cell>
          <cell r="E3315">
            <v>2.2599999999999998</v>
          </cell>
        </row>
        <row r="3316">
          <cell r="A3316" t="str">
            <v>ST004525</v>
          </cell>
          <cell r="B3316" t="str">
            <v>ST05051800/</v>
          </cell>
          <cell r="C3316" t="str">
            <v>Tachao bidirecional, conforme especificacao CET-RIO.  Fornecimento.</v>
          </cell>
          <cell r="D3316" t="str">
            <v>un</v>
          </cell>
          <cell r="E3316">
            <v>20.69</v>
          </cell>
        </row>
        <row r="3317">
          <cell r="A3317" t="str">
            <v>ST004524</v>
          </cell>
          <cell r="B3317" t="str">
            <v>ST05051850/</v>
          </cell>
          <cell r="C3317" t="str">
            <v>Tachao monodirecional, conforme especificacao CET-RIO.  Fornecimento.</v>
          </cell>
          <cell r="D3317" t="str">
            <v>un</v>
          </cell>
          <cell r="E3317">
            <v>17.22</v>
          </cell>
        </row>
        <row r="3318">
          <cell r="A3318" t="str">
            <v>ST004542</v>
          </cell>
          <cell r="B3318" t="str">
            <v>ST05051900A</v>
          </cell>
          <cell r="C3318" t="str">
            <v>Retirada de pintura a base de resina acrilica.</v>
          </cell>
          <cell r="D3318" t="str">
            <v>m2</v>
          </cell>
          <cell r="E3318">
            <v>3.18</v>
          </cell>
        </row>
        <row r="3319">
          <cell r="A3319" t="str">
            <v>ST008008</v>
          </cell>
          <cell r="B3319" t="str">
            <v>ST05100050/</v>
          </cell>
          <cell r="C3319" t="str">
            <v>Retro-refletometro portatil, digital, leitura em milicandelas/lux x m2, para ensaios de servicos de sinalizacao horizontal, com angulo de iluminacao de 3,5 graus e angulo de observacao de 5 graus, completo, com conjunto de baterias, carregador e acessorio</v>
          </cell>
          <cell r="D3319" t="str">
            <v>un</v>
          </cell>
          <cell r="E3319">
            <v>53420.639999999999</v>
          </cell>
        </row>
        <row r="3320">
          <cell r="A3320" t="str">
            <v>ST017589</v>
          </cell>
          <cell r="B3320" t="str">
            <v>ST05150050/</v>
          </cell>
          <cell r="C3320" t="str">
            <v>Calota de ferro fundido nodular, diametro de 400mm, com chumbador, conforme especificacao CET-RIO.  Fornecimento.</v>
          </cell>
          <cell r="D3320" t="str">
            <v>un</v>
          </cell>
          <cell r="E3320">
            <v>80</v>
          </cell>
        </row>
        <row r="3321">
          <cell r="A3321" t="str">
            <v>ST004572</v>
          </cell>
          <cell r="B3321" t="str">
            <v>ST10050050A</v>
          </cell>
          <cell r="C3321" t="str">
            <v>Cabo de cobre estanhado, multiplo para comando, 1Kv, XLPE/90oC, secao de 7x2,5mm2, conforme especificacao da CET-RIO.  Fornecimento e instalacao.</v>
          </cell>
          <cell r="D3321" t="str">
            <v>m</v>
          </cell>
          <cell r="E3321">
            <v>6.27</v>
          </cell>
        </row>
        <row r="3322">
          <cell r="A3322" t="str">
            <v>ST004571</v>
          </cell>
          <cell r="B3322" t="str">
            <v>ST10050100A</v>
          </cell>
          <cell r="C3322" t="str">
            <v>Cabo de cobre estanhado, multiplo para comando, 1Kv, XLPE/90oC, secao de 4x6mm2, conforme especificacao da CET-RIO.  Fornecimento e instalacao.</v>
          </cell>
          <cell r="D3322" t="str">
            <v>m</v>
          </cell>
          <cell r="E3322">
            <v>7.38</v>
          </cell>
        </row>
        <row r="3323">
          <cell r="A3323" t="str">
            <v>ST004573</v>
          </cell>
          <cell r="B3323" t="str">
            <v>ST10050150A</v>
          </cell>
          <cell r="C3323" t="str">
            <v>Cabo de cobre estanhado, multiplo para comando, 1Kv, XLPE/90oC, secao de 4x10mm2, conforme especificacao da CET-RIO.  Fornecimento e instalacao.</v>
          </cell>
          <cell r="D3323" t="str">
            <v>m</v>
          </cell>
          <cell r="E3323">
            <v>11.6</v>
          </cell>
        </row>
        <row r="3324">
          <cell r="A3324" t="str">
            <v>ST005367</v>
          </cell>
          <cell r="B3324" t="str">
            <v>ST10050200A</v>
          </cell>
          <cell r="C3324" t="str">
            <v>Cabo eletrico singelo de 10mm2, conforme especificacao da CET-RIO.  Fornecimento e instalacao.</v>
          </cell>
          <cell r="D3324" t="str">
            <v>m</v>
          </cell>
          <cell r="E3324">
            <v>3.41</v>
          </cell>
        </row>
        <row r="3325">
          <cell r="A3325" t="str">
            <v>ST008306</v>
          </cell>
          <cell r="B3325" t="str">
            <v>ST10050250A</v>
          </cell>
          <cell r="C3325" t="str">
            <v>Caixa de passagem com tampa de ferro tipo leve 300L-400mm de altura, conforme especificacao CET-RIO.  Fornecimento e assentamento.</v>
          </cell>
          <cell r="D3325" t="str">
            <v>un</v>
          </cell>
          <cell r="E3325">
            <v>62.35</v>
          </cell>
        </row>
        <row r="3326">
          <cell r="A3326" t="str">
            <v>ST017979</v>
          </cell>
          <cell r="B3326" t="str">
            <v>ST10050300/</v>
          </cell>
          <cell r="C3326" t="str">
            <v>Caixa de passagem com tampa de ferro tipo pesado 600P-600mm de altura, conforme especificacao CET-RIO.  Fornecimento e assentamento.</v>
          </cell>
          <cell r="D3326" t="str">
            <v>un</v>
          </cell>
          <cell r="E3326">
            <v>371.24</v>
          </cell>
        </row>
        <row r="3327">
          <cell r="A3327" t="str">
            <v>ST005369</v>
          </cell>
          <cell r="B3327" t="str">
            <v>ST10050350/</v>
          </cell>
          <cell r="C3327" t="str">
            <v>Lampada 100W, 127V, com filamento reforcado, disco refletor, preenchida com gas Krypton, 8000h de vida util media.  Fornecimento.</v>
          </cell>
          <cell r="D3327" t="str">
            <v>un</v>
          </cell>
          <cell r="E3327">
            <v>23.16</v>
          </cell>
        </row>
        <row r="3328">
          <cell r="A3328" t="str">
            <v>ST004579</v>
          </cell>
          <cell r="B3328" t="str">
            <v>ST10050400A</v>
          </cell>
          <cell r="C3328" t="str">
            <v>Retirada de bloco semaforico.</v>
          </cell>
          <cell r="D3328" t="str">
            <v>un</v>
          </cell>
          <cell r="E3328">
            <v>30.36</v>
          </cell>
        </row>
        <row r="3329">
          <cell r="A3329" t="str">
            <v>ST004578</v>
          </cell>
          <cell r="B3329" t="str">
            <v>ST10050450A</v>
          </cell>
          <cell r="C3329" t="str">
            <v>Retirada de cordoalha e de cabos eletricos de intersecao.</v>
          </cell>
          <cell r="D3329" t="str">
            <v>un</v>
          </cell>
          <cell r="E3329">
            <v>60.71</v>
          </cell>
        </row>
        <row r="3330">
          <cell r="A3330" t="str">
            <v>ST009641</v>
          </cell>
          <cell r="B3330" t="str">
            <v>ST10100050/</v>
          </cell>
          <cell r="C3330" t="str">
            <v>Controlador de area, compativel com sistema CET-RIO/CTA, modulos II, V, VI, VII, com todas as placas de comunicacao, Dataprom ou similar.  Fornecimento.</v>
          </cell>
          <cell r="D3330" t="str">
            <v>un</v>
          </cell>
          <cell r="E3330">
            <v>48078.37</v>
          </cell>
        </row>
        <row r="3331">
          <cell r="A3331" t="str">
            <v>ST004580</v>
          </cell>
          <cell r="B3331" t="str">
            <v>ST10100100/</v>
          </cell>
          <cell r="C3331" t="str">
            <v>Controlador eletronico de trafego de 2 fases para intersecoes fora da area do CTA, conforme especificacao CET-RIO.  Fornecimento.</v>
          </cell>
          <cell r="D3331" t="str">
            <v>un</v>
          </cell>
          <cell r="E3331">
            <v>5650</v>
          </cell>
        </row>
        <row r="3332">
          <cell r="A3332" t="str">
            <v>ST004581</v>
          </cell>
          <cell r="B3332" t="str">
            <v>ST10100150/</v>
          </cell>
          <cell r="C3332" t="str">
            <v>Controlador eletronico de trafego de 4 fases para intersecoes fora da area do CTA, conforme especificacao CET-RIO.  Fornecimento</v>
          </cell>
          <cell r="D3332" t="str">
            <v>un</v>
          </cell>
          <cell r="E3332">
            <v>6185</v>
          </cell>
        </row>
        <row r="3333">
          <cell r="A3333" t="str">
            <v>ST004582</v>
          </cell>
          <cell r="B3333" t="str">
            <v>ST10100200/</v>
          </cell>
          <cell r="C3333" t="str">
            <v>Controlador eletronico de trafego de 6 fases para intersecoes fora da area do CTA, conforme especificacao CET-RIO.  Fornecimento.</v>
          </cell>
          <cell r="D3333" t="str">
            <v>un</v>
          </cell>
          <cell r="E3333">
            <v>9675</v>
          </cell>
        </row>
        <row r="3334">
          <cell r="A3334" t="str">
            <v>ST004583</v>
          </cell>
          <cell r="B3334" t="str">
            <v>ST10100250/</v>
          </cell>
          <cell r="C3334" t="str">
            <v>Controlador eletronico de trafego de 8 fases para intersecoes fora da area do CTA, conforme especificacao CET-RIO.  Fornecimento.</v>
          </cell>
          <cell r="D3334" t="str">
            <v>un</v>
          </cell>
          <cell r="E3334">
            <v>10175</v>
          </cell>
        </row>
        <row r="3335">
          <cell r="A3335" t="str">
            <v>ST004584</v>
          </cell>
          <cell r="B3335" t="str">
            <v>ST10100300/</v>
          </cell>
          <cell r="C3335" t="str">
            <v>Controlador eletronico de trafego de 10 fases para intersecoes fora da area do CTA, conforme especificacao CET-RIO.  Fornecimento.</v>
          </cell>
          <cell r="D3335" t="str">
            <v>un</v>
          </cell>
          <cell r="E3335">
            <v>12233.55</v>
          </cell>
        </row>
        <row r="3336">
          <cell r="A3336" t="str">
            <v>ST004585</v>
          </cell>
          <cell r="B3336" t="str">
            <v>ST10100350/</v>
          </cell>
          <cell r="C3336" t="str">
            <v>Controlador eletronico de trafego de 12 fases para intersecoes fora da area do CTA, conforme especificacao CET-RIO.  Fornecimento.</v>
          </cell>
          <cell r="D3336" t="str">
            <v>un</v>
          </cell>
          <cell r="E3336">
            <v>12491.85</v>
          </cell>
        </row>
        <row r="3337">
          <cell r="A3337" t="str">
            <v>ST006330</v>
          </cell>
          <cell r="B3337" t="str">
            <v>ST10100400/</v>
          </cell>
          <cell r="C3337" t="str">
            <v>Controlador eletronico de trafego de 16 fases para intersecoes fora da area do CTA, conforme especificacao CET-RIO.  Fornecimento.</v>
          </cell>
          <cell r="D3337" t="str">
            <v>un</v>
          </cell>
          <cell r="E3337">
            <v>14000.7</v>
          </cell>
        </row>
        <row r="3338">
          <cell r="A3338" t="str">
            <v>ST009638</v>
          </cell>
          <cell r="B3338" t="str">
            <v>ST10100450/</v>
          </cell>
          <cell r="C3338" t="str">
            <v>Controlador eletronico de trafego local, compativel com sistema CET-RIO/CTA, modulos II, V, VI, VII, com 4 fases, modelo DP40-8, da Dataprom ou similar.  Fornecimento.</v>
          </cell>
          <cell r="D3338" t="str">
            <v>un</v>
          </cell>
          <cell r="E3338">
            <v>8268.98</v>
          </cell>
        </row>
        <row r="3339">
          <cell r="A3339" t="str">
            <v>ST009349</v>
          </cell>
          <cell r="B3339" t="str">
            <v>ST10100500/</v>
          </cell>
          <cell r="C3339" t="str">
            <v>Controlador eletronico de trafego local, compativel com sistema CET-RIO/CTA, modulos II, V, VI, VII, com 6 fases, modelo DP40-8, da Dataprom ou similar.  Fornecimento.</v>
          </cell>
          <cell r="D3339" t="str">
            <v>un</v>
          </cell>
          <cell r="E3339">
            <v>9048.98</v>
          </cell>
        </row>
        <row r="3340">
          <cell r="A3340" t="str">
            <v>ST009350</v>
          </cell>
          <cell r="B3340" t="str">
            <v>ST10100550/</v>
          </cell>
          <cell r="C3340" t="str">
            <v>Controlador eletronico de trafego local, compativel com sistema CET-RIO/CTA, modulos II, V, VI, VII, com 8 fases, modelo DP40-8, da Dataprom ou similar.  Fornecimento.</v>
          </cell>
          <cell r="D3340" t="str">
            <v>un</v>
          </cell>
          <cell r="E3340">
            <v>9828.98</v>
          </cell>
        </row>
        <row r="3341">
          <cell r="A3341" t="str">
            <v>ST009639</v>
          </cell>
          <cell r="B3341" t="str">
            <v>ST10100600/</v>
          </cell>
          <cell r="C3341" t="str">
            <v>Controlador eletronico de trafego local, compativel com sistema CET-RIO/CTA, modulos II, V, VI, VII, com 10 fases, modelo DP40-16, da Dataprom ou similar.  Fornecimento.</v>
          </cell>
          <cell r="D3341" t="str">
            <v>un</v>
          </cell>
          <cell r="E3341">
            <v>15372.94</v>
          </cell>
        </row>
        <row r="3342">
          <cell r="A3342" t="str">
            <v>ST009351</v>
          </cell>
          <cell r="B3342" t="str">
            <v>ST10100650/</v>
          </cell>
          <cell r="C3342" t="str">
            <v>Controlador eletronico de trafego local, compativel com sistema CET-RIO/CTA, modulos II, V, VI, VII, com 12 fases, modelo DP40-16, da Dataprom ou similar.  Fornecimento.</v>
          </cell>
          <cell r="D3342" t="str">
            <v>un</v>
          </cell>
          <cell r="E3342">
            <v>16152.94</v>
          </cell>
        </row>
        <row r="3343">
          <cell r="A3343" t="str">
            <v>ST009352</v>
          </cell>
          <cell r="B3343" t="str">
            <v>ST10100700/</v>
          </cell>
          <cell r="C3343" t="str">
            <v>Controlador eletronico de trafego local, compativel com sistema CET-RIO/CTA, modulos II, V, VI, VII, com 14 fases, modelo DP40-16, da Dataprom ou similar.  Fornecimento.</v>
          </cell>
          <cell r="D3343" t="str">
            <v>un</v>
          </cell>
          <cell r="E3343">
            <v>16932.939999999999</v>
          </cell>
        </row>
        <row r="3344">
          <cell r="A3344" t="str">
            <v>ST009353</v>
          </cell>
          <cell r="B3344" t="str">
            <v>ST10100750/</v>
          </cell>
          <cell r="C3344" t="str">
            <v>Controlador eletronico de trafego local, compativel com sistema CET-RIO/CTA, modulos II, V, VI, VII, com 16 fases, modelo DP40-16, da Dataprom ou similar.  Fornecimento.</v>
          </cell>
          <cell r="D3344" t="str">
            <v>un</v>
          </cell>
          <cell r="E3344">
            <v>17712.939999999999</v>
          </cell>
        </row>
        <row r="3345">
          <cell r="A3345" t="str">
            <v>ST010085</v>
          </cell>
          <cell r="B3345" t="str">
            <v>ST10100800/</v>
          </cell>
          <cell r="C3345" t="str">
            <v>Controlador eletronico de trafego local, com microprocessador de 16/32 bits, tarjetas em formato doble europeu, tecnologia HCMOS e CMOS de baixo consumo, multicapa nos circuitos impressos, diferenciacao de grupos entre grupos de trafego e grupos de comand</v>
          </cell>
          <cell r="D3345" t="str">
            <v>un</v>
          </cell>
          <cell r="E3345">
            <v>27726.33</v>
          </cell>
        </row>
        <row r="3346">
          <cell r="A3346" t="str">
            <v>ST017727</v>
          </cell>
          <cell r="B3346" t="str">
            <v>ST45150100/</v>
          </cell>
          <cell r="C3346" t="str">
            <v>Caixa de passagem com tampa articulada de ferro, com trava, tipo leve 600L-900mm de altura, conforme especificacao CET-RIO.  Fornecimento e assentamento.</v>
          </cell>
          <cell r="D3346" t="str">
            <v>un</v>
          </cell>
          <cell r="E3346">
            <v>287.10000000000002</v>
          </cell>
        </row>
        <row r="3347">
          <cell r="A3347" t="str">
            <v>ST017832</v>
          </cell>
          <cell r="B3347" t="str">
            <v>ST45200050/</v>
          </cell>
          <cell r="C3347" t="str">
            <v>Cabo de cobre estanhado, multiplo para comando, 1Kv, XLPE/90oC, secao de 9x1,5mm2, conforme especificacao da CET-RIO.  Fornecimento e instalacao.</v>
          </cell>
          <cell r="D3347" t="str">
            <v>m</v>
          </cell>
          <cell r="E3347">
            <v>5.5</v>
          </cell>
        </row>
        <row r="3348">
          <cell r="A3348" t="str">
            <v>ST017887</v>
          </cell>
          <cell r="B3348" t="str">
            <v>ST45200100/</v>
          </cell>
          <cell r="C3348" t="str">
            <v>Cabo para alimentacao de semaforo, secao de 4x1,5mm2, conforme especificacao da CET-RIO.  Fornecimento e instalacao.</v>
          </cell>
          <cell r="D3348" t="str">
            <v>m</v>
          </cell>
          <cell r="E3348">
            <v>5.05</v>
          </cell>
        </row>
        <row r="3349">
          <cell r="A3349" t="str">
            <v>ST017888</v>
          </cell>
          <cell r="B3349" t="str">
            <v>ST45200150/</v>
          </cell>
          <cell r="C3349" t="str">
            <v>Cabo para alimentacao de semaforo, secao de 7x1,5mm2, conforme especificacao da CET-RIO.  Fornecimento e instalacao.</v>
          </cell>
          <cell r="D3349" t="str">
            <v>m</v>
          </cell>
          <cell r="E3349">
            <v>7.1</v>
          </cell>
        </row>
        <row r="3350">
          <cell r="A3350" t="str">
            <v>ST017817</v>
          </cell>
          <cell r="B3350" t="str">
            <v>ST45200200/</v>
          </cell>
          <cell r="C3350" t="str">
            <v>Instalacao e teste de funcionamento de blocos semaforicos.</v>
          </cell>
          <cell r="D3350" t="str">
            <v>un</v>
          </cell>
          <cell r="E3350">
            <v>55.87</v>
          </cell>
        </row>
        <row r="3351">
          <cell r="A3351" t="str">
            <v>ST017818</v>
          </cell>
          <cell r="B3351" t="str">
            <v>ST45200250/</v>
          </cell>
          <cell r="C3351" t="str">
            <v>Instalacao e teste de funcionamento de botoeira.</v>
          </cell>
          <cell r="D3351" t="str">
            <v>un</v>
          </cell>
          <cell r="E3351">
            <v>6.07</v>
          </cell>
        </row>
        <row r="3352">
          <cell r="A3352" t="str">
            <v>ST017915</v>
          </cell>
          <cell r="B3352" t="str">
            <v>ST45250050/</v>
          </cell>
          <cell r="C3352" t="str">
            <v>Modem para controlador local DP-40 Dataprom, conforme especificacao CET-RIO. Fornecimento.</v>
          </cell>
          <cell r="D3352" t="str">
            <v>un</v>
          </cell>
          <cell r="E3352">
            <v>930</v>
          </cell>
        </row>
        <row r="3353">
          <cell r="A3353" t="str">
            <v>ST017928</v>
          </cell>
          <cell r="B3353" t="str">
            <v>ST45250100/</v>
          </cell>
          <cell r="C3353" t="str">
            <v>Suporte basculante para bloco semaforico.  Fornecimento.</v>
          </cell>
          <cell r="D3353" t="str">
            <v>un</v>
          </cell>
          <cell r="E3353">
            <v>31</v>
          </cell>
        </row>
        <row r="3354">
          <cell r="A3354" t="str">
            <v>ST017972</v>
          </cell>
          <cell r="B3354" t="str">
            <v>ST45300050/</v>
          </cell>
          <cell r="C3354" t="str">
            <v>Poste de aco galvanizado, conico, continuo, reto, poligonal, 12m de altura, para suporte a camera de TV.  Fornecimento e assentamento.</v>
          </cell>
          <cell r="D3354" t="str">
            <v>un</v>
          </cell>
          <cell r="E3354">
            <v>2504.31</v>
          </cell>
        </row>
        <row r="3355">
          <cell r="A3355" t="str">
            <v>TC000136</v>
          </cell>
          <cell r="B3355" t="str">
            <v>TC05050050/</v>
          </cell>
          <cell r="C3355" t="str">
            <v>Transporte de carga de qualquer natureza; exclusive as despesas de carga e descarga tanto de espera do caminhao como de servente ou equipamento auxiliar, em baixa velocidade (Vm=30Km/h), em Caminhao de Carroceria Fixa, a oleo diesel com capacidade util de</v>
          </cell>
          <cell r="D3355" t="str">
            <v>t.Km</v>
          </cell>
          <cell r="E3355">
            <v>0.47</v>
          </cell>
        </row>
        <row r="3356">
          <cell r="A3356" t="str">
            <v>TC010625</v>
          </cell>
          <cell r="B3356" t="str">
            <v>TC05050100/</v>
          </cell>
          <cell r="C3356" t="str">
            <v xml:space="preserve">Transporte de carga de qualquer natureza; exclusive as despesas de carga e descarga tanto d espera do caminhao como de servente ou equipamento auxiliar, em media velocidade (Vm=40Km/h), em Caminhao de Carroceria Fixa a oleo diesel, com capacidade util de </v>
          </cell>
          <cell r="D3356" t="str">
            <v>t.Km</v>
          </cell>
          <cell r="E3356">
            <v>0.35</v>
          </cell>
        </row>
        <row r="3357">
          <cell r="A3357" t="str">
            <v>TC010626</v>
          </cell>
          <cell r="B3357" t="str">
            <v>TC05050150/</v>
          </cell>
          <cell r="C3357" t="str">
            <v xml:space="preserve">Transporte de carga de qualquer natureza; exclusive as despesas de carga e descarga tanto da espera do caminhao como de servente ou equipamento auxiliar, em alta velocidade (Vm=50Km/h), em Caminhao de Carroceria Fixa a oleo diesel, com capacidade util de </v>
          </cell>
          <cell r="D3357" t="str">
            <v>t.Km</v>
          </cell>
          <cell r="E3357">
            <v>0.28000000000000003</v>
          </cell>
        </row>
        <row r="3358">
          <cell r="A3358" t="str">
            <v>TC000137</v>
          </cell>
          <cell r="B3358" t="str">
            <v>TC05050200/</v>
          </cell>
          <cell r="C3358" t="str">
            <v>Transporte de carga de qualquer natureza; exclusive as despesas de carga e descarga tanto da espera do caminhao como de servente ou equipamento auxiliar, em baixa velocidade (Vm=30Km/h), em Caminhao de Carroceria Fixa, a oleo diesel com capacidade util de</v>
          </cell>
          <cell r="D3358" t="str">
            <v>t.Km</v>
          </cell>
          <cell r="E3358">
            <v>0.61</v>
          </cell>
        </row>
        <row r="3359">
          <cell r="A3359" t="str">
            <v>TC010627</v>
          </cell>
          <cell r="B3359" t="str">
            <v>TC05050250/</v>
          </cell>
          <cell r="C3359" t="str">
            <v>Transporte de carga de qualquer natureza; exclusive as despesas de carga e descarga tanto da espera do caminhao como de servente ou equipamento auxiliar, em media velocidade (Vm=40Km/h), em Caminhao de Carroceria Fixa a oleo diesel, com capacidade util de</v>
          </cell>
          <cell r="D3359" t="str">
            <v>t.Km</v>
          </cell>
          <cell r="E3359">
            <v>0.46</v>
          </cell>
        </row>
        <row r="3360">
          <cell r="A3360" t="str">
            <v>TC010628</v>
          </cell>
          <cell r="B3360" t="str">
            <v>TC05050300/</v>
          </cell>
          <cell r="C3360" t="str">
            <v>Transporte de carga de qualquer natureza; exclusive as despesas de carga e descarga tanto da espera do caminhao como de servente ou equipamento auxiliar, em alta velocidade (Vm= 50Km/h), em Caminhao de Carroceria Fixa a oleo diesel, com capacidade util de</v>
          </cell>
          <cell r="D3360" t="str">
            <v>t.Km</v>
          </cell>
          <cell r="E3360">
            <v>0.37</v>
          </cell>
        </row>
        <row r="3361">
          <cell r="A3361" t="str">
            <v>TC000140</v>
          </cell>
          <cell r="B3361" t="str">
            <v>TC05050350/</v>
          </cell>
          <cell r="C3361" t="str">
            <v>Transporte de carga de qualquer natureza; exclusive as despesas de carga e descarga tanto da espera do caminhao como de servente ou equipamento auxiliar, em baixa velocidade (Vm=30Km/h), em Caminhao Basculante a oleo diesel, com capacidade util de 8t.</v>
          </cell>
          <cell r="D3361" t="str">
            <v>t.Km</v>
          </cell>
          <cell r="E3361">
            <v>0.38</v>
          </cell>
        </row>
        <row r="3362">
          <cell r="A3362" t="str">
            <v>TC000139</v>
          </cell>
          <cell r="B3362" t="str">
            <v>TC05050400/</v>
          </cell>
          <cell r="C3362" t="str">
            <v>Transporte de carga de qualquer natureza; exclusive as despesas de carga e descarga tanto da espera do caminhao como de servente ou equipamento auxiliar, em media velocidade (Vm=40Km/h), em Caminhao Basculante a oleo diesel, com capacidade util de 8t.</v>
          </cell>
          <cell r="D3362" t="str">
            <v>t.Km</v>
          </cell>
          <cell r="E3362">
            <v>0.28999999999999998</v>
          </cell>
        </row>
        <row r="3363">
          <cell r="A3363" t="str">
            <v>TC010629</v>
          </cell>
          <cell r="B3363" t="str">
            <v>TC05050450/</v>
          </cell>
          <cell r="C3363" t="str">
            <v>Transporte de carga de qualquer natureza; exclusive as despesas de carga e descarga tanto da espera do caminhao como de servente ou equipamento auxiliar, em alta velocidade (Vm=50Km/h), em Caminhao Basculante a oleo diesel, com capacidade util de 8t.</v>
          </cell>
          <cell r="D3363" t="str">
            <v>t.Km</v>
          </cell>
          <cell r="E3363">
            <v>0.23</v>
          </cell>
        </row>
        <row r="3364">
          <cell r="A3364" t="str">
            <v>TC000144</v>
          </cell>
          <cell r="B3364" t="str">
            <v>TC05050500/</v>
          </cell>
          <cell r="C3364" t="str">
            <v>Transporte de carga de qualquer natureza; exclusive as despesas de carga e descarga tanto de espera do caminhao como do servente ou equipamento auxiliar, em baixa velocidade (Vm=30Km/h), em Caminhao Basculante a oleo diesel, com capacidade util de 12t.</v>
          </cell>
          <cell r="D3364" t="str">
            <v>t.Km</v>
          </cell>
          <cell r="E3364">
            <v>0.31</v>
          </cell>
        </row>
        <row r="3365">
          <cell r="A3365" t="str">
            <v>TC010630</v>
          </cell>
          <cell r="B3365" t="str">
            <v>TC05050550/</v>
          </cell>
          <cell r="C3365" t="str">
            <v>Transporte de carga de qualquer natureza; exclusive as despesas de carga e descarga tanto da espera do caminhao como de servente ou equipamento auxiliar, em media velocidade (Vm=40Km/h), em Caminhao Basculante a oleo diesel, com capacidade util de 12t.</v>
          </cell>
          <cell r="D3365" t="str">
            <v>t.Km</v>
          </cell>
          <cell r="E3365">
            <v>0.23</v>
          </cell>
        </row>
        <row r="3366">
          <cell r="A3366" t="str">
            <v>TC010631</v>
          </cell>
          <cell r="B3366" t="str">
            <v>TC05050600/</v>
          </cell>
          <cell r="C3366" t="str">
            <v>Transporte de carga de qualquer natureza; exclusive as despesas de carga e descarga tanto da espera do caminhao como de servente ou equipamento auxiliar, em alta velocidade (Vm=50Km/h), em Caminhao Basculante a oleo diesel, com capacidade util de 12t.</v>
          </cell>
          <cell r="D3366" t="str">
            <v>t.Km</v>
          </cell>
          <cell r="E3366">
            <v>0.19</v>
          </cell>
        </row>
        <row r="3367">
          <cell r="A3367" t="str">
            <v>TC010633</v>
          </cell>
          <cell r="B3367" t="str">
            <v>TC05050650/</v>
          </cell>
          <cell r="C3367" t="str">
            <v>Transporte de carga de qualquer natureza; exclusive as despesas de carga e descarga tanto de espera do caminhao como do servente ou equipamento auxiliar, em baixa velocidade (Vm=30Km/h), em Caminhao Basculante a oleo diesel, com capacidade util de 17t.</v>
          </cell>
          <cell r="D3367" t="str">
            <v>t.Km</v>
          </cell>
          <cell r="E3367">
            <v>0.23</v>
          </cell>
        </row>
        <row r="3368">
          <cell r="A3368" t="str">
            <v>TC000148</v>
          </cell>
          <cell r="B3368" t="str">
            <v>TC05050700/</v>
          </cell>
          <cell r="C3368" t="str">
            <v>Transporte de carga de qualquer natureza; exclusive as despesas de carga e descarga tanto de espera do caminhao como do servente ou equipamento auxiliar, em media velocidade (Vm=40Km/h), em Caminhao Basculante a oleo diesel, com capacidade util de 17t.</v>
          </cell>
          <cell r="D3368" t="str">
            <v>t.Km</v>
          </cell>
          <cell r="E3368">
            <v>0.17</v>
          </cell>
        </row>
        <row r="3369">
          <cell r="A3369" t="str">
            <v>TC010632</v>
          </cell>
          <cell r="B3369" t="str">
            <v>TC05050750/</v>
          </cell>
          <cell r="C3369" t="str">
            <v>Transporte de carga de qualquer natureza; exclusive as despesas de carga e descarga tanto de espera do caminhao como do servente ou equipamento auxiliar, em alta velocidade (Vm=50Km/h), em Caminhao Basculante a oleo diesel, com capacidade util de 17t.</v>
          </cell>
          <cell r="D3369" t="str">
            <v>t.Km</v>
          </cell>
          <cell r="E3369">
            <v>0.14000000000000001</v>
          </cell>
        </row>
        <row r="3370">
          <cell r="A3370" t="str">
            <v>TC017715</v>
          </cell>
          <cell r="B3370" t="str">
            <v>TC05050800/</v>
          </cell>
          <cell r="C3370" t="str">
            <v>Transporte ate 30Km, montagem e desmontagem de bate estacas com martelo de 1,5t/2,2t, inclusive horas improdutivas da equipe e do equipamento na ida/volta, na montagem e desmontagem.</v>
          </cell>
          <cell r="D3370" t="str">
            <v>un</v>
          </cell>
          <cell r="E3370">
            <v>3812.17</v>
          </cell>
        </row>
        <row r="3371">
          <cell r="A3371" t="str">
            <v>TC017714</v>
          </cell>
          <cell r="B3371" t="str">
            <v>TC05050850/</v>
          </cell>
          <cell r="C3371" t="str">
            <v>Transporte ate 30Km, montagem e desmontagem de bate estacas com martelo de 2,5t/3t, inclusive horas improdutivas da equipe e do equipamento na ida/volta, na montagem e desmontagem.</v>
          </cell>
          <cell r="D3371" t="str">
            <v>un</v>
          </cell>
          <cell r="E3371">
            <v>5324.39</v>
          </cell>
        </row>
        <row r="3372">
          <cell r="A3372" t="str">
            <v>TC009908</v>
          </cell>
          <cell r="B3372" t="str">
            <v>TC05050900/</v>
          </cell>
          <cell r="C3372" t="str">
            <v>Transporte de carga de qualquer natureza; exclusive as despesas de carga e descarga tanto da espera do servente e manobra do equipamento auxiliar, a velocidade media de 5Km/h, em Dumper de 18HP a oleo diesel com capacidade util de 2,3t ou 850l.</v>
          </cell>
          <cell r="D3372" t="str">
            <v>t.Km</v>
          </cell>
          <cell r="E3372">
            <v>5.26</v>
          </cell>
        </row>
        <row r="3373">
          <cell r="A3373" t="str">
            <v>TC009910</v>
          </cell>
          <cell r="B3373" t="str">
            <v>TC05100050/</v>
          </cell>
          <cell r="C3373" t="str">
            <v>Transporte horizontal de material a granel em carrinho de mao, inclusive carga a pa.</v>
          </cell>
          <cell r="D3373" t="str">
            <v>t.dam</v>
          </cell>
          <cell r="E3373">
            <v>1.31</v>
          </cell>
        </row>
        <row r="3374">
          <cell r="A3374" t="str">
            <v>TC000203</v>
          </cell>
          <cell r="B3374" t="str">
            <v>TC05100100/</v>
          </cell>
          <cell r="C3374" t="str">
            <v>Transporte manual de materiais diversos encosta abaixo, inclusive carga e descarga.</v>
          </cell>
          <cell r="D3374" t="str">
            <v>t.dam</v>
          </cell>
          <cell r="E3374">
            <v>4.84</v>
          </cell>
        </row>
        <row r="3375">
          <cell r="A3375" t="str">
            <v>TC017772</v>
          </cell>
          <cell r="B3375" t="str">
            <v>TC05100150/</v>
          </cell>
          <cell r="C3375" t="str">
            <v>Transporte manual de material encosta acima, inclusive carga e descarga.</v>
          </cell>
          <cell r="D3375" t="str">
            <v>t.dam</v>
          </cell>
          <cell r="E3375">
            <v>9.68</v>
          </cell>
        </row>
        <row r="3376">
          <cell r="A3376" t="str">
            <v>TC018058</v>
          </cell>
          <cell r="B3376" t="str">
            <v>TC05100500/</v>
          </cell>
          <cell r="C3376" t="str">
            <v>Transporte manual de materiais diversos em manguezal, inclusive carga e descarga em cesto tipo COMLURB (muda e lixo).</v>
          </cell>
          <cell r="D3376" t="str">
            <v>t.dam</v>
          </cell>
          <cell r="E3376">
            <v>9.68</v>
          </cell>
        </row>
        <row r="3377">
          <cell r="A3377" t="str">
            <v>TC017840</v>
          </cell>
          <cell r="B3377" t="str">
            <v>TC05150050/</v>
          </cell>
          <cell r="C3377" t="str">
            <v>Coleta e transporte de residuos em cacamba estacionaria "Roll-On/Roll-Off", aberta, com capacidade aproximada de 35m3, com minimo de 40 coletas por mes.</v>
          </cell>
          <cell r="D3377" t="str">
            <v>un</v>
          </cell>
          <cell r="E3377">
            <v>350</v>
          </cell>
        </row>
        <row r="3378">
          <cell r="A3378" t="str">
            <v>TC017728</v>
          </cell>
          <cell r="B3378" t="str">
            <v>TC05150100/</v>
          </cell>
          <cell r="C3378" t="str">
            <v>Retirada de entulho de obra em cacamba de aco com 5m3 de capacidade, inclusive carregamento do container, transporte e descarga.</v>
          </cell>
          <cell r="D3378" t="str">
            <v>m3</v>
          </cell>
          <cell r="E3378">
            <v>15.87</v>
          </cell>
        </row>
        <row r="3379">
          <cell r="A3379" t="str">
            <v>TC000151</v>
          </cell>
          <cell r="B3379" t="str">
            <v>TC10050050/</v>
          </cell>
          <cell r="C3379" t="str">
            <v>Carga e descarga manual de material que exija o concurso de mais de 1 servente para cada peca, vergalhoes, cancoeiras, caixas, meio-fios, em Caminhao de Carroceria Fixa, a oleo diesel, com capacidade util de 7,5t, inclusive o tempo de carga, descarga e ma</v>
          </cell>
          <cell r="D3379" t="str">
            <v>t</v>
          </cell>
          <cell r="E3379">
            <v>21.83</v>
          </cell>
        </row>
        <row r="3380">
          <cell r="A3380" t="str">
            <v>TC010624</v>
          </cell>
          <cell r="B3380" t="str">
            <v>TC10050100/</v>
          </cell>
          <cell r="C3380" t="str">
            <v>Carga e descarga manual de pecas de peso reduzido: tijolos, telhas, cimento e agregados em sacos, em Caminhao de Carroceria Fixa a oleo diesel, com capacidade util de 7,5t, inclusive tempo de carga, descarga e manobra.</v>
          </cell>
          <cell r="D3380" t="str">
            <v>t</v>
          </cell>
          <cell r="E3380">
            <v>12.16</v>
          </cell>
        </row>
        <row r="3381">
          <cell r="A3381" t="str">
            <v>TC000149</v>
          </cell>
          <cell r="B3381" t="str">
            <v>TC10050150/</v>
          </cell>
          <cell r="C3381" t="str">
            <v>Carga manual e descarga mecanica de material a granel (agregados, pedra-de-mao, paralelos, terra e escombro), compreendendo os tempos para carga, descarga e manobras do Caminhao Basculante a oleo diesel, com capacidade util de 8t, empregando 2 serventes n</v>
          </cell>
          <cell r="D3381" t="str">
            <v>t</v>
          </cell>
          <cell r="E3381">
            <v>7.83</v>
          </cell>
        </row>
        <row r="3382">
          <cell r="A3382" t="str">
            <v>TC000150</v>
          </cell>
          <cell r="B3382" t="str">
            <v>TC10050200/</v>
          </cell>
          <cell r="C3382" t="str">
            <v xml:space="preserve">Carga manual e descarga mecanica de material a granel (agregados,  pedra-de-mao, paralelos, terra e escombro), compreendendo os tempos para carga, descarga e manobras do Caminhao Basculante a oleo diesel, com capacidade util de 8t, empregando 4 serventes </v>
          </cell>
          <cell r="D3382" t="str">
            <v>t</v>
          </cell>
          <cell r="E3382">
            <v>5.83</v>
          </cell>
        </row>
        <row r="3383">
          <cell r="A3383" t="str">
            <v>TC009909</v>
          </cell>
          <cell r="B3383" t="str">
            <v>TC10050250/</v>
          </cell>
          <cell r="C3383" t="str">
            <v>Carga manual e descarga mecanica de material a granel (agregados, pedra-de-mao, paralelos, terra e escombro), compreendendo os tempos para carga, descarga e manobras do equipamento Dumper 18Hp a oleo diesel, com capacidade util de 2,3t ou 850l, empregando</v>
          </cell>
          <cell r="D3383" t="str">
            <v>t</v>
          </cell>
          <cell r="E3383">
            <v>8.9</v>
          </cell>
        </row>
        <row r="3384">
          <cell r="A3384" t="str">
            <v>TC010623</v>
          </cell>
          <cell r="B3384" t="str">
            <v>TC10050300/</v>
          </cell>
          <cell r="C3384" t="str">
            <v xml:space="preserve">Carga manual e descarga mecanica de material a granel (agregados, pedra-de-mao, paralelos, terra e escombro), compreendendo os tempos para carga, descarga e manobras do Caminhao Basculante a oleo diesel, com capacidade util de 12t, empregando 4 serventes </v>
          </cell>
          <cell r="D3384" t="str">
            <v>t</v>
          </cell>
          <cell r="E3384">
            <v>6.23</v>
          </cell>
        </row>
        <row r="3385">
          <cell r="A3385" t="str">
            <v>TC000153</v>
          </cell>
          <cell r="B3385" t="str">
            <v>TC10050350/</v>
          </cell>
          <cell r="C3385" t="str">
            <v>Carga e descarga mecanica, com Pa-Carregadeira e Caminhao Basculante a oleo diesel, consideradas para o caminhao a espera, manobra, carga e descarga e quanto a carregadeira, espera e operacao.</v>
          </cell>
          <cell r="D3385" t="str">
            <v>t</v>
          </cell>
          <cell r="E3385">
            <v>0.47</v>
          </cell>
        </row>
        <row r="3386">
          <cell r="A3386" t="str">
            <v>TC000152</v>
          </cell>
          <cell r="B3386" t="str">
            <v>TC10050400/</v>
          </cell>
          <cell r="C3386" t="str">
            <v>Carga e descarga mecanica de tubos de ferro fundido, com o diametro de 40cm, inclusive o tempo de carga , descarga e manobra do Caminhao de Carroceria Fixa, a oleo diesel, com capacidade util de 7,5t, inclusive os mesmos tempos de Guindauto Munck de 4t.</v>
          </cell>
          <cell r="D3386" t="str">
            <v>t</v>
          </cell>
          <cell r="E3386">
            <v>18.350000000000001</v>
          </cell>
        </row>
        <row r="3387">
          <cell r="A3387" t="str">
            <v>TC005619</v>
          </cell>
          <cell r="B3387" t="str">
            <v>TC10050450/</v>
          </cell>
          <cell r="C3387" t="str">
            <v>Carga e descarga mecanica de tubos de concreto, com diametro de 20cm, inclusive o tempo de carga, descarga e manobra do caminhao de carroceria fixa, a oleo diesel, com capacidade util de 7,5t ; inclusive os mesmos tempos de guindauto munck de 4t.</v>
          </cell>
          <cell r="D3387" t="str">
            <v>t</v>
          </cell>
          <cell r="E3387">
            <v>21.77</v>
          </cell>
        </row>
        <row r="3388">
          <cell r="A3388" t="str">
            <v>TC005620</v>
          </cell>
          <cell r="B3388" t="str">
            <v>TC10050500/</v>
          </cell>
          <cell r="C3388" t="str">
            <v>Carga e descarga mecanica de tubos de concreto, com diametro de 40cm, inclusive o tempo de carga, descarga e manobra do caminhao de carroceria fixa, a oleo diesel, com capacidade util de 7,5t ; inclusive os mesmos tempos de guindauto munck de 4t.</v>
          </cell>
          <cell r="D3388" t="str">
            <v>t</v>
          </cell>
          <cell r="E3388">
            <v>24.17</v>
          </cell>
        </row>
        <row r="3389">
          <cell r="A3389" t="str">
            <v>TC005621</v>
          </cell>
          <cell r="B3389" t="str">
            <v>TC10050550/</v>
          </cell>
          <cell r="C3389" t="str">
            <v>Carga e descarga mecanica de tubos de concreto, com diametro de 60cm, inclusive o tempo de carga, descarga e manobra do caminhao de carroceria fixa, a oleo diesel, com capacidade util de 7,5t ; inclusive os mesmos tempos de guindauto munck de 4t.</v>
          </cell>
          <cell r="D3389" t="str">
            <v>t</v>
          </cell>
          <cell r="E3389">
            <v>27.54</v>
          </cell>
        </row>
        <row r="3390">
          <cell r="A3390" t="str">
            <v>TC005622</v>
          </cell>
          <cell r="B3390" t="str">
            <v>TC10050600/</v>
          </cell>
          <cell r="C3390" t="str">
            <v>Carga e descarga mecanica de tubos de concreto, com diametro de 80cm, inclusive o tempo de carga, descarga e manobra do caminhao de carroceria fixa, a oleo diesel, com capacidade util de 7,5t ; inclusive os mesmos tempos de guindauto munck de 4t.</v>
          </cell>
          <cell r="D3390" t="str">
            <v>t</v>
          </cell>
          <cell r="E3390">
            <v>46.39</v>
          </cell>
        </row>
        <row r="3391">
          <cell r="A3391" t="str">
            <v>TC005623</v>
          </cell>
          <cell r="B3391" t="str">
            <v>TC10050650/</v>
          </cell>
          <cell r="C3391" t="str">
            <v>Carga e descarga mecanica de tubos de concreto, com diametro de 100cm, inclusive o tempo de carga, descarga e manobra do caminhao de carroceria fixa, a oleo diesel, com capacidade util de 7,5t ; inclusive os mesmos tempos de guindauto munck de 4t.</v>
          </cell>
          <cell r="D3391" t="str">
            <v>t</v>
          </cell>
          <cell r="E3391">
            <v>52.7</v>
          </cell>
        </row>
        <row r="3392">
          <cell r="A3392" t="str">
            <v>TC002540</v>
          </cell>
          <cell r="B3392" t="str">
            <v>TC10050700/</v>
          </cell>
          <cell r="C3392" t="str">
            <v>Descarga de materiais e residuos em locais de disposicao final autorizados e/ou licenciados a operar pelos orgaos de controle ambiental.</v>
          </cell>
          <cell r="D3392" t="str">
            <v>t</v>
          </cell>
          <cell r="E3392">
            <v>10</v>
          </cell>
        </row>
        <row r="3393">
          <cell r="A3393" t="str">
            <v>AD007050</v>
          </cell>
          <cell r="B3393" t="str">
            <v>AD35250250/</v>
          </cell>
          <cell r="C3393" t="str">
            <v>Preparacao de corpos de prova, em rocha, com serra diamantada, incluindo retificacao de topo, base e geratriz, nos diametros de N ate H, por corpo de prova.</v>
          </cell>
          <cell r="D3393" t="str">
            <v>un</v>
          </cell>
          <cell r="E3393">
            <v>34.19</v>
          </cell>
        </row>
        <row r="3394">
          <cell r="A3394" t="str">
            <v>AD017178</v>
          </cell>
          <cell r="B3394" t="str">
            <v>AD35300050/</v>
          </cell>
          <cell r="C3394" t="str">
            <v>Avaliacao da espessura de carbonatacao, por ponto, em estruturas de concreto armado ou protendido, atraves de aspersao de solucao de fenolftaleina, inclusive coleta da amostra.</v>
          </cell>
          <cell r="D3394" t="str">
            <v>un</v>
          </cell>
          <cell r="E3394">
            <v>64</v>
          </cell>
        </row>
        <row r="3395">
          <cell r="A3395" t="str">
            <v>AD017181</v>
          </cell>
          <cell r="B3395" t="str">
            <v>AD35300100/</v>
          </cell>
          <cell r="C3395" t="str">
            <v>Determinacao da capacidade de tracao e dobramento do aco, por barra, conforme NBR-6152 e NBR-6153, inclusive coleta da amostra.</v>
          </cell>
          <cell r="D3395" t="str">
            <v>un</v>
          </cell>
          <cell r="E3395">
            <v>135</v>
          </cell>
        </row>
        <row r="3396">
          <cell r="A3396" t="str">
            <v>AD017179</v>
          </cell>
          <cell r="B3396" t="str">
            <v>AD35300150/</v>
          </cell>
          <cell r="C3396" t="str">
            <v>Determinacao do indice de vazios, massa especifica e capacidade de absorcao do concreto atraves de corpo de prova retirado em estruturas de concreto armado ou protendido, conforme NBR 9778, inclusive coleta da amostra.</v>
          </cell>
          <cell r="D3396" t="str">
            <v>un</v>
          </cell>
          <cell r="E3396">
            <v>442</v>
          </cell>
        </row>
        <row r="3397">
          <cell r="A3397" t="str">
            <v>AD017180</v>
          </cell>
          <cell r="B3397" t="str">
            <v>AD35300200/</v>
          </cell>
          <cell r="C3397" t="str">
            <v>Determinacao de teor de cloretos, por amostra, em estruturas de concreto armado ou protendido, conforme Norma da ACI-318/31-BR36, inclusive coleta da amostra.</v>
          </cell>
          <cell r="D3397" t="str">
            <v>un</v>
          </cell>
          <cell r="E3397">
            <v>170</v>
          </cell>
        </row>
        <row r="3398">
          <cell r="A3398" t="str">
            <v>AD017183</v>
          </cell>
          <cell r="B3398" t="str">
            <v>AD35300250/</v>
          </cell>
          <cell r="C3398" t="str">
            <v>Determinacao do teor de sulfatos, por amostra, em estruturas de concreto armado ou protendido, conforme boletim no 25 do IPT, inclusive coleta da amostra.</v>
          </cell>
          <cell r="D3398" t="str">
            <v>un</v>
          </cell>
          <cell r="E3398">
            <v>170</v>
          </cell>
        </row>
        <row r="3399">
          <cell r="A3399" t="str">
            <v>AD017185</v>
          </cell>
          <cell r="B3399" t="str">
            <v>AD35300300/</v>
          </cell>
          <cell r="C3399" t="str">
            <v>Extracao de corpo de prova de concreto, diametro de 4", com corte, preparo e ensaios de compressao axial para determinacao da resistencia do concreto em estruturas de concreto armado ou protendido, conforme NBR-7680 e NBR-5739, inclusive coleta da amostra</v>
          </cell>
          <cell r="D3399" t="str">
            <v>un</v>
          </cell>
          <cell r="E3399">
            <v>174</v>
          </cell>
        </row>
        <row r="3400">
          <cell r="A3400" t="str">
            <v>AD017182</v>
          </cell>
          <cell r="B3400" t="str">
            <v>AD35300350/</v>
          </cell>
          <cell r="C3400" t="str">
            <v>Reconstituicao do traco de concreto, por amostra, atraves de corpos de provas retirados em estruturas de concreto armado ou protendido, conforme boletim no 25 do IPT, inclusive coleta de amostra.</v>
          </cell>
          <cell r="D3400" t="str">
            <v>un</v>
          </cell>
          <cell r="E3400">
            <v>910</v>
          </cell>
        </row>
        <row r="3401">
          <cell r="A3401" t="str">
            <v>AD017184</v>
          </cell>
          <cell r="B3401" t="str">
            <v>AD35300400/</v>
          </cell>
          <cell r="C3401" t="str">
            <v>Verificacao do potencial de corrosao da armadura (por ensaio, area de 2m2) em estrutura de concreto armado ou protendido, conforme Norma ASTM-C-868/87, inclusive coleta da amostra.</v>
          </cell>
          <cell r="D3401" t="str">
            <v>un</v>
          </cell>
          <cell r="E3401">
            <v>1040</v>
          </cell>
        </row>
        <row r="3402">
          <cell r="A3402" t="str">
            <v>AD007369</v>
          </cell>
          <cell r="B3402" t="str">
            <v>AD35350050A</v>
          </cell>
          <cell r="C3402" t="str">
            <v>Amostra indeformada em bloco.</v>
          </cell>
          <cell r="D3402" t="str">
            <v>un</v>
          </cell>
          <cell r="E3402">
            <v>72.209999999999994</v>
          </cell>
        </row>
        <row r="3403">
          <cell r="A3403" t="str">
            <v>AD007373</v>
          </cell>
          <cell r="B3403" t="str">
            <v>AD35350100/</v>
          </cell>
          <cell r="C3403" t="str">
            <v>Ensaio de amostra de areia.</v>
          </cell>
          <cell r="D3403" t="str">
            <v>un</v>
          </cell>
          <cell r="E3403">
            <v>608.6</v>
          </cell>
        </row>
        <row r="3404">
          <cell r="A3404" t="str">
            <v>AD007372</v>
          </cell>
          <cell r="B3404" t="str">
            <v>AD35350150/</v>
          </cell>
          <cell r="C3404" t="str">
            <v>Ensaio de amostra de material petreo.</v>
          </cell>
          <cell r="D3404" t="str">
            <v>un</v>
          </cell>
          <cell r="E3404">
            <v>45.97</v>
          </cell>
        </row>
        <row r="3405">
          <cell r="A3405" t="str">
            <v>AD007353</v>
          </cell>
          <cell r="B3405" t="str">
            <v>AD35350200/</v>
          </cell>
          <cell r="C3405" t="str">
            <v>Ensaio de compactacao com energia Proctor Intermediario conforme as recomendacoes da NBR7182 e da NBR6457.</v>
          </cell>
          <cell r="D3405" t="str">
            <v>un</v>
          </cell>
          <cell r="E3405">
            <v>175.51</v>
          </cell>
        </row>
        <row r="3406">
          <cell r="A3406" t="str">
            <v>AD007354</v>
          </cell>
          <cell r="B3406" t="str">
            <v>AD35350250/</v>
          </cell>
          <cell r="C3406" t="str">
            <v>Ensaio de compactacao com energia Proctor Modificado conforme as recomendacoes da NBR7182 e da NBR6457.</v>
          </cell>
          <cell r="D3406" t="str">
            <v>un</v>
          </cell>
          <cell r="E3406">
            <v>204.39</v>
          </cell>
        </row>
        <row r="3407">
          <cell r="A3407" t="str">
            <v>AD007352</v>
          </cell>
          <cell r="B3407" t="str">
            <v>AD35350300/</v>
          </cell>
          <cell r="C3407" t="str">
            <v>Ensaio de compactacao proctor normal.</v>
          </cell>
          <cell r="D3407" t="str">
            <v>un</v>
          </cell>
          <cell r="E3407">
            <v>146.26</v>
          </cell>
        </row>
        <row r="3408">
          <cell r="A3408" t="str">
            <v>AD007363</v>
          </cell>
          <cell r="B3408" t="str">
            <v>AD35350350/</v>
          </cell>
          <cell r="C3408" t="str">
            <v>Ensaio de compressao nao confinada em amostra natural de solo conforme recomendacoes da NBR12770.</v>
          </cell>
          <cell r="D3408" t="str">
            <v>un</v>
          </cell>
          <cell r="E3408">
            <v>75.98</v>
          </cell>
        </row>
        <row r="3409">
          <cell r="A3409" t="str">
            <v>AD007364</v>
          </cell>
          <cell r="B3409" t="str">
            <v>AD35350400/</v>
          </cell>
          <cell r="C3409" t="str">
            <v>Ensaio de compressao simples em amostra moldada.</v>
          </cell>
          <cell r="D3409" t="str">
            <v>un</v>
          </cell>
          <cell r="E3409">
            <v>75.98</v>
          </cell>
        </row>
        <row r="3410">
          <cell r="A3410" t="str">
            <v>AD007368</v>
          </cell>
          <cell r="B3410" t="str">
            <v>AD35350450A</v>
          </cell>
          <cell r="C3410" t="str">
            <v>Ensaio de palheta vane teste.</v>
          </cell>
          <cell r="D3410" t="str">
            <v>un</v>
          </cell>
          <cell r="E3410">
            <v>45.52</v>
          </cell>
        </row>
        <row r="3411">
          <cell r="A3411" t="str">
            <v>AD007371</v>
          </cell>
          <cell r="B3411" t="str">
            <v>AD35350500A</v>
          </cell>
          <cell r="C3411" t="str">
            <v>Ensaio de perda d'agua, sondagem rotativa em rocha.</v>
          </cell>
          <cell r="D3411" t="str">
            <v>un</v>
          </cell>
          <cell r="E3411">
            <v>49.16</v>
          </cell>
        </row>
        <row r="3412">
          <cell r="A3412" t="str">
            <v>AD007361</v>
          </cell>
          <cell r="B3412" t="str">
            <v>AD35350550/</v>
          </cell>
          <cell r="C3412" t="str">
            <v>Ensaio para detrminacao do coeficiente de permeabilidade em amostra argilosa moldada a carga varavel conforme NBR14545.</v>
          </cell>
          <cell r="D3412" t="str">
            <v>un</v>
          </cell>
          <cell r="E3412">
            <v>117.01</v>
          </cell>
        </row>
        <row r="3413">
          <cell r="A3413" t="str">
            <v>AD007360</v>
          </cell>
          <cell r="B3413" t="str">
            <v>AD35350600/</v>
          </cell>
          <cell r="C3413" t="str">
            <v>Ensaio para determinacao do coeficiente de permeabilidade em amostra argilosa natural a carga variavel conforme NBR14545.</v>
          </cell>
          <cell r="D3413" t="str">
            <v>un</v>
          </cell>
          <cell r="E3413">
            <v>117.01</v>
          </cell>
        </row>
        <row r="3414">
          <cell r="A3414" t="str">
            <v>AD007362</v>
          </cell>
          <cell r="B3414" t="str">
            <v>AD35350650/</v>
          </cell>
          <cell r="C3414" t="str">
            <v>Ensaio para determinacao de coeficiente de permeabiliadde em amostra granular natural a carga constante conforme NBR13292.</v>
          </cell>
          <cell r="D3414" t="str">
            <v>un</v>
          </cell>
          <cell r="E3414">
            <v>113.97</v>
          </cell>
        </row>
        <row r="3415">
          <cell r="A3415" t="str">
            <v>AD007358</v>
          </cell>
          <cell r="B3415" t="str">
            <v>AD35350700/</v>
          </cell>
          <cell r="C3415" t="str">
            <v>Ensaio para determinacao do Indice Suporte California (CBR) - 5 pontos - obtido com energia Proctor Intermediario atraves de, no minimo, 5 corpos de prova conforme recomendacao da NBR9895, NBR6457, NBR7182.</v>
          </cell>
          <cell r="D3415" t="str">
            <v>un</v>
          </cell>
          <cell r="E3415">
            <v>613.54</v>
          </cell>
        </row>
        <row r="3416">
          <cell r="A3416" t="str">
            <v>AD007359</v>
          </cell>
          <cell r="B3416" t="str">
            <v>AD35350750/</v>
          </cell>
          <cell r="C3416" t="str">
            <v>Ensaio para determinacao do Indice Suporte California (CBR) - 5 pontos - obtido com energia Proctor Modificado atraves de, no minimo, 5 corpos de prova conforme recomendacao da NBR9895, NBR6457, NBR7182.</v>
          </cell>
          <cell r="D3416" t="str">
            <v>un</v>
          </cell>
          <cell r="E3416">
            <v>642.79</v>
          </cell>
        </row>
        <row r="3417">
          <cell r="A3417" t="str">
            <v>AD007357</v>
          </cell>
          <cell r="B3417" t="str">
            <v>AD35350800/</v>
          </cell>
          <cell r="C3417" t="str">
            <v>Ensaio para determinacao do Indice Suporte California (CBR) - 5 pontos - obtido com energia Proctor Normal atraves de, no minimo, 5 corpos de prova conforme recomendacao da NBR9895, NBR6457, NBR7182.</v>
          </cell>
          <cell r="D3417" t="str">
            <v>un</v>
          </cell>
          <cell r="E3417">
            <v>555.41</v>
          </cell>
        </row>
        <row r="3418">
          <cell r="A3418" t="str">
            <v>AD007355</v>
          </cell>
          <cell r="B3418" t="str">
            <v>AD35350850/</v>
          </cell>
          <cell r="C3418" t="str">
            <v>Ensaio para determinacao do Indice Suporte California (CBR) - 3 pontos - obtido com energia Proctor Intermediario atraves de, no minimo, 5 corpos de prova conforme recomendacao da NBR9895, NBR6457, NBR7182.</v>
          </cell>
          <cell r="D3418" t="str">
            <v>un</v>
          </cell>
          <cell r="E3418">
            <v>379.9</v>
          </cell>
        </row>
        <row r="3419">
          <cell r="A3419" t="str">
            <v>AD007356</v>
          </cell>
          <cell r="B3419" t="str">
            <v>AD35350900/</v>
          </cell>
          <cell r="C3419" t="str">
            <v>Ensaio para determinacao do Indice Suporte California (CBR) - 3 pontos - obtido com energia Proctor Modificado atraves de, no minimo, 5 corpos de prova conforme recomendacao da NBR9895, NBR6457, NBR7182.</v>
          </cell>
          <cell r="D3419" t="str">
            <v>un</v>
          </cell>
          <cell r="E3419">
            <v>409.15</v>
          </cell>
        </row>
        <row r="3420">
          <cell r="A3420" t="str">
            <v>AD007366</v>
          </cell>
          <cell r="B3420" t="str">
            <v>AD35350950/</v>
          </cell>
          <cell r="C3420" t="str">
            <v>Ensaio triaxial drenado em amostra moldada por CP.</v>
          </cell>
          <cell r="D3420" t="str">
            <v>un</v>
          </cell>
          <cell r="E3420">
            <v>628.35</v>
          </cell>
        </row>
        <row r="3421">
          <cell r="A3421" t="str">
            <v>AD007365</v>
          </cell>
          <cell r="B3421" t="str">
            <v>AD35351000/</v>
          </cell>
          <cell r="C3421" t="str">
            <v>Ensaio triaxial drenado em amostra natural por CP.</v>
          </cell>
          <cell r="D3421" t="str">
            <v>un</v>
          </cell>
          <cell r="E3421">
            <v>584.29</v>
          </cell>
        </row>
        <row r="3422">
          <cell r="A3422" t="str">
            <v>AD007536</v>
          </cell>
          <cell r="B3422" t="str">
            <v>AD35351050/</v>
          </cell>
          <cell r="C3422" t="str">
            <v>Ensaio triaxial nao drenado em amostra moldada por CP.</v>
          </cell>
          <cell r="D3422" t="str">
            <v>un</v>
          </cell>
          <cell r="E3422">
            <v>248.45</v>
          </cell>
        </row>
        <row r="3423">
          <cell r="A3423" t="str">
            <v>AD007367</v>
          </cell>
          <cell r="B3423" t="str">
            <v>AD35351100/</v>
          </cell>
          <cell r="C3423" t="str">
            <v>Ensaio triaxial nao drenado em amostra natural por CP.</v>
          </cell>
          <cell r="D3423" t="str">
            <v>un</v>
          </cell>
          <cell r="E3423">
            <v>219.2</v>
          </cell>
        </row>
        <row r="3424">
          <cell r="A3424" t="str">
            <v>AD000299</v>
          </cell>
          <cell r="B3424" t="str">
            <v>AD40050050/</v>
          </cell>
          <cell r="C3424" t="str">
            <v>Ajudante (inclusive encargos sociais).</v>
          </cell>
          <cell r="D3424" t="str">
            <v>h</v>
          </cell>
          <cell r="E3424">
            <v>4.84</v>
          </cell>
        </row>
        <row r="3425">
          <cell r="A3425" t="str">
            <v>AD000306</v>
          </cell>
          <cell r="B3425" t="str">
            <v>AD40050056/</v>
          </cell>
          <cell r="C3425" t="str">
            <v>Almoxarife (inclusive encargos sociais).</v>
          </cell>
          <cell r="D3425" t="str">
            <v>h</v>
          </cell>
          <cell r="E3425">
            <v>7.08</v>
          </cell>
        </row>
        <row r="3426">
          <cell r="A3426" t="str">
            <v>AD005353</v>
          </cell>
          <cell r="B3426" t="str">
            <v>AD40050062/</v>
          </cell>
          <cell r="C3426" t="str">
            <v>Analista de sistema (inclusive encargos sociais).</v>
          </cell>
          <cell r="D3426" t="str">
            <v>h</v>
          </cell>
          <cell r="E3426">
            <v>23.26</v>
          </cell>
        </row>
        <row r="3427">
          <cell r="A3427" t="str">
            <v>AD000305</v>
          </cell>
          <cell r="B3427" t="str">
            <v>AD40050068/</v>
          </cell>
          <cell r="C3427" t="str">
            <v>Apontador (inclusive encargos sociais).</v>
          </cell>
          <cell r="D3427" t="str">
            <v>h</v>
          </cell>
          <cell r="E3427">
            <v>7.08</v>
          </cell>
        </row>
        <row r="3428">
          <cell r="A3428" t="str">
            <v>AD000307</v>
          </cell>
          <cell r="B3428" t="str">
            <v>AD40050074/</v>
          </cell>
          <cell r="C3428" t="str">
            <v>Auxiliar de almoxarife (inclusive encargos sociais).</v>
          </cell>
          <cell r="D3428" t="str">
            <v>h</v>
          </cell>
          <cell r="E3428">
            <v>4.83</v>
          </cell>
        </row>
        <row r="3429">
          <cell r="A3429" t="str">
            <v>AD000323</v>
          </cell>
          <cell r="B3429" t="str">
            <v>AD40050080/</v>
          </cell>
          <cell r="C3429" t="str">
            <v>Auxiliar de escritorio (inclusive encargos sociais).</v>
          </cell>
          <cell r="D3429" t="str">
            <v>h</v>
          </cell>
          <cell r="E3429">
            <v>5.81</v>
          </cell>
        </row>
        <row r="3430">
          <cell r="A3430" t="str">
            <v>AD000309</v>
          </cell>
          <cell r="B3430" t="str">
            <v>AD40050086/</v>
          </cell>
          <cell r="C3430" t="str">
            <v>Auxiliar tecnico (inclusive encargos sociais).</v>
          </cell>
          <cell r="D3430" t="str">
            <v>h</v>
          </cell>
          <cell r="E3430">
            <v>8.2100000000000009</v>
          </cell>
        </row>
        <row r="3431">
          <cell r="A3431" t="str">
            <v>AD010441</v>
          </cell>
          <cell r="B3431" t="str">
            <v>AD40050092/</v>
          </cell>
          <cell r="C3431" t="str">
            <v>Auxiliar de topografia - servicos de campo (inclusive encargos sociais).</v>
          </cell>
          <cell r="D3431" t="str">
            <v>h</v>
          </cell>
          <cell r="E3431">
            <v>5.0199999999999996</v>
          </cell>
        </row>
        <row r="3432">
          <cell r="A3432" t="str">
            <v>AD000319</v>
          </cell>
          <cell r="B3432" t="str">
            <v>AD40050098/</v>
          </cell>
          <cell r="C3432" t="str">
            <v>Chefe de escritorio (inclusive encargos sociais).</v>
          </cell>
          <cell r="D3432" t="str">
            <v>h</v>
          </cell>
          <cell r="E3432">
            <v>10.62</v>
          </cell>
        </row>
        <row r="3433">
          <cell r="A3433" t="str">
            <v>AD000317</v>
          </cell>
          <cell r="B3433" t="str">
            <v>AD40050104/</v>
          </cell>
          <cell r="C3433" t="str">
            <v>Desenhista A (inclusive encargos sociais).</v>
          </cell>
          <cell r="D3433" t="str">
            <v>h</v>
          </cell>
          <cell r="E3433">
            <v>7.59</v>
          </cell>
        </row>
        <row r="3434">
          <cell r="A3434" t="str">
            <v>AD005358</v>
          </cell>
          <cell r="B3434" t="str">
            <v>AD40050110/</v>
          </cell>
          <cell r="C3434" t="str">
            <v>Digitador (inclusive encargos sociais).</v>
          </cell>
          <cell r="D3434" t="str">
            <v>h</v>
          </cell>
          <cell r="E3434">
            <v>5.72</v>
          </cell>
        </row>
        <row r="3435">
          <cell r="A3435" t="str">
            <v>AD000311</v>
          </cell>
          <cell r="B3435" t="str">
            <v>AD40050116/</v>
          </cell>
          <cell r="C3435" t="str">
            <v>Encarregado (inclusive encargos sociais).</v>
          </cell>
          <cell r="D3435" t="str">
            <v>h</v>
          </cell>
          <cell r="E3435">
            <v>9.5399999999999991</v>
          </cell>
        </row>
        <row r="3436">
          <cell r="A3436" t="str">
            <v>AD000314</v>
          </cell>
          <cell r="B3436" t="str">
            <v>AD40050122/</v>
          </cell>
          <cell r="C3436" t="str">
            <v>Engenheiro ou arquiteto jr (inclusive encargos sociais).</v>
          </cell>
          <cell r="D3436" t="str">
            <v>h</v>
          </cell>
          <cell r="E3436">
            <v>23.22</v>
          </cell>
        </row>
        <row r="3437">
          <cell r="A3437" t="str">
            <v>AD000316</v>
          </cell>
          <cell r="B3437" t="str">
            <v>AD40050128/</v>
          </cell>
          <cell r="C3437" t="str">
            <v>Engenheiro ou arquiteto coordenador geral de projetos ou supervisor de obras (inclusive encargos sociais).</v>
          </cell>
          <cell r="D3437" t="str">
            <v>h</v>
          </cell>
          <cell r="E3437">
            <v>46.92</v>
          </cell>
        </row>
        <row r="3438">
          <cell r="A3438" t="str">
            <v>AD000315</v>
          </cell>
          <cell r="B3438" t="str">
            <v>AD40050134/</v>
          </cell>
          <cell r="C3438" t="str">
            <v>Engenheiro ou arquiteto senior (inclusive encargos sociais).</v>
          </cell>
          <cell r="D3438" t="str">
            <v>h</v>
          </cell>
          <cell r="E3438">
            <v>57.67</v>
          </cell>
        </row>
        <row r="3439">
          <cell r="A3439" t="str">
            <v>AD000322</v>
          </cell>
          <cell r="B3439" t="str">
            <v>AD40050140/</v>
          </cell>
          <cell r="C3439" t="str">
            <v>Escriturario (inclusive encargos sociais).</v>
          </cell>
          <cell r="D3439" t="str">
            <v>h</v>
          </cell>
          <cell r="E3439">
            <v>5.81</v>
          </cell>
        </row>
        <row r="3440">
          <cell r="A3440" t="str">
            <v>AD000308</v>
          </cell>
          <cell r="B3440" t="str">
            <v>AD40050146/</v>
          </cell>
          <cell r="C3440" t="str">
            <v>Estagiario (inclusive encargos sociais).</v>
          </cell>
          <cell r="D3440" t="str">
            <v>h</v>
          </cell>
          <cell r="E3440">
            <v>2.68</v>
          </cell>
        </row>
        <row r="3441">
          <cell r="A3441" t="str">
            <v>AD000312</v>
          </cell>
          <cell r="B3441" t="str">
            <v>AD40050152/</v>
          </cell>
          <cell r="C3441" t="str">
            <v>Mestre de obra A (inclusive encargos sociais).</v>
          </cell>
          <cell r="D3441" t="str">
            <v>h</v>
          </cell>
          <cell r="E3441">
            <v>17.43</v>
          </cell>
        </row>
        <row r="3442">
          <cell r="A3442" t="str">
            <v>AD000313</v>
          </cell>
          <cell r="B3442" t="str">
            <v>AD40050158/</v>
          </cell>
          <cell r="C3442" t="str">
            <v>Mestre de obra B (inclusive encargos sociais).</v>
          </cell>
          <cell r="D3442" t="str">
            <v>h</v>
          </cell>
          <cell r="E3442">
            <v>15.13</v>
          </cell>
        </row>
        <row r="3443">
          <cell r="A3443" t="str">
            <v>AD016666</v>
          </cell>
          <cell r="B3443" t="str">
            <v>AD40050164/</v>
          </cell>
          <cell r="C3443" t="str">
            <v>Motorista de caminhao e carreta (inclusive encargos sociais).</v>
          </cell>
          <cell r="D3443" t="str">
            <v>h</v>
          </cell>
          <cell r="E3443">
            <v>5.7</v>
          </cell>
        </row>
        <row r="3444">
          <cell r="A3444" t="str">
            <v>AD016007</v>
          </cell>
          <cell r="B3444" t="str">
            <v>AD40050170/</v>
          </cell>
          <cell r="C3444" t="str">
            <v>Motorista de veiculo leve de servico (inclusive encargos sociais).</v>
          </cell>
          <cell r="D3444" t="str">
            <v>h</v>
          </cell>
          <cell r="E3444">
            <v>5.05</v>
          </cell>
        </row>
        <row r="3445">
          <cell r="A3445" t="str">
            <v>AD005356</v>
          </cell>
          <cell r="B3445" t="str">
            <v>AD40050176/</v>
          </cell>
          <cell r="C3445" t="str">
            <v>Operador de computador (inclusive encargos sociais).</v>
          </cell>
          <cell r="D3445" t="str">
            <v>h</v>
          </cell>
          <cell r="E3445">
            <v>9.9700000000000006</v>
          </cell>
        </row>
        <row r="3446">
          <cell r="A3446" t="str">
            <v>AD005354</v>
          </cell>
          <cell r="B3446" t="str">
            <v>AD40050182/</v>
          </cell>
          <cell r="C3446" t="str">
            <v>Programador de computador (inclusive encargos sociais).</v>
          </cell>
          <cell r="D3446" t="str">
            <v>h</v>
          </cell>
          <cell r="E3446">
            <v>20.28</v>
          </cell>
        </row>
        <row r="3447">
          <cell r="A3447" t="str">
            <v>AD000320</v>
          </cell>
          <cell r="B3447" t="str">
            <v>AD40050188/</v>
          </cell>
          <cell r="C3447" t="str">
            <v>Secretaria (inclusive encargos sociais).</v>
          </cell>
          <cell r="D3447" t="str">
            <v>h</v>
          </cell>
          <cell r="E3447">
            <v>9.73</v>
          </cell>
        </row>
        <row r="3448">
          <cell r="A3448" t="str">
            <v>AD008308</v>
          </cell>
          <cell r="B3448" t="str">
            <v>AD40050194/</v>
          </cell>
          <cell r="C3448" t="str">
            <v>Supervisor de equipe de refrigeracao  (inclusive encargos sociais).</v>
          </cell>
          <cell r="D3448" t="str">
            <v>h</v>
          </cell>
          <cell r="E3448">
            <v>7.7</v>
          </cell>
        </row>
        <row r="3449">
          <cell r="A3449" t="str">
            <v>AP001165</v>
          </cell>
          <cell r="B3449" t="str">
            <v>AP05050550/</v>
          </cell>
          <cell r="C3449" t="str">
            <v>Vaso sifonado, infantil, na cor branca.  Fornecimento.</v>
          </cell>
          <cell r="D3449" t="str">
            <v>un</v>
          </cell>
          <cell r="E3449">
            <v>106.54</v>
          </cell>
        </row>
        <row r="3450">
          <cell r="A3450" t="str">
            <v>AP005480</v>
          </cell>
          <cell r="B3450" t="str">
            <v>AP05050553/</v>
          </cell>
          <cell r="C3450" t="str">
            <v>Vaso sanitario infantil, na cor branca, com fixacao.  Fornecimento e assentamento.</v>
          </cell>
          <cell r="D3450" t="str">
            <v>un</v>
          </cell>
          <cell r="E3450">
            <v>276.26</v>
          </cell>
        </row>
        <row r="3451">
          <cell r="A3451" t="str">
            <v>AP001192</v>
          </cell>
          <cell r="B3451" t="str">
            <v>AP05100050/</v>
          </cell>
          <cell r="C3451" t="str">
            <v>Banca seca de aco inoxidavel com 0,55m de largura, ate 3m de comprimento, em chapa  18-304, sobre apoios de alvenaria de meia vez e verga de concreto, sem revestimento.  Fornecimento e colocacao.</v>
          </cell>
          <cell r="D3451" t="str">
            <v>m</v>
          </cell>
          <cell r="E3451">
            <v>395.47</v>
          </cell>
        </row>
        <row r="3452">
          <cell r="A3452" t="str">
            <v>AP001189</v>
          </cell>
          <cell r="B3452" t="str">
            <v>AP05100053/</v>
          </cell>
          <cell r="C3452" t="str">
            <v xml:space="preserve">Banca aco inoxidavel de (2x0,55)m, em chapa 18-304, com 1 cuba de (500x400x200)mm em chapa 20-304, valvula americana, sifao de 1 1/2"x1 1/2", sobre apoios de alvenaria de meia vez e verga de concreto, sem revestimento; exclusive torneira.  Fornecimento e </v>
          </cell>
          <cell r="D3452" t="str">
            <v>un</v>
          </cell>
          <cell r="E3452">
            <v>880.2</v>
          </cell>
        </row>
        <row r="3453">
          <cell r="A3453" t="str">
            <v>AP001190</v>
          </cell>
          <cell r="B3453" t="str">
            <v>AP05100100/</v>
          </cell>
          <cell r="C3453" t="str">
            <v>Banca aco inoxidavel de (2x0,55)m, em chapa 18-304, com 2 cubas de (500x400x200)mm em chapa 20-304, 2 valvulas americana, 2 sifoes de 1 1/2"x1 1/2", sobre apoios de alvenaria de meia vez e verga de concreto, sem revestimento; exclusive torneira.  Fornecim</v>
          </cell>
          <cell r="D3453" t="str">
            <v>un</v>
          </cell>
          <cell r="E3453">
            <v>1368.32</v>
          </cell>
        </row>
        <row r="3454">
          <cell r="A3454" t="str">
            <v>AP001191</v>
          </cell>
          <cell r="B3454" t="str">
            <v>AP05100150A</v>
          </cell>
          <cell r="C3454" t="str">
            <v>Cuba aco inoxidavel de (500x400x200)mm, em chapa 20-304, valvula americana, sifao de   1 1/2"x1 1/2"; exclusive torneira.  Fornecimento e colocacao.</v>
          </cell>
          <cell r="D3454" t="str">
            <v>un</v>
          </cell>
          <cell r="E3454">
            <v>411.1</v>
          </cell>
        </row>
        <row r="3455">
          <cell r="A3455" t="str">
            <v>AP001186</v>
          </cell>
          <cell r="B3455" t="str">
            <v>AP05100200/</v>
          </cell>
          <cell r="C3455" t="str">
            <v>Coifa aco inoxidavel medindo (2,1x1,2)m; inclusive 3m de duto com (500x500)mm, exaustor de 3CV.  Fornecimento e colocacao.</v>
          </cell>
          <cell r="D3455" t="str">
            <v>un</v>
          </cell>
          <cell r="E3455">
            <v>5931.29</v>
          </cell>
        </row>
        <row r="3456">
          <cell r="A3456" t="str">
            <v>AP007789</v>
          </cell>
          <cell r="B3456" t="str">
            <v>AP05100250/</v>
          </cell>
          <cell r="C3456" t="str">
            <v>Escovario em aco inoxidavel, padrao Secretaria Municipal de Saude, com (150x50)cm, para 3 torneiras.  Fornecimento e colocacao.</v>
          </cell>
          <cell r="D3456" t="str">
            <v>un</v>
          </cell>
          <cell r="E3456">
            <v>775.88</v>
          </cell>
        </row>
        <row r="3457">
          <cell r="A3457" t="str">
            <v>AP007783</v>
          </cell>
          <cell r="B3457" t="str">
            <v>AP05100253/</v>
          </cell>
          <cell r="C3457" t="str">
            <v>Escovario em aco inoxidavel, padrao Secretaria Municipal de Saude, com (260x50)cm, para 4 torneiras.  Fornecimento e colocacao.</v>
          </cell>
          <cell r="D3457" t="str">
            <v>un</v>
          </cell>
          <cell r="E3457">
            <v>1278.0999999999999</v>
          </cell>
        </row>
        <row r="3458">
          <cell r="A3458" t="str">
            <v>AP001193</v>
          </cell>
          <cell r="B3458" t="str">
            <v>AP05100400/</v>
          </cell>
          <cell r="C3458" t="str">
            <v>Mictorio coletivo de aco inoxidavel, com secao de (580x300)mm, em chapa 20-304, com crivo de saida de 1 1/4", registro de 3/4"; inclusive gambiarra.  Fornecimento.</v>
          </cell>
          <cell r="D3458" t="str">
            <v>m</v>
          </cell>
          <cell r="E3458">
            <v>459.67</v>
          </cell>
        </row>
        <row r="3459">
          <cell r="A3459" t="str">
            <v>AP005579</v>
          </cell>
          <cell r="B3459" t="str">
            <v>AP05100500/</v>
          </cell>
          <cell r="C3459" t="str">
            <v>Porta cacamba de ferro esmaltado, lixeira de aco inoxidavel, chapa 18-304, com (300x300)mm.  Fornecimento e colocacao.</v>
          </cell>
          <cell r="D3459" t="str">
            <v>un</v>
          </cell>
          <cell r="E3459">
            <v>145.81</v>
          </cell>
        </row>
        <row r="3460">
          <cell r="A3460" t="str">
            <v>AP001188</v>
          </cell>
          <cell r="B3460" t="str">
            <v>AP05100600/</v>
          </cell>
          <cell r="C3460" t="str">
            <v>Tanque de aco inoxidavel, em chapa 22-304, de (520x520)mm, capacidade de 30l, com esfregador; exclusive torneira.  Fornecimento.</v>
          </cell>
          <cell r="D3460" t="str">
            <v>un</v>
          </cell>
          <cell r="E3460">
            <v>586.37</v>
          </cell>
        </row>
        <row r="3461">
          <cell r="A3461" t="str">
            <v>AP017127</v>
          </cell>
          <cell r="B3461" t="str">
            <v>AP05100603/</v>
          </cell>
          <cell r="C3461" t="str">
            <v>Tanque de expurgo em aco inoxidavel liga 18:8, padrao americano, AISI 304 no 18, medindo (600x500x850)mm, com 01 (uma) cuba de expurgo de (500x400x300)mm,  com sifao de aco inoxidavel de 75mm de diametro, face superior com acabamento escovado e grade basc</v>
          </cell>
          <cell r="D3461" t="str">
            <v>un</v>
          </cell>
          <cell r="E3461">
            <v>1357.27</v>
          </cell>
        </row>
        <row r="3462">
          <cell r="A3462" t="str">
            <v>AP006025</v>
          </cell>
          <cell r="B3462" t="str">
            <v>AP05150050/</v>
          </cell>
          <cell r="C3462" t="str">
            <v>Aspersores de PVC rigido, giro de 360o, entrada de 3/4", Sempreverde, Fabrimar ou similar.  Fornecimento.</v>
          </cell>
          <cell r="D3462" t="str">
            <v>un</v>
          </cell>
          <cell r="E3462">
            <v>3.73</v>
          </cell>
        </row>
        <row r="3463">
          <cell r="A3463" t="str">
            <v>AP018069</v>
          </cell>
          <cell r="B3463" t="str">
            <v>AP05150101/</v>
          </cell>
          <cell r="C3463" t="e">
            <v>#N/A</v>
          </cell>
          <cell r="D3463" t="e">
            <v>#N/A</v>
          </cell>
          <cell r="E3463">
            <v>8.93</v>
          </cell>
        </row>
        <row r="3464">
          <cell r="A3464" t="str">
            <v>AP001162</v>
          </cell>
          <cell r="B3464" t="str">
            <v>AP05150103/</v>
          </cell>
          <cell r="C3464" t="str">
            <v>Assento plastico, luxo.  Fornecimento e colocacao.</v>
          </cell>
          <cell r="D3464" t="str">
            <v>un</v>
          </cell>
          <cell r="E3464">
            <v>8.1999999999999993</v>
          </cell>
        </row>
        <row r="3465">
          <cell r="A3465" t="str">
            <v>AP001163</v>
          </cell>
          <cell r="B3465" t="str">
            <v>AP05150106/</v>
          </cell>
          <cell r="C3465" t="str">
            <v>Assento plastico, para vaso infantil.  Fornecimento e colocacao.</v>
          </cell>
          <cell r="D3465" t="str">
            <v>un</v>
          </cell>
          <cell r="E3465">
            <v>12.87</v>
          </cell>
        </row>
        <row r="3466">
          <cell r="A3466" t="str">
            <v>AP006457</v>
          </cell>
          <cell r="B3466" t="str">
            <v>AP05150150/</v>
          </cell>
          <cell r="C3466" t="str">
            <v>Braco de plastico branco, de 1/2", com canopla.  Fornecimento.</v>
          </cell>
          <cell r="D3466" t="str">
            <v>un</v>
          </cell>
          <cell r="E3466">
            <v>1.83</v>
          </cell>
        </row>
        <row r="3467">
          <cell r="A3467" t="str">
            <v>AP001161</v>
          </cell>
          <cell r="B3467" t="str">
            <v>AP05150200/</v>
          </cell>
          <cell r="C3467" t="str">
            <v>Caixa de descarga, plastica, externa.  Fornecimento.</v>
          </cell>
          <cell r="D3467" t="str">
            <v>un</v>
          </cell>
          <cell r="E3467">
            <v>10.02</v>
          </cell>
        </row>
        <row r="3468">
          <cell r="A3468" t="str">
            <v>AP001170</v>
          </cell>
          <cell r="B3468" t="str">
            <v>AP05150250/</v>
          </cell>
          <cell r="C3468" t="str">
            <v>Chuveiro de plastico, na cor branca, exclusive braco.</v>
          </cell>
          <cell r="D3468" t="str">
            <v>un</v>
          </cell>
          <cell r="E3468">
            <v>1.55</v>
          </cell>
        </row>
        <row r="3469">
          <cell r="A3469" t="str">
            <v>AP005323</v>
          </cell>
          <cell r="B3469" t="str">
            <v>AP05150253/</v>
          </cell>
          <cell r="C3469" t="str">
            <v>Chuveiro de plastico, com braco de 1/2", na cor branca e 1 registro de pressao no B-1416 ou similar de 1/2".  Fornecimento.</v>
          </cell>
          <cell r="D3469" t="str">
            <v>un</v>
          </cell>
          <cell r="E3469">
            <v>33.85</v>
          </cell>
        </row>
        <row r="3470">
          <cell r="A3470" t="str">
            <v>AP005886</v>
          </cell>
          <cell r="B3470" t="str">
            <v>AP05150300/</v>
          </cell>
          <cell r="C3470" t="str">
            <v>Mangueira de borracha flexivel, cristal, com diametro de 1/2".  Fornecimento.</v>
          </cell>
          <cell r="D3470" t="str">
            <v>m</v>
          </cell>
          <cell r="E3470">
            <v>1.32</v>
          </cell>
        </row>
        <row r="3471">
          <cell r="A3471" t="str">
            <v>AP005887</v>
          </cell>
          <cell r="B3471" t="str">
            <v>AP05150303/</v>
          </cell>
          <cell r="C3471" t="str">
            <v>Mangueira de borracha flexivel, cristal, com diametro de 3/4".  Fornecimento.</v>
          </cell>
          <cell r="D3471" t="str">
            <v>m</v>
          </cell>
          <cell r="E3471">
            <v>1.72</v>
          </cell>
        </row>
        <row r="3472">
          <cell r="A3472" t="str">
            <v>AP005888</v>
          </cell>
          <cell r="B3472" t="str">
            <v>AP05150306/</v>
          </cell>
          <cell r="C3472" t="str">
            <v>Mangueira de borracha flexivel, cristal, com diametro de 1".  Fornecimento.</v>
          </cell>
          <cell r="D3472" t="str">
            <v>m</v>
          </cell>
          <cell r="E3472">
            <v>2.39</v>
          </cell>
        </row>
        <row r="3473">
          <cell r="A3473" t="str">
            <v>AP001181</v>
          </cell>
          <cell r="B3473" t="str">
            <v>AP05150350/</v>
          </cell>
          <cell r="C3473" t="str">
            <v>Rabicho plastico de 30cm com saida de 1/2".  Fornecimento.</v>
          </cell>
          <cell r="D3473" t="str">
            <v>un</v>
          </cell>
          <cell r="E3473">
            <v>0.87</v>
          </cell>
        </row>
        <row r="3474">
          <cell r="A3474" t="str">
            <v>AP018085</v>
          </cell>
          <cell r="B3474" t="str">
            <v>AP05150401/</v>
          </cell>
          <cell r="C3474" t="e">
            <v>#N/A</v>
          </cell>
          <cell r="D3474" t="e">
            <v>#N/A</v>
          </cell>
          <cell r="E3474">
            <v>10</v>
          </cell>
        </row>
        <row r="3475">
          <cell r="A3475" t="str">
            <v>AP009290</v>
          </cell>
          <cell r="B3475" t="str">
            <v>AP05150403/</v>
          </cell>
          <cell r="C3475" t="str">
            <v>Registro de esfera de PVC rigido, soldavel, diametro de 20mm.  Fornecimento.</v>
          </cell>
          <cell r="D3475" t="str">
            <v>un</v>
          </cell>
          <cell r="E3475">
            <v>6.83</v>
          </cell>
        </row>
        <row r="3476">
          <cell r="A3476" t="str">
            <v>AP004396</v>
          </cell>
          <cell r="B3476" t="str">
            <v>AP05150406/</v>
          </cell>
          <cell r="C3476" t="str">
            <v>Registro de esfera de PVC rigido, soldavel, diametro de 25mm.  Fornecimento e assentamento.</v>
          </cell>
          <cell r="D3476" t="str">
            <v>un</v>
          </cell>
          <cell r="E3476">
            <v>10.09</v>
          </cell>
        </row>
        <row r="3477">
          <cell r="A3477" t="str">
            <v>AP009289</v>
          </cell>
          <cell r="B3477" t="str">
            <v>AP05150409/</v>
          </cell>
          <cell r="C3477" t="str">
            <v>Registro de esfera de PVC rigido, soldavel, diametro de 25mm.  Fornecimento.</v>
          </cell>
          <cell r="D3477" t="str">
            <v>un</v>
          </cell>
          <cell r="E3477">
            <v>8.3699999999999992</v>
          </cell>
        </row>
        <row r="3478">
          <cell r="A3478" t="str">
            <v>AP004397</v>
          </cell>
          <cell r="B3478" t="str">
            <v>AP05150412/</v>
          </cell>
          <cell r="C3478" t="str">
            <v>Registro de esfera de PVC rigido, soldavel, diametro de 32mm.  Fornecimento e assentamento.</v>
          </cell>
          <cell r="D3478" t="str">
            <v>un</v>
          </cell>
          <cell r="E3478">
            <v>14.04</v>
          </cell>
        </row>
        <row r="3479">
          <cell r="A3479" t="str">
            <v>AP004398</v>
          </cell>
          <cell r="B3479" t="str">
            <v>AP05150415/</v>
          </cell>
          <cell r="C3479" t="str">
            <v>Registro de esfera de PVC rigido, soldavel, diametro de 40mm.  Fornecimento e assentamento.</v>
          </cell>
          <cell r="D3479" t="str">
            <v>un</v>
          </cell>
          <cell r="E3479">
            <v>17.25</v>
          </cell>
        </row>
        <row r="3480">
          <cell r="A3480" t="str">
            <v>AP009288</v>
          </cell>
          <cell r="B3480" t="str">
            <v>AP05150418/</v>
          </cell>
          <cell r="C3480" t="str">
            <v>Registro de esfera de PVC rigido, soldavel, diametro de 40mm.  Fornecimento.</v>
          </cell>
          <cell r="D3480" t="str">
            <v>un</v>
          </cell>
          <cell r="E3480">
            <v>15.25</v>
          </cell>
        </row>
        <row r="3481">
          <cell r="A3481" t="str">
            <v>AP004399</v>
          </cell>
          <cell r="B3481" t="str">
            <v>AP05150421/</v>
          </cell>
          <cell r="C3481" t="str">
            <v>Registro de esfera de PVC rigido, soldavel, diametro de 50mm.  Fornecimento e assentamento.</v>
          </cell>
          <cell r="D3481" t="str">
            <v>un</v>
          </cell>
          <cell r="E3481">
            <v>19.75</v>
          </cell>
        </row>
        <row r="3482">
          <cell r="A3482" t="str">
            <v>AP009287</v>
          </cell>
          <cell r="B3482" t="str">
            <v>AP05150424/</v>
          </cell>
          <cell r="C3482" t="str">
            <v>Registro de esfera de PVC rigido, soldavel, diametro de 50mm.  Fornecimento.</v>
          </cell>
          <cell r="D3482" t="str">
            <v>un</v>
          </cell>
          <cell r="E3482">
            <v>17.61</v>
          </cell>
        </row>
        <row r="3483">
          <cell r="A3483" t="str">
            <v>AP005876</v>
          </cell>
          <cell r="B3483" t="str">
            <v>AP05150427/</v>
          </cell>
          <cell r="C3483" t="str">
            <v>Registro de esfera de PVC rigido, roscavel, diametro de 1 1/2".   Fornecimento e assentamento.</v>
          </cell>
          <cell r="D3483" t="str">
            <v>un</v>
          </cell>
          <cell r="E3483">
            <v>21.47</v>
          </cell>
        </row>
        <row r="3484">
          <cell r="A3484" t="str">
            <v>AP005488</v>
          </cell>
          <cell r="B3484" t="str">
            <v>AP05150450/</v>
          </cell>
          <cell r="C3484" t="str">
            <v>Saboneteira plastica de sobrepor, para sabonete liquido.  Fornecimento.</v>
          </cell>
          <cell r="D3484" t="str">
            <v>un</v>
          </cell>
          <cell r="E3484">
            <v>10</v>
          </cell>
        </row>
        <row r="3485">
          <cell r="A3485" t="str">
            <v>AP001179</v>
          </cell>
          <cell r="B3485" t="str">
            <v>AP05150500/</v>
          </cell>
          <cell r="C3485" t="str">
            <v>Sifao roscavel para pia ou lavatorio de PVC rigido, diametro de 1".  Fornecimento.</v>
          </cell>
          <cell r="D3485" t="str">
            <v>un</v>
          </cell>
          <cell r="E3485">
            <v>3.76</v>
          </cell>
        </row>
        <row r="3486">
          <cell r="A3486" t="str">
            <v>AP004404</v>
          </cell>
          <cell r="B3486" t="str">
            <v>AP05150503/</v>
          </cell>
          <cell r="C3486" t="str">
            <v>Sifao para tanque de PVC rigido, diametro de 1 1/4".  Fornecimento e assentamento.</v>
          </cell>
          <cell r="D3486" t="str">
            <v>un</v>
          </cell>
          <cell r="E3486">
            <v>5.48</v>
          </cell>
        </row>
        <row r="3487">
          <cell r="A3487" t="str">
            <v>AP006469</v>
          </cell>
          <cell r="B3487" t="str">
            <v>AP05150506/</v>
          </cell>
          <cell r="C3487" t="str">
            <v>Sifao soldavel, de PVC rigido, de 40mm, para pia ou lavatorio.  Fornecimento.</v>
          </cell>
          <cell r="D3487" t="str">
            <v>un</v>
          </cell>
          <cell r="E3487">
            <v>3.76</v>
          </cell>
        </row>
        <row r="3488">
          <cell r="A3488" t="str">
            <v>AP007782</v>
          </cell>
          <cell r="B3488" t="str">
            <v>AP05150550/</v>
          </cell>
          <cell r="C3488" t="str">
            <v>Tanque de esterilizacao de mamadeiras, em PVC.  Fornecimento e instalacao.</v>
          </cell>
          <cell r="D3488" t="str">
            <v>un</v>
          </cell>
          <cell r="E3488">
            <v>1495.06</v>
          </cell>
        </row>
        <row r="3489">
          <cell r="A3489" t="str">
            <v>AP004400</v>
          </cell>
          <cell r="B3489" t="str">
            <v>AP05150600/</v>
          </cell>
          <cell r="C3489" t="str">
            <v>Torneira de boia de PVC rigido diametro de 1/2".  Fornecimento e colocacao.</v>
          </cell>
          <cell r="D3489" t="str">
            <v>un</v>
          </cell>
          <cell r="E3489">
            <v>3.04</v>
          </cell>
        </row>
        <row r="3490">
          <cell r="A3490" t="str">
            <v>AP004401</v>
          </cell>
          <cell r="B3490" t="str">
            <v>AP05150603/</v>
          </cell>
          <cell r="C3490" t="str">
            <v>Torneira de boia de PVC rigido diametro de 3/4".  Fornecimento e colocacao.</v>
          </cell>
          <cell r="D3490" t="str">
            <v>un</v>
          </cell>
          <cell r="E3490">
            <v>3.41</v>
          </cell>
        </row>
        <row r="3491">
          <cell r="A3491" t="str">
            <v>AP004402</v>
          </cell>
          <cell r="B3491" t="str">
            <v>AP05150650/</v>
          </cell>
          <cell r="C3491" t="str">
            <v>Torneira de PVC rigido diametro de 1/2".  Fornecimento e assentamento.</v>
          </cell>
          <cell r="D3491" t="str">
            <v>un</v>
          </cell>
          <cell r="E3491">
            <v>4.1100000000000003</v>
          </cell>
        </row>
        <row r="3492">
          <cell r="A3492" t="str">
            <v>AP004403</v>
          </cell>
          <cell r="B3492" t="str">
            <v>AP05150700/</v>
          </cell>
          <cell r="C3492" t="str">
            <v>Torneira para pia ou tanque de PVC rigido diametro de 1/2".  Fornecimento e assentamento.</v>
          </cell>
          <cell r="D3492" t="str">
            <v>un</v>
          </cell>
          <cell r="E3492">
            <v>4.1100000000000003</v>
          </cell>
        </row>
        <row r="3493">
          <cell r="A3493" t="str">
            <v>AP001183</v>
          </cell>
          <cell r="B3493" t="str">
            <v>AP05150750/</v>
          </cell>
          <cell r="C3493" t="str">
            <v>Tubo de descarga tipo longo de 1 1/2", de PVC rigido, para caixa de descarga externa.  Fornecimento.</v>
          </cell>
          <cell r="D3493" t="str">
            <v>un</v>
          </cell>
          <cell r="E3493">
            <v>2.5499999999999998</v>
          </cell>
        </row>
        <row r="3494">
          <cell r="A3494" t="str">
            <v>AP001176</v>
          </cell>
          <cell r="B3494" t="str">
            <v>AP05150800/</v>
          </cell>
          <cell r="C3494" t="str">
            <v>Valvula para lavatorio, de 1 1/4", de PVC rigido.  Fornecimento.</v>
          </cell>
          <cell r="D3494" t="str">
            <v>un</v>
          </cell>
          <cell r="E3494">
            <v>1.27</v>
          </cell>
        </row>
        <row r="3495">
          <cell r="A3495" t="str">
            <v>AP001174</v>
          </cell>
          <cell r="B3495" t="str">
            <v>AP05150803/</v>
          </cell>
          <cell r="C3495" t="str">
            <v>Valvula para lavatorio, de 1"x 2 3/4".  Fornecimento.</v>
          </cell>
          <cell r="D3495" t="str">
            <v>un</v>
          </cell>
          <cell r="E3495">
            <v>1.78</v>
          </cell>
        </row>
        <row r="3496">
          <cell r="A3496" t="str">
            <v>AP001177</v>
          </cell>
          <cell r="B3496" t="str">
            <v>AP05150806/</v>
          </cell>
          <cell r="C3496" t="str">
            <v>Valvula para pia de PVC rigido.  Fornecimento.</v>
          </cell>
          <cell r="D3496" t="str">
            <v>un</v>
          </cell>
          <cell r="E3496">
            <v>0.66</v>
          </cell>
        </row>
        <row r="3497">
          <cell r="A3497" t="str">
            <v>AP001169</v>
          </cell>
          <cell r="B3497" t="str">
            <v>AP05200100/</v>
          </cell>
          <cell r="C3497" t="str">
            <v>Chuveiro estampado, acabamento cromado, articulado com braco de 1/2".  Fornecimento.</v>
          </cell>
          <cell r="D3497" t="str">
            <v>un</v>
          </cell>
          <cell r="E3497">
            <v>108.42</v>
          </cell>
        </row>
        <row r="3498">
          <cell r="A3498" t="str">
            <v>AP010207</v>
          </cell>
          <cell r="B3498" t="str">
            <v>/P05200103/</v>
          </cell>
          <cell r="C3498" t="str">
            <v>Chuveiro para agua fria da marca RWI ou similar, na bitola de 1/2", com 30seg. de agua com botoeira de comando.  Fornecimento.</v>
          </cell>
          <cell r="D3498" t="str">
            <v>un</v>
          </cell>
          <cell r="E3498" t="e">
            <v>#N/A</v>
          </cell>
        </row>
        <row r="3499">
          <cell r="A3499" t="str">
            <v>AP001171</v>
          </cell>
          <cell r="B3499" t="str">
            <v>AP05200118/</v>
          </cell>
          <cell r="C3499" t="str">
            <v>Duchinha manual, com registro de pressao.  Fornecimento.</v>
          </cell>
          <cell r="D3499" t="str">
            <v>un</v>
          </cell>
          <cell r="E3499">
            <v>37.590000000000003</v>
          </cell>
        </row>
        <row r="3500">
          <cell r="A3500" t="str">
            <v>AP001184</v>
          </cell>
          <cell r="B3500" t="str">
            <v>AP05200150/</v>
          </cell>
          <cell r="C3500" t="str">
            <v>Misturador simples para chuveiro, de 3/4".  Fornecimento.</v>
          </cell>
          <cell r="D3500" t="str">
            <v>un</v>
          </cell>
          <cell r="E3500">
            <v>41.49</v>
          </cell>
        </row>
        <row r="3501">
          <cell r="A3501" t="str">
            <v>AP004471</v>
          </cell>
          <cell r="B3501" t="str">
            <v>AP05200153/</v>
          </cell>
          <cell r="C3501" t="str">
            <v>Misturador Belle Epoque Light, para lavatorio, acabamento cromado, Deca ou similar.  Fornecimento.</v>
          </cell>
          <cell r="D3501" t="str">
            <v>un</v>
          </cell>
          <cell r="E3501">
            <v>138.80000000000001</v>
          </cell>
        </row>
        <row r="3502">
          <cell r="A3502" t="str">
            <v>AP001185</v>
          </cell>
          <cell r="B3502" t="str">
            <v>AP05200200/</v>
          </cell>
          <cell r="C3502" t="str">
            <v>Registro de pressao, em bronze, bruto, com diametro de 1/2".  Fornecimento.</v>
          </cell>
          <cell r="D3502" t="str">
            <v>un</v>
          </cell>
          <cell r="E3502">
            <v>14.53</v>
          </cell>
        </row>
        <row r="3503">
          <cell r="A3503" t="str">
            <v>AP006436</v>
          </cell>
          <cell r="B3503" t="str">
            <v>AP05200206A</v>
          </cell>
          <cell r="C3503" t="str">
            <v>Registro de pressao, em bronze, diametro de 1/2", com acabamento Digital-Line, para filtro.  Fornecimento e assentamento.</v>
          </cell>
          <cell r="D3503" t="str">
            <v>un</v>
          </cell>
          <cell r="E3503">
            <v>32.69</v>
          </cell>
        </row>
        <row r="3504">
          <cell r="A3504" t="str">
            <v>AP001180</v>
          </cell>
          <cell r="B3504" t="str">
            <v>AP05200250/</v>
          </cell>
          <cell r="C3504" t="str">
            <v>Rabicho cromado de 30cm com saida de 1/2".  Fornecimento.</v>
          </cell>
          <cell r="D3504" t="str">
            <v>un</v>
          </cell>
          <cell r="E3504">
            <v>7.5</v>
          </cell>
        </row>
        <row r="3505">
          <cell r="A3505" t="str">
            <v>AP006428</v>
          </cell>
          <cell r="B3505" t="str">
            <v>AP05200253A</v>
          </cell>
          <cell r="C3505" t="str">
            <v>Rabicho flexivel cromado de 40cm com saida de 1/2".  Fornecimento e colocacao.</v>
          </cell>
          <cell r="D3505" t="str">
            <v>un</v>
          </cell>
          <cell r="E3505">
            <v>14.12</v>
          </cell>
        </row>
        <row r="3506">
          <cell r="A3506" t="str">
            <v>AP005584</v>
          </cell>
          <cell r="B3506" t="str">
            <v>AP05200300/</v>
          </cell>
          <cell r="C3506" t="str">
            <v>Sifao, de 1" x 1 1/4", Deca 1680-C ou similar.  Fornecimento.</v>
          </cell>
          <cell r="D3506" t="str">
            <v>un</v>
          </cell>
          <cell r="E3506">
            <v>49.5</v>
          </cell>
        </row>
        <row r="3507">
          <cell r="A3507" t="str">
            <v>AP001178</v>
          </cell>
          <cell r="B3507" t="str">
            <v>AP05200303/</v>
          </cell>
          <cell r="C3507" t="str">
            <v>Sifao, diametro de 1 1/2"x 1 1/2".  Fornecimento.</v>
          </cell>
          <cell r="D3507" t="str">
            <v>un</v>
          </cell>
          <cell r="E3507">
            <v>36.89</v>
          </cell>
        </row>
        <row r="3508">
          <cell r="A3508" t="str">
            <v>AP006396</v>
          </cell>
          <cell r="B3508" t="str">
            <v>AP05200306A</v>
          </cell>
          <cell r="C3508" t="str">
            <v>Sifao metalico, de 1 1/2"x2".  Fornecimento e colocacao.</v>
          </cell>
          <cell r="D3508" t="str">
            <v>un</v>
          </cell>
          <cell r="E3508">
            <v>54.71</v>
          </cell>
        </row>
        <row r="3509">
          <cell r="A3509" t="str">
            <v>AP005307</v>
          </cell>
          <cell r="B3509" t="str">
            <v>AP05200400/</v>
          </cell>
          <cell r="C3509" t="str">
            <v>Torneira  de boia, em bronze, de pressao, de 3/4".  Fornecimento e colocacao.</v>
          </cell>
          <cell r="D3509" t="str">
            <v>un</v>
          </cell>
          <cell r="E3509">
            <v>14.2</v>
          </cell>
        </row>
        <row r="3510">
          <cell r="A3510" t="str">
            <v>BP000485</v>
          </cell>
          <cell r="B3510" t="str">
            <v>BP05050103/</v>
          </cell>
          <cell r="C3510" t="str">
            <v>Camada de bloqueio (colchao) de po-de-pedra, espalhado e comprimido mecanicamente, medida apos compressao.</v>
          </cell>
          <cell r="D3510" t="str">
            <v>m3</v>
          </cell>
          <cell r="E3510">
            <v>32.56</v>
          </cell>
        </row>
        <row r="3511">
          <cell r="A3511" t="str">
            <v>BP000537</v>
          </cell>
          <cell r="B3511" t="str">
            <v>BP05050150/</v>
          </cell>
          <cell r="C3511" t="str">
            <v>Camada de po-de-pedra espalhada manualmente, medida apos a compactacao.</v>
          </cell>
          <cell r="D3511" t="str">
            <v>m3</v>
          </cell>
          <cell r="E3511">
            <v>36.17</v>
          </cell>
        </row>
        <row r="3512">
          <cell r="A3512" t="str">
            <v>BP017063</v>
          </cell>
          <cell r="B3512" t="str">
            <v>BP05050200/</v>
          </cell>
          <cell r="C3512" t="str">
            <v>Capa selante compreendendo aplicacao de asfalto na proporcao de 1,1 a 1,4l/m2, distribuicao de agregado (5 a 15Kg/m2) e compactacao com rolo leve.</v>
          </cell>
          <cell r="D3512" t="str">
            <v>m2</v>
          </cell>
          <cell r="E3512">
            <v>1.46</v>
          </cell>
        </row>
        <row r="3513">
          <cell r="A3513" t="str">
            <v>BP017065</v>
          </cell>
          <cell r="B3513" t="str">
            <v>BP05050250/</v>
          </cell>
          <cell r="C3513" t="str">
            <v>Construcao de aterro, de acordo com as Instrucoes para Execucao do DER-RJ; exclusive escavacao e carga, transporte e fornecimento dos materiais.</v>
          </cell>
          <cell r="D3513" t="str">
            <v>m3</v>
          </cell>
          <cell r="E3513">
            <v>1.1100000000000001</v>
          </cell>
        </row>
        <row r="3514">
          <cell r="A3514" t="str">
            <v>BP017064</v>
          </cell>
          <cell r="B3514" t="str">
            <v>BP05050300/</v>
          </cell>
          <cell r="C3514" t="str">
            <v>Construcao de reforco de sub leito, de acordo com as Instrucoes para Execucao do     DER-RJ; exclusive escavacao e carga, transporte e fornecimento dos materiais.</v>
          </cell>
          <cell r="D3514" t="str">
            <v>m3</v>
          </cell>
          <cell r="E3514">
            <v>1.51</v>
          </cell>
        </row>
        <row r="3515">
          <cell r="A3515" t="str">
            <v>BP000536</v>
          </cell>
          <cell r="B3515" t="str">
            <v>BP05050350/</v>
          </cell>
          <cell r="C3515" t="str">
            <v>Execucao de pavimentacao de saibro arenoso em camadas de 10cm, medida apos a compactacao, inclusive espalhamento e rega.</v>
          </cell>
          <cell r="D3515" t="str">
            <v>m2</v>
          </cell>
          <cell r="E3515">
            <v>4.75</v>
          </cell>
        </row>
        <row r="3516">
          <cell r="A3516" t="str">
            <v>BP000535</v>
          </cell>
          <cell r="B3516" t="str">
            <v>BP05050353/</v>
          </cell>
          <cell r="C3516" t="str">
            <v>Execucao de pavimentacao em saibro melhorado com cimento, em camadas de 8cm de espessura, medida apos a compressao, sendo a proporcao de cimento de 5% em volume (72Kg/m3), inclusive fornecimento dos materiais.</v>
          </cell>
          <cell r="D3516" t="str">
            <v>m2</v>
          </cell>
          <cell r="E3516">
            <v>6.52</v>
          </cell>
        </row>
        <row r="3517">
          <cell r="A3517" t="str">
            <v>BP017054</v>
          </cell>
          <cell r="B3517" t="str">
            <v>BP05050400A</v>
          </cell>
          <cell r="C3517" t="str">
            <v>Imprimacao de base de pavimentacao, de acordo com as Instrucoes para Execucao do      DER-RJ.</v>
          </cell>
          <cell r="D3517" t="str">
            <v>m2</v>
          </cell>
          <cell r="E3517">
            <v>2.0499999999999998</v>
          </cell>
        </row>
        <row r="3518">
          <cell r="A3518" t="str">
            <v>BP017053</v>
          </cell>
          <cell r="B3518" t="str">
            <v>BP05050450/</v>
          </cell>
          <cell r="C3518" t="str">
            <v>Regularizacao de subleito, de acordo com as Instrucoes para Execucao do DER-RJ.  O preco indeniza as operacoes de execucao e transporte de agua e se aplica a area efetivamente regularizada, exclusive transporte e escavacao de corretivos.</v>
          </cell>
          <cell r="D3518" t="str">
            <v>m2</v>
          </cell>
          <cell r="E3518">
            <v>0.41</v>
          </cell>
        </row>
        <row r="3519">
          <cell r="A3519" t="str">
            <v>BP016933</v>
          </cell>
          <cell r="B3519" t="str">
            <v>BP10050050A</v>
          </cell>
          <cell r="C3519" t="str">
            <v>Concreto betuminoso usinado a quente, para camada intermediaria (BINDER), de acordo com as  especificacoes da PCRJ; exclusive transporte da usina para a pista e espalhamento da mistura.</v>
          </cell>
          <cell r="D3519" t="str">
            <v>t</v>
          </cell>
          <cell r="E3519">
            <v>79.88</v>
          </cell>
        </row>
        <row r="3520">
          <cell r="A3520" t="str">
            <v>BP017585</v>
          </cell>
          <cell r="B3520" t="str">
            <v>BP10050100A</v>
          </cell>
          <cell r="C3520" t="str">
            <v>Concreto betuminoso usinado a quente, para camada de rolamento, de acordo com as  especificacoes da PCRJ; exclusive transporte da usina para a pista e espalhamento da mistura.</v>
          </cell>
          <cell r="D3520" t="str">
            <v>t</v>
          </cell>
          <cell r="E3520">
            <v>104.46</v>
          </cell>
        </row>
        <row r="3521">
          <cell r="A3521" t="str">
            <v>BP017068</v>
          </cell>
          <cell r="B3521" t="str">
            <v>BP10050150/</v>
          </cell>
          <cell r="C3521" t="str">
            <v>Concreto asfaltico pre-misturado a frio de acordo com as Instrucoes para Execucao do     DER-RJ.  O preco indeniza as operacoes de execucao, o fornecimento e o transporte dos materiais empregados, e aplica-se ao volume executado, medido apos a compressao.</v>
          </cell>
          <cell r="D3521" t="str">
            <v>m3</v>
          </cell>
          <cell r="E3521">
            <v>213.03</v>
          </cell>
        </row>
        <row r="3522">
          <cell r="A3522" t="str">
            <v>BP016834</v>
          </cell>
          <cell r="B3522" t="str">
            <v>BP10050200/</v>
          </cell>
          <cell r="C3522" t="str">
            <v>Espalhamento manual e compactacao mecanica de concreto asfaltico usinado a quente, ou de pre-misturado, exclusive fornecimento de todos os materiais.</v>
          </cell>
          <cell r="D3522" t="str">
            <v>t</v>
          </cell>
          <cell r="E3522">
            <v>1.93</v>
          </cell>
        </row>
        <row r="3523">
          <cell r="A3523" t="str">
            <v>BP016835</v>
          </cell>
          <cell r="B3523" t="str">
            <v>BP10050250/</v>
          </cell>
          <cell r="C3523" t="str">
            <v>Espalhamento com motonivelaora e compactacao mecanica de qualquer tipo de revestimento asfaltico, executado de acordo com as especificacoes da PCRJ.</v>
          </cell>
          <cell r="D3523" t="str">
            <v>t</v>
          </cell>
          <cell r="E3523">
            <v>1.97</v>
          </cell>
        </row>
        <row r="3524">
          <cell r="A3524" t="str">
            <v>BP000486</v>
          </cell>
          <cell r="B3524" t="str">
            <v>BP10050300/</v>
          </cell>
          <cell r="C3524" t="str">
            <v>Espalhamento com vibro acabadora convencional e compactacao mecanica de qualquer tipo de concreto asfaltico usinado a quente, executado de acordo com as especificacoes da PCRJ, exclusive os materiais.</v>
          </cell>
          <cell r="D3524" t="str">
            <v>t</v>
          </cell>
          <cell r="E3524">
            <v>1.32</v>
          </cell>
        </row>
        <row r="3525">
          <cell r="A3525" t="str">
            <v>BP017022</v>
          </cell>
          <cell r="B3525" t="str">
            <v>BP10050303/</v>
          </cell>
          <cell r="C3525" t="str">
            <v>Espalhamento com vibro acabadora eletronica e compactacao mecanica de qualquer tipo de concreto asfaltico usinado a quente, executado de acordo com as especificacoes da PCRJ.</v>
          </cell>
          <cell r="D3525" t="str">
            <v>t</v>
          </cell>
          <cell r="E3525">
            <v>2.14</v>
          </cell>
        </row>
        <row r="3526">
          <cell r="A3526" t="str">
            <v>BP008714</v>
          </cell>
          <cell r="B3526" t="str">
            <v>BP10050350/</v>
          </cell>
          <cell r="C3526" t="str">
            <v>Manta geotextil de poliester Bidim ou similar tipo OP-20 em uma camada, sobre pavimentacao betuminosa.  Fornecimento e colocacao.</v>
          </cell>
          <cell r="D3526" t="str">
            <v>m2</v>
          </cell>
          <cell r="E3526">
            <v>3.02</v>
          </cell>
        </row>
        <row r="3527">
          <cell r="A3527" t="str">
            <v>BP017060</v>
          </cell>
          <cell r="B3527" t="str">
            <v>BP10050400A</v>
          </cell>
          <cell r="C3527" t="str">
            <v>Pintura de ligacao.</v>
          </cell>
          <cell r="D3527" t="str">
            <v>m2</v>
          </cell>
          <cell r="E3527">
            <v>1.25</v>
          </cell>
        </row>
        <row r="3528">
          <cell r="A3528" t="str">
            <v>BP017293</v>
          </cell>
          <cell r="B3528" t="str">
            <v>BP10050450/</v>
          </cell>
          <cell r="C3528" t="str">
            <v>Piso sintetico para atletismo, moldado no local, sem juntas ou emendas, tipo Lisotan da Lisonda ou similar, com 2 camadas distintas, sendo a anterior composta de uma manta flexivel de granulos preto de borracha vulcanizada de granulometria controlada, agl</v>
          </cell>
          <cell r="D3528" t="str">
            <v>m2</v>
          </cell>
          <cell r="E3528">
            <v>115</v>
          </cell>
        </row>
        <row r="3529">
          <cell r="A3529" t="str">
            <v>BP016833</v>
          </cell>
          <cell r="B3529" t="str">
            <v>BP10050500/</v>
          </cell>
          <cell r="C3529" t="str">
            <v>Recomposicao de revestimento em concreto asfaltico usinado a quente, eecutado em areas de pequenas dimenoes; exclisive corte, pintura de ligacao e fornecimento de todos os materiais.</v>
          </cell>
          <cell r="D3529" t="str">
            <v>m2</v>
          </cell>
          <cell r="E3529">
            <v>2.2200000000000002</v>
          </cell>
        </row>
        <row r="3530">
          <cell r="A3530" t="str">
            <v>BP017914</v>
          </cell>
          <cell r="B3530" t="str">
            <v>BP10050550/</v>
          </cell>
          <cell r="C3530" t="str">
            <v>Reforco ou tratamento para trincamentos com revestimento betuminoso, feito com manta de geogrelha flexivel de poliester de alta tenacidade, combinado com manta nao tecida ultra leve, em forma de grelha, com abertura de malha de (40x40)mm, resistencia de 5</v>
          </cell>
          <cell r="D3530" t="str">
            <v>m2</v>
          </cell>
          <cell r="E3530">
            <v>25.41</v>
          </cell>
        </row>
        <row r="3531">
          <cell r="A3531" t="str">
            <v>BP017175</v>
          </cell>
          <cell r="B3531" t="str">
            <v>BP10050600A</v>
          </cell>
          <cell r="C3531" t="str">
            <v xml:space="preserve">Micro revestimento asfaltico a frio com emprego de emulsao modificada com polimeros, aditivo de controle de rompimento, abertura ao trafego no maximo em 2h, consumo por m2 entre 10Kg a 12Kg, em uma unica camada, com emprego da faixa III ou IV da ISSA.  O </v>
          </cell>
          <cell r="D3531" t="str">
            <v>m2</v>
          </cell>
          <cell r="E3531">
            <v>5.34</v>
          </cell>
        </row>
        <row r="3532">
          <cell r="A3532" t="str">
            <v>BP000462</v>
          </cell>
          <cell r="B3532" t="str">
            <v>BP10050650/</v>
          </cell>
          <cell r="C3532" t="str">
            <v>Revestimento de concreto betuminoso usinado a quente, para camada de rolamento, com 4cm de espessura, exclusive transporte da usina para a pista de imprimacao.</v>
          </cell>
          <cell r="D3532" t="str">
            <v>m2</v>
          </cell>
          <cell r="E3532">
            <v>10.34</v>
          </cell>
        </row>
        <row r="3533">
          <cell r="A3533" t="str">
            <v>BP000459</v>
          </cell>
          <cell r="B3533" t="str">
            <v>BP10050653A</v>
          </cell>
          <cell r="C3533" t="str">
            <v>Revestimento de concreto betuminoso usinado a quente, com 5cm de espessura, executado em 1 camada, de acordo com as Instrucoes para Execucao do DER-RJ, exclusive transporte da usina para a pista.</v>
          </cell>
          <cell r="D3533" t="str">
            <v>m2</v>
          </cell>
          <cell r="E3533">
            <v>12.93</v>
          </cell>
        </row>
        <row r="3534">
          <cell r="A3534" t="str">
            <v>BP017077</v>
          </cell>
          <cell r="B3534" t="str">
            <v>BP10050656/</v>
          </cell>
          <cell r="C3534" t="str">
            <v>Revestimento de concreto betuminoso usinado a quente, com 8cm de espessura, executado em 2 camadas, sendo a inferior de ligacao (Binder), com 4cm de espessura e a superior de rolamento, de acordo com as Instrucoes para Execucao do DER-RJ, exclusive transp</v>
          </cell>
          <cell r="D3534" t="str">
            <v>m2</v>
          </cell>
          <cell r="E3534">
            <v>20.68</v>
          </cell>
        </row>
        <row r="3535">
          <cell r="A3535" t="str">
            <v>BP017078</v>
          </cell>
          <cell r="B3535" t="str">
            <v>BP10050659/</v>
          </cell>
          <cell r="C3535" t="str">
            <v>Revestimento de concreto betuminoso usinado a quente, com 10cm de espessura, executado em 2 camadas, sendo a inferior de ligacao (Binder), com 6cm de espessura e a superior de rolamento, de acordo com as Instrucoes para Execucao do DER-RJ, exclusive trans</v>
          </cell>
          <cell r="D3535" t="str">
            <v>m2</v>
          </cell>
          <cell r="E3535">
            <v>25.22</v>
          </cell>
        </row>
        <row r="3536">
          <cell r="A3536" t="str">
            <v>BP005614</v>
          </cell>
          <cell r="B3536" t="str">
            <v>BP10050700A</v>
          </cell>
          <cell r="C3536" t="str">
            <v>Revestimento de concreto asfaltico com polimero usinado a quente, com 5cm de espessura, executado com vibroacabadora com controle eletronico e mesa extensiva de no minimo 7m, conforme especificacoes da Prefeitura da Cidade do Rio de Janeiro.</v>
          </cell>
          <cell r="D3536" t="str">
            <v>m2</v>
          </cell>
          <cell r="E3536">
            <v>17.04</v>
          </cell>
        </row>
        <row r="3537">
          <cell r="A3537" t="str">
            <v>BP005615</v>
          </cell>
          <cell r="B3537" t="str">
            <v>BP10050703A</v>
          </cell>
          <cell r="C3537" t="str">
            <v>Revestimento de concreto asfaltico com polimero usinado a quente, com 7cm de espessura, executado com vibroacabadora com controle eletronico e mesa extensiva de no minimo 7m, conforme especificacoes da Prefeitura da Cidade do Rio de Janeiro.</v>
          </cell>
          <cell r="D3537" t="str">
            <v>m2</v>
          </cell>
          <cell r="E3537">
            <v>23.51</v>
          </cell>
        </row>
        <row r="3538">
          <cell r="A3538" t="str">
            <v>BP002436</v>
          </cell>
          <cell r="B3538" t="str">
            <v>BP10050750/</v>
          </cell>
          <cell r="C3538" t="str">
            <v>Revestimento de saibro, comprimido, em camada; excluido fornecimento e transporte do saibro, sendo a camada medida apos a compressao.</v>
          </cell>
          <cell r="D3538" t="str">
            <v>m3</v>
          </cell>
          <cell r="E3538">
            <v>3.05</v>
          </cell>
        </row>
        <row r="3539">
          <cell r="A3539" t="str">
            <v>BP010435</v>
          </cell>
          <cell r="B3539" t="str">
            <v>BP10100050/</v>
          </cell>
          <cell r="C3539" t="str">
            <v>Pavimento rigido com armadura simples, monolitica, com juntas serradas PTR-302-N, incluindo nivelamento da base com nivel laser RL-50B, colocacao de lona plastica de polietileno de 200mc, tela eletro-soldada Telcon Q-61 com 10% de superposicao, para execu</v>
          </cell>
          <cell r="D3539" t="str">
            <v>m2</v>
          </cell>
          <cell r="E3539">
            <v>65</v>
          </cell>
        </row>
        <row r="3540">
          <cell r="A3540" t="str">
            <v>BP018047</v>
          </cell>
          <cell r="B3540" t="str">
            <v>BP10100500/</v>
          </cell>
          <cell r="C3540" t="str">
            <v>Pavimento rigido em concreto FCK=13,5MPa, colorido com oxido de ferro vermelho sintetico, juntas serradas, colocacao de lona plastica de polietileno de 0,20mm, sobre camada regularizadora de po de pedra, compactada mecanicamente, para execucao de paviment</v>
          </cell>
          <cell r="D3540" t="str">
            <v>m2</v>
          </cell>
          <cell r="E3540">
            <v>35.020000000000003</v>
          </cell>
        </row>
        <row r="3541">
          <cell r="A3541" t="str">
            <v>BP009007</v>
          </cell>
          <cell r="B3541" t="str">
            <v>BP10150050/</v>
          </cell>
          <cell r="C3541" t="str">
            <v>Junta de retracao, serrada com disco de diamantes, para pavimentos de placas de concreto, com 5cm de profundidade, somente o corte, exclusive preenchimento e barras de ligacao e de transferencia.</v>
          </cell>
          <cell r="D3541" t="str">
            <v>m</v>
          </cell>
          <cell r="E3541">
            <v>7.5</v>
          </cell>
        </row>
        <row r="3542">
          <cell r="A3542" t="str">
            <v>BP017828</v>
          </cell>
          <cell r="B3542" t="str">
            <v>BP10150100/</v>
          </cell>
          <cell r="C3542" t="str">
            <v>Junta de retracao, serrada com disco de diamante,  em revestimento de placas de concreto, com 5cm de profundidade, inclusive preenchimento de asfalto diluido CM-30, exclusive barras de ligacao e de transferencia.</v>
          </cell>
          <cell r="D3542" t="str">
            <v>m</v>
          </cell>
          <cell r="E3542">
            <v>8.75</v>
          </cell>
        </row>
        <row r="3543">
          <cell r="A3543" t="str">
            <v>BP017827</v>
          </cell>
          <cell r="B3543" t="str">
            <v>BP10150150/</v>
          </cell>
          <cell r="C3543" t="str">
            <v>Junta de retracao em revestimento de placa de concreto do tipo encaixe (macho e femea), inclusive preenchimento de asfalto diluido CM-30, exclusive barras de ligacao e de transferencia.</v>
          </cell>
          <cell r="D3543" t="str">
            <v>m</v>
          </cell>
          <cell r="E3543">
            <v>12.01</v>
          </cell>
        </row>
        <row r="3544">
          <cell r="A3544" t="str">
            <v>BP017829</v>
          </cell>
          <cell r="B3544" t="str">
            <v>BP10150200/</v>
          </cell>
          <cell r="C3544" t="str">
            <v>Limpeza e preenchimento de junta de retracao, com asfalto duluido CM-30, exclusive corte, barras de ligacao e de transferencia.</v>
          </cell>
          <cell r="D3544" t="str">
            <v>m</v>
          </cell>
          <cell r="E3544">
            <v>1.25</v>
          </cell>
        </row>
        <row r="3545">
          <cell r="A3545" t="str">
            <v>BP016836</v>
          </cell>
          <cell r="B3545" t="str">
            <v>BP10200050A</v>
          </cell>
          <cell r="C3545" t="str">
            <v>Assentamento de artefato de concreto, sobre colchao de po-de-pedra, areia ou material equivalente, com fornecimento de todos os materiais, exclusive o artefato de concreto, inclusive rejuntamento, de acordo com as especificacoes da PCRJ.</v>
          </cell>
          <cell r="D3545" t="str">
            <v>m2</v>
          </cell>
          <cell r="E3545">
            <v>11.93</v>
          </cell>
        </row>
        <row r="3546">
          <cell r="A3546" t="str">
            <v>BP008188</v>
          </cell>
          <cell r="B3546" t="str">
            <v>BP10200100A</v>
          </cell>
          <cell r="C3546" t="str">
            <v>Reassentamento de artefato de concreto, com reaproveitamento deste, com limpeza de rejunte aderente, sobre colchao de po-de-pedra, areia ou material equivalente, inclusive fornecimento de todos os materiais, inclusive rejuntamento.</v>
          </cell>
          <cell r="D3546" t="str">
            <v>m2</v>
          </cell>
          <cell r="E3546">
            <v>14.35</v>
          </cell>
        </row>
        <row r="3547">
          <cell r="A3547" t="str">
            <v>BP016838</v>
          </cell>
          <cell r="B3547" t="str">
            <v>BP10200103A</v>
          </cell>
          <cell r="C3547" t="str">
            <v>Reassentamento de artefato de concreto, com reaproveitamento deste,  sobre colchao de po-de-pedra, areia ou material equivalente, inclusive fornecimento de todos os materiais.</v>
          </cell>
          <cell r="D3547" t="str">
            <v>m2</v>
          </cell>
          <cell r="E3547">
            <v>7.35</v>
          </cell>
        </row>
        <row r="3548">
          <cell r="A3548" t="str">
            <v>BP010397</v>
          </cell>
          <cell r="B3548" t="str">
            <v>BP10200150/</v>
          </cell>
          <cell r="C3548" t="str">
            <v>Pavimentacao com blocos vazados de concreto, Concregrama CGD, medindo (50x50x10)cm, Neo-Rex ou similar, assentes em camadas de areia grossa de 2cm, exclusive preparo do terreno.  Fornecimento e colocacao.</v>
          </cell>
          <cell r="D3548" t="str">
            <v>m2</v>
          </cell>
          <cell r="E3548">
            <v>54.53</v>
          </cell>
        </row>
        <row r="3549">
          <cell r="A3549" t="str">
            <v>BP010398</v>
          </cell>
          <cell r="B3549" t="str">
            <v>BP10200153/</v>
          </cell>
          <cell r="C3549" t="str">
            <v>Pavimentacao com blocos vazados de concreto, Concregrama CG7, medindo (60x45x7,5)cm, Neo-Rex ou similar, assentes em camadas de areia grossa de 2cm, exclusive preparo do terreno.  Fornecimento e colocacao.</v>
          </cell>
          <cell r="D3549" t="str">
            <v>m2</v>
          </cell>
          <cell r="E3549">
            <v>41.41</v>
          </cell>
        </row>
        <row r="3550">
          <cell r="A3550" t="str">
            <v>BP010437</v>
          </cell>
          <cell r="B3550" t="str">
            <v>BP10200200/</v>
          </cell>
          <cell r="C3550" t="str">
            <v>Piso Blokret tipo Roma Garden colorido ou similar, com espessura de 5cm, assente sobre colchao de po-de-pedra, exclusive o preparo do solo, mas com o fornecimento de todos os materiais bem como colocacao.  Fornecimento e assentamento.</v>
          </cell>
          <cell r="D3550" t="str">
            <v>m2</v>
          </cell>
          <cell r="E3550">
            <v>22.86</v>
          </cell>
        </row>
        <row r="3551">
          <cell r="A3551" t="str">
            <v>BP010438</v>
          </cell>
          <cell r="B3551" t="str">
            <v>BP10200250/</v>
          </cell>
          <cell r="C3551" t="str">
            <v>Piso Blokret tipo Mosaico colorido ou similar, com espessura de 5cm, assente sobre colchao de  po-de-pedra, exclusive o preparo do solo, mas com o fornecimento de todos os materiais bem como colocacao.  Fornecimento e assentamento.</v>
          </cell>
          <cell r="D3551" t="str">
            <v>m2</v>
          </cell>
          <cell r="E3551">
            <v>28.59</v>
          </cell>
        </row>
        <row r="3552">
          <cell r="A3552" t="str">
            <v>BP016837</v>
          </cell>
          <cell r="B3552" t="str">
            <v>BP10200300A</v>
          </cell>
          <cell r="C3552" t="str">
            <v>Rejuntamento de artefato de concreto, com argamassa de cimento e areia no traco 1:3, com fornecimento de todos os materiais.</v>
          </cell>
          <cell r="D3552" t="str">
            <v>m2</v>
          </cell>
          <cell r="E3552">
            <v>8.73</v>
          </cell>
        </row>
        <row r="3553">
          <cell r="A3553" t="str">
            <v>BP017844</v>
          </cell>
          <cell r="B3553" t="str">
            <v>BP10200350/</v>
          </cell>
          <cell r="C3553" t="str">
            <v xml:space="preserve">Revestimento intertravado com pecas (blocos) de concreto com cimento cinza, cor natural, com resistencia a compressao de 35MPa, altamente vibro-prensados, pre-moldados UNI-STEIN (16 faces), holandes (retangular), raquete ou similar, com espessura de 6cm, </v>
          </cell>
          <cell r="D3553" t="str">
            <v>m2</v>
          </cell>
          <cell r="E3553">
            <v>32.64</v>
          </cell>
        </row>
        <row r="3554">
          <cell r="A3554" t="str">
            <v>BP017848</v>
          </cell>
          <cell r="B3554" t="str">
            <v>BP10200353/</v>
          </cell>
          <cell r="C3554" t="str">
            <v>Revestimento intertravado com pecas (blocos) de concreto com cimento cinza, colorido; nas cores vermelho, amarelo, preto e variacoes, com resistencia a compressao de 35MPa, altamente vibro-prensados, pre-moldados UNI-STEIN (16 faces), holandes (retangular</v>
          </cell>
          <cell r="D3554" t="str">
            <v>m2</v>
          </cell>
          <cell r="E3554">
            <v>36.630000000000003</v>
          </cell>
        </row>
        <row r="3555">
          <cell r="A3555" t="str">
            <v>BP017845</v>
          </cell>
          <cell r="B3555" t="str">
            <v>BP10200356/</v>
          </cell>
          <cell r="C3555" t="str">
            <v xml:space="preserve">Revestimento intertravado com pecas (blocos) de concreto com cimento cinza, cor natural, com resistencia a compressao de 35MPa, altamente vibro-prensados, pre-moldados UNI-STEIN (16 faces), holandes (retangular), raquete ou similar, com espessura de 8cm, </v>
          </cell>
          <cell r="D3555" t="str">
            <v>m2</v>
          </cell>
          <cell r="E3555">
            <v>38.94</v>
          </cell>
        </row>
        <row r="3556">
          <cell r="A3556" t="str">
            <v>BP017849</v>
          </cell>
          <cell r="B3556" t="str">
            <v>BP10200359/</v>
          </cell>
          <cell r="C3556" t="str">
            <v>Revestimento intertravado com pecas (blocos) de concreto com cimento cinza, colorido; nas cores vermelho, amarelo, preto e variacoes, com resistencia a compressao de 35MPa, altamente vibro-prensados, pre-moldados UNI-STEIN (16 faces), holandes (retangular</v>
          </cell>
          <cell r="D3556" t="str">
            <v>m2</v>
          </cell>
          <cell r="E3556">
            <v>44.71</v>
          </cell>
        </row>
        <row r="3557">
          <cell r="A3557" t="str">
            <v>BP017846</v>
          </cell>
          <cell r="B3557" t="str">
            <v>BP10200362/</v>
          </cell>
          <cell r="C3557" t="str">
            <v>Revestimento intertravado com pecas (blocos) de concreto com cimento cinza, cor natural, com resistencia a compressao de 35MPa, altamente vibro-prensados, pre-moldados UNI-STEIN (16 faces), holandes (retangular), raquete ou similar, com espessura de 10cm,</v>
          </cell>
          <cell r="D3557" t="str">
            <v>m2</v>
          </cell>
          <cell r="E3557">
            <v>47.86</v>
          </cell>
        </row>
        <row r="3558">
          <cell r="A3558" t="str">
            <v>BP017847</v>
          </cell>
          <cell r="B3558" t="str">
            <v>BP10200365/</v>
          </cell>
          <cell r="C3558" t="str">
            <v>Revestimento intertravado com pecas (blocos) de concreto com cimento cinza, cor natural, com resistencia a compressao de 50MPa, altamente vibro-prensados, pre-moldados UNI-STEIN (16 faces), holandes (retangular), raquete ou similar, com espessura de 10cm,</v>
          </cell>
          <cell r="D3558" t="str">
            <v>m2</v>
          </cell>
          <cell r="E3558">
            <v>64.14</v>
          </cell>
        </row>
        <row r="3559">
          <cell r="A3559" t="str">
            <v>BP017850</v>
          </cell>
          <cell r="B3559" t="str">
            <v>BP10200368/</v>
          </cell>
          <cell r="C3559" t="str">
            <v>Revestimento intertravado com pecas (blocos) de concreto com cimento cinza, colorido; nas cores vermelho, amarelo, preto e variacoes, com resistencia a compressao de 35MPa, altamente vibro-prensados, pre-moldados UNI-STEIN (16 faces), holandes (retangular</v>
          </cell>
          <cell r="D3559" t="str">
            <v>m2</v>
          </cell>
          <cell r="E3559">
            <v>55.74</v>
          </cell>
        </row>
        <row r="3560">
          <cell r="A3560" t="str">
            <v>BP017089</v>
          </cell>
          <cell r="B3560" t="str">
            <v>BP10250050/</v>
          </cell>
          <cell r="C3560" t="str">
            <v>Paralelepipedos.  Fornecimento.</v>
          </cell>
          <cell r="D3560" t="str">
            <v>un</v>
          </cell>
          <cell r="E3560">
            <v>0.45</v>
          </cell>
        </row>
        <row r="3561">
          <cell r="A3561" t="str">
            <v>BP002426</v>
          </cell>
          <cell r="B3561" t="str">
            <v>BP10250100/</v>
          </cell>
          <cell r="C3561" t="str">
            <v>Assentamento de paralelepipedos com reaproveitamento destes, fornecimento de po-de-pedra e rejuntamento com betume e cascalinho.</v>
          </cell>
          <cell r="D3561" t="str">
            <v>m2</v>
          </cell>
          <cell r="E3561">
            <v>18.670000000000002</v>
          </cell>
        </row>
        <row r="3562">
          <cell r="A3562" t="str">
            <v>BP000450</v>
          </cell>
          <cell r="B3562" t="str">
            <v>BP10250103/</v>
          </cell>
          <cell r="C3562" t="str">
            <v>Assentamento de paralelepipedos com reaproveitamento destes e fornecimento de po-de-pedra e rejuntamento com argamassa de cimento e areia no traco 1:3.</v>
          </cell>
          <cell r="D3562" t="str">
            <v>m2</v>
          </cell>
          <cell r="E3562">
            <v>15.51</v>
          </cell>
        </row>
        <row r="3563">
          <cell r="A3563" t="str">
            <v>BP008016</v>
          </cell>
          <cell r="B3563" t="str">
            <v>BP10250150/</v>
          </cell>
          <cell r="C3563" t="str">
            <v>Arrancamento e reassentamento de paralelepipedos com limpeza de betume aderente sobre colchao de po-de-pedra, incluindo fornecimento do po-de-pedra, exclusive rejuntamento e fornecimento dos paralelepipedos.</v>
          </cell>
          <cell r="D3563" t="str">
            <v>m2</v>
          </cell>
          <cell r="E3563">
            <v>15.07</v>
          </cell>
        </row>
        <row r="3564">
          <cell r="A3564" t="str">
            <v>BP002462</v>
          </cell>
          <cell r="B3564" t="str">
            <v>BP10250153/</v>
          </cell>
          <cell r="C3564" t="str">
            <v>Arrancamento e assentamento de paralelepipedos com limpeza do betume aderente sobre colchao de po-de-pedra, inclusive fornecimento de po-de-pedra e rejuntamento com argamassa de cimento e areia no traco 1:3, exclusive fornecimento dos paralelepipedos.</v>
          </cell>
          <cell r="D3564" t="str">
            <v>m2</v>
          </cell>
          <cell r="E3564">
            <v>21.81</v>
          </cell>
        </row>
        <row r="3565">
          <cell r="A3565" t="str">
            <v>BP008017</v>
          </cell>
          <cell r="B3565" t="str">
            <v>BP10250156/</v>
          </cell>
          <cell r="C3565" t="str">
            <v>Assentamento de paralelepipedos com reaproveitamento destes, fornecimento de po-de-pedra, exclusive rejuntamento.</v>
          </cell>
          <cell r="D3565" t="str">
            <v>m2</v>
          </cell>
          <cell r="E3565">
            <v>10.71</v>
          </cell>
        </row>
        <row r="3566">
          <cell r="A3566" t="str">
            <v>BP000449</v>
          </cell>
          <cell r="B3566" t="str">
            <v>BP10250200A</v>
          </cell>
          <cell r="C3566" t="str">
            <v>Reassentamento de paralelepipedos, com reaproveitamento deste, com limpeza de rejunto aderido, sobre colchao de po-de-pedra, areia ou material equivalente, incluindo fornecimento de todos os materiais, inclusive rejuntameno.</v>
          </cell>
          <cell r="D3566" t="str">
            <v>m2</v>
          </cell>
          <cell r="E3566">
            <v>14.68</v>
          </cell>
        </row>
        <row r="3567">
          <cell r="A3567" t="str">
            <v>BP008035</v>
          </cell>
          <cell r="B3567" t="str">
            <v>BP10250250/</v>
          </cell>
          <cell r="C3567" t="str">
            <v>Rejuntamento de pavimentacao de paralelepipedos com betume e cascalinho, exclusive o fornecimento do betume.</v>
          </cell>
          <cell r="D3567" t="str">
            <v>m2</v>
          </cell>
          <cell r="E3567">
            <v>2.85</v>
          </cell>
        </row>
        <row r="3568">
          <cell r="A3568" t="str">
            <v>BP017835</v>
          </cell>
          <cell r="B3568" t="str">
            <v>BP10250253/</v>
          </cell>
          <cell r="C3568" t="str">
            <v>Rejuntamento de revestimento em paralelepipedo, com CAP-40 e Brita 0, inclusive fornecimento de todos os materiais.</v>
          </cell>
          <cell r="D3568" t="str">
            <v>m2</v>
          </cell>
          <cell r="E3568">
            <v>5.78</v>
          </cell>
        </row>
        <row r="3569">
          <cell r="A3569" t="str">
            <v>BP017834</v>
          </cell>
          <cell r="B3569" t="str">
            <v>BP10250300/</v>
          </cell>
          <cell r="C3569" t="str">
            <v>Revestimento em paralelepipedos sobre colchao de po-de-pedra, areia ou material equivalente, inclusive fornecimento de todos os materiais, inclusive rejuntamento.</v>
          </cell>
          <cell r="D3569" t="str">
            <v>m2</v>
          </cell>
          <cell r="E3569">
            <v>36.130000000000003</v>
          </cell>
        </row>
        <row r="3570">
          <cell r="A3570" t="str">
            <v>BP000452</v>
          </cell>
          <cell r="B3570" t="str">
            <v>BP10250303/</v>
          </cell>
          <cell r="C3570" t="str">
            <v>Pavimentacao com paralelepipedos sobre colchao de po-de-pedra e rejuntamento com betume e cascalinho, inclusive fornecimento de todos os materiais.</v>
          </cell>
          <cell r="D3570" t="str">
            <v>m2</v>
          </cell>
          <cell r="E3570">
            <v>35.43</v>
          </cell>
        </row>
        <row r="3571">
          <cell r="A3571" t="str">
            <v>CI009227</v>
          </cell>
          <cell r="B3571" t="str">
            <v>CI05500100/</v>
          </cell>
          <cell r="C3571" t="str">
            <v>Cumeeira normal, para telhas onduladas, tipo Onduline ou similar, de (0,50x0,90)m, presas por pregos galvanizados.  Fornecimento e colocacao.</v>
          </cell>
          <cell r="D3571" t="str">
            <v>m</v>
          </cell>
          <cell r="E3571">
            <v>21.86</v>
          </cell>
        </row>
        <row r="3572">
          <cell r="A3572" t="str">
            <v>CI009477</v>
          </cell>
          <cell r="B3572" t="str">
            <v>CI05550050A</v>
          </cell>
          <cell r="C3572" t="str">
            <v>Chapa de policarbonato para caixilho com painel fixo, espessura de 10mm.  Fornecimento e colocacao.</v>
          </cell>
          <cell r="D3572" t="str">
            <v>m2</v>
          </cell>
          <cell r="E3572">
            <v>71.98</v>
          </cell>
        </row>
        <row r="3573">
          <cell r="A3573" t="str">
            <v>CI017171</v>
          </cell>
          <cell r="B3573" t="str">
            <v>CI05550100/</v>
          </cell>
          <cell r="C3573" t="str">
            <v>Cobertura em chapa de policarbonato alveolar, na cor cristal, com 10mm de espessura, incluindo madeiramento em pecas de Macaranduba e pilares em tubo de aco galvanizado.  Fornecimento e colocacao.</v>
          </cell>
          <cell r="D3573" t="str">
            <v>m2</v>
          </cell>
          <cell r="E3573">
            <v>173.05</v>
          </cell>
        </row>
        <row r="3574">
          <cell r="A3574" t="str">
            <v>CI008809</v>
          </cell>
          <cell r="B3574" t="str">
            <v>CI05550150A</v>
          </cell>
          <cell r="C3574" t="str">
            <v>Cobertura em chapas de acrilicos translucidos de 6mm de espessura, exclusive estrutura de fixacao.  Fornecimento e colocacao.</v>
          </cell>
          <cell r="D3574" t="str">
            <v>m2</v>
          </cell>
          <cell r="E3574">
            <v>146.47</v>
          </cell>
        </row>
        <row r="3575">
          <cell r="A3575" t="str">
            <v>CI006022</v>
          </cell>
          <cell r="B3575" t="str">
            <v>CI05550200/</v>
          </cell>
          <cell r="C3575" t="str">
            <v>Cobertura em plastico Night and Day ou similar, liso, translucido, branco, largura de 1,45m.  Fornecimento e colocacao.</v>
          </cell>
          <cell r="D3575" t="str">
            <v>m2</v>
          </cell>
          <cell r="E3575">
            <v>15.04</v>
          </cell>
        </row>
        <row r="3576">
          <cell r="A3576" t="str">
            <v>CI009478</v>
          </cell>
          <cell r="B3576" t="str">
            <v>CI05550250/</v>
          </cell>
          <cell r="C3576" t="str">
            <v>Estrutura em aluminio em claraboia para chapa de policarbonato.  Fornecimento e colocacao.</v>
          </cell>
          <cell r="D3576" t="str">
            <v>m2</v>
          </cell>
          <cell r="E3576">
            <v>149.81</v>
          </cell>
        </row>
        <row r="3577">
          <cell r="A3577" t="str">
            <v>CI001083</v>
          </cell>
          <cell r="B3577" t="str">
            <v>CI05600050/</v>
          </cell>
          <cell r="C3577" t="str">
            <v>Calha de beiral, semicircular de PVC rigido, exclusive condutores (vide item CI001084).  Fornecimento e colocacao.</v>
          </cell>
          <cell r="D3577" t="str">
            <v>m</v>
          </cell>
          <cell r="E3577">
            <v>59.58</v>
          </cell>
        </row>
        <row r="3578">
          <cell r="A3578" t="str">
            <v>CI001084</v>
          </cell>
          <cell r="B3578" t="str">
            <v>CI05600100/</v>
          </cell>
          <cell r="C3578" t="str">
            <v>Condutor para calha de beiral de PVC rigido, inclusive conexoes.  Fornecimento e colocacao.</v>
          </cell>
          <cell r="D3578" t="str">
            <v>m</v>
          </cell>
          <cell r="E3578">
            <v>21.38</v>
          </cell>
        </row>
        <row r="3579">
          <cell r="A3579" t="str">
            <v>CI001088</v>
          </cell>
          <cell r="B3579" t="str">
            <v>CI05650050A</v>
          </cell>
          <cell r="C3579" t="str">
            <v>Calha de cobre, semicircular, com 25cm de desenvolvimento.  Fornecimento e colocacao.</v>
          </cell>
          <cell r="D3579" t="str">
            <v>m</v>
          </cell>
          <cell r="E3579">
            <v>40.53</v>
          </cell>
        </row>
        <row r="3580">
          <cell r="A3580" t="str">
            <v>CI007452</v>
          </cell>
          <cell r="B3580" t="str">
            <v>CI05700050/</v>
          </cell>
          <cell r="C3580" t="str">
            <v>Calha metalica para aguas pluviais com pintura eletrostatica na cor azul, com largura de 0,25m e altura de 0,20m.  Fornecimento e assentamento.</v>
          </cell>
          <cell r="D3580" t="str">
            <v>m</v>
          </cell>
          <cell r="E3580">
            <v>110.38</v>
          </cell>
        </row>
        <row r="3581">
          <cell r="A3581" t="str">
            <v>CI006174</v>
          </cell>
          <cell r="B3581" t="str">
            <v>CI05750050/</v>
          </cell>
          <cell r="C3581" t="str">
            <v>Cabine para quiosque em Fiber-Glass ou similar, medindo (2,80x2,16x2,32)m, fabricacao Difibra ou similar.  Fornecimento e colocacao.</v>
          </cell>
          <cell r="D3581" t="str">
            <v>un</v>
          </cell>
          <cell r="E3581">
            <v>9496.7800000000007</v>
          </cell>
        </row>
        <row r="3582">
          <cell r="A3582" t="str">
            <v>CI006188</v>
          </cell>
          <cell r="B3582" t="str">
            <v>CI05750100/</v>
          </cell>
          <cell r="C3582" t="str">
            <v>Cobertura em telhas onduladas translucidas de Fiber-Glass ou similar, exclusive madeiramento.  Fornecimento e colocacao.</v>
          </cell>
          <cell r="D3582" t="str">
            <v>m2</v>
          </cell>
          <cell r="E3582">
            <v>28.42</v>
          </cell>
        </row>
        <row r="3583">
          <cell r="A3583" t="str">
            <v>CI001087</v>
          </cell>
          <cell r="B3583" t="str">
            <v>CI05750150/</v>
          </cell>
          <cell r="C3583" t="str">
            <v>Guarita em Fiber-Glass ou similar, medidas (1x1x2,20)m, modelo Kini, fabricacao Glaspac ou similar.  Fornecimento e colocacao.</v>
          </cell>
          <cell r="D3583" t="str">
            <v>un</v>
          </cell>
          <cell r="E3583">
            <v>1590.95</v>
          </cell>
        </row>
        <row r="3584">
          <cell r="A3584" t="str">
            <v>CI001086</v>
          </cell>
          <cell r="B3584" t="str">
            <v>CI05750153/</v>
          </cell>
          <cell r="C3584" t="str">
            <v>Guarita em Fiber-Glass ou similar, medidas (1,20x1,20x2,30)m, modelo Kini, fabricacao Glaspac ou similar.  Fornecimento e colocacao.</v>
          </cell>
          <cell r="D3584" t="str">
            <v>un</v>
          </cell>
          <cell r="E3584">
            <v>1906.3</v>
          </cell>
        </row>
        <row r="3585">
          <cell r="A3585" t="str">
            <v>CI008640</v>
          </cell>
          <cell r="B3585" t="str">
            <v>CI05990050/</v>
          </cell>
          <cell r="C3585" t="str">
            <v>Quiosque tipo Carrossel-Decagonal, com cobertura de Sape natural, com espacamento de 50cm, diametro maior de 8m incluindo os beirais de 50cm, estrutura em Eucalipto rolico tratado em auto-clave, inclusive manta impermeabilizante.  Fornecimento e colocacao</v>
          </cell>
          <cell r="D3585" t="str">
            <v>m2</v>
          </cell>
          <cell r="E3585">
            <v>123.68</v>
          </cell>
        </row>
        <row r="3586">
          <cell r="A3586" t="str">
            <v>CI008862</v>
          </cell>
          <cell r="B3586" t="str">
            <v>CI10050050/</v>
          </cell>
          <cell r="C3586" t="str">
            <v>Argila expandida com granulometria fina de 2215.  Fornecimento, inclusive transporte.</v>
          </cell>
          <cell r="D3586" t="str">
            <v>m3</v>
          </cell>
          <cell r="E3586">
            <v>140.96</v>
          </cell>
        </row>
        <row r="3587">
          <cell r="A3587" t="str">
            <v>CI008863</v>
          </cell>
          <cell r="B3587" t="str">
            <v>CI10050053/</v>
          </cell>
          <cell r="C3587" t="str">
            <v>Argila expandida com granulometria grossa de 3222.  Fornecimento, inclusive transporte.</v>
          </cell>
          <cell r="D3587" t="str">
            <v>m3</v>
          </cell>
          <cell r="E3587">
            <v>140.96</v>
          </cell>
        </row>
        <row r="3588">
          <cell r="A3588" t="str">
            <v>CI008452</v>
          </cell>
          <cell r="B3588" t="str">
            <v>CI10050100A</v>
          </cell>
          <cell r="C3588" t="str">
            <v>Chapa de ferro galvanizada no 11, de 3mm (1/8").  Fornecimento e colocacao.</v>
          </cell>
          <cell r="D3588" t="str">
            <v>m2</v>
          </cell>
          <cell r="E3588">
            <v>130.46</v>
          </cell>
        </row>
        <row r="3589">
          <cell r="A3589" t="str">
            <v>CI006741</v>
          </cell>
          <cell r="B3589" t="str">
            <v>CI10050121A</v>
          </cell>
          <cell r="C3589" t="str">
            <v>Chapa de ferro galvanizado no 18.  Fornecimento e colocacao.</v>
          </cell>
          <cell r="D3589" t="str">
            <v>m2</v>
          </cell>
          <cell r="E3589">
            <v>60.54</v>
          </cell>
        </row>
        <row r="3590">
          <cell r="A3590" t="str">
            <v>CI017298</v>
          </cell>
          <cell r="B3590" t="str">
            <v>CI10050150/</v>
          </cell>
          <cell r="C3590" t="str">
            <v>Lamina isolante refletiva Duralfoil Multi ou similar, composta por Foil de Aluminio em somente uma face, unida a alma de Papel Kraft de alta densidade com adesivos especiais e uma malha protetora que atua como reforco, possui uma resina externa.</v>
          </cell>
          <cell r="D3590" t="str">
            <v>m2</v>
          </cell>
          <cell r="E3590">
            <v>9.2100000000000009</v>
          </cell>
        </row>
        <row r="3591">
          <cell r="A3591" t="str">
            <v>CI017299</v>
          </cell>
          <cell r="B3591" t="str">
            <v>CI10050153/</v>
          </cell>
          <cell r="C3591" t="str">
            <v>Lamina isolante refletiva Duralfoil Multi/2 ou similar, composta por Foil de Aluminio em ambas as faces, unidas a alma de papel kraft de alta densidade com adesivos especiais e uma malha protetora que atua como reforco, possui uma resina externa.</v>
          </cell>
          <cell r="D3591" t="str">
            <v>m2</v>
          </cell>
          <cell r="E3591">
            <v>10.26</v>
          </cell>
        </row>
        <row r="3592">
          <cell r="A3592" t="str">
            <v>CI017300</v>
          </cell>
          <cell r="B3592" t="str">
            <v>CI10050200/</v>
          </cell>
          <cell r="C3592" t="str">
            <v>Lamina isolante refletiva Duralfoil Residencial branco ou similar, composta por Foil de Aluminio em somente uma face, unida a alma de papel kraft de alta densidade com adesivos especiais e uma malha protetora que atua como reforco, possui uma resina exter</v>
          </cell>
          <cell r="D3592" t="str">
            <v>m2</v>
          </cell>
          <cell r="E3592">
            <v>11.93</v>
          </cell>
        </row>
        <row r="3593">
          <cell r="A3593" t="str">
            <v>CI017606</v>
          </cell>
          <cell r="B3593" t="str">
            <v>CI10050250/</v>
          </cell>
          <cell r="C3593" t="str">
            <v>Subcobertura em fibras continuas de polietileno de alta densidade, permeavel ao vapor e com resistencia a passagem de agua, Tyvec ou similar.  Fornecimento e instalacao, inclusive madeiramento para contra-caibros em madeira de lei serrada de (1,50x4,00)cm</v>
          </cell>
          <cell r="D3593" t="str">
            <v>m2</v>
          </cell>
          <cell r="E3593">
            <v>19.04</v>
          </cell>
        </row>
        <row r="3594">
          <cell r="A3594" t="str">
            <v>CI006728</v>
          </cell>
          <cell r="B3594" t="str">
            <v>CI10050300A</v>
          </cell>
          <cell r="C3594" t="str">
            <v>Tela Sombrit ou similar, com 80% de protecao.  Fornecimento e colocacao.</v>
          </cell>
          <cell r="D3594" t="str">
            <v>m2</v>
          </cell>
          <cell r="E3594">
            <v>9.2799999999999994</v>
          </cell>
        </row>
        <row r="3595">
          <cell r="A3595" t="str">
            <v>CI007415</v>
          </cell>
          <cell r="B3595" t="str">
            <v>CI15050050/</v>
          </cell>
          <cell r="C3595" t="str">
            <v>Aplicacao de 2 demaos de impermeabilizante por cristalizacao da Texas, Denver, Reax, Viapol ou similar.</v>
          </cell>
          <cell r="D3595" t="str">
            <v>m2</v>
          </cell>
          <cell r="E3595">
            <v>16.670000000000002</v>
          </cell>
        </row>
        <row r="3596">
          <cell r="A3596" t="str">
            <v>CI007413</v>
          </cell>
          <cell r="B3596" t="str">
            <v>CI15050100/</v>
          </cell>
          <cell r="C3596" t="str">
            <v>Argamassa de protecao mecanica com espessura de 2cm, no traco 1:3, com colacao de tela.</v>
          </cell>
          <cell r="D3596" t="str">
            <v>m2</v>
          </cell>
          <cell r="E3596">
            <v>12.16</v>
          </cell>
        </row>
        <row r="3597">
          <cell r="A3597" t="str">
            <v>CI001091</v>
          </cell>
          <cell r="B3597" t="str">
            <v>CI15050150/</v>
          </cell>
          <cell r="C3597" t="str">
            <v>Impermeabilizacao de terracos, jardineiras e coberturas isoladas com 3 camadas de asfalto oxidado entremeadas por 3 camadas de feltro asfaltico.</v>
          </cell>
          <cell r="D3597" t="str">
            <v>m2</v>
          </cell>
          <cell r="E3597">
            <v>40.76</v>
          </cell>
        </row>
        <row r="3598">
          <cell r="A3598" t="str">
            <v>CI001095</v>
          </cell>
          <cell r="B3598" t="str">
            <v>CI15050200A</v>
          </cell>
          <cell r="C3598" t="str">
            <v>Impermeabilizacao de terraco a base de membrana de polietileno, de 3mm de espessura, revestimento catalitico do tipo Morter-Plas ou similar, com terminacao em argamassa de cimento e areia no traco 1:6 e com 1,5cm de espessura, inclusive nivelamento da laj</v>
          </cell>
          <cell r="D3598" t="str">
            <v>m2</v>
          </cell>
          <cell r="E3598">
            <v>40.11</v>
          </cell>
        </row>
        <row r="3599">
          <cell r="A3599" t="str">
            <v>CI002491</v>
          </cell>
          <cell r="B3599" t="str">
            <v>CI15050250/</v>
          </cell>
          <cell r="C3599" t="str">
            <v>Impermeabilizacao de terraco com membrana flexivel tipo Torodim ou similar 4p.p., com terminacao em argamassa de cimento e areia no traco 1:5 com 1,5cm de espessura e regularizacoes da laje com argamassa de cimento e areia no traco 1:3 com espessura media</v>
          </cell>
          <cell r="D3599" t="str">
            <v>m2</v>
          </cell>
          <cell r="E3599">
            <v>62.64</v>
          </cell>
        </row>
        <row r="3600">
          <cell r="A3600" t="str">
            <v>CI006667</v>
          </cell>
          <cell r="B3600" t="str">
            <v>CI15050300/</v>
          </cell>
          <cell r="C3600" t="str">
            <v>Impermeabilzacao e isolamento termico de terracos, lajes, calhas e telhados com membrana a base de asfalto plastico puro, sem cargas de minerais, com prova de densidade, alma central de polietileno de alta densidade biorientado e aluminio superior gofrado</v>
          </cell>
          <cell r="D3600" t="str">
            <v>m2</v>
          </cell>
          <cell r="E3600">
            <v>37.74</v>
          </cell>
        </row>
        <row r="3601">
          <cell r="A3601" t="str">
            <v>CI006671</v>
          </cell>
          <cell r="B3601" t="str">
            <v>CI15050350/</v>
          </cell>
          <cell r="C3601" t="str">
            <v>Impermeabilizacao de terraco e lajes com membrana a base de asfalto puro, sem cargas minerais com prova de densidade, alma central de polietileno de alta densidade biorientado, transitable, com protecao mecanica primaria de geotextil, com tecido de polies</v>
          </cell>
          <cell r="D3601" t="str">
            <v>m2</v>
          </cell>
          <cell r="E3601">
            <v>38.71</v>
          </cell>
        </row>
        <row r="3602">
          <cell r="A3602" t="str">
            <v>CI001096</v>
          </cell>
          <cell r="B3602" t="str">
            <v>CI15050400/</v>
          </cell>
          <cell r="C3602" t="str">
            <v>Impermeabilizacao de reservatorio de agua elevado ou subterraneo de sistema rigido (nao sujeito a fissuracao) constando de limpeza da superficie, chapisco de cimento e areia lavada 1:2 preparado com solucao Sika 1, ou similar, e agua, 1:15, revestimento c</v>
          </cell>
          <cell r="D3602" t="str">
            <v>m2</v>
          </cell>
          <cell r="E3602">
            <v>21.41</v>
          </cell>
        </row>
        <row r="3603">
          <cell r="A3603" t="str">
            <v>CI002487</v>
          </cell>
          <cell r="B3603" t="str">
            <v>CI15050450A</v>
          </cell>
          <cell r="C3603" t="str">
            <v>Impermeabilizacao de caixa d'agua elevada com 2Kg de Denverlit ou similar, 0,15Kg de Denverfix ou similar, 1,50Kg de Denver LP 54 e 1,10m2 de tela de poliester, inclusive protecao mecanica.</v>
          </cell>
          <cell r="D3603" t="str">
            <v>m2</v>
          </cell>
          <cell r="E3603">
            <v>33.49</v>
          </cell>
        </row>
        <row r="3604">
          <cell r="A3604" t="str">
            <v>CI002486</v>
          </cell>
          <cell r="B3604" t="str">
            <v>CI15050453/</v>
          </cell>
          <cell r="C3604" t="str">
            <v>Impermeabilizacao de caixa d'agua subterranea com 4Kg de Denverlit ou similar, 0,35Kg de Denverfix ou similar, inclusive protecao mecanica.</v>
          </cell>
          <cell r="D3604" t="str">
            <v>m2</v>
          </cell>
          <cell r="E3604">
            <v>25.54</v>
          </cell>
        </row>
        <row r="3605">
          <cell r="A3605" t="str">
            <v>CI001094</v>
          </cell>
          <cell r="B3605" t="str">
            <v>CI15050500A</v>
          </cell>
          <cell r="C3605" t="str">
            <v>Impermeabilizacao de lajes com Hey'di Cryl ou similar, aplicado em 8 demaos e 1 tela de poliester, sobre 2 demaos de K11-SR misturado ao KZ usados como base diretamente sobre a laje, apos limpeza e regularizacao, exclusive protecao mecanica e termica.</v>
          </cell>
          <cell r="D3605" t="str">
            <v>m2</v>
          </cell>
          <cell r="E3605">
            <v>21.67</v>
          </cell>
        </row>
        <row r="3606">
          <cell r="A3606" t="str">
            <v>CI002484</v>
          </cell>
          <cell r="B3606" t="str">
            <v>CI15050550/</v>
          </cell>
          <cell r="C3606" t="str">
            <v>Impermeabilizacao de laje com 0,45Kg de Denver Primer ou similar, 3,50Kg de Denverpren ou similar e 1,10m2 de poliester.  Fornecimento e aplicacao, exclusive protecao mecanica.</v>
          </cell>
          <cell r="D3606" t="str">
            <v>m2</v>
          </cell>
          <cell r="E3606">
            <v>28.49</v>
          </cell>
        </row>
        <row r="3607">
          <cell r="A3607" t="str">
            <v>CI002485</v>
          </cell>
          <cell r="B3607" t="str">
            <v>CI15050600/</v>
          </cell>
          <cell r="C3607" t="str">
            <v>Impermeabilizacao de laje de terraco com 0,45Kg de Denver Primer ou similar, 5Kg de Denverpren ou similar e 1,10m2 de poliester.  Fornecimento e aplicacao, exclusive protecao mecanica e termica.</v>
          </cell>
          <cell r="D3607" t="str">
            <v>m2</v>
          </cell>
          <cell r="E3607">
            <v>39.619999999999997</v>
          </cell>
        </row>
        <row r="3608">
          <cell r="A3608" t="str">
            <v>CI017204</v>
          </cell>
          <cell r="B3608" t="str">
            <v>CI15050650/</v>
          </cell>
          <cell r="C3608" t="str">
            <v>Impermeabilizacao de lajes sem protecao mecanica a base de resinas elastomericas de poliuretano, bicomponente, aplicado e curado a frio, IMP-C (2,2 Kg/m2) da Imperbras ou similar, estruturado com uma camada de bidim (75 g/cm2).</v>
          </cell>
          <cell r="D3608" t="str">
            <v>m2</v>
          </cell>
          <cell r="E3608">
            <v>49.99</v>
          </cell>
        </row>
        <row r="3609">
          <cell r="A3609" t="str">
            <v>CI006666</v>
          </cell>
          <cell r="B3609" t="str">
            <v>CI15050700/</v>
          </cell>
          <cell r="C3609" t="str">
            <v>Impermeabilzacao e isolamento termico de telhado (metalico, barro, fibrocimento, etc.) com membrana a base de asfalto plastico puro, sem cargas de minerais, com prova de densidade, alma central de polietileno de alta densidade biorientado e aluminio super</v>
          </cell>
          <cell r="D3609" t="str">
            <v>m2</v>
          </cell>
          <cell r="E3609">
            <v>36.43</v>
          </cell>
        </row>
        <row r="3610">
          <cell r="A3610" t="str">
            <v>CI007412</v>
          </cell>
          <cell r="B3610" t="str">
            <v>CI15050750/</v>
          </cell>
          <cell r="C3610" t="str">
            <v>Impermeabilizacao com manta asfaltica de 3mm de espessura a base de asfalto modificado com elastomeros, estruturada com nao tecido de filamentos continuos de poliester, previamente estabilizados.  A manta devera atender a norma da ABTN 9952, classe 2, ade</v>
          </cell>
          <cell r="D3610" t="str">
            <v>m2</v>
          </cell>
          <cell r="E3610">
            <v>28.75</v>
          </cell>
        </row>
        <row r="3611">
          <cell r="A3611" t="str">
            <v>CI001092</v>
          </cell>
          <cell r="B3611" t="str">
            <v>CI15050800/</v>
          </cell>
          <cell r="C3611" t="str">
            <v>Pintura asfaltica com Igol 2 (200g/m2), preco por demao,  para superficies lisas, de pequenas dimensoes, marquizes, banheiros, etc.</v>
          </cell>
          <cell r="D3611" t="str">
            <v>m2</v>
          </cell>
          <cell r="E3611">
            <v>2.89</v>
          </cell>
        </row>
        <row r="3612">
          <cell r="A3612" t="str">
            <v>CI002490</v>
          </cell>
          <cell r="B3612" t="str">
            <v>CI15050850/</v>
          </cell>
          <cell r="C3612" t="str">
            <v>Plaqueamento in situ para cobertura de impermeabilizacao com placas 60x60x2,5cm fundidas e revestidas com argamassa de cimento e areia no traco 1:3 juntas espacadas de 2,5cm tomadas com mastique de hibroasfalto, cimento e areia no traco 1:3.</v>
          </cell>
          <cell r="D3612" t="str">
            <v>m2</v>
          </cell>
          <cell r="E3612">
            <v>53.14</v>
          </cell>
        </row>
        <row r="3613">
          <cell r="A3613" t="str">
            <v>CI017203</v>
          </cell>
          <cell r="B3613" t="str">
            <v>CI15050900/</v>
          </cell>
          <cell r="C3613" t="str">
            <v>Revestimento formulado a partir de resinas de poliuretano protetivo sobre impermeabilizacao elastomerica, acabamento semi-brilho, resistente a abrasao, Top-Coat da Imperbras ou similar.</v>
          </cell>
          <cell r="D3613" t="str">
            <v>m2</v>
          </cell>
          <cell r="E3613">
            <v>11.29</v>
          </cell>
        </row>
        <row r="3614">
          <cell r="A3614" t="str">
            <v>CI007417</v>
          </cell>
          <cell r="B3614" t="str">
            <v>CI15050950/</v>
          </cell>
          <cell r="C3614" t="str">
            <v>Selante de silicone de cura neutra, a prova d'agua, com comportamento de borracha numa variacao de temperatura de 0o a 100o C do tipo Silastic 790 da Dow Corning ou similar.  Com preenchimento de (1,5x1,5)cm na intersecao da manta com o teto da caixa d'ag</v>
          </cell>
          <cell r="D3614" t="str">
            <v>m</v>
          </cell>
          <cell r="E3614">
            <v>8.27</v>
          </cell>
        </row>
        <row r="3615">
          <cell r="A3615" t="str">
            <v>CI002476</v>
          </cell>
          <cell r="B3615" t="str">
            <v>CI20050050A</v>
          </cell>
          <cell r="C3615" t="str">
            <v>Retirada e recolocacao de telhas do tipo colonial, inclusive cumeeira excluindo o fornecimento do material novo.  Medida pela area coberta em projecao.</v>
          </cell>
          <cell r="D3615" t="str">
            <v>m2</v>
          </cell>
          <cell r="E3615">
            <v>19.920000000000002</v>
          </cell>
        </row>
        <row r="3616">
          <cell r="A3616" t="str">
            <v>CI001089</v>
          </cell>
          <cell r="B3616" t="str">
            <v>CI20050100/</v>
          </cell>
          <cell r="C3616" t="str">
            <v>Retirada e recolocacao de telhas francesas, inclusive cumeeira excluindo o fornecimento do material novo.  Medida pela area coberta em projecao.</v>
          </cell>
          <cell r="D3616" t="str">
            <v>m2</v>
          </cell>
          <cell r="E3616">
            <v>16.02</v>
          </cell>
        </row>
        <row r="3617">
          <cell r="A3617" t="str">
            <v>CI001090</v>
          </cell>
          <cell r="B3617" t="str">
            <v>CI20050150/</v>
          </cell>
          <cell r="C3617" t="str">
            <v>Retirada e recolocacao de telhas em fibro-cimento, ondulado, tipo convencional, inclusive cumeeira, medida pela area coberta em projecao.</v>
          </cell>
          <cell r="D3617" t="str">
            <v>m2</v>
          </cell>
          <cell r="E3617">
            <v>5.81</v>
          </cell>
        </row>
        <row r="3618">
          <cell r="A3618" t="str">
            <v>CI002479</v>
          </cell>
          <cell r="B3618" t="str">
            <v>CI20050200/</v>
          </cell>
          <cell r="C3618" t="str">
            <v>Retirada e recolocacao de telha em fibro-cimento do tipo Max-calha ou calha 43 ou 49 ou similar, inclusive cumeeira, medida pela area coberta em projecao.</v>
          </cell>
          <cell r="D3618" t="str">
            <v>m2</v>
          </cell>
          <cell r="E3618">
            <v>5.26</v>
          </cell>
        </row>
        <row r="3619">
          <cell r="A3619" t="str">
            <v>CI002478</v>
          </cell>
          <cell r="B3619" t="str">
            <v>CI20050250/</v>
          </cell>
          <cell r="C3619" t="str">
            <v>Retirada e recolocacao de telha em fibro-cimento do tipo canalete 90 ou similar, inclusive cumeeira, medida pela area coberta em projecao.</v>
          </cell>
          <cell r="D3619" t="str">
            <v>m2</v>
          </cell>
          <cell r="E3619">
            <v>6.82</v>
          </cell>
        </row>
        <row r="3620">
          <cell r="A3620" t="str">
            <v>CO000042</v>
          </cell>
          <cell r="B3620" t="str">
            <v>CO05050050/</v>
          </cell>
          <cell r="C3620" t="str">
            <v>Andaime de madeira, para altura ate 7m, compreendendo montagem e desmontagem, ja considerando o reaproveitamento 3 vezes da madeira.</v>
          </cell>
          <cell r="D3620" t="str">
            <v>m3</v>
          </cell>
          <cell r="E3620">
            <v>11.33</v>
          </cell>
        </row>
        <row r="3621">
          <cell r="A3621" t="str">
            <v>CO000043</v>
          </cell>
          <cell r="B3621" t="str">
            <v>CO05050100/</v>
          </cell>
          <cell r="C3621" t="str">
            <v>Andaime de madeira, para altura entre 7m e 14m, compreendendo montagem e desmontagem, ja considerando o reaproveitamento 3 vezes da madeira.</v>
          </cell>
          <cell r="D3621" t="str">
            <v>m3</v>
          </cell>
          <cell r="E3621">
            <v>16.170000000000002</v>
          </cell>
        </row>
        <row r="3622">
          <cell r="A3622" t="str">
            <v>CO000044</v>
          </cell>
          <cell r="B3622" t="str">
            <v>CO05050150/</v>
          </cell>
          <cell r="C3622" t="str">
            <v>Andaime tabuado sobre cavaletes para pe direito ate 4m, ja considerando o reaproveitamento 20 vezes da madeira.  Inclusive movimentacao.</v>
          </cell>
          <cell r="D3622" t="str">
            <v>m2</v>
          </cell>
          <cell r="E3622">
            <v>3.48</v>
          </cell>
        </row>
        <row r="3623">
          <cell r="A3623" t="str">
            <v>CO000046</v>
          </cell>
          <cell r="B3623" t="str">
            <v>CO05050200/</v>
          </cell>
          <cell r="C3623" t="str">
            <v>Andaime de tabuado sobre cavaletes (inclusive estes), em Pinho de 1a ou similar, com aproveitamento da madeira 20 vezes, inclusive movimentacao para pe direito de 4m.</v>
          </cell>
          <cell r="D3623" t="str">
            <v>m2</v>
          </cell>
          <cell r="E3623">
            <v>4.51</v>
          </cell>
        </row>
        <row r="3624">
          <cell r="A3624" t="str">
            <v>CO017719</v>
          </cell>
          <cell r="B3624" t="str">
            <v>CO05050250/</v>
          </cell>
          <cell r="C3624" t="str">
            <v>Andaime suspenso de madeira pendente da estrutura por cabos de aco de 3/8", utilizacao das tabuas 3 vezes, toras e cabos 6 vezes, montagem e desmontagem 1 vez, inclusive plataforma de Pinho ou similar, e perfuracao de laje de concreto, montagem e desmonta</v>
          </cell>
          <cell r="D3624" t="str">
            <v>m2</v>
          </cell>
          <cell r="E3624">
            <v>19.41</v>
          </cell>
        </row>
        <row r="3625">
          <cell r="A3625" t="str">
            <v>CO000054</v>
          </cell>
          <cell r="B3625" t="str">
            <v>CO05050300/</v>
          </cell>
          <cell r="C3625" t="str">
            <v>Escada de madeira executada sobre terreno inclinado, com 80cm de largura minima, com reaproveitamento da madeira uma vez, compreendo montagem e desmontagem.</v>
          </cell>
          <cell r="D3625" t="str">
            <v>m</v>
          </cell>
          <cell r="E3625">
            <v>26.08</v>
          </cell>
        </row>
        <row r="3626">
          <cell r="A3626" t="str">
            <v>CO000048</v>
          </cell>
          <cell r="B3626" t="str">
            <v>CO05050350/</v>
          </cell>
          <cell r="C3626" t="str">
            <v>Plano inclinado para transporte de materiais diversos encosta acima, com largura de 1,50m e cacamba 1m3, incluindo todos os materiais para sua instalacao, exclusive aluguel de guincho.</v>
          </cell>
          <cell r="D3626" t="str">
            <v>m</v>
          </cell>
          <cell r="E3626">
            <v>469.89</v>
          </cell>
        </row>
        <row r="3627">
          <cell r="A3627" t="str">
            <v>CO000047</v>
          </cell>
          <cell r="B3627" t="str">
            <v>CO05050400/</v>
          </cell>
          <cell r="C3627" t="str">
            <v>Plataforma de madeira apoiada sobre suporte, compreendendo montagem e desmontagem, ja considerando o reaproveitamento 20 vezes da madeira.</v>
          </cell>
          <cell r="D3627" t="str">
            <v>m2</v>
          </cell>
          <cell r="E3627">
            <v>5.9</v>
          </cell>
        </row>
        <row r="3628">
          <cell r="A3628" t="str">
            <v>CO000050</v>
          </cell>
          <cell r="B3628" t="str">
            <v>CO05050450/</v>
          </cell>
          <cell r="C3628" t="str">
            <v>Plataforma de protecao a transeuntes, de Pinho de 1a ou similar, em pecas de 3"x6" e 1"x12", com 2m de largura, com aproveitamento da madeira 2 vezes, incluindo a desmontagem e retirada da madeira, de acordo paragrafo 3o artigo 113 do Regulamento de Const</v>
          </cell>
          <cell r="D3628" t="str">
            <v>m</v>
          </cell>
          <cell r="E3628">
            <v>103.39</v>
          </cell>
        </row>
        <row r="3629">
          <cell r="A3629" t="str">
            <v>CO000053</v>
          </cell>
          <cell r="B3629" t="str">
            <v>CO05050500/</v>
          </cell>
          <cell r="C3629" t="str">
            <v>Plataforma ou passarela de Pinho de 1a ou similar, 1"x12", considerando-se o aproveitamento da madeira 10 vezes, exclusive andaime ou outro suporte e movimentacao (vide item CO000065).</v>
          </cell>
          <cell r="D3629" t="str">
            <v>m2</v>
          </cell>
          <cell r="E3629">
            <v>2.12</v>
          </cell>
        </row>
        <row r="3630">
          <cell r="A3630" t="str">
            <v>CO000052</v>
          </cell>
          <cell r="B3630" t="str">
            <v>CO05050550/</v>
          </cell>
          <cell r="C3630" t="str">
            <v>Plataforma ou passarela de Pinho de 1a ou similar, 1"x12", considerando-se o aproveitamento da madeira 20 vezes, exclusive andaime e movimentacao (vide item CO000065).</v>
          </cell>
          <cell r="D3630" t="str">
            <v>m2</v>
          </cell>
          <cell r="E3630">
            <v>1.06</v>
          </cell>
        </row>
        <row r="3631">
          <cell r="A3631" t="str">
            <v>CO000051</v>
          </cell>
          <cell r="B3631" t="str">
            <v>CO05050600/</v>
          </cell>
          <cell r="C3631" t="str">
            <v>Protecao para fachada com tela metalica fio no 12, malha de (3x3)cm, pregada em madeiramento formado de pecas de Pinho 3"x3" ou similar, colocadas na vertical com distancia de 1m e cintas horizontais de sarrafos de 1"x4", pregadas por grampo de ferro de 1</v>
          </cell>
          <cell r="D3631" t="str">
            <v>m2</v>
          </cell>
          <cell r="E3631">
            <v>46.72</v>
          </cell>
        </row>
        <row r="3632">
          <cell r="A3632" t="str">
            <v>DR009849</v>
          </cell>
          <cell r="B3632" t="str">
            <v>DR05500956/</v>
          </cell>
          <cell r="C3632" t="str">
            <v>Luva simples de PVC rigido - PBA, classe 12, inclusive fornecimento do material para junta (anel de borracha) com diametro nominal de 100mm.  Fornecimento e assentamento.</v>
          </cell>
          <cell r="D3632" t="str">
            <v>un</v>
          </cell>
          <cell r="E3632">
            <v>28.74</v>
          </cell>
        </row>
        <row r="3633">
          <cell r="A3633" t="str">
            <v>DR009839</v>
          </cell>
          <cell r="B3633" t="str">
            <v>DR05501000/</v>
          </cell>
          <cell r="C3633" t="str">
            <v>Luva de correr de PVC rigido - PBA, classe 12, inclusive fornecimento do material para junta (anel de borracha) com diametro nominal de 50mm.  Fornecimento e assentamento.</v>
          </cell>
          <cell r="D3633" t="str">
            <v>un</v>
          </cell>
          <cell r="E3633">
            <v>13.4</v>
          </cell>
        </row>
        <row r="3634">
          <cell r="A3634" t="str">
            <v>DR009840</v>
          </cell>
          <cell r="B3634" t="str">
            <v>DR05501003/</v>
          </cell>
          <cell r="C3634" t="str">
            <v>Luva de correr de PVC rigido - PBA, classe 12, inclusive fornecimento do material para junta (anel de borracha) com diametro nominal de 75mm.  Fornecimento e assentamento.</v>
          </cell>
          <cell r="D3634" t="str">
            <v>un</v>
          </cell>
          <cell r="E3634">
            <v>15.71</v>
          </cell>
        </row>
        <row r="3635">
          <cell r="A3635" t="str">
            <v>DR009841</v>
          </cell>
          <cell r="B3635" t="str">
            <v>DR05501006/</v>
          </cell>
          <cell r="C3635" t="str">
            <v>Luva de correr de PVC rigido - PBA, classe 12, inclusive fornecimento do material para junta (anel de borracha) com diametro nominal de 100mm.  Fornecimento e assentamento.</v>
          </cell>
          <cell r="D3635" t="str">
            <v>un</v>
          </cell>
          <cell r="E3635">
            <v>22.75</v>
          </cell>
        </row>
        <row r="3636">
          <cell r="A3636" t="str">
            <v>DR009842</v>
          </cell>
          <cell r="B3636" t="str">
            <v>DR05501050/</v>
          </cell>
          <cell r="C3636" t="str">
            <v>Luva de correr de PVC rigido - DEFoFo, Vinilfler, classe 12, inclusive fornecimento do material para junta elastica (anel de borracha) com diametro nominal de 100mm.  Fornecimento e assentamento.</v>
          </cell>
          <cell r="D3636" t="str">
            <v>un</v>
          </cell>
          <cell r="E3636">
            <v>18.73</v>
          </cell>
        </row>
        <row r="3637">
          <cell r="A3637" t="str">
            <v>DR009843</v>
          </cell>
          <cell r="B3637" t="str">
            <v>DR05501053/</v>
          </cell>
          <cell r="C3637" t="str">
            <v>Luva de correr de PVC rigido - DEFoFo, Vinilfler, classe 12, inclusive fornecimento do material para junta elastica (anel de borracha) com diametro nominal de 150mm.  Fornecimento e assentamento.</v>
          </cell>
          <cell r="D3637" t="str">
            <v>un</v>
          </cell>
          <cell r="E3637">
            <v>36.47</v>
          </cell>
        </row>
        <row r="3638">
          <cell r="A3638" t="str">
            <v>DR009844</v>
          </cell>
          <cell r="B3638" t="str">
            <v>DR05501056/</v>
          </cell>
          <cell r="C3638" t="str">
            <v>Luva de correr de PVC rigido - DEFoFo, Vinilfler, classe 12, inclusive fornecimento do material para junta elastica (anel de borracha) com diametro nominal de 200mm.  Fornecimento e assentamento.</v>
          </cell>
          <cell r="D3638" t="str">
            <v>un</v>
          </cell>
          <cell r="E3638">
            <v>109.87</v>
          </cell>
        </row>
        <row r="3639">
          <cell r="A3639" t="str">
            <v>DR009845</v>
          </cell>
          <cell r="B3639" t="str">
            <v>DR05501059/</v>
          </cell>
          <cell r="C3639" t="str">
            <v>Luva de correr de PVC rigido - DEFoFo, Vinilfler, classe 12, inclusive fornecimento do material para junta elastica (anel de borracha) com diametro nominal de 250mm.  Fornecimento e assentamento.</v>
          </cell>
          <cell r="D3639" t="str">
            <v>un</v>
          </cell>
          <cell r="E3639">
            <v>209.35</v>
          </cell>
        </row>
        <row r="3640">
          <cell r="A3640" t="str">
            <v>DR009846</v>
          </cell>
          <cell r="B3640" t="str">
            <v>DR05501062/</v>
          </cell>
          <cell r="C3640" t="str">
            <v>Luva de correr de PVC rigido - DEFoFo, Vinilfler, classe 12, inclusive fornecimento do material para junta elastica (anel de borracha) com diametro nominal de 300mm.  Fornecimento e assentamento.</v>
          </cell>
          <cell r="D3640" t="str">
            <v>un</v>
          </cell>
          <cell r="E3640">
            <v>365.34</v>
          </cell>
        </row>
        <row r="3641">
          <cell r="A3641" t="str">
            <v>DR009834</v>
          </cell>
          <cell r="B3641" t="str">
            <v>DR05501100/</v>
          </cell>
          <cell r="C3641" t="str">
            <v>Luva de correr de PVC rigido, Vinilfort, classe 12, inclusive fornecimento do material para junta (anel de borracha) com diametro nominal de 100mm.  Fornecimento e assentamento.</v>
          </cell>
          <cell r="D3641" t="str">
            <v>un</v>
          </cell>
          <cell r="E3641">
            <v>14.92</v>
          </cell>
        </row>
        <row r="3642">
          <cell r="A3642" t="str">
            <v>DR009835</v>
          </cell>
          <cell r="B3642" t="str">
            <v>DR05501103/</v>
          </cell>
          <cell r="C3642" t="str">
            <v>Luva de correr de PVC rigido, Vinilfort, classe 12, inclusive fornecimento do material para junta (anel de borracha) com diametro nominal de 150mm.  Fornecimento e assentamento.</v>
          </cell>
          <cell r="D3642" t="str">
            <v>un</v>
          </cell>
          <cell r="E3642">
            <v>24.05</v>
          </cell>
        </row>
        <row r="3643">
          <cell r="A3643" t="str">
            <v>DR009836</v>
          </cell>
          <cell r="B3643" t="str">
            <v>DR05501106/</v>
          </cell>
          <cell r="C3643" t="str">
            <v>Luva de correr de PVC rigido, Vinilfort, classe 12, inclusive fornecimento do material para junta (anel de borracha) com diametro nominal de 200mm.  Fornecimento e assentamento.</v>
          </cell>
          <cell r="D3643" t="str">
            <v>un</v>
          </cell>
          <cell r="E3643">
            <v>34.03</v>
          </cell>
        </row>
        <row r="3644">
          <cell r="A3644" t="str">
            <v>DR009837</v>
          </cell>
          <cell r="B3644" t="str">
            <v>DR05501109/</v>
          </cell>
          <cell r="C3644" t="str">
            <v>Luva de correr de PVC rigido, Vinilfort, classe 12, inclusive fornecimento do material para junta (anel de borracha) com diametro nominal de 250mm.  Fornecimento e assentamento.</v>
          </cell>
          <cell r="D3644" t="str">
            <v>un</v>
          </cell>
          <cell r="E3644">
            <v>50.74</v>
          </cell>
        </row>
        <row r="3645">
          <cell r="A3645" t="str">
            <v>DR009838</v>
          </cell>
          <cell r="B3645" t="str">
            <v>DR05501112/</v>
          </cell>
          <cell r="C3645" t="str">
            <v>Luva de correr de PVC rigido, Vinilfort, classe 12, inclusive fornecimento do material para junta (anel de borracha) com diametro nominal de 300mm.  Fornecimento e assentamento.</v>
          </cell>
          <cell r="D3645" t="str">
            <v>un</v>
          </cell>
          <cell r="E3645">
            <v>111.6</v>
          </cell>
        </row>
        <row r="3646">
          <cell r="A3646" t="str">
            <v>DR004374</v>
          </cell>
          <cell r="B3646" t="str">
            <v>DR05501150/</v>
          </cell>
          <cell r="C3646" t="str">
            <v>Reducao de PVC rigido - PBA com 1 ponta e 1 bolsa, classe 12, inclusive fornecimento do material para junta (anel de borracha, lubrificante) diametro de (75x50)mm.  Fornecimento e assentamento.</v>
          </cell>
          <cell r="D3646" t="str">
            <v>un</v>
          </cell>
          <cell r="E3646">
            <v>9.2799999999999994</v>
          </cell>
        </row>
        <row r="3647">
          <cell r="A3647" t="str">
            <v>DR004375</v>
          </cell>
          <cell r="B3647" t="str">
            <v>DR05501200/</v>
          </cell>
          <cell r="C3647" t="str">
            <v>Reducao de PVC rigido - PBA com 1 ponta e 1 bolsa, classe 12, inclusive fornecimento do material para junta (anel de borracha, lubrificante) diametro de (100x50)mm.  Fornecimento e assentamento.</v>
          </cell>
          <cell r="D3647" t="str">
            <v>un</v>
          </cell>
          <cell r="E3647">
            <v>10.83</v>
          </cell>
        </row>
        <row r="3648">
          <cell r="A3648" t="str">
            <v>DR004376</v>
          </cell>
          <cell r="B3648" t="str">
            <v>DR05501203/</v>
          </cell>
          <cell r="C3648" t="str">
            <v>Reducao de PVC rigido - PBA com 1 ponta e 1 bolsa, classe 12, inclusive fornecimento do material para junta (anel de borracha, lubrificante) diametro de (100x75)mm.  Fornecimento e assentamento.</v>
          </cell>
          <cell r="D3648" t="str">
            <v>un</v>
          </cell>
          <cell r="E3648">
            <v>13.93</v>
          </cell>
        </row>
        <row r="3649">
          <cell r="A3649" t="str">
            <v>DR013181</v>
          </cell>
          <cell r="B3649" t="str">
            <v>DR05501250/</v>
          </cell>
          <cell r="C3649" t="str">
            <v>Reducao de PVC rigido - PBA com 1 ponta e 1 bolsa, classe 12, inclusive fornecimento do material para junta (anel de borracha, lubrificante), diametro de (160x110)mm.  Fornecimento e assentamento.</v>
          </cell>
          <cell r="D3649" t="str">
            <v>un</v>
          </cell>
          <cell r="E3649">
            <v>51.82</v>
          </cell>
        </row>
        <row r="3650">
          <cell r="A3650" t="str">
            <v>DR013182</v>
          </cell>
          <cell r="B3650" t="str">
            <v>DR05501300/</v>
          </cell>
          <cell r="C3650" t="str">
            <v>Reducao de PVC rigido - PBA com 1 ponta e 1 bolsa, classe 12, inclusive fornecimento do material para junta (anel de borracha, lubrificante), diametro de (200x160)mm.  Fornecimento e assentamento.</v>
          </cell>
          <cell r="D3650" t="str">
            <v>un</v>
          </cell>
          <cell r="E3650">
            <v>88.34</v>
          </cell>
        </row>
        <row r="3651">
          <cell r="A3651" t="str">
            <v>DR009822</v>
          </cell>
          <cell r="B3651" t="str">
            <v>DR05501350/</v>
          </cell>
          <cell r="C3651" t="str">
            <v>Reducao excentrica de PVC rigido, Vinilfort, classe 12, com 1 ponta e 1 bolsa, inclusive fornecimento do material para junta (anel de borracha e lubrificante) com diametro de (150x100)mm.  Fornecimento e assentamento.</v>
          </cell>
          <cell r="D3651" t="str">
            <v>un</v>
          </cell>
          <cell r="E3651">
            <v>37.97</v>
          </cell>
        </row>
        <row r="3652">
          <cell r="A3652" t="str">
            <v>DR009831</v>
          </cell>
          <cell r="B3652" t="str">
            <v>DR05501353/</v>
          </cell>
          <cell r="C3652" t="str">
            <v>Reducao excentrica de PVC rigido, Vinilfort, classe 12, com 1 ponta e 1 bolsa, inclusive fornecimento do material para junta (anel de borracha e lubrificante) com diametro de (200x150)mm.  Fornecimento e assentamento.</v>
          </cell>
          <cell r="D3652" t="str">
            <v>un</v>
          </cell>
          <cell r="E3652">
            <v>42.94</v>
          </cell>
        </row>
        <row r="3653">
          <cell r="A3653" t="str">
            <v>DR009832</v>
          </cell>
          <cell r="B3653" t="str">
            <v>DR05501356/</v>
          </cell>
          <cell r="C3653" t="str">
            <v>Reducao excentrica de PVC rigido, Vinilfort, classe 12, com 1 ponta e 1 bolsa, inclusive fornecimento do material para junta (anel de borracha e lubrificante) com diametro de (250x200)mm.  Fornecimento e assentamento.</v>
          </cell>
          <cell r="D3653" t="str">
            <v>un</v>
          </cell>
          <cell r="E3653">
            <v>65.16</v>
          </cell>
        </row>
        <row r="3654">
          <cell r="A3654" t="str">
            <v>DR009833</v>
          </cell>
          <cell r="B3654" t="str">
            <v>DR05501359/</v>
          </cell>
          <cell r="C3654" t="str">
            <v>Reducao excentrica de PVC rigido, Vinilfort, classe 12, com 1 ponta e 1 bolsa, inclusive fornecimento do material para junta (anel de borracha e lubrificante) com diametro de (300x250)mm.  Fornecimento e assentamento.</v>
          </cell>
          <cell r="D3654" t="str">
            <v>un</v>
          </cell>
          <cell r="E3654">
            <v>129.38</v>
          </cell>
        </row>
        <row r="3655">
          <cell r="A3655" t="str">
            <v>DR004390</v>
          </cell>
          <cell r="B3655" t="str">
            <v>DR05501400/</v>
          </cell>
          <cell r="C3655" t="str">
            <v>Selim de 90o elastico de PVC rigido, Vinilfort, com 1 bolsa, inclusive fornecimento do material para junta (anel de borracha e lubrificante) diametro de (150x100)mm.  Fornecimento e assentamento.</v>
          </cell>
          <cell r="D3655" t="str">
            <v>un</v>
          </cell>
          <cell r="E3655">
            <v>14.05</v>
          </cell>
        </row>
        <row r="3656">
          <cell r="A3656" t="str">
            <v>DR004391</v>
          </cell>
          <cell r="B3656" t="str">
            <v>DR05501403/</v>
          </cell>
          <cell r="C3656" t="str">
            <v>Selim de 90o elastico de PVC rigido, Vinilfort, com 1 bolsa, inclusive fornecimento do material para junta (anel de borracha e lubrificante) diametro de (200x100)mm.  Fornecimento e assentamento.</v>
          </cell>
          <cell r="D3656" t="str">
            <v>un</v>
          </cell>
          <cell r="E3656">
            <v>16.649999999999999</v>
          </cell>
        </row>
        <row r="3657">
          <cell r="A3657" t="str">
            <v>DR004392</v>
          </cell>
          <cell r="B3657" t="str">
            <v>DR05501406/</v>
          </cell>
          <cell r="C3657" t="str">
            <v>Selim de 90o elastico de PVC rigido, Vinilfort, com 1 bolsa, inclusive fornecimento do material para junta (anel de borracha e lubrificante) diametro de (250x100)mm.  Fornecimento e assentamento.</v>
          </cell>
          <cell r="D3657" t="str">
            <v>un</v>
          </cell>
          <cell r="E3657">
            <v>26.81</v>
          </cell>
        </row>
        <row r="3658">
          <cell r="A3658" t="str">
            <v>DR004393</v>
          </cell>
          <cell r="B3658" t="str">
            <v>DR05501409/</v>
          </cell>
          <cell r="C3658" t="str">
            <v>Selim de 90o elastico de PVC rigido, Vinilfort, com 1 bolsa, inclusive fornecimento do material para junta (anel de borracha e lubrificante) diametro de (300x100)mm.  Fornecimento e assentamento.</v>
          </cell>
          <cell r="D3658" t="str">
            <v>un</v>
          </cell>
          <cell r="E3658">
            <v>28.15</v>
          </cell>
        </row>
        <row r="3659">
          <cell r="A3659" t="str">
            <v>DR004377</v>
          </cell>
          <cell r="B3659" t="str">
            <v>DR05501450/</v>
          </cell>
          <cell r="C3659" t="str">
            <v>Te de PVC rigido - PBA com 3 bolsas, classe 12, inclusive fornecimento do material para junta (anel de borracha, lubrificante) diametro de 50mm.  Fornecimento e assentamento.</v>
          </cell>
          <cell r="D3659" t="str">
            <v>un</v>
          </cell>
          <cell r="E3659">
            <v>13.15</v>
          </cell>
        </row>
        <row r="3660">
          <cell r="A3660" t="str">
            <v>DR004378</v>
          </cell>
          <cell r="B3660" t="str">
            <v>DR05501453/</v>
          </cell>
          <cell r="C3660" t="str">
            <v>Te de PVC rigido - PBA com 3 bolsas, classe 12, inclusive fornecimento do material para junta (anel de borracha, lubrificante) diametro de 75mm.  Fornecimento e assentamento.</v>
          </cell>
          <cell r="D3660" t="str">
            <v>un</v>
          </cell>
          <cell r="E3660">
            <v>25.67</v>
          </cell>
        </row>
        <row r="3661">
          <cell r="A3661" t="str">
            <v>DR004379</v>
          </cell>
          <cell r="B3661" t="str">
            <v>DR05501456/</v>
          </cell>
          <cell r="C3661" t="str">
            <v>Te de PVC rigido - PBA com 3 bolsas, classe 12, inclusive fornecimento do material para junta (anel de borracha, lubrificante) diametro de 100mm.  Fornecimento e assentamento.</v>
          </cell>
          <cell r="D3661" t="str">
            <v>un</v>
          </cell>
          <cell r="E3661">
            <v>42.2</v>
          </cell>
        </row>
        <row r="3662">
          <cell r="A3662" t="str">
            <v>DR013186</v>
          </cell>
          <cell r="B3662" t="str">
            <v>DR05501459/</v>
          </cell>
          <cell r="C3662" t="str">
            <v>Te de PVC rigido - PBA com 3 bolsas, classe 12, inclusive fornecimento do material para junta (anel de borracha, lubrificante), diametro de 160mm.  Fornecimento e assentamento.</v>
          </cell>
          <cell r="D3662" t="str">
            <v>un</v>
          </cell>
          <cell r="E3662">
            <v>119.85</v>
          </cell>
        </row>
        <row r="3663">
          <cell r="A3663" t="str">
            <v>DR004380</v>
          </cell>
          <cell r="B3663" t="str">
            <v>DR05501500/</v>
          </cell>
          <cell r="C3663" t="str">
            <v>Te de reducao de PVC rigido - PBA com 3 bolsas, classe 12, inclusive fornecimento do material para junta (anel de borracha, lubrificante), diametro de (75x50)mm.  Fornecimento e assentamento.</v>
          </cell>
          <cell r="D3663" t="str">
            <v>un</v>
          </cell>
          <cell r="E3663">
            <v>21.38</v>
          </cell>
        </row>
        <row r="3664">
          <cell r="A3664" t="str">
            <v>DR004381</v>
          </cell>
          <cell r="B3664" t="str">
            <v>DR05501503/</v>
          </cell>
          <cell r="C3664" t="str">
            <v>Te de reducao de PVC rigido - PBA com 3 bolsas, classe 12, inclusive fornecimento do material para junta (anel de borracha, lubrificante), diametro de (100x50)mm.  Fornecimento e assentamento.</v>
          </cell>
          <cell r="D3664" t="str">
            <v>un</v>
          </cell>
          <cell r="E3664">
            <v>34.72</v>
          </cell>
        </row>
        <row r="3665">
          <cell r="A3665" t="str">
            <v>DR004382</v>
          </cell>
          <cell r="B3665" t="str">
            <v>DR05501506/</v>
          </cell>
          <cell r="C3665" t="str">
            <v>Te de reducao de PVC rigido - PBA com 3 bolsas, classe 12, inclusive fornecimento do material para junta (anel de borracha, lubrificante), diametro de (100x75)mm.  Fornecimento e assentamento.</v>
          </cell>
          <cell r="D3665" t="str">
            <v>un</v>
          </cell>
          <cell r="E3665">
            <v>37.9</v>
          </cell>
        </row>
        <row r="3666">
          <cell r="A3666" t="str">
            <v>DR013184</v>
          </cell>
          <cell r="B3666" t="str">
            <v>DR05501509/</v>
          </cell>
          <cell r="C3666" t="str">
            <v>Te de reducao de PVC rigido - PBA com 3 bolsas, classe 12, inclusive fornecimento do material para junta (anel de borracha, lubrificante), diametro de (160x85)mm.  Fornecimento e assentamento.</v>
          </cell>
          <cell r="D3666" t="str">
            <v>un</v>
          </cell>
          <cell r="E3666">
            <v>85.62</v>
          </cell>
        </row>
        <row r="3667">
          <cell r="A3667" t="str">
            <v>DR013183</v>
          </cell>
          <cell r="B3667" t="str">
            <v>DR05501512/</v>
          </cell>
          <cell r="C3667" t="str">
            <v>Te de reducao de PVC rigido - PBA com 3 bolsas, classe 12, inclusive fornecimento do material para junta (anel de borracha, lubrificante), diametro de (160x110)mm.  Fornecimento e assentamento.</v>
          </cell>
          <cell r="D3667" t="str">
            <v>un</v>
          </cell>
          <cell r="E3667">
            <v>94.02</v>
          </cell>
        </row>
        <row r="3668">
          <cell r="A3668" t="str">
            <v>DR013185</v>
          </cell>
          <cell r="B3668" t="str">
            <v>DR05501515/</v>
          </cell>
          <cell r="C3668" t="str">
            <v>Te de reducao de PVC rigido - PBA com 3 bolsas, classe 12, inclusive fornecimento do material para junta (anel de borracha, lubrificante), diametro de (200x60)mm.  Fornecimento e assentamento.</v>
          </cell>
          <cell r="D3668" t="str">
            <v>un</v>
          </cell>
          <cell r="E3668">
            <v>124.35</v>
          </cell>
        </row>
        <row r="3669">
          <cell r="A3669" t="str">
            <v>DR009821</v>
          </cell>
          <cell r="B3669" t="str">
            <v>DR05501550/</v>
          </cell>
          <cell r="C3669" t="str">
            <v>Te de PVC rigido, Vinilfort, com 3 bolsas, classe 12, inclusive fornecimento do material para junta (anel de borracha e lubrificante) diametro nominal de 100mm.  Fornecimento e assentamento.</v>
          </cell>
          <cell r="D3669" t="str">
            <v>un</v>
          </cell>
          <cell r="E3669">
            <v>19.78</v>
          </cell>
        </row>
        <row r="3670">
          <cell r="A3670" t="str">
            <v>DR009827</v>
          </cell>
          <cell r="B3670" t="str">
            <v>DR05501553/</v>
          </cell>
          <cell r="C3670" t="str">
            <v>Te de PVC rigido, Vinilfort, com 3 bolsas, classe 12, inclusive fornecimento do material para junta (anel de borracha e lubrificante) diametro nominal de 150mm.  Fornecimento e assentamento.</v>
          </cell>
          <cell r="D3670" t="str">
            <v>un</v>
          </cell>
          <cell r="E3670">
            <v>38.78</v>
          </cell>
        </row>
        <row r="3671">
          <cell r="A3671" t="str">
            <v>DR009828</v>
          </cell>
          <cell r="B3671" t="str">
            <v>DR05501556/</v>
          </cell>
          <cell r="C3671" t="str">
            <v>Te de PVC rigido, Vinilfort, com 3 bolsas, classe 12, inclusive fornecimento do material para junta (anel de borracha e lubrificante) diametro nominal de 200mm.  Fornecimento e assentamento.</v>
          </cell>
          <cell r="D3671" t="str">
            <v>un</v>
          </cell>
          <cell r="E3671">
            <v>66.680000000000007</v>
          </cell>
        </row>
        <row r="3672">
          <cell r="A3672" t="str">
            <v>DR009829</v>
          </cell>
          <cell r="B3672" t="str">
            <v>DR05501559/</v>
          </cell>
          <cell r="C3672" t="str">
            <v>Te de PVC rigido, Vinilfort, com 3 bolsas, classe 12, inclusive fornecimento do material para junta (anel de borracha e lubrificante) diametro nominal de 250mm.  Fornecimento e assentamento.</v>
          </cell>
          <cell r="D3672" t="str">
            <v>un</v>
          </cell>
          <cell r="E3672">
            <v>191.86</v>
          </cell>
        </row>
        <row r="3673">
          <cell r="A3673" t="str">
            <v>DR009830</v>
          </cell>
          <cell r="B3673" t="str">
            <v>DR05501562/</v>
          </cell>
          <cell r="C3673" t="str">
            <v>Te de PVC rigido, Vinilfort, com 3 bolsas, classe 12, inclusive fornecimento do material para junta (anel de borracha e lubrificante) diametro nominal de 300mm.  Fornecimento e assentamento.</v>
          </cell>
          <cell r="D3673" t="str">
            <v>un</v>
          </cell>
          <cell r="E3673">
            <v>216.97</v>
          </cell>
        </row>
        <row r="3674">
          <cell r="A3674" t="str">
            <v>DR009934</v>
          </cell>
          <cell r="B3674" t="str">
            <v>DR05501600/</v>
          </cell>
          <cell r="C3674" t="str">
            <v>Te de reducao de PVC rigido, Vinilfort, com 3 bolsas, classe 12, inclusive fornecimento do material para junta (anel de borracha) diametro de (200x150)mm.  Fornecimento e assentamento.</v>
          </cell>
          <cell r="D3674" t="str">
            <v>un</v>
          </cell>
          <cell r="E3674">
            <v>62.89</v>
          </cell>
        </row>
        <row r="3675">
          <cell r="A3675" t="str">
            <v>DR009933</v>
          </cell>
          <cell r="B3675" t="str">
            <v>DR05501603/</v>
          </cell>
          <cell r="C3675" t="str">
            <v>Te de reducao de PVC rigido, Vinilfort, com 3 bolsas, classe 12, inclusive fornecimento do material para junta (anel de borracha), diametro de (250x150)mm.  Fornecimento e assentamento.</v>
          </cell>
          <cell r="D3675" t="str">
            <v>un</v>
          </cell>
          <cell r="E3675">
            <v>88</v>
          </cell>
        </row>
        <row r="3676">
          <cell r="A3676" t="str">
            <v>DR009932</v>
          </cell>
          <cell r="B3676" t="str">
            <v>DR05501606/</v>
          </cell>
          <cell r="C3676" t="str">
            <v>Te de reducao de PVC rigido, Vinilfort, com 3 bolsas, classe 12, inclusive fornecimento do material para junta (anel de borracha), diametro de (300x150)mm.  Fornecimento e assentamento.</v>
          </cell>
          <cell r="D3676" t="str">
            <v>un</v>
          </cell>
          <cell r="E3676">
            <v>135.63</v>
          </cell>
        </row>
        <row r="3677">
          <cell r="A3677" t="str">
            <v>DR017552</v>
          </cell>
          <cell r="B3677" t="str">
            <v>DR05550050/</v>
          </cell>
          <cell r="C3677" t="str">
            <v>Tubo flexivel estruturado de PVC, diametro de 300mm, assentado sobre berco flexivel, inclusive emendas, aterro e soca ate a geratriz superior do tubo, exclusive material de reaterro.  Fornecimento e assentamento.</v>
          </cell>
          <cell r="D3677" t="str">
            <v>m</v>
          </cell>
          <cell r="E3677">
            <v>68.569999999999993</v>
          </cell>
        </row>
        <row r="3678">
          <cell r="A3678" t="str">
            <v>DR017551</v>
          </cell>
          <cell r="B3678" t="str">
            <v>DR05550053/</v>
          </cell>
          <cell r="C3678" t="str">
            <v>Tubo flexivel estruturado de PVC, diametro de 400mm, assentado sobre berco flexivel, inclusive emendas, aterro e soca ate a geratriz superior do tubo, exclusive material de reaterro.  Fornecimento e assentamento.</v>
          </cell>
          <cell r="D3678" t="str">
            <v>m</v>
          </cell>
          <cell r="E3678">
            <v>84.38</v>
          </cell>
        </row>
        <row r="3679">
          <cell r="A3679" t="str">
            <v>DR017550</v>
          </cell>
          <cell r="B3679" t="str">
            <v>DR05550056/</v>
          </cell>
          <cell r="C3679" t="str">
            <v>Tubo flexivel estruturado de PVC, diametro de 500mm, assentado sobre berco flexivel, inclusive emendas, aterro e soca ate a geratriz superior do tubo, exclusive material de reaterro.  Fornecimento e assentamento.</v>
          </cell>
          <cell r="D3679" t="str">
            <v>m</v>
          </cell>
          <cell r="E3679">
            <v>136.13999999999999</v>
          </cell>
        </row>
        <row r="3680">
          <cell r="A3680" t="str">
            <v>DR017549</v>
          </cell>
          <cell r="B3680" t="str">
            <v>DR05550059/</v>
          </cell>
          <cell r="C3680" t="str">
            <v>Tubo flexivel estruturado de PVC, diametro de 600mm, assentado sobre berco flexivel, inclusive emendas, aterro e soca ate a geratriz superior do tubo, exclusive material de reaterro.  Fornecimento e assentamento.</v>
          </cell>
          <cell r="D3680" t="str">
            <v>m</v>
          </cell>
          <cell r="E3680">
            <v>162.77000000000001</v>
          </cell>
        </row>
        <row r="3681">
          <cell r="A3681" t="str">
            <v>DR017548</v>
          </cell>
          <cell r="B3681" t="str">
            <v>DR05550062/</v>
          </cell>
          <cell r="C3681" t="str">
            <v>Tubo flexivel estruturado de PVC, diametro de 700mm, assentado sobre berco flexivel, inclusive emendas, aterro e soca ate a geratriz superior do tubo, exclusive material de reaterro.  Fornecimento e assentamento.</v>
          </cell>
          <cell r="D3681" t="str">
            <v>m</v>
          </cell>
          <cell r="E3681">
            <v>257.91000000000003</v>
          </cell>
        </row>
        <row r="3682">
          <cell r="A3682" t="str">
            <v>DR017547</v>
          </cell>
          <cell r="B3682" t="str">
            <v>DR05550065/</v>
          </cell>
          <cell r="C3682" t="str">
            <v>Tubo flexivel estruturado de PVC, diametro de 800mm, assentado sobre berco flexivel, inclusive emendas, aterro e soca ate a geratriz superior do tubo, exclusive material de reaterro.  Fornecimento e assentamento.</v>
          </cell>
          <cell r="D3682" t="str">
            <v>m</v>
          </cell>
          <cell r="E3682">
            <v>305.07</v>
          </cell>
        </row>
        <row r="3683">
          <cell r="A3683" t="str">
            <v>DR017546</v>
          </cell>
          <cell r="B3683" t="str">
            <v>DR05550068/</v>
          </cell>
          <cell r="C3683" t="str">
            <v>Tubo flexivel estruturado de PVC, diametro de 900mm, assentado sobre berco flexivel, inclusive emendas, aterro e soca ate a geratriz superior do tubo, exclusive material de reaterro.  Fornecimento e assentamento.</v>
          </cell>
          <cell r="D3683" t="str">
            <v>m</v>
          </cell>
          <cell r="E3683">
            <v>438.93</v>
          </cell>
        </row>
        <row r="3684">
          <cell r="A3684" t="str">
            <v>DR017545</v>
          </cell>
          <cell r="B3684" t="str">
            <v>DR05550071/</v>
          </cell>
          <cell r="C3684" t="str">
            <v>Tubo flexivel estruturado de PVC, diametro de 1000mm, assentado sobre berco flexivel, inclusive emendas, aterro e soca ate a geratriz superior do tubo, exclusive material de reaterro.  Fornecimento e assentamento.</v>
          </cell>
          <cell r="D3684" t="str">
            <v>m</v>
          </cell>
          <cell r="E3684">
            <v>499.25</v>
          </cell>
        </row>
        <row r="3685">
          <cell r="A3685" t="str">
            <v>DR017544</v>
          </cell>
          <cell r="B3685" t="str">
            <v>DR05550074/</v>
          </cell>
          <cell r="C3685" t="str">
            <v>Tubo flexivel estruturado de PVC, diametro de 1100mm, assentado sobre berco flexivel, inclusive emendas, aterro e soca ate a geratriz superior do tubo, exclusive material de reaterro.  Fornecimento e assentamento.</v>
          </cell>
          <cell r="D3685" t="str">
            <v>m</v>
          </cell>
          <cell r="E3685">
            <v>556.64</v>
          </cell>
        </row>
        <row r="3686">
          <cell r="A3686" t="str">
            <v>DR017543</v>
          </cell>
          <cell r="B3686" t="str">
            <v>DR05550077/</v>
          </cell>
          <cell r="C3686" t="str">
            <v>Tubo flexivel estruturado de PVC, diametro de 1200mm, assentado sobre berco flexivel, inclusive emendas, aterro e soca ate a geratriz superior do tubo, exclusive material de reaterro.  Fornecimento e assentamento.</v>
          </cell>
          <cell r="D3686" t="str">
            <v>m</v>
          </cell>
          <cell r="E3686">
            <v>610.98</v>
          </cell>
        </row>
        <row r="3687">
          <cell r="A3687" t="str">
            <v>DR017765</v>
          </cell>
          <cell r="B3687" t="str">
            <v>DR10050050/</v>
          </cell>
          <cell r="C3687" t="str">
            <v>Tubo de ferro fundido, ductil, classe K-9, PN-10, flange-flange, com diametro nominal de 75mm, compreendendo: carga e descarga, colocacao na vala, montagem e reaterro ate a geratriz superior do tubo e teste hidroestatico, exclusive acessorios da junta.  F</v>
          </cell>
          <cell r="D3687" t="str">
            <v>m</v>
          </cell>
          <cell r="E3687">
            <v>220.35</v>
          </cell>
        </row>
        <row r="3688">
          <cell r="A3688" t="str">
            <v>DR010317</v>
          </cell>
          <cell r="B3688" t="str">
            <v>DR10050053/</v>
          </cell>
          <cell r="C3688" t="str">
            <v>Tubo de ferro fundido, ductil, classe K-9, PN-10, flange - flange, com diametro nominal de 100mm, compreendendo: carga e descarga, colocacao na vala, montagem e reaterro ate a geratriz superior do tubo e teste hidroestatico, exclusive acessorios da junta.</v>
          </cell>
          <cell r="D3688" t="str">
            <v>m</v>
          </cell>
          <cell r="E3688">
            <v>213.08</v>
          </cell>
        </row>
        <row r="3689">
          <cell r="A3689" t="str">
            <v>DR010318</v>
          </cell>
          <cell r="B3689" t="str">
            <v>DR10050056/</v>
          </cell>
          <cell r="C3689" t="str">
            <v>Tubo de ferro fundido, ductil, classe K-9, PN-10, flange - flange, com diametro nominal de 150mm, compreendendo: carga e descarga, colocacao na vala, montagem e reaterro ate a geratriz superior do tubo e teste hidroestatico, exclusive acessorios da junta.</v>
          </cell>
          <cell r="D3689" t="str">
            <v>m</v>
          </cell>
          <cell r="E3689">
            <v>266.91000000000003</v>
          </cell>
        </row>
        <row r="3690">
          <cell r="A3690" t="str">
            <v>DR010319</v>
          </cell>
          <cell r="B3690" t="str">
            <v>DR10050059/</v>
          </cell>
          <cell r="C3690" t="str">
            <v>Tubo de ferro fundido, ductil, classe K-9, PN-10, flange - flange, com diametro nominal de 200mm, compreendendo: carga e descarga, colocacao na vala, montagem e reaterro ate a geratriz superior do tubo e teste hidroestatico, exclusive acessorios da junta.</v>
          </cell>
          <cell r="D3690" t="str">
            <v>m</v>
          </cell>
          <cell r="E3690">
            <v>351.34</v>
          </cell>
        </row>
        <row r="3691">
          <cell r="A3691" t="str">
            <v>DR010320</v>
          </cell>
          <cell r="B3691" t="str">
            <v>DR10050062/</v>
          </cell>
          <cell r="C3691" t="str">
            <v>Tubo de ferro fundido, ductil, classe K-9, PN-10, flange - flange, com diametro nominal de 250mm, compreendendo: carga e descarga, colocacao na vala, montagem e reaterro ate a geratriz superior do tubo e teste hidroestatico, exclusive acessorios da junta.</v>
          </cell>
          <cell r="D3691" t="str">
            <v>m</v>
          </cell>
          <cell r="E3691">
            <v>448.65</v>
          </cell>
        </row>
        <row r="3692">
          <cell r="A3692" t="str">
            <v>DR010321</v>
          </cell>
          <cell r="B3692" t="str">
            <v>DR10050065/</v>
          </cell>
          <cell r="C3692" t="str">
            <v>Tubo de ferro fundido, ductil, classe K-9, PN-10, flange - flange, com diametro nominal de 300mm, compreendendo: carga e descarga, colocacao na vala, montagem e reaterro ate a geratriz superior do tubo e teste hidroestatico, exclusive acessorios da junta.</v>
          </cell>
          <cell r="D3692" t="str">
            <v>m</v>
          </cell>
          <cell r="E3692">
            <v>559.82000000000005</v>
          </cell>
        </row>
        <row r="3693">
          <cell r="A3693" t="str">
            <v>DR004177</v>
          </cell>
          <cell r="B3693" t="str">
            <v>DR10151059/</v>
          </cell>
          <cell r="C3693" t="str">
            <v>Toco de ferro fundido ductil, pintado interna e externamente com tinta betuminosa, com 2 flanges, inclusive fornecimento do material para junta (arruela de borracha, parafusos com porca), comprimento de 0,25m com diametro de 200mm.  Fornecimento e assenta</v>
          </cell>
          <cell r="D3693" t="str">
            <v>un</v>
          </cell>
          <cell r="E3693">
            <v>487.54</v>
          </cell>
        </row>
        <row r="3694">
          <cell r="A3694" t="str">
            <v>DR004178</v>
          </cell>
          <cell r="B3694" t="str">
            <v>DR10151062/</v>
          </cell>
          <cell r="C3694" t="str">
            <v>Toco de ferro fundido ductil, pintado interna e externamente com tinta betuminosa, com 2 flanges, inclusive fornecimento do material para junta (arruela de borracha, parafusos com porca), comprimento de 0,25m com diametro de 250mm.  Fornecimento e assenta</v>
          </cell>
          <cell r="D3694" t="str">
            <v>un</v>
          </cell>
          <cell r="E3694">
            <v>757.53</v>
          </cell>
        </row>
        <row r="3695">
          <cell r="A3695" t="str">
            <v>DR004181</v>
          </cell>
          <cell r="B3695" t="str">
            <v>DR10151100/</v>
          </cell>
          <cell r="C3695" t="str">
            <v>Toco de ferro fundido ductil, pintado interna e externamente com tinta betuminosa, com 2 flanges, inclusive fornecimento do material para junta (arruela de borracha, parafusos com porca), comprimento de 0,50m com diametro de 50mm.  Fornecimento e assentam</v>
          </cell>
          <cell r="D3695" t="str">
            <v>un</v>
          </cell>
          <cell r="E3695">
            <v>292.02</v>
          </cell>
        </row>
        <row r="3696">
          <cell r="A3696" t="str">
            <v>DR004193</v>
          </cell>
          <cell r="B3696" t="str">
            <v>DR10151103/</v>
          </cell>
          <cell r="C3696" t="str">
            <v>Toco de ferro fundido ductil, pintado interna e externamente com tinta betuminosa, com 2 flanges,  inclusive fornecimento do material para junta (arruela de borracha, parafusos com porca), comprimento de 0,50m com diametro de 100mm.  Fornecimento e assent</v>
          </cell>
          <cell r="D3696" t="str">
            <v>un</v>
          </cell>
          <cell r="E3696">
            <v>240.24</v>
          </cell>
        </row>
        <row r="3697">
          <cell r="A3697" t="str">
            <v>DR004194</v>
          </cell>
          <cell r="B3697" t="str">
            <v>DR10151106/</v>
          </cell>
          <cell r="C3697" t="str">
            <v>Toco de ferro fundido ductil, pintado interna e externamente com tinta betuminosa, com 2 flanges,  inclusive fornecimento do material para junta (arruela de borracha, parafusos com porca), comprimento de 0,50m com diametro de 150mm.  Fornecimento e assent</v>
          </cell>
          <cell r="D3697" t="str">
            <v>un</v>
          </cell>
          <cell r="E3697">
            <v>684.22</v>
          </cell>
        </row>
        <row r="3698">
          <cell r="A3698" t="str">
            <v>DR004200</v>
          </cell>
          <cell r="B3698" t="str">
            <v>DR10151150/</v>
          </cell>
          <cell r="C3698" t="str">
            <v>Toco com aba de vedacao ferro fundido ductil, pintado interna e externamente com tinta betuminosa, com 2 flanges,  inclusive fornecimento do material para junta (arruela de borracha, parafusos com porca), comprimento de 0,70m com diametro de 100mm.  Forne</v>
          </cell>
          <cell r="D3698" t="str">
            <v>un</v>
          </cell>
          <cell r="E3698">
            <v>303.41000000000003</v>
          </cell>
        </row>
        <row r="3699">
          <cell r="A3699" t="str">
            <v>DR004201</v>
          </cell>
          <cell r="B3699" t="str">
            <v>DR10151153/</v>
          </cell>
          <cell r="C3699" t="str">
            <v>Toco com aba de vedacao ferro fundido ductil, pintado interna e externamente com tinta betuminosa, com 2 flanges,  inclusive fornecimento do material para junta (arruela de borracha, parafusos com porca), comprimento de 0,70m com diametro de 150mm.  Forne</v>
          </cell>
          <cell r="D3699" t="str">
            <v>un</v>
          </cell>
          <cell r="E3699">
            <v>578.03</v>
          </cell>
        </row>
        <row r="3700">
          <cell r="A3700" t="str">
            <v>DR004309</v>
          </cell>
          <cell r="B3700" t="str">
            <v>DR15050050/</v>
          </cell>
          <cell r="C3700" t="str">
            <v>Registro automatico de entrada, com flange, de ferro fundido ductil, classe 1MPa, pintada interna e externamente com tinta betuminosa,  inclusive fornecimento do material para junta (arruela de borracha, parafusos com porca) com diametro de 50mm.  Forneci</v>
          </cell>
          <cell r="D3700" t="str">
            <v>un</v>
          </cell>
          <cell r="E3700" t="e">
            <v>#N/A</v>
          </cell>
        </row>
        <row r="3701">
          <cell r="A3701" t="str">
            <v>DR004310</v>
          </cell>
          <cell r="B3701" t="str">
            <v>DR15050053/</v>
          </cell>
          <cell r="C3701" t="str">
            <v>Registro automatico de entrada, com flange, de ferro fundido ductil, classe 1MPa, pintada interna e externamente com tinta betuminosa,  inclusive fornecimento do material para junta (arruela de borracha, parafusos com porca) com diametro de 75mm.  Forneci</v>
          </cell>
          <cell r="D3701" t="str">
            <v>un</v>
          </cell>
          <cell r="E3701" t="e">
            <v>#N/A</v>
          </cell>
        </row>
        <row r="3702">
          <cell r="A3702" t="str">
            <v>DR004312</v>
          </cell>
          <cell r="B3702" t="str">
            <v>DR15050059/</v>
          </cell>
          <cell r="C3702" t="str">
            <v>Registro automatico de entrada, com flange, de ferro fundido ductil, classe 1MPa, pintada interna e externamente com tinta betuminosa,  inclusive fornecimento do material para junta (arruela de borracha, parafusos com porca) com diametro de 150mm.  Fornec</v>
          </cell>
          <cell r="D3702" t="str">
            <v>un</v>
          </cell>
          <cell r="E3702" t="e">
            <v>#N/A</v>
          </cell>
        </row>
        <row r="3703">
          <cell r="A3703" t="str">
            <v>DR004313</v>
          </cell>
          <cell r="B3703" t="str">
            <v>DR15050062/</v>
          </cell>
          <cell r="C3703" t="str">
            <v>Registro automatico de entrada, com flange, de ferro fundido ductil, classe 1MPa, pintada interna e externamente com tinta betuminosa,  inclusive fornecimento do material para junta (arruela de borracha, parafusos com porca) com diametro de 250mm.  Fornec</v>
          </cell>
          <cell r="D3703" t="str">
            <v>un</v>
          </cell>
          <cell r="E3703" t="e">
            <v>#N/A</v>
          </cell>
        </row>
        <row r="3704">
          <cell r="A3704" t="str">
            <v>DR008276</v>
          </cell>
          <cell r="B3704" t="str">
            <v>DR15100050/</v>
          </cell>
          <cell r="C3704" t="str">
            <v>Registro de gaveta chato de ferro fundido ductil, pintado interna e externamente com tinta betuminosa, com 2 flanges, inclusive fornecimento do material para junta (arruela de borracha, parafusos com porca) com diametro de 50mm.  Fornecimento e assentamen</v>
          </cell>
          <cell r="D3704" t="str">
            <v>un</v>
          </cell>
          <cell r="E3704" t="e">
            <v>#N/A</v>
          </cell>
        </row>
        <row r="3705">
          <cell r="A3705" t="str">
            <v>DR008277</v>
          </cell>
          <cell r="B3705" t="str">
            <v>DR15100053/</v>
          </cell>
          <cell r="C3705" t="str">
            <v>Registro de gaveta chato de ferro fundido ductil, pintado interna e externamente com tinta betuminosa, com 2 flanges, inclusive fornecimento do material para junta (arruela de borracha, parafusos com porca) com diametro de 75mm.  Fornecimento e assentamen</v>
          </cell>
          <cell r="D3705" t="str">
            <v>un</v>
          </cell>
          <cell r="E3705" t="e">
            <v>#N/A</v>
          </cell>
        </row>
        <row r="3706">
          <cell r="A3706" t="str">
            <v>DR008278</v>
          </cell>
          <cell r="B3706" t="str">
            <v>DR15100056/</v>
          </cell>
          <cell r="C3706" t="str">
            <v>Registro de gaveta chato de ferro fundido ductil, pintado interna e externamente com tinta betuminosa, com 2 flanges, inclusive fornecimento do material para junta (arruela de borracha, parafusos com porca) com diametro de 100mm.  Fornecimento e assentame</v>
          </cell>
          <cell r="D3706" t="str">
            <v>un</v>
          </cell>
          <cell r="E3706">
            <v>843.47</v>
          </cell>
        </row>
        <row r="3707">
          <cell r="A3707" t="str">
            <v>DR008279</v>
          </cell>
          <cell r="B3707" t="str">
            <v>DR15100059/</v>
          </cell>
          <cell r="C3707" t="str">
            <v>Registro de gaveta chato de ferro fundido ductil, pintado interna e externamente com tinta betuminosa, com 2 flanges, inclusive fornecimento do material para junta (arruela de borracha, parafusos com porca) com diametro de 150mm.  Fornecimento e assentame</v>
          </cell>
          <cell r="D3707" t="str">
            <v>un</v>
          </cell>
          <cell r="E3707">
            <v>1339.86</v>
          </cell>
        </row>
        <row r="3708">
          <cell r="A3708" t="str">
            <v>DR008280</v>
          </cell>
          <cell r="B3708" t="str">
            <v>DR15100062/</v>
          </cell>
          <cell r="C3708" t="str">
            <v>Registro de gaveta chato de ferro fundido ductil, pintado interna e externamente com tinta betuminosa, com 2 flanges, inclusive fornecimento do material para junta (arruela de borracha, parafusos com porca) com diametro de 200mm.  Fornecimento e assentame</v>
          </cell>
          <cell r="D3708" t="str">
            <v>un</v>
          </cell>
          <cell r="E3708">
            <v>2089.73</v>
          </cell>
        </row>
        <row r="3709">
          <cell r="A3709" t="str">
            <v>DR008281</v>
          </cell>
          <cell r="B3709" t="str">
            <v>DR15100065/</v>
          </cell>
          <cell r="C3709" t="str">
            <v>Registro de gaveta chato de ferro fundido ductil, pintado interna e externamente com tinta betuminosa, com 2 flanges, inclusive fornecimento do material para junta (arruela de borracha, parafusos com porca) com diametro de 250mm.  Fornecimento e assentame</v>
          </cell>
          <cell r="D3709" t="str">
            <v>un</v>
          </cell>
          <cell r="E3709" t="e">
            <v>#N/A</v>
          </cell>
        </row>
        <row r="3710">
          <cell r="A3710" t="str">
            <v>DR008282</v>
          </cell>
          <cell r="B3710" t="str">
            <v>DR15100068/</v>
          </cell>
          <cell r="C3710" t="str">
            <v>Registro de gaveta chato de ferro fundido ductil, pintado interna e externamente com tinta betuminosa, com 2 flanges, inclusive fornecimento do material para junta (arruela de borracha, parafusos com porca) com diametro de 300mm.  Fornecimento e assentame</v>
          </cell>
          <cell r="D3710" t="str">
            <v>un</v>
          </cell>
          <cell r="E3710">
            <v>5019.38</v>
          </cell>
        </row>
        <row r="3711">
          <cell r="A3711" t="str">
            <v>DR004292</v>
          </cell>
          <cell r="B3711" t="str">
            <v>DR15100100/</v>
          </cell>
          <cell r="C3711" t="str">
            <v>Registro de gaveta oval com "by pass" de ferro fundido ductil classe 1,60MPa pintado interna e externamente com tinta betuminosa, com 2 flanges, inclusive fornecimento do material para junta (arruela de borracha, parafusos com porca) com diametro de 400mm</v>
          </cell>
          <cell r="D3711" t="str">
            <v>un</v>
          </cell>
          <cell r="E3711">
            <v>25844.240000000002</v>
          </cell>
        </row>
        <row r="3712">
          <cell r="A3712" t="str">
            <v>DR008190</v>
          </cell>
          <cell r="B3712" t="str">
            <v>DR15100150/</v>
          </cell>
          <cell r="C3712" t="str">
            <v>Registro de gaveta chato de ferro fundido ductil, pintado interna e externamente com tinta betuminosa, com 2 bolsas, inclusive anel de borracha para tubos de PVC para agua, com diametro de 100mm.  Fornecimento e assentamento.</v>
          </cell>
          <cell r="D3712" t="str">
            <v>un</v>
          </cell>
          <cell r="E3712">
            <v>780.44</v>
          </cell>
        </row>
        <row r="3713">
          <cell r="A3713" t="str">
            <v>DR002184</v>
          </cell>
          <cell r="B3713" t="str">
            <v>DR15150050/</v>
          </cell>
          <cell r="C3713" t="str">
            <v>Registro de gaveta de ferro fundido com flanges; inclusive fornecimento do material para junta de chumbo e parafusos, com diametro de 50mm.  Assentamento, sem fornecimento.</v>
          </cell>
          <cell r="D3713" t="str">
            <v>un</v>
          </cell>
          <cell r="E3713">
            <v>28.63</v>
          </cell>
        </row>
        <row r="3714">
          <cell r="A3714" t="str">
            <v>DR002185</v>
          </cell>
          <cell r="B3714" t="str">
            <v>DR15150053/</v>
          </cell>
          <cell r="C3714" t="str">
            <v>Registro de gaveta de ferro fundido com flanges; inclusive fornecimento do material para junta de chumbo e parafusos, com diametro de 75mm.  Assentamento, sem fornecimento.</v>
          </cell>
          <cell r="D3714" t="str">
            <v>un</v>
          </cell>
          <cell r="E3714">
            <v>40.24</v>
          </cell>
        </row>
        <row r="3715">
          <cell r="A3715" t="str">
            <v>DR002186</v>
          </cell>
          <cell r="B3715" t="str">
            <v>DR15150056/</v>
          </cell>
          <cell r="C3715" t="str">
            <v>Registro de gaveta de ferro fundido com flanges; inclusive fornecimento do material para junta de chumbo e parafusos, com diametro de 100mm.  Assentamento, sem fornecimento.</v>
          </cell>
          <cell r="D3715" t="str">
            <v>un</v>
          </cell>
          <cell r="E3715">
            <v>58.38</v>
          </cell>
        </row>
        <row r="3716">
          <cell r="A3716" t="str">
            <v>DR002187</v>
          </cell>
          <cell r="B3716" t="str">
            <v>DR15150065/</v>
          </cell>
          <cell r="C3716" t="str">
            <v>Registro de gaveta de ferro fundido com flanges; inclusive fornecimento do material para junta de chumbo e parafusos, com diametro de 300mm.  Assentamento, sem fornecimento.</v>
          </cell>
          <cell r="D3716" t="str">
            <v>un</v>
          </cell>
          <cell r="E3716">
            <v>123.6</v>
          </cell>
        </row>
        <row r="3717">
          <cell r="A3717" t="str">
            <v>DR004394</v>
          </cell>
          <cell r="B3717" t="str">
            <v>DR15200050/</v>
          </cell>
          <cell r="C3717" t="str">
            <v>Valvula angular de 90o em bronze para hidradante, modelo 207-A ou equivalente com adaptador Storz (cap e tampao) diametro 2 1/2" com rosca interna na entrada com 11 fios e externa na saida com 5 fios, inclusive conexoes e pecas.  Fabricacao Niagara ou sim</v>
          </cell>
          <cell r="D3717" t="str">
            <v>un</v>
          </cell>
          <cell r="E3717">
            <v>115.8</v>
          </cell>
        </row>
        <row r="3718">
          <cell r="A3718" t="str">
            <v>DR004298</v>
          </cell>
          <cell r="B3718" t="str">
            <v>DR15250050/</v>
          </cell>
          <cell r="C3718" t="str">
            <v>Valvula borboleta com flanges, de ferro fundido ductil, serie AWWA, classe 1MPa, pintada interna e externamente com tinta Epoxi poliamida, com 2 flanges, inclusive fornecimento do material para junta (arruela de borracha, parafusos com porca), com diametr</v>
          </cell>
          <cell r="D3718" t="str">
            <v>un</v>
          </cell>
          <cell r="E3718">
            <v>11006.31</v>
          </cell>
        </row>
        <row r="3719">
          <cell r="A3719" t="str">
            <v>DR004299</v>
          </cell>
          <cell r="B3719" t="str">
            <v>DR15250053/</v>
          </cell>
          <cell r="C3719" t="str">
            <v>Valvula borboleta com flanges, de ferro fundido ductil, serie AWWA, classe 1MPa, pintada interna e externamente com tinta Epoxi poliamida, com 2 flanges, inclusive fornecimento do material para junta (arruela de borracha, parafusos com porca), com diametr</v>
          </cell>
          <cell r="D3719" t="str">
            <v>un</v>
          </cell>
          <cell r="E3719">
            <v>11080.01</v>
          </cell>
        </row>
        <row r="3720">
          <cell r="A3720" t="str">
            <v>DR004300</v>
          </cell>
          <cell r="B3720" t="str">
            <v>DR15250056/</v>
          </cell>
          <cell r="C3720" t="str">
            <v>Valvula borboleta com flanges, de ferro fundido ductil, serie AWWA, classe 1MPa, pintada interna e externamente com tinta Epoxi poliamida, com 2 flanges, inclusive fornecimento do material para junta (arruela de borracha, parafusos com porca), com diametr</v>
          </cell>
          <cell r="D3720" t="str">
            <v>un</v>
          </cell>
          <cell r="E3720">
            <v>12468.52</v>
          </cell>
        </row>
        <row r="3721">
          <cell r="A3721" t="str">
            <v>DR004301</v>
          </cell>
          <cell r="B3721" t="str">
            <v>DR15250059/</v>
          </cell>
          <cell r="C3721" t="str">
            <v>Valvula borboleta com flanges, de ferro fundido ductil, serie AWWA, classe 1MPa, pintada interna e externamente com tinta Epoxi poliamida, com 2 flanges, inclusive fornecimento do material para junta (arruela de borracha, parafusos com porca), com diametr</v>
          </cell>
          <cell r="D3721" t="str">
            <v>un</v>
          </cell>
          <cell r="E3721">
            <v>13317.49</v>
          </cell>
        </row>
        <row r="3722">
          <cell r="A3722" t="str">
            <v>DR004302</v>
          </cell>
          <cell r="B3722" t="str">
            <v>DR15250062/</v>
          </cell>
          <cell r="C3722" t="str">
            <v>Valvula borboleta com flanges, de ferro fundido ductil, serie AWWA, classe 1MPa, pintada interna e externamente com tinta Epoxi poliamida, com 2 flanges, inclusive fornecimento do material para junta (arruela de borracha, parafusos com porca), com diametr</v>
          </cell>
          <cell r="D3722" t="str">
            <v>un</v>
          </cell>
          <cell r="E3722">
            <v>14606.71</v>
          </cell>
        </row>
        <row r="3723">
          <cell r="A3723" t="str">
            <v>DR004334</v>
          </cell>
          <cell r="B3723" t="str">
            <v>DR15300050/</v>
          </cell>
          <cell r="C3723" t="str">
            <v>Valvula redutora de pressao com roscas de ferro fundido ductil, classe 1MPa, com diametro de 1".  Fornecimento e assentamento.</v>
          </cell>
          <cell r="D3723" t="str">
            <v>un</v>
          </cell>
          <cell r="E3723">
            <v>530.29999999999995</v>
          </cell>
        </row>
        <row r="3724">
          <cell r="A3724" t="str">
            <v>DR004335</v>
          </cell>
          <cell r="B3724" t="str">
            <v>DR15300056/</v>
          </cell>
          <cell r="C3724" t="str">
            <v>Valvula redutora de pressao com roscas de ferro fundido ductil, classe 1MPa, com diametro de 1 1/2".  Fornecimento e assentamento.</v>
          </cell>
          <cell r="D3724" t="str">
            <v>un</v>
          </cell>
          <cell r="E3724">
            <v>667.11</v>
          </cell>
        </row>
        <row r="3725">
          <cell r="A3725" t="str">
            <v>DR004336</v>
          </cell>
          <cell r="B3725" t="str">
            <v>DR15300059/</v>
          </cell>
          <cell r="C3725" t="str">
            <v>Valvula redutora de pressao com roscas de ferro fundido ductil, classe 1MPa, com diametro de 2".  Fornecimento e assentamento.</v>
          </cell>
          <cell r="D3725" t="str">
            <v>un</v>
          </cell>
          <cell r="E3725">
            <v>853.64</v>
          </cell>
        </row>
        <row r="3726">
          <cell r="A3726" t="str">
            <v>DR004337</v>
          </cell>
          <cell r="B3726" t="str">
            <v>DR15300062/</v>
          </cell>
          <cell r="C3726" t="str">
            <v>Valvula redutora de pressao com roscas de ferro fundido ductil, classe 1MPa, com diametro de 3".  Fornecimento e assentamento.</v>
          </cell>
          <cell r="D3726" t="str">
            <v>un</v>
          </cell>
          <cell r="E3726">
            <v>1694.19</v>
          </cell>
        </row>
        <row r="3727">
          <cell r="A3727" t="str">
            <v>DR009205</v>
          </cell>
          <cell r="B3727" t="str">
            <v>DR15300100/</v>
          </cell>
          <cell r="C3727" t="str">
            <v>Valvula redutora de pressao d'agua potavel, de 1 1/2", corpo e embolo em bronze ASTM-B62, fabricacao Pronil D'Inox, modelo CL-10, com pressao de entrada ate 10Kgf/cm2, conexoes roqueadas de 1 1/2", pressao de saida ajustavel externamente de 0,5 ate 5Kgf/c</v>
          </cell>
          <cell r="D3727" t="str">
            <v>un</v>
          </cell>
          <cell r="E3727">
            <v>969.32</v>
          </cell>
        </row>
        <row r="3728">
          <cell r="A3728" t="str">
            <v>DR009204</v>
          </cell>
          <cell r="B3728" t="str">
            <v>DR15300103/</v>
          </cell>
          <cell r="C3728" t="str">
            <v xml:space="preserve">Valvula redutora de pressao d'agua potavel, de 2", corpo e embolo em bronze ASTM-B62, fabricacao Pronil D'Inox, modelo CL-10, com pressao de entrada ate 10Kgf/cm2, conexoes roqueadas de 2", pressao de saida ajustavel externamente de 0,5 ate 5Kgf/cm2, com </v>
          </cell>
          <cell r="D3728" t="str">
            <v>un</v>
          </cell>
          <cell r="E3728">
            <v>1108.6099999999999</v>
          </cell>
        </row>
        <row r="3729">
          <cell r="A3729" t="str">
            <v>DR009203</v>
          </cell>
          <cell r="B3729" t="str">
            <v>DR15300106/</v>
          </cell>
          <cell r="C3729" t="str">
            <v>Valvula redutora de pressao d'agua potavel, de 2 1/2", corpo e embolo em bronze ASTM-B62, fabricacao Pronil D'Inox, modelo CL-10, com pressao de entrada ate 10Kgf/cm2, conexoes roqueadas de 2 1/2", pressao de saida ajustavel externamente de 0,5 ate 5Kgf/c</v>
          </cell>
          <cell r="D3729" t="str">
            <v>un</v>
          </cell>
          <cell r="E3729">
            <v>2421.0300000000002</v>
          </cell>
        </row>
        <row r="3730">
          <cell r="A3730" t="str">
            <v>DR008979</v>
          </cell>
          <cell r="B3730" t="str">
            <v>DR15300109/</v>
          </cell>
          <cell r="C3730" t="str">
            <v xml:space="preserve">Valvula redutora de pressao d'agua potavel, de 3", corpo e embolo em bronze ASTM-B62, fabricacao Pronil D'Inox, modelo CL-10, com pressao de entrada ate 10Kgf/cm2, conexoes roqueadas de 3", pressao de saida ajustavel externamente de 0,5 ate 5Kgf/cm2, com </v>
          </cell>
          <cell r="D3730" t="str">
            <v>un</v>
          </cell>
          <cell r="E3730">
            <v>2823.64</v>
          </cell>
        </row>
        <row r="3731">
          <cell r="A3731" t="str">
            <v>DR004320</v>
          </cell>
          <cell r="B3731" t="str">
            <v>DR15350050/</v>
          </cell>
          <cell r="C3731" t="str">
            <v>Valvula de retencao, portinhola unica, de ferro fundido ductil, classe 1MPa, pintado interna e externamente com tinta betuminosa, com 2 flange, inclusive fornecimento do material para junta (arruela de borracha, parafusos com porca), com diametro de 50mm.</v>
          </cell>
          <cell r="D3731" t="str">
            <v>un</v>
          </cell>
          <cell r="E3731" t="e">
            <v>#N/A</v>
          </cell>
        </row>
        <row r="3732">
          <cell r="A3732" t="str">
            <v>DR004321</v>
          </cell>
          <cell r="B3732" t="str">
            <v>DR15350053/</v>
          </cell>
          <cell r="C3732" t="str">
            <v>Valvula de retencao, portinhola unica, de ferro fundido ductil, classe 1MPa, pintado interna e externamente com tinta betuminosa, com 2 flange, inclusive fornecimento do material para junta (arruela de borracha, parafusos com porca), com diametro de 75mm.</v>
          </cell>
          <cell r="D3732" t="str">
            <v>un</v>
          </cell>
          <cell r="E3732" t="e">
            <v>#N/A</v>
          </cell>
        </row>
        <row r="3733">
          <cell r="A3733" t="str">
            <v>DR004322</v>
          </cell>
          <cell r="B3733" t="str">
            <v>DR15350056/</v>
          </cell>
          <cell r="C3733" t="str">
            <v>Valvula de retencao, portinhola unica, de ferro fundido ductil, classe 1MPa, pintado interna e externamente com tinta betuminosa, com 2 flange, inclusive fornecimento do material para junta (arruela de borracha, parafusos com porca), com diametro de 100mm</v>
          </cell>
          <cell r="D3733" t="str">
            <v>un</v>
          </cell>
          <cell r="E3733" t="e">
            <v>#N/A</v>
          </cell>
        </row>
        <row r="3734">
          <cell r="A3734" t="str">
            <v>DR004323</v>
          </cell>
          <cell r="B3734" t="str">
            <v>DR15350059/</v>
          </cell>
          <cell r="C3734" t="str">
            <v>Valvula de retencao, portinhola unica, de ferro fundido ductil, classe 1MPa, pintado interna e externamente com tinta betuminosa, com 2 flange, inclusive fornecimento do material para junta (arruela de borracha, parafusos com porca), com diametro de 150mm</v>
          </cell>
          <cell r="D3734" t="str">
            <v>un</v>
          </cell>
          <cell r="E3734" t="e">
            <v>#N/A</v>
          </cell>
        </row>
        <row r="3735">
          <cell r="A3735" t="str">
            <v>DR004324</v>
          </cell>
          <cell r="B3735" t="str">
            <v>DR15350062/</v>
          </cell>
          <cell r="C3735" t="str">
            <v>Valvula de retencao, portinhola unica, de ferro fundido ductil, classe 1MPa, pintado interna e externamente com tinta betuminosa, com 2 flange, inclusive fornecimento do material para junta (arruela de borracha, parafusos com porca), com diametro de 200mm</v>
          </cell>
          <cell r="D3735" t="str">
            <v>un</v>
          </cell>
          <cell r="E3735" t="e">
            <v>#N/A</v>
          </cell>
        </row>
        <row r="3736">
          <cell r="A3736" t="str">
            <v>DR004325</v>
          </cell>
          <cell r="B3736" t="str">
            <v>DR15350065/</v>
          </cell>
          <cell r="C3736" t="str">
            <v>Valvula de retencao, portinhola unica ,de ferro fundido ductil, classe 1MPa, pintado interna e externamente com tinta betuminosa, com 2 flange, inclusive fornecimento do material para junta (arruela de borracha, parafusos com porca), com diametro de 250mm</v>
          </cell>
          <cell r="D3736" t="str">
            <v>un</v>
          </cell>
          <cell r="E3736" t="e">
            <v>#N/A</v>
          </cell>
        </row>
        <row r="3737">
          <cell r="A3737" t="str">
            <v>DR004326</v>
          </cell>
          <cell r="B3737" t="str">
            <v>DR15350068/</v>
          </cell>
          <cell r="C3737" t="str">
            <v>Valvula de retencao, portinhola unica, de ferro fundido ductil, classe 1MPa, pintado interna e externamente com tinta betuminosa, com 2 flange, inclusive fornecimento do material para junta (arruela de borracha, parafusos com porca), com diametro de 300mm</v>
          </cell>
          <cell r="D3737" t="str">
            <v>un</v>
          </cell>
          <cell r="E3737" t="e">
            <v>#N/A</v>
          </cell>
        </row>
        <row r="3738">
          <cell r="A3738" t="str">
            <v>DR004361</v>
          </cell>
          <cell r="B3738" t="str">
            <v>DR15350100/</v>
          </cell>
          <cell r="C3738" t="str">
            <v>Valvula de retencao, portinhola dupla, de ferro fundido ductil, classe 1MPa, pintado interna e externamente com tinta esmalte sintetico, inclusive fornecimento do material para junta (arruela de borracha, tirantes com porca), com diametro de 50mm.  Fornec</v>
          </cell>
          <cell r="D3738" t="str">
            <v>un</v>
          </cell>
          <cell r="E3738" t="e">
            <v>#N/A</v>
          </cell>
        </row>
        <row r="3739">
          <cell r="A3739" t="str">
            <v>DR004362</v>
          </cell>
          <cell r="B3739" t="str">
            <v>DR15350103/</v>
          </cell>
          <cell r="C3739" t="str">
            <v>Valvula de retencao, portinhola dupla, de ferro fundido ductil, classe 1MPa, pintado interna e externamente com tinta esmalte sintetico, inclusive fornecimento do material para junta (arruela de borracha, tirantes com porca), com diametro de 75mm.  Fornec</v>
          </cell>
          <cell r="D3739" t="str">
            <v>un</v>
          </cell>
          <cell r="E3739" t="e">
            <v>#N/A</v>
          </cell>
        </row>
        <row r="3740">
          <cell r="A3740" t="str">
            <v>DR004363</v>
          </cell>
          <cell r="B3740" t="str">
            <v>DR15350106/</v>
          </cell>
          <cell r="C3740" t="str">
            <v>Valvula de retencao, portinhola dupla, de ferro fundido ductil, classe 1MPa, pintado interna e externamente com tinta esmalte sintetico, inclusive fornecimento do material para junta (arruela de borracha, tirantes com porca), com diametro de 100mm.  Forne</v>
          </cell>
          <cell r="D3740" t="str">
            <v>un</v>
          </cell>
          <cell r="E3740" t="e">
            <v>#N/A</v>
          </cell>
        </row>
        <row r="3741">
          <cell r="A3741" t="str">
            <v>DR004364</v>
          </cell>
          <cell r="B3741" t="str">
            <v>DR15350109/</v>
          </cell>
          <cell r="C3741" t="str">
            <v>Valvula de retencao, portinhola dupla, de ferro fundido ductil, classe 1MPa, pintado interna e externamente com tinta esmalte sintetico, inclusive fornecimento do material para junta (arruela de borracha, tirantes com porca), com diametro de 150mm.  Forne</v>
          </cell>
          <cell r="D3741" t="str">
            <v>un</v>
          </cell>
          <cell r="E3741" t="e">
            <v>#N/A</v>
          </cell>
        </row>
        <row r="3742">
          <cell r="A3742" t="str">
            <v>DR004365</v>
          </cell>
          <cell r="B3742" t="str">
            <v>DR15350112/</v>
          </cell>
          <cell r="C3742" t="str">
            <v>Valvula de retencao, portinhola dupla, de ferro fundido ductil, classe 1MPa, pintado interna e externamente com tinta esmalte sintetico, inclusive fornecimento do material para junta (arruela de borracha, tirantes com porca), com diametro de 200mm.  Forne</v>
          </cell>
          <cell r="D3742" t="str">
            <v>un</v>
          </cell>
          <cell r="E3742" t="e">
            <v>#N/A</v>
          </cell>
        </row>
        <row r="3743">
          <cell r="A3743" t="str">
            <v>DR004366</v>
          </cell>
          <cell r="B3743" t="str">
            <v>DR15350115/</v>
          </cell>
          <cell r="C3743" t="str">
            <v>Valvula de retencao, portinhola dupla, de ferro fundido ductil, classe 1MPa, pintado interna e externamente com tinta esmalte sintetico, inclusive fornecimento do material para junta (arruela de borracha, tirantes com porca), com diametro de 250mm.  Forne</v>
          </cell>
          <cell r="D3743" t="str">
            <v>un</v>
          </cell>
          <cell r="E3743" t="e">
            <v>#N/A</v>
          </cell>
        </row>
        <row r="3744">
          <cell r="A3744" t="str">
            <v>DR004367</v>
          </cell>
          <cell r="B3744" t="str">
            <v>DR15350118/</v>
          </cell>
          <cell r="C3744" t="str">
            <v>Valvula de retencao, portinhola dupla, de ferro fundido ductil, classe 1MPa, pintado interna e externamente com tinta esmalte sintetico, inclusive fornecimento do material para junta (arruela de borracha, tirantes com porca), com diametro de 300mm.  Forne</v>
          </cell>
          <cell r="D3744" t="str">
            <v>un</v>
          </cell>
          <cell r="E3744" t="e">
            <v>#N/A</v>
          </cell>
        </row>
        <row r="3745">
          <cell r="A3745" t="str">
            <v>DR004314</v>
          </cell>
          <cell r="B3745" t="str">
            <v>DR15400050/</v>
          </cell>
          <cell r="C3745" t="str">
            <v>Valvula de pe com crivo, tipo classico, de ferro fundido ductil, classe 1MPa, pintado interna e externamente com tinta betuminosa, com 1 flange, inclusive fornecimento do material para junta (arruela de borracha, parafusos com porca), com diametro de 75mm</v>
          </cell>
          <cell r="D3745" t="str">
            <v>un</v>
          </cell>
          <cell r="E3745" t="e">
            <v>#N/A</v>
          </cell>
        </row>
        <row r="3746">
          <cell r="A3746" t="str">
            <v>DR004315</v>
          </cell>
          <cell r="B3746" t="str">
            <v>DR15400053/</v>
          </cell>
          <cell r="C3746" t="str">
            <v>Valvula de pe com crivo, tipo classico, de ferro fundido ductil, classe 1MPa, pintado interna e externamente com tinta betuminosa, com 1 flange, inclusive fornecimento do material para junta (arruela de borracha, parafusos com porca), com diametro de 100m</v>
          </cell>
          <cell r="D3746" t="str">
            <v>un</v>
          </cell>
          <cell r="E3746" t="e">
            <v>#N/A</v>
          </cell>
        </row>
        <row r="3747">
          <cell r="A3747" t="str">
            <v>DR004316</v>
          </cell>
          <cell r="B3747" t="str">
            <v>DR15400056/</v>
          </cell>
          <cell r="C3747" t="str">
            <v>Valvula de pe com crivo, tipo classico, de ferro fundido ductil, classe 1MPa, pintado interna e externamente com tinta betuminosa, com 1 flange, inclusive fornecimento do material para junta (arruela de borracha, parafusos com porca), com diametro de 150m</v>
          </cell>
          <cell r="D3747" t="str">
            <v>un</v>
          </cell>
          <cell r="E3747" t="e">
            <v>#N/A</v>
          </cell>
        </row>
        <row r="3748">
          <cell r="A3748" t="str">
            <v>DR004317</v>
          </cell>
          <cell r="B3748" t="str">
            <v>DR15400059/</v>
          </cell>
          <cell r="C3748" t="str">
            <v>Valvula de pe com crivo, tipo classico, de ferro fundido ductil, classe 1MPa, pintado interna e externamente com tinta betuminosa, com 1 flange, inclusive fornecimento do material para junta (arruela de borracha, parafusos com porca), com diametro de 200m</v>
          </cell>
          <cell r="D3748" t="str">
            <v>un</v>
          </cell>
          <cell r="E3748" t="e">
            <v>#N/A</v>
          </cell>
        </row>
        <row r="3749">
          <cell r="A3749" t="str">
            <v>DR004318</v>
          </cell>
          <cell r="B3749" t="str">
            <v>DR15400062/</v>
          </cell>
          <cell r="C3749" t="str">
            <v>Valvula de pe com crivo, tipo classico, de ferro fundido ductil, classe 1MPa, pintado interna e externamente com tinta betuminosa, com 1 flange, inclusive fornecimento do material para junta (arruela de borracha, parafusos com porca), com diametro de 250m</v>
          </cell>
          <cell r="D3749" t="str">
            <v>un</v>
          </cell>
          <cell r="E3749" t="e">
            <v>#N/A</v>
          </cell>
        </row>
        <row r="3750">
          <cell r="A3750" t="str">
            <v>DR004319</v>
          </cell>
          <cell r="B3750" t="str">
            <v>DR15400065/</v>
          </cell>
          <cell r="C3750" t="str">
            <v>Valvula de pe com crivo, tipo classico, de ferro fundido ductil, classe 1MPa, pintado interna e externamente com tinta betuminosa, com 1 flange, inclusive fornecimento do material para junta (arruela de borracha, parafusos com porca), com diametro de 300m</v>
          </cell>
          <cell r="D3750" t="str">
            <v>un</v>
          </cell>
          <cell r="E3750" t="e">
            <v>#N/A</v>
          </cell>
        </row>
        <row r="3751">
          <cell r="A3751" t="str">
            <v>DR004305</v>
          </cell>
          <cell r="B3751" t="str">
            <v>DR15450050/</v>
          </cell>
          <cell r="C3751" t="str">
            <v>Ventosa triplice com flange, de ferro fundido ductil, classe 1MPa, pintada interna e externamente com tinta Epoxi poliamida, inclusive fornecimento do material para junta (arruela de borracha, parafusos com porca), com diametro de 50mm.  Fornecimento e as</v>
          </cell>
          <cell r="D3751" t="str">
            <v>un</v>
          </cell>
          <cell r="E3751">
            <v>1221.27</v>
          </cell>
        </row>
        <row r="3752">
          <cell r="A3752" t="str">
            <v>DR008570</v>
          </cell>
          <cell r="B3752" t="str">
            <v>DR15450056/</v>
          </cell>
          <cell r="C3752" t="str">
            <v>Ventosa triplice com flange, de ferro fundido ductil, classe 1MPa, pintada interna e externamente com tinta Epoxi poliamida, inclusive fornecimento do material para junta (arruela de borracha, parafusos com porca), com diametro de 100mm.  Fornecimento e a</v>
          </cell>
          <cell r="D3752" t="str">
            <v>un</v>
          </cell>
          <cell r="E3752">
            <v>1889.86</v>
          </cell>
        </row>
        <row r="3753">
          <cell r="A3753" t="str">
            <v>DR004307</v>
          </cell>
          <cell r="B3753" t="str">
            <v>DR15450059/</v>
          </cell>
          <cell r="C3753" t="str">
            <v>Ventosa triplice com flange, de ferro fundido ductil, classe 1MPa, pintada interna e externamente com tinta Epoxi poliamida, inclusive fornecimento do material para junta (arruela de borracha, parafusos com porca), com diametro de 150mm.  Fornecimento e a</v>
          </cell>
          <cell r="D3753" t="str">
            <v>un</v>
          </cell>
          <cell r="E3753">
            <v>2267.4699999999998</v>
          </cell>
        </row>
        <row r="3754">
          <cell r="A3754" t="str">
            <v>DR005084</v>
          </cell>
          <cell r="B3754" t="str">
            <v>DR60100050/</v>
          </cell>
          <cell r="C3754" t="str">
            <v>Gabiao manta com espessura de 0,30m, malha de 6x8, fio de 2mm, revestido de PVC, inclusive o fornecimento de todos os materiais e colocacao.</v>
          </cell>
          <cell r="D3754" t="str">
            <v>m2</v>
          </cell>
          <cell r="E3754">
            <v>41.75</v>
          </cell>
        </row>
        <row r="3755">
          <cell r="A3755" t="str">
            <v>DR017784</v>
          </cell>
          <cell r="B3755" t="str">
            <v>DR65050050/</v>
          </cell>
          <cell r="C3755" t="str">
            <v>Colchao drenante com camada de 30cm de pedra britada no 3 e filtro de transicao de manta Bidim, tipo OP-30 ou similar.</v>
          </cell>
          <cell r="D3755" t="str">
            <v>m2</v>
          </cell>
          <cell r="E3755">
            <v>20.420000000000002</v>
          </cell>
        </row>
        <row r="3756">
          <cell r="A3756" t="str">
            <v>DR017783</v>
          </cell>
          <cell r="B3756" t="str">
            <v>DR65050100/</v>
          </cell>
          <cell r="C3756" t="str">
            <v>Manta Bidim ou similar tipo OP-30 em drenos subterraneos, gabioes, filtros de transicao, drenos profundos ou valetas.  Fornecimento e colocacao.</v>
          </cell>
          <cell r="D3756" t="str">
            <v>m2</v>
          </cell>
          <cell r="E3756">
            <v>3.97</v>
          </cell>
        </row>
        <row r="3757">
          <cell r="A3757" t="str">
            <v>DR009873</v>
          </cell>
          <cell r="B3757" t="str">
            <v>DR65050103/</v>
          </cell>
          <cell r="C3757" t="str">
            <v>Manta Bidim ou similar tipo OP-40 em drenos subterraneos, gabioes, filtros de transicao, drenos profundos ou valetas.  Fornecimento e colocacao.</v>
          </cell>
          <cell r="D3757" t="str">
            <v>m2</v>
          </cell>
          <cell r="E3757">
            <v>5.33</v>
          </cell>
        </row>
        <row r="3758">
          <cell r="A3758" t="str">
            <v>DR009874</v>
          </cell>
          <cell r="B3758" t="str">
            <v>DR65050106/</v>
          </cell>
          <cell r="C3758" t="str">
            <v>Manta Bidim ou similar tipo OP-60 em drenos subterraneos, gabioes, filtros de transicao, drenos profundos ou valetas.  Fornecimento e colocacao.</v>
          </cell>
          <cell r="D3758" t="str">
            <v>m2</v>
          </cell>
          <cell r="E3758">
            <v>7.25</v>
          </cell>
        </row>
        <row r="3759">
          <cell r="A3759" t="str">
            <v>DR009902</v>
          </cell>
          <cell r="B3759" t="str">
            <v>DR65050150/</v>
          </cell>
          <cell r="C3759" t="str">
            <v>Manta de Geogrelha flexivel, em fios multifilamentos de poliester de alta tenacidade, revestidos de PVC, em forma de grelha com abertura de malha de (20x20)mm, do tipo 20/13-20, Fortrac ou similar.  Fornecimento.</v>
          </cell>
          <cell r="D3759" t="str">
            <v>m2</v>
          </cell>
          <cell r="E3759">
            <v>11.42</v>
          </cell>
        </row>
        <row r="3760">
          <cell r="A3760" t="str">
            <v>DR009904</v>
          </cell>
          <cell r="B3760" t="str">
            <v>DR65050153/</v>
          </cell>
          <cell r="C3760" t="str">
            <v>Manta de Geogrelha flexivel, em fios multifilamentos de poliester de alta tenacidade, revestidos de PVC, em forma de grelha com abertura de malha de (20x20)mm, do tipo 35/20-20, Fortrac ou similar.  Fornecimento.</v>
          </cell>
          <cell r="D3760" t="str">
            <v>m2</v>
          </cell>
          <cell r="E3760">
            <v>17.84</v>
          </cell>
        </row>
        <row r="3761">
          <cell r="A3761" t="str">
            <v>DR010638</v>
          </cell>
          <cell r="B3761" t="str">
            <v>DR65050156/</v>
          </cell>
          <cell r="C3761" t="str">
            <v>Manta de Geogrelha flexivel, em fios multifilamentos de poliester de alta tenacidade, revestidos de PVC, em forma de grelha com abertura de malha de (20x20)mm, do tipo 55/30-20, Fortrac ou similar.  Fornecimento.</v>
          </cell>
          <cell r="D3761" t="str">
            <v>m2</v>
          </cell>
          <cell r="E3761">
            <v>15</v>
          </cell>
        </row>
        <row r="3762">
          <cell r="A3762" t="str">
            <v>DR009905</v>
          </cell>
          <cell r="B3762" t="str">
            <v>DR65050159/</v>
          </cell>
          <cell r="C3762" t="str">
            <v>Manta de Geogrelha flexivel, em fios multifilamentos de poliester de alta tenacidade, revestidos de PVC, em forma de grelha com abertura de malha de (20x20)mm, do tipo 80/30-20, Fortrac ou similar.  Fornecimento.</v>
          </cell>
          <cell r="D3762" t="str">
            <v>m2</v>
          </cell>
          <cell r="E3762">
            <v>25.99</v>
          </cell>
        </row>
        <row r="3763">
          <cell r="A3763" t="str">
            <v>DR009906</v>
          </cell>
          <cell r="B3763" t="str">
            <v>DR65050200/</v>
          </cell>
          <cell r="C3763" t="str">
            <v>Manta Multidren ou similar, TD 20S, constituida de um nucleo drenante de polietileno de alta densidade e geotextil Bidim de filamentos continuos de poliester.  Fornecimento.</v>
          </cell>
          <cell r="D3763" t="str">
            <v>m2</v>
          </cell>
          <cell r="E3763">
            <v>17.600000000000001</v>
          </cell>
        </row>
        <row r="3764">
          <cell r="A3764" t="str">
            <v>DR009900</v>
          </cell>
          <cell r="B3764" t="str">
            <v>DR65050250/</v>
          </cell>
          <cell r="C3764" t="str">
            <v>Sistema de Confinamento Celular de polietileno texturizado, GEOWEB ou similar, tipo GW 8204, medindo (2,4x6)m.  Fornecimento.</v>
          </cell>
          <cell r="D3764" t="str">
            <v>m2</v>
          </cell>
          <cell r="E3764">
            <v>74.08</v>
          </cell>
        </row>
        <row r="3765">
          <cell r="A3765" t="str">
            <v>DR009901</v>
          </cell>
          <cell r="B3765" t="str">
            <v>DR65050253/</v>
          </cell>
          <cell r="C3765" t="str">
            <v>Sistema de Confinamento Celular de polietileno texturizado, GEOWEB ou similar, tipo GW 8404, medindo (2,4x12)m.  Fornecimento.</v>
          </cell>
          <cell r="D3765" t="str">
            <v>m2</v>
          </cell>
          <cell r="E3765">
            <v>32.369999999999997</v>
          </cell>
        </row>
        <row r="3766">
          <cell r="A3766" t="str">
            <v>DR007928</v>
          </cell>
          <cell r="B3766" t="str">
            <v>DR70050050/</v>
          </cell>
          <cell r="C3766" t="str">
            <v>Revestimento de canal, utilizando Sistema de Confinamento Celular, GEOWEB ou similar, tipo GWLC 8404 (celula larga), sendo as celulas preenchidas com concreto fck=11MPa, inclusive o fornecimento de todos os materiais e Geotextil Bidim OP-30, exclusive pre</v>
          </cell>
          <cell r="D3766" t="str">
            <v>m2</v>
          </cell>
          <cell r="E3766">
            <v>61.58</v>
          </cell>
        </row>
        <row r="3767">
          <cell r="A3767" t="str">
            <v>DR010281</v>
          </cell>
          <cell r="B3767" t="str">
            <v>DR75050050/</v>
          </cell>
          <cell r="C3767" t="str">
            <v>Levantamento, limpeza e reassentamento de tubos de concreto para galerias de aguas pluviais, com diametro de 0,40m.</v>
          </cell>
          <cell r="D3767" t="str">
            <v>m</v>
          </cell>
          <cell r="E3767">
            <v>27.42</v>
          </cell>
        </row>
        <row r="3768">
          <cell r="A3768" t="str">
            <v>DR010283</v>
          </cell>
          <cell r="B3768" t="str">
            <v>DR75050053/</v>
          </cell>
          <cell r="C3768" t="str">
            <v>Levantamento, limpeza e reassentamento de tubos de concreto para galerias de aguas pluviais, com diametro de 0,50m.</v>
          </cell>
          <cell r="D3768" t="str">
            <v>m</v>
          </cell>
          <cell r="E3768">
            <v>35.729999999999997</v>
          </cell>
        </row>
        <row r="3769">
          <cell r="A3769" t="str">
            <v>DR010288</v>
          </cell>
          <cell r="B3769" t="str">
            <v>DR75050056/</v>
          </cell>
          <cell r="C3769" t="str">
            <v>Levantamento, limpeza e reassentamento de tubos de concreto para galerias de aguas pluviais, com diametro de 0,60m.</v>
          </cell>
          <cell r="D3769" t="str">
            <v>m</v>
          </cell>
          <cell r="E3769">
            <v>42.11</v>
          </cell>
        </row>
        <row r="3770">
          <cell r="A3770" t="str">
            <v>DR010289</v>
          </cell>
          <cell r="B3770" t="str">
            <v>DR75050059/</v>
          </cell>
          <cell r="C3770" t="str">
            <v>Levantamento, limpeza e reassentamento de tubos de concreto para galerias de aguas pluviais, com diametro de 0,70m.</v>
          </cell>
          <cell r="D3770" t="str">
            <v>m</v>
          </cell>
          <cell r="E3770">
            <v>49.56</v>
          </cell>
        </row>
        <row r="3771">
          <cell r="A3771" t="str">
            <v>DR010290</v>
          </cell>
          <cell r="B3771" t="str">
            <v>DR75050062/</v>
          </cell>
          <cell r="C3771" t="str">
            <v>Levantamento, limpeza e reassentamento de tubos de concreto para galerias de aguas pluviais, com diametro de 0,80m.</v>
          </cell>
          <cell r="D3771" t="str">
            <v>m</v>
          </cell>
          <cell r="E3771">
            <v>56.84</v>
          </cell>
        </row>
        <row r="3772">
          <cell r="A3772" t="str">
            <v>DR010291</v>
          </cell>
          <cell r="B3772" t="str">
            <v>DR75050065/</v>
          </cell>
          <cell r="C3772" t="str">
            <v>Levantamento, limpeza e reassentamento de tubos de concreto para galerias de aguas pluviais, com diametro de 0,90m.</v>
          </cell>
          <cell r="D3772" t="str">
            <v>m</v>
          </cell>
          <cell r="E3772">
            <v>74.989999999999995</v>
          </cell>
        </row>
        <row r="3773">
          <cell r="A3773" t="str">
            <v>DR010292</v>
          </cell>
          <cell r="B3773" t="str">
            <v>DR75050068/</v>
          </cell>
          <cell r="C3773" t="str">
            <v>Levantamento, limpeza e reassentamento de tubos de concreto para galerias de aguas pluviais, com diametro de 1,00m.</v>
          </cell>
          <cell r="D3773" t="str">
            <v>m</v>
          </cell>
          <cell r="E3773">
            <v>94.31</v>
          </cell>
        </row>
        <row r="3774">
          <cell r="A3774" t="str">
            <v>DR010293</v>
          </cell>
          <cell r="B3774" t="str">
            <v>DR75050071/</v>
          </cell>
          <cell r="C3774" t="str">
            <v>Levantamento, limpeza e reassentamento de tubos de concreto para galerias de aguas pluviais, com diametro de 1,10m.</v>
          </cell>
          <cell r="D3774" t="str">
            <v>m</v>
          </cell>
          <cell r="E3774">
            <v>112.34</v>
          </cell>
        </row>
        <row r="3775">
          <cell r="A3775" t="str">
            <v>DR010294</v>
          </cell>
          <cell r="B3775" t="str">
            <v>DR75050074/</v>
          </cell>
          <cell r="C3775" t="str">
            <v>Levantamento, limpeza e reassentamento de tubos de concreto para galerias de aguas pluviais, com diametro de 1,20m.</v>
          </cell>
          <cell r="D3775" t="str">
            <v>m</v>
          </cell>
          <cell r="E3775">
            <v>122.28</v>
          </cell>
        </row>
        <row r="3776">
          <cell r="A3776" t="str">
            <v>DR010295</v>
          </cell>
          <cell r="B3776" t="str">
            <v>DR75050077/</v>
          </cell>
          <cell r="C3776" t="str">
            <v>Levantamento, limpeza e reassentamento de tubos de concreto para galerias de aguas pluviais, com diametro de 1,50m.</v>
          </cell>
          <cell r="D3776" t="str">
            <v>m</v>
          </cell>
          <cell r="E3776">
            <v>146.13999999999999</v>
          </cell>
        </row>
        <row r="3777">
          <cell r="A3777" t="str">
            <v>DR010296</v>
          </cell>
          <cell r="B3777" t="str">
            <v>DR75050080/</v>
          </cell>
          <cell r="C3777" t="str">
            <v>Levantamento, limpeza e reassentamento de tubos de concreto para galerias de aguas pluviais, com diametro de 2,00m.</v>
          </cell>
          <cell r="D3777" t="str">
            <v>m</v>
          </cell>
          <cell r="E3777">
            <v>201.04</v>
          </cell>
        </row>
        <row r="3778">
          <cell r="A3778" t="str">
            <v>EQ001224</v>
          </cell>
          <cell r="B3778" t="str">
            <v>EQ05050050B</v>
          </cell>
          <cell r="C3778" t="str">
            <v>Caminhao basculante, capacidade de 5m3, com motorista, material de operacao e material de manutencao, com as seguintes especificacoes minimas: motor diesel de 162CV.  Custo horario produtivo.</v>
          </cell>
          <cell r="D3778" t="str">
            <v>h</v>
          </cell>
          <cell r="E3778">
            <v>38.119999999999997</v>
          </cell>
        </row>
        <row r="3779">
          <cell r="A3779" t="str">
            <v>EQ001225</v>
          </cell>
          <cell r="B3779" t="str">
            <v>EQ05050053A</v>
          </cell>
          <cell r="C3779" t="str">
            <v>Caminhao bascalunte, capacidade de 5m3, com motorista e material de operacao, com as seguintes especificacoes minimas: motor diesel de 162CV.  Custo horario improdutivo (motor funcionando).</v>
          </cell>
          <cell r="D3779" t="str">
            <v>h</v>
          </cell>
          <cell r="E3779">
            <v>21.91</v>
          </cell>
        </row>
        <row r="3780">
          <cell r="A3780" t="str">
            <v>EQ001226</v>
          </cell>
          <cell r="B3780" t="str">
            <v>EQ05050056/</v>
          </cell>
          <cell r="C3780" t="str">
            <v>Caminhao basculante, capacidade de 5m3, com motorista, com as seguintes especificacoes minimas: motor diesel de 162CV.  Custo horario improdutivo (motor desligado).</v>
          </cell>
          <cell r="D3780" t="str">
            <v>h</v>
          </cell>
          <cell r="E3780">
            <v>10.66</v>
          </cell>
        </row>
        <row r="3781">
          <cell r="A3781" t="str">
            <v>EQ010502</v>
          </cell>
          <cell r="B3781" t="str">
            <v>EQ05050062A</v>
          </cell>
          <cell r="C3781" t="str">
            <v>Caminhao basculante, capacidade de 5m3, com motorista, material de  operacao, material de manutencao e licenciamento,  com as seguintes especificacoes minimas: motor diesel de 208CV.  Custo mensal.</v>
          </cell>
          <cell r="D3781" t="str">
            <v>un.mes</v>
          </cell>
          <cell r="E3781">
            <v>4129.8</v>
          </cell>
        </row>
        <row r="3782">
          <cell r="A3782" t="str">
            <v>EQ001227</v>
          </cell>
          <cell r="B3782" t="str">
            <v>EQ05050100B</v>
          </cell>
          <cell r="C3782" t="str">
            <v>Caminhao basculante, com capacidade de 7m3, com motorista, material de operacao e material de manutencao, com as seguintes especificacoes minimas: motor diesel de 208CV.  Custo horario produtivo.</v>
          </cell>
          <cell r="D3782" t="str">
            <v>h</v>
          </cell>
          <cell r="E3782">
            <v>44.19</v>
          </cell>
        </row>
        <row r="3783">
          <cell r="A3783" t="str">
            <v>EQ001228</v>
          </cell>
          <cell r="B3783" t="str">
            <v>EQ05050103A</v>
          </cell>
          <cell r="C3783" t="str">
            <v>Caminhao basculante, com capacidade de 7m3, com motorista e material de operacao, com as seguintes especificacoes minimas: motor diesel de 208CV.  Custo horario improdutivo (motor funcionando).</v>
          </cell>
          <cell r="D3783" t="str">
            <v>h</v>
          </cell>
          <cell r="E3783">
            <v>24.95</v>
          </cell>
        </row>
        <row r="3784">
          <cell r="A3784" t="str">
            <v>EQ001229</v>
          </cell>
          <cell r="B3784" t="str">
            <v>EQ05050106/</v>
          </cell>
          <cell r="C3784" t="str">
            <v>Caminhao basculante, com capacidade de 7m3, com motorista, com as seguintes especificacoes minimas: motor diesel de 208CV.  Custo horario improdutivo (motor desligado).</v>
          </cell>
          <cell r="D3784" t="str">
            <v>h</v>
          </cell>
          <cell r="E3784">
            <v>11.82</v>
          </cell>
        </row>
        <row r="3785">
          <cell r="A3785" t="str">
            <v>EQ010503</v>
          </cell>
          <cell r="B3785" t="str">
            <v>EQ05050112A</v>
          </cell>
          <cell r="C3785" t="str">
            <v>Caminhao basculante, capacidade de 7m3, com motorista, material de  operacao, material de manutencao e licenciamento,  com as seguintes especificacoes minimas: motor diesel de 208CV.  Custo mensal.</v>
          </cell>
          <cell r="D3785" t="str">
            <v>un.mes</v>
          </cell>
          <cell r="E3785">
            <v>5112.58</v>
          </cell>
        </row>
        <row r="3786">
          <cell r="A3786" t="str">
            <v>EQ017851</v>
          </cell>
          <cell r="B3786" t="str">
            <v>EQ05050150A</v>
          </cell>
          <cell r="C3786" t="str">
            <v>Caminhao basculante, com capacidade de 8m3 a 10m3, com motorista, material de operacao e material de manutencao, com as seguintes especificacoes minimas: motor diesel de 210CV. Custo horario produtivo.</v>
          </cell>
          <cell r="D3786" t="str">
            <v>h</v>
          </cell>
          <cell r="E3786">
            <v>46.61</v>
          </cell>
        </row>
        <row r="3787">
          <cell r="A3787" t="str">
            <v>EQ017852</v>
          </cell>
          <cell r="B3787" t="str">
            <v>EQ05050153/</v>
          </cell>
          <cell r="C3787" t="str">
            <v>Caminhao basculante, com capacidade de 8m3 a 10m3, com motorista e material de operacao, com as seguintes especificacoes minimas: motor diesel de 210CV. Custo horario improdutivo (motor funcionando).</v>
          </cell>
          <cell r="D3787" t="str">
            <v>h</v>
          </cell>
          <cell r="E3787">
            <v>26.16</v>
          </cell>
        </row>
        <row r="3788">
          <cell r="A3788" t="str">
            <v>EQ017853</v>
          </cell>
          <cell r="B3788" t="str">
            <v>EQ05050156/</v>
          </cell>
          <cell r="C3788" t="str">
            <v>Caminhao basculante, com capacidade de 8m3 a 10m3, com motorista, com as seguintes especificacoes minimas: motor diesel de 210CV. Custo horario improdutivo (motor desligado).</v>
          </cell>
          <cell r="D3788" t="str">
            <v>h</v>
          </cell>
          <cell r="E3788">
            <v>13.03</v>
          </cell>
        </row>
        <row r="3789">
          <cell r="A3789" t="str">
            <v>EQ017855</v>
          </cell>
          <cell r="B3789" t="str">
            <v>EQ05050200A</v>
          </cell>
          <cell r="C3789" t="str">
            <v>Caminhao basculante, com capacidade de 10m3 a 12m3, com motorista, material de operacao e material de manutencao, com as seguintes especificacoes minimas: motor diesel de 220CV. Custo horario produtivo.</v>
          </cell>
          <cell r="D3789" t="str">
            <v>h</v>
          </cell>
          <cell r="E3789">
            <v>49.22</v>
          </cell>
        </row>
        <row r="3790">
          <cell r="A3790" t="str">
            <v>EQ017856</v>
          </cell>
          <cell r="B3790" t="str">
            <v>EQ05050203/</v>
          </cell>
          <cell r="C3790" t="str">
            <v>Caminhao basculante, com capacidade de 10m3 a 12m3, com motorista, material de operacao, com as seguintes especificacoes minimas: motor diesel de 220CV. Custo horario improdutivo (motor funcionando).</v>
          </cell>
          <cell r="D3790" t="str">
            <v>h</v>
          </cell>
          <cell r="E3790">
            <v>27.46</v>
          </cell>
        </row>
        <row r="3791">
          <cell r="A3791" t="str">
            <v>EQ017857</v>
          </cell>
          <cell r="B3791" t="str">
            <v>EQ05050206/</v>
          </cell>
          <cell r="C3791" t="str">
            <v>Caminhao basculante, com capacidade de 10m3 a 12m3, com motorista, com as seguintes especificacoes minimas: motor diesel de 220CV. Custo horario improdutivo (motor desligado).</v>
          </cell>
          <cell r="D3791" t="str">
            <v>h</v>
          </cell>
          <cell r="E3791">
            <v>13.71</v>
          </cell>
        </row>
        <row r="3792">
          <cell r="A3792" t="str">
            <v>EQ017695</v>
          </cell>
          <cell r="B3792" t="str">
            <v>EQ05050250A</v>
          </cell>
          <cell r="C3792" t="str">
            <v>Caminhao bau para transporte de especies vegetais, com capacidade de 3,5t, com motorista, material de operacao, material de manutencao e licenciamento, com as seguintes especificacoes minimas: motor diesel de 141CV, revestimento interno em placa de eucate</v>
          </cell>
          <cell r="D3792" t="str">
            <v>un.mes</v>
          </cell>
          <cell r="E3792">
            <v>2509.44</v>
          </cell>
        </row>
        <row r="3793">
          <cell r="A3793" t="str">
            <v>EQ001215</v>
          </cell>
          <cell r="B3793" t="str">
            <v>EQ05050300A</v>
          </cell>
          <cell r="C3793" t="str">
            <v>Caminhao com Carroceria Fixa, capacidade de 3,5t, com motorista, material de operacao e material de manutencao, com as seguintes especificacoes minimas: motor diesel de 85CV.  Custo horario produtivo.</v>
          </cell>
          <cell r="D3793" t="str">
            <v>h</v>
          </cell>
          <cell r="E3793">
            <v>31.62</v>
          </cell>
        </row>
        <row r="3794">
          <cell r="A3794" t="str">
            <v>EQ001216</v>
          </cell>
          <cell r="B3794" t="str">
            <v>EQ05050303/</v>
          </cell>
          <cell r="C3794" t="str">
            <v>Caminhao com Carroceria Fixa, capacidade de 3,5t, com motorista e material de operacao, com as seguintes especificacoes minimas: motor diesel de 85CV.  Custo horario improdutivo (motor funcionando).</v>
          </cell>
          <cell r="D3794" t="str">
            <v>h</v>
          </cell>
          <cell r="E3794">
            <v>16.29</v>
          </cell>
        </row>
        <row r="3795">
          <cell r="A3795" t="str">
            <v>EQ001217</v>
          </cell>
          <cell r="B3795" t="str">
            <v>EQ05050306/</v>
          </cell>
          <cell r="C3795" t="str">
            <v>Caminhao com Carroceria Fixa, capacidade de 3,5t, com motorista, com as seguintes especificacoes minimas: motor diesel de 85CV.  Custo horario improdutivo (motor desligado).</v>
          </cell>
          <cell r="D3795" t="str">
            <v>h</v>
          </cell>
          <cell r="E3795">
            <v>8.7899999999999991</v>
          </cell>
        </row>
        <row r="3796">
          <cell r="A3796" t="str">
            <v>EQ017906</v>
          </cell>
          <cell r="B3796" t="str">
            <v>EQ05050312A</v>
          </cell>
          <cell r="C3796" t="str">
            <v>Caminhao Carroceria fixa, capacidade de 3,5t, com motorista, material de  operacao, material de manutencao e licenciamento,  com as seguintes especificacoes minimas: motor diesel de 85CV.  Custo mensal.</v>
          </cell>
          <cell r="D3796" t="str">
            <v>un.mes</v>
          </cell>
          <cell r="E3796">
            <v>3206.37</v>
          </cell>
        </row>
        <row r="3797">
          <cell r="A3797" t="str">
            <v>EQ017899</v>
          </cell>
          <cell r="B3797" t="str">
            <v>EQ05050350A</v>
          </cell>
          <cell r="C3797" t="str">
            <v>Caminhao Carroceria fixa, capacidade de 3,5t, equipado com plataforma elevatoria pantografica hidraulica, com motorista operador e um ajudante, material de operacao e material de manutencao, com as seguintes especificacoes minimas: motor diesel de 85CV, p</v>
          </cell>
          <cell r="D3797" t="str">
            <v>h</v>
          </cell>
          <cell r="E3797">
            <v>43.74</v>
          </cell>
        </row>
        <row r="3798">
          <cell r="A3798" t="str">
            <v>EQ017904</v>
          </cell>
          <cell r="B3798" t="str">
            <v>EQ05050353/</v>
          </cell>
          <cell r="C3798" t="str">
            <v>Caminhao Carroceria fixa, capacidade de 3,5t, equipado com plataforma elevatoria pantografica hidraulica, com motorista operador e um ajudante, material de operacao, com as seguintes especificacoes minimas: motor diesel de 85CV, plataforma com elevacao de</v>
          </cell>
          <cell r="D3798" t="str">
            <v>h</v>
          </cell>
          <cell r="E3798">
            <v>30.22</v>
          </cell>
        </row>
        <row r="3799">
          <cell r="A3799" t="str">
            <v>EQ017905</v>
          </cell>
          <cell r="B3799" t="str">
            <v>EQ05050356/</v>
          </cell>
          <cell r="C3799" t="str">
            <v>Caminhao Carroceria fixa, capacidade de 3,5t, equipado com plataforma elevatoria pantografica hidraulica, com motorista operador e um ajudante, com as seguintes especificacoes minimas: motor diesel de 85CV, plataforma com elevacao de ate 8,5m.  Custo hora</v>
          </cell>
          <cell r="D3799" t="str">
            <v>h</v>
          </cell>
          <cell r="E3799">
            <v>18.97</v>
          </cell>
        </row>
        <row r="3800">
          <cell r="A3800" t="str">
            <v>EQ001218</v>
          </cell>
          <cell r="B3800" t="str">
            <v>EQ05050400A</v>
          </cell>
          <cell r="C3800" t="str">
            <v>Caminhao com Carroceria Fixa, capacidade de 7,5t, com motorista, material de operacao e material de manutencao, com as seguintes especificacoes minimas: motor diesel de 162CV.  Custo horario produtivo.</v>
          </cell>
          <cell r="D3800" t="str">
            <v>h</v>
          </cell>
          <cell r="E3800">
            <v>43.67</v>
          </cell>
        </row>
        <row r="3801">
          <cell r="A3801" t="str">
            <v>EQ001219</v>
          </cell>
          <cell r="B3801" t="str">
            <v>EQ05050403/</v>
          </cell>
          <cell r="C3801" t="str">
            <v>Caminhao com Carroceria Fixa, capacidade de 7,5t, com motorista e material de operacao, com as seguintes especificacoes minimas: motor diesel de 162CV.  Custo horario improdutivo (motor funcionando).</v>
          </cell>
          <cell r="D3801" t="str">
            <v>h</v>
          </cell>
          <cell r="E3801">
            <v>21.16</v>
          </cell>
        </row>
        <row r="3802">
          <cell r="A3802" t="str">
            <v>EQ001220</v>
          </cell>
          <cell r="B3802" t="str">
            <v>EQ05050406/</v>
          </cell>
          <cell r="C3802" t="str">
            <v>Caminhao com Carroceria Fixa, capacidade de 7,5t, com motorista, com as seguintes especificacoes minimas: motor diesel de 162CV.  Custo horario improdutivo (motor desligado).</v>
          </cell>
          <cell r="D3802" t="str">
            <v>h</v>
          </cell>
          <cell r="E3802">
            <v>9.52</v>
          </cell>
        </row>
        <row r="3803">
          <cell r="A3803" t="str">
            <v>EQ002304</v>
          </cell>
          <cell r="B3803" t="str">
            <v>EQ05050415A</v>
          </cell>
          <cell r="C3803" t="str">
            <v>Caminhao com Carroceria Fixa, capacidade de 7,5t, equipado com guindaste hidraulico com capacidade de 3,5t, com motorista operador e um ajudante, material de operacao e material de manutencao, com as seguintes especificacoes minimas: motor diesel de 162CV</v>
          </cell>
          <cell r="D3803" t="str">
            <v>h</v>
          </cell>
          <cell r="E3803">
            <v>54.23</v>
          </cell>
        </row>
        <row r="3804">
          <cell r="A3804" t="str">
            <v>EQ010490</v>
          </cell>
          <cell r="B3804" t="str">
            <v>EQ05050418/</v>
          </cell>
          <cell r="C3804" t="str">
            <v>Caminhao com Carroceria Fixa, capacidade de 7,5t, equipado com guindaste hidraulico com capacidade de 3,5t, com motorista operador e um ajudante, material de operacao, com as seguintes especificacoes minimas: motor diesel de 162CV, guindaste hidraulico pr</v>
          </cell>
          <cell r="D3804" t="str">
            <v>h</v>
          </cell>
          <cell r="E3804">
            <v>29.91</v>
          </cell>
        </row>
        <row r="3805">
          <cell r="A3805" t="str">
            <v>EQ010491</v>
          </cell>
          <cell r="B3805" t="str">
            <v>EQ05050421/</v>
          </cell>
          <cell r="C3805" t="str">
            <v xml:space="preserve">Caminhao com Carroceria Fixa, capacidade de 7,5t, equipado com guindaste hidraulico com capacidade de 3,5t, com motorista operador e um ajudante, com as seguintes especificacoes minimas: motor diesel de 162CV, guindaste hidraulico provido de lanca de ate </v>
          </cell>
          <cell r="D3805" t="str">
            <v>h</v>
          </cell>
          <cell r="E3805">
            <v>18.27</v>
          </cell>
        </row>
        <row r="3806">
          <cell r="A3806" t="str">
            <v>EQ017901</v>
          </cell>
          <cell r="B3806" t="str">
            <v>EQ05050450A</v>
          </cell>
          <cell r="C3806" t="str">
            <v>Caminhao Carroceria fixa, capacidade de 7,5t, cesto duplo, com motorista operador, material de  operacao e material de manutencao, com as seguintes especificacoes minimas: motor diesel de 162CV, guindaste hidraulico acoplado de 15,5tf/m de momento de carg</v>
          </cell>
          <cell r="D3806" t="str">
            <v>h</v>
          </cell>
          <cell r="E3806">
            <v>55.42</v>
          </cell>
        </row>
        <row r="3807">
          <cell r="A3807" t="str">
            <v>EQ017902</v>
          </cell>
          <cell r="B3807" t="str">
            <v>EQ05050453/</v>
          </cell>
          <cell r="C3807" t="str">
            <v>Caminhao Carroceria fixa, capacidade de 7,5t, cesto duplo, com motorista operador, material de  operacao, com as seguintes especificacoes minimas: motor diesel de 162CV, guindaste hidraulico acoplado de 15,5tf/m de momento de carga util, lanca com cesto d</v>
          </cell>
          <cell r="D3807" t="str">
            <v>h</v>
          </cell>
          <cell r="E3807">
            <v>31.49</v>
          </cell>
        </row>
        <row r="3808">
          <cell r="A3808" t="str">
            <v>EQ017903</v>
          </cell>
          <cell r="B3808" t="str">
            <v>EQ05050456/</v>
          </cell>
          <cell r="C3808" t="str">
            <v>Caminhao Carroceria fixa, capacidade de 7,5t, cesto duplo, com motorista operador, com as seguintes especificacoes minimas: motor diesel de 162CV, guindaste hidraulico acoplado de 15,5tf/m de momento de carga util, lanca com cesto duplo com alcance de 16m</v>
          </cell>
          <cell r="D3808" t="str">
            <v>h</v>
          </cell>
          <cell r="E3808">
            <v>16.93</v>
          </cell>
        </row>
        <row r="3809">
          <cell r="A3809" t="str">
            <v>EQ004358</v>
          </cell>
          <cell r="B3809" t="str">
            <v>EQ05050500A</v>
          </cell>
          <cell r="C3809" t="str">
            <v>Caminhao plataforma, capacidade de 3,5t, com motorista operador, com as seguintes especificacoes minimas: motor diesel de 85CV, elevacao de 8,5m.  Custo horario improdutivo (motor desligado).</v>
          </cell>
          <cell r="D3809" t="str">
            <v>h</v>
          </cell>
          <cell r="E3809">
            <v>17.22</v>
          </cell>
        </row>
        <row r="3810">
          <cell r="A3810" t="str">
            <v>EQ017907</v>
          </cell>
          <cell r="B3810" t="str">
            <v>EQ05050509A</v>
          </cell>
          <cell r="C3810" t="str">
            <v>Caminhao com plataforma elevatoria pantografica hidraulica, com elevacao ate 8,5m, com motorista operador e um ajudante, com as seguintes especificacoes minimas: motor diesel de 85CV.  Custo mensal.</v>
          </cell>
          <cell r="D3810" t="str">
            <v>un.mes</v>
          </cell>
          <cell r="E3810">
            <v>4879.7299999999996</v>
          </cell>
        </row>
        <row r="3811">
          <cell r="A3811" t="str">
            <v>EQ002348</v>
          </cell>
          <cell r="B3811" t="str">
            <v>EQ05050512/</v>
          </cell>
          <cell r="C3811" t="str">
            <v>Plataforma pantografica, elevacao ate 8,5m, exclusive operador.  Custo horario produtivo.</v>
          </cell>
          <cell r="D3811" t="str">
            <v>h</v>
          </cell>
          <cell r="E3811">
            <v>8.43</v>
          </cell>
        </row>
        <row r="3812">
          <cell r="A3812" t="str">
            <v>EQ001239</v>
          </cell>
          <cell r="B3812" t="str">
            <v>EQ05050600A</v>
          </cell>
          <cell r="C3812" t="str">
            <v>Caminhao tanque, com capacidade de 6000 litros, com motorista, material de operacao e material de manutencao, com as seguintes especificacoes minimas: motor diesel de 162CV, pipa com motobamba e barra de irrigacao.  Custo horario produtivo.</v>
          </cell>
          <cell r="D3812" t="str">
            <v>h</v>
          </cell>
          <cell r="E3812">
            <v>46.48</v>
          </cell>
        </row>
        <row r="3813">
          <cell r="A3813" t="str">
            <v>EQ001240</v>
          </cell>
          <cell r="B3813" t="str">
            <v>EQ05050603/</v>
          </cell>
          <cell r="C3813" t="str">
            <v>Caminhao tanque, com capacidade de 6000 litros, com motorista e material de operacao, com as seguintes especificacoes minimas: motor diesel de 162CV, pipa com motobamba e barra de irrigacao.  Custo horario improdutivo (motor funcionando).</v>
          </cell>
          <cell r="D3813" t="str">
            <v>h</v>
          </cell>
          <cell r="E3813">
            <v>22.37</v>
          </cell>
        </row>
        <row r="3814">
          <cell r="A3814" t="str">
            <v>EQ001241</v>
          </cell>
          <cell r="B3814" t="str">
            <v>EQ05050606/</v>
          </cell>
          <cell r="C3814" t="str">
            <v>Caminhao tanque, com capacidade de 6000 litros, com motorista, com as seguintes especificacoes minimas: motor diesel de 162CV, pipa com motobamba e barra de irrigacao.  Custo horario improdutivo (motor desligado).</v>
          </cell>
          <cell r="D3814" t="str">
            <v>h</v>
          </cell>
          <cell r="E3814">
            <v>10.73</v>
          </cell>
        </row>
        <row r="3815">
          <cell r="A3815" t="str">
            <v>EQ001409</v>
          </cell>
          <cell r="B3815" t="str">
            <v>EQ20050800A</v>
          </cell>
          <cell r="C3815" t="str">
            <v>Vassoura Mecanica, rebocavel, largura de trabalho de 2,44m, sem operador.  Aluguel produtivo.</v>
          </cell>
          <cell r="D3815" t="str">
            <v>h</v>
          </cell>
          <cell r="E3815">
            <v>3.81</v>
          </cell>
        </row>
        <row r="3816">
          <cell r="A3816" t="str">
            <v>EQ001410</v>
          </cell>
          <cell r="B3816" t="str">
            <v>EQ20050806/</v>
          </cell>
          <cell r="C3816" t="str">
            <v>Vassoura Mecanica, rebocavel, largura de trabalho de 2,44m sem operador.  Aluguel improdutivo motor parado.</v>
          </cell>
          <cell r="D3816" t="str">
            <v>h</v>
          </cell>
          <cell r="E3816">
            <v>1.52</v>
          </cell>
        </row>
        <row r="3817">
          <cell r="A3817" t="str">
            <v>EQ001400</v>
          </cell>
          <cell r="B3817" t="str">
            <v>EQ20050850A</v>
          </cell>
          <cell r="C3817" t="str">
            <v>Vibro acabadora para asfalto, sobre esteiras, capacidade de producao de 400t/h, largura de pavimentacao de 3,05m a 4,75m, motor diesel de 98CV (96,04HP),  com operador e ajudante.  Aluguel produtivo.</v>
          </cell>
          <cell r="D3817" t="str">
            <v>h</v>
          </cell>
          <cell r="E3817">
            <v>89.52</v>
          </cell>
        </row>
        <row r="3818">
          <cell r="A3818" t="str">
            <v>EQ001402</v>
          </cell>
          <cell r="B3818" t="str">
            <v>EQ20050856/</v>
          </cell>
          <cell r="C3818" t="str">
            <v>Vibro acabadora para asfalto, sobre esteiras, capacidade de producao de 400t/h, largura de pavimentacao de 3,05m a 4,75m, motor diesel de 98CV (96,04HP),  com operador e ajudante.  Aluguel improdutivo motor parado.</v>
          </cell>
          <cell r="D3818" t="str">
            <v>h</v>
          </cell>
          <cell r="E3818">
            <v>34.47</v>
          </cell>
        </row>
        <row r="3819">
          <cell r="A3819" t="str">
            <v>EQ010501</v>
          </cell>
          <cell r="B3819" t="str">
            <v>EQ20050862A</v>
          </cell>
          <cell r="C3819" t="str">
            <v>Vibro Acabadora,  modelo SA 115 CR, com capacidade do silo de asfalto de 10,5t, largura de 4,55m e potencia de 98CV, Ciber ou similar.  Aluguel produtivo.</v>
          </cell>
          <cell r="D3819" t="str">
            <v>h</v>
          </cell>
          <cell r="E3819">
            <v>91.02</v>
          </cell>
        </row>
        <row r="3820">
          <cell r="A3820" t="str">
            <v>EQ010496</v>
          </cell>
          <cell r="B3820" t="str">
            <v>EQ20050865/</v>
          </cell>
          <cell r="C3820" t="str">
            <v>Vibro Acabadora,  modelo SA 115 CR, com capacidade do silo de asfalto de 10,5t, largura de 4,55m e potencia de 98CV, Ciber ou similar.  Aluguel improdutivo motor funcionando.</v>
          </cell>
          <cell r="D3820" t="str">
            <v>h</v>
          </cell>
          <cell r="E3820">
            <v>43.71</v>
          </cell>
        </row>
        <row r="3821">
          <cell r="A3821" t="str">
            <v>EQ010497</v>
          </cell>
          <cell r="B3821" t="str">
            <v>EQ20050868/</v>
          </cell>
          <cell r="C3821" t="str">
            <v>Vibro Acabadora,  modelo SA 115 CR, com capacidade do silo de asfalto de 10,5t, largura de 4,55m e potencia de 98CV, Ciber ou similar.  Aluguel improdutivo motor parado.</v>
          </cell>
          <cell r="D3821" t="str">
            <v>h</v>
          </cell>
          <cell r="E3821">
            <v>34.979999999999997</v>
          </cell>
        </row>
        <row r="3822">
          <cell r="A3822" t="str">
            <v>EQ016931</v>
          </cell>
          <cell r="B3822" t="str">
            <v>EQ20050871/</v>
          </cell>
          <cell r="C3822" t="str">
            <v>Kit do Sistema de nivelamento eletronico para implementacao das Vibro Acabadoras CIBER, modelos SA-114CR e SA-115C</v>
          </cell>
          <cell r="D3822" t="str">
            <v>h</v>
          </cell>
          <cell r="E3822">
            <v>1.97</v>
          </cell>
        </row>
        <row r="3823">
          <cell r="A3823" t="str">
            <v>EQ001444</v>
          </cell>
          <cell r="B3823" t="str">
            <v>EQ25050050A</v>
          </cell>
          <cell r="C3823" t="str">
            <v>Bate Estacas de queda simples com martelo de ate 0,75t, acionado a motor diesel, inclusive chefe de cravacao e operador de maquina, sem servente e soldadores.  Aluguel produtivo.</v>
          </cell>
          <cell r="D3823" t="str">
            <v>h</v>
          </cell>
          <cell r="E3823">
            <v>40.549999999999997</v>
          </cell>
        </row>
        <row r="3824">
          <cell r="A3824" t="str">
            <v>EQ001445</v>
          </cell>
          <cell r="B3824" t="str">
            <v>EQ25050053/</v>
          </cell>
          <cell r="C3824" t="str">
            <v>Bate Estacas de queda simples com martelo de ate 0,75t, acionado a motor diesel, inclusive chefe de cravacao e operador de maquina, sem servente e soldadores.  Aluguel improdutivo motor funcionando.</v>
          </cell>
          <cell r="D3824" t="str">
            <v>h</v>
          </cell>
          <cell r="E3824">
            <v>35</v>
          </cell>
        </row>
        <row r="3825">
          <cell r="A3825" t="str">
            <v>EQ001446</v>
          </cell>
          <cell r="B3825" t="str">
            <v>EQ25050056/</v>
          </cell>
          <cell r="C3825" t="str">
            <v>Bate Estacas de queda simples com martelo de ate 0,75t, acionado a motor diesel, inclusive chefe de cravacao e operador de maquina, sem servente e soldadores.  Aluguel improdutivo motor parado.</v>
          </cell>
          <cell r="D3825" t="str">
            <v>h</v>
          </cell>
          <cell r="E3825">
            <v>31.31</v>
          </cell>
        </row>
        <row r="3826">
          <cell r="A3826" t="str">
            <v>EQ001447</v>
          </cell>
          <cell r="B3826" t="str">
            <v>EQ25050100A</v>
          </cell>
          <cell r="C3826" t="str">
            <v>Bate Estacas de queda simples com martelo de 1,5t/2,2t, inclusive chefe de cravacao, operador de maquinas e auxiliar de operacao, com serventes e sem soldadores.  Aluguel produtivo.</v>
          </cell>
          <cell r="D3826" t="str">
            <v>h</v>
          </cell>
          <cell r="E3826">
            <v>45.13</v>
          </cell>
        </row>
        <row r="3827">
          <cell r="A3827" t="str">
            <v>EQ001448</v>
          </cell>
          <cell r="B3827" t="str">
            <v>EQ25050103/</v>
          </cell>
          <cell r="C3827" t="str">
            <v>Bate Estacas de queda simples com martelo de 1,5t/2,2t, inclusive chefe de cravacao, operador de maquinas e auxiliar de operacao, com serventes e sem soldadores.  Aluguel improdutivo motor funcionando.</v>
          </cell>
          <cell r="D3827" t="str">
            <v>h</v>
          </cell>
          <cell r="E3827">
            <v>38.21</v>
          </cell>
        </row>
        <row r="3828">
          <cell r="A3828" t="str">
            <v>EQ001449</v>
          </cell>
          <cell r="B3828" t="str">
            <v>EQ25050106/</v>
          </cell>
          <cell r="C3828" t="str">
            <v>Bate Estacas de queda simples com martelo de 1,5t/2,2t, inclusive chefe de cravacao, operador de maquinas e auxiliar de operacao, com serventes e sem soldadores.  Aluguel improdutivo motor parado.</v>
          </cell>
          <cell r="D3828" t="str">
            <v>h</v>
          </cell>
          <cell r="E3828">
            <v>33.619999999999997</v>
          </cell>
        </row>
        <row r="3829">
          <cell r="A3829" t="str">
            <v>EQ001450</v>
          </cell>
          <cell r="B3829" t="str">
            <v>EQ25050150A</v>
          </cell>
          <cell r="C3829" t="str">
            <v>Bate Estacas de queda simples com martelo de 2,5t/3t, inclusive chefe de cravacao, 1 operador de maquinas e 2 auxiliares de operacao, sem serventes e soldadores.  Aluguel produtivo.</v>
          </cell>
          <cell r="D3829" t="str">
            <v>h</v>
          </cell>
          <cell r="E3829">
            <v>48.76</v>
          </cell>
        </row>
        <row r="3830">
          <cell r="A3830" t="str">
            <v>EQ001451</v>
          </cell>
          <cell r="B3830" t="str">
            <v>EQ25050153/</v>
          </cell>
          <cell r="C3830" t="str">
            <v>Bate Estacas de queda simples com martelo de 2,5t/3t, inclusive chefe de cravacao, 1 operador de maquinas e 2 auxiliares de operacao, sem serventes e soldadores.  Aluguel improdutivo motor funcionando.</v>
          </cell>
          <cell r="D3830" t="str">
            <v>h</v>
          </cell>
          <cell r="E3830">
            <v>40.47</v>
          </cell>
        </row>
        <row r="3831">
          <cell r="A3831" t="str">
            <v>EQ001452</v>
          </cell>
          <cell r="B3831" t="str">
            <v>EQ25050156/</v>
          </cell>
          <cell r="C3831" t="str">
            <v>Bate Estacas de queda simples com martelo de 2,5t/3t, inclusive chefe de cravacao, 1 operador de maquinas e 2 auxiliares de operacao, sem serventes e soldadores.  Aluguel improdutivo motor parado.</v>
          </cell>
          <cell r="D3831" t="str">
            <v>h</v>
          </cell>
          <cell r="E3831">
            <v>34.979999999999997</v>
          </cell>
        </row>
        <row r="3832">
          <cell r="A3832" t="str">
            <v>EQ001453</v>
          </cell>
          <cell r="B3832" t="str">
            <v>EQ25050200A</v>
          </cell>
          <cell r="C3832"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2" t="str">
            <v>h</v>
          </cell>
          <cell r="E3832">
            <v>61.98</v>
          </cell>
        </row>
        <row r="3833">
          <cell r="A3833" t="str">
            <v>EQ001454</v>
          </cell>
          <cell r="B3833" t="str">
            <v>EQ25050203A</v>
          </cell>
          <cell r="C3833"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3" t="str">
            <v>h</v>
          </cell>
          <cell r="E3833">
            <v>52.26</v>
          </cell>
        </row>
        <row r="3834">
          <cell r="A3834" t="str">
            <v>EQ001455</v>
          </cell>
          <cell r="B3834" t="str">
            <v>EQ25050206/</v>
          </cell>
          <cell r="C3834"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4" t="str">
            <v>h</v>
          </cell>
          <cell r="E3834">
            <v>45.87</v>
          </cell>
        </row>
        <row r="3835">
          <cell r="A3835" t="str">
            <v>EQ001456</v>
          </cell>
          <cell r="B3835" t="str">
            <v>EQ25050250A</v>
          </cell>
          <cell r="C3835" t="str">
            <v>Bate Estacas com execucao in situ de estacas com diametro de ate 700mm, equipado com pilao de ate 4,2t, ou com martelo retangular de ate 3,5t, para estacas comuns, torre trelicada ate 35m de altura, inclusive chefe de operacao, 1 operador de maquina e 3 a</v>
          </cell>
          <cell r="D3835" t="str">
            <v>h</v>
          </cell>
          <cell r="E3835">
            <v>68.59</v>
          </cell>
        </row>
        <row r="3836">
          <cell r="A3836" t="str">
            <v>EQ001457</v>
          </cell>
          <cell r="B3836" t="str">
            <v>EQ25050253/</v>
          </cell>
          <cell r="C3836" t="str">
            <v>Bate Estacas com execucao in situ de estacas com diametro de ate 700mm, equipado com pilao de ate 4,2t, ou com martelo retangular de ate 3,5t, para estacas comuns, torre trelicada ate 35m de altura, inclusive chefe de operacao, 1 operador de maquina e 3 a</v>
          </cell>
          <cell r="D3836" t="str">
            <v>h</v>
          </cell>
          <cell r="E3836">
            <v>57.48</v>
          </cell>
        </row>
        <row r="3837">
          <cell r="A3837" t="str">
            <v>EQ001458</v>
          </cell>
          <cell r="B3837" t="str">
            <v>EQ25050256/</v>
          </cell>
          <cell r="C3837" t="str">
            <v>Bate Estacas com execucao in situ de estacas com diametro de ate 700mm, equipado com pilao de ate 4,2t, ou com martelo retangular de ate 3,5t, para estacas comuns, torre trelicada ate 35m de altura, inclusive chefe de operacao, 1 operador de maquina e 3 a</v>
          </cell>
          <cell r="D3837" t="str">
            <v>h</v>
          </cell>
          <cell r="E3837">
            <v>50.19</v>
          </cell>
        </row>
        <row r="3838">
          <cell r="A3838" t="str">
            <v>EQ001459</v>
          </cell>
          <cell r="B3838" t="str">
            <v>EQ25050300/</v>
          </cell>
          <cell r="C3838" t="str">
            <v>Campanula para Tubulao Pneumatico para pressao de servico de 2,5Kg/cm2 com guincho eletrico com capacidade de icamento de carga entre 500Kg e 800Kg, velocidade 10m/min. a 12m/min., sem operador.  Aluguel produtivo.</v>
          </cell>
          <cell r="D3838" t="str">
            <v>h</v>
          </cell>
          <cell r="E3838">
            <v>7.93</v>
          </cell>
        </row>
        <row r="3839">
          <cell r="A3839" t="str">
            <v>EQ001460</v>
          </cell>
          <cell r="B3839" t="str">
            <v>EQ25050303/</v>
          </cell>
          <cell r="C3839" t="str">
            <v>Campanula para Tubulao Pneumatico para pressao de servico de 2,5Kg/cm2 com guincho eletrico com capacidade de icamento de carga entre 500Kg e 800Kg, velocidade 10m/min. a 12m/min., sem operador.  Aluguel improdutivo motor parado.</v>
          </cell>
          <cell r="D3839" t="str">
            <v>h</v>
          </cell>
          <cell r="E3839">
            <v>5.91</v>
          </cell>
        </row>
        <row r="3840">
          <cell r="A3840" t="str">
            <v>EQ001413</v>
          </cell>
          <cell r="B3840" t="str">
            <v>EQ30050100A</v>
          </cell>
          <cell r="C3840" t="str">
            <v>Betoneira para 320l de mistura seca, de carregamento mecanico e tambor reversivel, com motor eletrico, sem operador.  Aluguel produtivo.</v>
          </cell>
          <cell r="D3840" t="str">
            <v>h</v>
          </cell>
          <cell r="E3840">
            <v>1.33</v>
          </cell>
        </row>
        <row r="3841">
          <cell r="A3841" t="str">
            <v>EQ001414</v>
          </cell>
          <cell r="B3841" t="str">
            <v>EQ30050106/</v>
          </cell>
          <cell r="C3841" t="str">
            <v>Betoneira para 320l de mistura seca, de carregamento mecanico e tambor reversivel, com motor eletrico, sem operador.  Aluguel improdutivo motor parado.</v>
          </cell>
          <cell r="D3841" t="str">
            <v>h</v>
          </cell>
          <cell r="E3841">
            <v>0.13</v>
          </cell>
        </row>
        <row r="3842">
          <cell r="A3842" t="str">
            <v>EQ001415</v>
          </cell>
          <cell r="B3842" t="str">
            <v>EQ30050150A</v>
          </cell>
          <cell r="C3842" t="str">
            <v>Betoneira para 320l de mistura seca, de carregamento mecanico e tambor reversivel, com motor a gasolina, sem operador.  Aluguel produtivo.</v>
          </cell>
          <cell r="D3842" t="str">
            <v>h</v>
          </cell>
          <cell r="E3842">
            <v>2.79</v>
          </cell>
        </row>
        <row r="3843">
          <cell r="A3843" t="str">
            <v>EQ001416</v>
          </cell>
          <cell r="B3843" t="str">
            <v>EQ30050156/</v>
          </cell>
          <cell r="C3843" t="str">
            <v>Betoneira para 320l de mistura seca, de carregamento mecanico e tambor reversivel, com motor a gasolina, sem operador.  Aluguel improdutivo motor parado.</v>
          </cell>
          <cell r="D3843" t="str">
            <v>h</v>
          </cell>
          <cell r="E3843">
            <v>0.36</v>
          </cell>
        </row>
        <row r="3844">
          <cell r="A3844" t="str">
            <v>EQ001421</v>
          </cell>
          <cell r="B3844" t="str">
            <v>EQ30050200/</v>
          </cell>
          <cell r="C3844" t="str">
            <v>Betoneira com capacidade de 580l, carregador e motor eletrico WEG 7,5CV, 4 polos, 220/380V, sem caixa d'agua, Menegotti ou similar, sem operador.  Aluguel produtivo.</v>
          </cell>
          <cell r="D3844" t="str">
            <v>h</v>
          </cell>
          <cell r="E3844">
            <v>4.57</v>
          </cell>
        </row>
        <row r="3845">
          <cell r="A3845" t="str">
            <v>EQ001422</v>
          </cell>
          <cell r="B3845" t="str">
            <v>EQ30050206/</v>
          </cell>
          <cell r="C3845" t="str">
            <v>Betoneira com capacidade de 580l, carregador e motor eletrico WEG 7,5CV, 4 polos, 220/380V, sem caixa d'agua, Menegotti ou similar, sem operador.  Aluguel improdutivo motor parado.</v>
          </cell>
          <cell r="D3845" t="str">
            <v>h</v>
          </cell>
          <cell r="E3845">
            <v>1.44</v>
          </cell>
        </row>
        <row r="3846">
          <cell r="A3846" t="str">
            <v>EQ001419</v>
          </cell>
          <cell r="B3846" t="str">
            <v>EQ30050250/</v>
          </cell>
          <cell r="C3846" t="str">
            <v>Betoneira para 580l de mistura seca, de carregamento mecanico e tambor reversivel, com motor diesel, sem operador.  Aluguel produtivo.</v>
          </cell>
          <cell r="D3846" t="str">
            <v>h</v>
          </cell>
          <cell r="E3846" t="e">
            <v>#N/A</v>
          </cell>
        </row>
        <row r="3847">
          <cell r="A3847" t="str">
            <v>EQ001441</v>
          </cell>
          <cell r="B3847" t="str">
            <v>EQ30050300A</v>
          </cell>
          <cell r="C3847" t="str">
            <v>Conjunto para projecao de concreto.  Aluguel produtivo.</v>
          </cell>
          <cell r="D3847" t="str">
            <v>h</v>
          </cell>
          <cell r="E3847">
            <v>8.8699999999999992</v>
          </cell>
        </row>
        <row r="3848">
          <cell r="A3848" t="str">
            <v>EQ001443</v>
          </cell>
          <cell r="B3848" t="str">
            <v>EQ30050303/</v>
          </cell>
          <cell r="C3848" t="str">
            <v>Conjunto para projecao de concreto.  Aluguel improdutivo parado.</v>
          </cell>
          <cell r="D3848" t="str">
            <v>h</v>
          </cell>
          <cell r="E3848">
            <v>2.68</v>
          </cell>
        </row>
        <row r="3849">
          <cell r="A3849" t="str">
            <v>EQ001423</v>
          </cell>
          <cell r="B3849" t="str">
            <v>EQ30050500/</v>
          </cell>
          <cell r="C3849" t="str">
            <v>Usina Dosadora e Misturadora de Agregados de Concreto, composta de silo de agregados, dosador de agregados, balanca de agregados, tanque d'agua, dosador d'agua, correia transportadora, bico de descarga, cilo de cimento para 50t, dosador de cimento, comand</v>
          </cell>
          <cell r="D3849" t="str">
            <v>h</v>
          </cell>
          <cell r="E3849" t="e">
            <v>#N/A</v>
          </cell>
        </row>
        <row r="3850">
          <cell r="A3850" t="str">
            <v>EQ001424</v>
          </cell>
          <cell r="B3850" t="str">
            <v>EQ30050503/</v>
          </cell>
          <cell r="C3850" t="str">
            <v>Usina Dosadora e Misturadora de Agregados de Concreto, composta de silo de agregados, dosador de agregados, balanca de agregados, tanque d'agua, dosador d'agua, correia transportadora, bico de descarga, silo de cimento para 50t, dosador de cimento, comand</v>
          </cell>
          <cell r="D3850" t="str">
            <v>h</v>
          </cell>
          <cell r="E3850" t="e">
            <v>#N/A</v>
          </cell>
        </row>
        <row r="3851">
          <cell r="A3851" t="str">
            <v>EQ001425</v>
          </cell>
          <cell r="B3851" t="str">
            <v>EQ30050506/</v>
          </cell>
          <cell r="C3851" t="str">
            <v>Usina Dosadora e Misturadora de Agregados de Concreto, composta de silo de agregados, dosador de agregados, balanca de agregados, tanque d'agua, dosador d'agua, correia transportadora, bico de descarga, silo de cimento para 50t, dosador de cimento, comand</v>
          </cell>
          <cell r="D3851" t="str">
            <v>h</v>
          </cell>
          <cell r="E3851" t="e">
            <v>#N/A</v>
          </cell>
        </row>
        <row r="3852">
          <cell r="A3852" t="str">
            <v>EQ001435</v>
          </cell>
          <cell r="B3852" t="str">
            <v>EQ30050550A</v>
          </cell>
          <cell r="C3852" t="str">
            <v>Vibrador de Imersao, tubo de (48x480)mm, com mangote de 5m de comprimento, motor eletrico de 2CV, sem operador.  Aluguel produtivo.</v>
          </cell>
          <cell r="D3852" t="str">
            <v>h</v>
          </cell>
          <cell r="E3852">
            <v>0.72</v>
          </cell>
        </row>
        <row r="3853">
          <cell r="A3853" t="str">
            <v>EQ001436</v>
          </cell>
          <cell r="B3853" t="str">
            <v>EQ30050556/</v>
          </cell>
          <cell r="C3853" t="str">
            <v>Vibrador de Imersao, tubo de (48x480)mm, com mangote de 5m de comprimento, motor eletrico de 2CV, sem operador.  Aluguel improdutivo motor parado.</v>
          </cell>
          <cell r="D3853" t="str">
            <v>h</v>
          </cell>
          <cell r="E3853">
            <v>0.18</v>
          </cell>
        </row>
        <row r="3854">
          <cell r="A3854" t="str">
            <v>EQ001475</v>
          </cell>
          <cell r="B3854" t="str">
            <v>EQ35050050/</v>
          </cell>
          <cell r="C3854" t="str">
            <v>Maquina rotativa para execucao de pocos profundos de rebaixamento, montada sobre caminhao de 12t, exclusive o chassis, inclusive chefe de turma e 3 operadores.  Aluguel produtivo.</v>
          </cell>
          <cell r="D3854" t="str">
            <v>h</v>
          </cell>
          <cell r="E3854">
            <v>149.22999999999999</v>
          </cell>
        </row>
        <row r="3855">
          <cell r="A3855" t="str">
            <v>EQ001476</v>
          </cell>
          <cell r="B3855" t="str">
            <v>EQ35050053/</v>
          </cell>
          <cell r="C3855" t="str">
            <v>Maquina rotativa para execucao de pocos profundos de rebaixamento, montada sobre caminhao de 12t, exclusive o chassis, inclusive chefe de turma e 3 operadores.  Aluguel improdutivo motor funcionando.</v>
          </cell>
          <cell r="D3855" t="str">
            <v>h</v>
          </cell>
          <cell r="E3855">
            <v>91.35</v>
          </cell>
        </row>
        <row r="3856">
          <cell r="A3856" t="str">
            <v>EQ001477</v>
          </cell>
          <cell r="B3856" t="str">
            <v>EQ35050056/</v>
          </cell>
          <cell r="C3856" t="str">
            <v>Maquina rotativa para execucao de pocos profundos de rebaixamento, montada sobre caminhao de 12t, exclusive o chassis, inclusive chefe de turma e 3 operadores.  Aluguel improdutivo motor parado.</v>
          </cell>
          <cell r="D3856" t="str">
            <v>h</v>
          </cell>
          <cell r="E3856">
            <v>81.7</v>
          </cell>
        </row>
        <row r="3857">
          <cell r="A3857" t="str">
            <v>EQ007662</v>
          </cell>
          <cell r="B3857" t="str">
            <v>EQ35100050/</v>
          </cell>
          <cell r="C3857" t="str">
            <v>Bomba Hidraulica Submersivel, monofasica, com motor eletrico com potencia de 1CV - 220V/380V, marca ABS modelo UNI 500 ou similar, exclusive acessorios.  Fornecimento e colocacao.</v>
          </cell>
          <cell r="D3857" t="str">
            <v>un</v>
          </cell>
          <cell r="E3857">
            <v>1321.23</v>
          </cell>
        </row>
        <row r="3858">
          <cell r="A3858" t="str">
            <v>EQ007664</v>
          </cell>
          <cell r="B3858" t="str">
            <v>EQ35100100/</v>
          </cell>
          <cell r="C3858" t="str">
            <v>Bomba Hidraulica Submersivel, trifasica, com motor eletrico com potencia de 2CV - 220V/380V, marca ABS modelo UNI 600T ou similar, exclusive acessorios.  Fornecimento e colocacao.</v>
          </cell>
          <cell r="D3858" t="str">
            <v>un</v>
          </cell>
          <cell r="E3858">
            <v>1752.61</v>
          </cell>
        </row>
        <row r="3859">
          <cell r="A3859" t="str">
            <v>EQ007666</v>
          </cell>
          <cell r="B3859" t="str">
            <v>EQ35100150/</v>
          </cell>
          <cell r="C3859" t="str">
            <v>Bomba Hidraulica Submersivel, trifasica, com motor eletrico com potencia de 3,5CV - 220V/380V, modelo AFP-100 ou similar, exclusive acessorios.  Fornecimento e colocacao.</v>
          </cell>
          <cell r="D3859" t="str">
            <v>un</v>
          </cell>
          <cell r="E3859">
            <v>1971.3</v>
          </cell>
        </row>
        <row r="3860">
          <cell r="A3860" t="str">
            <v>EQ001478</v>
          </cell>
          <cell r="B3860" t="str">
            <v>EQ35100200A</v>
          </cell>
          <cell r="C3860" t="str">
            <v>Bomba Centrifuga Submersivel acionada por motor eletrico de 6CV a 3450RPM, para ser usada em quaisquer servicos de drenagem de agua limpa ou suja.  Pode ser usada a seco. Bombeia agua que contenha particulas abrasivas, exclusive operador, mangueira, cabos</v>
          </cell>
          <cell r="D3860" t="str">
            <v>h</v>
          </cell>
          <cell r="E3860">
            <v>3.38</v>
          </cell>
        </row>
        <row r="3861">
          <cell r="A3861" t="str">
            <v>EQ001479</v>
          </cell>
          <cell r="B3861" t="str">
            <v>EQ35100203/</v>
          </cell>
          <cell r="C3861" t="str">
            <v>Bomba Centrifuga Submersivel acionada por motor eletrico de 6CV a 3450RPM, para ser usada em quaisquer servicos de drenagem de agua limpa ou suja.  Pode ser usada a seco.  Bombeia agua que contenha particulas abrasivas, exclusive operador, mangueira, cabo</v>
          </cell>
          <cell r="D3861" t="str">
            <v>h</v>
          </cell>
          <cell r="E3861">
            <v>1.17</v>
          </cell>
        </row>
        <row r="3862">
          <cell r="A3862" t="str">
            <v>EQ007668</v>
          </cell>
          <cell r="B3862" t="str">
            <v>EQ35100250/</v>
          </cell>
          <cell r="C3862" t="str">
            <v>Bomba Hidraulica Submersivel, trifasica, com motor eletrico com potencia de 8CV - 220V/380V, modelo JUMBO S1ND ou similar, exclusive acessorios.  Fornecimento e colocacao.</v>
          </cell>
          <cell r="D3862" t="str">
            <v>un</v>
          </cell>
          <cell r="E3862">
            <v>6034.08</v>
          </cell>
        </row>
        <row r="3863">
          <cell r="A3863" t="str">
            <v>EQ018015</v>
          </cell>
          <cell r="B3863" t="str">
            <v>EQ35100253/</v>
          </cell>
          <cell r="C3863" t="str">
            <v>Bomba hidraulica submersivel, trifasica, motor eletrico com potencia de 3,8CV, 220/380V, para tubulacao de 3", modelo Jumbo 24ND da ABS ou similar.  Fornecimento.</v>
          </cell>
          <cell r="D3863" t="str">
            <v>un</v>
          </cell>
          <cell r="E3863">
            <v>8778</v>
          </cell>
        </row>
        <row r="3864">
          <cell r="A3864" t="str">
            <v>EQ018016</v>
          </cell>
          <cell r="B3864" t="str">
            <v>EQ35100256/</v>
          </cell>
          <cell r="C3864" t="str">
            <v>Bomba hidraulica submersivel, trifasica, motor eletrico com potencia de 2CV, 220/380V, para tubulacao de 2", modelo Jumbo 14D da ABS ou similar.  Fornecimento.</v>
          </cell>
          <cell r="D3864" t="str">
            <v>un</v>
          </cell>
          <cell r="E3864">
            <v>5833</v>
          </cell>
        </row>
        <row r="3865">
          <cell r="A3865" t="str">
            <v>EQ018017</v>
          </cell>
          <cell r="B3865" t="str">
            <v>EQ35100259/</v>
          </cell>
          <cell r="C3865" t="str">
            <v>Bomba hidraulica submersivel, trifasica, motor eletrico com potencia de 1,5CV, 220/380V, para tubulacao de 2", modelo Jumbo 12D da ABS ou similar.  Fornecimento.</v>
          </cell>
          <cell r="D3865" t="str">
            <v>un</v>
          </cell>
          <cell r="E3865">
            <v>6105</v>
          </cell>
        </row>
        <row r="3866">
          <cell r="A3866" t="str">
            <v>EQ018018</v>
          </cell>
          <cell r="B3866" t="str">
            <v>EQ35100262/</v>
          </cell>
          <cell r="C3866" t="str">
            <v>Bomba hidraulica submersivel, trifasica, motor eletrico com potencia de 15CV, 220/380V, para tubulacao de 6", modelo Jumbo 84LD da ABS ou similar.  Fornecimento.</v>
          </cell>
          <cell r="D3866" t="str">
            <v>un</v>
          </cell>
          <cell r="E3866">
            <v>21279</v>
          </cell>
        </row>
        <row r="3867">
          <cell r="A3867" t="str">
            <v>EQ018019</v>
          </cell>
          <cell r="B3867" t="str">
            <v>EQ35100265/</v>
          </cell>
          <cell r="C3867" t="str">
            <v>Bomba hidraulica submersivel, trifasica, motor eletrico com potencia de 15CV, 220/380V, para tubulacao de 4", modelo Jumbo 84ND da ABS ou similar.  Fornecimento.</v>
          </cell>
          <cell r="D3867" t="str">
            <v>un</v>
          </cell>
          <cell r="E3867">
            <v>20390</v>
          </cell>
        </row>
        <row r="3868">
          <cell r="A3868" t="str">
            <v>EQ018020</v>
          </cell>
          <cell r="B3868" t="str">
            <v>EQ35100268/</v>
          </cell>
          <cell r="C3868" t="str">
            <v>Bomba hidraulica submersivel, trifasica, motor eletrico com potencia de 9CV, 220/380V, para tubulacao de 4", modelo Jumbo 54HD da ABS ou similar.  Fornecimento.</v>
          </cell>
          <cell r="D3868" t="str">
            <v>un</v>
          </cell>
          <cell r="E3868">
            <v>14278</v>
          </cell>
        </row>
        <row r="3869">
          <cell r="A3869" t="str">
            <v>EQ018021</v>
          </cell>
          <cell r="B3869" t="str">
            <v>EQ35100271/</v>
          </cell>
          <cell r="C3869" t="str">
            <v>Bomba hidraulica submersivel, trifasica, motor eletrico com potencia de 6CV, 220/380V, para tubulacao de 3", modelo Jumbo 30MD da ABS ou similar.  Fornecimento.</v>
          </cell>
          <cell r="D3869" t="str">
            <v>un</v>
          </cell>
          <cell r="E3869">
            <v>11333.5</v>
          </cell>
        </row>
        <row r="3870">
          <cell r="A3870" t="str">
            <v>EQ018022</v>
          </cell>
          <cell r="B3870" t="str">
            <v>EQ35100274/</v>
          </cell>
          <cell r="C3870" t="str">
            <v>Bomba hidraulica submersivel, trifasica, motor eletrico com potencia de 6CV, 220/380V, para tubulacao de 2", modelo Jumbo 30HD da ABS ou similar.  Fornecimento.</v>
          </cell>
          <cell r="D3870" t="str">
            <v>un</v>
          </cell>
          <cell r="E3870">
            <v>12444.5</v>
          </cell>
        </row>
        <row r="3871">
          <cell r="A3871" t="str">
            <v>EQ005000</v>
          </cell>
          <cell r="B3871" t="str">
            <v>EQ35100300A</v>
          </cell>
          <cell r="C3871" t="str">
            <v>Bomba Hidraulica Centrifuga submersa, com motor eletrico, potencia de 10CV; exclusive acessorios.   Fornecimento e colocacao.</v>
          </cell>
          <cell r="D3871" t="str">
            <v>un</v>
          </cell>
          <cell r="E3871">
            <v>1387.93</v>
          </cell>
        </row>
        <row r="3872">
          <cell r="A3872" t="str">
            <v>EQ008849</v>
          </cell>
          <cell r="B3872" t="str">
            <v>EQ35100350A</v>
          </cell>
          <cell r="C3872" t="str">
            <v>Bomba Submersivel, para esgoto sanitario, marca Flyght, modelo CP3127, curva 483, 7,5KW-1745RPM, 220/380 ou 440V, trifasico, descarga de 100m.  Fornecimento e colocacao.</v>
          </cell>
          <cell r="D3872" t="str">
            <v>un</v>
          </cell>
          <cell r="E3872">
            <v>12457.66</v>
          </cell>
        </row>
        <row r="3873">
          <cell r="A3873" t="str">
            <v>EQ010391</v>
          </cell>
          <cell r="B3873" t="str">
            <v>EQ35100400/</v>
          </cell>
          <cell r="C3873" t="str">
            <v>Bomba Hidraulica Centrifuga Submersivel, de 30CV, saida de 4" ou 6", modelo Jumbo 201, fabricacao ABS ou similar.  Fornecimento.</v>
          </cell>
          <cell r="D3873" t="str">
            <v>un</v>
          </cell>
          <cell r="E3873">
            <v>36447</v>
          </cell>
        </row>
        <row r="3874">
          <cell r="A3874" t="str">
            <v>EQ009816</v>
          </cell>
          <cell r="B3874" t="str">
            <v>EQ35100450/</v>
          </cell>
          <cell r="C3874" t="str">
            <v>Moto Bomba sobre rodas, com Bomba Centrifuga auto-escorvante de rotor aberto, bocais de succao de 2" e recalque de 1 1/2", motor a gasolina de 4CV, sem operador.  Aluguel produtivo.</v>
          </cell>
          <cell r="D3874" t="str">
            <v>h</v>
          </cell>
          <cell r="E3874">
            <v>1.56</v>
          </cell>
        </row>
        <row r="3875">
          <cell r="A3875" t="str">
            <v>EQ009817</v>
          </cell>
          <cell r="B3875" t="str">
            <v>EQ35100453/</v>
          </cell>
          <cell r="C3875" t="str">
            <v>Moto Bomba sobre rodas, com Bomba Centrifuga auto-escorvante de rotor aberto, bocais de succao de 2" e recalque de 1 1/2", motor a gasolina de 4CV, sem operador.  Aluguel improdutivo motor parado.</v>
          </cell>
          <cell r="D3875" t="str">
            <v>h</v>
          </cell>
          <cell r="E3875">
            <v>0.35</v>
          </cell>
        </row>
        <row r="3876">
          <cell r="A3876" t="str">
            <v>EQ010579</v>
          </cell>
          <cell r="B3876" t="str">
            <v>EQ70050406/</v>
          </cell>
          <cell r="C3876" t="str">
            <v>Custo de material de manutencao de Caminhao Tanque, com capacidade de 10000l, motor diesel de 142CV, equipado com bomba d'agua e mangote com 50m de comprimento.</v>
          </cell>
          <cell r="D3876" t="str">
            <v>un</v>
          </cell>
          <cell r="E3876">
            <v>104426.06</v>
          </cell>
        </row>
        <row r="3877">
          <cell r="A3877" t="str">
            <v>EQ010573</v>
          </cell>
          <cell r="B3877" t="str">
            <v>EQ70050450/</v>
          </cell>
          <cell r="C3877" t="str">
            <v>Custo de material de manutencao de Carregador Frontal de Rodas, motor diesel de 100CV, pa com capacidade rasa de 1,3m3.</v>
          </cell>
          <cell r="D3877" t="str">
            <v>un</v>
          </cell>
          <cell r="E3877">
            <v>228189</v>
          </cell>
        </row>
        <row r="3878">
          <cell r="A3878" t="str">
            <v>EQ010526</v>
          </cell>
          <cell r="B3878" t="str">
            <v>EQ70050500/</v>
          </cell>
          <cell r="C3878" t="str">
            <v>Custo de material de manutencao de Compactador de pneus, auto-propulsor, motor diesel de 76HP, peso 5,5/20t com 7 pneus.</v>
          </cell>
          <cell r="D3878" t="str">
            <v>un</v>
          </cell>
          <cell r="E3878">
            <v>205395.33</v>
          </cell>
        </row>
        <row r="3879">
          <cell r="A3879" t="str">
            <v>EQ010523</v>
          </cell>
          <cell r="B3879" t="str">
            <v>EQ70050506/</v>
          </cell>
          <cell r="C3879" t="str">
            <v>Custo de material de manutencao de Compactador Vibratorio, com tambor Pe-de-Carneiro, auto-propulsor, com motor diesel de 76HP, com 6t a 7t, largura de 1,85m.</v>
          </cell>
          <cell r="D3879" t="str">
            <v>un</v>
          </cell>
          <cell r="E3879">
            <v>172118.43</v>
          </cell>
        </row>
        <row r="3880">
          <cell r="A3880" t="str">
            <v>EQ010552</v>
          </cell>
          <cell r="B3880" t="str">
            <v>EQ70050550/</v>
          </cell>
          <cell r="C3880" t="str">
            <v>Custo de material de manutencao de Compressor de ar, portatil e rebocavel, pressao de trabalho de 102PSI, descarga livre de 170PCM, motor diesel de 40CV.</v>
          </cell>
          <cell r="D3880" t="str">
            <v>un</v>
          </cell>
          <cell r="E3880">
            <v>55149.46</v>
          </cell>
        </row>
        <row r="3881">
          <cell r="A3881" t="str">
            <v>EQ010553</v>
          </cell>
          <cell r="B3881" t="str">
            <v>EQ70050553/</v>
          </cell>
          <cell r="C3881" t="str">
            <v>Custo de material de manutencao de Compressor de ar, portatil e rebocavel, pressao de trabalho de 102PSI, descarga livre de 250PCM, motor diesel de 77CV.</v>
          </cell>
          <cell r="D3881" t="str">
            <v>un</v>
          </cell>
          <cell r="E3881">
            <v>69020.460000000006</v>
          </cell>
        </row>
        <row r="3882">
          <cell r="A3882" t="str">
            <v>EQ010546</v>
          </cell>
          <cell r="B3882" t="str">
            <v>EQ70050600/</v>
          </cell>
          <cell r="C3882" t="str">
            <v>Custo de material de manutencao de Draga Flutuante, succao e recalque de 12", com bomba de recalque (comando direto) de 480CV de potencia continua e outra de 170CV nos sistemas hidraulicos.</v>
          </cell>
          <cell r="D3882" t="str">
            <v>un</v>
          </cell>
          <cell r="E3882">
            <v>961800</v>
          </cell>
        </row>
        <row r="3883">
          <cell r="A3883" t="str">
            <v>EQ010596</v>
          </cell>
          <cell r="B3883" t="str">
            <v>EQ70050606A</v>
          </cell>
          <cell r="C3883" t="str">
            <v>Custo de material de manutencao de Equipamento combinado, vacuo/hidrojato, com custo horario corrido de utilizacao, incluindo abastecimento de agua, despejo de material retirado e equipe de operacao, com tanque de agua e de residuo de 8000l, bomba de alta</v>
          </cell>
          <cell r="D3883" t="str">
            <v>un</v>
          </cell>
          <cell r="E3883">
            <v>120042</v>
          </cell>
        </row>
        <row r="3884">
          <cell r="A3884" t="str">
            <v>EQ010549</v>
          </cell>
          <cell r="B3884" t="str">
            <v>EQ70050609/</v>
          </cell>
          <cell r="C3884" t="str">
            <v>Custo de material de manutencao de custo horario corrido de utilizacao de equipamento de jato d'agua de alta pressao (Sewer-Jet ou similar), mangueira de 1" de diametro, pressao ate 2000 libras.</v>
          </cell>
          <cell r="D3884" t="str">
            <v>un</v>
          </cell>
          <cell r="E3884">
            <v>157450.5</v>
          </cell>
        </row>
        <row r="3885">
          <cell r="A3885" t="str">
            <v>EQ010607</v>
          </cell>
          <cell r="B3885" t="str">
            <v>EQ70050612/</v>
          </cell>
          <cell r="C3885" t="str">
            <v>Custo de material de manutencao de equipamento para desobstrucao de galerias (Bucket-Machine), rebocavel, avanco mecanico, com jogo completo de acessorios, motor diesel, modelo M90 de 12CV, ou similar.</v>
          </cell>
          <cell r="D3885" t="str">
            <v>un</v>
          </cell>
          <cell r="E3885">
            <v>62848</v>
          </cell>
        </row>
        <row r="3886">
          <cell r="A3886" t="str">
            <v>EQ010551</v>
          </cell>
          <cell r="B3886" t="str">
            <v>EQ70050615A</v>
          </cell>
          <cell r="C3886" t="str">
            <v xml:space="preserve">Custo de material de manutencao de custo horario corrido de utilizacao de equipamento de succao atraves de exaustor de alta potencia (Vac-All ou similar), com mangueira de captacao de 12" de diametro e capacidade de armazenar de 12m3 de material removido </v>
          </cell>
          <cell r="D3886" t="str">
            <v>un</v>
          </cell>
          <cell r="E3886">
            <v>203136</v>
          </cell>
        </row>
        <row r="3887">
          <cell r="A3887" t="str">
            <v>EQ010567</v>
          </cell>
          <cell r="B3887" t="str">
            <v>EQ70050650/</v>
          </cell>
          <cell r="C3887" t="str">
            <v>Custo de material de manutencao de Escavadeira Hidraulica, motor diesel de 92CV, capacidade 0,78m3 e 3 bracos articulados, braco intermediario ajustavel em 3 posicoes.</v>
          </cell>
          <cell r="D3887" t="str">
            <v>un</v>
          </cell>
          <cell r="E3887">
            <v>262710</v>
          </cell>
        </row>
        <row r="3888">
          <cell r="A3888" t="str">
            <v>EQ015996</v>
          </cell>
          <cell r="B3888" t="str">
            <v>EQ70050656/</v>
          </cell>
          <cell r="C3888" t="str">
            <v>Custo de material de manutencao de Escavadeira hidraulica, sobre esteiras,  capacidade de peso operacional de 16t, capacidade da cacamba  rasa de 0,73m3,  motor diesel de 108,2CV (106HP).</v>
          </cell>
          <cell r="D3888" t="str">
            <v>un</v>
          </cell>
          <cell r="E3888">
            <v>262710</v>
          </cell>
        </row>
        <row r="3889">
          <cell r="A3889" t="str">
            <v>EQ010528</v>
          </cell>
          <cell r="B3889" t="str">
            <v>EQ70050700/</v>
          </cell>
          <cell r="C3889" t="str">
            <v xml:space="preserve">Custo de material de manutencao de Espalhador de Agregados, rebocavel, capacidade rasa de 1,3m3, largura maxima de distribuicao de 3,66m, comprimento 4,10m, largura 1,30m, altura de 1m, 4 rodas com pneumaticos 6x9 (10 lonas), peso 860Kg, diametro do rolo </v>
          </cell>
          <cell r="D3889" t="str">
            <v>un</v>
          </cell>
          <cell r="E3889">
            <v>22963.26</v>
          </cell>
        </row>
        <row r="3890">
          <cell r="A3890" t="str">
            <v>EQ010598</v>
          </cell>
          <cell r="B3890" t="str">
            <v>EQ70050750/</v>
          </cell>
          <cell r="C3890" t="str">
            <v>Custo de material de manutencao de Fresadora a frio, modelo 1000C, com largura de tambor de ate 1m, potencia de 142CV a 2300Rpm e  profundidade de corte ate 10cm, Wirtgen ou similar.</v>
          </cell>
          <cell r="D3890" t="str">
            <v>un</v>
          </cell>
          <cell r="E3890">
            <v>450000</v>
          </cell>
        </row>
        <row r="3891">
          <cell r="A3891" t="str">
            <v>EQ010558</v>
          </cell>
          <cell r="B3891" t="str">
            <v>EQ70050800/</v>
          </cell>
          <cell r="C3891" t="str">
            <v>Custo de material de manutencao de Guincho de engrenagem, com capacidade para 1500Kg, com motor eletrico de 10CV com jogo de 4 roldanas; com cabo simples.</v>
          </cell>
          <cell r="D3891" t="str">
            <v>un</v>
          </cell>
          <cell r="E3891">
            <v>0.85</v>
          </cell>
        </row>
        <row r="3892">
          <cell r="A3892" t="str">
            <v>EQ010564</v>
          </cell>
          <cell r="B3892" t="str">
            <v>EQ70050806/</v>
          </cell>
          <cell r="C3892" t="str">
            <v>Custo de material de manutencao de Guincho de friccao, com capacidade para 750Kg a 1500Kg, com motor eletrico de 10CV com jogo de 4 roldanas; com cabo simples.</v>
          </cell>
          <cell r="D3892" t="str">
            <v>un</v>
          </cell>
          <cell r="E3892">
            <v>8505.64</v>
          </cell>
        </row>
        <row r="3893">
          <cell r="A3893" t="str">
            <v>EQ017900</v>
          </cell>
          <cell r="B3893" t="str">
            <v>EQ70050850/</v>
          </cell>
          <cell r="C3893" t="str">
            <v>Custo de material de manutencao de Guindaste hidraulico com momento de carga util de 1550 Kgf/m, com alcance de 16m de altura.</v>
          </cell>
          <cell r="D3893" t="str">
            <v>h</v>
          </cell>
          <cell r="E3893">
            <v>60000</v>
          </cell>
        </row>
        <row r="3894">
          <cell r="A3894" t="str">
            <v>EQ017869</v>
          </cell>
          <cell r="B3894" t="str">
            <v>EQ70050853/</v>
          </cell>
          <cell r="C3894" t="str">
            <v>Custo de material de manutencao de Guindaste sobre rodas, capacidade de 10t, motor diesel de 124CV.</v>
          </cell>
          <cell r="D3894" t="str">
            <v>un</v>
          </cell>
          <cell r="E3894">
            <v>276250</v>
          </cell>
        </row>
        <row r="3895">
          <cell r="A3895" t="str">
            <v>EQ010550</v>
          </cell>
          <cell r="B3895" t="str">
            <v>EQ70050856/</v>
          </cell>
          <cell r="C3895" t="str">
            <v>Custo de material de manutencao de Guindaste sobre rodas, motor diesel de 121CV, capacidade de 16t, raio de curva de 4,5m, lanca telescopia de acionamento hidraulico com 7,60m retraida e 18,30m extendida.</v>
          </cell>
          <cell r="D3895" t="str">
            <v>un</v>
          </cell>
          <cell r="E3895">
            <v>770542.27</v>
          </cell>
        </row>
        <row r="3896">
          <cell r="A3896" t="str">
            <v>EQ017873</v>
          </cell>
          <cell r="B3896" t="str">
            <v>EQ70050859/</v>
          </cell>
          <cell r="C3896" t="str">
            <v>Custo de material de manutencao de Guindaste sobre rodas, capacidade de 30t, motor diesel de 220CV.</v>
          </cell>
          <cell r="D3896" t="str">
            <v>un</v>
          </cell>
          <cell r="E3896">
            <v>579347.94999999995</v>
          </cell>
        </row>
        <row r="3897">
          <cell r="A3897" t="str">
            <v>EQ010563</v>
          </cell>
          <cell r="B3897" t="str">
            <v>EQ70050862/</v>
          </cell>
          <cell r="C3897" t="str">
            <v>Custo de material de manutencao de Guindaste com lanca tipo trelica de acionamento mecanico, estrutura giratoria, capacidade de 30t, sobre caminhao (inclusive este), comprimento maximo de lanca que pode ser transportado na traseira, abaixo do nivel da cab</v>
          </cell>
          <cell r="D3897" t="str">
            <v>un</v>
          </cell>
          <cell r="E3897">
            <v>700000</v>
          </cell>
        </row>
        <row r="3898">
          <cell r="A3898" t="str">
            <v>EQ010554</v>
          </cell>
          <cell r="B3898" t="str">
            <v>EQ70050900/</v>
          </cell>
          <cell r="C3898" t="str">
            <v>Custo de material de manutencao de Grupo Gerador, estacionario, com alternador de 139/150Kva e motor diesel de 180CV a 1800RPM.</v>
          </cell>
          <cell r="D3898" t="str">
            <v>un</v>
          </cell>
          <cell r="E3898">
            <v>39001.160000000003</v>
          </cell>
        </row>
        <row r="3899">
          <cell r="A3899" t="str">
            <v>EQ010599</v>
          </cell>
          <cell r="B3899" t="str">
            <v>EQ70050903/</v>
          </cell>
          <cell r="C3899" t="str">
            <v>Custo de material de manutencao de Grupo Gerador, transportavel sobre rodas, 80/84Kva, motor diesel de 85CV (1800RPM).</v>
          </cell>
          <cell r="D3899" t="str">
            <v>un</v>
          </cell>
          <cell r="E3899">
            <v>31522.53</v>
          </cell>
        </row>
        <row r="3900">
          <cell r="A3900" t="str">
            <v>EQ015997</v>
          </cell>
          <cell r="B3900" t="str">
            <v>EQ70050906/</v>
          </cell>
          <cell r="C3900" t="str">
            <v>Custo de material de manutencao de Grupo gerador com potencia de 2500W, 110V e 240V de corrente alternada ou 12V/8,3A de corrente continua, motor a gasolina de 5,5CV.</v>
          </cell>
          <cell r="D3900" t="str">
            <v>un</v>
          </cell>
          <cell r="E3900">
            <v>2752.75</v>
          </cell>
        </row>
        <row r="3901">
          <cell r="A3901" t="str">
            <v>EQ010529</v>
          </cell>
          <cell r="B3901" t="str">
            <v>EQ70050950/</v>
          </cell>
          <cell r="C3901" t="str">
            <v>Custo de material de manutencao de Maquina de juntas (serra para concreto) motor a gasolina de 8,25CV partida manual, chassis reforcado, guarda protetora para acomodar serras de ate 14", serra para concreto especialmente desenvolvida para aberturas de jun</v>
          </cell>
          <cell r="D3901" t="str">
            <v>un</v>
          </cell>
          <cell r="E3901">
            <v>6093.72</v>
          </cell>
        </row>
        <row r="3902">
          <cell r="A3902" t="str">
            <v>EQ010556</v>
          </cell>
          <cell r="B3902" t="str">
            <v>EQ70051000/</v>
          </cell>
          <cell r="C3902" t="str">
            <v>Custo de material de manutencao de Maquina de Solda a Arco, de 375A, com motor diesel de 33CV a 1800RPM.</v>
          </cell>
          <cell r="D3902" t="str">
            <v>un</v>
          </cell>
          <cell r="E3902">
            <v>43428.04</v>
          </cell>
        </row>
        <row r="3903">
          <cell r="A3903" t="str">
            <v>EQ010578</v>
          </cell>
          <cell r="B3903" t="str">
            <v>EQ70051050/</v>
          </cell>
          <cell r="C3903" t="str">
            <v>Custo de material de manutencao de Moto Bomba Susuki ou similar, com bomba centrifuga auto-escorvante de rotor aberto, bocaios de succao de 3" e recalque de 3", motor a gasolina de 5,3HP, inclusive mangueiras de succao e recalque.</v>
          </cell>
          <cell r="D3903" t="str">
            <v>un</v>
          </cell>
          <cell r="E3903">
            <v>2038</v>
          </cell>
        </row>
        <row r="3904">
          <cell r="A3904" t="str">
            <v>EQ010568</v>
          </cell>
          <cell r="B3904" t="str">
            <v>EQ70051100/</v>
          </cell>
          <cell r="C3904" t="str">
            <v>Custo de material de manutencao de Motoniveladora, motor diesel de 125CV.</v>
          </cell>
          <cell r="D3904" t="str">
            <v>un</v>
          </cell>
          <cell r="E3904">
            <v>421726.59</v>
          </cell>
        </row>
        <row r="3905">
          <cell r="A3905" t="str">
            <v>EQ010577</v>
          </cell>
          <cell r="B3905" t="str">
            <v>EQ70051150/</v>
          </cell>
          <cell r="C3905" t="str">
            <v>Custo de material de manutencao de Moto Serra Stihl modelo MS051-43Kw, sabre de 63cm, de alta potencia.</v>
          </cell>
          <cell r="D3905" t="str">
            <v>un</v>
          </cell>
          <cell r="E3905">
            <v>2145.11</v>
          </cell>
        </row>
        <row r="3906">
          <cell r="A3906" t="str">
            <v>EQ010574</v>
          </cell>
          <cell r="B3906" t="str">
            <v>EQ70051200/</v>
          </cell>
          <cell r="C3906" t="str">
            <v>Custo de material de manutencao de Pa Carregadeira (Carregador Frontal) sobre rodas, pa com capacidade rasa de 2,66m3, motor diesel de 183,7CV (180HP).</v>
          </cell>
          <cell r="D3906" t="str">
            <v>un</v>
          </cell>
          <cell r="E3906">
            <v>422861.44</v>
          </cell>
        </row>
        <row r="3907">
          <cell r="A3907" t="str">
            <v>EQ010566</v>
          </cell>
          <cell r="B3907" t="str">
            <v>EQ70051250/</v>
          </cell>
          <cell r="C3907" t="str">
            <v>Custo de material de manutencao de Perfuratriz de 25Kg de peso (para servicos de furacao de fogacho, perfuracao em bancadas baixas e servicos similares), consumo de ar de 56l/seg., frequencia de impactos 34imp/seg., comprimento de 64cm, diametro do pistao</v>
          </cell>
          <cell r="D3907" t="str">
            <v>un</v>
          </cell>
          <cell r="E3907">
            <v>1711.6</v>
          </cell>
        </row>
        <row r="3908">
          <cell r="A3908" t="str">
            <v>EQ010580</v>
          </cell>
          <cell r="B3908" t="str">
            <v>EQ70051300/</v>
          </cell>
          <cell r="C3908" t="str">
            <v>Custo de material de manutencao de Reboque super-pesado.</v>
          </cell>
          <cell r="D3908" t="str">
            <v>un</v>
          </cell>
          <cell r="E3908">
            <v>226878</v>
          </cell>
        </row>
        <row r="3909">
          <cell r="A3909" t="str">
            <v>EQ010575</v>
          </cell>
          <cell r="B3909" t="str">
            <v>EQ70051350/</v>
          </cell>
          <cell r="C3909" t="str">
            <v>Custo de material de manutencao de Rolo Compactador Tanden Vibratorio auto-propelido LR-95 Dynapac ou similar, motor diesel de 13CV, para reparo de pavimentacao, capacidade de 4t, com carreta transportadora.</v>
          </cell>
          <cell r="D3909" t="str">
            <v>un</v>
          </cell>
          <cell r="E3909">
            <v>52868.42</v>
          </cell>
        </row>
        <row r="3910">
          <cell r="A3910" t="str">
            <v>EQ010521</v>
          </cell>
          <cell r="B3910" t="str">
            <v>EQ70051400/</v>
          </cell>
          <cell r="C3910" t="str">
            <v>Custo de material de manutencao de Rolo Compactador Tandem, de 5t a 10t, motor diesel de 58,5CV.</v>
          </cell>
          <cell r="D3910" t="str">
            <v>un</v>
          </cell>
          <cell r="E3910">
            <v>106740.59</v>
          </cell>
        </row>
        <row r="3911">
          <cell r="A3911" t="str">
            <v>EQ010525</v>
          </cell>
          <cell r="B3911" t="str">
            <v>EQ70051450/</v>
          </cell>
          <cell r="C3911" t="str">
            <v>Custo de material de manutencao de Rolo Vibratorio Liso, de 7t, auto-propulsor, motor diesel de 76,5HP, largura total de 2,015m.</v>
          </cell>
          <cell r="D3911" t="str">
            <v>un</v>
          </cell>
          <cell r="E3911">
            <v>148000</v>
          </cell>
        </row>
        <row r="3912">
          <cell r="A3912" t="str">
            <v>EQ010524</v>
          </cell>
          <cell r="B3912" t="str">
            <v>EQ70051500/</v>
          </cell>
          <cell r="C3912" t="str">
            <v>Custo de material de manutencao de Rolo Compactador, de 7 rodas, 23t, motor diesel de111HP.</v>
          </cell>
          <cell r="D3912" t="str">
            <v>un</v>
          </cell>
          <cell r="E3912">
            <v>205395.33</v>
          </cell>
        </row>
        <row r="3913">
          <cell r="A3913" t="str">
            <v>EQ010527</v>
          </cell>
          <cell r="B3913" t="str">
            <v>EQ70051550/</v>
          </cell>
          <cell r="C3913" t="str">
            <v>Custo de material de manutencao de Rolo Compactador Vibratorio, auto-propelido para reparo de pavimentacao, motor diesel de 28HP.</v>
          </cell>
          <cell r="D3913" t="str">
            <v>un</v>
          </cell>
          <cell r="E3913">
            <v>177902.7</v>
          </cell>
        </row>
        <row r="3914">
          <cell r="A3914" t="str">
            <v>EQ010576</v>
          </cell>
          <cell r="B3914" t="str">
            <v>EQ70051600/</v>
          </cell>
          <cell r="C3914" t="str">
            <v>Custo de material de manutencao de Rocadeira costal motorizada para preparo de terreno.</v>
          </cell>
          <cell r="D3914" t="str">
            <v>un</v>
          </cell>
          <cell r="E3914">
            <v>2625.25</v>
          </cell>
        </row>
        <row r="3915">
          <cell r="A3915" t="str">
            <v>EQ010565</v>
          </cell>
          <cell r="B3915" t="str">
            <v>EQ70051650/</v>
          </cell>
          <cell r="C3915" t="str">
            <v>Custo de material de manutencao de Rompedor Pneumatico de 32,6Kg de peso, consumo de ar de 38,8l/seg., frequencia de impactos 1110imp/min.</v>
          </cell>
          <cell r="D3915" t="str">
            <v>un</v>
          </cell>
          <cell r="E3915">
            <v>4338.04</v>
          </cell>
        </row>
        <row r="3916">
          <cell r="A3916" t="str">
            <v>EQ017918</v>
          </cell>
          <cell r="B3916" t="str">
            <v>EQ70051656/</v>
          </cell>
          <cell r="C3916" t="str">
            <v>Custo de material de manutencao de rompedor hidraulico, peso operacional de 435kg, adaptavel a Retro-Escavadeira.</v>
          </cell>
          <cell r="D3916" t="str">
            <v>un</v>
          </cell>
          <cell r="E3916">
            <v>39900</v>
          </cell>
        </row>
        <row r="3917">
          <cell r="A3917" t="str">
            <v>EQ017919</v>
          </cell>
          <cell r="B3917" t="str">
            <v>EQ70051662/</v>
          </cell>
          <cell r="C3917" t="str">
            <v>Custo de material de manutencao de rompedor hidraulico, peso operacional de 1440kg, adaptavel a Escavadeira Hidraulica.</v>
          </cell>
          <cell r="D3917" t="str">
            <v>un</v>
          </cell>
          <cell r="E3917">
            <v>104437.69</v>
          </cell>
        </row>
        <row r="3918">
          <cell r="A3918" t="str">
            <v>EQ010557</v>
          </cell>
          <cell r="B3918" t="str">
            <v>EQ70051700/</v>
          </cell>
          <cell r="C3918" t="str">
            <v>Custo de material de manutencao de Serra Circular com motor de 5CV.</v>
          </cell>
          <cell r="D3918" t="str">
            <v>un</v>
          </cell>
          <cell r="E3918">
            <v>1248.5</v>
          </cell>
        </row>
        <row r="3919">
          <cell r="A3919" t="str">
            <v>EQ010531</v>
          </cell>
          <cell r="B3919" t="str">
            <v>EQ70051800/</v>
          </cell>
          <cell r="C3919" t="str">
            <v>Custo de material de manutencao de Soquete Vibratorio de 78Kg, com motor a gasolina de 2,5CV.</v>
          </cell>
          <cell r="D3919" t="str">
            <v>un</v>
          </cell>
          <cell r="E3919">
            <v>9053</v>
          </cell>
        </row>
        <row r="3920">
          <cell r="A3920" t="str">
            <v>EQ010572</v>
          </cell>
          <cell r="B3920" t="str">
            <v>EQ70051850/</v>
          </cell>
          <cell r="C3920" t="str">
            <v>Custo de material de manutencao de Trator Carregadeira e Retro-Escavadeira, motor diesel de 79CV, capacidade da cacamba de 0,76 m3.</v>
          </cell>
          <cell r="D3920" t="str">
            <v>un</v>
          </cell>
          <cell r="E3920">
            <v>165212.5</v>
          </cell>
        </row>
        <row r="3921">
          <cell r="A3921" t="str">
            <v>EQ018040</v>
          </cell>
          <cell r="B3921" t="str">
            <v>EQ70051901/</v>
          </cell>
          <cell r="C3921" t="str">
            <v>Custo de material de manutencao de trator sobre esteiras, capacidade de 1,94m3, motor diesel de 91.8CV (90HP).</v>
          </cell>
          <cell r="D3921" t="str">
            <v>un</v>
          </cell>
          <cell r="E3921">
            <v>287406.18</v>
          </cell>
        </row>
        <row r="3922">
          <cell r="A3922" t="str">
            <v>EQ010570</v>
          </cell>
          <cell r="B3922" t="str">
            <v>EQ70051950/</v>
          </cell>
          <cell r="C3922" t="str">
            <v>Custo de material de manutencao de Trator sobre esteiras, capacidade de lamina reta de 3,07m3, motor diesel de 167,80CV (165HP).</v>
          </cell>
          <cell r="D3922" t="str">
            <v>un</v>
          </cell>
          <cell r="E3922">
            <v>444598.75</v>
          </cell>
        </row>
        <row r="3923">
          <cell r="A3923" t="str">
            <v>EQ010571</v>
          </cell>
          <cell r="B3923" t="str">
            <v>EQ70052000/</v>
          </cell>
          <cell r="C3923" t="str">
            <v>Custo de material de manutencao de Trator de esteiras (D-8L), motor diesel de 335CV, com lamina de 5000Kg.</v>
          </cell>
          <cell r="D3923" t="str">
            <v>un</v>
          </cell>
          <cell r="E3923">
            <v>1255642</v>
          </cell>
        </row>
        <row r="3924">
          <cell r="A3924" t="str">
            <v>EQ015992</v>
          </cell>
          <cell r="B3924" t="str">
            <v>EQ70052050/</v>
          </cell>
          <cell r="C3924" t="str">
            <v>Custo de material de manutencao de trator de pneus, motor diesel de 65CV (63,7HP).</v>
          </cell>
          <cell r="D3924" t="str">
            <v>un</v>
          </cell>
          <cell r="E3924">
            <v>42152.53</v>
          </cell>
        </row>
        <row r="3925">
          <cell r="A3925" t="str">
            <v>EQ016932</v>
          </cell>
          <cell r="B3925" t="str">
            <v>EQ70052100/</v>
          </cell>
          <cell r="C3925" t="str">
            <v>Custo de material de manutencao de Usina de asfalto para mistura de alta classe a quente, capacidade de 100t/h.</v>
          </cell>
          <cell r="D3925" t="str">
            <v>un</v>
          </cell>
          <cell r="E3925">
            <v>860478.3</v>
          </cell>
        </row>
        <row r="3926">
          <cell r="A3926" t="str">
            <v>EQ010530</v>
          </cell>
          <cell r="B3926" t="str">
            <v>EQ70052150/</v>
          </cell>
          <cell r="C3926" t="str">
            <v>Custo de material de manutencao de Vassoura Mecanica, rebocavel, largura de trabalho de 2,44m.</v>
          </cell>
          <cell r="D3926" t="str">
            <v>un</v>
          </cell>
          <cell r="E3926">
            <v>20326.8</v>
          </cell>
        </row>
        <row r="3927">
          <cell r="A3927" t="str">
            <v>EQ010534</v>
          </cell>
          <cell r="B3927" t="str">
            <v>EQ70052200/</v>
          </cell>
          <cell r="C3927" t="str">
            <v>Custo de material de manutencao de Vibrador de Imersao, tubo de (48x480)mm, com mangote de 5m de comprimento, motor eletrico de 2CV.</v>
          </cell>
          <cell r="D3927" t="str">
            <v>un</v>
          </cell>
          <cell r="E3927">
            <v>888.72</v>
          </cell>
        </row>
        <row r="3928">
          <cell r="A3928" t="str">
            <v>EQ010595</v>
          </cell>
          <cell r="B3928" t="str">
            <v>EQ70052250/</v>
          </cell>
          <cell r="C3928" t="str">
            <v>Custo de material de manutencao de Vibro acabadora,  modelo SA 115 CR, com capacidade do silo de asfalto de 10,5t, largura de 4,55m e potencia de 98CV, Ciber ou similar.</v>
          </cell>
          <cell r="D3928" t="str">
            <v>un</v>
          </cell>
          <cell r="E3928">
            <v>456191.09</v>
          </cell>
        </row>
        <row r="3929">
          <cell r="A3929" t="str">
            <v>EQ015994</v>
          </cell>
          <cell r="B3929" t="str">
            <v>EQ70052300/</v>
          </cell>
          <cell r="C3929" t="str">
            <v>Custo de material de manutencao de Vibro acabadora para asfalto, sobre esteiras, capacidade de producao de 400t/h, largura de pavimentacao de 3,05m a 4,75m, motor diesel de 98CV (96,04HP).</v>
          </cell>
          <cell r="D3929" t="str">
            <v>un</v>
          </cell>
          <cell r="E3929">
            <v>445920.9</v>
          </cell>
        </row>
        <row r="3930">
          <cell r="A3930" t="str">
            <v>ES004591</v>
          </cell>
          <cell r="B3930" t="str">
            <v>ES05050050/</v>
          </cell>
          <cell r="C3930" t="str">
            <v>Porta de enrolar em chapa raiada no 24, completa, com guias eixos e molas, com fechadura no centro e cadeado de piso, inclusive este.  Fornecimento e assentamento.</v>
          </cell>
          <cell r="D3930" t="str">
            <v>m2</v>
          </cell>
          <cell r="E3930">
            <v>148.69999999999999</v>
          </cell>
        </row>
        <row r="3931">
          <cell r="A3931" t="str">
            <v>ES006003</v>
          </cell>
          <cell r="B3931" t="str">
            <v>ES05050100A</v>
          </cell>
          <cell r="C3931" t="str">
            <v>Porta de ferro em barra chata de 1 1/4" medindo (0,40x0,90)m.  Fornecimento e colocacao.</v>
          </cell>
          <cell r="D3931" t="str">
            <v>un</v>
          </cell>
          <cell r="E3931">
            <v>34.75</v>
          </cell>
        </row>
        <row r="3932">
          <cell r="A3932" t="str">
            <v>ES006020</v>
          </cell>
          <cell r="B3932" t="str">
            <v>ES05050103/</v>
          </cell>
          <cell r="C3932" t="str">
            <v>Porta de ferro em barras horizontais de 1 1/4"x1/4", a cada 10cm, contorno do mesmo material, revestida com chapa de ferro galvanizado no 16, guarnicao em cantoneira de           1 1/2"x1/8", com fecho para cadeado de 30mm, exclusive este.  Fornecimento e</v>
          </cell>
          <cell r="D3932" t="str">
            <v>m2</v>
          </cell>
          <cell r="E3932">
            <v>142.83000000000001</v>
          </cell>
        </row>
        <row r="3933">
          <cell r="A3933" t="str">
            <v>ES004564</v>
          </cell>
          <cell r="B3933" t="str">
            <v>ES05050106/</v>
          </cell>
          <cell r="C3933" t="str">
            <v>Porta de ferro, com largura 1m, em barra de 1 1/4"x5/16", cantoneira 1 1/2"x1/8", 3 dobradicas 4"x3", referencia 1244G e 3"x2 1/2", Page ou similar.  Fornecimento e colocacao.</v>
          </cell>
          <cell r="D3933" t="str">
            <v>m2</v>
          </cell>
          <cell r="E3933">
            <v>401.71</v>
          </cell>
        </row>
        <row r="3934">
          <cell r="A3934" t="str">
            <v>ES007439</v>
          </cell>
          <cell r="B3934" t="str">
            <v>ES05050150/</v>
          </cell>
          <cell r="C3934" t="str">
            <v>Porta de ferro de correr, com largura de 2,50m e altura de 2,20m, inclusive rolamento superior e inferior.  Fornecimento.</v>
          </cell>
          <cell r="D3934" t="str">
            <v>un</v>
          </cell>
          <cell r="E3934">
            <v>1399.99</v>
          </cell>
        </row>
        <row r="3935">
          <cell r="A3935" t="str">
            <v>ES007441</v>
          </cell>
          <cell r="B3935" t="str">
            <v>ES05050200/</v>
          </cell>
          <cell r="C3935" t="str">
            <v>Porta tipo grade de ferro com 2 folhas de abrir, grade de (10x10)cm, confeccionada em barra de 1/2"x1/4", tubular de (70x30)cm, com pintura eletrostatica na cor azul, altura de 2,14m e largura de 2,40m.  Fornecimento e colocacao.</v>
          </cell>
          <cell r="D3935" t="str">
            <v>un</v>
          </cell>
          <cell r="E3935">
            <v>1092.75</v>
          </cell>
        </row>
        <row r="3936">
          <cell r="A3936" t="str">
            <v>ES007442</v>
          </cell>
          <cell r="B3936" t="str">
            <v>ES05050203/</v>
          </cell>
          <cell r="C3936" t="str">
            <v>Porta tipo grade de ferro com 2 folhas de abrir, grade de (10x10)cm, confeccionada em barra de 1/2"x1/4", tubular de (70x30)cm, vidro plano  transparente de 5mm e pintura eletrostatica na cor azul, altura de 2,14m e largura de 2,40m.  Fornecimento e coloc</v>
          </cell>
          <cell r="D3936" t="str">
            <v>un</v>
          </cell>
          <cell r="E3936">
            <v>2524.61</v>
          </cell>
        </row>
        <row r="3937">
          <cell r="A3937" t="str">
            <v>ES005277</v>
          </cell>
          <cell r="B3937" t="str">
            <v>ES10150303/</v>
          </cell>
          <cell r="C3937" t="str">
            <v>Porta macica de frisos, em Canela ou similar, de (70x210x3,5)cm, guarnicao em Canela ou similar, sendo a aduela de (14x3)cm e contra-marco de (11x3)cm.  Fornecimento e colocacao, exclusive fornecimento de ferragens.</v>
          </cell>
          <cell r="D3937" t="str">
            <v>un</v>
          </cell>
          <cell r="E3937">
            <v>262.14999999999998</v>
          </cell>
        </row>
        <row r="3938">
          <cell r="A3938" t="str">
            <v>ES005263</v>
          </cell>
          <cell r="B3938" t="str">
            <v>ES10150306/</v>
          </cell>
          <cell r="C3938" t="str">
            <v>Porta macica de frisos, em Canela ou similar, de (80x210x3,5)cm, guarnicao em Canela, sendo a aduela de (14x3)cm e contra-marco de (7x3)cm.  Fornecimento e colocacao, exclusive fornecimento de ferragens.</v>
          </cell>
          <cell r="D3938" t="str">
            <v>un</v>
          </cell>
          <cell r="E3938">
            <v>263.14999999999998</v>
          </cell>
        </row>
        <row r="3939">
          <cell r="A3939" t="str">
            <v>ES004784</v>
          </cell>
          <cell r="B3939" t="str">
            <v>ES10150309/</v>
          </cell>
          <cell r="C3939" t="str">
            <v>Porta macica de frisos, em Imbuia ou similar, de (160x210)cm, em 2 folhas e bandeira de 60cm, guarnicao de Imbuia sendo a aduela de(13x3)cm e contra-marco de (11x2)cm, conforme detalhe RIO-URBE.  Fornecimento e colocacao, exclusive fornecimento de ferrage</v>
          </cell>
          <cell r="D3939" t="str">
            <v>un</v>
          </cell>
          <cell r="E3939">
            <v>464.63</v>
          </cell>
        </row>
        <row r="3940">
          <cell r="A3940" t="str">
            <v>ES007689</v>
          </cell>
          <cell r="B3940" t="str">
            <v>ES10150350/</v>
          </cell>
          <cell r="C3940" t="str">
            <v>Porta macica, em Angelim ou similar, medindo (60x210)cm, com 10 almofadas em baixo relevo, aduelas de (14x3)cm e alizares de (5x2)cm nos dois lados.  Fornecimento e colocacao, exclusive ferragens.</v>
          </cell>
          <cell r="D3940" t="str">
            <v>un</v>
          </cell>
          <cell r="E3940">
            <v>431.97</v>
          </cell>
        </row>
        <row r="3941">
          <cell r="A3941" t="str">
            <v>ES007688</v>
          </cell>
          <cell r="B3941" t="str">
            <v>ES10150353/</v>
          </cell>
          <cell r="C3941" t="str">
            <v>Porta macica, em Angelim ou similar, medindo (70x210)cm, com 10 almofadas em baixo relevo, aduelas de (14x3)cm e alizares de (5x2)cm nos dois lados.  Fornecimento e colocacao, exclusive ferragens.</v>
          </cell>
          <cell r="D3941" t="str">
            <v>un</v>
          </cell>
          <cell r="E3941">
            <v>449.39</v>
          </cell>
        </row>
        <row r="3942">
          <cell r="A3942" t="str">
            <v>ES007687</v>
          </cell>
          <cell r="B3942" t="str">
            <v>ES10150356/</v>
          </cell>
          <cell r="C3942" t="str">
            <v>Porta macica, em Angelim ou similar, medindo (80x210)cm, com 10 almofadas em baixo relevo, aduelas de (14x3)cm e alizares de (5x2)cm nos dois lados.  Fornecimento e colocacao, exclusive ferragens.</v>
          </cell>
          <cell r="D3942" t="str">
            <v>un</v>
          </cell>
          <cell r="E3942">
            <v>466.76</v>
          </cell>
        </row>
        <row r="3943">
          <cell r="A3943" t="str">
            <v>ES007686</v>
          </cell>
          <cell r="B3943" t="str">
            <v>ES10150359/</v>
          </cell>
          <cell r="C3943" t="str">
            <v>Porta macica, em Angelim ou similar, medindo (90x210)cm, com 10 almofadas em baixo relevo, aduelas de (14x3)cm e alizares de (5x2)cm nos dois lados.  Fornecimento e colocacao, exclusive ferragens.</v>
          </cell>
          <cell r="D3943" t="str">
            <v>un</v>
          </cell>
          <cell r="E3943" t="e">
            <v>#N/A</v>
          </cell>
        </row>
        <row r="3944">
          <cell r="A3944" t="str">
            <v>ES007685</v>
          </cell>
          <cell r="B3944" t="str">
            <v>ES10150362/</v>
          </cell>
          <cell r="C3944" t="str">
            <v>Porta macica, em Angelim ou similar, medindo (100x210)cm, com 10 almofadas em baixo relevo, aduelas de (14x3)cm e alizares de (5x2)cm nos dois lados.  Fornecimento e colocacao, exclusive ferragens.</v>
          </cell>
          <cell r="D3944" t="str">
            <v>un</v>
          </cell>
          <cell r="E3944" t="e">
            <v>#N/A</v>
          </cell>
        </row>
        <row r="3945">
          <cell r="A3945" t="str">
            <v>ES007762</v>
          </cell>
          <cell r="B3945" t="str">
            <v>ES10150365/</v>
          </cell>
          <cell r="C3945" t="str">
            <v>Porta macica de Cedro ou Canela ou similar, de (120x210x3,5)cm, 2 folhas, com guarnicoes em canela.  Fornecimento e colocacao, exclusive fornecimento de ferragens.</v>
          </cell>
          <cell r="D3945" t="str">
            <v>un</v>
          </cell>
          <cell r="E3945" t="e">
            <v>#N/A</v>
          </cell>
        </row>
        <row r="3946">
          <cell r="A3946" t="str">
            <v>ES009225</v>
          </cell>
          <cell r="B3946" t="str">
            <v>ES10150400/</v>
          </cell>
          <cell r="C3946" t="str">
            <v>Porta mexicana, de (60x210x3)cm, em Angelim Pedra ou similar, guarnicao em Canela ou similar, sendo a aduela de (13x3)cm e alizares de (5x2)cm. Fornecimento e colocacao, exclusive fornecimento das ferragens.</v>
          </cell>
          <cell r="D3946" t="str">
            <v>un</v>
          </cell>
          <cell r="E3946">
            <v>236.76</v>
          </cell>
        </row>
        <row r="3947">
          <cell r="A3947" t="str">
            <v>ES009224</v>
          </cell>
          <cell r="B3947" t="str">
            <v>ES10150403/</v>
          </cell>
          <cell r="C3947" t="str">
            <v>Porta mexicana, de (70x210x3)cm, em Angelim Pedra ou similar, guarnicao em Canela ou similar, sendo a aduela de (13x3)cm e alizares de (5x2)cm. Fornecimento e colocacao, exclusive fornecimento das ferragens.</v>
          </cell>
          <cell r="D3947" t="str">
            <v>un</v>
          </cell>
          <cell r="E3947">
            <v>254.13</v>
          </cell>
        </row>
        <row r="3948">
          <cell r="A3948" t="str">
            <v>ES009229</v>
          </cell>
          <cell r="B3948" t="str">
            <v>ES10150406/</v>
          </cell>
          <cell r="C3948" t="str">
            <v>Porta mexicana, de (80x210x3)cm, em Angelim Pedra ou similar, guarnicao em Canela ou similar, sendo a aduela de (13x3)cm e alizares de (5x2)cm. Fornecimento e colocacao, exclusive fornecimento das ferragens.</v>
          </cell>
          <cell r="D3948" t="str">
            <v>un</v>
          </cell>
          <cell r="E3948">
            <v>243.27</v>
          </cell>
        </row>
        <row r="3949">
          <cell r="A3949" t="str">
            <v>ES004830</v>
          </cell>
          <cell r="B3949" t="str">
            <v>ES10150453/</v>
          </cell>
          <cell r="C3949" t="str">
            <v>Porta com painel de veneziana em Cedro ou similar, de (60x210)cm.  Exclusive fornecimento de ferragens, aduela e alizares.</v>
          </cell>
          <cell r="D3949" t="str">
            <v>un</v>
          </cell>
          <cell r="E3949">
            <v>175.44</v>
          </cell>
        </row>
        <row r="3950">
          <cell r="A3950" t="str">
            <v>ES004725</v>
          </cell>
          <cell r="B3950" t="str">
            <v>ES10150456/</v>
          </cell>
          <cell r="C3950" t="str">
            <v>Porta com painel de veneziana, em Cedro ou similar, de (70x210)cm.  Fornecimento e colocacao, exclusive fornecimento de ferragens, aduela e alizares.</v>
          </cell>
          <cell r="D3950" t="str">
            <v>un</v>
          </cell>
          <cell r="E3950">
            <v>141.13</v>
          </cell>
        </row>
        <row r="3951">
          <cell r="A3951" t="str">
            <v>ES004724</v>
          </cell>
          <cell r="B3951" t="str">
            <v>ES10150459/</v>
          </cell>
          <cell r="C3951" t="str">
            <v>Porta com painel de veneziana, em Cedro ou similar, de (80x210x3)cm.  Fornecimento e colocacao, exclusive fornecimento de ferragens, aduela e alizares.</v>
          </cell>
          <cell r="D3951" t="str">
            <v>un</v>
          </cell>
          <cell r="E3951">
            <v>155.31</v>
          </cell>
        </row>
        <row r="3952">
          <cell r="A3952" t="str">
            <v>ES004798</v>
          </cell>
          <cell r="B3952" t="str">
            <v>ES10150500/</v>
          </cell>
          <cell r="C3952" t="str">
            <v>Porta com painel de veneziana em Cedro ou Imbuia ou similar, de (60x210x3)cm, guarnicao em Imbuia ou similar, sendo a aduela de (13x3)cm e alizares de (5x2)cm.  Fornecimento e colocacao, exclusive fornecimento de ferragens.</v>
          </cell>
          <cell r="D3952" t="str">
            <v>un</v>
          </cell>
          <cell r="E3952">
            <v>207.51</v>
          </cell>
        </row>
        <row r="3953">
          <cell r="A3953" t="str">
            <v>ES004796</v>
          </cell>
          <cell r="B3953" t="str">
            <v>ES10150503/</v>
          </cell>
          <cell r="C3953" t="str">
            <v>Porta com painel de veneziana em Cedro ou Imbuia ou similar, de (70x210x3)cm, guarnicao em Imbuia ou similar, sendo a aduela de (13x3)cm e alizares de (5x2)cm.  Fornecimento e colocacao, exclusive fornecimento de ferragens.</v>
          </cell>
          <cell r="D3953" t="str">
            <v>un</v>
          </cell>
          <cell r="E3953">
            <v>211.62</v>
          </cell>
        </row>
        <row r="3954">
          <cell r="A3954" t="str">
            <v>ES004816</v>
          </cell>
          <cell r="B3954" t="str">
            <v>ES10150506/</v>
          </cell>
          <cell r="C3954" t="str">
            <v>Porta com painel de veneziana em Cedro ou Imbuia ou similar, de (80x210x3)cm, guarnicao em  Imbuia ou similar, sendo a aduela de (13x3)cm e alizares de (5x2)cm.  Fornecimento e colocacao, exclusive fornecimento de ferragens.</v>
          </cell>
          <cell r="D3954" t="str">
            <v>un</v>
          </cell>
          <cell r="E3954">
            <v>226.6</v>
          </cell>
        </row>
        <row r="3955">
          <cell r="A3955" t="str">
            <v>ES005262</v>
          </cell>
          <cell r="B3955" t="str">
            <v>ES10150550/</v>
          </cell>
          <cell r="C3955" t="str">
            <v>Porta com painel de veneziana em Cedro ou similar, de (60x210x3)cm, guarnicao em Canela ou similar, sendo a aduela de (14x3)cm e alizares de (5x2)cm.  Fornecimento e colocacao, exclusive fornecimento de ferragens.</v>
          </cell>
          <cell r="D3955" t="str">
            <v>un</v>
          </cell>
          <cell r="E3955">
            <v>208.53</v>
          </cell>
        </row>
        <row r="3956">
          <cell r="A3956" t="str">
            <v>ES005234</v>
          </cell>
          <cell r="B3956" t="str">
            <v>ES10150553/</v>
          </cell>
          <cell r="C3956" t="str">
            <v>Porta com painel de veneziana em Cedro ou similar, de (70x210x3)cm, guarnicao em Canela ou similar, sendo a aduela de (14x3)cm e alizares de (5x2)cm.  Fornecimento e colocacao, exclusive fornecimento de ferragens.</v>
          </cell>
          <cell r="D3956" t="str">
            <v>un</v>
          </cell>
          <cell r="E3956">
            <v>212.66</v>
          </cell>
        </row>
        <row r="3957">
          <cell r="A3957" t="str">
            <v>ES005261</v>
          </cell>
          <cell r="B3957" t="str">
            <v>ES10150556/</v>
          </cell>
          <cell r="C3957" t="str">
            <v>Porta com painel de veneziana em Cedro ou similar, de (80x210x3)cm, guarnicao em Canela ou similar,  sendo a aduela de (14x3)cm e alizares de (5x2)cm.  Fornecimento e colocacao, exclusive fornecimento de ferragens.</v>
          </cell>
          <cell r="D3957" t="str">
            <v>un</v>
          </cell>
          <cell r="E3957">
            <v>227.66</v>
          </cell>
        </row>
        <row r="3958">
          <cell r="A3958" t="str">
            <v>ES007408</v>
          </cell>
          <cell r="B3958" t="str">
            <v>ES10150600/</v>
          </cell>
          <cell r="C3958" t="str">
            <v>Porta com painel de veneziana, em Cedro ou similar, com 3cm de espessura.  Fornecimento e colocacao, exclusive fornecimento de ferragens, aduela e alizares.</v>
          </cell>
          <cell r="D3958" t="str">
            <v>m2</v>
          </cell>
          <cell r="E3958" t="e">
            <v>#N/A</v>
          </cell>
        </row>
        <row r="3959">
          <cell r="A3959" t="str">
            <v>ES004787</v>
          </cell>
          <cell r="B3959" t="str">
            <v>ES10150650/</v>
          </cell>
          <cell r="C3959" t="str">
            <v>Porta com painel de veneziana em Cedro ou similar, de (120x210x3)cm, em 3 folhas, guarnicao de marco em Cedro ou similar, de (7x3)cm e (5x2)cm.  Fornecimento e colocacao, exclusive fornecimento de ferragens (padrao CEHAB).</v>
          </cell>
          <cell r="D3959" t="str">
            <v>un</v>
          </cell>
          <cell r="E3959">
            <v>308.83999999999997</v>
          </cell>
        </row>
        <row r="3960">
          <cell r="A3960" t="str">
            <v>ES004788</v>
          </cell>
          <cell r="B3960" t="str">
            <v>ES10150653/</v>
          </cell>
          <cell r="C3960" t="str">
            <v>Porta com painel de veneziana em Cedro ou similar, para medidores de gas, de (176x140)cm, em 3 folhas, guarnicao de marco de (7x3)cm; fornecimento e colocacao.  Exclusive fornecimento de ferragens.</v>
          </cell>
          <cell r="D3960" t="str">
            <v>un</v>
          </cell>
          <cell r="E3960">
            <v>436.89</v>
          </cell>
        </row>
        <row r="3961">
          <cell r="A3961" t="str">
            <v>ES004789</v>
          </cell>
          <cell r="B3961" t="str">
            <v>ES10150656/</v>
          </cell>
          <cell r="C3961" t="str">
            <v>Porta com painel de veneziana em Cedro ou similar, para PC, de (300x200x3cm), em 4 folhas guarnicao de marco em Cedro ou similar, de (7x3)cm.  Fornecimento e colocacao, exclusive fornecimento de ferragens. (Padrao CEHAB).</v>
          </cell>
          <cell r="D3961" t="str">
            <v>un</v>
          </cell>
          <cell r="E3961">
            <v>605.79</v>
          </cell>
        </row>
        <row r="3962">
          <cell r="A3962" t="str">
            <v>ES004705</v>
          </cell>
          <cell r="B3962" t="str">
            <v>ES10150700/</v>
          </cell>
          <cell r="C3962" t="str">
            <v>Portinhola de madeira macica de (80x210)cm, 2 folhas de correr, em trilhos de aluminio, conforme detalhe RIOURBE.  Fornecimento e colocacao.</v>
          </cell>
          <cell r="D3962" t="str">
            <v>un</v>
          </cell>
          <cell r="E3962">
            <v>67.349999999999994</v>
          </cell>
        </row>
        <row r="3963">
          <cell r="A3963" t="str">
            <v>ES009432</v>
          </cell>
          <cell r="B3963" t="str">
            <v>ES10200050/</v>
          </cell>
          <cell r="C3963" t="str">
            <v>Janela basculante em madeira, medindo (0,80x1,45)m, com 3 folhas, com acabamento para pintura.  Exclusive pintura, vidro e ferragem.  Fornecimento e colocacao.</v>
          </cell>
          <cell r="D3963" t="str">
            <v>un</v>
          </cell>
          <cell r="E3963">
            <v>302.47000000000003</v>
          </cell>
        </row>
        <row r="3964">
          <cell r="A3964" t="str">
            <v>ES004819</v>
          </cell>
          <cell r="B3964" t="str">
            <v>ES10200100/</v>
          </cell>
          <cell r="C3964" t="str">
            <v>Janela de correr de 2 folhas de (110x140)cm de Cedro ou similar, inclusive guarnicao.  Fornecimento e colocacao, exclusive fornecimento de ferragens.</v>
          </cell>
          <cell r="D3964" t="str">
            <v>un</v>
          </cell>
          <cell r="E3964">
            <v>312.55</v>
          </cell>
        </row>
        <row r="3965">
          <cell r="A3965" t="str">
            <v>ES005264</v>
          </cell>
          <cell r="B3965" t="str">
            <v>ES10200150/</v>
          </cell>
          <cell r="C3965" t="str">
            <v>Janela de correr medindo (150x150x3,5)cm, em Cedro ou similar, com 2 folhas, para vidro, com bandeira em caixilho de vidro, guarnicao em Canela ou similar.   Fornecimento e colocacao, exclusive fornecimento de ferragens.</v>
          </cell>
          <cell r="D3965" t="str">
            <v>un</v>
          </cell>
          <cell r="E3965">
            <v>503.3</v>
          </cell>
        </row>
        <row r="3966">
          <cell r="A3966" t="str">
            <v>ES004794</v>
          </cell>
          <cell r="B3966" t="str">
            <v>ES10200153/</v>
          </cell>
          <cell r="C3966" t="str">
            <v>Janela de correr medindo (150x150x3,5)cm, em Cedro ou similar, com 2 folhas, para vidro, com bandeira em caixilho de vidro, guarnicao em Imbuia, sendo a aduela de (13x3)cm, e alizares de (5x2)cm.  Fornecimento e colocao, exclusive fornecimento de ferragen</v>
          </cell>
          <cell r="D3966" t="str">
            <v>un</v>
          </cell>
          <cell r="E3966">
            <v>502.54</v>
          </cell>
        </row>
        <row r="3967">
          <cell r="A3967" t="str">
            <v>ES009431</v>
          </cell>
          <cell r="B3967" t="str">
            <v>ES10200156/</v>
          </cell>
          <cell r="C3967" t="str">
            <v>Janela de madeira medindo (3x2)m, tipo caixilho para vidro, bandeira em veneziana, com 2 folhas de correr, com acabamento para pintura.  Exclusive pintura, vidro e ferragem.  Fornecimento e colocacao.</v>
          </cell>
          <cell r="D3967" t="str">
            <v>m2</v>
          </cell>
          <cell r="E3967">
            <v>1551.91</v>
          </cell>
        </row>
        <row r="3968">
          <cell r="A3968" t="str">
            <v>ES004821</v>
          </cell>
          <cell r="B3968" t="str">
            <v>ES10200200/</v>
          </cell>
          <cell r="C3968" t="str">
            <v>Janela de correr de 4 folhas de (160x120)cm de Cedro ou similar, inclusive guarnicao.  Fornecimento e colocacao, exclusive fornecimento de ferragens.</v>
          </cell>
          <cell r="D3968" t="str">
            <v>un</v>
          </cell>
          <cell r="E3968">
            <v>529.57000000000005</v>
          </cell>
        </row>
        <row r="3969">
          <cell r="A3969" t="str">
            <v>ES004822</v>
          </cell>
          <cell r="B3969" t="str">
            <v>ES10200203/</v>
          </cell>
          <cell r="C3969" t="str">
            <v>Janela de correr de 4 folhas de (210x140)cm de Cedro ou similar, inclusive guarnicao.  Fornecimento e colocacao, exclusive fornecimento de ferragens.</v>
          </cell>
          <cell r="D3969" t="str">
            <v>un</v>
          </cell>
          <cell r="E3969">
            <v>791.45</v>
          </cell>
        </row>
        <row r="3970">
          <cell r="A3970" t="str">
            <v>ES004809</v>
          </cell>
          <cell r="B3970" t="str">
            <v>ES10200250/</v>
          </cell>
          <cell r="C3970" t="str">
            <v>Janela guilhotina medindo (150x150x3)cm, em Cedro ou similar, com 2 folhas, marco duplo em Imbuia ou similar, em caixilho para vidro, presos em borboletas.  Fornecimento e colocacao, exclusive fornecimento de ferragem.</v>
          </cell>
          <cell r="D3970" t="str">
            <v>un</v>
          </cell>
          <cell r="E3970">
            <v>569.32000000000005</v>
          </cell>
        </row>
        <row r="3971">
          <cell r="A3971" t="str">
            <v>ES004755</v>
          </cell>
          <cell r="B3971" t="str">
            <v>ES10200253A</v>
          </cell>
          <cell r="C3971" t="str">
            <v>Janela guilhotina medindo (150x150x3,5)cm, em Cedro ou Imbuia ou similar, com 2 folhas, em caixilho para vidro, marco duplo em Cedro ou Imbuia ou similar, com caixas para contra pesos.  Fornecimento, exclusive fornecimento de ferragens.</v>
          </cell>
          <cell r="D3971" t="str">
            <v>un</v>
          </cell>
          <cell r="E3971">
            <v>603.77</v>
          </cell>
        </row>
        <row r="3972">
          <cell r="A3972" t="str">
            <v>ES005489</v>
          </cell>
          <cell r="B3972" t="str">
            <v>ES10200300/</v>
          </cell>
          <cell r="C3972" t="str">
            <v>Janela veneziana medindo (100x100x3)cm, em Cedro ou similar, tipo VVP, vidro e postigo em 2 folhas, marco em Imbuia ou similar de (7x3)cm.  Exclusive fornecimento de ferragem.  Fornecimento e colocacao.</v>
          </cell>
          <cell r="D3972" t="str">
            <v>un</v>
          </cell>
          <cell r="E3972">
            <v>182.98</v>
          </cell>
        </row>
        <row r="3973">
          <cell r="A3973" t="str">
            <v>ES004802</v>
          </cell>
          <cell r="B3973" t="str">
            <v>ES10200303/</v>
          </cell>
          <cell r="C3973" t="str">
            <v>Janela veneziana, medindo (120x150x3)cm, em Cedro ou similar, tipo VVP, vidro e postigo em 2 folhas, marco em Imbuia ou similar, de (7x3)cm.  Exclusive fornecimento de ferragem.  Fornecimento e colocacao.</v>
          </cell>
          <cell r="D3973" t="str">
            <v>un</v>
          </cell>
          <cell r="E3973">
            <v>310.22000000000003</v>
          </cell>
        </row>
        <row r="3974">
          <cell r="A3974" t="str">
            <v>ES009433</v>
          </cell>
          <cell r="B3974" t="str">
            <v>ES10200306/</v>
          </cell>
          <cell r="C3974" t="str">
            <v>Janela em veneziana de madeira medindo (2,30x0,80)m, com 2 folhas de correr, com acabamento para pintura.  Exclusive pintura, vidro e ferragem.  Fornecimento e colocacao.</v>
          </cell>
          <cell r="D3974" t="str">
            <v>un</v>
          </cell>
          <cell r="E3974">
            <v>476.07</v>
          </cell>
        </row>
        <row r="3975">
          <cell r="A3975" t="str">
            <v>ES006827</v>
          </cell>
          <cell r="B3975" t="str">
            <v>ES10200350A</v>
          </cell>
          <cell r="C3975" t="str">
            <v>Janela medindo (1,22x2,60)m, com 2 folhas de abrir, 6 requadros para vidros e 1 bandeira fixa com requadros para vidros acima da porta, de (1,22x1)m e parte interna com quadro almofadas de madeira, executada em madeira macica de Cedro ou similar.  Forneci</v>
          </cell>
          <cell r="D3975" t="str">
            <v>un</v>
          </cell>
          <cell r="E3975">
            <v>1780.57</v>
          </cell>
        </row>
        <row r="3976">
          <cell r="A3976" t="str">
            <v>ES009228</v>
          </cell>
          <cell r="B3976" t="str">
            <v>ES10200400/</v>
          </cell>
          <cell r="C3976" t="str">
            <v>Janela mexicana, de (120x120)cm, em Angelim Pedra ou similar, 2 folhas de abrir e alizar de (5x2)cm.  Fornecimento e colocacao, exclusive o fornecimento das ferragens.</v>
          </cell>
          <cell r="D3976" t="str">
            <v>un</v>
          </cell>
          <cell r="E3976">
            <v>222.38</v>
          </cell>
        </row>
        <row r="3977">
          <cell r="A3977" t="str">
            <v>ES004683</v>
          </cell>
          <cell r="B3977" t="str">
            <v>ES10250050/</v>
          </cell>
          <cell r="C3977" t="str">
            <v>Compensado de Cedro ou similar, de 6mm (chapa de 2,2x1,6m).  Fornecimento.</v>
          </cell>
          <cell r="D3977" t="str">
            <v>m2</v>
          </cell>
          <cell r="E3977">
            <v>10.14</v>
          </cell>
        </row>
        <row r="3978">
          <cell r="A3978" t="str">
            <v>ES004684</v>
          </cell>
          <cell r="B3978" t="str">
            <v>ES10250053/</v>
          </cell>
          <cell r="C3978" t="str">
            <v>Compensado de Cedro ou similar, de 8mm (chapa de 2,2x1,6m).  Fornecimento.</v>
          </cell>
          <cell r="D3978" t="str">
            <v>m2</v>
          </cell>
          <cell r="E3978">
            <v>15.01</v>
          </cell>
        </row>
        <row r="3979">
          <cell r="A3979" t="str">
            <v>ES004772</v>
          </cell>
          <cell r="B3979" t="str">
            <v>ES10250062/</v>
          </cell>
          <cell r="C3979" t="str">
            <v>Compensado de Cedro ou similar, de 15mm (chapa de 2,20x1,60m). Fornecimento.</v>
          </cell>
          <cell r="D3979" t="str">
            <v>m2</v>
          </cell>
          <cell r="E3979">
            <v>21.31</v>
          </cell>
        </row>
        <row r="3980">
          <cell r="A3980" t="str">
            <v>ES004690</v>
          </cell>
          <cell r="B3980" t="str">
            <v>ES10250068/</v>
          </cell>
          <cell r="C3980" t="str">
            <v>Compensado de Cedro ou similar, de 20mm (chapa de 2,2x1,6m).  Fornecimento.</v>
          </cell>
          <cell r="D3980" t="str">
            <v>m2</v>
          </cell>
          <cell r="E3980">
            <v>27.17</v>
          </cell>
        </row>
        <row r="3981">
          <cell r="A3981" t="str">
            <v>ES004691</v>
          </cell>
          <cell r="B3981" t="str">
            <v>ES10250071/</v>
          </cell>
          <cell r="C3981" t="str">
            <v>Compensado de Cedro ou similar, de 25mm (chapa de 2,2x1,6m).  Fornecimento.</v>
          </cell>
          <cell r="D3981" t="str">
            <v>m2</v>
          </cell>
          <cell r="E3981">
            <v>32.61</v>
          </cell>
        </row>
        <row r="3982">
          <cell r="A3982" t="str">
            <v>ES004692</v>
          </cell>
          <cell r="B3982" t="str">
            <v>ES10250100/</v>
          </cell>
          <cell r="C3982" t="str">
            <v>Compensado naval de 10mm (chapa de 2,2x1,1m).  Fornecimento.</v>
          </cell>
          <cell r="D3982" t="str">
            <v>m2</v>
          </cell>
          <cell r="E3982">
            <v>16.75</v>
          </cell>
        </row>
        <row r="3983">
          <cell r="A3983" t="str">
            <v>ES004694</v>
          </cell>
          <cell r="B3983" t="str">
            <v>ES10250106/</v>
          </cell>
          <cell r="C3983" t="str">
            <v>Compensado naval de 14mm (chapa de 2,2x1,1m).  Fornecimento.</v>
          </cell>
          <cell r="D3983" t="str">
            <v>m2</v>
          </cell>
          <cell r="E3983">
            <v>21.56</v>
          </cell>
        </row>
        <row r="3984">
          <cell r="A3984" t="str">
            <v>ES009443</v>
          </cell>
          <cell r="B3984" t="str">
            <v>ES10250150/</v>
          </cell>
          <cell r="C3984" t="str">
            <v>Peca em Angelim ou similar, de 2"x1".  Fornecimento.</v>
          </cell>
          <cell r="D3984" t="str">
            <v>m</v>
          </cell>
          <cell r="E3984">
            <v>2.6</v>
          </cell>
        </row>
        <row r="3985">
          <cell r="A3985" t="str">
            <v>ES008151</v>
          </cell>
          <cell r="B3985" t="str">
            <v>ES10250200/</v>
          </cell>
          <cell r="C3985" t="str">
            <v>Peca em Ipe ou similar, de 2"x8".  Fornecimento.</v>
          </cell>
          <cell r="D3985" t="str">
            <v>m</v>
          </cell>
          <cell r="E3985">
            <v>30.65</v>
          </cell>
        </row>
        <row r="3986">
          <cell r="A3986" t="str">
            <v>ES004698</v>
          </cell>
          <cell r="B3986" t="str">
            <v>ES10250256/</v>
          </cell>
          <cell r="C3986" t="str">
            <v>Peca em Macaranduba ou similar, serrada, de 3"x3".  Fornecimento.</v>
          </cell>
          <cell r="D3986" t="str">
            <v>m</v>
          </cell>
          <cell r="E3986">
            <v>5.08</v>
          </cell>
        </row>
        <row r="3987">
          <cell r="A3987" t="str">
            <v>ES004699</v>
          </cell>
          <cell r="B3987" t="str">
            <v>ES10250259/</v>
          </cell>
          <cell r="C3987" t="str">
            <v>Peca em Macaranduba ou similar, serrada, de 3"x4 1/2".  Fornecimento.</v>
          </cell>
          <cell r="D3987" t="str">
            <v>m</v>
          </cell>
          <cell r="E3987">
            <v>8.0399999999999991</v>
          </cell>
        </row>
        <row r="3988">
          <cell r="A3988" t="str">
            <v>ES004682</v>
          </cell>
          <cell r="B3988" t="str">
            <v>ES10250262/</v>
          </cell>
          <cell r="C3988" t="str">
            <v>Peca em Macaranduba ou similar, serrada, de 3"x6".  Fornecimento.</v>
          </cell>
          <cell r="D3988" t="str">
            <v>m</v>
          </cell>
          <cell r="E3988">
            <v>9.26</v>
          </cell>
        </row>
        <row r="3989">
          <cell r="A3989" t="str">
            <v>ES004689</v>
          </cell>
          <cell r="B3989" t="str">
            <v>ES10250306/</v>
          </cell>
          <cell r="C3989" t="str">
            <v>Peca de Pinho de 1a ou similar, de 1"x12".  Fornecimento.</v>
          </cell>
          <cell r="D3989" t="str">
            <v>m</v>
          </cell>
          <cell r="E3989">
            <v>7.08</v>
          </cell>
        </row>
        <row r="3990">
          <cell r="A3990" t="str">
            <v>ES004688</v>
          </cell>
          <cell r="B3990" t="str">
            <v>ES10250312/</v>
          </cell>
          <cell r="C3990" t="str">
            <v>Peca de Pinho de 1a ou similar, de 3"x3".  Fornecimento.</v>
          </cell>
          <cell r="D3990" t="str">
            <v>m</v>
          </cell>
          <cell r="E3990">
            <v>4.3899999999999997</v>
          </cell>
        </row>
        <row r="3991">
          <cell r="A3991" t="str">
            <v>ES004697</v>
          </cell>
          <cell r="B3991" t="str">
            <v>ES10250315/</v>
          </cell>
          <cell r="C3991" t="str">
            <v>Peca de Pinho de 1a ou similar, de 3"x6".  Fornecimento.</v>
          </cell>
          <cell r="D3991" t="str">
            <v>m</v>
          </cell>
          <cell r="E3991">
            <v>13.5</v>
          </cell>
        </row>
        <row r="3992">
          <cell r="A3992" t="str">
            <v>ES006040</v>
          </cell>
          <cell r="B3992" t="str">
            <v>ES10250318/</v>
          </cell>
          <cell r="C3992" t="str">
            <v>Peca de Pinho do Parana ou similar de 3a ou similar, de 3"x6", inclusive transporte ate a obra, exclusive colocacao.  Fornecimento.</v>
          </cell>
          <cell r="D3992" t="str">
            <v>m</v>
          </cell>
          <cell r="E3992">
            <v>9.26</v>
          </cell>
        </row>
        <row r="3993">
          <cell r="A3993" t="str">
            <v>ES005238</v>
          </cell>
          <cell r="B3993" t="str">
            <v>ES10300050/</v>
          </cell>
          <cell r="C3993" t="str">
            <v>Prateleira em compensado de Cedro ou similar, com espessura 20mm e largura 40cm, sobre cantoneira de ferro.  Fornecimento e colocacao.</v>
          </cell>
          <cell r="D3993" t="str">
            <v>m</v>
          </cell>
          <cell r="E3993">
            <v>25.73</v>
          </cell>
        </row>
        <row r="3994">
          <cell r="A3994" t="str">
            <v>ES004744</v>
          </cell>
          <cell r="B3994" t="str">
            <v>ES10300053/</v>
          </cell>
          <cell r="C3994" t="str">
            <v>Prateleira em compensado de Cedro ou similar, com espessura de 20mm e 40cm de largura, sobre cantoneiras de ferro.  Fornecimento e assentamento.</v>
          </cell>
          <cell r="D3994" t="str">
            <v>m</v>
          </cell>
          <cell r="E3994">
            <v>29.44</v>
          </cell>
        </row>
        <row r="3995">
          <cell r="A3995" t="str">
            <v>ES004522</v>
          </cell>
          <cell r="B3995" t="str">
            <v>ES10300056/</v>
          </cell>
          <cell r="C3995" t="str">
            <v>Prateleira em compensado de Cedro ou similar, com espessura 2cm, largura 40cm, revestida em formica nas 2 faces e espessura, sobre cantoneira de ferro.</v>
          </cell>
          <cell r="D3995" t="str">
            <v>m</v>
          </cell>
          <cell r="E3995">
            <v>80.8</v>
          </cell>
        </row>
        <row r="3996">
          <cell r="A3996" t="str">
            <v>ES004743</v>
          </cell>
          <cell r="B3996" t="str">
            <v>ES10300100/</v>
          </cell>
          <cell r="C3996" t="str">
            <v>Prateleira em compensado de Cedro ou similar, com espessura de 20mm e 50cm de largura, sobre cantoneiras de ferro.  Fornecimento e assentamento.</v>
          </cell>
          <cell r="D3996" t="str">
            <v>m</v>
          </cell>
          <cell r="E3996">
            <v>28.67</v>
          </cell>
        </row>
        <row r="3997">
          <cell r="A3997" t="str">
            <v>ES004745</v>
          </cell>
          <cell r="B3997" t="str">
            <v>ES10300103/</v>
          </cell>
          <cell r="C3997" t="str">
            <v>Prateleira em compensado de Cedro ou similar, com espessura 2cm, largura 50cm, revestida em formica nas 2 faces e espessura, sobre cantoneira de chapa de ferro com abas iguais de 1"x1/8".</v>
          </cell>
          <cell r="D3997" t="str">
            <v>m</v>
          </cell>
          <cell r="E3997">
            <v>61.96</v>
          </cell>
        </row>
        <row r="3998">
          <cell r="A3998" t="str">
            <v>ES005032</v>
          </cell>
          <cell r="B3998" t="str">
            <v>ES35050450/</v>
          </cell>
          <cell r="C3998" t="str">
            <v>Veneziana para exaustor de fabricacao da Fundicao Aurea ou similar.  Fornecimento e colocacao.</v>
          </cell>
          <cell r="D3998" t="str">
            <v>un</v>
          </cell>
          <cell r="E3998">
            <v>248.36</v>
          </cell>
        </row>
        <row r="3999">
          <cell r="A3999" t="str">
            <v>ES000913</v>
          </cell>
          <cell r="B3999" t="str">
            <v>ES40050050/</v>
          </cell>
          <cell r="C3999" t="str">
            <v>Conjunto de ferragens La Fonte ou similar, para portas de madeira, internas, constando de fornecimento sem colocacao (esta incluida no fornecimento e colocacao das esquadrias), de: fechadura referencia 1515 ST-2, acabamento cromado, macanetas referencia 4</v>
          </cell>
          <cell r="D3999" t="str">
            <v>un</v>
          </cell>
          <cell r="E3999">
            <v>63.42</v>
          </cell>
        </row>
        <row r="4000">
          <cell r="A4000" t="str">
            <v>ES004557</v>
          </cell>
          <cell r="B4000" t="str">
            <v>ES40050053/</v>
          </cell>
          <cell r="C4000" t="str">
            <v>Ferragens La Fonte ou similar, para portas de madeira, interna, constando de fornecimento de: fechadura referencia 1515 ST-2  CR, macaneta referencia 435, rosca referencia 687-R, 2 fechos 400 de 4cm e 6 dobradicas de ferro galvanizado de 3"x2 1/2" referen</v>
          </cell>
          <cell r="D4000" t="str">
            <v>un</v>
          </cell>
          <cell r="E4000">
            <v>107.38</v>
          </cell>
        </row>
        <row r="4001">
          <cell r="A4001" t="str">
            <v>ES005265</v>
          </cell>
          <cell r="B4001" t="str">
            <v>ES40050056/</v>
          </cell>
          <cell r="C4001" t="str">
            <v>Conjunto Hercules-4, de ferragens Haga ou similar, para portas internas, constando de fornecimento sem colocacao (esta incluida no fornecimento e colocacao das esquadrias) de 3 dobradicas de ferro galvanizado referencia 246-G de 3"x2 1/2", com pino e bola</v>
          </cell>
          <cell r="D4001" t="str">
            <v>un</v>
          </cell>
          <cell r="E4001">
            <v>18.82</v>
          </cell>
        </row>
        <row r="4002">
          <cell r="A4002" t="str">
            <v>ES000914</v>
          </cell>
          <cell r="B4002" t="str">
            <v>ES40050100/</v>
          </cell>
          <cell r="C4002" t="str">
            <v>Conjunto de ferragens La Fonte ou similar, para portas de madeira de sanitarios ou chuveiros coletivos, constando de fornecimento sem colocacao (esta incluida no fornecimento  e colocacao das esquadrias), de: 1 fecho de sobrepor livre-ocupado referencia 7</v>
          </cell>
          <cell r="D4002" t="str">
            <v>un</v>
          </cell>
          <cell r="E4002">
            <v>25.48</v>
          </cell>
        </row>
        <row r="4003">
          <cell r="A4003" t="str">
            <v>ES004685</v>
          </cell>
          <cell r="B4003" t="str">
            <v>ES40050103/</v>
          </cell>
          <cell r="C4003" t="str">
            <v>Ferragens para portas de madeira de sanitarios ou chuveiros coletivos constando de fornecimento sem colocacao (esta incluida no fornecimento e colocacao das esquadrias).  De fecho de sobrepor livre-ocupado, 3 dobradicas de ferro galvanizado 3"x3", soldada</v>
          </cell>
          <cell r="D4003" t="str">
            <v>un</v>
          </cell>
          <cell r="E4003">
            <v>19.87</v>
          </cell>
        </row>
        <row r="4004">
          <cell r="A4004" t="str">
            <v>ES004592</v>
          </cell>
          <cell r="B4004" t="str">
            <v>ES40050150/</v>
          </cell>
          <cell r="C4004" t="str">
            <v>Conjunto de ferragens La Fonte ou similar, para portas de madeira de 2 folhas de abrir de entrada principal, constando de fornecimento sem colocacao (esta incluida no fornecimento e colocacao das esquadrias), de: fechadura referencia 330 ST-2 aco cromado,</v>
          </cell>
          <cell r="D4004" t="str">
            <v>un</v>
          </cell>
          <cell r="E4004">
            <v>177.5</v>
          </cell>
        </row>
        <row r="4005">
          <cell r="A4005" t="str">
            <v>ES004596</v>
          </cell>
          <cell r="B4005" t="str">
            <v>ES40050153/</v>
          </cell>
          <cell r="C4005" t="str">
            <v>Conjunto de ferragens La Fonte ou similar, para portas de madeira de 2 folhas de abrir, internas, constando de fornecimento sem colocacao (esta incluida no fornecimento e colocacao das esquadrias), de: fechadura referencia 1515 ST-2 acabamento cromado, en</v>
          </cell>
          <cell r="D4005" t="str">
            <v>un</v>
          </cell>
          <cell r="E4005">
            <v>107.38</v>
          </cell>
        </row>
        <row r="4006">
          <cell r="A4006" t="str">
            <v>ES004593</v>
          </cell>
          <cell r="B4006" t="str">
            <v>ES40050200/</v>
          </cell>
          <cell r="C4006" t="str">
            <v>Conjunto de ferragens La Fonte ou similar, para portas de madeira de entrada de servico, constando de fornecimento sem colocacao (esta incluida no fornecimento e colocacao das esquadrias), de: fechadura  referencia 377 acabamento cromado, com cilindro e 3</v>
          </cell>
          <cell r="D4006" t="str">
            <v>un</v>
          </cell>
          <cell r="E4006">
            <v>55.52</v>
          </cell>
        </row>
        <row r="4007">
          <cell r="A4007" t="str">
            <v>ES004595</v>
          </cell>
          <cell r="B4007" t="str">
            <v>ES40050203/</v>
          </cell>
          <cell r="C4007" t="str">
            <v>Conjunto de ferragens La Fonte ou similar, para portas de madeira internas de dependencias de servico, constando de fornecimento sem colocacao (esta incluida no fornecimento e colocacao das esquadrias), de: fechadura referencia CR1515 ST-2 acabamento crom</v>
          </cell>
          <cell r="D4007" t="str">
            <v>un</v>
          </cell>
          <cell r="E4007">
            <v>71.61</v>
          </cell>
        </row>
        <row r="4008">
          <cell r="A4008" t="str">
            <v>ES004594</v>
          </cell>
          <cell r="B4008" t="str">
            <v>ES40050250/</v>
          </cell>
          <cell r="C4008" t="str">
            <v>Conjunto de ferragens Papaiz ou similar, para portas de madeira de entrada principal, constando de fornecimento sem colocacao (esta incluida no fornecimento e colocacao das esquadrias), de: fechadura referencia 142 com cilindro a cruz e 3  dobradicas crom</v>
          </cell>
          <cell r="D4008" t="str">
            <v>un</v>
          </cell>
          <cell r="E4008">
            <v>61.06</v>
          </cell>
        </row>
        <row r="4009">
          <cell r="A4009" t="str">
            <v>ES004976</v>
          </cell>
          <cell r="B4009" t="str">
            <v>ES40050256/</v>
          </cell>
          <cell r="C4009" t="str">
            <v>Conjunto de ferragens Haga ou similar, para portas de madeira de entrada de barracao de obra ou casa tipo popular, constando de fornecimento sem colocacao (esta incluida no fornecimento e colocacao das esquadrias) de fechadura, caixao de sobrepor e 3 dobr</v>
          </cell>
          <cell r="D4009" t="str">
            <v>un</v>
          </cell>
          <cell r="E4009">
            <v>13.34</v>
          </cell>
        </row>
        <row r="4010">
          <cell r="A4010" t="str">
            <v>ES004782</v>
          </cell>
          <cell r="B4010" t="str">
            <v>ES40050300/</v>
          </cell>
          <cell r="C4010" t="str">
            <v>Conjunto de ferragens La Fonte ou similar, para portas de madeira, internas de banheiro de servico, constando de fornecimento sem colocacao (esta incluida no fornecimento e colocacao das esquadrias) de fechaduras, acabamento cromado, tanqueta, entrada e 3</v>
          </cell>
          <cell r="D4010" t="str">
            <v>un</v>
          </cell>
          <cell r="E4010">
            <v>40.51</v>
          </cell>
        </row>
        <row r="4011">
          <cell r="A4011" t="str">
            <v>ES005249</v>
          </cell>
          <cell r="B4011" t="str">
            <v>ES40050303/</v>
          </cell>
          <cell r="C4011" t="str">
            <v>Conjunto de ferragens La Fonte ou similar, para portas de madeira de banheiro, constando de fornecimento sem colocacao (esta incluida no fornecimento e colocacao das esquadrias), de: fechadura referencia 7070-ST-2 acabamento cromado,  macanetas referencia</v>
          </cell>
          <cell r="D4011" t="str">
            <v>un</v>
          </cell>
          <cell r="E4011">
            <v>71.95</v>
          </cell>
        </row>
        <row r="4012">
          <cell r="A4012" t="str">
            <v>ES004980</v>
          </cell>
          <cell r="B4012" t="str">
            <v>ES40050350/</v>
          </cell>
          <cell r="C4012" t="str">
            <v>Conjunto de ferragens La Fonte ou similar, para portas de madeira de correr, constando de fornecimento sem colocacao (esta incluida no fornecimento e colocacao das esquadrias), de fechadura, acabamento cromado, 2m de trilhos, 2 roldanas, 2 guias de latao,</v>
          </cell>
          <cell r="D4012" t="str">
            <v>un</v>
          </cell>
          <cell r="E4012">
            <v>114.39</v>
          </cell>
        </row>
        <row r="4013">
          <cell r="A4013" t="str">
            <v>ES004979</v>
          </cell>
          <cell r="B4013" t="str">
            <v>ES40050353/</v>
          </cell>
          <cell r="C4013" t="str">
            <v>Conjunto de ferragens La Fonte ou similar, para jogo 2 portas de correr, constando de fornecimento sem colocacao (esta incluida no fornecimento e colocacao das esquadrias) de fechadura, acabamento cromado, 4m de trilhos, 4 roldanas, 4 guias de latao de 3/</v>
          </cell>
          <cell r="D4013" t="str">
            <v>un</v>
          </cell>
          <cell r="E4013">
            <v>206.59</v>
          </cell>
        </row>
        <row r="4014">
          <cell r="A4014" t="str">
            <v>ES004981</v>
          </cell>
          <cell r="B4014" t="str">
            <v>ES40050400/</v>
          </cell>
          <cell r="C4014" t="str">
            <v>Conjunto de ferragens para portas de madeira colocadas em divisorias de marmore, marmorite ou concreto, ate 4cm de espessura, constando de fornecimento sem colocacao (esta incluida no fornecimento e colocacao da porta) de 2 dobradicas com contra placa, co</v>
          </cell>
          <cell r="D4014" t="str">
            <v>un</v>
          </cell>
          <cell r="E4014">
            <v>194.49</v>
          </cell>
        </row>
        <row r="4015">
          <cell r="A4015" t="str">
            <v>ES004818</v>
          </cell>
          <cell r="B4015" t="str">
            <v>ES40050450/</v>
          </cell>
          <cell r="C4015" t="str">
            <v>Conjunto de ferragens para portas de correr de armarios em banca, constando de 2m em trilho de aluminio (1/4"x1/4"), 4 rodizios de latao e 2 conchas da La Fonte ou similar.</v>
          </cell>
          <cell r="D4015" t="str">
            <v>un</v>
          </cell>
          <cell r="E4015">
            <v>29.64</v>
          </cell>
        </row>
        <row r="4016">
          <cell r="A4016" t="str">
            <v>ES004687</v>
          </cell>
          <cell r="B4016" t="str">
            <v>ES40050500/</v>
          </cell>
          <cell r="C4016" t="str">
            <v>Fechadura La Fonte ou similar, para portas de madeira de entrada principal referencia 330 ST-2, cromada, macanetas referencia 204 e espelho referencia 134.  Fornecimento da peca.</v>
          </cell>
          <cell r="D4016" t="str">
            <v>un</v>
          </cell>
          <cell r="E4016">
            <v>218.09</v>
          </cell>
        </row>
        <row r="4017">
          <cell r="A4017" t="str">
            <v>ES005269</v>
          </cell>
          <cell r="B4017" t="str">
            <v>ES40050503/</v>
          </cell>
          <cell r="C4017" t="str">
            <v>Fechadura La Fonte ou similar, para portas de madeira de entrada principal, constando de fornecimento sem colocacao (esta incluida no fornecimento e colocacao das esquadrias), de: fechadura referencia 330-ST, com cilindro, de acabamento cromado, macanetas</v>
          </cell>
          <cell r="D4017" t="str">
            <v>un</v>
          </cell>
          <cell r="E4017">
            <v>227.06</v>
          </cell>
        </row>
        <row r="4018">
          <cell r="A4018" t="str">
            <v>ES004686</v>
          </cell>
          <cell r="B4018" t="str">
            <v>ES40050550/</v>
          </cell>
          <cell r="C4018" t="str">
            <v>Fechadura La Fonte ou similar, para portas de madeira de banheiro referencia 7070 ST-2, cromada, macanetas referencia 435, tranqueta referencia 687-TE, rosetas referencia 687-R e entrada referencia 687-E.  Fornecimento da peca.</v>
          </cell>
          <cell r="D4018" t="str">
            <v>un</v>
          </cell>
          <cell r="E4018">
            <v>53.35</v>
          </cell>
        </row>
        <row r="4019">
          <cell r="A4019" t="str">
            <v>ES004444</v>
          </cell>
          <cell r="B4019" t="str">
            <v>ES40050650/</v>
          </cell>
          <cell r="C4019" t="str">
            <v>Ferragens para portas, 1 folha de vidro temperado de 10mm; so fornecimento, exclusive mola hidraulica de piso.</v>
          </cell>
          <cell r="D4019" t="str">
            <v>un</v>
          </cell>
          <cell r="E4019">
            <v>119.63</v>
          </cell>
        </row>
        <row r="4020">
          <cell r="A4020" t="str">
            <v>ES004974</v>
          </cell>
          <cell r="B4020" t="str">
            <v>ES40050700/</v>
          </cell>
          <cell r="C4020" t="str">
            <v>Ferragens para portas de madeira de armario, constando de fornecimento sem colocacao (esta incluida no fornecimento e colocacao das esquadrias) de fechadura La Fonte ou similar, acabamento cromado e dobradica de latao cromado de (2 1/2x13/80) de Page ou s</v>
          </cell>
          <cell r="D4020" t="str">
            <v>un</v>
          </cell>
          <cell r="E4020">
            <v>37.119999999999997</v>
          </cell>
        </row>
        <row r="4021">
          <cell r="A4021" t="str">
            <v>ES009040</v>
          </cell>
          <cell r="B4021" t="str">
            <v>ES40100050/</v>
          </cell>
          <cell r="C4021" t="str">
            <v>Conjunto de ferragens para janela de madeira, tipo guilhotina, constando de fornecimento sem colocacao (esta incluida no fornecimento e colocacao das esquadrias), 2 borboletas de latao e 4 conchas.</v>
          </cell>
          <cell r="D4021" t="str">
            <v>un</v>
          </cell>
          <cell r="E4021">
            <v>36.159999999999997</v>
          </cell>
        </row>
        <row r="4022">
          <cell r="A4022" t="str">
            <v>ES005275</v>
          </cell>
          <cell r="B4022" t="str">
            <v>ES40100100/</v>
          </cell>
          <cell r="C4022" t="str">
            <v>Conjunto de ferragens La Fonte ou similar, para janelas de madeira de correr, em 2 folhas, constando de fornecimento sem colocacao (esta incluida no fornecimento e colocacao das esquadrias), de: 4 rodizios de latao com rolamentos para trilhos referencia 1</v>
          </cell>
          <cell r="D4022" t="str">
            <v>un</v>
          </cell>
          <cell r="E4022">
            <v>57.5</v>
          </cell>
        </row>
        <row r="4023">
          <cell r="A4023" t="str">
            <v>ES005276</v>
          </cell>
          <cell r="B4023" t="str">
            <v>ES40100150/</v>
          </cell>
          <cell r="C4023" t="str">
            <v>Ferragens para janelas de abrir de 2 folhas em madeira, constando de cremone completo La Fonte referencia 640-F ou similar, 2 carrancas La Fonte referencia 567 ou similar e 6 dobradicas de 2 1/2"x3" em ferro galvanizado com pino e bolas de latao, Page ref</v>
          </cell>
          <cell r="D4023" t="str">
            <v>un</v>
          </cell>
          <cell r="E4023">
            <v>38.46</v>
          </cell>
        </row>
        <row r="4024">
          <cell r="A4024" t="str">
            <v>ES004977</v>
          </cell>
          <cell r="B4024" t="str">
            <v>ES40150050/</v>
          </cell>
          <cell r="C4024" t="str">
            <v>Conjunto de ferragens da La Fonte ou similar, para portas de divisorias tipo Eucatex, Duratex ou similar, constando de fornecimento sem colocacao (esta incluida no fornecimento e colocacao das divisorias) de fechadura, acabamento cromado de cilindro e 3 d</v>
          </cell>
          <cell r="D4024" t="str">
            <v>un</v>
          </cell>
          <cell r="E4024">
            <v>63.27</v>
          </cell>
        </row>
        <row r="4025">
          <cell r="A4025" t="str">
            <v>ES004975</v>
          </cell>
          <cell r="B4025" t="str">
            <v>ES40150053/</v>
          </cell>
          <cell r="C4025" t="str">
            <v>Conjunto de ferragens da La Fonte ou similar, para portas de divisorias tipo Eucatex, Duratex ou similar, 2 folhas, constando de fornecimento sem colocacao (esta incluida no fornecimento e colocacao das divisorias) de fechadura, acabamento cromado de cili</v>
          </cell>
          <cell r="D4025" t="str">
            <v>un</v>
          </cell>
          <cell r="E4025">
            <v>156.71</v>
          </cell>
        </row>
        <row r="4026">
          <cell r="A4026" t="str">
            <v>ES004566</v>
          </cell>
          <cell r="B4026" t="str">
            <v>ES40150100/</v>
          </cell>
          <cell r="C4026" t="str">
            <v>Fornecimento, exclusive colocacao, de conjunto de ferragens para divisorias de sanitarios em marmore ou marmorite, fabricacao Udinese ou similar, composto por cantoneiras, porcas e parafusos de aluminio.</v>
          </cell>
          <cell r="D4026" t="str">
            <v>un</v>
          </cell>
          <cell r="E4026">
            <v>36.56</v>
          </cell>
        </row>
        <row r="4027">
          <cell r="A4027" t="str">
            <v>ES004461</v>
          </cell>
          <cell r="B4027" t="str">
            <v>ES45050050A</v>
          </cell>
          <cell r="C4027" t="str">
            <v>Espelho de cristal com 4mm de espessura, com moldura de madeira.  Fornecimento e colocacao.</v>
          </cell>
          <cell r="D4027" t="str">
            <v>m2</v>
          </cell>
          <cell r="E4027">
            <v>105.83</v>
          </cell>
        </row>
        <row r="4028">
          <cell r="A4028" t="str">
            <v>ES006743</v>
          </cell>
          <cell r="B4028" t="str">
            <v>ES45050100A</v>
          </cell>
          <cell r="C4028" t="str">
            <v>Vidro aramado com espessura de 7mm.  Fornecimento e colocacao.</v>
          </cell>
          <cell r="D4028" t="str">
            <v>m2</v>
          </cell>
          <cell r="E4028">
            <v>109.15</v>
          </cell>
        </row>
        <row r="4029">
          <cell r="A4029" t="str">
            <v>ES004756</v>
          </cell>
          <cell r="B4029" t="str">
            <v>ES45050150A</v>
          </cell>
          <cell r="C4029" t="str">
            <v>Vidro colorido fume, de 4mm de espessura.  Fornecimento e colocacao.</v>
          </cell>
          <cell r="D4029" t="str">
            <v>m2</v>
          </cell>
          <cell r="E4029">
            <v>60.97</v>
          </cell>
        </row>
        <row r="4030">
          <cell r="A4030" t="str">
            <v>ES009473</v>
          </cell>
          <cell r="B4030" t="str">
            <v>ES45050212/</v>
          </cell>
          <cell r="C4030" t="str">
            <v>Vidro cristal com espessura de 10mm.  Fornecimento e colocacao.</v>
          </cell>
          <cell r="D4030" t="str">
            <v>m2</v>
          </cell>
          <cell r="E4030">
            <v>164.25</v>
          </cell>
        </row>
        <row r="4031">
          <cell r="A4031" t="str">
            <v>ES008150</v>
          </cell>
          <cell r="B4031" t="str">
            <v>ES45050256/</v>
          </cell>
          <cell r="C4031" t="str">
            <v>Vidro laminado com espessura de 6mm.  Fornecimento e colocacao.</v>
          </cell>
          <cell r="D4031" t="str">
            <v>m2</v>
          </cell>
          <cell r="E4031">
            <v>138.75</v>
          </cell>
        </row>
        <row r="4032">
          <cell r="A4032" t="str">
            <v>ES010128</v>
          </cell>
          <cell r="B4032" t="str">
            <v>ES45050262/</v>
          </cell>
          <cell r="C4032" t="str">
            <v>Vidro laminado com espessura de 10mm.  Fornecimento e colocacao.</v>
          </cell>
          <cell r="D4032" t="str">
            <v>m2</v>
          </cell>
          <cell r="E4032">
            <v>242</v>
          </cell>
        </row>
        <row r="4033">
          <cell r="A4033" t="str">
            <v>ES000891</v>
          </cell>
          <cell r="B4033" t="str">
            <v>ES45050300/</v>
          </cell>
          <cell r="C4033" t="str">
            <v>Vidro plano transparente, comum, de 3mm espessura, indicado para vaos ate (1x0,80)m.  Fornecimento e colocacao.</v>
          </cell>
          <cell r="D4033" t="str">
            <v>m2</v>
          </cell>
          <cell r="E4033">
            <v>36.75</v>
          </cell>
        </row>
        <row r="4034">
          <cell r="A4034" t="str">
            <v>ES000892</v>
          </cell>
          <cell r="B4034" t="str">
            <v>ES45050303/</v>
          </cell>
          <cell r="C4034" t="str">
            <v>Vidro plano transparente, comum, com espessura de 4mm, indicado para vaos ate (1,60x0,80)m. Fornecimento e colocacao.</v>
          </cell>
          <cell r="D4034" t="str">
            <v>m2</v>
          </cell>
          <cell r="E4034">
            <v>46.06</v>
          </cell>
        </row>
        <row r="4035">
          <cell r="A4035" t="str">
            <v>ES004751</v>
          </cell>
          <cell r="B4035" t="str">
            <v>ES45050306A</v>
          </cell>
          <cell r="C4035" t="str">
            <v>Vidro plano transparente, comum, de 5mm espessura, indicado para vaos ate (2,10x1)m. Fornecimento e colocacao.</v>
          </cell>
          <cell r="D4035" t="str">
            <v>m2</v>
          </cell>
          <cell r="E4035">
            <v>46.02</v>
          </cell>
        </row>
        <row r="4036">
          <cell r="A4036" t="str">
            <v>ES004750</v>
          </cell>
          <cell r="B4036" t="str">
            <v>ES45050309A</v>
          </cell>
          <cell r="C4036" t="str">
            <v>Vidro plano transparente, comum, com espessura de 6mm, indicado para vaos ate (2,10x1,40)m. Fornecimento e colocacao.</v>
          </cell>
          <cell r="D4036" t="str">
            <v>m2</v>
          </cell>
          <cell r="E4036">
            <v>61.24</v>
          </cell>
        </row>
        <row r="4037">
          <cell r="A4037" t="str">
            <v>ES000893</v>
          </cell>
          <cell r="B4037" t="str">
            <v>ES45050350/</v>
          </cell>
          <cell r="C4037" t="str">
            <v>Vidro transparente, fantasia, de 4mm de espessura, do tipo martelado, artico ou lixa.  Fornecimento e colocacao.</v>
          </cell>
          <cell r="D4037" t="str">
            <v>m2</v>
          </cell>
          <cell r="E4037">
            <v>43.46</v>
          </cell>
        </row>
        <row r="4038">
          <cell r="A4038" t="str">
            <v>ES004752</v>
          </cell>
          <cell r="B4038" t="str">
            <v>ES45100050A</v>
          </cell>
          <cell r="C4038" t="str">
            <v>Vidro temperado incolor com espessura de 10mm.  Fornecimento e instalacao.</v>
          </cell>
          <cell r="D4038" t="str">
            <v>m2</v>
          </cell>
          <cell r="E4038">
            <v>210.43</v>
          </cell>
        </row>
        <row r="4039">
          <cell r="A4039" t="str">
            <v>ES004465</v>
          </cell>
          <cell r="B4039" t="str">
            <v>ES45100100A</v>
          </cell>
          <cell r="C4039" t="str">
            <v>Vidro temperado incolor, tipo martelado, com espessura de 10mm.  Fornecimento e instalacao.</v>
          </cell>
          <cell r="D4039" t="str">
            <v>m2</v>
          </cell>
          <cell r="E4039">
            <v>210.43</v>
          </cell>
        </row>
        <row r="4040">
          <cell r="A4040" t="str">
            <v>ES006755</v>
          </cell>
          <cell r="B4040" t="str">
            <v>ES45150050/</v>
          </cell>
          <cell r="C4040" t="str">
            <v>Vidro plumbifero com espessura maxima de 8mm, para uso em salas radiologicas a prova de Raio X, nas dimensoesde (0,30x0,30)m, inclusive caixilho e mao-de-obra de instalacao.</v>
          </cell>
          <cell r="D4040" t="str">
            <v>un</v>
          </cell>
          <cell r="E4040">
            <v>2265.8000000000002</v>
          </cell>
        </row>
        <row r="4041">
          <cell r="A4041" t="str">
            <v>ES006753</v>
          </cell>
          <cell r="B4041" t="str">
            <v>ES45150100/</v>
          </cell>
          <cell r="C4041" t="str">
            <v>Vidro plumbifero com espessura maxima de 8mm, para uso em salas radiologicas a prova de Raio X, nas dimensoesde (0,60x0,60)m, inclusive caixilho e mao-de-obra de instalacao.</v>
          </cell>
          <cell r="D4041" t="str">
            <v>un</v>
          </cell>
          <cell r="E4041">
            <v>7700.67</v>
          </cell>
        </row>
        <row r="4042">
          <cell r="A4042" t="str">
            <v>ES006754</v>
          </cell>
          <cell r="B4042" t="str">
            <v>ES45150150/</v>
          </cell>
          <cell r="C4042" t="str">
            <v>Vidro plumbifero com espessura maxima de 8mm, para uso em salas radiologicas a prova de Raio X, nas dimensoesde (1,20x0,70)m, inclusive caixilho e mao-de-obra de instalacao.</v>
          </cell>
          <cell r="D4042" t="str">
            <v>un</v>
          </cell>
          <cell r="E4042">
            <v>16238.5</v>
          </cell>
        </row>
        <row r="4043">
          <cell r="A4043" t="str">
            <v>ES008914</v>
          </cell>
          <cell r="B4043" t="str">
            <v>ES45200050/</v>
          </cell>
          <cell r="C4043" t="str">
            <v>Placa de policarbonato em cristal compacto, em placas de (2,44x1,22x0,01)m.  Fornecimento  sem colocacao.</v>
          </cell>
          <cell r="D4043" t="str">
            <v>m2</v>
          </cell>
          <cell r="E4043">
            <v>416.25</v>
          </cell>
        </row>
        <row r="4044">
          <cell r="A4044" t="str">
            <v>ES008911</v>
          </cell>
          <cell r="B4044" t="str">
            <v>ES45200053/</v>
          </cell>
          <cell r="C4044" t="str">
            <v>Placa de policarbonato em cristal compacto, em placas de (2,44x1,22x0,004)m.  Fornecimento  sem colocacao.</v>
          </cell>
          <cell r="D4044" t="str">
            <v>m2</v>
          </cell>
          <cell r="E4044">
            <v>134.02000000000001</v>
          </cell>
        </row>
        <row r="4045">
          <cell r="A4045" t="str">
            <v>ES008912</v>
          </cell>
          <cell r="B4045" t="str">
            <v>ES45200056/</v>
          </cell>
          <cell r="C4045" t="str">
            <v>Placa de policarbonato em cristal compacto, em placas de (2,44x1,22x0,006)m.  Fornecimento  sem colocacao.</v>
          </cell>
          <cell r="D4045" t="str">
            <v>m2</v>
          </cell>
          <cell r="E4045">
            <v>222.58</v>
          </cell>
        </row>
        <row r="4046">
          <cell r="A4046" t="str">
            <v>ES008913</v>
          </cell>
          <cell r="B4046" t="str">
            <v>ES45200059/</v>
          </cell>
          <cell r="C4046" t="str">
            <v>Placa de policarbonato em cristal compacto, em placas de (2,44x1,22x0,008)m.  Fornecimento  sem colocacao.</v>
          </cell>
          <cell r="D4046" t="str">
            <v>m2</v>
          </cell>
          <cell r="E4046">
            <v>277.11</v>
          </cell>
        </row>
        <row r="4047">
          <cell r="A4047" t="str">
            <v>ES004765</v>
          </cell>
          <cell r="B4047" t="str">
            <v>ES50050050A</v>
          </cell>
          <cell r="C4047" t="str">
            <v>Mastro metalico em tubo de ferro galvanizado de 3" com altura de 5,50m, equipado com roldana com fixacao em prisma de concreto de (30x30x50)cm.  Fornecimento colocacao.</v>
          </cell>
          <cell r="D4047" t="str">
            <v>un</v>
          </cell>
          <cell r="E4047">
            <v>360.23</v>
          </cell>
        </row>
        <row r="4048">
          <cell r="A4048" t="str">
            <v>ES000917</v>
          </cell>
          <cell r="B4048" t="str">
            <v>ES50050053A</v>
          </cell>
          <cell r="C4048" t="str">
            <v>Mastro metalico em tubo de ferro galvanizado de 3" com altura de 6m, equipado com roldana com fixacao em prisma de concreto de (30x30x50)cm.  Fornecimento e colocacao.</v>
          </cell>
          <cell r="D4048" t="str">
            <v>un</v>
          </cell>
          <cell r="E4048">
            <v>379.16</v>
          </cell>
        </row>
        <row r="4049">
          <cell r="A4049" t="str">
            <v>ES006043</v>
          </cell>
          <cell r="B4049" t="str">
            <v>ES99990050/</v>
          </cell>
          <cell r="C4049" t="str">
            <v>Arruela de 5/16", inclusive transporte ate a obra, exclusive colocacao.  Fornecimento.</v>
          </cell>
          <cell r="D4049" t="str">
            <v>un</v>
          </cell>
          <cell r="E4049">
            <v>0.01</v>
          </cell>
        </row>
        <row r="4050">
          <cell r="A4050" t="str">
            <v>ES005626</v>
          </cell>
          <cell r="B4050" t="str">
            <v>ES99990100/</v>
          </cell>
          <cell r="C4050" t="str">
            <v>Cadeado de 30mm.  Fornecimento.</v>
          </cell>
          <cell r="D4050" t="str">
            <v>un</v>
          </cell>
          <cell r="E4050">
            <v>5.77</v>
          </cell>
        </row>
        <row r="4051">
          <cell r="A4051" t="str">
            <v>ES005640</v>
          </cell>
          <cell r="B4051" t="str">
            <v>ES99990103/</v>
          </cell>
          <cell r="C4051" t="str">
            <v>Cadeado de 50mm.  Fornecimento.</v>
          </cell>
          <cell r="D4051" t="str">
            <v>un</v>
          </cell>
          <cell r="E4051">
            <v>13</v>
          </cell>
        </row>
        <row r="4052">
          <cell r="A4052" t="str">
            <v>ES009474</v>
          </cell>
          <cell r="B4052" t="str">
            <v>ES99990150/</v>
          </cell>
          <cell r="C4052" t="str">
            <v>Caixilho fixo, de aluminio, para chapa de policarbonato de 10mm.  Fornecimento e colcoacao.</v>
          </cell>
          <cell r="D4052" t="str">
            <v>m2</v>
          </cell>
          <cell r="E4052">
            <v>199.82</v>
          </cell>
        </row>
        <row r="4053">
          <cell r="A4053" t="str">
            <v>ES009476</v>
          </cell>
          <cell r="B4053" t="str">
            <v>ES99990153/</v>
          </cell>
          <cell r="C4053" t="str">
            <v>Caixilho metade fixo para vidro e metade fixo em veneziana, de aluminio; exclusive fornecimento e colocacao do vidro.  Fornecimento e colocacao.</v>
          </cell>
          <cell r="D4053" t="str">
            <v>m2</v>
          </cell>
          <cell r="E4053">
            <v>208.33</v>
          </cell>
        </row>
        <row r="4054">
          <cell r="A4054" t="str">
            <v>ES004759</v>
          </cell>
          <cell r="B4054" t="str">
            <v>ES99990200/</v>
          </cell>
          <cell r="C4054" t="str">
            <v>Colocacao de carranca, fixada na parte externa de janelas de abrir, exclusive o fornecimento da peca.</v>
          </cell>
          <cell r="D4054" t="str">
            <v>un</v>
          </cell>
          <cell r="E4054">
            <v>7.29</v>
          </cell>
        </row>
        <row r="4055">
          <cell r="A4055" t="str">
            <v>ES004773</v>
          </cell>
          <cell r="B4055" t="str">
            <v>ES99990206/</v>
          </cell>
          <cell r="C4055" t="str">
            <v>Colocacao de cremone, em madeira com vara de ferro de 1,50m, exclusive o fornecimento.</v>
          </cell>
          <cell r="D4055" t="str">
            <v>un</v>
          </cell>
          <cell r="E4055">
            <v>14.58</v>
          </cell>
        </row>
        <row r="4056">
          <cell r="A4056" t="str">
            <v>ES004766</v>
          </cell>
          <cell r="B4056" t="str">
            <v>ES99990250/</v>
          </cell>
          <cell r="C4056" t="str">
            <v>Colocacao de dobradica, tipo vaivem, em madeira, exclusive o fornecimento da peca.</v>
          </cell>
          <cell r="D4056" t="str">
            <v>un</v>
          </cell>
          <cell r="E4056">
            <v>7.29</v>
          </cell>
        </row>
        <row r="4057">
          <cell r="A4057" t="str">
            <v>ES004764</v>
          </cell>
          <cell r="B4057" t="str">
            <v>ES99990300/</v>
          </cell>
          <cell r="C4057" t="str">
            <v>Colocacao de mola fecha porta, em madeira exclusive o fornecimento da peca.</v>
          </cell>
          <cell r="D4057" t="str">
            <v>un</v>
          </cell>
          <cell r="E4057">
            <v>7.29</v>
          </cell>
        </row>
        <row r="4058">
          <cell r="A4058" t="str">
            <v>ES007867</v>
          </cell>
          <cell r="B4058" t="str">
            <v>ES99990350/</v>
          </cell>
          <cell r="C4058" t="str">
            <v>Conjunto completo de ferragens para paineis fixos de vidro temperado de 10mm.  Fornecimento.</v>
          </cell>
          <cell r="D4058" t="str">
            <v>un</v>
          </cell>
          <cell r="E4058">
            <v>49.1</v>
          </cell>
        </row>
        <row r="4059">
          <cell r="A4059" t="str">
            <v>ET000629</v>
          </cell>
          <cell r="B4059" t="str">
            <v>ET15100150/</v>
          </cell>
          <cell r="C4059" t="str">
            <v>Formas de madeira para moldagem de pecas de concreto armado com paramentos planos, em lajes, vigas, paredes, etc., inclusive fornecimento dos materiais e desmoldagem servindo a madeira 2 vezes, tabuas de Pinho de 3a ou madeira equivalente, com 2,5cm de es</v>
          </cell>
          <cell r="D4059" t="str">
            <v>m2</v>
          </cell>
          <cell r="E4059">
            <v>22.36</v>
          </cell>
        </row>
        <row r="4060">
          <cell r="A4060" t="str">
            <v>ET000632</v>
          </cell>
          <cell r="B4060" t="str">
            <v>ET15100200/</v>
          </cell>
          <cell r="C4060" t="str">
            <v>Formas de madeira para moldagem de pecas de concreto com paramentos curvos servindo a madeira 1,4 vezes inclusive desmoldagem exclusive escoramento, tabuas de Pinho de 3a ou madeira equivalente.</v>
          </cell>
          <cell r="D4060" t="str">
            <v>m2</v>
          </cell>
          <cell r="E4060">
            <v>35.22</v>
          </cell>
        </row>
        <row r="4061">
          <cell r="A4061" t="str">
            <v>ET000633</v>
          </cell>
          <cell r="B4061" t="str">
            <v>ET15100250/</v>
          </cell>
          <cell r="C4061" t="str">
            <v>Formas de madeira para moldagem de pecas de concreto com paramentos curvos servindo a madeira 2 vezes inclusive desmoldagem exclusive escoramento, tabuas de Pinho de 3a ou madeira equivalente.</v>
          </cell>
          <cell r="D4061" t="str">
            <v>m2</v>
          </cell>
          <cell r="E4061">
            <v>30.46</v>
          </cell>
        </row>
        <row r="4062">
          <cell r="A4062" t="str">
            <v>ET000634</v>
          </cell>
          <cell r="B4062" t="str">
            <v>ET15100300/</v>
          </cell>
          <cell r="C4062" t="str">
            <v>Formas de madeira de Pinho de 3a ou similar, para galerias retangulares de concreto armado, servindo a madeira 3 vezes, inclusive  escoramento, fornecimento dos materiais e desmoldagem.</v>
          </cell>
          <cell r="D4062" t="str">
            <v>m2</v>
          </cell>
          <cell r="E4062">
            <v>21.64</v>
          </cell>
        </row>
        <row r="4063">
          <cell r="A4063" t="str">
            <v>ET001968</v>
          </cell>
          <cell r="B4063" t="str">
            <v>ET15100350/</v>
          </cell>
          <cell r="C4063" t="str">
            <v>Forma de madeira com utilizacao de 1,4 vezes e escoramento de laje superior.</v>
          </cell>
          <cell r="D4063" t="str">
            <v>m2</v>
          </cell>
          <cell r="E4063">
            <v>32.18</v>
          </cell>
        </row>
        <row r="4064">
          <cell r="A4064" t="str">
            <v>ET007707</v>
          </cell>
          <cell r="B4064" t="str">
            <v>ET15100400/</v>
          </cell>
          <cell r="C4064" t="str">
            <v>Formas de madeira para moldagem de pecas de concreto com paramentos planos, em lajes, vigas, paredes etc., inclusive fornecimento dos materiais e desmontagem, servindo a madeira 4 vezes, tabuas de Pinho de 3a ou madeira equivalente, com 2,5 cm de espessur</v>
          </cell>
          <cell r="D4064" t="str">
            <v>m2</v>
          </cell>
          <cell r="E4064">
            <v>15.87</v>
          </cell>
        </row>
        <row r="4065">
          <cell r="A4065" t="str">
            <v>ET000635</v>
          </cell>
          <cell r="B4065" t="str">
            <v>ET15100450/</v>
          </cell>
          <cell r="C4065" t="str">
            <v>Formas de madeira de Pinho de 3a ou similar, com aproveitamento da madeira apenas 1 vez, para viaduto de concreto, com escoramento metalico, exclusive aluguel deste, inclusive fornecimento de materiais, e desmoldagem.</v>
          </cell>
          <cell r="D4065" t="str">
            <v>m2</v>
          </cell>
          <cell r="E4065">
            <v>71.47</v>
          </cell>
        </row>
        <row r="4066">
          <cell r="A4066" t="str">
            <v>ET000636</v>
          </cell>
          <cell r="B4066" t="str">
            <v>ET15100500/</v>
          </cell>
          <cell r="C4066" t="str">
            <v>Formas de madeira de Pinho de 3a ou similar, com aproveitamento da madeira por 4 vezes, destinada a moldagem de cinta sobre baldrame, inclusive fornecimento dos materiais e desmoldagem.</v>
          </cell>
          <cell r="D4066" t="str">
            <v>m2</v>
          </cell>
          <cell r="E4066">
            <v>21.04</v>
          </cell>
        </row>
        <row r="4067">
          <cell r="A4067" t="str">
            <v>ET017898</v>
          </cell>
          <cell r="B4067" t="str">
            <v>ET15150050A</v>
          </cell>
          <cell r="C4067" t="str">
            <v>Forma metalica para concreto, inclusive fornecimento, confeccao, montagem e desmontagem sem utilizacao de guindaste, admitindo 50 vezes de utilizacao, exclusive escoramento.</v>
          </cell>
          <cell r="D4067" t="str">
            <v>m2</v>
          </cell>
          <cell r="E4067">
            <v>9.6300000000000008</v>
          </cell>
        </row>
        <row r="4068">
          <cell r="A4068" t="str">
            <v>ET017936</v>
          </cell>
          <cell r="B4068" t="str">
            <v>ET15150100/</v>
          </cell>
          <cell r="C4068" t="str">
            <v>Forma metalica alto portante, para laje, sem reutilizacao, para vaos ate 4,40m, tipo STEEL DECK MR-75, da Metform ou similar, com espessura de 0,80mm.  Fornecimento e instalacao.</v>
          </cell>
          <cell r="D4068" t="str">
            <v>t.dam</v>
          </cell>
          <cell r="E4068">
            <v>48.75</v>
          </cell>
        </row>
        <row r="4069">
          <cell r="A4069" t="str">
            <v>ET017937</v>
          </cell>
          <cell r="B4069" t="str">
            <v>ET15150150/</v>
          </cell>
          <cell r="C4069" t="str">
            <v>Forma metalica alto portante, para laje, sem reutilizacao, para vaos ate 3,75m, tipo STEEL DECK MR-75, da Metform ou similar, com espessura de 0,95mm.  Fornecimento e instalacao.</v>
          </cell>
          <cell r="D4069" t="str">
            <v>m2</v>
          </cell>
          <cell r="E4069">
            <v>54.84</v>
          </cell>
        </row>
        <row r="4070">
          <cell r="A4070" t="str">
            <v>ET017938</v>
          </cell>
          <cell r="B4070" t="str">
            <v>ET15150200/</v>
          </cell>
          <cell r="C4070" t="str">
            <v>Forma metalica alto portante, para laje, sem reutilizacao, para vaos ate 4,40m, tipo STEEL DECK MR-75, da Metform ou similar, com espessura de 1,25mm.  Fornecimento e instalacao.</v>
          </cell>
          <cell r="D4070" t="str">
            <v>m2</v>
          </cell>
          <cell r="E4070">
            <v>67.89</v>
          </cell>
        </row>
        <row r="4071">
          <cell r="A4071" t="str">
            <v>ET000651</v>
          </cell>
          <cell r="B4071" t="str">
            <v>ET15200050/</v>
          </cell>
          <cell r="C4071" t="str">
            <v>Formas de placas de Madeirit ou similar, empregando-se as de 14mm, resinadas e tambem as de 20mm de espessura, plastificadas, servindo 4 vezes, e a madeira de Pinho ou similar, auxiliar 1 vez, inclusive fornecimento e desmoldagem, exclusive escoramento.</v>
          </cell>
          <cell r="D4071" t="str">
            <v>m2</v>
          </cell>
          <cell r="E4071">
            <v>37.54</v>
          </cell>
        </row>
        <row r="4072">
          <cell r="A4072" t="str">
            <v>ET000650</v>
          </cell>
          <cell r="B4072" t="str">
            <v>ET15200053/</v>
          </cell>
          <cell r="C4072" t="str">
            <v>Formas de placas de Madeirit ou similar, empregando-se as de 14mm, resinadas e tambem as de 20mm de espessura, plastificadas, servindo 4 vezes, e a madeira de Pinho ou similar 3 vezes, inclusive fornecimento e desmontagem, exclusive escoramento.</v>
          </cell>
          <cell r="D4072" t="str">
            <v>m2</v>
          </cell>
          <cell r="E4072">
            <v>23.98</v>
          </cell>
        </row>
        <row r="4073">
          <cell r="A4073" t="str">
            <v>ET000652</v>
          </cell>
          <cell r="B4073" t="str">
            <v>ET15200100/</v>
          </cell>
          <cell r="C4073" t="str">
            <v>Formas de placas de Madeirit ou similar, de 17mm de espessura plastificada, servindo 1 vez, para viadutos, incluindo pecas de transferencia para escoramento metalico, exclusive este, inclusive fornecimento de materiais e desmoldagem.</v>
          </cell>
          <cell r="D4073" t="str">
            <v>m2</v>
          </cell>
          <cell r="E4073">
            <v>67.75</v>
          </cell>
        </row>
        <row r="4074">
          <cell r="A4074" t="str">
            <v>ET000653</v>
          </cell>
          <cell r="B4074" t="str">
            <v>ET15200103/</v>
          </cell>
          <cell r="C4074" t="str">
            <v>Formas de placas de Madeirit ou similar, de 17mm de espessura plastificada, servindo 2 vezes,  para viadutos, incluindo pecas de transferencia para escoramento metalico, exclusive este, inclusive fornecimento de materiais e desmoldagem.</v>
          </cell>
          <cell r="D4074" t="str">
            <v>m2</v>
          </cell>
          <cell r="E4074">
            <v>48.64</v>
          </cell>
        </row>
        <row r="4075">
          <cell r="A4075" t="str">
            <v>ET000654</v>
          </cell>
          <cell r="B4075" t="str">
            <v>ET15200150/</v>
          </cell>
          <cell r="C4075" t="str">
            <v>Formas de placas de Madeirit ou similar, de 20mm de espessura, plastificadas, servindo 2 vezes e madeira de Pinho ou similar, auxiliar servindo 3 vezes, inclusive fornecimento e desmoldagem, exclusive escoramento.</v>
          </cell>
          <cell r="D4075" t="str">
            <v>m2</v>
          </cell>
          <cell r="E4075">
            <v>36.11</v>
          </cell>
        </row>
        <row r="4076">
          <cell r="A4076" t="str">
            <v>ET000637</v>
          </cell>
          <cell r="B4076" t="str">
            <v>ET20050050/</v>
          </cell>
          <cell r="C4076" t="str">
            <v>Escoramento de pontilhoes, pontes e viadutos, de concreto armado, com madeira de Lei serrada, Pinho do Parana ou similar, de 3a, com 30% de aproveitamento da madeira, medido pelo volume coberto, inclusive desmontagem; considera-se volume coberto, aquele c</v>
          </cell>
          <cell r="D4076" t="str">
            <v>m3</v>
          </cell>
          <cell r="E4076">
            <v>43.3</v>
          </cell>
        </row>
        <row r="4077">
          <cell r="A4077" t="str">
            <v>ET000741</v>
          </cell>
          <cell r="B4077" t="str">
            <v>ET20100050/</v>
          </cell>
          <cell r="C4077" t="str">
            <v>Aluguel de escoramento tubular em obras de arte, com tubos metalicos, tipo Mannesmmann ou similar, na densidade 5m de tubo equipado por m3 de escoramento, pago pelo volume  deste e pelo tempo necessario, desde a entrega do material na obra, na ocasiao apr</v>
          </cell>
          <cell r="D4077" t="str">
            <v>m3.mes</v>
          </cell>
          <cell r="E4077">
            <v>7.75</v>
          </cell>
        </row>
        <row r="4078">
          <cell r="A4078" t="str">
            <v>ET000742</v>
          </cell>
          <cell r="B4078" t="str">
            <v>ET20100100/</v>
          </cell>
          <cell r="C4078" t="str">
            <v>Montagem e desmontagem de escoramento tubular normal, em obras de arte, na densidade de 5m de tubo por m3 de escoramento, compreendendo os transportes de material para obra e desta para o deposito.  O preco e dado por m3 de escoramento, contado das sapata</v>
          </cell>
          <cell r="D4078" t="str">
            <v>m3</v>
          </cell>
          <cell r="E4078">
            <v>5.85</v>
          </cell>
        </row>
        <row r="4079">
          <cell r="A4079" t="str">
            <v>ET002499</v>
          </cell>
          <cell r="B4079" t="str">
            <v>ET20150050/</v>
          </cell>
          <cell r="C4079" t="str">
            <v>Escoramento de rocha, ou enchimento por cima de cambotas metalicas com Eucalipto rolico ou similar, medido pelo volume de madeira empregada, considerando a secao media de toras e seu comprimento.</v>
          </cell>
          <cell r="D4079" t="str">
            <v>m3</v>
          </cell>
          <cell r="E4079">
            <v>1268.08</v>
          </cell>
        </row>
        <row r="4080">
          <cell r="A4080" t="str">
            <v>ET000638</v>
          </cell>
          <cell r="B4080" t="str">
            <v>ET20200050/</v>
          </cell>
          <cell r="C4080" t="str">
            <v>Escoramento de formas ate 3,30m de pe direito, com Pinho de 3a ou similar, tabuas empregadas 3 vezes, prumos 4 vezes.</v>
          </cell>
          <cell r="D4080" t="str">
            <v>m3</v>
          </cell>
          <cell r="E4080">
            <v>3.53</v>
          </cell>
        </row>
        <row r="4081">
          <cell r="A4081" t="str">
            <v>ET000639</v>
          </cell>
          <cell r="B4081" t="str">
            <v>ET20200100/</v>
          </cell>
          <cell r="C4081" t="str">
            <v>Escoramento de formas de 3,30m ate 3,50m de pe direito, com Pinho de 3a ou similar, tabuas empregadas 3 vezes, prumos 4 vezes.</v>
          </cell>
          <cell r="D4081" t="str">
            <v>m3</v>
          </cell>
          <cell r="E4081">
            <v>4.95</v>
          </cell>
        </row>
        <row r="4082">
          <cell r="A4082" t="str">
            <v>ET000640</v>
          </cell>
          <cell r="B4082" t="str">
            <v>ET20200150/</v>
          </cell>
          <cell r="C4082" t="str">
            <v>Escoramento de formas de 4m ate 5m de pe direito, com Pinho de 3a ou similar, tabuas empregadas 3 vezes, prumos 4 vezes.</v>
          </cell>
          <cell r="D4082" t="str">
            <v>m3</v>
          </cell>
          <cell r="E4082">
            <v>7.61</v>
          </cell>
        </row>
        <row r="4083">
          <cell r="A4083" t="str">
            <v>ET000641</v>
          </cell>
          <cell r="B4083" t="str">
            <v>ET20250050/</v>
          </cell>
          <cell r="C4083" t="str">
            <v>Escoramento de formas de moldagem de pecas de concreto em vigas isoladas e semelhantes, ate 5m de pe direito, com Pinho de 3a ou similar, empregada 2 vezes, medida pela area de projecao lateral de escoramento.</v>
          </cell>
          <cell r="D4083" t="str">
            <v>m2</v>
          </cell>
          <cell r="E4083">
            <v>31.84</v>
          </cell>
        </row>
        <row r="4084">
          <cell r="A4084" t="str">
            <v>ET000645</v>
          </cell>
          <cell r="B4084" t="str">
            <v>ET20300050/</v>
          </cell>
          <cell r="C4084" t="str">
            <v>Escoramento de formas de caixas de concreto em geral, cintas, blocos de fundacao e ou paramentos verticais ate 1,5m; com aproveitamento da madeira 2 vezes, inclusive retirada.</v>
          </cell>
          <cell r="D4084" t="str">
            <v>m2</v>
          </cell>
          <cell r="E4084">
            <v>11.46</v>
          </cell>
        </row>
        <row r="4085">
          <cell r="A4085" t="str">
            <v>ET000642</v>
          </cell>
          <cell r="B4085" t="str">
            <v>ET20300100/</v>
          </cell>
          <cell r="C4085" t="str">
            <v>Escoramento de formas de paramentos verticais de mais de 1,50m e ate 5m de altura, utilizando Pinho de 3a ou similar, com 30% do aproveitamento da madeira, inclusive retirada.</v>
          </cell>
          <cell r="D4085" t="str">
            <v>m2</v>
          </cell>
          <cell r="E4085">
            <v>18.45</v>
          </cell>
        </row>
        <row r="4086">
          <cell r="A4086" t="str">
            <v>ET000644</v>
          </cell>
          <cell r="B4086" t="str">
            <v>ET20300150/</v>
          </cell>
          <cell r="C4086" t="str">
            <v>Escoramento de formas de paramentos verticais de mais de 5m e ate 8m de altura, utilizando Pinho de 3a ou similar, com 30% do aproveitamento da madeira, inclusive retirada.</v>
          </cell>
          <cell r="D4086" t="str">
            <v>m2</v>
          </cell>
          <cell r="E4086">
            <v>27.97</v>
          </cell>
        </row>
        <row r="4087">
          <cell r="A4087" t="str">
            <v>ET000647</v>
          </cell>
          <cell r="B4087" t="str">
            <v>ET20300200/</v>
          </cell>
          <cell r="C4087" t="str">
            <v>Escoramento de formas de paramentos verticais, para altura de 1,50m ate 5m, utilizando Pinho de 3a ou similar, com aproveitamento da madeira 2 vezes, inclusive retirada.</v>
          </cell>
          <cell r="D4087" t="str">
            <v>m2</v>
          </cell>
          <cell r="E4087">
            <v>15.51</v>
          </cell>
        </row>
        <row r="4088">
          <cell r="A4088" t="str">
            <v>ET000649</v>
          </cell>
          <cell r="B4088" t="str">
            <v>ET20300250/</v>
          </cell>
          <cell r="C4088" t="str">
            <v>Escoramento de formas de paramentos verticais, para altura de 5m ate 8m, com aproveitamento da madeira 2 vezes, inclusive retirada.</v>
          </cell>
          <cell r="D4088" t="str">
            <v>m2</v>
          </cell>
          <cell r="E4088">
            <v>24.14</v>
          </cell>
        </row>
        <row r="4089">
          <cell r="A4089" t="str">
            <v>ET006812</v>
          </cell>
          <cell r="B4089" t="str">
            <v>ET20300300/</v>
          </cell>
          <cell r="C4089" t="str">
            <v>Escoramento de formas de paramentos verticais, para altura de 8m ate 12m, com 30% de aproveitamento da madeira, inclusive retirada.</v>
          </cell>
          <cell r="D4089" t="str">
            <v>m2</v>
          </cell>
          <cell r="E4089">
            <v>34.64</v>
          </cell>
        </row>
        <row r="4090">
          <cell r="A4090" t="str">
            <v>ET008385</v>
          </cell>
          <cell r="B4090" t="str">
            <v>ET25050050/</v>
          </cell>
          <cell r="C4090" t="str">
            <v>Demarcacao de area de risco e de preservacao, conforme desenho GEORIO no 3404/97, executada em encosta, utilizando perfil TR-32 ou maior a cada 5m e cabo de aco de 1/2", compreendendo o fornecimento dos perfis e do cabo de aco, incluindo rocado no tracado</v>
          </cell>
          <cell r="D4090" t="str">
            <v>m</v>
          </cell>
          <cell r="E4090">
            <v>64.98</v>
          </cell>
        </row>
        <row r="4091">
          <cell r="A4091" t="str">
            <v>ET010486</v>
          </cell>
          <cell r="B4091" t="str">
            <v>ET25050100/</v>
          </cell>
          <cell r="C4091" t="str">
            <v>Estrutura metalica de impacto, com altura de 3m, em perfis I de 10", 1a alma, a cada 5m, com tela metalica de alta resistencia, malha de (8x10)cm, fio galvanizado de 2,70mm, cabos de aco DIN 3051, 6x19 GAL AF, 13mm e 16mm, respectivamente, para fixacao da</v>
          </cell>
          <cell r="D4091" t="str">
            <v>m</v>
          </cell>
          <cell r="E4091">
            <v>387.45</v>
          </cell>
        </row>
        <row r="4092">
          <cell r="A4092" t="str">
            <v>ET017023</v>
          </cell>
          <cell r="B4092" t="str">
            <v>ET25050150/</v>
          </cell>
          <cell r="C4092" t="str">
            <v>Estrutura metalica para cobertura de quadra ou galpao, compreendendo vigas trelicadas compostas de membros soldados em perfil U de chapa dobrada nos banzos superior, inferior, montantes e diagonais, com perfil I 10" nas colunas e trecas em perfil U enrige</v>
          </cell>
          <cell r="D4092" t="str">
            <v>m2</v>
          </cell>
          <cell r="E4092">
            <v>87.72</v>
          </cell>
        </row>
        <row r="4093">
          <cell r="A4093" t="str">
            <v>ET017315</v>
          </cell>
          <cell r="B4093" t="str">
            <v>ET25050200A</v>
          </cell>
          <cell r="C4093" t="str">
            <v>Estrutura metalica em especial resistente a corrosao (aco USI SAC, ASTM ou similar) para obras prediais ate 04 pavimentos, incluindo projetos e detalhes executivos, pilares, vigas principais e secundarias, escadas, patamares e chapas das bases da fundacao</v>
          </cell>
          <cell r="D4093" t="str">
            <v>m2</v>
          </cell>
          <cell r="E4093">
            <v>239.29</v>
          </cell>
        </row>
        <row r="4094">
          <cell r="A4094" t="str">
            <v>ET007436</v>
          </cell>
          <cell r="B4094" t="str">
            <v>ET25050250/</v>
          </cell>
          <cell r="C4094" t="str">
            <v xml:space="preserve">Escada metalica em 19 degraus com estrutura em viga "U" de 8"x 2 1/4", em 2 lances, ambos com largura de 1,225m e altura de 1,72m, os degraus com piso 0,27m, espelho de 0,181m, patamar de (1,225x2,45)m, todos em chapa corrugada de 1/8" e corrimao em tubo </v>
          </cell>
          <cell r="D4094" t="str">
            <v>un</v>
          </cell>
          <cell r="E4094">
            <v>9814.99</v>
          </cell>
        </row>
        <row r="4095">
          <cell r="A4095" t="str">
            <v>ET002535</v>
          </cell>
          <cell r="B4095" t="str">
            <v>ET25050300/</v>
          </cell>
          <cell r="C4095" t="str">
            <v>Fornecimento e montagem de estruturas metalicas em aco especial resistente a corrosao (aco USI-SAC ou similar) para pontes, viadutos e passarelas, incluindo fornecimento de materiais e de todos os servicos necessarios, inclusive pintura protetora.</v>
          </cell>
          <cell r="D4095" t="str">
            <v>t</v>
          </cell>
          <cell r="E4095">
            <v>7808.49</v>
          </cell>
        </row>
        <row r="4096">
          <cell r="A4096" t="str">
            <v>ET005036</v>
          </cell>
          <cell r="B4096" t="str">
            <v>ET25050350/</v>
          </cell>
          <cell r="C4096" t="str">
            <v xml:space="preserve">Galpao com (18x22)m com altura de 5m, fechamento aboboda em estrutura de aco galvanizado, com tecidos de alta tenacidade revestidos de PVC em ambas as faces, confeccionado por solda eletronica de alta frequencia, com tratamento para a intemperies, fungos </v>
          </cell>
          <cell r="D4096" t="str">
            <v>m2</v>
          </cell>
          <cell r="E4096">
            <v>174.19</v>
          </cell>
        </row>
        <row r="4097">
          <cell r="A4097" t="str">
            <v>ET005040</v>
          </cell>
          <cell r="B4097" t="str">
            <v>ET25050400/</v>
          </cell>
          <cell r="C4097" t="str">
            <v xml:space="preserve">Galpao com diametro de 7m, altura de 2,12m, formato hexagonal em estrutura de aluminio, com tecidos de alta tenacidade revestidos de PVC em ambas as faces, confeccionado por solda eletronica de alta frequencia, com tratamento para a intemperies, fungos e </v>
          </cell>
          <cell r="D4097" t="str">
            <v>m2</v>
          </cell>
          <cell r="E4097">
            <v>179.16</v>
          </cell>
        </row>
        <row r="4098">
          <cell r="A4098" t="str">
            <v>ET006933</v>
          </cell>
          <cell r="B4098" t="str">
            <v>ET25050450/</v>
          </cell>
          <cell r="C4098" t="str">
            <v>Pecas em chapa de aco 3/8", galvanizadas, nas dimensoes (3x0,10)m.  Fornecimento dos materiais e mao de obra de colocacao.</v>
          </cell>
          <cell r="D4098" t="str">
            <v>Kg</v>
          </cell>
          <cell r="E4098">
            <v>3.71</v>
          </cell>
        </row>
        <row r="4099">
          <cell r="A4099" t="str">
            <v>ET006927</v>
          </cell>
          <cell r="B4099" t="str">
            <v>ET25050453/</v>
          </cell>
          <cell r="C4099" t="str">
            <v>Pecas em chapa de aco 3/8", galvanizadas, dobradas nas dimensoes (15x20x14)cm com largura de 20cm.  Fornecimento dos materiais e mao de obra de colocacao.</v>
          </cell>
          <cell r="D4099" t="str">
            <v>Kg</v>
          </cell>
          <cell r="E4099">
            <v>4.05</v>
          </cell>
        </row>
        <row r="4100">
          <cell r="A4100" t="str">
            <v>ET006929</v>
          </cell>
          <cell r="B4100" t="str">
            <v>ET25050456/</v>
          </cell>
          <cell r="C4100" t="str">
            <v>Pecas em chapa de aco 3/8", galvanizadas, dobradas nas dimensoes (25x20x7)cm com largura de 20 cm.  Fornecimento dos materiais e mao de obra de colocacao.</v>
          </cell>
          <cell r="D4100" t="str">
            <v>Kg</v>
          </cell>
          <cell r="E4100">
            <v>3.91</v>
          </cell>
        </row>
        <row r="4101">
          <cell r="A4101" t="str">
            <v>ET009464</v>
          </cell>
          <cell r="B4101" t="str">
            <v>ET25050500/</v>
          </cell>
          <cell r="C4101" t="str">
            <v>Perfil em aluminio serie 25 para separacao de revestimentos variados, sobre paredes externas ou internas.  Fornecimento e colcoacao.</v>
          </cell>
          <cell r="D4101" t="str">
            <v>m</v>
          </cell>
          <cell r="E4101">
            <v>16.989999999999998</v>
          </cell>
        </row>
        <row r="4102">
          <cell r="A4102" t="str">
            <v>ET005334</v>
          </cell>
          <cell r="B4102" t="str">
            <v>ET25050550/</v>
          </cell>
          <cell r="C4102" t="str">
            <v>Reconstituicao de estruturas metalicas leves, por Kg de aco necessario (chapa e perfis) com fornecimento de materiais e pintura anti-oxidante.</v>
          </cell>
          <cell r="D4102" t="str">
            <v>Kg</v>
          </cell>
          <cell r="E4102">
            <v>4.49</v>
          </cell>
        </row>
        <row r="4103">
          <cell r="A4103" t="str">
            <v>ET010432</v>
          </cell>
          <cell r="B4103" t="str">
            <v>ET25050600/</v>
          </cell>
          <cell r="C4103" t="str">
            <v>Torre metalica para mirante em perfis de aco carbono H de 6"x6" e I de 8"x4" e tubo de ferro galvanizado de 2".  Fornecimento e montagem.</v>
          </cell>
          <cell r="D4103" t="str">
            <v>t</v>
          </cell>
          <cell r="E4103">
            <v>7251.42</v>
          </cell>
        </row>
        <row r="4104">
          <cell r="A4104" t="str">
            <v>ET000702</v>
          </cell>
          <cell r="B4104" t="str">
            <v>ET30050050/</v>
          </cell>
          <cell r="C4104" t="str">
            <v>Aparelho de apoio de Neoprene, fretado (1,40kg/dm3), inclusive preparo do berco.  Fornecimento e colocacao.</v>
          </cell>
          <cell r="D4104" t="str">
            <v>Kg</v>
          </cell>
          <cell r="E4104">
            <v>26.13</v>
          </cell>
        </row>
        <row r="4105">
          <cell r="A4105" t="str">
            <v>ET005335</v>
          </cell>
          <cell r="B4105" t="str">
            <v>ET30100050/</v>
          </cell>
          <cell r="C4105" t="str">
            <v>Berco para junta de dilatacao e vedacao, inclusive corte, remocao do pavimento, apicoamento da laje, formas, ferragens e concretagem com Grout ou similar.</v>
          </cell>
          <cell r="D4105" t="str">
            <v>m</v>
          </cell>
          <cell r="E4105">
            <v>98.35</v>
          </cell>
        </row>
        <row r="4106">
          <cell r="A4106" t="str">
            <v>ET000706</v>
          </cell>
          <cell r="B4106" t="str">
            <v>ET30100100/</v>
          </cell>
          <cell r="C4106" t="str">
            <v>Junta de dilatacao e vedacao de isopor na espessura de 1cm, fixada com cola Emulplast ou similar.  Fornecimento e colocacao.</v>
          </cell>
          <cell r="D4106" t="str">
            <v>m2</v>
          </cell>
          <cell r="E4106">
            <v>9.81</v>
          </cell>
        </row>
        <row r="4107">
          <cell r="A4107" t="str">
            <v>ET007301</v>
          </cell>
          <cell r="B4107" t="str">
            <v>ET30100150/</v>
          </cell>
          <cell r="C4107" t="str">
            <v>Junta de dilatacao e vedacao confeccionada com aplicacao de Sikaflex 1A sobre superficie limpa, na espessura de 20mm e profundidade de 15mm, inclusive alimpeza.  Foenecimento e colocacao.</v>
          </cell>
          <cell r="D4107" t="str">
            <v>m</v>
          </cell>
          <cell r="E4107">
            <v>40.83</v>
          </cell>
        </row>
        <row r="4108">
          <cell r="A4108" t="str">
            <v>ET017320</v>
          </cell>
          <cell r="B4108" t="str">
            <v>ET30100200/</v>
          </cell>
          <cell r="C4108" t="str">
            <v>Junta de dilatacao e vedacao para ponte e viadutos composta por asfalto elastomerico e agregados aplicados a quente, modelo Thormark ou similar, para movimentos de ate +- 50mm, exclusive corte e remocao do pavimento e aplicacao minima de 1,0m3 e inclusive</v>
          </cell>
          <cell r="D4108" t="str">
            <v>m3</v>
          </cell>
          <cell r="E4108">
            <v>23312.67</v>
          </cell>
        </row>
        <row r="4109">
          <cell r="A4109" t="str">
            <v>ET017807</v>
          </cell>
          <cell r="B4109" t="str">
            <v>ET30100250/</v>
          </cell>
          <cell r="C4109" t="str">
            <v>Junta de dilatacao e vedacao em perfil elastomerico pre-formado, para pontes e viadutos, inclusive labios polimericoas, para largura de juntas de 25mm, exclusive corte e remocao do pavimento, apicoamento de laje, formas e concretagem dos bercos.  Fornecim</v>
          </cell>
          <cell r="D4109" t="str">
            <v>m</v>
          </cell>
          <cell r="E4109">
            <v>116.85</v>
          </cell>
        </row>
        <row r="4110">
          <cell r="A4110" t="str">
            <v>ET017808</v>
          </cell>
          <cell r="B4110" t="str">
            <v>ET30100253/</v>
          </cell>
          <cell r="C4110" t="str">
            <v>Junta de dilatacao e vedacao em perfil elastomerico pre-formado, para pontes e viadutos, inclusive labios polimericoas, para largura de juntas de 35mm, exclusive corte e remocao do pavimento, apicoamento de laje, formas e concretagem dos bercos.  Fornecim</v>
          </cell>
          <cell r="D4110" t="str">
            <v>m</v>
          </cell>
          <cell r="E4110">
            <v>188.76</v>
          </cell>
        </row>
        <row r="4111">
          <cell r="A4111" t="str">
            <v>ET017809</v>
          </cell>
          <cell r="B4111" t="str">
            <v>ET30100256/</v>
          </cell>
          <cell r="C4111" t="str">
            <v>Junta de dilatacao e vedacao em perfil elastomerico pre-formado, para pontes e viadutos, inclusive labios polimericoas, para largura de juntas de 50mm, exclusive corte e remocao do pavimento, apicoamento de laje, formas e concretagem dos bercos.  Fornecim</v>
          </cell>
          <cell r="D4111" t="str">
            <v>m</v>
          </cell>
          <cell r="E4111">
            <v>265.77999999999997</v>
          </cell>
        </row>
        <row r="4112">
          <cell r="A4112" t="str">
            <v>ET017810</v>
          </cell>
          <cell r="B4112" t="str">
            <v>ET30100259/</v>
          </cell>
          <cell r="C4112" t="str">
            <v>Junta de dilatacao e vedacao em perfil elastomerico pre-formado, para pontes e viadutos, inclusive labios polimericoas, para largura de juntas de 60mm, exclusive corte e remocao do pavimento, apicoamento de laje, formas e concretagem dos bercos.  Fornecim</v>
          </cell>
          <cell r="D4112" t="str">
            <v>m</v>
          </cell>
          <cell r="E4112">
            <v>300.44</v>
          </cell>
        </row>
        <row r="4113">
          <cell r="A4113" t="str">
            <v>ET017811</v>
          </cell>
          <cell r="B4113" t="str">
            <v>ET30100262/</v>
          </cell>
          <cell r="C4113" t="str">
            <v>Junta de dilatacao e vedacao em perfil elastomerico pre-formado, para pontes e viadutos, inclusive labios polimericoas, para largura de juntas de 80mm, exclusive corte e remocao do pavimento, apicoamento de laje, formas e concretagem dos bercos.  Fornecim</v>
          </cell>
          <cell r="D4113" t="str">
            <v>m</v>
          </cell>
          <cell r="E4113">
            <v>377.65</v>
          </cell>
        </row>
        <row r="4114">
          <cell r="A4114" t="str">
            <v>ET017812</v>
          </cell>
          <cell r="B4114" t="str">
            <v>ET30100265/</v>
          </cell>
          <cell r="C4114" t="str">
            <v>Junta de dilatacao e vedacao em perfil elastomerico pre-formado, para pontes e viadutos, inclusive labios polimericoas, para largura de juntas de 100mm, exclusive corte e remocao do pavimento, apicoamento de laje, formas e concretagem dos bercos.  Forneci</v>
          </cell>
          <cell r="D4114" t="str">
            <v>m</v>
          </cell>
          <cell r="E4114">
            <v>447.69</v>
          </cell>
        </row>
        <row r="4115">
          <cell r="A4115" t="str">
            <v>ET005437</v>
          </cell>
          <cell r="B4115" t="str">
            <v>ET30100300/</v>
          </cell>
          <cell r="C4115" t="str">
            <v>Junta elastica pre-moldada, perfilado em termoplastico PVC, tipo 0-22 Fugenband ou similar.  Fornecimento e colocacao.</v>
          </cell>
          <cell r="D4115" t="str">
            <v>m</v>
          </cell>
          <cell r="E4115">
            <v>65.16</v>
          </cell>
        </row>
        <row r="4116">
          <cell r="A4116" t="str">
            <v>ET002016</v>
          </cell>
          <cell r="B4116" t="str">
            <v>ET30100350/</v>
          </cell>
          <cell r="C4116" t="str">
            <v>Recuperacao de juntas de dilatacao de obras de contencao ate 2m de abertura com protecao de Bikaflex ou similar, ate a profundidade de 1m, exclusive andaime e recuperacao estrutural das faces laterais da junta.</v>
          </cell>
          <cell r="D4116" t="str">
            <v>m</v>
          </cell>
          <cell r="E4116">
            <v>35.979999999999997</v>
          </cell>
        </row>
        <row r="4117">
          <cell r="A4117" t="str">
            <v>ET002149</v>
          </cell>
          <cell r="B4117" t="str">
            <v>ET30150050/</v>
          </cell>
          <cell r="C4117" t="str">
            <v>Macaqueamento para troca de aparelho de apoio com utilizacao de macaco pistao, capacidade de 100Tf.</v>
          </cell>
          <cell r="D4117" t="str">
            <v>un</v>
          </cell>
          <cell r="E4117">
            <v>463.86</v>
          </cell>
        </row>
        <row r="4118">
          <cell r="A4118" t="str">
            <v>ET010482</v>
          </cell>
          <cell r="B4118" t="str">
            <v>ET35050050A</v>
          </cell>
          <cell r="C4118" t="str">
            <v>Acessorios para tirante de aco CA-50, diametro de 25mm (1"), compreendendo o fornecimento e instalacao da placa, porca, contra-porca,  protecao anti-corrosiva das pecas metalicas, inclusive da cabeca com argamassa de cimento e areia no traco 1:3, exclusiv</v>
          </cell>
          <cell r="D4118" t="str">
            <v>un</v>
          </cell>
          <cell r="E4118">
            <v>83.28</v>
          </cell>
        </row>
        <row r="4119">
          <cell r="A4119" t="str">
            <v>ET010484</v>
          </cell>
          <cell r="B4119" t="str">
            <v>ET35050053A</v>
          </cell>
          <cell r="C4119" t="str">
            <v>Acessorios para tirante de aco CA-50, diametro de 25mm (1"), compreendendo o fornecimento e instalacao da placa, porca, contra-porca,  anel de angulo, protensao, protecao anti-corrosiva das pecas metalicas, inclusive da cabeca com argamassa de cimento e a</v>
          </cell>
          <cell r="D4119" t="str">
            <v>un</v>
          </cell>
          <cell r="E4119">
            <v>196.05</v>
          </cell>
        </row>
        <row r="4120">
          <cell r="A4120" t="str">
            <v>FD007567</v>
          </cell>
          <cell r="B4120" t="str">
            <v>FD05100450/</v>
          </cell>
          <cell r="C4120" t="str">
            <v>Fornecimento e cravacao vertical de estaca pre-moldada de concreto armado POE-XR ou similar, com diametro nominal de 563mm, exclusive emendas.</v>
          </cell>
          <cell r="D4120" t="str">
            <v>m</v>
          </cell>
          <cell r="E4120">
            <v>195.24</v>
          </cell>
        </row>
        <row r="4121">
          <cell r="A4121" t="str">
            <v>FD007566</v>
          </cell>
          <cell r="B4121" t="str">
            <v>FD05100500/</v>
          </cell>
          <cell r="C4121" t="str">
            <v>Fornecimento e cravacao inclinada ate 12o de estaca pre-moldada de concreto armado POE-XR ou similar, com diametro nominal de 455mm, exclusive emendas.</v>
          </cell>
          <cell r="D4121" t="str">
            <v>m</v>
          </cell>
          <cell r="E4121">
            <v>184.28</v>
          </cell>
        </row>
        <row r="4122">
          <cell r="A4122" t="str">
            <v>FD007565</v>
          </cell>
          <cell r="B4122" t="str">
            <v>FD05100550/</v>
          </cell>
          <cell r="C4122" t="str">
            <v>Fornecimento e cravacao inclinada ate 12o de estaca pre-moldada de concreto armado POE-XR ou similar, com diametro nominal de 563mm, exclusive emendas.</v>
          </cell>
          <cell r="D4122" t="str">
            <v>m</v>
          </cell>
          <cell r="E4122">
            <v>238.79</v>
          </cell>
        </row>
        <row r="4123">
          <cell r="A4123" t="str">
            <v>FD000547</v>
          </cell>
          <cell r="B4123" t="str">
            <v>FD05150050A</v>
          </cell>
          <cell r="C4123" t="str">
            <v>Cravacao de estaca de Eucalipto ou similar, com diametro de 25cm, em terreno de fraca resistencia a penetracao, inclusive fornecimento da estaca.</v>
          </cell>
          <cell r="D4123" t="str">
            <v>m</v>
          </cell>
          <cell r="E4123">
            <v>32.200000000000003</v>
          </cell>
        </row>
        <row r="4124">
          <cell r="A4124" t="str">
            <v>FD000548</v>
          </cell>
          <cell r="B4124" t="str">
            <v>FD05150100A</v>
          </cell>
          <cell r="C4124" t="str">
            <v>Cravacao de estaca de Eucalipto ou similar, com diametro de 25cm, em terreno de media resistencia a penetracao, inclusive fornecimento da estaca.</v>
          </cell>
          <cell r="D4124" t="str">
            <v>m</v>
          </cell>
          <cell r="E4124">
            <v>35.369999999999997</v>
          </cell>
        </row>
        <row r="4125">
          <cell r="A4125" t="str">
            <v>FD000553</v>
          </cell>
          <cell r="B4125" t="str">
            <v>FD05200050A</v>
          </cell>
          <cell r="C4125" t="str">
            <v>Estaca de concreto armado, moldado no terreno, tipo Franki Standard ou similar, com diametro de 400mm, profundidade ate 16m, capacidade media de carga igual a 70t, inclusive fornecimento dos materiais, considerando o trecho cravado e concretado.</v>
          </cell>
          <cell r="D4125" t="str">
            <v>m</v>
          </cell>
          <cell r="E4125">
            <v>80.98</v>
          </cell>
        </row>
        <row r="4126">
          <cell r="A4126" t="str">
            <v>FD005125</v>
          </cell>
          <cell r="B4126" t="str">
            <v>FD05250050A</v>
          </cell>
          <cell r="C4126" t="str">
            <v>Tubulao com camisa de concreto armado com diametro de 1m.  Fornecimento, preparo e colocacao dos materiais para execucao (concreto fck=18,5MPa para camisa e fck=15MPa para enchimento, forma curva, aco CA-50).</v>
          </cell>
          <cell r="D4126" t="str">
            <v>m</v>
          </cell>
          <cell r="E4126">
            <v>368.35</v>
          </cell>
        </row>
        <row r="4127">
          <cell r="A4127" t="str">
            <v>FD005127</v>
          </cell>
          <cell r="B4127" t="str">
            <v>FD05250100/</v>
          </cell>
          <cell r="C4127" t="str">
            <v>Tubulao com camisa de concreto armado, tendo 1m de diametro externo e o plano inferior da base ate 10m da cota de arrasamento, em material de 1a categoria, exclusive material e mao-de-obra do concreto, formas, armacao, carga, transporte e descarga do mate</v>
          </cell>
          <cell r="D4127" t="str">
            <v>m</v>
          </cell>
          <cell r="E4127">
            <v>481.51</v>
          </cell>
        </row>
        <row r="4128">
          <cell r="A4128" t="str">
            <v>FD002537</v>
          </cell>
          <cell r="B4128" t="str">
            <v>FD05250150A</v>
          </cell>
          <cell r="C4128" t="str">
            <v>Tubulao com camisa de concreto armado com diametro de 1,20m.  Fornecimento, preparo e execucao (concreto fck=18MPa) para camisa  e fck=15MPa para enchimento, forma curva, aco CA-50B.</v>
          </cell>
          <cell r="D4128" t="str">
            <v>m</v>
          </cell>
          <cell r="E4128">
            <v>527.33000000000004</v>
          </cell>
        </row>
        <row r="4129">
          <cell r="A4129" t="str">
            <v>FD002538</v>
          </cell>
          <cell r="B4129" t="str">
            <v>FD05250200A</v>
          </cell>
          <cell r="C4129" t="str">
            <v>Tubulao com camisa de concreto armado com diametro de 1,20m.  Fornecimento, preparo e colocacao dos materiais (concreto fck=15MPa) para execucao de base alargada.</v>
          </cell>
          <cell r="D4129" t="str">
            <v>m3</v>
          </cell>
          <cell r="E4129">
            <v>263.41000000000003</v>
          </cell>
        </row>
        <row r="4130">
          <cell r="A4130" t="str">
            <v>FD000554</v>
          </cell>
          <cell r="B4130" t="str">
            <v>FD05250250/</v>
          </cell>
          <cell r="C4130" t="str">
            <v>Tubulao com camisa de concreto armado, tendo 1,20m de diametro externo e o plano inferior da base ate 10m da cota de arrasamento, em material de 1a categoria, exclusive material e mao-de-obra do concreto, formas, armacao, carga, transporte e descarga do m</v>
          </cell>
          <cell r="D4130" t="str">
            <v>m</v>
          </cell>
          <cell r="E4130">
            <v>636.86</v>
          </cell>
        </row>
        <row r="4131">
          <cell r="A4131" t="str">
            <v>FD000555</v>
          </cell>
          <cell r="B4131" t="str">
            <v>FD05250300/</v>
          </cell>
          <cell r="C4131" t="str">
            <v>Tubulao com camisa de concreto armado, tendo 1,40m de diametro externo e o plano inferior da base ate 10m da cota de arrasamento, em material de 1a categoria, exclusive material e mao-de-obra do concreto, formas, armacao, carga, transporte e descarga do m</v>
          </cell>
          <cell r="D4131" t="str">
            <v>m</v>
          </cell>
          <cell r="E4131">
            <v>854.53</v>
          </cell>
        </row>
        <row r="4132">
          <cell r="A4132" t="str">
            <v>FD000556</v>
          </cell>
          <cell r="B4132" t="str">
            <v>FD05250350/</v>
          </cell>
          <cell r="C4132" t="str">
            <v>Tubulao com camisa de concreto armado, tendo 1,50m de diametro externo e o plano inferior da base ate 10m da cota de arrasamento, em material de 1a categoria, exclusive material e mao-de-obra do concreto, formas, armacao, carga, transporte e descarga do m</v>
          </cell>
          <cell r="D4132" t="str">
            <v>m</v>
          </cell>
          <cell r="E4132">
            <v>901.28</v>
          </cell>
        </row>
        <row r="4133">
          <cell r="A4133" t="str">
            <v>FD000557</v>
          </cell>
          <cell r="B4133" t="str">
            <v>FD05300050/</v>
          </cell>
          <cell r="C4133" t="str">
            <v>Escavacao de base alargada de tubuloes, estando o plano inferior da mesma ate 10m da cota arrasamento, considerando-se escavacao em material de 1a categoria, exclusive carga, transporte e descarga do material escavado, matacoes de material de 2a e 3a cate</v>
          </cell>
          <cell r="D4133" t="str">
            <v>m3</v>
          </cell>
          <cell r="E4133">
            <v>616.63</v>
          </cell>
        </row>
        <row r="4134">
          <cell r="A4134" t="str">
            <v>FD000558</v>
          </cell>
          <cell r="B4134" t="str">
            <v>FD05350050/</v>
          </cell>
          <cell r="C4134" t="str">
            <v>Emenda de perfil de aco H, de 6", 1a alma, para estaca, considerando-se um corte ao macarico e soldagem de topo em todo o perimetro e de 4 talas, em barras chatas de 5/16" de espessura, inclusive fornecimento de todo o material.</v>
          </cell>
          <cell r="D4134" t="str">
            <v>un</v>
          </cell>
          <cell r="E4134">
            <v>29.46</v>
          </cell>
        </row>
        <row r="4135">
          <cell r="A4135" t="str">
            <v>FD000559</v>
          </cell>
          <cell r="B4135" t="str">
            <v>FD05350100/</v>
          </cell>
          <cell r="C4135" t="str">
            <v>Emenda de perfil de aco I, de 10", 1a alma, para estaca, considerando-se um corte ao macarico e soldagem de topo em todo o perimetro e de 4 talas, em barras chatas de 5/16" de espessura, inclusive fornecimento de todo o material.</v>
          </cell>
          <cell r="D4135" t="str">
            <v>un</v>
          </cell>
          <cell r="E4135">
            <v>33.93</v>
          </cell>
        </row>
        <row r="4136">
          <cell r="A4136" t="str">
            <v>FD000560</v>
          </cell>
          <cell r="B4136" t="str">
            <v>FD05350150/</v>
          </cell>
          <cell r="C4136" t="str">
            <v>Emenda de perfil de aco I, de 12", 1a alma, para estaca, considerando-se um corte ao macarico e soldagem de topo em todo o perimetro e de 4 talas, em barras chatas de 5/16" de espessura, inclusive fornecimento de todo o material.</v>
          </cell>
          <cell r="D4136" t="str">
            <v>un</v>
          </cell>
          <cell r="E4136">
            <v>181.44</v>
          </cell>
        </row>
        <row r="4137">
          <cell r="A4137" t="str">
            <v>FD000561</v>
          </cell>
          <cell r="B4137" t="str">
            <v>FD05350200/</v>
          </cell>
          <cell r="C4137" t="str">
            <v>Emenda de perfil de aco I, de 15", 1a alma, para estaca, considerando-se um corte ao macarico e soldagem de topo em todo o perimetro e de 4 talas, em barras chatas de 5/16" de espessura, inclusive fornecimento de todo o material.</v>
          </cell>
          <cell r="D4137" t="str">
            <v>un</v>
          </cell>
          <cell r="E4137">
            <v>204.75</v>
          </cell>
        </row>
        <row r="4138">
          <cell r="A4138" t="str">
            <v>FD005946</v>
          </cell>
          <cell r="B4138" t="str">
            <v>FD05350250/</v>
          </cell>
          <cell r="C4138" t="str">
            <v>Trilho TR-32 ou similar, usado.  Fornecimento.</v>
          </cell>
          <cell r="D4138" t="str">
            <v>Kg</v>
          </cell>
          <cell r="E4138">
            <v>1.1000000000000001</v>
          </cell>
        </row>
        <row r="4139">
          <cell r="A4139" t="str">
            <v>FD005947</v>
          </cell>
          <cell r="B4139" t="str">
            <v>FD05350253/</v>
          </cell>
          <cell r="C4139" t="str">
            <v>Trilho TR-37 ou similar, usado.  Fornecimento.</v>
          </cell>
          <cell r="D4139" t="str">
            <v>Kg</v>
          </cell>
          <cell r="E4139">
            <v>1.1000000000000001</v>
          </cell>
        </row>
        <row r="4140">
          <cell r="A4140" t="str">
            <v>FD000563</v>
          </cell>
          <cell r="B4140" t="str">
            <v>FD05400050/</v>
          </cell>
          <cell r="C4140" t="str">
            <v>Arrasamento de estaca de concreto armado, 20cm a 30cm de lado ou diametro.</v>
          </cell>
          <cell r="D4140" t="str">
            <v>un</v>
          </cell>
          <cell r="E4140">
            <v>40.6</v>
          </cell>
        </row>
        <row r="4141">
          <cell r="A4141" t="str">
            <v>FD007561</v>
          </cell>
          <cell r="B4141" t="str">
            <v>FD05400100/</v>
          </cell>
          <cell r="C4141" t="str">
            <v>Arrasamento de estaca de concreto armado, de 40 a 50cm de lado ou de diametro.</v>
          </cell>
          <cell r="D4141" t="str">
            <v>un</v>
          </cell>
          <cell r="E4141">
            <v>113.01</v>
          </cell>
        </row>
        <row r="4142">
          <cell r="A4142" t="str">
            <v>FD007560</v>
          </cell>
          <cell r="B4142" t="str">
            <v>FD05400150/</v>
          </cell>
          <cell r="C4142" t="str">
            <v>Arrasamento de estaca de concreto armado, de 50 a 60cm de lado ou de diametro.</v>
          </cell>
          <cell r="D4142" t="str">
            <v>un</v>
          </cell>
          <cell r="E4142">
            <v>162.41</v>
          </cell>
        </row>
        <row r="4143">
          <cell r="A4143" t="str">
            <v>FD002539</v>
          </cell>
          <cell r="B4143" t="str">
            <v>FD05400200/</v>
          </cell>
          <cell r="C4143" t="str">
            <v>Arrasamento de tubulao de concreto, com diametro de 1m a 1,20m.</v>
          </cell>
          <cell r="D4143" t="str">
            <v>un</v>
          </cell>
          <cell r="E4143">
            <v>223.31</v>
          </cell>
        </row>
        <row r="4144">
          <cell r="A4144" t="str">
            <v>FD016665</v>
          </cell>
          <cell r="B4144" t="str">
            <v>FD05400250/</v>
          </cell>
          <cell r="C4144" t="str">
            <v>Arrasamento manual de estaca de concreto armado ate 12" (300mm) de diametro, utilizando ponteiro e marreta.</v>
          </cell>
          <cell r="D4144" t="str">
            <v>un</v>
          </cell>
          <cell r="E4144" t="e">
            <v>#N/A</v>
          </cell>
        </row>
        <row r="4145">
          <cell r="A4145" t="str">
            <v>FD000562</v>
          </cell>
          <cell r="B4145" t="str">
            <v>FD05450050/</v>
          </cell>
          <cell r="C4145" t="str">
            <v>Placa de aco contra a puncao, com espessura de 1/2", soldada sobre cabeca de estaca metalica de perfil de 10", inclusive fornecimento.</v>
          </cell>
          <cell r="D4145" t="str">
            <v>un</v>
          </cell>
          <cell r="E4145">
            <v>29.92</v>
          </cell>
        </row>
        <row r="4146">
          <cell r="A4146" t="str">
            <v>FD016674</v>
          </cell>
          <cell r="B4146" t="str">
            <v>FD05500050/</v>
          </cell>
          <cell r="C4146" t="str">
            <v>Estaca raiz com diametro de 12", perfurada em solo, incluindo fornecimento de todos os materiais e injecao.</v>
          </cell>
          <cell r="D4146" t="str">
            <v>m</v>
          </cell>
          <cell r="E4146" t="e">
            <v>#N/A</v>
          </cell>
        </row>
        <row r="4147">
          <cell r="A4147" t="str">
            <v>FD018041</v>
          </cell>
          <cell r="B4147" t="str">
            <v>FD05550051/</v>
          </cell>
          <cell r="C4147" t="str">
            <v>Cravacao de perfil H, de 6"x6", 1a alma, ate 9m de comprimento, em terreno de fraca resistencia a penetracao, admitindo-se sua utilizacao 5 vezes, para execucao de pranchada horizontal, inclusive fornecimento.  Considera-se a cravacao com Bate Estacas e r</v>
          </cell>
          <cell r="D4147" t="str">
            <v>m</v>
          </cell>
          <cell r="E4147">
            <v>40.520000000000003</v>
          </cell>
        </row>
        <row r="4148">
          <cell r="A4148" t="str">
            <v>FD005126</v>
          </cell>
          <cell r="B4148" t="str">
            <v>FD05600050/</v>
          </cell>
          <cell r="C4148" t="str">
            <v>Cravacao de estaca prancha de concreto pre-moldado, com largura util de 30cm e comprimento ate 7m, considerando-se toda a superficie da estaca, em terreno de resistencia a penetracao, exclusive estaca.</v>
          </cell>
          <cell r="D4148" t="str">
            <v>m2</v>
          </cell>
          <cell r="E4148">
            <v>51.83</v>
          </cell>
        </row>
        <row r="4149">
          <cell r="A4149" t="str">
            <v>FD010647</v>
          </cell>
          <cell r="B4149" t="str">
            <v>FD05650050/</v>
          </cell>
          <cell r="C4149" t="str">
            <v>Estaca raiz com diametro de 6", perfurada em solo, incluindo fornecimento de todos os materiais e injecao.</v>
          </cell>
          <cell r="D4149" t="str">
            <v>m</v>
          </cell>
          <cell r="E4149">
            <v>120.59</v>
          </cell>
        </row>
        <row r="4150">
          <cell r="A4150" t="str">
            <v>FD010648</v>
          </cell>
          <cell r="B4150" t="str">
            <v>FD05650100/</v>
          </cell>
          <cell r="C4150" t="str">
            <v>Estaca raiz com diametro de 8", perfurada em solo, incluindo fornecimento de todos os materiais e injecao.</v>
          </cell>
          <cell r="D4150" t="str">
            <v>m</v>
          </cell>
          <cell r="E4150">
            <v>127.4</v>
          </cell>
        </row>
        <row r="4151">
          <cell r="A4151" t="str">
            <v>FD010649</v>
          </cell>
          <cell r="B4151" t="str">
            <v>FD05650150/</v>
          </cell>
          <cell r="C4151" t="str">
            <v>Estaca raiz com diametro de 10", perfurada em solo, incluindo fornecimento de todos os materiais e injecao.</v>
          </cell>
          <cell r="D4151" t="str">
            <v>m</v>
          </cell>
          <cell r="E4151">
            <v>140.4</v>
          </cell>
        </row>
        <row r="4152">
          <cell r="A4152" t="str">
            <v>FD000567</v>
          </cell>
          <cell r="B4152" t="str">
            <v>FD10050050/</v>
          </cell>
          <cell r="C4152" t="str">
            <v>Ensecadeira de estacas-prancha de aco, tipo Armco ou similar, bitola  MSG-7 tipo flange, em valas de ate 3m de largura, medida apenas a superficie util cobrindo a parede da vala, esta com profundidade ate 3m, em terreno de fraca resistencia a penetracao s</v>
          </cell>
          <cell r="D4152" t="str">
            <v>m2</v>
          </cell>
          <cell r="E4152">
            <v>80.56</v>
          </cell>
        </row>
        <row r="4153">
          <cell r="A4153" t="str">
            <v>FD000568</v>
          </cell>
          <cell r="B4153" t="str">
            <v>FD10050100/</v>
          </cell>
          <cell r="C4153" t="str">
            <v>Ensecadeira de estacas-prancha de aco, tipo Armco ou similar, bitola MSG-7 tipo encaixe, em valas de ate 3m de largura, medida apenas a superficie util cobrindo a parede da vala, esta com profundidade ate 3m, em terreno de fraca resistencia a penetracao s</v>
          </cell>
          <cell r="D4153" t="str">
            <v>m2</v>
          </cell>
          <cell r="E4153">
            <v>119.39</v>
          </cell>
        </row>
        <row r="4154">
          <cell r="A4154" t="str">
            <v>FD000571</v>
          </cell>
          <cell r="B4154" t="str">
            <v>FD10100050/</v>
          </cell>
          <cell r="C4154" t="str">
            <v>Ensecadeira simples (escoramento fechado) de estacas-prancha em Macaranduba ou similar, serrada, de 3"x9", sem encaixe, em valas de ate 3m de largura, medida apenas a superficie util cobrindo a parede da vala, esta com profundidade ate 3m, em terreno de f</v>
          </cell>
          <cell r="D4154" t="str">
            <v>m2</v>
          </cell>
          <cell r="E4154">
            <v>74.790000000000006</v>
          </cell>
        </row>
        <row r="4155">
          <cell r="A4155" t="str">
            <v>FD000572</v>
          </cell>
          <cell r="B4155" t="str">
            <v>FD10100100/</v>
          </cell>
          <cell r="C4155" t="str">
            <v>Ensecadeira simples (escoramento fechado) de estacas-prancha em Macaranduba ou similar, serrada, de 3"x9", sem encaixe, em valas de ate 3m de largura, medida apenas a superficie util cobrindo a parede da vala, esta com profundidade ate 4,50m, em terreno d</v>
          </cell>
          <cell r="D4155" t="str">
            <v>m2</v>
          </cell>
          <cell r="E4155">
            <v>78.53</v>
          </cell>
        </row>
        <row r="4156">
          <cell r="A4156" t="str">
            <v>FD000573</v>
          </cell>
          <cell r="B4156" t="str">
            <v>FD10150050/</v>
          </cell>
          <cell r="C4156" t="str">
            <v>Ensecadeira simples (escoramento fechado) de estacas-prancha de Pinho de 3a ou similar, de 3"x9", serrado, sem encaixe, em valas de ate 3m de largura e ate 3m de profundidade, sendo a cravacao manual  e sem ficha e a extracao com Carregador Frontal.  Esta</v>
          </cell>
          <cell r="D4156" t="str">
            <v>m2</v>
          </cell>
          <cell r="E4156">
            <v>63.22</v>
          </cell>
        </row>
        <row r="4157">
          <cell r="A4157" t="str">
            <v>FD009215</v>
          </cell>
          <cell r="B4157" t="str">
            <v>FD10200050/</v>
          </cell>
          <cell r="C4157" t="str">
            <v>Barragem provisoria ou ensecadeira, para desvios de pequenos cursos d'agua, com saco de areia.</v>
          </cell>
          <cell r="D4157" t="str">
            <v>un</v>
          </cell>
          <cell r="E4157">
            <v>103.11</v>
          </cell>
        </row>
        <row r="4158">
          <cell r="A4158" t="str">
            <v>FD000575</v>
          </cell>
          <cell r="B4158" t="str">
            <v>FD10250050/</v>
          </cell>
          <cell r="C4158" t="str">
            <v>Escoramento de vala/cava ate 4m de profundidade com pranchoes de madeira, utilizando Escavadeira Hidraulica na cravacao e retirada dos pranchoes.  A medicao do servico e feita pela area efetivamente em contato com os pranchoes.  Considerando a madeira reu</v>
          </cell>
          <cell r="D4158" t="str">
            <v>m2</v>
          </cell>
          <cell r="E4158">
            <v>19.52</v>
          </cell>
        </row>
        <row r="4159">
          <cell r="A4159" t="str">
            <v>FD000576</v>
          </cell>
          <cell r="B4159" t="str">
            <v>FD10300050/</v>
          </cell>
          <cell r="C4159" t="str">
            <v>Consolo de perfil de aco, com peso ate 10Kg, para suporte de guia (viga, longarina), em trabalhos do escoramento e congeneres, soldado em estaca do mesmo material, inclusive fornecimento, colocacao e retirada, admitindo-se sua utilizacao 10 vezes.</v>
          </cell>
          <cell r="D4159" t="str">
            <v>un</v>
          </cell>
          <cell r="E4159">
            <v>28.04</v>
          </cell>
        </row>
        <row r="4160">
          <cell r="A4160" t="str">
            <v>FD000578</v>
          </cell>
          <cell r="B4160" t="str">
            <v>FD10300100/</v>
          </cell>
          <cell r="C4160" t="str">
            <v>Estronca (escora) de perfil de aco I, de 6", 1a alma, em trabalhos de escoramento e congeneres, tendo comprimento de 2,50m a 3m, soldada em guias, inclusive fornecimento, colocacao, retirada e transporte interno com caminhao, admitindo-se sua utilizacao 7</v>
          </cell>
          <cell r="D4160" t="str">
            <v>un</v>
          </cell>
          <cell r="E4160">
            <v>39.409999999999997</v>
          </cell>
        </row>
        <row r="4161">
          <cell r="A4161" t="str">
            <v>FD018042</v>
          </cell>
          <cell r="B4161" t="str">
            <v>FD10300151/</v>
          </cell>
          <cell r="C4161" t="str">
            <v>Guia (viga, longarina) de perfil de aco I, de 6", 1a alma, em trabalhos de escoramento e congeneres, soldada sobre consolos e estacas, estas intercaladas de 1,50m a 2m inclusive fornecimento, colocacao, retirada e transporte interno, admitindo-se sua util</v>
          </cell>
          <cell r="D4161" t="str">
            <v>m</v>
          </cell>
          <cell r="E4161">
            <v>16.579999999999998</v>
          </cell>
        </row>
        <row r="4162">
          <cell r="A4162" t="str">
            <v>FD005101</v>
          </cell>
          <cell r="B4162" t="str">
            <v>FD15050050B</v>
          </cell>
          <cell r="C4162" t="str">
            <v>Execucao de parede diafragmada, com 0,60m de espessura, incluindo escavacao de trincheira, fornecimento e preparo da lama bentonita, carga do material escavado, operacao de colocacao da armadura (gaiola) e de concretagem, exclusive materiais, concreto e a</v>
          </cell>
          <cell r="D4162" t="str">
            <v>m2</v>
          </cell>
          <cell r="E4162">
            <v>221.97</v>
          </cell>
        </row>
        <row r="4163">
          <cell r="A4163" t="str">
            <v>FD005103</v>
          </cell>
          <cell r="B4163" t="str">
            <v>FD15050100/</v>
          </cell>
          <cell r="C4163" t="str">
            <v>Gaiola armadura para parede diafragma, em aco CA-50, incluindo fornecimento, perdas, corte, dobragem, montagem e soldas.</v>
          </cell>
          <cell r="D4163" t="str">
            <v>Kg</v>
          </cell>
          <cell r="E4163">
            <v>3.9</v>
          </cell>
        </row>
        <row r="4164">
          <cell r="A4164" t="str">
            <v>FD007093</v>
          </cell>
          <cell r="B4164" t="str">
            <v>FD20050050/</v>
          </cell>
          <cell r="C4164" t="str">
            <v>Fundacao de alvenaria de pedra, com argamassa de cimento saibro e areia, no traco 1:2:3, tendo 0,35 a 0,45m de largura.</v>
          </cell>
          <cell r="D4164" t="str">
            <v>m3</v>
          </cell>
          <cell r="E4164">
            <v>168.27</v>
          </cell>
        </row>
        <row r="4165">
          <cell r="A4165" t="str">
            <v>FD007095</v>
          </cell>
          <cell r="B4165" t="str">
            <v>FD20050100/</v>
          </cell>
          <cell r="C4165" t="str">
            <v>Fundacao de alvenaria de pedra, com argamassa de cimento saibro e areia, no traco 1:2:3, tendo 0,60 a 0,80m de largura.</v>
          </cell>
          <cell r="D4165" t="str">
            <v>m3</v>
          </cell>
          <cell r="E4165">
            <v>200.87</v>
          </cell>
        </row>
        <row r="4166">
          <cell r="A4166" t="str">
            <v>IP007163</v>
          </cell>
          <cell r="B4166" t="str">
            <v>IP05050200/</v>
          </cell>
          <cell r="C4166" t="str">
            <v>Poste de concreto, com secao circular, reto, com 9 m de comprimento, tipo leve, inclusive transporte.  Fornecimento.</v>
          </cell>
          <cell r="D4166" t="str">
            <v>un</v>
          </cell>
          <cell r="E4166">
            <v>352</v>
          </cell>
        </row>
        <row r="4167">
          <cell r="A4167" t="str">
            <v>IP007162</v>
          </cell>
          <cell r="B4167" t="str">
            <v>IP05050250/</v>
          </cell>
          <cell r="C4167" t="str">
            <v>Poste de concreto, com secao circular, reto, com 11m de comprimento, tipo leve, com cabeca de concreto, inclusive transporte.  Fornecimento.</v>
          </cell>
          <cell r="D4167" t="str">
            <v>un</v>
          </cell>
          <cell r="E4167">
            <v>532.33000000000004</v>
          </cell>
        </row>
        <row r="4168">
          <cell r="A4168" t="str">
            <v>IP007161</v>
          </cell>
          <cell r="B4168" t="str">
            <v>IP05050256/</v>
          </cell>
          <cell r="C4168" t="str">
            <v>Poste de concreto, com secao circular, reto, com 11m de comprimento, tipo pesado, com cabeca de concreto, inclusive transporte.  Fornecimento.</v>
          </cell>
          <cell r="D4168" t="str">
            <v>un</v>
          </cell>
          <cell r="E4168">
            <v>751.07</v>
          </cell>
        </row>
        <row r="4169">
          <cell r="A4169" t="str">
            <v>IP007159</v>
          </cell>
          <cell r="B4169" t="str">
            <v>IP05050300/</v>
          </cell>
          <cell r="C4169" t="str">
            <v>Poste de concreto, com secao circular, reto, com 12m de comprimento, tipo leve, com cabeca de concreto, inclusive transporte.  Fornecimento.</v>
          </cell>
          <cell r="D4169" t="str">
            <v>un</v>
          </cell>
          <cell r="E4169">
            <v>771.11</v>
          </cell>
        </row>
        <row r="4170">
          <cell r="A4170" t="str">
            <v>IP007158</v>
          </cell>
          <cell r="B4170" t="str">
            <v>IP05050306/</v>
          </cell>
          <cell r="C4170" t="str">
            <v>Poste de concreto, com secao circular, reto, com 12m de comprimento, tipo pesado, com cabeca de concreto, inclusive transporte.  Fornecimento.</v>
          </cell>
          <cell r="D4170" t="str">
            <v>un</v>
          </cell>
          <cell r="E4170">
            <v>766.27</v>
          </cell>
        </row>
        <row r="4171">
          <cell r="A4171" t="str">
            <v>IP008976</v>
          </cell>
          <cell r="B4171" t="str">
            <v>IP05050350/</v>
          </cell>
          <cell r="C4171" t="str">
            <v>Poste de concreto, com secao circular, reto, com13m de comprimento, conicidade reduzida, carga nominal de 200Kg.  Fornecimento.</v>
          </cell>
          <cell r="D4171" t="str">
            <v>un</v>
          </cell>
          <cell r="E4171">
            <v>604.5</v>
          </cell>
        </row>
        <row r="4172">
          <cell r="A4172" t="str">
            <v>IP007157</v>
          </cell>
          <cell r="B4172" t="str">
            <v>IP05050500/</v>
          </cell>
          <cell r="C4172" t="str">
            <v>Poste de concreto, com secao circular, reto, com 17m de comprimento, conicidade reduzida, com cabeca de concreto, inclusive transporte.  Fornecimento.</v>
          </cell>
          <cell r="D4172" t="str">
            <v>un</v>
          </cell>
          <cell r="E4172">
            <v>1246.8699999999999</v>
          </cell>
        </row>
        <row r="4173">
          <cell r="A4173" t="str">
            <v>IP007156</v>
          </cell>
          <cell r="B4173" t="str">
            <v>IP05050700/</v>
          </cell>
          <cell r="C4173" t="str">
            <v>Poste de concreto, com secao circular, reto, com 22,50m de comprimento, conicidade reduzida, com cabeca de concreto, inclusive transporte.  Fornecimento.</v>
          </cell>
          <cell r="D4173" t="str">
            <v>un</v>
          </cell>
          <cell r="E4173">
            <v>2522.5</v>
          </cell>
        </row>
        <row r="4174">
          <cell r="A4174" t="str">
            <v>IP010619</v>
          </cell>
          <cell r="B4174" t="str">
            <v>IP05100050/</v>
          </cell>
          <cell r="C4174" t="str">
            <v>Poste de aco, reto, de 3m, com sapata, com furacao de semaforo repetidor e para fixacao de semaforo para pedestre, com 4 chumbadores de 7/8"x50cm, tipo IV-A, padrao Riomar.  Fornecimento.</v>
          </cell>
          <cell r="D4174" t="str">
            <v>un</v>
          </cell>
          <cell r="E4174">
            <v>2351.73</v>
          </cell>
        </row>
        <row r="4175">
          <cell r="A4175" t="str">
            <v>IP010620</v>
          </cell>
          <cell r="B4175" t="str">
            <v>IP05100053/</v>
          </cell>
          <cell r="C4175" t="str">
            <v>Poste de aco, reto, de 3m, com sapata, com furacao para fixacao de semaforo repetidor e para fixacao de semaforo para pedestre, e placa indicativa de rua, com 4 chumbadores de 7/8"x50cm, tipo IV-B, padrao Riomar.  Fornecimento.</v>
          </cell>
          <cell r="D4175" t="str">
            <v>un</v>
          </cell>
          <cell r="E4175">
            <v>2368</v>
          </cell>
        </row>
        <row r="4176">
          <cell r="A4176" t="str">
            <v>IP013189</v>
          </cell>
          <cell r="B4176" t="str">
            <v>IP05100100/</v>
          </cell>
          <cell r="C4176" t="str">
            <v>Poste de aco, reto (SAE 1006-1020), sem aletas, de 3100mm com base cilindrica de aco SAE 1006-1020 com dimensoes de (400x300mm) galvanizado a fogo pintado conforme pedido.  A base devera ter chumbadores de aco galvanizado a fogo com dimensoes de 7/8"x500m</v>
          </cell>
          <cell r="D4176" t="str">
            <v>un</v>
          </cell>
          <cell r="E4176">
            <v>453</v>
          </cell>
        </row>
        <row r="4177">
          <cell r="A4177" t="str">
            <v>IP018029</v>
          </cell>
          <cell r="B4177" t="str">
            <v>IP05100106/</v>
          </cell>
          <cell r="C4177" t="str">
            <v>Poste de aco SAE 1006/1020, reto, padrao Hadock Lobo, montagem 1, altura util de 4,50m, com flange, conico continuo sem emendas e braco simples com 0,45m para fixacao de luminaria, conforme desenho A2-1978-PD e especificacao EM-RIOLUZ-No 4.  Fornecimento.</v>
          </cell>
          <cell r="D4177" t="str">
            <v>un</v>
          </cell>
          <cell r="E4177">
            <v>490.21</v>
          </cell>
        </row>
        <row r="4178">
          <cell r="A4178" t="str">
            <v>IP018030</v>
          </cell>
          <cell r="B4178" t="str">
            <v>IP05100109/</v>
          </cell>
          <cell r="C4178" t="str">
            <v>Poste de aco SAE 1006/1020, reto, padrao Hadock Lobo, montagem 1, altura util de 6,00m, com flange, conico continuo sem emendas e braco simples com 0,60m para fixacao de luminaria, conforme desenho A2-1978-PD e especificacao EM-RIOLUZ-No 4.  Fornecimento.</v>
          </cell>
          <cell r="D4178" t="str">
            <v>un</v>
          </cell>
          <cell r="E4178">
            <v>687.34</v>
          </cell>
        </row>
        <row r="4179">
          <cell r="A4179" t="str">
            <v>IP018031</v>
          </cell>
          <cell r="B4179" t="str">
            <v>IP05100112/</v>
          </cell>
          <cell r="C4179" t="str">
            <v>Poste de aco SAE 1006/1020, reto, padrao Hadock Lobo, montagem 1, altura util de 9,00m, com flange, conico continuo sem emendas e braco simples com 1,10m para fixacao de luminaria, conforme desenho A2-1978-PD e especificacao EM-RIOLUZ-No 4.  Fornecimento.</v>
          </cell>
          <cell r="D4179" t="str">
            <v>un</v>
          </cell>
          <cell r="E4179">
            <v>1001.8</v>
          </cell>
        </row>
        <row r="4180">
          <cell r="A4180" t="str">
            <v>IP018032</v>
          </cell>
          <cell r="B4180" t="str">
            <v>IP05100115/</v>
          </cell>
          <cell r="C4180" t="str">
            <v>Poste de aco SAE 1006/1020, reto, padrao Hadock Lobo, montagem 2, altura util de 4,50m, com flange, conico continuo sem emendas e braco duplo com 0,45m para fixacao de luminarias, conforme desenho A2-1978-PD e especificacao EM-RIOLUZ-No 4.  Fornecimento.</v>
          </cell>
          <cell r="D4180" t="str">
            <v>un</v>
          </cell>
          <cell r="E4180">
            <v>603.19000000000005</v>
          </cell>
        </row>
        <row r="4181">
          <cell r="A4181" t="str">
            <v>IP001666</v>
          </cell>
          <cell r="B4181" t="str">
            <v>IP10100250/</v>
          </cell>
          <cell r="C4181" t="str">
            <v>Conjunto para fixacao de rede de 13,8Kv, bifasica, horizontal, poste ao centro, para alinhamento reto, padrao madeira, montagem normal, tipo 13N1A.  Fornecimento e instalacao.</v>
          </cell>
          <cell r="D4181" t="str">
            <v>un</v>
          </cell>
          <cell r="E4181">
            <v>119.8</v>
          </cell>
        </row>
        <row r="4182">
          <cell r="A4182" t="str">
            <v>IP004035</v>
          </cell>
          <cell r="B4182" t="str">
            <v>IP10100300/</v>
          </cell>
          <cell r="C4182" t="str">
            <v>Conjunto para fixacao de rede 13,8Kv, trifasica, horizontal, poste ao centro, para pequenos angulos, padrao madeira, montagem normal, tipo 13N2.  Fornecimento e instalacao.</v>
          </cell>
          <cell r="D4182" t="str">
            <v>un</v>
          </cell>
          <cell r="E4182">
            <v>252.31</v>
          </cell>
        </row>
        <row r="4183">
          <cell r="A4183" t="str">
            <v>IP004034</v>
          </cell>
          <cell r="B4183" t="str">
            <v>IP10100306/</v>
          </cell>
          <cell r="C4183" t="str">
            <v>Fornecimento e instalacao de conjunto para fixacao de rede 13,8Kv, bifasico, horizontal, poste ao centro, para pequenos angulos, padrao madeira, montagem normal, tipo 13N2.</v>
          </cell>
          <cell r="D4183" t="str">
            <v>un</v>
          </cell>
          <cell r="E4183">
            <v>211.1</v>
          </cell>
        </row>
        <row r="4184">
          <cell r="A4184" t="str">
            <v>IP003938</v>
          </cell>
          <cell r="B4184" t="str">
            <v>IP10100400/</v>
          </cell>
          <cell r="C4184" t="str">
            <v>Conjunto para fixacao de rede 13,8Kv, trifasica, horizontal, poste ao centro, para fim de linha, padrao madeira, montagem normal, tipo 13N5.  Fornecimento e assentamento.</v>
          </cell>
          <cell r="D4184" t="str">
            <v>un</v>
          </cell>
          <cell r="E4184">
            <v>285.61</v>
          </cell>
        </row>
        <row r="4185">
          <cell r="A4185" t="str">
            <v>IP001667</v>
          </cell>
          <cell r="B4185" t="str">
            <v>IP10100403/</v>
          </cell>
          <cell r="C4185" t="str">
            <v>Conjunto para fixacao de rede de 13,8Kv, trifasica, horizontal, poste ao centro, para fim de linha, padrao madeira, montagem normal, tipo 13N5.  Fornecimento e instalacao.</v>
          </cell>
          <cell r="D4185" t="str">
            <v>un</v>
          </cell>
          <cell r="E4185">
            <v>322.37</v>
          </cell>
        </row>
        <row r="4186">
          <cell r="A4186" t="str">
            <v>IP001668</v>
          </cell>
          <cell r="B4186" t="str">
            <v>IP10100406/</v>
          </cell>
          <cell r="C4186" t="str">
            <v>Conjunto para fixacao de rede de 13,8Kv, bifasica, horizontal, poste ao centro, para fim de linha, padrao madeira, montagem normal, tipo 13N5A.  Fornecimento e instalacao.</v>
          </cell>
          <cell r="D4186" t="str">
            <v>un</v>
          </cell>
          <cell r="E4186">
            <v>229.6</v>
          </cell>
        </row>
        <row r="4187">
          <cell r="A4187" t="str">
            <v>IP001665</v>
          </cell>
          <cell r="B4187" t="str">
            <v>IP10100409/</v>
          </cell>
          <cell r="C4187" t="str">
            <v>Conjunto para fixacao de rede de 13,8Kv, trifasica, horizontal, poste ao centro, para fio de linha, padrao madeira, montagem normal, tipo 13M5.  Fornecimento e instalacao.</v>
          </cell>
          <cell r="D4187" t="str">
            <v>un</v>
          </cell>
          <cell r="E4187">
            <v>135.59</v>
          </cell>
        </row>
        <row r="4188">
          <cell r="A4188" t="str">
            <v>IP001662</v>
          </cell>
          <cell r="B4188" t="str">
            <v>IP10100500/</v>
          </cell>
          <cell r="C4188" t="str">
            <v>Fornecimento e instalacao de 2 chaves fusiveis, em 1 linha de 13,8Kv, horizontal, poste ao centro, com suporte de fixacao padrao madeira, tipo 13N8, exclusive isoladores e ferragens da linha existente.</v>
          </cell>
          <cell r="D4188" t="str">
            <v>un</v>
          </cell>
          <cell r="E4188">
            <v>383.7</v>
          </cell>
        </row>
        <row r="4189">
          <cell r="A4189" t="str">
            <v>IP001664</v>
          </cell>
          <cell r="B4189" t="str">
            <v>IP10100503/</v>
          </cell>
          <cell r="C4189" t="str">
            <v>Ferragens singelas e 2 chaves fusiveis, em 1 linha de 13,8Kv, horizontal, poste ao centro; exclusive fornecimento das chaves fusiveis, dos isoladores e ferragens da linha existente. Instalacao.</v>
          </cell>
          <cell r="D4189" t="str">
            <v>un</v>
          </cell>
          <cell r="E4189">
            <v>37.42</v>
          </cell>
        </row>
        <row r="4190">
          <cell r="A4190" t="str">
            <v>IP001661</v>
          </cell>
          <cell r="B4190" t="str">
            <v>IP10100550/</v>
          </cell>
          <cell r="C4190" t="str">
            <v>Ferragens singelas e 3 chaves fusiveis, em 1 linha de 13,8Kv, horizontal, poste ao centro, exclusive fornecimento das chaves fusiveis dos isoladores e ferragens da linha existente.  Instalacao.</v>
          </cell>
          <cell r="D4190" t="str">
            <v>un</v>
          </cell>
          <cell r="E4190">
            <v>42.77</v>
          </cell>
        </row>
        <row r="4191">
          <cell r="A4191" t="str">
            <v>IP001659</v>
          </cell>
          <cell r="B4191" t="str">
            <v>IP10100553/</v>
          </cell>
          <cell r="C4191" t="str">
            <v>Fornecimento e instalacao de 3 chaves fusiveis, em 1 linha de 13,8Kv, horizontal, poste centro, inclusive suporte de fixacao, padrao madeira, montagem normal, tipo 13N8, exclusive isoladores e ferragens da linha existente.</v>
          </cell>
          <cell r="D4191" t="str">
            <v>un</v>
          </cell>
          <cell r="E4191">
            <v>537.04</v>
          </cell>
        </row>
        <row r="4192">
          <cell r="A4192" t="str">
            <v>IP002297</v>
          </cell>
          <cell r="B4192" t="str">
            <v>IP10150100/</v>
          </cell>
          <cell r="C4192" t="str">
            <v>Instalacao de ferragens singelas, para 2 linhas, de 25Kv, horizontais, poste ao centro, para alinhamentos retos e angulos ate 30o (conjunto 25 E1).</v>
          </cell>
          <cell r="D4192" t="str">
            <v>h</v>
          </cell>
          <cell r="E4192">
            <v>42.77</v>
          </cell>
        </row>
        <row r="4193">
          <cell r="A4193" t="str">
            <v>IP001705</v>
          </cell>
          <cell r="B4193" t="str">
            <v>IP10200050/</v>
          </cell>
          <cell r="C4193" t="str">
            <v>Nucleo para fixacao de luminaria, tipo Petala, em poste reto (aco ou concreto) de 15m, exclusive luminaria e nucleo.  Colocacao.</v>
          </cell>
          <cell r="D4193" t="str">
            <v>un</v>
          </cell>
          <cell r="E4193">
            <v>32.07</v>
          </cell>
        </row>
        <row r="4194">
          <cell r="A4194" t="str">
            <v>IP001706</v>
          </cell>
          <cell r="B4194" t="str">
            <v>IP10200100/</v>
          </cell>
          <cell r="C4194" t="str">
            <v>Nucleo para fixacao de luminaria, tipo Petala, em poste reto (aco ou concreto) de 20m, exclusive luminaria e nucleo.  Colocacao.</v>
          </cell>
          <cell r="D4194" t="str">
            <v>un</v>
          </cell>
          <cell r="E4194">
            <v>42.77</v>
          </cell>
        </row>
        <row r="4195">
          <cell r="A4195" t="str">
            <v>IP001739</v>
          </cell>
          <cell r="B4195" t="str">
            <v>IP10250050/</v>
          </cell>
          <cell r="C4195" t="str">
            <v>Alca pre-formada de distribuicao, de aco recoberto de aluminio, para cabo de aluminio nu, bitola de 25mm2, segundo desenho A4-154-CP.  Fornecimento e colocacao.</v>
          </cell>
          <cell r="D4195" t="str">
            <v>un</v>
          </cell>
          <cell r="E4195">
            <v>2.36</v>
          </cell>
        </row>
        <row r="4196">
          <cell r="A4196" t="str">
            <v>IP001741</v>
          </cell>
          <cell r="B4196" t="str">
            <v>IP10250100/</v>
          </cell>
          <cell r="C4196" t="str">
            <v>Alca pre-formada de servico, de aco recoberto, para cabo de aluminio nu, bitola de 25mm2, segundo desenho A4-148-CP.  Fornecimento e colocacao.</v>
          </cell>
          <cell r="D4196" t="str">
            <v>un</v>
          </cell>
          <cell r="E4196">
            <v>1.62</v>
          </cell>
        </row>
        <row r="4197">
          <cell r="A4197" t="str">
            <v>IP001738</v>
          </cell>
          <cell r="B4197" t="str">
            <v>IP10250150/</v>
          </cell>
          <cell r="C4197" t="str">
            <v>Alca pre-formada de distribuicao, de aco recoberto de aluminio, para cabo encapado, bitola de 25mm2, segundo desenho A4-154-CP.  Fornecimento e colocacao.</v>
          </cell>
          <cell r="D4197" t="str">
            <v>un</v>
          </cell>
          <cell r="E4197">
            <v>2.94</v>
          </cell>
        </row>
        <row r="4198">
          <cell r="A4198" t="str">
            <v>IP001740</v>
          </cell>
          <cell r="B4198" t="str">
            <v>IP10250200/</v>
          </cell>
          <cell r="C4198" t="str">
            <v>Alca pre-formada de servico, de aco recoberto com aluminio encapado, bitola de 25mm2, segundo desenho A4-148-CP.  Fornecimento e colocacao.</v>
          </cell>
          <cell r="D4198" t="str">
            <v>un</v>
          </cell>
          <cell r="E4198">
            <v>2.52</v>
          </cell>
        </row>
        <row r="4199">
          <cell r="A4199" t="str">
            <v>IP008838</v>
          </cell>
          <cell r="B4199" t="str">
            <v>IP10250300/</v>
          </cell>
          <cell r="C4199" t="str">
            <v>Alca pre-formada para cabo de 35mm2.  Fornecimento.</v>
          </cell>
          <cell r="D4199" t="str">
            <v>un</v>
          </cell>
          <cell r="E4199">
            <v>1.29</v>
          </cell>
        </row>
        <row r="4200">
          <cell r="A4200" t="str">
            <v>IP007965</v>
          </cell>
          <cell r="B4200" t="str">
            <v>IP10300050/</v>
          </cell>
          <cell r="C4200" t="str">
            <v>Conector de aterramento tipo KC 22H, Burndy ou similar.  Fornecimento e instalacao.</v>
          </cell>
          <cell r="D4200" t="str">
            <v>un</v>
          </cell>
          <cell r="E4200">
            <v>19.510000000000002</v>
          </cell>
        </row>
        <row r="4201">
          <cell r="A4201" t="str">
            <v>IP007937</v>
          </cell>
          <cell r="B4201" t="str">
            <v>IP10300100/</v>
          </cell>
          <cell r="C4201" t="str">
            <v>Conector para haste de aterramento de para-raio, com uma descida de 5/8".  Fornecimento.</v>
          </cell>
          <cell r="D4201" t="str">
            <v>un</v>
          </cell>
          <cell r="E4201">
            <v>0.68</v>
          </cell>
        </row>
        <row r="4202">
          <cell r="A4202" t="str">
            <v>IP001742</v>
          </cell>
          <cell r="B4202" t="str">
            <v>IP10300150/</v>
          </cell>
          <cell r="C4202" t="str">
            <v>Conector de parafuso fendido (Split-Bolt) em liga de cobre.  Fornecimento e instalacao.</v>
          </cell>
          <cell r="D4202" t="str">
            <v>un</v>
          </cell>
          <cell r="E4202">
            <v>3.32</v>
          </cell>
        </row>
        <row r="4203">
          <cell r="A4203" t="str">
            <v>IP006275</v>
          </cell>
          <cell r="B4203" t="str">
            <v>IP10300159/</v>
          </cell>
          <cell r="C4203" t="str">
            <v>Conector tipo Split-Bolt, para cabo de 16mm2.  Fornecimento.</v>
          </cell>
          <cell r="D4203" t="str">
            <v>un</v>
          </cell>
          <cell r="E4203">
            <v>1.58</v>
          </cell>
        </row>
        <row r="4204">
          <cell r="A4204" t="str">
            <v>IP007966</v>
          </cell>
          <cell r="B4204" t="str">
            <v>IP10300200/</v>
          </cell>
          <cell r="C4204" t="str">
            <v>Conector de parafusos fendido para cabo de 35x70mm2, KS-26, Burndy ou similar.  Fornecimento e instalacao.</v>
          </cell>
          <cell r="D4204" t="str">
            <v>un</v>
          </cell>
          <cell r="E4204">
            <v>18.399999999999999</v>
          </cell>
        </row>
        <row r="4205">
          <cell r="A4205" t="str">
            <v>IP007939</v>
          </cell>
          <cell r="B4205" t="str">
            <v>IP10300250/</v>
          </cell>
          <cell r="C4205" t="str">
            <v>Conector tipo estribo para condutor de aluminio, 1/0AWG.  Fornecimento.</v>
          </cell>
          <cell r="D4205" t="str">
            <v>un</v>
          </cell>
          <cell r="E4205">
            <v>7.32</v>
          </cell>
        </row>
        <row r="4206">
          <cell r="A4206" t="str">
            <v>IP010414</v>
          </cell>
          <cell r="B4206" t="str">
            <v>IP10300500/</v>
          </cell>
          <cell r="C4206" t="str">
            <v>Conector tipo cunha, em liga de cobre estanhado, para a fixacao de condutores de aluminio ou cobre, por efeito de mola.  Modelo no 1, padrao RIOLUZ, tipo G, AMP ou similar.  Fornecimento e instalacao.</v>
          </cell>
          <cell r="D4206" t="str">
            <v>un</v>
          </cell>
          <cell r="E4206">
            <v>5.59</v>
          </cell>
        </row>
        <row r="4207">
          <cell r="A4207" t="str">
            <v>IP010423</v>
          </cell>
          <cell r="B4207" t="str">
            <v>IP10300503/</v>
          </cell>
          <cell r="C4207" t="str">
            <v>Conector tipo cunha, em liga de cobre estanhado, para a fixacao de condutores de aluminio ou cobre, por efeito de mola.  Modelo tipo no 2, padrao RIOLUZ, tipo H, AMP ou similar.  Fornecimento e instalacao.</v>
          </cell>
          <cell r="D4207" t="str">
            <v>un</v>
          </cell>
          <cell r="E4207">
            <v>5.95</v>
          </cell>
        </row>
        <row r="4208">
          <cell r="A4208" t="str">
            <v>IP010421</v>
          </cell>
          <cell r="B4208" t="str">
            <v>IP10300506/</v>
          </cell>
          <cell r="C4208" t="str">
            <v>Conector tipo cunha, em liga de cobre estanhado, para a fixacao de condutores de aluminio ou cobre, por efeito de mola.  Modelo tipo no 3, padrao RIOLUZ, tipo K, AMP ou similar.  Fornecimento e instalacao.</v>
          </cell>
          <cell r="D4208" t="str">
            <v>un</v>
          </cell>
          <cell r="E4208">
            <v>5.95</v>
          </cell>
        </row>
        <row r="4209">
          <cell r="A4209" t="str">
            <v>IP010424</v>
          </cell>
          <cell r="B4209" t="str">
            <v>IP10300509/</v>
          </cell>
          <cell r="C4209" t="str">
            <v>Conector tipo cunha, em liga de cobre estanhado, para a fixacao de condutores de aluminio ou cobre, por efeito de mola.  Modelo tipo no 4, padrao RIOLUZ, tipo V, AMP ou similar.  Fornecimento e instalacao.</v>
          </cell>
          <cell r="D4209" t="str">
            <v>un</v>
          </cell>
          <cell r="E4209">
            <v>2.5499999999999998</v>
          </cell>
        </row>
        <row r="4210">
          <cell r="A4210" t="str">
            <v>IP010425</v>
          </cell>
          <cell r="B4210" t="str">
            <v>IP10300512/</v>
          </cell>
          <cell r="C4210" t="str">
            <v>Conector tipo cunha, em liga de cobre estanhado, para a fixacao de condutores de aluminio ou cobre, por efeito de mola.  Modelo tipo no 5, padrao RIOLUZ, tipo IV, AMP ou similar.  Fornecimento e instalacao.</v>
          </cell>
          <cell r="D4210" t="str">
            <v>un</v>
          </cell>
          <cell r="E4210">
            <v>2.5499999999999998</v>
          </cell>
        </row>
        <row r="4211">
          <cell r="A4211" t="str">
            <v>IP010426</v>
          </cell>
          <cell r="B4211" t="str">
            <v>IP10300515/</v>
          </cell>
          <cell r="C4211" t="str">
            <v>Conector tipo cunha, em liga de cobre estanhado, para a fixacao de condutores de aluminio ou cobre, por efeito de mola.  Modelo tipo no 6, padrao RIOLUZ, tipo B, AMP ou similar.  Fornecimento e instalacao.</v>
          </cell>
          <cell r="D4211" t="str">
            <v>un</v>
          </cell>
          <cell r="E4211">
            <v>5.59</v>
          </cell>
        </row>
        <row r="4212">
          <cell r="A4212" t="str">
            <v>IP010427</v>
          </cell>
          <cell r="B4212" t="str">
            <v>IP10300518/</v>
          </cell>
          <cell r="C4212" t="str">
            <v>Conector tipo cunha, em liga de cobre estanhado, para a fixacao de condutores de aluminio ou cobre, por efeito de mola.  Modelo tipo no 7, padrao RIOLUZ, tipo A, AMP ou similar.  Fornecimento e instalacao.</v>
          </cell>
          <cell r="D4212" t="str">
            <v>un</v>
          </cell>
          <cell r="E4212">
            <v>5.59</v>
          </cell>
        </row>
        <row r="4213">
          <cell r="A4213" t="str">
            <v>IP010415</v>
          </cell>
          <cell r="B4213" t="str">
            <v>IP10300521/</v>
          </cell>
          <cell r="C4213" t="str">
            <v>Conector tipo cunha, em liga de cobre estanhado, para a fixacao de condutores de aluminio ou cobre, por efeito de mola.  Modelo no 8, padrao RIOLUZ, tipo C, AMP ou similar.  Fornecimento e instalacao.</v>
          </cell>
          <cell r="D4213" t="str">
            <v>un</v>
          </cell>
          <cell r="E4213">
            <v>5.59</v>
          </cell>
        </row>
        <row r="4214">
          <cell r="A4214" t="str">
            <v>IP010416</v>
          </cell>
          <cell r="B4214" t="str">
            <v>IP10300524/</v>
          </cell>
          <cell r="C4214" t="str">
            <v>Conector tipo cunha, em liga de cobre estanhado, para a fixacao de condutores de aluminio ou cobre, por efeito de mola.  Modelo no 9, padrao RIOLUZ, tipo J, AMP ou similar.  Fornecimento e instalacao.</v>
          </cell>
          <cell r="D4214" t="str">
            <v>un</v>
          </cell>
          <cell r="E4214">
            <v>5.95</v>
          </cell>
        </row>
        <row r="4215">
          <cell r="A4215" t="str">
            <v>IP010417</v>
          </cell>
          <cell r="B4215" t="str">
            <v>IP10300527/</v>
          </cell>
          <cell r="C4215" t="str">
            <v>Conector tipo cunha, em liga de cobre estanhado, para a fixacao de condutores de aluminio ou cobre, por efeito de mola.  Modelo no 10, padrao RIOLUZ, tipo F, AMP ou similar.  Fornecimento e instalacao.</v>
          </cell>
          <cell r="D4215" t="str">
            <v>un</v>
          </cell>
          <cell r="E4215">
            <v>5.59</v>
          </cell>
        </row>
        <row r="4216">
          <cell r="A4216" t="str">
            <v>IP010418</v>
          </cell>
          <cell r="B4216" t="str">
            <v>IP10300530/</v>
          </cell>
          <cell r="C4216" t="str">
            <v>Conector tipo cunha, em liga de cobre estanhado, para a fixacao de condutores de aluminio ou cobre, por efeito de mola.  Modelo no 11, padrao RIOLUZ, tipo D, AMP ou similar.  Fornecimento e instalacao.</v>
          </cell>
          <cell r="D4216" t="str">
            <v>un</v>
          </cell>
          <cell r="E4216">
            <v>5.59</v>
          </cell>
        </row>
        <row r="4217">
          <cell r="A4217" t="str">
            <v>IP010419</v>
          </cell>
          <cell r="B4217" t="str">
            <v>IP10300532/</v>
          </cell>
          <cell r="C4217" t="str">
            <v>Conector tipo cunha, em liga de cobre estanhado, para a fixacao de condutores de aluminio ou cobre, por efeito de mola.  Modelo no 12, padrao RIOLUZ, tipo I, AMP ou similar.  Fornecimento e instalacao.</v>
          </cell>
          <cell r="D4217" t="str">
            <v>un</v>
          </cell>
          <cell r="E4217">
            <v>3.83</v>
          </cell>
        </row>
        <row r="4218">
          <cell r="A4218" t="str">
            <v>IP010420</v>
          </cell>
          <cell r="B4218" t="str">
            <v>IP10300535/</v>
          </cell>
          <cell r="C4218" t="str">
            <v>Conector tipo cunha, em liga de cobre estanhado, para a fixacao de condutores de aluminio ou cobre, por efeito de mola.  Modelo no 13, padrao RIOLUZ, tipo VII, AMP ou similar.  Fornecimento e instalacao.</v>
          </cell>
          <cell r="D4218" t="str">
            <v>un</v>
          </cell>
          <cell r="E4218">
            <v>5.09</v>
          </cell>
        </row>
        <row r="4219">
          <cell r="A4219" t="str">
            <v>IP010422</v>
          </cell>
          <cell r="B4219" t="str">
            <v>IP10300538/</v>
          </cell>
          <cell r="C4219" t="str">
            <v>Conector tipo cunha, em liga de cobre estanhado, para a fixacao de condutores de aluminio ou cobre, por efeito de mola.  Modelo no 14, padrao RIOLUZ, tipo VI, AMP ou similar.  Fornecimento e instalacao.</v>
          </cell>
          <cell r="D4219" t="str">
            <v>un</v>
          </cell>
          <cell r="E4219">
            <v>5.09</v>
          </cell>
        </row>
        <row r="4220">
          <cell r="A4220" t="str">
            <v>IP001734</v>
          </cell>
          <cell r="B4220" t="str">
            <v>IP10301000/</v>
          </cell>
          <cell r="C4220" t="str">
            <v>Grampo paralelo de aluminio de 1 parafuso, com pasta anti oxido para cabos de 1/0AWG (33mm2) no principal e 10AWG (5mm2) no secundario, segundo desenho A4-139-CP.  Fornecimento e colocacao.</v>
          </cell>
          <cell r="D4220" t="str">
            <v>un</v>
          </cell>
          <cell r="E4220">
            <v>2.4700000000000002</v>
          </cell>
        </row>
        <row r="4221">
          <cell r="A4221" t="str">
            <v>IP001735</v>
          </cell>
          <cell r="B4221" t="str">
            <v>IP10301006/</v>
          </cell>
          <cell r="C4221" t="str">
            <v>Grampo paralelo universal de aluminio fundido ou extrudado, de 1 parafuso, com pasta anti oxido para cabos de 70mm2 a 185mm2 no principal e 1,5mm2 no secundario, segundo desenho A4-139-CP.  Fornecimento e colocacao.</v>
          </cell>
          <cell r="D4221" t="str">
            <v>un</v>
          </cell>
          <cell r="E4221">
            <v>3.39</v>
          </cell>
        </row>
        <row r="4222">
          <cell r="A4222" t="str">
            <v>IP001733</v>
          </cell>
          <cell r="B4222" t="str">
            <v>IP10301050/</v>
          </cell>
          <cell r="C4222" t="str">
            <v>Grampo paralelo universal de aluminio fundido ou extrudado, de 2 parafusos, com pasta anti oxido, segundo desenho A3-142-CP.  Fornecimento e colocacao.</v>
          </cell>
          <cell r="D4222" t="str">
            <v>un</v>
          </cell>
          <cell r="E4222">
            <v>7.62</v>
          </cell>
        </row>
        <row r="4223">
          <cell r="A4223" t="str">
            <v>IP007644</v>
          </cell>
          <cell r="B4223" t="str">
            <v>IP10301100/</v>
          </cell>
          <cell r="C4223" t="str">
            <v>Grampo de linha viva em aluminio.  Fornecimento.</v>
          </cell>
          <cell r="D4223" t="str">
            <v>un</v>
          </cell>
          <cell r="E4223">
            <v>14.94</v>
          </cell>
        </row>
        <row r="4224">
          <cell r="A4224" t="str">
            <v>IP009407</v>
          </cell>
          <cell r="B4224" t="str">
            <v>IP10350050/</v>
          </cell>
          <cell r="C4224" t="str">
            <v>Condulete de aluminio silico tipo LL de 19mm (3/4") com tampa.  Fornecimento.</v>
          </cell>
          <cell r="D4224" t="str">
            <v>un</v>
          </cell>
          <cell r="E4224">
            <v>3.86</v>
          </cell>
        </row>
        <row r="4225">
          <cell r="A4225" t="str">
            <v>IP009408</v>
          </cell>
          <cell r="B4225" t="str">
            <v>IP10350053/</v>
          </cell>
          <cell r="C4225" t="str">
            <v>Condulete de aluminio silico tipo LR de 19mm (3/4") com tampa.  Fornecimento.</v>
          </cell>
          <cell r="D4225" t="str">
            <v>un</v>
          </cell>
          <cell r="E4225">
            <v>5.58</v>
          </cell>
        </row>
        <row r="4226">
          <cell r="A4226" t="str">
            <v>IP009409</v>
          </cell>
          <cell r="B4226" t="str">
            <v>IP10350056/</v>
          </cell>
          <cell r="C4226" t="str">
            <v>Condulete de aluminio silico tipo T de 19mm (3/4") com tampa.  Fornecimento.</v>
          </cell>
          <cell r="D4226" t="str">
            <v>un</v>
          </cell>
          <cell r="E4226">
            <v>5.42</v>
          </cell>
        </row>
        <row r="4227">
          <cell r="A4227" t="str">
            <v>IP001743</v>
          </cell>
          <cell r="B4227" t="str">
            <v>IP10350100/</v>
          </cell>
          <cell r="C4227" t="str">
            <v>Caixa de ligacao tipo Petrolets R=15/C, R=15/TB, R=15/LB ou similar, com entradas rosqueadas de 1" (25mm).  Fornecimento e colocacao.</v>
          </cell>
          <cell r="D4227" t="str">
            <v>un</v>
          </cell>
          <cell r="E4227">
            <v>9.98</v>
          </cell>
        </row>
        <row r="4228">
          <cell r="A4228" t="str">
            <v>IP001744</v>
          </cell>
          <cell r="B4228" t="str">
            <v>IP10350200/</v>
          </cell>
          <cell r="C4228" t="str">
            <v>Caixa de ligacao tipo Petrolets R=15/C, R=15/TB, R=15/LB ou similar, com entradas rosqueadas de 2" (50mm).  Fornecimento e colocacao.</v>
          </cell>
          <cell r="D4228" t="str">
            <v>un</v>
          </cell>
          <cell r="E4228">
            <v>34.92</v>
          </cell>
        </row>
        <row r="4229">
          <cell r="A4229" t="str">
            <v>IP001745</v>
          </cell>
          <cell r="B4229" t="str">
            <v>IP10350300/</v>
          </cell>
          <cell r="C4229" t="str">
            <v>Caixa de ligacao tipo Petrolets R=15/C, R=15/TB, R=15/LB ou similar, com entradas rosqueadas de 3" (75mm).  Fornecimento e colocacao.</v>
          </cell>
          <cell r="D4229" t="str">
            <v>un</v>
          </cell>
          <cell r="E4229">
            <v>86.9</v>
          </cell>
        </row>
        <row r="4230">
          <cell r="A4230" t="str">
            <v>IP008689</v>
          </cell>
          <cell r="B4230" t="str">
            <v>IP10350312/</v>
          </cell>
          <cell r="C4230" t="str">
            <v>Condulete de aluminio tipo T de 75mm (3").  Fornecimento.</v>
          </cell>
          <cell r="D4230" t="str">
            <v>un</v>
          </cell>
          <cell r="E4230">
            <v>77.25</v>
          </cell>
        </row>
        <row r="4231">
          <cell r="A4231" t="str">
            <v>IP003853</v>
          </cell>
          <cell r="B4231" t="str">
            <v>IP10350400/</v>
          </cell>
          <cell r="C4231" t="str">
            <v>Caixa de ligacao tipo Condulets R-15/LB-22 ou similar, com entrada rosqueadas de 1 1/2" (27mm).  Fornecimento e colocacao.</v>
          </cell>
          <cell r="D4231" t="str">
            <v>un</v>
          </cell>
          <cell r="E4231">
            <v>7.21</v>
          </cell>
        </row>
        <row r="4232">
          <cell r="A4232" t="str">
            <v>IP001737</v>
          </cell>
          <cell r="B4232" t="str">
            <v>IP10400050/</v>
          </cell>
          <cell r="C4232" t="str">
            <v>Laco de roldana pre-formado, de aco recoberto de aluminio, para cabo de aluminio nu, bitola de 25mm2, segundo desenho A4-139-CP.  Fornecimento e colocacao.</v>
          </cell>
          <cell r="D4232" t="str">
            <v>un</v>
          </cell>
          <cell r="E4232">
            <v>2.52</v>
          </cell>
        </row>
        <row r="4233">
          <cell r="A4233" t="str">
            <v>IP001736</v>
          </cell>
          <cell r="B4233" t="str">
            <v>IP10400100/</v>
          </cell>
          <cell r="C4233" t="str">
            <v>Laco de roldana pre-formado, de aco recoberto de aluminio, para cabo de aluminio encapado, bitola de 25mm2, segundo desenho A4-139-CP.  Fornecimento e colocacao.</v>
          </cell>
          <cell r="D4233" t="str">
            <v>un</v>
          </cell>
          <cell r="E4233">
            <v>2.91</v>
          </cell>
        </row>
        <row r="4234">
          <cell r="A4234" t="str">
            <v>IP001689</v>
          </cell>
          <cell r="B4234" t="str">
            <v>IP15050050/</v>
          </cell>
          <cell r="C4234" t="str">
            <v>Rede de baixa tensao (BT), aerea, com 1 condutor de cobre, exclusive fornecimento do condutor (lance).  Instalacao.</v>
          </cell>
          <cell r="D4234" t="str">
            <v>un</v>
          </cell>
          <cell r="E4234">
            <v>10.69</v>
          </cell>
        </row>
        <row r="4235">
          <cell r="A4235" t="str">
            <v>IP001693</v>
          </cell>
          <cell r="B4235" t="str">
            <v>IP15050100/</v>
          </cell>
          <cell r="C4235" t="str">
            <v>Rede de baixa tensao (BT), aerea, com 1 condutor de aluminio, exclusive fornecimento do condutor (lance).  Instalacao.</v>
          </cell>
          <cell r="D4235" t="str">
            <v>un</v>
          </cell>
          <cell r="E4235">
            <v>16.04</v>
          </cell>
        </row>
        <row r="4236">
          <cell r="A4236" t="str">
            <v>IP002299</v>
          </cell>
          <cell r="B4236" t="str">
            <v>IP15050150/</v>
          </cell>
          <cell r="C4236" t="str">
            <v>Instalacao de rede de baixa tensao (BT), aerea, com cabo Multiplex, ou similar, de aluminio, exclusive fornecimento do cabo.</v>
          </cell>
          <cell r="D4236" t="str">
            <v>un</v>
          </cell>
          <cell r="E4236">
            <v>3.1</v>
          </cell>
        </row>
        <row r="4237">
          <cell r="A4237" t="str">
            <v>IP001694</v>
          </cell>
          <cell r="B4237" t="str">
            <v>IP15050200/</v>
          </cell>
          <cell r="C4237" t="str">
            <v>Rede de baixa tensao (BT), aerea, com 2 condutores de aluminio, exclusive fornecimento dos condutores (lance).  Instalacao.</v>
          </cell>
          <cell r="D4237" t="str">
            <v>un</v>
          </cell>
          <cell r="E4237">
            <v>26.73</v>
          </cell>
        </row>
        <row r="4238">
          <cell r="A4238" t="str">
            <v>IP001690</v>
          </cell>
          <cell r="B4238" t="str">
            <v>IP15050250/</v>
          </cell>
          <cell r="C4238" t="str">
            <v>Rede de baixa tensao (BT), aerea, com 3 condutores de cobre, exclusive fornecimento do condutor (lance).  Instalacao.</v>
          </cell>
          <cell r="D4238" t="str">
            <v>un</v>
          </cell>
          <cell r="E4238">
            <v>32.07</v>
          </cell>
        </row>
        <row r="4239">
          <cell r="A4239" t="str">
            <v>IP001691</v>
          </cell>
          <cell r="B4239" t="str">
            <v>IP15050300/</v>
          </cell>
          <cell r="C4239" t="str">
            <v>Rede de baixa tensao (BT), aerea, com 3 condutores de aluminio, exclusive fornecimento dos condutores (lance).  Instalacao.</v>
          </cell>
          <cell r="D4239" t="str">
            <v>un</v>
          </cell>
          <cell r="E4239">
            <v>34.75</v>
          </cell>
        </row>
        <row r="4240">
          <cell r="A4240" t="str">
            <v>IP001692</v>
          </cell>
          <cell r="B4240" t="str">
            <v>IP15050350/</v>
          </cell>
          <cell r="C4240" t="str">
            <v>Rede de baixa tensao (BT), aerea, com 4 condutores de aluminio, exclusive fornecimento dos condutores (lance).  Instalacao.</v>
          </cell>
          <cell r="D4240" t="str">
            <v>un</v>
          </cell>
          <cell r="E4240">
            <v>53.46</v>
          </cell>
        </row>
        <row r="4241">
          <cell r="A4241" t="str">
            <v>IP003940</v>
          </cell>
          <cell r="B4241" t="str">
            <v>IP15100050/</v>
          </cell>
          <cell r="C4241" t="str">
            <v>Instalacao de rede de alta tensao (AT) aerea, com cabo triplex de cobre, exclusive fornecimento de cabo.</v>
          </cell>
          <cell r="D4241" t="str">
            <v>un</v>
          </cell>
          <cell r="E4241">
            <v>33.68</v>
          </cell>
        </row>
        <row r="4242">
          <cell r="A4242" t="str">
            <v>IP008059</v>
          </cell>
          <cell r="B4242" t="str">
            <v>IP30200515/</v>
          </cell>
          <cell r="C4242" t="str">
            <v>Luva para eletroduto de PVC rigido, de 75mm (3").  Fornecimento.</v>
          </cell>
          <cell r="D4242" t="str">
            <v>un</v>
          </cell>
          <cell r="E4242">
            <v>2.44</v>
          </cell>
        </row>
        <row r="4243">
          <cell r="A4243" t="str">
            <v>IP007486</v>
          </cell>
          <cell r="B4243" t="str">
            <v>IP30250053/</v>
          </cell>
          <cell r="C4243" t="str">
            <v>Conduite flexivel de 3/4".  Fornecimento e colocacao.</v>
          </cell>
          <cell r="D4243" t="str">
            <v>un</v>
          </cell>
          <cell r="E4243">
            <v>5.53</v>
          </cell>
        </row>
        <row r="4244">
          <cell r="A4244" t="str">
            <v>IP001725</v>
          </cell>
          <cell r="B4244" t="str">
            <v>IP30250112/</v>
          </cell>
          <cell r="C4244" t="str">
            <v>Conduite Kopex ou similar, com diametro de 63mm (2 1/2"), para acabamento.  Fornecimento e colocacao.</v>
          </cell>
          <cell r="D4244" t="str">
            <v>m</v>
          </cell>
          <cell r="E4244">
            <v>9.6199999999999992</v>
          </cell>
        </row>
        <row r="4245">
          <cell r="A4245" t="str">
            <v>IP008598</v>
          </cell>
          <cell r="B4245" t="str">
            <v>IP30300112/</v>
          </cell>
          <cell r="C4245" t="str">
            <v>Box curvo de aluminio de 38mm (1 1/2").  Fornecimento.</v>
          </cell>
          <cell r="D4245" t="str">
            <v>un</v>
          </cell>
          <cell r="E4245">
            <v>6.07</v>
          </cell>
        </row>
        <row r="4246">
          <cell r="A4246" t="str">
            <v>IP007574</v>
          </cell>
          <cell r="B4246" t="str">
            <v>IP30300115/</v>
          </cell>
          <cell r="C4246" t="str">
            <v>Box curvo de aluminio com bucha e arruela de 50mm (2").  Fornecimento.</v>
          </cell>
          <cell r="D4246" t="str">
            <v>un</v>
          </cell>
          <cell r="E4246">
            <v>14.85</v>
          </cell>
        </row>
        <row r="4247">
          <cell r="A4247" t="str">
            <v>IP008185</v>
          </cell>
          <cell r="B4247" t="str">
            <v>IP30300121/</v>
          </cell>
          <cell r="C4247" t="str">
            <v>Box curvo de aluminio com bucha e arruela de 75mm (3").  Fornecimento.</v>
          </cell>
          <cell r="D4247" t="str">
            <v>un</v>
          </cell>
          <cell r="E4247">
            <v>35.659999999999997</v>
          </cell>
        </row>
        <row r="4248">
          <cell r="A4248" t="str">
            <v>IP006273</v>
          </cell>
          <cell r="B4248" t="str">
            <v>IP35050050/</v>
          </cell>
          <cell r="C4248" t="str">
            <v>Quadro de acionamento dos circuitos de iluminacao do indicador visual de direcao de vento e pista de pouso, com variacao seletiva de tensao apenas para a pista.  Fornecimento.</v>
          </cell>
          <cell r="D4248" t="str">
            <v>un</v>
          </cell>
          <cell r="E4248">
            <v>2990</v>
          </cell>
        </row>
        <row r="4249">
          <cell r="A4249" t="str">
            <v>IP008418</v>
          </cell>
          <cell r="B4249" t="str">
            <v>IP35100050/</v>
          </cell>
          <cell r="C4249" t="str">
            <v>Chapa de ferro galvanizado no 24, de (1x2)m.  Fornecimento.</v>
          </cell>
          <cell r="D4249" t="str">
            <v>Kg</v>
          </cell>
          <cell r="E4249">
            <v>3.42</v>
          </cell>
        </row>
        <row r="4250">
          <cell r="A4250" t="str">
            <v>IP005034</v>
          </cell>
          <cell r="B4250" t="str">
            <v>IP35100500/</v>
          </cell>
          <cell r="C4250" t="str">
            <v>Gabinete em chapa de aco, bitola de 14 e 18, acabamento com pintura eletrostatica Epoxi po, Monorack ou similar, sem porta da Gral Metal ou similar, de 19"x320x570mm, codigo:0700.325.19, para montagem eletro-eletronica.  Fornecimento.</v>
          </cell>
          <cell r="D4250" t="str">
            <v>un</v>
          </cell>
          <cell r="E4250">
            <v>712.69</v>
          </cell>
        </row>
        <row r="4251">
          <cell r="A4251" t="str">
            <v>IP007639</v>
          </cell>
          <cell r="B4251" t="str">
            <v>IP35150050/</v>
          </cell>
          <cell r="C4251" t="str">
            <v>Comando em grupo CRJ-04 ou similar, 85A.  Fornecimento.</v>
          </cell>
          <cell r="D4251" t="str">
            <v>un</v>
          </cell>
          <cell r="E4251">
            <v>1984.4</v>
          </cell>
        </row>
        <row r="4252">
          <cell r="A4252" t="str">
            <v>IP008056</v>
          </cell>
          <cell r="B4252" t="str">
            <v>IP35150200/</v>
          </cell>
          <cell r="C4252" t="str">
            <v>Comando em grupo CRJ-05/220V(140A).  Fornecimento.</v>
          </cell>
          <cell r="D4252" t="str">
            <v>un</v>
          </cell>
          <cell r="E4252">
            <v>2539</v>
          </cell>
        </row>
        <row r="4253">
          <cell r="A4253" t="str">
            <v>IP007947</v>
          </cell>
          <cell r="B4253" t="str">
            <v>IP35150400/</v>
          </cell>
          <cell r="C4253" t="str">
            <v>Comando para IP, com caixa trifasico, capacidade de 45A, tipo CRJ-07, 220/127V.  Fornecimento.</v>
          </cell>
          <cell r="D4253" t="str">
            <v>un</v>
          </cell>
          <cell r="E4253">
            <v>1238</v>
          </cell>
        </row>
        <row r="4254">
          <cell r="A4254" t="str">
            <v>IP006249</v>
          </cell>
          <cell r="B4254" t="str">
            <v>IP35200100/</v>
          </cell>
          <cell r="C4254" t="str">
            <v>Balizador AS1 Wetzel ou similar, com refrator acrilico na cor vermelha, com lampada incandescente de 60W/220V, com filamento reforcado.  Fornecimento.</v>
          </cell>
          <cell r="D4254" t="str">
            <v>un</v>
          </cell>
          <cell r="E4254">
            <v>38.07</v>
          </cell>
        </row>
        <row r="4255">
          <cell r="A4255" t="str">
            <v>IP001724</v>
          </cell>
          <cell r="B4255" t="str">
            <v>IP35200200/</v>
          </cell>
          <cell r="C4255" t="str">
            <v>Colocacao de equipamentos de comando de circuito, padrao RIOLUZ; exclusive o fornecimento das ferragens de fixacao e do comando.</v>
          </cell>
          <cell r="D4255" t="str">
            <v>un</v>
          </cell>
          <cell r="E4255">
            <v>37.42</v>
          </cell>
        </row>
        <row r="4256">
          <cell r="A4256" t="str">
            <v>IP001723</v>
          </cell>
          <cell r="B4256" t="str">
            <v>IP35200203/</v>
          </cell>
          <cell r="C4256" t="str">
            <v>Colocacao de equipamentos de comando de circuito, padrao RIOLUZ, com fornecimento de ferragens de fixacao; exclusive o fornecimento do comando.</v>
          </cell>
          <cell r="D4256" t="str">
            <v>un</v>
          </cell>
          <cell r="E4256" t="e">
            <v>#N/A</v>
          </cell>
        </row>
        <row r="4257">
          <cell r="A4257" t="str">
            <v>IP006246</v>
          </cell>
          <cell r="B4257" t="str">
            <v>IP35200250/</v>
          </cell>
          <cell r="C4257" t="str">
            <v>Conjunto para montagem de indicador visual de direcao de vento (biruta) adaptado para balizamento noturno.  Fornecimento.</v>
          </cell>
          <cell r="D4257" t="str">
            <v>un</v>
          </cell>
          <cell r="E4257">
            <v>2630</v>
          </cell>
        </row>
        <row r="4258">
          <cell r="A4258" t="str">
            <v>IP006274</v>
          </cell>
          <cell r="B4258" t="str">
            <v>IP35200500/</v>
          </cell>
          <cell r="C4258" t="str">
            <v>Fonte de emergencia (No BreaK), com potencia de 2Kva, 220V/220V, autonomia a plena carga de 30min.  Fornecimento.</v>
          </cell>
          <cell r="D4258" t="str">
            <v>un</v>
          </cell>
          <cell r="E4258">
            <v>1210</v>
          </cell>
        </row>
        <row r="4259">
          <cell r="A4259" t="str">
            <v>IP008087</v>
          </cell>
          <cell r="B4259" t="str">
            <v>IP40050100/</v>
          </cell>
          <cell r="C4259" t="str">
            <v>Chave blindada, bipolar, 60A.  Fornecimento.</v>
          </cell>
          <cell r="D4259" t="str">
            <v>un</v>
          </cell>
          <cell r="E4259">
            <v>120.33</v>
          </cell>
        </row>
        <row r="4260">
          <cell r="A4260" t="str">
            <v>IP008878</v>
          </cell>
          <cell r="B4260" t="str">
            <v>IP40050300/</v>
          </cell>
          <cell r="C4260" t="str">
            <v>Chave corta circuito, de 100A, 15Kv, com fusivel de cartucho tipo S-1, exclusive elos fusiveis.  Fornecimento.</v>
          </cell>
          <cell r="D4260" t="str">
            <v>un</v>
          </cell>
          <cell r="E4260">
            <v>93.35</v>
          </cell>
        </row>
        <row r="4261">
          <cell r="A4261" t="str">
            <v>IP007642</v>
          </cell>
          <cell r="B4261" t="str">
            <v>IP40100200/</v>
          </cell>
          <cell r="C4261" t="str">
            <v>Elo-fusivel, tipo H, de 100A.  Fornecimento.</v>
          </cell>
          <cell r="D4261" t="str">
            <v>un</v>
          </cell>
          <cell r="E4261">
            <v>1.7</v>
          </cell>
        </row>
        <row r="4262">
          <cell r="A4262" t="str">
            <v>IP010660</v>
          </cell>
          <cell r="B4262" t="str">
            <v>IP40100300/</v>
          </cell>
          <cell r="C4262" t="str">
            <v>Elo-fusivel, tipo K, de 100A, 15Kv.  Fornecimento.</v>
          </cell>
          <cell r="D4262" t="str">
            <v>un</v>
          </cell>
          <cell r="E4262">
            <v>5.61</v>
          </cell>
        </row>
        <row r="4263">
          <cell r="A4263" t="str">
            <v>IP010661</v>
          </cell>
          <cell r="B4263" t="str">
            <v>IP40100350/</v>
          </cell>
          <cell r="C4263" t="str">
            <v>Elo-fusivel, tipo K, de 200A, 15Kv.  Fornecimento.</v>
          </cell>
          <cell r="D4263" t="str">
            <v>un</v>
          </cell>
          <cell r="E4263">
            <v>9.77</v>
          </cell>
        </row>
        <row r="4264">
          <cell r="A4264" t="str">
            <v>IP010659</v>
          </cell>
          <cell r="B4264" t="str">
            <v>IP40100500/</v>
          </cell>
          <cell r="C4264" t="str">
            <v>Fusivel NH, tamanho 01, corrente nominal de 36A, Siemens ou similar.  Fornecimento.</v>
          </cell>
          <cell r="D4264" t="str">
            <v>un</v>
          </cell>
          <cell r="E4264">
            <v>7.44</v>
          </cell>
        </row>
        <row r="4265">
          <cell r="A4265" t="str">
            <v>IP010657</v>
          </cell>
          <cell r="B4265" t="str">
            <v>IP40100521/</v>
          </cell>
          <cell r="C4265" t="str">
            <v>Fusivel NH, tamanho 00, corrente nominal de 125A, Siemens ou similar.  Fornecimento.</v>
          </cell>
          <cell r="D4265" t="str">
            <v>un</v>
          </cell>
          <cell r="E4265">
            <v>11.79</v>
          </cell>
        </row>
        <row r="4266">
          <cell r="A4266" t="str">
            <v>IP010658</v>
          </cell>
          <cell r="B4266" t="str">
            <v>IP40100532/</v>
          </cell>
          <cell r="C4266" t="str">
            <v>Fusivel NH, tamanho 00, corrente nominal de 160A, Siemens ou similar.  Fornecimento.</v>
          </cell>
          <cell r="D4266" t="str">
            <v>un</v>
          </cell>
          <cell r="E4266">
            <v>11.79</v>
          </cell>
        </row>
        <row r="4267">
          <cell r="A4267" t="str">
            <v>IP006222</v>
          </cell>
          <cell r="B4267" t="str">
            <v>IP40150106/</v>
          </cell>
          <cell r="C4267" t="str">
            <v>Disjuntor termomagnetico, bipolar de 20A.  Fornecimento.</v>
          </cell>
          <cell r="D4267" t="str">
            <v>un</v>
          </cell>
          <cell r="E4267">
            <v>16.87</v>
          </cell>
        </row>
        <row r="4268">
          <cell r="A4268" t="str">
            <v>IP006220</v>
          </cell>
          <cell r="B4268" t="str">
            <v>IP40150212/</v>
          </cell>
          <cell r="C4268" t="str">
            <v>Disjuntor termomagnetico, tripolar de 40A.  Fornecimento.</v>
          </cell>
          <cell r="D4268" t="str">
            <v>un</v>
          </cell>
          <cell r="E4268">
            <v>25.97</v>
          </cell>
        </row>
        <row r="4269">
          <cell r="A4269" t="str">
            <v>IP008066</v>
          </cell>
          <cell r="B4269" t="str">
            <v>IP40150250/</v>
          </cell>
          <cell r="C4269" t="str">
            <v>Disjuntor, tripolar de 100A.  Fornecimento.</v>
          </cell>
          <cell r="D4269" t="str">
            <v>un</v>
          </cell>
          <cell r="E4269">
            <v>33.51</v>
          </cell>
        </row>
        <row r="4270">
          <cell r="A4270" t="str">
            <v>IP007933</v>
          </cell>
          <cell r="B4270" t="str">
            <v>IP45050050/</v>
          </cell>
          <cell r="C4270" t="str">
            <v>Base externa para rele fotoeletrico.  Fornecimento.</v>
          </cell>
          <cell r="D4270" t="str">
            <v>un</v>
          </cell>
          <cell r="E4270">
            <v>5.42</v>
          </cell>
        </row>
        <row r="4271">
          <cell r="A4271" t="str">
            <v>IP007932</v>
          </cell>
          <cell r="B4271" t="str">
            <v>IP45050200/</v>
          </cell>
          <cell r="C4271" t="str">
            <v>Rele fotoeletrico, tipo NF, tensao de 125V.  Fornecimento.</v>
          </cell>
          <cell r="D4271" t="str">
            <v>un</v>
          </cell>
          <cell r="E4271">
            <v>12.29</v>
          </cell>
        </row>
        <row r="4272">
          <cell r="A4272" t="str">
            <v>IP010164</v>
          </cell>
          <cell r="B4272" t="str">
            <v>IP45050250/</v>
          </cell>
          <cell r="C4272" t="str">
            <v>Rele fotoeletrico, tipo NA, tensao de 127V, 1200VA.  Fornecimento.</v>
          </cell>
          <cell r="D4272" t="str">
            <v>un</v>
          </cell>
          <cell r="E4272">
            <v>12.45</v>
          </cell>
        </row>
        <row r="4273">
          <cell r="A4273" t="str">
            <v>IP010242</v>
          </cell>
          <cell r="B4273" t="str">
            <v>IP45050300/</v>
          </cell>
          <cell r="C4273" t="str">
            <v>Rele temporizado, coel, tipo RTQD.  Fornecimento.</v>
          </cell>
          <cell r="D4273" t="str">
            <v>un</v>
          </cell>
          <cell r="E4273">
            <v>316.35000000000002</v>
          </cell>
        </row>
        <row r="4274">
          <cell r="A4274" t="str">
            <v>IP008884</v>
          </cell>
          <cell r="B4274" t="str">
            <v>IP45050350/</v>
          </cell>
          <cell r="C4274" t="str">
            <v>Rele temporizado, tipo FLT 01/NF.  Fornecimento.</v>
          </cell>
          <cell r="D4274" t="str">
            <v>un</v>
          </cell>
          <cell r="E4274">
            <v>33.299999999999997</v>
          </cell>
        </row>
        <row r="4275">
          <cell r="A4275" t="str">
            <v>IP001720</v>
          </cell>
          <cell r="B4275" t="str">
            <v>IP45100050/</v>
          </cell>
          <cell r="C4275" t="str">
            <v>Colocacao de rele fotoeletrico individual, com base em poste (aco ou concreto) de acordo com o padrao da RIOLUZ; exclusive fornecimento do rele e base.</v>
          </cell>
          <cell r="D4275" t="str">
            <v>un</v>
          </cell>
          <cell r="E4275">
            <v>8.25</v>
          </cell>
        </row>
        <row r="4276">
          <cell r="A4276" t="str">
            <v>IP001721</v>
          </cell>
          <cell r="B4276" t="str">
            <v>IP45100100/</v>
          </cell>
          <cell r="C4276" t="str">
            <v>Colocacao de rele fotoeletrico individual, com base, em ponta de braco ou poste curvo (aco ou concreto) de acordo com o padrao da RIOLUZ, com fornecimento das ferragens de fixacao; exclusive fornecimento do rele e base.</v>
          </cell>
          <cell r="D4276" t="str">
            <v>un</v>
          </cell>
          <cell r="E4276">
            <v>23.67</v>
          </cell>
        </row>
        <row r="4277">
          <cell r="A4277" t="str">
            <v>IP001722</v>
          </cell>
          <cell r="B4277" t="str">
            <v>IP45100150/</v>
          </cell>
          <cell r="C4277" t="str">
            <v>Rele fotoeletrico individual, com base em poste (aco ou concreto) de acordo com o padrao da RIOLUZ, exclusive fornecimento das ferragens de fixacao e do rele fotoeletrico e base.  Colocacao.</v>
          </cell>
          <cell r="D4277" t="str">
            <v>un</v>
          </cell>
          <cell r="E4277">
            <v>8.02</v>
          </cell>
        </row>
        <row r="4278">
          <cell r="A4278" t="str">
            <v>IP008076</v>
          </cell>
          <cell r="B4278" t="str">
            <v>IP50050050/</v>
          </cell>
          <cell r="C4278" t="str">
            <v>Luminaria LRJ-10 para lampada a vapor de sodio de 70W ovoide, encaixe para tubo com diametro de 25,5mm, corpo refletor estampado em chapa de aluminio (99,5%), receptaculo E-27, conforme desenho A4-1676-PD ou A4-1409-PD e especificacao EM-RIOLUZ no 28.  Fo</v>
          </cell>
          <cell r="D4278" t="str">
            <v>un</v>
          </cell>
          <cell r="E4278">
            <v>39.5</v>
          </cell>
        </row>
        <row r="4279">
          <cell r="A4279" t="str">
            <v>IP008781</v>
          </cell>
          <cell r="B4279" t="str">
            <v>IP50050053/</v>
          </cell>
          <cell r="C4279" t="str">
            <v>Luminaria LRJ-25 para lampada a vapor de sodio ou multivapor metalico de 70W ovoide, com equipamento auxiliar integrado 220/250V (EM-RIOLUZ-30), encaixe em tubo com diametro de 48mm, corpo em liga de aluminio fundido, SAE-323, 325 ou 383, refrator em vidr</v>
          </cell>
          <cell r="D4279" t="str">
            <v>un</v>
          </cell>
          <cell r="E4279">
            <v>193.28</v>
          </cell>
        </row>
        <row r="4280">
          <cell r="A4280" t="str">
            <v>IP016020</v>
          </cell>
          <cell r="B4280" t="str">
            <v>IP50050059/</v>
          </cell>
          <cell r="C4280" t="str">
            <v>Luminaria LRJ-25 para lampada a vapor de sodio ou multivapo metalico de 70W ovoide, com equipamento auxiliar integrado 220/250V (EM-RIOLUZ-30), encaixe em tubo com diametro de 48mm, corpo em liga de aluminio fundido, SAE-323, 305 ou 383, refrator em vidro</v>
          </cell>
          <cell r="D4280" t="str">
            <v>un</v>
          </cell>
          <cell r="E4280">
            <v>350.46</v>
          </cell>
        </row>
        <row r="4281">
          <cell r="A4281" t="str">
            <v>IP017843</v>
          </cell>
          <cell r="B4281" t="str">
            <v>IP50050062/</v>
          </cell>
          <cell r="C4281" t="str">
            <v>Luminaria LRJ-35 para lampada vapor de sodio ou multivapor metalico de 70W,  com equipamento auxiliar integrado 220V (EM-RIOLUZ no 30), encaixe em tubo com diametro de 48mm, corpo em aluminio injetado a alta pressao, difusor em policarbonato injetado, ref</v>
          </cell>
          <cell r="D4281" t="str">
            <v>un</v>
          </cell>
          <cell r="E4281">
            <v>138</v>
          </cell>
        </row>
        <row r="4282">
          <cell r="A4282" t="str">
            <v>IP017842</v>
          </cell>
          <cell r="B4282" t="str">
            <v>IP50050100/</v>
          </cell>
          <cell r="C4282" t="str">
            <v>Luminaria LRJ-35 para lampada vapor de sodio ou multivapor metalico de 100W,  com equipamento auxiliar integrado 220V (EM-RIOLUZ no 30), encaixe em tubo com diametro de 48mm, corpo em aluminio injetado a alta pressao, difusor em policarbonato injetado, re</v>
          </cell>
          <cell r="D4282" t="str">
            <v>un</v>
          </cell>
          <cell r="E4282">
            <v>139</v>
          </cell>
        </row>
        <row r="4283">
          <cell r="A4283" t="str">
            <v>IP016000</v>
          </cell>
          <cell r="B4283" t="str">
            <v>IP50050150/</v>
          </cell>
          <cell r="C4283" t="str">
            <v>Luminaria LRJ-16 para lampada a vapor de sodio de 100 ou 150W ovoide, encaixe em tubo com diametro de 48mm, corpo refletor estampado em chapa de aluminio (99,5% de Al), pescoco em liga de aluminio fundido com baixo teor de cobre e ferro SAE 305 ou 323 (AS</v>
          </cell>
          <cell r="D4283" t="str">
            <v>un</v>
          </cell>
          <cell r="E4283">
            <v>96.21</v>
          </cell>
        </row>
        <row r="4284">
          <cell r="A4284" t="str">
            <v>IP016001</v>
          </cell>
          <cell r="B4284" t="str">
            <v>IP50050153/</v>
          </cell>
          <cell r="C4284" t="str">
            <v>Luminaria LRJ-16 para lampada a vapor de sodio de 70W ou multivapor metalico de 70 ou 100W, encaixe em tubo com diametro de 48mm, corpo refletor estampado em chapa de aluminio (99,5% de Al), pescoco em liga de aluminio fundido com baixo teor de cobre e fe</v>
          </cell>
          <cell r="D4284" t="str">
            <v>un</v>
          </cell>
          <cell r="E4284">
            <v>87.19</v>
          </cell>
        </row>
        <row r="4285">
          <cell r="A4285" t="str">
            <v>IP008225</v>
          </cell>
          <cell r="B4285" t="str">
            <v>IP50050156/</v>
          </cell>
          <cell r="C4285" t="str">
            <v xml:space="preserve">Luminaria LRJ-17 para lampada a vapor de sodio de 150 ou 250W ovoide, encaixe em tubo com diametro de 60,3mm com adaptador embutido para encaixe em tudo com diametro de 48mm, corpo refletor estampado em chapa de aluminio (99,5% de Al), pescoco em liga de </v>
          </cell>
          <cell r="D4285" t="str">
            <v>un</v>
          </cell>
          <cell r="E4285">
            <v>117.71</v>
          </cell>
        </row>
        <row r="4286">
          <cell r="A4286" t="str">
            <v>IP016021</v>
          </cell>
          <cell r="B4286" t="str">
            <v>IP50050159/</v>
          </cell>
          <cell r="C4286" t="str">
            <v>Luminaria LRJ-25 para lampada a vapor de sodio ou multivapo metalico de 150W ovoide, com equipamento auxiliar integrado 220/250V (EM-RIOLUZ-30), encaixe em tubo com diametro de 48mm, corpo em liga de aluminio fundido, SAE-323, 305 ou 383, refrator em vidr</v>
          </cell>
          <cell r="D4286" t="str">
            <v>un</v>
          </cell>
          <cell r="E4286">
            <v>371.91</v>
          </cell>
        </row>
        <row r="4287">
          <cell r="A4287" t="str">
            <v>IP008782</v>
          </cell>
          <cell r="B4287" t="str">
            <v>IP50050162/</v>
          </cell>
          <cell r="C4287" t="str">
            <v>Luminaria LRJ-25 para lampada a vapor de sodio ou multivapor metalico de 150W ovoide, com equipamento auxiliar integrado 220/250V (EM-RIOLUZ-30), encaixe em tubo com diametro de 48mm, corpo em liga de aluminio fundido, SAE-323, 325 ou 383, refrator em vid</v>
          </cell>
          <cell r="D4287" t="str">
            <v>un</v>
          </cell>
          <cell r="E4287">
            <v>203</v>
          </cell>
        </row>
        <row r="4288">
          <cell r="A4288" t="str">
            <v>IP013199</v>
          </cell>
          <cell r="B4288" t="str">
            <v>IP50050165/</v>
          </cell>
          <cell r="C4288" t="str">
            <v>Luminaria, padrao LRJ-24/4 ou similar, para 1 lampada de multivapor metalico (MVM) de 150W, com equipamento auxiliar integrado.  Fornecimento.</v>
          </cell>
          <cell r="D4288" t="str">
            <v>un</v>
          </cell>
          <cell r="E4288">
            <v>308.14999999999998</v>
          </cell>
        </row>
        <row r="4289">
          <cell r="A4289" t="str">
            <v>IP010177</v>
          </cell>
          <cell r="B4289" t="str">
            <v>IP50050200/</v>
          </cell>
          <cell r="C4289" t="str">
            <v>Luminaria LRJ-24 para lampada multivapor metalico de 200W ovoide, com equipamento auxiliar integrado 220/250W (EM-RIOLUZ-30) compativel a lampada HIE 200W/U/OS da Venture Lighting ou similar, encaixe em tubo com diametro de 60,3mm, corpo em liga de alumin</v>
          </cell>
          <cell r="D4289" t="str">
            <v>un</v>
          </cell>
          <cell r="E4289">
            <v>193</v>
          </cell>
        </row>
        <row r="4290">
          <cell r="A4290" t="str">
            <v>IP013198</v>
          </cell>
          <cell r="B4290" t="str">
            <v>IP50050250/</v>
          </cell>
          <cell r="C4290" t="str">
            <v xml:space="preserve">Luminaria LRJ-24 para lampada a vapor de sodio ou multivapor metalico de 250W tubular, com equipamento auxiliar integrado 220/250V (EM-RIOLUZ-30), encaixe em tubo com diametro de 60,3mm, corpo em liga de aluminio fundido, SAE-323, 305 ou 383, refrator em </v>
          </cell>
          <cell r="D4290" t="str">
            <v>un</v>
          </cell>
          <cell r="E4290">
            <v>375.98</v>
          </cell>
        </row>
        <row r="4291">
          <cell r="A4291" t="str">
            <v>IP017791</v>
          </cell>
          <cell r="B4291" t="str">
            <v>IP50050253/</v>
          </cell>
          <cell r="C4291" t="str">
            <v>Luminaria LRJ-33 para lampada vapor de sodio ou multivapor metalico de 250W, IP-66, vidro curvo, corpo em aluminio injetado, para encaixe em tubo com diametro de 60,3mm, com equipamento auxiliar integrado (EM-RIOLUZ no 30), refletor em chapa de aluminio 9</v>
          </cell>
          <cell r="D4291" t="str">
            <v>un</v>
          </cell>
          <cell r="E4291">
            <v>515</v>
          </cell>
        </row>
        <row r="4292">
          <cell r="A4292" t="str">
            <v>IP008219</v>
          </cell>
          <cell r="B4292" t="str">
            <v>IP50050256/</v>
          </cell>
          <cell r="C4292" t="str">
            <v>Luminaria LRJ-08 para lampada 250 ou 400W ovoide, carcaca em liga de aluminio fundido, tipo ASTM-SG-70A ou SAE-323, refrator em vidro borosilicato prismatico, refletor em chapa de aluminio de alta pureza, para instalacao em cordoalha, conforme desenho A4-</v>
          </cell>
          <cell r="D4292" t="str">
            <v>un</v>
          </cell>
          <cell r="E4292">
            <v>283.61</v>
          </cell>
        </row>
        <row r="4293">
          <cell r="A4293" t="str">
            <v>IP013197</v>
          </cell>
          <cell r="B4293" t="str">
            <v>IP50050300/</v>
          </cell>
          <cell r="C4293" t="str">
            <v xml:space="preserve">Luminaria LRJ-23 para lampada a vapor de sodio ou multivapor metalico de 400W tubular, com equipamento auxiliar integrado 220/250V (EM-RIOLUZ-30), encaixe em tubo com diametro de 60,3mm, corpo em liga de aluminio fundido, SAE-323, 325 ou 383, refrator em </v>
          </cell>
          <cell r="D4293" t="str">
            <v>un</v>
          </cell>
          <cell r="E4293">
            <v>427.7</v>
          </cell>
        </row>
        <row r="4294">
          <cell r="A4294" t="str">
            <v>IP017596</v>
          </cell>
          <cell r="B4294" t="str">
            <v>IP50050303/</v>
          </cell>
          <cell r="C4294" t="str">
            <v>Luminaria LRJ-32 para lampada vapor de sodio ou multivapor metalico de 400W, IP-66, vidro curvo, corpo em aluminio injetado, para encaixe em tubo com diametro de 60,3mm, com equipamento auxiliar integrado (EM-RIOLUZ no 30), refletor em chapa de aluminio 9</v>
          </cell>
          <cell r="D4294" t="str">
            <v>un</v>
          </cell>
          <cell r="E4294">
            <v>850</v>
          </cell>
        </row>
        <row r="4295">
          <cell r="A4295" t="str">
            <v>IP013195</v>
          </cell>
          <cell r="B4295" t="str">
            <v>IP50100050/</v>
          </cell>
          <cell r="C4295" t="str">
            <v>Luminaria decorativa LDRJ-14 para lampada fluorescente compacta de 9W, com equipamento auxiliar eletromagnetico integrado, para instalacao em parede, corpo e grade de protecao em liga de aluminio fundido tipo ASTM-SG-7A ou SAE-23 pintados com tinta esmalt</v>
          </cell>
          <cell r="D4295" t="str">
            <v>un</v>
          </cell>
          <cell r="E4295">
            <v>69.58</v>
          </cell>
        </row>
        <row r="4296">
          <cell r="A4296" t="str">
            <v>IP013194</v>
          </cell>
          <cell r="B4296" t="str">
            <v>IP50100100/</v>
          </cell>
          <cell r="C4296" t="str">
            <v>Luminaria decorativa LDRJ-14 para lampada fluorescente compacta de 18W, com equipamento auxiliar eletromagnetico integrado, para instalacao em parede, corpo e grade de protecao em liga de aluminio fundido tipo ASTM-SG-7A ou SAE-23 pintados com tinta esmal</v>
          </cell>
          <cell r="D4296" t="str">
            <v>un</v>
          </cell>
          <cell r="E4296">
            <v>78.430000000000007</v>
          </cell>
        </row>
        <row r="4297">
          <cell r="A4297" t="str">
            <v>IP010165</v>
          </cell>
          <cell r="B4297" t="str">
            <v>IP50100150/</v>
          </cell>
          <cell r="C4297" t="str">
            <v>Luminaria decorativa LDRJ-15, para lampada fluorescente compacta de 26W, para instalacao em parede, corpo e grade de protecao em liga de aluminio fundido tipo ASTM-SG-7A ou SAE-23 pintados com tinta esmalte na cor cinza martelado, grade rosqueada ao corpo</v>
          </cell>
          <cell r="D4297" t="str">
            <v>un</v>
          </cell>
          <cell r="E4297">
            <v>170.49</v>
          </cell>
        </row>
        <row r="4298">
          <cell r="A4298" t="str">
            <v>IP010169</v>
          </cell>
          <cell r="B4298" t="str">
            <v>IP50100153/</v>
          </cell>
          <cell r="C4298" t="str">
            <v xml:space="preserve">Luminaria decorativa LDRJ-15, para lampada fluorescente compacta de 26W, para instalacao no teto, corpo e grade de protecao em liga de aluminio fundido tipo ASTM-SG-7A ou SAE-23 pintados com tinta esmalte na cor cinza martelado, grade rosqueada ao corpo, </v>
          </cell>
          <cell r="D4298" t="str">
            <v>un</v>
          </cell>
          <cell r="E4298">
            <v>219.05</v>
          </cell>
        </row>
        <row r="4299">
          <cell r="A4299" t="str">
            <v>IP008691</v>
          </cell>
          <cell r="B4299" t="str">
            <v>IP50100200/</v>
          </cell>
          <cell r="C4299" t="str">
            <v>Luminaria decorativa LDRJ-06 para lampada a vapor de sodio ou multivapor metalico de 70W, com equipamento auxiliar integrado 220/250V (EM-RIOLUZ-30), encaixe em base de secao retangular (A4-1819-PD EM RIO LUZ no 40), corpo em chapa zincada com pintura ext</v>
          </cell>
          <cell r="D4299" t="str">
            <v>un</v>
          </cell>
          <cell r="E4299">
            <v>314.83999999999997</v>
          </cell>
        </row>
        <row r="4300">
          <cell r="A4300" t="str">
            <v>IP017603</v>
          </cell>
          <cell r="B4300" t="str">
            <v>IP50100203/</v>
          </cell>
          <cell r="C4300" t="str">
            <v>Luminaria decorativa LDRJ-07 para lampada a vapor de sodio ou multivapor metalico de 70W, com equipamento auxiliar integrado, base em aluminio fundido, com alojamento e suporte para equipamento auxiliar (reator, capacitor, ingnitor), com encaixe para tubo</v>
          </cell>
          <cell r="D4300" t="str">
            <v>un</v>
          </cell>
          <cell r="E4300">
            <v>105.43</v>
          </cell>
        </row>
        <row r="4301">
          <cell r="A4301" t="str">
            <v>IP017604</v>
          </cell>
          <cell r="B4301" t="str">
            <v>IP50100206/</v>
          </cell>
          <cell r="C4301" t="str">
            <v>Luminaria decorativa LDRJ-09 para lampada a vapor de sodio ou multivapor metalico de 70W, com equipamento auxiliar integrado, base em aluminio fundido, com alojamento e suporte para equipamento auxiliar (reator, capacitor, ingnitor), com encaixe para tubo</v>
          </cell>
          <cell r="D4301" t="str">
            <v>un</v>
          </cell>
          <cell r="E4301">
            <v>105.43</v>
          </cell>
        </row>
        <row r="4302">
          <cell r="A4302" t="str">
            <v>IP008692</v>
          </cell>
          <cell r="B4302" t="str">
            <v>IP50100209/</v>
          </cell>
          <cell r="C4302" t="str">
            <v>Luminaria decorativa LDRJ-06 para lampada a vapor de sodio ou multivapor metalico de 150W, com equipamento auxiliar integrado 220/250V (EM-RIOLUZ-30), encaixe em base de secao retangular (A4-1819-PD EM RIO LUZ no 40), corpo em chapa zincada com pintura ex</v>
          </cell>
          <cell r="D4302" t="str">
            <v>un</v>
          </cell>
          <cell r="E4302">
            <v>328.26</v>
          </cell>
        </row>
        <row r="4303">
          <cell r="A4303" t="str">
            <v>IP008491</v>
          </cell>
          <cell r="B4303" t="str">
            <v>IP60150150/</v>
          </cell>
          <cell r="C4303" t="str">
            <v xml:space="preserve">Obra padrao de reformulacao de iluminacao publica com substituicao de 1 luminaria e braco padrao RIOLUZ por 1 luminaria LRJ-17 com lampada de vapor de sodio de 150W e braco, com fornecimento do material, exceto a luminaria, reator, base para rele e porca </v>
          </cell>
          <cell r="D4303" t="str">
            <v>cj</v>
          </cell>
          <cell r="E4303">
            <v>160.04</v>
          </cell>
        </row>
        <row r="4304">
          <cell r="A4304" t="str">
            <v>IP008508</v>
          </cell>
          <cell r="B4304" t="str">
            <v>IP60150156/</v>
          </cell>
          <cell r="C4304" t="str">
            <v>Obra padrao de reformulacao de iluminacao publica com substituicao de 1 luminaria padrao RIOLUZ por 1 luminaria LRJ-17 com 1 lampada de vapor de sodio de 150W, com fornecimento do material, exceto a luminaria, reator e base para rele.</v>
          </cell>
          <cell r="D4304" t="str">
            <v>cj</v>
          </cell>
          <cell r="E4304">
            <v>62.07</v>
          </cell>
        </row>
        <row r="4305">
          <cell r="A4305" t="str">
            <v>IP008507</v>
          </cell>
          <cell r="B4305" t="str">
            <v>IP60150162/</v>
          </cell>
          <cell r="C4305" t="str">
            <v>Obra padrao de reformulacao de iluminacao publica com substituicao de 1 luminaria padrao RIOLUZ por 1 luminaria LRJ-25/2 com 1 lampada de vapor de sodio de 150W, com fornecimento do material, exceto a luminaria.</v>
          </cell>
          <cell r="D4305" t="str">
            <v>cj</v>
          </cell>
          <cell r="E4305">
            <v>62.07</v>
          </cell>
        </row>
        <row r="4306">
          <cell r="A4306" t="str">
            <v>IP008509</v>
          </cell>
          <cell r="B4306" t="str">
            <v>IP60150168/</v>
          </cell>
          <cell r="C4306" t="str">
            <v>Obra padrao de reformulacao de iluminacao publica com substituicao de 1 luminaria e braco padrao RIOLUZ por 1 luminaria LRJ-25/2 com lampada de vapor de sodio de 150W e braco, com fornecimento do material, exceto a luminaria.</v>
          </cell>
          <cell r="D4306" t="str">
            <v>cj</v>
          </cell>
          <cell r="E4306">
            <v>160.04</v>
          </cell>
        </row>
        <row r="4307">
          <cell r="A4307" t="str">
            <v>IP008510</v>
          </cell>
          <cell r="B4307" t="str">
            <v>IP60150250/</v>
          </cell>
          <cell r="C4307" t="str">
            <v>Obra padrao de reformulacao de iluminacao publica com substituicao de 1 luminaria padrao RIOLUZ por 1 luminaria LRJ-24 com 1 lampada de vapor de sodio de 250W, com fornecimento do material, exceto a luminaria.</v>
          </cell>
          <cell r="D4307" t="str">
            <v>cj</v>
          </cell>
          <cell r="E4307">
            <v>67.849999999999994</v>
          </cell>
        </row>
        <row r="4308">
          <cell r="A4308" t="str">
            <v>IP008511</v>
          </cell>
          <cell r="B4308" t="str">
            <v>IP60150256/</v>
          </cell>
          <cell r="C4308" t="str">
            <v>Obra padrao de reformulacao de iluminacao publica com substituicao de 1 luminaria e braco padrao RIOLUZ por 1 luminaria LRJ-24 com lampada de vapor de sodio de 250W, com fornecimento do material, exceto a luminaria e braco.</v>
          </cell>
          <cell r="D4308" t="str">
            <v>cj</v>
          </cell>
          <cell r="E4308">
            <v>107.24</v>
          </cell>
        </row>
        <row r="4309">
          <cell r="A4309" t="str">
            <v>IP008513</v>
          </cell>
          <cell r="B4309" t="str">
            <v>IP60150400/</v>
          </cell>
          <cell r="C4309" t="str">
            <v>Obra padrao de reformulacao de iluminacao publica com substituicao de 4 luminarias padrao RIOLUZ por 4 luminarias LRJ-23/1 com 4 lampadas de vapor de sodio de 400W, com fornecimento do material, exceto a luminarias.</v>
          </cell>
          <cell r="D4309" t="str">
            <v>cj</v>
          </cell>
          <cell r="E4309">
            <v>449.09</v>
          </cell>
        </row>
        <row r="4310">
          <cell r="A4310" t="str">
            <v>IP008515</v>
          </cell>
          <cell r="B4310" t="str">
            <v>IP60150406/</v>
          </cell>
          <cell r="C4310" t="str">
            <v>Obra padrao de reformulacao de iluminacao publica com substituicao de 4 luminarias padrao RIOLUZ por 4 luminarias LRJ-23/1 com 4 lampadas de multivapor metalico (MVM) de 400W, com fornecimento do material, exceto a luminarias.</v>
          </cell>
          <cell r="D4310" t="str">
            <v>cj</v>
          </cell>
          <cell r="E4310">
            <v>596.33000000000004</v>
          </cell>
        </row>
        <row r="4311">
          <cell r="A4311" t="str">
            <v>IP008514</v>
          </cell>
          <cell r="B4311" t="str">
            <v>IP60150412/</v>
          </cell>
          <cell r="C4311" t="str">
            <v>Obra padrao de reformulacao de iluminacao publica com substituicao de 4 luminarias e 6 lampadas por 6 luminarias LRJ-23/1 com 6 lampadas de vapor de sodio de 400W, com fornecimento do material, exceto a luminarias.</v>
          </cell>
          <cell r="D4311" t="str">
            <v>cj</v>
          </cell>
          <cell r="E4311">
            <v>791.32</v>
          </cell>
        </row>
        <row r="4312">
          <cell r="A4312" t="str">
            <v>IP001607</v>
          </cell>
          <cell r="B4312" t="str">
            <v>IP60200050/</v>
          </cell>
          <cell r="C4312" t="str">
            <v>Retirada de braco, padrao RIOLUZ, para fixacao de luminarias.</v>
          </cell>
          <cell r="D4312" t="str">
            <v>un</v>
          </cell>
          <cell r="E4312">
            <v>5.35</v>
          </cell>
        </row>
        <row r="4313">
          <cell r="A4313" t="str">
            <v>IP001597</v>
          </cell>
          <cell r="B4313" t="str">
            <v>IP60200100/</v>
          </cell>
          <cell r="C4313" t="str">
            <v>Retirada de conjunto de aterramento.</v>
          </cell>
          <cell r="D4313" t="str">
            <v>un</v>
          </cell>
          <cell r="E4313">
            <v>2.68</v>
          </cell>
        </row>
        <row r="4314">
          <cell r="A4314" t="str">
            <v>IP001595</v>
          </cell>
          <cell r="B4314" t="str">
            <v>IP60200106/</v>
          </cell>
          <cell r="C4314" t="str">
            <v>Retirada de conjunto de ferragens em linha baixa tensao (B.T).</v>
          </cell>
          <cell r="D4314" t="str">
            <v>un</v>
          </cell>
          <cell r="E4314">
            <v>2.68</v>
          </cell>
        </row>
        <row r="4315">
          <cell r="A4315" t="str">
            <v>IP001594</v>
          </cell>
          <cell r="B4315" t="str">
            <v>IP60200112/</v>
          </cell>
          <cell r="C4315" t="str">
            <v>Retirada de conjunto de ferragens em rede de alta tensao (AT).</v>
          </cell>
          <cell r="D4315" t="str">
            <v>un</v>
          </cell>
          <cell r="E4315">
            <v>10.69</v>
          </cell>
        </row>
        <row r="4316">
          <cell r="A4316" t="str">
            <v>IP001613</v>
          </cell>
          <cell r="B4316" t="str">
            <v>IP60200150/</v>
          </cell>
          <cell r="C4316" t="str">
            <v>Retirada de condutores singelos ou multiplos instalados em linha de dutos.</v>
          </cell>
          <cell r="D4316" t="str">
            <v>m</v>
          </cell>
          <cell r="E4316">
            <v>1.07</v>
          </cell>
        </row>
        <row r="4317">
          <cell r="A4317" t="str">
            <v>IP001593</v>
          </cell>
          <cell r="B4317" t="str">
            <v>IP60200200/</v>
          </cell>
          <cell r="C4317" t="str">
            <v>Retirada de conjunto de chaves fusiveis e ferragens em linha de 13,2Kv.</v>
          </cell>
          <cell r="D4317" t="str">
            <v>un</v>
          </cell>
          <cell r="E4317">
            <v>10.69</v>
          </cell>
        </row>
        <row r="4318">
          <cell r="A4318" t="str">
            <v>IP001612</v>
          </cell>
          <cell r="B4318" t="str">
            <v>IP60200250/</v>
          </cell>
          <cell r="C4318" t="str">
            <v>Retirada de equipamento do comando de circuito.</v>
          </cell>
          <cell r="D4318" t="str">
            <v>un</v>
          </cell>
          <cell r="E4318">
            <v>8.02</v>
          </cell>
        </row>
        <row r="4319">
          <cell r="A4319" t="str">
            <v>IP010166</v>
          </cell>
          <cell r="B4319" t="str">
            <v>IP60200300/</v>
          </cell>
          <cell r="C4319" t="str">
            <v>Retirada de lampada e acondicionamento em caixa de papelao, exclusive fornecimento da caixa.</v>
          </cell>
          <cell r="D4319" t="str">
            <v>un</v>
          </cell>
          <cell r="E4319">
            <v>2.68</v>
          </cell>
        </row>
        <row r="4320">
          <cell r="A4320" t="str">
            <v>IP001600</v>
          </cell>
          <cell r="B4320" t="str">
            <v>IP60200350/</v>
          </cell>
          <cell r="C4320" t="str">
            <v>Retirada de luminaria em poste com 4,50m a 9m de altura.</v>
          </cell>
          <cell r="D4320" t="str">
            <v>un</v>
          </cell>
          <cell r="E4320">
            <v>2.68</v>
          </cell>
        </row>
        <row r="4321">
          <cell r="A4321" t="str">
            <v>IP001601</v>
          </cell>
          <cell r="B4321" t="str">
            <v>IP60200356/</v>
          </cell>
          <cell r="C4321" t="str">
            <v>Retirada de luminaria em poste com 10m a 12m de altura.</v>
          </cell>
          <cell r="D4321" t="str">
            <v>un</v>
          </cell>
          <cell r="E4321">
            <v>8.02</v>
          </cell>
        </row>
        <row r="4322">
          <cell r="A4322" t="str">
            <v>IP001602</v>
          </cell>
          <cell r="B4322" t="str">
            <v>IP60200362/</v>
          </cell>
          <cell r="C4322" t="str">
            <v>Retirada de luminaria em poste com 13m a 15m de altura.</v>
          </cell>
          <cell r="D4322" t="str">
            <v>un</v>
          </cell>
          <cell r="E4322">
            <v>10.69</v>
          </cell>
        </row>
        <row r="4323">
          <cell r="A4323" t="str">
            <v>IP001603</v>
          </cell>
          <cell r="B4323" t="str">
            <v>IP60200368/</v>
          </cell>
          <cell r="C4323" t="str">
            <v>Retirada de luminaria em poste com 16m a 23m de altura.</v>
          </cell>
          <cell r="D4323" t="str">
            <v>un</v>
          </cell>
          <cell r="E4323">
            <v>16.04</v>
          </cell>
        </row>
        <row r="4324">
          <cell r="A4324" t="str">
            <v>IP001604</v>
          </cell>
          <cell r="B4324" t="str">
            <v>IP60200374/</v>
          </cell>
          <cell r="C4324" t="str">
            <v>Retirada de luminaria em poste com 30m de altura.</v>
          </cell>
          <cell r="D4324" t="str">
            <v>un</v>
          </cell>
          <cell r="E4324">
            <v>32.07</v>
          </cell>
        </row>
        <row r="4325">
          <cell r="A4325" t="str">
            <v>IP001605</v>
          </cell>
          <cell r="B4325" t="str">
            <v>IP60200400/</v>
          </cell>
          <cell r="C4325" t="str">
            <v>Retirada de luminaria, instalada em cordoalha, teto ou parede.</v>
          </cell>
          <cell r="D4325" t="str">
            <v>un</v>
          </cell>
          <cell r="E4325">
            <v>10.69</v>
          </cell>
        </row>
        <row r="4326">
          <cell r="A4326" t="str">
            <v>IP001606</v>
          </cell>
          <cell r="B4326" t="str">
            <v>IP60200450/</v>
          </cell>
          <cell r="C4326" t="str">
            <v>Retirada de projetor, instalado em teto, piso, parede ou poste.</v>
          </cell>
          <cell r="D4326" t="str">
            <v>un</v>
          </cell>
          <cell r="E4326">
            <v>5.35</v>
          </cell>
        </row>
        <row r="4327">
          <cell r="A4327" t="str">
            <v>IP001614</v>
          </cell>
          <cell r="B4327" t="str">
            <v>IP60200456/</v>
          </cell>
          <cell r="C4327" t="str">
            <v>Retirada de nucleo, para fixacao de luminarias, instalado em topo de poste, ate 15m de altura.</v>
          </cell>
          <cell r="D4327" t="str">
            <v>un</v>
          </cell>
          <cell r="E4327">
            <v>16.04</v>
          </cell>
        </row>
        <row r="4328">
          <cell r="A4328" t="str">
            <v>IP001615</v>
          </cell>
          <cell r="B4328" t="str">
            <v>IP60200462/</v>
          </cell>
          <cell r="C4328" t="str">
            <v>Retirada de nucleo, para fixacao de luminarias, instalado em topo de poste, de 16m ate 20m de altura.</v>
          </cell>
          <cell r="D4328" t="str">
            <v>un</v>
          </cell>
          <cell r="E4328">
            <v>21.38</v>
          </cell>
        </row>
        <row r="4329">
          <cell r="A4329" t="str">
            <v>IP001616</v>
          </cell>
          <cell r="B4329" t="str">
            <v>IP60200468/</v>
          </cell>
          <cell r="C4329" t="str">
            <v>Retirada de nucleo, para fixacao de luminarias, instalado em topo de poste, de 21m ate 45m de altura.</v>
          </cell>
          <cell r="D4329" t="str">
            <v>un</v>
          </cell>
          <cell r="E4329">
            <v>32.07</v>
          </cell>
        </row>
        <row r="4330">
          <cell r="A4330" t="str">
            <v>IP001589</v>
          </cell>
          <cell r="B4330" t="str">
            <v>IP60200500/</v>
          </cell>
          <cell r="C4330" t="str">
            <v>Retirada de poste de concreto ou aco de 4,50m a 9m.</v>
          </cell>
          <cell r="D4330" t="str">
            <v>un</v>
          </cell>
          <cell r="E4330">
            <v>42.77</v>
          </cell>
        </row>
        <row r="4331">
          <cell r="A4331" t="str">
            <v>IP001590</v>
          </cell>
          <cell r="B4331" t="str">
            <v>IP60200506/</v>
          </cell>
          <cell r="C4331" t="str">
            <v>Retirada de poste de concreto ou aco de 10m a 12m.</v>
          </cell>
          <cell r="D4331" t="str">
            <v>un</v>
          </cell>
          <cell r="E4331">
            <v>53.46</v>
          </cell>
        </row>
        <row r="4332">
          <cell r="A4332" t="str">
            <v>IP001591</v>
          </cell>
          <cell r="B4332" t="str">
            <v>IP60200512/</v>
          </cell>
          <cell r="C4332" t="str">
            <v>Retirada de poste de concreto ou aco de 13m a 15m.</v>
          </cell>
          <cell r="D4332" t="str">
            <v>un</v>
          </cell>
          <cell r="E4332">
            <v>106.91</v>
          </cell>
        </row>
        <row r="4333">
          <cell r="A4333" t="str">
            <v>IP001592</v>
          </cell>
          <cell r="B4333" t="str">
            <v>IP60200518/</v>
          </cell>
          <cell r="C4333" t="str">
            <v>Retirada de poste de concreto ou aco de 16m a 23m.</v>
          </cell>
          <cell r="D4333" t="str">
            <v>un</v>
          </cell>
          <cell r="E4333">
            <v>133.63999999999999</v>
          </cell>
        </row>
        <row r="4334">
          <cell r="A4334" t="str">
            <v>IP002300</v>
          </cell>
          <cell r="B4334" t="str">
            <v>IP60200550/</v>
          </cell>
          <cell r="C4334" t="str">
            <v>Retirada de poste de madeira.</v>
          </cell>
          <cell r="D4334" t="str">
            <v>h</v>
          </cell>
          <cell r="E4334">
            <v>47.25</v>
          </cell>
        </row>
        <row r="4335">
          <cell r="A4335" t="str">
            <v>IP001599</v>
          </cell>
          <cell r="B4335" t="str">
            <v>IP60200600/</v>
          </cell>
          <cell r="C4335" t="str">
            <v>Retirada de rede aerea de baixa tensao (BT) (lance).</v>
          </cell>
          <cell r="D4335" t="str">
            <v>un</v>
          </cell>
          <cell r="E4335">
            <v>8.02</v>
          </cell>
        </row>
        <row r="4336">
          <cell r="A4336" t="str">
            <v>IP001598</v>
          </cell>
          <cell r="B4336" t="str">
            <v>IP60200650/</v>
          </cell>
          <cell r="C4336" t="str">
            <v>Retirada de rede aerea de 13,2Kv (lance).</v>
          </cell>
          <cell r="D4336" t="str">
            <v>un</v>
          </cell>
          <cell r="E4336">
            <v>21.38</v>
          </cell>
        </row>
        <row r="4337">
          <cell r="A4337" t="str">
            <v>IP001608</v>
          </cell>
          <cell r="B4337" t="str">
            <v>IP60200700/</v>
          </cell>
          <cell r="C4337" t="str">
            <v>Retirada de reator para lampada de descarga instalado ate 7m de altura.</v>
          </cell>
          <cell r="D4337" t="str">
            <v>un</v>
          </cell>
          <cell r="E4337">
            <v>2.68</v>
          </cell>
        </row>
        <row r="4338">
          <cell r="A4338" t="str">
            <v>IP001609</v>
          </cell>
          <cell r="B4338" t="str">
            <v>IP60200706/</v>
          </cell>
          <cell r="C4338" t="str">
            <v>Retirada de reator para lampada de descarga instalado de 8m ate 12m de altura.</v>
          </cell>
          <cell r="D4338" t="str">
            <v>un</v>
          </cell>
          <cell r="E4338">
            <v>5.35</v>
          </cell>
        </row>
        <row r="4339">
          <cell r="A4339" t="str">
            <v>IP001610</v>
          </cell>
          <cell r="B4339" t="str">
            <v>IP60200712/</v>
          </cell>
          <cell r="C4339" t="str">
            <v>Retirada de reator para lampada de descarga instalado em caixa de passagem.</v>
          </cell>
          <cell r="D4339" t="str">
            <v>un</v>
          </cell>
          <cell r="E4339">
            <v>2.68</v>
          </cell>
        </row>
        <row r="4340">
          <cell r="A4340" t="str">
            <v>IP001611</v>
          </cell>
          <cell r="B4340" t="str">
            <v>IP60200750/</v>
          </cell>
          <cell r="C4340" t="str">
            <v>Retirada ou substituicao de rele fotoeletrico individual, instalado ate 12m de altura.</v>
          </cell>
          <cell r="D4340" t="str">
            <v>un</v>
          </cell>
          <cell r="E4340">
            <v>2.68</v>
          </cell>
        </row>
        <row r="4341">
          <cell r="A4341" t="str">
            <v>IP001596</v>
          </cell>
          <cell r="B4341" t="str">
            <v>IP60200800/</v>
          </cell>
          <cell r="C4341" t="str">
            <v>Retirada de transformadores de 5Kva ate 112,5Kva.</v>
          </cell>
          <cell r="D4341" t="str">
            <v>un</v>
          </cell>
          <cell r="E4341">
            <v>42.77</v>
          </cell>
        </row>
        <row r="4342">
          <cell r="A4342" t="str">
            <v>IP002301</v>
          </cell>
          <cell r="B4342" t="str">
            <v>IP60200850/</v>
          </cell>
          <cell r="C4342" t="str">
            <v>Substituicao de lampada e lavagem do refletor.</v>
          </cell>
          <cell r="D4342" t="str">
            <v>h</v>
          </cell>
          <cell r="E4342">
            <v>2.68</v>
          </cell>
        </row>
        <row r="4343">
          <cell r="A4343" t="str">
            <v>IP001581</v>
          </cell>
          <cell r="B4343" t="str">
            <v>IP60200856/</v>
          </cell>
          <cell r="C4343" t="str">
            <v>Substitucao de lampada e lavagem do refrator.</v>
          </cell>
          <cell r="D4343" t="str">
            <v>un</v>
          </cell>
          <cell r="E4343">
            <v>2.68</v>
          </cell>
        </row>
        <row r="4344">
          <cell r="A4344" t="str">
            <v>IP007941</v>
          </cell>
          <cell r="B4344" t="str">
            <v>IP99990050/</v>
          </cell>
          <cell r="C4344" t="str">
            <v>Arame de ferro galvanizado de 12BWG, 2,76mm.  Fornecimento.</v>
          </cell>
          <cell r="D4344" t="str">
            <v>Kg</v>
          </cell>
          <cell r="E4344">
            <v>3.37</v>
          </cell>
        </row>
        <row r="4345">
          <cell r="A4345" t="str">
            <v>IP007940</v>
          </cell>
          <cell r="B4345" t="str">
            <v>IP99990100/</v>
          </cell>
          <cell r="C4345" t="str">
            <v>Calha de madeira com 2700mm de comprimento.  Fornecimento.</v>
          </cell>
          <cell r="D4345" t="str">
            <v>m</v>
          </cell>
          <cell r="E4345">
            <v>5.85</v>
          </cell>
        </row>
        <row r="4346">
          <cell r="A4346" t="str">
            <v>IP006141</v>
          </cell>
          <cell r="B4346" t="str">
            <v>IP99990150/</v>
          </cell>
          <cell r="C4346" t="str">
            <v>Capa isolante com resina de silicone para conector tipo cunha em instalacao subterranea.  Fornecimento e colocacao.</v>
          </cell>
          <cell r="D4346" t="str">
            <v>un</v>
          </cell>
          <cell r="E4346">
            <v>4.88</v>
          </cell>
        </row>
        <row r="4347">
          <cell r="A4347" t="str">
            <v>IP007503</v>
          </cell>
          <cell r="B4347" t="str">
            <v>IP99990152/</v>
          </cell>
          <cell r="C4347" t="str">
            <v>Capa isolante para conector tipo cunha, para instalacao subterranea, tensao de 600V, com isolacao de silicone estabilizado, para uso nos modelos de conectores de 1 a 14, padrao RIOLUZ.  Fornecimento.</v>
          </cell>
          <cell r="D4347" t="str">
            <v>un</v>
          </cell>
          <cell r="E4347">
            <v>3.27</v>
          </cell>
        </row>
        <row r="4348">
          <cell r="A4348" t="str">
            <v>IP004004</v>
          </cell>
          <cell r="B4348" t="str">
            <v>IP99990200/</v>
          </cell>
          <cell r="C4348" t="str">
            <v>Construcao de pilar de concreto armado para protecao de dutos em travessia com 0,20m de largura e 0,35m de altura, instalado a 0,60m profundidade.</v>
          </cell>
          <cell r="D4348" t="str">
            <v>un</v>
          </cell>
          <cell r="E4348">
            <v>54.26</v>
          </cell>
        </row>
        <row r="4349">
          <cell r="A4349" t="str">
            <v>IP008960</v>
          </cell>
          <cell r="B4349" t="str">
            <v>IP99990250/</v>
          </cell>
          <cell r="C4349" t="str">
            <v>Conjunto de ferragens para fixacao de eletroduto em viga metalica.  Fornecimento e instalacao.</v>
          </cell>
          <cell r="D4349" t="str">
            <v>un</v>
          </cell>
          <cell r="E4349">
            <v>58.6</v>
          </cell>
        </row>
        <row r="4350">
          <cell r="A4350" t="str">
            <v>IP001756</v>
          </cell>
          <cell r="B4350" t="str">
            <v>IP99990300/</v>
          </cell>
          <cell r="C4350" t="str">
            <v>Cordoalha de aco, galvanizada a quente, com 7 fios, bitola de 3/16".  Fornecimento e colocacao.</v>
          </cell>
          <cell r="D4350" t="str">
            <v>un</v>
          </cell>
          <cell r="E4350">
            <v>6.25</v>
          </cell>
        </row>
        <row r="4351">
          <cell r="A4351" t="str">
            <v>IP008958</v>
          </cell>
          <cell r="B4351" t="str">
            <v>IP99990600/</v>
          </cell>
          <cell r="C4351" t="str">
            <v>Suporte em chapas de ferro galvanizado a quente, para fixacao de luminaria LRJ-20/LRJ-21 em viga metalica com base de 40cm e 50cm.  Fornecimento e instalacao.</v>
          </cell>
          <cell r="D4351" t="str">
            <v>un</v>
          </cell>
          <cell r="E4351">
            <v>257.68</v>
          </cell>
        </row>
        <row r="4352">
          <cell r="A4352" t="str">
            <v>IT009001</v>
          </cell>
          <cell r="B4352" t="str">
            <v>IT05050050/</v>
          </cell>
          <cell r="C4352" t="str">
            <v>Abertura e fechamento manual de rasgo em alvenaria, para passagem de tubos e dutos, com diametro de 1/2" a 1".</v>
          </cell>
          <cell r="D4352" t="str">
            <v>m</v>
          </cell>
          <cell r="E4352">
            <v>3.85</v>
          </cell>
        </row>
        <row r="4353">
          <cell r="A4353" t="str">
            <v>IT009045</v>
          </cell>
          <cell r="B4353" t="str">
            <v>IT05050053/</v>
          </cell>
          <cell r="C4353" t="str">
            <v>Abertura e fechamento manual de rasgo em alvenaria, para passagem de tubos e dutos, com diametro de 1 1/4" a 2".</v>
          </cell>
          <cell r="D4353" t="str">
            <v>m</v>
          </cell>
          <cell r="E4353">
            <v>6.1</v>
          </cell>
        </row>
        <row r="4354">
          <cell r="A4354" t="str">
            <v>IT009047</v>
          </cell>
          <cell r="B4354" t="str">
            <v>IT05050056/</v>
          </cell>
          <cell r="C4354" t="str">
            <v>Abertura e fechamento manual de rasgo em alvenaria, para passagem de tubos e dutos, com diametro de 2 1/2" a 4".</v>
          </cell>
          <cell r="D4354" t="str">
            <v>m</v>
          </cell>
          <cell r="E4354">
            <v>8.91</v>
          </cell>
        </row>
        <row r="4355">
          <cell r="A4355" t="str">
            <v>IT009044</v>
          </cell>
          <cell r="B4355" t="str">
            <v>IT05050100/</v>
          </cell>
          <cell r="C4355" t="str">
            <v>Abertura e fechamento manual de rasgo em concreto, para passagem de tubos e dutos, com diametro de 1/2" a 1".</v>
          </cell>
          <cell r="D4355" t="str">
            <v>m</v>
          </cell>
          <cell r="E4355">
            <v>18.28</v>
          </cell>
        </row>
        <row r="4356">
          <cell r="A4356" t="str">
            <v>IT009046</v>
          </cell>
          <cell r="B4356" t="str">
            <v>IT05050103/</v>
          </cell>
          <cell r="C4356" t="str">
            <v>Abertura e fechamento manual de rasgo em concreto, para passagem de tubos e dutos, com diametro de 1 1/4" a 2".</v>
          </cell>
          <cell r="D4356" t="str">
            <v>m</v>
          </cell>
          <cell r="E4356">
            <v>29.13</v>
          </cell>
        </row>
        <row r="4357">
          <cell r="A4357" t="str">
            <v>IT009048</v>
          </cell>
          <cell r="B4357" t="str">
            <v>IT05050106/</v>
          </cell>
          <cell r="C4357" t="str">
            <v>Abertura e fechamento manual de rasgo em concreto, para passagem de tubos e dutos, com diametro de 2 1/2" a 4".</v>
          </cell>
          <cell r="D4357" t="str">
            <v>m</v>
          </cell>
          <cell r="E4357">
            <v>41.81</v>
          </cell>
        </row>
        <row r="4358">
          <cell r="A4358" t="str">
            <v>IT005625</v>
          </cell>
          <cell r="B4358" t="str">
            <v>IT05100050/</v>
          </cell>
          <cell r="C4358" t="str">
            <v>Tubo de PVC rigido, roscavel, para agua fria, com diametro de 1/2".  Fornecimento e assentamento.</v>
          </cell>
          <cell r="D4358" t="str">
            <v>m</v>
          </cell>
          <cell r="E4358">
            <v>3.07</v>
          </cell>
        </row>
        <row r="4359">
          <cell r="A4359" t="str">
            <v>IT004544</v>
          </cell>
          <cell r="B4359" t="str">
            <v>IT05100056/</v>
          </cell>
          <cell r="C4359" t="str">
            <v>Tubo de PVC rigido, roscavel, com diametro de 1".  Fornecimento e assentamento.</v>
          </cell>
          <cell r="D4359" t="str">
            <v>m</v>
          </cell>
          <cell r="E4359">
            <v>6.83</v>
          </cell>
        </row>
        <row r="4360">
          <cell r="A4360" t="str">
            <v>IT004505</v>
          </cell>
          <cell r="B4360" t="str">
            <v>IT05100065/</v>
          </cell>
          <cell r="C4360" t="str">
            <v>Tubo de PVC rigido, roscavel, com diametro de 2".  Fornecimento e assentamento.</v>
          </cell>
          <cell r="D4360" t="str">
            <v>m</v>
          </cell>
          <cell r="E4360">
            <v>13.81</v>
          </cell>
        </row>
        <row r="4361">
          <cell r="A4361" t="str">
            <v>IT004626</v>
          </cell>
          <cell r="B4361" t="str">
            <v>IT05100100A</v>
          </cell>
          <cell r="C4361" t="str">
            <v>Tubo de PVC rigido, roscavel, para agua fria, com diametro de 1/2", inclusive conexoes e emendas, exclusive abertura e fechamento de rasgo.  Fornecimento e assentamento.</v>
          </cell>
          <cell r="D4361" t="str">
            <v>m</v>
          </cell>
          <cell r="E4361">
            <v>3.01</v>
          </cell>
        </row>
        <row r="4362">
          <cell r="A4362" t="str">
            <v>IT003975</v>
          </cell>
          <cell r="B4362" t="str">
            <v>IT05100103A</v>
          </cell>
          <cell r="C4362" t="str">
            <v>Tubo de  PVC rigido, roscavel, para agua fria, com diametro de  3/4", inclusive conexoes e emendas, exclusive abertura e fechamento de rasgo.  Fornecimento e assentamento.</v>
          </cell>
          <cell r="D4362" t="str">
            <v>m</v>
          </cell>
          <cell r="E4362">
            <v>3.78</v>
          </cell>
        </row>
        <row r="4363">
          <cell r="A4363" t="str">
            <v>IT003976</v>
          </cell>
          <cell r="B4363" t="str">
            <v>IT05100106A</v>
          </cell>
          <cell r="C4363" t="str">
            <v>Tubo de PVC rigido, roscavel, para agua fria, com diametro de  1", inclusive conexoes e emendas, exclusive abertura e fechamento de rasgo.  Fornecimento e assentamento.</v>
          </cell>
          <cell r="D4363" t="str">
            <v>m</v>
          </cell>
          <cell r="E4363">
            <v>5.82</v>
          </cell>
        </row>
        <row r="4364">
          <cell r="A4364" t="str">
            <v>IT007421</v>
          </cell>
          <cell r="B4364" t="str">
            <v>IT10250303/</v>
          </cell>
          <cell r="C4364" t="str">
            <v>Abrigo para hidrometro de 1/2" ou 3/4" nas dimensoes de (80x40x50)cm, em alvenaria de tijolos, paredes de meia vez, revestidas com argamassa de cimento e saibro no traco de 1:6,  tampao de concreto armado de 6cm de espessura, fck=15MPa, porta de (70x40)cm</v>
          </cell>
          <cell r="D4364" t="str">
            <v>un</v>
          </cell>
          <cell r="E4364">
            <v>325.68</v>
          </cell>
        </row>
        <row r="4365">
          <cell r="A4365" t="str">
            <v>IT008568</v>
          </cell>
          <cell r="B4365" t="str">
            <v>IT10250306/</v>
          </cell>
          <cell r="C4365" t="str">
            <v>Abrigo para hidrometro de 1/2" ou 3/4" nas dimensoes de (80x40x50)cm, em alvenaria de tijolo macico de (7x10x20)cm, paredes de meia vez, revestidas com argamassa de cimento e areia no traco de 1:4,  tampao de concreto armado de 6cm de espessura, fck=15MPa</v>
          </cell>
          <cell r="D4365" t="str">
            <v>un</v>
          </cell>
          <cell r="E4365">
            <v>215.87</v>
          </cell>
        </row>
        <row r="4366">
          <cell r="A4366" t="str">
            <v>IT005645</v>
          </cell>
          <cell r="B4366" t="str">
            <v>IT10250350/</v>
          </cell>
          <cell r="C4366" t="str">
            <v xml:space="preserve">Abrigo para hidrometro de 1" nas dimensoes de (90x30x50)cm, em alvenaria de tijolos, paredes de meia vez, revestidas com argamassa de cimento e saibro no traco de 1:6,  tampao de concreto armado de 6cm de espessura, fck=15MPa, porta de (70x40)cm em chapa </v>
          </cell>
          <cell r="D4366" t="str">
            <v>un</v>
          </cell>
          <cell r="E4366">
            <v>325.68</v>
          </cell>
        </row>
        <row r="4367">
          <cell r="A4367" t="str">
            <v>IT005646</v>
          </cell>
          <cell r="B4367" t="str">
            <v>IT10250400/</v>
          </cell>
          <cell r="C4367" t="str">
            <v>Abrigo para hidrometro de 1 1/2" nas dimensoes de (110x50x60)cm, em alvenaria de tijolos, paredes de meia vez, revestidas com argamassa de cimento e saibro no traco de 1:6,  tampao de concreto armado de 6cm de espessura, fck=15MPa, porta de (80x40)cm em c</v>
          </cell>
          <cell r="D4367" t="str">
            <v>un</v>
          </cell>
          <cell r="E4367">
            <v>357.75</v>
          </cell>
        </row>
        <row r="4368">
          <cell r="A4368" t="str">
            <v>IT005644</v>
          </cell>
          <cell r="B4368" t="str">
            <v>IT10250450/</v>
          </cell>
          <cell r="C4368" t="str">
            <v xml:space="preserve">Abrigo para bomba nas dimensoes de (70x50x50)cm, em alvenaria de tijolos, paredes de meia vez, revestidas com argamassa de cimento e saibro no traco de 1:6, cobertura de concreto armado de 6cm de espessura, fck=15MPa, porta de (60x40)cm em chapa de ferro </v>
          </cell>
          <cell r="D4368" t="str">
            <v>un</v>
          </cell>
          <cell r="E4368">
            <v>324.92</v>
          </cell>
        </row>
        <row r="4369">
          <cell r="A4369" t="str">
            <v>IT004467</v>
          </cell>
          <cell r="B4369" t="str">
            <v>IT10300050/</v>
          </cell>
          <cell r="C4369" t="str">
            <v>Registro de gaveta, em bronze, com diametro de 1/2".  Fornecimento e colocacao.</v>
          </cell>
          <cell r="D4369" t="str">
            <v>un</v>
          </cell>
          <cell r="E4369">
            <v>13.95</v>
          </cell>
        </row>
        <row r="4370">
          <cell r="A4370" t="str">
            <v>IT001019</v>
          </cell>
          <cell r="B4370" t="str">
            <v>IT10300053/</v>
          </cell>
          <cell r="C4370" t="str">
            <v>Registro de gaveta, em bronze, com diametro de 3/4".  Fornecimento e colocacao.</v>
          </cell>
          <cell r="D4370" t="str">
            <v>un</v>
          </cell>
          <cell r="E4370">
            <v>18.100000000000001</v>
          </cell>
        </row>
        <row r="4371">
          <cell r="A4371" t="str">
            <v>IT004496</v>
          </cell>
          <cell r="B4371" t="str">
            <v>IT10300056/</v>
          </cell>
          <cell r="C4371" t="str">
            <v>Registro de gaveta, em bronze, com diametro de 1".  Fornecimento e colocacao.</v>
          </cell>
          <cell r="D4371" t="str">
            <v>un</v>
          </cell>
          <cell r="E4371">
            <v>23.1</v>
          </cell>
        </row>
        <row r="4372">
          <cell r="A4372" t="str">
            <v>IT004654</v>
          </cell>
          <cell r="B4372" t="str">
            <v>IT10300059/</v>
          </cell>
          <cell r="C4372" t="str">
            <v>Registro de gaveta, em bronze, com diametro de 1 1/4".  Fornecimento e colocacao.</v>
          </cell>
          <cell r="D4372" t="str">
            <v>un</v>
          </cell>
          <cell r="E4372">
            <v>30.15</v>
          </cell>
        </row>
        <row r="4373">
          <cell r="A4373" t="str">
            <v>IT004449</v>
          </cell>
          <cell r="B4373" t="str">
            <v>IT10300062/</v>
          </cell>
          <cell r="C4373" t="str">
            <v>Registro de gaveta, em bronze, com diametro de 1 1/2".  Fornecimento e colocacao.</v>
          </cell>
          <cell r="D4373" t="str">
            <v>un</v>
          </cell>
          <cell r="E4373">
            <v>35.22</v>
          </cell>
        </row>
        <row r="4374">
          <cell r="A4374" t="str">
            <v>IT004655</v>
          </cell>
          <cell r="B4374" t="str">
            <v>IT10300065/</v>
          </cell>
          <cell r="C4374" t="str">
            <v>Registro de gaveta, em bronze, com diametro de 2".  Fornecimento e colocacao.</v>
          </cell>
          <cell r="D4374" t="str">
            <v>un</v>
          </cell>
          <cell r="E4374">
            <v>48.26</v>
          </cell>
        </row>
        <row r="4375">
          <cell r="A4375" t="str">
            <v>IT005595</v>
          </cell>
          <cell r="B4375" t="str">
            <v>IT10300068/</v>
          </cell>
          <cell r="C4375" t="str">
            <v>Registro de gaveta, em bronze, com diametro de 2 1/2".  Fornecimento e colocacao.</v>
          </cell>
          <cell r="D4375" t="str">
            <v>un</v>
          </cell>
          <cell r="E4375">
            <v>101.56</v>
          </cell>
        </row>
        <row r="4376">
          <cell r="A4376" t="str">
            <v>IT005809</v>
          </cell>
          <cell r="B4376" t="str">
            <v>IT10300071/</v>
          </cell>
          <cell r="C4376" t="str">
            <v>Registro de gaveta, em bronze, com diametro de 3".  Fornecimento e colocacao.</v>
          </cell>
          <cell r="D4376" t="str">
            <v>un</v>
          </cell>
          <cell r="E4376">
            <v>155.07</v>
          </cell>
        </row>
        <row r="4377">
          <cell r="A4377" t="str">
            <v>IT005808</v>
          </cell>
          <cell r="B4377" t="str">
            <v>IT10300074/</v>
          </cell>
          <cell r="C4377" t="str">
            <v>Registro de gaveta, em bronze, com diametro de 4".  Fornecimento e colocacao.</v>
          </cell>
          <cell r="D4377" t="str">
            <v>un</v>
          </cell>
          <cell r="E4377">
            <v>242.76</v>
          </cell>
        </row>
        <row r="4378">
          <cell r="A4378" t="str">
            <v>IT006432</v>
          </cell>
          <cell r="B4378" t="str">
            <v>IT10300109A</v>
          </cell>
          <cell r="C4378" t="str">
            <v>Registro de gaveta, em bronze, com diametro de 1 1/4", com acabamento.  Fornecimento e colocacao.</v>
          </cell>
          <cell r="D4378" t="str">
            <v>un</v>
          </cell>
          <cell r="E4378">
            <v>47.64</v>
          </cell>
        </row>
        <row r="4379">
          <cell r="A4379" t="str">
            <v>IT006433</v>
          </cell>
          <cell r="B4379" t="str">
            <v>IT10300112A</v>
          </cell>
          <cell r="C4379" t="str">
            <v>Registro de gaveta, em bronze, com diametro de 1 1/2", com acabamento.  Fornecimento e colocacao.</v>
          </cell>
          <cell r="D4379" t="str">
            <v>un</v>
          </cell>
          <cell r="E4379">
            <v>50.57</v>
          </cell>
        </row>
        <row r="4380">
          <cell r="A4380" t="str">
            <v>IT004539</v>
          </cell>
          <cell r="B4380" t="str">
            <v>IT10300150/</v>
          </cell>
          <cell r="C4380" t="str">
            <v>Registro de gaveta Niagara ou similar, F.271, diametro de 3/4".  Fornecimento e assentamento.</v>
          </cell>
          <cell r="D4380" t="str">
            <v>un</v>
          </cell>
          <cell r="E4380">
            <v>16.100000000000001</v>
          </cell>
        </row>
        <row r="4381">
          <cell r="A4381" t="str">
            <v>IT004536</v>
          </cell>
          <cell r="B4381" t="str">
            <v>IT10300153/</v>
          </cell>
          <cell r="C4381" t="str">
            <v>Registro de gaveta Niagara ou similar, F.271, diametro de 1".  Fornecimento e assentamento.</v>
          </cell>
          <cell r="D4381" t="str">
            <v>un</v>
          </cell>
          <cell r="E4381">
            <v>22.4</v>
          </cell>
        </row>
        <row r="4382">
          <cell r="A4382" t="str">
            <v>IT004534</v>
          </cell>
          <cell r="B4382" t="str">
            <v>IT10300156/</v>
          </cell>
          <cell r="C4382" t="str">
            <v>Registro de gaveta Niagara ou similar, F.271, diametro de 2".  Fornecimento e assentamento.</v>
          </cell>
          <cell r="D4382" t="str">
            <v>un</v>
          </cell>
          <cell r="E4382">
            <v>55.55</v>
          </cell>
        </row>
        <row r="4383">
          <cell r="A4383" t="str">
            <v>IT005807</v>
          </cell>
          <cell r="B4383" t="str">
            <v>IT10300215/</v>
          </cell>
          <cell r="C4383" t="str">
            <v>Registro de gaveta chato, em ferro fundido, com flanges internos em bronze, com diametro de 6" (150mm).  Fornecimento e colocacao.</v>
          </cell>
          <cell r="D4383" t="str">
            <v>un</v>
          </cell>
          <cell r="E4383">
            <v>1263.6400000000001</v>
          </cell>
        </row>
        <row r="4384">
          <cell r="A4384" t="str">
            <v>IT009911</v>
          </cell>
          <cell r="B4384" t="str">
            <v>IT10350050/</v>
          </cell>
          <cell r="C4384" t="str">
            <v>Valvula de esfera em bronze, com diametro de 3/4", referencia 1552, Deca ou similar.  Fornecimentoe colocacao</v>
          </cell>
          <cell r="D4384" t="str">
            <v>un</v>
          </cell>
          <cell r="E4384">
            <v>20.34</v>
          </cell>
        </row>
        <row r="4385">
          <cell r="A4385" t="str">
            <v>IT006560</v>
          </cell>
          <cell r="B4385" t="str">
            <v>IT10350303/</v>
          </cell>
          <cell r="C4385" t="str">
            <v>Valvula de pe com crivo, em bronze, com diametro de 3/4".  Fornecimento e colocacao.</v>
          </cell>
          <cell r="D4385" t="str">
            <v>un</v>
          </cell>
          <cell r="E4385">
            <v>15.72</v>
          </cell>
        </row>
        <row r="4386">
          <cell r="A4386" t="str">
            <v>IT006562</v>
          </cell>
          <cell r="B4386" t="str">
            <v>IT10350306/</v>
          </cell>
          <cell r="C4386" t="str">
            <v>Valvula de pe com crivo, em bronze, com diametro de 1".  Fornecimento e colocacao.</v>
          </cell>
          <cell r="D4386" t="str">
            <v>un</v>
          </cell>
          <cell r="E4386">
            <v>16.36</v>
          </cell>
        </row>
        <row r="4387">
          <cell r="A4387" t="str">
            <v>IT006559</v>
          </cell>
          <cell r="B4387" t="str">
            <v>IT10350309/</v>
          </cell>
          <cell r="C4387" t="str">
            <v>Valvula de pe com crivo, em bronze, com diametro de 1 1/4".  Fornecimento e colocacao.</v>
          </cell>
          <cell r="D4387" t="str">
            <v>un</v>
          </cell>
          <cell r="E4387">
            <v>20.329999999999998</v>
          </cell>
        </row>
        <row r="4388">
          <cell r="A4388" t="str">
            <v>IT006564</v>
          </cell>
          <cell r="B4388" t="str">
            <v>IT10350312/</v>
          </cell>
          <cell r="C4388" t="str">
            <v>Valvula de pe com crivo, em bronze, com diametro de 1 1/2".  Fornecimento e colocacao.</v>
          </cell>
          <cell r="D4388" t="str">
            <v>un</v>
          </cell>
          <cell r="E4388">
            <v>24.52</v>
          </cell>
        </row>
        <row r="4389">
          <cell r="A4389" t="str">
            <v>IT006558</v>
          </cell>
          <cell r="B4389" t="str">
            <v>IT10350315/</v>
          </cell>
          <cell r="C4389" t="str">
            <v>Valvula de pe com crivo, em bronze, com diametro de 2".  Fornecimento e colocacao.</v>
          </cell>
          <cell r="D4389" t="str">
            <v>un</v>
          </cell>
          <cell r="E4389">
            <v>32.99</v>
          </cell>
        </row>
        <row r="4390">
          <cell r="A4390" t="str">
            <v>IT006563</v>
          </cell>
          <cell r="B4390" t="str">
            <v>IT10350318/</v>
          </cell>
          <cell r="C4390" t="str">
            <v>Valvula de pe com crivo, em bronze, com diametro de 2 1/2".  Fornecimento e colocacao.</v>
          </cell>
          <cell r="D4390" t="str">
            <v>un</v>
          </cell>
          <cell r="E4390">
            <v>55.94</v>
          </cell>
        </row>
        <row r="4391">
          <cell r="A4391" t="str">
            <v>IT006565</v>
          </cell>
          <cell r="B4391" t="str">
            <v>IT10350321/</v>
          </cell>
          <cell r="C4391" t="str">
            <v>Valvula de pe com crivo, em bronze, com diametro de 3".  Fornecimento e colocacao.</v>
          </cell>
          <cell r="D4391" t="str">
            <v>un</v>
          </cell>
          <cell r="E4391">
            <v>62.69</v>
          </cell>
        </row>
        <row r="4392">
          <cell r="A4392" t="str">
            <v>IT006561</v>
          </cell>
          <cell r="B4392" t="str">
            <v>IT10350324/</v>
          </cell>
          <cell r="C4392" t="str">
            <v>Valvula de pe com crivo, em bronze, com diametro de 4".  Fornecimento e colocacao.</v>
          </cell>
          <cell r="D4392" t="str">
            <v>un</v>
          </cell>
          <cell r="E4392">
            <v>115</v>
          </cell>
        </row>
        <row r="4393">
          <cell r="A4393" t="str">
            <v>IT003951</v>
          </cell>
          <cell r="B4393" t="str">
            <v>IT10350503/</v>
          </cell>
          <cell r="C4393" t="str">
            <v>Valvula de retencao horizontal em bronze, com diametro de 3/4".  Fornecimento e colocacao.</v>
          </cell>
          <cell r="D4393" t="str">
            <v>un</v>
          </cell>
          <cell r="E4393">
            <v>43.74</v>
          </cell>
        </row>
        <row r="4394">
          <cell r="A4394" t="str">
            <v>IT003952</v>
          </cell>
          <cell r="B4394" t="str">
            <v>IT10350506/</v>
          </cell>
          <cell r="C4394" t="str">
            <v>Valvula de retencao horizontal em bronze, com diametro de 1".  Fornecimento e colocacao.</v>
          </cell>
          <cell r="D4394" t="str">
            <v>un</v>
          </cell>
          <cell r="E4394">
            <v>47.99</v>
          </cell>
        </row>
        <row r="4395">
          <cell r="A4395" t="str">
            <v>IT003953</v>
          </cell>
          <cell r="B4395" t="str">
            <v>IT10350512/</v>
          </cell>
          <cell r="C4395" t="str">
            <v>Valvula de retencao horizontal em bronze, com diametro de 1 1/2".  Fornecimento e colocacao.</v>
          </cell>
          <cell r="D4395" t="str">
            <v>un</v>
          </cell>
          <cell r="E4395">
            <v>75.209999999999994</v>
          </cell>
        </row>
        <row r="4396">
          <cell r="A4396" t="str">
            <v>IT003949</v>
          </cell>
          <cell r="B4396" t="str">
            <v>IT10350515/</v>
          </cell>
          <cell r="C4396" t="str">
            <v>Valvula de retencao horizontal em bronze, com diametro de 2".  Fornecimento e colocacao.</v>
          </cell>
          <cell r="D4396" t="str">
            <v>un</v>
          </cell>
          <cell r="E4396">
            <v>107.51</v>
          </cell>
        </row>
        <row r="4397">
          <cell r="A4397" t="str">
            <v>IT005810</v>
          </cell>
          <cell r="B4397" t="str">
            <v>IT10350550/</v>
          </cell>
          <cell r="C4397" t="str">
            <v>Valvula de retencao horizontal, de ferro fundido, com anel de vedacao em bronze, flangeada, diametro nominal de 150mm.  Fornecimento e colocacao.</v>
          </cell>
          <cell r="D4397" t="str">
            <v>un</v>
          </cell>
          <cell r="E4397">
            <v>1067.3900000000001</v>
          </cell>
        </row>
        <row r="4398">
          <cell r="A4398" t="str">
            <v>IT003933</v>
          </cell>
          <cell r="B4398" t="str">
            <v>IT10350603/</v>
          </cell>
          <cell r="C4398" t="str">
            <v>Valvula de retencao vertical em bronze, com diametro de 3/4".  Fornecimento e colocacao.</v>
          </cell>
          <cell r="D4398" t="str">
            <v>un</v>
          </cell>
          <cell r="E4398">
            <v>22.21</v>
          </cell>
        </row>
        <row r="4399">
          <cell r="A4399" t="str">
            <v>IT003934</v>
          </cell>
          <cell r="B4399" t="str">
            <v>IT10350606/</v>
          </cell>
          <cell r="C4399" t="str">
            <v>Valvula de retencao vertical em bronze, com diametro de 1".  Fornecimento e colocacao.</v>
          </cell>
          <cell r="D4399" t="str">
            <v>un</v>
          </cell>
          <cell r="E4399">
            <v>24.47</v>
          </cell>
        </row>
        <row r="4400">
          <cell r="A4400" t="str">
            <v>IT003935</v>
          </cell>
          <cell r="B4400" t="str">
            <v>IT10350609/</v>
          </cell>
          <cell r="C4400" t="str">
            <v>Valvula de retencao vertical em bronze, com diametro de 1 1/4".  Fornecimento e colocacao.</v>
          </cell>
          <cell r="D4400" t="str">
            <v>un</v>
          </cell>
          <cell r="E4400">
            <v>31.44</v>
          </cell>
        </row>
        <row r="4401">
          <cell r="A4401" t="str">
            <v>IT003936</v>
          </cell>
          <cell r="B4401" t="str">
            <v>IT10350612/</v>
          </cell>
          <cell r="C4401" t="str">
            <v>Valvula de retencao vertical em bronze, com diametro de 1 1/2".  Fornecimento e colocacao.</v>
          </cell>
          <cell r="D4401" t="str">
            <v>un</v>
          </cell>
          <cell r="E4401">
            <v>40.9</v>
          </cell>
        </row>
        <row r="4402">
          <cell r="A4402" t="str">
            <v>IT003942</v>
          </cell>
          <cell r="B4402" t="str">
            <v>IT10350615/</v>
          </cell>
          <cell r="C4402" t="str">
            <v>Valvula de retencao vertical em bronze, com diametro de 2".  Fornecimento e colocacao.</v>
          </cell>
          <cell r="D4402" t="str">
            <v>un</v>
          </cell>
          <cell r="E4402">
            <v>41.38</v>
          </cell>
        </row>
        <row r="4403">
          <cell r="A4403" t="str">
            <v>IT003943</v>
          </cell>
          <cell r="B4403" t="str">
            <v>IT10350618/</v>
          </cell>
          <cell r="C4403" t="str">
            <v>Valvula de retencao vertical em bronze, com diametro de 2 1/2".  Fornecimento e colocacao.</v>
          </cell>
          <cell r="D4403" t="str">
            <v>un</v>
          </cell>
          <cell r="E4403">
            <v>74.95</v>
          </cell>
        </row>
        <row r="4404">
          <cell r="A4404" t="str">
            <v>IT003944</v>
          </cell>
          <cell r="B4404" t="str">
            <v>IT10350621/</v>
          </cell>
          <cell r="C4404" t="str">
            <v>Valvula de retencao vertical em bronze, com diametro de 3".  Fornecimento e colocacao.</v>
          </cell>
          <cell r="D4404" t="str">
            <v>un</v>
          </cell>
          <cell r="E4404">
            <v>93.57</v>
          </cell>
        </row>
        <row r="4405">
          <cell r="A4405" t="str">
            <v>IT003946</v>
          </cell>
          <cell r="B4405" t="str">
            <v>IT10350624/</v>
          </cell>
          <cell r="C4405" t="str">
            <v>Valvula de retencao vertical em bronze, com diametro de 4".  Fornecimento e colocacao.</v>
          </cell>
          <cell r="D4405" t="str">
            <v>un</v>
          </cell>
          <cell r="E4405">
            <v>182.11</v>
          </cell>
        </row>
        <row r="4406">
          <cell r="A4406" t="str">
            <v>IT005091</v>
          </cell>
          <cell r="B4406" t="str">
            <v>IT10400050/</v>
          </cell>
          <cell r="C4406" t="str">
            <v>Ligacao domiciliar de agua, compreendendo: colar de tomada, tubo, registro de esfera e caixa para registro.</v>
          </cell>
          <cell r="D4406" t="str">
            <v>un</v>
          </cell>
          <cell r="E4406">
            <v>89.99</v>
          </cell>
        </row>
        <row r="4407">
          <cell r="A4407" t="str">
            <v>IT008860</v>
          </cell>
          <cell r="B4407" t="str">
            <v>IT10400053A</v>
          </cell>
          <cell r="C4407" t="str">
            <v>Fornecimento de conjunto de materiais para cavalete de ramal predial de agua, padrao normal, tipo A de 1/2".</v>
          </cell>
          <cell r="D4407" t="str">
            <v>un</v>
          </cell>
          <cell r="E4407">
            <v>18.68</v>
          </cell>
        </row>
        <row r="4408">
          <cell r="A4408" t="str">
            <v>IT008861</v>
          </cell>
          <cell r="B4408" t="str">
            <v>IT10400056A</v>
          </cell>
          <cell r="C4408" t="str">
            <v>Fornecimento de conjunto de materiais para cavalete de ramal predial de agua, padrao normal, tipo A 3/4".</v>
          </cell>
          <cell r="D4408" t="str">
            <v>un</v>
          </cell>
          <cell r="E4408">
            <v>28.69</v>
          </cell>
        </row>
        <row r="4409">
          <cell r="A4409" t="str">
            <v>IT002523</v>
          </cell>
          <cell r="B4409" t="str">
            <v>IT10400059A</v>
          </cell>
          <cell r="C4409" t="str">
            <v>Fornecimento de conjunto de materiais para cavalete de ramal predial de agua, padrao normal, tipo A 1".</v>
          </cell>
          <cell r="D4409" t="str">
            <v>un</v>
          </cell>
          <cell r="E4409">
            <v>45.09</v>
          </cell>
        </row>
        <row r="4410">
          <cell r="A4410" t="str">
            <v>IT005338</v>
          </cell>
          <cell r="B4410" t="str">
            <v>IT10400062A</v>
          </cell>
          <cell r="C4410" t="str">
            <v>Fornecimento de conjunto de materiais para cavalete de ramal predial de agua, padrao normal, tipo A 1 1/2".</v>
          </cell>
          <cell r="D4410" t="str">
            <v>un</v>
          </cell>
          <cell r="E4410">
            <v>83.32</v>
          </cell>
        </row>
        <row r="4411">
          <cell r="A4411" t="str">
            <v>IT004598</v>
          </cell>
          <cell r="B4411" t="str">
            <v>IT10450050/</v>
          </cell>
          <cell r="C4411" t="str">
            <v>Abrigo para 2 botijoes de gas de 45Kg, exclusive ligacoes, nas dimensoes de (80x60x150)cm, em alvenaria de tijolos, paredes de meia vez, revestidas com argamassa de cimento e saibro no traco de 1:6, com piso e cobertura em concreto armado fck=15MPa com es</v>
          </cell>
          <cell r="D4411" t="str">
            <v>un</v>
          </cell>
          <cell r="E4411">
            <v>290.99</v>
          </cell>
        </row>
        <row r="4412">
          <cell r="A4412" t="str">
            <v>IT005243</v>
          </cell>
          <cell r="B4412" t="str">
            <v>IT10450100/</v>
          </cell>
          <cell r="C4412" t="str">
            <v xml:space="preserve">Abrigo para 4 botijoes de gas de 45Kg, exclusive ligacoes, nas dimensoes de (140x60x150)cm, em alvenaria de tijolos, paredes de meia vez, revestidas com argamassa de cimento e saibro no traco de 1:6, com piso e cobertura em concreto armado fck=15MPa, com </v>
          </cell>
          <cell r="D4412" t="str">
            <v>un</v>
          </cell>
          <cell r="E4412">
            <v>363.69</v>
          </cell>
        </row>
        <row r="4413">
          <cell r="A4413" t="str">
            <v>IT002503</v>
          </cell>
          <cell r="B4413" t="str">
            <v>IT10500050/</v>
          </cell>
          <cell r="C4413" t="str">
            <v>Aquecedor a gas encanado, exclusive fornecimento do aparelho, compreendendo: 8m de tubo galvanizado de 3/4", conexoes e chamine de aluminio e veneziana.  Instalacao e assentamento.</v>
          </cell>
          <cell r="D4413" t="str">
            <v>un</v>
          </cell>
          <cell r="E4413">
            <v>713.27</v>
          </cell>
        </row>
        <row r="4414">
          <cell r="A4414" t="str">
            <v>IT002504</v>
          </cell>
          <cell r="B4414" t="str">
            <v>IT10500100/</v>
          </cell>
          <cell r="C4414" t="str">
            <v>Fogao a gas encanado, exclusive fornecimento do aparelho, compreendendo: 25m de tubo galvanizado de 1", conexoes e registro.  Instalacao e assentamento.</v>
          </cell>
          <cell r="D4414" t="str">
            <v>un</v>
          </cell>
          <cell r="E4414">
            <v>296.01</v>
          </cell>
        </row>
        <row r="4415">
          <cell r="A4415" t="str">
            <v>IT005282</v>
          </cell>
          <cell r="B4415" t="str">
            <v>IT10500150A</v>
          </cell>
          <cell r="C4415" t="str">
            <v>Instalacao e assentamento de fogao a gas de botijoes de 45 Kg (exclusive este), com 5m de tubo de ferro galvanizado sem costura de 1/2", conexoes, reguladores e demais pecas necessarias.</v>
          </cell>
          <cell r="D4415" t="str">
            <v>un</v>
          </cell>
          <cell r="E4415">
            <v>173.92</v>
          </cell>
        </row>
        <row r="4416">
          <cell r="A4416" t="str">
            <v>IT004338</v>
          </cell>
          <cell r="B4416" t="str">
            <v>IT10990050/</v>
          </cell>
          <cell r="C4416" t="str">
            <v>Haste de prolongamento com quadrado e boca de chave em ferro trefilado, pintado com tinta betuminosa com diametro de 1 1/8"  e comprimento de 100m para registros, valvulas e afins. Fornecimento e assentamento.</v>
          </cell>
          <cell r="D4416" t="str">
            <v>un</v>
          </cell>
          <cell r="E4416">
            <v>1587.42</v>
          </cell>
        </row>
        <row r="4417">
          <cell r="A4417" t="str">
            <v>IT004623</v>
          </cell>
          <cell r="B4417" t="str">
            <v>IT15050050/</v>
          </cell>
          <cell r="C4417" t="str">
            <v>Ligacao a coluna de gordura do esgoto de pias em tubo de PVC rigido com diametro de 50mm, com conexoes.  Fornecimento e assentamento.</v>
          </cell>
          <cell r="D4417" t="str">
            <v>un</v>
          </cell>
          <cell r="E4417">
            <v>19.86</v>
          </cell>
        </row>
        <row r="4418">
          <cell r="A4418" t="str">
            <v>IT004669</v>
          </cell>
          <cell r="B4418" t="str">
            <v>IT15050100A</v>
          </cell>
          <cell r="C4418" t="str">
            <v>Tubo de PVC rigido, soldavel, com diametro de 40mm, inclusive conexoes e emendas, exclusive abertura e fechamento de rasgo.  Fornecimento e assentamento.</v>
          </cell>
          <cell r="D4418" t="str">
            <v>m</v>
          </cell>
          <cell r="E4418">
            <v>5.62</v>
          </cell>
        </row>
        <row r="4419">
          <cell r="A4419" t="str">
            <v>IT004512</v>
          </cell>
          <cell r="B4419" t="str">
            <v>IT15050103/</v>
          </cell>
          <cell r="C4419" t="str">
            <v>Tubo de PVC rigido para esgoto, com diametro de 50mm.  Fornecimento e assentamento.</v>
          </cell>
          <cell r="D4419" t="str">
            <v>un</v>
          </cell>
          <cell r="E4419">
            <v>9.89</v>
          </cell>
        </row>
        <row r="4420">
          <cell r="A4420" t="str">
            <v>IT004671</v>
          </cell>
          <cell r="B4420" t="str">
            <v>IT15050106A</v>
          </cell>
          <cell r="C4420" t="str">
            <v>Tubo de PVC rigido, soldavel, com diametro de 75mm, inclusive conexoes e emendas, exclusive abertura e fechamento de rasgo.  Fornecimento e assentamento.</v>
          </cell>
          <cell r="D4420" t="str">
            <v>m</v>
          </cell>
          <cell r="E4420">
            <v>15.57</v>
          </cell>
        </row>
        <row r="4421">
          <cell r="A4421" t="str">
            <v>IT001051</v>
          </cell>
          <cell r="B4421" t="str">
            <v>IT15050109A</v>
          </cell>
          <cell r="C4421" t="str">
            <v>Tubo de PVC rigido de 100mm, soldavel, inclusive conexoes, emendas, exclusive abertura e fechamento de rasgo.  Fornecimento e assentamento.</v>
          </cell>
          <cell r="D4421" t="str">
            <v>m</v>
          </cell>
          <cell r="E4421">
            <v>12.13</v>
          </cell>
        </row>
        <row r="4422">
          <cell r="A4422" t="str">
            <v>IT001052</v>
          </cell>
          <cell r="B4422" t="str">
            <v>IT15050112A</v>
          </cell>
          <cell r="C4422" t="str">
            <v>Tubo de PVC rigido de 150mm, soldavel, inclusive conexoes, emendas, exclusive abertura e fechamento de rasgo.  Fornecimento e assentamento.</v>
          </cell>
          <cell r="D4422" t="str">
            <v>m</v>
          </cell>
          <cell r="E4422">
            <v>21.51</v>
          </cell>
        </row>
        <row r="4423">
          <cell r="A4423" t="str">
            <v>IT004191</v>
          </cell>
          <cell r="B4423" t="str">
            <v>IT15050115A</v>
          </cell>
          <cell r="C4423" t="str">
            <v>Tubo de PVC rigido, soldavel, com diametro de 200mm, inclusive conexoes, emendas, exclusive abertura e fechamento de rasgo de alvenaria.  Fornecimento e montagem.</v>
          </cell>
          <cell r="D4423" t="str">
            <v>m</v>
          </cell>
          <cell r="E4423">
            <v>36.200000000000003</v>
          </cell>
        </row>
        <row r="4424">
          <cell r="A4424" t="str">
            <v>IT009285</v>
          </cell>
          <cell r="B4424" t="str">
            <v>IT15050150/</v>
          </cell>
          <cell r="C4424" t="str">
            <v>Tubo de PVC rigido, soldavel, com diametro de 20mm.  Fornecimento.</v>
          </cell>
          <cell r="D4424" t="str">
            <v>m</v>
          </cell>
          <cell r="E4424">
            <v>0.89</v>
          </cell>
        </row>
        <row r="4425">
          <cell r="A4425" t="str">
            <v>IT001059</v>
          </cell>
          <cell r="B4425" t="str">
            <v>IT25040068A</v>
          </cell>
          <cell r="C4425" t="str">
            <v>Eletroduto de PVC rigido, diametro de 3", inclusive conexoes e emendas, exclusive abertura e fechamento de rasgo.  Fornecimento e assentamento.</v>
          </cell>
          <cell r="D4425" t="str">
            <v>m</v>
          </cell>
          <cell r="E4425">
            <v>10.11</v>
          </cell>
        </row>
        <row r="4426">
          <cell r="A4426" t="str">
            <v>IT001060</v>
          </cell>
          <cell r="B4426" t="str">
            <v>IT25040071A</v>
          </cell>
          <cell r="C4426" t="str">
            <v>Eletroduto de PVC rigido, diametro de 4", inclusive conexoes e emendas, exclusive abertura e fechamento de rasgo.  Fornecimento e assentamento.</v>
          </cell>
          <cell r="D4426" t="str">
            <v>m</v>
          </cell>
          <cell r="E4426">
            <v>13.94</v>
          </cell>
        </row>
        <row r="4427">
          <cell r="A4427" t="str">
            <v>IT005341</v>
          </cell>
          <cell r="B4427" t="str">
            <v>IT25060053/</v>
          </cell>
          <cell r="C4427" t="str">
            <v>Curva de 90o, para eletroduto de PVC rigido, roscavel, com diametro de 3/4".  Fornecimento e assentamento.</v>
          </cell>
          <cell r="D4427" t="str">
            <v>un</v>
          </cell>
          <cell r="E4427">
            <v>1.88</v>
          </cell>
        </row>
        <row r="4428">
          <cell r="A4428" t="str">
            <v>IT005240</v>
          </cell>
          <cell r="B4428" t="str">
            <v>IT25060056/</v>
          </cell>
          <cell r="C4428" t="str">
            <v>Curva de 90o, para eletroduto de PVC rigido, roscavel, com diametro de 1".  Fornecimento e assentamento.</v>
          </cell>
          <cell r="D4428" t="str">
            <v>un</v>
          </cell>
          <cell r="E4428">
            <v>2.2999999999999998</v>
          </cell>
        </row>
        <row r="4429">
          <cell r="A4429" t="str">
            <v>IT001061</v>
          </cell>
          <cell r="B4429" t="str">
            <v>IT25080050A</v>
          </cell>
          <cell r="C4429" t="str">
            <v>Eletroduto de PVC rigido corrugado, diametro de 1/2", inclusive conexoes e emendas.  Fornecimento e assentamento.</v>
          </cell>
          <cell r="D4429" t="str">
            <v>m</v>
          </cell>
          <cell r="E4429">
            <v>1.46</v>
          </cell>
        </row>
        <row r="4430">
          <cell r="A4430" t="str">
            <v>IT001063</v>
          </cell>
          <cell r="B4430" t="str">
            <v>IT25080053A</v>
          </cell>
          <cell r="C4430" t="str">
            <v>Eletroduto de PVC rigido corrugado, diametro de 3/4", inclusive conexoes e emendas.  Fornecimento e assentamento.</v>
          </cell>
          <cell r="D4430" t="str">
            <v>m</v>
          </cell>
          <cell r="E4430">
            <v>1.92</v>
          </cell>
        </row>
        <row r="4431">
          <cell r="A4431" t="str">
            <v>IT001062</v>
          </cell>
          <cell r="B4431" t="str">
            <v>IT25080056A</v>
          </cell>
          <cell r="C4431" t="str">
            <v>Eletroduto de PVC rigido corrugado, diametro de 1", inclusive conexoes e emendas.  Fornecimento e assentamento.</v>
          </cell>
          <cell r="D4431" t="str">
            <v>m</v>
          </cell>
          <cell r="E4431">
            <v>2.4900000000000002</v>
          </cell>
        </row>
        <row r="4432">
          <cell r="A4432" t="str">
            <v>IT016675</v>
          </cell>
          <cell r="B4432" t="str">
            <v>IT25100056/</v>
          </cell>
          <cell r="C4432" t="str">
            <v>Eletroduto espiral flexivel de polietileno de alta densidade, tipo Kanalex ou similar, diametro de 32mm (1 14/4" ), com arame-guia galvanizado revestido em PVC, inclusive emendas e tamponamento.  Fornecimento.</v>
          </cell>
          <cell r="D4432" t="str">
            <v>m</v>
          </cell>
          <cell r="E4432">
            <v>2.06</v>
          </cell>
        </row>
        <row r="4433">
          <cell r="A4433" t="str">
            <v>IT016008</v>
          </cell>
          <cell r="B4433" t="str">
            <v>IT25100062/</v>
          </cell>
          <cell r="C4433" t="str">
            <v>Duto espiral flexivel em polietileno de alta densidade, tipo Kanalex ou similar, diametro de 50mm (2" ), com arame-guia galvanizado revestido em PVC, inclusive emendas e tamponamento.  Fornecimento.</v>
          </cell>
          <cell r="D4433" t="str">
            <v>m</v>
          </cell>
          <cell r="E4433">
            <v>2.17</v>
          </cell>
        </row>
        <row r="4434">
          <cell r="A4434" t="str">
            <v>IT005102</v>
          </cell>
          <cell r="B4434" t="str">
            <v>IT25100065A</v>
          </cell>
          <cell r="C4434" t="str">
            <v>Duto espiral flexivel em polietileno de alta densidade, tipo Kanalex ou similar, diametro de 75mm (3" ), com arame-guia galvanizado revestido em PVC, inclusive emendas e tamponamento.  Fornecimento.</v>
          </cell>
          <cell r="D4434" t="str">
            <v>m</v>
          </cell>
          <cell r="E4434">
            <v>3.89</v>
          </cell>
        </row>
        <row r="4435">
          <cell r="A4435" t="str">
            <v>IT016677</v>
          </cell>
          <cell r="B4435" t="str">
            <v>IT25100068/</v>
          </cell>
          <cell r="C4435" t="str">
            <v>Eletroduto espiral flexivel de polietileno de alta densidade, tipo Kanalex ou similar, diametro de 100mm (4" ), com arame-guia galvanizado revestido em PVC, inclusive emendas e tamponamento.  Fornecimento.</v>
          </cell>
          <cell r="D4435" t="str">
            <v>m</v>
          </cell>
          <cell r="E4435">
            <v>4.7699999999999996</v>
          </cell>
        </row>
        <row r="4436">
          <cell r="A4436" t="str">
            <v>IT016682</v>
          </cell>
          <cell r="B4436" t="str">
            <v>IT25100071/</v>
          </cell>
          <cell r="C4436" t="str">
            <v>Eletroduto espiral flexivel de polietileno de alta densidade, tipo Kanalex ou similar, diametro de 125mm (5" ), com arame-guia galvanizado revestido em PVC, inclusive emendas e tamponamento.  Fornecimento.</v>
          </cell>
          <cell r="D4436" t="str">
            <v>m</v>
          </cell>
          <cell r="E4436">
            <v>7.88</v>
          </cell>
        </row>
        <row r="4437">
          <cell r="A4437" t="str">
            <v>IT016676</v>
          </cell>
          <cell r="B4437" t="str">
            <v>IT25100106/</v>
          </cell>
          <cell r="C4437" t="str">
            <v>Linha de duto espiral flexivel de polietileno de alta densidade, tipo Kanalex ou similar, diametro de 32mm (1 14/4" ), com arame-guia galvanizado revestido em PVC, inclusive emendas e tamponamento, exclusive escavacao e reaterro.</v>
          </cell>
          <cell r="D4437" t="str">
            <v>m</v>
          </cell>
          <cell r="E4437">
            <v>4.24</v>
          </cell>
        </row>
        <row r="4438">
          <cell r="A4438" t="str">
            <v>IT016009</v>
          </cell>
          <cell r="B4438" t="str">
            <v>IT25100112/</v>
          </cell>
          <cell r="C4438" t="str">
            <v>Linha de duto espiral flexivel em polietileno de alta densidade, tipo Kanalex ou similar, diametro de 50mm (2" ), lancadi diretamente ao solo com com arame-guia galvanizado revestido em PVC, inclusive emendas e tamponamento, exclusive excavacao e reaterro</v>
          </cell>
          <cell r="D4438" t="str">
            <v>m</v>
          </cell>
          <cell r="E4438">
            <v>4.3499999999999996</v>
          </cell>
        </row>
        <row r="4439">
          <cell r="A4439" t="str">
            <v>IT016011</v>
          </cell>
          <cell r="B4439" t="str">
            <v>IT25100115/</v>
          </cell>
          <cell r="C4439" t="str">
            <v>Linha de duto espiral flexivel em polietileno de alta densidade, tipo Kanalex ou similar, diametro de 75mm (3" ), lancadi diretamente ao solo com com arame-guia galvanizado revestido em PVC, inclusive emendas e tamponamento, exclusive excavacao e reaterro</v>
          </cell>
          <cell r="D4439" t="str">
            <v>m</v>
          </cell>
          <cell r="E4439">
            <v>6.07</v>
          </cell>
        </row>
        <row r="4440">
          <cell r="A4440" t="str">
            <v>IT016678</v>
          </cell>
          <cell r="B4440" t="str">
            <v>IT25100118/</v>
          </cell>
          <cell r="C4440" t="str">
            <v>Linha de duto espiral flexivel de polietileno de alta densidade, tipo Kanalex ou similar, diametro de 100mm (4" ), com arame-guia galvanizado revestido em PVC, inclusive emendas e tamponamento, exclusive escavacao e reaterro.</v>
          </cell>
          <cell r="D4440" t="str">
            <v>m</v>
          </cell>
          <cell r="E4440">
            <v>6.95</v>
          </cell>
        </row>
        <row r="4441">
          <cell r="A4441" t="str">
            <v>IT016679</v>
          </cell>
          <cell r="B4441" t="str">
            <v>IT25100121/</v>
          </cell>
          <cell r="C4441" t="str">
            <v>Linha de duto espiral flexivel de polietileno de alta densidade, tipo Kanalex ou similar, diametro de 125mm (5" ), com arame-guia galvanizado revestido em PVC, inclusive emendas e tamponamento, exclusive escavacao e reaterro.</v>
          </cell>
          <cell r="D4441" t="str">
            <v>m</v>
          </cell>
          <cell r="E4441">
            <v>10.06</v>
          </cell>
        </row>
        <row r="4442">
          <cell r="A4442" t="str">
            <v>IT016010</v>
          </cell>
          <cell r="B4442" t="str">
            <v>IT25100156/</v>
          </cell>
          <cell r="C4442" t="str">
            <v>Linha dupla de duto espiral flexivel em polietileno de alta densidade, tipo Kanalex ou similar, diametro de 50mm (2" ), lancadi diretamente ao solo com com arame-guia galvanizado revestido em PVC, inclusive emendas e tamponamento, exclusive excavacao e re</v>
          </cell>
          <cell r="D4442" t="str">
            <v>m</v>
          </cell>
          <cell r="E4442">
            <v>7.15</v>
          </cell>
        </row>
        <row r="4443">
          <cell r="A4443" t="str">
            <v>IT016012</v>
          </cell>
          <cell r="B4443" t="str">
            <v>IT25100159/</v>
          </cell>
          <cell r="C4443" t="str">
            <v>Linha dupla de duto espiral flexivel em polietileno de alta densidade, tipo Kanalex ou similar, diametro de 75mm (3" ), lancadi diretamente ao solo com com arame-guia galvanizado revestido em PVC, inclusive emendas e tamponamento, exclusive excavacao e re</v>
          </cell>
          <cell r="D4443" t="str">
            <v>m</v>
          </cell>
          <cell r="E4443">
            <v>10.58</v>
          </cell>
        </row>
        <row r="4444">
          <cell r="A4444" t="str">
            <v>IT016680</v>
          </cell>
          <cell r="B4444" t="str">
            <v>IT25100162/</v>
          </cell>
          <cell r="C4444" t="str">
            <v>Linha dupla de duto espiral flexivel de polietileno de alta densidade, tipo Kanalex ou similar, diametro de 100mm (4" ),lancado diretamente no solo com arame-guia galvanizado revestido em PVC, inclusive emendas e tamponamento, exclusive escavacao e reater</v>
          </cell>
          <cell r="D4444" t="str">
            <v>m</v>
          </cell>
          <cell r="E4444">
            <v>22.47</v>
          </cell>
        </row>
        <row r="4445">
          <cell r="A4445" t="str">
            <v>IT016681</v>
          </cell>
          <cell r="B4445" t="str">
            <v>IT25100165/</v>
          </cell>
          <cell r="C4445" t="str">
            <v>Linha dupla de duto espiral flexivel de polietileno de alta densidade, tipo Kanalex ou similar, diametro de 125mm (5" ),lancado diretamente no solo com arame-guia galvanizado revestido em PVC, inclusive emendas e tamponamento, exclusive escavacao e reater</v>
          </cell>
          <cell r="D4445" t="str">
            <v>m</v>
          </cell>
          <cell r="E4445">
            <v>28.68</v>
          </cell>
        </row>
        <row r="4446">
          <cell r="A4446" t="str">
            <v>IT010104</v>
          </cell>
          <cell r="B4446" t="str">
            <v>IT25120050/</v>
          </cell>
          <cell r="C4446" t="str">
            <v>Construcao de linha simples de tubo de PVC rigido, serie R de 100mm, para protecao de condutores de sistema de telefonia, assentados e cobertos com camada de concreto simples, exclusive escavacao e reaterro.</v>
          </cell>
          <cell r="D4446" t="str">
            <v>m</v>
          </cell>
          <cell r="E4446">
            <v>15.17</v>
          </cell>
        </row>
        <row r="4447">
          <cell r="A4447" t="str">
            <v>IT010103</v>
          </cell>
          <cell r="B4447" t="str">
            <v>IT25120100/</v>
          </cell>
          <cell r="C4447" t="str">
            <v>Construcao de linha dupla de tubo de PVC rigido, serie R de 100mm, para protecao de condutores de sistema de telefonia, assentados e cobertos com camada de concreto simples, exclusive escavacao e reaterro.</v>
          </cell>
          <cell r="D4447" t="str">
            <v>m</v>
          </cell>
          <cell r="E4447">
            <v>30.4</v>
          </cell>
        </row>
        <row r="4448">
          <cell r="A4448" t="str">
            <v>IT010102</v>
          </cell>
          <cell r="B4448" t="str">
            <v>IT25120150/</v>
          </cell>
          <cell r="C4448" t="str">
            <v>Construcao de linha tripla de tubo de PVC rigido, serie R de 100mm, para protecao de condutores de sistema de telefonia, assentados e cobertos com camada de concreto simples, exclusive escavacao e reaterro.</v>
          </cell>
          <cell r="D4448" t="str">
            <v>m</v>
          </cell>
          <cell r="E4448">
            <v>45.49</v>
          </cell>
        </row>
        <row r="4449">
          <cell r="A4449" t="str">
            <v>IT010101</v>
          </cell>
          <cell r="B4449" t="str">
            <v>IT25120200/</v>
          </cell>
          <cell r="C4449" t="str">
            <v>Construcao de linha quadrupla de tubo de PVC rigido, serie R de 100mm, para protecao de condutores de sistema de telefonia, assentados e cobertos com camada de concreto simples, exclusive escavacao e reaterro.</v>
          </cell>
          <cell r="D4449" t="str">
            <v>m</v>
          </cell>
          <cell r="E4449">
            <v>60.64</v>
          </cell>
        </row>
        <row r="4450">
          <cell r="A4450" t="str">
            <v>IT010100</v>
          </cell>
          <cell r="B4450" t="str">
            <v>IT25120300/</v>
          </cell>
          <cell r="C4450" t="str">
            <v>Construcao de linha sextupla de tubo de PVC rigido, serie R de 100mm, para protecao de condutores de sistema de telefonia, assentados e cobertos com camada de concreto simples, exclusive escavacao e reaterro.</v>
          </cell>
          <cell r="D4450" t="str">
            <v>m</v>
          </cell>
          <cell r="E4450">
            <v>90.97</v>
          </cell>
        </row>
        <row r="4451">
          <cell r="A4451" t="str">
            <v>IT004039</v>
          </cell>
          <cell r="B4451" t="str">
            <v>IT25140053A</v>
          </cell>
          <cell r="C4451" t="str">
            <v>Eletroduto de ferro galvanizado, diametro de 3/4", inclusive conexoes e emendas, exclusive abertura de rasgo.  Fornecimento e colocacao.</v>
          </cell>
          <cell r="D4451" t="str">
            <v>h</v>
          </cell>
          <cell r="E4451">
            <v>5.21</v>
          </cell>
        </row>
        <row r="4452">
          <cell r="A4452" t="str">
            <v>IT001040</v>
          </cell>
          <cell r="B4452" t="str">
            <v>IT25140056A</v>
          </cell>
          <cell r="C4452" t="str">
            <v>Eletroduto de ferro galvanizado, diametro de 25mm (1"), inclusive conexoes e emendas, exclusive abertura e fechamento rasgo.  Fornecimento e colocacao.</v>
          </cell>
          <cell r="D4452" t="str">
            <v>m</v>
          </cell>
          <cell r="E4452">
            <v>6.43</v>
          </cell>
        </row>
        <row r="4453">
          <cell r="A4453" t="str">
            <v>IT001041</v>
          </cell>
          <cell r="B4453" t="str">
            <v>IT25140059A</v>
          </cell>
          <cell r="C4453" t="str">
            <v>Eletroduto de ferro galvanizado, diametro de 1 1/2", inclusive conexoes e emendas, exclusive abertura e fechamento rasgo.  Fornecimento e colocacao.</v>
          </cell>
          <cell r="D4453" t="str">
            <v>m</v>
          </cell>
          <cell r="E4453">
            <v>10.63</v>
          </cell>
        </row>
        <row r="4454">
          <cell r="A4454" t="str">
            <v>IT001042</v>
          </cell>
          <cell r="B4454" t="str">
            <v>IT25140062A</v>
          </cell>
          <cell r="C4454" t="str">
            <v>Eletroduto de ferro galvanizado, diametro de 50mm (2"), inclusive conexoes e emendas, exclusive abertura e fechamento rasgo.  Fornecimento e colocacao.</v>
          </cell>
          <cell r="D4454" t="str">
            <v>m</v>
          </cell>
          <cell r="E4454">
            <v>12.86</v>
          </cell>
        </row>
        <row r="4455">
          <cell r="A4455" t="str">
            <v>IT001038</v>
          </cell>
          <cell r="B4455" t="str">
            <v>IT25140065/</v>
          </cell>
          <cell r="C4455" t="str">
            <v>Eletroduto de ferro galvanizado, diametro de 50mm (2"), exclusive luvas, curvas, abertura e fechamento de rasgo.  Fornecimento e colocacao.</v>
          </cell>
          <cell r="D4455" t="str">
            <v>m</v>
          </cell>
          <cell r="E4455">
            <v>13.75</v>
          </cell>
        </row>
        <row r="4456">
          <cell r="A4456" t="str">
            <v>IT003939</v>
          </cell>
          <cell r="B4456" t="str">
            <v>IT25140068A</v>
          </cell>
          <cell r="C4456" t="str">
            <v>Eletroduto de ferro galvanizado, diametro de 2 1/2", inclusive conexoes e emendas, exclusive abertura de alvenaria.  Fornecimento e assentamento.</v>
          </cell>
          <cell r="D4456" t="str">
            <v>m</v>
          </cell>
          <cell r="E4456">
            <v>16.940000000000001</v>
          </cell>
        </row>
        <row r="4457">
          <cell r="A4457" t="str">
            <v>IT001039</v>
          </cell>
          <cell r="B4457" t="str">
            <v>IT25140071/</v>
          </cell>
          <cell r="C4457" t="str">
            <v>Eletroduto de ferro galvanizado, diametro de 75mm (3"), exclusive luvas, curvas, abertura e fechamento rasgo.  Fornecimento e colocacao.</v>
          </cell>
          <cell r="D4457" t="str">
            <v>m</v>
          </cell>
          <cell r="E4457">
            <v>21.18</v>
          </cell>
        </row>
        <row r="4458">
          <cell r="A4458" t="str">
            <v>IT001043</v>
          </cell>
          <cell r="B4458" t="str">
            <v>IT25140074A</v>
          </cell>
          <cell r="C4458" t="str">
            <v>Eletroduto de ferro galvanizado, diametro de 75mm (3"), inclusive conexoes e emendas, exclusive abertura e fechamento rasgo.  Fornecimento e colocacao.</v>
          </cell>
          <cell r="D4458" t="str">
            <v>m</v>
          </cell>
          <cell r="E4458">
            <v>21.39</v>
          </cell>
        </row>
        <row r="4459">
          <cell r="A4459" t="str">
            <v>IT001044</v>
          </cell>
          <cell r="B4459" t="str">
            <v>IT25140077A</v>
          </cell>
          <cell r="C4459" t="str">
            <v>Eletroduto de ferro galvanizado, diametro de 100mm (4"), inclusive conexoes e emendas, exclusive abertura e fechamento rasgo.  Fornecimento e colocacao.</v>
          </cell>
          <cell r="D4459" t="str">
            <v>m</v>
          </cell>
          <cell r="E4459">
            <v>26.28</v>
          </cell>
        </row>
        <row r="4460">
          <cell r="A4460" t="str">
            <v>IT003960</v>
          </cell>
          <cell r="B4460" t="str">
            <v>IT25140109A</v>
          </cell>
          <cell r="C4460" t="str">
            <v>Eletroduto pesado, tipo Apollo, com diametro de 1 1/4", inclusive conexoes e emendas, exclusive abertura e fechamento de rasgo.  Fornecimento e colocacao.</v>
          </cell>
          <cell r="D4460" t="str">
            <v>m</v>
          </cell>
          <cell r="E4460">
            <v>11.62</v>
          </cell>
        </row>
        <row r="4461">
          <cell r="A4461" t="str">
            <v>IT001050</v>
          </cell>
          <cell r="B4461" t="str">
            <v>IT25160050/</v>
          </cell>
          <cell r="C4461" t="str">
            <v>Bucha redonda de ferro galvanizado, diametro de 50mm (2"), para o de 25mm (1").  Fornecimento e colocacao.</v>
          </cell>
          <cell r="D4461" t="str">
            <v>un</v>
          </cell>
          <cell r="E4461">
            <v>8.0500000000000007</v>
          </cell>
        </row>
        <row r="4462">
          <cell r="A4462" t="str">
            <v>IT001048</v>
          </cell>
          <cell r="B4462" t="str">
            <v>IT25160150/</v>
          </cell>
          <cell r="C4462" t="str">
            <v>Curva longa de ferro galvanizado, diametro de 50mm (2").  Fornecimento e colocacao.</v>
          </cell>
          <cell r="D4462" t="str">
            <v>un</v>
          </cell>
          <cell r="E4462">
            <v>8.86</v>
          </cell>
        </row>
        <row r="4463">
          <cell r="A4463" t="str">
            <v>IT006376</v>
          </cell>
          <cell r="B4463" t="str">
            <v>IT25180050A</v>
          </cell>
          <cell r="C4463" t="str">
            <v>Eletrocalha perfurada, dobra "C", medindo (200x75)mm, referencia 4600, Marvitec ou similar.  Fornecimento e colocacao.</v>
          </cell>
          <cell r="D4463" t="str">
            <v>m</v>
          </cell>
          <cell r="E4463">
            <v>39.25</v>
          </cell>
        </row>
        <row r="4464">
          <cell r="A4464" t="str">
            <v>IT006377</v>
          </cell>
          <cell r="B4464" t="str">
            <v>IT25180100A</v>
          </cell>
          <cell r="C4464" t="str">
            <v>Eletrocalha perfurada, dobra "C", medindo (500x75)mm, referencia 4600, Marvitec ou similar.  Fornecimento e colocacao.</v>
          </cell>
          <cell r="D4464" t="str">
            <v>m</v>
          </cell>
          <cell r="E4464">
            <v>68.44</v>
          </cell>
        </row>
        <row r="4465">
          <cell r="A4465" t="str">
            <v>IT009536</v>
          </cell>
          <cell r="B4465" t="str">
            <v>IT25180150/</v>
          </cell>
          <cell r="C4465" t="str">
            <v>Eletrocalha perfurada U, medindo (100x100)mm, sem tampa.  Fornecimento.</v>
          </cell>
          <cell r="D4465" t="str">
            <v>m</v>
          </cell>
          <cell r="E4465">
            <v>16.21</v>
          </cell>
        </row>
        <row r="4466">
          <cell r="A4466" t="str">
            <v>IT009537</v>
          </cell>
          <cell r="B4466" t="str">
            <v>IT25180250/</v>
          </cell>
          <cell r="C4466" t="str">
            <v>Eletrocalha perfurada U, medindo (300x150)mm, sem tampa.  Fornecimento.</v>
          </cell>
          <cell r="D4466" t="str">
            <v>m</v>
          </cell>
          <cell r="E4466">
            <v>32.270000000000003</v>
          </cell>
        </row>
        <row r="4467">
          <cell r="A4467" t="str">
            <v>IT006571</v>
          </cell>
          <cell r="B4467" t="str">
            <v>IT25200050/</v>
          </cell>
          <cell r="C4467" t="str">
            <v>Conjunto de embutir Pial Silentoque, fosforescente, com placa, 1 tecla paralela e 1 tomada universal redonda.  Fornecimento e colocacao.</v>
          </cell>
          <cell r="D4467" t="str">
            <v>un</v>
          </cell>
          <cell r="E4467">
            <v>7.61</v>
          </cell>
        </row>
        <row r="4468">
          <cell r="A4468" t="str">
            <v>IT000956</v>
          </cell>
          <cell r="B4468" t="str">
            <v>IT25200100/</v>
          </cell>
          <cell r="C4468" t="str">
            <v>Instalacao de ponto de luz equivalente a 2 varas de eletroduto de PVC rigido de 1/2", 12m de fio 2,5mm2, caixas, conexoes, luvas, curva e interruptor de embutir com placa fosforescente, linha Silentoque, da Pial ou similar, inclusive abertura e fechamento</v>
          </cell>
          <cell r="D4468" t="str">
            <v>un</v>
          </cell>
          <cell r="E4468">
            <v>60.44</v>
          </cell>
        </row>
        <row r="4469">
          <cell r="A4469" t="str">
            <v>IT000954</v>
          </cell>
          <cell r="B4469" t="str">
            <v>IT25200103/</v>
          </cell>
          <cell r="C4469" t="str">
            <v xml:space="preserve">Instalacao de ponto de luz equivalente a 2 varas de eletroduto pesado Apollo ou similar de 3/4", 12m de fio 2,5mm2, caixas, conexoes, luvas, curva e interruptor de embutir com placa  fosforescente, linha Silentoque, da Pial ou similar, inclusive abertura </v>
          </cell>
          <cell r="D4469" t="str">
            <v>un</v>
          </cell>
          <cell r="E4469">
            <v>92.35</v>
          </cell>
        </row>
        <row r="4470">
          <cell r="A4470" t="str">
            <v>IT000955</v>
          </cell>
          <cell r="B4470" t="str">
            <v>IT25200106/</v>
          </cell>
          <cell r="C4470" t="str">
            <v>Instalacao de ponto de luz equivalente a 2 varas de eletroduto de PVC rigido de 3/4", 12m de fio 2,5mm2, caixas, conexoes, luvas, curva e interruptor de embutir com placa fosforescente, linha Silentoque, da Pial ou similar, inclusive abertura e fechamento</v>
          </cell>
          <cell r="D4470" t="str">
            <v>un</v>
          </cell>
          <cell r="E4470">
            <v>67.13</v>
          </cell>
        </row>
        <row r="4471">
          <cell r="A4471" t="str">
            <v>IT005653</v>
          </cell>
          <cell r="B4471" t="str">
            <v>IT25200150A</v>
          </cell>
          <cell r="C4471" t="str">
            <v>Instalacao de ponto de luz aparente, sobre madeira, compreendendo: roseta de madeira, cleats de louca, fita isolante, plafonier, receptaculo, parafusos e buchas de nylon, 12m de fio paralelo de 2,5mm2.</v>
          </cell>
          <cell r="D4471" t="str">
            <v>un</v>
          </cell>
          <cell r="E4471">
            <v>37.979999999999997</v>
          </cell>
        </row>
        <row r="4472">
          <cell r="A4472" t="str">
            <v>IT005295</v>
          </cell>
          <cell r="B4472" t="str">
            <v>IT25200200/</v>
          </cell>
          <cell r="C4472" t="str">
            <v>Instalacao de um conjunto de 2 pontos de luz equivalente a 5 varas de eletroduto de PVC rigido de 3/4", 33m de fio 2,5mm2, caixas, conexoes, luvas, curva e interruptor de embutir com placa fosforescente, linha Silentoque, da Pial ou similar, inclusive abe</v>
          </cell>
          <cell r="D4472" t="str">
            <v>un</v>
          </cell>
          <cell r="E4472">
            <v>116.16</v>
          </cell>
        </row>
        <row r="4473">
          <cell r="A4473" t="str">
            <v>IT005296</v>
          </cell>
          <cell r="B4473" t="str">
            <v>IT25200250/</v>
          </cell>
          <cell r="C4473" t="str">
            <v>Instalacao de um conjunto de 3 pontos de luz equivalente a 6 varas de eletroduto pesado Apollo ou similar de 3/4", 50m de fio 2,5mm2, caixas, conexoes, luvas, curva e interruptor de embutir com placa fosforescente, linha Silentoque, da Pial ou similar, in</v>
          </cell>
          <cell r="D4473" t="str">
            <v>un</v>
          </cell>
          <cell r="E4473">
            <v>149.06</v>
          </cell>
        </row>
        <row r="4474">
          <cell r="A4474" t="str">
            <v>IT000957</v>
          </cell>
          <cell r="B4474" t="str">
            <v>IT25200300/</v>
          </cell>
          <cell r="C4474" t="str">
            <v>Instalacao de um conjunto de 4 pontos de luz equivalente a 7 varas de eletroduto pesado Apollo ou similar de 3/4", 50m de fio 2,5mm2, caixas, conexoes, luvas, curva e interruptor de embutir com placa fosforescente, linha Silentoque, da Pial ou similar, in</v>
          </cell>
          <cell r="D4474" t="str">
            <v>un</v>
          </cell>
          <cell r="E4474">
            <v>299.31</v>
          </cell>
        </row>
        <row r="4475">
          <cell r="A4475" t="str">
            <v>IT009043</v>
          </cell>
          <cell r="B4475" t="str">
            <v>IT25200303/</v>
          </cell>
          <cell r="C4475" t="str">
            <v>Instalacao de um conjunto de 4 pontos de luz equivalente a 7 varas de eletroduto de PVC rigido de 3/4", 50m de fio 2,5mm2, caixas, conexoes, luvas, curva e interruptor de embutir com placa fosforescente, linha Silentoque, da Pial ou similar, inclusive abe</v>
          </cell>
          <cell r="D4475" t="str">
            <v>un</v>
          </cell>
          <cell r="E4475">
            <v>190.13</v>
          </cell>
        </row>
        <row r="4476">
          <cell r="A4476" t="str">
            <v>IT004458</v>
          </cell>
          <cell r="B4476" t="str">
            <v>IT25200350/</v>
          </cell>
          <cell r="C4476" t="str">
            <v>Instalacao de um conjunto de 5 pontos de luz com eletroduto de PVC rigido de 1/2", inclusive abertura e fechamento de rasgo em alvenaria.</v>
          </cell>
          <cell r="D4476" t="str">
            <v>un</v>
          </cell>
          <cell r="E4476">
            <v>173.8</v>
          </cell>
        </row>
        <row r="4477">
          <cell r="A4477" t="str">
            <v>IT005297</v>
          </cell>
          <cell r="B4477" t="str">
            <v>IT25200353/</v>
          </cell>
          <cell r="C4477" t="str">
            <v>Instalacao de um conjunto de 5 pontos de luz equivalente a 8 varas de eletroduto de PVC rigido de  3/4", 57m de fio 2,5mm2, caixas, conexoes, luvas, curva e interruptor de embutir com placa fosforescente, linha Silentoque, da Pial ou similar, inclusive ab</v>
          </cell>
          <cell r="D4477" t="str">
            <v>un</v>
          </cell>
          <cell r="E4477">
            <v>179.12</v>
          </cell>
        </row>
        <row r="4478">
          <cell r="A4478" t="str">
            <v>IT000958</v>
          </cell>
          <cell r="B4478" t="str">
            <v>IT25200400/</v>
          </cell>
          <cell r="C4478" t="str">
            <v>Instalacao de um conjunto de 6 pontos de luz equivalente a 9 varas de eletroduto de PVC rigido de 3/4", 66m de fio 2,5mm2, caixas, conexoes, luvas, curva e interruptor de embutir com placa fosforescente, linha Silentoque, da Pial ou similar, inclusive abe</v>
          </cell>
          <cell r="D4478" t="str">
            <v>un</v>
          </cell>
          <cell r="E4478">
            <v>212.02</v>
          </cell>
        </row>
        <row r="4479">
          <cell r="A4479" t="str">
            <v>IT000959</v>
          </cell>
          <cell r="B4479" t="str">
            <v>IT25200403/</v>
          </cell>
          <cell r="C4479" t="str">
            <v>Instalacao de um conjunto de 6 pontos de luz equivalente a 9 varas de eletroduto de PVC rigido de 1/2", 66m de fio 2,5mm2, caixas, conexoes, luvas, curva e interruptor de embutir com placa fosforescente, linha Silentoque, da Pial ou similar, inclusive abe</v>
          </cell>
          <cell r="D4479" t="str">
            <v>un</v>
          </cell>
          <cell r="E4479">
            <v>197.6</v>
          </cell>
        </row>
        <row r="4480">
          <cell r="A4480" t="str">
            <v>IT000960</v>
          </cell>
          <cell r="B4480" t="str">
            <v>IT25200450/</v>
          </cell>
          <cell r="C4480" t="str">
            <v>Instalacao de um conjunto de 8 pontos de luz equivalente a 10 varas de eletroduto de PVC rigido de 3/4", 80m de fio 2,5mm2, caixas, conexoes, luvas, curva e interruptor de embutir com placa fosforescente, linha Silentoque, da Pial ou similar, inclusive ab</v>
          </cell>
          <cell r="D4480" t="str">
            <v>un</v>
          </cell>
          <cell r="E4480">
            <v>246.96</v>
          </cell>
        </row>
        <row r="4481">
          <cell r="A4481" t="str">
            <v>IT004554</v>
          </cell>
          <cell r="B4481" t="str">
            <v>IT25200500/</v>
          </cell>
          <cell r="C4481" t="str">
            <v>Instalacao de ponto de luz de campainha de alta potencia.</v>
          </cell>
          <cell r="D4481" t="str">
            <v>un</v>
          </cell>
          <cell r="E4481">
            <v>191.98</v>
          </cell>
        </row>
        <row r="4482">
          <cell r="A4482" t="str">
            <v>IT004637</v>
          </cell>
          <cell r="B4482" t="str">
            <v>IT25200503/</v>
          </cell>
          <cell r="C4482" t="str">
            <v>Instalacao de ponto de campainha, compreendendo: 2 varas de eletroduto de 1/2", 18m de fio no 18, botao e cigarra.</v>
          </cell>
          <cell r="D4482" t="str">
            <v>un</v>
          </cell>
          <cell r="E4482">
            <v>193.26</v>
          </cell>
        </row>
        <row r="4483">
          <cell r="A4483" t="str">
            <v>IT004457</v>
          </cell>
          <cell r="B4483" t="str">
            <v>IT25220050/</v>
          </cell>
          <cell r="C4483" t="str">
            <v>Instalacao de ponto de forca ate 2CV equivalente a 2 varas de eletroduto pesado Apollo ou similar de 1/2".</v>
          </cell>
          <cell r="D4483" t="str">
            <v>un</v>
          </cell>
          <cell r="E4483">
            <v>132.63</v>
          </cell>
        </row>
        <row r="4484">
          <cell r="A4484" t="str">
            <v>IT005651</v>
          </cell>
          <cell r="B4484" t="str">
            <v>IT25220053/</v>
          </cell>
          <cell r="C4484" t="str">
            <v>Instalacao de ponto de forca ate 2CV equivalente a 2 varas de eletroduto de PVC rigido de 1/2", 20m de fio de 2,5mm2, caixas e conexoes.</v>
          </cell>
          <cell r="D4484" t="str">
            <v>un</v>
          </cell>
          <cell r="E4484">
            <v>120.34</v>
          </cell>
        </row>
        <row r="4485">
          <cell r="A4485" t="str">
            <v>IT004506</v>
          </cell>
          <cell r="B4485" t="str">
            <v>IT25220100/</v>
          </cell>
          <cell r="C4485" t="str">
            <v>Instalacao de ponto de forca ate 4CV equivalente a 2 varas de eletroduto pesado Apollo ou similar de 3/4".</v>
          </cell>
          <cell r="D4485" t="str">
            <v>un</v>
          </cell>
          <cell r="E4485">
            <v>211.49</v>
          </cell>
        </row>
        <row r="4486">
          <cell r="A4486" t="str">
            <v>IT003820</v>
          </cell>
          <cell r="B4486" t="str">
            <v>IT25480350/</v>
          </cell>
          <cell r="C4486" t="str">
            <v>Quadro de distribuicao de energia para disjuntores termo-magneticos unipolares, de embutir, com porta e barramento neutro e trifasico, para instalacao de ate 40 disjuntores, com dispositivo para chave geral.  Fornecimento e colocacao.</v>
          </cell>
          <cell r="D4486" t="str">
            <v>un</v>
          </cell>
          <cell r="E4486">
            <v>251.61</v>
          </cell>
        </row>
        <row r="4487">
          <cell r="A4487" t="str">
            <v>IT003821</v>
          </cell>
          <cell r="B4487" t="str">
            <v>IT25480400/</v>
          </cell>
          <cell r="C4487" t="str">
            <v>Quadro de distribuicao de energia para disjuntores termo-magneticos unipolares, de embutir, com porta e barramento neutro e trifasico, para instalacao de ate 50 disjuntores, com dispositivo para chave geral.  Fornecimento e colocacao.</v>
          </cell>
          <cell r="D4487" t="str">
            <v>un</v>
          </cell>
          <cell r="E4487">
            <v>340.7</v>
          </cell>
        </row>
        <row r="4488">
          <cell r="A4488" t="str">
            <v>IT004641</v>
          </cell>
          <cell r="B4488" t="str">
            <v>IT25480450/</v>
          </cell>
          <cell r="C4488" t="str">
            <v>Quadro de distribuicao de energia para disjuntores termo-magneticos unipolares, de embutir, com porta e barramento neutro, para instalacao de ate 24 disjuntores, com dispositivo para chave geral.  Fornecimento e colocacao.</v>
          </cell>
          <cell r="D4488" t="str">
            <v>un</v>
          </cell>
          <cell r="E4488">
            <v>190.2</v>
          </cell>
        </row>
        <row r="4489">
          <cell r="A4489" t="str">
            <v>IT009599</v>
          </cell>
          <cell r="B4489" t="str">
            <v>IT25480500/</v>
          </cell>
          <cell r="C4489" t="str">
            <v>Base de armario Ardsal 10/14.  Fornecimento.</v>
          </cell>
          <cell r="D4489" t="str">
            <v>un</v>
          </cell>
          <cell r="E4489">
            <v>1067.6099999999999</v>
          </cell>
        </row>
        <row r="4490">
          <cell r="A4490" t="str">
            <v>IT005658</v>
          </cell>
          <cell r="B4490" t="str">
            <v>IT25480550/</v>
          </cell>
          <cell r="C4490" t="str">
            <v>Quadro monobloco em chapa de aco com 1,5mm de espessura, medindo (1200x600x300)mm, referencia EE-362 ou similar.  Fornecimento e colocacao.</v>
          </cell>
          <cell r="D4490" t="str">
            <v>un</v>
          </cell>
          <cell r="E4490">
            <v>386.07</v>
          </cell>
        </row>
        <row r="4491">
          <cell r="A4491" t="str">
            <v>IT009788</v>
          </cell>
          <cell r="B4491" t="str">
            <v>IT25480600/</v>
          </cell>
          <cell r="C4491" t="str">
            <v>Quadro de partida e comando para grupo gerador fixo existente com potencia de 145Kva.  Fornecimento e instalacao</v>
          </cell>
          <cell r="D4491" t="str">
            <v>un</v>
          </cell>
          <cell r="E4491">
            <v>3970.19</v>
          </cell>
        </row>
        <row r="4492">
          <cell r="A4492" t="str">
            <v>IT000967</v>
          </cell>
          <cell r="B4492" t="str">
            <v>IT25500050/</v>
          </cell>
          <cell r="C4492" t="str">
            <v>Disjuntor, unipolar, do tipo Quicklag de 10A a 30A.  Fornecimento e colocacao.</v>
          </cell>
          <cell r="D4492" t="str">
            <v>un</v>
          </cell>
          <cell r="E4492">
            <v>4.59</v>
          </cell>
        </row>
        <row r="4493">
          <cell r="A4493" t="str">
            <v>IT003826</v>
          </cell>
          <cell r="B4493" t="str">
            <v>IT25500053/</v>
          </cell>
          <cell r="C4493" t="str">
            <v>Disjuntor, unipolar, do tipo Quicklag de 35A.  Fornecimento e colocacao.</v>
          </cell>
          <cell r="D4493" t="str">
            <v>un</v>
          </cell>
          <cell r="E4493">
            <v>6.17</v>
          </cell>
        </row>
        <row r="4494">
          <cell r="A4494" t="str">
            <v>IT005239</v>
          </cell>
          <cell r="B4494" t="str">
            <v>IT25500150/</v>
          </cell>
          <cell r="C4494" t="str">
            <v>Disjuntor termomagnetico em caixa moldada, unipolar de 70A.  Fornecimento e colocacao.</v>
          </cell>
          <cell r="D4494" t="str">
            <v>un</v>
          </cell>
          <cell r="E4494">
            <v>20.77</v>
          </cell>
        </row>
        <row r="4495">
          <cell r="A4495" t="str">
            <v>IT003829</v>
          </cell>
          <cell r="B4495" t="str">
            <v>IT25500200/</v>
          </cell>
          <cell r="C4495" t="str">
            <v>Disjuntor, tripolar, Eletromar ou similar, tipo C, de 10A a 50A.  Fornecimento e colocacao.</v>
          </cell>
          <cell r="D4495" t="str">
            <v>un</v>
          </cell>
          <cell r="E4495">
            <v>28.1</v>
          </cell>
        </row>
        <row r="4496">
          <cell r="A4496" t="str">
            <v>IT005700</v>
          </cell>
          <cell r="B4496" t="str">
            <v>IT25500203/</v>
          </cell>
          <cell r="C4496" t="str">
            <v>Disjuntor, tripolar de 40A.  Fornecimento e colocacao.</v>
          </cell>
          <cell r="D4496" t="str">
            <v>un</v>
          </cell>
          <cell r="E4496">
            <v>30.82</v>
          </cell>
        </row>
        <row r="4497">
          <cell r="A4497" t="str">
            <v>IT005699</v>
          </cell>
          <cell r="B4497" t="str">
            <v>IT25500206/</v>
          </cell>
          <cell r="C4497" t="str">
            <v>Disjuntor, tripolar de 50A.  Fornecimento e colocacao.</v>
          </cell>
          <cell r="D4497" t="str">
            <v>un</v>
          </cell>
          <cell r="E4497">
            <v>30.67</v>
          </cell>
        </row>
        <row r="4498">
          <cell r="A4498" t="str">
            <v>IT003830</v>
          </cell>
          <cell r="B4498" t="str">
            <v>IT25500212/</v>
          </cell>
          <cell r="C4498" t="str">
            <v>Disjuntor, tripolar, Eletromar ou similar, tipo C, de 60A a 100A.  Fornecimento e colocacao.</v>
          </cell>
          <cell r="D4498" t="str">
            <v>un</v>
          </cell>
          <cell r="E4498">
            <v>35.15</v>
          </cell>
        </row>
        <row r="4499">
          <cell r="A4499" t="str">
            <v>IT000973</v>
          </cell>
          <cell r="B4499" t="str">
            <v>IT25500300/</v>
          </cell>
          <cell r="C4499" t="str">
            <v>Disjuntor, tripolar, Eletromar ou similar, tipo DA, 250A a 400A.  Fornecimento e colocacao.</v>
          </cell>
          <cell r="D4499" t="str">
            <v>un</v>
          </cell>
          <cell r="E4499">
            <v>1848.09</v>
          </cell>
        </row>
        <row r="4500">
          <cell r="A4500" t="str">
            <v>IT008154</v>
          </cell>
          <cell r="B4500" t="str">
            <v>IT25500350/</v>
          </cell>
          <cell r="C4500" t="str">
            <v>Disjuntor, tripolar, estavel, SF6, 630A/17,5Kv, 500MVA, 12,5KA, com chave de bloqueio mecanico, tipo Kirk, referencia HAI, ABB-SACE, equipado com TC's 40/SA ou 80/SA, acoplados aos terminais do disjuntor, referencia ABB-SACE, e rele secundario microproces</v>
          </cell>
          <cell r="D4500" t="str">
            <v>un</v>
          </cell>
          <cell r="E4500">
            <v>20849.38</v>
          </cell>
        </row>
        <row r="4501">
          <cell r="A4501" t="str">
            <v>IT008175</v>
          </cell>
          <cell r="B4501" t="str">
            <v>IT25500400/</v>
          </cell>
          <cell r="C4501" t="str">
            <v>Disjuntor termomagnetico, tripolar de 200A, 25KA, referencia XE225NC, Terasaki ou similar.  Fornecimento e colocacao.</v>
          </cell>
          <cell r="D4501" t="str">
            <v>un</v>
          </cell>
          <cell r="E4501">
            <v>689.44</v>
          </cell>
        </row>
        <row r="4502">
          <cell r="A4502" t="str">
            <v>IT008173</v>
          </cell>
          <cell r="B4502" t="str">
            <v>IT25500450/</v>
          </cell>
          <cell r="C4502" t="str">
            <v>Disjuntor termomagnetico, tripolar de 100A, 35/50KA, referencia XS100NS, Terasaki ou similar.  Fornecimento e colocacao.</v>
          </cell>
          <cell r="D4502" t="str">
            <v>un</v>
          </cell>
          <cell r="E4502">
            <v>409.01</v>
          </cell>
        </row>
        <row r="4503">
          <cell r="A4503" t="str">
            <v>IT008174</v>
          </cell>
          <cell r="B4503" t="str">
            <v>IT25500453/</v>
          </cell>
          <cell r="C4503" t="str">
            <v>Disjuntor termomagnetico, tripolar de 125A, 35/50KA, referencia XS225NS, Terasaki ou similar.  Fornecimento e colocacao.</v>
          </cell>
          <cell r="D4503" t="str">
            <v>un</v>
          </cell>
          <cell r="E4503">
            <v>1019.37</v>
          </cell>
        </row>
        <row r="4504">
          <cell r="A4504" t="str">
            <v>IT008176</v>
          </cell>
          <cell r="B4504" t="str">
            <v>IT25500459/</v>
          </cell>
          <cell r="C4504" t="str">
            <v>Disjuntor termomagnetico, tripolar de 225A, 35/50KA, referencia XS225NS, Terasaki ou similar.  Fornecimento e colocacao.</v>
          </cell>
          <cell r="D4504" t="str">
            <v>un</v>
          </cell>
          <cell r="E4504">
            <v>1019.37</v>
          </cell>
        </row>
        <row r="4505">
          <cell r="A4505" t="str">
            <v>IT008177</v>
          </cell>
          <cell r="B4505" t="str">
            <v>IT25500468/</v>
          </cell>
          <cell r="C4505" t="str">
            <v>Disjuntor termomagnetico, tripolar de 400A, 35KA, referencia XE600NS, Terasaki ou similar.  Fornecimento e colocacao.</v>
          </cell>
          <cell r="D4505" t="str">
            <v>un</v>
          </cell>
          <cell r="E4505">
            <v>1270.8499999999999</v>
          </cell>
        </row>
        <row r="4506">
          <cell r="A4506" t="str">
            <v>IT009770</v>
          </cell>
          <cell r="B4506" t="str">
            <v>IT25500550/</v>
          </cell>
          <cell r="C4506" t="str">
            <v>Disjuntor de volume reduzido de oleo tripolar, classe 15Kv, corrente nominal de 800A/500MVA, com os acessorios: carregador de mola motorizado, reles de abertura e fechamento, bloqueio mecanico Kirk.  Fornecimento e instalacao.</v>
          </cell>
          <cell r="D4506" t="str">
            <v>un</v>
          </cell>
          <cell r="E4506">
            <v>13293.37</v>
          </cell>
        </row>
        <row r="4507">
          <cell r="A4507" t="str">
            <v>IT003840</v>
          </cell>
          <cell r="B4507" t="str">
            <v>IT25520062/</v>
          </cell>
          <cell r="C4507" t="str">
            <v>Chave blindada, Continental ou similar, tripolar de 250V de 100A.  Fornecimento e colocacao.</v>
          </cell>
          <cell r="D4507" t="str">
            <v>un</v>
          </cell>
          <cell r="E4507">
            <v>145.97</v>
          </cell>
        </row>
        <row r="4508">
          <cell r="A4508" t="str">
            <v>IT003841</v>
          </cell>
          <cell r="B4508" t="str">
            <v>IT25520074/</v>
          </cell>
          <cell r="C4508" t="str">
            <v>Chave blindada, Continental ou similar, tripolar de 250V de 200A.  Fornecimento e colocacao.</v>
          </cell>
          <cell r="D4508" t="str">
            <v>un</v>
          </cell>
          <cell r="E4508">
            <v>216.54</v>
          </cell>
        </row>
        <row r="4509">
          <cell r="A4509" t="str">
            <v>IT003842</v>
          </cell>
          <cell r="B4509" t="str">
            <v>IT25520086/</v>
          </cell>
          <cell r="C4509" t="str">
            <v>Chave blindada, Continental ou similar, tripolar de 250V de 400A.  Fornecimento e colocacao.</v>
          </cell>
          <cell r="D4509" t="str">
            <v>un</v>
          </cell>
          <cell r="E4509">
            <v>896.91</v>
          </cell>
        </row>
        <row r="4510">
          <cell r="A4510" t="str">
            <v>IT000975</v>
          </cell>
          <cell r="B4510" t="str">
            <v>IT25520100/</v>
          </cell>
          <cell r="C4510" t="str">
            <v>Chave comutadora modelo 3Kw 1- 314, Siemens ou similar de 250A.  Fornecimento e colocacao.</v>
          </cell>
          <cell r="D4510" t="str">
            <v>un</v>
          </cell>
          <cell r="E4510">
            <v>1182.52</v>
          </cell>
        </row>
        <row r="4511">
          <cell r="A4511" t="str">
            <v>IT000974</v>
          </cell>
          <cell r="B4511" t="str">
            <v>IT25520109/</v>
          </cell>
          <cell r="C4511" t="str">
            <v>Chave comutadora modelo 3Kw 1- 627, Siemens ou similar de 630A.  Fornecimento e colocacao.</v>
          </cell>
          <cell r="D4511" t="str">
            <v>un</v>
          </cell>
          <cell r="E4511">
            <v>2179.41</v>
          </cell>
        </row>
        <row r="4512">
          <cell r="A4512" t="str">
            <v>IT007659</v>
          </cell>
          <cell r="B4512" t="str">
            <v>IT25520150/</v>
          </cell>
          <cell r="C4512" t="str">
            <v>Chave comutadora com botao XB2 BD21 ou similar.  Fornecimento e colocacao.</v>
          </cell>
          <cell r="D4512" t="str">
            <v>un</v>
          </cell>
          <cell r="E4512">
            <v>75.209999999999994</v>
          </cell>
        </row>
        <row r="4513">
          <cell r="A4513" t="str">
            <v>IT000978</v>
          </cell>
          <cell r="B4513" t="str">
            <v>IT25520200/</v>
          </cell>
          <cell r="C4513" t="str">
            <v>Chave Pacco interruptora referencia P63 1/3hs CN 63A.  Fornecimento e colocacao.</v>
          </cell>
          <cell r="D4513" t="str">
            <v>un</v>
          </cell>
          <cell r="E4513">
            <v>331.07</v>
          </cell>
        </row>
        <row r="4514">
          <cell r="A4514" t="str">
            <v>IT000977</v>
          </cell>
          <cell r="B4514" t="str">
            <v>IT25520209/</v>
          </cell>
          <cell r="C4514" t="str">
            <v>Chave Pacco interruptora referencia P100 1/3hs CN 100A.  Fornecimento e colocacao.</v>
          </cell>
          <cell r="D4514" t="str">
            <v>un</v>
          </cell>
          <cell r="E4514">
            <v>599.07000000000005</v>
          </cell>
        </row>
        <row r="4515">
          <cell r="A4515" t="str">
            <v>IT003834</v>
          </cell>
          <cell r="B4515" t="str">
            <v>IT25520253/</v>
          </cell>
          <cell r="C4515" t="str">
            <v>Chave faca, base ardosia, 250V, com porta fusiveis, tripolar de 30A .  Fornecimento e colocacao.</v>
          </cell>
          <cell r="D4515" t="str">
            <v>un</v>
          </cell>
          <cell r="E4515">
            <v>26.31</v>
          </cell>
        </row>
        <row r="4516">
          <cell r="A4516" t="str">
            <v>IT000976</v>
          </cell>
          <cell r="B4516" t="str">
            <v>IT25520259/</v>
          </cell>
          <cell r="C4516" t="str">
            <v>Chave faca blindada, completa, 80A, modelo 3NP4, da Siemens ou similar.  Fornecimento e colocacao.</v>
          </cell>
          <cell r="D4516" t="str">
            <v>un</v>
          </cell>
          <cell r="E4516">
            <v>101.32</v>
          </cell>
        </row>
        <row r="4517">
          <cell r="A4517" t="str">
            <v>IT003835</v>
          </cell>
          <cell r="B4517" t="str">
            <v>IT25520262/</v>
          </cell>
          <cell r="C4517" t="str">
            <v>Chave faca, base ardosia, 250V, com porta fusiveis, tripolar de 100A.  Fornecimento e colocacao.</v>
          </cell>
          <cell r="D4517" t="str">
            <v>un</v>
          </cell>
          <cell r="E4517">
            <v>44.35</v>
          </cell>
        </row>
        <row r="4518">
          <cell r="A4518" t="str">
            <v>IT003836</v>
          </cell>
          <cell r="B4518" t="str">
            <v>IT25520274/</v>
          </cell>
          <cell r="C4518" t="str">
            <v>Chave faca, base ardosia, 250V, com porta fusiveis, tripolar de 400A.  Fornecimento e colocacao.</v>
          </cell>
          <cell r="D4518" t="str">
            <v>un</v>
          </cell>
          <cell r="E4518">
            <v>309.36</v>
          </cell>
        </row>
        <row r="4519">
          <cell r="A4519" t="str">
            <v>IT005882</v>
          </cell>
          <cell r="B4519" t="str">
            <v>IT25520306/</v>
          </cell>
          <cell r="C4519" t="str">
            <v>Chave tipo faca aberta, reforcada de reversao, base de marmore 250V, bipolar, de 30A.  Fornecimento e colocacao.</v>
          </cell>
          <cell r="D4519" t="str">
            <v>un</v>
          </cell>
          <cell r="E4519">
            <v>12.54</v>
          </cell>
        </row>
        <row r="4520">
          <cell r="A4520" t="str">
            <v>IT003914</v>
          </cell>
          <cell r="B4520" t="str">
            <v>IT25520315/</v>
          </cell>
          <cell r="C4520" t="str">
            <v>Chave tipo faca aberta, reforcada de reversao, base de marmore 250V, bipolar de 60A.  Fornecimento e colocacao.</v>
          </cell>
          <cell r="D4520" t="str">
            <v>un</v>
          </cell>
          <cell r="E4520">
            <v>14.97</v>
          </cell>
        </row>
        <row r="4521">
          <cell r="A4521" t="str">
            <v>IT003915</v>
          </cell>
          <cell r="B4521" t="str">
            <v>IT25520350/</v>
          </cell>
          <cell r="C4521" t="str">
            <v>Chave tipo faca aberta, reforcada de reversao, base de marmore 250V, tripolar de 60A.  Fornecimento e colocacao.</v>
          </cell>
          <cell r="D4521" t="str">
            <v>un</v>
          </cell>
          <cell r="E4521">
            <v>19.97</v>
          </cell>
        </row>
        <row r="4522">
          <cell r="A4522" t="str">
            <v>IT003843</v>
          </cell>
          <cell r="B4522" t="str">
            <v>IT25520403/</v>
          </cell>
          <cell r="C4522" t="str">
            <v>Chave guarda motor, trifasica, Eletromar ou similar, ate 3CV, 220V, compreendendo chave magnetica SA-10 com rele termico e botoeira liga/desliga.  Fornecimento e colocacao.</v>
          </cell>
          <cell r="D4522" t="str">
            <v>un</v>
          </cell>
          <cell r="E4522">
            <v>156.27000000000001</v>
          </cell>
        </row>
        <row r="4523">
          <cell r="A4523" t="str">
            <v>IT003854</v>
          </cell>
          <cell r="B4523" t="str">
            <v>IT25520409/</v>
          </cell>
          <cell r="C4523" t="str">
            <v>Chave guarda motor, trifasica da Eletromar ou similar, ate 5CV, 220V, compreendendo chave magnetico SA-16 com rele termico e botoeira liga/desliga.  Fornecimento e colocacao.</v>
          </cell>
          <cell r="D4523" t="str">
            <v>un</v>
          </cell>
          <cell r="E4523">
            <v>177.84</v>
          </cell>
        </row>
        <row r="4524">
          <cell r="A4524" t="str">
            <v>IT003855</v>
          </cell>
          <cell r="B4524" t="str">
            <v>IT25520412/</v>
          </cell>
          <cell r="C4524" t="str">
            <v>Chave guarda motor, trifasica da Eletromar ou similar, ate 7,5/10CV, 220V, compreendendo chave magnetica SA-32 com  rele termico e botoeira liga/desliga.  Fornecimento e colocacao.</v>
          </cell>
          <cell r="D4524" t="str">
            <v>un</v>
          </cell>
          <cell r="E4524">
            <v>197.71</v>
          </cell>
        </row>
        <row r="4525">
          <cell r="A4525" t="str">
            <v>IT005654</v>
          </cell>
          <cell r="B4525" t="str">
            <v>IT25520600/</v>
          </cell>
          <cell r="C4525" t="str">
            <v>Chave boia, automatica, de mercurio, unipolar.  Fornecimento e colocacao.</v>
          </cell>
          <cell r="D4525" t="str">
            <v>un</v>
          </cell>
          <cell r="E4525">
            <v>43.03</v>
          </cell>
        </row>
        <row r="4526">
          <cell r="A4526" t="str">
            <v>IT003822</v>
          </cell>
          <cell r="B4526" t="str">
            <v>IT25540050/</v>
          </cell>
          <cell r="C4526" t="str">
            <v>Fusivel cartucho de 15A a 30A, 250V.  Fornecimento e colocacao.</v>
          </cell>
          <cell r="D4526" t="str">
            <v>un</v>
          </cell>
          <cell r="E4526">
            <v>2.2400000000000002</v>
          </cell>
        </row>
        <row r="4527">
          <cell r="A4527" t="str">
            <v>IT003823</v>
          </cell>
          <cell r="B4527" t="str">
            <v>IT25540100/</v>
          </cell>
          <cell r="C4527" t="str">
            <v>Fusivel cartucho de 35A a 60A, 250V.  Fornecimento e colocacao.</v>
          </cell>
          <cell r="D4527" t="str">
            <v>un</v>
          </cell>
          <cell r="E4527">
            <v>2.69</v>
          </cell>
        </row>
        <row r="4528">
          <cell r="A4528" t="str">
            <v>IT001006</v>
          </cell>
          <cell r="B4528" t="str">
            <v>IT25540300/</v>
          </cell>
          <cell r="C4528" t="str">
            <v>Fuzivel Diazed Siemens, ou similar, de 2A, com base, tampa, anel e parafuso de ajuste.  Fornecimento e colocacao.</v>
          </cell>
          <cell r="D4528" t="str">
            <v>un</v>
          </cell>
          <cell r="E4528">
            <v>11.06</v>
          </cell>
        </row>
        <row r="4529">
          <cell r="A4529" t="str">
            <v>IT001007</v>
          </cell>
          <cell r="B4529" t="str">
            <v>IT25540350/</v>
          </cell>
          <cell r="C4529" t="str">
            <v>Fuzivel Diazed Siemens, ou similar, de 10A, com base, tampa, anel e parafuso de ajuste.  Fornecimento e colocacao.</v>
          </cell>
          <cell r="D4529" t="str">
            <v>un</v>
          </cell>
          <cell r="E4529">
            <v>11.06</v>
          </cell>
        </row>
        <row r="4530">
          <cell r="A4530" t="str">
            <v>IT001008</v>
          </cell>
          <cell r="B4530" t="str">
            <v>IT25540400/</v>
          </cell>
          <cell r="C4530" t="str">
            <v>Fuzivel Diazed Siemens, ou similar, de 16A, com base, tampa, anel e parafuso de ajuste.  Fornecimento e colocacao.</v>
          </cell>
          <cell r="D4530" t="str">
            <v>un</v>
          </cell>
          <cell r="E4530">
            <v>11.06</v>
          </cell>
        </row>
        <row r="4531">
          <cell r="A4531" t="str">
            <v>IT006050</v>
          </cell>
          <cell r="B4531" t="str">
            <v>IT25540450/</v>
          </cell>
          <cell r="C4531" t="str">
            <v>Fuzivel Diazed Siemens ou similar, de 30A, com base, tampa, anel e parafuso de ajuste.  Fornecimento e colocacao.</v>
          </cell>
          <cell r="D4531" t="str">
            <v>un</v>
          </cell>
          <cell r="E4531">
            <v>14</v>
          </cell>
        </row>
        <row r="4532">
          <cell r="A4532" t="str">
            <v>IT001009</v>
          </cell>
          <cell r="B4532" t="str">
            <v>IT25540500/</v>
          </cell>
          <cell r="C4532" t="str">
            <v>Fuzivel Diazed Siemens, ou similar, de 63A, com base, tampa, anel e parafuso de ajuste.  Fornecimento e colocacao.</v>
          </cell>
          <cell r="D4532" t="str">
            <v>un</v>
          </cell>
          <cell r="E4532">
            <v>14</v>
          </cell>
        </row>
        <row r="4533">
          <cell r="A4533" t="str">
            <v>IT006051</v>
          </cell>
          <cell r="B4533" t="str">
            <v>IT25540550/</v>
          </cell>
          <cell r="C4533" t="str">
            <v>Fuzivel Diazed Siemens ou similar, de 100A, com base, tampa, anel e parafuso de ajuste.  Fornecimento e colocacao.</v>
          </cell>
          <cell r="D4533" t="str">
            <v>un</v>
          </cell>
          <cell r="E4533">
            <v>17.5</v>
          </cell>
        </row>
        <row r="4534">
          <cell r="A4534" t="str">
            <v>IT007652</v>
          </cell>
          <cell r="B4534" t="str">
            <v>IT25540600/</v>
          </cell>
          <cell r="C4534" t="str">
            <v>Fusivel NH, tamanho 00, corrente nominal de 80A.  Fornecimento e colocacao.</v>
          </cell>
          <cell r="D4534" t="str">
            <v>un</v>
          </cell>
          <cell r="E4534">
            <v>7.38</v>
          </cell>
        </row>
        <row r="4535">
          <cell r="A4535" t="str">
            <v>IT005680</v>
          </cell>
          <cell r="B4535" t="str">
            <v>IT25540650/</v>
          </cell>
          <cell r="C4535" t="str">
            <v>Fusiveis NH, tamanho 1, corrente nominal de 36 a 200A , 500V.  Fornecimento e colocacao.</v>
          </cell>
          <cell r="D4535" t="str">
            <v>un</v>
          </cell>
          <cell r="E4535">
            <v>12.54</v>
          </cell>
        </row>
        <row r="4536">
          <cell r="A4536" t="str">
            <v>IT005681</v>
          </cell>
          <cell r="B4536" t="str">
            <v>IT25540700/</v>
          </cell>
          <cell r="C4536" t="str">
            <v>Fusiveis NH, tamanho 1, corrente nominal de 224 a 250A , 500V.  Fornecimento e colocacao.</v>
          </cell>
          <cell r="D4536" t="str">
            <v>un</v>
          </cell>
          <cell r="E4536">
            <v>12.54</v>
          </cell>
        </row>
        <row r="4537">
          <cell r="A4537" t="str">
            <v>IT008161</v>
          </cell>
          <cell r="B4537" t="str">
            <v>IT25560050/</v>
          </cell>
          <cell r="C4537" t="str">
            <v>Capacitor trifasico de 10Kv, 220V, 60Hz.  Fornecimento e colocacao.</v>
          </cell>
          <cell r="D4537" t="str">
            <v>un</v>
          </cell>
          <cell r="E4537">
            <v>489.42</v>
          </cell>
        </row>
        <row r="4538">
          <cell r="A4538" t="str">
            <v>IT008160</v>
          </cell>
          <cell r="B4538" t="str">
            <v>IT25560200/</v>
          </cell>
          <cell r="C4538" t="str">
            <v>Capacitor trifasico de 15Kv, 220V, 60Hz.  Fornecimento e colocacao.</v>
          </cell>
          <cell r="D4538" t="str">
            <v>un</v>
          </cell>
          <cell r="E4538">
            <v>455.78</v>
          </cell>
        </row>
        <row r="4539">
          <cell r="A4539" t="str">
            <v>IT000994</v>
          </cell>
          <cell r="B4539" t="str">
            <v>IT25580050/</v>
          </cell>
          <cell r="C4539" t="str">
            <v>Contactor Siemens 3TB-40 ou similar, com bobina de 220V.  Fornecimento e colocacao.</v>
          </cell>
          <cell r="D4539" t="str">
            <v>un</v>
          </cell>
          <cell r="E4539">
            <v>122.6</v>
          </cell>
        </row>
        <row r="4540">
          <cell r="A4540" t="str">
            <v>IT000995</v>
          </cell>
          <cell r="B4540" t="str">
            <v>IT25580100/</v>
          </cell>
          <cell r="C4540" t="str">
            <v>Contactor Siemens 3TB-43 ou similar, com bobina de 220V.  Fornecimento e colocacao.</v>
          </cell>
          <cell r="D4540" t="str">
            <v>un</v>
          </cell>
          <cell r="E4540">
            <v>171.2</v>
          </cell>
        </row>
        <row r="4541">
          <cell r="A4541" t="str">
            <v>IT000996</v>
          </cell>
          <cell r="B4541" t="str">
            <v>IT25580150/</v>
          </cell>
          <cell r="C4541" t="str">
            <v>Contactor magnetico Siemens 3TB-44 ou similar, com bobina de 220V de 32A.  Fornecimento e colocacao.</v>
          </cell>
          <cell r="D4541" t="str">
            <v>un</v>
          </cell>
          <cell r="E4541">
            <v>247.26</v>
          </cell>
        </row>
        <row r="4542">
          <cell r="A4542" t="str">
            <v>IT000997</v>
          </cell>
          <cell r="B4542" t="str">
            <v>IT25580200/</v>
          </cell>
          <cell r="C4542" t="str">
            <v>Contactor Siemens 3TB-46 ou similar, com bobina de 220V.  Fornecimento e colocacao.</v>
          </cell>
          <cell r="D4542" t="str">
            <v>un</v>
          </cell>
          <cell r="E4542">
            <v>383.47</v>
          </cell>
        </row>
        <row r="4543">
          <cell r="A4543" t="str">
            <v>IT000999</v>
          </cell>
          <cell r="B4543" t="str">
            <v>IT25580250/</v>
          </cell>
          <cell r="C4543" t="str">
            <v>Contactor magnetico Siemens, modelo 3TB-47, ou similar, com bobina de 220V de 63A.  Fornecimento e colocacao.</v>
          </cell>
          <cell r="D4543" t="str">
            <v>un</v>
          </cell>
          <cell r="E4543">
            <v>522.73</v>
          </cell>
        </row>
        <row r="4544">
          <cell r="A4544" t="str">
            <v>IT001000</v>
          </cell>
          <cell r="B4544" t="str">
            <v>IT25580300/</v>
          </cell>
          <cell r="C4544" t="str">
            <v>Contactor Siemens 3TB-48 ou similar, com bobina de 220V.  Fornecimento e colocacao.</v>
          </cell>
          <cell r="D4544" t="str">
            <v>un</v>
          </cell>
          <cell r="E4544">
            <v>907.8</v>
          </cell>
        </row>
        <row r="4545">
          <cell r="A4545" t="str">
            <v>IT001001</v>
          </cell>
          <cell r="B4545" t="str">
            <v>IT25580350/</v>
          </cell>
          <cell r="C4545" t="str">
            <v>Contactor magnetico Siemens, modelo 3TB-50, ou similar, com bobina de 220V de 110A.</v>
          </cell>
          <cell r="D4545" t="str">
            <v>un</v>
          </cell>
          <cell r="E4545">
            <v>1049.06</v>
          </cell>
        </row>
        <row r="4546">
          <cell r="A4546" t="str">
            <v>IT007658</v>
          </cell>
          <cell r="B4546" t="str">
            <v>IT25580400/</v>
          </cell>
          <cell r="C4546" t="str">
            <v>Contactor magnetico modelo LC1 D-0910 ou similar, com bobina de 220V.  Fornecimento e colocacao.</v>
          </cell>
          <cell r="D4546" t="str">
            <v>un</v>
          </cell>
          <cell r="E4546">
            <v>71.98</v>
          </cell>
        </row>
        <row r="4547">
          <cell r="A4547" t="str">
            <v>IT009534</v>
          </cell>
          <cell r="B4547" t="str">
            <v>IT30200150/</v>
          </cell>
          <cell r="C4547" t="str">
            <v>Projetor para  lampada PAR-64 de 1000W, modelo LP-40, marca kupo ou similar, fornecido com garra, gancho de seguranca, lampada de 110V, porta gelatina.  Fornecimento.</v>
          </cell>
          <cell r="D4547" t="str">
            <v>un</v>
          </cell>
          <cell r="E4547" t="e">
            <v>#N/A</v>
          </cell>
        </row>
        <row r="4548">
          <cell r="A4548" t="str">
            <v>IT009532</v>
          </cell>
          <cell r="B4548" t="str">
            <v>IT30200200/</v>
          </cell>
          <cell r="C4548" t="str">
            <v>Projetor, tipo fresnel, para  lampada de 1000W, modelo TE-11, marca Lampo ou similar, fornecido com garra, gancho de seguranca, lampada de 220V, porta gelatina, bandor de 4.  Fornecimento.</v>
          </cell>
          <cell r="D4548" t="str">
            <v>un</v>
          </cell>
          <cell r="E4548" t="e">
            <v>#N/A</v>
          </cell>
        </row>
        <row r="4549">
          <cell r="A4549" t="str">
            <v>IT009531</v>
          </cell>
          <cell r="B4549" t="str">
            <v>IT30200250/</v>
          </cell>
          <cell r="C4549" t="str">
            <v>Projetor, tipo plano-convexo, para  lampada de 1000W, modelo TE-20, marca Lampo ou similar, fornecido com garra, gancho de seguranca, lampada de 220V, porta gelatina, bandor de 4.  Fornecimento.</v>
          </cell>
          <cell r="D4549" t="str">
            <v>un</v>
          </cell>
          <cell r="E4549" t="e">
            <v>#N/A</v>
          </cell>
        </row>
        <row r="4550">
          <cell r="A4550" t="str">
            <v>IT009530</v>
          </cell>
          <cell r="B4550" t="str">
            <v>IT30200259/</v>
          </cell>
          <cell r="C4550" t="str">
            <v>Projetor, tipo elipsoidal, para  lampada de 1000W, modelo 61/N, marca Lampo ou similar, fornecido com garra, gancho de seguranca e lampada de 220V.  Fornecimento.</v>
          </cell>
          <cell r="D4550" t="str">
            <v>un</v>
          </cell>
          <cell r="E4550" t="e">
            <v>#N/A</v>
          </cell>
        </row>
        <row r="4551">
          <cell r="A4551" t="str">
            <v>IT017862</v>
          </cell>
          <cell r="B4551" t="str">
            <v>IT30200300/</v>
          </cell>
          <cell r="C4551" t="str">
            <v>Projetor subaquatico modelo PD-50, de 120mm de diametro; 110mm de altura, base GU5,3, com lampada halogena dicroica de 50W e 127/220V.  Fornecimento.</v>
          </cell>
          <cell r="D4551" t="str">
            <v>un</v>
          </cell>
          <cell r="E4551">
            <v>245</v>
          </cell>
        </row>
        <row r="4552">
          <cell r="A4552" t="str">
            <v>IT017865</v>
          </cell>
          <cell r="B4552" t="str">
            <v>IT30200350/</v>
          </cell>
          <cell r="C4552" t="str">
            <v>Projetor subaquatico modelo PI-200, de 190mm de diametro; 190mm de altura, base E-27, com lampada incandescente de 150/200W e 127/220V.  Fornecimento.</v>
          </cell>
          <cell r="D4552" t="str">
            <v>un</v>
          </cell>
          <cell r="E4552">
            <v>486.45</v>
          </cell>
        </row>
        <row r="4553">
          <cell r="A4553" t="str">
            <v>IT017866</v>
          </cell>
          <cell r="B4553" t="str">
            <v>IT30200400/</v>
          </cell>
          <cell r="C4553" t="str">
            <v>Projetor subaquatico modelo PM-160, de 220mm de diametro; 270mm de altura, base E-27, com lampada mista de 160W/220V.  Fornecimento</v>
          </cell>
          <cell r="D4553" t="str">
            <v>un</v>
          </cell>
          <cell r="E4553">
            <v>631.35</v>
          </cell>
        </row>
        <row r="4554">
          <cell r="A4554" t="str">
            <v>IT017867</v>
          </cell>
          <cell r="B4554" t="str">
            <v>IT30200450/</v>
          </cell>
          <cell r="C4554" t="str">
            <v>Projetor subaquatico modelo PM-250, de 220mm de diametro; 270mm de altura, base E-27, com lampada mista de 250W/220V.  Fornecimento</v>
          </cell>
          <cell r="D4554" t="str">
            <v>un</v>
          </cell>
          <cell r="E4554">
            <v>631.35</v>
          </cell>
        </row>
        <row r="4555">
          <cell r="A4555" t="str">
            <v>IT017863</v>
          </cell>
          <cell r="B4555" t="str">
            <v>IT30200500/</v>
          </cell>
          <cell r="C4555" t="str">
            <v>Projetor subaquatico modelo PH-300, de 260mm de diametro; 120mm de altura, base R7S, com lampada halogena 300W e 127/220V.  Fornecimento.</v>
          </cell>
          <cell r="D4555" t="str">
            <v>un</v>
          </cell>
          <cell r="E4555">
            <v>477</v>
          </cell>
        </row>
        <row r="4556">
          <cell r="A4556" t="str">
            <v>IT017864</v>
          </cell>
          <cell r="B4556" t="str">
            <v>IT30200550/</v>
          </cell>
          <cell r="C4556" t="str">
            <v>Projetor subaquatico modelo PH-500, de 260mm de diametro; 120mm de altura, base R7S, com lampada halogena 500W e 127/220V.  Fornecimento.</v>
          </cell>
          <cell r="D4556" t="str">
            <v>un</v>
          </cell>
          <cell r="E4556">
            <v>477</v>
          </cell>
        </row>
        <row r="4557">
          <cell r="A4557" t="str">
            <v>IT017868</v>
          </cell>
          <cell r="B4557" t="str">
            <v>IT30200553/</v>
          </cell>
          <cell r="C4557" t="str">
            <v>Projetor subaquatico modelo PM-500, de 290mm de diametro; 360mm de altura, base E-40, com lampada mista de 500W/220V.  Fornecimento</v>
          </cell>
          <cell r="D4557" t="str">
            <v>un</v>
          </cell>
          <cell r="E4557">
            <v>838.35</v>
          </cell>
        </row>
        <row r="4558">
          <cell r="A4558" t="str">
            <v>IT006320</v>
          </cell>
          <cell r="B4558" t="str">
            <v>IT30200600/</v>
          </cell>
          <cell r="C4558" t="str">
            <v>Refletor, referencia PT-87, Wetzel ou similar, incluindo lampada halogena de 300W.  Fornecimento e colocacao.</v>
          </cell>
          <cell r="D4558" t="str">
            <v>un</v>
          </cell>
          <cell r="E4558">
            <v>77.930000000000007</v>
          </cell>
        </row>
        <row r="4559">
          <cell r="A4559" t="str">
            <v>IT006321</v>
          </cell>
          <cell r="B4559" t="str">
            <v>IT30200609/</v>
          </cell>
          <cell r="C4559" t="str">
            <v>Refletor, referencia F-5050, Projetos ou similar, incluindo lampada halogena de 300W.  Fornecimento e colocacao.</v>
          </cell>
          <cell r="D4559" t="str">
            <v>un</v>
          </cell>
          <cell r="E4559">
            <v>74.42</v>
          </cell>
        </row>
        <row r="4560">
          <cell r="A4560" t="str">
            <v>IT003859</v>
          </cell>
          <cell r="B4560" t="str">
            <v>IT30250059/</v>
          </cell>
          <cell r="C4560" t="str">
            <v>Lampada incandescente de 60W.  Fornecimento e colocacao.</v>
          </cell>
          <cell r="D4560" t="str">
            <v>un</v>
          </cell>
          <cell r="E4560">
            <v>0.83</v>
          </cell>
        </row>
        <row r="4561">
          <cell r="A4561" t="str">
            <v>IT003858</v>
          </cell>
          <cell r="B4561" t="str">
            <v>IT30250062/</v>
          </cell>
          <cell r="C4561" t="str">
            <v>Lampada incandescente de 100W.  Fornecimento e colocacao.</v>
          </cell>
          <cell r="D4561" t="str">
            <v>un</v>
          </cell>
          <cell r="E4561">
            <v>1.06</v>
          </cell>
        </row>
        <row r="4562">
          <cell r="A4562" t="str">
            <v>IT004858</v>
          </cell>
          <cell r="B4562" t="str">
            <v>IT30250068/</v>
          </cell>
          <cell r="C4562" t="str">
            <v>Lampada incandescente de 200W, 220V.  Fornecimento e colocacao.</v>
          </cell>
          <cell r="D4562" t="str">
            <v>un</v>
          </cell>
          <cell r="E4562">
            <v>3</v>
          </cell>
        </row>
        <row r="4563">
          <cell r="A4563" t="str">
            <v>IT001002</v>
          </cell>
          <cell r="B4563" t="str">
            <v>IT30250071/</v>
          </cell>
          <cell r="C4563" t="str">
            <v>Lampada incandescente de 300W, 220V.  Fornecimento e colocacao.</v>
          </cell>
          <cell r="D4563" t="str">
            <v>un</v>
          </cell>
          <cell r="E4563">
            <v>16.309999999999999</v>
          </cell>
        </row>
        <row r="4564">
          <cell r="A4564" t="str">
            <v>IT005900</v>
          </cell>
          <cell r="B4564" t="str">
            <v>IT30250162/</v>
          </cell>
          <cell r="C4564" t="str">
            <v>Lampada dicroica de 75W, 110/130V, com 38o de abertura.  Fornecimento e colcacao.</v>
          </cell>
          <cell r="D4564" t="str">
            <v>un</v>
          </cell>
          <cell r="E4564">
            <v>9.0399999999999991</v>
          </cell>
        </row>
        <row r="4565">
          <cell r="A4565" t="str">
            <v>IT017457</v>
          </cell>
          <cell r="B4565" t="str">
            <v>IT30300050/</v>
          </cell>
          <cell r="C4565" t="str">
            <v>Lampada fluorescente compacta eletronica de 15W, com reator incorporado, fluxo luminoso minimo 900 lumens, cor 41, base E27, vida util minima 10.000h, OSRAM Dulux EL 15W/41 ou similar.  Fornecimento e colocacao.</v>
          </cell>
          <cell r="D4565" t="str">
            <v>un</v>
          </cell>
          <cell r="E4565">
            <v>10.61</v>
          </cell>
        </row>
        <row r="4566">
          <cell r="A4566" t="str">
            <v>IT017453</v>
          </cell>
          <cell r="B4566" t="str">
            <v>IT30300053/</v>
          </cell>
          <cell r="C4566" t="str">
            <v>Lampada fluorescente tubular de 16W, fluxo luminoso minimo 1200 lumens, cor 840, indice de reproducao de cores 85, base G13, vida util minima 7500h, OSRAM Energy Saver L16/21-840 ou similar.  Fornecimento e colocacao.</v>
          </cell>
          <cell r="D4566" t="str">
            <v>un</v>
          </cell>
          <cell r="E4566">
            <v>6.56</v>
          </cell>
        </row>
        <row r="4567">
          <cell r="A4567" t="str">
            <v>IT003860</v>
          </cell>
          <cell r="B4567" t="str">
            <v>IT30300056/</v>
          </cell>
          <cell r="C4567" t="str">
            <v>Lampada fluorescente de 20W.  Fornecimento e colocacao.</v>
          </cell>
          <cell r="D4567" t="str">
            <v>un</v>
          </cell>
          <cell r="E4567">
            <v>3.76</v>
          </cell>
        </row>
        <row r="4568">
          <cell r="A4568" t="str">
            <v>IT017458</v>
          </cell>
          <cell r="B4568" t="str">
            <v>IT30300059/</v>
          </cell>
          <cell r="C4568" t="str">
            <v>Lampada fluorescente compacta eletronica de 23W, com reator incorporado, fluxo luminoso minimo 1500 lumens, cor 41, base E27, vida util minima 10.000h, OSRAM Dulux EL 23W/41 ou similar.  Fornecimento e colocacao.</v>
          </cell>
          <cell r="D4568" t="str">
            <v>un</v>
          </cell>
          <cell r="E4568">
            <v>13.49</v>
          </cell>
        </row>
        <row r="4569">
          <cell r="A4569" t="str">
            <v>IT017454</v>
          </cell>
          <cell r="B4569" t="str">
            <v>IT30300062/</v>
          </cell>
          <cell r="C4569" t="str">
            <v>Lampada fluorescente tubular de 32W, fluxo luminoso minimo 1200 lumens, cor 840, indice de reproducao de cores 85, base G13, vida util minima 7500h, OSRAM Energy Saver L16/21-840 ou similar.  Fornecimento e colocacao.</v>
          </cell>
          <cell r="D4569" t="str">
            <v>un</v>
          </cell>
          <cell r="E4569">
            <v>6.8</v>
          </cell>
        </row>
        <row r="4570">
          <cell r="A4570" t="str">
            <v>IT000965</v>
          </cell>
          <cell r="B4570" t="str">
            <v>IT30300065/</v>
          </cell>
          <cell r="C4570" t="str">
            <v>Lampada fluorescente de 40W.  Fornecimento e colocacao.</v>
          </cell>
          <cell r="D4570" t="str">
            <v>un</v>
          </cell>
          <cell r="E4570">
            <v>3.8</v>
          </cell>
        </row>
        <row r="4571">
          <cell r="A4571" t="str">
            <v>IT017449</v>
          </cell>
          <cell r="B4571" t="str">
            <v>IT30300068/</v>
          </cell>
          <cell r="C4571" t="str">
            <v>Lampada fluorescente tubular, fluxo luminoso minimo 3350lm, cor 840, indice de reproducao de cores 85, base G13, vida util minima de 7500h, potencia de 36W.  Fornecimento e colocacao.</v>
          </cell>
          <cell r="D4571" t="str">
            <v>un</v>
          </cell>
          <cell r="E4571">
            <v>6.88</v>
          </cell>
        </row>
        <row r="4572">
          <cell r="A4572" t="str">
            <v>IT009333</v>
          </cell>
          <cell r="B4572" t="str">
            <v>IT30350056/</v>
          </cell>
          <cell r="C4572" t="str">
            <v>Lampada multivapor metalico (MVM) de 70W, com duplo contato, bulbo externo de quartzo e um tubo de descarga de quartzo, temperatura de cor na ordem de 3000oK.  Fornecimento e instalacao.</v>
          </cell>
          <cell r="D4572" t="str">
            <v>un</v>
          </cell>
          <cell r="E4572">
            <v>71.599999999999994</v>
          </cell>
        </row>
        <row r="4573">
          <cell r="A4573" t="str">
            <v>IT017452</v>
          </cell>
          <cell r="B4573" t="str">
            <v>IT30350068/</v>
          </cell>
          <cell r="C4573" t="str">
            <v>Lampada a vapor metalico, tubular, de 150W, fluxo luminoso minimo 1200 lumens, temperatura de cor 3000K, indice de reproducao de cores 80, base G12, vida util minima 10.000h, OSRAM Powerstar HQI-T 150 WDL ou similar.  Fornecimento e colocacao.</v>
          </cell>
          <cell r="D4573" t="str">
            <v>un</v>
          </cell>
          <cell r="E4573">
            <v>68.92</v>
          </cell>
        </row>
        <row r="4574">
          <cell r="A4574" t="str">
            <v>IT005314</v>
          </cell>
          <cell r="B4574" t="str">
            <v>IT30400050/</v>
          </cell>
          <cell r="C4574" t="str">
            <v>Lampada de vapor de sodio de 220Vx250W, bulbo ovoide.  Fornecimento e colocacao.</v>
          </cell>
          <cell r="D4574" t="str">
            <v>un</v>
          </cell>
          <cell r="E4574">
            <v>47.08</v>
          </cell>
        </row>
        <row r="4575">
          <cell r="A4575" t="str">
            <v>IT007776</v>
          </cell>
          <cell r="B4575" t="str">
            <v>IT35050050/</v>
          </cell>
          <cell r="C4575" t="str">
            <v>Luminaria articulada para cabeceira de leito hospitalar, com 1 lampada incandescente de 60W/110V.  Fornecimento e colocacao.</v>
          </cell>
          <cell r="D4575" t="str">
            <v>un</v>
          </cell>
          <cell r="E4575">
            <v>93.89</v>
          </cell>
        </row>
        <row r="4576">
          <cell r="A4576" t="str">
            <v>IT017675</v>
          </cell>
          <cell r="B4576" t="str">
            <v>IT35100050/</v>
          </cell>
          <cell r="C4576" t="str">
            <v xml:space="preserve">Painel de cabeceira de leito hospitalar, segundo portaria 1884 da ANVISA/MS e norma ABNT NBR 12188, comprimento 1,00m e altura de 0,30m, composta de: 1 saida para oxigenio, 1 saida para ar comprimido, 1 saida para vacuo, padroes ABNT, 4 tomadas eletricas </v>
          </cell>
          <cell r="D4576" t="str">
            <v>un</v>
          </cell>
          <cell r="E4576">
            <v>1535.98</v>
          </cell>
        </row>
        <row r="4577">
          <cell r="A4577" t="str">
            <v>IT017650</v>
          </cell>
          <cell r="B4577" t="str">
            <v>IT35100100/</v>
          </cell>
          <cell r="C4577" t="str">
            <v>Painel de cabeceira de leito hospitalar, segundo portaria ANVISA/MS e norma ABNT NBR 12188, comprimento de 1,45m e altura de 0,30m, composta de: 2 saidas para oxigenio, 2 saidas para ar comprimido, 2 saidas para vacuo, padroes ABNT, 11 tomadas eletricas d</v>
          </cell>
          <cell r="D4577" t="str">
            <v>un</v>
          </cell>
          <cell r="E4577">
            <v>1885.98</v>
          </cell>
        </row>
        <row r="4578">
          <cell r="A4578" t="str">
            <v>MP008321</v>
          </cell>
          <cell r="B4578" t="str">
            <v>MP05050050/</v>
          </cell>
          <cell r="C4578" t="str">
            <v>Correia, referencia V, no A-66.  Fornecimento.</v>
          </cell>
          <cell r="D4578" t="str">
            <v>un</v>
          </cell>
          <cell r="E4578">
            <v>20.329999999999998</v>
          </cell>
        </row>
        <row r="4579">
          <cell r="A4579" t="str">
            <v>MP008320</v>
          </cell>
          <cell r="B4579" t="str">
            <v>MP05050100/</v>
          </cell>
          <cell r="C4579" t="str">
            <v>Correia, referencia V, no A-77.  Fornecimento.</v>
          </cell>
          <cell r="D4579" t="str">
            <v>un</v>
          </cell>
          <cell r="E4579">
            <v>10.87</v>
          </cell>
        </row>
        <row r="4580">
          <cell r="A4580" t="str">
            <v>MP008318</v>
          </cell>
          <cell r="B4580" t="str">
            <v>MP05050150/</v>
          </cell>
          <cell r="C4580" t="str">
            <v>Correia, referencia V, no A-126.  Fornecimento.</v>
          </cell>
          <cell r="D4580" t="str">
            <v>un</v>
          </cell>
          <cell r="E4580">
            <v>61.96</v>
          </cell>
        </row>
        <row r="4581">
          <cell r="A4581" t="str">
            <v>MP008319</v>
          </cell>
          <cell r="B4581" t="str">
            <v>MP05050200/</v>
          </cell>
          <cell r="C4581" t="str">
            <v>Correia, referencia V, no B-119.  Fornecimento.</v>
          </cell>
          <cell r="D4581" t="str">
            <v>un</v>
          </cell>
          <cell r="E4581">
            <v>43.55</v>
          </cell>
        </row>
        <row r="4582">
          <cell r="A4582" t="str">
            <v>MP008317</v>
          </cell>
          <cell r="B4582" t="str">
            <v>MP05050250/</v>
          </cell>
          <cell r="C4582" t="str">
            <v>Correia, referencia V, no B-173.  Fornecimento.</v>
          </cell>
          <cell r="D4582" t="str">
            <v>un</v>
          </cell>
          <cell r="E4582">
            <v>92.96</v>
          </cell>
        </row>
        <row r="4583">
          <cell r="A4583" t="str">
            <v>MP008326</v>
          </cell>
          <cell r="B4583" t="str">
            <v>MP05050300/</v>
          </cell>
          <cell r="C4583" t="str">
            <v>Rolamento, no GRA 100 NPPB, INA ou similar.  Fornecimento.</v>
          </cell>
          <cell r="D4583" t="str">
            <v>un</v>
          </cell>
          <cell r="E4583">
            <v>27.11</v>
          </cell>
        </row>
        <row r="4584">
          <cell r="A4584" t="str">
            <v>MP008325</v>
          </cell>
          <cell r="B4584" t="str">
            <v>MP05050350/</v>
          </cell>
          <cell r="C4584" t="str">
            <v>Rolamento, no 6206Z, NSK ou SKF ou similar.  Fornecimento.</v>
          </cell>
          <cell r="D4584" t="str">
            <v>un</v>
          </cell>
          <cell r="E4584">
            <v>13.35</v>
          </cell>
        </row>
        <row r="4585">
          <cell r="A4585" t="str">
            <v>MP008324</v>
          </cell>
          <cell r="B4585" t="str">
            <v>MP05050400/</v>
          </cell>
          <cell r="C4585" t="str">
            <v>Rolamento, no 6209Z, NSK ou SKF ou similar.  Fornecimento.</v>
          </cell>
          <cell r="D4585" t="str">
            <v>un</v>
          </cell>
          <cell r="E4585">
            <v>24.8</v>
          </cell>
        </row>
        <row r="4586">
          <cell r="A4586" t="str">
            <v>MP008323</v>
          </cell>
          <cell r="B4586" t="str">
            <v>MP05050450/</v>
          </cell>
          <cell r="C4586" t="str">
            <v>Rolamento, no 6307Z, NSK ou SKF ou similar.  Fornecimento.</v>
          </cell>
          <cell r="D4586" t="str">
            <v>un</v>
          </cell>
          <cell r="E4586">
            <v>24.76</v>
          </cell>
        </row>
        <row r="4587">
          <cell r="A4587" t="str">
            <v>MP008322</v>
          </cell>
          <cell r="B4587" t="str">
            <v>MP05050500/</v>
          </cell>
          <cell r="C4587" t="str">
            <v>Rolamento, no 6309Z, NSK ou SKF ou similar.  Fornecimento.</v>
          </cell>
          <cell r="D4587" t="str">
            <v>un</v>
          </cell>
          <cell r="E4587">
            <v>40.67</v>
          </cell>
        </row>
        <row r="4588">
          <cell r="A4588" t="str">
            <v>MP008316</v>
          </cell>
          <cell r="B4588" t="str">
            <v>MP05050550/</v>
          </cell>
          <cell r="C4588" t="str">
            <v>Rotor centrifugo de dupla aspiracao,Torin ou similar, pas para a frente tipo Siroco, modelo CL270-2701, com cubo para eixo de 3/4".  Fornecimento.</v>
          </cell>
          <cell r="D4588" t="str">
            <v>un</v>
          </cell>
          <cell r="E4588">
            <v>167.5</v>
          </cell>
        </row>
        <row r="4589">
          <cell r="A4589" t="str">
            <v>MP008315</v>
          </cell>
          <cell r="B4589" t="str">
            <v>MP05050600/</v>
          </cell>
          <cell r="C4589" t="str">
            <v>Rotor centrifugo de dupla aspiracao, Torin ou similar, pas para a frente tipo Siroco, modelo CL321-321, com cubo para eixo de 1".  Fornecimento.</v>
          </cell>
          <cell r="D4589" t="str">
            <v>un</v>
          </cell>
          <cell r="E4589">
            <v>186.5</v>
          </cell>
        </row>
        <row r="4590">
          <cell r="A4590" t="str">
            <v>MP017813</v>
          </cell>
          <cell r="B4590" t="str">
            <v>MP10050050/</v>
          </cell>
          <cell r="C4590" t="str">
            <v>Equipe de servicos atuando na manutencao preventiva e corretiva de sistemas de ar condicionado central, realizando testes e verificacoes periodicas com reparos dos defeitos encontrados nesses equipamentos.</v>
          </cell>
          <cell r="D4590" t="str">
            <v>mes</v>
          </cell>
          <cell r="E4590">
            <v>8329.0300000000007</v>
          </cell>
        </row>
        <row r="4591">
          <cell r="A4591" t="str">
            <v>MT000075</v>
          </cell>
          <cell r="B4591" t="str">
            <v>MT05050050/</v>
          </cell>
          <cell r="C4591" t="str">
            <v>Escavacao manual de vala em material de 1a categoria (areia, argila ou picarra), exclusive escoramento e esgotamento.</v>
          </cell>
          <cell r="D4591" t="str">
            <v>m3</v>
          </cell>
          <cell r="E4591">
            <v>9.68</v>
          </cell>
        </row>
        <row r="4592">
          <cell r="A4592" t="str">
            <v>MT000076</v>
          </cell>
          <cell r="B4592" t="str">
            <v>MT05050100/</v>
          </cell>
          <cell r="C4592" t="str">
            <v>Escavacao manual de vala em material de 1a categoria (areia, argila ou picarra), entre 1,50m e 3m de profundidade, exclusive escoramento e esgotamento.</v>
          </cell>
          <cell r="D4592" t="str">
            <v>m3</v>
          </cell>
          <cell r="E4592">
            <v>21.78</v>
          </cell>
        </row>
        <row r="4593">
          <cell r="A4593" t="str">
            <v>MT000077</v>
          </cell>
          <cell r="B4593" t="str">
            <v>MT05050150/</v>
          </cell>
          <cell r="C4593" t="str">
            <v>Escavacao manual de vala em material de 1a categoria (areia, argila ou picarra), entre 3m e 4,50m de profundidade, exclusive escoramento e esgotamento.</v>
          </cell>
          <cell r="D4593" t="str">
            <v>m3</v>
          </cell>
          <cell r="E4593">
            <v>29.05</v>
          </cell>
        </row>
        <row r="4594">
          <cell r="A4594" t="str">
            <v>MT000078</v>
          </cell>
          <cell r="B4594" t="str">
            <v>MT05050200/</v>
          </cell>
          <cell r="C4594" t="str">
            <v>Escavacao manual de vala em material de 1a categoria (areia, argila ou picarra), entre 4,50m e 6m de profundidade, exclusive escoramento e esgotamento.</v>
          </cell>
          <cell r="D4594" t="str">
            <v>m3</v>
          </cell>
          <cell r="E4594">
            <v>38.729999999999997</v>
          </cell>
        </row>
        <row r="4595">
          <cell r="A4595" t="str">
            <v>MT000082</v>
          </cell>
          <cell r="B4595" t="str">
            <v>MT05100050/</v>
          </cell>
          <cell r="C4595" t="str">
            <v>Desmonte manual em material de 2a categoria (moledo ou rocha decomposta).</v>
          </cell>
          <cell r="D4595" t="str">
            <v>m3</v>
          </cell>
          <cell r="E4595">
            <v>31.7</v>
          </cell>
        </row>
        <row r="4596">
          <cell r="A4596" t="str">
            <v>MT017703</v>
          </cell>
          <cell r="B4596" t="str">
            <v>MT05100100/</v>
          </cell>
          <cell r="C4596" t="str">
            <v>Escavacao manual de vala a frio em material de 2a categoria (moledo ou rocha decomposta) ate 1,50m de profundidade, exclusive escoramento e esgotamento.</v>
          </cell>
          <cell r="D4596" t="str">
            <v>m3</v>
          </cell>
          <cell r="E4596">
            <v>24.33</v>
          </cell>
        </row>
        <row r="4597">
          <cell r="A4597" t="str">
            <v>MT017704</v>
          </cell>
          <cell r="B4597" t="str">
            <v>MT05100150/</v>
          </cell>
          <cell r="C4597" t="str">
            <v>Escavacao manual de vala a frio em material de 2a categoria (moledo ou rocha decomposta) de 1,50m e 3m de profundidade, exclusive escoramento e esgotamento.</v>
          </cell>
          <cell r="D4597" t="str">
            <v>m3</v>
          </cell>
          <cell r="E4597">
            <v>26</v>
          </cell>
        </row>
        <row r="4598">
          <cell r="A4598" t="str">
            <v>MT000083</v>
          </cell>
          <cell r="B4598" t="str">
            <v>MT05100200/</v>
          </cell>
          <cell r="C4598" t="str">
            <v>Marroamento de material de 2a categoria (rocha decomposta), com volume maximo de 0,064m3, para reducao a pedra-de-mao, referindo-se o preco ao material solto, depois de marroado.</v>
          </cell>
          <cell r="D4598" t="str">
            <v>m3</v>
          </cell>
          <cell r="E4598">
            <v>11.85</v>
          </cell>
        </row>
        <row r="4599">
          <cell r="A4599" t="str">
            <v>MT018081</v>
          </cell>
          <cell r="B4599" t="str">
            <v>MT05150015/</v>
          </cell>
          <cell r="C4599" t="e">
            <v>#N/A</v>
          </cell>
          <cell r="D4599" t="e">
            <v>#N/A</v>
          </cell>
          <cell r="E4599">
            <v>1.76</v>
          </cell>
        </row>
        <row r="4600">
          <cell r="A4600" t="str">
            <v>MT000080</v>
          </cell>
          <cell r="B4600" t="str">
            <v>MT05150050/</v>
          </cell>
          <cell r="C4600" t="str">
            <v>Escavacao manual de vala em lodo, ate 1,50m de profundidade, exclusive escoramento e esgotamento.</v>
          </cell>
          <cell r="D4600" t="str">
            <v>m3</v>
          </cell>
          <cell r="E4600">
            <v>26.63</v>
          </cell>
        </row>
        <row r="4601">
          <cell r="A4601" t="str">
            <v>MT005192</v>
          </cell>
          <cell r="B4601" t="str">
            <v>MT05200050/</v>
          </cell>
          <cell r="C4601" t="str">
            <v>Escavacao e reaterro de vala, em material de 1a categoria, para ligacao de agua potavel.</v>
          </cell>
          <cell r="D4601" t="str">
            <v>m</v>
          </cell>
          <cell r="E4601">
            <v>2.42</v>
          </cell>
        </row>
        <row r="4602">
          <cell r="A4602" t="str">
            <v>MT005189</v>
          </cell>
          <cell r="B4602" t="str">
            <v>MT05200100/</v>
          </cell>
          <cell r="C4602" t="str">
            <v>Escavacao e reaterro de vala, em material de 1a categoria, para ligacao predial de esgoto sanitario.</v>
          </cell>
          <cell r="D4602" t="str">
            <v>m</v>
          </cell>
          <cell r="E4602">
            <v>11.91</v>
          </cell>
        </row>
        <row r="4603">
          <cell r="A4603" t="str">
            <v>MT017778</v>
          </cell>
          <cell r="B4603" t="str">
            <v>MT05250050/</v>
          </cell>
          <cell r="C4603" t="str">
            <v>Desmonte manual de bloco de material de 3a categoria (rocha viva), inclusive reducao a pedra-de-mao.</v>
          </cell>
          <cell r="D4603" t="str">
            <v>m3</v>
          </cell>
          <cell r="E4603">
            <v>35.22</v>
          </cell>
        </row>
        <row r="4604">
          <cell r="A4604" t="str">
            <v>MT000084</v>
          </cell>
          <cell r="B4604" t="str">
            <v>MT05300050/</v>
          </cell>
          <cell r="C4604" t="str">
            <v>Escavacao manual em material de 1a categoria, a ceu aberto, ate 0,50m de profundidade com remocao ate 1 dam.</v>
          </cell>
          <cell r="D4604" t="str">
            <v>m3</v>
          </cell>
          <cell r="E4604">
            <v>11.62</v>
          </cell>
        </row>
        <row r="4605">
          <cell r="A4605" t="str">
            <v>MT017779</v>
          </cell>
          <cell r="B4605" t="str">
            <v>MT05300100/</v>
          </cell>
          <cell r="C4605" t="str">
            <v>Escavacao manual em material de 1a categoria, a ceu aberto, para profundidades maiores que 0,50m, com remocao ate 10m (1dam).</v>
          </cell>
          <cell r="D4605" t="str">
            <v>m3</v>
          </cell>
          <cell r="E4605">
            <v>13.55</v>
          </cell>
        </row>
        <row r="4606">
          <cell r="A4606" t="str">
            <v>MT000088</v>
          </cell>
          <cell r="B4606" t="str">
            <v>MT05350050/</v>
          </cell>
          <cell r="C4606" t="str">
            <v>Escoramento simples, aberto, de vala de pouca profundidade, inclusive fornecimento dos materiais (pecas de Pinho de 3a ou similar - 1 1/2"x9" e 3"x6").</v>
          </cell>
          <cell r="D4606" t="str">
            <v>m2</v>
          </cell>
          <cell r="E4606">
            <v>13</v>
          </cell>
        </row>
        <row r="4607">
          <cell r="A4607" t="str">
            <v>MT000087</v>
          </cell>
          <cell r="B4607" t="str">
            <v>MT05350100/</v>
          </cell>
          <cell r="C4607" t="str">
            <v>Escoramento simples, fechado, de vala de pouca profundidade, inclusive fornecimento dos materiais (pecas de Pinho de 3a ou similar  - 1 1/2"x9" e 3"x6").</v>
          </cell>
          <cell r="D4607" t="str">
            <v>m2</v>
          </cell>
          <cell r="E4607">
            <v>29.4</v>
          </cell>
        </row>
        <row r="4608">
          <cell r="A4608" t="str">
            <v>PJ006715</v>
          </cell>
          <cell r="B4608" t="str">
            <v>PJ20050353/</v>
          </cell>
          <cell r="C4608" t="str">
            <v>Capina manual, remocao e selecao de mudas de essencias florestais, custo valido para cada 100 unidades, com altura de 20cm e largura de 13cm.</v>
          </cell>
          <cell r="D4608" t="str">
            <v>un</v>
          </cell>
          <cell r="E4608">
            <v>0.71</v>
          </cell>
        </row>
        <row r="4609">
          <cell r="A4609" t="str">
            <v>PJ006716</v>
          </cell>
          <cell r="B4609" t="str">
            <v>PJ20050356/</v>
          </cell>
          <cell r="C4609" t="str">
            <v>Capina manual, remocao e selecao de mudas de essencias florestais, custo valido para cada 100 unidades, com altura de 30cm e largura de 15cm.</v>
          </cell>
          <cell r="D4609" t="str">
            <v>un</v>
          </cell>
          <cell r="E4609">
            <v>0.93</v>
          </cell>
        </row>
        <row r="4610">
          <cell r="A4610" t="str">
            <v>PJ006717</v>
          </cell>
          <cell r="B4610" t="str">
            <v>PJ20050359/</v>
          </cell>
          <cell r="C4610" t="str">
            <v>Capina manual, remocao e selecao de mudas de essencias florestais, custo valido para cada 100 unidades, com altura de 35cm e largura de 25cm.</v>
          </cell>
          <cell r="D4610" t="str">
            <v>un</v>
          </cell>
          <cell r="E4610">
            <v>2.71</v>
          </cell>
        </row>
        <row r="4611">
          <cell r="A4611" t="str">
            <v>PJ018090</v>
          </cell>
          <cell r="B4611" t="str">
            <v>PJ20050375/</v>
          </cell>
          <cell r="C4611" t="e">
            <v>#N/A</v>
          </cell>
          <cell r="D4611" t="e">
            <v>#N/A</v>
          </cell>
          <cell r="E4611">
            <v>19.850000000000001</v>
          </cell>
        </row>
        <row r="4612">
          <cell r="A4612" t="str">
            <v>PJ004859</v>
          </cell>
          <cell r="B4612" t="str">
            <v>PJ20050380/</v>
          </cell>
          <cell r="C4612" t="str">
            <v>Corte de grama com maquinas motorizadas, inclusive varredura e recolhimento de residuos.</v>
          </cell>
          <cell r="D4612" t="str">
            <v>ha</v>
          </cell>
          <cell r="E4612">
            <v>460.34</v>
          </cell>
        </row>
        <row r="4613">
          <cell r="A4613" t="str">
            <v>PJ000532</v>
          </cell>
          <cell r="B4613" t="str">
            <v>PJ20050390/</v>
          </cell>
          <cell r="C4613" t="str">
            <v>Combate de formigas, com aplicacao de formicida, em encosta.</v>
          </cell>
          <cell r="D4613" t="str">
            <v>ha</v>
          </cell>
          <cell r="E4613">
            <v>114.23</v>
          </cell>
        </row>
        <row r="4614">
          <cell r="A4614" t="str">
            <v>PJ000514</v>
          </cell>
          <cell r="B4614" t="str">
            <v>PJ20050400/</v>
          </cell>
          <cell r="C4614" t="str">
            <v>Catacao manual de papeis em superficie gramada.</v>
          </cell>
          <cell r="D4614" t="str">
            <v>ha</v>
          </cell>
          <cell r="E4614">
            <v>8.51</v>
          </cell>
        </row>
        <row r="4615">
          <cell r="A4615" t="str">
            <v>PJ000524</v>
          </cell>
          <cell r="B4615" t="str">
            <v>PJ20050450/</v>
          </cell>
          <cell r="C4615" t="str">
            <v>Irrigacao de gramado e/ou canteiro com Caminhao Pipa, exclusive o fornecimento da agua.</v>
          </cell>
          <cell r="D4615" t="str">
            <v>m2</v>
          </cell>
          <cell r="E4615">
            <v>0.03</v>
          </cell>
        </row>
        <row r="4616">
          <cell r="A4616" t="str">
            <v>PJ018049</v>
          </cell>
          <cell r="B4616" t="str">
            <v>PJ20050451/</v>
          </cell>
          <cell r="C4616" t="str">
            <v>Irrigacao de gramado e/ou canteiros com Caminhao Pipa, inclusive fornecimento da agua.</v>
          </cell>
          <cell r="D4616" t="str">
            <v>m2</v>
          </cell>
          <cell r="E4616">
            <v>7.0000000000000007E-2</v>
          </cell>
        </row>
        <row r="4617">
          <cell r="A4617" t="str">
            <v>PJ000525</v>
          </cell>
          <cell r="B4617" t="str">
            <v>PJ20050453/</v>
          </cell>
          <cell r="C4617" t="str">
            <v>Irrigacao de arvore e/ou palmeira com Caminhao Pipa, exclusive o fornecimento da agua.</v>
          </cell>
          <cell r="D4617" t="str">
            <v>un</v>
          </cell>
          <cell r="E4617">
            <v>0.26</v>
          </cell>
        </row>
        <row r="4618">
          <cell r="A4618" t="str">
            <v>PJ018050</v>
          </cell>
          <cell r="B4618" t="str">
            <v>PJ20050454/</v>
          </cell>
          <cell r="C4618" t="str">
            <v>Irrigacao de arvore e/ou palmeira com Caminhao Pipa, inclusive fornecimento da agua.</v>
          </cell>
          <cell r="D4618" t="str">
            <v>m2</v>
          </cell>
          <cell r="E4618">
            <v>0.3</v>
          </cell>
        </row>
        <row r="4619">
          <cell r="A4619" t="str">
            <v>PJ000521</v>
          </cell>
          <cell r="B4619" t="str">
            <v>PJ20050500/</v>
          </cell>
          <cell r="C4619" t="str">
            <v>Limpeza, apos esvaziamento, de fundo de lago e/ou canal.</v>
          </cell>
          <cell r="D4619" t="str">
            <v>m2</v>
          </cell>
          <cell r="E4619">
            <v>0.8</v>
          </cell>
        </row>
        <row r="4620">
          <cell r="A4620" t="str">
            <v>PJ000522</v>
          </cell>
          <cell r="B4620" t="str">
            <v>PJ20050503/</v>
          </cell>
          <cell r="C4620" t="str">
            <v>Limpeza de caixa de ralo em praca e/ou parque.</v>
          </cell>
          <cell r="D4620" t="str">
            <v>un</v>
          </cell>
          <cell r="E4620">
            <v>4.79</v>
          </cell>
        </row>
        <row r="4621">
          <cell r="A4621" t="str">
            <v>PJ000520</v>
          </cell>
          <cell r="B4621" t="str">
            <v>PJ20050506/</v>
          </cell>
          <cell r="C4621" t="str">
            <v>Limpeza de folhas e papeis flutuando em lago e/ou canal.</v>
          </cell>
          <cell r="D4621" t="str">
            <v>ha</v>
          </cell>
          <cell r="E4621">
            <v>53.19</v>
          </cell>
        </row>
        <row r="4622">
          <cell r="A4622" t="str">
            <v>PJ000511</v>
          </cell>
          <cell r="B4622" t="str">
            <v>PJ20050550/</v>
          </cell>
          <cell r="C4622" t="str">
            <v>Manutencao e recomposicao de areas ajardinadas, corte de folhas e ramos secos, retirada de parasitas, limpeza e replantio de arbustos.</v>
          </cell>
          <cell r="D4622" t="str">
            <v>m2</v>
          </cell>
          <cell r="E4622">
            <v>0.32</v>
          </cell>
        </row>
        <row r="4623">
          <cell r="A4623" t="str">
            <v>PJ005790</v>
          </cell>
          <cell r="B4623" t="str">
            <v>PJ20050600/</v>
          </cell>
          <cell r="C4623" t="str">
            <v>Nivelamento e compactacao de areas ensaibradas.</v>
          </cell>
          <cell r="D4623" t="str">
            <v>ha</v>
          </cell>
          <cell r="E4623">
            <v>962.68</v>
          </cell>
        </row>
        <row r="4624">
          <cell r="A4624" t="str">
            <v>PJ006930</v>
          </cell>
          <cell r="B4624" t="str">
            <v>PJ20050650/</v>
          </cell>
          <cell r="C4624" t="str">
            <v>Rega de jardim ou gramado, com esguicho, usando agua local canalizada.</v>
          </cell>
          <cell r="D4624" t="str">
            <v>dam2</v>
          </cell>
          <cell r="E4624">
            <v>0.97</v>
          </cell>
        </row>
        <row r="4625">
          <cell r="A4625" t="str">
            <v>PJ010230</v>
          </cell>
          <cell r="B4625" t="str">
            <v>PJ20050700/</v>
          </cell>
          <cell r="C4625" t="str">
            <v>Retirada de gramineas em piso de pedra portuguesa, utilizando rocadeira costal.</v>
          </cell>
          <cell r="D4625" t="str">
            <v>m2</v>
          </cell>
          <cell r="E4625">
            <v>0.6</v>
          </cell>
        </row>
        <row r="4626">
          <cell r="A4626" t="str">
            <v>PJ005376</v>
          </cell>
          <cell r="B4626" t="str">
            <v>PJ20050703/</v>
          </cell>
          <cell r="C4626" t="str">
            <v>Retirada de cobertura vegetal de piso de junta seca.</v>
          </cell>
          <cell r="D4626" t="str">
            <v>m</v>
          </cell>
          <cell r="E4626">
            <v>8.69</v>
          </cell>
        </row>
        <row r="4627">
          <cell r="A4627" t="str">
            <v>PJ004854</v>
          </cell>
          <cell r="B4627" t="str">
            <v>PJ20050750/</v>
          </cell>
          <cell r="C4627" t="str">
            <v>Retirada de material proveniente de poda de varredura ou de limpeza diversas, a ser feita em caminhao com no minimo 4m3 de capacidade, compreendendo carga, descarga e transporte ate 30Km de distancia.</v>
          </cell>
          <cell r="D4627" t="str">
            <v>m3</v>
          </cell>
          <cell r="E4627">
            <v>9.2899999999999991</v>
          </cell>
        </row>
        <row r="4628">
          <cell r="A4628" t="str">
            <v>PJ017787</v>
          </cell>
          <cell r="B4628" t="str">
            <v>PJ20050800/</v>
          </cell>
          <cell r="C4628" t="str">
            <v>Retirada de protetor de arvore, inclusive carga, descarga e transporte.</v>
          </cell>
          <cell r="D4628" t="str">
            <v>un</v>
          </cell>
          <cell r="E4628">
            <v>4.05</v>
          </cell>
        </row>
        <row r="4629">
          <cell r="A4629" t="str">
            <v>PJ000512</v>
          </cell>
          <cell r="B4629" t="str">
            <v>PJ20050850/</v>
          </cell>
          <cell r="C4629" t="str">
            <v>Retirada de galhos secos e de parasitas em arvores.</v>
          </cell>
          <cell r="D4629" t="str">
            <v>un</v>
          </cell>
          <cell r="E4629">
            <v>26.59</v>
          </cell>
        </row>
        <row r="4630">
          <cell r="A4630" t="str">
            <v>PJ000509</v>
          </cell>
          <cell r="B4630" t="str">
            <v>PJ20050870/</v>
          </cell>
          <cell r="C4630" t="str">
            <v>Revolvimento de solo ate 20cm de profundidade.</v>
          </cell>
          <cell r="D4630" t="str">
            <v>m2</v>
          </cell>
          <cell r="E4630">
            <v>0.73</v>
          </cell>
        </row>
        <row r="4631">
          <cell r="A4631" t="str">
            <v>PJ017860</v>
          </cell>
          <cell r="B4631" t="str">
            <v>PJ20050900/</v>
          </cell>
          <cell r="C4631" t="str">
            <v>Varredura de folhas, papeis, etc, em area de brita.</v>
          </cell>
          <cell r="D4631" t="str">
            <v>m2</v>
          </cell>
          <cell r="E4631">
            <v>0.19</v>
          </cell>
        </row>
        <row r="4632">
          <cell r="A4632" t="str">
            <v>PJ000517</v>
          </cell>
          <cell r="B4632" t="str">
            <v>PJ20050903/</v>
          </cell>
          <cell r="C4632" t="str">
            <v>Varredura de folhas, papeis e etc., em area ensaibrada.</v>
          </cell>
          <cell r="D4632" t="str">
            <v>ha</v>
          </cell>
          <cell r="E4632">
            <v>117.02</v>
          </cell>
        </row>
        <row r="4633">
          <cell r="A4633" t="str">
            <v>PJ000515</v>
          </cell>
          <cell r="B4633" t="str">
            <v>PJ20050906/</v>
          </cell>
          <cell r="C4633" t="str">
            <v>Varredura de folhas, papeis e etc., em area gramada.</v>
          </cell>
          <cell r="D4633" t="str">
            <v>ha</v>
          </cell>
          <cell r="E4633">
            <v>132.97</v>
          </cell>
        </row>
        <row r="4634">
          <cell r="A4634" t="str">
            <v>PJ000516</v>
          </cell>
          <cell r="B4634" t="str">
            <v>PJ20050909/</v>
          </cell>
          <cell r="C4634" t="str">
            <v>Varredura de folhas, papeis e etc., em area pavimentada.</v>
          </cell>
          <cell r="D4634" t="str">
            <v>ha</v>
          </cell>
          <cell r="E4634">
            <v>106.38</v>
          </cell>
        </row>
        <row r="4635">
          <cell r="A4635" t="str">
            <v>PJ000533</v>
          </cell>
          <cell r="B4635" t="str">
            <v>PJ20100050/</v>
          </cell>
          <cell r="C4635" t="str">
            <v>Arrancamento e replantio de arvore adulta, entre 3m e 5m de altura e ate 20cm de diametro, inclusive escavacao e rega durante 15 dias, exclusive transporte.</v>
          </cell>
          <cell r="D4635" t="str">
            <v>un</v>
          </cell>
          <cell r="E4635">
            <v>50.83</v>
          </cell>
        </row>
        <row r="4636">
          <cell r="A4636" t="str">
            <v>PJ009405</v>
          </cell>
          <cell r="B4636" t="str">
            <v>PJ20100100/</v>
          </cell>
          <cell r="C4636" t="str">
            <v>Destocamento de arvores de medio porte ate 60cm DAP e raizes profundas, com auxilio mecanico, inclusive carga, descarga e transporte do material resultante ate 30Km.</v>
          </cell>
          <cell r="D4636" t="str">
            <v>un</v>
          </cell>
          <cell r="E4636">
            <v>272.52999999999997</v>
          </cell>
        </row>
        <row r="4637">
          <cell r="A4637" t="str">
            <v>PJ009401</v>
          </cell>
          <cell r="B4637" t="str">
            <v>PJ20100103/</v>
          </cell>
          <cell r="C4637" t="str">
            <v>Destocamento de arvores de grande porte acima de 61cm DAP e raizes profundas, com auxilio mecanico, inclusive carga, descarga e transporte do material resultante ate 30Km.</v>
          </cell>
          <cell r="D4637" t="str">
            <v>un</v>
          </cell>
          <cell r="E4637">
            <v>405.73</v>
          </cell>
        </row>
        <row r="4638">
          <cell r="A4638" t="str">
            <v>PJ008803</v>
          </cell>
          <cell r="B4638" t="str">
            <v>PJ20100150/</v>
          </cell>
          <cell r="C4638" t="str">
            <v xml:space="preserve">Poda leve em arvores de pequeno e medio porte, compreendendo o emprego de Caminhao Carroceria Fixa de 7,5t, moto serra, escada, cordas, serrotes, machadinhas, incluindo carga, descarga e transporte de material resultante ate 30Km (volume em torno de 1m3) </v>
          </cell>
          <cell r="D4638" t="str">
            <v>un</v>
          </cell>
          <cell r="E4638">
            <v>35.99</v>
          </cell>
        </row>
        <row r="4639">
          <cell r="A4639" t="str">
            <v>PJ008804</v>
          </cell>
          <cell r="B4639" t="str">
            <v>PJ20100153/</v>
          </cell>
          <cell r="C4639" t="str">
            <v>Poda leve em arvores de grande porte, compreendendo o emprego de Caminhao Carroceria Fixa de 7,5t, elevador equipado com cacamba atingindo a altura de mais ou menos de 18m, moto serra, escada, cordas, serrotes, machadinhas, incluindo carga, descarga e tra</v>
          </cell>
          <cell r="D4639" t="str">
            <v>un</v>
          </cell>
          <cell r="E4639">
            <v>80.599999999999994</v>
          </cell>
        </row>
        <row r="4640">
          <cell r="A4640" t="str">
            <v>PJ017322</v>
          </cell>
          <cell r="B4640" t="str">
            <v>PJ20100156/</v>
          </cell>
          <cell r="C4640" t="str">
            <v>Poda de conducao de muda de arvore ate 3m de altura, inclusive carga, descarga e transporte do material resultante.</v>
          </cell>
          <cell r="D4640" t="str">
            <v>un</v>
          </cell>
          <cell r="E4640">
            <v>1.81</v>
          </cell>
        </row>
        <row r="4641">
          <cell r="A4641" t="str">
            <v>PJ008805</v>
          </cell>
          <cell r="B4641" t="str">
            <v>PJ20100200/</v>
          </cell>
          <cell r="C4641"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1" t="str">
            <v>un</v>
          </cell>
          <cell r="E4641">
            <v>213.46</v>
          </cell>
        </row>
        <row r="4642">
          <cell r="A4642" t="str">
            <v>PJ008807</v>
          </cell>
          <cell r="B4642" t="str">
            <v>PJ20100203/</v>
          </cell>
          <cell r="C4642"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2" t="str">
            <v>un</v>
          </cell>
          <cell r="E4642">
            <v>320.18</v>
          </cell>
        </row>
        <row r="4643">
          <cell r="A4643" t="str">
            <v>PJ009404</v>
          </cell>
          <cell r="B4643" t="str">
            <v>PJ20100250/</v>
          </cell>
          <cell r="C4643" t="str">
            <v>Poda de arvore de medio porte para remocao de arvores, compreendendo o emprego de Caminhao Carroceria Fixa de 7,5t, elevador equipado com cacamba atingindo altura media de 15m, moto serra, escada, corda, serrote, machados, equipamento de seguranca, compre</v>
          </cell>
          <cell r="D4643" t="str">
            <v>un</v>
          </cell>
          <cell r="E4643">
            <v>215.9</v>
          </cell>
        </row>
        <row r="4644">
          <cell r="A4644" t="str">
            <v>PJ009402</v>
          </cell>
          <cell r="B4644" t="str">
            <v>PJ20100253/</v>
          </cell>
          <cell r="C4644" t="str">
            <v>Poda de arvore de grande porte para remocao de arvores, compreendendo o emprego de Caminhao Carroceria Fixa de 7,5t, elevador equipado com cacamba atingindo altura media de 15m, moto serra, escada, corda, serrote, machados, equipamento de seguranca, compr</v>
          </cell>
          <cell r="D4644" t="str">
            <v>un</v>
          </cell>
          <cell r="E4644">
            <v>431.8</v>
          </cell>
        </row>
        <row r="4645">
          <cell r="A4645" t="str">
            <v>PJ009406</v>
          </cell>
          <cell r="B4645" t="str">
            <v>PJ20100300/</v>
          </cell>
          <cell r="C4645" t="str">
            <v>Remocao de arvore de medio porte, compreendendo a poda com o emprego de Caminhao de Carroceria Fixa, elevador equipado com cacamba atingindo altura media de 15m, moto serra, escada, corda, serrote, machados, sinalizacao de desvio de trafego de veiculos, p</v>
          </cell>
          <cell r="D4645" t="str">
            <v>un</v>
          </cell>
          <cell r="E4645">
            <v>488.43</v>
          </cell>
        </row>
        <row r="4646">
          <cell r="A4646" t="str">
            <v>PJ009403</v>
          </cell>
          <cell r="B4646" t="str">
            <v>PJ20100306/</v>
          </cell>
          <cell r="C4646" t="str">
            <v xml:space="preserve">Remocao de arvore de grande porte, compreendendo a poda com o emprego de Caminhao de Carroceria Fixa, elevador equipado com cacamba atingindo altura media de 15m, moto serra, escada, corda, serrote, machados, sinalizacao de desvio de trafego de veiculos, </v>
          </cell>
          <cell r="D4646" t="str">
            <v>un</v>
          </cell>
          <cell r="E4646">
            <v>837.53</v>
          </cell>
        </row>
        <row r="4647">
          <cell r="A4647" t="str">
            <v>PJ017582</v>
          </cell>
          <cell r="B4647" t="str">
            <v>PJ25050050/</v>
          </cell>
          <cell r="C4647" t="str">
            <v>Banco em concreto armado, sem encosto, medindo (225x50x50)cm, modelo B7 da Neorex ou similar.  Fornecimento.</v>
          </cell>
          <cell r="D4647" t="str">
            <v>un</v>
          </cell>
          <cell r="E4647">
            <v>331.09</v>
          </cell>
        </row>
        <row r="4648">
          <cell r="A4648" t="str">
            <v>PJ000541</v>
          </cell>
          <cell r="B4648" t="str">
            <v>PJ25050053/</v>
          </cell>
          <cell r="C4648" t="str">
            <v>Banco de concreto aparente, com 45cm de largura e 10cm de espessura, sobre 2 apoios do mesmo material, com seccao de (10x30)cm.</v>
          </cell>
          <cell r="D4648" t="str">
            <v>m</v>
          </cell>
          <cell r="E4648">
            <v>70.41</v>
          </cell>
        </row>
        <row r="4649">
          <cell r="A4649" t="str">
            <v>PJ004839</v>
          </cell>
          <cell r="B4649" t="str">
            <v>PJ25050056/</v>
          </cell>
          <cell r="C4649" t="str">
            <v>Banco de concreto aparente, medindo 2x0,40x0,20m, fixados sobre apoio do mesmo material, secao de 10x30cm, inclusive carga, descarga e transporte, conforme projeto FPJ.  Fornecimento e colocacao.</v>
          </cell>
          <cell r="D4649" t="str">
            <v>un</v>
          </cell>
          <cell r="E4649">
            <v>246.23</v>
          </cell>
        </row>
        <row r="4650">
          <cell r="A4650" t="str">
            <v>PJ006686</v>
          </cell>
          <cell r="B4650" t="str">
            <v>PJ25050100/</v>
          </cell>
          <cell r="C4650" t="str">
            <v>Banco para jardim, duplo, pes em ferro fundido, assento e encosto em madeira de Lei envernizados, pecas de ferro pintadas em grafite.  Fornecimento e colocacao, inclusive chumbadores.</v>
          </cell>
          <cell r="D4650" t="str">
            <v>un</v>
          </cell>
          <cell r="E4650">
            <v>1048.72</v>
          </cell>
        </row>
        <row r="4651">
          <cell r="A4651" t="str">
            <v>PJ017889</v>
          </cell>
          <cell r="B4651" t="str">
            <v>PJ25050103/</v>
          </cell>
          <cell r="C4651" t="str">
            <v>Bancos para jardim com 14 reguas de madeira de Lei, seccao de (5,5x2,5)cm e comprimento de 2m, presas com parafusos de porca nos pes de ferro fundido, estes com 14Kg, barra de ferro ao centro do assentamento, inclusive espigao de fixacao, 4 bases de concr</v>
          </cell>
          <cell r="D4651" t="str">
            <v>un</v>
          </cell>
          <cell r="E4651">
            <v>395.56</v>
          </cell>
        </row>
        <row r="4652">
          <cell r="A4652" t="str">
            <v>PJ008483</v>
          </cell>
          <cell r="B4652" t="str">
            <v>PJ25050106/</v>
          </cell>
          <cell r="C4652" t="str">
            <v>Banco rustico, referencia M-25, conforme o modelo Pactaplayground ou similar.  Fornecimento e colocacao.</v>
          </cell>
          <cell r="D4652" t="str">
            <v>un</v>
          </cell>
          <cell r="E4652">
            <v>344.82</v>
          </cell>
        </row>
        <row r="4653">
          <cell r="A4653" t="str">
            <v>PJ007681</v>
          </cell>
          <cell r="B4653" t="str">
            <v>PJ25050153/</v>
          </cell>
          <cell r="C4653" t="str">
            <v>Mesa de jogos com 4 bancos, tampo de mesa em marmorite armado, na cor natural, tendo no centro tabuleiro de xadrez em marmorite nas cores branca e preta, pes (mesa e bancos) de concreto armado, conforme projeto FPJ.  Fornecimento e colocacao.</v>
          </cell>
          <cell r="D4653" t="str">
            <v>un</v>
          </cell>
          <cell r="E4653">
            <v>568.48</v>
          </cell>
        </row>
        <row r="4654">
          <cell r="A4654" t="str">
            <v>PJ008484</v>
          </cell>
          <cell r="B4654" t="str">
            <v>PJ25050156/</v>
          </cell>
          <cell r="C4654" t="str">
            <v>Mesal rustica, referencia M-26, conforme o modelo Pactaplayground ou similar.  Fornecimento e colocacao.</v>
          </cell>
          <cell r="D4654" t="str">
            <v>un</v>
          </cell>
          <cell r="E4654">
            <v>501.74</v>
          </cell>
        </row>
        <row r="4655">
          <cell r="A4655" t="str">
            <v>PJ009574</v>
          </cell>
          <cell r="B4655" t="str">
            <v>PJ25050200/</v>
          </cell>
          <cell r="C4655" t="str">
            <v>Prancha de Macaranduba para bancos de jardins, com secao de (15x4,5)cm e comprimento de 2,20m, presa com parafusos e porcas nos pes de ferro e pintura na cor a ser indicada.  Fornecimento e colocacao.</v>
          </cell>
          <cell r="D4655" t="str">
            <v>un</v>
          </cell>
          <cell r="E4655">
            <v>46.78</v>
          </cell>
        </row>
        <row r="4656">
          <cell r="A4656" t="str">
            <v>PJ005001</v>
          </cell>
          <cell r="B4656" t="str">
            <v>PJ25050250/</v>
          </cell>
          <cell r="C4656" t="str">
            <v>Regua madeira de Lei para bancos de jardins, com seccao de (5,5x2,5)cm e comprimento de 2m, presas com parafusos de porcas nos pes de ferro fundido e pintura na cor a ser indicada.  Fornecimento e colocacao.</v>
          </cell>
          <cell r="D4656" t="str">
            <v>un</v>
          </cell>
          <cell r="E4656">
            <v>17.71</v>
          </cell>
        </row>
        <row r="4657">
          <cell r="A4657" t="str">
            <v>PJ007077</v>
          </cell>
          <cell r="B4657" t="str">
            <v>PJ25050253/</v>
          </cell>
          <cell r="C4657" t="str">
            <v>Regua de Macaranduba para bancos de jardins, com seccao de (3x1,5)cm e comprimento de 1m, presas com parafusos de porcas nos pes de ferro e envernizada na cor a ser indicada.  Fornecimento e colocacao.</v>
          </cell>
          <cell r="D4657" t="str">
            <v>un</v>
          </cell>
          <cell r="E4657">
            <v>26.47</v>
          </cell>
        </row>
        <row r="4658">
          <cell r="A4658" t="str">
            <v>PJ017134</v>
          </cell>
          <cell r="B4658" t="str">
            <v>PJ25100050/</v>
          </cell>
          <cell r="C4658" t="str">
            <v>Amarelinha em blocos de concreto pre-moldadas com aplicacao de letras e numeros coloridos em baixo relevo.  Fornecimento e aplicacao.</v>
          </cell>
          <cell r="D4658" t="str">
            <v>un</v>
          </cell>
          <cell r="E4658">
            <v>242.35</v>
          </cell>
        </row>
        <row r="4659">
          <cell r="A4659" t="str">
            <v>PJ001026</v>
          </cell>
          <cell r="B4659" t="str">
            <v>PJ25100060/</v>
          </cell>
          <cell r="C4659" t="str">
            <v>Arco simples em tubos de ferro galvanizado de 1" e 2", chumbados em blocos de concreto, com pintura de base Galvite ou similar e 2 demaos de acabamento, conforme projeto FPJ.  Fornecimento e colocacao.</v>
          </cell>
          <cell r="D4659" t="str">
            <v>un</v>
          </cell>
          <cell r="E4659">
            <v>650.07000000000005</v>
          </cell>
        </row>
        <row r="4660">
          <cell r="A4660" t="str">
            <v>PJ001027</v>
          </cell>
          <cell r="B4660" t="str">
            <v>PJ25100100/</v>
          </cell>
          <cell r="C4660" t="str">
            <v>Barra simples para ginastica, em tubos de ferro galvanizado de 1 1/2" e 4", chumbados em blocos de concreto com pintura de base Galvite ou similar e 2 demaos de acabamento, conforme projeto FPJ.  Fornecimento e colocacao.</v>
          </cell>
          <cell r="D4660" t="str">
            <v>un</v>
          </cell>
          <cell r="E4660">
            <v>639.97</v>
          </cell>
        </row>
        <row r="4661">
          <cell r="A4661" t="str">
            <v>PJ001032</v>
          </cell>
          <cell r="B4661" t="str">
            <v>PJ25100103/</v>
          </cell>
          <cell r="C4661" t="str">
            <v>Barra dupla para ginastica em tubo de ferro galvanizado de 1" horizontais e montantes de 4", chumbados em blocos de concreto, com pintura de base Galvite ou similar e 2 demaos de acabamento, conforme projeto FPJ.  Fornecimento e colocacao.</v>
          </cell>
          <cell r="D4661" t="str">
            <v>un</v>
          </cell>
          <cell r="E4661">
            <v>805.37</v>
          </cell>
        </row>
        <row r="4662">
          <cell r="A4662" t="str">
            <v>PJ005077</v>
          </cell>
          <cell r="B4662" t="str">
            <v>PJ25100106/</v>
          </cell>
          <cell r="C4662" t="str">
            <v>Barra paralelas rustica, referencia M-17, conforme o modelo Pactaplayground ou similar.  Fornecimento e colocacao.</v>
          </cell>
          <cell r="D4662" t="str">
            <v>un</v>
          </cell>
          <cell r="E4662">
            <v>318.2</v>
          </cell>
        </row>
        <row r="4663">
          <cell r="A4663" t="str">
            <v>PJ001028</v>
          </cell>
          <cell r="B4663" t="str">
            <v>PJ25100109/</v>
          </cell>
          <cell r="C4663" t="str">
            <v>Barra paralelas para ginastica, em tubos de ferro galvanizado de 2", chumbados em blocos de concreto com pintura de base Galvite ou similar e 2 demaos de acabamento, conforme projeto FPJ.  Fornecimento e colocacao.</v>
          </cell>
          <cell r="D4663" t="str">
            <v>un</v>
          </cell>
          <cell r="E4663">
            <v>423.03</v>
          </cell>
        </row>
        <row r="4664">
          <cell r="A4664" t="str">
            <v>PJ005078</v>
          </cell>
          <cell r="B4664" t="str">
            <v>PJ25100112/</v>
          </cell>
          <cell r="C4664" t="str">
            <v>Barra de 2 niveis rustica, referencia M-16, conforme o modelo Pactaplayground ou similar.  Fornecimento e colocacao.</v>
          </cell>
          <cell r="D4664" t="str">
            <v>un</v>
          </cell>
          <cell r="E4664">
            <v>266.82</v>
          </cell>
        </row>
        <row r="4665">
          <cell r="A4665" t="str">
            <v>PJ009629</v>
          </cell>
          <cell r="B4665" t="str">
            <v>PJ25100150/</v>
          </cell>
          <cell r="C4665" t="str">
            <v>Balanco 2M com 3 lugares em estrutura de ferro com pintura automotiva, cadeira de ripas com encosto, da Multimeios ou similar.  Fornecimento.</v>
          </cell>
          <cell r="D4665" t="str">
            <v>un</v>
          </cell>
          <cell r="E4665">
            <v>539</v>
          </cell>
        </row>
        <row r="4666">
          <cell r="A4666" t="str">
            <v>PJ018045</v>
          </cell>
          <cell r="B4666" t="str">
            <v>PJ25100152A</v>
          </cell>
          <cell r="C4666" t="str">
            <v xml:space="preserve">Balanco composto com 2 cadeiras, presas em correntes galvanizadas, fixadas por meio de bracadeiras, em travessao de tubo de ferro galvanizado de 2 1/2", suspensas em cavaletes de tubo de ferro galvanizado de 2", chumbados em sapatas de concreto, pintados </v>
          </cell>
          <cell r="D4666" t="str">
            <v>un</v>
          </cell>
          <cell r="E4666">
            <v>879.62</v>
          </cell>
        </row>
        <row r="4667">
          <cell r="A4667" t="str">
            <v>PJ018043</v>
          </cell>
          <cell r="B4667" t="str">
            <v>PJ25100154A</v>
          </cell>
          <cell r="C4667" t="str">
            <v xml:space="preserve">Balanco composto com 3 cadeiras, presas em correntes galvanizadas, fixadas por meio de bracadeiras, em travessao de tubo de ferro galvanizado de 2 1/2", suspensas em cavaletes de tubo de ferro galvanizado de 2", chumbados em sapatas de concreto, pintados </v>
          </cell>
          <cell r="D4667" t="str">
            <v>un</v>
          </cell>
          <cell r="E4667">
            <v>982.74</v>
          </cell>
        </row>
        <row r="4668">
          <cell r="A4668" t="str">
            <v>PJ009516</v>
          </cell>
          <cell r="B4668" t="str">
            <v>PJ25100156/</v>
          </cell>
          <cell r="C4668" t="str">
            <v>Cadeira de balanco completa, com correntes, bracadeiras, rolamentos, parafusos, barras, etc., inclusive desmontagem da danificada, pintura e transporte, conforme projeto FPJ.  Fornecimento e colocacao.</v>
          </cell>
          <cell r="D4668" t="str">
            <v>un</v>
          </cell>
          <cell r="E4668">
            <v>309.95999999999998</v>
          </cell>
        </row>
        <row r="4669">
          <cell r="A4669" t="str">
            <v>PJ018027</v>
          </cell>
          <cell r="B4669" t="str">
            <v>PJ35050403/</v>
          </cell>
          <cell r="C4669" t="str">
            <v>Plantio de mudas de vegetacao cactaceas, exclusive o fornecimento de muda, em area de restinga plana.</v>
          </cell>
          <cell r="D4669" t="str">
            <v>un</v>
          </cell>
          <cell r="E4669">
            <v>0.23</v>
          </cell>
        </row>
        <row r="4670">
          <cell r="A4670" t="str">
            <v>PJ018028</v>
          </cell>
          <cell r="B4670" t="str">
            <v>PJ35050406/</v>
          </cell>
          <cell r="C4670" t="str">
            <v>Plantio de mudas de vegetacao reptante, exclusive o fornecimento de muda, em area de restinga plana.</v>
          </cell>
          <cell r="D4670" t="str">
            <v>un</v>
          </cell>
          <cell r="E4670">
            <v>0.06</v>
          </cell>
        </row>
        <row r="4671">
          <cell r="A4671" t="str">
            <v>PJ018059</v>
          </cell>
          <cell r="B4671" t="str">
            <v>PJ35050500/</v>
          </cell>
          <cell r="C4671" t="str">
            <v>Plantio de muda de especie de mangezal, de 50 a 70 cm de altura, e abertura de cova de (10x10x20)cm.  Exclusive o fornecimento da muda.</v>
          </cell>
          <cell r="D4671" t="str">
            <v>un</v>
          </cell>
          <cell r="E4671">
            <v>0.75</v>
          </cell>
        </row>
        <row r="4672">
          <cell r="A4672" t="str">
            <v>PJ000534</v>
          </cell>
          <cell r="B4672" t="str">
            <v>PJ40050050/</v>
          </cell>
          <cell r="C4672" t="str">
            <v>Arrancamento e replantio de arbusto com ate 2m de altura.</v>
          </cell>
          <cell r="D4672" t="str">
            <v>un</v>
          </cell>
          <cell r="E4672">
            <v>4.84</v>
          </cell>
        </row>
        <row r="4673">
          <cell r="A4673" t="str">
            <v>PJ009881</v>
          </cell>
          <cell r="B4673" t="str">
            <v>PJ40050100/</v>
          </cell>
          <cell r="C4673" t="str">
            <v>Poda de especies vegetais de baixo nivel de dificuldade, exclusive transporte do material resultante.</v>
          </cell>
          <cell r="D4673" t="str">
            <v>un</v>
          </cell>
          <cell r="E4673">
            <v>36.93</v>
          </cell>
        </row>
        <row r="4674">
          <cell r="A4674" t="str">
            <v>PJ009882</v>
          </cell>
          <cell r="B4674" t="str">
            <v>PJ40050103/</v>
          </cell>
          <cell r="C4674" t="str">
            <v>Poda de especies vegetais de medio nivel de dificuldade, exclusive transporte do material resultante.</v>
          </cell>
          <cell r="D4674" t="str">
            <v>un</v>
          </cell>
          <cell r="E4674">
            <v>72.010000000000005</v>
          </cell>
        </row>
        <row r="4675">
          <cell r="A4675" t="str">
            <v>PJ009883</v>
          </cell>
          <cell r="B4675" t="str">
            <v>PJ40050106/</v>
          </cell>
          <cell r="C4675" t="str">
            <v>Poda de especies vegetais de alto nivel de dificuldade, exclusive transporte do material resultante.</v>
          </cell>
          <cell r="D4675" t="str">
            <v>un</v>
          </cell>
          <cell r="E4675">
            <v>126.48</v>
          </cell>
        </row>
        <row r="4676">
          <cell r="A4676" t="str">
            <v>PJ009876</v>
          </cell>
          <cell r="B4676" t="str">
            <v>PJ40050150/</v>
          </cell>
          <cell r="C4676" t="str">
            <v>Remocao de especies vegetais, porte muda (ate 2m de altura), inclusive carga, descarga e transporte do material ate 30Km.</v>
          </cell>
          <cell r="D4676" t="str">
            <v>un</v>
          </cell>
          <cell r="E4676">
            <v>10.9</v>
          </cell>
        </row>
        <row r="4677">
          <cell r="A4677" t="str">
            <v>PJ009877</v>
          </cell>
          <cell r="B4677" t="str">
            <v>PJ40050153/</v>
          </cell>
          <cell r="C4677" t="str">
            <v>Remocao de especies vegetais, porte pequeno (entre 2m e 4m de altura), inclusive carga, descarga e transporte do material ate 30Km.</v>
          </cell>
          <cell r="D4677" t="str">
            <v>un</v>
          </cell>
          <cell r="E4677">
            <v>40.51</v>
          </cell>
        </row>
        <row r="4678">
          <cell r="A4678" t="str">
            <v>PJ009878</v>
          </cell>
          <cell r="B4678" t="str">
            <v>PJ40050156/</v>
          </cell>
          <cell r="C4678" t="str">
            <v>Remocao de especies vegetais, porte medio (entre 4m e 6m de altura), inclusive carga, descarga e transporte do material ate 30Km.</v>
          </cell>
          <cell r="D4678" t="str">
            <v>un</v>
          </cell>
          <cell r="E4678">
            <v>98.18</v>
          </cell>
        </row>
        <row r="4679">
          <cell r="A4679" t="str">
            <v>PJ009879</v>
          </cell>
          <cell r="B4679" t="str">
            <v>PJ40050159/</v>
          </cell>
          <cell r="C4679" t="str">
            <v>Remocao de especies vegetais, porte grande (acima de 6m de altura), inclusive carga, descarga e transporte do material ate 30Km.</v>
          </cell>
          <cell r="D4679" t="str">
            <v>un</v>
          </cell>
          <cell r="E4679">
            <v>194.52</v>
          </cell>
        </row>
        <row r="4680">
          <cell r="A4680" t="str">
            <v>PJ009880</v>
          </cell>
          <cell r="B4680" t="str">
            <v>PJ40050200/</v>
          </cell>
          <cell r="C4680" t="str">
            <v>Transplante de vegetais de  porte pequeno (entre 2m e 4m de altura), inclusive carga, descarga e transporte do material ate 30Km.</v>
          </cell>
          <cell r="D4680" t="str">
            <v>un</v>
          </cell>
          <cell r="E4680">
            <v>75.86</v>
          </cell>
        </row>
        <row r="4681">
          <cell r="A4681" t="str">
            <v>PJ009890</v>
          </cell>
          <cell r="B4681" t="str">
            <v>PJ40100050/</v>
          </cell>
          <cell r="C4681" t="str">
            <v>Adubacao diferenciada em especies vegetais de qualquer natureza.</v>
          </cell>
          <cell r="D4681" t="str">
            <v>un</v>
          </cell>
          <cell r="E4681">
            <v>20.27</v>
          </cell>
        </row>
        <row r="4682">
          <cell r="A4682" t="str">
            <v>PJ017323</v>
          </cell>
          <cell r="B4682" t="str">
            <v>PJ40100053/</v>
          </cell>
          <cell r="C4682" t="str">
            <v>Adubacao quimica com formula completa (NPK-10-10-10) em golas de arvore, inclusive limpeza e revolvimento de solo.</v>
          </cell>
          <cell r="D4682" t="str">
            <v>un</v>
          </cell>
          <cell r="E4682">
            <v>0.76</v>
          </cell>
        </row>
        <row r="4683">
          <cell r="A4683" t="str">
            <v>PJ010387</v>
          </cell>
          <cell r="B4683" t="str">
            <v>PJ40100100/</v>
          </cell>
          <cell r="C4683" t="str">
            <v>Combate a colonia de cupins em arvores atraves do metodo por iscagem (custo valido para um minimo de 30 arvores).</v>
          </cell>
          <cell r="D4683" t="str">
            <v>mes</v>
          </cell>
          <cell r="E4683">
            <v>111.94</v>
          </cell>
        </row>
        <row r="4684">
          <cell r="A4684" t="str">
            <v>PJ009888</v>
          </cell>
          <cell r="B4684" t="str">
            <v>PJ40100150/</v>
          </cell>
          <cell r="C4684" t="str">
            <v>Controle quimico de especies vegetais de qualquer natureza.</v>
          </cell>
          <cell r="D4684" t="str">
            <v>un</v>
          </cell>
          <cell r="E4684">
            <v>86.95</v>
          </cell>
        </row>
        <row r="4685">
          <cell r="A4685" t="str">
            <v>PJ009889</v>
          </cell>
          <cell r="B4685" t="str">
            <v>PJ40100200/</v>
          </cell>
          <cell r="C4685" t="str">
            <v>Dendrocirurgia em especies vegetais de qualquer natureza.</v>
          </cell>
          <cell r="D4685" t="str">
            <v>un</v>
          </cell>
          <cell r="E4685">
            <v>263.25</v>
          </cell>
        </row>
        <row r="4686">
          <cell r="A4686" t="str">
            <v>PJ009891</v>
          </cell>
          <cell r="B4686" t="str">
            <v>PJ40100250/</v>
          </cell>
          <cell r="C4686" t="str">
            <v>Pincelamento em lesao de especies vegetais de qualquer natureza.</v>
          </cell>
          <cell r="D4686" t="str">
            <v>un</v>
          </cell>
          <cell r="E4686">
            <v>13.43</v>
          </cell>
        </row>
        <row r="4687">
          <cell r="A4687" t="str">
            <v>PJ009892</v>
          </cell>
          <cell r="B4687" t="str">
            <v>PJ40100300/</v>
          </cell>
          <cell r="C4687" t="str">
            <v>Retutoramento de especies vegetais de qualquer natureza.</v>
          </cell>
          <cell r="D4687" t="str">
            <v>un</v>
          </cell>
          <cell r="E4687">
            <v>7.59</v>
          </cell>
        </row>
        <row r="4688">
          <cell r="A4688" t="str">
            <v>PJ010388</v>
          </cell>
          <cell r="B4688" t="str">
            <v>PJ40100350/</v>
          </cell>
          <cell r="C4688" t="str">
            <v>Tratamento de arvores com lesoes acima de 0,50m2, compreendendo: raspagem do material necrosado, aplicacao de fungicidas, inseticidas, hormonios e impermeabilizantes, fechamento das cavidades com espuma de poliuretano coberta com nata de cimento e incorpo</v>
          </cell>
          <cell r="D4688" t="str">
            <v>un</v>
          </cell>
          <cell r="E4688">
            <v>114.35</v>
          </cell>
        </row>
        <row r="4689">
          <cell r="A4689" t="str">
            <v>PJ010389</v>
          </cell>
          <cell r="B4689" t="str">
            <v>PJ40100353/</v>
          </cell>
          <cell r="C4689" t="str">
            <v>Tratamento de arvores com lesoes ate 0,50m2, compreendendo: raspagem do material necrosado, aplicacao de fungicidas, inseticidas, hormonios e impermeabilizantes, fechamento das cavidades com espuma de poliuretano coberta com nata de cimento e incorporacao</v>
          </cell>
          <cell r="D4689" t="str">
            <v>un</v>
          </cell>
          <cell r="E4689">
            <v>79.25</v>
          </cell>
        </row>
        <row r="4690">
          <cell r="A4690" t="str">
            <v>PJ007341</v>
          </cell>
          <cell r="B4690" t="str">
            <v>PJ40100356/</v>
          </cell>
          <cell r="C4690" t="str">
            <v>Tratamento fitossanitario em arvores, compreendendo: execucao de pequenas podas (galhos e ramos comprometidos); raspagem de material necrosado; aplicacao de fungicidas, inseticidas, hormonios, impermeabilizantes e fertilizantes; alargamento de golas; revo</v>
          </cell>
          <cell r="D4690" t="str">
            <v>un</v>
          </cell>
          <cell r="E4690">
            <v>676.41</v>
          </cell>
        </row>
        <row r="4691">
          <cell r="A4691" t="str">
            <v>PJ010390</v>
          </cell>
          <cell r="B4691" t="str">
            <v>PJ40100359/</v>
          </cell>
          <cell r="C4691" t="str">
            <v>Tratamento fitossanitario para o combate a seca de arvores, compreendendo: aplicacao de fungicida e repelente e incorporacao de materias para enriquecimento do solo, exclusive mao-de-obra.</v>
          </cell>
          <cell r="D4691" t="str">
            <v>un</v>
          </cell>
          <cell r="E4691">
            <v>20.83</v>
          </cell>
        </row>
        <row r="4692">
          <cell r="A4692" t="str">
            <v>PJ009216</v>
          </cell>
          <cell r="B4692" t="str">
            <v>PJ99990050/</v>
          </cell>
          <cell r="C4692" t="str">
            <v>Contentor plastico para coleta de lixo domiciliar em polietileno (DIN) de 360l.  Fornecimento.</v>
          </cell>
          <cell r="D4692" t="str">
            <v>un</v>
          </cell>
          <cell r="E4692">
            <v>1027.5</v>
          </cell>
        </row>
        <row r="4693">
          <cell r="A4693" t="str">
            <v>PJ010278</v>
          </cell>
          <cell r="B4693" t="str">
            <v>PJ99990053/</v>
          </cell>
          <cell r="C4693" t="str">
            <v>Contentor plastico em polietileno, com duas rodas macicas de borracha, capacidade para 240 litros.  Fornecimento.</v>
          </cell>
          <cell r="D4693" t="str">
            <v>un</v>
          </cell>
          <cell r="E4693">
            <v>254.25</v>
          </cell>
        </row>
        <row r="4694">
          <cell r="A4694" t="str">
            <v>PJ017173</v>
          </cell>
          <cell r="B4694" t="str">
            <v>PJ99990100/</v>
          </cell>
          <cell r="C4694" t="str">
            <v>Fitilho de nylon brancoredondo.  Fornecimento.</v>
          </cell>
          <cell r="D4694" t="str">
            <v>Kg</v>
          </cell>
          <cell r="E4694">
            <v>10.39</v>
          </cell>
        </row>
        <row r="4695">
          <cell r="A4695" t="str">
            <v>PJ010428</v>
          </cell>
          <cell r="B4695" t="str">
            <v>PJ99990150/</v>
          </cell>
          <cell r="C4695" t="str">
            <v>Grampo de apoio em tubos de aco galvanizado, com (1,20x1,36)m, formado por 2 tubos de 4" na vertical e 1 tubo de 2" na horizontal, fixados por encaixe, com tratamento anticorrosivo e pintura.  Fornecimento e colocacao.</v>
          </cell>
          <cell r="D4695" t="str">
            <v>mod</v>
          </cell>
          <cell r="E4695">
            <v>341.65</v>
          </cell>
        </row>
        <row r="4696">
          <cell r="A4696" t="str">
            <v>PJ010271</v>
          </cell>
          <cell r="B4696" t="str">
            <v>PJ99990200/</v>
          </cell>
          <cell r="C4696" t="str">
            <v>Papeleira plastica para vias e pracas publicas em polietileno (DIN), capacidade para 50l, medindo (75,50x34,50x43,50)cm.  Fornecimento e colocacao.</v>
          </cell>
          <cell r="D4696" t="str">
            <v>un</v>
          </cell>
          <cell r="E4696">
            <v>86.32</v>
          </cell>
        </row>
        <row r="4697">
          <cell r="A4697" t="str">
            <v>PJ010354</v>
          </cell>
          <cell r="B4697" t="str">
            <v>PJ99990250/</v>
          </cell>
          <cell r="C4697" t="str">
            <v>Tela em polietileno de alta densidade, 100% virgem, com malha de (5x5)cm, com resistencia a tracao de 250Kgf.  Fornecimento e colocacao.</v>
          </cell>
          <cell r="D4697" t="str">
            <v>m2</v>
          </cell>
          <cell r="E4697">
            <v>6.66</v>
          </cell>
        </row>
        <row r="4698">
          <cell r="A4698" t="str">
            <v>PJ017684</v>
          </cell>
          <cell r="B4698" t="str">
            <v>PJ99990300/</v>
          </cell>
          <cell r="C4698" t="str">
            <v>Vaso plastico redondo, na cor terracota, ceramica ou cinza, com diametro entre 30cm e 40cm e altura entre 30cm e 35cm, inclusive prato.  Fornecimento.</v>
          </cell>
          <cell r="D4698" t="str">
            <v>un</v>
          </cell>
          <cell r="E4698">
            <v>6.32</v>
          </cell>
        </row>
        <row r="4699">
          <cell r="A4699" t="str">
            <v>PJ017686</v>
          </cell>
          <cell r="B4699" t="str">
            <v>PJ99990303/</v>
          </cell>
          <cell r="C4699" t="str">
            <v>Vaso plastico quadrado, na cor terracota, ceramica ou cinza, com lados entre 34cm e 40cm e altura entre 28cm e 34cm, inclusive prato.  Fornecimento.</v>
          </cell>
          <cell r="D4699" t="str">
            <v>un</v>
          </cell>
          <cell r="E4699">
            <v>7.8</v>
          </cell>
        </row>
        <row r="4700">
          <cell r="A4700" t="str">
            <v>PJ017685</v>
          </cell>
          <cell r="B4700" t="str">
            <v>PJ99990306/</v>
          </cell>
          <cell r="C4700" t="str">
            <v>Vaso plastico redondo, na cor terracota, ceramica ou cinza, com diametro entre 41cm e 50cm e altura entre 36cm e 40cm, inclusive prato.  Fornecimento.</v>
          </cell>
          <cell r="D4700" t="str">
            <v>un</v>
          </cell>
          <cell r="E4700">
            <v>14.75</v>
          </cell>
        </row>
        <row r="4701">
          <cell r="A4701" t="str">
            <v>PT001147</v>
          </cell>
          <cell r="B4701" t="str">
            <v>PT05050050/</v>
          </cell>
          <cell r="C4701" t="str">
            <v>Remocao de caiacao existente ou pintura a gesso e cola.</v>
          </cell>
          <cell r="D4701" t="str">
            <v>m2</v>
          </cell>
          <cell r="E4701">
            <v>1.75</v>
          </cell>
        </row>
        <row r="4702">
          <cell r="A4702" t="str">
            <v>PT001148</v>
          </cell>
          <cell r="B4702" t="str">
            <v>PT05050100/</v>
          </cell>
          <cell r="C4702" t="str">
            <v>Remocao de pintura plastica, PVA e semelhantes.</v>
          </cell>
          <cell r="D4702" t="str">
            <v>m2</v>
          </cell>
          <cell r="E4702">
            <v>2.2400000000000002</v>
          </cell>
        </row>
        <row r="4703">
          <cell r="A4703" t="str">
            <v>PT005425</v>
          </cell>
          <cell r="B4703" t="str">
            <v>PT05050150/</v>
          </cell>
          <cell r="C4703" t="str">
            <v>Remocao de pintura a oleo, pintura alquidica e vernizes.</v>
          </cell>
          <cell r="D4703" t="str">
            <v>m2</v>
          </cell>
          <cell r="E4703">
            <v>2.46</v>
          </cell>
        </row>
        <row r="4704">
          <cell r="A4704" t="str">
            <v>PT001981</v>
          </cell>
          <cell r="B4704" t="str">
            <v>PT05100050/</v>
          </cell>
          <cell r="C4704" t="str">
            <v>Caiacao externa.</v>
          </cell>
          <cell r="D4704" t="str">
            <v>m2</v>
          </cell>
          <cell r="E4704">
            <v>2.61</v>
          </cell>
        </row>
        <row r="4705">
          <cell r="A4705" t="str">
            <v>PT001097</v>
          </cell>
          <cell r="B4705" t="str">
            <v>PT05100100/</v>
          </cell>
          <cell r="C4705" t="str">
            <v>Caiacao interna ou externa sobre revestimento liso, com adocao de fixador, com 2 demaos.</v>
          </cell>
          <cell r="D4705" t="str">
            <v>m2</v>
          </cell>
          <cell r="E4705">
            <v>2.61</v>
          </cell>
        </row>
        <row r="4706">
          <cell r="A4706" t="str">
            <v>PT001098</v>
          </cell>
          <cell r="B4706" t="str">
            <v>PT05100103/</v>
          </cell>
          <cell r="C4706" t="str">
            <v>Caiacao interna ou externa sobre revestimento liso, com adocao de fixador, com 3 demaos.</v>
          </cell>
          <cell r="D4706" t="str">
            <v>m2</v>
          </cell>
          <cell r="E4706">
            <v>3.48</v>
          </cell>
        </row>
        <row r="4707">
          <cell r="A4707" t="str">
            <v>PT001099</v>
          </cell>
          <cell r="B4707" t="str">
            <v>PT05100150/</v>
          </cell>
          <cell r="C4707" t="str">
            <v>Pintura com nata de cimento, 1 demao, apos limpeza da area.</v>
          </cell>
          <cell r="D4707" t="str">
            <v>m2</v>
          </cell>
          <cell r="E4707">
            <v>1.29</v>
          </cell>
        </row>
        <row r="4708">
          <cell r="A4708" t="str">
            <v>PT001127</v>
          </cell>
          <cell r="B4708" t="str">
            <v>PT05150050/</v>
          </cell>
          <cell r="C4708" t="str">
            <v>Preparo de superficies novas, com revestimento liso, inclusive raspagem, limpeza, demao de impermeabilizante, de massa corrida plastica e lixamento.</v>
          </cell>
          <cell r="D4708" t="str">
            <v>m2</v>
          </cell>
          <cell r="E4708">
            <v>9.23</v>
          </cell>
        </row>
        <row r="4709">
          <cell r="A4709" t="str">
            <v>PT001132</v>
          </cell>
          <cell r="B4709" t="str">
            <v>PT05150056/</v>
          </cell>
          <cell r="C4709" t="str">
            <v>Preparo de superficie interna ou externa de revestimento liso, inclusive demao de impermeabilizante selador, com 2 demaos de massa acrilica e lixamentos necessarios.</v>
          </cell>
          <cell r="D4709" t="str">
            <v>m2</v>
          </cell>
          <cell r="E4709">
            <v>13.96</v>
          </cell>
        </row>
        <row r="4710">
          <cell r="A4710" t="str">
            <v>PT001128</v>
          </cell>
          <cell r="B4710" t="str">
            <v>PT05150100/</v>
          </cell>
          <cell r="C4710" t="str">
            <v>Pintura com tinta plastica fosco aveludada a base de PVA, para interior, equivalente a Suvinil Latex ou similar, acabamento padrao, inclusive 2 demaos sobre a superficie preparada conforme o item PT001127, exclusive este preparo.</v>
          </cell>
          <cell r="D4710" t="str">
            <v>m2</v>
          </cell>
          <cell r="E4710">
            <v>2.93</v>
          </cell>
        </row>
        <row r="4711">
          <cell r="A4711" t="str">
            <v>PT001129</v>
          </cell>
          <cell r="B4711" t="str">
            <v>PT05150103/</v>
          </cell>
          <cell r="C4711" t="str">
            <v>Pintura com tinta plastica fosco aveludada a base de PVA, para interior, equivalente a Suvinil Latex ou similar, acabamento de alta classe sobre a superficie preparada conforme o item PT001127, exclusive este preparo, inclusive 3 lixamentos, 2 demaos de m</v>
          </cell>
          <cell r="D4711" t="str">
            <v>m2</v>
          </cell>
          <cell r="E4711">
            <v>11.18</v>
          </cell>
        </row>
        <row r="4712">
          <cell r="A4712" t="str">
            <v>PT001130</v>
          </cell>
          <cell r="B4712" t="str">
            <v>PT05150106/</v>
          </cell>
          <cell r="C4712" t="str">
            <v>Pintura com tinta plastica fosco aveludada a base de PVA, para interior, equivalente a Suvinil Latex ou similar, inclusive demao de massa, lixamento e 2 demaos de acabamento.</v>
          </cell>
          <cell r="D4712" t="str">
            <v>m2</v>
          </cell>
          <cell r="E4712">
            <v>4.97</v>
          </cell>
        </row>
        <row r="4713">
          <cell r="A4713" t="str">
            <v>PT001133</v>
          </cell>
          <cell r="B4713" t="str">
            <v>PT05150109/</v>
          </cell>
          <cell r="C4713" t="str">
            <v>Pintura com tinta plastica acetinada a base de PVA, para exterior, equivalente a Super Concretina ou similar, inclusive raspagem, demao de impermeabilizacao e 2 demaos de acabamento.</v>
          </cell>
          <cell r="D4713" t="str">
            <v>m2</v>
          </cell>
          <cell r="E4713">
            <v>8.1999999999999993</v>
          </cell>
        </row>
        <row r="4714">
          <cell r="A4714" t="str">
            <v>PT001135</v>
          </cell>
          <cell r="B4714" t="str">
            <v>PT05150112/</v>
          </cell>
          <cell r="C4714" t="str">
            <v>Pintura com tinta plastica acetinada a base de PVA, para exterior, equivalente a Coralmur ou similar, inclusive raspagem, demao de impermeabilizante e 2 demaos de acabamento.</v>
          </cell>
          <cell r="D4714" t="str">
            <v>m2</v>
          </cell>
          <cell r="E4714">
            <v>7.57</v>
          </cell>
        </row>
        <row r="4715">
          <cell r="A4715" t="str">
            <v>PT001137</v>
          </cell>
          <cell r="B4715" t="str">
            <v>PT05150150/</v>
          </cell>
          <cell r="C4715" t="str">
            <v xml:space="preserve">Pintura com tinta plastica a base de acrilico, semi-brilhante, para interior e exterior, incolor ou colorida, equivalente a Metalatex ou similar, sobre tijolo, concreto liso, cimento amianto, revestimento, madeira e ferro, inclusive lixamento, 1 demao de </v>
          </cell>
          <cell r="D4715" t="str">
            <v>m2</v>
          </cell>
          <cell r="E4715">
            <v>9.14</v>
          </cell>
        </row>
        <row r="4716">
          <cell r="A4716" t="str">
            <v>PT001138</v>
          </cell>
          <cell r="B4716" t="str">
            <v>PT05150153/</v>
          </cell>
          <cell r="C4716" t="str">
            <v>Pintura com tinta plastica a base de acrilico, semi-brilhante, para interior e exterior, incolor ou colorida, equivalente a Metalatex ou similar, inclusive lixamento, 1 demao de selador acrilico Metalatex ou similar, 2 demaos de massa corrida acrilica Met</v>
          </cell>
          <cell r="D4716" t="str">
            <v>m2</v>
          </cell>
          <cell r="E4716">
            <v>20.21</v>
          </cell>
        </row>
        <row r="4717">
          <cell r="A4717" t="str">
            <v>PT005890</v>
          </cell>
          <cell r="B4717" t="str">
            <v>PT05150159/</v>
          </cell>
          <cell r="C4717" t="str">
            <v>Pintura com tinta Supercril ou similar, para interior e exterior, incolor ou colorida, em 2 demaos.  Fornecimento e colocacao.</v>
          </cell>
          <cell r="D4717" t="str">
            <v>m2</v>
          </cell>
          <cell r="E4717">
            <v>11.25</v>
          </cell>
        </row>
        <row r="4718">
          <cell r="A4718" t="str">
            <v>PT017049</v>
          </cell>
          <cell r="B4718" t="str">
            <v>PT05150162/</v>
          </cell>
          <cell r="C4718" t="str">
            <v>Pintura com tinta acrilica base solvente na cor concreto para exterior sobre concreto com 1 demao de selador acrilico base agua e 2 demaos de acabamento, inclusive lixamento.</v>
          </cell>
          <cell r="D4718" t="str">
            <v>m2</v>
          </cell>
          <cell r="E4718">
            <v>12</v>
          </cell>
        </row>
        <row r="4719">
          <cell r="A4719" t="str">
            <v>PT001131</v>
          </cell>
          <cell r="B4719" t="str">
            <v>PT05150200/</v>
          </cell>
          <cell r="C4719" t="str">
            <v>Uma demao adicional de acabamento nos servicos dos itens PT001128, PT001129 e PT001130.</v>
          </cell>
          <cell r="D4719" t="str">
            <v>m2</v>
          </cell>
          <cell r="E4719">
            <v>1.1299999999999999</v>
          </cell>
        </row>
        <row r="4720">
          <cell r="A4720" t="str">
            <v>PT001134</v>
          </cell>
          <cell r="B4720" t="str">
            <v>PT05150203/</v>
          </cell>
          <cell r="C4720" t="str">
            <v>Uma demao adicional de acabamento nos servicos do item PT001133.</v>
          </cell>
          <cell r="D4720" t="str">
            <v>m2</v>
          </cell>
          <cell r="E4720">
            <v>1.24</v>
          </cell>
        </row>
        <row r="4721">
          <cell r="A4721" t="str">
            <v>PT001136</v>
          </cell>
          <cell r="B4721" t="str">
            <v>PT05150206/</v>
          </cell>
          <cell r="C4721" t="str">
            <v>Uma demao adicional de acabamento no servico do item PT001135.</v>
          </cell>
          <cell r="D4721" t="str">
            <v>m2</v>
          </cell>
          <cell r="E4721">
            <v>1.24</v>
          </cell>
        </row>
        <row r="4722">
          <cell r="A4722" t="str">
            <v>PT007559</v>
          </cell>
          <cell r="B4722" t="str">
            <v>PT05150209/</v>
          </cell>
          <cell r="C4722" t="str">
            <v>Uma demao adicional de acabamento no servico do item PT001137.</v>
          </cell>
          <cell r="D4722" t="str">
            <v>m2</v>
          </cell>
          <cell r="E4722">
            <v>1.49</v>
          </cell>
        </row>
        <row r="4723">
          <cell r="A4723" t="str">
            <v>PT001139</v>
          </cell>
          <cell r="B4723" t="str">
            <v>PT05150250/</v>
          </cell>
          <cell r="C4723" t="str">
            <v>Pintura com Liquibrilho ou similar, em 3 demaos, adicionado ou sobre PVA.</v>
          </cell>
          <cell r="D4723" t="str">
            <v>m2</v>
          </cell>
          <cell r="E4723">
            <v>6.27</v>
          </cell>
        </row>
        <row r="4724">
          <cell r="A4724" t="str">
            <v>PT001140</v>
          </cell>
          <cell r="B4724" t="str">
            <v>PT05150300/</v>
          </cell>
          <cell r="C4724" t="str">
            <v>Pintura tipo Emalux ou Revestlux ou similar liso ou com gotas, aplicado sobre revestimento de massa unica de cimento, areia e saibro no traco 1:2:2, exclusive este emboco.</v>
          </cell>
          <cell r="D4724" t="str">
            <v>m2</v>
          </cell>
          <cell r="E4724">
            <v>15.46</v>
          </cell>
        </row>
        <row r="4725">
          <cell r="A4725" t="str">
            <v>PT009003</v>
          </cell>
          <cell r="B4725" t="str">
            <v>PT05150500/</v>
          </cell>
          <cell r="C4725" t="str">
            <v>Repintura com tinta plastica a base de PVA, equivalente a Suvinil Latex, para interior sobre superficie em bom estado e na cor existente, inclusive limpeza, leve lixamento com lixa fina e 1 demao de acabamento.</v>
          </cell>
          <cell r="D4725" t="str">
            <v>m2</v>
          </cell>
          <cell r="E4725">
            <v>3.14</v>
          </cell>
        </row>
        <row r="4726">
          <cell r="A4726" t="str">
            <v>PT009005</v>
          </cell>
          <cell r="B4726" t="str">
            <v>PT05150550/</v>
          </cell>
          <cell r="C4726" t="str">
            <v>Repintura com tinta plastica acetinada a base de PVA, equivalente a Super Concretina, para exterior sobre superficie em bom estado e na cor existente, inclusive limpeza, leve lixamento com lixa fina e 1 demao de acabamento.</v>
          </cell>
          <cell r="D4726" t="str">
            <v>m2</v>
          </cell>
          <cell r="E4726">
            <v>3.14</v>
          </cell>
        </row>
        <row r="4727">
          <cell r="A4727" t="str">
            <v>PT001101</v>
          </cell>
          <cell r="B4727" t="str">
            <v>PT05200050/</v>
          </cell>
          <cell r="C4727" t="str">
            <v>Preparo de superficies novas, com revestimento liso, inclusive lixamento, limpeza, demao de impermeabilizante, demao de massa corrida a oleo e novo lixamento.</v>
          </cell>
          <cell r="D4727" t="str">
            <v>m2</v>
          </cell>
          <cell r="E4727">
            <v>9.1300000000000008</v>
          </cell>
        </row>
        <row r="4728">
          <cell r="A4728" t="str">
            <v>PT001106</v>
          </cell>
          <cell r="B4728" t="str">
            <v>PT05200100/</v>
          </cell>
          <cell r="C4728" t="str">
            <v>Pintura interna com esmalte sintetico equivalente a Duralack ou similar, acabamento de alta classe, sobre a superficie preparada conforme o item PT001101, exclusive 2 lixamentos, 2 demaos de massa corrida, e 3 demaos de acabamento.</v>
          </cell>
          <cell r="D4728" t="str">
            <v>m2</v>
          </cell>
          <cell r="E4728">
            <v>13.92</v>
          </cell>
        </row>
        <row r="4729">
          <cell r="A4729" t="str">
            <v>PT001103</v>
          </cell>
          <cell r="B4729" t="str">
            <v>PT05200103/</v>
          </cell>
          <cell r="C4729" t="str">
            <v>Pintura com tinta alquidica esmaltada,  para interior, equivalente a Condo ou similar, acabamento alta classe, sobre a superficie preparada conforme o item PT001101, exclusive este preparo, inclusive 3 lixamentos, 2 demaos de massa corrida e 3 de acabamen</v>
          </cell>
          <cell r="D4729" t="str">
            <v>m2</v>
          </cell>
          <cell r="E4729">
            <v>12.86</v>
          </cell>
        </row>
        <row r="4730">
          <cell r="A4730" t="str">
            <v>RV009009</v>
          </cell>
          <cell r="B4730" t="str">
            <v>RV10150300/</v>
          </cell>
          <cell r="C4730" t="str">
            <v xml:space="preserve">Revestimento com pastilha de porcelana de (4x4)cm, Jatoba de 1a qualidade referencia JR-3204 ou similar, inclusive chapisco, emboco com argamassa de cimento, areia e saibro no traco 1:2:2, assentes e rejuntadas com nata de cimento branco.  Fornecimento e </v>
          </cell>
          <cell r="D4730" t="str">
            <v>m2</v>
          </cell>
          <cell r="E4730">
            <v>69.209999999999994</v>
          </cell>
        </row>
        <row r="4731">
          <cell r="A4731" t="str">
            <v>RV004453</v>
          </cell>
          <cell r="B4731" t="str">
            <v>RV10150350/</v>
          </cell>
          <cell r="C4731" t="str">
            <v>Revestimento com pastilha ceramica 5x5cm, NGK ou similar, nas cores branco nevada V-R/503, verde samambaia V-R/512, verde xapuri V-R/533, inclusive a superficie chapiscada, embocada com argamassa de cimento areia e saibro no traco 1:4, assentes e rejuntad</v>
          </cell>
          <cell r="D4731" t="str">
            <v>m2</v>
          </cell>
          <cell r="E4731">
            <v>60.99</v>
          </cell>
        </row>
        <row r="4732">
          <cell r="A4732" t="str">
            <v>RV007883</v>
          </cell>
          <cell r="B4732" t="str">
            <v>RV10150400/</v>
          </cell>
          <cell r="C4732" t="str">
            <v>Revestimento com pastilha de vidro Murvi, referencia E-42, 2cmx2cm, inclusive a superficie chapiscada, embocada com argamassa de cimento e saibro no traco 1:4, assentadas e rejuntadas com pasta de cimento branco.  Fornecimento e assentamento.</v>
          </cell>
          <cell r="D4732" t="str">
            <v>m2</v>
          </cell>
          <cell r="E4732">
            <v>112.94</v>
          </cell>
        </row>
        <row r="4733">
          <cell r="A4733" t="str">
            <v>RV004754</v>
          </cell>
          <cell r="B4733" t="str">
            <v>RV10150450/</v>
          </cell>
          <cell r="C4733" t="str">
            <v>Revestimento com pastilhas ceramicas foscas, 2,5cmx2,5cm, inclusive a superficie chapiscada, embocada com argamassa de cimento e saibro no traco 1:4, assentadas e rejuntadas com pasta de cimento branco.</v>
          </cell>
          <cell r="D4733" t="str">
            <v>m2</v>
          </cell>
          <cell r="E4733">
            <v>67.73</v>
          </cell>
        </row>
        <row r="4734">
          <cell r="A4734" t="str">
            <v>RV016695</v>
          </cell>
          <cell r="B4734" t="str">
            <v>RV10150500/</v>
          </cell>
          <cell r="C4734" t="str">
            <v xml:space="preserve">Revestimento com pastilha de porcelana de (4x4)cm, Jatoba de 1 qualidade referencia JC 1810 ou similar, inclusive chapisco, emboco com argamassa de cimento , areia e saibro no traco 1:2:2, assentes e rejuntadas com nata de cimento branco.  Fornecimento e </v>
          </cell>
          <cell r="D4734" t="str">
            <v>m2</v>
          </cell>
          <cell r="E4734">
            <v>77.67</v>
          </cell>
        </row>
        <row r="4735">
          <cell r="A4735" t="str">
            <v>RV004696</v>
          </cell>
          <cell r="B4735" t="str">
            <v>RV10200050/</v>
          </cell>
          <cell r="C4735" t="str">
            <v>Chapa de Celotex ou similar, (1,22x2,44)m, de 12mm.  Fornecimento.</v>
          </cell>
          <cell r="D4735" t="str">
            <v>folha</v>
          </cell>
          <cell r="E4735">
            <v>9.0299999999999994</v>
          </cell>
        </row>
        <row r="4736">
          <cell r="A4736" t="str">
            <v>RV004695</v>
          </cell>
          <cell r="B4736" t="str">
            <v>RV10200100/</v>
          </cell>
          <cell r="C4736" t="str">
            <v>Chapa de Duratex ou similar, nas dimensoes de (1,22x2,75)m, lisa, espessura de 3,2mm.  Fornecimento.</v>
          </cell>
          <cell r="D4736" t="str">
            <v>folha</v>
          </cell>
          <cell r="E4736">
            <v>15.82</v>
          </cell>
        </row>
        <row r="4737">
          <cell r="A4737" t="str">
            <v>RV009470</v>
          </cell>
          <cell r="B4737" t="str">
            <v>RV10200103/</v>
          </cell>
          <cell r="C4737" t="str">
            <v>Chapa de Duratex ou similar, nas dimensoes de (1,22x2,75)m, pe perfurado.  Fornecimento.</v>
          </cell>
          <cell r="D4737" t="str">
            <v>un</v>
          </cell>
          <cell r="E4737">
            <v>22.88</v>
          </cell>
        </row>
        <row r="4738">
          <cell r="A4738" t="str">
            <v>RV009472</v>
          </cell>
          <cell r="B4738" t="str">
            <v>RV10200150/</v>
          </cell>
          <cell r="C4738" t="str">
            <v>Chapa de Eucatex ou similar, nas dimensoes de (1,22x2,44)m, espessura de 12mm.  Fornecimento.</v>
          </cell>
          <cell r="D4738" t="str">
            <v>un</v>
          </cell>
          <cell r="E4738">
            <v>28.49</v>
          </cell>
        </row>
        <row r="4739">
          <cell r="A4739" t="str">
            <v>RV009471</v>
          </cell>
          <cell r="B4739" t="str">
            <v>RV10200153/</v>
          </cell>
          <cell r="C4739" t="str">
            <v>Chapa de Eucatex ou similar, nas dimensoes de (1,22x2,44)m, espessura de 24mm.  Fornecimento.</v>
          </cell>
          <cell r="D4739" t="str">
            <v>un</v>
          </cell>
          <cell r="E4739">
            <v>57.2</v>
          </cell>
        </row>
        <row r="4740">
          <cell r="A4740" t="str">
            <v>RV010146</v>
          </cell>
          <cell r="B4740" t="str">
            <v>RV10200200/</v>
          </cell>
          <cell r="C4740" t="str">
            <v>Lambri em madeira macica com folheado de madeira em Louro, modelo Lambrilin de Louro, nas dimensoes de 3m de comprimento, 0,10m de largura e espessura de 0,01m, encaixe macho e femea, com acabamento em verniz fosco semelhante ao encerado, exclusive transp</v>
          </cell>
          <cell r="D4740" t="str">
            <v>m2</v>
          </cell>
          <cell r="E4740">
            <v>58.63</v>
          </cell>
        </row>
        <row r="4741">
          <cell r="A4741" t="str">
            <v>RV004455</v>
          </cell>
          <cell r="B4741" t="str">
            <v>RV10250050/</v>
          </cell>
          <cell r="C4741" t="str">
            <v>Chapim ou espelho de marmore cintilante com (3x12)cm a 18cm, com  2 polimentos, assentes com argamassa de cimento saibro e areia no traco 1:2:2 e nata de cimento.</v>
          </cell>
          <cell r="D4741" t="str">
            <v>m</v>
          </cell>
          <cell r="E4741">
            <v>88.31</v>
          </cell>
        </row>
        <row r="4742">
          <cell r="A4742" t="str">
            <v>RV000825</v>
          </cell>
          <cell r="B4742" t="str">
            <v>RV10250100/</v>
          </cell>
          <cell r="C4742" t="str">
            <v>Peitoril de Marmore Branco Nacional, de (2x18)cm, com 2 polimentos, assentes com argamassa de cimento, saibro e areia no traco 1:2:2 e nata de cimento.</v>
          </cell>
          <cell r="D4742" t="str">
            <v>m</v>
          </cell>
          <cell r="E4742">
            <v>23.36</v>
          </cell>
        </row>
        <row r="4743">
          <cell r="A4743" t="str">
            <v>RV000832</v>
          </cell>
          <cell r="B4743" t="str">
            <v>RV10300050/</v>
          </cell>
          <cell r="C4743" t="str">
            <v>Forro de chapas lisas prensadas de cimento amianto, 4mm de espessura, tipo comum, aplicadas em tarugamentos de sarrafos, formando quadros de (55x75)cm, com mata-juntas de (3x1)cm.  Fornecimento e colocacao.</v>
          </cell>
          <cell r="D4743" t="str">
            <v>m2</v>
          </cell>
          <cell r="E4743" t="e">
            <v>#N/A</v>
          </cell>
        </row>
        <row r="4744">
          <cell r="A4744" t="str">
            <v>RV000826</v>
          </cell>
          <cell r="B4744" t="str">
            <v>RV10300100A</v>
          </cell>
          <cell r="C4744" t="str">
            <v>Forro de gesso estafe, com placas de (100x70)cm, fundidas na obra, presas com 6 esbirros de canhamo, embebidas em nata de gesso e rejuntadas, exclusive o emprego de andaimes.</v>
          </cell>
          <cell r="D4744" t="str">
            <v>m2</v>
          </cell>
          <cell r="E4744">
            <v>16.64</v>
          </cell>
        </row>
        <row r="4745">
          <cell r="A4745" t="str">
            <v>RV000827</v>
          </cell>
          <cell r="B4745" t="str">
            <v>RV10300103/</v>
          </cell>
          <cell r="C4745" t="str">
            <v>Forro falso de gesso, com placas pre-moldadas, de (60x60)cm, de encaixe, presas com 4 tirantes de arame e rejuntadas, exclusive o emprego de andaimes.  Fornecimento e colocacao.</v>
          </cell>
          <cell r="D4745" t="str">
            <v>m2</v>
          </cell>
          <cell r="E4745">
            <v>18.82</v>
          </cell>
        </row>
        <row r="4746">
          <cell r="A4746" t="str">
            <v>RV000828</v>
          </cell>
          <cell r="B4746" t="str">
            <v>RV10300200/</v>
          </cell>
          <cell r="C4746" t="str">
            <v>Forro de placas Fibraroc ou similar, de fabricacao Eucatex ou similar, sobre perfis de ferro branco, suspensos por tirante.  Fornecimento e colocacao.</v>
          </cell>
          <cell r="D4746" t="str">
            <v>m2</v>
          </cell>
          <cell r="E4746">
            <v>38.5</v>
          </cell>
        </row>
        <row r="4747">
          <cell r="A4747" t="str">
            <v>RV000830</v>
          </cell>
          <cell r="B4747" t="str">
            <v>RV10300203/</v>
          </cell>
          <cell r="C4747" t="str">
            <v>Forro pacote em placas Eucatex ou similar, de 12mm de espessura, sobre perfis metalicos presos ao teto por tirantes de arame.  Fornecimento.</v>
          </cell>
          <cell r="D4747" t="str">
            <v>m2</v>
          </cell>
          <cell r="E4747">
            <v>8.6300000000000008</v>
          </cell>
        </row>
        <row r="4748">
          <cell r="A4748" t="str">
            <v>RV000831</v>
          </cell>
          <cell r="B4748" t="str">
            <v>RV10300250/</v>
          </cell>
          <cell r="C4748" t="str">
            <v>Forro de tabuas de Cedro ou similar, macho-femea, com (1x10)cm, pregados em sarrafos de madeira de Lei de (2x10)cm, espacados de 50cm.  Fornecimento e colocacao.</v>
          </cell>
          <cell r="D4748" t="str">
            <v>m2</v>
          </cell>
          <cell r="E4748">
            <v>33.9</v>
          </cell>
        </row>
        <row r="4749">
          <cell r="A4749" t="str">
            <v>RV009609</v>
          </cell>
          <cell r="B4749" t="str">
            <v>RV10300253/</v>
          </cell>
          <cell r="C4749" t="str">
            <v>Forro de tabuas de Pinus ou similar, macho-femea, com (1x10)cm, pregados em sarrafos de madeira de Lei de (2x10)cm, espacados de 50cm.  Fornecimento e colocacao.</v>
          </cell>
          <cell r="D4749" t="str">
            <v>m2</v>
          </cell>
          <cell r="E4749">
            <v>18.170000000000002</v>
          </cell>
        </row>
        <row r="4750">
          <cell r="A4750" t="str">
            <v>RV005789</v>
          </cell>
          <cell r="B4750" t="str">
            <v>RV10300256/</v>
          </cell>
          <cell r="C4750" t="str">
            <v>Forro em madeira tipo colmeia, pregado em sarrafos em madeira de Lei, de (2x10)cm, espacadas de 50cm.  Fornecimento e colocacao, inclusive envenizamento.</v>
          </cell>
          <cell r="D4750" t="str">
            <v>m2</v>
          </cell>
          <cell r="E4750">
            <v>58.87</v>
          </cell>
        </row>
        <row r="4751">
          <cell r="A4751" t="str">
            <v>RV007922</v>
          </cell>
          <cell r="B4751" t="str">
            <v>RV10300300/</v>
          </cell>
          <cell r="C4751" t="str">
            <v>Forro em placa de PVC, na cor branca ou gelo, apoiado em perfis metalicos, presos ao teto por tirantes de arame.  Fornecimento e colocacao.</v>
          </cell>
          <cell r="D4751" t="str">
            <v>m2</v>
          </cell>
          <cell r="E4751">
            <v>17.27</v>
          </cell>
        </row>
        <row r="4752">
          <cell r="A4752" t="str">
            <v>RV005472</v>
          </cell>
          <cell r="B4752" t="str">
            <v>RV10350050/</v>
          </cell>
          <cell r="C4752" t="str">
            <v>Brize Soleir em chapa de fibro-cimento com  espessura de 6mm.  Fornecimento e colocacao.</v>
          </cell>
          <cell r="D4752" t="str">
            <v>m2</v>
          </cell>
          <cell r="E4752" t="e">
            <v>#N/A</v>
          </cell>
        </row>
        <row r="4753">
          <cell r="A4753" t="str">
            <v>RV000833</v>
          </cell>
          <cell r="B4753" t="str">
            <v>RV10350100/</v>
          </cell>
          <cell r="C4753" t="str">
            <v>Brize vertical de chapa de fibro-cimento de 20mm de espessura, com 400mm de largura, fixado em perfis de ferro com parafusos, medido pela area chapa colocada.</v>
          </cell>
          <cell r="D4753" t="str">
            <v>m2</v>
          </cell>
          <cell r="E4753">
            <v>215.76</v>
          </cell>
        </row>
        <row r="4754">
          <cell r="A4754" t="str">
            <v>RV009913</v>
          </cell>
          <cell r="B4754" t="str">
            <v>RV10400050/</v>
          </cell>
          <cell r="C4754" t="str">
            <v>Brize Soleir em chapa de aluminio com  espessura de 1,2mm.  Fornecimento e colocacao.</v>
          </cell>
          <cell r="D4754" t="str">
            <v>m2</v>
          </cell>
          <cell r="E4754">
            <v>364.02</v>
          </cell>
        </row>
        <row r="4755">
          <cell r="A4755" t="str">
            <v>RV000835</v>
          </cell>
          <cell r="B4755" t="str">
            <v>RV10450050/</v>
          </cell>
          <cell r="C4755" t="str">
            <v>Revestimento de formica brilhante, de 1mm de espessura, sobre pecas de madeira amplas, como portas, mesas, armarios e prateleiras fundas.</v>
          </cell>
          <cell r="D4755" t="str">
            <v>m2</v>
          </cell>
          <cell r="E4755">
            <v>29.19</v>
          </cell>
        </row>
        <row r="4756">
          <cell r="A4756" t="str">
            <v>RV000834</v>
          </cell>
          <cell r="B4756" t="str">
            <v>RV10450100/</v>
          </cell>
          <cell r="C4756" t="str">
            <v>Revestimento de formica texturizada, de 1,3mm de espessura, em paredes, sobre revestimento lixado e escovado.</v>
          </cell>
          <cell r="D4756" t="str">
            <v>m2</v>
          </cell>
          <cell r="E4756">
            <v>28.96</v>
          </cell>
        </row>
        <row r="4757">
          <cell r="A4757" t="str">
            <v>RV006756</v>
          </cell>
          <cell r="B4757" t="str">
            <v>RV10450150/</v>
          </cell>
          <cell r="C4757" t="str">
            <v>Revestimento em paineis MRX-SMEL, melaminicos autoportantes, para uso sobre laminas de chumbo, em salas radiologicas com sistema que garanta estanqueidade dos Raios X e Gama.</v>
          </cell>
          <cell r="D4757" t="str">
            <v>m2</v>
          </cell>
          <cell r="E4757">
            <v>190</v>
          </cell>
        </row>
        <row r="4758">
          <cell r="A4758" t="str">
            <v>RV005029</v>
          </cell>
          <cell r="B4758" t="str">
            <v>RV10500050/</v>
          </cell>
          <cell r="C4758" t="str">
            <v>Revestimento com barita fina e grossa, inclusive emboco na parede e exclusive chapisco.</v>
          </cell>
          <cell r="D4758" t="str">
            <v>m2</v>
          </cell>
          <cell r="E4758">
            <v>108.42</v>
          </cell>
        </row>
        <row r="4759">
          <cell r="A4759" t="str">
            <v>RV009337</v>
          </cell>
          <cell r="B4759" t="str">
            <v>RV10500100/</v>
          </cell>
          <cell r="C4759" t="str">
            <v>Revestimento em paredes, em chapas de Duraplac ou Eucatex ou similar, de 3 mm de espessura, sobre base existente.  Fornecimento e colocacao.</v>
          </cell>
          <cell r="D4759" t="str">
            <v>m2</v>
          </cell>
          <cell r="E4759">
            <v>20.29</v>
          </cell>
        </row>
        <row r="4760">
          <cell r="A4760" t="str">
            <v>RV010384</v>
          </cell>
          <cell r="B4760" t="str">
            <v>RV10500150A</v>
          </cell>
          <cell r="C4760" t="str">
            <v>Revestimento de filme vinilico com 0,5mm de espessura, conforme projeto.  Fornecimento.</v>
          </cell>
          <cell r="D4760" t="str">
            <v>m2</v>
          </cell>
          <cell r="E4760">
            <v>6.05</v>
          </cell>
        </row>
        <row r="4761">
          <cell r="A4761" t="str">
            <v>RV006746</v>
          </cell>
          <cell r="B4761" t="str">
            <v>RV10500200/</v>
          </cell>
          <cell r="C4761" t="str">
            <v>Revestimento de paredes com lencol de chumbo, 0,50mm de espessura, inclusive adesivos, solventes, parafusos, bucha e obturacoes de perfuracoes.  Fornecimento e instalacao.</v>
          </cell>
          <cell r="D4761" t="str">
            <v>m2</v>
          </cell>
          <cell r="E4761">
            <v>86.7</v>
          </cell>
        </row>
        <row r="4762">
          <cell r="A4762" t="str">
            <v>RV006747</v>
          </cell>
          <cell r="B4762" t="str">
            <v>RV10500203/</v>
          </cell>
          <cell r="C4762" t="str">
            <v>Revestimento de paredes com lencol de chumbo, 1mm de espessura, inclusive adesivos, solventes, parafusos, bucha e obturacoes de perfuracoes.  Fornecimento e instalacao.</v>
          </cell>
          <cell r="D4762" t="str">
            <v>m2</v>
          </cell>
          <cell r="E4762">
            <v>104.7</v>
          </cell>
        </row>
        <row r="4763">
          <cell r="A4763" t="str">
            <v>RV006748</v>
          </cell>
          <cell r="B4763" t="str">
            <v>RV10500206/</v>
          </cell>
          <cell r="C4763" t="str">
            <v>Revestimento de paredes com lencol de chumbo, 1,50mm de espessura, inclusive adesivos, solventes, parafusos, bucha e obturacoes de perfuracoes.  Fornecimento e instalacao.</v>
          </cell>
          <cell r="D4763" t="str">
            <v>m2</v>
          </cell>
          <cell r="E4763">
            <v>122.7</v>
          </cell>
        </row>
        <row r="4764">
          <cell r="A4764" t="str">
            <v>RV006749</v>
          </cell>
          <cell r="B4764" t="str">
            <v>RV10500209/</v>
          </cell>
          <cell r="C4764" t="str">
            <v>Revestimento de paredes com lencol de chumbo, 2mm de espessura, inclusive adesivos, solventes, parafusos, bucha e obturacoes de perfuracoes.  Fornecimento e instalacao.</v>
          </cell>
          <cell r="D4764" t="str">
            <v>m2</v>
          </cell>
          <cell r="E4764">
            <v>145.69999999999999</v>
          </cell>
        </row>
        <row r="4765">
          <cell r="A4765" t="str">
            <v>RV006750</v>
          </cell>
          <cell r="B4765" t="str">
            <v>RV10500212/</v>
          </cell>
          <cell r="C4765" t="str">
            <v>Revestimento de paredes com lencol de chumbo, 3mm de espessura, inclusive adesivos, solventes, parafusos, bucha e obturacoes de perfuracoes.  Fornecimento e instalacao.</v>
          </cell>
          <cell r="D4765" t="str">
            <v>m2</v>
          </cell>
          <cell r="E4765">
            <v>181.7</v>
          </cell>
        </row>
        <row r="4766">
          <cell r="A4766" t="str">
            <v>RV005688</v>
          </cell>
          <cell r="B4766" t="str">
            <v>RV10500250/</v>
          </cell>
          <cell r="C4766" t="str">
            <v>Revestimento texturizado fosco para uso externo sobre superficie camurcada ou concreto liso, com 2mm de espessura, executado com po crepe ATB da Plasticote ou similar, na cor indicada, sobre aditivo com 2 demaos de acabamento.</v>
          </cell>
          <cell r="D4766" t="str">
            <v>m2</v>
          </cell>
          <cell r="E4766">
            <v>16.29</v>
          </cell>
        </row>
        <row r="4767">
          <cell r="A4767" t="str">
            <v>RV000841</v>
          </cell>
          <cell r="B4767" t="str">
            <v>RV15050050/</v>
          </cell>
          <cell r="C4767" t="str">
            <v>Base suporte, contrapiso ou camada regularizadora executada com argamassa de cimento e areia no traco 1:5, espessura de 1,5cm.</v>
          </cell>
          <cell r="D4767" t="str">
            <v>m2</v>
          </cell>
          <cell r="E4767">
            <v>7.01</v>
          </cell>
        </row>
        <row r="4768">
          <cell r="A4768" t="str">
            <v>RV000842</v>
          </cell>
          <cell r="B4768" t="str">
            <v>RV15050053/</v>
          </cell>
          <cell r="C4768" t="str">
            <v>Base suporte, contrapiso ou camada regularizadora executada com argamassa de cimento e areia no traco 1:5, espessura de 2cm.</v>
          </cell>
          <cell r="D4768" t="str">
            <v>m2</v>
          </cell>
          <cell r="E4768">
            <v>8.3800000000000008</v>
          </cell>
        </row>
        <row r="4769">
          <cell r="A4769" t="str">
            <v>RV000843</v>
          </cell>
          <cell r="B4769" t="str">
            <v>RV15050056/</v>
          </cell>
          <cell r="C4769" t="str">
            <v>Base suporte, contrapiso ou camada regularizadora executada com argamassa de cimento e areia no traco 1:5, espessura de 2,5cm.</v>
          </cell>
          <cell r="D4769" t="str">
            <v>m2</v>
          </cell>
          <cell r="E4769">
            <v>9.75</v>
          </cell>
        </row>
        <row r="4770">
          <cell r="A4770" t="str">
            <v>RV000844</v>
          </cell>
          <cell r="B4770" t="str">
            <v>RV15050059/</v>
          </cell>
          <cell r="C4770" t="str">
            <v>Base suporte, contrapiso ou camada regularizadora executada com argamassa de cimento e areia no traco 1:5, espessura de 3cm.</v>
          </cell>
          <cell r="D4770" t="str">
            <v>m2</v>
          </cell>
          <cell r="E4770">
            <v>11.12</v>
          </cell>
        </row>
        <row r="4771">
          <cell r="A4771" t="str">
            <v>RV000845</v>
          </cell>
          <cell r="B4771" t="str">
            <v>RV15050062/</v>
          </cell>
          <cell r="C4771" t="str">
            <v>Base suporte, contrapiso ou camada regularizadora executada com argamassa de cimento e areia no traco 1:5, espessura de 3,5cm.</v>
          </cell>
          <cell r="D4771" t="str">
            <v>m2</v>
          </cell>
          <cell r="E4771">
            <v>12.48</v>
          </cell>
        </row>
        <row r="4772">
          <cell r="A4772" t="str">
            <v>RV000846</v>
          </cell>
          <cell r="B4772" t="str">
            <v>RV15050072/</v>
          </cell>
          <cell r="C4772" t="str">
            <v>Base suporte, contrapiso ou camada regularizadora executada com argamassa de cimento e areia no traco 1:5, espessura de 6cm.</v>
          </cell>
          <cell r="D4772" t="str">
            <v>m2</v>
          </cell>
          <cell r="E4772">
            <v>19.329999999999998</v>
          </cell>
        </row>
        <row r="4773">
          <cell r="A4773" t="str">
            <v>RV002084</v>
          </cell>
          <cell r="B4773" t="str">
            <v>RV15050100/</v>
          </cell>
          <cell r="C4773" t="str">
            <v>Base suporte ou contrapiso, executado com concreto magro, na espessura de 5cm, no traco 1:3:3, em volume, com juntas formando quadros de (1x1)m, com sarrafos de Pinho ou similar, incorporados, inclusive preparo do terreno, compactacao do solo a maco.</v>
          </cell>
          <cell r="D4773" t="str">
            <v>m2</v>
          </cell>
          <cell r="E4773">
            <v>14.81</v>
          </cell>
        </row>
        <row r="4774">
          <cell r="A4774" t="str">
            <v>RV002083</v>
          </cell>
          <cell r="B4774" t="str">
            <v>RV15050150/</v>
          </cell>
          <cell r="C4774" t="str">
            <v>Camada de brita 1, com espessura estimada em 3cm, espalhada manualmente.</v>
          </cell>
          <cell r="D4774" t="str">
            <v>m2</v>
          </cell>
          <cell r="E4774">
            <v>3.43</v>
          </cell>
        </row>
        <row r="4775">
          <cell r="A4775" t="str">
            <v>RV018077</v>
          </cell>
          <cell r="B4775" t="str">
            <v>RV15050201/</v>
          </cell>
          <cell r="C4775" t="e">
            <v>#N/A</v>
          </cell>
          <cell r="D4775" t="e">
            <v>#N/A</v>
          </cell>
          <cell r="E4775">
            <v>10.64</v>
          </cell>
        </row>
        <row r="4776">
          <cell r="A4776" t="str">
            <v>RV000837</v>
          </cell>
          <cell r="B4776" t="str">
            <v>RV15050203/</v>
          </cell>
          <cell r="C4776" t="str">
            <v>Piso cimentado aspero, com 1,5cm de espessura, com argamassa de cimento e areia no traco 1:3, alisado a colher, sobre base existente.</v>
          </cell>
          <cell r="D4776" t="str">
            <v>m2</v>
          </cell>
          <cell r="E4776">
            <v>10.75</v>
          </cell>
        </row>
        <row r="4777">
          <cell r="A4777" t="str">
            <v>RV017833</v>
          </cell>
          <cell r="B4777" t="str">
            <v>RV15050250/</v>
          </cell>
          <cell r="C4777" t="str">
            <v>Piso cimentado com corante, com 1,5cm de espessura, com argamassa de cimento e areia no traco 1:3, alisado a colher, sobre base existente.</v>
          </cell>
          <cell r="D4777" t="str">
            <v>m2</v>
          </cell>
          <cell r="E4777">
            <v>17.100000000000001</v>
          </cell>
        </row>
        <row r="4778">
          <cell r="A4778" t="str">
            <v>RV000839</v>
          </cell>
          <cell r="B4778" t="str">
            <v>RV15050300/</v>
          </cell>
          <cell r="C4778" t="str">
            <v>Piso cimentado com juntas batidas formando quadros, com 1,5cm de espessura, com argamassa de cimento e areia no traco 1:3, alisado a colher, sobre base existente.</v>
          </cell>
          <cell r="D4778" t="str">
            <v>m2</v>
          </cell>
          <cell r="E4778">
            <v>16.010000000000002</v>
          </cell>
        </row>
        <row r="4779">
          <cell r="A4779" t="str">
            <v>RV018076</v>
          </cell>
          <cell r="B4779" t="str">
            <v>RV15050351/</v>
          </cell>
          <cell r="C4779" t="e">
            <v>#N/A</v>
          </cell>
          <cell r="D4779" t="e">
            <v>#N/A</v>
          </cell>
          <cell r="E4779">
            <v>11</v>
          </cell>
        </row>
        <row r="4780">
          <cell r="A4780" t="str">
            <v>RV005231</v>
          </cell>
          <cell r="B4780" t="str">
            <v>RV15050400/</v>
          </cell>
          <cell r="C4780" t="str">
            <v>Rodape de cimento sobre alvenaria em osso, com (7x2)cm.</v>
          </cell>
          <cell r="D4780" t="str">
            <v>m</v>
          </cell>
          <cell r="E4780">
            <v>4.16</v>
          </cell>
        </row>
        <row r="4781">
          <cell r="A4781" t="str">
            <v>RV000847</v>
          </cell>
          <cell r="B4781" t="str">
            <v>RV15100050/</v>
          </cell>
          <cell r="C4781" t="str">
            <v>Recomposicao de piso cimentado, com argamassa de cimento e areia no traco 1:3, com 2cm de espessura, inclusive base de concreto no traco 1:4:8.</v>
          </cell>
          <cell r="D4781" t="str">
            <v>m2</v>
          </cell>
          <cell r="E4781">
            <v>27.35</v>
          </cell>
        </row>
        <row r="4782">
          <cell r="A4782" t="str">
            <v>RV008924</v>
          </cell>
          <cell r="B4782" t="str">
            <v>RV15100100/</v>
          </cell>
          <cell r="C4782" t="str">
            <v>Recomposicao de piso de concreto simples com resistencia de 11MPa, preparado em betoneira com 8cm de espessura, inclusive demolicao com equipamento de ar comprimido do piso existente.</v>
          </cell>
          <cell r="D4782" t="str">
            <v>m2</v>
          </cell>
          <cell r="E4782">
            <v>22.98</v>
          </cell>
        </row>
        <row r="4783">
          <cell r="A4783" t="str">
            <v>RV000851</v>
          </cell>
          <cell r="B4783" t="str">
            <v>RV15150050/</v>
          </cell>
          <cell r="C4783" t="str">
            <v xml:space="preserve">Piso de ladrilhos ceramicos anti-derrapante, Gail ou similar, (11,5x24)cm, com 14mm de espessura, nas cores pessego, vermelho, chocolate ou castor, assentes sobre superficie em osso, com argamassa de cimento, saibro e areia no traco 1:2:3, rejuntados com </v>
          </cell>
          <cell r="D4783" t="str">
            <v>m2</v>
          </cell>
          <cell r="E4783">
            <v>60.73</v>
          </cell>
        </row>
        <row r="4784">
          <cell r="A4784" t="str">
            <v>RV007706</v>
          </cell>
          <cell r="B4784" t="str">
            <v>RV15150100/</v>
          </cell>
          <cell r="C4784" t="str">
            <v>Piso em mosaico de azulejos de varias origens, com argamassa de cimento e areia, no traco 1:3, sobre base ja existente.</v>
          </cell>
          <cell r="D4784" t="str">
            <v>m2</v>
          </cell>
          <cell r="E4784">
            <v>22.18</v>
          </cell>
        </row>
        <row r="4785">
          <cell r="A4785" t="str">
            <v>RV004459</v>
          </cell>
          <cell r="B4785" t="str">
            <v>RV15150150/</v>
          </cell>
          <cell r="C4785" t="str">
            <v>Revestimento de piso, com ceramica 20x20cm, Cecrisa linha Stadium Jenel WH ou similar, assentes sobre superficies osso com argamassa de cimento, saibro e areia no traco 1:2:3, rejuntados com cimento branco e corante.</v>
          </cell>
          <cell r="D4785" t="str">
            <v>m2</v>
          </cell>
          <cell r="E4785">
            <v>29.91</v>
          </cell>
        </row>
        <row r="4786">
          <cell r="A4786" t="str">
            <v>RV000849</v>
          </cell>
          <cell r="B4786" t="str">
            <v>RV15150200/</v>
          </cell>
          <cell r="C4786" t="str">
            <v>Revestimento de piso, com ladrilhos ceramicos Portobello ou similar, carga pesada, de (30x30)cm, na cor grafite ou branca, cimento, saibro e areia no traco 1:2:3, cimento branco.</v>
          </cell>
          <cell r="D4786" t="str">
            <v>m2</v>
          </cell>
          <cell r="E4786">
            <v>33.25</v>
          </cell>
        </row>
        <row r="4787">
          <cell r="A4787" t="str">
            <v>RV005638</v>
          </cell>
          <cell r="B4787" t="str">
            <v>RV15200050/</v>
          </cell>
          <cell r="C4787" t="str">
            <v>Assentamento de placas nao trabalhadas de granito, sobre terreno nivelado, com as juntas tomadas com argamassa de cimento e areia no traco 1:3.</v>
          </cell>
          <cell r="D4787" t="str">
            <v>m2</v>
          </cell>
          <cell r="E4787">
            <v>40.9</v>
          </cell>
        </row>
        <row r="4788">
          <cell r="A4788" t="str">
            <v>RV010399</v>
          </cell>
          <cell r="B4788" t="str">
            <v>RV15200100/</v>
          </cell>
          <cell r="C4788" t="str">
            <v>Assentamento de lajoes de granito em calcadas de logradouros, com rejuntamento de argamassa de cimento e areia, no traco 1:3, sem fornecimento das pedras.</v>
          </cell>
          <cell r="D4788" t="str">
            <v>m2</v>
          </cell>
          <cell r="E4788">
            <v>36.979999999999997</v>
          </cell>
        </row>
        <row r="4789">
          <cell r="A4789" t="str">
            <v>RV007996</v>
          </cell>
          <cell r="B4789" t="str">
            <v>RV15200150A</v>
          </cell>
          <cell r="C4789" t="str">
            <v>Capa degrau de Marmore Branco Nacional de (3x28)cm, com 1 polimento, assentes com recobrimento de nata de cimento sobre argamassa de cimento, saibro e areia no traco 1:2:2.</v>
          </cell>
          <cell r="D4789" t="str">
            <v>m</v>
          </cell>
          <cell r="E4789">
            <v>66.64</v>
          </cell>
        </row>
        <row r="4790">
          <cell r="A4790" t="str">
            <v>RV017973</v>
          </cell>
          <cell r="B4790" t="str">
            <v>RV15200200/</v>
          </cell>
          <cell r="C4790" t="str">
            <v>Granito rustico em placas de (50x50)cm, espessura de 3 a 4cm, com corte manual. Fornecimento.</v>
          </cell>
          <cell r="D4790" t="str">
            <v>un</v>
          </cell>
          <cell r="E4790">
            <v>4.6500000000000004</v>
          </cell>
        </row>
        <row r="4791">
          <cell r="A4791" t="str">
            <v>SC017690</v>
          </cell>
          <cell r="B4791" t="str">
            <v>SC05050700/</v>
          </cell>
          <cell r="C4791" t="str">
            <v>Demolicao manual de alvenaria de tijolos furados, inclusive empilhamento dentro do canteiro de servico.</v>
          </cell>
          <cell r="D4791" t="str">
            <v>m3</v>
          </cell>
          <cell r="E4791">
            <v>41.93</v>
          </cell>
        </row>
        <row r="4792">
          <cell r="A4792" t="str">
            <v>SC002193</v>
          </cell>
          <cell r="B4792" t="str">
            <v>SC05050750/</v>
          </cell>
          <cell r="C4792" t="str">
            <v>Demolicao manual de alvenaria de tijolos macicos inclusive empilhamento dentro do canteiro de servico.</v>
          </cell>
          <cell r="D4792" t="str">
            <v>m3</v>
          </cell>
          <cell r="E4792">
            <v>58.04</v>
          </cell>
        </row>
        <row r="4793">
          <cell r="A4793" t="str">
            <v>SC017697</v>
          </cell>
          <cell r="B4793" t="str">
            <v>SC05050800/</v>
          </cell>
          <cell r="C4793" t="str">
            <v>Demolicao manual de base suporte, contrapiso, camada regularizadora ou de assentamento de tacos, ceramicas e azulejos.</v>
          </cell>
          <cell r="D4793" t="str">
            <v>m2</v>
          </cell>
          <cell r="E4793">
            <v>7.26</v>
          </cell>
        </row>
        <row r="4794">
          <cell r="A4794" t="str">
            <v>SC017688</v>
          </cell>
          <cell r="B4794" t="str">
            <v>SC05050850/</v>
          </cell>
          <cell r="C4794" t="str">
            <v>Demolicao manual de concreto simples com empilhamento lateral dentro do canteiro do servico.</v>
          </cell>
          <cell r="D4794" t="str">
            <v>m3</v>
          </cell>
          <cell r="E4794">
            <v>66.209999999999994</v>
          </cell>
        </row>
        <row r="4795">
          <cell r="A4795" t="str">
            <v>SC002200</v>
          </cell>
          <cell r="B4795" t="str">
            <v>SC05050900/</v>
          </cell>
          <cell r="C4795" t="str">
            <v>Demolicao manual de concreto armado estando as pecas em posicao espacial sobre o terreno ou plano horizontal de trabalho, inclusive o empilhamento lateral dentro do canteiro.</v>
          </cell>
          <cell r="D4795" t="str">
            <v>m3</v>
          </cell>
          <cell r="E4795">
            <v>92.11</v>
          </cell>
        </row>
        <row r="4796">
          <cell r="A4796" t="str">
            <v>SC017689</v>
          </cell>
          <cell r="B4796" t="str">
            <v>SC05050950/</v>
          </cell>
          <cell r="C4796" t="str">
            <v>Demolicao manual de concreto armado compreendendo pilares, vigas e lajes, em estrutura apresentando posicao espacial, inclusive empilhamento lateral dentro do canteiro.</v>
          </cell>
          <cell r="D4796" t="str">
            <v>m3</v>
          </cell>
          <cell r="E4796">
            <v>93.8</v>
          </cell>
        </row>
        <row r="4797">
          <cell r="A4797" t="str">
            <v>SC002214</v>
          </cell>
          <cell r="B4797" t="str">
            <v>SC05051000/</v>
          </cell>
          <cell r="C4797" t="str">
            <v>Demolicao de divisorias de placas de marmorite.</v>
          </cell>
          <cell r="D4797" t="str">
            <v>m2</v>
          </cell>
          <cell r="E4797">
            <v>3.87</v>
          </cell>
        </row>
        <row r="4798">
          <cell r="A4798" t="str">
            <v>SC002194</v>
          </cell>
          <cell r="B4798" t="str">
            <v>SC05051050/</v>
          </cell>
          <cell r="C4798" t="str">
            <v>Demolicao de filme (pelicula) de impermeabilizacao e respectiva tela de poliester tipo Denver ou similar, Hey'di Cryl ou similar.</v>
          </cell>
          <cell r="D4798" t="str">
            <v>m2</v>
          </cell>
          <cell r="E4798">
            <v>4.55</v>
          </cell>
        </row>
        <row r="4799">
          <cell r="A4799" t="str">
            <v>SC005198</v>
          </cell>
          <cell r="B4799" t="str">
            <v>SC05051100/</v>
          </cell>
          <cell r="C4799" t="str">
            <v>Demolicao manual de pavimentacao de concreto asfaltico de 5cm de espessura.</v>
          </cell>
          <cell r="D4799" t="str">
            <v>m3</v>
          </cell>
          <cell r="E4799">
            <v>58.04</v>
          </cell>
        </row>
        <row r="4800">
          <cell r="A4800" t="str">
            <v>SC002195</v>
          </cell>
          <cell r="B4800" t="str">
            <v>SC05051150/</v>
          </cell>
          <cell r="C4800" t="str">
            <v>Demolicao manual de pavimentacao de macadame betuminoso, inclusive afastamento lateral dentro do canteiro de servico.</v>
          </cell>
          <cell r="D4800" t="str">
            <v>m3</v>
          </cell>
          <cell r="E4800">
            <v>17.91</v>
          </cell>
        </row>
        <row r="4801">
          <cell r="A4801" t="str">
            <v>SC000177</v>
          </cell>
          <cell r="B4801" t="str">
            <v>SC05051200/</v>
          </cell>
          <cell r="C4801" t="str">
            <v>Demolicao manual de piso de alta resistencia tipo Marmorite, Oxicret, Korodur ou similar.</v>
          </cell>
          <cell r="D4801" t="str">
            <v>m2</v>
          </cell>
          <cell r="E4801">
            <v>7.26</v>
          </cell>
        </row>
        <row r="4802">
          <cell r="A4802" t="str">
            <v>SC000170</v>
          </cell>
          <cell r="B4802" t="str">
            <v>SC05051250/</v>
          </cell>
          <cell r="C4802" t="str">
            <v>Demolicao manual de piso cimentado, exclusive a base de concreto, inclusive empilhamento lateral dentro do canteiro de servico.</v>
          </cell>
          <cell r="D4802" t="str">
            <v>m2</v>
          </cell>
          <cell r="E4802">
            <v>3.39</v>
          </cell>
        </row>
        <row r="4803">
          <cell r="A4803" t="str">
            <v>SC000171</v>
          </cell>
          <cell r="B4803" t="str">
            <v>SC05051300/</v>
          </cell>
          <cell r="C4803" t="str">
            <v>Demolicao manual de piso cimentado e da respectiva base de concreto, ou passeio de concreto, inclusive afastamento lateral dentro do canteiro de servico.</v>
          </cell>
          <cell r="D4803" t="str">
            <v>m2</v>
          </cell>
          <cell r="E4803">
            <v>6.58</v>
          </cell>
        </row>
        <row r="4804">
          <cell r="A4804" t="str">
            <v>SC017696</v>
          </cell>
          <cell r="B4804" t="str">
            <v>SC05051350/</v>
          </cell>
          <cell r="C4804" t="str">
            <v>Demolicao de piso de ladrilho ceramico.</v>
          </cell>
          <cell r="D4804" t="str">
            <v>m2</v>
          </cell>
          <cell r="E4804">
            <v>4.74</v>
          </cell>
        </row>
        <row r="4805">
          <cell r="A4805" t="str">
            <v>SC000165</v>
          </cell>
          <cell r="B4805" t="str">
            <v>SC05051400/</v>
          </cell>
          <cell r="C4805" t="str">
            <v>Demolicao de revestimento em argamassa de cal e areia ou cimento e saibro.</v>
          </cell>
          <cell r="D4805" t="str">
            <v>m2</v>
          </cell>
          <cell r="E4805">
            <v>2.42</v>
          </cell>
        </row>
        <row r="4806">
          <cell r="A4806" t="str">
            <v>SC000167</v>
          </cell>
          <cell r="B4806" t="str">
            <v>SC05051450/</v>
          </cell>
          <cell r="C4806" t="str">
            <v>Demolicao de revestimento em azulejos, ceramicas, marmores ou lambris.</v>
          </cell>
          <cell r="D4806" t="str">
            <v>m2</v>
          </cell>
          <cell r="E4806">
            <v>5.81</v>
          </cell>
        </row>
        <row r="4807">
          <cell r="A4807" t="str">
            <v>SC000166</v>
          </cell>
          <cell r="B4807" t="str">
            <v>SC05051500/</v>
          </cell>
          <cell r="C4807" t="str">
            <v>Demolicao de revestimento em argamassa de cimento e areia em parede.</v>
          </cell>
          <cell r="D4807" t="str">
            <v>m2</v>
          </cell>
          <cell r="E4807">
            <v>7.26</v>
          </cell>
        </row>
        <row r="4808">
          <cell r="A4808" t="str">
            <v>SC000168</v>
          </cell>
          <cell r="B4808" t="str">
            <v>SC05051550/</v>
          </cell>
          <cell r="C4808" t="str">
            <v>Demolicao de revestimento de argamassa de cimento e areia em reservatorios ou em superficies de concreto, inclusive limpeza com escovao de aco, exclusive jato de agua ou ar.</v>
          </cell>
          <cell r="D4808" t="str">
            <v>m2</v>
          </cell>
          <cell r="E4808">
            <v>13.07</v>
          </cell>
        </row>
        <row r="4809">
          <cell r="A4809" t="str">
            <v>SC000172</v>
          </cell>
          <cell r="B4809" t="str">
            <v>SC05051600/</v>
          </cell>
          <cell r="C4809" t="str">
            <v>Demolicao de revestimento de soleiras, peitoris ou escadas.</v>
          </cell>
          <cell r="D4809" t="str">
            <v>m2</v>
          </cell>
          <cell r="E4809">
            <v>2.97</v>
          </cell>
        </row>
        <row r="4810">
          <cell r="A4810" t="str">
            <v>SC002201</v>
          </cell>
          <cell r="B4810" t="str">
            <v>SC05051650/</v>
          </cell>
          <cell r="C4810" t="str">
            <v>Demolicao de rodape de alta resistencia, tipo Marmorite, Oxicret ou Korodur ou similar.</v>
          </cell>
          <cell r="D4810" t="str">
            <v>m</v>
          </cell>
          <cell r="E4810">
            <v>2.13</v>
          </cell>
        </row>
        <row r="4811">
          <cell r="A4811" t="str">
            <v>SC002221</v>
          </cell>
          <cell r="B4811" t="str">
            <v>SC05051700/</v>
          </cell>
          <cell r="C4811" t="str">
            <v>Recolocacao de tacos soltos usando pixe, pedrisco e argamassa de cimento e saibro no traco 1:6 com remocao de base existente.</v>
          </cell>
          <cell r="D4811" t="str">
            <v>m2</v>
          </cell>
          <cell r="E4811">
            <v>31.18</v>
          </cell>
        </row>
        <row r="4812">
          <cell r="A4812" t="str">
            <v>SC005226</v>
          </cell>
          <cell r="B4812" t="str">
            <v>SC05051750/</v>
          </cell>
          <cell r="C4812" t="str">
            <v>Remocao de armarios, balcoes construidos com compensado de madeira.</v>
          </cell>
          <cell r="D4812" t="str">
            <v>m2</v>
          </cell>
          <cell r="E4812">
            <v>4.25</v>
          </cell>
        </row>
        <row r="4813">
          <cell r="A4813" t="str">
            <v>SC000186</v>
          </cell>
          <cell r="B4813" t="str">
            <v>SC05051800/</v>
          </cell>
          <cell r="C4813" t="str">
            <v>Remocao de calhas e condutores.</v>
          </cell>
          <cell r="D4813" t="str">
            <v>m</v>
          </cell>
          <cell r="E4813">
            <v>0.97</v>
          </cell>
        </row>
        <row r="4814">
          <cell r="A4814" t="str">
            <v>SC000178</v>
          </cell>
          <cell r="B4814" t="str">
            <v>SC05051850/</v>
          </cell>
          <cell r="C4814" t="str">
            <v>Remocao cuidadosa da camada de capeamento de concreto armado visando a exposicao da armadura, usando cinzel e ponteiro.</v>
          </cell>
          <cell r="D4814" t="str">
            <v>m3</v>
          </cell>
          <cell r="E4814">
            <v>829.04</v>
          </cell>
        </row>
        <row r="4815">
          <cell r="A4815" t="str">
            <v>SC002197</v>
          </cell>
          <cell r="B4815" t="str">
            <v>SC05051900/</v>
          </cell>
          <cell r="C4815" t="str">
            <v>Remocao de cobertura de chapas onduladas de aluminio, medida em projecao horizontal, exclusive madeiramento.</v>
          </cell>
          <cell r="D4815" t="str">
            <v>m2</v>
          </cell>
          <cell r="E4815">
            <v>2.4300000000000002</v>
          </cell>
        </row>
        <row r="4816">
          <cell r="A4816" t="str">
            <v>SC002203</v>
          </cell>
          <cell r="B4816" t="str">
            <v>SC05051950/</v>
          </cell>
          <cell r="C4816" t="str">
            <v>Remocao de cobertura de telhas de aluminio, exclusive suporte, estrutura ou madeiramento, medida pela projecao horizontal.</v>
          </cell>
          <cell r="D4816" t="str">
            <v>m2</v>
          </cell>
          <cell r="E4816">
            <v>2.3199999999999998</v>
          </cell>
        </row>
        <row r="4817">
          <cell r="A4817" t="str">
            <v>SC000175</v>
          </cell>
          <cell r="B4817" t="str">
            <v>SC05052000/</v>
          </cell>
          <cell r="C4817" t="str">
            <v>Remocao de cobertura de telha colonial, medida em projecao horizontal, exclusive madeiramento.</v>
          </cell>
          <cell r="D4817" t="str">
            <v>m2</v>
          </cell>
          <cell r="E4817">
            <v>5.0999999999999996</v>
          </cell>
        </row>
        <row r="4818">
          <cell r="A4818" t="str">
            <v>SC000180</v>
          </cell>
          <cell r="B4818" t="str">
            <v>SC05052050/</v>
          </cell>
          <cell r="C4818" t="str">
            <v>Remocao de cobertura de telha colonial, inclusive madeiramento, medido o conjunto em projecao horizontal.</v>
          </cell>
          <cell r="D4818" t="str">
            <v>m2</v>
          </cell>
          <cell r="E4818">
            <v>9.8699999999999992</v>
          </cell>
        </row>
        <row r="4819">
          <cell r="A4819" t="str">
            <v>SC000176</v>
          </cell>
          <cell r="B4819" t="str">
            <v>SC05052100/</v>
          </cell>
          <cell r="C4819" t="str">
            <v>Remocao de cobertura de telha francesa, medida em projecao horizontal, exclusive madeiramento.</v>
          </cell>
          <cell r="D4819" t="str">
            <v>m2</v>
          </cell>
          <cell r="E4819">
            <v>3.96</v>
          </cell>
        </row>
        <row r="4820">
          <cell r="A4820" t="str">
            <v>SC000181</v>
          </cell>
          <cell r="B4820" t="str">
            <v>SC05052150/</v>
          </cell>
          <cell r="C4820" t="str">
            <v>Remocao de cobertura de telha francesa, inclusive madeiramento, medido o conjunto em projecao horizontal.</v>
          </cell>
          <cell r="D4820" t="str">
            <v>m2</v>
          </cell>
          <cell r="E4820">
            <v>9.0399999999999991</v>
          </cell>
        </row>
        <row r="4821">
          <cell r="A4821" t="str">
            <v>SC000174</v>
          </cell>
          <cell r="B4821" t="str">
            <v>SC05052200/</v>
          </cell>
          <cell r="C4821" t="str">
            <v>Remocao de cobertura de telha de fibro-cimento convencional ondulada, medida em projecao horizontal, exclusive madeiramento.</v>
          </cell>
          <cell r="D4821" t="str">
            <v>m2</v>
          </cell>
          <cell r="E4821">
            <v>2.97</v>
          </cell>
        </row>
        <row r="4822">
          <cell r="A4822" t="str">
            <v>SC002196</v>
          </cell>
          <cell r="B4822" t="str">
            <v>SC05052250/</v>
          </cell>
          <cell r="C4822" t="str">
            <v>Remocao de cobertura de telha fibro-cimento, tipo calha 43 ou 49 ou similar, medida em projecao horizontal, exclusive o madeiramento.</v>
          </cell>
          <cell r="D4822" t="str">
            <v>m2</v>
          </cell>
          <cell r="E4822">
            <v>3.19</v>
          </cell>
        </row>
        <row r="4823">
          <cell r="A4823" t="str">
            <v>SC002202</v>
          </cell>
          <cell r="B4823" t="str">
            <v>SC05052300/</v>
          </cell>
          <cell r="C4823" t="str">
            <v>Remocao de cobertura de telha de fibro-cimento, tipo calha 43 ou 49 ou similar, medido o conjunto em projecao horizontal, inclusive madeiramento.</v>
          </cell>
          <cell r="D4823" t="str">
            <v>m2</v>
          </cell>
          <cell r="E4823">
            <v>4.7300000000000004</v>
          </cell>
        </row>
        <row r="4824">
          <cell r="A4824" t="str">
            <v>SC002198</v>
          </cell>
          <cell r="B4824" t="str">
            <v>SC05052350/</v>
          </cell>
          <cell r="C4824" t="str">
            <v>Remocao de cobertura de telha fibro-cimento, tipo calha 90 ou metalica tipo Tekno ou similar, medida em projecao horizontal, exclusive madeiramento.</v>
          </cell>
          <cell r="D4824" t="str">
            <v>m2</v>
          </cell>
          <cell r="E4824">
            <v>2.46</v>
          </cell>
        </row>
        <row r="4825">
          <cell r="A4825" t="str">
            <v>SC002204</v>
          </cell>
          <cell r="B4825" t="str">
            <v>SC05052400/</v>
          </cell>
          <cell r="C4825" t="str">
            <v>Remocao de cobertura de telha de fibro-cimento, tipo calha 90, ou metalica tipo Tekno ou similar, medido o conjunto em projecao horizontal, inclusive madeiramento.</v>
          </cell>
          <cell r="D4825" t="str">
            <v>m2</v>
          </cell>
          <cell r="E4825">
            <v>3.64</v>
          </cell>
        </row>
        <row r="4826">
          <cell r="A4826" t="str">
            <v>SC000182</v>
          </cell>
          <cell r="B4826" t="str">
            <v>SC05052450/</v>
          </cell>
          <cell r="C4826" t="str">
            <v>Remocao de cobertura de telha de fibro-cimento convencional, ondulada, inclusive madeiramento medindo o conjunto em projecao horizontal.</v>
          </cell>
          <cell r="D4826" t="str">
            <v>m2</v>
          </cell>
          <cell r="E4826">
            <v>4.24</v>
          </cell>
        </row>
        <row r="4827">
          <cell r="A4827" t="str">
            <v>SC002211</v>
          </cell>
          <cell r="B4827" t="str">
            <v>SC05052500/</v>
          </cell>
          <cell r="C4827" t="str">
            <v>Remocao de divisorias de madeira, Eucatex, Duratex ou similar.</v>
          </cell>
          <cell r="D4827" t="str">
            <v>m2</v>
          </cell>
          <cell r="E4827">
            <v>2.42</v>
          </cell>
        </row>
        <row r="4828">
          <cell r="A4828" t="str">
            <v>SC002207</v>
          </cell>
          <cell r="B4828" t="str">
            <v>SC05052550/</v>
          </cell>
          <cell r="C4828" t="str">
            <v>Remocao cuidadosa de camada de protecao de impermeabilizacao.</v>
          </cell>
          <cell r="D4828" t="str">
            <v>m2</v>
          </cell>
          <cell r="E4828">
            <v>6.06</v>
          </cell>
        </row>
        <row r="4829">
          <cell r="A4829" t="str">
            <v>SC017699</v>
          </cell>
          <cell r="B4829" t="str">
            <v>SC05052600/</v>
          </cell>
          <cell r="C4829" t="str">
            <v>Retirada de impermeabilizacao flexivel (asfalto, Igol, etc.), inclusive afastamento lateral, dentro do canteiro de servico; exclusive camada de protecao.</v>
          </cell>
          <cell r="D4829" t="str">
            <v>m2</v>
          </cell>
          <cell r="E4829">
            <v>1.94</v>
          </cell>
        </row>
        <row r="4830">
          <cell r="A4830" t="str">
            <v>SC002205</v>
          </cell>
          <cell r="B4830" t="str">
            <v>SC05052650/</v>
          </cell>
          <cell r="C4830" t="str">
            <v>Remocao de forro de estuque.</v>
          </cell>
          <cell r="D4830" t="str">
            <v>m2</v>
          </cell>
          <cell r="E4830">
            <v>3.39</v>
          </cell>
        </row>
        <row r="4831">
          <cell r="A4831" t="str">
            <v>SC000188</v>
          </cell>
          <cell r="B4831" t="str">
            <v>SC05052700/</v>
          </cell>
          <cell r="C4831" t="str">
            <v>Remocao de forro de frisos de madeira, Eucatex ou similar ou tabuas, exclusive o engradamento.</v>
          </cell>
          <cell r="D4831" t="str">
            <v>m2</v>
          </cell>
          <cell r="E4831">
            <v>3.48</v>
          </cell>
        </row>
        <row r="4832">
          <cell r="A4832" t="str">
            <v>SC000190</v>
          </cell>
          <cell r="B4832" t="str">
            <v>SC05052750/</v>
          </cell>
          <cell r="C4832" t="str">
            <v>Remocao de frisos de assoalho.</v>
          </cell>
          <cell r="D4832" t="str">
            <v>m2</v>
          </cell>
          <cell r="E4832">
            <v>4.3499999999999996</v>
          </cell>
        </row>
        <row r="4833">
          <cell r="A4833" t="str">
            <v>SC002222</v>
          </cell>
          <cell r="B4833" t="str">
            <v>SC05052800/</v>
          </cell>
          <cell r="C4833" t="str">
            <v>Remocao de leito filtrante.</v>
          </cell>
          <cell r="D4833" t="str">
            <v>m3</v>
          </cell>
          <cell r="E4833">
            <v>6.1</v>
          </cell>
        </row>
        <row r="4834">
          <cell r="A4834" t="str">
            <v>SC009004</v>
          </cell>
          <cell r="B4834" t="str">
            <v>SC05052850/</v>
          </cell>
          <cell r="C4834" t="str">
            <v>Remocao de madeiramento de cobertura de telhas francesas.</v>
          </cell>
          <cell r="D4834" t="str">
            <v>m2</v>
          </cell>
          <cell r="E4834">
            <v>5.0999999999999996</v>
          </cell>
        </row>
        <row r="4835">
          <cell r="A4835" t="str">
            <v>SC000183</v>
          </cell>
          <cell r="B4835" t="str">
            <v>SC05052900/</v>
          </cell>
          <cell r="C4835" t="str">
            <v>Remocao manual de passeio de pedra portuguesa.</v>
          </cell>
          <cell r="D4835" t="str">
            <v>m2</v>
          </cell>
          <cell r="E4835">
            <v>2.67</v>
          </cell>
        </row>
        <row r="4836">
          <cell r="A4836" t="str">
            <v>SC000184</v>
          </cell>
          <cell r="B4836" t="str">
            <v>SC05052950/</v>
          </cell>
          <cell r="C4836" t="str">
            <v>Remocao manual de pavimentacao de lajoes de granito em passeio.</v>
          </cell>
          <cell r="D4836" t="str">
            <v>m2</v>
          </cell>
          <cell r="E4836">
            <v>5.81</v>
          </cell>
        </row>
        <row r="4837">
          <cell r="A4837" t="str">
            <v>SC000185</v>
          </cell>
          <cell r="B4837" t="str">
            <v>SC05053000/</v>
          </cell>
          <cell r="C4837" t="str">
            <v>Remocao de pavimentacao tipo Blokret ou similar.</v>
          </cell>
          <cell r="D4837" t="str">
            <v>m2</v>
          </cell>
          <cell r="E4837">
            <v>1.7</v>
          </cell>
        </row>
        <row r="4838">
          <cell r="A4838" t="str">
            <v>SC002210</v>
          </cell>
          <cell r="B4838" t="str">
            <v>SC05053050/</v>
          </cell>
          <cell r="C4838" t="str">
            <v>Remocao de peitoris.</v>
          </cell>
          <cell r="D4838" t="str">
            <v>m</v>
          </cell>
          <cell r="E4838">
            <v>16.920000000000002</v>
          </cell>
        </row>
        <row r="4839">
          <cell r="A4839" t="str">
            <v>SC000189</v>
          </cell>
          <cell r="B4839" t="str">
            <v>SC05053100/</v>
          </cell>
          <cell r="C4839" t="str">
            <v>Remocao de piso de tacos.</v>
          </cell>
          <cell r="D4839" t="str">
            <v>m2</v>
          </cell>
          <cell r="E4839">
            <v>3.39</v>
          </cell>
        </row>
        <row r="4840">
          <cell r="A4840" t="str">
            <v>SC017698</v>
          </cell>
          <cell r="B4840" t="str">
            <v>SC05053150/</v>
          </cell>
          <cell r="C4840" t="str">
            <v>Remocao de placas de revestimento Paviflex ou similar.</v>
          </cell>
          <cell r="D4840" t="str">
            <v>m2</v>
          </cell>
          <cell r="E4840">
            <v>1.7</v>
          </cell>
        </row>
        <row r="4841">
          <cell r="A4841" t="str">
            <v>SC002213</v>
          </cell>
          <cell r="B4841" t="str">
            <v>SC05053200/</v>
          </cell>
          <cell r="C4841" t="str">
            <v>Remocao de tapete de nylon ou carpete colado no piso e retirada do residuo de cola com espatula ou palha de aco.</v>
          </cell>
          <cell r="D4841" t="str">
            <v>m2</v>
          </cell>
          <cell r="E4841">
            <v>3.87</v>
          </cell>
        </row>
        <row r="4842">
          <cell r="A4842" t="str">
            <v>SC002223</v>
          </cell>
          <cell r="B4842" t="str">
            <v>SC05053250/</v>
          </cell>
          <cell r="C4842" t="str">
            <v>Remocao de tubulacao de ferro fundido com diametro nominal de 50mm a 300mm, exclusive escavacao e reaterro.</v>
          </cell>
          <cell r="D4842" t="str">
            <v>m</v>
          </cell>
          <cell r="E4842">
            <v>12.99</v>
          </cell>
        </row>
        <row r="4843">
          <cell r="A4843" t="str">
            <v>SC002224</v>
          </cell>
          <cell r="B4843" t="str">
            <v>SC05053300/</v>
          </cell>
          <cell r="C4843" t="str">
            <v>Remocao de tubulacao de ferro fundido com diametro nominal de 400mm a 600mm, exclusive escavacao e reaterro.</v>
          </cell>
          <cell r="D4843" t="str">
            <v>m</v>
          </cell>
          <cell r="E4843">
            <v>26.09</v>
          </cell>
        </row>
        <row r="4844">
          <cell r="A4844" t="str">
            <v>SC002225</v>
          </cell>
          <cell r="B4844" t="str">
            <v>SC05053350/</v>
          </cell>
          <cell r="C4844" t="str">
            <v>Remocao de tubulacao de ferro fundido com diametro nominal de 700mm a 1200mm, exclusive escavacao e reaterro.</v>
          </cell>
          <cell r="D4844" t="str">
            <v>m</v>
          </cell>
          <cell r="E4844">
            <v>63.71</v>
          </cell>
        </row>
        <row r="4845">
          <cell r="A4845" t="str">
            <v>SC017700</v>
          </cell>
          <cell r="B4845" t="str">
            <v>SC05053400/</v>
          </cell>
          <cell r="C4845" t="str">
            <v>Remocao de tubo de concreto com diametro nominal acima de 1500mm.</v>
          </cell>
          <cell r="D4845" t="str">
            <v>m</v>
          </cell>
          <cell r="E4845">
            <v>141.54</v>
          </cell>
        </row>
        <row r="4846">
          <cell r="A4846" t="str">
            <v>SC000231</v>
          </cell>
          <cell r="B4846" t="str">
            <v>SC05100050/</v>
          </cell>
          <cell r="C4846" t="str">
            <v>Arrancamento de tampao de ferro fundido (tampa e colar).</v>
          </cell>
          <cell r="D4846" t="str">
            <v>un</v>
          </cell>
          <cell r="E4846">
            <v>16.02</v>
          </cell>
        </row>
        <row r="4847">
          <cell r="A4847" t="str">
            <v>SC017925</v>
          </cell>
          <cell r="B4847" t="str">
            <v>SC05100100/</v>
          </cell>
          <cell r="C4847" t="str">
            <v>Demolicao, com equipamento de ar comprimido, de passeio cimentado com espessura ate 10cm, inclusive afastamento lateral dentro do canteiro de servicos.</v>
          </cell>
          <cell r="D4847" t="str">
            <v>m2</v>
          </cell>
          <cell r="E4847">
            <v>3.31</v>
          </cell>
        </row>
        <row r="4848">
          <cell r="A4848" t="str">
            <v>SC000218</v>
          </cell>
          <cell r="B4848" t="str">
            <v>SC05100150/</v>
          </cell>
          <cell r="C4848" t="str">
            <v>Demolicao, com equipamento de ar comprimido, de pisos ou pavimento de concreto simples, inclusive afastamento lateral dentro de canteiro de servicos.</v>
          </cell>
          <cell r="D4848" t="str">
            <v>m3</v>
          </cell>
          <cell r="E4848">
            <v>44.66</v>
          </cell>
        </row>
        <row r="4849">
          <cell r="A4849" t="str">
            <v>SC017922</v>
          </cell>
          <cell r="B4849" t="str">
            <v>SC05100200/</v>
          </cell>
          <cell r="C4849" t="str">
            <v>Demolicao, com equipamento de ar comprimido, de pavimentacao de concreto simples, com 15cm de espessura, inclusive afastamento lateral dentro do canteiro de servicos.</v>
          </cell>
          <cell r="D4849" t="str">
            <v>m2</v>
          </cell>
          <cell r="E4849">
            <v>6.96</v>
          </cell>
        </row>
        <row r="4850">
          <cell r="A4850" t="str">
            <v>SC017923</v>
          </cell>
          <cell r="B4850" t="str">
            <v>SC05100250/</v>
          </cell>
          <cell r="C4850" t="str">
            <v>Demolicao, com equipamento de ar comprimido, de pavimentacao de concreto simples, com 20cm de espessura, inclusive afastamento lateral dentro do canteiro de servicos.</v>
          </cell>
          <cell r="D4850" t="str">
            <v>m2</v>
          </cell>
          <cell r="E4850">
            <v>8.7100000000000009</v>
          </cell>
        </row>
        <row r="4851">
          <cell r="A4851" t="str">
            <v>SC000219</v>
          </cell>
          <cell r="B4851" t="str">
            <v>SC05100300/</v>
          </cell>
          <cell r="C4851" t="str">
            <v>Demolicao, com equipamento de ar comprimido, de pisos ou pavimento de concreto armado, inclusive afastamento lateral dentro de canteiro de servicos.</v>
          </cell>
          <cell r="D4851" t="str">
            <v>m3</v>
          </cell>
          <cell r="E4851">
            <v>75.92</v>
          </cell>
        </row>
        <row r="4852">
          <cell r="A4852" t="str">
            <v>SC005907</v>
          </cell>
          <cell r="B4852" t="str">
            <v>SC40050100/</v>
          </cell>
          <cell r="C4852" t="str">
            <v>Cabo de aco galvanizado, diametro de 3/16", fornecimento e colocacao em cercas, com moirao de madeira, inclusive retirada do existente.</v>
          </cell>
          <cell r="D4852" t="str">
            <v>m</v>
          </cell>
          <cell r="E4852">
            <v>2.31</v>
          </cell>
        </row>
        <row r="4853">
          <cell r="A4853" t="str">
            <v>SC000275</v>
          </cell>
          <cell r="B4853" t="str">
            <v>SC40050150/</v>
          </cell>
          <cell r="C4853" t="str">
            <v>Cerca divisoria com moiroes em madeira de Lei de 3"x3", com 2m de altura livre, 0,50m enterrados, espacados de 3m, 4 fios de arame farpado.</v>
          </cell>
          <cell r="D4853" t="str">
            <v>m</v>
          </cell>
          <cell r="E4853">
            <v>8.3800000000000008</v>
          </cell>
        </row>
        <row r="4854">
          <cell r="A4854" t="str">
            <v>SC000276</v>
          </cell>
          <cell r="B4854" t="str">
            <v>SC40050200/</v>
          </cell>
          <cell r="C4854" t="str">
            <v>Cerca de moirao reto de concreto armado (0,10x2,50)m, espacados de 3m, cravada a 50cm do solo, com 6 fios corridos de arame galvanizado no 12.   Fornecimento e colocacao.</v>
          </cell>
          <cell r="D4854" t="str">
            <v>m</v>
          </cell>
          <cell r="E4854">
            <v>10.73</v>
          </cell>
        </row>
        <row r="4855">
          <cell r="A4855" t="str">
            <v>SC017642</v>
          </cell>
          <cell r="B4855" t="str">
            <v>SC40050250/</v>
          </cell>
          <cell r="C4855" t="str">
            <v>Moirao em Eucalipto ou similar, para cercas, com secao de diametro de 15cm, altura livre media de 1,30m, enterrado a 1m de profundidade, incluindo escavacao e espalhamento do material excedente, conforme projeto FPJ.  Fornecimento e colocacao.</v>
          </cell>
          <cell r="D4855" t="str">
            <v>un</v>
          </cell>
          <cell r="E4855">
            <v>58.19</v>
          </cell>
        </row>
        <row r="4856">
          <cell r="A4856" t="str">
            <v>SC017641</v>
          </cell>
          <cell r="B4856" t="str">
            <v>SC40050300/</v>
          </cell>
          <cell r="C4856" t="str">
            <v>Moirao em Eucalipto ou similar, para cercas, com secao de diametro de 15cm, altura livre media de 1,60m, enterrado a 1m de profundidade, incluindo escavacao e espalhamento do material excedente, conforme projeto FPJ.  Fornecimento e colocacao.</v>
          </cell>
          <cell r="D4856" t="str">
            <v>un</v>
          </cell>
          <cell r="E4856">
            <v>62.18</v>
          </cell>
        </row>
        <row r="4857">
          <cell r="A4857" t="str">
            <v>SC000279</v>
          </cell>
          <cell r="B4857" t="str">
            <v>SC45050050/</v>
          </cell>
          <cell r="C4857" t="str">
            <v>Placa de acrilico desenhada, indicando sanitario masculino ou feminino, de (39x19)cm.  Fornecimento e colocacao.</v>
          </cell>
          <cell r="D4857" t="str">
            <v>un</v>
          </cell>
          <cell r="E4857">
            <v>17.09</v>
          </cell>
        </row>
        <row r="4858">
          <cell r="A4858" t="str">
            <v>SC007007</v>
          </cell>
          <cell r="B4858" t="str">
            <v>SC45050150/</v>
          </cell>
          <cell r="C4858" t="str">
            <v>Totem informativo nas dimensoes de (0,50x1,50)m, produzido em resina de poliester reforcado com fibra de vidro e coremat, com impressao serigrafica ou policromatica em dupla face agregada ao material com U,V, pre-acelerado, catalizado e pigmentado.  Estru</v>
          </cell>
          <cell r="D4858" t="str">
            <v>un</v>
          </cell>
          <cell r="E4858">
            <v>2490</v>
          </cell>
        </row>
        <row r="4859">
          <cell r="A4859" t="str">
            <v>SC017662</v>
          </cell>
          <cell r="B4859" t="str">
            <v>SC45100050/</v>
          </cell>
          <cell r="C4859" t="str">
            <v>Placa de acrilico para identificacao de salas, medindo (8x25)cm, polida nas bordas.  Fornecimento e colocacao.</v>
          </cell>
          <cell r="D4859" t="str">
            <v>un</v>
          </cell>
          <cell r="E4859">
            <v>20.440000000000001</v>
          </cell>
        </row>
        <row r="4860">
          <cell r="A4860" t="str">
            <v>SC017661</v>
          </cell>
          <cell r="B4860" t="str">
            <v>SC45100100/</v>
          </cell>
          <cell r="C4860" t="str">
            <v>Placa de ferro esmaltado de (12x18)cm com numeracao para identificacao de imovel em logradouro, padrao CEHAB.  Fornecimento e colocacao.</v>
          </cell>
          <cell r="D4860" t="str">
            <v>un</v>
          </cell>
          <cell r="E4860">
            <v>9.81</v>
          </cell>
        </row>
        <row r="4861">
          <cell r="A4861" t="str">
            <v>SC017659</v>
          </cell>
          <cell r="B4861" t="str">
            <v>SC45100150/</v>
          </cell>
          <cell r="C4861" t="str">
            <v>Placa de inauguracao em aluminio com as dimensoes de (0,40x0,60)m.  Fornecimento e colocacao.</v>
          </cell>
          <cell r="D4861" t="str">
            <v>un</v>
          </cell>
          <cell r="E4861">
            <v>64.81</v>
          </cell>
        </row>
        <row r="4862">
          <cell r="A4862" t="str">
            <v>SC017660</v>
          </cell>
          <cell r="B4862" t="str">
            <v>SC45100200/</v>
          </cell>
          <cell r="C4862" t="str">
            <v>Placa de inauguracao em bronze, com as dimensoes de (0,35x0,50)m.  Fornecimento e colocacao.</v>
          </cell>
          <cell r="D4862" t="str">
            <v>un</v>
          </cell>
          <cell r="E4862">
            <v>1003.56</v>
          </cell>
        </row>
        <row r="4863">
          <cell r="A4863" t="str">
            <v>SC017663</v>
          </cell>
          <cell r="B4863" t="str">
            <v>SC45150050/</v>
          </cell>
          <cell r="C4863" t="str">
            <v>Placas de identificacao de monumentos historicos em bronze com as dimensoes de (0,35x0,50)m.  Fornecimento e colocacao, exclusive pedestal de concreto.</v>
          </cell>
          <cell r="D4863" t="str">
            <v>un</v>
          </cell>
          <cell r="E4863">
            <v>1003.22</v>
          </cell>
        </row>
        <row r="4864">
          <cell r="A4864" t="str">
            <v>SC007403</v>
          </cell>
          <cell r="B4864" t="str">
            <v>SC45150100/</v>
          </cell>
          <cell r="C4864" t="str">
            <v>Placas de identificacao de monumentos historicos em bronze com as dimensoes de (0,35x0,50)m.  Fornecimento e colocacao, inclusive pedestal de concreto.</v>
          </cell>
          <cell r="D4864" t="str">
            <v>un</v>
          </cell>
          <cell r="E4864">
            <v>1115.69</v>
          </cell>
        </row>
        <row r="4865">
          <cell r="A4865" t="str">
            <v>SC009346</v>
          </cell>
          <cell r="B4865" t="str">
            <v>SC45150150/</v>
          </cell>
          <cell r="C4865" t="str">
            <v>Placa de identificacao de monumentos e/ou arvores notaveis medindo (15,50x15)cm, em aco escovado com impressao em corrosao a acido em baixo relevo, cor dos textos em preto 100% e marcas em cores, tipologia Ottawa ou similar, fixacao sobre tubo de ferro ga</v>
          </cell>
          <cell r="D4865" t="str">
            <v>un</v>
          </cell>
          <cell r="E4865">
            <v>135.58000000000001</v>
          </cell>
        </row>
        <row r="4866">
          <cell r="A4866" t="str">
            <v>SC007094</v>
          </cell>
          <cell r="B4866" t="str">
            <v>SC45200050/</v>
          </cell>
          <cell r="C4866" t="str">
            <v>Letra de aco inoxidavel no 22 com 20cm de altura.  Fornecimento e colocacao.</v>
          </cell>
          <cell r="D4866" t="str">
            <v>un</v>
          </cell>
          <cell r="E4866">
            <v>47.81</v>
          </cell>
        </row>
        <row r="4867">
          <cell r="A4867" t="str">
            <v>SC005675</v>
          </cell>
          <cell r="B4867" t="str">
            <v>SC45200100/</v>
          </cell>
          <cell r="C4867" t="str">
            <v>Letra fundida em aluminio, polida e oxidada nas laterais, tipo helvetica, com altura de 10cm e espessura de 5mm, com pinos para fixacao.  Fornecimento e colocacao.</v>
          </cell>
          <cell r="D4867" t="str">
            <v>un</v>
          </cell>
          <cell r="E4867">
            <v>39.32</v>
          </cell>
        </row>
        <row r="4868">
          <cell r="A4868" t="str">
            <v>SC005676</v>
          </cell>
          <cell r="B4868" t="str">
            <v>SC45200150/</v>
          </cell>
          <cell r="C4868" t="str">
            <v>Letra fundida em bronze, polida e oxidada nas laterais, tipo helvetica, com altura de 10cm e espessura de 5mm, com pinos para fixacao.  Fornecimento e colocacao.</v>
          </cell>
          <cell r="D4868" t="str">
            <v>un</v>
          </cell>
          <cell r="E4868">
            <v>46.17</v>
          </cell>
        </row>
        <row r="4869">
          <cell r="A4869" t="str">
            <v>SC017701</v>
          </cell>
          <cell r="B4869" t="str">
            <v>SC99990050/</v>
          </cell>
          <cell r="C4869" t="str">
            <v>Quiosque de alimentacao em fibra de vidro Gel-Coat e estrutura construida em madeira de Lei de 1a qualidade (Ipe, Tabaco), nas seguintes dimensoes: teto de (2,80x2,80)m, sendo contra teto liso e cobertura com nervura para reforco, estrutura interna de (1,</v>
          </cell>
          <cell r="D4869" t="str">
            <v>un</v>
          </cell>
          <cell r="E4869">
            <v>10980</v>
          </cell>
        </row>
        <row r="4870">
          <cell r="A4870" t="str">
            <v>SE000001</v>
          </cell>
          <cell r="B4870" t="str">
            <v>SE05050050/</v>
          </cell>
          <cell r="C4870" t="str">
            <v>Perfuracao manual de solo, a trado, com diametro de 10cm.</v>
          </cell>
          <cell r="D4870" t="str">
            <v>m</v>
          </cell>
          <cell r="E4870">
            <v>3.64</v>
          </cell>
        </row>
        <row r="4871">
          <cell r="A4871" t="str">
            <v>SE000002</v>
          </cell>
          <cell r="B4871" t="str">
            <v>SE05050100/</v>
          </cell>
          <cell r="C4871" t="str">
            <v>Perfuracao manual de solo, a trado, com diametro de 20cm.</v>
          </cell>
          <cell r="D4871" t="str">
            <v>m</v>
          </cell>
          <cell r="E4871">
            <v>9.07</v>
          </cell>
        </row>
        <row r="4872">
          <cell r="A4872" t="str">
            <v>SE010220</v>
          </cell>
          <cell r="B4872" t="str">
            <v>SE10050050A</v>
          </cell>
          <cell r="C4872" t="str">
            <v>Perfuracao rotativa vertical, em solo, com coroa de Widia ou similar, diametro N (75mm), inclusive deslocamento e posicionamento em cada furo.</v>
          </cell>
          <cell r="D4872" t="str">
            <v>m</v>
          </cell>
          <cell r="E4872">
            <v>31.88</v>
          </cell>
        </row>
        <row r="4873">
          <cell r="A4873" t="str">
            <v>SE010221</v>
          </cell>
          <cell r="B4873" t="str">
            <v>SE10050100A</v>
          </cell>
          <cell r="C4873" t="str">
            <v>Perfuracao rotativa inclinada, em solo, com coroa de Widia ou similar, diametro N (75mm), inclusive deslocamento e posicionamento em cada furo.</v>
          </cell>
          <cell r="D4873" t="str">
            <v>m</v>
          </cell>
          <cell r="E4873">
            <v>42.79</v>
          </cell>
        </row>
        <row r="4874">
          <cell r="A4874" t="str">
            <v>SE010364</v>
          </cell>
          <cell r="B4874" t="str">
            <v>SE10050150/</v>
          </cell>
          <cell r="C4874" t="str">
            <v>Perfuracao rotativa vertical, em solo,  com Coroa de Widia ou similar, diametro H (99mm),  inclusive deslocamento e posicionamneto em cada furo.</v>
          </cell>
          <cell r="D4874" t="str">
            <v>m</v>
          </cell>
          <cell r="E4874">
            <v>43.4</v>
          </cell>
        </row>
        <row r="4875">
          <cell r="A4875" t="str">
            <v>SE000013</v>
          </cell>
          <cell r="B4875" t="str">
            <v>SE10100050/</v>
          </cell>
          <cell r="C4875" t="str">
            <v>Perfuracao com martelete ou perfuratriz manual, diametro ate 1 1/4", em granito ou gnaisse, inclusive ar comprimido utilizando apenas uma perfuratriz e um compressor, exclusive mangueira, considerando uma producao media bruta de 0,5m/h.</v>
          </cell>
          <cell r="D4875" t="str">
            <v>m</v>
          </cell>
          <cell r="E4875">
            <v>96.54</v>
          </cell>
        </row>
        <row r="4876">
          <cell r="A4876" t="str">
            <v>SE000012</v>
          </cell>
          <cell r="B4876" t="str">
            <v>SE10100100/</v>
          </cell>
          <cell r="C4876" t="str">
            <v>Perfuracao com martelete ou perfuratriz manual, diametro ate 1 1/4", em granito ou gnaisse, inclusive ar comprimido utilizando apenas uma perfuratriz e um compressor, exclusive mangueira, considerando uma producao media bruta de 1,5m/h.</v>
          </cell>
          <cell r="D4876" t="str">
            <v>m</v>
          </cell>
          <cell r="E4876">
            <v>13.29</v>
          </cell>
        </row>
        <row r="4877">
          <cell r="A4877" t="str">
            <v>SE000011</v>
          </cell>
          <cell r="B4877" t="str">
            <v>SE10100150/</v>
          </cell>
          <cell r="C4877" t="str">
            <v>Perfuracao com Wagon Drill pesado, diametro ate 4 1/2", em granito ou gnaisse, inclusive ar comprimido.</v>
          </cell>
          <cell r="D4877" t="str">
            <v>m</v>
          </cell>
          <cell r="E4877">
            <v>82.19</v>
          </cell>
        </row>
        <row r="4878">
          <cell r="A4878" t="str">
            <v>SE010372</v>
          </cell>
          <cell r="B4878" t="str">
            <v>SE10150050/</v>
          </cell>
          <cell r="C4878" t="str">
            <v>Perfuracao rotativa com Coroa de diamante, em rocha, diametro PW, horizontal, inclusive deslocamentos e instalacoes.</v>
          </cell>
          <cell r="D4878" t="str">
            <v>m</v>
          </cell>
          <cell r="E4878">
            <v>113.25</v>
          </cell>
        </row>
        <row r="4879">
          <cell r="A4879" t="str">
            <v>SE010223</v>
          </cell>
          <cell r="B4879" t="str">
            <v>SE10150100A</v>
          </cell>
          <cell r="C4879" t="str">
            <v>Perfuracao rotativa inclinada, em rocha sa, com coroa de diamante, diametro B (60mm), inclusive deslocamento e posicionamento em cada furo.</v>
          </cell>
          <cell r="D4879" t="str">
            <v>m</v>
          </cell>
          <cell r="E4879">
            <v>249.1</v>
          </cell>
        </row>
        <row r="4880">
          <cell r="A4880" t="str">
            <v>SE010366</v>
          </cell>
          <cell r="B4880" t="str">
            <v>SE10150150/</v>
          </cell>
          <cell r="C4880" t="str">
            <v>Perfuracao rotativa inclinada, em rocha alterada, com coroa de diamante, diametro B (60mm), inclusive deslocamento e posicionamento em cada furo.</v>
          </cell>
          <cell r="D4880" t="str">
            <v>m</v>
          </cell>
          <cell r="E4880">
            <v>239.05</v>
          </cell>
        </row>
        <row r="4881">
          <cell r="A4881" t="str">
            <v>SE010367</v>
          </cell>
          <cell r="B4881" t="str">
            <v>SE10150200/</v>
          </cell>
          <cell r="C4881" t="str">
            <v>Perfuracao rotativa inclinada, em rocha alterada, com coroa de diamante, diametro N (75mm), inclusive deslocamento e posicionamento em cada furo.</v>
          </cell>
          <cell r="D4881" t="str">
            <v>m</v>
          </cell>
          <cell r="E4881">
            <v>285.33</v>
          </cell>
        </row>
        <row r="4882">
          <cell r="A4882" t="str">
            <v>SE010371</v>
          </cell>
          <cell r="B4882" t="str">
            <v>SE10150250/</v>
          </cell>
          <cell r="C4882" t="str">
            <v>Perfuracao rotativa inclinada, em rocha sa, com coroa de diamante, diametro N (75mm), inclusive deslocamento e posicionamento em cada furo.</v>
          </cell>
          <cell r="D4882" t="str">
            <v>m</v>
          </cell>
          <cell r="E4882">
            <v>260.23</v>
          </cell>
        </row>
        <row r="4883">
          <cell r="A4883" t="str">
            <v>SE010222</v>
          </cell>
          <cell r="B4883" t="str">
            <v>SE10150300A</v>
          </cell>
          <cell r="C4883" t="str">
            <v>Perfuracao rotativa vertical, em rocha sa, com coroa de diamante, diametro B (60mm), inclusive deslocamento e posicionamento em cada furo.</v>
          </cell>
          <cell r="D4883" t="str">
            <v>m</v>
          </cell>
          <cell r="E4883">
            <v>180.5</v>
          </cell>
        </row>
        <row r="4884">
          <cell r="A4884" t="str">
            <v>SE010376</v>
          </cell>
          <cell r="B4884" t="str">
            <v>SE10150350/</v>
          </cell>
          <cell r="C4884" t="str">
            <v>Perfuracao rotativa vertical, em rocha alterada, com coroa de diamante, diametro H(99mm), inclusive deslocamento e posicionamento em cada furo.</v>
          </cell>
          <cell r="D4884" t="str">
            <v>m</v>
          </cell>
          <cell r="E4884">
            <v>297.47000000000003</v>
          </cell>
        </row>
        <row r="4885">
          <cell r="A4885" t="str">
            <v>SE010377</v>
          </cell>
          <cell r="B4885" t="str">
            <v>SE10150400/</v>
          </cell>
          <cell r="C4885" t="str">
            <v>Perfuracao rotativa vertical, em rocha sa, com coroa de diamante, diametro H (99mm), inclusive deslocamento e posicionamento em cada furo.</v>
          </cell>
          <cell r="D4885" t="str">
            <v>m</v>
          </cell>
          <cell r="E4885">
            <v>334.74</v>
          </cell>
        </row>
        <row r="4886">
          <cell r="A4886" t="str">
            <v>SE007043</v>
          </cell>
          <cell r="B4886" t="str">
            <v>SE15050050/</v>
          </cell>
          <cell r="C4886" t="str">
            <v>Execucao de sondagem eletrica vertical (SEV), inclusive o processamento e interpretacao dos perfis, bem como a apresentacao dos resultados em papel e em meio digital.</v>
          </cell>
          <cell r="D4886" t="str">
            <v>un</v>
          </cell>
          <cell r="E4886">
            <v>409.95</v>
          </cell>
        </row>
        <row r="4887">
          <cell r="A4887" t="str">
            <v>SE007058</v>
          </cell>
          <cell r="B4887" t="str">
            <v>SE15050100/</v>
          </cell>
          <cell r="C4887" t="str">
            <v>Execucao de linha de prospeccao geofisica pelo metodo de caminhamento eletrico, inclusive o processamento e interpretacao das secoes, bem como a apresentacao do resultados (secoes originais e interpretadas), em papel e em meio digital.</v>
          </cell>
          <cell r="D4887" t="str">
            <v>m</v>
          </cell>
          <cell r="E4887">
            <v>2.85</v>
          </cell>
        </row>
        <row r="4888">
          <cell r="A4888" t="str">
            <v>SE007049</v>
          </cell>
          <cell r="B4888" t="str">
            <v>SE15100050/</v>
          </cell>
          <cell r="C4888" t="str">
            <v>Execucao de linha de prospeccao sismica pelo metodo de reflexao, utilizando martelo ou explosivo como fonte geradora do pulso sismico, incluindo a apresentacao do relatorio com os dados, em papel e em meio digital, excluindo o processamento e interpretaca</v>
          </cell>
          <cell r="D4888" t="str">
            <v>m</v>
          </cell>
          <cell r="E4888">
            <v>3.82</v>
          </cell>
        </row>
        <row r="4889">
          <cell r="A4889" t="str">
            <v>SE007053</v>
          </cell>
          <cell r="B4889" t="str">
            <v>SE15100100/</v>
          </cell>
          <cell r="C4889" t="str">
            <v>Execucao de linha de prospeccao sismica pelo metodo de refracao, utilizando martelo ou explosivo como fonte geradora do pulso sismico, incluindo a apresentacao do relatorio com os dados, em papel e em meio digital, excluindo o processamento e interpretaca</v>
          </cell>
          <cell r="D4889" t="str">
            <v>m</v>
          </cell>
          <cell r="E4889">
            <v>3.59</v>
          </cell>
        </row>
        <row r="4890">
          <cell r="A4890" t="str">
            <v>SE007057</v>
          </cell>
          <cell r="B4890" t="str">
            <v>SE15100150/</v>
          </cell>
          <cell r="C4890" t="str">
            <v>Execucao de linha de prospeccao por radar de penetracao no solo (GPR), incluindo a apresentacao do relatorio com as secoes processadas, em papel e em meio digital, excluindo o processamento e interpretacao dos dados.</v>
          </cell>
          <cell r="D4890" t="str">
            <v>m</v>
          </cell>
          <cell r="E4890">
            <v>0.86</v>
          </cell>
        </row>
        <row r="4891">
          <cell r="A4891" t="str">
            <v>SE007051</v>
          </cell>
          <cell r="B4891" t="str">
            <v>SE15100200/</v>
          </cell>
          <cell r="C4891" t="str">
            <v>Interpretacao de dados de radar de penetracao no solo (GPR), incluindo a analise de secoes migradas e nao migradas e apresentacao do relatorio com as secoes interpretadas, em papel e em meio digital.</v>
          </cell>
          <cell r="D4891" t="str">
            <v>m</v>
          </cell>
          <cell r="E4891">
            <v>1.9</v>
          </cell>
        </row>
        <row r="4892">
          <cell r="A4892" t="str">
            <v>SE007054</v>
          </cell>
          <cell r="B4892" t="str">
            <v>SE15100250/</v>
          </cell>
          <cell r="C4892" t="str">
            <v xml:space="preserve">Processamento de dados de radar de penetracao no solo (GPR), incluindo correcao topografica, filtros, ganhos e migracao, atraves de softwares para esse fim, Gradix ou similar, incluindo a apresentacao do relatorio com as secoes processadas, em papel e em </v>
          </cell>
          <cell r="D4892" t="str">
            <v>m</v>
          </cell>
          <cell r="E4892">
            <v>1.4</v>
          </cell>
        </row>
        <row r="4893">
          <cell r="A4893" t="str">
            <v>SE007044</v>
          </cell>
          <cell r="B4893" t="str">
            <v>SE15150050/</v>
          </cell>
          <cell r="C4893" t="str">
            <v>Interpretacao de linha sismica de reflexao, incluindo a analise de secoes migradas e nao migradas e a apresentacao do relatorio com as secoes interpretadas, em papel e em meio digital.</v>
          </cell>
          <cell r="D4893" t="str">
            <v>m</v>
          </cell>
          <cell r="E4893">
            <v>1.72</v>
          </cell>
        </row>
        <row r="4894">
          <cell r="A4894" t="str">
            <v>SE007046</v>
          </cell>
          <cell r="B4894" t="str">
            <v>SE15150100/</v>
          </cell>
          <cell r="C4894" t="str">
            <v xml:space="preserve">Processamento de linha sismica de refracao, incluindo correcao topografica, filtros, ganhos, analises de velocidade e migracao, atraves de softwares especificos para este fim (tipo Seistrix ou similar), incluindo a apresentacao do relatorio com as secoes </v>
          </cell>
          <cell r="D4894" t="str">
            <v>m</v>
          </cell>
          <cell r="E4894">
            <v>1.37</v>
          </cell>
        </row>
        <row r="4895">
          <cell r="A4895" t="str">
            <v>SE007052</v>
          </cell>
          <cell r="B4895" t="str">
            <v>SE15150150/</v>
          </cell>
          <cell r="C4895" t="str">
            <v>Processamento e interpretacao de linha sismica de refracao, incluindo a apresentacao de relatorio com as secoes processadas e interpretadas, em papel e em meio digital.</v>
          </cell>
          <cell r="D4895" t="str">
            <v>m</v>
          </cell>
          <cell r="E4895">
            <v>2.0299999999999998</v>
          </cell>
        </row>
        <row r="4896">
          <cell r="A4896" t="str">
            <v>SE007061</v>
          </cell>
          <cell r="B4896" t="str">
            <v>SE20050050/</v>
          </cell>
          <cell r="C4896" t="str">
            <v>Abertura de picada, em encosta, em terreno de vegetacao media.</v>
          </cell>
          <cell r="D4896" t="str">
            <v>m</v>
          </cell>
          <cell r="E4896">
            <v>0.73</v>
          </cell>
        </row>
        <row r="4897">
          <cell r="A4897" t="str">
            <v>SE000020</v>
          </cell>
          <cell r="B4897" t="str">
            <v>SE20050100/</v>
          </cell>
          <cell r="C4897" t="str">
            <v>Destocamento de arvores de porte medio e raizes profundas, sem remocao e auxilio mecanico.</v>
          </cell>
          <cell r="D4897" t="str">
            <v>un</v>
          </cell>
          <cell r="E4897">
            <v>60.03</v>
          </cell>
        </row>
        <row r="4898">
          <cell r="A4898" t="str">
            <v>SE000021</v>
          </cell>
          <cell r="B4898" t="str">
            <v>SE20050150/</v>
          </cell>
          <cell r="C4898" t="str">
            <v>Destocamento de arvores de porte medio e raizes profundas, sem auxilio mecanico, inclusive carga e transporte.</v>
          </cell>
          <cell r="D4898" t="str">
            <v>un</v>
          </cell>
          <cell r="E4898">
            <v>60.42</v>
          </cell>
        </row>
        <row r="4899">
          <cell r="A4899" t="str">
            <v>SE000017</v>
          </cell>
          <cell r="B4899" t="str">
            <v>SE20050200/</v>
          </cell>
          <cell r="C4899" t="str">
            <v>Preparo manual de terreno, compreendendo acerto, raspagem eventualmente ate 0,25m de profundidade e afastamento lateral do material excedente.</v>
          </cell>
          <cell r="D4899" t="str">
            <v>m2</v>
          </cell>
          <cell r="E4899">
            <v>2.9</v>
          </cell>
        </row>
        <row r="4900">
          <cell r="A4900" t="str">
            <v>SE004853</v>
          </cell>
          <cell r="B4900" t="str">
            <v>SE20050250/</v>
          </cell>
          <cell r="C4900" t="str">
            <v>Rocado manual em vegetacao rala, empilhamento e queima de residuos.</v>
          </cell>
          <cell r="D4900" t="str">
            <v>m2</v>
          </cell>
          <cell r="E4900">
            <v>0.08</v>
          </cell>
        </row>
        <row r="4901">
          <cell r="A4901" t="str">
            <v>SE000018</v>
          </cell>
          <cell r="B4901" t="str">
            <v>SE20050300/</v>
          </cell>
          <cell r="C4901" t="str">
            <v>Rocado em vegetacao espessa com empilhamento lateral e queima dos residuos.</v>
          </cell>
          <cell r="D4901" t="str">
            <v>m2</v>
          </cell>
          <cell r="E4901">
            <v>0.28999999999999998</v>
          </cell>
        </row>
        <row r="4902">
          <cell r="A4902" t="str">
            <v>SE000019</v>
          </cell>
          <cell r="B4902" t="str">
            <v>SE20050350/</v>
          </cell>
          <cell r="C4902" t="str">
            <v>Rocado a foice e machado em mata de pequeno porte e queima dos residuos sem destocamento ou remocao.</v>
          </cell>
          <cell r="D4902" t="str">
            <v>m2</v>
          </cell>
          <cell r="E4902">
            <v>0.57999999999999996</v>
          </cell>
        </row>
        <row r="4903">
          <cell r="A4903" t="str">
            <v>SE007804</v>
          </cell>
          <cell r="B4903" t="str">
            <v>SE20050400/</v>
          </cell>
          <cell r="C4903" t="str">
            <v>Rocado de vegetacao graminea, em area de encosta, a altura de 10cm, em fase de implantacao.</v>
          </cell>
          <cell r="D4903" t="str">
            <v>m2</v>
          </cell>
          <cell r="E4903">
            <v>0.09</v>
          </cell>
        </row>
        <row r="4904">
          <cell r="A4904" t="str">
            <v>SE007805</v>
          </cell>
          <cell r="B4904" t="str">
            <v>SE20050450/</v>
          </cell>
          <cell r="C4904" t="str">
            <v>Rocado de vegetacao graminea, em area de encosta, a altura de 10cm, em fase de implantacao.</v>
          </cell>
          <cell r="D4904" t="str">
            <v>m2</v>
          </cell>
          <cell r="E4904">
            <v>7.0000000000000007E-2</v>
          </cell>
        </row>
        <row r="4905">
          <cell r="A4905" t="str">
            <v>SE004846</v>
          </cell>
          <cell r="B4905" t="str">
            <v>SE20050500A</v>
          </cell>
          <cell r="C4905" t="str">
            <v>Rocado mecanico, empregando rocadeira costal e ajuntamento do material resultante.</v>
          </cell>
          <cell r="D4905" t="str">
            <v>ha</v>
          </cell>
          <cell r="E4905">
            <v>1015.6</v>
          </cell>
        </row>
        <row r="4906">
          <cell r="A4906" t="str">
            <v>SE004850</v>
          </cell>
          <cell r="B4906" t="str">
            <v>SE20050550A</v>
          </cell>
          <cell r="C4906" t="str">
            <v>Rocado mecanico, em areas de reflorestamento empregando rocadeira costal e ajuntamento do material resultante.</v>
          </cell>
          <cell r="D4906" t="str">
            <v>ha</v>
          </cell>
          <cell r="E4906">
            <v>1450.18</v>
          </cell>
        </row>
        <row r="4907">
          <cell r="A4907" t="str">
            <v>SE004423</v>
          </cell>
          <cell r="B4907" t="str">
            <v>SE20050600/</v>
          </cell>
          <cell r="C4907" t="str">
            <v>Suavizacao e reconformacao manual de taludes, com pequeno desmatamento e altura media de 0,50m.</v>
          </cell>
          <cell r="D4907" t="str">
            <v>m3</v>
          </cell>
          <cell r="E4907">
            <v>12.35</v>
          </cell>
        </row>
        <row r="4908">
          <cell r="A4908" t="str">
            <v>SE004424</v>
          </cell>
          <cell r="B4908" t="str">
            <v>SE20050650/</v>
          </cell>
          <cell r="C4908" t="str">
            <v>Suavizacao e reconformacao manual de taludes, com pequeno desmatamento e altura media de 1m.</v>
          </cell>
          <cell r="D4908" t="str">
            <v>m3</v>
          </cell>
          <cell r="E4908">
            <v>17.91</v>
          </cell>
        </row>
        <row r="4909">
          <cell r="A4909" t="str">
            <v>SE004425</v>
          </cell>
          <cell r="B4909" t="str">
            <v>SE20050700/</v>
          </cell>
          <cell r="C4909" t="str">
            <v>Suavizacao e reconformacao manual de taludes, com pequeno desmatamento e altura media de 1,50m.</v>
          </cell>
          <cell r="D4909" t="str">
            <v>m3</v>
          </cell>
          <cell r="E4909">
            <v>24.21</v>
          </cell>
        </row>
        <row r="4910">
          <cell r="A4910" t="str">
            <v>SE003983</v>
          </cell>
          <cell r="B4910" t="str">
            <v>SE20100050/</v>
          </cell>
          <cell r="C4910" t="str">
            <v>Lancamento de linha poligonal basica com precisao de fechamento relativa a 1a ordem, usando distanciometro eletronico, em terreno de orografia nao acidentada, vegetacao rala.</v>
          </cell>
          <cell r="D4910" t="str">
            <v>Km</v>
          </cell>
          <cell r="E4910">
            <v>171.53</v>
          </cell>
        </row>
        <row r="4911">
          <cell r="A4911" t="str">
            <v>SE004190</v>
          </cell>
          <cell r="B4911" t="str">
            <v>SE20100100/</v>
          </cell>
          <cell r="C4911" t="str">
            <v>Lancamento de linha poligonal  com precisao de fechamento relativa a 3a ordem,  em terreno de orografia nao acidentada, vegetacao rala.</v>
          </cell>
          <cell r="D4911" t="str">
            <v>Km</v>
          </cell>
          <cell r="E4911">
            <v>138.41999999999999</v>
          </cell>
        </row>
        <row r="4912">
          <cell r="A4912" t="str">
            <v>SE003987</v>
          </cell>
          <cell r="B4912" t="str">
            <v>SE20100150/</v>
          </cell>
          <cell r="C4912" t="str">
            <v>Levantamento topografico, planialtimetrico e cadastral, executado de acordo com as especificacoes da Prefeitura da Cidade do Rio de Janeiro, em terreno de orografia acidentada, vegetacao rala e edificacao leve, com area de ate 4 ha (escala 1:500).</v>
          </cell>
          <cell r="D4912" t="str">
            <v>ha</v>
          </cell>
          <cell r="E4912">
            <v>1611.64</v>
          </cell>
        </row>
        <row r="4913">
          <cell r="A4913" t="str">
            <v>SE004967</v>
          </cell>
          <cell r="B4913" t="str">
            <v>SE25300200A</v>
          </cell>
          <cell r="C4913" t="str">
            <v>Projeto executivo de arquitetura para loteamentos com 3 unidades, uni ou bifamiliares tipo para areas de ate 12000m2 apresentado em Autocad For Windows nos padroes da contratante, inclusive as legalizacoes pertinentes e a coordenacao dos projetos compleme</v>
          </cell>
          <cell r="D4913" t="str">
            <v>m2</v>
          </cell>
          <cell r="E4913">
            <v>9.15</v>
          </cell>
        </row>
        <row r="4914">
          <cell r="A4914" t="str">
            <v>SE004968</v>
          </cell>
          <cell r="B4914" t="str">
            <v>SE25300250A</v>
          </cell>
          <cell r="C4914" t="str">
            <v>Projeto executivo de arquitetura para loteamentos com ate 3 unidades, uni ou bifamiliares tipo para areas de 12000 ate 36000m2 apresentado em Autocad For Windows nos padroes da contratante, inclusive as legalizacoes pertinentes e a coordenacao dos projeto</v>
          </cell>
          <cell r="D4914" t="str">
            <v>m2</v>
          </cell>
          <cell r="E4914">
            <v>6.45</v>
          </cell>
        </row>
        <row r="4915">
          <cell r="A4915" t="str">
            <v>SE004969</v>
          </cell>
          <cell r="B4915" t="str">
            <v>SE25300300A</v>
          </cell>
          <cell r="C4915" t="str">
            <v>Projeto executivo de arquitetura para loteamentos com ate 3 unidades, uni ou bifamiliares tipo para areas acima de 36000m2 apresentado em Autocad For Windows nos padroes da contratante, inclusive as legalizacoes pertinentes e a coordenacao dos projetos co</v>
          </cell>
          <cell r="D4915" t="str">
            <v>m2</v>
          </cell>
          <cell r="E4915">
            <v>6.45</v>
          </cell>
        </row>
        <row r="4916">
          <cell r="A4916" t="str">
            <v>SE004860</v>
          </cell>
          <cell r="B4916" t="str">
            <v>SE25350050A</v>
          </cell>
          <cell r="C4916" t="str">
            <v>Projeto basico de arquitetura para habitacao/ edificios de ate 6000m2,  apresentado em Autocad for Windows nos padroes da contratante, inclusive as legalizacoes pertinentes e a coordenacao dos projetos complementares.</v>
          </cell>
          <cell r="D4916" t="str">
            <v>m2</v>
          </cell>
          <cell r="E4916">
            <v>20.21</v>
          </cell>
        </row>
        <row r="4917">
          <cell r="A4917" t="str">
            <v>SE004863</v>
          </cell>
          <cell r="B4917" t="str">
            <v>SE25350100A</v>
          </cell>
          <cell r="C4917" t="str">
            <v xml:space="preserve">Projeto basico de arquitetura para habitacao/ edificios de 6000 ate 12000m2 apresentado em Autocad for Windows nos padroes da contratante, inclusive as legalizacoes pertinentes e a coordenacao dos projetos complementares.  Observacao: ate 6000m2 conforme </v>
          </cell>
          <cell r="D4917" t="str">
            <v>m2</v>
          </cell>
          <cell r="E4917">
            <v>14.64</v>
          </cell>
        </row>
        <row r="4918">
          <cell r="A4918" t="str">
            <v>SE004866</v>
          </cell>
          <cell r="B4918" t="str">
            <v>SE25350150A</v>
          </cell>
          <cell r="C4918" t="str">
            <v>Projeto basico de arquitetura para habitacao/ edificios acima de 12000m2 apresentado em Autocad for Windows nos padroes da contratante, inclusive as legalizacoes pertinentes e a coordenacao dos projetos complementares.  Observacao: ate 6000m2 conforme o i</v>
          </cell>
          <cell r="D4918" t="str">
            <v>m2</v>
          </cell>
          <cell r="E4918">
            <v>11.71</v>
          </cell>
        </row>
        <row r="4919">
          <cell r="A4919" t="str">
            <v>SE004970</v>
          </cell>
          <cell r="B4919" t="str">
            <v>SE25350200A</v>
          </cell>
          <cell r="C4919" t="str">
            <v>Projeto executivo de arquitetura para habitacao/edificios de ate 6000m2 apresentado em Autocad For Windows nos padroes da contratante, inclusive as legalizacoes pertinentes e a coordenacao dos projetos complementares.</v>
          </cell>
          <cell r="D4919" t="str">
            <v>m2</v>
          </cell>
          <cell r="E4919">
            <v>32.229999999999997</v>
          </cell>
        </row>
        <row r="4920">
          <cell r="A4920" t="str">
            <v>SE004971</v>
          </cell>
          <cell r="B4920" t="str">
            <v>SE25350250A</v>
          </cell>
          <cell r="C4920" t="str">
            <v>Projeto executivo de arquitetura para habitacao/edificios de 6000 ate 12000m2 apresentado em Autocad For Windows nos padroes da contratante inclusive as legalizacoes pertinentes e a coordenacao dos projetos complementares.  Observacao: ate 6000m2 conforme</v>
          </cell>
          <cell r="D4920" t="str">
            <v>m2</v>
          </cell>
          <cell r="E4920">
            <v>21.98</v>
          </cell>
        </row>
        <row r="4921">
          <cell r="A4921" t="str">
            <v>SE004972</v>
          </cell>
          <cell r="B4921" t="str">
            <v>SE25350300A</v>
          </cell>
          <cell r="C4921" t="str">
            <v>Projeto executivo de arquitetura para habitacao/edificios acima de 12000m2 apresentado em Autocad For Windows nos padroes da contratante, inclusive as legalizacoes pertinentes e a coordenacao dos projetos complementares.  Observacao: ate 6000m2 conforme o</v>
          </cell>
          <cell r="D4921" t="str">
            <v>m2</v>
          </cell>
          <cell r="E4921">
            <v>17.600000000000001</v>
          </cell>
        </row>
        <row r="4922">
          <cell r="A4922" t="str">
            <v>SE004878</v>
          </cell>
          <cell r="B4922" t="str">
            <v>SE25400050A</v>
          </cell>
          <cell r="C4922" t="str">
            <v>Fornecimento de projeto executivo de instalacao de incendio em Autocad aprovado na concessionaria em predios escolares e administrativos com ate 500m2 de area.</v>
          </cell>
          <cell r="D4922" t="str">
            <v>m2</v>
          </cell>
          <cell r="E4922">
            <v>2.4700000000000002</v>
          </cell>
        </row>
        <row r="4923">
          <cell r="A4923" t="str">
            <v>SE004879</v>
          </cell>
          <cell r="B4923" t="str">
            <v>SE25400100A</v>
          </cell>
          <cell r="C4923" t="str">
            <v>Fornecimento de projeto executivo de instalacao de incendio em Autocad aprovado na concessionaria em predios escolares e administrativos, com 500 a 3000m2 de area, sendo os primeiros 500m2 medidos como o item SE004878.</v>
          </cell>
          <cell r="D4923" t="str">
            <v>m2</v>
          </cell>
          <cell r="E4923">
            <v>1.36</v>
          </cell>
        </row>
        <row r="4924">
          <cell r="A4924" t="str">
            <v>SE004880</v>
          </cell>
          <cell r="B4924" t="str">
            <v>SE25400150A</v>
          </cell>
          <cell r="C4924" t="str">
            <v>Fornecimento de projeto executivo de instalacao de incendio em Autocad aprovado na concessionaria em predios escolares e administrativos, considerando a area acima de 3000m2, sendo os primeiros 500m2 medidos como o item SE004878 e de 501 a 3000m2 como o i</v>
          </cell>
          <cell r="D4924" t="str">
            <v>m2</v>
          </cell>
          <cell r="E4924">
            <v>0.68</v>
          </cell>
        </row>
        <row r="4925">
          <cell r="A4925" t="str">
            <v>SE004902</v>
          </cell>
          <cell r="B4925" t="str">
            <v>SE25400200A</v>
          </cell>
          <cell r="C4925" t="str">
            <v>Fornecimento de projeto executivo de instalacao de incendio em Autocad aprovado na concessionaria em predios culturais com ate 500m2 de area.</v>
          </cell>
          <cell r="D4925" t="str">
            <v>m2</v>
          </cell>
          <cell r="E4925">
            <v>6.18</v>
          </cell>
        </row>
        <row r="4926">
          <cell r="A4926" t="str">
            <v>SE004903</v>
          </cell>
          <cell r="B4926" t="str">
            <v>SE25400250A</v>
          </cell>
          <cell r="C4926" t="str">
            <v>Fornecimento de projeto executivo de instalacao de incendio em Autocad aprovado na concessionaria em predios culturais com area acima de 500m2.</v>
          </cell>
          <cell r="D4926" t="str">
            <v>m2</v>
          </cell>
          <cell r="E4926">
            <v>4.13</v>
          </cell>
        </row>
        <row r="4927">
          <cell r="A4927" t="str">
            <v>SE004919</v>
          </cell>
          <cell r="B4927" t="str">
            <v>SE25400300A</v>
          </cell>
          <cell r="C4927" t="str">
            <v>Fornecimento de projeto executivo de instalacao de incendio em Autocad aprovado na concessionaria em predios hospitalares.</v>
          </cell>
          <cell r="D4927" t="str">
            <v>m2</v>
          </cell>
          <cell r="E4927">
            <v>4.9400000000000004</v>
          </cell>
        </row>
        <row r="4928">
          <cell r="A4928" t="str">
            <v>SE004936</v>
          </cell>
          <cell r="B4928" t="str">
            <v>SE25400350A</v>
          </cell>
          <cell r="C4928" t="str">
            <v>Fornecimento de projeto executivo de instalacao de incendio em Autocad aprovado na concessionaria em habitacoes/edificios com ate 500m2 de area.</v>
          </cell>
          <cell r="D4928" t="str">
            <v>m2</v>
          </cell>
          <cell r="E4928">
            <v>3.03</v>
          </cell>
        </row>
        <row r="4929">
          <cell r="A4929" t="str">
            <v>SE004937</v>
          </cell>
          <cell r="B4929" t="str">
            <v>SE25400400A</v>
          </cell>
          <cell r="C4929" t="str">
            <v>Fornecimento de projeto executivo de instalacao de incendio em Autocad aprovado na concessionaria em habitacoes/edificios, com 500 a 3000m2 de area sendo os primeiros 500m2 medidos como o item SE004936.</v>
          </cell>
          <cell r="D4929" t="str">
            <v>m2</v>
          </cell>
          <cell r="E4929">
            <v>1.43</v>
          </cell>
        </row>
        <row r="4930">
          <cell r="A4930" t="str">
            <v>SE004938</v>
          </cell>
          <cell r="B4930" t="str">
            <v>SE25400450A</v>
          </cell>
          <cell r="C4930" t="str">
            <v>Fornecimento de projeto executivo de instalacao de incendio em Autocad aprovado na concessionaria em habitacoes/edificios, considerando a area acima de 3000m2, sendo os primeiros 500m2 medidos como o item SE004936 e de 501 a 3000m2 como o item SE004937.</v>
          </cell>
          <cell r="D4930" t="str">
            <v>m2</v>
          </cell>
          <cell r="E4930">
            <v>0.77</v>
          </cell>
        </row>
        <row r="4931">
          <cell r="A4931" t="str">
            <v>SE004949</v>
          </cell>
          <cell r="B4931" t="str">
            <v>SE25400500A</v>
          </cell>
          <cell r="C4931" t="str">
            <v>Fornecimento de projeto executivo de instalacao de incendio em Autocad aprovado na concessionaria em habitacao/loteamento com ate 36000m2 de area.</v>
          </cell>
          <cell r="D4931" t="str">
            <v>m2</v>
          </cell>
          <cell r="E4931">
            <v>0.81</v>
          </cell>
        </row>
        <row r="4932">
          <cell r="A4932" t="str">
            <v>SE004950</v>
          </cell>
          <cell r="B4932" t="str">
            <v>SE25400550A</v>
          </cell>
          <cell r="C4932" t="str">
            <v>Fornecimento de projeto executivo de instalacao de incendio em Autocad aprovado na concessionaria em habitacao/loteamento, considerando a area acima de 36000m2.</v>
          </cell>
          <cell r="D4932" t="str">
            <v>m2</v>
          </cell>
          <cell r="E4932">
            <v>0.39</v>
          </cell>
        </row>
        <row r="4933">
          <cell r="A4933" t="str">
            <v>SE004876</v>
          </cell>
          <cell r="B4933" t="str">
            <v>SE25450050A</v>
          </cell>
          <cell r="C4933" t="str">
            <v>Fornecimento de projeto executivo de instalacao de gas em Autocad aprovado na concessionaria em predios escolares e administrativos com ate 500m2 de area.</v>
          </cell>
          <cell r="D4933" t="str">
            <v>m2</v>
          </cell>
          <cell r="E4933">
            <v>1.36</v>
          </cell>
        </row>
        <row r="4934">
          <cell r="A4934" t="str">
            <v>SE004877</v>
          </cell>
          <cell r="B4934" t="str">
            <v>SE25450100A</v>
          </cell>
          <cell r="C4934" t="str">
            <v>Fornecimento de projeto executivo de instalacao de gas em Autocad aprovado na concessionaria em predios escolares e administrativos com area acima de 500m2.</v>
          </cell>
          <cell r="D4934" t="str">
            <v>m2</v>
          </cell>
          <cell r="E4934">
            <v>0.68</v>
          </cell>
        </row>
        <row r="4935">
          <cell r="A4935" t="str">
            <v>SE004900</v>
          </cell>
          <cell r="B4935" t="str">
            <v>SE25450150A</v>
          </cell>
          <cell r="C4935" t="str">
            <v>Fornecimento de projeto executivo de instalacao de gas em Autocad aprovado na concessionaria em predios culturais.</v>
          </cell>
          <cell r="D4935" t="str">
            <v>m2</v>
          </cell>
          <cell r="E4935">
            <v>2.2000000000000002</v>
          </cell>
        </row>
        <row r="4936">
          <cell r="A4936" t="str">
            <v>SE004917</v>
          </cell>
          <cell r="B4936" t="str">
            <v>SE25450200A</v>
          </cell>
          <cell r="C4936" t="str">
            <v>Fornecimento de projeto executivo de instalacao de gas em Autocad aprovado na concessionaria em predios hospitalares, com ate 4000m2 de area.</v>
          </cell>
          <cell r="D4936" t="str">
            <v>m2</v>
          </cell>
          <cell r="E4936">
            <v>4.9400000000000004</v>
          </cell>
        </row>
        <row r="4937">
          <cell r="A4937" t="str">
            <v>SE004918</v>
          </cell>
          <cell r="B4937" t="str">
            <v>SE25450250A</v>
          </cell>
          <cell r="C4937" t="str">
            <v>Fornecimento de projeto executivo de instalacao de gas em Autocad aprovado na concessionaria em predios hospitalares, considerando a area acima de 4000m2.</v>
          </cell>
          <cell r="D4937" t="str">
            <v>m2</v>
          </cell>
          <cell r="E4937">
            <v>2.4700000000000002</v>
          </cell>
        </row>
        <row r="4938">
          <cell r="A4938" t="str">
            <v>SE004934</v>
          </cell>
          <cell r="B4938" t="str">
            <v>SE25450300A</v>
          </cell>
          <cell r="C4938" t="str">
            <v>Fornecimento de projeto executivo de instalacao de gas em Autocad aprovado na concessionaria em habitacoes/edificios com ate 500m2 de area.</v>
          </cell>
          <cell r="D4938" t="str">
            <v>m2</v>
          </cell>
          <cell r="E4938">
            <v>1.43</v>
          </cell>
        </row>
        <row r="4939">
          <cell r="A4939" t="str">
            <v>SE004935</v>
          </cell>
          <cell r="B4939" t="str">
            <v>SE25450350A</v>
          </cell>
          <cell r="C4939" t="str">
            <v>Fornecimento de projeto executivo de instalacao de gas em Autocad aprovado na concessionaria em habitacoes/edificios com area acima de 500m2.</v>
          </cell>
          <cell r="D4939" t="str">
            <v>m2</v>
          </cell>
          <cell r="E4939">
            <v>0.77</v>
          </cell>
        </row>
        <row r="4940">
          <cell r="A4940" t="str">
            <v>SE004947</v>
          </cell>
          <cell r="B4940" t="str">
            <v>SE25450400A</v>
          </cell>
          <cell r="C4940" t="str">
            <v>Fornecimento de projeto executivo de instalacao de gas em Autocad aprovado na concessionaria em habitacao/loteamento com ate 12000m2 de area.</v>
          </cell>
          <cell r="D4940" t="str">
            <v>m2</v>
          </cell>
          <cell r="E4940">
            <v>0.81</v>
          </cell>
        </row>
        <row r="4941">
          <cell r="A4941" t="str">
            <v>SE004948</v>
          </cell>
          <cell r="B4941" t="str">
            <v>SE25450450A</v>
          </cell>
          <cell r="C4941" t="str">
            <v>Fornecimento de projeto executivo de instalacao de gas em Autocad aprovado na concessionaria em habitacao/loteamento, considerando a area acima de 12000m2.</v>
          </cell>
          <cell r="D4941" t="str">
            <v>m2</v>
          </cell>
          <cell r="E4941">
            <v>0.39</v>
          </cell>
        </row>
        <row r="4942">
          <cell r="A4942" t="str">
            <v>SE004871</v>
          </cell>
          <cell r="B4942" t="str">
            <v>SE25500050A</v>
          </cell>
          <cell r="C4942" t="str">
            <v>Fornecimento de projeto executivo de instalacao mecanica em Autocad aprovado na concessionaria em predios escolares e administrativos com ate 500m2 de area.</v>
          </cell>
          <cell r="D4942" t="str">
            <v>m2</v>
          </cell>
          <cell r="E4942">
            <v>2.4700000000000002</v>
          </cell>
        </row>
        <row r="4943">
          <cell r="A4943" t="str">
            <v>SE004872</v>
          </cell>
          <cell r="B4943" t="str">
            <v>SE25500100A</v>
          </cell>
          <cell r="C4943" t="str">
            <v>Fornecimento de projeto executivo de instalacao mecanica em Autocad aprovado na concessionaria em predios escolares e administrativos, com 500 a 3000m2 de area, sendo os primeiros 500m2 medidos como o item SE004871.</v>
          </cell>
          <cell r="D4943" t="str">
            <v>m2</v>
          </cell>
          <cell r="E4943">
            <v>2.2000000000000002</v>
          </cell>
        </row>
        <row r="4944">
          <cell r="A4944" t="str">
            <v>SE004873</v>
          </cell>
          <cell r="B4944" t="str">
            <v>SE25500150A</v>
          </cell>
          <cell r="C4944" t="str">
            <v>Fornecimento de projeto executivo de instalacao mecanica em Autocad aprovado na concessionaria em predios escolares e administrativos, considerando a area acima de 3000m2, sendo os primeiros 500m2 medidos como o item SE004871 e de 501 a 3000m2 como o item</v>
          </cell>
          <cell r="D4944" t="str">
            <v>m2</v>
          </cell>
          <cell r="E4944">
            <v>1.36</v>
          </cell>
        </row>
        <row r="4945">
          <cell r="A4945" t="str">
            <v>SE004891</v>
          </cell>
          <cell r="B4945" t="str">
            <v>SE25500200A</v>
          </cell>
          <cell r="C4945" t="str">
            <v>Fornecimento de projeto executivo de instalacao de mecanica em Autocad aprovado pela concessionaria, em predios culturais com ate 3000m2 de area.</v>
          </cell>
          <cell r="D4945" t="str">
            <v>m2</v>
          </cell>
          <cell r="E4945">
            <v>4.13</v>
          </cell>
        </row>
        <row r="4946">
          <cell r="A4946" t="str">
            <v>SE004892</v>
          </cell>
          <cell r="B4946" t="str">
            <v>SE25500250A</v>
          </cell>
          <cell r="C4946" t="str">
            <v>Fornecimento de projeto executivo de instalacao de mecanica em Autocad aprovado pela concessionaria, em predios culturais, considerando a area acima de 3000m2.</v>
          </cell>
          <cell r="D4946" t="str">
            <v>m2</v>
          </cell>
          <cell r="E4946">
            <v>2.2000000000000002</v>
          </cell>
        </row>
        <row r="4947">
          <cell r="A4947" t="str">
            <v>SE004914</v>
          </cell>
          <cell r="B4947" t="str">
            <v>SE25500300A</v>
          </cell>
          <cell r="C4947" t="str">
            <v>Fornecimento de projeto executivo de instalacao mecanica em Autocad aprovado na concessionaria em predios hospitalares.</v>
          </cell>
          <cell r="D4947" t="str">
            <v>m2</v>
          </cell>
          <cell r="E4947">
            <v>9.8699999999999992</v>
          </cell>
        </row>
        <row r="4948">
          <cell r="A4948" t="str">
            <v>SE004928</v>
          </cell>
          <cell r="B4948" t="str">
            <v>SE25500350A</v>
          </cell>
          <cell r="C4948" t="str">
            <v>Fornecimento de projeto executivo de instalacao mecanica em Autocad aprovado na concessionaria em habitacoes/edificios com ate 500m2 de area.</v>
          </cell>
          <cell r="D4948" t="str">
            <v>m2</v>
          </cell>
          <cell r="E4948">
            <v>3.03</v>
          </cell>
        </row>
        <row r="4949">
          <cell r="A4949" t="str">
            <v>SE004930</v>
          </cell>
          <cell r="B4949" t="str">
            <v>SE25500400A</v>
          </cell>
          <cell r="C4949" t="str">
            <v>Fornecimento de projeto executivo de instalacao mecanica em Autocad aprovado na concessionaria em habitacoes/edificios, com 500 a 3000m2 de area sendo os primeiros 500m2 medidos como o item SE004928.</v>
          </cell>
          <cell r="D4949" t="str">
            <v>m2</v>
          </cell>
          <cell r="E4949">
            <v>2.27</v>
          </cell>
        </row>
        <row r="4950">
          <cell r="A4950" t="str">
            <v>SE004931</v>
          </cell>
          <cell r="B4950" t="str">
            <v>SE25500450A</v>
          </cell>
          <cell r="C4950" t="str">
            <v>Fornecimento de projeto executivo de instalacao mecanica em Autocad aprovado na concessionaria em habitacoes/edificios, considerando a area acima de 3000m2, sendo os primeiros 500m2 medidos como o item SE004928 e de 501 a 3000m2 como o item SE004930.</v>
          </cell>
          <cell r="D4950" t="str">
            <v>m2</v>
          </cell>
          <cell r="E4950">
            <v>1.43</v>
          </cell>
        </row>
        <row r="4951">
          <cell r="A4951" t="str">
            <v>SE004874</v>
          </cell>
          <cell r="B4951" t="str">
            <v>SE25550050A</v>
          </cell>
          <cell r="C4951" t="str">
            <v>Fornecimento de projeto executivo de instalacao de telefone em Autocad aprovado na concessionaria em predios escolares e administrativos com ate 500m2 de area.</v>
          </cell>
          <cell r="D4951" t="str">
            <v>m2</v>
          </cell>
          <cell r="E4951">
            <v>1.36</v>
          </cell>
        </row>
        <row r="4952">
          <cell r="A4952" t="str">
            <v>SE004875</v>
          </cell>
          <cell r="B4952" t="str">
            <v>SE25550100A</v>
          </cell>
          <cell r="C4952" t="str">
            <v>Fornecimento de projeto executivo de instalacao de telefone em Autocad aprovado na concessionaria em predios escolares e administrativos com area acima de 500m2.</v>
          </cell>
          <cell r="D4952" t="str">
            <v>m2</v>
          </cell>
          <cell r="E4952">
            <v>0.68</v>
          </cell>
        </row>
        <row r="4953">
          <cell r="A4953" t="str">
            <v>SE004894</v>
          </cell>
          <cell r="B4953" t="str">
            <v>SE25550150A</v>
          </cell>
          <cell r="C4953" t="str">
            <v>Fornecimento de projeto executivo de instalacao de telefone em Autocad aprovado pela concessionaria, em predios culturais, com ate 500m2 de area.</v>
          </cell>
          <cell r="D4953" t="str">
            <v>m2</v>
          </cell>
          <cell r="E4953">
            <v>4.13</v>
          </cell>
        </row>
        <row r="4954">
          <cell r="A4954" t="str">
            <v>SE004899</v>
          </cell>
          <cell r="B4954" t="str">
            <v>SE25550200A</v>
          </cell>
          <cell r="C4954" t="str">
            <v>Fornecimento de projeto executivo de instalacao de telefone em Autocad aprovado na concessionaria em predios culturais, com area acima de 500m2, sendo os primeiros 500m2 medidos como o item SE004894.</v>
          </cell>
          <cell r="D4954" t="str">
            <v>m2</v>
          </cell>
          <cell r="E4954">
            <v>2.2000000000000002</v>
          </cell>
        </row>
        <row r="4955">
          <cell r="A4955" t="str">
            <v>SE004915</v>
          </cell>
          <cell r="B4955" t="str">
            <v>SE25550250A</v>
          </cell>
          <cell r="C4955" t="str">
            <v>Fornecimento de projeto executivo de instalacao de telefone em Autocad aprovado na concessionaria em predios hospitalares.</v>
          </cell>
          <cell r="D4955" t="str">
            <v>m2</v>
          </cell>
          <cell r="E4955">
            <v>4.9400000000000004</v>
          </cell>
        </row>
        <row r="4956">
          <cell r="A4956" t="str">
            <v>SE004932</v>
          </cell>
          <cell r="B4956" t="str">
            <v>SE25550300A</v>
          </cell>
          <cell r="C4956" t="str">
            <v>Fornecimento de projeto executivo de instalacao de telefone em Autocad aprovado na concessionaria em habitacoes/edificios com ate 500m2 de area.</v>
          </cell>
          <cell r="D4956" t="str">
            <v>m2</v>
          </cell>
          <cell r="E4956">
            <v>1.43</v>
          </cell>
        </row>
        <row r="4957">
          <cell r="A4957" t="str">
            <v>SE004933</v>
          </cell>
          <cell r="B4957" t="str">
            <v>SE25550350A</v>
          </cell>
          <cell r="C4957" t="str">
            <v>Fornecimento de projeto executivo de instalacao de telefone em Autocad aprovado na concessionaria em habitacoes/edificios, com 500 a 3000m2 de area sendo os primeiros 500m2 medidos como o item SE004932.</v>
          </cell>
          <cell r="D4957" t="str">
            <v>m2</v>
          </cell>
          <cell r="E4957">
            <v>0.77</v>
          </cell>
        </row>
        <row r="4958">
          <cell r="A4958" t="str">
            <v>SE004945</v>
          </cell>
          <cell r="B4958" t="str">
            <v>SE25550400A</v>
          </cell>
          <cell r="C4958" t="str">
            <v>Fornecimento de projeto executivo de instalacao de telefone em Autocad aprovado na concessionaria em habitacao/loteamento com ate 12000m2 de area.</v>
          </cell>
          <cell r="D4958" t="str">
            <v>m2</v>
          </cell>
          <cell r="E4958">
            <v>0.81</v>
          </cell>
        </row>
        <row r="4959">
          <cell r="A4959" t="str">
            <v>SE004946</v>
          </cell>
          <cell r="B4959" t="str">
            <v>SE25550450A</v>
          </cell>
          <cell r="C4959" t="str">
            <v>Fornecimento de projeto executivo de instalacao de telefone em Autocad aprovado na concessionaria em habitacao/loteamento, considerando a area acima de 12000m2.</v>
          </cell>
          <cell r="D4959" t="str">
            <v>m2</v>
          </cell>
          <cell r="E4959">
            <v>0.39</v>
          </cell>
        </row>
        <row r="4960">
          <cell r="A4960" t="str">
            <v>SE004881</v>
          </cell>
          <cell r="B4960" t="str">
            <v>SE25600050A</v>
          </cell>
          <cell r="C4960" t="str">
            <v>Fornecimento de projeto executivo de instalacao de esgoto sanitario e aguas pluviais em Autocad aprovado pela concessionaria, em predios escolares e administrativos com ate 500m2 de area.</v>
          </cell>
          <cell r="D4960" t="str">
            <v>m2</v>
          </cell>
          <cell r="E4960">
            <v>2.4700000000000002</v>
          </cell>
        </row>
        <row r="4961">
          <cell r="A4961" t="str">
            <v>SE004883</v>
          </cell>
          <cell r="B4961" t="str">
            <v>SE25600100A</v>
          </cell>
          <cell r="C4961" t="str">
            <v>Fornecimento de projeto executivo de instalacao de esgoto sanitario e aguas pluviais em Autocad aprovado pela concessionaria, em predios escolares e administrativos com 500 a 3000m2 de area sendo os primeiros 500m2 medidos como o item SE004881.</v>
          </cell>
          <cell r="D4961" t="str">
            <v>m2</v>
          </cell>
          <cell r="E4961">
            <v>2.2000000000000002</v>
          </cell>
        </row>
        <row r="4962">
          <cell r="A4962" t="str">
            <v>SE004862</v>
          </cell>
          <cell r="B4962" t="str">
            <v>SE25600150A</v>
          </cell>
          <cell r="C4962" t="str">
            <v>Fornecimento de projeto executivo de instalacao de esgoto sanitario e aguas pluviais em Autocad aprovado na concessionaria em predios escolares e administrativos, considerando a aera acima de 3000m2, sendo os primeiros 500m2 medidos como o item SE004881 e</v>
          </cell>
          <cell r="D4962" t="str">
            <v>m2</v>
          </cell>
          <cell r="E4962">
            <v>1.36</v>
          </cell>
        </row>
        <row r="4963">
          <cell r="A4963" t="str">
            <v>SE004884</v>
          </cell>
          <cell r="B4963" t="str">
            <v>SE25600200A</v>
          </cell>
          <cell r="C4963" t="str">
            <v>Fornecimento de projeto executivo de instalacao de esgoto sanitario e aguas pluviais em Autocad aprovado pela concessionaria, em predios culturais.</v>
          </cell>
          <cell r="D4963" t="str">
            <v>m2</v>
          </cell>
          <cell r="E4963">
            <v>2.2000000000000002</v>
          </cell>
        </row>
        <row r="4964">
          <cell r="A4964" t="str">
            <v>SE004908</v>
          </cell>
          <cell r="B4964" t="str">
            <v>SE25600250A</v>
          </cell>
          <cell r="C4964" t="str">
            <v>Fornecimento de projeto executivo de instalacao de esgoto sanitario e aguas pluviais em Autocad aprovado na concessionaria, em predios hospitalares com ate 4000m2 de area.</v>
          </cell>
          <cell r="D4964" t="str">
            <v>m2</v>
          </cell>
          <cell r="E4964">
            <v>7.38</v>
          </cell>
        </row>
        <row r="4965">
          <cell r="A4965" t="str">
            <v>SE004909</v>
          </cell>
          <cell r="B4965" t="str">
            <v>SE25600300A</v>
          </cell>
          <cell r="C4965" t="str">
            <v>Fornecimento de projeto executivo de instalacao de esgoto sanitario e aguas pluviais em Autocad aprovado na concessionaria em predios hospitalares, considerando area acima de 4000m2.</v>
          </cell>
          <cell r="D4965" t="str">
            <v>m2</v>
          </cell>
          <cell r="E4965">
            <v>6.18</v>
          </cell>
        </row>
        <row r="4966">
          <cell r="A4966" t="str">
            <v>SE004939</v>
          </cell>
          <cell r="B4966" t="str">
            <v>SE25600350A</v>
          </cell>
          <cell r="C4966" t="str">
            <v>Fornecimento de projeto executivo de instalacao de esgoto sanitario e aguas pluviais em Autocad aprovado na concessionaria em urbanizacao com ate 15000m2 de area.</v>
          </cell>
          <cell r="D4966" t="str">
            <v>m2</v>
          </cell>
          <cell r="E4966">
            <v>0.41</v>
          </cell>
        </row>
        <row r="4967">
          <cell r="A4967" t="str">
            <v>SE004940</v>
          </cell>
          <cell r="B4967" t="str">
            <v>SE25600400A</v>
          </cell>
          <cell r="C4967" t="str">
            <v>Fornecimento de projeto executivo de instalacao de esgoto sanitario e aguas pluviais em Autocad aprovado na concessionaria em urbanizacao, considerando a area acima de 15000m2.</v>
          </cell>
          <cell r="D4967" t="str">
            <v>m2</v>
          </cell>
          <cell r="E4967">
            <v>0.26</v>
          </cell>
        </row>
        <row r="4968">
          <cell r="A4968" t="str">
            <v>SE004951</v>
          </cell>
          <cell r="B4968" t="str">
            <v>SE25600450A</v>
          </cell>
          <cell r="C4968" t="str">
            <v>Fornecimento de projeto executivo de instalacao de esgoto e aguas pluviais em Autocad aprovado na concessionaria em habitacao/loteamento com ate 12000m2 de area.</v>
          </cell>
          <cell r="D4968" t="str">
            <v>m2</v>
          </cell>
          <cell r="E4968">
            <v>2.2000000000000002</v>
          </cell>
        </row>
        <row r="4969">
          <cell r="A4969" t="str">
            <v>SE004952</v>
          </cell>
          <cell r="B4969" t="str">
            <v>SE25600500A</v>
          </cell>
          <cell r="C4969" t="str">
            <v>Fornecimento de projeto executivo de instalacao de esgoto e aguas pluviais em Autocad aprovado na concessionaria em habitacao/loteamento com 12000 a 36000m2 de area, sendo os primeiros 12000m2 medidos como o item SE004951.</v>
          </cell>
          <cell r="D4969" t="str">
            <v>m2</v>
          </cell>
          <cell r="E4969">
            <v>1.62</v>
          </cell>
        </row>
        <row r="4970">
          <cell r="A4970" t="str">
            <v>SE004953</v>
          </cell>
          <cell r="B4970" t="str">
            <v>SE25600550A</v>
          </cell>
          <cell r="C4970" t="str">
            <v>Fornecimento de projeto executivo de instalacao de esgoto e aguas pluviais em Autocad aprovado na concessionaria em habitacao/loteamento, considerando a area acima de 36000m2, sendo os primeiros 12000m2 medidos como o item SE004951 e de 12001 a 36000m2 co</v>
          </cell>
          <cell r="D4970" t="str">
            <v>m2</v>
          </cell>
          <cell r="E4970">
            <v>0.81</v>
          </cell>
        </row>
        <row r="4971">
          <cell r="A4971" t="str">
            <v>SE004864</v>
          </cell>
          <cell r="B4971" t="str">
            <v>SE25650050A</v>
          </cell>
          <cell r="C4971" t="str">
            <v>Fornecimento de projeto executivo de instalacao de agua em Autocad aprovado na concessionaria em predios escolares e administrativos, com ate 500m2 de area.</v>
          </cell>
          <cell r="D4971" t="str">
            <v>m2</v>
          </cell>
          <cell r="E4971">
            <v>4.13</v>
          </cell>
        </row>
        <row r="4972">
          <cell r="A4972" t="str">
            <v>SE004865</v>
          </cell>
          <cell r="B4972" t="str">
            <v>SE25650100A</v>
          </cell>
          <cell r="C4972" t="str">
            <v>Fornecimento de projeto executivo de instalacao de agua em Autocad aprovado na concessionaria em predios escolares e administrativos, com 500 a 3000m2 de area sendo os primeiros 500m2  medidos como o item SE004864.</v>
          </cell>
          <cell r="D4972" t="str">
            <v>m2</v>
          </cell>
          <cell r="E4972">
            <v>2.4700000000000002</v>
          </cell>
        </row>
        <row r="4973">
          <cell r="A4973" t="str">
            <v>SE004867</v>
          </cell>
          <cell r="B4973" t="str">
            <v>SE25650150A</v>
          </cell>
          <cell r="C4973" t="str">
            <v xml:space="preserve">Fornecimento de projeto executivo de instalacao de agua em Autocad aprovado na concessionaria em predios escolares e administrativos, considerando a area acima de 3000m2, sendo os primeiros 500m2 medidos como o item SE004864.  DE 500 a 3000m2 como o item </v>
          </cell>
          <cell r="D4973" t="str">
            <v>m2</v>
          </cell>
          <cell r="E4973">
            <v>2.2000000000000002</v>
          </cell>
        </row>
        <row r="4974">
          <cell r="A4974" t="str">
            <v>ST010084</v>
          </cell>
          <cell r="B4974" t="str">
            <v>ST10100850/</v>
          </cell>
          <cell r="C4974" t="str">
            <v>Controlador eletronico de trafego local, com microprocessador de 16/32 bits, tarjetas em formato doble europeu, tecnologia HCMOS e CMOS de baixo consumo, multicapa nos circuitos impressos, diferenciacao de grupos entre grupos de trafego e grupos de comand</v>
          </cell>
          <cell r="D4974" t="str">
            <v>un</v>
          </cell>
          <cell r="E4974">
            <v>28947.81</v>
          </cell>
        </row>
        <row r="4975">
          <cell r="A4975" t="str">
            <v>ST010080</v>
          </cell>
          <cell r="B4975" t="str">
            <v>ST10100900/</v>
          </cell>
          <cell r="C4975" t="str">
            <v>Controlador eletronico de trafego local, com microprocessador de 16/32 bits, tarjetas em formato doble europeu, tecnologia HCMOS e CMOS de baixo consumo, multicapa nos circuitos impressos, diferenciacao de grupos entre grupos de trafego e grupos de comand</v>
          </cell>
          <cell r="D4975" t="str">
            <v>un</v>
          </cell>
          <cell r="E4975">
            <v>30189.05</v>
          </cell>
        </row>
        <row r="4976">
          <cell r="A4976" t="str">
            <v>ST010079</v>
          </cell>
          <cell r="B4976" t="str">
            <v>ST10100950/</v>
          </cell>
          <cell r="C4976" t="str">
            <v>Controlador eletronico de trafego local, com microprocessador de 16/32 bits, tarjetas em formato doble europeu, tecnologia HCMOS e CMOS de baixo consumo, multicapa nos circuitos impressos, diferenciacao de grupos entre grupos de trafego e grupos de comand</v>
          </cell>
          <cell r="D4976" t="str">
            <v>un</v>
          </cell>
          <cell r="E4976">
            <v>31434.240000000002</v>
          </cell>
        </row>
        <row r="4977">
          <cell r="A4977" t="str">
            <v>ST010078</v>
          </cell>
          <cell r="B4977" t="str">
            <v>ST10101000/</v>
          </cell>
          <cell r="C4977" t="str">
            <v>Controlador eletronico de trafego local, com microprocessador de 16/32 bits, tarjetas em formato doble europeu, tecnologia HCMOS e CMOS de baixo consumo, multicapa nos circuitos impressos, diferenciacao de grupos entre grupos de trafego e grupos de comand</v>
          </cell>
          <cell r="D4977" t="str">
            <v>un</v>
          </cell>
          <cell r="E4977">
            <v>32655.72</v>
          </cell>
        </row>
        <row r="4978">
          <cell r="A4978" t="str">
            <v>ST010081</v>
          </cell>
          <cell r="B4978" t="str">
            <v>ST10101050/</v>
          </cell>
          <cell r="C4978" t="str">
            <v>Controlador eletronico de trafego local, com microprocessador de 16/32 bits, tarjetas em formato doble europeu, tecnologia HCMOS e CMOS de baixo consumo, multicapa nos circuitos impressos, diferenciacao de grupos entre grupos de trafego e grupos de comand</v>
          </cell>
          <cell r="D4978" t="str">
            <v>un</v>
          </cell>
          <cell r="E4978">
            <v>33877.199999999997</v>
          </cell>
        </row>
        <row r="4979">
          <cell r="A4979" t="str">
            <v>ST010082</v>
          </cell>
          <cell r="B4979" t="str">
            <v>ST10101100/</v>
          </cell>
          <cell r="C4979" t="str">
            <v>Controlador eletronico de trafego local, com microprocessador de 16/32 bits, tarjetas em formato doble europeu, tecnologia HCMOS e CMOS de baixo consumo, multicapa nos circuitos impressos, diferenciacao de grupos entre grupos de trafego e grupos de comand</v>
          </cell>
          <cell r="D4979" t="str">
            <v>un</v>
          </cell>
          <cell r="E4979">
            <v>25596.89</v>
          </cell>
        </row>
        <row r="4980">
          <cell r="A4980" t="str">
            <v>ST010083</v>
          </cell>
          <cell r="B4980" t="str">
            <v>ST10101150/</v>
          </cell>
          <cell r="C4980" t="str">
            <v>Controlador eletronico de trafego local, com microprocessador de 16/32 bits, tarjetas em formato doble europeu, tecnologia HCMOS e CMOS de baixo consumo, multicapa nos circuitos impressos, diferenciacao de grupos entre grupos de trafego e grupos de comand</v>
          </cell>
          <cell r="D4980" t="str">
            <v>un</v>
          </cell>
          <cell r="E4980">
            <v>36339.919999999998</v>
          </cell>
        </row>
        <row r="4981">
          <cell r="A4981" t="str">
            <v>ST009354</v>
          </cell>
          <cell r="B4981" t="str">
            <v>ST10101200/</v>
          </cell>
          <cell r="C4981" t="str">
            <v>Modulo de detetores para controlador de trafego local, compativel com sistema CET-RIO/CTA, modulos II, V, VI, VII, da Dataprom ou similar.  Fornecimento.</v>
          </cell>
          <cell r="D4981" t="str">
            <v>un</v>
          </cell>
          <cell r="E4981">
            <v>1348.83</v>
          </cell>
        </row>
        <row r="4982">
          <cell r="A4982" t="str">
            <v>ST010443</v>
          </cell>
          <cell r="B4982" t="str">
            <v>ST10101250/</v>
          </cell>
          <cell r="C4982" t="str">
            <v>Modulo de detetores para controlador de trafego local, com capacidade para 2 lacos indutivos, BST ou similar.  Fornecimento.</v>
          </cell>
          <cell r="D4982" t="str">
            <v>un</v>
          </cell>
          <cell r="E4982">
            <v>2732.31</v>
          </cell>
        </row>
        <row r="4983">
          <cell r="A4983" t="str">
            <v>ST009640</v>
          </cell>
          <cell r="B4983" t="str">
            <v>ST10101300/</v>
          </cell>
          <cell r="C4983" t="str">
            <v>Modulo de potencia para controlador de trafego local, compativel com sistema CET-RIO/CTA, modulos II, V, VI, VII, da Dataprom ou similar.  Fornecimento.</v>
          </cell>
          <cell r="D4983" t="str">
            <v>un</v>
          </cell>
          <cell r="E4983">
            <v>780</v>
          </cell>
        </row>
        <row r="4984">
          <cell r="A4984" t="str">
            <v>ST010634</v>
          </cell>
          <cell r="B4984" t="str">
            <v>ST10101350/</v>
          </cell>
          <cell r="C4984" t="str">
            <v>Placa de grupo para controlador de trafego local RMX-Y, com capacidade para 2 fases, modelo GTX-201-V7, Sainco Trafico ou similar.  Fornecimento.</v>
          </cell>
          <cell r="D4984" t="str">
            <v>un</v>
          </cell>
          <cell r="E4984">
            <v>5252.4</v>
          </cell>
        </row>
        <row r="4985">
          <cell r="A4985" t="str">
            <v>ST005394</v>
          </cell>
          <cell r="B4985" t="str">
            <v>ST10101400/</v>
          </cell>
          <cell r="C4985" t="str">
            <v>Detetor veicular infravermelho aereo duplo.  Fornecimento.</v>
          </cell>
          <cell r="D4985" t="str">
            <v>un</v>
          </cell>
          <cell r="E4985">
            <v>729.5</v>
          </cell>
        </row>
        <row r="4986">
          <cell r="A4986" t="str">
            <v>ST002378</v>
          </cell>
          <cell r="B4986" t="str">
            <v>ST10150050A</v>
          </cell>
          <cell r="C4986" t="str">
            <v>Bloco semaforico para pedestre, inclusive suportes de fixacao, conforme especificacao da CET-RIO.  Fornecimento.</v>
          </cell>
          <cell r="D4986" t="str">
            <v>un</v>
          </cell>
          <cell r="E4986">
            <v>435.5</v>
          </cell>
        </row>
        <row r="4987">
          <cell r="A4987" t="str">
            <v>ST002379</v>
          </cell>
          <cell r="B4987" t="str">
            <v>ST10150100/</v>
          </cell>
          <cell r="C4987" t="str">
            <v>Bloco semaforico principal, de foco dirigido e alta visibilidade, inclusive suportes de fixacao, conforme especificacao da CET-RIO.  Fornecimento.</v>
          </cell>
          <cell r="D4987" t="str">
            <v>un</v>
          </cell>
          <cell r="E4987" t="e">
            <v>#N/A</v>
          </cell>
        </row>
        <row r="4988">
          <cell r="A4988" t="str">
            <v>ST002376</v>
          </cell>
          <cell r="B4988" t="str">
            <v>ST10150150A</v>
          </cell>
          <cell r="C4988" t="str">
            <v>Bloco semaforico principal, inclusive suportes de fixacao, conforme especificacao da CET-RIO.  Fornecimento.</v>
          </cell>
          <cell r="D4988" t="str">
            <v>un</v>
          </cell>
          <cell r="E4988">
            <v>1152.97</v>
          </cell>
        </row>
        <row r="4989">
          <cell r="A4989" t="str">
            <v>ST002377</v>
          </cell>
          <cell r="B4989" t="str">
            <v>ST10150200A</v>
          </cell>
          <cell r="C4989" t="str">
            <v>Bloco semaforico repetidor, inclusive suportes de fixacao, conforme especificacao da CET-RIO.  Fornecimento.</v>
          </cell>
          <cell r="D4989" t="str">
            <v>un</v>
          </cell>
          <cell r="E4989">
            <v>633</v>
          </cell>
        </row>
        <row r="4990">
          <cell r="A4990" t="str">
            <v>ST005370</v>
          </cell>
          <cell r="B4990" t="str">
            <v>ST10150250/</v>
          </cell>
          <cell r="C4990" t="str">
            <v>Botoeira para travessia de pedestres conforme especificacao da CET-RIO.  Fornecimento.</v>
          </cell>
          <cell r="D4990" t="str">
            <v>un</v>
          </cell>
          <cell r="E4990">
            <v>141</v>
          </cell>
        </row>
        <row r="4991">
          <cell r="A4991" t="str">
            <v>ST010239</v>
          </cell>
          <cell r="B4991" t="str">
            <v>ST10150300/</v>
          </cell>
          <cell r="C4991" t="str">
            <v>Conjunto semaforico para pedestre com semaforo tipo SEMCO, inclusive lampadas e suportes de fixacao duplos para poste reto, pintados na cor do poste.  Fornecimento, exclusive poste.</v>
          </cell>
          <cell r="D4991" t="str">
            <v>un</v>
          </cell>
          <cell r="E4991">
            <v>1656</v>
          </cell>
        </row>
        <row r="4992">
          <cell r="A4992" t="str">
            <v>ST010237</v>
          </cell>
          <cell r="B4992" t="str">
            <v>ST10150350/</v>
          </cell>
          <cell r="C4992" t="str">
            <v>Conjunto semaforico principal com semaforo tipo SEMCO, inclusive lampadas e suportes duplos em tubo de aco para fixacao na posicao horizontal em poste curvo padrao RIOLUZ, pintados na cor do poste.  Fornecimento, exclusive poste padrao RIOLUZ.</v>
          </cell>
          <cell r="D4992" t="str">
            <v>un</v>
          </cell>
          <cell r="E4992">
            <v>4243.5</v>
          </cell>
        </row>
        <row r="4993">
          <cell r="A4993" t="str">
            <v>ST010238</v>
          </cell>
          <cell r="B4993" t="str">
            <v>ST10150400/</v>
          </cell>
          <cell r="C4993" t="str">
            <v>Conjunto semaforico repetidor com semaforo tipo SEMCO, inclusive lampadas e suportes de fixacao duplos para poste reto, pintados na cor do poste.  Fornecimento, exclusive poste.</v>
          </cell>
          <cell r="D4993" t="str">
            <v>un</v>
          </cell>
          <cell r="E4993">
            <v>2508.16</v>
          </cell>
        </row>
        <row r="4994">
          <cell r="A4994" t="str">
            <v>ST005773</v>
          </cell>
          <cell r="B4994" t="str">
            <v>ST10150450/</v>
          </cell>
          <cell r="C4994" t="str">
            <v>Lampada de 60W, 127V, com filamento reforcado, disco refletor, preenchida com gas kripton, 8000h de vida util media.  Fornecimento.</v>
          </cell>
          <cell r="D4994" t="str">
            <v>un</v>
          </cell>
          <cell r="E4994">
            <v>23.16</v>
          </cell>
        </row>
        <row r="4995">
          <cell r="A4995" t="str">
            <v>ST005390</v>
          </cell>
          <cell r="B4995" t="str">
            <v>ST10200150A</v>
          </cell>
          <cell r="C4995" t="str">
            <v>Base de concreto armado para controlador de trafego.</v>
          </cell>
          <cell r="D4995" t="str">
            <v>un</v>
          </cell>
          <cell r="E4995">
            <v>49.26</v>
          </cell>
        </row>
        <row r="4996">
          <cell r="A4996" t="str">
            <v>ST005393</v>
          </cell>
          <cell r="B4996" t="str">
            <v>ST10200200A</v>
          </cell>
          <cell r="C4996" t="str">
            <v>Instalacao, ajustes e testes de detetor veicular para laco indutivo.</v>
          </cell>
          <cell r="D4996" t="str">
            <v>un</v>
          </cell>
          <cell r="E4996">
            <v>110.81</v>
          </cell>
        </row>
        <row r="4997">
          <cell r="A4997" t="str">
            <v>ST005392</v>
          </cell>
          <cell r="B4997" t="str">
            <v>ST10200250A</v>
          </cell>
          <cell r="C4997" t="str">
            <v>Instalacao, programacao e teste de funcionamento de controlador de trafego.</v>
          </cell>
          <cell r="D4997" t="str">
            <v>un</v>
          </cell>
          <cell r="E4997">
            <v>162.22</v>
          </cell>
        </row>
        <row r="4998">
          <cell r="A4998" t="str">
            <v>ST010436</v>
          </cell>
          <cell r="B4998" t="str">
            <v>ST10200300/</v>
          </cell>
          <cell r="C4998" t="str">
            <v>Servicos de instalacao de lacos indutivos permanentes, incluindo corte, limpeza do rasgo, fornecimento e colocacao de fio ate a caixa de passagem na calcada, teste de continuidade eletrica e fornecimento e aplicacao de selante para fixacao do fio e recomp</v>
          </cell>
          <cell r="D4998" t="str">
            <v>un</v>
          </cell>
          <cell r="E4998">
            <v>680</v>
          </cell>
        </row>
        <row r="4999">
          <cell r="A4999" t="str">
            <v>ST006329</v>
          </cell>
          <cell r="B4999" t="str">
            <v>ST10250050/</v>
          </cell>
          <cell r="C4999" t="str">
            <v>Pedestal tubular, com bandeja, para controladores de trafego tipo Tesc, Datapron ou similares, conforme especificacao CET-RIO.</v>
          </cell>
          <cell r="D4999" t="str">
            <v>un</v>
          </cell>
          <cell r="E4999">
            <v>366.5</v>
          </cell>
        </row>
        <row r="5000">
          <cell r="A5000" t="str">
            <v>ST010120</v>
          </cell>
          <cell r="B5000" t="str">
            <v>ST10300050/</v>
          </cell>
          <cell r="C5000" t="str">
            <v>Retirada de controlador de trafego.</v>
          </cell>
          <cell r="D5000" t="str">
            <v>un</v>
          </cell>
          <cell r="E5000">
            <v>153.1</v>
          </cell>
        </row>
        <row r="5001">
          <cell r="A5001" t="str">
            <v>ST005364</v>
          </cell>
          <cell r="B5001" t="str">
            <v>ST15050050/</v>
          </cell>
          <cell r="C5001" t="str">
            <v>Portico, coluna tubular, em aco galvanizado a quente, trelica para sustentacao das placas, chumbadores para fixacao, vao de 13,20m.  Fornecimento.</v>
          </cell>
          <cell r="D5001" t="str">
            <v>un</v>
          </cell>
          <cell r="E5001">
            <v>28065</v>
          </cell>
        </row>
        <row r="5002">
          <cell r="A5002" t="str">
            <v>ST005361</v>
          </cell>
          <cell r="B5002" t="str">
            <v>ST15050100/</v>
          </cell>
          <cell r="C5002" t="str">
            <v>Portico, coluna tubular, em aco galvanizado a quente, trelica para sustentacao das placas, chumbadores para fixacao, vao de 15,20m.  Fornecimento.</v>
          </cell>
          <cell r="D5002" t="str">
            <v>un</v>
          </cell>
          <cell r="E5002">
            <v>32805</v>
          </cell>
        </row>
        <row r="5003">
          <cell r="A5003" t="str">
            <v>ST005365</v>
          </cell>
          <cell r="B5003" t="str">
            <v>ST15050150/</v>
          </cell>
          <cell r="C5003" t="str">
            <v>Portico, coluna tubular, em aco galvanizado a quente, trelica para sustentacao das placas, chumbadores para fixacao, vao de 17,20m.  Fornecimento.</v>
          </cell>
          <cell r="D5003" t="str">
            <v>un</v>
          </cell>
          <cell r="E5003">
            <v>34593.33</v>
          </cell>
        </row>
        <row r="5004">
          <cell r="A5004" t="str">
            <v>ST005366</v>
          </cell>
          <cell r="B5004" t="str">
            <v>ST15050200/</v>
          </cell>
          <cell r="C5004" t="str">
            <v>Portico, coluna tubular, em aco galvanizado a quente, trelica para sustentacao das placas, chumbadores para fixacao, vao de 18,80m.  Fornecimento.</v>
          </cell>
          <cell r="D5004" t="str">
            <v>un</v>
          </cell>
          <cell r="E5004">
            <v>36358</v>
          </cell>
        </row>
        <row r="5005">
          <cell r="A5005" t="str">
            <v>ST005363</v>
          </cell>
          <cell r="B5005" t="str">
            <v>ST15050250/</v>
          </cell>
          <cell r="C5005" t="str">
            <v>Portico, coluna tubular, em aco galvanizado a quente, trelica para sustentacao das placas, chumbadores para fixacao, vao de 22,40m.  Fornecimento.</v>
          </cell>
          <cell r="D5005" t="str">
            <v>un</v>
          </cell>
          <cell r="E5005">
            <v>45747</v>
          </cell>
        </row>
        <row r="5006">
          <cell r="A5006" t="str">
            <v>ST005360</v>
          </cell>
          <cell r="B5006" t="str">
            <v>ST15050300/</v>
          </cell>
          <cell r="C5006" t="str">
            <v>Semi-portico simples, em aco galvanizado a quente, bandeira simples, viga trelicada em balanco e chumbadores para fixacao, coluna tubular, vao de 5,10m.  Fornecimento.</v>
          </cell>
          <cell r="D5006" t="str">
            <v>un</v>
          </cell>
          <cell r="E5006">
            <v>12943.31</v>
          </cell>
        </row>
        <row r="5007">
          <cell r="A5007" t="str">
            <v>ST005362</v>
          </cell>
          <cell r="B5007" t="str">
            <v>ST15050350/</v>
          </cell>
          <cell r="C5007" t="str">
            <v>Semi-portico simples, em aco galvanizado a quente, bandeira simples, viga trelicada em balanco e chumbadores para fixacao, coluna tubular, vao de 8,60m.  Fornecimento.</v>
          </cell>
          <cell r="D5007" t="str">
            <v>un</v>
          </cell>
          <cell r="E5007">
            <v>15963.7</v>
          </cell>
        </row>
        <row r="5008">
          <cell r="A5008" t="str">
            <v>ST005782</v>
          </cell>
          <cell r="B5008" t="str">
            <v>ST15050400/</v>
          </cell>
          <cell r="C5008" t="str">
            <v>Semi-portico duplo, coluna tubular em aco galvanizado a quente, trelicas em balanco para sustentacao das placas e chumbadores para fixacao, vao de 5,10m.  Fornecimento.</v>
          </cell>
          <cell r="D5008" t="str">
            <v>un</v>
          </cell>
          <cell r="E5008">
            <v>19025.59</v>
          </cell>
        </row>
        <row r="5009">
          <cell r="A5009" t="str">
            <v>ST005783</v>
          </cell>
          <cell r="B5009" t="str">
            <v>ST15050450/</v>
          </cell>
          <cell r="C5009" t="str">
            <v>Semi-portico duplo, coluna tubular em aco galvanizado a quente, trelicas em balanco para sustentacao das placas e chumbadores para fixacao, vao de 8,60m.  Fornecimento.</v>
          </cell>
          <cell r="D5009" t="str">
            <v>un</v>
          </cell>
          <cell r="E5009">
            <v>20388.2</v>
          </cell>
        </row>
        <row r="5010">
          <cell r="A5010" t="str">
            <v>ST017978</v>
          </cell>
          <cell r="B5010" t="str">
            <v>ST15100050/</v>
          </cell>
          <cell r="C5010" t="str">
            <v>Coluna de aco galvanizado a fogo e pintado, conica, continua, com 6,00m de altura, para instalacao de ate 4 bracos projetados para sinalizacao, conforme especificacoes CET-RIO. Fornecimento.</v>
          </cell>
          <cell r="D5010" t="str">
            <v>un</v>
          </cell>
          <cell r="E5010">
            <v>840</v>
          </cell>
        </row>
        <row r="5011">
          <cell r="A5011" t="str">
            <v>ST005387</v>
          </cell>
          <cell r="B5011" t="str">
            <v>ST15100100/</v>
          </cell>
          <cell r="C5011" t="str">
            <v>Poste tipo G8, simples, de 2" de diametro,altura de 2200mm, conforme especificacao da CET-RIO.  Fornecimento.</v>
          </cell>
          <cell r="D5011" t="str">
            <v>un</v>
          </cell>
          <cell r="E5011">
            <v>85.05</v>
          </cell>
        </row>
        <row r="5012">
          <cell r="A5012" t="str">
            <v>ST005386</v>
          </cell>
          <cell r="B5012" t="str">
            <v>ST15100150/</v>
          </cell>
          <cell r="C5012" t="str">
            <v>Poste tipo G7, de 2" de diametro, altura de 3500mm, conforme especificacao da CET-RIO.  Fornecimento.</v>
          </cell>
          <cell r="D5012" t="str">
            <v>un</v>
          </cell>
          <cell r="E5012">
            <v>122.85</v>
          </cell>
        </row>
        <row r="5013">
          <cell r="A5013" t="str">
            <v>ST005388</v>
          </cell>
          <cell r="B5013" t="str">
            <v>ST15100200/</v>
          </cell>
          <cell r="C5013" t="str">
            <v>Poste tipo G9, simples, de 2" de diametro, altura de 4500mm, conforme especificacao da CET-RIO.  Fornecimento.</v>
          </cell>
          <cell r="D5013" t="str">
            <v>un</v>
          </cell>
          <cell r="E5013">
            <v>169.05</v>
          </cell>
        </row>
        <row r="5014">
          <cell r="A5014" t="str">
            <v>ST005372</v>
          </cell>
          <cell r="B5014" t="str">
            <v>ST15100250/</v>
          </cell>
          <cell r="C5014" t="str">
            <v>Poste tipo S5, simples, de 4" de diametro.  Conforme especificacao da CET-RIO.  Fornecimento.</v>
          </cell>
          <cell r="D5014" t="str">
            <v>un</v>
          </cell>
          <cell r="E5014">
            <v>515.54999999999995</v>
          </cell>
        </row>
        <row r="5015">
          <cell r="A5015" t="str">
            <v>ST005384</v>
          </cell>
          <cell r="B5015" t="str">
            <v>ST15100300/</v>
          </cell>
          <cell r="C5015" t="str">
            <v>Poste tipo G3 ou S3, coluna de 4 1/2" de diametro, braco projetado de 2800mm, conforme especificacao da CET-RIO.  Fornecimento.</v>
          </cell>
          <cell r="D5015" t="str">
            <v>un</v>
          </cell>
          <cell r="E5015">
            <v>1190.7</v>
          </cell>
        </row>
        <row r="5016">
          <cell r="A5016" t="str">
            <v>ST005383</v>
          </cell>
          <cell r="B5016" t="str">
            <v>ST15100350/</v>
          </cell>
          <cell r="C5016" t="str">
            <v>Poste tipo G2 ou S2, coluna de 4 1/2" de diametro, braco projetado de 3700mm, conforme especificacao da CET-RIO.  Fornecimento.</v>
          </cell>
          <cell r="D5016" t="str">
            <v>un</v>
          </cell>
          <cell r="E5016">
            <v>1284.1500000000001</v>
          </cell>
        </row>
        <row r="5017">
          <cell r="A5017" t="str">
            <v>ST005373</v>
          </cell>
          <cell r="B5017" t="str">
            <v>ST15100400/</v>
          </cell>
          <cell r="C5017" t="str">
            <v>Poste tipo G1 ou S1, coluna de 4 1/2" de diametro, braco projetado de 4700mm, conforme especificacao da CET-RIO.  Fornecimento.</v>
          </cell>
          <cell r="D5017" t="str">
            <v>un</v>
          </cell>
          <cell r="E5017">
            <v>1397.55</v>
          </cell>
        </row>
        <row r="5018">
          <cell r="A5018" t="str">
            <v>ST005371</v>
          </cell>
          <cell r="B5018" t="str">
            <v>ST15100450/</v>
          </cell>
          <cell r="C5018" t="str">
            <v>Poste tipo S4, coluna de 4 1/2", de diametro, braco projetado de 4", e  projecao de 6200mm, conforme especificacao da CET-RIO.  Fornecimento.</v>
          </cell>
          <cell r="D5018" t="str">
            <v>un</v>
          </cell>
          <cell r="E5018">
            <v>1622.25</v>
          </cell>
        </row>
        <row r="5019">
          <cell r="A5019" t="str">
            <v>ST010442</v>
          </cell>
          <cell r="B5019" t="str">
            <v>ST15100500/</v>
          </cell>
          <cell r="C5019" t="str">
            <v>Poste tipo G4, coluna de 5" de diametro, braco projetado de 4 1/2" e projecao de 4700mm, conforme especificacao da CET-RIO.  Fornecimento.</v>
          </cell>
          <cell r="D5019" t="str">
            <v>un</v>
          </cell>
          <cell r="E5019">
            <v>1565.55</v>
          </cell>
        </row>
        <row r="5020">
          <cell r="A5020" t="str">
            <v>ST005385</v>
          </cell>
          <cell r="B5020" t="str">
            <v>ST15100550/</v>
          </cell>
          <cell r="C5020" t="str">
            <v>Poste tipo G5, coluna de 6" de diametro, braco projetado de 4700mm, conforme especificacao da CET-RIO.  Fornecimento.</v>
          </cell>
          <cell r="D5020" t="str">
            <v>un</v>
          </cell>
          <cell r="E5020">
            <v>2186.1</v>
          </cell>
        </row>
        <row r="5021">
          <cell r="A5021" t="str">
            <v>ST017982</v>
          </cell>
          <cell r="B5021" t="str">
            <v>ST15150050/</v>
          </cell>
          <cell r="C5021" t="str">
            <v>Assentamento de poste simples de aco, diametro de 2", inclusive abertura de furo, fundacao e recomposicao do piso.</v>
          </cell>
          <cell r="D5021" t="str">
            <v>un</v>
          </cell>
          <cell r="E5021">
            <v>19.5</v>
          </cell>
        </row>
        <row r="5022">
          <cell r="A5022" t="str">
            <v>ST017981</v>
          </cell>
          <cell r="B5022" t="str">
            <v>ST15150100/</v>
          </cell>
          <cell r="C5022" t="str">
            <v>Assentamento de poste simples de aco, diametro maior que 4", inclusive abertura de furo, fundacao e recomposicao do piso.</v>
          </cell>
          <cell r="D5022" t="str">
            <v>un</v>
          </cell>
          <cell r="E5022">
            <v>83.45</v>
          </cell>
        </row>
        <row r="5023">
          <cell r="A5023" t="str">
            <v>ST017581</v>
          </cell>
          <cell r="B5023" t="str">
            <v>ST15150150/</v>
          </cell>
          <cell r="C5023" t="str">
            <v>Assentamento e montagem de poste de aco com braco projetado, inclusive abertura de furo, fundacao e recomposicao do piso.</v>
          </cell>
          <cell r="D5023" t="str">
            <v>un</v>
          </cell>
          <cell r="E5023">
            <v>104.51</v>
          </cell>
        </row>
        <row r="5024">
          <cell r="A5024" t="str">
            <v>ST005405</v>
          </cell>
          <cell r="B5024" t="str">
            <v>ST15150200/</v>
          </cell>
          <cell r="C5024" t="str">
            <v>Base de concreto para uma coluna de portico.</v>
          </cell>
          <cell r="D5024" t="str">
            <v>un</v>
          </cell>
          <cell r="E5024">
            <v>478.49</v>
          </cell>
        </row>
        <row r="5025">
          <cell r="A5025" t="str">
            <v>ST017725</v>
          </cell>
          <cell r="B5025" t="str">
            <v>ST15150250/</v>
          </cell>
          <cell r="C5025" t="str">
            <v>Retirada de poste com braco projetado.</v>
          </cell>
          <cell r="D5025" t="str">
            <v>un</v>
          </cell>
          <cell r="E5025">
            <v>91.14</v>
          </cell>
        </row>
        <row r="5026">
          <cell r="A5026" t="str">
            <v>ST005401</v>
          </cell>
          <cell r="B5026" t="str">
            <v>ST15150300A</v>
          </cell>
          <cell r="C5026" t="str">
            <v>Retirada de poste simples de aco, diametro de 2".</v>
          </cell>
          <cell r="D5026" t="str">
            <v>un</v>
          </cell>
          <cell r="E5026">
            <v>10.32</v>
          </cell>
        </row>
        <row r="5027">
          <cell r="A5027" t="str">
            <v>ST005402</v>
          </cell>
          <cell r="B5027" t="str">
            <v>ST15150350A</v>
          </cell>
          <cell r="C5027" t="str">
            <v>Retirada de poste simples de aco, diametro maior que 4".</v>
          </cell>
          <cell r="D5027" t="str">
            <v>un</v>
          </cell>
          <cell r="E5027">
            <v>62.8</v>
          </cell>
        </row>
        <row r="5028">
          <cell r="A5028" t="str">
            <v>ST005395</v>
          </cell>
          <cell r="B5028" t="str">
            <v>ST15200050A</v>
          </cell>
          <cell r="C5028" t="str">
            <v>Instalacao e retirada de paineis modulados em porticos ou semi-porticos.</v>
          </cell>
          <cell r="D5028" t="str">
            <v>m2</v>
          </cell>
          <cell r="E5028">
            <v>33.78</v>
          </cell>
        </row>
        <row r="5029">
          <cell r="A5029" t="str">
            <v>ST017980</v>
          </cell>
          <cell r="B5029" t="str">
            <v>ST15200100/</v>
          </cell>
          <cell r="C5029" t="str">
            <v>Instalacao ou retirada de placas em braco projetado.</v>
          </cell>
          <cell r="D5029" t="str">
            <v>un</v>
          </cell>
          <cell r="E5029">
            <v>60.49</v>
          </cell>
        </row>
        <row r="5030">
          <cell r="A5030" t="str">
            <v>ST005397</v>
          </cell>
          <cell r="B5030" t="str">
            <v>ST15200150A</v>
          </cell>
          <cell r="C5030" t="str">
            <v>Instalacao e retirada de placas em postes duplos.</v>
          </cell>
          <cell r="D5030" t="str">
            <v>un</v>
          </cell>
          <cell r="E5030">
            <v>28.7</v>
          </cell>
        </row>
        <row r="5031">
          <cell r="A5031" t="str">
            <v>ST005396</v>
          </cell>
          <cell r="B5031" t="str">
            <v>ST15200200A</v>
          </cell>
          <cell r="C5031" t="str">
            <v>Instalacao e retirada de placas em postes simples, CET-RIO ou postes RIOLUZ.</v>
          </cell>
          <cell r="D5031" t="str">
            <v>un</v>
          </cell>
          <cell r="E5031">
            <v>14.37</v>
          </cell>
        </row>
        <row r="5032">
          <cell r="A5032" t="str">
            <v>ST005781</v>
          </cell>
          <cell r="B5032" t="str">
            <v>ST15250050/</v>
          </cell>
          <cell r="C5032" t="str">
            <v>Placa de sinalizacao de aluminio com fundo, em pelicula refletiva com esferas inclusas, simbolos e tarjas, em pelicula refletiva com esferas encapsuladas, inclusive elementos de fixacao, conforme especificacao CET-RIO.  Fornecimento.</v>
          </cell>
          <cell r="D5032" t="str">
            <v>m2</v>
          </cell>
          <cell r="E5032">
            <v>837.04</v>
          </cell>
        </row>
        <row r="5033">
          <cell r="A5033" t="str">
            <v>ST005777</v>
          </cell>
          <cell r="B5033" t="str">
            <v>ST15250100/</v>
          </cell>
          <cell r="C5033" t="str">
            <v>Placa de sinalizacao de aluminio com fundo pintado, simbolos e tarjas, em pelicula refletiva com esferas inclusas, inclusive elementos de fixacao, conforme especificacao da CET-RIO.  Fornecimento.</v>
          </cell>
          <cell r="D5033" t="str">
            <v>m2</v>
          </cell>
          <cell r="E5033">
            <v>358.87</v>
          </cell>
        </row>
        <row r="5034">
          <cell r="A5034" t="str">
            <v>ST005784</v>
          </cell>
          <cell r="B5034" t="str">
            <v>ST15250150/</v>
          </cell>
          <cell r="C5034" t="str">
            <v>Placa de sinalizacao de aluminio com fundo, simbolos e tarjas, em pelicula refletiva com esferas encapsuladas, inclusive elementos de fixacao, conforme especificacao CET-RIO.  Fornecimento.</v>
          </cell>
          <cell r="D5034" t="str">
            <v>m2</v>
          </cell>
          <cell r="E5034">
            <v>1089.6300000000001</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ronograma"/>
      <sheetName val="QCI"/>
      <sheetName val="BDI"/>
      <sheetName val="Composições"/>
      <sheetName val="Cotações"/>
      <sheetName val="Preços"/>
    </sheetNames>
    <sheetDataSet>
      <sheetData sheetId="0"/>
      <sheetData sheetId="1"/>
      <sheetData sheetId="2">
        <row r="12">
          <cell r="B12" t="str">
            <v>Busca</v>
          </cell>
          <cell r="N12" t="str">
            <v>Investimento (R$)</v>
          </cell>
        </row>
        <row r="13">
          <cell r="B13" t="str">
            <v>Automático</v>
          </cell>
          <cell r="N13">
            <v>1448293.9700000009</v>
          </cell>
          <cell r="Q13">
            <v>0</v>
          </cell>
        </row>
        <row r="14">
          <cell r="B14" t="str">
            <v>TR$</v>
          </cell>
          <cell r="N14">
            <v>1448293.9700000009</v>
          </cell>
          <cell r="Q14">
            <v>0</v>
          </cell>
        </row>
      </sheetData>
      <sheetData sheetId="3"/>
      <sheetData sheetId="4"/>
      <sheetData sheetId="5">
        <row r="6">
          <cell r="A6" t="str">
            <v>ÍNDICE</v>
          </cell>
        </row>
      </sheetData>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ASAXSINAPI_COMPLETO"/>
      <sheetName val="COPASAXSINAPI_ENXUTO"/>
      <sheetName val="SINAPI"/>
      <sheetName val="SERVICOS ESPECIFICOS"/>
      <sheetName val="FINAL AMARELO"/>
      <sheetName val="FINAL"/>
      <sheetName val="ABC"/>
    </sheetNames>
    <sheetDataSet>
      <sheetData sheetId="0"/>
      <sheetData sheetId="1"/>
      <sheetData sheetId="2"/>
      <sheetData sheetId="3"/>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Gerais"/>
      <sheetName val="Capa do Projeto"/>
      <sheetName val="Planilha Orçamentária"/>
      <sheetName val="Cronograma F.F (Projeto)"/>
      <sheetName val="Cotações"/>
      <sheetName val="Infor. Fornecedores"/>
      <sheetName val="Localização - (Pavimentação)"/>
      <sheetName val="Localização - (Saneamento)"/>
      <sheetName val="Lista"/>
    </sheetNames>
    <sheetDataSet>
      <sheetData sheetId="0"/>
      <sheetData sheetId="1"/>
      <sheetData sheetId="2"/>
      <sheetData sheetId="3"/>
      <sheetData sheetId="4"/>
      <sheetData sheetId="5"/>
      <sheetData sheetId="6"/>
      <sheetData sheetId="7"/>
      <sheetData sheetId="8">
        <row r="2">
          <cell r="A2" t="str">
            <v>ABADIA DOS DOURADOS</v>
          </cell>
          <cell r="B2" t="str">
            <v>AVANÇAR CIDADES - MOBILIDADE</v>
          </cell>
          <cell r="C2" t="str">
            <v>ABASTECIMENTO DE ÁGUA</v>
          </cell>
        </row>
        <row r="3">
          <cell r="A3" t="str">
            <v>ABAETÉ</v>
          </cell>
          <cell r="B3" t="str">
            <v>AVANÇAR CIDADES - SANEAMENTO</v>
          </cell>
          <cell r="C3" t="str">
            <v>CONTENÇÃO</v>
          </cell>
        </row>
        <row r="4">
          <cell r="A4" t="str">
            <v>ABRE CAMPO</v>
          </cell>
          <cell r="B4" t="str">
            <v>BDMG CIDADES</v>
          </cell>
          <cell r="C4" t="str">
            <v>DIVERSOS</v>
          </cell>
        </row>
        <row r="5">
          <cell r="A5" t="str">
            <v>ACAIACA</v>
          </cell>
          <cell r="B5" t="str">
            <v>BDMG CIDADES 2015</v>
          </cell>
          <cell r="C5" t="str">
            <v>DRENAGEM</v>
          </cell>
        </row>
        <row r="6">
          <cell r="A6" t="str">
            <v>AÇUCENA</v>
          </cell>
          <cell r="B6" t="str">
            <v>BDMG CIDADES 2015 - FRP</v>
          </cell>
          <cell r="C6" t="str">
            <v>EDIFICAÇÃO</v>
          </cell>
        </row>
        <row r="7">
          <cell r="A7" t="str">
            <v>ÁGUA BOA</v>
          </cell>
          <cell r="B7" t="str">
            <v>BDMG CIDADES 2015 BX</v>
          </cell>
          <cell r="C7" t="str">
            <v>EFICIÊNCIA ENERGÉTICA</v>
          </cell>
        </row>
        <row r="8">
          <cell r="A8" t="str">
            <v>ÁGUA COMPRIDA</v>
          </cell>
          <cell r="B8" t="str">
            <v>BDMG CIDADES 2017</v>
          </cell>
          <cell r="C8" t="str">
            <v>ENERGIA RENOVÁVEL</v>
          </cell>
        </row>
        <row r="9">
          <cell r="A9" t="str">
            <v>AGUANIL</v>
          </cell>
          <cell r="B9" t="str">
            <v>BDMG CIDADES 2018</v>
          </cell>
          <cell r="C9" t="str">
            <v>ESGOTAMENTO SANITÁRIO</v>
          </cell>
        </row>
        <row r="10">
          <cell r="A10" t="str">
            <v>ÁGUAS FORMOSAS</v>
          </cell>
          <cell r="B10" t="str">
            <v>BDMG CIDADES 2018 - SOLIDÁRIO</v>
          </cell>
          <cell r="C10" t="str">
            <v>INFRAESTRUTURA</v>
          </cell>
        </row>
        <row r="11">
          <cell r="A11" t="str">
            <v>ÁGUAS VERMELHAS</v>
          </cell>
          <cell r="B11" t="str">
            <v>BDMG CIDADES BX</v>
          </cell>
          <cell r="C11" t="str">
            <v>OBRAS DE ARTE</v>
          </cell>
        </row>
        <row r="12">
          <cell r="A12" t="str">
            <v>AIMORÉS</v>
          </cell>
          <cell r="B12" t="str">
            <v>BDMG MAQ</v>
          </cell>
          <cell r="C12" t="str">
            <v>PAVIMENTAÇÃO</v>
          </cell>
        </row>
        <row r="13">
          <cell r="A13" t="str">
            <v>AIURUOCA</v>
          </cell>
          <cell r="B13" t="str">
            <v>BDMG MAQ 2015</v>
          </cell>
          <cell r="C13" t="str">
            <v>RECICLAGEM</v>
          </cell>
        </row>
        <row r="14">
          <cell r="A14" t="str">
            <v>ALAGOA</v>
          </cell>
          <cell r="B14" t="str">
            <v>BDMG MAQ 2017</v>
          </cell>
          <cell r="C14" t="str">
            <v>SINALIZAÇÃO</v>
          </cell>
        </row>
        <row r="15">
          <cell r="A15" t="str">
            <v>ALBERTINA</v>
          </cell>
          <cell r="B15" t="str">
            <v>BDMG MAQ 2017 BX</v>
          </cell>
          <cell r="C15" t="str">
            <v>TRATAMENTO DE RESÍDUOS SÓLIDOS</v>
          </cell>
        </row>
        <row r="16">
          <cell r="A16" t="str">
            <v>ALÉM PARAÍBA</v>
          </cell>
          <cell r="B16" t="str">
            <v>BDMG MAQ 2018</v>
          </cell>
        </row>
        <row r="17">
          <cell r="A17" t="str">
            <v>ALFENAS</v>
          </cell>
          <cell r="B17" t="str">
            <v>BDMG MAQ 2018 - SOLIDÁRIO</v>
          </cell>
        </row>
        <row r="18">
          <cell r="A18" t="str">
            <v>ALFREDO VASCONCELOS</v>
          </cell>
          <cell r="B18" t="str">
            <v>BDMG MAQ 2018 BX</v>
          </cell>
        </row>
        <row r="19">
          <cell r="A19" t="str">
            <v>ALMENARA</v>
          </cell>
          <cell r="B19" t="str">
            <v>BDMG MAQ BX</v>
          </cell>
        </row>
        <row r="20">
          <cell r="A20" t="str">
            <v>ALPERCATA</v>
          </cell>
          <cell r="B20" t="str">
            <v>BDMG SANEAMENTO</v>
          </cell>
        </row>
        <row r="21">
          <cell r="A21" t="str">
            <v>ALPINÓPOLIS</v>
          </cell>
          <cell r="B21" t="str">
            <v>BDMG SANEAMENTO 2015</v>
          </cell>
        </row>
        <row r="22">
          <cell r="A22" t="str">
            <v>ALTEROSA</v>
          </cell>
          <cell r="B22" t="str">
            <v>BDMG SANEAMENTO 2015 BX</v>
          </cell>
        </row>
        <row r="23">
          <cell r="A23" t="str">
            <v>ALTO CAPARAÓ</v>
          </cell>
          <cell r="B23" t="str">
            <v>BDMG SANEAMENTO 2017</v>
          </cell>
        </row>
        <row r="24">
          <cell r="A24" t="str">
            <v>ALTO JEQUITIBÁ</v>
          </cell>
          <cell r="B24" t="str">
            <v>BDMG SANEAMENTO 2018</v>
          </cell>
        </row>
        <row r="25">
          <cell r="A25" t="str">
            <v>ALTO RIO DOCE</v>
          </cell>
          <cell r="B25" t="str">
            <v>BDMG SANEAMENTO 2018 - SOLIDÁRIO</v>
          </cell>
        </row>
        <row r="26">
          <cell r="A26" t="str">
            <v>ALVARENGA</v>
          </cell>
          <cell r="B26" t="str">
            <v>BDMG SANEAMENTO BX</v>
          </cell>
        </row>
        <row r="27">
          <cell r="A27" t="str">
            <v>ALVINÓPOLIS</v>
          </cell>
          <cell r="B27" t="str">
            <v>BDMG URBANIZA</v>
          </cell>
        </row>
        <row r="28">
          <cell r="A28" t="str">
            <v>ALVORADA DE MINAS</v>
          </cell>
          <cell r="B28" t="str">
            <v>BDMG URBANIZA 2015</v>
          </cell>
        </row>
        <row r="29">
          <cell r="A29" t="str">
            <v>AMPARO DO SERRA</v>
          </cell>
          <cell r="B29" t="str">
            <v>BDMG URBANIZA 2015 - FRP</v>
          </cell>
        </row>
        <row r="30">
          <cell r="A30" t="str">
            <v>ANDRADAS</v>
          </cell>
          <cell r="B30" t="str">
            <v>BDMG URBANIZA 2015 BX</v>
          </cell>
        </row>
        <row r="31">
          <cell r="A31" t="str">
            <v>ANDRELÂNDIA</v>
          </cell>
          <cell r="B31" t="str">
            <v>BDMG URBANIZA 2017</v>
          </cell>
        </row>
        <row r="32">
          <cell r="A32" t="str">
            <v>ANGELÂNDIA</v>
          </cell>
          <cell r="B32" t="str">
            <v>BDMG URBANIZA 2018</v>
          </cell>
        </row>
        <row r="33">
          <cell r="A33" t="str">
            <v>ANTÔNIO CARLOS</v>
          </cell>
          <cell r="B33" t="str">
            <v>BDMG URBANIZA 2018 - SOLIDÁRIO</v>
          </cell>
        </row>
        <row r="34">
          <cell r="A34" t="str">
            <v>ANTÔNIO DIAS</v>
          </cell>
          <cell r="B34" t="str">
            <v>BDMG URBANIZA BX</v>
          </cell>
        </row>
        <row r="35">
          <cell r="A35" t="str">
            <v>ANTÔNIO PRADO DE MINAS</v>
          </cell>
          <cell r="B35" t="str">
            <v>FRD</v>
          </cell>
        </row>
        <row r="36">
          <cell r="A36" t="str">
            <v>ARAÇAÍ</v>
          </cell>
          <cell r="B36" t="str">
            <v>FRP/RECURSOS PRÓPRIOS</v>
          </cell>
        </row>
        <row r="37">
          <cell r="A37" t="str">
            <v>ARACITABA</v>
          </cell>
          <cell r="B37" t="str">
            <v>MUNICIPIOS MINERADORES</v>
          </cell>
        </row>
        <row r="38">
          <cell r="A38" t="str">
            <v>ARAÇUAÍ</v>
          </cell>
          <cell r="B38" t="str">
            <v>NOVO SOMMA</v>
          </cell>
        </row>
        <row r="39">
          <cell r="A39" t="str">
            <v>ARAGUARI</v>
          </cell>
          <cell r="B39" t="str">
            <v>NOVO SOMMA ECO</v>
          </cell>
        </row>
        <row r="40">
          <cell r="A40" t="str">
            <v>ARANTINA</v>
          </cell>
          <cell r="B40" t="str">
            <v>NOVO SOMMA INFRA</v>
          </cell>
        </row>
        <row r="41">
          <cell r="A41" t="str">
            <v>ARAPONGA</v>
          </cell>
          <cell r="B41" t="str">
            <v>NOVO SOMMA INFRA</v>
          </cell>
        </row>
        <row r="42">
          <cell r="A42" t="str">
            <v>ARAPORÃ</v>
          </cell>
          <cell r="B42" t="str">
            <v>NOVO SOMMA MAQ</v>
          </cell>
        </row>
        <row r="43">
          <cell r="A43" t="str">
            <v>ARAPUÁ</v>
          </cell>
          <cell r="B43" t="str">
            <v>NOVO SOMMA PAC</v>
          </cell>
        </row>
        <row r="44">
          <cell r="A44" t="str">
            <v>ARAÚJOS</v>
          </cell>
          <cell r="B44" t="str">
            <v>NOVO SOMMA URBANIZA</v>
          </cell>
        </row>
        <row r="45">
          <cell r="A45" t="str">
            <v>ARAXÁ</v>
          </cell>
          <cell r="B45" t="str">
            <v>PAC</v>
          </cell>
        </row>
        <row r="46">
          <cell r="A46" t="str">
            <v>ARCEBURGO</v>
          </cell>
          <cell r="B46" t="str">
            <v>PMAT</v>
          </cell>
        </row>
        <row r="47">
          <cell r="A47" t="str">
            <v>ARCOS</v>
          </cell>
          <cell r="B47" t="str">
            <v>PROVIAS</v>
          </cell>
        </row>
        <row r="48">
          <cell r="A48" t="str">
            <v>AREADO</v>
          </cell>
          <cell r="B48" t="str">
            <v>RENOVA CIDADES DO AMANHÃ - DESENVOLVIMENTO ECONÔMICO</v>
          </cell>
        </row>
        <row r="49">
          <cell r="A49" t="str">
            <v>ARGIRITA</v>
          </cell>
          <cell r="B49" t="str">
            <v>RENOVA CIDADES DO AMANHÃ - EDUCAÇÃO</v>
          </cell>
        </row>
        <row r="50">
          <cell r="A50" t="str">
            <v>ARICANDUVA</v>
          </cell>
          <cell r="B50" t="str">
            <v>RENOVA CIDADES DO AMANHÃ - SAÚDE</v>
          </cell>
        </row>
        <row r="51">
          <cell r="A51" t="str">
            <v>ARINOS</v>
          </cell>
          <cell r="B51" t="str">
            <v>RENOVA CIDADES DO AMANHÃ - SEGURANÇA</v>
          </cell>
        </row>
        <row r="52">
          <cell r="A52" t="str">
            <v>ASTOLFO DUTRA</v>
          </cell>
          <cell r="B52" t="str">
            <v>RENOVA NÃO-REEMBOLSÁVEL</v>
          </cell>
        </row>
        <row r="53">
          <cell r="A53" t="str">
            <v>ATALÉIA</v>
          </cell>
        </row>
        <row r="54">
          <cell r="A54" t="str">
            <v>AUGUSTO DE LIMA</v>
          </cell>
        </row>
        <row r="55">
          <cell r="A55" t="str">
            <v>BAEPENDI</v>
          </cell>
        </row>
        <row r="56">
          <cell r="A56" t="str">
            <v>BALDIM</v>
          </cell>
        </row>
        <row r="57">
          <cell r="A57" t="str">
            <v>BAMBUÍ</v>
          </cell>
        </row>
        <row r="58">
          <cell r="A58" t="str">
            <v>BANDEIRA</v>
          </cell>
        </row>
        <row r="59">
          <cell r="A59" t="str">
            <v>BANDEIRA DO SUL</v>
          </cell>
        </row>
        <row r="60">
          <cell r="A60" t="str">
            <v>BARÃO DE COCAIS</v>
          </cell>
        </row>
        <row r="61">
          <cell r="A61" t="str">
            <v>BARÃO DE MONTE ALTO</v>
          </cell>
        </row>
        <row r="62">
          <cell r="A62" t="str">
            <v>BARBACENA</v>
          </cell>
        </row>
        <row r="63">
          <cell r="A63" t="str">
            <v>BARRA LONGA</v>
          </cell>
        </row>
        <row r="64">
          <cell r="A64" t="str">
            <v>BARROSO</v>
          </cell>
        </row>
        <row r="65">
          <cell r="A65" t="str">
            <v>BELA VISTA DE MINAS</v>
          </cell>
        </row>
        <row r="66">
          <cell r="A66" t="str">
            <v>BELMIRO BRAGA</v>
          </cell>
        </row>
        <row r="67">
          <cell r="A67" t="str">
            <v>BELO HORIZONTE</v>
          </cell>
        </row>
        <row r="68">
          <cell r="A68" t="str">
            <v>BELO ORIENTE</v>
          </cell>
        </row>
        <row r="69">
          <cell r="A69" t="str">
            <v>BELO VALE</v>
          </cell>
        </row>
        <row r="70">
          <cell r="A70" t="str">
            <v>BERILO</v>
          </cell>
        </row>
        <row r="71">
          <cell r="A71" t="str">
            <v>BERIZAL</v>
          </cell>
        </row>
        <row r="72">
          <cell r="A72" t="str">
            <v>BERTÓPOLIS</v>
          </cell>
        </row>
        <row r="73">
          <cell r="A73" t="str">
            <v>BETIM</v>
          </cell>
        </row>
        <row r="74">
          <cell r="A74" t="str">
            <v>BIAS FORTES</v>
          </cell>
        </row>
        <row r="75">
          <cell r="A75" t="str">
            <v>BICAS</v>
          </cell>
        </row>
        <row r="76">
          <cell r="A76" t="str">
            <v>BIQUINHAS</v>
          </cell>
        </row>
        <row r="77">
          <cell r="A77" t="str">
            <v>BOA ESPERANÇA</v>
          </cell>
        </row>
        <row r="78">
          <cell r="A78" t="str">
            <v>BOCAINA DE MINAS</v>
          </cell>
        </row>
        <row r="79">
          <cell r="A79" t="str">
            <v>BOCAIÚVA</v>
          </cell>
        </row>
        <row r="80">
          <cell r="A80" t="str">
            <v>BOM DESPACHO</v>
          </cell>
        </row>
        <row r="81">
          <cell r="A81" t="str">
            <v>BOM JARDIM DE MINAS</v>
          </cell>
        </row>
        <row r="82">
          <cell r="A82" t="str">
            <v>BOM JESUS DA PENHA</v>
          </cell>
        </row>
        <row r="83">
          <cell r="A83" t="str">
            <v>BOM JESUS DO AMPARO</v>
          </cell>
        </row>
        <row r="84">
          <cell r="A84" t="str">
            <v>BOM JESUS DO GALHO</v>
          </cell>
        </row>
        <row r="85">
          <cell r="A85" t="str">
            <v>BOM REPOUSO</v>
          </cell>
        </row>
        <row r="86">
          <cell r="A86" t="str">
            <v>BOM SUCESSO</v>
          </cell>
        </row>
        <row r="87">
          <cell r="A87" t="str">
            <v>BONFIM</v>
          </cell>
        </row>
        <row r="88">
          <cell r="A88" t="str">
            <v>BONFINÓPOLIS DE MINAS</v>
          </cell>
        </row>
        <row r="89">
          <cell r="A89" t="str">
            <v>BONITO DE MINAS</v>
          </cell>
        </row>
        <row r="90">
          <cell r="A90" t="str">
            <v>BORDA DA MATA</v>
          </cell>
        </row>
        <row r="91">
          <cell r="A91" t="str">
            <v>BOTELHOS</v>
          </cell>
        </row>
        <row r="92">
          <cell r="A92" t="str">
            <v>BOTUMIRIM</v>
          </cell>
        </row>
        <row r="93">
          <cell r="A93" t="str">
            <v>BRÁS PIRES</v>
          </cell>
        </row>
        <row r="94">
          <cell r="A94" t="str">
            <v>BRASILÂNDIA DE MINAS</v>
          </cell>
        </row>
        <row r="95">
          <cell r="A95" t="str">
            <v>BRASÍLIA DE MINAS</v>
          </cell>
        </row>
        <row r="96">
          <cell r="A96" t="str">
            <v>BRASÓPOLIS</v>
          </cell>
        </row>
        <row r="97">
          <cell r="A97" t="str">
            <v>BRAÚNAS</v>
          </cell>
        </row>
        <row r="98">
          <cell r="A98" t="str">
            <v>BRUMADINHO</v>
          </cell>
        </row>
        <row r="99">
          <cell r="A99" t="str">
            <v>BUENO BRANDÃO</v>
          </cell>
        </row>
        <row r="100">
          <cell r="A100" t="str">
            <v>BUENÓPOLIS</v>
          </cell>
        </row>
        <row r="101">
          <cell r="A101" t="str">
            <v>BUGRE</v>
          </cell>
        </row>
        <row r="102">
          <cell r="A102" t="str">
            <v>BURITIS</v>
          </cell>
        </row>
        <row r="103">
          <cell r="A103" t="str">
            <v>BURITIZEIRO</v>
          </cell>
        </row>
        <row r="104">
          <cell r="A104" t="str">
            <v>CABECEIRA GRANDE</v>
          </cell>
        </row>
        <row r="105">
          <cell r="A105" t="str">
            <v>CABO VERDE</v>
          </cell>
        </row>
        <row r="106">
          <cell r="A106" t="str">
            <v>CACHOEIRA DA PRATA</v>
          </cell>
        </row>
        <row r="107">
          <cell r="A107" t="str">
            <v>CACHOEIRA DE MINAS</v>
          </cell>
        </row>
        <row r="108">
          <cell r="A108" t="str">
            <v>CACHOEIRA DE PAJEÚ</v>
          </cell>
        </row>
        <row r="109">
          <cell r="A109" t="str">
            <v>CACHOEIRA DOURADA</v>
          </cell>
        </row>
        <row r="110">
          <cell r="A110" t="str">
            <v>CAETANÓPOLIS</v>
          </cell>
        </row>
        <row r="111">
          <cell r="A111" t="str">
            <v>CAETÉ</v>
          </cell>
        </row>
        <row r="112">
          <cell r="A112" t="str">
            <v>CAIANA</v>
          </cell>
        </row>
        <row r="113">
          <cell r="A113" t="str">
            <v>CAJURI</v>
          </cell>
        </row>
        <row r="114">
          <cell r="A114" t="str">
            <v>CALDAS</v>
          </cell>
        </row>
        <row r="115">
          <cell r="A115" t="str">
            <v>CAMACHO</v>
          </cell>
        </row>
        <row r="116">
          <cell r="A116" t="str">
            <v>CAMANDUCAIA</v>
          </cell>
        </row>
        <row r="117">
          <cell r="A117" t="str">
            <v>CAMBUÍ</v>
          </cell>
        </row>
        <row r="118">
          <cell r="A118" t="str">
            <v>CAMBUQUIRA</v>
          </cell>
        </row>
        <row r="119">
          <cell r="A119" t="str">
            <v>CAMPANÁRIO</v>
          </cell>
        </row>
        <row r="120">
          <cell r="A120" t="str">
            <v>CAMPANHA</v>
          </cell>
        </row>
        <row r="121">
          <cell r="A121" t="str">
            <v>CAMPESTRE</v>
          </cell>
        </row>
        <row r="122">
          <cell r="A122" t="str">
            <v>CAMPINA VERDE</v>
          </cell>
        </row>
        <row r="123">
          <cell r="A123" t="str">
            <v>CAMPO AZUL</v>
          </cell>
        </row>
        <row r="124">
          <cell r="A124" t="str">
            <v>CAMPO BELO</v>
          </cell>
        </row>
        <row r="125">
          <cell r="A125" t="str">
            <v>CAMPO DO MEIO</v>
          </cell>
        </row>
        <row r="126">
          <cell r="A126" t="str">
            <v>CAMPO FLORIDO</v>
          </cell>
        </row>
        <row r="127">
          <cell r="A127" t="str">
            <v>CAMPOS ALTOS</v>
          </cell>
        </row>
        <row r="128">
          <cell r="A128" t="str">
            <v>CAMPOS GERAIS</v>
          </cell>
        </row>
        <row r="129">
          <cell r="A129" t="str">
            <v>CANA VERDE</v>
          </cell>
        </row>
        <row r="130">
          <cell r="A130" t="str">
            <v>CANAÃ</v>
          </cell>
        </row>
        <row r="131">
          <cell r="A131" t="str">
            <v>CANÁPOLIS</v>
          </cell>
        </row>
        <row r="132">
          <cell r="A132" t="str">
            <v>CANDEIAS</v>
          </cell>
        </row>
        <row r="133">
          <cell r="A133" t="str">
            <v>CANTAGALO</v>
          </cell>
        </row>
        <row r="134">
          <cell r="A134" t="str">
            <v>CAPARAÓ</v>
          </cell>
        </row>
        <row r="135">
          <cell r="A135" t="str">
            <v>CAPELA NOVA</v>
          </cell>
        </row>
        <row r="136">
          <cell r="A136" t="str">
            <v>CAPELINHA</v>
          </cell>
        </row>
        <row r="137">
          <cell r="A137" t="str">
            <v>CAPETINGA</v>
          </cell>
        </row>
        <row r="138">
          <cell r="A138" t="str">
            <v>CAPIM BRANCO</v>
          </cell>
        </row>
        <row r="139">
          <cell r="A139" t="str">
            <v>CAPINÓPOLIS</v>
          </cell>
        </row>
        <row r="140">
          <cell r="A140" t="str">
            <v>CAPITÃO ANDRADE</v>
          </cell>
        </row>
        <row r="141">
          <cell r="A141" t="str">
            <v>CAPITÃO ENÉAS</v>
          </cell>
        </row>
        <row r="142">
          <cell r="A142" t="str">
            <v>CAPITÓLIO</v>
          </cell>
        </row>
        <row r="143">
          <cell r="A143" t="str">
            <v>CAPUTIRA</v>
          </cell>
        </row>
        <row r="144">
          <cell r="A144" t="str">
            <v>CARAÍ</v>
          </cell>
        </row>
        <row r="145">
          <cell r="A145" t="str">
            <v>CARANAÍBA</v>
          </cell>
        </row>
        <row r="146">
          <cell r="A146" t="str">
            <v>CARANDAÍ</v>
          </cell>
        </row>
        <row r="147">
          <cell r="A147" t="str">
            <v>CARANGOLA</v>
          </cell>
        </row>
        <row r="148">
          <cell r="A148" t="str">
            <v>CARATINGA</v>
          </cell>
        </row>
        <row r="149">
          <cell r="A149" t="str">
            <v>CARBONITA</v>
          </cell>
        </row>
        <row r="150">
          <cell r="A150" t="str">
            <v>CAREAÇU</v>
          </cell>
        </row>
        <row r="151">
          <cell r="A151" t="str">
            <v>CARLOS CHAGAS</v>
          </cell>
        </row>
        <row r="152">
          <cell r="A152" t="str">
            <v>CARMÉSIA</v>
          </cell>
        </row>
        <row r="153">
          <cell r="A153" t="str">
            <v>CARMO DA CACHOEIRA</v>
          </cell>
        </row>
        <row r="154">
          <cell r="A154" t="str">
            <v>CARMO DA MATA</v>
          </cell>
        </row>
        <row r="155">
          <cell r="A155" t="str">
            <v>CARMO DE MINAS</v>
          </cell>
        </row>
        <row r="156">
          <cell r="A156" t="str">
            <v>CARMO DO CAJURU</v>
          </cell>
        </row>
        <row r="157">
          <cell r="A157" t="str">
            <v>CARMO DO PARANAÍBA</v>
          </cell>
        </row>
        <row r="158">
          <cell r="A158" t="str">
            <v>CARMO DO RIO CLARO</v>
          </cell>
        </row>
        <row r="159">
          <cell r="A159" t="str">
            <v>CARMÓPOLIS DE MINAS</v>
          </cell>
        </row>
        <row r="160">
          <cell r="A160" t="str">
            <v>CARNEIRINHO</v>
          </cell>
        </row>
        <row r="161">
          <cell r="A161" t="str">
            <v>CARRANCAS</v>
          </cell>
        </row>
        <row r="162">
          <cell r="A162" t="str">
            <v>CARVALHÓPOLIS</v>
          </cell>
        </row>
        <row r="163">
          <cell r="A163" t="str">
            <v>CARVALHOS</v>
          </cell>
        </row>
        <row r="164">
          <cell r="A164" t="str">
            <v>CASA GRANDE</v>
          </cell>
        </row>
        <row r="165">
          <cell r="A165" t="str">
            <v>CASCALHO RICO</v>
          </cell>
        </row>
        <row r="166">
          <cell r="A166" t="str">
            <v>CÁSSIA</v>
          </cell>
        </row>
        <row r="167">
          <cell r="A167" t="str">
            <v>CATAGUASES</v>
          </cell>
        </row>
        <row r="168">
          <cell r="A168" t="str">
            <v>CATAS ALTAS</v>
          </cell>
        </row>
        <row r="169">
          <cell r="A169" t="str">
            <v>CATAS ALTAS DA NORUEGA</v>
          </cell>
        </row>
        <row r="170">
          <cell r="A170" t="str">
            <v>CATUJI</v>
          </cell>
        </row>
        <row r="171">
          <cell r="A171" t="str">
            <v>CATUTI</v>
          </cell>
        </row>
        <row r="172">
          <cell r="A172" t="str">
            <v>CAXAMBU</v>
          </cell>
        </row>
        <row r="173">
          <cell r="A173" t="str">
            <v>CEDRO DO ABAETÉ</v>
          </cell>
        </row>
        <row r="174">
          <cell r="A174" t="str">
            <v>CENTRAL DE MINAS</v>
          </cell>
        </row>
        <row r="175">
          <cell r="A175" t="str">
            <v>CENTRALINA</v>
          </cell>
        </row>
        <row r="176">
          <cell r="A176" t="str">
            <v>CHÁCARA</v>
          </cell>
        </row>
        <row r="177">
          <cell r="A177" t="str">
            <v>CHALÉ</v>
          </cell>
        </row>
        <row r="178">
          <cell r="A178" t="str">
            <v>CHAPADA DO NORTE</v>
          </cell>
        </row>
        <row r="179">
          <cell r="A179" t="str">
            <v>CHAPADA GAÚCHA</v>
          </cell>
        </row>
        <row r="180">
          <cell r="A180" t="str">
            <v>CHIADOR</v>
          </cell>
        </row>
        <row r="181">
          <cell r="A181" t="str">
            <v>CIPOTÂNEA</v>
          </cell>
        </row>
        <row r="182">
          <cell r="A182" t="str">
            <v>CLARAVAL</v>
          </cell>
        </row>
        <row r="183">
          <cell r="A183" t="str">
            <v>CLARO DOS POÇÕES</v>
          </cell>
        </row>
        <row r="184">
          <cell r="A184" t="str">
            <v>CLÁUDIO</v>
          </cell>
        </row>
        <row r="185">
          <cell r="A185" t="str">
            <v>COIMBRA</v>
          </cell>
        </row>
        <row r="186">
          <cell r="A186" t="str">
            <v>COLUNA</v>
          </cell>
        </row>
        <row r="187">
          <cell r="A187" t="str">
            <v>COMENDADOR GOMES</v>
          </cell>
        </row>
        <row r="188">
          <cell r="A188" t="str">
            <v>COMERCINHO</v>
          </cell>
        </row>
        <row r="189">
          <cell r="A189" t="str">
            <v>CONCEIÇÃO DA APARECIDA</v>
          </cell>
        </row>
        <row r="190">
          <cell r="A190" t="str">
            <v>CONCEIÇÃO DA BARRA DE MINAS</v>
          </cell>
        </row>
        <row r="191">
          <cell r="A191" t="str">
            <v>CONCEIÇÃO DAS ALAGOAS</v>
          </cell>
        </row>
        <row r="192">
          <cell r="A192" t="str">
            <v>CONCEIÇÃO DAS PEDRAS</v>
          </cell>
        </row>
        <row r="193">
          <cell r="A193" t="str">
            <v>CONCEIÇÃO DE IPANEMA</v>
          </cell>
        </row>
        <row r="194">
          <cell r="A194" t="str">
            <v>CONCEIÇÃO DO MATO DENTRO</v>
          </cell>
        </row>
        <row r="195">
          <cell r="A195" t="str">
            <v>CONCEIÇÃO DO PARÁ</v>
          </cell>
        </row>
        <row r="196">
          <cell r="A196" t="str">
            <v>CONCEIÇÃO DO RIO VERDE</v>
          </cell>
        </row>
        <row r="197">
          <cell r="A197" t="str">
            <v>CONCEIÇÃO DOS OUROS</v>
          </cell>
        </row>
        <row r="198">
          <cell r="A198" t="str">
            <v>CÔNEGO MARINHO</v>
          </cell>
        </row>
        <row r="199">
          <cell r="A199" t="str">
            <v>CONFINS</v>
          </cell>
        </row>
        <row r="200">
          <cell r="A200" t="str">
            <v>CONGONHAL</v>
          </cell>
        </row>
        <row r="201">
          <cell r="A201" t="str">
            <v>CONGONHAS</v>
          </cell>
        </row>
        <row r="202">
          <cell r="A202" t="str">
            <v>CONGONHAS DO NORTE</v>
          </cell>
        </row>
        <row r="203">
          <cell r="A203" t="str">
            <v>CONQUISTA</v>
          </cell>
        </row>
        <row r="204">
          <cell r="A204" t="str">
            <v>CONSELHEIRO LAFAIETE</v>
          </cell>
        </row>
        <row r="205">
          <cell r="A205" t="str">
            <v>CONSELHEIRO PENA</v>
          </cell>
        </row>
        <row r="206">
          <cell r="A206" t="str">
            <v>CONSOLAÇÃO</v>
          </cell>
        </row>
        <row r="207">
          <cell r="A207" t="str">
            <v>CONTAGEM</v>
          </cell>
        </row>
        <row r="208">
          <cell r="A208" t="str">
            <v>COQUEIRAL</v>
          </cell>
        </row>
        <row r="209">
          <cell r="A209" t="str">
            <v>CORAÇÃO DE JESUS</v>
          </cell>
        </row>
        <row r="210">
          <cell r="A210" t="str">
            <v>CORDISBURGO</v>
          </cell>
        </row>
        <row r="211">
          <cell r="A211" t="str">
            <v>CORDISLÂNDIA</v>
          </cell>
        </row>
        <row r="212">
          <cell r="A212" t="str">
            <v>CORINTO</v>
          </cell>
        </row>
        <row r="213">
          <cell r="A213" t="str">
            <v>COROACI</v>
          </cell>
        </row>
        <row r="214">
          <cell r="A214" t="str">
            <v>COROMANDEL</v>
          </cell>
        </row>
        <row r="215">
          <cell r="A215" t="str">
            <v>CORONEL FABRICIANO</v>
          </cell>
        </row>
        <row r="216">
          <cell r="A216" t="str">
            <v>CORONEL MURTA</v>
          </cell>
        </row>
        <row r="217">
          <cell r="A217" t="str">
            <v>CORONEL PACHECO</v>
          </cell>
        </row>
        <row r="218">
          <cell r="A218" t="str">
            <v>CORONEL XAVIER CHAVES</v>
          </cell>
        </row>
        <row r="219">
          <cell r="A219" t="str">
            <v>CÓRREGO DANTA</v>
          </cell>
        </row>
        <row r="220">
          <cell r="A220" t="str">
            <v>CÓRREGO DO BOM JESUS</v>
          </cell>
        </row>
        <row r="221">
          <cell r="A221" t="str">
            <v>CÓRREGO FUNDO</v>
          </cell>
        </row>
        <row r="222">
          <cell r="A222" t="str">
            <v>CÓRREGO NOVO</v>
          </cell>
        </row>
        <row r="223">
          <cell r="A223" t="str">
            <v>COUTO DE MAGALHÃES DE MINAS</v>
          </cell>
        </row>
        <row r="224">
          <cell r="A224" t="str">
            <v>CRISÓLITA</v>
          </cell>
        </row>
        <row r="225">
          <cell r="A225" t="str">
            <v>CRISTAIS</v>
          </cell>
        </row>
        <row r="226">
          <cell r="A226" t="str">
            <v>CRISTÁLIA</v>
          </cell>
        </row>
        <row r="227">
          <cell r="A227" t="str">
            <v>CRISTIANO OTONI</v>
          </cell>
        </row>
        <row r="228">
          <cell r="A228" t="str">
            <v>CRISTINA</v>
          </cell>
        </row>
        <row r="229">
          <cell r="A229" t="str">
            <v>CRUCILÂNDIA</v>
          </cell>
        </row>
        <row r="230">
          <cell r="A230" t="str">
            <v>CRUZEIRO DA FORTALEZA</v>
          </cell>
        </row>
        <row r="231">
          <cell r="A231" t="str">
            <v>CRUZÍLIA</v>
          </cell>
        </row>
        <row r="232">
          <cell r="A232" t="str">
            <v>CUPARAQUE</v>
          </cell>
        </row>
        <row r="233">
          <cell r="A233" t="str">
            <v>CURRAL DE DENTRO</v>
          </cell>
        </row>
        <row r="234">
          <cell r="A234" t="str">
            <v>CURVELO</v>
          </cell>
        </row>
        <row r="235">
          <cell r="A235" t="str">
            <v>DATAS</v>
          </cell>
        </row>
        <row r="236">
          <cell r="A236" t="str">
            <v>DELFIM MOREIRA</v>
          </cell>
        </row>
        <row r="237">
          <cell r="A237" t="str">
            <v>DELFINÓPOLIS</v>
          </cell>
        </row>
        <row r="238">
          <cell r="A238" t="str">
            <v>DELTA</v>
          </cell>
        </row>
        <row r="239">
          <cell r="A239" t="str">
            <v>DESCOBERTO</v>
          </cell>
        </row>
        <row r="240">
          <cell r="A240" t="str">
            <v>DESTERRO DE ENTRE RIOS</v>
          </cell>
        </row>
        <row r="241">
          <cell r="A241" t="str">
            <v>DESTERRO DO MELO</v>
          </cell>
        </row>
        <row r="242">
          <cell r="A242" t="str">
            <v>DIAMANTINA</v>
          </cell>
        </row>
        <row r="243">
          <cell r="A243" t="str">
            <v>DIOGO DE VASCONCELOS</v>
          </cell>
        </row>
        <row r="244">
          <cell r="A244" t="str">
            <v>DIONÍSIO</v>
          </cell>
        </row>
        <row r="245">
          <cell r="A245" t="str">
            <v>DIVINÉSIA</v>
          </cell>
        </row>
        <row r="246">
          <cell r="A246" t="str">
            <v>DIVINO</v>
          </cell>
        </row>
        <row r="247">
          <cell r="A247" t="str">
            <v>DIVINO DAS LARANJEIRAS</v>
          </cell>
        </row>
        <row r="248">
          <cell r="A248" t="str">
            <v>DIVINOLÂNDIA DE MINAS</v>
          </cell>
        </row>
        <row r="249">
          <cell r="A249" t="str">
            <v>DIVINÓPOLIS</v>
          </cell>
        </row>
        <row r="250">
          <cell r="A250" t="str">
            <v>DIVISA ALEGRE</v>
          </cell>
        </row>
        <row r="251">
          <cell r="A251" t="str">
            <v>DIVISA NOVA</v>
          </cell>
        </row>
        <row r="252">
          <cell r="A252" t="str">
            <v>DIVISÓPOLIS</v>
          </cell>
        </row>
        <row r="253">
          <cell r="A253" t="str">
            <v>DOM BOSCO</v>
          </cell>
        </row>
        <row r="254">
          <cell r="A254" t="str">
            <v>DOM CAVATI</v>
          </cell>
        </row>
        <row r="255">
          <cell r="A255" t="str">
            <v>DOM JOAQUIM</v>
          </cell>
        </row>
        <row r="256">
          <cell r="A256" t="str">
            <v>DOM SILVÉRIO</v>
          </cell>
        </row>
        <row r="257">
          <cell r="A257" t="str">
            <v>DOM VIÇOSO</v>
          </cell>
        </row>
        <row r="258">
          <cell r="A258" t="str">
            <v>DONA EUZÉBIA</v>
          </cell>
        </row>
        <row r="259">
          <cell r="A259" t="str">
            <v>DORES DE CAMPOS</v>
          </cell>
        </row>
        <row r="260">
          <cell r="A260" t="str">
            <v>DORES DE GUANHÃES</v>
          </cell>
        </row>
        <row r="261">
          <cell r="A261" t="str">
            <v>DORES DO INDAIÁ</v>
          </cell>
        </row>
        <row r="262">
          <cell r="A262" t="str">
            <v>DORES DO TURVO</v>
          </cell>
        </row>
        <row r="263">
          <cell r="A263" t="str">
            <v>DORESÓPOLIS</v>
          </cell>
        </row>
        <row r="264">
          <cell r="A264" t="str">
            <v>DOURADOQUARA</v>
          </cell>
        </row>
        <row r="265">
          <cell r="A265" t="str">
            <v>DURANDÉ</v>
          </cell>
        </row>
        <row r="266">
          <cell r="A266" t="str">
            <v>ELÓI MENDES</v>
          </cell>
        </row>
        <row r="267">
          <cell r="A267" t="str">
            <v>ENGENHEIRO CALDAS</v>
          </cell>
        </row>
        <row r="268">
          <cell r="A268" t="str">
            <v>ENGENHEIRO NAVARRO</v>
          </cell>
        </row>
        <row r="269">
          <cell r="A269" t="str">
            <v>ENTRE FOLHAS</v>
          </cell>
        </row>
        <row r="270">
          <cell r="A270" t="str">
            <v>ENTRE RIOS DE MINAS</v>
          </cell>
        </row>
        <row r="271">
          <cell r="A271" t="str">
            <v>ERVÁLIA</v>
          </cell>
        </row>
        <row r="272">
          <cell r="A272" t="str">
            <v>ESMERALDAS</v>
          </cell>
        </row>
        <row r="273">
          <cell r="A273" t="str">
            <v>ESPERA FELIZ</v>
          </cell>
        </row>
        <row r="274">
          <cell r="A274" t="str">
            <v>ESPINOSA</v>
          </cell>
        </row>
        <row r="275">
          <cell r="A275" t="str">
            <v>ESPÍRITO SANTO DO DOURADO</v>
          </cell>
        </row>
        <row r="276">
          <cell r="A276" t="str">
            <v>ESTIVA</v>
          </cell>
        </row>
        <row r="277">
          <cell r="A277" t="str">
            <v>ESTRELA DALVA</v>
          </cell>
        </row>
        <row r="278">
          <cell r="A278" t="str">
            <v>ESTRELA DO INDAIÁ</v>
          </cell>
        </row>
        <row r="279">
          <cell r="A279" t="str">
            <v>ESTRELA DO SUL</v>
          </cell>
        </row>
        <row r="280">
          <cell r="A280" t="str">
            <v>EUGENÓPOLIS</v>
          </cell>
        </row>
        <row r="281">
          <cell r="A281" t="str">
            <v>EWBANK DA CÂMARA</v>
          </cell>
        </row>
        <row r="282">
          <cell r="A282" t="str">
            <v>EXTREMA</v>
          </cell>
        </row>
        <row r="283">
          <cell r="A283" t="str">
            <v>FAMA</v>
          </cell>
        </row>
        <row r="284">
          <cell r="A284" t="str">
            <v>FARIA LEMOS</v>
          </cell>
        </row>
        <row r="285">
          <cell r="A285" t="str">
            <v>FELÍCIO DOS SANTOS</v>
          </cell>
        </row>
        <row r="286">
          <cell r="A286" t="str">
            <v>FELISBURGO</v>
          </cell>
        </row>
        <row r="287">
          <cell r="A287" t="str">
            <v>FELIXLÂNDIA</v>
          </cell>
        </row>
        <row r="288">
          <cell r="A288" t="str">
            <v>FERNANDES TOURINHO</v>
          </cell>
        </row>
        <row r="289">
          <cell r="A289" t="str">
            <v>FERROS</v>
          </cell>
        </row>
        <row r="290">
          <cell r="A290" t="str">
            <v>FERVEDOURO</v>
          </cell>
        </row>
        <row r="291">
          <cell r="A291" t="str">
            <v>FLORESTAL</v>
          </cell>
        </row>
        <row r="292">
          <cell r="A292" t="str">
            <v>FORMIGA</v>
          </cell>
        </row>
        <row r="293">
          <cell r="A293" t="str">
            <v>FORMOSO</v>
          </cell>
        </row>
        <row r="294">
          <cell r="A294" t="str">
            <v>FORTALEZA DE MINAS</v>
          </cell>
        </row>
        <row r="295">
          <cell r="A295" t="str">
            <v>FORTUNA DE MINAS</v>
          </cell>
        </row>
        <row r="296">
          <cell r="A296" t="str">
            <v>FRANCISCO BADARÓ</v>
          </cell>
        </row>
        <row r="297">
          <cell r="A297" t="str">
            <v>FRANCISCO DUMONT</v>
          </cell>
        </row>
        <row r="298">
          <cell r="A298" t="str">
            <v>FRANCISCO SÁ</v>
          </cell>
        </row>
        <row r="299">
          <cell r="A299" t="str">
            <v>FRANCISCÓPOLIS</v>
          </cell>
        </row>
        <row r="300">
          <cell r="A300" t="str">
            <v>FREI GASPAR</v>
          </cell>
        </row>
        <row r="301">
          <cell r="A301" t="str">
            <v>FREI INOCÊNCIO</v>
          </cell>
        </row>
        <row r="302">
          <cell r="A302" t="str">
            <v>FREI LAGONEGRO</v>
          </cell>
        </row>
        <row r="303">
          <cell r="A303" t="str">
            <v>FRONTEIRA</v>
          </cell>
        </row>
        <row r="304">
          <cell r="A304" t="str">
            <v>FRONTEIRA DOS VALES</v>
          </cell>
        </row>
        <row r="305">
          <cell r="A305" t="str">
            <v>FRUTA DE LEITE</v>
          </cell>
        </row>
        <row r="306">
          <cell r="A306" t="str">
            <v>FRUTAL</v>
          </cell>
        </row>
        <row r="307">
          <cell r="A307" t="str">
            <v>FUNILÂNDIA</v>
          </cell>
        </row>
        <row r="308">
          <cell r="A308" t="str">
            <v>GALILÉIA</v>
          </cell>
        </row>
        <row r="309">
          <cell r="A309" t="str">
            <v>GAMELEIRAS</v>
          </cell>
        </row>
        <row r="310">
          <cell r="A310" t="str">
            <v>GLAUCILÂNDIA</v>
          </cell>
        </row>
        <row r="311">
          <cell r="A311" t="str">
            <v>GOIABEIRA</v>
          </cell>
        </row>
        <row r="312">
          <cell r="A312" t="str">
            <v>GOIANÁ</v>
          </cell>
        </row>
        <row r="313">
          <cell r="A313" t="str">
            <v>GONÇALVES</v>
          </cell>
        </row>
        <row r="314">
          <cell r="A314" t="str">
            <v>GONZAGA</v>
          </cell>
        </row>
        <row r="315">
          <cell r="A315" t="str">
            <v>GOUVEIA</v>
          </cell>
        </row>
        <row r="316">
          <cell r="A316" t="str">
            <v>GOVERNADOR VALADARES</v>
          </cell>
        </row>
        <row r="317">
          <cell r="A317" t="str">
            <v>GRÃO MOGOL</v>
          </cell>
        </row>
        <row r="318">
          <cell r="A318" t="str">
            <v>GRUPIARA</v>
          </cell>
        </row>
        <row r="319">
          <cell r="A319" t="str">
            <v>GUANHÃES</v>
          </cell>
        </row>
        <row r="320">
          <cell r="A320" t="str">
            <v>GUAPÉ</v>
          </cell>
        </row>
        <row r="321">
          <cell r="A321" t="str">
            <v>GUARACIABA</v>
          </cell>
        </row>
        <row r="322">
          <cell r="A322" t="str">
            <v>GUARACIAMA</v>
          </cell>
        </row>
        <row r="323">
          <cell r="A323" t="str">
            <v>GUARANÉSIA</v>
          </cell>
        </row>
        <row r="324">
          <cell r="A324" t="str">
            <v>GUARANI</v>
          </cell>
        </row>
        <row r="325">
          <cell r="A325" t="str">
            <v>GUARARÁ</v>
          </cell>
        </row>
        <row r="326">
          <cell r="A326" t="str">
            <v>GUARDA-MOR</v>
          </cell>
        </row>
        <row r="327">
          <cell r="A327" t="str">
            <v>GUAXUPÉ</v>
          </cell>
        </row>
        <row r="328">
          <cell r="A328" t="str">
            <v>GUIDOVAL</v>
          </cell>
        </row>
        <row r="329">
          <cell r="A329" t="str">
            <v>GUIMARÂNIA</v>
          </cell>
        </row>
        <row r="330">
          <cell r="A330" t="str">
            <v>GUIRICEMA</v>
          </cell>
        </row>
        <row r="331">
          <cell r="A331" t="str">
            <v>GURINHATÃ</v>
          </cell>
        </row>
        <row r="332">
          <cell r="A332" t="str">
            <v>HELIODORA</v>
          </cell>
        </row>
        <row r="333">
          <cell r="A333" t="str">
            <v>IAPU</v>
          </cell>
        </row>
        <row r="334">
          <cell r="A334" t="str">
            <v>IBERTIOGA</v>
          </cell>
        </row>
        <row r="335">
          <cell r="A335" t="str">
            <v>IBIÁ</v>
          </cell>
        </row>
        <row r="336">
          <cell r="A336" t="str">
            <v>IBIAÍ</v>
          </cell>
        </row>
        <row r="337">
          <cell r="A337" t="str">
            <v>IBIRACATU</v>
          </cell>
        </row>
        <row r="338">
          <cell r="A338" t="str">
            <v>IBIRACI</v>
          </cell>
        </row>
        <row r="339">
          <cell r="A339" t="str">
            <v>IBIRITÉ</v>
          </cell>
        </row>
        <row r="340">
          <cell r="A340" t="str">
            <v>IBITIÚRA DE MINAS</v>
          </cell>
        </row>
        <row r="341">
          <cell r="A341" t="str">
            <v>IBITURUNA</v>
          </cell>
        </row>
        <row r="342">
          <cell r="A342" t="str">
            <v>ICARAÍ DE MINAS</v>
          </cell>
        </row>
        <row r="343">
          <cell r="A343" t="str">
            <v>IGARAPÉ</v>
          </cell>
        </row>
        <row r="344">
          <cell r="A344" t="str">
            <v>IGARATINGA</v>
          </cell>
        </row>
        <row r="345">
          <cell r="A345" t="str">
            <v>IGUATAMA</v>
          </cell>
        </row>
        <row r="346">
          <cell r="A346" t="str">
            <v>IJACI</v>
          </cell>
        </row>
        <row r="347">
          <cell r="A347" t="str">
            <v>ILICÍNEA</v>
          </cell>
        </row>
        <row r="348">
          <cell r="A348" t="str">
            <v>IMBÉ DE MINAS</v>
          </cell>
        </row>
        <row r="349">
          <cell r="A349" t="str">
            <v>INCONFIDENTES</v>
          </cell>
        </row>
        <row r="350">
          <cell r="A350" t="str">
            <v>INDAIABIRA</v>
          </cell>
        </row>
        <row r="351">
          <cell r="A351" t="str">
            <v>INDIANÓPOLIS</v>
          </cell>
        </row>
        <row r="352">
          <cell r="A352" t="str">
            <v>INGAÍ</v>
          </cell>
        </row>
        <row r="353">
          <cell r="A353" t="str">
            <v>INHAPIM</v>
          </cell>
        </row>
        <row r="354">
          <cell r="A354" t="str">
            <v>INHAÚMA</v>
          </cell>
        </row>
        <row r="355">
          <cell r="A355" t="str">
            <v>INIMUTABA</v>
          </cell>
        </row>
        <row r="356">
          <cell r="A356" t="str">
            <v>IPABA</v>
          </cell>
        </row>
        <row r="357">
          <cell r="A357" t="str">
            <v>IPANEMA</v>
          </cell>
        </row>
        <row r="358">
          <cell r="A358" t="str">
            <v>IPATINGA</v>
          </cell>
        </row>
        <row r="359">
          <cell r="A359" t="str">
            <v>IPIAÇU</v>
          </cell>
        </row>
        <row r="360">
          <cell r="A360" t="str">
            <v>IPUIÚNA</v>
          </cell>
        </row>
        <row r="361">
          <cell r="A361" t="str">
            <v>IRAÍ DE MINAS</v>
          </cell>
        </row>
        <row r="362">
          <cell r="A362" t="str">
            <v>ITABIRA</v>
          </cell>
        </row>
        <row r="363">
          <cell r="A363" t="str">
            <v>ITABIRINHA</v>
          </cell>
        </row>
        <row r="364">
          <cell r="A364" t="str">
            <v>ITABIRITO</v>
          </cell>
        </row>
        <row r="365">
          <cell r="A365" t="str">
            <v>ITACAMBIRA</v>
          </cell>
        </row>
        <row r="366">
          <cell r="A366" t="str">
            <v>ITACARAMBI</v>
          </cell>
        </row>
        <row r="367">
          <cell r="A367" t="str">
            <v>ITAGUARA</v>
          </cell>
        </row>
        <row r="368">
          <cell r="A368" t="str">
            <v>ITAIPÉ</v>
          </cell>
        </row>
        <row r="369">
          <cell r="A369" t="str">
            <v>ITAJUBÁ</v>
          </cell>
        </row>
        <row r="370">
          <cell r="A370" t="str">
            <v>ITAMARANDIBA</v>
          </cell>
        </row>
        <row r="371">
          <cell r="A371" t="str">
            <v>ITAMARATI DE MINAS</v>
          </cell>
        </row>
        <row r="372">
          <cell r="A372" t="str">
            <v>ITAMBACURI</v>
          </cell>
        </row>
        <row r="373">
          <cell r="A373" t="str">
            <v>ITAMBÉ DO MATO DENTRO</v>
          </cell>
        </row>
        <row r="374">
          <cell r="A374" t="str">
            <v>ITAMOGI</v>
          </cell>
        </row>
        <row r="375">
          <cell r="A375" t="str">
            <v>ITAMONTE</v>
          </cell>
        </row>
        <row r="376">
          <cell r="A376" t="str">
            <v>ITANHANDU</v>
          </cell>
        </row>
        <row r="377">
          <cell r="A377" t="str">
            <v>ITANHOMI</v>
          </cell>
        </row>
        <row r="378">
          <cell r="A378" t="str">
            <v>ITAOBIM</v>
          </cell>
        </row>
        <row r="379">
          <cell r="A379" t="str">
            <v>ITAPAGIPE</v>
          </cell>
        </row>
        <row r="380">
          <cell r="A380" t="str">
            <v>ITAPECERICA</v>
          </cell>
        </row>
        <row r="381">
          <cell r="A381" t="str">
            <v>ITAPEVA</v>
          </cell>
        </row>
        <row r="382">
          <cell r="A382" t="str">
            <v>ITATIAIUÇU</v>
          </cell>
        </row>
        <row r="383">
          <cell r="A383" t="str">
            <v>ITAÚ DE MINAS</v>
          </cell>
        </row>
        <row r="384">
          <cell r="A384" t="str">
            <v>ITAÚNA</v>
          </cell>
        </row>
        <row r="385">
          <cell r="A385" t="str">
            <v>ITAVERAVA</v>
          </cell>
        </row>
        <row r="386">
          <cell r="A386" t="str">
            <v>ITINGA</v>
          </cell>
        </row>
        <row r="387">
          <cell r="A387" t="str">
            <v>ITUETA</v>
          </cell>
        </row>
        <row r="388">
          <cell r="A388" t="str">
            <v>ITUIUTABA</v>
          </cell>
        </row>
        <row r="389">
          <cell r="A389" t="str">
            <v>ITUMIRIM</v>
          </cell>
        </row>
        <row r="390">
          <cell r="A390" t="str">
            <v>ITURAMA</v>
          </cell>
        </row>
        <row r="391">
          <cell r="A391" t="str">
            <v>ITUTINGA</v>
          </cell>
        </row>
        <row r="392">
          <cell r="A392" t="str">
            <v>JABOTICATUBAS</v>
          </cell>
        </row>
        <row r="393">
          <cell r="A393" t="str">
            <v>JACINTO</v>
          </cell>
        </row>
        <row r="394">
          <cell r="A394" t="str">
            <v>JACUÍ</v>
          </cell>
        </row>
        <row r="395">
          <cell r="A395" t="str">
            <v>JACUTINGA</v>
          </cell>
        </row>
        <row r="396">
          <cell r="A396" t="str">
            <v>JAGUARAÇU</v>
          </cell>
        </row>
        <row r="397">
          <cell r="A397" t="str">
            <v>JAÍBA</v>
          </cell>
        </row>
        <row r="398">
          <cell r="A398" t="str">
            <v>JAMPRUCA</v>
          </cell>
        </row>
        <row r="399">
          <cell r="A399" t="str">
            <v>JANAÚBA</v>
          </cell>
        </row>
        <row r="400">
          <cell r="A400" t="str">
            <v>JANUÁRIA</v>
          </cell>
        </row>
        <row r="401">
          <cell r="A401" t="str">
            <v>JAPARAÍBA</v>
          </cell>
        </row>
        <row r="402">
          <cell r="A402" t="str">
            <v>JAPONVAR</v>
          </cell>
        </row>
        <row r="403">
          <cell r="A403" t="str">
            <v>JECEABA</v>
          </cell>
        </row>
        <row r="404">
          <cell r="A404" t="str">
            <v>JENIPAPO DE MINAS</v>
          </cell>
        </row>
        <row r="405">
          <cell r="A405" t="str">
            <v>JEQUERI</v>
          </cell>
        </row>
        <row r="406">
          <cell r="A406" t="str">
            <v>JEQUITAÍ</v>
          </cell>
        </row>
        <row r="407">
          <cell r="A407" t="str">
            <v>JEQUITIBÁ</v>
          </cell>
        </row>
        <row r="408">
          <cell r="A408" t="str">
            <v>JEQUITINHONHA</v>
          </cell>
        </row>
        <row r="409">
          <cell r="A409" t="str">
            <v>JESUÂNIA</v>
          </cell>
        </row>
        <row r="410">
          <cell r="A410" t="str">
            <v>JOAÍMA</v>
          </cell>
        </row>
        <row r="411">
          <cell r="A411" t="str">
            <v>JOANÉSIA</v>
          </cell>
        </row>
        <row r="412">
          <cell r="A412" t="str">
            <v>JOÃO MONLEVADE</v>
          </cell>
        </row>
        <row r="413">
          <cell r="A413" t="str">
            <v>JOÃO PINHEIRO</v>
          </cell>
        </row>
        <row r="414">
          <cell r="A414" t="str">
            <v>JOAQUIM FELÍCIO</v>
          </cell>
        </row>
        <row r="415">
          <cell r="A415" t="str">
            <v>JORDÂNIA</v>
          </cell>
        </row>
        <row r="416">
          <cell r="A416" t="str">
            <v>JOSÉ GONÇALVES DE MINAS</v>
          </cell>
        </row>
        <row r="417">
          <cell r="A417" t="str">
            <v>JOSÉ RAYDAN</v>
          </cell>
        </row>
        <row r="418">
          <cell r="A418" t="str">
            <v>JOSENÓPOLIS</v>
          </cell>
        </row>
        <row r="419">
          <cell r="A419" t="str">
            <v>JUATUBA</v>
          </cell>
        </row>
        <row r="420">
          <cell r="A420" t="str">
            <v>JUIZ DE FORA</v>
          </cell>
        </row>
        <row r="421">
          <cell r="A421" t="str">
            <v>JURAMENTO</v>
          </cell>
        </row>
        <row r="422">
          <cell r="A422" t="str">
            <v>JURUAIA</v>
          </cell>
        </row>
        <row r="423">
          <cell r="A423" t="str">
            <v>JUVENÍLIA</v>
          </cell>
        </row>
        <row r="424">
          <cell r="A424" t="str">
            <v>LADAINHA</v>
          </cell>
        </row>
        <row r="425">
          <cell r="A425" t="str">
            <v>LAGAMAR</v>
          </cell>
        </row>
        <row r="426">
          <cell r="A426" t="str">
            <v>LAGOA DA PRATA</v>
          </cell>
        </row>
        <row r="427">
          <cell r="A427" t="str">
            <v>LAGOA DOS PATOS</v>
          </cell>
        </row>
        <row r="428">
          <cell r="A428" t="str">
            <v>LAGOA DOURADA</v>
          </cell>
        </row>
        <row r="429">
          <cell r="A429" t="str">
            <v>LAGOA FORMOSA</v>
          </cell>
        </row>
        <row r="430">
          <cell r="A430" t="str">
            <v>LAGOA GRANDE</v>
          </cell>
        </row>
        <row r="431">
          <cell r="A431" t="str">
            <v>LAGOA SANTA</v>
          </cell>
        </row>
        <row r="432">
          <cell r="A432" t="str">
            <v>LAJINHA</v>
          </cell>
        </row>
        <row r="433">
          <cell r="A433" t="str">
            <v>LAMBARI</v>
          </cell>
        </row>
        <row r="434">
          <cell r="A434" t="str">
            <v>LAMIM</v>
          </cell>
        </row>
        <row r="435">
          <cell r="A435" t="str">
            <v>LARANJAL</v>
          </cell>
        </row>
        <row r="436">
          <cell r="A436" t="str">
            <v>LASSANCE</v>
          </cell>
        </row>
        <row r="437">
          <cell r="A437" t="str">
            <v>LAVRAS</v>
          </cell>
        </row>
        <row r="438">
          <cell r="A438" t="str">
            <v>LEANDRO FERREIRA</v>
          </cell>
        </row>
        <row r="439">
          <cell r="A439" t="str">
            <v>LEME DO PRADO</v>
          </cell>
        </row>
        <row r="440">
          <cell r="A440" t="str">
            <v>LEOPOLDINA</v>
          </cell>
        </row>
        <row r="441">
          <cell r="A441" t="str">
            <v>LIBERDADE</v>
          </cell>
        </row>
        <row r="442">
          <cell r="A442" t="str">
            <v>LIMA DUARTE</v>
          </cell>
        </row>
        <row r="443">
          <cell r="A443" t="str">
            <v>LIMEIRA DO OESTE</v>
          </cell>
        </row>
        <row r="444">
          <cell r="A444" t="str">
            <v>LONTRA</v>
          </cell>
        </row>
        <row r="445">
          <cell r="A445" t="str">
            <v>LUISBURGO</v>
          </cell>
        </row>
        <row r="446">
          <cell r="A446" t="str">
            <v>LUISLÂNDIA</v>
          </cell>
        </row>
        <row r="447">
          <cell r="A447" t="str">
            <v>LUMINÁRIAS</v>
          </cell>
        </row>
        <row r="448">
          <cell r="A448" t="str">
            <v>LUZ</v>
          </cell>
        </row>
        <row r="449">
          <cell r="A449" t="str">
            <v>MACHACALIS</v>
          </cell>
        </row>
        <row r="450">
          <cell r="A450" t="str">
            <v>MACHADO</v>
          </cell>
        </row>
        <row r="451">
          <cell r="A451" t="str">
            <v>MADRE DE DEUS DE MINAS</v>
          </cell>
        </row>
        <row r="452">
          <cell r="A452" t="str">
            <v>MALACACHETA</v>
          </cell>
        </row>
        <row r="453">
          <cell r="A453" t="str">
            <v>MAMONAS</v>
          </cell>
        </row>
        <row r="454">
          <cell r="A454" t="str">
            <v>MANGA</v>
          </cell>
        </row>
        <row r="455">
          <cell r="A455" t="str">
            <v>MANHUAÇU</v>
          </cell>
        </row>
        <row r="456">
          <cell r="A456" t="str">
            <v>MANHUMIRIM</v>
          </cell>
        </row>
        <row r="457">
          <cell r="A457" t="str">
            <v>MANTENA</v>
          </cell>
        </row>
        <row r="458">
          <cell r="A458" t="str">
            <v>MAR DE ESPANHA</v>
          </cell>
        </row>
        <row r="459">
          <cell r="A459" t="str">
            <v>MARAVILHAS</v>
          </cell>
        </row>
        <row r="460">
          <cell r="A460" t="str">
            <v>MARIA DA FÉ</v>
          </cell>
        </row>
        <row r="461">
          <cell r="A461" t="str">
            <v>MARIANA</v>
          </cell>
        </row>
        <row r="462">
          <cell r="A462" t="str">
            <v>MARILAC</v>
          </cell>
        </row>
        <row r="463">
          <cell r="A463" t="str">
            <v>MÁRIO CAMPOS</v>
          </cell>
        </row>
        <row r="464">
          <cell r="A464" t="str">
            <v>MARIPÁ DE MINAS</v>
          </cell>
        </row>
        <row r="465">
          <cell r="A465" t="str">
            <v>MARLIÉRIA</v>
          </cell>
        </row>
        <row r="466">
          <cell r="A466" t="str">
            <v>MARMELÓPOLIS</v>
          </cell>
        </row>
        <row r="467">
          <cell r="A467" t="str">
            <v>MARTINHO CAMPOS</v>
          </cell>
        </row>
        <row r="468">
          <cell r="A468" t="str">
            <v>MARTINS SOARES</v>
          </cell>
        </row>
        <row r="469">
          <cell r="A469" t="str">
            <v>MATA VERDE</v>
          </cell>
        </row>
        <row r="470">
          <cell r="A470" t="str">
            <v>MATERLÂNDIA</v>
          </cell>
        </row>
        <row r="471">
          <cell r="A471" t="str">
            <v>MATEUS LEME</v>
          </cell>
        </row>
        <row r="472">
          <cell r="A472" t="str">
            <v>MATHIAS LOBATO</v>
          </cell>
        </row>
        <row r="473">
          <cell r="A473" t="str">
            <v>MATIAS BARBOSA</v>
          </cell>
        </row>
        <row r="474">
          <cell r="A474" t="str">
            <v>MATIAS CARDOSO</v>
          </cell>
        </row>
        <row r="475">
          <cell r="A475" t="str">
            <v>MATIPÓ</v>
          </cell>
        </row>
        <row r="476">
          <cell r="A476" t="str">
            <v>MATO VERDE</v>
          </cell>
        </row>
        <row r="477">
          <cell r="A477" t="str">
            <v>MATOZINHOS</v>
          </cell>
        </row>
        <row r="478">
          <cell r="A478" t="str">
            <v>MATUTINA</v>
          </cell>
        </row>
        <row r="479">
          <cell r="A479" t="str">
            <v>MEDEIROS</v>
          </cell>
        </row>
        <row r="480">
          <cell r="A480" t="str">
            <v>MEDINA</v>
          </cell>
        </row>
        <row r="481">
          <cell r="A481" t="str">
            <v>MENDES PIMENTEL</v>
          </cell>
        </row>
        <row r="482">
          <cell r="A482" t="str">
            <v>MERCÊS</v>
          </cell>
        </row>
        <row r="483">
          <cell r="A483" t="str">
            <v>MESQUITA</v>
          </cell>
        </row>
        <row r="484">
          <cell r="A484" t="str">
            <v>MINAS NOVAS</v>
          </cell>
        </row>
        <row r="485">
          <cell r="A485" t="str">
            <v>MINDURI</v>
          </cell>
        </row>
        <row r="486">
          <cell r="A486" t="str">
            <v>MIRABELA</v>
          </cell>
        </row>
        <row r="487">
          <cell r="A487" t="str">
            <v>MIRADOURO</v>
          </cell>
        </row>
        <row r="488">
          <cell r="A488" t="str">
            <v>MIRAÍ</v>
          </cell>
        </row>
        <row r="489">
          <cell r="A489" t="str">
            <v>MIRAVÂNIA</v>
          </cell>
        </row>
        <row r="490">
          <cell r="A490" t="str">
            <v>MOEDA</v>
          </cell>
        </row>
        <row r="491">
          <cell r="A491" t="str">
            <v>MOEMA</v>
          </cell>
        </row>
        <row r="492">
          <cell r="A492" t="str">
            <v>MONJOLOS</v>
          </cell>
        </row>
        <row r="493">
          <cell r="A493" t="str">
            <v>MONSENHOR PAULO</v>
          </cell>
        </row>
        <row r="494">
          <cell r="A494" t="str">
            <v>MONTALVÂNIA</v>
          </cell>
        </row>
        <row r="495">
          <cell r="A495" t="str">
            <v>MONTE ALEGRE DE MINAS</v>
          </cell>
        </row>
        <row r="496">
          <cell r="A496" t="str">
            <v>MONTE AZUL</v>
          </cell>
        </row>
        <row r="497">
          <cell r="A497" t="str">
            <v>MONTE BELO</v>
          </cell>
        </row>
        <row r="498">
          <cell r="A498" t="str">
            <v>MONTE CARMELO</v>
          </cell>
        </row>
        <row r="499">
          <cell r="A499" t="str">
            <v>MONTE FORMOSO</v>
          </cell>
        </row>
        <row r="500">
          <cell r="A500" t="str">
            <v>MONTE SANTO DE MINAS</v>
          </cell>
        </row>
        <row r="501">
          <cell r="A501" t="str">
            <v>MONTE SIÃO</v>
          </cell>
        </row>
        <row r="502">
          <cell r="A502" t="str">
            <v>MONTES CLAROS</v>
          </cell>
        </row>
        <row r="503">
          <cell r="A503" t="str">
            <v>MONTEZUMA</v>
          </cell>
        </row>
        <row r="504">
          <cell r="A504" t="str">
            <v>MORADA NOVA DE MINAS</v>
          </cell>
        </row>
        <row r="505">
          <cell r="A505" t="str">
            <v>MORRO DA GARÇA</v>
          </cell>
        </row>
        <row r="506">
          <cell r="A506" t="str">
            <v>MORRO DO PILAR</v>
          </cell>
        </row>
        <row r="507">
          <cell r="A507" t="str">
            <v>MUNHOZ</v>
          </cell>
        </row>
        <row r="508">
          <cell r="A508" t="str">
            <v>MURIAÉ</v>
          </cell>
        </row>
        <row r="509">
          <cell r="A509" t="str">
            <v>MUTUM</v>
          </cell>
        </row>
        <row r="510">
          <cell r="A510" t="str">
            <v>MUZAMBINHO</v>
          </cell>
        </row>
        <row r="511">
          <cell r="A511" t="str">
            <v>NACIP RAYDAN</v>
          </cell>
        </row>
        <row r="512">
          <cell r="A512" t="str">
            <v>NANUQUE</v>
          </cell>
        </row>
        <row r="513">
          <cell r="A513" t="str">
            <v>NAQUE</v>
          </cell>
        </row>
        <row r="514">
          <cell r="A514" t="str">
            <v>NATALÂNDIA</v>
          </cell>
        </row>
        <row r="515">
          <cell r="A515" t="str">
            <v>NATÉRCIA</v>
          </cell>
        </row>
        <row r="516">
          <cell r="A516" t="str">
            <v>NAZARENO</v>
          </cell>
        </row>
        <row r="517">
          <cell r="A517" t="str">
            <v>NEPOMUCENO</v>
          </cell>
        </row>
        <row r="518">
          <cell r="A518" t="str">
            <v>NINHEIRA</v>
          </cell>
        </row>
        <row r="519">
          <cell r="A519" t="str">
            <v>NOVA BELÉM</v>
          </cell>
        </row>
        <row r="520">
          <cell r="A520" t="str">
            <v>NOVA ERA</v>
          </cell>
        </row>
        <row r="521">
          <cell r="A521" t="str">
            <v>NOVA LIMA</v>
          </cell>
        </row>
        <row r="522">
          <cell r="A522" t="str">
            <v>NOVA MÓDICA</v>
          </cell>
        </row>
        <row r="523">
          <cell r="A523" t="str">
            <v>NOVA PONTE</v>
          </cell>
        </row>
        <row r="524">
          <cell r="A524" t="str">
            <v>NOVA PORTEIRINHA</v>
          </cell>
        </row>
        <row r="525">
          <cell r="A525" t="str">
            <v>NOVA RESENDE</v>
          </cell>
        </row>
        <row r="526">
          <cell r="A526" t="str">
            <v>NOVA SERRANA</v>
          </cell>
        </row>
        <row r="527">
          <cell r="A527" t="str">
            <v>NOVA UNIÃO</v>
          </cell>
        </row>
        <row r="528">
          <cell r="A528" t="str">
            <v>NOVO CRUZEIRO</v>
          </cell>
        </row>
        <row r="529">
          <cell r="A529" t="str">
            <v>NOVO ORIENTE DE MINAS</v>
          </cell>
        </row>
        <row r="530">
          <cell r="A530" t="str">
            <v>NOVORIZONTE</v>
          </cell>
        </row>
        <row r="531">
          <cell r="A531" t="str">
            <v>OLARIA</v>
          </cell>
        </row>
        <row r="532">
          <cell r="A532" t="str">
            <v>OLHOS-D'ÁGUA</v>
          </cell>
        </row>
        <row r="533">
          <cell r="A533" t="str">
            <v>OLÍMPIO NORONHA</v>
          </cell>
        </row>
        <row r="534">
          <cell r="A534" t="str">
            <v>OLIVEIRA</v>
          </cell>
        </row>
        <row r="535">
          <cell r="A535" t="str">
            <v>OLIVEIRA FORTES</v>
          </cell>
        </row>
        <row r="536">
          <cell r="A536" t="str">
            <v>ONÇA DE PITANGUI</v>
          </cell>
        </row>
        <row r="537">
          <cell r="A537" t="str">
            <v>ORATÓRIOS</v>
          </cell>
        </row>
        <row r="538">
          <cell r="A538" t="str">
            <v>ORIZÂNIA</v>
          </cell>
        </row>
        <row r="539">
          <cell r="A539" t="str">
            <v>OURO BRANCO</v>
          </cell>
        </row>
        <row r="540">
          <cell r="A540" t="str">
            <v>OURO FINO</v>
          </cell>
        </row>
        <row r="541">
          <cell r="A541" t="str">
            <v>OURO PRETO</v>
          </cell>
        </row>
        <row r="542">
          <cell r="A542" t="str">
            <v>OURO VERDE DE MINAS</v>
          </cell>
        </row>
        <row r="543">
          <cell r="A543" t="str">
            <v>PADRE CARVALHO</v>
          </cell>
        </row>
        <row r="544">
          <cell r="A544" t="str">
            <v>PADRE PARAÍSO</v>
          </cell>
        </row>
        <row r="545">
          <cell r="A545" t="str">
            <v>PAI PEDRO</v>
          </cell>
        </row>
        <row r="546">
          <cell r="A546" t="str">
            <v>PAINEIRAS</v>
          </cell>
        </row>
        <row r="547">
          <cell r="A547" t="str">
            <v>PAINS</v>
          </cell>
        </row>
        <row r="548">
          <cell r="A548" t="str">
            <v>PAIVA</v>
          </cell>
        </row>
        <row r="549">
          <cell r="A549" t="str">
            <v>PALMA</v>
          </cell>
        </row>
        <row r="550">
          <cell r="A550" t="str">
            <v>PALMÓPOLIS</v>
          </cell>
        </row>
        <row r="551">
          <cell r="A551" t="str">
            <v>PAPAGAIOS</v>
          </cell>
        </row>
        <row r="552">
          <cell r="A552" t="str">
            <v>PARÁ DE MINAS</v>
          </cell>
        </row>
        <row r="553">
          <cell r="A553" t="str">
            <v>PARACATU</v>
          </cell>
        </row>
        <row r="554">
          <cell r="A554" t="str">
            <v>PARAGUAÇU</v>
          </cell>
        </row>
        <row r="555">
          <cell r="A555" t="str">
            <v>PARAISÓPOLIS</v>
          </cell>
        </row>
        <row r="556">
          <cell r="A556" t="str">
            <v>PARAOPEBA</v>
          </cell>
        </row>
        <row r="557">
          <cell r="A557" t="str">
            <v>PASSA QUATRO</v>
          </cell>
        </row>
        <row r="558">
          <cell r="A558" t="str">
            <v>PASSA TEMPO</v>
          </cell>
        </row>
        <row r="559">
          <cell r="A559" t="str">
            <v>PASSA VINTE</v>
          </cell>
        </row>
        <row r="560">
          <cell r="A560" t="str">
            <v>PASSABÉM</v>
          </cell>
        </row>
        <row r="561">
          <cell r="A561" t="str">
            <v>PASSOS</v>
          </cell>
        </row>
        <row r="562">
          <cell r="A562" t="str">
            <v>PATIS</v>
          </cell>
        </row>
        <row r="563">
          <cell r="A563" t="str">
            <v>PATOS DE MINAS</v>
          </cell>
        </row>
        <row r="564">
          <cell r="A564" t="str">
            <v>PATROCÍNIO</v>
          </cell>
        </row>
        <row r="565">
          <cell r="A565" t="str">
            <v>PATROCÍNIO DO MURIAÉ</v>
          </cell>
        </row>
        <row r="566">
          <cell r="A566" t="str">
            <v>PAULA CÂNDIDO</v>
          </cell>
        </row>
        <row r="567">
          <cell r="A567" t="str">
            <v>PAULISTAS</v>
          </cell>
        </row>
        <row r="568">
          <cell r="A568" t="str">
            <v>PAVÃO</v>
          </cell>
        </row>
        <row r="569">
          <cell r="A569" t="str">
            <v>PEÇANHA</v>
          </cell>
        </row>
        <row r="570">
          <cell r="A570" t="str">
            <v>PEDRA AZUL</v>
          </cell>
        </row>
        <row r="571">
          <cell r="A571" t="str">
            <v>PEDRA BONITA</v>
          </cell>
        </row>
        <row r="572">
          <cell r="A572" t="str">
            <v>PEDRA DO ANTA</v>
          </cell>
        </row>
        <row r="573">
          <cell r="A573" t="str">
            <v>PEDRA DO INDAIÁ</v>
          </cell>
        </row>
        <row r="574">
          <cell r="A574" t="str">
            <v>PEDRA DOURADA</v>
          </cell>
        </row>
        <row r="575">
          <cell r="A575" t="str">
            <v>PEDRALVA</v>
          </cell>
        </row>
        <row r="576">
          <cell r="A576" t="str">
            <v>PEDRAS DE MARIA DA CRUZ</v>
          </cell>
        </row>
        <row r="577">
          <cell r="A577" t="str">
            <v>PEDRINÓPOLIS</v>
          </cell>
        </row>
        <row r="578">
          <cell r="A578" t="str">
            <v>PEDRO LEOPOLDO</v>
          </cell>
        </row>
        <row r="579">
          <cell r="A579" t="str">
            <v>PEDRO TEIXEIRA</v>
          </cell>
        </row>
        <row r="580">
          <cell r="A580" t="str">
            <v>PEQUERI</v>
          </cell>
        </row>
        <row r="581">
          <cell r="A581" t="str">
            <v>PEQUI</v>
          </cell>
        </row>
        <row r="582">
          <cell r="A582" t="str">
            <v>PERDIGÃO</v>
          </cell>
        </row>
        <row r="583">
          <cell r="A583" t="str">
            <v>PERDIZES</v>
          </cell>
        </row>
        <row r="584">
          <cell r="A584" t="str">
            <v>PERDÕES</v>
          </cell>
        </row>
        <row r="585">
          <cell r="A585" t="str">
            <v>PERIQUITO</v>
          </cell>
        </row>
        <row r="586">
          <cell r="A586" t="str">
            <v>PESCADOR</v>
          </cell>
        </row>
        <row r="587">
          <cell r="A587" t="str">
            <v>PIAU</v>
          </cell>
        </row>
        <row r="588">
          <cell r="A588" t="str">
            <v>PIEDADE DE CARATINGA</v>
          </cell>
        </row>
        <row r="589">
          <cell r="A589" t="str">
            <v>PIEDADE DE PONTE NOVA</v>
          </cell>
        </row>
        <row r="590">
          <cell r="A590" t="str">
            <v>PIEDADE DO RIO GRANDE</v>
          </cell>
        </row>
        <row r="591">
          <cell r="A591" t="str">
            <v>PIEDADE DOS GERAIS</v>
          </cell>
        </row>
        <row r="592">
          <cell r="A592" t="str">
            <v>PIMENTA</v>
          </cell>
        </row>
        <row r="593">
          <cell r="A593" t="str">
            <v>PINGO D'ÁGUA</v>
          </cell>
        </row>
        <row r="594">
          <cell r="A594" t="str">
            <v>PINTÓPOLIS</v>
          </cell>
        </row>
        <row r="595">
          <cell r="A595" t="str">
            <v>PIRACEMA</v>
          </cell>
        </row>
        <row r="596">
          <cell r="A596" t="str">
            <v>PIRAJUBA</v>
          </cell>
        </row>
        <row r="597">
          <cell r="A597" t="str">
            <v>PIRANGA</v>
          </cell>
        </row>
        <row r="598">
          <cell r="A598" t="str">
            <v>PIRANGUÇU</v>
          </cell>
        </row>
        <row r="599">
          <cell r="A599" t="str">
            <v>PIRANGUINHO</v>
          </cell>
        </row>
        <row r="600">
          <cell r="A600" t="str">
            <v>PIRAPETINGA</v>
          </cell>
        </row>
        <row r="601">
          <cell r="A601" t="str">
            <v>PIRAPORA</v>
          </cell>
        </row>
        <row r="602">
          <cell r="A602" t="str">
            <v>PIRAÚBA</v>
          </cell>
        </row>
        <row r="603">
          <cell r="A603" t="str">
            <v>PITANGUI</v>
          </cell>
        </row>
        <row r="604">
          <cell r="A604" t="str">
            <v>PIUMHI</v>
          </cell>
        </row>
        <row r="605">
          <cell r="A605" t="str">
            <v>PLANURA</v>
          </cell>
        </row>
        <row r="606">
          <cell r="A606" t="str">
            <v>POÇO FUNDO</v>
          </cell>
        </row>
        <row r="607">
          <cell r="A607" t="str">
            <v>POÇOS DE CALDAS</v>
          </cell>
        </row>
        <row r="608">
          <cell r="A608" t="str">
            <v>POCRANE</v>
          </cell>
        </row>
        <row r="609">
          <cell r="A609" t="str">
            <v>POMPÉU</v>
          </cell>
        </row>
        <row r="610">
          <cell r="A610" t="str">
            <v>PONTE NOVA</v>
          </cell>
        </row>
        <row r="611">
          <cell r="A611" t="str">
            <v>PONTO CHIQUE</v>
          </cell>
        </row>
        <row r="612">
          <cell r="A612" t="str">
            <v>PONTO DOS VOLANTES</v>
          </cell>
        </row>
        <row r="613">
          <cell r="A613" t="str">
            <v>PORTEIRINHA</v>
          </cell>
        </row>
        <row r="614">
          <cell r="A614" t="str">
            <v>PORTO FIRME</v>
          </cell>
        </row>
        <row r="615">
          <cell r="A615" t="str">
            <v>POTÉ</v>
          </cell>
        </row>
        <row r="616">
          <cell r="A616" t="str">
            <v>POUSO ALEGRE</v>
          </cell>
        </row>
        <row r="617">
          <cell r="A617" t="str">
            <v>POUSO ALTO</v>
          </cell>
        </row>
        <row r="618">
          <cell r="A618" t="str">
            <v>PRADOS</v>
          </cell>
        </row>
        <row r="619">
          <cell r="A619" t="str">
            <v>PRATA</v>
          </cell>
        </row>
        <row r="620">
          <cell r="A620" t="str">
            <v>PRATÁPOLIS</v>
          </cell>
        </row>
        <row r="621">
          <cell r="A621" t="str">
            <v>PRATINHA</v>
          </cell>
        </row>
        <row r="622">
          <cell r="A622" t="str">
            <v>PRESIDENTE BERNARDES</v>
          </cell>
        </row>
        <row r="623">
          <cell r="A623" t="str">
            <v>PRESIDENTE JUSCELINO</v>
          </cell>
        </row>
        <row r="624">
          <cell r="A624" t="str">
            <v>PRESIDENTE KUBITSCHEK</v>
          </cell>
        </row>
        <row r="625">
          <cell r="A625" t="str">
            <v>PRESIDENTE OLEGÁRIO</v>
          </cell>
        </row>
        <row r="626">
          <cell r="A626" t="str">
            <v>PRUDENTE DE MORAIS</v>
          </cell>
        </row>
        <row r="627">
          <cell r="A627" t="str">
            <v>QUARTEL GERAL</v>
          </cell>
        </row>
        <row r="628">
          <cell r="A628" t="str">
            <v>QUELUZITO</v>
          </cell>
        </row>
        <row r="629">
          <cell r="A629" t="str">
            <v>RAPOSOS</v>
          </cell>
        </row>
        <row r="630">
          <cell r="A630" t="str">
            <v>RAUL SOARES</v>
          </cell>
        </row>
        <row r="631">
          <cell r="A631" t="str">
            <v>RECREIO</v>
          </cell>
        </row>
        <row r="632">
          <cell r="A632" t="str">
            <v>REDUTO</v>
          </cell>
        </row>
        <row r="633">
          <cell r="A633" t="str">
            <v>RESENDE COSTA</v>
          </cell>
        </row>
        <row r="634">
          <cell r="A634" t="str">
            <v>RESPLENDOR</v>
          </cell>
        </row>
        <row r="635">
          <cell r="A635" t="str">
            <v>RESSAQUINHA</v>
          </cell>
        </row>
        <row r="636">
          <cell r="A636" t="str">
            <v>RIACHINHO</v>
          </cell>
        </row>
        <row r="637">
          <cell r="A637" t="str">
            <v>RIACHO DOS MACHADOS</v>
          </cell>
        </row>
        <row r="638">
          <cell r="A638" t="str">
            <v>RIBEIRÃO DAS NEVES</v>
          </cell>
        </row>
        <row r="639">
          <cell r="A639" t="str">
            <v>RIBEIRÃO VERMELHO</v>
          </cell>
        </row>
        <row r="640">
          <cell r="A640" t="str">
            <v>RIO ACIMA</v>
          </cell>
        </row>
        <row r="641">
          <cell r="A641" t="str">
            <v>RIO CASCA</v>
          </cell>
        </row>
        <row r="642">
          <cell r="A642" t="str">
            <v>RIO DO PRADO</v>
          </cell>
        </row>
        <row r="643">
          <cell r="A643" t="str">
            <v>RIO DOCE</v>
          </cell>
        </row>
        <row r="644">
          <cell r="A644" t="str">
            <v>RIO ESPERA</v>
          </cell>
        </row>
        <row r="645">
          <cell r="A645" t="str">
            <v>RIO MANSO</v>
          </cell>
        </row>
        <row r="646">
          <cell r="A646" t="str">
            <v>RIO NOVO</v>
          </cell>
        </row>
        <row r="647">
          <cell r="A647" t="str">
            <v>RIO PARANAÍBA</v>
          </cell>
        </row>
        <row r="648">
          <cell r="A648" t="str">
            <v>RIO PARDO DE MINAS</v>
          </cell>
        </row>
        <row r="649">
          <cell r="A649" t="str">
            <v>RIO PIRACICABA</v>
          </cell>
        </row>
        <row r="650">
          <cell r="A650" t="str">
            <v>RIO POMBA</v>
          </cell>
        </row>
        <row r="651">
          <cell r="A651" t="str">
            <v>RIO PRETO</v>
          </cell>
        </row>
        <row r="652">
          <cell r="A652" t="str">
            <v>RIO VERMELHO</v>
          </cell>
        </row>
        <row r="653">
          <cell r="A653" t="str">
            <v>RITÁPOLIS</v>
          </cell>
        </row>
        <row r="654">
          <cell r="A654" t="str">
            <v>ROCHEDO DE MINAS</v>
          </cell>
        </row>
        <row r="655">
          <cell r="A655" t="str">
            <v>RODEIRO</v>
          </cell>
        </row>
        <row r="656">
          <cell r="A656" t="str">
            <v>ROMARIA</v>
          </cell>
        </row>
        <row r="657">
          <cell r="A657" t="str">
            <v>ROSÁRIO DA LIMEIRA</v>
          </cell>
        </row>
        <row r="658">
          <cell r="A658" t="str">
            <v>RUBELITA</v>
          </cell>
        </row>
        <row r="659">
          <cell r="A659" t="str">
            <v>RUBIM</v>
          </cell>
        </row>
        <row r="660">
          <cell r="A660" t="str">
            <v>SABARÁ</v>
          </cell>
        </row>
        <row r="661">
          <cell r="A661" t="str">
            <v>SABINÓPOLIS</v>
          </cell>
        </row>
        <row r="662">
          <cell r="A662" t="str">
            <v>SACRAMENTO</v>
          </cell>
        </row>
        <row r="663">
          <cell r="A663" t="str">
            <v>SALINAS</v>
          </cell>
        </row>
        <row r="664">
          <cell r="A664" t="str">
            <v>SALTO DA DIVISA</v>
          </cell>
        </row>
        <row r="665">
          <cell r="A665" t="str">
            <v>SANTA BÁRBARA</v>
          </cell>
        </row>
        <row r="666">
          <cell r="A666" t="str">
            <v>SANTA BÁRBARA DO LESTE</v>
          </cell>
        </row>
        <row r="667">
          <cell r="A667" t="str">
            <v>SANTA BÁRBARA DO MONTE VERDE</v>
          </cell>
        </row>
        <row r="668">
          <cell r="A668" t="str">
            <v>SANTA BÁRBARA DO TUGÚRIO</v>
          </cell>
        </row>
        <row r="669">
          <cell r="A669" t="str">
            <v>SANTA CRUZ DE MINAS</v>
          </cell>
        </row>
        <row r="670">
          <cell r="A670" t="str">
            <v>SANTA CRUZ DE SALINAS</v>
          </cell>
        </row>
        <row r="671">
          <cell r="A671" t="str">
            <v>SANTA CRUZ DO ESCALVADO</v>
          </cell>
        </row>
        <row r="672">
          <cell r="A672" t="str">
            <v>SANTA EFIGÊNIA DE MINAS</v>
          </cell>
        </row>
        <row r="673">
          <cell r="A673" t="str">
            <v>SANTA FÉ DE MINAS</v>
          </cell>
        </row>
        <row r="674">
          <cell r="A674" t="str">
            <v>SANTA HELENA DE MINAS</v>
          </cell>
        </row>
        <row r="675">
          <cell r="A675" t="str">
            <v>SANTA JULIANA</v>
          </cell>
        </row>
        <row r="676">
          <cell r="A676" t="str">
            <v>SANTA LUZIA</v>
          </cell>
        </row>
        <row r="677">
          <cell r="A677" t="str">
            <v>SANTA MARGARIDA</v>
          </cell>
        </row>
        <row r="678">
          <cell r="A678" t="str">
            <v>SANTA MARIA DE ITABIRA</v>
          </cell>
        </row>
        <row r="679">
          <cell r="A679" t="str">
            <v>SANTA MARIA DO SALTO</v>
          </cell>
        </row>
        <row r="680">
          <cell r="A680" t="str">
            <v>SANTA MARIA DO SUAÇUÍ</v>
          </cell>
        </row>
        <row r="681">
          <cell r="A681" t="str">
            <v>SANTA RITA DE CALDAS</v>
          </cell>
        </row>
        <row r="682">
          <cell r="A682" t="str">
            <v>SANTA RITA DE IBITIPOCA</v>
          </cell>
        </row>
        <row r="683">
          <cell r="A683" t="str">
            <v>SANTA RITA DE JACUTINGA</v>
          </cell>
        </row>
        <row r="684">
          <cell r="A684" t="str">
            <v>SANTA RITA DE MINAS</v>
          </cell>
        </row>
        <row r="685">
          <cell r="A685" t="str">
            <v>SANTA RITA DO ITUETO</v>
          </cell>
        </row>
        <row r="686">
          <cell r="A686" t="str">
            <v>SANTA RITA DO SAPUCAÍ</v>
          </cell>
        </row>
        <row r="687">
          <cell r="A687" t="str">
            <v>SANTA ROSA DA SERRA</v>
          </cell>
        </row>
        <row r="688">
          <cell r="A688" t="str">
            <v>SANTA VITÓRIA</v>
          </cell>
        </row>
        <row r="689">
          <cell r="A689" t="str">
            <v>SANTANA DA VARGEM</v>
          </cell>
        </row>
        <row r="690">
          <cell r="A690" t="str">
            <v>SANTANA DE CATAGUASES</v>
          </cell>
        </row>
        <row r="691">
          <cell r="A691" t="str">
            <v>SANTANA DE PIRAPAMA</v>
          </cell>
        </row>
        <row r="692">
          <cell r="A692" t="str">
            <v>SANTANA DO DESERTO</v>
          </cell>
        </row>
        <row r="693">
          <cell r="A693" t="str">
            <v>SANTANA DO GARAMBÉU</v>
          </cell>
        </row>
        <row r="694">
          <cell r="A694" t="str">
            <v>SANTANA DO JACARÉ</v>
          </cell>
        </row>
        <row r="695">
          <cell r="A695" t="str">
            <v>SANTANA DO MANHUAÇU</v>
          </cell>
        </row>
        <row r="696">
          <cell r="A696" t="str">
            <v>SANTANA DO PARAÍSO</v>
          </cell>
        </row>
        <row r="697">
          <cell r="A697" t="str">
            <v>SANTANA DO RIACHO</v>
          </cell>
        </row>
        <row r="698">
          <cell r="A698" t="str">
            <v>SANTANA DOS MONTES</v>
          </cell>
        </row>
        <row r="699">
          <cell r="A699" t="str">
            <v>SANTO ANTÔNIO DO AMPARO</v>
          </cell>
        </row>
        <row r="700">
          <cell r="A700" t="str">
            <v>SANTO ANTÔNIO DO AVENTUREIRO</v>
          </cell>
        </row>
        <row r="701">
          <cell r="A701" t="str">
            <v>SANTO ANTÔNIO DO GRAMA</v>
          </cell>
        </row>
        <row r="702">
          <cell r="A702" t="str">
            <v>SANTO ANTÔNIO DO ITAMBÉ</v>
          </cell>
        </row>
        <row r="703">
          <cell r="A703" t="str">
            <v>SANTO ANTÔNIO DO JACINTO</v>
          </cell>
        </row>
        <row r="704">
          <cell r="A704" t="str">
            <v>SANTO ANTÔNIO DO MONTE</v>
          </cell>
        </row>
        <row r="705">
          <cell r="A705" t="str">
            <v>SANTO ANTÔNIO DO RETIRO</v>
          </cell>
        </row>
        <row r="706">
          <cell r="A706" t="str">
            <v>SANTO ANTÔNIO DO RIO ABAIXO</v>
          </cell>
        </row>
        <row r="707">
          <cell r="A707" t="str">
            <v>SANTO HIPÓLITO</v>
          </cell>
        </row>
        <row r="708">
          <cell r="A708" t="str">
            <v>SANTOS DUMONT</v>
          </cell>
        </row>
        <row r="709">
          <cell r="A709" t="str">
            <v>SÃO BENTO ABADE</v>
          </cell>
        </row>
        <row r="710">
          <cell r="A710" t="str">
            <v>SÃO BRÁS DO SUAÇUÍ</v>
          </cell>
        </row>
        <row r="711">
          <cell r="A711" t="str">
            <v>SÃO DOMINGOS DAS DORES</v>
          </cell>
        </row>
        <row r="712">
          <cell r="A712" t="str">
            <v>SÃO DOMINGOS DO PRATA</v>
          </cell>
        </row>
        <row r="713">
          <cell r="A713" t="str">
            <v>SÃO FÉLIX DE MINAS</v>
          </cell>
        </row>
        <row r="714">
          <cell r="A714" t="str">
            <v>SÃO FRANCISCO</v>
          </cell>
        </row>
        <row r="715">
          <cell r="A715" t="str">
            <v>SÃO FRANCISCO DE PAULA</v>
          </cell>
        </row>
        <row r="716">
          <cell r="A716" t="str">
            <v>SÃO FRANCISCO DE SALES</v>
          </cell>
        </row>
        <row r="717">
          <cell r="A717" t="str">
            <v>SÃO FRANCISCO DO GLÓRIA</v>
          </cell>
        </row>
        <row r="718">
          <cell r="A718" t="str">
            <v>SÃO GERALDO</v>
          </cell>
        </row>
        <row r="719">
          <cell r="A719" t="str">
            <v>SÃO GERALDO DA PIEDADE</v>
          </cell>
        </row>
        <row r="720">
          <cell r="A720" t="str">
            <v>SÃO GERALDO DO BAIXIO</v>
          </cell>
        </row>
        <row r="721">
          <cell r="A721" t="str">
            <v>SÃO GONÇALO DO ABAETÉ</v>
          </cell>
        </row>
        <row r="722">
          <cell r="A722" t="str">
            <v>SÃO GONÇALO DO PARÁ</v>
          </cell>
        </row>
        <row r="723">
          <cell r="A723" t="str">
            <v>SÃO GONÇALO DO RIO ABAIXO</v>
          </cell>
        </row>
        <row r="724">
          <cell r="A724" t="str">
            <v>SÃO GONÇALO DO RIO PRETO</v>
          </cell>
        </row>
        <row r="725">
          <cell r="A725" t="str">
            <v>SÃO GONÇALO DO SAPUCAÍ</v>
          </cell>
        </row>
        <row r="726">
          <cell r="A726" t="str">
            <v>SÃO GOTARDO</v>
          </cell>
        </row>
        <row r="727">
          <cell r="A727" t="str">
            <v>SÃO JOÃO BATISTA DO GLÓRIA</v>
          </cell>
        </row>
        <row r="728">
          <cell r="A728" t="str">
            <v>SÃO JOÃO DA LAGOA</v>
          </cell>
        </row>
        <row r="729">
          <cell r="A729" t="str">
            <v>SÃO JOÃO DA MATA</v>
          </cell>
        </row>
        <row r="730">
          <cell r="A730" t="str">
            <v>SÃO JOÃO DA PONTE</v>
          </cell>
        </row>
        <row r="731">
          <cell r="A731" t="str">
            <v>SÃO JOÃO DAS MISSÕES</v>
          </cell>
        </row>
        <row r="732">
          <cell r="A732" t="str">
            <v>SÃO JOÃO DEL REI</v>
          </cell>
        </row>
        <row r="733">
          <cell r="A733" t="str">
            <v>SÃO JOÃO DO MANHUAÇU</v>
          </cell>
        </row>
        <row r="734">
          <cell r="A734" t="str">
            <v>SÃO JOÃO DO MANTENINHA</v>
          </cell>
        </row>
        <row r="735">
          <cell r="A735" t="str">
            <v>SÃO JOÃO DO ORIENTE</v>
          </cell>
        </row>
        <row r="736">
          <cell r="A736" t="str">
            <v>SÃO JOÃO DO PACUÍ</v>
          </cell>
        </row>
        <row r="737">
          <cell r="A737" t="str">
            <v>SÃO JOÃO DO PARAÍSO</v>
          </cell>
        </row>
        <row r="738">
          <cell r="A738" t="str">
            <v>SÃO JOÃO EVANGELISTA</v>
          </cell>
        </row>
        <row r="739">
          <cell r="A739" t="str">
            <v>SÃO JOÃO NEPOMUCENO</v>
          </cell>
        </row>
        <row r="740">
          <cell r="A740" t="str">
            <v>SÃO JOAQUIM DE BICAS</v>
          </cell>
        </row>
        <row r="741">
          <cell r="A741" t="str">
            <v>SÃO JOSÉ DA BARRA</v>
          </cell>
        </row>
        <row r="742">
          <cell r="A742" t="str">
            <v>SÃO JOSÉ DA LAPA</v>
          </cell>
        </row>
        <row r="743">
          <cell r="A743" t="str">
            <v>SÃO JOSÉ DA SAFIRA</v>
          </cell>
        </row>
        <row r="744">
          <cell r="A744" t="str">
            <v>SÃO JOSÉ DA VARGINHA</v>
          </cell>
        </row>
        <row r="745">
          <cell r="A745" t="str">
            <v>SÃO JOSÉ DO ALEGRE</v>
          </cell>
        </row>
        <row r="746">
          <cell r="A746" t="str">
            <v>SÃO JOSÉ DO DIVINO</v>
          </cell>
        </row>
        <row r="747">
          <cell r="A747" t="str">
            <v>SÃO JOSÉ DO GOIABAL</v>
          </cell>
        </row>
        <row r="748">
          <cell r="A748" t="str">
            <v>SÃO JOSÉ DO JACURI</v>
          </cell>
        </row>
        <row r="749">
          <cell r="A749" t="str">
            <v>SÃO JOSÉ DO MANTIMENTO</v>
          </cell>
        </row>
        <row r="750">
          <cell r="A750" t="str">
            <v>SÃO LOURENÇO</v>
          </cell>
        </row>
        <row r="751">
          <cell r="A751" t="str">
            <v>SÃO MIGUEL DO ANTA</v>
          </cell>
        </row>
        <row r="752">
          <cell r="A752" t="str">
            <v>SÃO PEDRO DA UNIÃO</v>
          </cell>
        </row>
        <row r="753">
          <cell r="A753" t="str">
            <v>SÃO PEDRO DO SUAÇUÍ</v>
          </cell>
        </row>
        <row r="754">
          <cell r="A754" t="str">
            <v>SÃO PEDRO DOS FERROS</v>
          </cell>
        </row>
        <row r="755">
          <cell r="A755" t="str">
            <v>SÃO ROMÃO</v>
          </cell>
        </row>
        <row r="756">
          <cell r="A756" t="str">
            <v>SÃO ROQUE DE MINAS</v>
          </cell>
        </row>
        <row r="757">
          <cell r="A757" t="str">
            <v>SÃO SEBASTIÃO DA BELA VISTA</v>
          </cell>
        </row>
        <row r="758">
          <cell r="A758" t="str">
            <v>SÃO SEBASTIÃO DA VARGEM ALEGRE</v>
          </cell>
        </row>
        <row r="759">
          <cell r="A759" t="str">
            <v>SÃO SEBASTIÃO DO ANTA</v>
          </cell>
        </row>
        <row r="760">
          <cell r="A760" t="str">
            <v>SÃO SEBASTIÃO DO MARANHÃO</v>
          </cell>
        </row>
        <row r="761">
          <cell r="A761" t="str">
            <v>SÃO SEBASTIÃO DO OESTE</v>
          </cell>
        </row>
        <row r="762">
          <cell r="A762" t="str">
            <v>SÃO SEBASTIÃO DO PARAÍSO</v>
          </cell>
        </row>
        <row r="763">
          <cell r="A763" t="str">
            <v>SÃO SEBASTIÃO DO RIO PRETO</v>
          </cell>
        </row>
        <row r="764">
          <cell r="A764" t="str">
            <v>SÃO SEBASTIÃO DO RIO VERDE</v>
          </cell>
        </row>
        <row r="765">
          <cell r="A765" t="str">
            <v>SÃO THOMÉ DAS LETRAS</v>
          </cell>
        </row>
        <row r="766">
          <cell r="A766" t="str">
            <v>SÃO TIAGO</v>
          </cell>
        </row>
        <row r="767">
          <cell r="A767" t="str">
            <v>SÃO TOMÁS DE AQUINO</v>
          </cell>
        </row>
        <row r="768">
          <cell r="A768" t="str">
            <v>SÃO VICENTE DE MINAS</v>
          </cell>
        </row>
        <row r="769">
          <cell r="A769" t="str">
            <v>SAPUCAÍ-MIRIM</v>
          </cell>
        </row>
        <row r="770">
          <cell r="A770" t="str">
            <v>SARDOÁ</v>
          </cell>
        </row>
        <row r="771">
          <cell r="A771" t="str">
            <v>SARZEDO</v>
          </cell>
        </row>
        <row r="772">
          <cell r="A772" t="str">
            <v>SEM-PEIXE</v>
          </cell>
        </row>
        <row r="773">
          <cell r="A773" t="str">
            <v>SENADOR AMARAL</v>
          </cell>
        </row>
        <row r="774">
          <cell r="A774" t="str">
            <v>SENADOR CORTES</v>
          </cell>
        </row>
        <row r="775">
          <cell r="A775" t="str">
            <v>SENADOR FIRMINO</v>
          </cell>
        </row>
        <row r="776">
          <cell r="A776" t="str">
            <v>SENADOR JOSÉ BENTO</v>
          </cell>
        </row>
        <row r="777">
          <cell r="A777" t="str">
            <v>SENADOR MODESTINO GONÇALVES</v>
          </cell>
        </row>
        <row r="778">
          <cell r="A778" t="str">
            <v>SENHORA DE OLIVEIRA</v>
          </cell>
        </row>
        <row r="779">
          <cell r="A779" t="str">
            <v>SENHORA DO PORTO</v>
          </cell>
        </row>
        <row r="780">
          <cell r="A780" t="str">
            <v>SENHORA DOS REMÉDIOS</v>
          </cell>
        </row>
        <row r="781">
          <cell r="A781" t="str">
            <v>SERICITA</v>
          </cell>
        </row>
        <row r="782">
          <cell r="A782" t="str">
            <v>SERITINGA</v>
          </cell>
        </row>
        <row r="783">
          <cell r="A783" t="str">
            <v>SERRA AZUL DE MINAS</v>
          </cell>
        </row>
        <row r="784">
          <cell r="A784" t="str">
            <v>SERRA DA SAUDADE</v>
          </cell>
        </row>
        <row r="785">
          <cell r="A785" t="str">
            <v>SERRA DO SALITRE</v>
          </cell>
        </row>
        <row r="786">
          <cell r="A786" t="str">
            <v>SERRA DOS AIMORÉS</v>
          </cell>
        </row>
        <row r="787">
          <cell r="A787" t="str">
            <v>SERRANIA</v>
          </cell>
        </row>
        <row r="788">
          <cell r="A788" t="str">
            <v>SERRANÓPOLIS DE MINAS</v>
          </cell>
        </row>
        <row r="789">
          <cell r="A789" t="str">
            <v>SERRANOS</v>
          </cell>
        </row>
        <row r="790">
          <cell r="A790" t="str">
            <v>SERRO</v>
          </cell>
        </row>
        <row r="791">
          <cell r="A791" t="str">
            <v>SETE LAGOAS</v>
          </cell>
        </row>
        <row r="792">
          <cell r="A792" t="str">
            <v>SETUBINHA</v>
          </cell>
        </row>
        <row r="793">
          <cell r="A793" t="str">
            <v>SILVEIRÂNIA</v>
          </cell>
        </row>
        <row r="794">
          <cell r="A794" t="str">
            <v>SILVIANÓPOLIS</v>
          </cell>
        </row>
        <row r="795">
          <cell r="A795" t="str">
            <v>SIMÃO PEREIRA</v>
          </cell>
        </row>
        <row r="796">
          <cell r="A796" t="str">
            <v>SIMONÉSIA</v>
          </cell>
        </row>
        <row r="797">
          <cell r="A797" t="str">
            <v>SOBRÁLIA</v>
          </cell>
        </row>
        <row r="798">
          <cell r="A798" t="str">
            <v>SOLEDADE DE MINAS</v>
          </cell>
        </row>
        <row r="799">
          <cell r="A799" t="str">
            <v>TABULEIRO</v>
          </cell>
        </row>
        <row r="800">
          <cell r="A800" t="str">
            <v>TAIOBEIRAS</v>
          </cell>
        </row>
        <row r="801">
          <cell r="A801" t="str">
            <v>TAPARUBA</v>
          </cell>
        </row>
        <row r="802">
          <cell r="A802" t="str">
            <v>TAPIRA</v>
          </cell>
        </row>
        <row r="803">
          <cell r="A803" t="str">
            <v>TAPIRAÍ</v>
          </cell>
        </row>
        <row r="804">
          <cell r="A804" t="str">
            <v>TAQUARAÇU DE MINAS</v>
          </cell>
        </row>
        <row r="805">
          <cell r="A805" t="str">
            <v>TARUMIRIM</v>
          </cell>
        </row>
        <row r="806">
          <cell r="A806" t="str">
            <v>TEIXEIRAS</v>
          </cell>
        </row>
        <row r="807">
          <cell r="A807" t="str">
            <v>TEÓFILO OTONI</v>
          </cell>
        </row>
        <row r="808">
          <cell r="A808" t="str">
            <v>TIMÓTEO</v>
          </cell>
        </row>
        <row r="809">
          <cell r="A809" t="str">
            <v>TIRADENTES</v>
          </cell>
        </row>
        <row r="810">
          <cell r="A810" t="str">
            <v>TIROS</v>
          </cell>
        </row>
        <row r="811">
          <cell r="A811" t="str">
            <v>TOCANTINS</v>
          </cell>
        </row>
        <row r="812">
          <cell r="A812" t="str">
            <v>TOCOS DO MOJI</v>
          </cell>
        </row>
        <row r="813">
          <cell r="A813" t="str">
            <v>TOLEDO</v>
          </cell>
        </row>
        <row r="814">
          <cell r="A814" t="str">
            <v>TOMBOS</v>
          </cell>
        </row>
        <row r="815">
          <cell r="A815" t="str">
            <v>TRÊS CORAÇÕES</v>
          </cell>
        </row>
        <row r="816">
          <cell r="A816" t="str">
            <v>TRÊS MARIAS</v>
          </cell>
        </row>
        <row r="817">
          <cell r="A817" t="str">
            <v>TRÊS PONTAS</v>
          </cell>
        </row>
        <row r="818">
          <cell r="A818" t="str">
            <v>TUMIRITINGA</v>
          </cell>
        </row>
        <row r="819">
          <cell r="A819" t="str">
            <v>TUPACIGUARA</v>
          </cell>
        </row>
        <row r="820">
          <cell r="A820" t="str">
            <v>TURMALINA</v>
          </cell>
        </row>
        <row r="821">
          <cell r="A821" t="str">
            <v>TURVOLÂNDIA</v>
          </cell>
        </row>
        <row r="822">
          <cell r="A822" t="str">
            <v>UBÁ</v>
          </cell>
        </row>
        <row r="823">
          <cell r="A823" t="str">
            <v>UBAÍ</v>
          </cell>
        </row>
        <row r="824">
          <cell r="A824" t="str">
            <v>UBAPORANGA</v>
          </cell>
        </row>
        <row r="825">
          <cell r="A825" t="str">
            <v>UBERABA</v>
          </cell>
        </row>
        <row r="826">
          <cell r="A826" t="str">
            <v>UBERLÂNDIA</v>
          </cell>
        </row>
        <row r="827">
          <cell r="A827" t="str">
            <v>UMBURATIBA</v>
          </cell>
        </row>
        <row r="828">
          <cell r="A828" t="str">
            <v>UNAÍ</v>
          </cell>
        </row>
        <row r="829">
          <cell r="A829" t="str">
            <v>UNIÃO DE MINAS</v>
          </cell>
        </row>
        <row r="830">
          <cell r="A830" t="str">
            <v>URUANA DE MINAS</v>
          </cell>
        </row>
        <row r="831">
          <cell r="A831" t="str">
            <v>URUCÂNIA</v>
          </cell>
        </row>
        <row r="832">
          <cell r="A832" t="str">
            <v>URUCUIA</v>
          </cell>
        </row>
        <row r="833">
          <cell r="A833" t="str">
            <v>VARGEM ALEGRE</v>
          </cell>
        </row>
        <row r="834">
          <cell r="A834" t="str">
            <v>VARGEM BONITA</v>
          </cell>
        </row>
        <row r="835">
          <cell r="A835" t="str">
            <v>VARGEM GRANDE DO RIO PARDO</v>
          </cell>
        </row>
        <row r="836">
          <cell r="A836" t="str">
            <v>VARGINHA</v>
          </cell>
        </row>
        <row r="837">
          <cell r="A837" t="str">
            <v>VARJÃO DE MINAS</v>
          </cell>
        </row>
        <row r="838">
          <cell r="A838" t="str">
            <v>VÁRZEA DA PALMA</v>
          </cell>
        </row>
        <row r="839">
          <cell r="A839" t="str">
            <v>VARZELÂNDIA</v>
          </cell>
        </row>
        <row r="840">
          <cell r="A840" t="str">
            <v>VAZANTE</v>
          </cell>
        </row>
        <row r="841">
          <cell r="A841" t="str">
            <v>VERDELÂNDIA</v>
          </cell>
        </row>
        <row r="842">
          <cell r="A842" t="str">
            <v>VEREDINHA</v>
          </cell>
        </row>
        <row r="843">
          <cell r="A843" t="str">
            <v>VERÍSSIMO</v>
          </cell>
        </row>
        <row r="844">
          <cell r="A844" t="str">
            <v>VERMELHO NOVO</v>
          </cell>
        </row>
        <row r="845">
          <cell r="A845" t="str">
            <v>VESPASIANO</v>
          </cell>
        </row>
        <row r="846">
          <cell r="A846" t="str">
            <v>VIÇOSA</v>
          </cell>
        </row>
        <row r="847">
          <cell r="A847" t="str">
            <v>VIEIRAS</v>
          </cell>
        </row>
        <row r="848">
          <cell r="A848" t="str">
            <v>VIRGEM DA LAPA</v>
          </cell>
        </row>
        <row r="849">
          <cell r="A849" t="str">
            <v>VIRGÍNIA</v>
          </cell>
        </row>
        <row r="850">
          <cell r="A850" t="str">
            <v>VIRGINÓPOLIS</v>
          </cell>
        </row>
        <row r="851">
          <cell r="A851" t="str">
            <v>VIRGOLÂNDIA</v>
          </cell>
        </row>
        <row r="852">
          <cell r="A852" t="str">
            <v>VISCONDE DO RIO BRANCO</v>
          </cell>
        </row>
        <row r="853">
          <cell r="A853" t="str">
            <v>VOLTA GRANDE</v>
          </cell>
        </row>
        <row r="854">
          <cell r="A854" t="str">
            <v>WENCESLAU BRAZ</v>
          </cell>
        </row>
        <row r="855">
          <cell r="A855" t="str">
            <v>CESAMA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 val="_file____C__Meus_20documentos_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
      <sheetName val="Orçamento Real"/>
      <sheetName val="Memória"/>
      <sheetName val="SCO0504"/>
      <sheetName val="QUADRA POLIESPORTIVA"/>
    </sheetNames>
    <sheetDataSet>
      <sheetData sheetId="0" refreshError="1"/>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01"/>
      <sheetName val="02"/>
      <sheetName val="03"/>
      <sheetName val="03.1"/>
      <sheetName val="04"/>
      <sheetName val="05"/>
      <sheetName val="06"/>
      <sheetName val="07"/>
      <sheetName val="Orientações Gerais"/>
      <sheetName val="Capa do Projeto"/>
      <sheetName val="Planilha Orçamentária"/>
      <sheetName val="Cronograma F.F (Projeto)"/>
      <sheetName val="Cotações"/>
      <sheetName val="Infor. Fornecedores"/>
      <sheetName val="Localização - (Pavimentação)"/>
      <sheetName val="Localização - (Saneamento)"/>
      <sheetName val="Lista"/>
    </sheetNames>
    <sheetDataSet>
      <sheetData sheetId="0"/>
      <sheetData sheetId="1"/>
      <sheetData sheetId="2"/>
      <sheetData sheetId="3"/>
      <sheetData sheetId="4"/>
      <sheetData sheetId="5"/>
      <sheetData sheetId="6"/>
      <sheetData sheetId="7">
        <row r="5">
          <cell r="C5">
            <v>22.4</v>
          </cell>
        </row>
      </sheetData>
      <sheetData sheetId="8">
        <row r="18">
          <cell r="E18">
            <v>2</v>
          </cell>
        </row>
      </sheetData>
      <sheetData sheetId="9"/>
      <sheetData sheetId="10"/>
      <sheetData sheetId="11"/>
      <sheetData sheetId="12"/>
      <sheetData sheetId="13"/>
      <sheetData sheetId="14"/>
      <sheetData sheetId="15"/>
      <sheetData sheetId="16"/>
      <sheetData sheetId="17">
        <row r="2">
          <cell r="A2" t="str">
            <v>ABADIA DOS DOURADOS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Resumo do Consolidado"/>
      <sheetName val="Quadro Resumo"/>
      <sheetName val="A - Proj"/>
      <sheetName val="C-Pav"/>
      <sheetName val="D-CX de detenção"/>
      <sheetName val="D-Micro e Macro  Drenagem"/>
      <sheetName val="SCO0504"/>
      <sheetName val="Orçamento Real"/>
    </sheetNames>
    <sheetDataSet>
      <sheetData sheetId="0" refreshError="1"/>
      <sheetData sheetId="1" refreshError="1">
        <row r="5">
          <cell r="P5" t="str">
            <v>PREÇOS: MARÇO DE 2004.</v>
          </cell>
        </row>
        <row r="7">
          <cell r="O7" t="str">
            <v>CÓDIGOS</v>
          </cell>
          <cell r="P7" t="str">
            <v>Item</v>
          </cell>
        </row>
        <row r="12">
          <cell r="O12" t="str">
            <v>SE20102450/</v>
          </cell>
          <cell r="P12">
            <v>1</v>
          </cell>
        </row>
        <row r="13">
          <cell r="O13" t="str">
            <v>SE20150050/</v>
          </cell>
          <cell r="P13">
            <v>2</v>
          </cell>
        </row>
        <row r="14">
          <cell r="O14" t="str">
            <v>SE25050050/</v>
          </cell>
          <cell r="P14">
            <v>3</v>
          </cell>
        </row>
        <row r="15">
          <cell r="O15" t="str">
            <v>SE25100100/</v>
          </cell>
          <cell r="P15">
            <v>4</v>
          </cell>
        </row>
        <row r="16">
          <cell r="O16" t="str">
            <v>SE30050100/</v>
          </cell>
          <cell r="P16">
            <v>5</v>
          </cell>
        </row>
        <row r="21">
          <cell r="O21" t="str">
            <v>MT05050050/</v>
          </cell>
          <cell r="P21">
            <v>6</v>
          </cell>
        </row>
        <row r="22">
          <cell r="O22" t="str">
            <v>MT10050050/</v>
          </cell>
          <cell r="P22">
            <v>7</v>
          </cell>
        </row>
        <row r="23">
          <cell r="O23" t="str">
            <v>MT10100050/</v>
          </cell>
          <cell r="P23">
            <v>8</v>
          </cell>
        </row>
        <row r="24">
          <cell r="O24" t="str">
            <v>MT10150050/</v>
          </cell>
          <cell r="P24">
            <v>9</v>
          </cell>
        </row>
        <row r="25">
          <cell r="O25" t="str">
            <v>MT10250250/</v>
          </cell>
          <cell r="P25">
            <v>10</v>
          </cell>
        </row>
        <row r="26">
          <cell r="O26" t="str">
            <v>MT15050300/</v>
          </cell>
          <cell r="P26">
            <v>11</v>
          </cell>
        </row>
        <row r="27">
          <cell r="O27" t="str">
            <v>MT15150050/</v>
          </cell>
          <cell r="P27">
            <v>12</v>
          </cell>
        </row>
        <row r="32">
          <cell r="O32" t="str">
            <v>TC05050350/</v>
          </cell>
          <cell r="P32">
            <v>13</v>
          </cell>
        </row>
        <row r="33">
          <cell r="O33" t="str">
            <v>TC05100050/</v>
          </cell>
          <cell r="P33">
            <v>14</v>
          </cell>
        </row>
        <row r="34">
          <cell r="O34" t="str">
            <v>TC10050350/</v>
          </cell>
          <cell r="P34">
            <v>15</v>
          </cell>
        </row>
        <row r="39">
          <cell r="O39" t="str">
            <v>SC05050500/</v>
          </cell>
          <cell r="P39">
            <v>16</v>
          </cell>
        </row>
        <row r="40">
          <cell r="O40" t="str">
            <v>SC05100450/</v>
          </cell>
          <cell r="P40">
            <v>17</v>
          </cell>
        </row>
        <row r="41">
          <cell r="O41" t="str">
            <v>SC05100600/</v>
          </cell>
          <cell r="P41">
            <v>18</v>
          </cell>
        </row>
        <row r="42">
          <cell r="O42" t="str">
            <v>SC15050400/</v>
          </cell>
          <cell r="P42">
            <v>19</v>
          </cell>
        </row>
        <row r="47">
          <cell r="O47" t="str">
            <v>DR05050200/</v>
          </cell>
          <cell r="P47">
            <v>20</v>
          </cell>
        </row>
        <row r="48">
          <cell r="O48" t="str">
            <v>DR05200050/</v>
          </cell>
          <cell r="P48">
            <v>21</v>
          </cell>
        </row>
        <row r="49">
          <cell r="O49" t="str">
            <v>DR05200150/</v>
          </cell>
          <cell r="P49">
            <v>22</v>
          </cell>
        </row>
        <row r="50">
          <cell r="O50" t="str">
            <v>DR05200350/</v>
          </cell>
          <cell r="P50">
            <v>23</v>
          </cell>
        </row>
        <row r="51">
          <cell r="O51" t="str">
            <v>DR05200450/</v>
          </cell>
          <cell r="P51">
            <v>24</v>
          </cell>
        </row>
        <row r="52">
          <cell r="O52" t="str">
            <v>DR05410100/</v>
          </cell>
          <cell r="P52">
            <v>25</v>
          </cell>
        </row>
        <row r="53">
          <cell r="O53" t="str">
            <v>DR05550078E</v>
          </cell>
          <cell r="P53">
            <v>26</v>
          </cell>
        </row>
        <row r="54">
          <cell r="O54" t="str">
            <v>DR20100050/</v>
          </cell>
          <cell r="P54">
            <v>27</v>
          </cell>
        </row>
        <row r="55">
          <cell r="O55" t="str">
            <v>DR20100059/</v>
          </cell>
          <cell r="P55">
            <v>28</v>
          </cell>
        </row>
        <row r="56">
          <cell r="O56" t="str">
            <v>DR20100065/</v>
          </cell>
          <cell r="P56">
            <v>29</v>
          </cell>
        </row>
        <row r="57">
          <cell r="O57" t="str">
            <v>DR20100071/</v>
          </cell>
          <cell r="P57">
            <v>30</v>
          </cell>
        </row>
        <row r="58">
          <cell r="O58" t="str">
            <v>DR30150100/</v>
          </cell>
          <cell r="P58">
            <v>31</v>
          </cell>
        </row>
        <row r="59">
          <cell r="O59" t="str">
            <v>DR35050300/</v>
          </cell>
          <cell r="P59">
            <v>32</v>
          </cell>
        </row>
        <row r="60">
          <cell r="O60" t="str">
            <v>DR55050450/</v>
          </cell>
          <cell r="P60">
            <v>33</v>
          </cell>
        </row>
        <row r="61">
          <cell r="O61" t="str">
            <v>DR55050503/</v>
          </cell>
          <cell r="P61">
            <v>34</v>
          </cell>
        </row>
        <row r="62">
          <cell r="O62" t="str">
            <v>DR65050200/</v>
          </cell>
          <cell r="P62">
            <v>35</v>
          </cell>
        </row>
        <row r="67">
          <cell r="O67" t="str">
            <v>BP05050050/</v>
          </cell>
          <cell r="P67">
            <v>36</v>
          </cell>
        </row>
        <row r="68">
          <cell r="O68" t="str">
            <v>BP05050103/</v>
          </cell>
          <cell r="P68">
            <v>37</v>
          </cell>
        </row>
        <row r="69">
          <cell r="O69" t="str">
            <v>BP05050450/</v>
          </cell>
          <cell r="P69">
            <v>38</v>
          </cell>
        </row>
        <row r="70">
          <cell r="O70" t="str">
            <v>BP10050050/</v>
          </cell>
          <cell r="P70">
            <v>39</v>
          </cell>
        </row>
        <row r="71">
          <cell r="O71" t="str">
            <v>BP10050200/</v>
          </cell>
          <cell r="P71">
            <v>40</v>
          </cell>
        </row>
        <row r="72">
          <cell r="O72" t="str">
            <v>BP10050700/</v>
          </cell>
          <cell r="P72">
            <v>41</v>
          </cell>
        </row>
        <row r="73">
          <cell r="O73" t="str">
            <v>BP20150050/</v>
          </cell>
          <cell r="P73">
            <v>42</v>
          </cell>
        </row>
        <row r="78">
          <cell r="O78" t="str">
            <v>PJ20100306/</v>
          </cell>
          <cell r="P78">
            <v>43</v>
          </cell>
        </row>
        <row r="83">
          <cell r="O83" t="str">
            <v>ET05300100/</v>
          </cell>
          <cell r="P83">
            <v>44</v>
          </cell>
        </row>
        <row r="84">
          <cell r="O84" t="str">
            <v>ET10050100/</v>
          </cell>
          <cell r="P84">
            <v>45</v>
          </cell>
        </row>
        <row r="85">
          <cell r="O85" t="str">
            <v>ET10050103/</v>
          </cell>
          <cell r="P85">
            <v>46</v>
          </cell>
        </row>
        <row r="86">
          <cell r="O86" t="str">
            <v>ET10050106/</v>
          </cell>
          <cell r="P86">
            <v>47</v>
          </cell>
        </row>
        <row r="87">
          <cell r="O87" t="str">
            <v>ET10100056/</v>
          </cell>
          <cell r="P87">
            <v>48</v>
          </cell>
        </row>
        <row r="88">
          <cell r="O88" t="str">
            <v>ET10100062/</v>
          </cell>
          <cell r="P88">
            <v>49</v>
          </cell>
        </row>
        <row r="89">
          <cell r="O89" t="str">
            <v>ET15200050/</v>
          </cell>
          <cell r="P89">
            <v>50</v>
          </cell>
        </row>
        <row r="90">
          <cell r="O90" t="str">
            <v>ET20200050/</v>
          </cell>
          <cell r="P90">
            <v>51</v>
          </cell>
        </row>
        <row r="91">
          <cell r="O91" t="str">
            <v>ET45100059/</v>
          </cell>
          <cell r="P91">
            <v>52</v>
          </cell>
        </row>
        <row r="92">
          <cell r="O92" t="str">
            <v>ET45100071/</v>
          </cell>
          <cell r="P92">
            <v>53</v>
          </cell>
        </row>
        <row r="93">
          <cell r="O93" t="str">
            <v>ET55100100/</v>
          </cell>
          <cell r="P93">
            <v>54</v>
          </cell>
        </row>
        <row r="94">
          <cell r="O94" t="str">
            <v>ET55100150/</v>
          </cell>
          <cell r="P94">
            <v>55</v>
          </cell>
        </row>
        <row r="99">
          <cell r="O99" t="str">
            <v>RV15250150/</v>
          </cell>
          <cell r="P99">
            <v>56</v>
          </cell>
        </row>
        <row r="104">
          <cell r="O104" t="str">
            <v>ES05300153/</v>
          </cell>
          <cell r="P104">
            <v>57</v>
          </cell>
        </row>
        <row r="109">
          <cell r="O109" t="str">
            <v>EQ05050050/</v>
          </cell>
          <cell r="P109">
            <v>58</v>
          </cell>
        </row>
        <row r="110">
          <cell r="O110" t="str">
            <v>EQ05050056/</v>
          </cell>
          <cell r="P110">
            <v>59</v>
          </cell>
        </row>
        <row r="111">
          <cell r="O111" t="str">
            <v>EQ05050400/</v>
          </cell>
          <cell r="P111">
            <v>60</v>
          </cell>
        </row>
        <row r="112">
          <cell r="O112" t="str">
            <v>EQ05050406/</v>
          </cell>
          <cell r="P112">
            <v>61</v>
          </cell>
        </row>
        <row r="113">
          <cell r="O113" t="str">
            <v>EQ05100050/</v>
          </cell>
          <cell r="P113">
            <v>62</v>
          </cell>
        </row>
        <row r="114">
          <cell r="O114" t="str">
            <v>EQ15050500/</v>
          </cell>
          <cell r="P114">
            <v>63</v>
          </cell>
        </row>
        <row r="115">
          <cell r="O115" t="str">
            <v>EQ15050506/</v>
          </cell>
          <cell r="P115">
            <v>64</v>
          </cell>
        </row>
        <row r="116">
          <cell r="O116" t="str">
            <v>EQ35100200/</v>
          </cell>
          <cell r="P116">
            <v>65</v>
          </cell>
        </row>
        <row r="117">
          <cell r="O117" t="str">
            <v>EQ35100203/</v>
          </cell>
          <cell r="P117">
            <v>66</v>
          </cell>
        </row>
        <row r="122">
          <cell r="O122" t="str">
            <v>CE05100188/</v>
          </cell>
          <cell r="P122">
            <v>67</v>
          </cell>
        </row>
        <row r="127">
          <cell r="O127" t="str">
            <v>AD05050550/</v>
          </cell>
          <cell r="P127">
            <v>68</v>
          </cell>
        </row>
        <row r="128">
          <cell r="O128" t="str">
            <v>AD15150050/</v>
          </cell>
          <cell r="P128">
            <v>69</v>
          </cell>
        </row>
        <row r="129">
          <cell r="O129" t="str">
            <v>AD15150150/</v>
          </cell>
          <cell r="P129">
            <v>70</v>
          </cell>
        </row>
        <row r="130">
          <cell r="O130" t="str">
            <v>AD15150500/</v>
          </cell>
          <cell r="P130">
            <v>71</v>
          </cell>
        </row>
        <row r="131">
          <cell r="O131" t="str">
            <v>AD20250050/</v>
          </cell>
          <cell r="P131">
            <v>72</v>
          </cell>
        </row>
        <row r="132">
          <cell r="O132" t="str">
            <v>AD20250200/</v>
          </cell>
          <cell r="P132">
            <v>73</v>
          </cell>
        </row>
        <row r="133">
          <cell r="O133" t="str">
            <v>AD20250400/</v>
          </cell>
          <cell r="P133">
            <v>74</v>
          </cell>
        </row>
        <row r="134">
          <cell r="O134" t="str">
            <v>AD25050450/</v>
          </cell>
          <cell r="P134">
            <v>75</v>
          </cell>
        </row>
        <row r="135">
          <cell r="O135" t="str">
            <v>AD30050050/</v>
          </cell>
          <cell r="P135">
            <v>76</v>
          </cell>
        </row>
        <row r="136">
          <cell r="O136" t="str">
            <v>AD35150050/</v>
          </cell>
          <cell r="P136">
            <v>77</v>
          </cell>
        </row>
        <row r="137">
          <cell r="O137" t="str">
            <v>AD35350750/</v>
          </cell>
          <cell r="P137">
            <v>78</v>
          </cell>
        </row>
        <row r="138">
          <cell r="O138" t="str">
            <v>AD40050050/</v>
          </cell>
          <cell r="P138">
            <v>79</v>
          </cell>
        </row>
        <row r="139">
          <cell r="O139" t="str">
            <v>AD40050056/</v>
          </cell>
          <cell r="P139">
            <v>80</v>
          </cell>
        </row>
        <row r="140">
          <cell r="O140" t="str">
            <v>AD40050068/</v>
          </cell>
          <cell r="P140">
            <v>81</v>
          </cell>
        </row>
        <row r="141">
          <cell r="O141" t="str">
            <v>AD40050074/</v>
          </cell>
          <cell r="P141">
            <v>82</v>
          </cell>
        </row>
        <row r="142">
          <cell r="O142" t="str">
            <v>AD40050086/</v>
          </cell>
          <cell r="P142">
            <v>83</v>
          </cell>
        </row>
        <row r="143">
          <cell r="O143" t="str">
            <v>AD40050092/</v>
          </cell>
          <cell r="P143">
            <v>84</v>
          </cell>
        </row>
        <row r="144">
          <cell r="O144" t="str">
            <v>AD40050098/</v>
          </cell>
          <cell r="P144">
            <v>85</v>
          </cell>
        </row>
        <row r="145">
          <cell r="O145" t="str">
            <v>AD40050116/</v>
          </cell>
          <cell r="P145">
            <v>86</v>
          </cell>
        </row>
        <row r="146">
          <cell r="O146" t="str">
            <v>AD40050122/</v>
          </cell>
          <cell r="P146">
            <v>87</v>
          </cell>
        </row>
        <row r="147">
          <cell r="O147" t="str">
            <v>AD40050134/</v>
          </cell>
          <cell r="P147">
            <v>88</v>
          </cell>
        </row>
        <row r="148">
          <cell r="O148" t="str">
            <v>AD40050152/</v>
          </cell>
          <cell r="P148">
            <v>89</v>
          </cell>
        </row>
        <row r="149">
          <cell r="O149" t="str">
            <v>AD40050200/</v>
          </cell>
          <cell r="P149">
            <v>90</v>
          </cell>
        </row>
        <row r="150">
          <cell r="O150" t="str">
            <v>AD40050212/</v>
          </cell>
          <cell r="P150">
            <v>91</v>
          </cell>
        </row>
        <row r="151">
          <cell r="O151" t="str">
            <v>AD40050218/</v>
          </cell>
          <cell r="P151">
            <v>92</v>
          </cell>
        </row>
        <row r="156">
          <cell r="O156" t="str">
            <v>SER001</v>
          </cell>
          <cell r="P156">
            <v>93</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Resumo do Consolidado"/>
      <sheetName val="Orçamento Real"/>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DADOS_COLETATO"/>
      <sheetName val="MEMORIAL_DESCRITIVO"/>
      <sheetName val="12_1"/>
      <sheetName val="SCO0504"/>
      <sheetName val="Resumo_do_Consolidado"/>
      <sheetName val="Predio_02_andares"/>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FGTS</v>
          </cell>
          <cell r="J4" t="str">
            <v>Equipamentos comunitários</v>
          </cell>
        </row>
        <row r="5">
          <cell r="J5" t="str">
            <v>Pavimentação</v>
          </cell>
        </row>
        <row r="6">
          <cell r="F6" t="str">
            <v>Belo Horizonte/MG</v>
          </cell>
          <cell r="J6" t="str">
            <v xml:space="preserve">Drenagem </v>
          </cell>
        </row>
        <row r="7">
          <cell r="J7" t="str">
            <v>Abastecimento de água</v>
          </cell>
        </row>
        <row r="8">
          <cell r="J8" t="str">
            <v>Esgotamento sanitário</v>
          </cell>
        </row>
        <row r="9">
          <cell r="F9">
            <v>0</v>
          </cell>
          <cell r="J9" t="str">
            <v>Energia elétrica e iluminação pública</v>
          </cell>
        </row>
        <row r="10">
          <cell r="J10" t="str">
            <v>Coleta e tratamento de resíduos sólidos</v>
          </cell>
        </row>
        <row r="11">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CONTINUAÇÃO DA OBRA DA UNIDADE BÁSICA DE SAÚDE - UBS T3T</v>
          </cell>
          <cell r="J16" t="str">
            <v>Instrumentos e ações em planejamento e gestão pública</v>
          </cell>
        </row>
        <row r="17">
          <cell r="F17" t="str">
            <v>CONTINUAÇÃO DA OBRA DA UNIDADE BÁSICA DE SAÚDE - UBS T3T</v>
          </cell>
          <cell r="J17" t="str">
            <v>Ações complementares às obras</v>
          </cell>
        </row>
        <row r="18">
          <cell r="F18" t="str">
            <v>NÃO DESONERADO</v>
          </cell>
          <cell r="J18" t="str">
            <v>Gerenciamento</v>
          </cell>
        </row>
        <row r="19">
          <cell r="J19" t="str">
            <v>Trabalho social</v>
          </cell>
        </row>
        <row r="22">
          <cell r="F22" t="str">
            <v>FABÍOLA BATISTA PIRES</v>
          </cell>
        </row>
        <row r="23">
          <cell r="F23" t="str">
            <v>78.851/D</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15">
          <cell r="X15">
            <v>0</v>
          </cell>
          <cell r="Z15">
            <v>0</v>
          </cell>
          <cell r="AA15">
            <v>0</v>
          </cell>
        </row>
        <row r="16">
          <cell r="X16">
            <v>0</v>
          </cell>
          <cell r="Z16">
            <v>0</v>
          </cell>
          <cell r="AA16">
            <v>0</v>
          </cell>
        </row>
        <row r="17">
          <cell r="X17">
            <v>0</v>
          </cell>
          <cell r="Z17">
            <v>0</v>
          </cell>
          <cell r="AA17">
            <v>0</v>
          </cell>
        </row>
        <row r="18">
          <cell r="X18">
            <v>0</v>
          </cell>
          <cell r="Z18">
            <v>0</v>
          </cell>
          <cell r="AA18">
            <v>0</v>
          </cell>
        </row>
        <row r="19">
          <cell r="X19">
            <v>0</v>
          </cell>
          <cell r="Z19">
            <v>0</v>
          </cell>
          <cell r="AA19">
            <v>0</v>
          </cell>
        </row>
        <row r="20">
          <cell r="X20">
            <v>0</v>
          </cell>
          <cell r="Z20">
            <v>0</v>
          </cell>
          <cell r="AA20">
            <v>0</v>
          </cell>
        </row>
        <row r="21">
          <cell r="X21">
            <v>0</v>
          </cell>
          <cell r="Z21">
            <v>0</v>
          </cell>
          <cell r="AA21">
            <v>0</v>
          </cell>
        </row>
        <row r="22">
          <cell r="X22">
            <v>0</v>
          </cell>
          <cell r="Z22">
            <v>0</v>
          </cell>
          <cell r="AA22">
            <v>0</v>
          </cell>
        </row>
        <row r="23">
          <cell r="X23">
            <v>0</v>
          </cell>
          <cell r="Z23">
            <v>0</v>
          </cell>
          <cell r="AA23">
            <v>0</v>
          </cell>
        </row>
        <row r="24">
          <cell r="X24">
            <v>0</v>
          </cell>
          <cell r="Z24">
            <v>0</v>
          </cell>
          <cell r="AA24">
            <v>0</v>
          </cell>
        </row>
        <row r="25">
          <cell r="X25">
            <v>0</v>
          </cell>
          <cell r="Z25">
            <v>0</v>
          </cell>
          <cell r="AA25">
            <v>0</v>
          </cell>
        </row>
        <row r="26">
          <cell r="X26">
            <v>0</v>
          </cell>
          <cell r="Z26">
            <v>0</v>
          </cell>
          <cell r="AA26">
            <v>0</v>
          </cell>
        </row>
        <row r="27">
          <cell r="X27">
            <v>0</v>
          </cell>
          <cell r="Z27">
            <v>0</v>
          </cell>
          <cell r="AA27">
            <v>0</v>
          </cell>
        </row>
        <row r="28">
          <cell r="X28">
            <v>0</v>
          </cell>
          <cell r="Z28">
            <v>0</v>
          </cell>
          <cell r="AA28">
            <v>0</v>
          </cell>
        </row>
        <row r="29">
          <cell r="X29">
            <v>0</v>
          </cell>
          <cell r="Z29">
            <v>0</v>
          </cell>
          <cell r="AA29">
            <v>0</v>
          </cell>
        </row>
        <row r="30">
          <cell r="X30">
            <v>0</v>
          </cell>
          <cell r="Z30">
            <v>0</v>
          </cell>
          <cell r="AA30">
            <v>0</v>
          </cell>
        </row>
        <row r="31">
          <cell r="X31">
            <v>0</v>
          </cell>
          <cell r="Z31">
            <v>0</v>
          </cell>
          <cell r="AA31">
            <v>0</v>
          </cell>
        </row>
        <row r="32">
          <cell r="X32">
            <v>0</v>
          </cell>
          <cell r="Z32">
            <v>0</v>
          </cell>
          <cell r="AA32">
            <v>0</v>
          </cell>
        </row>
        <row r="33">
          <cell r="X33">
            <v>0</v>
          </cell>
          <cell r="Z33">
            <v>0</v>
          </cell>
          <cell r="AA33">
            <v>0</v>
          </cell>
        </row>
        <row r="34">
          <cell r="X34">
            <v>0</v>
          </cell>
          <cell r="Z34">
            <v>0</v>
          </cell>
          <cell r="AA34">
            <v>0</v>
          </cell>
        </row>
        <row r="35">
          <cell r="X35">
            <v>0</v>
          </cell>
          <cell r="Z35">
            <v>0</v>
          </cell>
          <cell r="AA35">
            <v>0</v>
          </cell>
        </row>
        <row r="36">
          <cell r="X36">
            <v>0</v>
          </cell>
          <cell r="Z36">
            <v>0</v>
          </cell>
          <cell r="AA36">
            <v>0</v>
          </cell>
        </row>
        <row r="37">
          <cell r="X37">
            <v>0</v>
          </cell>
          <cell r="Z37">
            <v>0</v>
          </cell>
          <cell r="AA37">
            <v>0</v>
          </cell>
        </row>
        <row r="38">
          <cell r="X38">
            <v>0</v>
          </cell>
          <cell r="Z38">
            <v>0</v>
          </cell>
          <cell r="AA38">
            <v>0</v>
          </cell>
        </row>
        <row r="39">
          <cell r="X39">
            <v>0</v>
          </cell>
          <cell r="Z39">
            <v>0</v>
          </cell>
          <cell r="AA39">
            <v>0</v>
          </cell>
        </row>
        <row r="40">
          <cell r="X40">
            <v>0</v>
          </cell>
          <cell r="Z40">
            <v>0</v>
          </cell>
          <cell r="AA40">
            <v>0</v>
          </cell>
        </row>
        <row r="41">
          <cell r="X41">
            <v>0</v>
          </cell>
          <cell r="Z41">
            <v>0</v>
          </cell>
          <cell r="AA41">
            <v>0</v>
          </cell>
        </row>
        <row r="42">
          <cell r="X42">
            <v>0</v>
          </cell>
          <cell r="Z42">
            <v>0</v>
          </cell>
          <cell r="AA42">
            <v>0</v>
          </cell>
        </row>
        <row r="43">
          <cell r="X43">
            <v>0</v>
          </cell>
          <cell r="Z43">
            <v>0</v>
          </cell>
          <cell r="AA43">
            <v>0</v>
          </cell>
        </row>
        <row r="44">
          <cell r="X44">
            <v>0</v>
          </cell>
          <cell r="Z44">
            <v>0</v>
          </cell>
          <cell r="AA44">
            <v>0</v>
          </cell>
        </row>
        <row r="45">
          <cell r="X45">
            <v>0</v>
          </cell>
          <cell r="Z45">
            <v>0</v>
          </cell>
          <cell r="AA45">
            <v>0</v>
          </cell>
        </row>
        <row r="46">
          <cell r="X46">
            <v>0</v>
          </cell>
          <cell r="Z46">
            <v>0</v>
          </cell>
          <cell r="AA46">
            <v>0</v>
          </cell>
        </row>
        <row r="47">
          <cell r="X47">
            <v>0</v>
          </cell>
          <cell r="Z47">
            <v>0</v>
          </cell>
          <cell r="AA47">
            <v>0</v>
          </cell>
        </row>
        <row r="48">
          <cell r="X48">
            <v>0</v>
          </cell>
          <cell r="Z48">
            <v>0</v>
          </cell>
          <cell r="AA48">
            <v>0</v>
          </cell>
        </row>
        <row r="49">
          <cell r="X49">
            <v>0</v>
          </cell>
          <cell r="Z49">
            <v>0</v>
          </cell>
          <cell r="AA49">
            <v>0</v>
          </cell>
        </row>
        <row r="50">
          <cell r="X50">
            <v>0</v>
          </cell>
          <cell r="Z50">
            <v>0</v>
          </cell>
          <cell r="AA50">
            <v>0</v>
          </cell>
        </row>
        <row r="51">
          <cell r="X51">
            <v>0</v>
          </cell>
          <cell r="Z51">
            <v>0</v>
          </cell>
          <cell r="AA51">
            <v>0</v>
          </cell>
        </row>
        <row r="52">
          <cell r="X52">
            <v>0</v>
          </cell>
          <cell r="Z52">
            <v>0</v>
          </cell>
          <cell r="AA52">
            <v>0</v>
          </cell>
        </row>
        <row r="53">
          <cell r="X53">
            <v>0</v>
          </cell>
          <cell r="Z53">
            <v>0</v>
          </cell>
          <cell r="AA53">
            <v>0</v>
          </cell>
        </row>
        <row r="54">
          <cell r="X54">
            <v>0</v>
          </cell>
          <cell r="Z54">
            <v>0</v>
          </cell>
          <cell r="AA54">
            <v>0</v>
          </cell>
        </row>
        <row r="55">
          <cell r="X55">
            <v>0</v>
          </cell>
          <cell r="Z55">
            <v>0</v>
          </cell>
          <cell r="AA55">
            <v>0</v>
          </cell>
        </row>
        <row r="56">
          <cell r="X56">
            <v>0</v>
          </cell>
          <cell r="Z56">
            <v>0</v>
          </cell>
          <cell r="AA56">
            <v>0</v>
          </cell>
        </row>
        <row r="57">
          <cell r="X57">
            <v>0</v>
          </cell>
          <cell r="Z57">
            <v>0</v>
          </cell>
          <cell r="AA57">
            <v>0</v>
          </cell>
        </row>
        <row r="58">
          <cell r="X58">
            <v>0</v>
          </cell>
          <cell r="Z58">
            <v>0</v>
          </cell>
          <cell r="AA58">
            <v>0</v>
          </cell>
        </row>
        <row r="59">
          <cell r="X59">
            <v>0</v>
          </cell>
          <cell r="Z59">
            <v>0</v>
          </cell>
          <cell r="AA59">
            <v>0</v>
          </cell>
        </row>
        <row r="60">
          <cell r="X60">
            <v>0</v>
          </cell>
          <cell r="Z60">
            <v>0</v>
          </cell>
          <cell r="AA60">
            <v>0</v>
          </cell>
        </row>
        <row r="61">
          <cell r="X61">
            <v>0</v>
          </cell>
          <cell r="Z61">
            <v>0</v>
          </cell>
          <cell r="AA61">
            <v>0</v>
          </cell>
        </row>
        <row r="62">
          <cell r="X62">
            <v>0</v>
          </cell>
          <cell r="Z62">
            <v>0</v>
          </cell>
          <cell r="AA62">
            <v>0</v>
          </cell>
        </row>
        <row r="63">
          <cell r="X63">
            <v>0</v>
          </cell>
          <cell r="Z63">
            <v>0</v>
          </cell>
          <cell r="AA63">
            <v>0</v>
          </cell>
        </row>
        <row r="64">
          <cell r="X64">
            <v>0</v>
          </cell>
          <cell r="Z64">
            <v>0</v>
          </cell>
          <cell r="AA64">
            <v>0</v>
          </cell>
        </row>
        <row r="65">
          <cell r="X65">
            <v>0</v>
          </cell>
          <cell r="Z65">
            <v>0</v>
          </cell>
          <cell r="AA65">
            <v>0</v>
          </cell>
        </row>
        <row r="66">
          <cell r="X66">
            <v>0</v>
          </cell>
          <cell r="Z66">
            <v>0</v>
          </cell>
          <cell r="AA66">
            <v>0</v>
          </cell>
        </row>
        <row r="67">
          <cell r="X67">
            <v>0</v>
          </cell>
          <cell r="Z67">
            <v>0</v>
          </cell>
          <cell r="AA67">
            <v>0</v>
          </cell>
        </row>
        <row r="68">
          <cell r="X68">
            <v>0</v>
          </cell>
          <cell r="Z68">
            <v>0</v>
          </cell>
          <cell r="AA68">
            <v>0</v>
          </cell>
        </row>
        <row r="69">
          <cell r="X69">
            <v>0</v>
          </cell>
          <cell r="Z69">
            <v>0</v>
          </cell>
          <cell r="AA69">
            <v>0</v>
          </cell>
        </row>
        <row r="70">
          <cell r="X70">
            <v>0</v>
          </cell>
          <cell r="Z70">
            <v>0</v>
          </cell>
          <cell r="AA70">
            <v>0</v>
          </cell>
        </row>
        <row r="71">
          <cell r="X71">
            <v>0</v>
          </cell>
          <cell r="Z71">
            <v>0</v>
          </cell>
          <cell r="AA71">
            <v>0</v>
          </cell>
        </row>
        <row r="72">
          <cell r="X72">
            <v>0</v>
          </cell>
          <cell r="Z72">
            <v>0</v>
          </cell>
          <cell r="AA72">
            <v>0</v>
          </cell>
        </row>
        <row r="73">
          <cell r="X73">
            <v>0</v>
          </cell>
          <cell r="Z73">
            <v>0</v>
          </cell>
          <cell r="AA73">
            <v>0</v>
          </cell>
        </row>
        <row r="74">
          <cell r="X74">
            <v>0</v>
          </cell>
          <cell r="Z74">
            <v>0</v>
          </cell>
          <cell r="AA74">
            <v>0</v>
          </cell>
        </row>
        <row r="75">
          <cell r="X75">
            <v>0</v>
          </cell>
          <cell r="Z75">
            <v>0</v>
          </cell>
          <cell r="AA75">
            <v>0</v>
          </cell>
        </row>
        <row r="76">
          <cell r="X76">
            <v>0</v>
          </cell>
          <cell r="Z76">
            <v>0</v>
          </cell>
          <cell r="AA76">
            <v>0</v>
          </cell>
        </row>
        <row r="77">
          <cell r="X77">
            <v>0</v>
          </cell>
          <cell r="Z77">
            <v>0</v>
          </cell>
          <cell r="AA77">
            <v>0</v>
          </cell>
        </row>
        <row r="78">
          <cell r="X78">
            <v>0</v>
          </cell>
          <cell r="Z78">
            <v>0</v>
          </cell>
          <cell r="AA78">
            <v>0</v>
          </cell>
        </row>
        <row r="79">
          <cell r="X79">
            <v>0</v>
          </cell>
          <cell r="Z79">
            <v>0</v>
          </cell>
          <cell r="AA79">
            <v>0</v>
          </cell>
        </row>
        <row r="80">
          <cell r="X80">
            <v>0</v>
          </cell>
          <cell r="Z80">
            <v>0</v>
          </cell>
          <cell r="AA80">
            <v>0</v>
          </cell>
        </row>
        <row r="81">
          <cell r="X81">
            <v>0</v>
          </cell>
          <cell r="Z81">
            <v>0</v>
          </cell>
          <cell r="AA81">
            <v>0</v>
          </cell>
        </row>
        <row r="82">
          <cell r="X82">
            <v>0</v>
          </cell>
          <cell r="Z82">
            <v>0</v>
          </cell>
          <cell r="AA82">
            <v>0</v>
          </cell>
        </row>
        <row r="83">
          <cell r="X83">
            <v>0</v>
          </cell>
          <cell r="Z83">
            <v>0</v>
          </cell>
          <cell r="AA83">
            <v>0</v>
          </cell>
        </row>
        <row r="84">
          <cell r="X84">
            <v>0</v>
          </cell>
          <cell r="Z84">
            <v>0</v>
          </cell>
          <cell r="AA84">
            <v>0</v>
          </cell>
        </row>
        <row r="85">
          <cell r="X85">
            <v>0</v>
          </cell>
          <cell r="Z85">
            <v>0</v>
          </cell>
          <cell r="AA85">
            <v>0</v>
          </cell>
        </row>
        <row r="86">
          <cell r="X86">
            <v>0</v>
          </cell>
          <cell r="Z86">
            <v>0</v>
          </cell>
          <cell r="AA86">
            <v>0</v>
          </cell>
        </row>
        <row r="87">
          <cell r="X87">
            <v>0</v>
          </cell>
          <cell r="Z87">
            <v>0</v>
          </cell>
          <cell r="AA87">
            <v>0</v>
          </cell>
        </row>
        <row r="88">
          <cell r="X88">
            <v>0</v>
          </cell>
          <cell r="Z88">
            <v>0</v>
          </cell>
          <cell r="AA88">
            <v>0</v>
          </cell>
        </row>
        <row r="89">
          <cell r="X89">
            <v>0</v>
          </cell>
          <cell r="Z89">
            <v>0</v>
          </cell>
          <cell r="AA89">
            <v>0</v>
          </cell>
        </row>
        <row r="90">
          <cell r="X90">
            <v>0</v>
          </cell>
          <cell r="Z90">
            <v>0</v>
          </cell>
          <cell r="AA90">
            <v>0</v>
          </cell>
        </row>
        <row r="91">
          <cell r="X91">
            <v>0</v>
          </cell>
          <cell r="Z91">
            <v>0</v>
          </cell>
          <cell r="AA91">
            <v>0</v>
          </cell>
        </row>
        <row r="92">
          <cell r="X92">
            <v>0</v>
          </cell>
          <cell r="Z92">
            <v>0</v>
          </cell>
          <cell r="AA92">
            <v>0</v>
          </cell>
        </row>
        <row r="93">
          <cell r="X93">
            <v>0</v>
          </cell>
          <cell r="Z93">
            <v>0</v>
          </cell>
          <cell r="AA93">
            <v>0</v>
          </cell>
        </row>
        <row r="94">
          <cell r="X94">
            <v>0</v>
          </cell>
          <cell r="Z94">
            <v>0</v>
          </cell>
          <cell r="AA94">
            <v>0</v>
          </cell>
        </row>
        <row r="95">
          <cell r="X95">
            <v>0</v>
          </cell>
          <cell r="Z95">
            <v>0</v>
          </cell>
          <cell r="AA95">
            <v>0</v>
          </cell>
        </row>
        <row r="96">
          <cell r="X96">
            <v>0</v>
          </cell>
          <cell r="Z96">
            <v>0</v>
          </cell>
          <cell r="AA96">
            <v>0</v>
          </cell>
        </row>
        <row r="97">
          <cell r="X97">
            <v>0</v>
          </cell>
          <cell r="Z97">
            <v>0</v>
          </cell>
          <cell r="AA97">
            <v>0</v>
          </cell>
        </row>
        <row r="98">
          <cell r="X98">
            <v>0</v>
          </cell>
          <cell r="Z98">
            <v>0</v>
          </cell>
          <cell r="AA98">
            <v>0</v>
          </cell>
        </row>
        <row r="99">
          <cell r="X99">
            <v>0</v>
          </cell>
          <cell r="Z99">
            <v>0</v>
          </cell>
          <cell r="AA99">
            <v>0</v>
          </cell>
        </row>
        <row r="100">
          <cell r="X100">
            <v>0</v>
          </cell>
          <cell r="Z100">
            <v>0</v>
          </cell>
          <cell r="AA100">
            <v>0</v>
          </cell>
        </row>
        <row r="101">
          <cell r="X101">
            <v>0</v>
          </cell>
          <cell r="Z101">
            <v>0</v>
          </cell>
          <cell r="AA101">
            <v>0</v>
          </cell>
        </row>
        <row r="102">
          <cell r="X102">
            <v>0</v>
          </cell>
          <cell r="Z102">
            <v>0</v>
          </cell>
          <cell r="AA102">
            <v>0</v>
          </cell>
        </row>
        <row r="103">
          <cell r="X103">
            <v>0</v>
          </cell>
          <cell r="Z103">
            <v>0</v>
          </cell>
          <cell r="AA103">
            <v>0</v>
          </cell>
        </row>
        <row r="104">
          <cell r="X104">
            <v>0</v>
          </cell>
          <cell r="Z104">
            <v>0</v>
          </cell>
          <cell r="AA104">
            <v>0</v>
          </cell>
        </row>
        <row r="105">
          <cell r="X105">
            <v>0</v>
          </cell>
          <cell r="Z105">
            <v>0</v>
          </cell>
          <cell r="AA105">
            <v>0</v>
          </cell>
        </row>
        <row r="106">
          <cell r="X106">
            <v>0</v>
          </cell>
          <cell r="Z106">
            <v>0</v>
          </cell>
          <cell r="AA106">
            <v>0</v>
          </cell>
        </row>
        <row r="107">
          <cell r="X107">
            <v>0</v>
          </cell>
          <cell r="Z107">
            <v>0</v>
          </cell>
          <cell r="AA107">
            <v>0</v>
          </cell>
        </row>
        <row r="108">
          <cell r="X108">
            <v>0</v>
          </cell>
          <cell r="Z108">
            <v>0</v>
          </cell>
          <cell r="AA108">
            <v>0</v>
          </cell>
        </row>
        <row r="109">
          <cell r="X109">
            <v>0</v>
          </cell>
          <cell r="Z109">
            <v>0</v>
          </cell>
          <cell r="AA109">
            <v>0</v>
          </cell>
        </row>
        <row r="110">
          <cell r="X110">
            <v>0</v>
          </cell>
          <cell r="Z110">
            <v>0</v>
          </cell>
          <cell r="AA110">
            <v>0</v>
          </cell>
        </row>
        <row r="111">
          <cell r="X111">
            <v>0</v>
          </cell>
          <cell r="Z111">
            <v>0</v>
          </cell>
          <cell r="AA111">
            <v>0</v>
          </cell>
        </row>
        <row r="112">
          <cell r="X112">
            <v>0</v>
          </cell>
          <cell r="Z112">
            <v>0</v>
          </cell>
          <cell r="AA112">
            <v>0</v>
          </cell>
        </row>
        <row r="113">
          <cell r="X113">
            <v>0</v>
          </cell>
          <cell r="Z113">
            <v>0</v>
          </cell>
          <cell r="AA113">
            <v>0</v>
          </cell>
        </row>
        <row r="114">
          <cell r="X114">
            <v>0</v>
          </cell>
          <cell r="Z114">
            <v>0</v>
          </cell>
          <cell r="AA114">
            <v>0</v>
          </cell>
        </row>
        <row r="115">
          <cell r="X115">
            <v>0</v>
          </cell>
          <cell r="Z115">
            <v>0</v>
          </cell>
          <cell r="AA115">
            <v>0</v>
          </cell>
        </row>
        <row r="116">
          <cell r="X116">
            <v>0</v>
          </cell>
          <cell r="Z116">
            <v>0</v>
          </cell>
          <cell r="AA116">
            <v>0</v>
          </cell>
        </row>
        <row r="117">
          <cell r="X117">
            <v>0</v>
          </cell>
          <cell r="Z117">
            <v>0</v>
          </cell>
          <cell r="AA117">
            <v>0</v>
          </cell>
        </row>
        <row r="118">
          <cell r="X118">
            <v>0</v>
          </cell>
          <cell r="Z118">
            <v>0</v>
          </cell>
          <cell r="AA118">
            <v>0</v>
          </cell>
        </row>
        <row r="119">
          <cell r="X119">
            <v>0</v>
          </cell>
          <cell r="Z119">
            <v>0</v>
          </cell>
          <cell r="AA119">
            <v>0</v>
          </cell>
        </row>
        <row r="120">
          <cell r="X120">
            <v>0</v>
          </cell>
          <cell r="Z120">
            <v>0</v>
          </cell>
          <cell r="AA120">
            <v>0</v>
          </cell>
        </row>
        <row r="121">
          <cell r="X121">
            <v>0</v>
          </cell>
          <cell r="Z121">
            <v>0</v>
          </cell>
          <cell r="AA121">
            <v>0</v>
          </cell>
        </row>
        <row r="122">
          <cell r="X122">
            <v>0</v>
          </cell>
          <cell r="Z122">
            <v>0</v>
          </cell>
          <cell r="AA122">
            <v>0</v>
          </cell>
        </row>
        <row r="123">
          <cell r="X123">
            <v>0</v>
          </cell>
          <cell r="Z123">
            <v>0</v>
          </cell>
          <cell r="AA123">
            <v>0</v>
          </cell>
        </row>
        <row r="124">
          <cell r="X124">
            <v>0</v>
          </cell>
          <cell r="Z124">
            <v>0</v>
          </cell>
          <cell r="AA124">
            <v>0</v>
          </cell>
        </row>
        <row r="125">
          <cell r="X125">
            <v>0</v>
          </cell>
          <cell r="Z125">
            <v>0</v>
          </cell>
          <cell r="AA125">
            <v>0</v>
          </cell>
        </row>
        <row r="126">
          <cell r="X126">
            <v>0</v>
          </cell>
          <cell r="Z126">
            <v>0</v>
          </cell>
          <cell r="AA126">
            <v>0</v>
          </cell>
        </row>
        <row r="127">
          <cell r="X127">
            <v>0</v>
          </cell>
          <cell r="Z127">
            <v>0</v>
          </cell>
          <cell r="AA127">
            <v>0</v>
          </cell>
        </row>
        <row r="128">
          <cell r="X128">
            <v>0</v>
          </cell>
          <cell r="Z128">
            <v>0</v>
          </cell>
          <cell r="AA128">
            <v>0</v>
          </cell>
        </row>
        <row r="129">
          <cell r="X129">
            <v>0</v>
          </cell>
          <cell r="Z129">
            <v>0</v>
          </cell>
          <cell r="AA129">
            <v>0</v>
          </cell>
        </row>
        <row r="130">
          <cell r="X130">
            <v>0</v>
          </cell>
          <cell r="Z130">
            <v>0</v>
          </cell>
          <cell r="AA130">
            <v>0</v>
          </cell>
        </row>
        <row r="131">
          <cell r="X131">
            <v>0</v>
          </cell>
          <cell r="Z131">
            <v>0</v>
          </cell>
          <cell r="AA131">
            <v>0</v>
          </cell>
        </row>
        <row r="132">
          <cell r="X132">
            <v>0</v>
          </cell>
          <cell r="Z132">
            <v>0</v>
          </cell>
          <cell r="AA132">
            <v>0</v>
          </cell>
        </row>
        <row r="133">
          <cell r="X133">
            <v>0</v>
          </cell>
          <cell r="Z133">
            <v>0</v>
          </cell>
          <cell r="AA133">
            <v>0</v>
          </cell>
        </row>
        <row r="134">
          <cell r="X134">
            <v>0</v>
          </cell>
          <cell r="Z134">
            <v>0</v>
          </cell>
          <cell r="AA134">
            <v>0</v>
          </cell>
        </row>
        <row r="135">
          <cell r="X135">
            <v>0</v>
          </cell>
          <cell r="Z135">
            <v>0</v>
          </cell>
          <cell r="AA135">
            <v>0</v>
          </cell>
        </row>
        <row r="136">
          <cell r="X136">
            <v>0</v>
          </cell>
          <cell r="Z136">
            <v>0</v>
          </cell>
          <cell r="AA136">
            <v>0</v>
          </cell>
        </row>
        <row r="137">
          <cell r="X137">
            <v>0</v>
          </cell>
          <cell r="Z137">
            <v>0</v>
          </cell>
          <cell r="AA137">
            <v>0</v>
          </cell>
        </row>
        <row r="138">
          <cell r="X138">
            <v>0</v>
          </cell>
          <cell r="Z138">
            <v>0</v>
          </cell>
          <cell r="AA138">
            <v>0</v>
          </cell>
        </row>
        <row r="139">
          <cell r="X139">
            <v>0</v>
          </cell>
          <cell r="Z139">
            <v>0</v>
          </cell>
          <cell r="AA139">
            <v>0</v>
          </cell>
        </row>
        <row r="140">
          <cell r="X140">
            <v>0</v>
          </cell>
          <cell r="Z140">
            <v>0</v>
          </cell>
          <cell r="AA140">
            <v>0</v>
          </cell>
        </row>
        <row r="141">
          <cell r="X141">
            <v>0</v>
          </cell>
          <cell r="Z141">
            <v>0</v>
          </cell>
          <cell r="AA141">
            <v>0</v>
          </cell>
        </row>
        <row r="142">
          <cell r="X142">
            <v>0</v>
          </cell>
          <cell r="Z142">
            <v>0</v>
          </cell>
          <cell r="AA142">
            <v>0</v>
          </cell>
        </row>
        <row r="143">
          <cell r="X143">
            <v>0</v>
          </cell>
          <cell r="Z143">
            <v>0</v>
          </cell>
          <cell r="AA143">
            <v>0</v>
          </cell>
        </row>
        <row r="144">
          <cell r="X144">
            <v>0</v>
          </cell>
          <cell r="Z144">
            <v>0</v>
          </cell>
          <cell r="AA144">
            <v>0</v>
          </cell>
        </row>
        <row r="145">
          <cell r="X145">
            <v>0</v>
          </cell>
          <cell r="Z145">
            <v>0</v>
          </cell>
          <cell r="AA145">
            <v>0</v>
          </cell>
        </row>
        <row r="146">
          <cell r="X146">
            <v>0</v>
          </cell>
          <cell r="Z146">
            <v>0</v>
          </cell>
          <cell r="AA146">
            <v>0</v>
          </cell>
        </row>
        <row r="147">
          <cell r="X147">
            <v>0</v>
          </cell>
          <cell r="Z147">
            <v>0</v>
          </cell>
          <cell r="AA147">
            <v>0</v>
          </cell>
        </row>
        <row r="148">
          <cell r="X148">
            <v>0</v>
          </cell>
          <cell r="Z148">
            <v>0</v>
          </cell>
          <cell r="AA148">
            <v>0</v>
          </cell>
        </row>
        <row r="149">
          <cell r="X149">
            <v>0</v>
          </cell>
          <cell r="Z149">
            <v>0</v>
          </cell>
          <cell r="AA149">
            <v>0</v>
          </cell>
        </row>
        <row r="150">
          <cell r="X150">
            <v>0</v>
          </cell>
          <cell r="Z150">
            <v>0</v>
          </cell>
          <cell r="AA150">
            <v>0</v>
          </cell>
        </row>
        <row r="151">
          <cell r="X151">
            <v>0</v>
          </cell>
          <cell r="Z151">
            <v>0</v>
          </cell>
          <cell r="AA151">
            <v>0</v>
          </cell>
        </row>
        <row r="152">
          <cell r="X152">
            <v>0</v>
          </cell>
          <cell r="Z152">
            <v>0</v>
          </cell>
          <cell r="AA152">
            <v>0</v>
          </cell>
        </row>
        <row r="153">
          <cell r="X153">
            <v>0</v>
          </cell>
          <cell r="Z153">
            <v>0</v>
          </cell>
          <cell r="AA153">
            <v>0</v>
          </cell>
        </row>
        <row r="154">
          <cell r="X154">
            <v>0</v>
          </cell>
          <cell r="Z154">
            <v>0</v>
          </cell>
          <cell r="AA154">
            <v>0</v>
          </cell>
        </row>
        <row r="155">
          <cell r="X155">
            <v>0</v>
          </cell>
          <cell r="Z155">
            <v>0</v>
          </cell>
          <cell r="AA155">
            <v>0</v>
          </cell>
        </row>
        <row r="156">
          <cell r="X156">
            <v>0</v>
          </cell>
          <cell r="Z156">
            <v>0</v>
          </cell>
          <cell r="AA156">
            <v>0</v>
          </cell>
        </row>
        <row r="157">
          <cell r="X157">
            <v>0</v>
          </cell>
          <cell r="Z157">
            <v>0</v>
          </cell>
          <cell r="AA157">
            <v>0</v>
          </cell>
        </row>
        <row r="158">
          <cell r="X158">
            <v>0</v>
          </cell>
          <cell r="Z158">
            <v>0</v>
          </cell>
          <cell r="AA158">
            <v>0</v>
          </cell>
        </row>
        <row r="159">
          <cell r="X159">
            <v>0</v>
          </cell>
          <cell r="Z159">
            <v>0</v>
          </cell>
          <cell r="AA159">
            <v>0</v>
          </cell>
        </row>
        <row r="160">
          <cell r="X160">
            <v>0</v>
          </cell>
          <cell r="Z160">
            <v>0</v>
          </cell>
          <cell r="AA160">
            <v>0</v>
          </cell>
        </row>
        <row r="161">
          <cell r="X161">
            <v>0</v>
          </cell>
          <cell r="Z161">
            <v>0</v>
          </cell>
          <cell r="AA161">
            <v>0</v>
          </cell>
        </row>
        <row r="162">
          <cell r="X162">
            <v>0</v>
          </cell>
          <cell r="Z162">
            <v>0</v>
          </cell>
          <cell r="AA162">
            <v>0</v>
          </cell>
        </row>
        <row r="163">
          <cell r="X163">
            <v>0</v>
          </cell>
          <cell r="Z163">
            <v>0</v>
          </cell>
          <cell r="AA163">
            <v>0</v>
          </cell>
        </row>
        <row r="164">
          <cell r="X164">
            <v>0</v>
          </cell>
          <cell r="Z164">
            <v>0</v>
          </cell>
          <cell r="AA164">
            <v>0</v>
          </cell>
        </row>
        <row r="165">
          <cell r="X165">
            <v>0</v>
          </cell>
          <cell r="Z165">
            <v>0</v>
          </cell>
          <cell r="AA165">
            <v>0</v>
          </cell>
        </row>
        <row r="166">
          <cell r="X166">
            <v>0</v>
          </cell>
          <cell r="Z166">
            <v>0</v>
          </cell>
          <cell r="AA166">
            <v>0</v>
          </cell>
        </row>
        <row r="167">
          <cell r="X167">
            <v>0</v>
          </cell>
          <cell r="Z167">
            <v>0</v>
          </cell>
          <cell r="AA167">
            <v>0</v>
          </cell>
        </row>
        <row r="168">
          <cell r="X168">
            <v>0</v>
          </cell>
          <cell r="Z168">
            <v>0</v>
          </cell>
          <cell r="AA168">
            <v>0</v>
          </cell>
        </row>
        <row r="169">
          <cell r="X169">
            <v>0</v>
          </cell>
          <cell r="Z169">
            <v>0</v>
          </cell>
          <cell r="AA169">
            <v>0</v>
          </cell>
        </row>
        <row r="170">
          <cell r="X170">
            <v>0</v>
          </cell>
          <cell r="Z170">
            <v>0</v>
          </cell>
          <cell r="AA170">
            <v>0</v>
          </cell>
        </row>
        <row r="171">
          <cell r="X171">
            <v>0</v>
          </cell>
          <cell r="Z171">
            <v>0</v>
          </cell>
          <cell r="AA171">
            <v>0</v>
          </cell>
        </row>
        <row r="172">
          <cell r="X172">
            <v>0</v>
          </cell>
          <cell r="Z172">
            <v>0</v>
          </cell>
          <cell r="AA172">
            <v>0</v>
          </cell>
        </row>
        <row r="173">
          <cell r="X173">
            <v>0</v>
          </cell>
          <cell r="Z173">
            <v>0</v>
          </cell>
          <cell r="AA173">
            <v>0</v>
          </cell>
        </row>
        <row r="174">
          <cell r="X174">
            <v>0</v>
          </cell>
          <cell r="Z174">
            <v>0</v>
          </cell>
          <cell r="AA174">
            <v>0</v>
          </cell>
        </row>
        <row r="175">
          <cell r="X175">
            <v>0</v>
          </cell>
          <cell r="Z175">
            <v>0</v>
          </cell>
          <cell r="AA175">
            <v>0</v>
          </cell>
        </row>
        <row r="176">
          <cell r="X176">
            <v>0</v>
          </cell>
          <cell r="Z176">
            <v>0</v>
          </cell>
          <cell r="AA176">
            <v>0</v>
          </cell>
        </row>
        <row r="177">
          <cell r="X177">
            <v>0</v>
          </cell>
          <cell r="Z177">
            <v>0</v>
          </cell>
          <cell r="AA177">
            <v>0</v>
          </cell>
        </row>
        <row r="178">
          <cell r="X178">
            <v>0</v>
          </cell>
          <cell r="Z178">
            <v>0</v>
          </cell>
          <cell r="AA178">
            <v>0</v>
          </cell>
        </row>
        <row r="179">
          <cell r="X179">
            <v>0</v>
          </cell>
          <cell r="Z179">
            <v>0</v>
          </cell>
          <cell r="AA179">
            <v>0</v>
          </cell>
        </row>
        <row r="180">
          <cell r="X180">
            <v>0</v>
          </cell>
          <cell r="Z180">
            <v>0</v>
          </cell>
          <cell r="AA180">
            <v>0</v>
          </cell>
        </row>
        <row r="181">
          <cell r="X181">
            <v>0</v>
          </cell>
          <cell r="Z181">
            <v>0</v>
          </cell>
          <cell r="AA181">
            <v>0</v>
          </cell>
        </row>
        <row r="182">
          <cell r="X182">
            <v>0</v>
          </cell>
          <cell r="Z182">
            <v>0</v>
          </cell>
          <cell r="AA182">
            <v>0</v>
          </cell>
        </row>
        <row r="183">
          <cell r="X183">
            <v>0</v>
          </cell>
          <cell r="Z183">
            <v>0</v>
          </cell>
          <cell r="AA183">
            <v>0</v>
          </cell>
        </row>
        <row r="184">
          <cell r="X184">
            <v>0</v>
          </cell>
          <cell r="Z184">
            <v>0</v>
          </cell>
          <cell r="AA184">
            <v>0</v>
          </cell>
        </row>
        <row r="185">
          <cell r="X185">
            <v>0</v>
          </cell>
          <cell r="Z185">
            <v>0</v>
          </cell>
          <cell r="AA185">
            <v>0</v>
          </cell>
        </row>
        <row r="186">
          <cell r="X186">
            <v>0</v>
          </cell>
          <cell r="Z186">
            <v>0</v>
          </cell>
          <cell r="AA186">
            <v>0</v>
          </cell>
        </row>
        <row r="187">
          <cell r="X187">
            <v>0</v>
          </cell>
          <cell r="Z187">
            <v>0</v>
          </cell>
          <cell r="AA187">
            <v>0</v>
          </cell>
        </row>
        <row r="188">
          <cell r="X188">
            <v>0</v>
          </cell>
          <cell r="Z188">
            <v>0</v>
          </cell>
          <cell r="AA188">
            <v>0</v>
          </cell>
        </row>
        <row r="189">
          <cell r="X189">
            <v>0</v>
          </cell>
          <cell r="Z189">
            <v>0</v>
          </cell>
          <cell r="AA189">
            <v>0</v>
          </cell>
        </row>
        <row r="190">
          <cell r="X190">
            <v>0</v>
          </cell>
          <cell r="Z190">
            <v>0</v>
          </cell>
          <cell r="AA190">
            <v>0</v>
          </cell>
        </row>
        <row r="191">
          <cell r="X191">
            <v>0</v>
          </cell>
          <cell r="Z191">
            <v>0</v>
          </cell>
          <cell r="AA191">
            <v>0</v>
          </cell>
        </row>
        <row r="192">
          <cell r="X192">
            <v>0</v>
          </cell>
          <cell r="Z192">
            <v>0</v>
          </cell>
          <cell r="AA192">
            <v>0</v>
          </cell>
        </row>
        <row r="193">
          <cell r="X193">
            <v>0</v>
          </cell>
          <cell r="Z193">
            <v>0</v>
          </cell>
          <cell r="AA193">
            <v>0</v>
          </cell>
        </row>
        <row r="194">
          <cell r="X194">
            <v>0</v>
          </cell>
          <cell r="Z194">
            <v>0</v>
          </cell>
          <cell r="AA194">
            <v>0</v>
          </cell>
        </row>
        <row r="195">
          <cell r="X195">
            <v>0</v>
          </cell>
          <cell r="Z195">
            <v>0</v>
          </cell>
          <cell r="AA195">
            <v>0</v>
          </cell>
        </row>
        <row r="196">
          <cell r="X196">
            <v>0</v>
          </cell>
          <cell r="Z196">
            <v>0</v>
          </cell>
          <cell r="AA196">
            <v>0</v>
          </cell>
        </row>
        <row r="197">
          <cell r="X197">
            <v>0</v>
          </cell>
          <cell r="Z197">
            <v>0</v>
          </cell>
          <cell r="AA197">
            <v>0</v>
          </cell>
        </row>
        <row r="198">
          <cell r="X198">
            <v>0</v>
          </cell>
          <cell r="Z198">
            <v>0</v>
          </cell>
          <cell r="AA198">
            <v>0</v>
          </cell>
        </row>
        <row r="199">
          <cell r="X199">
            <v>0</v>
          </cell>
          <cell r="Z199">
            <v>0</v>
          </cell>
          <cell r="AA199">
            <v>0</v>
          </cell>
        </row>
        <row r="200">
          <cell r="X200">
            <v>0</v>
          </cell>
          <cell r="Z200">
            <v>0</v>
          </cell>
          <cell r="AA200">
            <v>0</v>
          </cell>
        </row>
        <row r="201">
          <cell r="X201">
            <v>0</v>
          </cell>
          <cell r="Z201">
            <v>0</v>
          </cell>
          <cell r="AA201">
            <v>0</v>
          </cell>
        </row>
        <row r="202">
          <cell r="X202">
            <v>0</v>
          </cell>
          <cell r="Z202">
            <v>0</v>
          </cell>
          <cell r="AA202">
            <v>0</v>
          </cell>
        </row>
        <row r="203">
          <cell r="X203">
            <v>0</v>
          </cell>
          <cell r="Z203">
            <v>0</v>
          </cell>
          <cell r="AA203">
            <v>0</v>
          </cell>
        </row>
        <row r="204">
          <cell r="X204">
            <v>0</v>
          </cell>
          <cell r="Z204">
            <v>0</v>
          </cell>
          <cell r="AA204">
            <v>0</v>
          </cell>
        </row>
        <row r="205">
          <cell r="X205">
            <v>0</v>
          </cell>
          <cell r="Z205">
            <v>0</v>
          </cell>
          <cell r="AA205">
            <v>0</v>
          </cell>
        </row>
        <row r="206">
          <cell r="X206">
            <v>0</v>
          </cell>
          <cell r="Z206">
            <v>0</v>
          </cell>
          <cell r="AA206">
            <v>0</v>
          </cell>
        </row>
        <row r="207">
          <cell r="X207">
            <v>0</v>
          </cell>
          <cell r="Z207">
            <v>0</v>
          </cell>
          <cell r="AA207">
            <v>0</v>
          </cell>
        </row>
        <row r="208">
          <cell r="X208">
            <v>0</v>
          </cell>
          <cell r="Z208">
            <v>0</v>
          </cell>
          <cell r="AA208">
            <v>0</v>
          </cell>
        </row>
        <row r="209">
          <cell r="X209">
            <v>0</v>
          </cell>
          <cell r="Z209">
            <v>0</v>
          </cell>
          <cell r="AA209">
            <v>0</v>
          </cell>
        </row>
        <row r="210">
          <cell r="X210">
            <v>0</v>
          </cell>
          <cell r="Z210">
            <v>0</v>
          </cell>
          <cell r="AA210">
            <v>0</v>
          </cell>
        </row>
        <row r="211">
          <cell r="X211">
            <v>0</v>
          </cell>
          <cell r="Z211">
            <v>0</v>
          </cell>
          <cell r="AA211">
            <v>0</v>
          </cell>
        </row>
        <row r="212">
          <cell r="X212">
            <v>0</v>
          </cell>
          <cell r="Z212">
            <v>0</v>
          </cell>
          <cell r="AA212">
            <v>0</v>
          </cell>
        </row>
        <row r="213">
          <cell r="X213">
            <v>0</v>
          </cell>
          <cell r="Z213">
            <v>0</v>
          </cell>
          <cell r="AA213">
            <v>0</v>
          </cell>
        </row>
        <row r="214">
          <cell r="X214">
            <v>0</v>
          </cell>
          <cell r="Z214">
            <v>0</v>
          </cell>
          <cell r="AA214">
            <v>0</v>
          </cell>
        </row>
        <row r="215">
          <cell r="X215">
            <v>0</v>
          </cell>
          <cell r="Z215">
            <v>0</v>
          </cell>
          <cell r="AA215">
            <v>0</v>
          </cell>
        </row>
        <row r="216">
          <cell r="X216">
            <v>0</v>
          </cell>
          <cell r="Z216">
            <v>0</v>
          </cell>
          <cell r="AA216">
            <v>0</v>
          </cell>
        </row>
        <row r="217">
          <cell r="X217">
            <v>0</v>
          </cell>
          <cell r="Z217">
            <v>0</v>
          </cell>
          <cell r="AA217">
            <v>0</v>
          </cell>
        </row>
        <row r="218">
          <cell r="X218">
            <v>0</v>
          </cell>
          <cell r="Z218">
            <v>0</v>
          </cell>
          <cell r="AA218">
            <v>0</v>
          </cell>
        </row>
        <row r="219">
          <cell r="X219">
            <v>0</v>
          </cell>
          <cell r="Z219">
            <v>0</v>
          </cell>
          <cell r="AA219">
            <v>0</v>
          </cell>
        </row>
        <row r="220">
          <cell r="X220">
            <v>0</v>
          </cell>
          <cell r="Z220">
            <v>0</v>
          </cell>
          <cell r="AA220">
            <v>0</v>
          </cell>
        </row>
        <row r="221">
          <cell r="X221">
            <v>0</v>
          </cell>
          <cell r="Z221">
            <v>0</v>
          </cell>
          <cell r="AA221">
            <v>0</v>
          </cell>
        </row>
        <row r="222">
          <cell r="X222">
            <v>0</v>
          </cell>
          <cell r="Z222">
            <v>0</v>
          </cell>
          <cell r="AA222">
            <v>0</v>
          </cell>
        </row>
        <row r="223">
          <cell r="X223">
            <v>0</v>
          </cell>
          <cell r="Z223">
            <v>0</v>
          </cell>
          <cell r="AA223">
            <v>0</v>
          </cell>
        </row>
        <row r="224">
          <cell r="X224">
            <v>0</v>
          </cell>
          <cell r="Z224">
            <v>0</v>
          </cell>
          <cell r="AA224">
            <v>0</v>
          </cell>
        </row>
        <row r="225">
          <cell r="X225">
            <v>0</v>
          </cell>
          <cell r="Z225">
            <v>0</v>
          </cell>
          <cell r="AA225">
            <v>0</v>
          </cell>
        </row>
        <row r="226">
          <cell r="X226">
            <v>0</v>
          </cell>
          <cell r="Z226">
            <v>0</v>
          </cell>
          <cell r="AA226">
            <v>0</v>
          </cell>
        </row>
        <row r="227">
          <cell r="X227">
            <v>0</v>
          </cell>
          <cell r="Z227">
            <v>0</v>
          </cell>
          <cell r="AA227">
            <v>0</v>
          </cell>
        </row>
        <row r="228">
          <cell r="X228">
            <v>0</v>
          </cell>
          <cell r="Z228">
            <v>0</v>
          </cell>
          <cell r="AA228">
            <v>0</v>
          </cell>
        </row>
        <row r="229">
          <cell r="X229">
            <v>0</v>
          </cell>
          <cell r="Z229">
            <v>0</v>
          </cell>
          <cell r="AA229">
            <v>0</v>
          </cell>
        </row>
        <row r="230">
          <cell r="X230">
            <v>0</v>
          </cell>
          <cell r="Z230">
            <v>0</v>
          </cell>
          <cell r="AA230">
            <v>0</v>
          </cell>
        </row>
        <row r="231">
          <cell r="X231">
            <v>0</v>
          </cell>
          <cell r="Z231">
            <v>0</v>
          </cell>
          <cell r="AA231">
            <v>0</v>
          </cell>
        </row>
        <row r="232">
          <cell r="X232">
            <v>0</v>
          </cell>
          <cell r="Z232">
            <v>0</v>
          </cell>
          <cell r="AA232">
            <v>0</v>
          </cell>
        </row>
        <row r="233">
          <cell r="X233">
            <v>0</v>
          </cell>
          <cell r="Z233">
            <v>0</v>
          </cell>
          <cell r="AA233">
            <v>0</v>
          </cell>
        </row>
        <row r="234">
          <cell r="X234">
            <v>0</v>
          </cell>
          <cell r="Z234">
            <v>0</v>
          </cell>
          <cell r="AA234">
            <v>0</v>
          </cell>
        </row>
        <row r="235">
          <cell r="X235">
            <v>0</v>
          </cell>
          <cell r="Z235">
            <v>0</v>
          </cell>
          <cell r="AA235">
            <v>0</v>
          </cell>
        </row>
        <row r="236">
          <cell r="X236">
            <v>0</v>
          </cell>
          <cell r="Z236">
            <v>0</v>
          </cell>
          <cell r="AA236">
            <v>0</v>
          </cell>
        </row>
        <row r="237">
          <cell r="X237">
            <v>0</v>
          </cell>
          <cell r="Z237">
            <v>0</v>
          </cell>
          <cell r="AA237">
            <v>0</v>
          </cell>
        </row>
        <row r="238">
          <cell r="X238">
            <v>0</v>
          </cell>
          <cell r="Z238">
            <v>0</v>
          </cell>
          <cell r="AA238">
            <v>0</v>
          </cell>
        </row>
        <row r="239">
          <cell r="X239">
            <v>0</v>
          </cell>
          <cell r="Z239">
            <v>0</v>
          </cell>
          <cell r="AA239">
            <v>0</v>
          </cell>
        </row>
        <row r="240">
          <cell r="X240">
            <v>0</v>
          </cell>
          <cell r="Z240">
            <v>0</v>
          </cell>
          <cell r="AA240">
            <v>0</v>
          </cell>
        </row>
        <row r="241">
          <cell r="X241">
            <v>0</v>
          </cell>
          <cell r="Z241">
            <v>0</v>
          </cell>
          <cell r="AA241">
            <v>0</v>
          </cell>
        </row>
        <row r="242">
          <cell r="X242">
            <v>0</v>
          </cell>
          <cell r="Z242">
            <v>0</v>
          </cell>
          <cell r="AA242">
            <v>0</v>
          </cell>
        </row>
        <row r="243">
          <cell r="X243">
            <v>0</v>
          </cell>
          <cell r="Z243">
            <v>0</v>
          </cell>
          <cell r="AA243">
            <v>0</v>
          </cell>
        </row>
        <row r="244">
          <cell r="X244">
            <v>0</v>
          </cell>
          <cell r="Z244">
            <v>0</v>
          </cell>
          <cell r="AA244">
            <v>0</v>
          </cell>
        </row>
        <row r="245">
          <cell r="X245">
            <v>0</v>
          </cell>
          <cell r="Z245">
            <v>0</v>
          </cell>
          <cell r="AA245">
            <v>0</v>
          </cell>
        </row>
        <row r="246">
          <cell r="X246">
            <v>0</v>
          </cell>
          <cell r="Z246">
            <v>0</v>
          </cell>
          <cell r="AA246">
            <v>0</v>
          </cell>
        </row>
        <row r="247">
          <cell r="X247">
            <v>0</v>
          </cell>
          <cell r="Z247">
            <v>0</v>
          </cell>
          <cell r="AA247">
            <v>0</v>
          </cell>
        </row>
        <row r="248">
          <cell r="X248">
            <v>0</v>
          </cell>
          <cell r="Z248">
            <v>0</v>
          </cell>
          <cell r="AA248">
            <v>0</v>
          </cell>
        </row>
        <row r="249">
          <cell r="X249">
            <v>0</v>
          </cell>
          <cell r="Z249">
            <v>0</v>
          </cell>
          <cell r="AA249">
            <v>0</v>
          </cell>
        </row>
        <row r="250">
          <cell r="X250">
            <v>0</v>
          </cell>
          <cell r="Z250">
            <v>0</v>
          </cell>
          <cell r="AA250">
            <v>0</v>
          </cell>
        </row>
        <row r="251">
          <cell r="X251">
            <v>0</v>
          </cell>
          <cell r="Z251">
            <v>0</v>
          </cell>
          <cell r="AA251">
            <v>0</v>
          </cell>
        </row>
        <row r="252">
          <cell r="X252">
            <v>0</v>
          </cell>
          <cell r="Z252">
            <v>0</v>
          </cell>
          <cell r="AA252">
            <v>0</v>
          </cell>
        </row>
        <row r="253">
          <cell r="X253">
            <v>0</v>
          </cell>
          <cell r="Z253">
            <v>0</v>
          </cell>
          <cell r="AA253">
            <v>0</v>
          </cell>
        </row>
        <row r="254">
          <cell r="X254">
            <v>0</v>
          </cell>
          <cell r="Z254">
            <v>0</v>
          </cell>
          <cell r="AA254">
            <v>0</v>
          </cell>
        </row>
        <row r="255">
          <cell r="X255">
            <v>0</v>
          </cell>
          <cell r="Z255">
            <v>0</v>
          </cell>
          <cell r="AA255">
            <v>0</v>
          </cell>
        </row>
        <row r="256">
          <cell r="X256">
            <v>0</v>
          </cell>
          <cell r="Z256">
            <v>0</v>
          </cell>
          <cell r="AA256">
            <v>0</v>
          </cell>
        </row>
        <row r="257">
          <cell r="X257">
            <v>0</v>
          </cell>
          <cell r="Z257">
            <v>0</v>
          </cell>
          <cell r="AA257">
            <v>0</v>
          </cell>
        </row>
        <row r="258">
          <cell r="X258">
            <v>0</v>
          </cell>
          <cell r="Z258">
            <v>0</v>
          </cell>
          <cell r="AA258">
            <v>0</v>
          </cell>
        </row>
        <row r="259">
          <cell r="X259">
            <v>0</v>
          </cell>
          <cell r="Z259">
            <v>0</v>
          </cell>
          <cell r="AA259">
            <v>0</v>
          </cell>
        </row>
        <row r="260">
          <cell r="X260">
            <v>0</v>
          </cell>
          <cell r="Z260">
            <v>0</v>
          </cell>
          <cell r="AA260">
            <v>0</v>
          </cell>
        </row>
        <row r="261">
          <cell r="X261">
            <v>0</v>
          </cell>
          <cell r="Z261">
            <v>0</v>
          </cell>
          <cell r="AA261">
            <v>0</v>
          </cell>
        </row>
        <row r="262">
          <cell r="X262">
            <v>0</v>
          </cell>
          <cell r="Z262">
            <v>0</v>
          </cell>
          <cell r="AA262">
            <v>0</v>
          </cell>
        </row>
        <row r="263">
          <cell r="X263">
            <v>0</v>
          </cell>
          <cell r="Z263">
            <v>0</v>
          </cell>
          <cell r="AA263">
            <v>0</v>
          </cell>
        </row>
        <row r="264">
          <cell r="X264">
            <v>0</v>
          </cell>
          <cell r="Z264">
            <v>0</v>
          </cell>
          <cell r="AA264">
            <v>0</v>
          </cell>
        </row>
        <row r="265">
          <cell r="X265">
            <v>0</v>
          </cell>
          <cell r="Z265">
            <v>0</v>
          </cell>
          <cell r="AA265">
            <v>0</v>
          </cell>
        </row>
        <row r="266">
          <cell r="X266">
            <v>0</v>
          </cell>
          <cell r="Z266">
            <v>0</v>
          </cell>
          <cell r="AA266">
            <v>0</v>
          </cell>
        </row>
        <row r="267">
          <cell r="X267">
            <v>0</v>
          </cell>
          <cell r="Z267">
            <v>0</v>
          </cell>
          <cell r="AA267">
            <v>0</v>
          </cell>
        </row>
        <row r="268">
          <cell r="X268">
            <v>0</v>
          </cell>
          <cell r="Z268">
            <v>0</v>
          </cell>
          <cell r="AA268">
            <v>0</v>
          </cell>
        </row>
        <row r="269">
          <cell r="X269">
            <v>0</v>
          </cell>
          <cell r="Z269">
            <v>0</v>
          </cell>
          <cell r="AA269">
            <v>0</v>
          </cell>
        </row>
        <row r="270">
          <cell r="X270">
            <v>0</v>
          </cell>
          <cell r="Z270">
            <v>0</v>
          </cell>
          <cell r="AA270">
            <v>0</v>
          </cell>
        </row>
        <row r="271">
          <cell r="X271">
            <v>0</v>
          </cell>
          <cell r="Z271">
            <v>0</v>
          </cell>
          <cell r="AA271">
            <v>0</v>
          </cell>
        </row>
        <row r="272">
          <cell r="X272">
            <v>0</v>
          </cell>
          <cell r="Z272">
            <v>0</v>
          </cell>
          <cell r="AA272">
            <v>0</v>
          </cell>
        </row>
        <row r="273">
          <cell r="X273">
            <v>0</v>
          </cell>
          <cell r="Z273">
            <v>0</v>
          </cell>
          <cell r="AA273">
            <v>0</v>
          </cell>
        </row>
        <row r="274">
          <cell r="X274">
            <v>0</v>
          </cell>
          <cell r="Z274">
            <v>0</v>
          </cell>
          <cell r="AA274">
            <v>0</v>
          </cell>
        </row>
        <row r="275">
          <cell r="X275">
            <v>0</v>
          </cell>
          <cell r="Z275">
            <v>0</v>
          </cell>
          <cell r="AA275">
            <v>0</v>
          </cell>
        </row>
        <row r="276">
          <cell r="X276">
            <v>0</v>
          </cell>
          <cell r="Z276">
            <v>0</v>
          </cell>
          <cell r="AA276">
            <v>0</v>
          </cell>
        </row>
        <row r="277">
          <cell r="X277">
            <v>0</v>
          </cell>
          <cell r="Z277">
            <v>0</v>
          </cell>
          <cell r="AA277">
            <v>0</v>
          </cell>
        </row>
        <row r="278">
          <cell r="X278">
            <v>0</v>
          </cell>
          <cell r="Z278">
            <v>0</v>
          </cell>
          <cell r="AA278">
            <v>0</v>
          </cell>
        </row>
        <row r="279">
          <cell r="X279">
            <v>0</v>
          </cell>
          <cell r="Z279">
            <v>0</v>
          </cell>
          <cell r="AA279">
            <v>0</v>
          </cell>
        </row>
        <row r="280">
          <cell r="X280">
            <v>0</v>
          </cell>
          <cell r="Z280">
            <v>0</v>
          </cell>
          <cell r="AA280">
            <v>0</v>
          </cell>
        </row>
        <row r="281">
          <cell r="X281">
            <v>0</v>
          </cell>
          <cell r="Z281">
            <v>0</v>
          </cell>
          <cell r="AA281">
            <v>0</v>
          </cell>
        </row>
        <row r="282">
          <cell r="X282">
            <v>0</v>
          </cell>
          <cell r="Z282">
            <v>0</v>
          </cell>
          <cell r="AA282">
            <v>0</v>
          </cell>
        </row>
        <row r="283">
          <cell r="X283">
            <v>0</v>
          </cell>
          <cell r="Z283">
            <v>0</v>
          </cell>
          <cell r="AA283">
            <v>0</v>
          </cell>
        </row>
        <row r="284">
          <cell r="X284">
            <v>0</v>
          </cell>
          <cell r="Z284">
            <v>0</v>
          </cell>
          <cell r="AA284">
            <v>0</v>
          </cell>
        </row>
        <row r="285">
          <cell r="X285">
            <v>0</v>
          </cell>
          <cell r="Z285">
            <v>0</v>
          </cell>
          <cell r="AA285">
            <v>0</v>
          </cell>
        </row>
        <row r="286">
          <cell r="X286">
            <v>0</v>
          </cell>
          <cell r="Z286">
            <v>0</v>
          </cell>
          <cell r="AA286">
            <v>0</v>
          </cell>
        </row>
        <row r="287">
          <cell r="X287">
            <v>0</v>
          </cell>
          <cell r="Z287">
            <v>0</v>
          </cell>
          <cell r="AA287">
            <v>0</v>
          </cell>
        </row>
        <row r="288">
          <cell r="X288">
            <v>0</v>
          </cell>
          <cell r="Z288">
            <v>0</v>
          </cell>
          <cell r="AA288">
            <v>0</v>
          </cell>
        </row>
        <row r="289">
          <cell r="X289">
            <v>0</v>
          </cell>
          <cell r="Z289">
            <v>0</v>
          </cell>
          <cell r="AA289">
            <v>0</v>
          </cell>
        </row>
        <row r="290">
          <cell r="X290">
            <v>0</v>
          </cell>
          <cell r="Z290">
            <v>0</v>
          </cell>
          <cell r="AA290">
            <v>0</v>
          </cell>
        </row>
        <row r="291">
          <cell r="X291">
            <v>0</v>
          </cell>
          <cell r="Z291">
            <v>0</v>
          </cell>
          <cell r="AA291">
            <v>0</v>
          </cell>
        </row>
        <row r="292">
          <cell r="X292">
            <v>0</v>
          </cell>
          <cell r="Z292">
            <v>0</v>
          </cell>
          <cell r="AA292">
            <v>0</v>
          </cell>
        </row>
        <row r="293">
          <cell r="X293">
            <v>0</v>
          </cell>
          <cell r="Z293">
            <v>0</v>
          </cell>
          <cell r="AA293">
            <v>0</v>
          </cell>
        </row>
        <row r="294">
          <cell r="X294">
            <v>0</v>
          </cell>
          <cell r="Z294">
            <v>0</v>
          </cell>
          <cell r="AA294">
            <v>0</v>
          </cell>
        </row>
        <row r="295">
          <cell r="X295">
            <v>0</v>
          </cell>
          <cell r="Z295">
            <v>0</v>
          </cell>
          <cell r="AA295">
            <v>0</v>
          </cell>
        </row>
        <row r="296">
          <cell r="X296">
            <v>0</v>
          </cell>
          <cell r="Z296">
            <v>0</v>
          </cell>
          <cell r="AA296">
            <v>0</v>
          </cell>
        </row>
        <row r="297">
          <cell r="X297">
            <v>0</v>
          </cell>
          <cell r="Z297">
            <v>0</v>
          </cell>
          <cell r="AA297">
            <v>0</v>
          </cell>
        </row>
        <row r="298">
          <cell r="X298">
            <v>0</v>
          </cell>
          <cell r="Z298">
            <v>0</v>
          </cell>
          <cell r="AA298">
            <v>0</v>
          </cell>
        </row>
        <row r="299">
          <cell r="X299">
            <v>0</v>
          </cell>
          <cell r="Z299">
            <v>0</v>
          </cell>
          <cell r="AA299">
            <v>0</v>
          </cell>
        </row>
        <row r="300">
          <cell r="X300">
            <v>0</v>
          </cell>
          <cell r="Z300">
            <v>0</v>
          </cell>
          <cell r="AA300">
            <v>0</v>
          </cell>
        </row>
        <row r="301">
          <cell r="X301">
            <v>0</v>
          </cell>
          <cell r="Z301">
            <v>0</v>
          </cell>
          <cell r="AA301">
            <v>0</v>
          </cell>
        </row>
        <row r="302">
          <cell r="X302">
            <v>0</v>
          </cell>
          <cell r="Z302">
            <v>0</v>
          </cell>
          <cell r="AA302">
            <v>0</v>
          </cell>
        </row>
        <row r="303">
          <cell r="X303">
            <v>0</v>
          </cell>
          <cell r="Z303">
            <v>0</v>
          </cell>
          <cell r="AA303">
            <v>0</v>
          </cell>
        </row>
        <row r="304">
          <cell r="X304">
            <v>0</v>
          </cell>
          <cell r="Z304">
            <v>0</v>
          </cell>
          <cell r="AA304">
            <v>0</v>
          </cell>
        </row>
        <row r="305">
          <cell r="X305">
            <v>0</v>
          </cell>
          <cell r="Z305">
            <v>0</v>
          </cell>
          <cell r="AA305">
            <v>0</v>
          </cell>
        </row>
        <row r="306">
          <cell r="X306">
            <v>0</v>
          </cell>
          <cell r="Z306">
            <v>0</v>
          </cell>
          <cell r="AA306">
            <v>0</v>
          </cell>
        </row>
        <row r="307">
          <cell r="X307">
            <v>0</v>
          </cell>
          <cell r="Z307">
            <v>0</v>
          </cell>
          <cell r="AA307">
            <v>0</v>
          </cell>
        </row>
        <row r="308">
          <cell r="X308">
            <v>0</v>
          </cell>
          <cell r="Z308">
            <v>0</v>
          </cell>
          <cell r="AA308">
            <v>0</v>
          </cell>
        </row>
        <row r="309">
          <cell r="X309">
            <v>0</v>
          </cell>
          <cell r="Z309">
            <v>0</v>
          </cell>
          <cell r="AA309">
            <v>0</v>
          </cell>
        </row>
        <row r="310">
          <cell r="X310">
            <v>0</v>
          </cell>
          <cell r="Z310">
            <v>0</v>
          </cell>
          <cell r="AA310">
            <v>0</v>
          </cell>
        </row>
        <row r="311">
          <cell r="X311">
            <v>0</v>
          </cell>
          <cell r="Z311">
            <v>0</v>
          </cell>
          <cell r="AA311">
            <v>0</v>
          </cell>
        </row>
        <row r="312">
          <cell r="X312">
            <v>0</v>
          </cell>
          <cell r="Z312">
            <v>0</v>
          </cell>
          <cell r="AA312">
            <v>0</v>
          </cell>
        </row>
        <row r="313">
          <cell r="X313">
            <v>0</v>
          </cell>
          <cell r="Z313">
            <v>0</v>
          </cell>
          <cell r="AA313">
            <v>0</v>
          </cell>
        </row>
        <row r="314">
          <cell r="X314">
            <v>0</v>
          </cell>
          <cell r="Z314">
            <v>0</v>
          </cell>
          <cell r="AA314">
            <v>0</v>
          </cell>
        </row>
        <row r="315">
          <cell r="X315">
            <v>0</v>
          </cell>
          <cell r="Z315">
            <v>0</v>
          </cell>
          <cell r="AA315">
            <v>0</v>
          </cell>
        </row>
        <row r="316">
          <cell r="X316">
            <v>0</v>
          </cell>
          <cell r="Z316">
            <v>0</v>
          </cell>
          <cell r="AA316">
            <v>0</v>
          </cell>
        </row>
        <row r="317">
          <cell r="X317">
            <v>0</v>
          </cell>
          <cell r="Z317">
            <v>0</v>
          </cell>
          <cell r="AA317">
            <v>0</v>
          </cell>
        </row>
        <row r="318">
          <cell r="X318">
            <v>0</v>
          </cell>
          <cell r="Z318">
            <v>0</v>
          </cell>
          <cell r="AA318">
            <v>0</v>
          </cell>
        </row>
        <row r="319">
          <cell r="X319">
            <v>0</v>
          </cell>
          <cell r="Z319">
            <v>0</v>
          </cell>
          <cell r="AA319">
            <v>0</v>
          </cell>
        </row>
        <row r="320">
          <cell r="X320">
            <v>0</v>
          </cell>
          <cell r="Z320">
            <v>0</v>
          </cell>
          <cell r="AA320">
            <v>0</v>
          </cell>
        </row>
        <row r="321">
          <cell r="X321">
            <v>0</v>
          </cell>
          <cell r="Z321">
            <v>0</v>
          </cell>
          <cell r="AA321">
            <v>0</v>
          </cell>
        </row>
        <row r="322">
          <cell r="X322">
            <v>0</v>
          </cell>
          <cell r="Z322">
            <v>0</v>
          </cell>
          <cell r="AA322">
            <v>0</v>
          </cell>
        </row>
        <row r="323">
          <cell r="X323">
            <v>0</v>
          </cell>
          <cell r="Z323">
            <v>0</v>
          </cell>
          <cell r="AA323">
            <v>0</v>
          </cell>
        </row>
        <row r="324">
          <cell r="X324">
            <v>0</v>
          </cell>
          <cell r="Z324">
            <v>0</v>
          </cell>
          <cell r="AA324">
            <v>0</v>
          </cell>
        </row>
        <row r="325">
          <cell r="X325">
            <v>0</v>
          </cell>
          <cell r="Z325">
            <v>0</v>
          </cell>
          <cell r="AA325">
            <v>0</v>
          </cell>
        </row>
        <row r="326">
          <cell r="X326">
            <v>0</v>
          </cell>
          <cell r="Z326">
            <v>0</v>
          </cell>
          <cell r="AA326">
            <v>0</v>
          </cell>
        </row>
        <row r="327">
          <cell r="X327">
            <v>0</v>
          </cell>
          <cell r="Z327">
            <v>0</v>
          </cell>
          <cell r="AA327">
            <v>0</v>
          </cell>
        </row>
        <row r="328">
          <cell r="X328">
            <v>0</v>
          </cell>
          <cell r="Z328">
            <v>0</v>
          </cell>
          <cell r="AA328">
            <v>0</v>
          </cell>
        </row>
        <row r="329">
          <cell r="X329">
            <v>0</v>
          </cell>
          <cell r="Z329">
            <v>0</v>
          </cell>
          <cell r="AA329">
            <v>0</v>
          </cell>
        </row>
        <row r="330">
          <cell r="X330">
            <v>0</v>
          </cell>
          <cell r="Z330">
            <v>0</v>
          </cell>
          <cell r="AA330">
            <v>0</v>
          </cell>
        </row>
        <row r="331">
          <cell r="X331">
            <v>0</v>
          </cell>
          <cell r="Z331">
            <v>0</v>
          </cell>
          <cell r="AA331">
            <v>0</v>
          </cell>
        </row>
        <row r="332">
          <cell r="X332">
            <v>0</v>
          </cell>
          <cell r="Z332">
            <v>0</v>
          </cell>
          <cell r="AA332">
            <v>0</v>
          </cell>
        </row>
        <row r="333">
          <cell r="X333">
            <v>0</v>
          </cell>
          <cell r="Z333">
            <v>0</v>
          </cell>
          <cell r="AA333">
            <v>0</v>
          </cell>
        </row>
        <row r="334">
          <cell r="X334">
            <v>0</v>
          </cell>
          <cell r="Z334">
            <v>0</v>
          </cell>
          <cell r="AA334">
            <v>0</v>
          </cell>
        </row>
        <row r="335">
          <cell r="X335">
            <v>0</v>
          </cell>
          <cell r="Z335">
            <v>0</v>
          </cell>
          <cell r="AA335">
            <v>0</v>
          </cell>
        </row>
        <row r="336">
          <cell r="X336">
            <v>0</v>
          </cell>
          <cell r="Z336">
            <v>0</v>
          </cell>
          <cell r="AA336">
            <v>0</v>
          </cell>
        </row>
        <row r="337">
          <cell r="X337">
            <v>0</v>
          </cell>
          <cell r="Z337">
            <v>0</v>
          </cell>
          <cell r="AA337">
            <v>0</v>
          </cell>
        </row>
        <row r="338">
          <cell r="X338">
            <v>0</v>
          </cell>
          <cell r="Z338">
            <v>0</v>
          </cell>
          <cell r="AA338">
            <v>0</v>
          </cell>
        </row>
        <row r="339">
          <cell r="X339">
            <v>0</v>
          </cell>
          <cell r="Z339">
            <v>0</v>
          </cell>
          <cell r="AA339">
            <v>0</v>
          </cell>
        </row>
        <row r="340">
          <cell r="X340">
            <v>0</v>
          </cell>
          <cell r="Z340">
            <v>0</v>
          </cell>
          <cell r="AA340">
            <v>0</v>
          </cell>
        </row>
        <row r="341">
          <cell r="X341">
            <v>0</v>
          </cell>
          <cell r="Z341">
            <v>0</v>
          </cell>
          <cell r="AA341">
            <v>0</v>
          </cell>
        </row>
        <row r="342">
          <cell r="X342">
            <v>0</v>
          </cell>
          <cell r="Z342">
            <v>0</v>
          </cell>
          <cell r="AA342">
            <v>0</v>
          </cell>
        </row>
        <row r="343">
          <cell r="X343">
            <v>0</v>
          </cell>
          <cell r="Z343">
            <v>0</v>
          </cell>
          <cell r="AA343">
            <v>0</v>
          </cell>
        </row>
        <row r="344">
          <cell r="X344">
            <v>0</v>
          </cell>
          <cell r="Z344">
            <v>0</v>
          </cell>
          <cell r="AA344">
            <v>0</v>
          </cell>
        </row>
        <row r="345">
          <cell r="X345">
            <v>0</v>
          </cell>
          <cell r="Z345">
            <v>0</v>
          </cell>
          <cell r="AA345">
            <v>0</v>
          </cell>
        </row>
        <row r="346">
          <cell r="X346">
            <v>0</v>
          </cell>
          <cell r="Z346">
            <v>0</v>
          </cell>
          <cell r="AA346">
            <v>0</v>
          </cell>
        </row>
        <row r="347">
          <cell r="X347">
            <v>0</v>
          </cell>
          <cell r="Z347">
            <v>0</v>
          </cell>
          <cell r="AA347">
            <v>0</v>
          </cell>
        </row>
        <row r="348">
          <cell r="X348">
            <v>0</v>
          </cell>
          <cell r="Z348">
            <v>0</v>
          </cell>
          <cell r="AA348">
            <v>0</v>
          </cell>
        </row>
        <row r="349">
          <cell r="X349">
            <v>0</v>
          </cell>
          <cell r="Z349">
            <v>0</v>
          </cell>
          <cell r="AA349">
            <v>0</v>
          </cell>
        </row>
        <row r="350">
          <cell r="X350">
            <v>0</v>
          </cell>
          <cell r="Z350">
            <v>0</v>
          </cell>
          <cell r="AA350">
            <v>0</v>
          </cell>
        </row>
        <row r="351">
          <cell r="X351">
            <v>0</v>
          </cell>
          <cell r="Z351">
            <v>0</v>
          </cell>
          <cell r="AA351">
            <v>0</v>
          </cell>
        </row>
        <row r="352">
          <cell r="X352">
            <v>0</v>
          </cell>
          <cell r="Z352">
            <v>0</v>
          </cell>
          <cell r="AA352">
            <v>0</v>
          </cell>
        </row>
        <row r="353">
          <cell r="X353">
            <v>0</v>
          </cell>
          <cell r="Z353">
            <v>0</v>
          </cell>
          <cell r="AA353">
            <v>0</v>
          </cell>
        </row>
        <row r="354">
          <cell r="X354">
            <v>0</v>
          </cell>
          <cell r="Z354">
            <v>0</v>
          </cell>
          <cell r="AA354">
            <v>0</v>
          </cell>
        </row>
        <row r="355">
          <cell r="X355">
            <v>0</v>
          </cell>
          <cell r="Z355">
            <v>0</v>
          </cell>
          <cell r="AA355">
            <v>0</v>
          </cell>
        </row>
        <row r="356">
          <cell r="X356">
            <v>0</v>
          </cell>
          <cell r="Z356">
            <v>0</v>
          </cell>
          <cell r="AA356">
            <v>0</v>
          </cell>
        </row>
        <row r="357">
          <cell r="X357">
            <v>0</v>
          </cell>
          <cell r="Z357">
            <v>0</v>
          </cell>
          <cell r="AA357">
            <v>0</v>
          </cell>
        </row>
        <row r="358">
          <cell r="X358">
            <v>0</v>
          </cell>
          <cell r="Z358">
            <v>0</v>
          </cell>
          <cell r="AA358">
            <v>0</v>
          </cell>
        </row>
        <row r="359">
          <cell r="X359">
            <v>0</v>
          </cell>
          <cell r="Z359">
            <v>0</v>
          </cell>
          <cell r="AA359">
            <v>0</v>
          </cell>
        </row>
        <row r="360">
          <cell r="X360">
            <v>0</v>
          </cell>
          <cell r="Z360">
            <v>0</v>
          </cell>
          <cell r="AA360">
            <v>0</v>
          </cell>
        </row>
        <row r="361">
          <cell r="X361">
            <v>0</v>
          </cell>
          <cell r="Z361">
            <v>0</v>
          </cell>
          <cell r="AA361">
            <v>0</v>
          </cell>
        </row>
        <row r="362">
          <cell r="X362">
            <v>0</v>
          </cell>
          <cell r="Z362">
            <v>0</v>
          </cell>
          <cell r="AA362">
            <v>0</v>
          </cell>
        </row>
        <row r="363">
          <cell r="X363">
            <v>0</v>
          </cell>
          <cell r="Z363">
            <v>0</v>
          </cell>
          <cell r="AA363">
            <v>0</v>
          </cell>
        </row>
        <row r="364">
          <cell r="X364">
            <v>0</v>
          </cell>
          <cell r="Z364">
            <v>0</v>
          </cell>
          <cell r="AA364">
            <v>0</v>
          </cell>
        </row>
        <row r="365">
          <cell r="X365">
            <v>0</v>
          </cell>
          <cell r="Z365">
            <v>0</v>
          </cell>
          <cell r="AA365">
            <v>0</v>
          </cell>
        </row>
        <row r="366">
          <cell r="X366">
            <v>0</v>
          </cell>
          <cell r="Z366">
            <v>0</v>
          </cell>
          <cell r="AA366">
            <v>0</v>
          </cell>
        </row>
        <row r="367">
          <cell r="X367">
            <v>0</v>
          </cell>
          <cell r="Z367">
            <v>0</v>
          </cell>
          <cell r="AA367">
            <v>0</v>
          </cell>
        </row>
        <row r="368">
          <cell r="X368">
            <v>0</v>
          </cell>
          <cell r="Z368">
            <v>0</v>
          </cell>
          <cell r="AA368">
            <v>0</v>
          </cell>
        </row>
      </sheetData>
      <sheetData sheetId="5"/>
      <sheetData sheetId="6"/>
      <sheetData sheetId="7">
        <row r="10">
          <cell r="G10">
            <v>2</v>
          </cell>
        </row>
      </sheetData>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D5">
            <v>0</v>
          </cell>
        </row>
      </sheetData>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 val="MSProject"/>
      <sheetName val="Capa"/>
      <sheetName val="PLANILHA (2)"/>
      <sheetName val="PLANILHA BCK UP"/>
      <sheetName val="PLANILHA"/>
      <sheetName val="Cronograma Geral"/>
      <sheetName val="Cronog Lote III"/>
      <sheetName val="Cronog Lote II"/>
      <sheetName val="Cronog Lote I"/>
      <sheetName val="Res. Geral Lotes I, II e III"/>
      <sheetName val="Resumo Lote I"/>
      <sheetName val="Resumo Lote II"/>
      <sheetName val="Resumo Lote III"/>
      <sheetName val="TRECHOS"/>
      <sheetName val="TRECHOS (2)"/>
      <sheetName val="observações"/>
      <sheetName val="TRECHOS (3)"/>
      <sheetName val="TRECHOS (4)"/>
      <sheetName val="Células Soma"/>
      <sheetName val="12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DM"/>
      <sheetName val="ATERRO 1"/>
      <sheetName val="ATERRO 2"/>
      <sheetName val="ATERRO 2 DR"/>
      <sheetName val="ATERRO 3"/>
      <sheetName val="ATERRO 3 DR"/>
      <sheetName val="ATERRO 4"/>
      <sheetName val="CAMINHO SERV."/>
      <sheetName val="600 FoFo TERRA"/>
      <sheetName val="600 FoFo ASFALTO"/>
      <sheetName val="300 FoFo TERRA"/>
      <sheetName val="300 FoFo ASFALTO"/>
      <sheetName val="TRV AÉREA 600"/>
      <sheetName val="BLOCOS ANCORAGEM"/>
      <sheetName val="BLOCOS TRAVESSIAS"/>
      <sheetName val="ENVELOP. DE REDE"/>
      <sheetName val="CX DESC. E VENTOSA"/>
      <sheetName val="BUEIRO Ø 1.500 "/>
      <sheetName val="GALERIA CELULAR"/>
      <sheetName val="TRAVESSIA BUEIRO"/>
      <sheetName val="BOOSTER"/>
      <sheetName val="CAPTAÇÃO CIVIL"/>
      <sheetName val="TAU"/>
      <sheetName val="CHAMINÉ"/>
      <sheetName val="ELEV. COMPERJ"/>
      <sheetName val="CX DISTRIBUIÇÃO"/>
      <sheetName val="TANQUE CONTATO"/>
      <sheetName val="SISTEMA RECIRC."/>
      <sheetName val="SISTEMA LODO"/>
      <sheetName val="SISTEMA CLORO"/>
      <sheetName val="MOD. TRATAMENTO"/>
      <sheetName val="URBANIZ.ETA"/>
      <sheetName val="HISTOGRAMA"/>
      <sheetName val="COMPT IND"/>
      <sheetName val="PASSARELLI IND"/>
      <sheetName val="FORNECEDORES"/>
      <sheetName val="CRON. CONS."/>
      <sheetName val="EQUIPMT."/>
      <sheetName val="ETA"/>
      <sheetName val="Fund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COMPOS."/>
      <sheetName val="ORÇAMENTO"/>
      <sheetName val="CONCRETO FUNDAÇÃO"/>
      <sheetName val="CONCRETO ESTRUTURA"/>
      <sheetName val="PARETO  |  ABC"/>
      <sheetName val="GRÁFICO"/>
    </sheetNames>
    <sheetDataSet>
      <sheetData sheetId="0">
        <row r="8">
          <cell r="G8">
            <v>2.89</v>
          </cell>
        </row>
        <row r="11">
          <cell r="B11" t="str">
            <v xml:space="preserve">  Pedreiro de acabamento</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21"/>
  <sheetViews>
    <sheetView showGridLines="0" view="pageBreakPreview" zoomScaleNormal="100" zoomScaleSheetLayoutView="100" workbookViewId="0">
      <selection activeCell="A7" sqref="A7"/>
    </sheetView>
  </sheetViews>
  <sheetFormatPr defaultColWidth="10.7109375" defaultRowHeight="15" customHeight="1" x14ac:dyDescent="0.2"/>
  <cols>
    <col min="1" max="1" width="10.7109375" style="1" customWidth="1"/>
    <col min="2" max="2" width="80.7109375" style="1" customWidth="1"/>
    <col min="3" max="3" width="10.7109375" style="1" customWidth="1"/>
    <col min="4" max="4" width="40.7109375" style="1" customWidth="1"/>
    <col min="5" max="5" width="1.7109375" style="1" customWidth="1"/>
    <col min="6" max="6" width="10.7109375" style="1"/>
    <col min="7" max="7" width="11.7109375" style="1" bestFit="1" customWidth="1"/>
    <col min="8" max="8" width="12.7109375" style="1" bestFit="1" customWidth="1"/>
    <col min="9" max="16384" width="10.7109375" style="1"/>
  </cols>
  <sheetData>
    <row r="1" spans="1:9" ht="15" customHeight="1" x14ac:dyDescent="0.2">
      <c r="A1" s="26" t="s">
        <v>19</v>
      </c>
      <c r="B1" s="27"/>
      <c r="C1" s="28"/>
      <c r="D1" s="113"/>
    </row>
    <row r="2" spans="1:9" ht="15" customHeight="1" x14ac:dyDescent="0.2">
      <c r="A2" s="18"/>
      <c r="B2" s="20"/>
      <c r="C2" s="17"/>
      <c r="D2" s="100"/>
    </row>
    <row r="3" spans="1:9" s="96" customFormat="1" ht="12.75" x14ac:dyDescent="0.2">
      <c r="A3" s="915" t="s">
        <v>5714</v>
      </c>
      <c r="B3" s="916"/>
      <c r="C3" s="20"/>
      <c r="D3" s="95"/>
    </row>
    <row r="4" spans="1:9" s="96" customFormat="1" ht="15" customHeight="1" x14ac:dyDescent="0.2">
      <c r="A4" s="18" t="s">
        <v>5692</v>
      </c>
      <c r="B4" s="98" t="s">
        <v>5695</v>
      </c>
      <c r="C4" s="98"/>
      <c r="D4" s="99"/>
    </row>
    <row r="5" spans="1:9" s="10" customFormat="1" ht="15" customHeight="1" x14ac:dyDescent="0.2">
      <c r="A5" s="18"/>
      <c r="B5" s="78"/>
      <c r="C5" s="20"/>
      <c r="D5" s="95"/>
    </row>
    <row r="6" spans="1:9" s="10" customFormat="1" ht="15" customHeight="1" x14ac:dyDescent="0.2">
      <c r="A6" s="18" t="s">
        <v>29962</v>
      </c>
      <c r="B6" s="78"/>
      <c r="C6" s="98"/>
      <c r="D6" s="99"/>
    </row>
    <row r="7" spans="1:9" ht="24.95" customHeight="1" x14ac:dyDescent="0.2">
      <c r="A7" s="64" t="s">
        <v>0</v>
      </c>
      <c r="B7" s="64" t="s">
        <v>11</v>
      </c>
      <c r="C7" s="64" t="s">
        <v>35</v>
      </c>
      <c r="D7" s="65" t="s">
        <v>21</v>
      </c>
    </row>
    <row r="8" spans="1:9" ht="24.95" customHeight="1" x14ac:dyDescent="0.2">
      <c r="A8" s="60">
        <f>'Planilha Orçamentária'!A13</f>
        <v>1</v>
      </c>
      <c r="B8" s="61" t="str">
        <f>VLOOKUP(A8,'Planilha Orçamentária'!A:H,4,0)</f>
        <v>SERVIÇOS PRELIMINARES</v>
      </c>
      <c r="C8" s="62">
        <f t="shared" ref="C8:C16" si="0">D8/$D$18</f>
        <v>9.1378965361461912E-3</v>
      </c>
      <c r="D8" s="63">
        <f>'Planilha Orçamentária'!H23</f>
        <v>152742.66999999998</v>
      </c>
    </row>
    <row r="9" spans="1:9" ht="24.95" customHeight="1" x14ac:dyDescent="0.2">
      <c r="A9" s="60">
        <v>2</v>
      </c>
      <c r="B9" s="61" t="str">
        <f>VLOOKUP(A9,'Planilha Orçamentária'!A:H,4,0)</f>
        <v>DEMOLIÇÕES E RETIRADAS</v>
      </c>
      <c r="C9" s="62">
        <f t="shared" si="0"/>
        <v>1.197163650564715E-2</v>
      </c>
      <c r="D9" s="63">
        <f>'Planilha Orçamentária'!H37</f>
        <v>200109.48</v>
      </c>
      <c r="I9" s="97"/>
    </row>
    <row r="10" spans="1:9" ht="24.95" customHeight="1" x14ac:dyDescent="0.2">
      <c r="A10" s="60">
        <v>3</v>
      </c>
      <c r="B10" s="61" t="str">
        <f>VLOOKUP(A10,'Planilha Orçamentária'!A:H,4,0)</f>
        <v>TERRAPLENAGEM</v>
      </c>
      <c r="C10" s="62">
        <f t="shared" si="0"/>
        <v>1.5430159806495206E-2</v>
      </c>
      <c r="D10" s="63">
        <f>'Planilha Orçamentária'!H44</f>
        <v>257919.73</v>
      </c>
      <c r="I10" s="97"/>
    </row>
    <row r="11" spans="1:9" ht="24.95" customHeight="1" x14ac:dyDescent="0.2">
      <c r="A11" s="60">
        <v>4</v>
      </c>
      <c r="B11" s="61" t="str">
        <f>VLOOKUP(A11,'Planilha Orçamentária'!A:H,4,0)</f>
        <v>DRENAGEM</v>
      </c>
      <c r="C11" s="62">
        <f t="shared" si="0"/>
        <v>0.29662178833610781</v>
      </c>
      <c r="D11" s="63">
        <f>'Planilha Orçamentária'!H82</f>
        <v>4958121.790000001</v>
      </c>
      <c r="I11" s="97"/>
    </row>
    <row r="12" spans="1:9" ht="24.95" customHeight="1" x14ac:dyDescent="0.2">
      <c r="A12" s="60">
        <v>5</v>
      </c>
      <c r="B12" s="61" t="str">
        <f>VLOOKUP(A12,'Planilha Orçamentária'!A:H,4,0)</f>
        <v>PAVIMENTAÇÃO</v>
      </c>
      <c r="C12" s="62">
        <f t="shared" si="0"/>
        <v>0.40874436686479565</v>
      </c>
      <c r="D12" s="63">
        <f>'Planilha Orçamentária'!H94</f>
        <v>6832284.1799999997</v>
      </c>
    </row>
    <row r="13" spans="1:9" ht="24.95" customHeight="1" x14ac:dyDescent="0.2">
      <c r="A13" s="60">
        <v>6</v>
      </c>
      <c r="B13" s="61" t="str">
        <f>VLOOKUP(A13,'Planilha Orçamentária'!A:H,4,0)</f>
        <v>SINALIZAÇÃO DE VIA</v>
      </c>
      <c r="C13" s="62">
        <f t="shared" si="0"/>
        <v>5.8478614000764817E-3</v>
      </c>
      <c r="D13" s="63">
        <f>'Planilha Orçamentária'!H101</f>
        <v>97748.75</v>
      </c>
    </row>
    <row r="14" spans="1:9" ht="24.95" customHeight="1" x14ac:dyDescent="0.2">
      <c r="A14" s="60">
        <v>7</v>
      </c>
      <c r="B14" s="61" t="str">
        <f>VLOOKUP(A14,'Planilha Orçamentária'!A:H,4,0)</f>
        <v>CONTENÇÃO</v>
      </c>
      <c r="C14" s="62">
        <f t="shared" si="0"/>
        <v>7.1877605795867452E-2</v>
      </c>
      <c r="D14" s="203">
        <f>'Planilha Orçamentária'!H113</f>
        <v>1201455.6499999999</v>
      </c>
    </row>
    <row r="15" spans="1:9" ht="24.95" customHeight="1" x14ac:dyDescent="0.2">
      <c r="A15" s="60">
        <v>8</v>
      </c>
      <c r="B15" s="61" t="str">
        <f>VLOOKUP(A15,'Planilha Orçamentária'!A:H,4,0)</f>
        <v>ELÉTRICO</v>
      </c>
      <c r="C15" s="62">
        <f t="shared" si="0"/>
        <v>5.1019551359270381E-2</v>
      </c>
      <c r="D15" s="203">
        <f>'Planilha Orçamentária'!H135</f>
        <v>852807.04</v>
      </c>
    </row>
    <row r="16" spans="1:9" ht="24.95" customHeight="1" x14ac:dyDescent="0.2">
      <c r="A16" s="60">
        <v>9</v>
      </c>
      <c r="B16" s="61" t="str">
        <f>VLOOKUP(A16,'Planilha Orçamentária'!A:H,4,0)</f>
        <v>PAISAGISMO</v>
      </c>
      <c r="C16" s="62">
        <f t="shared" si="0"/>
        <v>0.12778824893376761</v>
      </c>
      <c r="D16" s="203">
        <f>'Planilha Orçamentária'!H162</f>
        <v>2136018.75</v>
      </c>
    </row>
    <row r="17" spans="1:4" ht="24.95" customHeight="1" x14ac:dyDescent="0.2">
      <c r="A17" s="60">
        <v>10</v>
      </c>
      <c r="B17" s="61" t="str">
        <f>VLOOKUP(A17,'Planilha Orçamentária'!A:H,4,0)</f>
        <v>SINALIZAÇÃO  DE OBRA</v>
      </c>
      <c r="C17" s="62">
        <f t="shared" ref="C17" si="1">D17/$D$18</f>
        <v>1.5608844618259102E-3</v>
      </c>
      <c r="D17" s="203">
        <f>'Planilha Orçamentária'!H168</f>
        <v>26090.649999999998</v>
      </c>
    </row>
    <row r="18" spans="1:4" ht="24.95" customHeight="1" x14ac:dyDescent="0.2">
      <c r="A18" s="913" t="s">
        <v>1735</v>
      </c>
      <c r="B18" s="914"/>
      <c r="C18" s="914"/>
      <c r="D18" s="68">
        <f>SUM(D8:D17)</f>
        <v>16715298.690000003</v>
      </c>
    </row>
    <row r="20" spans="1:4" ht="15" customHeight="1" x14ac:dyDescent="0.2">
      <c r="D20" s="42"/>
    </row>
    <row r="21" spans="1:4" ht="15" customHeight="1" x14ac:dyDescent="0.2">
      <c r="D21" s="42"/>
    </row>
  </sheetData>
  <mergeCells count="2">
    <mergeCell ref="A18:C18"/>
    <mergeCell ref="A3:B3"/>
  </mergeCells>
  <printOptions horizontalCentered="1" gridLines="1"/>
  <pageMargins left="0.59055118110236227" right="0.59055118110236227" top="0.78740157480314965" bottom="0.39370078740157483" header="0" footer="0"/>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48BBD-CA8C-427A-8CE8-8F001ACA48B0}">
  <dimension ref="A1:D12663"/>
  <sheetViews>
    <sheetView topLeftCell="A12640" workbookViewId="0">
      <selection activeCell="G12643" sqref="G12643"/>
    </sheetView>
  </sheetViews>
  <sheetFormatPr defaultRowHeight="12.75" x14ac:dyDescent="0.2"/>
  <cols>
    <col min="1" max="1" width="10.5703125" customWidth="1"/>
    <col min="2" max="2" width="78.140625" customWidth="1"/>
    <col min="3" max="3" width="21.140625" style="548" customWidth="1"/>
    <col min="4" max="4" width="22.28515625" customWidth="1"/>
  </cols>
  <sheetData>
    <row r="1" spans="1:4" x14ac:dyDescent="0.2">
      <c r="A1" t="s">
        <v>16078</v>
      </c>
      <c r="C1"/>
    </row>
    <row r="2" spans="1:4" x14ac:dyDescent="0.2">
      <c r="A2" t="s">
        <v>573</v>
      </c>
      <c r="C2"/>
    </row>
    <row r="3" spans="1:4" x14ac:dyDescent="0.2">
      <c r="A3" t="s">
        <v>29347</v>
      </c>
      <c r="C3"/>
    </row>
    <row r="4" spans="1:4" x14ac:dyDescent="0.2">
      <c r="A4" t="s">
        <v>16079</v>
      </c>
      <c r="C4"/>
    </row>
    <row r="5" spans="1:4" x14ac:dyDescent="0.2">
      <c r="A5" t="s">
        <v>16080</v>
      </c>
      <c r="C5"/>
    </row>
    <row r="6" spans="1:4" x14ac:dyDescent="0.2">
      <c r="A6" t="s">
        <v>573</v>
      </c>
      <c r="C6"/>
    </row>
    <row r="7" spans="1:4" x14ac:dyDescent="0.2">
      <c r="A7" t="s">
        <v>16081</v>
      </c>
      <c r="B7" t="s">
        <v>16082</v>
      </c>
      <c r="C7" t="s">
        <v>16083</v>
      </c>
      <c r="D7" t="s">
        <v>16084</v>
      </c>
    </row>
    <row r="8" spans="1:4" x14ac:dyDescent="0.2">
      <c r="A8">
        <v>38605</v>
      </c>
      <c r="B8" t="s">
        <v>16085</v>
      </c>
      <c r="C8" t="s">
        <v>16086</v>
      </c>
      <c r="D8" s="895">
        <v>67.52</v>
      </c>
    </row>
    <row r="9" spans="1:4" x14ac:dyDescent="0.2">
      <c r="A9">
        <v>11270</v>
      </c>
      <c r="B9" t="s">
        <v>16087</v>
      </c>
      <c r="C9" t="s">
        <v>16086</v>
      </c>
      <c r="D9" s="895">
        <v>2.62</v>
      </c>
    </row>
    <row r="10" spans="1:4" x14ac:dyDescent="0.2">
      <c r="A10">
        <v>412</v>
      </c>
      <c r="B10" t="s">
        <v>16088</v>
      </c>
      <c r="C10" t="s">
        <v>16086</v>
      </c>
      <c r="D10" s="895">
        <v>1.18</v>
      </c>
    </row>
    <row r="11" spans="1:4" x14ac:dyDescent="0.2">
      <c r="A11">
        <v>414</v>
      </c>
      <c r="B11" t="s">
        <v>16089</v>
      </c>
      <c r="C11" t="s">
        <v>16086</v>
      </c>
      <c r="D11" s="895">
        <v>7.0000000000000007E-2</v>
      </c>
    </row>
    <row r="12" spans="1:4" x14ac:dyDescent="0.2">
      <c r="A12">
        <v>410</v>
      </c>
      <c r="B12" t="s">
        <v>16090</v>
      </c>
      <c r="C12" t="s">
        <v>16086</v>
      </c>
      <c r="D12" s="895">
        <v>0.18</v>
      </c>
    </row>
    <row r="13" spans="1:4" x14ac:dyDescent="0.2">
      <c r="A13">
        <v>411</v>
      </c>
      <c r="B13" t="s">
        <v>16091</v>
      </c>
      <c r="C13" t="s">
        <v>16086</v>
      </c>
      <c r="D13" s="895">
        <v>0.23</v>
      </c>
    </row>
    <row r="14" spans="1:4" x14ac:dyDescent="0.2">
      <c r="A14">
        <v>408</v>
      </c>
      <c r="B14" t="s">
        <v>16092</v>
      </c>
      <c r="C14" t="s">
        <v>16086</v>
      </c>
      <c r="D14" s="895">
        <v>1.1399999999999999</v>
      </c>
    </row>
    <row r="15" spans="1:4" x14ac:dyDescent="0.2">
      <c r="A15">
        <v>39131</v>
      </c>
      <c r="B15" t="s">
        <v>16093</v>
      </c>
      <c r="C15" t="s">
        <v>16086</v>
      </c>
      <c r="D15" s="895">
        <v>3.94</v>
      </c>
    </row>
    <row r="16" spans="1:4" x14ac:dyDescent="0.2">
      <c r="A16">
        <v>394</v>
      </c>
      <c r="B16" t="s">
        <v>16094</v>
      </c>
      <c r="C16" t="s">
        <v>16086</v>
      </c>
      <c r="D16" s="895">
        <v>3.99</v>
      </c>
    </row>
    <row r="17" spans="1:4" x14ac:dyDescent="0.2">
      <c r="A17">
        <v>39130</v>
      </c>
      <c r="B17" t="s">
        <v>16095</v>
      </c>
      <c r="C17" t="s">
        <v>16086</v>
      </c>
      <c r="D17" s="895">
        <v>3.6</v>
      </c>
    </row>
    <row r="18" spans="1:4" x14ac:dyDescent="0.2">
      <c r="A18">
        <v>395</v>
      </c>
      <c r="B18" t="s">
        <v>16096</v>
      </c>
      <c r="C18" t="s">
        <v>16086</v>
      </c>
      <c r="D18" s="895">
        <v>3.85</v>
      </c>
    </row>
    <row r="19" spans="1:4" x14ac:dyDescent="0.2">
      <c r="A19">
        <v>39127</v>
      </c>
      <c r="B19" t="s">
        <v>16097</v>
      </c>
      <c r="C19" t="s">
        <v>16086</v>
      </c>
      <c r="D19" s="895">
        <v>1.9</v>
      </c>
    </row>
    <row r="20" spans="1:4" x14ac:dyDescent="0.2">
      <c r="A20">
        <v>392</v>
      </c>
      <c r="B20" t="s">
        <v>16098</v>
      </c>
      <c r="C20" t="s">
        <v>16086</v>
      </c>
      <c r="D20" s="895">
        <v>1.94</v>
      </c>
    </row>
    <row r="21" spans="1:4" x14ac:dyDescent="0.2">
      <c r="A21">
        <v>39129</v>
      </c>
      <c r="B21" t="s">
        <v>16099</v>
      </c>
      <c r="C21" t="s">
        <v>16086</v>
      </c>
      <c r="D21" s="895">
        <v>2.2200000000000002</v>
      </c>
    </row>
    <row r="22" spans="1:4" x14ac:dyDescent="0.2">
      <c r="A22">
        <v>393</v>
      </c>
      <c r="B22" t="s">
        <v>16100</v>
      </c>
      <c r="C22" t="s">
        <v>16086</v>
      </c>
      <c r="D22" s="895">
        <v>2.3199999999999998</v>
      </c>
    </row>
    <row r="23" spans="1:4" x14ac:dyDescent="0.2">
      <c r="A23">
        <v>39133</v>
      </c>
      <c r="B23" t="s">
        <v>16101</v>
      </c>
      <c r="C23" t="s">
        <v>16086</v>
      </c>
      <c r="D23" s="895">
        <v>5.18</v>
      </c>
    </row>
    <row r="24" spans="1:4" x14ac:dyDescent="0.2">
      <c r="A24">
        <v>397</v>
      </c>
      <c r="B24" t="s">
        <v>16102</v>
      </c>
      <c r="C24" t="s">
        <v>16086</v>
      </c>
      <c r="D24" s="895">
        <v>5.72</v>
      </c>
    </row>
    <row r="25" spans="1:4" x14ac:dyDescent="0.2">
      <c r="A25">
        <v>39132</v>
      </c>
      <c r="B25" t="s">
        <v>16103</v>
      </c>
      <c r="C25" t="s">
        <v>16086</v>
      </c>
      <c r="D25" s="895">
        <v>4.1399999999999997</v>
      </c>
    </row>
    <row r="26" spans="1:4" x14ac:dyDescent="0.2">
      <c r="A26">
        <v>396</v>
      </c>
      <c r="B26" t="s">
        <v>16104</v>
      </c>
      <c r="C26" t="s">
        <v>16086</v>
      </c>
      <c r="D26" s="895">
        <v>4.4400000000000004</v>
      </c>
    </row>
    <row r="27" spans="1:4" x14ac:dyDescent="0.2">
      <c r="A27">
        <v>39135</v>
      </c>
      <c r="B27" t="s">
        <v>16105</v>
      </c>
      <c r="C27" t="s">
        <v>16086</v>
      </c>
      <c r="D27" s="895">
        <v>8.2899999999999991</v>
      </c>
    </row>
    <row r="28" spans="1:4" x14ac:dyDescent="0.2">
      <c r="A28">
        <v>39128</v>
      </c>
      <c r="B28" t="s">
        <v>16106</v>
      </c>
      <c r="C28" t="s">
        <v>16086</v>
      </c>
      <c r="D28" s="895">
        <v>2.0699999999999998</v>
      </c>
    </row>
    <row r="29" spans="1:4" x14ac:dyDescent="0.2">
      <c r="A29">
        <v>400</v>
      </c>
      <c r="B29" t="s">
        <v>16107</v>
      </c>
      <c r="C29" t="s">
        <v>16086</v>
      </c>
      <c r="D29" s="895">
        <v>2.02</v>
      </c>
    </row>
    <row r="30" spans="1:4" x14ac:dyDescent="0.2">
      <c r="A30">
        <v>39125</v>
      </c>
      <c r="B30" t="s">
        <v>16108</v>
      </c>
      <c r="C30" t="s">
        <v>16086</v>
      </c>
      <c r="D30" s="895">
        <v>2.0699999999999998</v>
      </c>
    </row>
    <row r="31" spans="1:4" x14ac:dyDescent="0.2">
      <c r="A31">
        <v>39134</v>
      </c>
      <c r="B31" t="s">
        <v>16109</v>
      </c>
      <c r="C31" t="s">
        <v>16086</v>
      </c>
      <c r="D31" s="895">
        <v>6.91</v>
      </c>
    </row>
    <row r="32" spans="1:4" x14ac:dyDescent="0.2">
      <c r="A32">
        <v>398</v>
      </c>
      <c r="B32" t="s">
        <v>16110</v>
      </c>
      <c r="C32" t="s">
        <v>16086</v>
      </c>
      <c r="D32" s="895">
        <v>6.36</v>
      </c>
    </row>
    <row r="33" spans="1:4" x14ac:dyDescent="0.2">
      <c r="A33">
        <v>39126</v>
      </c>
      <c r="B33" t="s">
        <v>16111</v>
      </c>
      <c r="C33" t="s">
        <v>16086</v>
      </c>
      <c r="D33" s="895">
        <v>9.32</v>
      </c>
    </row>
    <row r="34" spans="1:4" x14ac:dyDescent="0.2">
      <c r="A34">
        <v>399</v>
      </c>
      <c r="B34" t="s">
        <v>16112</v>
      </c>
      <c r="C34" t="s">
        <v>16086</v>
      </c>
      <c r="D34" s="895">
        <v>8.2100000000000009</v>
      </c>
    </row>
    <row r="35" spans="1:4" x14ac:dyDescent="0.2">
      <c r="A35">
        <v>39158</v>
      </c>
      <c r="B35" t="s">
        <v>16113</v>
      </c>
      <c r="C35" t="s">
        <v>16086</v>
      </c>
      <c r="D35" s="895">
        <v>22.06</v>
      </c>
    </row>
    <row r="36" spans="1:4" x14ac:dyDescent="0.2">
      <c r="A36">
        <v>39141</v>
      </c>
      <c r="B36" t="s">
        <v>16114</v>
      </c>
      <c r="C36" t="s">
        <v>16086</v>
      </c>
      <c r="D36" s="895">
        <v>1.6</v>
      </c>
    </row>
    <row r="37" spans="1:4" x14ac:dyDescent="0.2">
      <c r="A37">
        <v>39140</v>
      </c>
      <c r="B37" t="s">
        <v>16115</v>
      </c>
      <c r="C37" t="s">
        <v>16086</v>
      </c>
      <c r="D37" s="895">
        <v>1.45</v>
      </c>
    </row>
    <row r="38" spans="1:4" x14ac:dyDescent="0.2">
      <c r="A38">
        <v>39137</v>
      </c>
      <c r="B38" t="s">
        <v>16116</v>
      </c>
      <c r="C38" t="s">
        <v>16086</v>
      </c>
      <c r="D38" s="895">
        <v>0.83</v>
      </c>
    </row>
    <row r="39" spans="1:4" x14ac:dyDescent="0.2">
      <c r="A39">
        <v>39139</v>
      </c>
      <c r="B39" t="s">
        <v>16117</v>
      </c>
      <c r="C39" t="s">
        <v>16086</v>
      </c>
      <c r="D39" s="895">
        <v>1.2</v>
      </c>
    </row>
    <row r="40" spans="1:4" x14ac:dyDescent="0.2">
      <c r="A40">
        <v>39143</v>
      </c>
      <c r="B40" t="s">
        <v>16118</v>
      </c>
      <c r="C40" t="s">
        <v>16086</v>
      </c>
      <c r="D40" s="895">
        <v>3.3</v>
      </c>
    </row>
    <row r="41" spans="1:4" x14ac:dyDescent="0.2">
      <c r="A41">
        <v>39142</v>
      </c>
      <c r="B41" t="s">
        <v>16119</v>
      </c>
      <c r="C41" t="s">
        <v>16086</v>
      </c>
      <c r="D41" s="895">
        <v>2.36</v>
      </c>
    </row>
    <row r="42" spans="1:4" x14ac:dyDescent="0.2">
      <c r="A42">
        <v>39138</v>
      </c>
      <c r="B42" t="s">
        <v>16120</v>
      </c>
      <c r="C42" t="s">
        <v>16086</v>
      </c>
      <c r="D42" s="895">
        <v>0.88</v>
      </c>
    </row>
    <row r="43" spans="1:4" x14ac:dyDescent="0.2">
      <c r="A43">
        <v>39136</v>
      </c>
      <c r="B43" t="s">
        <v>16121</v>
      </c>
      <c r="C43" t="s">
        <v>16086</v>
      </c>
      <c r="D43" s="895">
        <v>0.59</v>
      </c>
    </row>
    <row r="44" spans="1:4" x14ac:dyDescent="0.2">
      <c r="A44">
        <v>39144</v>
      </c>
      <c r="B44" t="s">
        <v>16122</v>
      </c>
      <c r="C44" t="s">
        <v>16086</v>
      </c>
      <c r="D44" s="895">
        <v>3.85</v>
      </c>
    </row>
    <row r="45" spans="1:4" x14ac:dyDescent="0.2">
      <c r="A45">
        <v>39145</v>
      </c>
      <c r="B45" t="s">
        <v>16123</v>
      </c>
      <c r="C45" t="s">
        <v>16086</v>
      </c>
      <c r="D45" s="895">
        <v>6.34</v>
      </c>
    </row>
    <row r="46" spans="1:4" x14ac:dyDescent="0.2">
      <c r="A46">
        <v>12615</v>
      </c>
      <c r="B46" t="s">
        <v>16124</v>
      </c>
      <c r="C46" t="s">
        <v>16086</v>
      </c>
      <c r="D46" s="895">
        <v>16.100000000000001</v>
      </c>
    </row>
    <row r="47" spans="1:4" x14ac:dyDescent="0.2">
      <c r="A47">
        <v>11927</v>
      </c>
      <c r="B47" t="s">
        <v>16125</v>
      </c>
      <c r="C47" t="s">
        <v>16086</v>
      </c>
      <c r="D47" s="895">
        <v>7.84</v>
      </c>
    </row>
    <row r="48" spans="1:4" x14ac:dyDescent="0.2">
      <c r="A48">
        <v>11928</v>
      </c>
      <c r="B48" t="s">
        <v>16126</v>
      </c>
      <c r="C48" t="s">
        <v>16086</v>
      </c>
      <c r="D48" s="895">
        <v>8.98</v>
      </c>
    </row>
    <row r="49" spans="1:4" x14ac:dyDescent="0.2">
      <c r="A49">
        <v>11929</v>
      </c>
      <c r="B49" t="s">
        <v>16127</v>
      </c>
      <c r="C49" t="s">
        <v>16086</v>
      </c>
      <c r="D49" s="895">
        <v>13.9</v>
      </c>
    </row>
    <row r="50" spans="1:4" x14ac:dyDescent="0.2">
      <c r="A50">
        <v>36801</v>
      </c>
      <c r="B50" t="s">
        <v>16128</v>
      </c>
      <c r="C50" t="s">
        <v>16086</v>
      </c>
      <c r="D50" s="895">
        <v>27.31</v>
      </c>
    </row>
    <row r="51" spans="1:4" x14ac:dyDescent="0.2">
      <c r="A51">
        <v>36246</v>
      </c>
      <c r="B51" t="s">
        <v>16129</v>
      </c>
      <c r="C51" t="s">
        <v>16130</v>
      </c>
      <c r="D51" s="895">
        <v>3.59</v>
      </c>
    </row>
    <row r="52" spans="1:4" x14ac:dyDescent="0.2">
      <c r="A52">
        <v>37600</v>
      </c>
      <c r="B52" t="s">
        <v>16131</v>
      </c>
      <c r="C52" t="s">
        <v>16086</v>
      </c>
      <c r="D52" s="895">
        <v>104.86</v>
      </c>
    </row>
    <row r="53" spans="1:4" x14ac:dyDescent="0.2">
      <c r="A53">
        <v>37599</v>
      </c>
      <c r="B53" t="s">
        <v>16132</v>
      </c>
      <c r="C53" t="s">
        <v>16086</v>
      </c>
      <c r="D53" s="895">
        <v>97.6</v>
      </c>
    </row>
    <row r="54" spans="1:4" x14ac:dyDescent="0.2">
      <c r="A54">
        <v>1</v>
      </c>
      <c r="B54" t="s">
        <v>16133</v>
      </c>
      <c r="C54" t="s">
        <v>16134</v>
      </c>
      <c r="D54" s="895">
        <v>85</v>
      </c>
    </row>
    <row r="55" spans="1:4" x14ac:dyDescent="0.2">
      <c r="A55">
        <v>3</v>
      </c>
      <c r="B55" t="s">
        <v>16135</v>
      </c>
      <c r="C55" t="s">
        <v>16136</v>
      </c>
      <c r="D55" s="895">
        <v>14.56</v>
      </c>
    </row>
    <row r="56" spans="1:4" x14ac:dyDescent="0.2">
      <c r="A56">
        <v>43054</v>
      </c>
      <c r="B56" t="s">
        <v>16137</v>
      </c>
      <c r="C56" t="s">
        <v>16134</v>
      </c>
      <c r="D56" s="895">
        <v>10.62</v>
      </c>
    </row>
    <row r="57" spans="1:4" x14ac:dyDescent="0.2">
      <c r="A57">
        <v>42402</v>
      </c>
      <c r="B57" t="s">
        <v>16138</v>
      </c>
      <c r="C57" t="s">
        <v>16134</v>
      </c>
      <c r="D57" s="895">
        <v>10.15</v>
      </c>
    </row>
    <row r="58" spans="1:4" x14ac:dyDescent="0.2">
      <c r="A58">
        <v>42403</v>
      </c>
      <c r="B58" t="s">
        <v>16139</v>
      </c>
      <c r="C58" t="s">
        <v>16134</v>
      </c>
      <c r="D58" s="895">
        <v>13.02</v>
      </c>
    </row>
    <row r="59" spans="1:4" x14ac:dyDescent="0.2">
      <c r="A59">
        <v>42404</v>
      </c>
      <c r="B59" t="s">
        <v>16140</v>
      </c>
      <c r="C59" t="s">
        <v>16134</v>
      </c>
      <c r="D59" s="895">
        <v>12.94</v>
      </c>
    </row>
    <row r="60" spans="1:4" x14ac:dyDescent="0.2">
      <c r="A60">
        <v>42405</v>
      </c>
      <c r="B60" t="s">
        <v>16141</v>
      </c>
      <c r="C60" t="s">
        <v>16134</v>
      </c>
      <c r="D60" s="895">
        <v>13.79</v>
      </c>
    </row>
    <row r="61" spans="1:4" x14ac:dyDescent="0.2">
      <c r="A61">
        <v>34341</v>
      </c>
      <c r="B61" t="s">
        <v>16142</v>
      </c>
      <c r="C61" t="s">
        <v>16134</v>
      </c>
      <c r="D61" s="895">
        <v>11.97</v>
      </c>
    </row>
    <row r="62" spans="1:4" x14ac:dyDescent="0.2">
      <c r="A62">
        <v>43053</v>
      </c>
      <c r="B62" t="s">
        <v>16143</v>
      </c>
      <c r="C62" t="s">
        <v>16134</v>
      </c>
      <c r="D62" s="895">
        <v>9.48</v>
      </c>
    </row>
    <row r="63" spans="1:4" x14ac:dyDescent="0.2">
      <c r="A63">
        <v>43058</v>
      </c>
      <c r="B63" t="s">
        <v>16144</v>
      </c>
      <c r="C63" t="s">
        <v>16134</v>
      </c>
      <c r="D63" s="895">
        <v>9.83</v>
      </c>
    </row>
    <row r="64" spans="1:4" x14ac:dyDescent="0.2">
      <c r="A64">
        <v>34</v>
      </c>
      <c r="B64" t="s">
        <v>16145</v>
      </c>
      <c r="C64" t="s">
        <v>16134</v>
      </c>
      <c r="D64" s="895">
        <v>9.8800000000000008</v>
      </c>
    </row>
    <row r="65" spans="1:4" x14ac:dyDescent="0.2">
      <c r="A65">
        <v>43055</v>
      </c>
      <c r="B65" t="s">
        <v>16146</v>
      </c>
      <c r="C65" t="s">
        <v>16134</v>
      </c>
      <c r="D65" s="895">
        <v>8.56</v>
      </c>
    </row>
    <row r="66" spans="1:4" x14ac:dyDescent="0.2">
      <c r="A66">
        <v>43056</v>
      </c>
      <c r="B66" t="s">
        <v>16147</v>
      </c>
      <c r="C66" t="s">
        <v>16134</v>
      </c>
      <c r="D66" s="895">
        <v>9.8699999999999992</v>
      </c>
    </row>
    <row r="67" spans="1:4" x14ac:dyDescent="0.2">
      <c r="A67">
        <v>43057</v>
      </c>
      <c r="B67" t="s">
        <v>16148</v>
      </c>
      <c r="C67" t="s">
        <v>16134</v>
      </c>
      <c r="D67" s="895">
        <v>10.85</v>
      </c>
    </row>
    <row r="68" spans="1:4" x14ac:dyDescent="0.2">
      <c r="A68">
        <v>34449</v>
      </c>
      <c r="B68" t="s">
        <v>16149</v>
      </c>
      <c r="C68" t="s">
        <v>16134</v>
      </c>
      <c r="D68" s="895">
        <v>11.59</v>
      </c>
    </row>
    <row r="69" spans="1:4" x14ac:dyDescent="0.2">
      <c r="A69">
        <v>32</v>
      </c>
      <c r="B69" t="s">
        <v>16150</v>
      </c>
      <c r="C69" t="s">
        <v>16134</v>
      </c>
      <c r="D69" s="895">
        <v>10.42</v>
      </c>
    </row>
    <row r="70" spans="1:4" x14ac:dyDescent="0.2">
      <c r="A70">
        <v>33</v>
      </c>
      <c r="B70" t="s">
        <v>16151</v>
      </c>
      <c r="C70" t="s">
        <v>16134</v>
      </c>
      <c r="D70" s="895">
        <v>10.48</v>
      </c>
    </row>
    <row r="71" spans="1:4" x14ac:dyDescent="0.2">
      <c r="A71">
        <v>43061</v>
      </c>
      <c r="B71" t="s">
        <v>16152</v>
      </c>
      <c r="C71" t="s">
        <v>16134</v>
      </c>
      <c r="D71" s="895">
        <v>9.8000000000000007</v>
      </c>
    </row>
    <row r="72" spans="1:4" x14ac:dyDescent="0.2">
      <c r="A72">
        <v>43059</v>
      </c>
      <c r="B72" t="s">
        <v>16153</v>
      </c>
      <c r="C72" t="s">
        <v>16134</v>
      </c>
      <c r="D72" s="895">
        <v>9.35</v>
      </c>
    </row>
    <row r="73" spans="1:4" x14ac:dyDescent="0.2">
      <c r="A73">
        <v>43062</v>
      </c>
      <c r="B73" t="s">
        <v>16154</v>
      </c>
      <c r="C73" t="s">
        <v>16134</v>
      </c>
      <c r="D73" s="895">
        <v>10.36</v>
      </c>
    </row>
    <row r="74" spans="1:4" x14ac:dyDescent="0.2">
      <c r="A74">
        <v>43060</v>
      </c>
      <c r="B74" t="s">
        <v>16155</v>
      </c>
      <c r="C74" t="s">
        <v>16134</v>
      </c>
      <c r="D74" s="895">
        <v>8.15</v>
      </c>
    </row>
    <row r="75" spans="1:4" x14ac:dyDescent="0.2">
      <c r="A75">
        <v>40410</v>
      </c>
      <c r="B75" t="s">
        <v>16156</v>
      </c>
      <c r="C75" t="s">
        <v>16086</v>
      </c>
      <c r="D75" s="895">
        <v>22.27</v>
      </c>
    </row>
    <row r="76" spans="1:4" x14ac:dyDescent="0.2">
      <c r="A76">
        <v>40411</v>
      </c>
      <c r="B76" t="s">
        <v>16157</v>
      </c>
      <c r="C76" t="s">
        <v>16086</v>
      </c>
      <c r="D76" s="895">
        <v>24.17</v>
      </c>
    </row>
    <row r="77" spans="1:4" x14ac:dyDescent="0.2">
      <c r="A77">
        <v>40412</v>
      </c>
      <c r="B77" t="s">
        <v>16158</v>
      </c>
      <c r="C77" t="s">
        <v>16086</v>
      </c>
      <c r="D77" s="895">
        <v>27.12</v>
      </c>
    </row>
    <row r="78" spans="1:4" x14ac:dyDescent="0.2">
      <c r="A78">
        <v>44254</v>
      </c>
      <c r="B78" t="s">
        <v>16159</v>
      </c>
      <c r="C78" t="s">
        <v>16086</v>
      </c>
      <c r="D78" s="895">
        <v>32.19</v>
      </c>
    </row>
    <row r="79" spans="1:4" x14ac:dyDescent="0.2">
      <c r="A79">
        <v>44255</v>
      </c>
      <c r="B79" t="s">
        <v>16160</v>
      </c>
      <c r="C79" t="s">
        <v>16086</v>
      </c>
      <c r="D79" s="895">
        <v>35.68</v>
      </c>
    </row>
    <row r="80" spans="1:4" x14ac:dyDescent="0.2">
      <c r="A80">
        <v>44256</v>
      </c>
      <c r="B80" t="s">
        <v>16161</v>
      </c>
      <c r="C80" t="s">
        <v>16086</v>
      </c>
      <c r="D80" s="895">
        <v>40.299999999999997</v>
      </c>
    </row>
    <row r="81" spans="1:4" x14ac:dyDescent="0.2">
      <c r="A81">
        <v>44257</v>
      </c>
      <c r="B81" t="s">
        <v>16162</v>
      </c>
      <c r="C81" t="s">
        <v>16086</v>
      </c>
      <c r="D81" s="895">
        <v>63.75</v>
      </c>
    </row>
    <row r="82" spans="1:4" x14ac:dyDescent="0.2">
      <c r="A82">
        <v>44258</v>
      </c>
      <c r="B82" t="s">
        <v>16163</v>
      </c>
      <c r="C82" t="s">
        <v>16086</v>
      </c>
      <c r="D82" s="895">
        <v>72.86</v>
      </c>
    </row>
    <row r="83" spans="1:4" x14ac:dyDescent="0.2">
      <c r="A83">
        <v>44259</v>
      </c>
      <c r="B83" t="s">
        <v>16164</v>
      </c>
      <c r="C83" t="s">
        <v>16086</v>
      </c>
      <c r="D83" s="895">
        <v>100.01</v>
      </c>
    </row>
    <row r="84" spans="1:4" x14ac:dyDescent="0.2">
      <c r="A84">
        <v>37997</v>
      </c>
      <c r="B84" t="s">
        <v>16165</v>
      </c>
      <c r="C84" t="s">
        <v>16086</v>
      </c>
      <c r="D84" s="895">
        <v>19.18</v>
      </c>
    </row>
    <row r="85" spans="1:4" x14ac:dyDescent="0.2">
      <c r="A85">
        <v>37998</v>
      </c>
      <c r="B85" t="s">
        <v>16166</v>
      </c>
      <c r="C85" t="s">
        <v>16086</v>
      </c>
      <c r="D85" s="895">
        <v>25.67</v>
      </c>
    </row>
    <row r="86" spans="1:4" x14ac:dyDescent="0.2">
      <c r="A86">
        <v>55</v>
      </c>
      <c r="B86" t="s">
        <v>16167</v>
      </c>
      <c r="C86" t="s">
        <v>16086</v>
      </c>
      <c r="D86" s="895">
        <v>4.17</v>
      </c>
    </row>
    <row r="87" spans="1:4" x14ac:dyDescent="0.2">
      <c r="A87">
        <v>61</v>
      </c>
      <c r="B87" t="s">
        <v>16168</v>
      </c>
      <c r="C87" t="s">
        <v>16086</v>
      </c>
      <c r="D87" s="895">
        <v>3.94</v>
      </c>
    </row>
    <row r="88" spans="1:4" x14ac:dyDescent="0.2">
      <c r="A88">
        <v>62</v>
      </c>
      <c r="B88" t="s">
        <v>16169</v>
      </c>
      <c r="C88" t="s">
        <v>16086</v>
      </c>
      <c r="D88" s="895">
        <v>8.17</v>
      </c>
    </row>
    <row r="89" spans="1:4" x14ac:dyDescent="0.2">
      <c r="A89">
        <v>10899</v>
      </c>
      <c r="B89" t="s">
        <v>16170</v>
      </c>
      <c r="C89" t="s">
        <v>16086</v>
      </c>
      <c r="D89" s="895">
        <v>83.23</v>
      </c>
    </row>
    <row r="90" spans="1:4" x14ac:dyDescent="0.2">
      <c r="A90">
        <v>10900</v>
      </c>
      <c r="B90" t="s">
        <v>16171</v>
      </c>
      <c r="C90" t="s">
        <v>16086</v>
      </c>
      <c r="D90" s="895">
        <v>65.14</v>
      </c>
    </row>
    <row r="91" spans="1:4" x14ac:dyDescent="0.2">
      <c r="A91">
        <v>47</v>
      </c>
      <c r="B91" t="s">
        <v>16172</v>
      </c>
      <c r="C91" t="s">
        <v>16086</v>
      </c>
      <c r="D91" s="895">
        <v>76.239999999999995</v>
      </c>
    </row>
    <row r="92" spans="1:4" x14ac:dyDescent="0.2">
      <c r="A92">
        <v>48</v>
      </c>
      <c r="B92" t="s">
        <v>16173</v>
      </c>
      <c r="C92" t="s">
        <v>16086</v>
      </c>
      <c r="D92" s="895">
        <v>19.89</v>
      </c>
    </row>
    <row r="93" spans="1:4" x14ac:dyDescent="0.2">
      <c r="A93">
        <v>46</v>
      </c>
      <c r="B93" t="s">
        <v>16174</v>
      </c>
      <c r="C93" t="s">
        <v>16086</v>
      </c>
      <c r="D93" s="895">
        <v>44.59</v>
      </c>
    </row>
    <row r="94" spans="1:4" x14ac:dyDescent="0.2">
      <c r="A94">
        <v>52</v>
      </c>
      <c r="B94" t="s">
        <v>16175</v>
      </c>
      <c r="C94" t="s">
        <v>16086</v>
      </c>
      <c r="D94" s="895">
        <v>15.11</v>
      </c>
    </row>
    <row r="95" spans="1:4" x14ac:dyDescent="0.2">
      <c r="A95">
        <v>43</v>
      </c>
      <c r="B95" t="s">
        <v>16176</v>
      </c>
      <c r="C95" t="s">
        <v>16086</v>
      </c>
      <c r="D95" s="895">
        <v>50.99</v>
      </c>
    </row>
    <row r="96" spans="1:4" x14ac:dyDescent="0.2">
      <c r="A96">
        <v>103</v>
      </c>
      <c r="B96" t="s">
        <v>16177</v>
      </c>
      <c r="C96" t="s">
        <v>16086</v>
      </c>
      <c r="D96" s="895">
        <v>51.97</v>
      </c>
    </row>
    <row r="97" spans="1:4" x14ac:dyDescent="0.2">
      <c r="A97">
        <v>107</v>
      </c>
      <c r="B97" t="s">
        <v>16178</v>
      </c>
      <c r="C97" t="s">
        <v>16086</v>
      </c>
      <c r="D97" s="895">
        <v>0.98</v>
      </c>
    </row>
    <row r="98" spans="1:4" x14ac:dyDescent="0.2">
      <c r="A98">
        <v>65</v>
      </c>
      <c r="B98" t="s">
        <v>16179</v>
      </c>
      <c r="C98" t="s">
        <v>16086</v>
      </c>
      <c r="D98" s="895">
        <v>1.07</v>
      </c>
    </row>
    <row r="99" spans="1:4" x14ac:dyDescent="0.2">
      <c r="A99">
        <v>108</v>
      </c>
      <c r="B99" t="s">
        <v>16180</v>
      </c>
      <c r="C99" t="s">
        <v>16086</v>
      </c>
      <c r="D99" s="895">
        <v>2.15</v>
      </c>
    </row>
    <row r="100" spans="1:4" x14ac:dyDescent="0.2">
      <c r="A100">
        <v>110</v>
      </c>
      <c r="B100" t="s">
        <v>16181</v>
      </c>
      <c r="C100" t="s">
        <v>16086</v>
      </c>
      <c r="D100" s="895">
        <v>7.48</v>
      </c>
    </row>
    <row r="101" spans="1:4" x14ac:dyDescent="0.2">
      <c r="A101">
        <v>109</v>
      </c>
      <c r="B101" t="s">
        <v>16182</v>
      </c>
      <c r="C101" t="s">
        <v>16086</v>
      </c>
      <c r="D101" s="895">
        <v>4.45</v>
      </c>
    </row>
    <row r="102" spans="1:4" x14ac:dyDescent="0.2">
      <c r="A102">
        <v>111</v>
      </c>
      <c r="B102" t="s">
        <v>16183</v>
      </c>
      <c r="C102" t="s">
        <v>16086</v>
      </c>
      <c r="D102" s="895">
        <v>10.119999999999999</v>
      </c>
    </row>
    <row r="103" spans="1:4" x14ac:dyDescent="0.2">
      <c r="A103">
        <v>112</v>
      </c>
      <c r="B103" t="s">
        <v>16184</v>
      </c>
      <c r="C103" t="s">
        <v>16086</v>
      </c>
      <c r="D103" s="895">
        <v>5.36</v>
      </c>
    </row>
    <row r="104" spans="1:4" x14ac:dyDescent="0.2">
      <c r="A104">
        <v>113</v>
      </c>
      <c r="B104" t="s">
        <v>16185</v>
      </c>
      <c r="C104" t="s">
        <v>16086</v>
      </c>
      <c r="D104" s="895">
        <v>13.42</v>
      </c>
    </row>
    <row r="105" spans="1:4" x14ac:dyDescent="0.2">
      <c r="A105">
        <v>104</v>
      </c>
      <c r="B105" t="s">
        <v>16186</v>
      </c>
      <c r="C105" t="s">
        <v>16086</v>
      </c>
      <c r="D105" s="895">
        <v>23.36</v>
      </c>
    </row>
    <row r="106" spans="1:4" x14ac:dyDescent="0.2">
      <c r="A106">
        <v>102</v>
      </c>
      <c r="B106" t="s">
        <v>16187</v>
      </c>
      <c r="C106" t="s">
        <v>16086</v>
      </c>
      <c r="D106" s="895">
        <v>32.200000000000003</v>
      </c>
    </row>
    <row r="107" spans="1:4" x14ac:dyDescent="0.2">
      <c r="A107">
        <v>95</v>
      </c>
      <c r="B107" t="s">
        <v>16188</v>
      </c>
      <c r="C107" t="s">
        <v>16086</v>
      </c>
      <c r="D107" s="895">
        <v>13.61</v>
      </c>
    </row>
    <row r="108" spans="1:4" x14ac:dyDescent="0.2">
      <c r="A108">
        <v>96</v>
      </c>
      <c r="B108" t="s">
        <v>16189</v>
      </c>
      <c r="C108" t="s">
        <v>16086</v>
      </c>
      <c r="D108" s="895">
        <v>14.8</v>
      </c>
    </row>
    <row r="109" spans="1:4" x14ac:dyDescent="0.2">
      <c r="A109">
        <v>97</v>
      </c>
      <c r="B109" t="s">
        <v>16190</v>
      </c>
      <c r="C109" t="s">
        <v>16086</v>
      </c>
      <c r="D109" s="895">
        <v>22.27</v>
      </c>
    </row>
    <row r="110" spans="1:4" x14ac:dyDescent="0.2">
      <c r="A110">
        <v>98</v>
      </c>
      <c r="B110" t="s">
        <v>16191</v>
      </c>
      <c r="C110" t="s">
        <v>16086</v>
      </c>
      <c r="D110" s="895">
        <v>33.340000000000003</v>
      </c>
    </row>
    <row r="111" spans="1:4" x14ac:dyDescent="0.2">
      <c r="A111">
        <v>99</v>
      </c>
      <c r="B111" t="s">
        <v>16192</v>
      </c>
      <c r="C111" t="s">
        <v>16086</v>
      </c>
      <c r="D111" s="895">
        <v>31.51</v>
      </c>
    </row>
    <row r="112" spans="1:4" x14ac:dyDescent="0.2">
      <c r="A112">
        <v>60</v>
      </c>
      <c r="B112" t="s">
        <v>16193</v>
      </c>
      <c r="C112" t="s">
        <v>16086</v>
      </c>
      <c r="D112" s="895">
        <v>5.41</v>
      </c>
    </row>
    <row r="113" spans="1:4" x14ac:dyDescent="0.2">
      <c r="A113">
        <v>72</v>
      </c>
      <c r="B113" t="s">
        <v>16194</v>
      </c>
      <c r="C113" t="s">
        <v>16086</v>
      </c>
      <c r="D113" s="895">
        <v>60.43</v>
      </c>
    </row>
    <row r="114" spans="1:4" x14ac:dyDescent="0.2">
      <c r="A114">
        <v>67</v>
      </c>
      <c r="B114" t="s">
        <v>16195</v>
      </c>
      <c r="C114" t="s">
        <v>16086</v>
      </c>
      <c r="D114" s="895">
        <v>19.54</v>
      </c>
    </row>
    <row r="115" spans="1:4" x14ac:dyDescent="0.2">
      <c r="A115">
        <v>71</v>
      </c>
      <c r="B115" t="s">
        <v>16196</v>
      </c>
      <c r="C115" t="s">
        <v>16086</v>
      </c>
      <c r="D115" s="895">
        <v>37.32</v>
      </c>
    </row>
    <row r="116" spans="1:4" x14ac:dyDescent="0.2">
      <c r="A116">
        <v>73</v>
      </c>
      <c r="B116" t="s">
        <v>16197</v>
      </c>
      <c r="C116" t="s">
        <v>16086</v>
      </c>
      <c r="D116" s="895">
        <v>18.7</v>
      </c>
    </row>
    <row r="117" spans="1:4" x14ac:dyDescent="0.2">
      <c r="A117">
        <v>100</v>
      </c>
      <c r="B117" t="s">
        <v>16198</v>
      </c>
      <c r="C117" t="s">
        <v>16086</v>
      </c>
      <c r="D117" s="895">
        <v>55.05</v>
      </c>
    </row>
    <row r="118" spans="1:4" x14ac:dyDescent="0.2">
      <c r="A118">
        <v>75</v>
      </c>
      <c r="B118" t="s">
        <v>16199</v>
      </c>
      <c r="C118" t="s">
        <v>16086</v>
      </c>
      <c r="D118" s="895">
        <v>320.95999999999998</v>
      </c>
    </row>
    <row r="119" spans="1:4" x14ac:dyDescent="0.2">
      <c r="A119">
        <v>83</v>
      </c>
      <c r="B119" t="s">
        <v>16200</v>
      </c>
      <c r="C119" t="s">
        <v>16086</v>
      </c>
      <c r="D119" s="895">
        <v>256.60000000000002</v>
      </c>
    </row>
    <row r="120" spans="1:4" x14ac:dyDescent="0.2">
      <c r="A120">
        <v>74</v>
      </c>
      <c r="B120" t="s">
        <v>16201</v>
      </c>
      <c r="C120" t="s">
        <v>16086</v>
      </c>
      <c r="D120" s="895">
        <v>366.86</v>
      </c>
    </row>
    <row r="121" spans="1:4" x14ac:dyDescent="0.2">
      <c r="A121">
        <v>106</v>
      </c>
      <c r="B121" t="s">
        <v>16202</v>
      </c>
      <c r="C121" t="s">
        <v>16086</v>
      </c>
      <c r="D121" s="895">
        <v>463.91</v>
      </c>
    </row>
    <row r="122" spans="1:4" x14ac:dyDescent="0.2">
      <c r="A122">
        <v>88</v>
      </c>
      <c r="B122" t="s">
        <v>16203</v>
      </c>
      <c r="C122" t="s">
        <v>16086</v>
      </c>
      <c r="D122" s="895">
        <v>13.04</v>
      </c>
    </row>
    <row r="123" spans="1:4" x14ac:dyDescent="0.2">
      <c r="A123">
        <v>82</v>
      </c>
      <c r="B123" t="s">
        <v>16204</v>
      </c>
      <c r="C123" t="s">
        <v>16086</v>
      </c>
      <c r="D123" s="895">
        <v>244.13</v>
      </c>
    </row>
    <row r="124" spans="1:4" x14ac:dyDescent="0.2">
      <c r="A124">
        <v>105</v>
      </c>
      <c r="B124" t="s">
        <v>16205</v>
      </c>
      <c r="C124" t="s">
        <v>16086</v>
      </c>
      <c r="D124" s="895">
        <v>345.93</v>
      </c>
    </row>
    <row r="125" spans="1:4" x14ac:dyDescent="0.2">
      <c r="A125">
        <v>39719</v>
      </c>
      <c r="B125" t="s">
        <v>16206</v>
      </c>
      <c r="C125" t="s">
        <v>16136</v>
      </c>
      <c r="D125" s="895">
        <v>179.14</v>
      </c>
    </row>
    <row r="126" spans="1:4" x14ac:dyDescent="0.2">
      <c r="A126">
        <v>3410</v>
      </c>
      <c r="B126" t="s">
        <v>16207</v>
      </c>
      <c r="C126" t="s">
        <v>16134</v>
      </c>
      <c r="D126" s="895">
        <v>40.29</v>
      </c>
    </row>
    <row r="127" spans="1:4" x14ac:dyDescent="0.2">
      <c r="A127">
        <v>4791</v>
      </c>
      <c r="B127" t="s">
        <v>16208</v>
      </c>
      <c r="C127" t="s">
        <v>16134</v>
      </c>
      <c r="D127" s="895">
        <v>55.4</v>
      </c>
    </row>
    <row r="128" spans="1:4" x14ac:dyDescent="0.2">
      <c r="A128">
        <v>157</v>
      </c>
      <c r="B128" t="s">
        <v>16209</v>
      </c>
      <c r="C128" t="s">
        <v>16134</v>
      </c>
      <c r="D128" s="895">
        <v>125.52</v>
      </c>
    </row>
    <row r="129" spans="1:4" x14ac:dyDescent="0.2">
      <c r="A129">
        <v>156</v>
      </c>
      <c r="B129" t="s">
        <v>16210</v>
      </c>
      <c r="C129" t="s">
        <v>16134</v>
      </c>
      <c r="D129" s="895">
        <v>44.69</v>
      </c>
    </row>
    <row r="130" spans="1:4" x14ac:dyDescent="0.2">
      <c r="A130">
        <v>131</v>
      </c>
      <c r="B130" t="s">
        <v>16211</v>
      </c>
      <c r="C130" t="s">
        <v>16134</v>
      </c>
      <c r="D130" s="895">
        <v>38.22</v>
      </c>
    </row>
    <row r="131" spans="1:4" x14ac:dyDescent="0.2">
      <c r="A131">
        <v>21114</v>
      </c>
      <c r="B131" t="s">
        <v>16212</v>
      </c>
      <c r="C131" t="s">
        <v>16086</v>
      </c>
      <c r="D131" s="895">
        <v>35.31</v>
      </c>
    </row>
    <row r="132" spans="1:4" x14ac:dyDescent="0.2">
      <c r="A132">
        <v>119</v>
      </c>
      <c r="B132" t="s">
        <v>16213</v>
      </c>
      <c r="C132" t="s">
        <v>16086</v>
      </c>
      <c r="D132" s="895">
        <v>8.9499999999999993</v>
      </c>
    </row>
    <row r="133" spans="1:4" x14ac:dyDescent="0.2">
      <c r="A133">
        <v>122</v>
      </c>
      <c r="B133" t="s">
        <v>16214</v>
      </c>
      <c r="C133" t="s">
        <v>16086</v>
      </c>
      <c r="D133" s="895">
        <v>68.86</v>
      </c>
    </row>
    <row r="134" spans="1:4" x14ac:dyDescent="0.2">
      <c r="A134">
        <v>20080</v>
      </c>
      <c r="B134" t="s">
        <v>16215</v>
      </c>
      <c r="C134" t="s">
        <v>16086</v>
      </c>
      <c r="D134" s="895">
        <v>22.47</v>
      </c>
    </row>
    <row r="135" spans="1:4" x14ac:dyDescent="0.2">
      <c r="A135">
        <v>124</v>
      </c>
      <c r="B135" t="s">
        <v>16216</v>
      </c>
      <c r="C135" t="s">
        <v>16136</v>
      </c>
      <c r="D135" s="895">
        <v>14.74</v>
      </c>
    </row>
    <row r="136" spans="1:4" x14ac:dyDescent="0.2">
      <c r="A136">
        <v>7334</v>
      </c>
      <c r="B136" t="s">
        <v>16217</v>
      </c>
      <c r="C136" t="s">
        <v>16136</v>
      </c>
      <c r="D136" s="895">
        <v>12.62</v>
      </c>
    </row>
    <row r="137" spans="1:4" x14ac:dyDescent="0.2">
      <c r="A137">
        <v>45146</v>
      </c>
      <c r="B137" t="s">
        <v>16218</v>
      </c>
      <c r="C137" t="s">
        <v>16134</v>
      </c>
      <c r="D137" s="895">
        <v>28.26</v>
      </c>
    </row>
    <row r="138" spans="1:4" x14ac:dyDescent="0.2">
      <c r="A138">
        <v>123</v>
      </c>
      <c r="B138" t="s">
        <v>16219</v>
      </c>
      <c r="C138" t="s">
        <v>16136</v>
      </c>
      <c r="D138" s="895">
        <v>6.03</v>
      </c>
    </row>
    <row r="139" spans="1:4" x14ac:dyDescent="0.2">
      <c r="A139">
        <v>127</v>
      </c>
      <c r="B139" t="s">
        <v>16220</v>
      </c>
      <c r="C139" t="s">
        <v>16136</v>
      </c>
      <c r="D139" s="895">
        <v>14.39</v>
      </c>
    </row>
    <row r="140" spans="1:4" x14ac:dyDescent="0.2">
      <c r="A140">
        <v>133</v>
      </c>
      <c r="B140" t="s">
        <v>16221</v>
      </c>
      <c r="C140" t="s">
        <v>16136</v>
      </c>
      <c r="D140" s="895">
        <v>5.98</v>
      </c>
    </row>
    <row r="141" spans="1:4" x14ac:dyDescent="0.2">
      <c r="A141">
        <v>43617</v>
      </c>
      <c r="B141" t="s">
        <v>16222</v>
      </c>
      <c r="C141" t="s">
        <v>16136</v>
      </c>
      <c r="D141" s="895">
        <v>6.68</v>
      </c>
    </row>
    <row r="142" spans="1:4" x14ac:dyDescent="0.2">
      <c r="A142">
        <v>132</v>
      </c>
      <c r="B142" t="s">
        <v>16223</v>
      </c>
      <c r="C142" t="s">
        <v>16136</v>
      </c>
      <c r="D142" s="895">
        <v>6.2</v>
      </c>
    </row>
    <row r="143" spans="1:4" x14ac:dyDescent="0.2">
      <c r="A143">
        <v>43618</v>
      </c>
      <c r="B143" t="s">
        <v>16224</v>
      </c>
      <c r="C143" t="s">
        <v>16134</v>
      </c>
      <c r="D143" s="895">
        <v>15.6</v>
      </c>
    </row>
    <row r="144" spans="1:4" x14ac:dyDescent="0.2">
      <c r="A144">
        <v>37476</v>
      </c>
      <c r="B144" t="s">
        <v>16225</v>
      </c>
      <c r="C144" t="s">
        <v>16086</v>
      </c>
      <c r="D144" s="860">
        <v>3908.58</v>
      </c>
    </row>
    <row r="145" spans="1:4" x14ac:dyDescent="0.2">
      <c r="A145">
        <v>37478</v>
      </c>
      <c r="B145" t="s">
        <v>16226</v>
      </c>
      <c r="C145" t="s">
        <v>16086</v>
      </c>
      <c r="D145" s="860">
        <v>4895.6000000000004</v>
      </c>
    </row>
    <row r="146" spans="1:4" x14ac:dyDescent="0.2">
      <c r="A146">
        <v>37477</v>
      </c>
      <c r="B146" t="s">
        <v>16227</v>
      </c>
      <c r="C146" t="s">
        <v>16086</v>
      </c>
      <c r="D146" s="860">
        <v>6632.75</v>
      </c>
    </row>
    <row r="147" spans="1:4" x14ac:dyDescent="0.2">
      <c r="A147">
        <v>37479</v>
      </c>
      <c r="B147" t="s">
        <v>16228</v>
      </c>
      <c r="C147" t="s">
        <v>16086</v>
      </c>
      <c r="D147" s="860">
        <v>7866.52</v>
      </c>
    </row>
    <row r="148" spans="1:4" x14ac:dyDescent="0.2">
      <c r="A148">
        <v>4319</v>
      </c>
      <c r="B148" t="s">
        <v>16229</v>
      </c>
      <c r="C148" t="s">
        <v>16086</v>
      </c>
      <c r="D148" s="895">
        <v>1.92</v>
      </c>
    </row>
    <row r="149" spans="1:4" x14ac:dyDescent="0.2">
      <c r="A149">
        <v>42409</v>
      </c>
      <c r="B149" t="s">
        <v>16230</v>
      </c>
      <c r="C149" t="s">
        <v>16134</v>
      </c>
      <c r="D149" s="895">
        <v>9.82</v>
      </c>
    </row>
    <row r="150" spans="1:4" x14ac:dyDescent="0.2">
      <c r="A150">
        <v>40553</v>
      </c>
      <c r="B150" t="s">
        <v>16231</v>
      </c>
      <c r="C150" t="s">
        <v>16232</v>
      </c>
      <c r="D150" s="895">
        <v>60</v>
      </c>
    </row>
    <row r="151" spans="1:4" x14ac:dyDescent="0.2">
      <c r="A151">
        <v>6114</v>
      </c>
      <c r="B151" t="s">
        <v>16233</v>
      </c>
      <c r="C151" t="s">
        <v>16234</v>
      </c>
      <c r="D151" s="895">
        <v>17.03</v>
      </c>
    </row>
    <row r="152" spans="1:4" x14ac:dyDescent="0.2">
      <c r="A152">
        <v>40912</v>
      </c>
      <c r="B152" t="s">
        <v>16235</v>
      </c>
      <c r="C152" t="s">
        <v>16236</v>
      </c>
      <c r="D152" s="860">
        <v>2990.2</v>
      </c>
    </row>
    <row r="153" spans="1:4" x14ac:dyDescent="0.2">
      <c r="A153">
        <v>247</v>
      </c>
      <c r="B153" t="s">
        <v>16237</v>
      </c>
      <c r="C153" t="s">
        <v>16234</v>
      </c>
      <c r="D153" s="895">
        <v>17.03</v>
      </c>
    </row>
    <row r="154" spans="1:4" x14ac:dyDescent="0.2">
      <c r="A154">
        <v>40919</v>
      </c>
      <c r="B154" t="s">
        <v>16238</v>
      </c>
      <c r="C154" t="s">
        <v>16236</v>
      </c>
      <c r="D154" s="860">
        <v>2990.2</v>
      </c>
    </row>
    <row r="155" spans="1:4" x14ac:dyDescent="0.2">
      <c r="A155">
        <v>44499</v>
      </c>
      <c r="B155" t="s">
        <v>16239</v>
      </c>
      <c r="C155" t="s">
        <v>16234</v>
      </c>
      <c r="D155" s="895">
        <v>17.03</v>
      </c>
    </row>
    <row r="156" spans="1:4" x14ac:dyDescent="0.2">
      <c r="A156">
        <v>40984</v>
      </c>
      <c r="B156" t="s">
        <v>16240</v>
      </c>
      <c r="C156" t="s">
        <v>16236</v>
      </c>
      <c r="D156" s="860">
        <v>2990.2</v>
      </c>
    </row>
    <row r="157" spans="1:4" x14ac:dyDescent="0.2">
      <c r="A157">
        <v>248</v>
      </c>
      <c r="B157" t="s">
        <v>16241</v>
      </c>
      <c r="C157" t="s">
        <v>16234</v>
      </c>
      <c r="D157" s="895">
        <v>15.45</v>
      </c>
    </row>
    <row r="158" spans="1:4" x14ac:dyDescent="0.2">
      <c r="A158">
        <v>41086</v>
      </c>
      <c r="B158" t="s">
        <v>16242</v>
      </c>
      <c r="C158" t="s">
        <v>16236</v>
      </c>
      <c r="D158" s="860">
        <v>2711.31</v>
      </c>
    </row>
    <row r="159" spans="1:4" x14ac:dyDescent="0.2">
      <c r="A159">
        <v>34466</v>
      </c>
      <c r="B159" t="s">
        <v>16243</v>
      </c>
      <c r="C159" t="s">
        <v>16234</v>
      </c>
      <c r="D159" s="895">
        <v>17.03</v>
      </c>
    </row>
    <row r="160" spans="1:4" x14ac:dyDescent="0.2">
      <c r="A160">
        <v>41083</v>
      </c>
      <c r="B160" t="s">
        <v>16244</v>
      </c>
      <c r="C160" t="s">
        <v>16236</v>
      </c>
      <c r="D160" s="860">
        <v>2990.2</v>
      </c>
    </row>
    <row r="161" spans="1:4" x14ac:dyDescent="0.2">
      <c r="A161">
        <v>252</v>
      </c>
      <c r="B161" t="s">
        <v>16245</v>
      </c>
      <c r="C161" t="s">
        <v>16234</v>
      </c>
      <c r="D161" s="895">
        <v>17.03</v>
      </c>
    </row>
    <row r="162" spans="1:4" x14ac:dyDescent="0.2">
      <c r="A162">
        <v>40909</v>
      </c>
      <c r="B162" t="s">
        <v>16246</v>
      </c>
      <c r="C162" t="s">
        <v>16236</v>
      </c>
      <c r="D162" s="860">
        <v>2990.2</v>
      </c>
    </row>
    <row r="163" spans="1:4" x14ac:dyDescent="0.2">
      <c r="A163">
        <v>242</v>
      </c>
      <c r="B163" t="s">
        <v>16247</v>
      </c>
      <c r="C163" t="s">
        <v>16234</v>
      </c>
      <c r="D163" s="895">
        <v>15.45</v>
      </c>
    </row>
    <row r="164" spans="1:4" x14ac:dyDescent="0.2">
      <c r="A164">
        <v>41085</v>
      </c>
      <c r="B164" t="s">
        <v>16248</v>
      </c>
      <c r="C164" t="s">
        <v>16236</v>
      </c>
      <c r="D164" s="860">
        <v>2711.31</v>
      </c>
    </row>
    <row r="165" spans="1:4" x14ac:dyDescent="0.2">
      <c r="A165">
        <v>427</v>
      </c>
      <c r="B165" t="s">
        <v>16249</v>
      </c>
      <c r="C165" t="s">
        <v>16086</v>
      </c>
      <c r="D165" s="895">
        <v>9.3800000000000008</v>
      </c>
    </row>
    <row r="166" spans="1:4" x14ac:dyDescent="0.2">
      <c r="A166">
        <v>417</v>
      </c>
      <c r="B166" t="s">
        <v>16250</v>
      </c>
      <c r="C166" t="s">
        <v>16086</v>
      </c>
      <c r="D166" s="895">
        <v>4.42</v>
      </c>
    </row>
    <row r="167" spans="1:4" x14ac:dyDescent="0.2">
      <c r="A167">
        <v>11273</v>
      </c>
      <c r="B167" t="s">
        <v>16251</v>
      </c>
      <c r="C167" t="s">
        <v>16086</v>
      </c>
      <c r="D167" s="895">
        <v>13.73</v>
      </c>
    </row>
    <row r="168" spans="1:4" x14ac:dyDescent="0.2">
      <c r="A168">
        <v>11272</v>
      </c>
      <c r="B168" t="s">
        <v>16252</v>
      </c>
      <c r="C168" t="s">
        <v>16086</v>
      </c>
      <c r="D168" s="895">
        <v>8.2799999999999994</v>
      </c>
    </row>
    <row r="169" spans="1:4" x14ac:dyDescent="0.2">
      <c r="A169">
        <v>11275</v>
      </c>
      <c r="B169" t="s">
        <v>16253</v>
      </c>
      <c r="C169" t="s">
        <v>16086</v>
      </c>
      <c r="D169" s="895">
        <v>3.32</v>
      </c>
    </row>
    <row r="170" spans="1:4" x14ac:dyDescent="0.2">
      <c r="A170">
        <v>11274</v>
      </c>
      <c r="B170" t="s">
        <v>16254</v>
      </c>
      <c r="C170" t="s">
        <v>16086</v>
      </c>
      <c r="D170" s="895">
        <v>2.5299999999999998</v>
      </c>
    </row>
    <row r="171" spans="1:4" x14ac:dyDescent="0.2">
      <c r="A171">
        <v>38470</v>
      </c>
      <c r="B171" t="s">
        <v>16255</v>
      </c>
      <c r="C171" t="s">
        <v>16086</v>
      </c>
      <c r="D171" s="895">
        <v>53.8</v>
      </c>
    </row>
    <row r="172" spans="1:4" x14ac:dyDescent="0.2">
      <c r="A172">
        <v>38547</v>
      </c>
      <c r="B172" t="s">
        <v>29348</v>
      </c>
      <c r="C172" t="s">
        <v>16086</v>
      </c>
      <c r="D172" s="895">
        <v>146.81</v>
      </c>
    </row>
    <row r="173" spans="1:4" x14ac:dyDescent="0.2">
      <c r="A173">
        <v>38469</v>
      </c>
      <c r="B173" t="s">
        <v>16256</v>
      </c>
      <c r="C173" t="s">
        <v>16086</v>
      </c>
      <c r="D173" s="895">
        <v>157.86000000000001</v>
      </c>
    </row>
    <row r="174" spans="1:4" x14ac:dyDescent="0.2">
      <c r="A174">
        <v>38467</v>
      </c>
      <c r="B174" t="s">
        <v>16257</v>
      </c>
      <c r="C174" t="s">
        <v>16086</v>
      </c>
      <c r="D174" s="895">
        <v>88.82</v>
      </c>
    </row>
    <row r="175" spans="1:4" x14ac:dyDescent="0.2">
      <c r="A175">
        <v>38468</v>
      </c>
      <c r="B175" t="s">
        <v>16258</v>
      </c>
      <c r="C175" t="s">
        <v>16086</v>
      </c>
      <c r="D175" s="895">
        <v>97.74</v>
      </c>
    </row>
    <row r="176" spans="1:4" x14ac:dyDescent="0.2">
      <c r="A176">
        <v>38471</v>
      </c>
      <c r="B176" t="s">
        <v>29349</v>
      </c>
      <c r="C176" t="s">
        <v>16086</v>
      </c>
      <c r="D176" s="895">
        <v>126.93</v>
      </c>
    </row>
    <row r="177" spans="1:4" x14ac:dyDescent="0.2">
      <c r="A177">
        <v>37370</v>
      </c>
      <c r="B177" t="s">
        <v>16259</v>
      </c>
      <c r="C177" t="s">
        <v>16234</v>
      </c>
      <c r="D177" s="895">
        <v>4.3899999999999997</v>
      </c>
    </row>
    <row r="178" spans="1:4" x14ac:dyDescent="0.2">
      <c r="A178">
        <v>40862</v>
      </c>
      <c r="B178" t="s">
        <v>16260</v>
      </c>
      <c r="C178" t="s">
        <v>16236</v>
      </c>
      <c r="D178" s="895">
        <v>827.63</v>
      </c>
    </row>
    <row r="179" spans="1:4" x14ac:dyDescent="0.2">
      <c r="A179">
        <v>10658</v>
      </c>
      <c r="B179" t="s">
        <v>16261</v>
      </c>
      <c r="C179" t="s">
        <v>16086</v>
      </c>
      <c r="D179" s="860">
        <v>8601.6</v>
      </c>
    </row>
    <row r="180" spans="1:4" x14ac:dyDescent="0.2">
      <c r="A180">
        <v>253</v>
      </c>
      <c r="B180" t="s">
        <v>16262</v>
      </c>
      <c r="C180" t="s">
        <v>16234</v>
      </c>
      <c r="D180" s="895">
        <v>24.02</v>
      </c>
    </row>
    <row r="181" spans="1:4" x14ac:dyDescent="0.2">
      <c r="A181">
        <v>40809</v>
      </c>
      <c r="B181" t="s">
        <v>16263</v>
      </c>
      <c r="C181" t="s">
        <v>16236</v>
      </c>
      <c r="D181" s="860">
        <v>4211.53</v>
      </c>
    </row>
    <row r="182" spans="1:4" x14ac:dyDescent="0.2">
      <c r="A182">
        <v>42428</v>
      </c>
      <c r="B182" t="s">
        <v>16264</v>
      </c>
      <c r="C182" t="s">
        <v>16086</v>
      </c>
      <c r="D182" s="860">
        <v>2271</v>
      </c>
    </row>
    <row r="183" spans="1:4" x14ac:dyDescent="0.2">
      <c r="A183">
        <v>301</v>
      </c>
      <c r="B183" t="s">
        <v>16265</v>
      </c>
      <c r="C183" t="s">
        <v>16086</v>
      </c>
      <c r="D183" s="895">
        <v>3.3</v>
      </c>
    </row>
    <row r="184" spans="1:4" x14ac:dyDescent="0.2">
      <c r="A184">
        <v>296</v>
      </c>
      <c r="B184" t="s">
        <v>16266</v>
      </c>
      <c r="C184" t="s">
        <v>16086</v>
      </c>
      <c r="D184" s="895">
        <v>1.86</v>
      </c>
    </row>
    <row r="185" spans="1:4" x14ac:dyDescent="0.2">
      <c r="A185">
        <v>297</v>
      </c>
      <c r="B185" t="s">
        <v>16267</v>
      </c>
      <c r="C185" t="s">
        <v>16086</v>
      </c>
      <c r="D185" s="895">
        <v>2.74</v>
      </c>
    </row>
    <row r="186" spans="1:4" x14ac:dyDescent="0.2">
      <c r="A186">
        <v>299</v>
      </c>
      <c r="B186" t="s">
        <v>16268</v>
      </c>
      <c r="C186" t="s">
        <v>16086</v>
      </c>
      <c r="D186" s="895">
        <v>3.87</v>
      </c>
    </row>
    <row r="187" spans="1:4" x14ac:dyDescent="0.2">
      <c r="A187">
        <v>300</v>
      </c>
      <c r="B187" t="s">
        <v>16269</v>
      </c>
      <c r="C187" t="s">
        <v>16086</v>
      </c>
      <c r="D187" s="895">
        <v>13.39</v>
      </c>
    </row>
    <row r="188" spans="1:4" x14ac:dyDescent="0.2">
      <c r="A188">
        <v>20085</v>
      </c>
      <c r="B188" t="s">
        <v>16270</v>
      </c>
      <c r="C188" t="s">
        <v>16086</v>
      </c>
      <c r="D188" s="895">
        <v>2.4500000000000002</v>
      </c>
    </row>
    <row r="189" spans="1:4" x14ac:dyDescent="0.2">
      <c r="A189">
        <v>298</v>
      </c>
      <c r="B189" t="s">
        <v>16271</v>
      </c>
      <c r="C189" t="s">
        <v>16086</v>
      </c>
      <c r="D189" s="895">
        <v>2.97</v>
      </c>
    </row>
    <row r="190" spans="1:4" x14ac:dyDescent="0.2">
      <c r="A190">
        <v>311</v>
      </c>
      <c r="B190" t="s">
        <v>16272</v>
      </c>
      <c r="C190" t="s">
        <v>16086</v>
      </c>
      <c r="D190" s="895">
        <v>11.05</v>
      </c>
    </row>
    <row r="191" spans="1:4" x14ac:dyDescent="0.2">
      <c r="A191">
        <v>318</v>
      </c>
      <c r="B191" t="s">
        <v>16273</v>
      </c>
      <c r="C191" t="s">
        <v>16086</v>
      </c>
      <c r="D191" s="895">
        <v>22.25</v>
      </c>
    </row>
    <row r="192" spans="1:4" x14ac:dyDescent="0.2">
      <c r="A192">
        <v>319</v>
      </c>
      <c r="B192" t="s">
        <v>16274</v>
      </c>
      <c r="C192" t="s">
        <v>16086</v>
      </c>
      <c r="D192" s="895">
        <v>34.880000000000003</v>
      </c>
    </row>
    <row r="193" spans="1:4" x14ac:dyDescent="0.2">
      <c r="A193">
        <v>303</v>
      </c>
      <c r="B193" t="s">
        <v>16275</v>
      </c>
      <c r="C193" t="s">
        <v>16086</v>
      </c>
      <c r="D193" s="895">
        <v>3.65</v>
      </c>
    </row>
    <row r="194" spans="1:4" x14ac:dyDescent="0.2">
      <c r="A194">
        <v>305</v>
      </c>
      <c r="B194" t="s">
        <v>16276</v>
      </c>
      <c r="C194" t="s">
        <v>16086</v>
      </c>
      <c r="D194" s="895">
        <v>11.5</v>
      </c>
    </row>
    <row r="195" spans="1:4" x14ac:dyDescent="0.2">
      <c r="A195">
        <v>306</v>
      </c>
      <c r="B195" t="s">
        <v>16277</v>
      </c>
      <c r="C195" t="s">
        <v>16086</v>
      </c>
      <c r="D195" s="895">
        <v>17.440000000000001</v>
      </c>
    </row>
    <row r="196" spans="1:4" x14ac:dyDescent="0.2">
      <c r="A196">
        <v>307</v>
      </c>
      <c r="B196" t="s">
        <v>16278</v>
      </c>
      <c r="C196" t="s">
        <v>16086</v>
      </c>
      <c r="D196" s="895">
        <v>44.06</v>
      </c>
    </row>
    <row r="197" spans="1:4" x14ac:dyDescent="0.2">
      <c r="A197">
        <v>309</v>
      </c>
      <c r="B197" t="s">
        <v>16279</v>
      </c>
      <c r="C197" t="s">
        <v>16086</v>
      </c>
      <c r="D197" s="895">
        <v>72.180000000000007</v>
      </c>
    </row>
    <row r="198" spans="1:4" x14ac:dyDescent="0.2">
      <c r="A198">
        <v>310</v>
      </c>
      <c r="B198" t="s">
        <v>16280</v>
      </c>
      <c r="C198" t="s">
        <v>16086</v>
      </c>
      <c r="D198" s="895">
        <v>100.04</v>
      </c>
    </row>
    <row r="199" spans="1:4" x14ac:dyDescent="0.2">
      <c r="A199">
        <v>328</v>
      </c>
      <c r="B199" t="s">
        <v>16281</v>
      </c>
      <c r="C199" t="s">
        <v>16086</v>
      </c>
      <c r="D199" s="895">
        <v>8.74</v>
      </c>
    </row>
    <row r="200" spans="1:4" x14ac:dyDescent="0.2">
      <c r="A200">
        <v>325</v>
      </c>
      <c r="B200" t="s">
        <v>16282</v>
      </c>
      <c r="C200" t="s">
        <v>16086</v>
      </c>
      <c r="D200" s="895">
        <v>2.58</v>
      </c>
    </row>
    <row r="201" spans="1:4" x14ac:dyDescent="0.2">
      <c r="A201">
        <v>20326</v>
      </c>
      <c r="B201" t="s">
        <v>16283</v>
      </c>
      <c r="C201" t="s">
        <v>16086</v>
      </c>
      <c r="D201" s="895">
        <v>4.72</v>
      </c>
    </row>
    <row r="202" spans="1:4" x14ac:dyDescent="0.2">
      <c r="A202">
        <v>329</v>
      </c>
      <c r="B202" t="s">
        <v>16284</v>
      </c>
      <c r="C202" t="s">
        <v>16086</v>
      </c>
      <c r="D202" s="895">
        <v>7.31</v>
      </c>
    </row>
    <row r="203" spans="1:4" x14ac:dyDescent="0.2">
      <c r="A203">
        <v>308</v>
      </c>
      <c r="B203" t="s">
        <v>16285</v>
      </c>
      <c r="C203" t="s">
        <v>16086</v>
      </c>
      <c r="D203" s="895">
        <v>98.34</v>
      </c>
    </row>
    <row r="204" spans="1:4" x14ac:dyDescent="0.2">
      <c r="A204">
        <v>39642</v>
      </c>
      <c r="B204" t="s">
        <v>16286</v>
      </c>
      <c r="C204" t="s">
        <v>16086</v>
      </c>
      <c r="D204" s="895">
        <v>3.24</v>
      </c>
    </row>
    <row r="205" spans="1:4" x14ac:dyDescent="0.2">
      <c r="A205">
        <v>39641</v>
      </c>
      <c r="B205" t="s">
        <v>16287</v>
      </c>
      <c r="C205" t="s">
        <v>16086</v>
      </c>
      <c r="D205" s="895">
        <v>2.84</v>
      </c>
    </row>
    <row r="206" spans="1:4" x14ac:dyDescent="0.2">
      <c r="A206">
        <v>39643</v>
      </c>
      <c r="B206" t="s">
        <v>16288</v>
      </c>
      <c r="C206" t="s">
        <v>16086</v>
      </c>
      <c r="D206" s="895">
        <v>3.8</v>
      </c>
    </row>
    <row r="207" spans="1:4" x14ac:dyDescent="0.2">
      <c r="A207">
        <v>39644</v>
      </c>
      <c r="B207" t="s">
        <v>16289</v>
      </c>
      <c r="C207" t="s">
        <v>16086</v>
      </c>
      <c r="D207" s="895">
        <v>5.9</v>
      </c>
    </row>
    <row r="208" spans="1:4" x14ac:dyDescent="0.2">
      <c r="A208">
        <v>39645</v>
      </c>
      <c r="B208" t="s">
        <v>16290</v>
      </c>
      <c r="C208" t="s">
        <v>16086</v>
      </c>
      <c r="D208" s="895">
        <v>6.46</v>
      </c>
    </row>
    <row r="209" spans="1:4" x14ac:dyDescent="0.2">
      <c r="A209">
        <v>41610</v>
      </c>
      <c r="B209" t="s">
        <v>16291</v>
      </c>
      <c r="C209" t="s">
        <v>16086</v>
      </c>
      <c r="D209" s="895">
        <v>725.14</v>
      </c>
    </row>
    <row r="210" spans="1:4" x14ac:dyDescent="0.2">
      <c r="A210">
        <v>41611</v>
      </c>
      <c r="B210" t="s">
        <v>16292</v>
      </c>
      <c r="C210" t="s">
        <v>16086</v>
      </c>
      <c r="D210" s="860">
        <v>1142.96</v>
      </c>
    </row>
    <row r="211" spans="1:4" x14ac:dyDescent="0.2">
      <c r="A211">
        <v>41612</v>
      </c>
      <c r="B211" t="s">
        <v>16293</v>
      </c>
      <c r="C211" t="s">
        <v>16086</v>
      </c>
      <c r="D211" s="860">
        <v>1604.88</v>
      </c>
    </row>
    <row r="212" spans="1:4" x14ac:dyDescent="0.2">
      <c r="A212">
        <v>41637</v>
      </c>
      <c r="B212" t="s">
        <v>16294</v>
      </c>
      <c r="C212" t="s">
        <v>16086</v>
      </c>
      <c r="D212" s="895">
        <v>150.02000000000001</v>
      </c>
    </row>
    <row r="213" spans="1:4" x14ac:dyDescent="0.2">
      <c r="A213">
        <v>41638</v>
      </c>
      <c r="B213" t="s">
        <v>16295</v>
      </c>
      <c r="C213" t="s">
        <v>16086</v>
      </c>
      <c r="D213" s="895">
        <v>195.42</v>
      </c>
    </row>
    <row r="214" spans="1:4" x14ac:dyDescent="0.2">
      <c r="A214">
        <v>41639</v>
      </c>
      <c r="B214" t="s">
        <v>16296</v>
      </c>
      <c r="C214" t="s">
        <v>16086</v>
      </c>
      <c r="D214" s="895">
        <v>472.78</v>
      </c>
    </row>
    <row r="215" spans="1:4" x14ac:dyDescent="0.2">
      <c r="A215">
        <v>11789</v>
      </c>
      <c r="B215" t="s">
        <v>16297</v>
      </c>
      <c r="C215" t="s">
        <v>16086</v>
      </c>
      <c r="D215" s="895">
        <v>1.25</v>
      </c>
    </row>
    <row r="216" spans="1:4" x14ac:dyDescent="0.2">
      <c r="A216">
        <v>20975</v>
      </c>
      <c r="B216" t="s">
        <v>16298</v>
      </c>
      <c r="C216" t="s">
        <v>16086</v>
      </c>
      <c r="D216" s="895">
        <v>13.05</v>
      </c>
    </row>
    <row r="217" spans="1:4" x14ac:dyDescent="0.2">
      <c r="A217">
        <v>20976</v>
      </c>
      <c r="B217" t="s">
        <v>16299</v>
      </c>
      <c r="C217" t="s">
        <v>16086</v>
      </c>
      <c r="D217" s="895">
        <v>19.72</v>
      </c>
    </row>
    <row r="218" spans="1:4" x14ac:dyDescent="0.2">
      <c r="A218">
        <v>40340</v>
      </c>
      <c r="B218" t="s">
        <v>16300</v>
      </c>
      <c r="C218" t="s">
        <v>16086</v>
      </c>
      <c r="D218" s="895">
        <v>24.27</v>
      </c>
    </row>
    <row r="219" spans="1:4" x14ac:dyDescent="0.2">
      <c r="A219">
        <v>40341</v>
      </c>
      <c r="B219" t="s">
        <v>16301</v>
      </c>
      <c r="C219" t="s">
        <v>16086</v>
      </c>
      <c r="D219" s="895">
        <v>28.97</v>
      </c>
    </row>
    <row r="220" spans="1:4" x14ac:dyDescent="0.2">
      <c r="A220">
        <v>40342</v>
      </c>
      <c r="B220" t="s">
        <v>16302</v>
      </c>
      <c r="C220" t="s">
        <v>16086</v>
      </c>
      <c r="D220" s="895">
        <v>34.549999999999997</v>
      </c>
    </row>
    <row r="221" spans="1:4" x14ac:dyDescent="0.2">
      <c r="A221">
        <v>40343</v>
      </c>
      <c r="B221" t="s">
        <v>16303</v>
      </c>
      <c r="C221" t="s">
        <v>16086</v>
      </c>
      <c r="D221" s="895">
        <v>40.98</v>
      </c>
    </row>
    <row r="222" spans="1:4" x14ac:dyDescent="0.2">
      <c r="A222">
        <v>40344</v>
      </c>
      <c r="B222" t="s">
        <v>16304</v>
      </c>
      <c r="C222" t="s">
        <v>16086</v>
      </c>
      <c r="D222" s="895">
        <v>55.87</v>
      </c>
    </row>
    <row r="223" spans="1:4" x14ac:dyDescent="0.2">
      <c r="A223">
        <v>40345</v>
      </c>
      <c r="B223" t="s">
        <v>16305</v>
      </c>
      <c r="C223" t="s">
        <v>16086</v>
      </c>
      <c r="D223" s="895">
        <v>68.84</v>
      </c>
    </row>
    <row r="224" spans="1:4" x14ac:dyDescent="0.2">
      <c r="A224">
        <v>40346</v>
      </c>
      <c r="B224" t="s">
        <v>16306</v>
      </c>
      <c r="C224" t="s">
        <v>16086</v>
      </c>
      <c r="D224" s="895">
        <v>79.86</v>
      </c>
    </row>
    <row r="225" spans="1:4" x14ac:dyDescent="0.2">
      <c r="A225">
        <v>40347</v>
      </c>
      <c r="B225" t="s">
        <v>16307</v>
      </c>
      <c r="C225" t="s">
        <v>16086</v>
      </c>
      <c r="D225" s="895">
        <v>100.33</v>
      </c>
    </row>
    <row r="226" spans="1:4" x14ac:dyDescent="0.2">
      <c r="A226">
        <v>6138</v>
      </c>
      <c r="B226" t="s">
        <v>16308</v>
      </c>
      <c r="C226" t="s">
        <v>16086</v>
      </c>
      <c r="D226" s="895">
        <v>11.97</v>
      </c>
    </row>
    <row r="227" spans="1:4" x14ac:dyDescent="0.2">
      <c r="A227">
        <v>43424</v>
      </c>
      <c r="B227" t="s">
        <v>16309</v>
      </c>
      <c r="C227" t="s">
        <v>16086</v>
      </c>
      <c r="D227" s="895">
        <v>607.54</v>
      </c>
    </row>
    <row r="228" spans="1:4" x14ac:dyDescent="0.2">
      <c r="A228">
        <v>43426</v>
      </c>
      <c r="B228" t="s">
        <v>16310</v>
      </c>
      <c r="C228" t="s">
        <v>16086</v>
      </c>
      <c r="D228" s="860">
        <v>2095.4299999999998</v>
      </c>
    </row>
    <row r="229" spans="1:4" x14ac:dyDescent="0.2">
      <c r="A229">
        <v>12565</v>
      </c>
      <c r="B229" t="s">
        <v>16311</v>
      </c>
      <c r="C229" t="s">
        <v>16086</v>
      </c>
      <c r="D229" s="895">
        <v>734.84</v>
      </c>
    </row>
    <row r="230" spans="1:4" x14ac:dyDescent="0.2">
      <c r="A230">
        <v>12567</v>
      </c>
      <c r="B230" t="s">
        <v>16312</v>
      </c>
      <c r="C230" t="s">
        <v>16086</v>
      </c>
      <c r="D230" s="895">
        <v>987.01</v>
      </c>
    </row>
    <row r="231" spans="1:4" x14ac:dyDescent="0.2">
      <c r="A231">
        <v>12568</v>
      </c>
      <c r="B231" t="s">
        <v>16313</v>
      </c>
      <c r="C231" t="s">
        <v>16086</v>
      </c>
      <c r="D231" s="860">
        <v>1381.82</v>
      </c>
    </row>
    <row r="232" spans="1:4" x14ac:dyDescent="0.2">
      <c r="A232">
        <v>43441</v>
      </c>
      <c r="B232" t="s">
        <v>16314</v>
      </c>
      <c r="C232" t="s">
        <v>16086</v>
      </c>
      <c r="D232" s="895">
        <v>177.66</v>
      </c>
    </row>
    <row r="233" spans="1:4" x14ac:dyDescent="0.2">
      <c r="A233">
        <v>43423</v>
      </c>
      <c r="B233" t="s">
        <v>16315</v>
      </c>
      <c r="C233" t="s">
        <v>16086</v>
      </c>
      <c r="D233" s="895">
        <v>82.9</v>
      </c>
    </row>
    <row r="234" spans="1:4" x14ac:dyDescent="0.2">
      <c r="A234">
        <v>12532</v>
      </c>
      <c r="B234" t="s">
        <v>16316</v>
      </c>
      <c r="C234" t="s">
        <v>16086</v>
      </c>
      <c r="D234" s="895">
        <v>127.86</v>
      </c>
    </row>
    <row r="235" spans="1:4" x14ac:dyDescent="0.2">
      <c r="A235">
        <v>43444</v>
      </c>
      <c r="B235" t="s">
        <v>16317</v>
      </c>
      <c r="C235" t="s">
        <v>16086</v>
      </c>
      <c r="D235" s="895">
        <v>429.35</v>
      </c>
    </row>
    <row r="236" spans="1:4" x14ac:dyDescent="0.2">
      <c r="A236">
        <v>12551</v>
      </c>
      <c r="B236" t="s">
        <v>16318</v>
      </c>
      <c r="C236" t="s">
        <v>16086</v>
      </c>
      <c r="D236" s="895">
        <v>306.33</v>
      </c>
    </row>
    <row r="237" spans="1:4" x14ac:dyDescent="0.2">
      <c r="A237">
        <v>43442</v>
      </c>
      <c r="B237" t="s">
        <v>16319</v>
      </c>
      <c r="C237" t="s">
        <v>16086</v>
      </c>
      <c r="D237" s="895">
        <v>236.88</v>
      </c>
    </row>
    <row r="238" spans="1:4" x14ac:dyDescent="0.2">
      <c r="A238">
        <v>43443</v>
      </c>
      <c r="B238" t="s">
        <v>16320</v>
      </c>
      <c r="C238" t="s">
        <v>16086</v>
      </c>
      <c r="D238" s="895">
        <v>310.91000000000003</v>
      </c>
    </row>
    <row r="239" spans="1:4" x14ac:dyDescent="0.2">
      <c r="A239">
        <v>12544</v>
      </c>
      <c r="B239" t="s">
        <v>16321</v>
      </c>
      <c r="C239" t="s">
        <v>16086</v>
      </c>
      <c r="D239" s="895">
        <v>167.79</v>
      </c>
    </row>
    <row r="240" spans="1:4" x14ac:dyDescent="0.2">
      <c r="A240">
        <v>12547</v>
      </c>
      <c r="B240" t="s">
        <v>16322</v>
      </c>
      <c r="C240" t="s">
        <v>16086</v>
      </c>
      <c r="D240" s="895">
        <v>225.67</v>
      </c>
    </row>
    <row r="241" spans="1:4" x14ac:dyDescent="0.2">
      <c r="A241">
        <v>43445</v>
      </c>
      <c r="B241" t="s">
        <v>16323</v>
      </c>
      <c r="C241" t="s">
        <v>16086</v>
      </c>
      <c r="D241" s="895">
        <v>592.21</v>
      </c>
    </row>
    <row r="242" spans="1:4" x14ac:dyDescent="0.2">
      <c r="A242">
        <v>12563</v>
      </c>
      <c r="B242" t="s">
        <v>16324</v>
      </c>
      <c r="C242" t="s">
        <v>16086</v>
      </c>
      <c r="D242" s="895">
        <v>423.7</v>
      </c>
    </row>
    <row r="243" spans="1:4" x14ac:dyDescent="0.2">
      <c r="A243">
        <v>43425</v>
      </c>
      <c r="B243" t="s">
        <v>16325</v>
      </c>
      <c r="C243" t="s">
        <v>16086</v>
      </c>
      <c r="D243" s="895">
        <v>266.49</v>
      </c>
    </row>
    <row r="244" spans="1:4" x14ac:dyDescent="0.2">
      <c r="A244">
        <v>43446</v>
      </c>
      <c r="B244" t="s">
        <v>16326</v>
      </c>
      <c r="C244" t="s">
        <v>16086</v>
      </c>
      <c r="D244" s="895">
        <v>562.59</v>
      </c>
    </row>
    <row r="245" spans="1:4" x14ac:dyDescent="0.2">
      <c r="A245">
        <v>43447</v>
      </c>
      <c r="B245" t="s">
        <v>16327</v>
      </c>
      <c r="C245" t="s">
        <v>16086</v>
      </c>
      <c r="D245" s="895">
        <v>690.91</v>
      </c>
    </row>
    <row r="246" spans="1:4" x14ac:dyDescent="0.2">
      <c r="A246">
        <v>43448</v>
      </c>
      <c r="B246" t="s">
        <v>16328</v>
      </c>
      <c r="C246" t="s">
        <v>16086</v>
      </c>
      <c r="D246" s="895">
        <v>967.27</v>
      </c>
    </row>
    <row r="247" spans="1:4" x14ac:dyDescent="0.2">
      <c r="A247">
        <v>13761</v>
      </c>
      <c r="B247" t="s">
        <v>16329</v>
      </c>
      <c r="C247" t="s">
        <v>16086</v>
      </c>
      <c r="D247" s="860">
        <v>2365.56</v>
      </c>
    </row>
    <row r="248" spans="1:4" x14ac:dyDescent="0.2">
      <c r="A248">
        <v>4814</v>
      </c>
      <c r="B248" t="s">
        <v>16330</v>
      </c>
      <c r="C248" t="s">
        <v>16086</v>
      </c>
      <c r="D248" s="895">
        <v>61.13</v>
      </c>
    </row>
    <row r="249" spans="1:4" x14ac:dyDescent="0.2">
      <c r="A249">
        <v>44473</v>
      </c>
      <c r="B249" t="s">
        <v>16331</v>
      </c>
      <c r="C249" t="s">
        <v>16086</v>
      </c>
      <c r="D249" s="860">
        <v>2551.3000000000002</v>
      </c>
    </row>
    <row r="250" spans="1:4" x14ac:dyDescent="0.2">
      <c r="A250">
        <v>6122</v>
      </c>
      <c r="B250" t="s">
        <v>16332</v>
      </c>
      <c r="C250" t="s">
        <v>16234</v>
      </c>
      <c r="D250" s="895">
        <v>24.44</v>
      </c>
    </row>
    <row r="251" spans="1:4" x14ac:dyDescent="0.2">
      <c r="A251">
        <v>40810</v>
      </c>
      <c r="B251" t="s">
        <v>16333</v>
      </c>
      <c r="C251" t="s">
        <v>16236</v>
      </c>
      <c r="D251" s="860">
        <v>4286.24</v>
      </c>
    </row>
    <row r="252" spans="1:4" x14ac:dyDescent="0.2">
      <c r="A252">
        <v>21100</v>
      </c>
      <c r="B252" t="s">
        <v>16334</v>
      </c>
      <c r="C252" t="s">
        <v>16086</v>
      </c>
      <c r="D252" s="860">
        <v>3845.1</v>
      </c>
    </row>
    <row r="253" spans="1:4" x14ac:dyDescent="0.2">
      <c r="A253">
        <v>11811</v>
      </c>
      <c r="B253" t="s">
        <v>16335</v>
      </c>
      <c r="C253" t="s">
        <v>16086</v>
      </c>
      <c r="D253" s="860">
        <v>5550.48</v>
      </c>
    </row>
    <row r="254" spans="1:4" x14ac:dyDescent="0.2">
      <c r="A254">
        <v>11816</v>
      </c>
      <c r="B254" t="s">
        <v>16336</v>
      </c>
      <c r="C254" t="s">
        <v>16086</v>
      </c>
      <c r="D254" s="860">
        <v>4100</v>
      </c>
    </row>
    <row r="255" spans="1:4" x14ac:dyDescent="0.2">
      <c r="A255">
        <v>11814</v>
      </c>
      <c r="B255" t="s">
        <v>16337</v>
      </c>
      <c r="C255" t="s">
        <v>16086</v>
      </c>
      <c r="D255" s="860">
        <v>8924.67</v>
      </c>
    </row>
    <row r="256" spans="1:4" x14ac:dyDescent="0.2">
      <c r="A256">
        <v>14186</v>
      </c>
      <c r="B256" t="s">
        <v>16338</v>
      </c>
      <c r="C256" t="s">
        <v>16086</v>
      </c>
      <c r="D256" s="860">
        <v>11206.13</v>
      </c>
    </row>
    <row r="257" spans="1:4" x14ac:dyDescent="0.2">
      <c r="A257">
        <v>14185</v>
      </c>
      <c r="B257" t="s">
        <v>16339</v>
      </c>
      <c r="C257" t="s">
        <v>16086</v>
      </c>
      <c r="D257" s="860">
        <v>14516.3</v>
      </c>
    </row>
    <row r="258" spans="1:4" x14ac:dyDescent="0.2">
      <c r="A258">
        <v>44498</v>
      </c>
      <c r="B258" t="s">
        <v>16340</v>
      </c>
      <c r="C258" t="s">
        <v>16086</v>
      </c>
      <c r="D258" s="860">
        <v>318204.48</v>
      </c>
    </row>
    <row r="259" spans="1:4" x14ac:dyDescent="0.2">
      <c r="A259">
        <v>34469</v>
      </c>
      <c r="B259" t="s">
        <v>16341</v>
      </c>
      <c r="C259" t="s">
        <v>16086</v>
      </c>
      <c r="D259" s="860">
        <v>11310.87</v>
      </c>
    </row>
    <row r="260" spans="1:4" x14ac:dyDescent="0.2">
      <c r="A260">
        <v>34476</v>
      </c>
      <c r="B260" t="s">
        <v>16342</v>
      </c>
      <c r="C260" t="s">
        <v>16086</v>
      </c>
      <c r="D260" s="860">
        <v>5899.09</v>
      </c>
    </row>
    <row r="261" spans="1:4" x14ac:dyDescent="0.2">
      <c r="A261">
        <v>34477</v>
      </c>
      <c r="B261" t="s">
        <v>16343</v>
      </c>
      <c r="C261" t="s">
        <v>16086</v>
      </c>
      <c r="D261" s="860">
        <v>7829.24</v>
      </c>
    </row>
    <row r="262" spans="1:4" x14ac:dyDescent="0.2">
      <c r="A262">
        <v>34482</v>
      </c>
      <c r="B262" t="s">
        <v>16344</v>
      </c>
      <c r="C262" t="s">
        <v>16086</v>
      </c>
      <c r="D262" s="860">
        <v>7312.08</v>
      </c>
    </row>
    <row r="263" spans="1:4" x14ac:dyDescent="0.2">
      <c r="A263">
        <v>34472</v>
      </c>
      <c r="B263" t="s">
        <v>16345</v>
      </c>
      <c r="C263" t="s">
        <v>16086</v>
      </c>
      <c r="D263" s="860">
        <v>3480</v>
      </c>
    </row>
    <row r="264" spans="1:4" x14ac:dyDescent="0.2">
      <c r="A264">
        <v>42425</v>
      </c>
      <c r="B264" t="s">
        <v>16346</v>
      </c>
      <c r="C264" t="s">
        <v>16086</v>
      </c>
      <c r="D264" s="860">
        <v>2627.09</v>
      </c>
    </row>
    <row r="265" spans="1:4" x14ac:dyDescent="0.2">
      <c r="A265">
        <v>42422</v>
      </c>
      <c r="B265" t="s">
        <v>16347</v>
      </c>
      <c r="C265" t="s">
        <v>16086</v>
      </c>
      <c r="D265" s="860">
        <v>3900</v>
      </c>
    </row>
    <row r="266" spans="1:4" x14ac:dyDescent="0.2">
      <c r="A266">
        <v>43184</v>
      </c>
      <c r="B266" t="s">
        <v>16348</v>
      </c>
      <c r="C266" t="s">
        <v>16086</v>
      </c>
      <c r="D266" s="860">
        <v>5390.17</v>
      </c>
    </row>
    <row r="267" spans="1:4" x14ac:dyDescent="0.2">
      <c r="A267">
        <v>42424</v>
      </c>
      <c r="B267" t="s">
        <v>16349</v>
      </c>
      <c r="C267" t="s">
        <v>16086</v>
      </c>
      <c r="D267" s="860">
        <v>2346.2199999999998</v>
      </c>
    </row>
    <row r="268" spans="1:4" x14ac:dyDescent="0.2">
      <c r="A268">
        <v>42421</v>
      </c>
      <c r="B268" t="s">
        <v>16350</v>
      </c>
      <c r="C268" t="s">
        <v>16086</v>
      </c>
      <c r="D268" s="860">
        <v>21362.06</v>
      </c>
    </row>
    <row r="269" spans="1:4" x14ac:dyDescent="0.2">
      <c r="A269">
        <v>42416</v>
      </c>
      <c r="B269" t="s">
        <v>16351</v>
      </c>
      <c r="C269" t="s">
        <v>16086</v>
      </c>
      <c r="D269" s="860">
        <v>10114.280000000001</v>
      </c>
    </row>
    <row r="270" spans="1:4" x14ac:dyDescent="0.2">
      <c r="A270">
        <v>42417</v>
      </c>
      <c r="B270" t="s">
        <v>16352</v>
      </c>
      <c r="C270" t="s">
        <v>16086</v>
      </c>
      <c r="D270" s="860">
        <v>11338.93</v>
      </c>
    </row>
    <row r="271" spans="1:4" x14ac:dyDescent="0.2">
      <c r="A271">
        <v>42419</v>
      </c>
      <c r="B271" t="s">
        <v>16353</v>
      </c>
      <c r="C271" t="s">
        <v>16086</v>
      </c>
      <c r="D271" s="860">
        <v>12810.59</v>
      </c>
    </row>
    <row r="272" spans="1:4" x14ac:dyDescent="0.2">
      <c r="A272">
        <v>42420</v>
      </c>
      <c r="B272" t="s">
        <v>16354</v>
      </c>
      <c r="C272" t="s">
        <v>16086</v>
      </c>
      <c r="D272" s="860">
        <v>17607.2</v>
      </c>
    </row>
    <row r="273" spans="1:4" x14ac:dyDescent="0.2">
      <c r="A273">
        <v>43195</v>
      </c>
      <c r="B273" t="s">
        <v>16355</v>
      </c>
      <c r="C273" t="s">
        <v>16086</v>
      </c>
      <c r="D273" s="860">
        <v>6199.75</v>
      </c>
    </row>
    <row r="274" spans="1:4" x14ac:dyDescent="0.2">
      <c r="A274">
        <v>43196</v>
      </c>
      <c r="B274" t="s">
        <v>16356</v>
      </c>
      <c r="C274" t="s">
        <v>16086</v>
      </c>
      <c r="D274" s="860">
        <v>7683.69</v>
      </c>
    </row>
    <row r="275" spans="1:4" x14ac:dyDescent="0.2">
      <c r="A275">
        <v>43198</v>
      </c>
      <c r="B275" t="s">
        <v>16357</v>
      </c>
      <c r="C275" t="s">
        <v>16086</v>
      </c>
      <c r="D275" s="860">
        <v>11417.79</v>
      </c>
    </row>
    <row r="276" spans="1:4" x14ac:dyDescent="0.2">
      <c r="A276">
        <v>43199</v>
      </c>
      <c r="B276" t="s">
        <v>16358</v>
      </c>
      <c r="C276" t="s">
        <v>16086</v>
      </c>
      <c r="D276" s="860">
        <v>11836.17</v>
      </c>
    </row>
    <row r="277" spans="1:4" x14ac:dyDescent="0.2">
      <c r="A277">
        <v>43200</v>
      </c>
      <c r="B277" t="s">
        <v>16359</v>
      </c>
      <c r="C277" t="s">
        <v>16086</v>
      </c>
      <c r="D277" s="860">
        <v>13582.87</v>
      </c>
    </row>
    <row r="278" spans="1:4" x14ac:dyDescent="0.2">
      <c r="A278">
        <v>39556</v>
      </c>
      <c r="B278" t="s">
        <v>16360</v>
      </c>
      <c r="C278" t="s">
        <v>16086</v>
      </c>
      <c r="D278" s="860">
        <v>7418.56</v>
      </c>
    </row>
    <row r="279" spans="1:4" x14ac:dyDescent="0.2">
      <c r="A279">
        <v>39557</v>
      </c>
      <c r="B279" t="s">
        <v>16361</v>
      </c>
      <c r="C279" t="s">
        <v>16086</v>
      </c>
      <c r="D279" s="860">
        <v>7988.18</v>
      </c>
    </row>
    <row r="280" spans="1:4" x14ac:dyDescent="0.2">
      <c r="A280">
        <v>39559</v>
      </c>
      <c r="B280" t="s">
        <v>16362</v>
      </c>
      <c r="C280" t="s">
        <v>16086</v>
      </c>
      <c r="D280" s="860">
        <v>11804.99</v>
      </c>
    </row>
    <row r="281" spans="1:4" x14ac:dyDescent="0.2">
      <c r="A281">
        <v>39560</v>
      </c>
      <c r="B281" t="s">
        <v>16363</v>
      </c>
      <c r="C281" t="s">
        <v>16086</v>
      </c>
      <c r="D281" s="860">
        <v>13657.22</v>
      </c>
    </row>
    <row r="282" spans="1:4" x14ac:dyDescent="0.2">
      <c r="A282">
        <v>39561</v>
      </c>
      <c r="B282" t="s">
        <v>16364</v>
      </c>
      <c r="C282" t="s">
        <v>16086</v>
      </c>
      <c r="D282" s="860">
        <v>14287.19</v>
      </c>
    </row>
    <row r="283" spans="1:4" x14ac:dyDescent="0.2">
      <c r="A283">
        <v>43190</v>
      </c>
      <c r="B283" t="s">
        <v>16365</v>
      </c>
      <c r="C283" t="s">
        <v>16086</v>
      </c>
      <c r="D283" s="860">
        <v>2108.41</v>
      </c>
    </row>
    <row r="284" spans="1:4" x14ac:dyDescent="0.2">
      <c r="A284">
        <v>39555</v>
      </c>
      <c r="B284" t="s">
        <v>16366</v>
      </c>
      <c r="C284" t="s">
        <v>16086</v>
      </c>
      <c r="D284" s="860">
        <v>2280.7600000000002</v>
      </c>
    </row>
    <row r="285" spans="1:4" x14ac:dyDescent="0.2">
      <c r="A285">
        <v>43191</v>
      </c>
      <c r="B285" t="s">
        <v>16367</v>
      </c>
      <c r="C285" t="s">
        <v>16086</v>
      </c>
      <c r="D285" s="860">
        <v>3033.72</v>
      </c>
    </row>
    <row r="286" spans="1:4" x14ac:dyDescent="0.2">
      <c r="A286">
        <v>39548</v>
      </c>
      <c r="B286" t="s">
        <v>16368</v>
      </c>
      <c r="C286" t="s">
        <v>16086</v>
      </c>
      <c r="D286" s="860">
        <v>3383.07</v>
      </c>
    </row>
    <row r="287" spans="1:4" x14ac:dyDescent="0.2">
      <c r="A287">
        <v>43192</v>
      </c>
      <c r="B287" t="s">
        <v>16369</v>
      </c>
      <c r="C287" t="s">
        <v>16086</v>
      </c>
      <c r="D287" s="860">
        <v>3973.9</v>
      </c>
    </row>
    <row r="288" spans="1:4" x14ac:dyDescent="0.2">
      <c r="A288">
        <v>39554</v>
      </c>
      <c r="B288" t="s">
        <v>16370</v>
      </c>
      <c r="C288" t="s">
        <v>16086</v>
      </c>
      <c r="D288" s="860">
        <v>4473.6000000000004</v>
      </c>
    </row>
    <row r="289" spans="1:4" x14ac:dyDescent="0.2">
      <c r="A289">
        <v>43194</v>
      </c>
      <c r="B289" t="s">
        <v>16371</v>
      </c>
      <c r="C289" t="s">
        <v>16086</v>
      </c>
      <c r="D289" s="860">
        <v>1806.21</v>
      </c>
    </row>
    <row r="290" spans="1:4" x14ac:dyDescent="0.2">
      <c r="A290">
        <v>39551</v>
      </c>
      <c r="B290" t="s">
        <v>16372</v>
      </c>
      <c r="C290" t="s">
        <v>16086</v>
      </c>
      <c r="D290" s="860">
        <v>1988.83</v>
      </c>
    </row>
    <row r="291" spans="1:4" x14ac:dyDescent="0.2">
      <c r="A291">
        <v>43185</v>
      </c>
      <c r="B291" t="s">
        <v>16373</v>
      </c>
      <c r="C291" t="s">
        <v>16086</v>
      </c>
      <c r="D291" s="860">
        <v>5651.91</v>
      </c>
    </row>
    <row r="292" spans="1:4" x14ac:dyDescent="0.2">
      <c r="A292">
        <v>43186</v>
      </c>
      <c r="B292" t="s">
        <v>16374</v>
      </c>
      <c r="C292" t="s">
        <v>16086</v>
      </c>
      <c r="D292" s="860">
        <v>5961.62</v>
      </c>
    </row>
    <row r="293" spans="1:4" x14ac:dyDescent="0.2">
      <c r="A293">
        <v>43187</v>
      </c>
      <c r="B293" t="s">
        <v>16375</v>
      </c>
      <c r="C293" t="s">
        <v>16086</v>
      </c>
      <c r="D293" s="860">
        <v>7911.13</v>
      </c>
    </row>
    <row r="294" spans="1:4" x14ac:dyDescent="0.2">
      <c r="A294">
        <v>43188</v>
      </c>
      <c r="B294" t="s">
        <v>16376</v>
      </c>
      <c r="C294" t="s">
        <v>16086</v>
      </c>
      <c r="D294" s="860">
        <v>9585.3799999999992</v>
      </c>
    </row>
    <row r="295" spans="1:4" x14ac:dyDescent="0.2">
      <c r="A295">
        <v>43189</v>
      </c>
      <c r="B295" t="s">
        <v>16377</v>
      </c>
      <c r="C295" t="s">
        <v>16086</v>
      </c>
      <c r="D295" s="860">
        <v>10781.96</v>
      </c>
    </row>
    <row r="296" spans="1:4" x14ac:dyDescent="0.2">
      <c r="A296">
        <v>39580</v>
      </c>
      <c r="B296" t="s">
        <v>16378</v>
      </c>
      <c r="C296" t="s">
        <v>16086</v>
      </c>
      <c r="D296" s="860">
        <v>84966.25</v>
      </c>
    </row>
    <row r="297" spans="1:4" x14ac:dyDescent="0.2">
      <c r="A297">
        <v>39577</v>
      </c>
      <c r="B297" t="s">
        <v>16379</v>
      </c>
      <c r="C297" t="s">
        <v>16086</v>
      </c>
      <c r="D297" s="860">
        <v>26594.26</v>
      </c>
    </row>
    <row r="298" spans="1:4" x14ac:dyDescent="0.2">
      <c r="A298">
        <v>39578</v>
      </c>
      <c r="B298" t="s">
        <v>16380</v>
      </c>
      <c r="C298" t="s">
        <v>16086</v>
      </c>
      <c r="D298" s="860">
        <v>34320.410000000003</v>
      </c>
    </row>
    <row r="299" spans="1:4" x14ac:dyDescent="0.2">
      <c r="A299">
        <v>39579</v>
      </c>
      <c r="B299" t="s">
        <v>16381</v>
      </c>
      <c r="C299" t="s">
        <v>16086</v>
      </c>
      <c r="D299" s="860">
        <v>49933.52</v>
      </c>
    </row>
    <row r="300" spans="1:4" x14ac:dyDescent="0.2">
      <c r="A300">
        <v>39826</v>
      </c>
      <c r="B300" t="s">
        <v>16382</v>
      </c>
      <c r="C300" t="s">
        <v>16086</v>
      </c>
      <c r="D300" s="860">
        <v>6132.74</v>
      </c>
    </row>
    <row r="301" spans="1:4" x14ac:dyDescent="0.2">
      <c r="A301">
        <v>10700</v>
      </c>
      <c r="B301" t="s">
        <v>16383</v>
      </c>
      <c r="C301" t="s">
        <v>16086</v>
      </c>
      <c r="D301" s="860">
        <v>22684.99</v>
      </c>
    </row>
    <row r="302" spans="1:4" x14ac:dyDescent="0.2">
      <c r="A302">
        <v>346</v>
      </c>
      <c r="B302" t="s">
        <v>16384</v>
      </c>
      <c r="C302" t="s">
        <v>16134</v>
      </c>
      <c r="D302" s="895">
        <v>32.53</v>
      </c>
    </row>
    <row r="303" spans="1:4" x14ac:dyDescent="0.2">
      <c r="A303">
        <v>3312</v>
      </c>
      <c r="B303" t="s">
        <v>16385</v>
      </c>
      <c r="C303" t="s">
        <v>16134</v>
      </c>
      <c r="D303" s="895">
        <v>28.81</v>
      </c>
    </row>
    <row r="304" spans="1:4" x14ac:dyDescent="0.2">
      <c r="A304">
        <v>339</v>
      </c>
      <c r="B304" t="s">
        <v>16386</v>
      </c>
      <c r="C304" t="s">
        <v>16130</v>
      </c>
      <c r="D304" s="895">
        <v>1.68</v>
      </c>
    </row>
    <row r="305" spans="1:4" x14ac:dyDescent="0.2">
      <c r="A305">
        <v>340</v>
      </c>
      <c r="B305" t="s">
        <v>16387</v>
      </c>
      <c r="C305" t="s">
        <v>16130</v>
      </c>
      <c r="D305" s="895">
        <v>1.51</v>
      </c>
    </row>
    <row r="306" spans="1:4" x14ac:dyDescent="0.2">
      <c r="A306">
        <v>43130</v>
      </c>
      <c r="B306" t="s">
        <v>16388</v>
      </c>
      <c r="C306" t="s">
        <v>16134</v>
      </c>
      <c r="D306" s="895">
        <v>27.46</v>
      </c>
    </row>
    <row r="307" spans="1:4" x14ac:dyDescent="0.2">
      <c r="A307">
        <v>344</v>
      </c>
      <c r="B307" t="s">
        <v>16389</v>
      </c>
      <c r="C307" t="s">
        <v>16134</v>
      </c>
      <c r="D307" s="895">
        <v>36.1</v>
      </c>
    </row>
    <row r="308" spans="1:4" x14ac:dyDescent="0.2">
      <c r="A308">
        <v>345</v>
      </c>
      <c r="B308" t="s">
        <v>16390</v>
      </c>
      <c r="C308" t="s">
        <v>16134</v>
      </c>
      <c r="D308" s="895">
        <v>39.17</v>
      </c>
    </row>
    <row r="309" spans="1:4" x14ac:dyDescent="0.2">
      <c r="A309">
        <v>43131</v>
      </c>
      <c r="B309" t="s">
        <v>16391</v>
      </c>
      <c r="C309" t="s">
        <v>16134</v>
      </c>
      <c r="D309" s="895">
        <v>31.9</v>
      </c>
    </row>
    <row r="310" spans="1:4" x14ac:dyDescent="0.2">
      <c r="A310">
        <v>3313</v>
      </c>
      <c r="B310" t="s">
        <v>16392</v>
      </c>
      <c r="C310" t="s">
        <v>16134</v>
      </c>
      <c r="D310" s="895">
        <v>37.07</v>
      </c>
    </row>
    <row r="311" spans="1:4" x14ac:dyDescent="0.2">
      <c r="A311">
        <v>43132</v>
      </c>
      <c r="B311" t="s">
        <v>16393</v>
      </c>
      <c r="C311" t="s">
        <v>16134</v>
      </c>
      <c r="D311" s="895">
        <v>27.46</v>
      </c>
    </row>
    <row r="312" spans="1:4" x14ac:dyDescent="0.2">
      <c r="A312">
        <v>366</v>
      </c>
      <c r="B312" t="s">
        <v>16394</v>
      </c>
      <c r="C312" t="s">
        <v>16232</v>
      </c>
      <c r="D312" s="895">
        <v>83.34</v>
      </c>
    </row>
    <row r="313" spans="1:4" x14ac:dyDescent="0.2">
      <c r="A313">
        <v>367</v>
      </c>
      <c r="B313" t="s">
        <v>16395</v>
      </c>
      <c r="C313" t="s">
        <v>16232</v>
      </c>
      <c r="D313" s="895">
        <v>84.42</v>
      </c>
    </row>
    <row r="314" spans="1:4" x14ac:dyDescent="0.2">
      <c r="A314">
        <v>370</v>
      </c>
      <c r="B314" t="s">
        <v>16396</v>
      </c>
      <c r="C314" t="s">
        <v>16232</v>
      </c>
      <c r="D314" s="895">
        <v>83.34</v>
      </c>
    </row>
    <row r="315" spans="1:4" x14ac:dyDescent="0.2">
      <c r="A315">
        <v>368</v>
      </c>
      <c r="B315" t="s">
        <v>16397</v>
      </c>
      <c r="C315" t="s">
        <v>16232</v>
      </c>
      <c r="D315" s="895">
        <v>41.67</v>
      </c>
    </row>
    <row r="316" spans="1:4" x14ac:dyDescent="0.2">
      <c r="A316">
        <v>11075</v>
      </c>
      <c r="B316" t="s">
        <v>16398</v>
      </c>
      <c r="C316" t="s">
        <v>16232</v>
      </c>
      <c r="D316" s="895">
        <v>956.48</v>
      </c>
    </row>
    <row r="317" spans="1:4" x14ac:dyDescent="0.2">
      <c r="A317">
        <v>1381</v>
      </c>
      <c r="B317" t="s">
        <v>16399</v>
      </c>
      <c r="C317" t="s">
        <v>16134</v>
      </c>
      <c r="D317" s="895">
        <v>0.75</v>
      </c>
    </row>
    <row r="318" spans="1:4" x14ac:dyDescent="0.2">
      <c r="A318">
        <v>34353</v>
      </c>
      <c r="B318" t="s">
        <v>16400</v>
      </c>
      <c r="C318" t="s">
        <v>16134</v>
      </c>
      <c r="D318" s="895">
        <v>1.39</v>
      </c>
    </row>
    <row r="319" spans="1:4" x14ac:dyDescent="0.2">
      <c r="A319">
        <v>37595</v>
      </c>
      <c r="B319" t="s">
        <v>16401</v>
      </c>
      <c r="C319" t="s">
        <v>16134</v>
      </c>
      <c r="D319" s="895">
        <v>2.2999999999999998</v>
      </c>
    </row>
    <row r="320" spans="1:4" x14ac:dyDescent="0.2">
      <c r="A320">
        <v>37596</v>
      </c>
      <c r="B320" t="s">
        <v>16402</v>
      </c>
      <c r="C320" t="s">
        <v>16134</v>
      </c>
      <c r="D320" s="895">
        <v>2.64</v>
      </c>
    </row>
    <row r="321" spans="1:4" x14ac:dyDescent="0.2">
      <c r="A321">
        <v>371</v>
      </c>
      <c r="B321" t="s">
        <v>16403</v>
      </c>
      <c r="C321" t="s">
        <v>16134</v>
      </c>
      <c r="D321" s="895">
        <v>0.81</v>
      </c>
    </row>
    <row r="322" spans="1:4" x14ac:dyDescent="0.2">
      <c r="A322">
        <v>37553</v>
      </c>
      <c r="B322" t="s">
        <v>16404</v>
      </c>
      <c r="C322" t="s">
        <v>16134</v>
      </c>
      <c r="D322" s="895">
        <v>1.53</v>
      </c>
    </row>
    <row r="323" spans="1:4" x14ac:dyDescent="0.2">
      <c r="A323">
        <v>37552</v>
      </c>
      <c r="B323" t="s">
        <v>16405</v>
      </c>
      <c r="C323" t="s">
        <v>16134</v>
      </c>
      <c r="D323" s="895">
        <v>2.46</v>
      </c>
    </row>
    <row r="324" spans="1:4" x14ac:dyDescent="0.2">
      <c r="A324">
        <v>36880</v>
      </c>
      <c r="B324" t="s">
        <v>16406</v>
      </c>
      <c r="C324" t="s">
        <v>16134</v>
      </c>
      <c r="D324" s="895">
        <v>2.5</v>
      </c>
    </row>
    <row r="325" spans="1:4" x14ac:dyDescent="0.2">
      <c r="A325">
        <v>34355</v>
      </c>
      <c r="B325" t="s">
        <v>16407</v>
      </c>
      <c r="C325" t="s">
        <v>16134</v>
      </c>
      <c r="D325" s="895">
        <v>2.15</v>
      </c>
    </row>
    <row r="326" spans="1:4" x14ac:dyDescent="0.2">
      <c r="A326">
        <v>130</v>
      </c>
      <c r="B326" t="s">
        <v>16408</v>
      </c>
      <c r="C326" t="s">
        <v>16134</v>
      </c>
      <c r="D326" s="895">
        <v>3.43</v>
      </c>
    </row>
    <row r="327" spans="1:4" x14ac:dyDescent="0.2">
      <c r="A327">
        <v>135</v>
      </c>
      <c r="B327" t="s">
        <v>16409</v>
      </c>
      <c r="C327" t="s">
        <v>16134</v>
      </c>
      <c r="D327" s="895">
        <v>2.76</v>
      </c>
    </row>
    <row r="328" spans="1:4" x14ac:dyDescent="0.2">
      <c r="A328">
        <v>36886</v>
      </c>
      <c r="B328" t="s">
        <v>16410</v>
      </c>
      <c r="C328" t="s">
        <v>16134</v>
      </c>
      <c r="D328" s="895">
        <v>0.77</v>
      </c>
    </row>
    <row r="329" spans="1:4" x14ac:dyDescent="0.2">
      <c r="A329">
        <v>38546</v>
      </c>
      <c r="B329" t="s">
        <v>16411</v>
      </c>
      <c r="C329" t="s">
        <v>16232</v>
      </c>
      <c r="D329" s="895">
        <v>635.59</v>
      </c>
    </row>
    <row r="330" spans="1:4" x14ac:dyDescent="0.2">
      <c r="A330">
        <v>34549</v>
      </c>
      <c r="B330" t="s">
        <v>16412</v>
      </c>
      <c r="C330" t="s">
        <v>16232</v>
      </c>
      <c r="D330" s="895">
        <v>747.19</v>
      </c>
    </row>
    <row r="331" spans="1:4" x14ac:dyDescent="0.2">
      <c r="A331">
        <v>6081</v>
      </c>
      <c r="B331" t="s">
        <v>16413</v>
      </c>
      <c r="C331" t="s">
        <v>16232</v>
      </c>
      <c r="D331" s="895">
        <v>52.3</v>
      </c>
    </row>
    <row r="332" spans="1:4" x14ac:dyDescent="0.2">
      <c r="A332">
        <v>6077</v>
      </c>
      <c r="B332" t="s">
        <v>16414</v>
      </c>
      <c r="C332" t="s">
        <v>16232</v>
      </c>
      <c r="D332" s="895">
        <v>37.35</v>
      </c>
    </row>
    <row r="333" spans="1:4" x14ac:dyDescent="0.2">
      <c r="A333">
        <v>6079</v>
      </c>
      <c r="B333" t="s">
        <v>16415</v>
      </c>
      <c r="C333" t="s">
        <v>16232</v>
      </c>
      <c r="D333" s="895">
        <v>37.35</v>
      </c>
    </row>
    <row r="334" spans="1:4" x14ac:dyDescent="0.2">
      <c r="A334">
        <v>1091</v>
      </c>
      <c r="B334" t="s">
        <v>16416</v>
      </c>
      <c r="C334" t="s">
        <v>16086</v>
      </c>
      <c r="D334" s="895">
        <v>37.380000000000003</v>
      </c>
    </row>
    <row r="335" spans="1:4" x14ac:dyDescent="0.2">
      <c r="A335">
        <v>1094</v>
      </c>
      <c r="B335" t="s">
        <v>16417</v>
      </c>
      <c r="C335" t="s">
        <v>16086</v>
      </c>
      <c r="D335" s="895">
        <v>26.15</v>
      </c>
    </row>
    <row r="336" spans="1:4" x14ac:dyDescent="0.2">
      <c r="A336">
        <v>1095</v>
      </c>
      <c r="B336" t="s">
        <v>16418</v>
      </c>
      <c r="C336" t="s">
        <v>16086</v>
      </c>
      <c r="D336" s="895">
        <v>55.57</v>
      </c>
    </row>
    <row r="337" spans="1:4" x14ac:dyDescent="0.2">
      <c r="A337">
        <v>1092</v>
      </c>
      <c r="B337" t="s">
        <v>16419</v>
      </c>
      <c r="C337" t="s">
        <v>16086</v>
      </c>
      <c r="D337" s="895">
        <v>43</v>
      </c>
    </row>
    <row r="338" spans="1:4" x14ac:dyDescent="0.2">
      <c r="A338">
        <v>1093</v>
      </c>
      <c r="B338" t="s">
        <v>16420</v>
      </c>
      <c r="C338" t="s">
        <v>16086</v>
      </c>
      <c r="D338" s="895">
        <v>100.42</v>
      </c>
    </row>
    <row r="339" spans="1:4" x14ac:dyDescent="0.2">
      <c r="A339">
        <v>1090</v>
      </c>
      <c r="B339" t="s">
        <v>16421</v>
      </c>
      <c r="C339" t="s">
        <v>16086</v>
      </c>
      <c r="D339" s="895">
        <v>71.900000000000006</v>
      </c>
    </row>
    <row r="340" spans="1:4" x14ac:dyDescent="0.2">
      <c r="A340">
        <v>1096</v>
      </c>
      <c r="B340" t="s">
        <v>16422</v>
      </c>
      <c r="C340" t="s">
        <v>16086</v>
      </c>
      <c r="D340" s="895">
        <v>129.38999999999999</v>
      </c>
    </row>
    <row r="341" spans="1:4" x14ac:dyDescent="0.2">
      <c r="A341">
        <v>1097</v>
      </c>
      <c r="B341" t="s">
        <v>16423</v>
      </c>
      <c r="C341" t="s">
        <v>16086</v>
      </c>
      <c r="D341" s="895">
        <v>109.84</v>
      </c>
    </row>
    <row r="342" spans="1:4" x14ac:dyDescent="0.2">
      <c r="A342">
        <v>378</v>
      </c>
      <c r="B342" t="s">
        <v>16424</v>
      </c>
      <c r="C342" t="s">
        <v>16234</v>
      </c>
      <c r="D342" s="895">
        <v>22.2</v>
      </c>
    </row>
    <row r="343" spans="1:4" x14ac:dyDescent="0.2">
      <c r="A343">
        <v>40911</v>
      </c>
      <c r="B343" t="s">
        <v>16425</v>
      </c>
      <c r="C343" t="s">
        <v>16236</v>
      </c>
      <c r="D343" s="860">
        <v>3891.96</v>
      </c>
    </row>
    <row r="344" spans="1:4" x14ac:dyDescent="0.2">
      <c r="A344">
        <v>33939</v>
      </c>
      <c r="B344" t="s">
        <v>16426</v>
      </c>
      <c r="C344" t="s">
        <v>16234</v>
      </c>
      <c r="D344" s="895">
        <v>106.29</v>
      </c>
    </row>
    <row r="345" spans="1:4" x14ac:dyDescent="0.2">
      <c r="A345">
        <v>40815</v>
      </c>
      <c r="B345" t="s">
        <v>16427</v>
      </c>
      <c r="C345" t="s">
        <v>16236</v>
      </c>
      <c r="D345" s="860">
        <v>18631.509999999998</v>
      </c>
    </row>
    <row r="346" spans="1:4" x14ac:dyDescent="0.2">
      <c r="A346">
        <v>33952</v>
      </c>
      <c r="B346" t="s">
        <v>16428</v>
      </c>
      <c r="C346" t="s">
        <v>16234</v>
      </c>
      <c r="D346" s="895">
        <v>121.01</v>
      </c>
    </row>
    <row r="347" spans="1:4" x14ac:dyDescent="0.2">
      <c r="A347">
        <v>40816</v>
      </c>
      <c r="B347" t="s">
        <v>16429</v>
      </c>
      <c r="C347" t="s">
        <v>16236</v>
      </c>
      <c r="D347" s="860">
        <v>21212.11</v>
      </c>
    </row>
    <row r="348" spans="1:4" x14ac:dyDescent="0.2">
      <c r="A348">
        <v>33953</v>
      </c>
      <c r="B348" t="s">
        <v>16430</v>
      </c>
      <c r="C348" t="s">
        <v>16234</v>
      </c>
      <c r="D348" s="895">
        <v>124.83</v>
      </c>
    </row>
    <row r="349" spans="1:4" x14ac:dyDescent="0.2">
      <c r="A349">
        <v>40817</v>
      </c>
      <c r="B349" t="s">
        <v>16431</v>
      </c>
      <c r="C349" t="s">
        <v>16236</v>
      </c>
      <c r="D349" s="860">
        <v>21882.3</v>
      </c>
    </row>
    <row r="350" spans="1:4" x14ac:dyDescent="0.2">
      <c r="A350">
        <v>13348</v>
      </c>
      <c r="B350" t="s">
        <v>16432</v>
      </c>
      <c r="C350" t="s">
        <v>16086</v>
      </c>
      <c r="D350" s="895">
        <v>1.63</v>
      </c>
    </row>
    <row r="351" spans="1:4" x14ac:dyDescent="0.2">
      <c r="A351">
        <v>39212</v>
      </c>
      <c r="B351" t="s">
        <v>16433</v>
      </c>
      <c r="C351" t="s">
        <v>16086</v>
      </c>
      <c r="D351" s="895">
        <v>2.0299999999999998</v>
      </c>
    </row>
    <row r="352" spans="1:4" x14ac:dyDescent="0.2">
      <c r="A352">
        <v>39211</v>
      </c>
      <c r="B352" t="s">
        <v>16434</v>
      </c>
      <c r="C352" t="s">
        <v>16086</v>
      </c>
      <c r="D352" s="895">
        <v>1.82</v>
      </c>
    </row>
    <row r="353" spans="1:4" x14ac:dyDescent="0.2">
      <c r="A353">
        <v>39208</v>
      </c>
      <c r="B353" t="s">
        <v>16435</v>
      </c>
      <c r="C353" t="s">
        <v>16086</v>
      </c>
      <c r="D353" s="895">
        <v>0.55000000000000004</v>
      </c>
    </row>
    <row r="354" spans="1:4" x14ac:dyDescent="0.2">
      <c r="A354">
        <v>39210</v>
      </c>
      <c r="B354" t="s">
        <v>16436</v>
      </c>
      <c r="C354" t="s">
        <v>16086</v>
      </c>
      <c r="D354" s="895">
        <v>1.02</v>
      </c>
    </row>
    <row r="355" spans="1:4" x14ac:dyDescent="0.2">
      <c r="A355">
        <v>39214</v>
      </c>
      <c r="B355" t="s">
        <v>16437</v>
      </c>
      <c r="C355" t="s">
        <v>16086</v>
      </c>
      <c r="D355" s="895">
        <v>3.76</v>
      </c>
    </row>
    <row r="356" spans="1:4" x14ac:dyDescent="0.2">
      <c r="A356">
        <v>39213</v>
      </c>
      <c r="B356" t="s">
        <v>16438</v>
      </c>
      <c r="C356" t="s">
        <v>16086</v>
      </c>
      <c r="D356" s="895">
        <v>2.66</v>
      </c>
    </row>
    <row r="357" spans="1:4" x14ac:dyDescent="0.2">
      <c r="A357">
        <v>39209</v>
      </c>
      <c r="B357" t="s">
        <v>16439</v>
      </c>
      <c r="C357" t="s">
        <v>16086</v>
      </c>
      <c r="D357" s="895">
        <v>0.66</v>
      </c>
    </row>
    <row r="358" spans="1:4" x14ac:dyDescent="0.2">
      <c r="A358">
        <v>39207</v>
      </c>
      <c r="B358" t="s">
        <v>16440</v>
      </c>
      <c r="C358" t="s">
        <v>16086</v>
      </c>
      <c r="D358" s="895">
        <v>1.02</v>
      </c>
    </row>
    <row r="359" spans="1:4" x14ac:dyDescent="0.2">
      <c r="A359">
        <v>39215</v>
      </c>
      <c r="B359" t="s">
        <v>16441</v>
      </c>
      <c r="C359" t="s">
        <v>16086</v>
      </c>
      <c r="D359" s="895">
        <v>6.86</v>
      </c>
    </row>
    <row r="360" spans="1:4" x14ac:dyDescent="0.2">
      <c r="A360">
        <v>39216</v>
      </c>
      <c r="B360" t="s">
        <v>16442</v>
      </c>
      <c r="C360" t="s">
        <v>16086</v>
      </c>
      <c r="D360" s="895">
        <v>9.57</v>
      </c>
    </row>
    <row r="361" spans="1:4" x14ac:dyDescent="0.2">
      <c r="A361">
        <v>11267</v>
      </c>
      <c r="B361" t="s">
        <v>16443</v>
      </c>
      <c r="C361" t="s">
        <v>16086</v>
      </c>
      <c r="D361" s="895">
        <v>1.43</v>
      </c>
    </row>
    <row r="362" spans="1:4" x14ac:dyDescent="0.2">
      <c r="A362">
        <v>379</v>
      </c>
      <c r="B362" t="s">
        <v>16444</v>
      </c>
      <c r="C362" t="s">
        <v>16086</v>
      </c>
      <c r="D362" s="895">
        <v>1.43</v>
      </c>
    </row>
    <row r="363" spans="1:4" x14ac:dyDescent="0.2">
      <c r="A363">
        <v>510</v>
      </c>
      <c r="B363" t="s">
        <v>16445</v>
      </c>
      <c r="C363" t="s">
        <v>16134</v>
      </c>
      <c r="D363" s="895">
        <v>12.94</v>
      </c>
    </row>
    <row r="364" spans="1:4" x14ac:dyDescent="0.2">
      <c r="A364">
        <v>516</v>
      </c>
      <c r="B364" t="s">
        <v>16446</v>
      </c>
      <c r="C364" t="s">
        <v>16134</v>
      </c>
      <c r="D364" s="895">
        <v>15.34</v>
      </c>
    </row>
    <row r="365" spans="1:4" x14ac:dyDescent="0.2">
      <c r="A365">
        <v>509</v>
      </c>
      <c r="B365" t="s">
        <v>16447</v>
      </c>
      <c r="C365" t="s">
        <v>16134</v>
      </c>
      <c r="D365" s="895">
        <v>17.21</v>
      </c>
    </row>
    <row r="366" spans="1:4" x14ac:dyDescent="0.2">
      <c r="A366">
        <v>40331</v>
      </c>
      <c r="B366" t="s">
        <v>16448</v>
      </c>
      <c r="C366" t="s">
        <v>16234</v>
      </c>
      <c r="D366" s="895">
        <v>19.809999999999999</v>
      </c>
    </row>
    <row r="367" spans="1:4" x14ac:dyDescent="0.2">
      <c r="A367">
        <v>40930</v>
      </c>
      <c r="B367" t="s">
        <v>16449</v>
      </c>
      <c r="C367" t="s">
        <v>16236</v>
      </c>
      <c r="D367" s="860">
        <v>3474</v>
      </c>
    </row>
    <row r="368" spans="1:4" x14ac:dyDescent="0.2">
      <c r="A368">
        <v>377</v>
      </c>
      <c r="B368" t="s">
        <v>16450</v>
      </c>
      <c r="C368" t="s">
        <v>16086</v>
      </c>
      <c r="D368" s="895">
        <v>40.81</v>
      </c>
    </row>
    <row r="369" spans="1:4" x14ac:dyDescent="0.2">
      <c r="A369">
        <v>11761</v>
      </c>
      <c r="B369" t="s">
        <v>16451</v>
      </c>
      <c r="C369" t="s">
        <v>16086</v>
      </c>
      <c r="D369" s="895">
        <v>86.84</v>
      </c>
    </row>
    <row r="370" spans="1:4" x14ac:dyDescent="0.2">
      <c r="A370">
        <v>7588</v>
      </c>
      <c r="B370" t="s">
        <v>16452</v>
      </c>
      <c r="C370" t="s">
        <v>16086</v>
      </c>
      <c r="D370" s="895">
        <v>48.6</v>
      </c>
    </row>
    <row r="371" spans="1:4" x14ac:dyDescent="0.2">
      <c r="A371">
        <v>34551</v>
      </c>
      <c r="B371" t="s">
        <v>16453</v>
      </c>
      <c r="C371" t="s">
        <v>16234</v>
      </c>
      <c r="D371" s="895">
        <v>13.84</v>
      </c>
    </row>
    <row r="372" spans="1:4" x14ac:dyDescent="0.2">
      <c r="A372">
        <v>41078</v>
      </c>
      <c r="B372" t="s">
        <v>16454</v>
      </c>
      <c r="C372" t="s">
        <v>16236</v>
      </c>
      <c r="D372" s="860">
        <v>2427.5500000000002</v>
      </c>
    </row>
    <row r="373" spans="1:4" x14ac:dyDescent="0.2">
      <c r="A373">
        <v>246</v>
      </c>
      <c r="B373" t="s">
        <v>16455</v>
      </c>
      <c r="C373" t="s">
        <v>16234</v>
      </c>
      <c r="D373" s="895">
        <v>17.03</v>
      </c>
    </row>
    <row r="374" spans="1:4" x14ac:dyDescent="0.2">
      <c r="A374">
        <v>40927</v>
      </c>
      <c r="B374" t="s">
        <v>16456</v>
      </c>
      <c r="C374" t="s">
        <v>16236</v>
      </c>
      <c r="D374" s="860">
        <v>2990.2</v>
      </c>
    </row>
    <row r="375" spans="1:4" x14ac:dyDescent="0.2">
      <c r="A375">
        <v>2350</v>
      </c>
      <c r="B375" t="s">
        <v>16457</v>
      </c>
      <c r="C375" t="s">
        <v>16234</v>
      </c>
      <c r="D375" s="895">
        <v>17.559999999999999</v>
      </c>
    </row>
    <row r="376" spans="1:4" x14ac:dyDescent="0.2">
      <c r="A376">
        <v>40812</v>
      </c>
      <c r="B376" t="s">
        <v>16458</v>
      </c>
      <c r="C376" t="s">
        <v>16236</v>
      </c>
      <c r="D376" s="860">
        <v>3078.86</v>
      </c>
    </row>
    <row r="377" spans="1:4" x14ac:dyDescent="0.2">
      <c r="A377">
        <v>245</v>
      </c>
      <c r="B377" t="s">
        <v>16459</v>
      </c>
      <c r="C377" t="s">
        <v>16234</v>
      </c>
      <c r="D377" s="895">
        <v>29.28</v>
      </c>
    </row>
    <row r="378" spans="1:4" x14ac:dyDescent="0.2">
      <c r="A378">
        <v>41090</v>
      </c>
      <c r="B378" t="s">
        <v>16460</v>
      </c>
      <c r="C378" t="s">
        <v>16236</v>
      </c>
      <c r="D378" s="860">
        <v>5135.05</v>
      </c>
    </row>
    <row r="379" spans="1:4" x14ac:dyDescent="0.2">
      <c r="A379">
        <v>251</v>
      </c>
      <c r="B379" t="s">
        <v>16461</v>
      </c>
      <c r="C379" t="s">
        <v>16234</v>
      </c>
      <c r="D379" s="895">
        <v>17.03</v>
      </c>
    </row>
    <row r="380" spans="1:4" x14ac:dyDescent="0.2">
      <c r="A380">
        <v>40975</v>
      </c>
      <c r="B380" t="s">
        <v>16462</v>
      </c>
      <c r="C380" t="s">
        <v>16236</v>
      </c>
      <c r="D380" s="860">
        <v>2990.2</v>
      </c>
    </row>
    <row r="381" spans="1:4" x14ac:dyDescent="0.2">
      <c r="A381">
        <v>6127</v>
      </c>
      <c r="B381" t="s">
        <v>16463</v>
      </c>
      <c r="C381" t="s">
        <v>16234</v>
      </c>
      <c r="D381" s="895">
        <v>17.03</v>
      </c>
    </row>
    <row r="382" spans="1:4" x14ac:dyDescent="0.2">
      <c r="A382">
        <v>41072</v>
      </c>
      <c r="B382" t="s">
        <v>16464</v>
      </c>
      <c r="C382" t="s">
        <v>16236</v>
      </c>
      <c r="D382" s="860">
        <v>2990.2</v>
      </c>
    </row>
    <row r="383" spans="1:4" x14ac:dyDescent="0.2">
      <c r="A383">
        <v>6121</v>
      </c>
      <c r="B383" t="s">
        <v>16465</v>
      </c>
      <c r="C383" t="s">
        <v>16234</v>
      </c>
      <c r="D383" s="895">
        <v>15.02</v>
      </c>
    </row>
    <row r="384" spans="1:4" x14ac:dyDescent="0.2">
      <c r="A384">
        <v>41071</v>
      </c>
      <c r="B384" t="s">
        <v>16466</v>
      </c>
      <c r="C384" t="s">
        <v>16236</v>
      </c>
      <c r="D384" s="860">
        <v>2632.68</v>
      </c>
    </row>
    <row r="385" spans="1:4" x14ac:dyDescent="0.2">
      <c r="A385">
        <v>244</v>
      </c>
      <c r="B385" t="s">
        <v>16467</v>
      </c>
      <c r="C385" t="s">
        <v>16234</v>
      </c>
      <c r="D385" s="895">
        <v>16.38</v>
      </c>
    </row>
    <row r="386" spans="1:4" x14ac:dyDescent="0.2">
      <c r="A386">
        <v>41093</v>
      </c>
      <c r="B386" t="s">
        <v>16468</v>
      </c>
      <c r="C386" t="s">
        <v>16236</v>
      </c>
      <c r="D386" s="860">
        <v>2872.93</v>
      </c>
    </row>
    <row r="387" spans="1:4" x14ac:dyDescent="0.2">
      <c r="A387">
        <v>532</v>
      </c>
      <c r="B387" t="s">
        <v>16469</v>
      </c>
      <c r="C387" t="s">
        <v>16234</v>
      </c>
      <c r="D387" s="895">
        <v>42.95</v>
      </c>
    </row>
    <row r="388" spans="1:4" x14ac:dyDescent="0.2">
      <c r="A388">
        <v>40931</v>
      </c>
      <c r="B388" t="s">
        <v>16470</v>
      </c>
      <c r="C388" t="s">
        <v>16236</v>
      </c>
      <c r="D388" s="860">
        <v>7531.51</v>
      </c>
    </row>
    <row r="389" spans="1:4" x14ac:dyDescent="0.2">
      <c r="A389">
        <v>36150</v>
      </c>
      <c r="B389" t="s">
        <v>16471</v>
      </c>
      <c r="C389" t="s">
        <v>16086</v>
      </c>
      <c r="D389" s="895">
        <v>42.91</v>
      </c>
    </row>
    <row r="390" spans="1:4" x14ac:dyDescent="0.2">
      <c r="A390">
        <v>4760</v>
      </c>
      <c r="B390" t="s">
        <v>16472</v>
      </c>
      <c r="C390" t="s">
        <v>16234</v>
      </c>
      <c r="D390" s="895">
        <v>22.2</v>
      </c>
    </row>
    <row r="391" spans="1:4" x14ac:dyDescent="0.2">
      <c r="A391">
        <v>41069</v>
      </c>
      <c r="B391" t="s">
        <v>16473</v>
      </c>
      <c r="C391" t="s">
        <v>16236</v>
      </c>
      <c r="D391" s="860">
        <v>3892.53</v>
      </c>
    </row>
    <row r="392" spans="1:4" x14ac:dyDescent="0.2">
      <c r="A392">
        <v>10422</v>
      </c>
      <c r="B392" t="s">
        <v>16474</v>
      </c>
      <c r="C392" t="s">
        <v>16086</v>
      </c>
      <c r="D392" s="895">
        <v>457.95</v>
      </c>
    </row>
    <row r="393" spans="1:4" x14ac:dyDescent="0.2">
      <c r="A393">
        <v>44019</v>
      </c>
      <c r="B393" t="s">
        <v>16475</v>
      </c>
      <c r="C393" t="s">
        <v>16086</v>
      </c>
      <c r="D393" s="895">
        <v>633.91999999999996</v>
      </c>
    </row>
    <row r="394" spans="1:4" x14ac:dyDescent="0.2">
      <c r="A394">
        <v>36520</v>
      </c>
      <c r="B394" t="s">
        <v>16476</v>
      </c>
      <c r="C394" t="s">
        <v>16086</v>
      </c>
      <c r="D394" s="895">
        <v>770.78</v>
      </c>
    </row>
    <row r="395" spans="1:4" x14ac:dyDescent="0.2">
      <c r="A395">
        <v>42319</v>
      </c>
      <c r="B395" t="s">
        <v>16477</v>
      </c>
      <c r="C395" t="s">
        <v>16086</v>
      </c>
      <c r="D395" s="895">
        <v>690.66</v>
      </c>
    </row>
    <row r="396" spans="1:4" x14ac:dyDescent="0.2">
      <c r="A396">
        <v>10420</v>
      </c>
      <c r="B396" t="s">
        <v>16478</v>
      </c>
      <c r="C396" t="s">
        <v>16086</v>
      </c>
      <c r="D396" s="895">
        <v>245</v>
      </c>
    </row>
    <row r="397" spans="1:4" x14ac:dyDescent="0.2">
      <c r="A397">
        <v>10421</v>
      </c>
      <c r="B397" t="s">
        <v>16479</v>
      </c>
      <c r="C397" t="s">
        <v>16086</v>
      </c>
      <c r="D397" s="895">
        <v>269.22000000000003</v>
      </c>
    </row>
    <row r="398" spans="1:4" x14ac:dyDescent="0.2">
      <c r="A398">
        <v>11786</v>
      </c>
      <c r="B398" t="s">
        <v>16480</v>
      </c>
      <c r="C398" t="s">
        <v>16086</v>
      </c>
      <c r="D398" s="895">
        <v>542.86</v>
      </c>
    </row>
    <row r="399" spans="1:4" x14ac:dyDescent="0.2">
      <c r="A399">
        <v>4815</v>
      </c>
      <c r="B399" t="s">
        <v>16481</v>
      </c>
      <c r="C399" t="s">
        <v>16086</v>
      </c>
      <c r="D399" s="895">
        <v>6.06</v>
      </c>
    </row>
    <row r="400" spans="1:4" x14ac:dyDescent="0.2">
      <c r="A400">
        <v>541</v>
      </c>
      <c r="B400" t="s">
        <v>16482</v>
      </c>
      <c r="C400" t="s">
        <v>16086</v>
      </c>
      <c r="D400" s="895">
        <v>169</v>
      </c>
    </row>
    <row r="401" spans="1:4" x14ac:dyDescent="0.2">
      <c r="A401">
        <v>542</v>
      </c>
      <c r="B401" t="s">
        <v>16483</v>
      </c>
      <c r="C401" t="s">
        <v>16086</v>
      </c>
      <c r="D401" s="895">
        <v>211.84</v>
      </c>
    </row>
    <row r="402" spans="1:4" x14ac:dyDescent="0.2">
      <c r="A402">
        <v>540</v>
      </c>
      <c r="B402" t="s">
        <v>16484</v>
      </c>
      <c r="C402" t="s">
        <v>16086</v>
      </c>
      <c r="D402" s="895">
        <v>477.38</v>
      </c>
    </row>
    <row r="403" spans="1:4" x14ac:dyDescent="0.2">
      <c r="A403">
        <v>38364</v>
      </c>
      <c r="B403" t="s">
        <v>16485</v>
      </c>
      <c r="C403" t="s">
        <v>16086</v>
      </c>
      <c r="D403" s="895">
        <v>497.9</v>
      </c>
    </row>
    <row r="404" spans="1:4" x14ac:dyDescent="0.2">
      <c r="A404">
        <v>11692</v>
      </c>
      <c r="B404" t="s">
        <v>16486</v>
      </c>
      <c r="C404" t="s">
        <v>16487</v>
      </c>
      <c r="D404" s="895">
        <v>228.54</v>
      </c>
    </row>
    <row r="405" spans="1:4" x14ac:dyDescent="0.2">
      <c r="A405">
        <v>1746</v>
      </c>
      <c r="B405" t="s">
        <v>16488</v>
      </c>
      <c r="C405" t="s">
        <v>16086</v>
      </c>
      <c r="D405" s="895">
        <v>299</v>
      </c>
    </row>
    <row r="406" spans="1:4" x14ac:dyDescent="0.2">
      <c r="A406">
        <v>1748</v>
      </c>
      <c r="B406" t="s">
        <v>16489</v>
      </c>
      <c r="C406" t="s">
        <v>16086</v>
      </c>
      <c r="D406" s="895">
        <v>397.6</v>
      </c>
    </row>
    <row r="407" spans="1:4" x14ac:dyDescent="0.2">
      <c r="A407">
        <v>1749</v>
      </c>
      <c r="B407" t="s">
        <v>16490</v>
      </c>
      <c r="C407" t="s">
        <v>16086</v>
      </c>
      <c r="D407" s="895">
        <v>576.04999999999995</v>
      </c>
    </row>
    <row r="408" spans="1:4" x14ac:dyDescent="0.2">
      <c r="A408">
        <v>37412</v>
      </c>
      <c r="B408" t="s">
        <v>16491</v>
      </c>
      <c r="C408" t="s">
        <v>16086</v>
      </c>
      <c r="D408" s="895">
        <v>292.27</v>
      </c>
    </row>
    <row r="409" spans="1:4" x14ac:dyDescent="0.2">
      <c r="A409">
        <v>1745</v>
      </c>
      <c r="B409" t="s">
        <v>16492</v>
      </c>
      <c r="C409" t="s">
        <v>16086</v>
      </c>
      <c r="D409" s="895">
        <v>347.55</v>
      </c>
    </row>
    <row r="410" spans="1:4" x14ac:dyDescent="0.2">
      <c r="A410">
        <v>1750</v>
      </c>
      <c r="B410" t="s">
        <v>16493</v>
      </c>
      <c r="C410" t="s">
        <v>16086</v>
      </c>
      <c r="D410" s="895">
        <v>812.17</v>
      </c>
    </row>
    <row r="411" spans="1:4" x14ac:dyDescent="0.2">
      <c r="A411">
        <v>11687</v>
      </c>
      <c r="B411" t="s">
        <v>16494</v>
      </c>
      <c r="C411" t="s">
        <v>16130</v>
      </c>
      <c r="D411" s="860">
        <v>1294.04</v>
      </c>
    </row>
    <row r="412" spans="1:4" x14ac:dyDescent="0.2">
      <c r="A412">
        <v>11689</v>
      </c>
      <c r="B412" t="s">
        <v>16495</v>
      </c>
      <c r="C412" t="s">
        <v>16130</v>
      </c>
      <c r="D412" s="860">
        <v>1621.35</v>
      </c>
    </row>
    <row r="413" spans="1:4" x14ac:dyDescent="0.2">
      <c r="A413">
        <v>11693</v>
      </c>
      <c r="B413" t="s">
        <v>16496</v>
      </c>
      <c r="C413" t="s">
        <v>16487</v>
      </c>
      <c r="D413" s="895">
        <v>187.38</v>
      </c>
    </row>
    <row r="414" spans="1:4" x14ac:dyDescent="0.2">
      <c r="A414">
        <v>36215</v>
      </c>
      <c r="B414" t="s">
        <v>16497</v>
      </c>
      <c r="C414" t="s">
        <v>16086</v>
      </c>
      <c r="D414" s="895">
        <v>964.69</v>
      </c>
    </row>
    <row r="415" spans="1:4" x14ac:dyDescent="0.2">
      <c r="A415">
        <v>42439</v>
      </c>
      <c r="B415" t="s">
        <v>16498</v>
      </c>
      <c r="C415" t="s">
        <v>16086</v>
      </c>
      <c r="D415" s="860">
        <v>1207.8399999999999</v>
      </c>
    </row>
    <row r="416" spans="1:4" x14ac:dyDescent="0.2">
      <c r="A416">
        <v>38381</v>
      </c>
      <c r="B416" t="s">
        <v>16499</v>
      </c>
      <c r="C416" t="s">
        <v>16086</v>
      </c>
      <c r="D416" s="895">
        <v>11.11</v>
      </c>
    </row>
    <row r="417" spans="1:4" x14ac:dyDescent="0.2">
      <c r="A417">
        <v>39621</v>
      </c>
      <c r="B417" t="s">
        <v>16500</v>
      </c>
      <c r="C417" t="s">
        <v>16501</v>
      </c>
      <c r="D417" s="860">
        <v>1009.63</v>
      </c>
    </row>
    <row r="418" spans="1:4" x14ac:dyDescent="0.2">
      <c r="A418">
        <v>39624</v>
      </c>
      <c r="B418" t="s">
        <v>16502</v>
      </c>
      <c r="C418" t="s">
        <v>16501</v>
      </c>
      <c r="D418" s="860">
        <v>1113.74</v>
      </c>
    </row>
    <row r="419" spans="1:4" x14ac:dyDescent="0.2">
      <c r="A419">
        <v>39615</v>
      </c>
      <c r="B419" t="s">
        <v>16503</v>
      </c>
      <c r="C419" t="s">
        <v>16086</v>
      </c>
      <c r="D419" s="895">
        <v>450.05</v>
      </c>
    </row>
    <row r="420" spans="1:4" x14ac:dyDescent="0.2">
      <c r="A420">
        <v>39620</v>
      </c>
      <c r="B420" t="s">
        <v>16504</v>
      </c>
      <c r="C420" t="s">
        <v>16086</v>
      </c>
      <c r="D420" s="895">
        <v>687.35</v>
      </c>
    </row>
    <row r="421" spans="1:4" x14ac:dyDescent="0.2">
      <c r="A421">
        <v>39623</v>
      </c>
      <c r="B421" t="s">
        <v>16505</v>
      </c>
      <c r="C421" t="s">
        <v>16086</v>
      </c>
      <c r="D421" s="895">
        <v>736.21</v>
      </c>
    </row>
    <row r="422" spans="1:4" x14ac:dyDescent="0.2">
      <c r="A422">
        <v>546</v>
      </c>
      <c r="B422" t="s">
        <v>16506</v>
      </c>
      <c r="C422" t="s">
        <v>16134</v>
      </c>
      <c r="D422" s="895">
        <v>9.0500000000000007</v>
      </c>
    </row>
    <row r="423" spans="1:4" x14ac:dyDescent="0.2">
      <c r="A423">
        <v>566</v>
      </c>
      <c r="B423" t="s">
        <v>16507</v>
      </c>
      <c r="C423" t="s">
        <v>16130</v>
      </c>
      <c r="D423" s="895">
        <v>4.29</v>
      </c>
    </row>
    <row r="424" spans="1:4" x14ac:dyDescent="0.2">
      <c r="A424">
        <v>565</v>
      </c>
      <c r="B424" t="s">
        <v>16508</v>
      </c>
      <c r="C424" t="s">
        <v>16130</v>
      </c>
      <c r="D424" s="895">
        <v>15.65</v>
      </c>
    </row>
    <row r="425" spans="1:4" x14ac:dyDescent="0.2">
      <c r="A425">
        <v>555</v>
      </c>
      <c r="B425" t="s">
        <v>16509</v>
      </c>
      <c r="C425" t="s">
        <v>16130</v>
      </c>
      <c r="D425" s="895">
        <v>11.09</v>
      </c>
    </row>
    <row r="426" spans="1:4" x14ac:dyDescent="0.2">
      <c r="A426">
        <v>557</v>
      </c>
      <c r="B426" t="s">
        <v>16510</v>
      </c>
      <c r="C426" t="s">
        <v>16130</v>
      </c>
      <c r="D426" s="895">
        <v>34.82</v>
      </c>
    </row>
    <row r="427" spans="1:4" x14ac:dyDescent="0.2">
      <c r="A427">
        <v>552</v>
      </c>
      <c r="B427" t="s">
        <v>16511</v>
      </c>
      <c r="C427" t="s">
        <v>16130</v>
      </c>
      <c r="D427" s="895">
        <v>17.27</v>
      </c>
    </row>
    <row r="428" spans="1:4" x14ac:dyDescent="0.2">
      <c r="A428">
        <v>563</v>
      </c>
      <c r="B428" t="s">
        <v>16512</v>
      </c>
      <c r="C428" t="s">
        <v>16130</v>
      </c>
      <c r="D428" s="895">
        <v>25.96</v>
      </c>
    </row>
    <row r="429" spans="1:4" x14ac:dyDescent="0.2">
      <c r="A429">
        <v>549</v>
      </c>
      <c r="B429" t="s">
        <v>16513</v>
      </c>
      <c r="C429" t="s">
        <v>16130</v>
      </c>
      <c r="D429" s="895">
        <v>46.72</v>
      </c>
    </row>
    <row r="430" spans="1:4" x14ac:dyDescent="0.2">
      <c r="A430">
        <v>551</v>
      </c>
      <c r="B430" t="s">
        <v>16514</v>
      </c>
      <c r="C430" t="s">
        <v>16130</v>
      </c>
      <c r="D430" s="895">
        <v>92.52</v>
      </c>
    </row>
    <row r="431" spans="1:4" x14ac:dyDescent="0.2">
      <c r="A431">
        <v>559</v>
      </c>
      <c r="B431" t="s">
        <v>16515</v>
      </c>
      <c r="C431" t="s">
        <v>16130</v>
      </c>
      <c r="D431" s="895">
        <v>23.13</v>
      </c>
    </row>
    <row r="432" spans="1:4" x14ac:dyDescent="0.2">
      <c r="A432">
        <v>560</v>
      </c>
      <c r="B432" t="s">
        <v>16516</v>
      </c>
      <c r="C432" t="s">
        <v>16130</v>
      </c>
      <c r="D432" s="895">
        <v>28.93</v>
      </c>
    </row>
    <row r="433" spans="1:4" x14ac:dyDescent="0.2">
      <c r="A433">
        <v>547</v>
      </c>
      <c r="B433" t="s">
        <v>16517</v>
      </c>
      <c r="C433" t="s">
        <v>16130</v>
      </c>
      <c r="D433" s="895">
        <v>34.64</v>
      </c>
    </row>
    <row r="434" spans="1:4" x14ac:dyDescent="0.2">
      <c r="A434">
        <v>36207</v>
      </c>
      <c r="B434" t="s">
        <v>16518</v>
      </c>
      <c r="C434" t="s">
        <v>16086</v>
      </c>
      <c r="D434" s="895">
        <v>427.29</v>
      </c>
    </row>
    <row r="435" spans="1:4" x14ac:dyDescent="0.2">
      <c r="A435">
        <v>36209</v>
      </c>
      <c r="B435" t="s">
        <v>16519</v>
      </c>
      <c r="C435" t="s">
        <v>16086</v>
      </c>
      <c r="D435" s="895">
        <v>490.38</v>
      </c>
    </row>
    <row r="436" spans="1:4" x14ac:dyDescent="0.2">
      <c r="A436">
        <v>36210</v>
      </c>
      <c r="B436" t="s">
        <v>16520</v>
      </c>
      <c r="C436" t="s">
        <v>16086</v>
      </c>
      <c r="D436" s="895">
        <v>530.58000000000004</v>
      </c>
    </row>
    <row r="437" spans="1:4" x14ac:dyDescent="0.2">
      <c r="A437">
        <v>36204</v>
      </c>
      <c r="B437" t="s">
        <v>16521</v>
      </c>
      <c r="C437" t="s">
        <v>16086</v>
      </c>
      <c r="D437" s="895">
        <v>188.12</v>
      </c>
    </row>
    <row r="438" spans="1:4" x14ac:dyDescent="0.2">
      <c r="A438">
        <v>36205</v>
      </c>
      <c r="B438" t="s">
        <v>16522</v>
      </c>
      <c r="C438" t="s">
        <v>16086</v>
      </c>
      <c r="D438" s="895">
        <v>208.93</v>
      </c>
    </row>
    <row r="439" spans="1:4" x14ac:dyDescent="0.2">
      <c r="A439">
        <v>36081</v>
      </c>
      <c r="B439" t="s">
        <v>16523</v>
      </c>
      <c r="C439" t="s">
        <v>16086</v>
      </c>
      <c r="D439" s="895">
        <v>222.77</v>
      </c>
    </row>
    <row r="440" spans="1:4" x14ac:dyDescent="0.2">
      <c r="A440">
        <v>36206</v>
      </c>
      <c r="B440" t="s">
        <v>16524</v>
      </c>
      <c r="C440" t="s">
        <v>16086</v>
      </c>
      <c r="D440" s="895">
        <v>233.39</v>
      </c>
    </row>
    <row r="441" spans="1:4" x14ac:dyDescent="0.2">
      <c r="A441">
        <v>36218</v>
      </c>
      <c r="B441" t="s">
        <v>16525</v>
      </c>
      <c r="C441" t="s">
        <v>16086</v>
      </c>
      <c r="D441" s="895">
        <v>134.41</v>
      </c>
    </row>
    <row r="442" spans="1:4" x14ac:dyDescent="0.2">
      <c r="A442">
        <v>36220</v>
      </c>
      <c r="B442" t="s">
        <v>16526</v>
      </c>
      <c r="C442" t="s">
        <v>16086</v>
      </c>
      <c r="D442" s="895">
        <v>154.12</v>
      </c>
    </row>
    <row r="443" spans="1:4" x14ac:dyDescent="0.2">
      <c r="A443">
        <v>36080</v>
      </c>
      <c r="B443" t="s">
        <v>16527</v>
      </c>
      <c r="C443" t="s">
        <v>16086</v>
      </c>
      <c r="D443" s="895">
        <v>166.71</v>
      </c>
    </row>
    <row r="444" spans="1:4" x14ac:dyDescent="0.2">
      <c r="A444">
        <v>36223</v>
      </c>
      <c r="B444" t="s">
        <v>16528</v>
      </c>
      <c r="C444" t="s">
        <v>16086</v>
      </c>
      <c r="D444" s="895">
        <v>174.57</v>
      </c>
    </row>
    <row r="445" spans="1:4" x14ac:dyDescent="0.2">
      <c r="A445">
        <v>38127</v>
      </c>
      <c r="B445" t="s">
        <v>16529</v>
      </c>
      <c r="C445" t="s">
        <v>16086</v>
      </c>
      <c r="D445" s="895">
        <v>347.77</v>
      </c>
    </row>
    <row r="446" spans="1:4" x14ac:dyDescent="0.2">
      <c r="A446">
        <v>38060</v>
      </c>
      <c r="B446" t="s">
        <v>16530</v>
      </c>
      <c r="C446" t="s">
        <v>16086</v>
      </c>
      <c r="D446" s="895">
        <v>50.44</v>
      </c>
    </row>
    <row r="447" spans="1:4" x14ac:dyDescent="0.2">
      <c r="A447">
        <v>10956</v>
      </c>
      <c r="B447" t="s">
        <v>16531</v>
      </c>
      <c r="C447" t="s">
        <v>16086</v>
      </c>
      <c r="D447" s="895">
        <v>55.31</v>
      </c>
    </row>
    <row r="448" spans="1:4" x14ac:dyDescent="0.2">
      <c r="A448">
        <v>39380</v>
      </c>
      <c r="B448" t="s">
        <v>16532</v>
      </c>
      <c r="C448" t="s">
        <v>16086</v>
      </c>
      <c r="D448" s="895">
        <v>20.28</v>
      </c>
    </row>
    <row r="449" spans="1:4" x14ac:dyDescent="0.2">
      <c r="A449">
        <v>44172</v>
      </c>
      <c r="B449" t="s">
        <v>16533</v>
      </c>
      <c r="C449" t="s">
        <v>16086</v>
      </c>
      <c r="D449" s="895">
        <v>13.6</v>
      </c>
    </row>
    <row r="450" spans="1:4" x14ac:dyDescent="0.2">
      <c r="A450">
        <v>37597</v>
      </c>
      <c r="B450" t="s">
        <v>16534</v>
      </c>
      <c r="C450" t="s">
        <v>16086</v>
      </c>
      <c r="D450" s="860">
        <v>656464.84</v>
      </c>
    </row>
    <row r="451" spans="1:4" x14ac:dyDescent="0.2">
      <c r="A451">
        <v>183</v>
      </c>
      <c r="B451" t="s">
        <v>16535</v>
      </c>
      <c r="C451" t="s">
        <v>16536</v>
      </c>
      <c r="D451" s="895">
        <v>185</v>
      </c>
    </row>
    <row r="452" spans="1:4" x14ac:dyDescent="0.2">
      <c r="A452">
        <v>184</v>
      </c>
      <c r="B452" t="s">
        <v>16537</v>
      </c>
      <c r="C452" t="s">
        <v>16536</v>
      </c>
      <c r="D452" s="895">
        <v>114.58</v>
      </c>
    </row>
    <row r="453" spans="1:4" x14ac:dyDescent="0.2">
      <c r="A453">
        <v>181</v>
      </c>
      <c r="B453" t="s">
        <v>16538</v>
      </c>
      <c r="C453" t="s">
        <v>16536</v>
      </c>
      <c r="D453" s="895">
        <v>247.06</v>
      </c>
    </row>
    <row r="454" spans="1:4" x14ac:dyDescent="0.2">
      <c r="A454">
        <v>20001</v>
      </c>
      <c r="B454" t="s">
        <v>16539</v>
      </c>
      <c r="C454" t="s">
        <v>16536</v>
      </c>
      <c r="D454" s="895">
        <v>143.22</v>
      </c>
    </row>
    <row r="455" spans="1:4" x14ac:dyDescent="0.2">
      <c r="A455">
        <v>39837</v>
      </c>
      <c r="B455" t="s">
        <v>16540</v>
      </c>
      <c r="C455" t="s">
        <v>16536</v>
      </c>
      <c r="D455" s="895">
        <v>388.7</v>
      </c>
    </row>
    <row r="456" spans="1:4" x14ac:dyDescent="0.2">
      <c r="A456">
        <v>43366</v>
      </c>
      <c r="B456" t="s">
        <v>16541</v>
      </c>
      <c r="C456" t="s">
        <v>16134</v>
      </c>
      <c r="D456" s="895">
        <v>1.58</v>
      </c>
    </row>
    <row r="457" spans="1:4" x14ac:dyDescent="0.2">
      <c r="A457">
        <v>10535</v>
      </c>
      <c r="B457" t="s">
        <v>16542</v>
      </c>
      <c r="C457" t="s">
        <v>16086</v>
      </c>
      <c r="D457" s="860">
        <v>4390</v>
      </c>
    </row>
    <row r="458" spans="1:4" x14ac:dyDescent="0.2">
      <c r="A458">
        <v>10537</v>
      </c>
      <c r="B458" t="s">
        <v>16543</v>
      </c>
      <c r="C458" t="s">
        <v>16086</v>
      </c>
      <c r="D458" s="860">
        <v>5986.76</v>
      </c>
    </row>
    <row r="459" spans="1:4" x14ac:dyDescent="0.2">
      <c r="A459">
        <v>13891</v>
      </c>
      <c r="B459" t="s">
        <v>16544</v>
      </c>
      <c r="C459" t="s">
        <v>16086</v>
      </c>
      <c r="D459" s="860">
        <v>5491.22</v>
      </c>
    </row>
    <row r="460" spans="1:4" x14ac:dyDescent="0.2">
      <c r="A460">
        <v>44492</v>
      </c>
      <c r="B460" t="s">
        <v>16545</v>
      </c>
      <c r="C460" t="s">
        <v>16086</v>
      </c>
      <c r="D460" s="860">
        <v>23884.57</v>
      </c>
    </row>
    <row r="461" spans="1:4" x14ac:dyDescent="0.2">
      <c r="A461">
        <v>36396</v>
      </c>
      <c r="B461" t="s">
        <v>16546</v>
      </c>
      <c r="C461" t="s">
        <v>16086</v>
      </c>
      <c r="D461" s="860">
        <v>5022.45</v>
      </c>
    </row>
    <row r="462" spans="1:4" x14ac:dyDescent="0.2">
      <c r="A462">
        <v>36397</v>
      </c>
      <c r="B462" t="s">
        <v>16547</v>
      </c>
      <c r="C462" t="s">
        <v>16086</v>
      </c>
      <c r="D462" s="860">
        <v>17857.62</v>
      </c>
    </row>
    <row r="463" spans="1:4" x14ac:dyDescent="0.2">
      <c r="A463">
        <v>36398</v>
      </c>
      <c r="B463" t="s">
        <v>16548</v>
      </c>
      <c r="C463" t="s">
        <v>16086</v>
      </c>
      <c r="D463" s="860">
        <v>21704.45</v>
      </c>
    </row>
    <row r="464" spans="1:4" x14ac:dyDescent="0.2">
      <c r="A464">
        <v>647</v>
      </c>
      <c r="B464" t="s">
        <v>16549</v>
      </c>
      <c r="C464" t="s">
        <v>16234</v>
      </c>
      <c r="D464" s="895">
        <v>23.07</v>
      </c>
    </row>
    <row r="465" spans="1:4" x14ac:dyDescent="0.2">
      <c r="A465">
        <v>40920</v>
      </c>
      <c r="B465" t="s">
        <v>16550</v>
      </c>
      <c r="C465" t="s">
        <v>16236</v>
      </c>
      <c r="D465" s="860">
        <v>4045.83</v>
      </c>
    </row>
    <row r="466" spans="1:4" x14ac:dyDescent="0.2">
      <c r="A466">
        <v>715</v>
      </c>
      <c r="B466" t="s">
        <v>16551</v>
      </c>
      <c r="C466" t="s">
        <v>16086</v>
      </c>
      <c r="D466" s="895">
        <v>22.7</v>
      </c>
    </row>
    <row r="467" spans="1:4" x14ac:dyDescent="0.2">
      <c r="A467">
        <v>716</v>
      </c>
      <c r="B467" t="s">
        <v>16552</v>
      </c>
      <c r="C467" t="s">
        <v>16086</v>
      </c>
      <c r="D467" s="895">
        <v>25.67</v>
      </c>
    </row>
    <row r="468" spans="1:4" x14ac:dyDescent="0.2">
      <c r="A468">
        <v>38783</v>
      </c>
      <c r="B468" t="s">
        <v>16553</v>
      </c>
      <c r="C468" t="s">
        <v>16086</v>
      </c>
      <c r="D468" s="895">
        <v>0.68</v>
      </c>
    </row>
    <row r="469" spans="1:4" x14ac:dyDescent="0.2">
      <c r="A469">
        <v>37593</v>
      </c>
      <c r="B469" t="s">
        <v>16554</v>
      </c>
      <c r="C469" t="s">
        <v>16086</v>
      </c>
      <c r="D469" s="895">
        <v>1.87</v>
      </c>
    </row>
    <row r="470" spans="1:4" x14ac:dyDescent="0.2">
      <c r="A470">
        <v>37594</v>
      </c>
      <c r="B470" t="s">
        <v>16555</v>
      </c>
      <c r="C470" t="s">
        <v>16086</v>
      </c>
      <c r="D470" s="895">
        <v>2.2200000000000002</v>
      </c>
    </row>
    <row r="471" spans="1:4" x14ac:dyDescent="0.2">
      <c r="A471">
        <v>37592</v>
      </c>
      <c r="B471" t="s">
        <v>16556</v>
      </c>
      <c r="C471" t="s">
        <v>16086</v>
      </c>
      <c r="D471" s="895">
        <v>1.48</v>
      </c>
    </row>
    <row r="472" spans="1:4" x14ac:dyDescent="0.2">
      <c r="A472">
        <v>44466</v>
      </c>
      <c r="B472" t="s">
        <v>29350</v>
      </c>
      <c r="C472" t="s">
        <v>16086</v>
      </c>
      <c r="D472" s="895">
        <v>1.39</v>
      </c>
    </row>
    <row r="473" spans="1:4" x14ac:dyDescent="0.2">
      <c r="A473">
        <v>44467</v>
      </c>
      <c r="B473" t="s">
        <v>29351</v>
      </c>
      <c r="C473" t="s">
        <v>16086</v>
      </c>
      <c r="D473" s="895">
        <v>1.67</v>
      </c>
    </row>
    <row r="474" spans="1:4" x14ac:dyDescent="0.2">
      <c r="A474">
        <v>44468</v>
      </c>
      <c r="B474" t="s">
        <v>29352</v>
      </c>
      <c r="C474" t="s">
        <v>16086</v>
      </c>
      <c r="D474" s="895">
        <v>1.45</v>
      </c>
    </row>
    <row r="475" spans="1:4" x14ac:dyDescent="0.2">
      <c r="A475">
        <v>7270</v>
      </c>
      <c r="B475" t="s">
        <v>16557</v>
      </c>
      <c r="C475" t="s">
        <v>16086</v>
      </c>
      <c r="D475" s="895">
        <v>0.56000000000000005</v>
      </c>
    </row>
    <row r="476" spans="1:4" x14ac:dyDescent="0.2">
      <c r="A476">
        <v>7267</v>
      </c>
      <c r="B476" t="s">
        <v>16558</v>
      </c>
      <c r="C476" t="s">
        <v>16086</v>
      </c>
      <c r="D476" s="895">
        <v>0.47</v>
      </c>
    </row>
    <row r="477" spans="1:4" x14ac:dyDescent="0.2">
      <c r="A477">
        <v>44460</v>
      </c>
      <c r="B477" t="s">
        <v>29353</v>
      </c>
      <c r="C477" t="s">
        <v>16086</v>
      </c>
      <c r="D477" s="895">
        <v>0.94</v>
      </c>
    </row>
    <row r="478" spans="1:4" x14ac:dyDescent="0.2">
      <c r="A478">
        <v>44461</v>
      </c>
      <c r="B478" t="s">
        <v>29354</v>
      </c>
      <c r="C478" t="s">
        <v>16086</v>
      </c>
      <c r="D478" s="895">
        <v>1.28</v>
      </c>
    </row>
    <row r="479" spans="1:4" x14ac:dyDescent="0.2">
      <c r="A479">
        <v>44458</v>
      </c>
      <c r="B479" t="s">
        <v>29355</v>
      </c>
      <c r="C479" t="s">
        <v>16086</v>
      </c>
      <c r="D479" s="895">
        <v>0.56999999999999995</v>
      </c>
    </row>
    <row r="480" spans="1:4" x14ac:dyDescent="0.2">
      <c r="A480">
        <v>44457</v>
      </c>
      <c r="B480" t="s">
        <v>29356</v>
      </c>
      <c r="C480" t="s">
        <v>16086</v>
      </c>
      <c r="D480" s="895">
        <v>1.1100000000000001</v>
      </c>
    </row>
    <row r="481" spans="1:4" x14ac:dyDescent="0.2">
      <c r="A481">
        <v>7271</v>
      </c>
      <c r="B481" t="s">
        <v>16559</v>
      </c>
      <c r="C481" t="s">
        <v>16086</v>
      </c>
      <c r="D481" s="895">
        <v>0.6</v>
      </c>
    </row>
    <row r="482" spans="1:4" x14ac:dyDescent="0.2">
      <c r="A482">
        <v>7268</v>
      </c>
      <c r="B482" t="s">
        <v>16560</v>
      </c>
      <c r="C482" t="s">
        <v>16086</v>
      </c>
      <c r="D482" s="895">
        <v>0.93</v>
      </c>
    </row>
    <row r="483" spans="1:4" x14ac:dyDescent="0.2">
      <c r="A483">
        <v>44459</v>
      </c>
      <c r="B483" t="s">
        <v>29357</v>
      </c>
      <c r="C483" t="s">
        <v>16086</v>
      </c>
      <c r="D483" s="895">
        <v>0.6</v>
      </c>
    </row>
    <row r="484" spans="1:4" x14ac:dyDescent="0.2">
      <c r="A484">
        <v>44462</v>
      </c>
      <c r="B484" t="s">
        <v>29358</v>
      </c>
      <c r="C484" t="s">
        <v>16086</v>
      </c>
      <c r="D484" s="895">
        <v>1.07</v>
      </c>
    </row>
    <row r="485" spans="1:4" x14ac:dyDescent="0.2">
      <c r="A485">
        <v>44463</v>
      </c>
      <c r="B485" t="s">
        <v>29359</v>
      </c>
      <c r="C485" t="s">
        <v>16086</v>
      </c>
      <c r="D485" s="895">
        <v>1.38</v>
      </c>
    </row>
    <row r="486" spans="1:4" x14ac:dyDescent="0.2">
      <c r="A486">
        <v>44464</v>
      </c>
      <c r="B486" t="s">
        <v>29360</v>
      </c>
      <c r="C486" t="s">
        <v>16086</v>
      </c>
      <c r="D486" s="895">
        <v>1.42</v>
      </c>
    </row>
    <row r="487" spans="1:4" x14ac:dyDescent="0.2">
      <c r="A487">
        <v>44465</v>
      </c>
      <c r="B487" t="s">
        <v>29361</v>
      </c>
      <c r="C487" t="s">
        <v>16086</v>
      </c>
      <c r="D487" s="895">
        <v>1.96</v>
      </c>
    </row>
    <row r="488" spans="1:4" x14ac:dyDescent="0.2">
      <c r="A488">
        <v>41372</v>
      </c>
      <c r="B488" t="s">
        <v>16561</v>
      </c>
      <c r="C488" t="s">
        <v>16487</v>
      </c>
      <c r="D488" s="895">
        <v>112.7</v>
      </c>
    </row>
    <row r="489" spans="1:4" x14ac:dyDescent="0.2">
      <c r="A489">
        <v>41371</v>
      </c>
      <c r="B489" t="s">
        <v>16562</v>
      </c>
      <c r="C489" t="s">
        <v>16487</v>
      </c>
      <c r="D489" s="895">
        <v>66.61</v>
      </c>
    </row>
    <row r="490" spans="1:4" x14ac:dyDescent="0.2">
      <c r="A490">
        <v>34556</v>
      </c>
      <c r="B490" t="s">
        <v>16563</v>
      </c>
      <c r="C490" t="s">
        <v>16086</v>
      </c>
      <c r="D490" s="895">
        <v>4.62</v>
      </c>
    </row>
    <row r="491" spans="1:4" x14ac:dyDescent="0.2">
      <c r="A491">
        <v>37873</v>
      </c>
      <c r="B491" t="s">
        <v>16564</v>
      </c>
      <c r="C491" t="s">
        <v>16086</v>
      </c>
      <c r="D491" s="895">
        <v>4.7</v>
      </c>
    </row>
    <row r="492" spans="1:4" x14ac:dyDescent="0.2">
      <c r="A492">
        <v>34564</v>
      </c>
      <c r="B492" t="s">
        <v>16565</v>
      </c>
      <c r="C492" t="s">
        <v>16086</v>
      </c>
      <c r="D492" s="895">
        <v>4.92</v>
      </c>
    </row>
    <row r="493" spans="1:4" x14ac:dyDescent="0.2">
      <c r="A493">
        <v>34565</v>
      </c>
      <c r="B493" t="s">
        <v>16566</v>
      </c>
      <c r="C493" t="s">
        <v>16086</v>
      </c>
      <c r="D493" s="895">
        <v>5.2</v>
      </c>
    </row>
    <row r="494" spans="1:4" x14ac:dyDescent="0.2">
      <c r="A494">
        <v>38590</v>
      </c>
      <c r="B494" t="s">
        <v>16567</v>
      </c>
      <c r="C494" t="s">
        <v>16086</v>
      </c>
      <c r="D494" s="895">
        <v>3.85</v>
      </c>
    </row>
    <row r="495" spans="1:4" x14ac:dyDescent="0.2">
      <c r="A495">
        <v>34566</v>
      </c>
      <c r="B495" t="s">
        <v>16568</v>
      </c>
      <c r="C495" t="s">
        <v>16086</v>
      </c>
      <c r="D495" s="895">
        <v>4.04</v>
      </c>
    </row>
    <row r="496" spans="1:4" x14ac:dyDescent="0.2">
      <c r="A496">
        <v>34567</v>
      </c>
      <c r="B496" t="s">
        <v>16569</v>
      </c>
      <c r="C496" t="s">
        <v>16086</v>
      </c>
      <c r="D496" s="895">
        <v>4.28</v>
      </c>
    </row>
    <row r="497" spans="1:4" x14ac:dyDescent="0.2">
      <c r="A497">
        <v>38591</v>
      </c>
      <c r="B497" t="s">
        <v>16570</v>
      </c>
      <c r="C497" t="s">
        <v>16086</v>
      </c>
      <c r="D497" s="895">
        <v>3.89</v>
      </c>
    </row>
    <row r="498" spans="1:4" x14ac:dyDescent="0.2">
      <c r="A498">
        <v>34568</v>
      </c>
      <c r="B498" t="s">
        <v>16571</v>
      </c>
      <c r="C498" t="s">
        <v>16086</v>
      </c>
      <c r="D498" s="895">
        <v>5.0599999999999996</v>
      </c>
    </row>
    <row r="499" spans="1:4" x14ac:dyDescent="0.2">
      <c r="A499">
        <v>34569</v>
      </c>
      <c r="B499" t="s">
        <v>16572</v>
      </c>
      <c r="C499" t="s">
        <v>16086</v>
      </c>
      <c r="D499" s="895">
        <v>5.2</v>
      </c>
    </row>
    <row r="500" spans="1:4" x14ac:dyDescent="0.2">
      <c r="A500">
        <v>34570</v>
      </c>
      <c r="B500" t="s">
        <v>16573</v>
      </c>
      <c r="C500" t="s">
        <v>16086</v>
      </c>
      <c r="D500" s="895">
        <v>5.65</v>
      </c>
    </row>
    <row r="501" spans="1:4" x14ac:dyDescent="0.2">
      <c r="A501">
        <v>25070</v>
      </c>
      <c r="B501" t="s">
        <v>16574</v>
      </c>
      <c r="C501" t="s">
        <v>16086</v>
      </c>
      <c r="D501" s="895">
        <v>4.25</v>
      </c>
    </row>
    <row r="502" spans="1:4" x14ac:dyDescent="0.2">
      <c r="A502">
        <v>34571</v>
      </c>
      <c r="B502" t="s">
        <v>16575</v>
      </c>
      <c r="C502" t="s">
        <v>16086</v>
      </c>
      <c r="D502" s="895">
        <v>4.29</v>
      </c>
    </row>
    <row r="503" spans="1:4" x14ac:dyDescent="0.2">
      <c r="A503">
        <v>34573</v>
      </c>
      <c r="B503" t="s">
        <v>16576</v>
      </c>
      <c r="C503" t="s">
        <v>16086</v>
      </c>
      <c r="D503" s="895">
        <v>4.5199999999999996</v>
      </c>
    </row>
    <row r="504" spans="1:4" x14ac:dyDescent="0.2">
      <c r="A504">
        <v>37107</v>
      </c>
      <c r="B504" t="s">
        <v>16577</v>
      </c>
      <c r="C504" t="s">
        <v>16086</v>
      </c>
      <c r="D504" s="895">
        <v>5.97</v>
      </c>
    </row>
    <row r="505" spans="1:4" x14ac:dyDescent="0.2">
      <c r="A505">
        <v>34576</v>
      </c>
      <c r="B505" t="s">
        <v>16578</v>
      </c>
      <c r="C505" t="s">
        <v>16086</v>
      </c>
      <c r="D505" s="895">
        <v>6.58</v>
      </c>
    </row>
    <row r="506" spans="1:4" x14ac:dyDescent="0.2">
      <c r="A506">
        <v>34577</v>
      </c>
      <c r="B506" t="s">
        <v>16579</v>
      </c>
      <c r="C506" t="s">
        <v>16086</v>
      </c>
      <c r="D506" s="895">
        <v>6.87</v>
      </c>
    </row>
    <row r="507" spans="1:4" x14ac:dyDescent="0.2">
      <c r="A507">
        <v>34578</v>
      </c>
      <c r="B507" t="s">
        <v>16580</v>
      </c>
      <c r="C507" t="s">
        <v>16086</v>
      </c>
      <c r="D507" s="895">
        <v>7.45</v>
      </c>
    </row>
    <row r="508" spans="1:4" x14ac:dyDescent="0.2">
      <c r="A508">
        <v>34579</v>
      </c>
      <c r="B508" t="s">
        <v>16581</v>
      </c>
      <c r="C508" t="s">
        <v>16086</v>
      </c>
      <c r="D508" s="895">
        <v>7.94</v>
      </c>
    </row>
    <row r="509" spans="1:4" x14ac:dyDescent="0.2">
      <c r="A509">
        <v>25067</v>
      </c>
      <c r="B509" t="s">
        <v>16582</v>
      </c>
      <c r="C509" t="s">
        <v>16086</v>
      </c>
      <c r="D509" s="895">
        <v>5.32</v>
      </c>
    </row>
    <row r="510" spans="1:4" x14ac:dyDescent="0.2">
      <c r="A510">
        <v>34580</v>
      </c>
      <c r="B510" t="s">
        <v>16583</v>
      </c>
      <c r="C510" t="s">
        <v>16086</v>
      </c>
      <c r="D510" s="895">
        <v>5.93</v>
      </c>
    </row>
    <row r="511" spans="1:4" x14ac:dyDescent="0.2">
      <c r="A511">
        <v>25071</v>
      </c>
      <c r="B511" t="s">
        <v>16584</v>
      </c>
      <c r="C511" t="s">
        <v>16086</v>
      </c>
      <c r="D511" s="895">
        <v>2.95</v>
      </c>
    </row>
    <row r="512" spans="1:4" x14ac:dyDescent="0.2">
      <c r="A512">
        <v>44171</v>
      </c>
      <c r="B512" t="s">
        <v>16585</v>
      </c>
      <c r="C512" t="s">
        <v>16086</v>
      </c>
      <c r="D512" s="895">
        <v>38.81</v>
      </c>
    </row>
    <row r="513" spans="1:4" x14ac:dyDescent="0.2">
      <c r="A513">
        <v>38395</v>
      </c>
      <c r="B513" t="s">
        <v>29362</v>
      </c>
      <c r="C513" t="s">
        <v>16086</v>
      </c>
      <c r="D513" s="895">
        <v>9.2799999999999994</v>
      </c>
    </row>
    <row r="514" spans="1:4" x14ac:dyDescent="0.2">
      <c r="A514">
        <v>34583</v>
      </c>
      <c r="B514" t="s">
        <v>16586</v>
      </c>
      <c r="C514" t="s">
        <v>16487</v>
      </c>
      <c r="D514" s="895">
        <v>57.18</v>
      </c>
    </row>
    <row r="515" spans="1:4" x14ac:dyDescent="0.2">
      <c r="A515">
        <v>34584</v>
      </c>
      <c r="B515" t="s">
        <v>16587</v>
      </c>
      <c r="C515" t="s">
        <v>16487</v>
      </c>
      <c r="D515" s="895">
        <v>41.93</v>
      </c>
    </row>
    <row r="516" spans="1:4" x14ac:dyDescent="0.2">
      <c r="A516">
        <v>709</v>
      </c>
      <c r="B516" t="s">
        <v>16588</v>
      </c>
      <c r="C516" t="s">
        <v>16487</v>
      </c>
      <c r="D516" s="895">
        <v>727.92</v>
      </c>
    </row>
    <row r="517" spans="1:4" x14ac:dyDescent="0.2">
      <c r="A517">
        <v>34599</v>
      </c>
      <c r="B517" t="s">
        <v>16589</v>
      </c>
      <c r="C517" t="s">
        <v>16086</v>
      </c>
      <c r="D517" s="895">
        <v>3.04</v>
      </c>
    </row>
    <row r="518" spans="1:4" x14ac:dyDescent="0.2">
      <c r="A518">
        <v>34592</v>
      </c>
      <c r="B518" t="s">
        <v>16590</v>
      </c>
      <c r="C518" t="s">
        <v>16086</v>
      </c>
      <c r="D518" s="895">
        <v>3.38</v>
      </c>
    </row>
    <row r="519" spans="1:4" x14ac:dyDescent="0.2">
      <c r="A519">
        <v>37103</v>
      </c>
      <c r="B519" t="s">
        <v>16591</v>
      </c>
      <c r="C519" t="s">
        <v>16086</v>
      </c>
      <c r="D519" s="895">
        <v>3.87</v>
      </c>
    </row>
    <row r="520" spans="1:4" x14ac:dyDescent="0.2">
      <c r="A520">
        <v>34555</v>
      </c>
      <c r="B520" t="s">
        <v>16592</v>
      </c>
      <c r="C520" t="s">
        <v>16086</v>
      </c>
      <c r="D520" s="895">
        <v>4.91</v>
      </c>
    </row>
    <row r="521" spans="1:4" x14ac:dyDescent="0.2">
      <c r="A521">
        <v>674</v>
      </c>
      <c r="B521" t="s">
        <v>16593</v>
      </c>
      <c r="C521" t="s">
        <v>16487</v>
      </c>
      <c r="D521" s="895">
        <v>80.3</v>
      </c>
    </row>
    <row r="522" spans="1:4" x14ac:dyDescent="0.2">
      <c r="A522">
        <v>34600</v>
      </c>
      <c r="B522" t="s">
        <v>16594</v>
      </c>
      <c r="C522" t="s">
        <v>16487</v>
      </c>
      <c r="D522" s="895">
        <v>117.95</v>
      </c>
    </row>
    <row r="523" spans="1:4" x14ac:dyDescent="0.2">
      <c r="A523">
        <v>652</v>
      </c>
      <c r="B523" t="s">
        <v>16595</v>
      </c>
      <c r="C523" t="s">
        <v>16487</v>
      </c>
      <c r="D523" s="895">
        <v>180.68</v>
      </c>
    </row>
    <row r="524" spans="1:4" x14ac:dyDescent="0.2">
      <c r="A524">
        <v>651</v>
      </c>
      <c r="B524" t="s">
        <v>16596</v>
      </c>
      <c r="C524" t="s">
        <v>16086</v>
      </c>
      <c r="D524" s="895">
        <v>3.73</v>
      </c>
    </row>
    <row r="525" spans="1:4" x14ac:dyDescent="0.2">
      <c r="A525">
        <v>654</v>
      </c>
      <c r="B525" t="s">
        <v>16597</v>
      </c>
      <c r="C525" t="s">
        <v>16086</v>
      </c>
      <c r="D525" s="895">
        <v>4.62</v>
      </c>
    </row>
    <row r="526" spans="1:4" x14ac:dyDescent="0.2">
      <c r="A526">
        <v>650</v>
      </c>
      <c r="B526" t="s">
        <v>16598</v>
      </c>
      <c r="C526" t="s">
        <v>16086</v>
      </c>
      <c r="D526" s="895">
        <v>2.98</v>
      </c>
    </row>
    <row r="527" spans="1:4" x14ac:dyDescent="0.2">
      <c r="A527">
        <v>718</v>
      </c>
      <c r="B527" t="s">
        <v>16599</v>
      </c>
      <c r="C527" t="s">
        <v>16086</v>
      </c>
      <c r="D527" s="895">
        <v>22.43</v>
      </c>
    </row>
    <row r="528" spans="1:4" x14ac:dyDescent="0.2">
      <c r="A528">
        <v>11981</v>
      </c>
      <c r="B528" t="s">
        <v>16600</v>
      </c>
      <c r="C528" t="s">
        <v>16086</v>
      </c>
      <c r="D528" s="895">
        <v>21.79</v>
      </c>
    </row>
    <row r="529" spans="1:4" x14ac:dyDescent="0.2">
      <c r="A529">
        <v>34586</v>
      </c>
      <c r="B529" t="s">
        <v>16601</v>
      </c>
      <c r="C529" t="s">
        <v>16086</v>
      </c>
      <c r="D529" s="895">
        <v>1.48</v>
      </c>
    </row>
    <row r="530" spans="1:4" x14ac:dyDescent="0.2">
      <c r="A530">
        <v>38603</v>
      </c>
      <c r="B530" t="s">
        <v>16602</v>
      </c>
      <c r="C530" t="s">
        <v>16086</v>
      </c>
      <c r="D530" s="895">
        <v>1.75</v>
      </c>
    </row>
    <row r="531" spans="1:4" x14ac:dyDescent="0.2">
      <c r="A531">
        <v>34588</v>
      </c>
      <c r="B531" t="s">
        <v>16603</v>
      </c>
      <c r="C531" t="s">
        <v>16086</v>
      </c>
      <c r="D531" s="895">
        <v>2</v>
      </c>
    </row>
    <row r="532" spans="1:4" x14ac:dyDescent="0.2">
      <c r="A532">
        <v>34590</v>
      </c>
      <c r="B532" t="s">
        <v>16604</v>
      </c>
      <c r="C532" t="s">
        <v>16086</v>
      </c>
      <c r="D532" s="895">
        <v>1.98</v>
      </c>
    </row>
    <row r="533" spans="1:4" x14ac:dyDescent="0.2">
      <c r="A533">
        <v>34591</v>
      </c>
      <c r="B533" t="s">
        <v>16605</v>
      </c>
      <c r="C533" t="s">
        <v>16086</v>
      </c>
      <c r="D533" s="895">
        <v>2.41</v>
      </c>
    </row>
    <row r="534" spans="1:4" x14ac:dyDescent="0.2">
      <c r="A534">
        <v>40517</v>
      </c>
      <c r="B534" t="s">
        <v>16606</v>
      </c>
      <c r="C534" t="s">
        <v>16487</v>
      </c>
      <c r="D534" s="895">
        <v>61.99</v>
      </c>
    </row>
    <row r="535" spans="1:4" x14ac:dyDescent="0.2">
      <c r="A535">
        <v>40515</v>
      </c>
      <c r="B535" t="s">
        <v>16607</v>
      </c>
      <c r="C535" t="s">
        <v>16487</v>
      </c>
      <c r="D535" s="895">
        <v>139.49</v>
      </c>
    </row>
    <row r="536" spans="1:4" x14ac:dyDescent="0.2">
      <c r="A536">
        <v>40524</v>
      </c>
      <c r="B536" t="s">
        <v>16608</v>
      </c>
      <c r="C536" t="s">
        <v>16487</v>
      </c>
      <c r="D536" s="895">
        <v>87.18</v>
      </c>
    </row>
    <row r="537" spans="1:4" x14ac:dyDescent="0.2">
      <c r="A537">
        <v>40529</v>
      </c>
      <c r="B537" t="s">
        <v>16609</v>
      </c>
      <c r="C537" t="s">
        <v>16487</v>
      </c>
      <c r="D537" s="895">
        <v>89.11</v>
      </c>
    </row>
    <row r="538" spans="1:4" x14ac:dyDescent="0.2">
      <c r="A538">
        <v>36156</v>
      </c>
      <c r="B538" t="s">
        <v>16610</v>
      </c>
      <c r="C538" t="s">
        <v>16487</v>
      </c>
      <c r="D538" s="895">
        <v>67.8</v>
      </c>
    </row>
    <row r="539" spans="1:4" x14ac:dyDescent="0.2">
      <c r="A539">
        <v>36155</v>
      </c>
      <c r="B539" t="s">
        <v>16611</v>
      </c>
      <c r="C539" t="s">
        <v>16487</v>
      </c>
      <c r="D539" s="895">
        <v>58.53</v>
      </c>
    </row>
    <row r="540" spans="1:4" x14ac:dyDescent="0.2">
      <c r="A540">
        <v>36154</v>
      </c>
      <c r="B540" t="s">
        <v>16612</v>
      </c>
      <c r="C540" t="s">
        <v>16487</v>
      </c>
      <c r="D540" s="895">
        <v>81.36</v>
      </c>
    </row>
    <row r="541" spans="1:4" x14ac:dyDescent="0.2">
      <c r="A541">
        <v>36170</v>
      </c>
      <c r="B541" t="s">
        <v>16613</v>
      </c>
      <c r="C541" t="s">
        <v>16487</v>
      </c>
      <c r="D541" s="895">
        <v>73.94</v>
      </c>
    </row>
    <row r="542" spans="1:4" x14ac:dyDescent="0.2">
      <c r="A542">
        <v>695</v>
      </c>
      <c r="B542" t="s">
        <v>16614</v>
      </c>
      <c r="C542" t="s">
        <v>16487</v>
      </c>
      <c r="D542" s="895">
        <v>59.76</v>
      </c>
    </row>
    <row r="543" spans="1:4" x14ac:dyDescent="0.2">
      <c r="A543">
        <v>679</v>
      </c>
      <c r="B543" t="s">
        <v>16615</v>
      </c>
      <c r="C543" t="s">
        <v>16487</v>
      </c>
      <c r="D543" s="895">
        <v>89.11</v>
      </c>
    </row>
    <row r="544" spans="1:4" x14ac:dyDescent="0.2">
      <c r="A544">
        <v>711</v>
      </c>
      <c r="B544" t="s">
        <v>16616</v>
      </c>
      <c r="C544" t="s">
        <v>16487</v>
      </c>
      <c r="D544" s="895">
        <v>58.95</v>
      </c>
    </row>
    <row r="545" spans="1:4" x14ac:dyDescent="0.2">
      <c r="A545">
        <v>712</v>
      </c>
      <c r="B545" t="s">
        <v>16617</v>
      </c>
      <c r="C545" t="s">
        <v>16487</v>
      </c>
      <c r="D545" s="895">
        <v>74.25</v>
      </c>
    </row>
    <row r="546" spans="1:4" x14ac:dyDescent="0.2">
      <c r="A546">
        <v>12614</v>
      </c>
      <c r="B546" t="s">
        <v>16618</v>
      </c>
      <c r="C546" t="s">
        <v>16086</v>
      </c>
      <c r="D546" s="895">
        <v>69.400000000000006</v>
      </c>
    </row>
    <row r="547" spans="1:4" x14ac:dyDescent="0.2">
      <c r="A547">
        <v>6140</v>
      </c>
      <c r="B547" t="s">
        <v>16619</v>
      </c>
      <c r="C547" t="s">
        <v>16086</v>
      </c>
      <c r="D547" s="895">
        <v>3.94</v>
      </c>
    </row>
    <row r="548" spans="1:4" x14ac:dyDescent="0.2">
      <c r="A548">
        <v>38399</v>
      </c>
      <c r="B548" t="s">
        <v>16620</v>
      </c>
      <c r="C548" t="s">
        <v>16086</v>
      </c>
      <c r="D548" s="895">
        <v>242.2</v>
      </c>
    </row>
    <row r="549" spans="1:4" x14ac:dyDescent="0.2">
      <c r="A549">
        <v>729</v>
      </c>
      <c r="B549" t="s">
        <v>16621</v>
      </c>
      <c r="C549" t="s">
        <v>16086</v>
      </c>
      <c r="D549" s="895">
        <v>878.5</v>
      </c>
    </row>
    <row r="550" spans="1:4" x14ac:dyDescent="0.2">
      <c r="A550">
        <v>39925</v>
      </c>
      <c r="B550" t="s">
        <v>16622</v>
      </c>
      <c r="C550" t="s">
        <v>16086</v>
      </c>
      <c r="D550" s="860">
        <v>12694.24</v>
      </c>
    </row>
    <row r="551" spans="1:4" x14ac:dyDescent="0.2">
      <c r="A551">
        <v>731</v>
      </c>
      <c r="B551" t="s">
        <v>16623</v>
      </c>
      <c r="C551" t="s">
        <v>16086</v>
      </c>
      <c r="D551" s="895">
        <v>855</v>
      </c>
    </row>
    <row r="552" spans="1:4" x14ac:dyDescent="0.2">
      <c r="A552">
        <v>10575</v>
      </c>
      <c r="B552" t="s">
        <v>16624</v>
      </c>
      <c r="C552" t="s">
        <v>16086</v>
      </c>
      <c r="D552" s="860">
        <v>1334.28</v>
      </c>
    </row>
    <row r="553" spans="1:4" x14ac:dyDescent="0.2">
      <c r="A553">
        <v>733</v>
      </c>
      <c r="B553" t="s">
        <v>16625</v>
      </c>
      <c r="C553" t="s">
        <v>16086</v>
      </c>
      <c r="D553" s="860">
        <v>1460.88</v>
      </c>
    </row>
    <row r="554" spans="1:4" x14ac:dyDescent="0.2">
      <c r="A554">
        <v>732</v>
      </c>
      <c r="B554" t="s">
        <v>16626</v>
      </c>
      <c r="C554" t="s">
        <v>16086</v>
      </c>
      <c r="D554" s="860">
        <v>1441.24</v>
      </c>
    </row>
    <row r="555" spans="1:4" x14ac:dyDescent="0.2">
      <c r="A555">
        <v>735</v>
      </c>
      <c r="B555" t="s">
        <v>16627</v>
      </c>
      <c r="C555" t="s">
        <v>16086</v>
      </c>
      <c r="D555" s="860">
        <v>2563.89</v>
      </c>
    </row>
    <row r="556" spans="1:4" x14ac:dyDescent="0.2">
      <c r="A556">
        <v>737</v>
      </c>
      <c r="B556" t="s">
        <v>16628</v>
      </c>
      <c r="C556" t="s">
        <v>16086</v>
      </c>
      <c r="D556" s="860">
        <v>8082.06</v>
      </c>
    </row>
    <row r="557" spans="1:4" x14ac:dyDescent="0.2">
      <c r="A557">
        <v>736</v>
      </c>
      <c r="B557" t="s">
        <v>16629</v>
      </c>
      <c r="C557" t="s">
        <v>16086</v>
      </c>
      <c r="D557" s="860">
        <v>2155.77</v>
      </c>
    </row>
    <row r="558" spans="1:4" x14ac:dyDescent="0.2">
      <c r="A558">
        <v>738</v>
      </c>
      <c r="B558" t="s">
        <v>16630</v>
      </c>
      <c r="C558" t="s">
        <v>16086</v>
      </c>
      <c r="D558" s="860">
        <v>3747.59</v>
      </c>
    </row>
    <row r="559" spans="1:4" x14ac:dyDescent="0.2">
      <c r="A559">
        <v>740</v>
      </c>
      <c r="B559" t="s">
        <v>16631</v>
      </c>
      <c r="C559" t="s">
        <v>16086</v>
      </c>
      <c r="D559" s="860">
        <v>7603.09</v>
      </c>
    </row>
    <row r="560" spans="1:4" x14ac:dyDescent="0.2">
      <c r="A560">
        <v>734</v>
      </c>
      <c r="B560" t="s">
        <v>16632</v>
      </c>
      <c r="C560" t="s">
        <v>16086</v>
      </c>
      <c r="D560" s="860">
        <v>1545.01</v>
      </c>
    </row>
    <row r="561" spans="1:4" x14ac:dyDescent="0.2">
      <c r="A561">
        <v>39008</v>
      </c>
      <c r="B561" t="s">
        <v>16633</v>
      </c>
      <c r="C561" t="s">
        <v>16086</v>
      </c>
      <c r="D561" s="860">
        <v>53515.44</v>
      </c>
    </row>
    <row r="562" spans="1:4" x14ac:dyDescent="0.2">
      <c r="A562">
        <v>39009</v>
      </c>
      <c r="B562" t="s">
        <v>16634</v>
      </c>
      <c r="C562" t="s">
        <v>16086</v>
      </c>
      <c r="D562" s="860">
        <v>57335.16</v>
      </c>
    </row>
    <row r="563" spans="1:4" x14ac:dyDescent="0.2">
      <c r="A563">
        <v>10587</v>
      </c>
      <c r="B563" t="s">
        <v>16635</v>
      </c>
      <c r="C563" t="s">
        <v>16086</v>
      </c>
      <c r="D563" s="860">
        <v>3477.1</v>
      </c>
    </row>
    <row r="564" spans="1:4" x14ac:dyDescent="0.2">
      <c r="A564">
        <v>759</v>
      </c>
      <c r="B564" t="s">
        <v>16636</v>
      </c>
      <c r="C564" t="s">
        <v>16086</v>
      </c>
      <c r="D564" s="860">
        <v>4999.38</v>
      </c>
    </row>
    <row r="565" spans="1:4" x14ac:dyDescent="0.2">
      <c r="A565">
        <v>761</v>
      </c>
      <c r="B565" t="s">
        <v>16637</v>
      </c>
      <c r="C565" t="s">
        <v>16086</v>
      </c>
      <c r="D565" s="860">
        <v>8474.36</v>
      </c>
    </row>
    <row r="566" spans="1:4" x14ac:dyDescent="0.2">
      <c r="A566">
        <v>750</v>
      </c>
      <c r="B566" t="s">
        <v>16638</v>
      </c>
      <c r="C566" t="s">
        <v>16086</v>
      </c>
      <c r="D566" s="860">
        <v>8045.73</v>
      </c>
    </row>
    <row r="567" spans="1:4" x14ac:dyDescent="0.2">
      <c r="A567">
        <v>755</v>
      </c>
      <c r="B567" t="s">
        <v>16639</v>
      </c>
      <c r="C567" t="s">
        <v>16086</v>
      </c>
      <c r="D567" s="860">
        <v>33015.800000000003</v>
      </c>
    </row>
    <row r="568" spans="1:4" x14ac:dyDescent="0.2">
      <c r="A568">
        <v>749</v>
      </c>
      <c r="B568" t="s">
        <v>16640</v>
      </c>
      <c r="C568" t="s">
        <v>16086</v>
      </c>
      <c r="D568" s="860">
        <v>12142.6</v>
      </c>
    </row>
    <row r="569" spans="1:4" x14ac:dyDescent="0.2">
      <c r="A569">
        <v>756</v>
      </c>
      <c r="B569" t="s">
        <v>16641</v>
      </c>
      <c r="C569" t="s">
        <v>16086</v>
      </c>
      <c r="D569" s="860">
        <v>36008.15</v>
      </c>
    </row>
    <row r="570" spans="1:4" x14ac:dyDescent="0.2">
      <c r="A570">
        <v>10588</v>
      </c>
      <c r="B570" t="s">
        <v>16642</v>
      </c>
      <c r="C570" t="s">
        <v>16086</v>
      </c>
      <c r="D570" s="860">
        <v>3609.67</v>
      </c>
    </row>
    <row r="571" spans="1:4" x14ac:dyDescent="0.2">
      <c r="A571">
        <v>10592</v>
      </c>
      <c r="B571" t="s">
        <v>16643</v>
      </c>
      <c r="C571" t="s">
        <v>16086</v>
      </c>
      <c r="D571" s="860">
        <v>4360</v>
      </c>
    </row>
    <row r="572" spans="1:4" x14ac:dyDescent="0.2">
      <c r="A572">
        <v>10589</v>
      </c>
      <c r="B572" t="s">
        <v>16644</v>
      </c>
      <c r="C572" t="s">
        <v>16086</v>
      </c>
      <c r="D572" s="860">
        <v>5857.38</v>
      </c>
    </row>
    <row r="573" spans="1:4" x14ac:dyDescent="0.2">
      <c r="A573">
        <v>760</v>
      </c>
      <c r="B573" t="s">
        <v>16645</v>
      </c>
      <c r="C573" t="s">
        <v>16086</v>
      </c>
      <c r="D573" s="860">
        <v>32700</v>
      </c>
    </row>
    <row r="574" spans="1:4" x14ac:dyDescent="0.2">
      <c r="A574">
        <v>751</v>
      </c>
      <c r="B574" t="s">
        <v>16646</v>
      </c>
      <c r="C574" t="s">
        <v>16086</v>
      </c>
      <c r="D574" s="860">
        <v>5150.25</v>
      </c>
    </row>
    <row r="575" spans="1:4" x14ac:dyDescent="0.2">
      <c r="A575">
        <v>754</v>
      </c>
      <c r="B575" t="s">
        <v>16647</v>
      </c>
      <c r="C575" t="s">
        <v>16086</v>
      </c>
      <c r="D575" s="860">
        <v>8175</v>
      </c>
    </row>
    <row r="576" spans="1:4" x14ac:dyDescent="0.2">
      <c r="A576">
        <v>757</v>
      </c>
      <c r="B576" t="s">
        <v>16648</v>
      </c>
      <c r="C576" t="s">
        <v>16086</v>
      </c>
      <c r="D576" s="860">
        <v>16350</v>
      </c>
    </row>
    <row r="577" spans="1:4" x14ac:dyDescent="0.2">
      <c r="A577">
        <v>44489</v>
      </c>
      <c r="B577" t="s">
        <v>16649</v>
      </c>
      <c r="C577" t="s">
        <v>16086</v>
      </c>
      <c r="D577" s="860">
        <v>218394.7</v>
      </c>
    </row>
    <row r="578" spans="1:4" x14ac:dyDescent="0.2">
      <c r="A578">
        <v>39917</v>
      </c>
      <c r="B578" t="s">
        <v>16650</v>
      </c>
      <c r="C578" t="s">
        <v>16086</v>
      </c>
      <c r="D578" s="860">
        <v>82203.570000000007</v>
      </c>
    </row>
    <row r="579" spans="1:4" x14ac:dyDescent="0.2">
      <c r="A579">
        <v>38167</v>
      </c>
      <c r="B579" t="s">
        <v>16651</v>
      </c>
      <c r="C579" t="s">
        <v>16501</v>
      </c>
      <c r="D579" s="895">
        <v>26.4</v>
      </c>
    </row>
    <row r="580" spans="1:4" x14ac:dyDescent="0.2">
      <c r="A580">
        <v>36145</v>
      </c>
      <c r="B580" t="s">
        <v>16652</v>
      </c>
      <c r="C580" t="s">
        <v>16501</v>
      </c>
      <c r="D580" s="895">
        <v>41.61</v>
      </c>
    </row>
    <row r="581" spans="1:4" x14ac:dyDescent="0.2">
      <c r="A581">
        <v>12893</v>
      </c>
      <c r="B581" t="s">
        <v>16653</v>
      </c>
      <c r="C581" t="s">
        <v>16501</v>
      </c>
      <c r="D581" s="895">
        <v>69.36</v>
      </c>
    </row>
    <row r="582" spans="1:4" x14ac:dyDescent="0.2">
      <c r="A582">
        <v>11685</v>
      </c>
      <c r="B582" t="s">
        <v>16654</v>
      </c>
      <c r="C582" t="s">
        <v>16086</v>
      </c>
      <c r="D582" s="895">
        <v>27.59</v>
      </c>
    </row>
    <row r="583" spans="1:4" x14ac:dyDescent="0.2">
      <c r="A583">
        <v>11680</v>
      </c>
      <c r="B583" t="s">
        <v>16655</v>
      </c>
      <c r="C583" t="s">
        <v>16086</v>
      </c>
      <c r="D583" s="895">
        <v>18.32</v>
      </c>
    </row>
    <row r="584" spans="1:4" x14ac:dyDescent="0.2">
      <c r="A584">
        <v>11679</v>
      </c>
      <c r="B584" t="s">
        <v>16656</v>
      </c>
      <c r="C584" t="s">
        <v>16086</v>
      </c>
      <c r="D584" s="895">
        <v>24.84</v>
      </c>
    </row>
    <row r="585" spans="1:4" x14ac:dyDescent="0.2">
      <c r="A585">
        <v>2512</v>
      </c>
      <c r="B585" t="s">
        <v>16657</v>
      </c>
      <c r="C585" t="s">
        <v>16086</v>
      </c>
      <c r="D585" s="895">
        <v>39</v>
      </c>
    </row>
    <row r="586" spans="1:4" x14ac:dyDescent="0.2">
      <c r="A586">
        <v>4374</v>
      </c>
      <c r="B586" t="s">
        <v>16658</v>
      </c>
      <c r="C586" t="s">
        <v>16086</v>
      </c>
      <c r="D586" s="895">
        <v>0.37</v>
      </c>
    </row>
    <row r="587" spans="1:4" x14ac:dyDescent="0.2">
      <c r="A587">
        <v>7568</v>
      </c>
      <c r="B587" t="s">
        <v>16659</v>
      </c>
      <c r="C587" t="s">
        <v>16086</v>
      </c>
      <c r="D587" s="895">
        <v>0.61</v>
      </c>
    </row>
    <row r="588" spans="1:4" x14ac:dyDescent="0.2">
      <c r="A588">
        <v>7584</v>
      </c>
      <c r="B588" t="s">
        <v>16660</v>
      </c>
      <c r="C588" t="s">
        <v>16086</v>
      </c>
      <c r="D588" s="895">
        <v>0.93</v>
      </c>
    </row>
    <row r="589" spans="1:4" x14ac:dyDescent="0.2">
      <c r="A589">
        <v>11945</v>
      </c>
      <c r="B589" t="s">
        <v>16661</v>
      </c>
      <c r="C589" t="s">
        <v>16086</v>
      </c>
      <c r="D589" s="895">
        <v>0.06</v>
      </c>
    </row>
    <row r="590" spans="1:4" x14ac:dyDescent="0.2">
      <c r="A590">
        <v>11946</v>
      </c>
      <c r="B590" t="s">
        <v>16662</v>
      </c>
      <c r="C590" t="s">
        <v>16086</v>
      </c>
      <c r="D590" s="895">
        <v>0.06</v>
      </c>
    </row>
    <row r="591" spans="1:4" x14ac:dyDescent="0.2">
      <c r="A591">
        <v>4375</v>
      </c>
      <c r="B591" t="s">
        <v>16663</v>
      </c>
      <c r="C591" t="s">
        <v>16086</v>
      </c>
      <c r="D591" s="895">
        <v>0.1</v>
      </c>
    </row>
    <row r="592" spans="1:4" x14ac:dyDescent="0.2">
      <c r="A592">
        <v>11950</v>
      </c>
      <c r="B592" t="s">
        <v>16664</v>
      </c>
      <c r="C592" t="s">
        <v>16086</v>
      </c>
      <c r="D592" s="895">
        <v>0.2</v>
      </c>
    </row>
    <row r="593" spans="1:4" x14ac:dyDescent="0.2">
      <c r="A593">
        <v>4376</v>
      </c>
      <c r="B593" t="s">
        <v>16665</v>
      </c>
      <c r="C593" t="s">
        <v>16086</v>
      </c>
      <c r="D593" s="895">
        <v>0.19</v>
      </c>
    </row>
    <row r="594" spans="1:4" x14ac:dyDescent="0.2">
      <c r="A594">
        <v>7583</v>
      </c>
      <c r="B594" t="s">
        <v>16666</v>
      </c>
      <c r="C594" t="s">
        <v>16086</v>
      </c>
      <c r="D594" s="895">
        <v>0.41</v>
      </c>
    </row>
    <row r="595" spans="1:4" x14ac:dyDescent="0.2">
      <c r="A595">
        <v>4350</v>
      </c>
      <c r="B595" t="s">
        <v>16667</v>
      </c>
      <c r="C595" t="s">
        <v>16086</v>
      </c>
      <c r="D595" s="895">
        <v>0.64</v>
      </c>
    </row>
    <row r="596" spans="1:4" x14ac:dyDescent="0.2">
      <c r="A596">
        <v>44400</v>
      </c>
      <c r="B596" t="s">
        <v>16668</v>
      </c>
      <c r="C596" t="s">
        <v>16086</v>
      </c>
      <c r="D596" s="895">
        <v>35.549999999999997</v>
      </c>
    </row>
    <row r="597" spans="1:4" x14ac:dyDescent="0.2">
      <c r="A597">
        <v>39886</v>
      </c>
      <c r="B597" t="s">
        <v>16669</v>
      </c>
      <c r="C597" t="s">
        <v>16086</v>
      </c>
      <c r="D597" s="895">
        <v>5.97</v>
      </c>
    </row>
    <row r="598" spans="1:4" x14ac:dyDescent="0.2">
      <c r="A598">
        <v>39887</v>
      </c>
      <c r="B598" t="s">
        <v>16670</v>
      </c>
      <c r="C598" t="s">
        <v>16086</v>
      </c>
      <c r="D598" s="895">
        <v>8.9600000000000009</v>
      </c>
    </row>
    <row r="599" spans="1:4" x14ac:dyDescent="0.2">
      <c r="A599">
        <v>39888</v>
      </c>
      <c r="B599" t="s">
        <v>16671</v>
      </c>
      <c r="C599" t="s">
        <v>16086</v>
      </c>
      <c r="D599" s="895">
        <v>20.49</v>
      </c>
    </row>
    <row r="600" spans="1:4" x14ac:dyDescent="0.2">
      <c r="A600">
        <v>39890</v>
      </c>
      <c r="B600" t="s">
        <v>16672</v>
      </c>
      <c r="C600" t="s">
        <v>16086</v>
      </c>
      <c r="D600" s="895">
        <v>34.979999999999997</v>
      </c>
    </row>
    <row r="601" spans="1:4" x14ac:dyDescent="0.2">
      <c r="A601">
        <v>39891</v>
      </c>
      <c r="B601" t="s">
        <v>16673</v>
      </c>
      <c r="C601" t="s">
        <v>16086</v>
      </c>
      <c r="D601" s="895">
        <v>49.32</v>
      </c>
    </row>
    <row r="602" spans="1:4" x14ac:dyDescent="0.2">
      <c r="A602">
        <v>39892</v>
      </c>
      <c r="B602" t="s">
        <v>16674</v>
      </c>
      <c r="C602" t="s">
        <v>16086</v>
      </c>
      <c r="D602" s="895">
        <v>153.72999999999999</v>
      </c>
    </row>
    <row r="603" spans="1:4" x14ac:dyDescent="0.2">
      <c r="A603">
        <v>790</v>
      </c>
      <c r="B603" t="s">
        <v>16675</v>
      </c>
      <c r="C603" t="s">
        <v>16086</v>
      </c>
      <c r="D603" s="895">
        <v>23.11</v>
      </c>
    </row>
    <row r="604" spans="1:4" x14ac:dyDescent="0.2">
      <c r="A604">
        <v>766</v>
      </c>
      <c r="B604" t="s">
        <v>16676</v>
      </c>
      <c r="C604" t="s">
        <v>16086</v>
      </c>
      <c r="D604" s="895">
        <v>23.11</v>
      </c>
    </row>
    <row r="605" spans="1:4" x14ac:dyDescent="0.2">
      <c r="A605">
        <v>791</v>
      </c>
      <c r="B605" t="s">
        <v>16677</v>
      </c>
      <c r="C605" t="s">
        <v>16086</v>
      </c>
      <c r="D605" s="895">
        <v>23.11</v>
      </c>
    </row>
    <row r="606" spans="1:4" x14ac:dyDescent="0.2">
      <c r="A606">
        <v>767</v>
      </c>
      <c r="B606" t="s">
        <v>16678</v>
      </c>
      <c r="C606" t="s">
        <v>16086</v>
      </c>
      <c r="D606" s="895">
        <v>23.11</v>
      </c>
    </row>
    <row r="607" spans="1:4" x14ac:dyDescent="0.2">
      <c r="A607">
        <v>768</v>
      </c>
      <c r="B607" t="s">
        <v>16679</v>
      </c>
      <c r="C607" t="s">
        <v>16086</v>
      </c>
      <c r="D607" s="895">
        <v>18.149999999999999</v>
      </c>
    </row>
    <row r="608" spans="1:4" x14ac:dyDescent="0.2">
      <c r="A608">
        <v>789</v>
      </c>
      <c r="B608" t="s">
        <v>16680</v>
      </c>
      <c r="C608" t="s">
        <v>16086</v>
      </c>
      <c r="D608" s="895">
        <v>17.760000000000002</v>
      </c>
    </row>
    <row r="609" spans="1:4" x14ac:dyDescent="0.2">
      <c r="A609">
        <v>769</v>
      </c>
      <c r="B609" t="s">
        <v>16681</v>
      </c>
      <c r="C609" t="s">
        <v>16086</v>
      </c>
      <c r="D609" s="895">
        <v>18.149999999999999</v>
      </c>
    </row>
    <row r="610" spans="1:4" x14ac:dyDescent="0.2">
      <c r="A610">
        <v>770</v>
      </c>
      <c r="B610" t="s">
        <v>16682</v>
      </c>
      <c r="C610" t="s">
        <v>16086</v>
      </c>
      <c r="D610" s="895">
        <v>6.4</v>
      </c>
    </row>
    <row r="611" spans="1:4" x14ac:dyDescent="0.2">
      <c r="A611">
        <v>12394</v>
      </c>
      <c r="B611" t="s">
        <v>16683</v>
      </c>
      <c r="C611" t="s">
        <v>16086</v>
      </c>
      <c r="D611" s="895">
        <v>6.4</v>
      </c>
    </row>
    <row r="612" spans="1:4" x14ac:dyDescent="0.2">
      <c r="A612">
        <v>764</v>
      </c>
      <c r="B612" t="s">
        <v>16684</v>
      </c>
      <c r="C612" t="s">
        <v>16086</v>
      </c>
      <c r="D612" s="895">
        <v>11.17</v>
      </c>
    </row>
    <row r="613" spans="1:4" x14ac:dyDescent="0.2">
      <c r="A613">
        <v>765</v>
      </c>
      <c r="B613" t="s">
        <v>16685</v>
      </c>
      <c r="C613" t="s">
        <v>16086</v>
      </c>
      <c r="D613" s="895">
        <v>11.17</v>
      </c>
    </row>
    <row r="614" spans="1:4" x14ac:dyDescent="0.2">
      <c r="A614">
        <v>787</v>
      </c>
      <c r="B614" t="s">
        <v>16686</v>
      </c>
      <c r="C614" t="s">
        <v>16086</v>
      </c>
      <c r="D614" s="895">
        <v>49.89</v>
      </c>
    </row>
    <row r="615" spans="1:4" x14ac:dyDescent="0.2">
      <c r="A615">
        <v>774</v>
      </c>
      <c r="B615" t="s">
        <v>16687</v>
      </c>
      <c r="C615" t="s">
        <v>16086</v>
      </c>
      <c r="D615" s="895">
        <v>49.89</v>
      </c>
    </row>
    <row r="616" spans="1:4" x14ac:dyDescent="0.2">
      <c r="A616">
        <v>773</v>
      </c>
      <c r="B616" t="s">
        <v>16688</v>
      </c>
      <c r="C616" t="s">
        <v>16086</v>
      </c>
      <c r="D616" s="895">
        <v>49.89</v>
      </c>
    </row>
    <row r="617" spans="1:4" x14ac:dyDescent="0.2">
      <c r="A617">
        <v>775</v>
      </c>
      <c r="B617" t="s">
        <v>16689</v>
      </c>
      <c r="C617" t="s">
        <v>16086</v>
      </c>
      <c r="D617" s="895">
        <v>49.89</v>
      </c>
    </row>
    <row r="618" spans="1:4" x14ac:dyDescent="0.2">
      <c r="A618">
        <v>788</v>
      </c>
      <c r="B618" t="s">
        <v>16690</v>
      </c>
      <c r="C618" t="s">
        <v>16086</v>
      </c>
      <c r="D618" s="895">
        <v>31.01</v>
      </c>
    </row>
    <row r="619" spans="1:4" x14ac:dyDescent="0.2">
      <c r="A619">
        <v>772</v>
      </c>
      <c r="B619" t="s">
        <v>16691</v>
      </c>
      <c r="C619" t="s">
        <v>16086</v>
      </c>
      <c r="D619" s="895">
        <v>31.01</v>
      </c>
    </row>
    <row r="620" spans="1:4" x14ac:dyDescent="0.2">
      <c r="A620">
        <v>771</v>
      </c>
      <c r="B620" t="s">
        <v>16692</v>
      </c>
      <c r="C620" t="s">
        <v>16086</v>
      </c>
      <c r="D620" s="895">
        <v>31.01</v>
      </c>
    </row>
    <row r="621" spans="1:4" x14ac:dyDescent="0.2">
      <c r="A621">
        <v>779</v>
      </c>
      <c r="B621" t="s">
        <v>16693</v>
      </c>
      <c r="C621" t="s">
        <v>16086</v>
      </c>
      <c r="D621" s="895">
        <v>7.71</v>
      </c>
    </row>
    <row r="622" spans="1:4" x14ac:dyDescent="0.2">
      <c r="A622">
        <v>776</v>
      </c>
      <c r="B622" t="s">
        <v>16694</v>
      </c>
      <c r="C622" t="s">
        <v>16086</v>
      </c>
      <c r="D622" s="895">
        <v>73.55</v>
      </c>
    </row>
    <row r="623" spans="1:4" x14ac:dyDescent="0.2">
      <c r="A623">
        <v>777</v>
      </c>
      <c r="B623" t="s">
        <v>16695</v>
      </c>
      <c r="C623" t="s">
        <v>16086</v>
      </c>
      <c r="D623" s="895">
        <v>71.5</v>
      </c>
    </row>
    <row r="624" spans="1:4" x14ac:dyDescent="0.2">
      <c r="A624">
        <v>780</v>
      </c>
      <c r="B624" t="s">
        <v>16696</v>
      </c>
      <c r="C624" t="s">
        <v>16086</v>
      </c>
      <c r="D624" s="895">
        <v>71.86</v>
      </c>
    </row>
    <row r="625" spans="1:4" x14ac:dyDescent="0.2">
      <c r="A625">
        <v>778</v>
      </c>
      <c r="B625" t="s">
        <v>16697</v>
      </c>
      <c r="C625" t="s">
        <v>16086</v>
      </c>
      <c r="D625" s="895">
        <v>73.55</v>
      </c>
    </row>
    <row r="626" spans="1:4" x14ac:dyDescent="0.2">
      <c r="A626">
        <v>781</v>
      </c>
      <c r="B626" t="s">
        <v>16698</v>
      </c>
      <c r="C626" t="s">
        <v>16086</v>
      </c>
      <c r="D626" s="895">
        <v>135.9</v>
      </c>
    </row>
    <row r="627" spans="1:4" x14ac:dyDescent="0.2">
      <c r="A627">
        <v>786</v>
      </c>
      <c r="B627" t="s">
        <v>16699</v>
      </c>
      <c r="C627" t="s">
        <v>16086</v>
      </c>
      <c r="D627" s="895">
        <v>135.9</v>
      </c>
    </row>
    <row r="628" spans="1:4" x14ac:dyDescent="0.2">
      <c r="A628">
        <v>782</v>
      </c>
      <c r="B628" t="s">
        <v>16700</v>
      </c>
      <c r="C628" t="s">
        <v>16086</v>
      </c>
      <c r="D628" s="895">
        <v>135.9</v>
      </c>
    </row>
    <row r="629" spans="1:4" x14ac:dyDescent="0.2">
      <c r="A629">
        <v>783</v>
      </c>
      <c r="B629" t="s">
        <v>16701</v>
      </c>
      <c r="C629" t="s">
        <v>16086</v>
      </c>
      <c r="D629" s="895">
        <v>371.95</v>
      </c>
    </row>
    <row r="630" spans="1:4" x14ac:dyDescent="0.2">
      <c r="A630">
        <v>785</v>
      </c>
      <c r="B630" t="s">
        <v>16702</v>
      </c>
      <c r="C630" t="s">
        <v>16086</v>
      </c>
      <c r="D630" s="895">
        <v>393</v>
      </c>
    </row>
    <row r="631" spans="1:4" x14ac:dyDescent="0.2">
      <c r="A631">
        <v>784</v>
      </c>
      <c r="B631" t="s">
        <v>16703</v>
      </c>
      <c r="C631" t="s">
        <v>16086</v>
      </c>
      <c r="D631" s="895">
        <v>421.59</v>
      </c>
    </row>
    <row r="632" spans="1:4" x14ac:dyDescent="0.2">
      <c r="A632">
        <v>828</v>
      </c>
      <c r="B632" t="s">
        <v>16704</v>
      </c>
      <c r="C632" t="s">
        <v>16086</v>
      </c>
      <c r="D632" s="895">
        <v>0.71</v>
      </c>
    </row>
    <row r="633" spans="1:4" x14ac:dyDescent="0.2">
      <c r="A633">
        <v>829</v>
      </c>
      <c r="B633" t="s">
        <v>16705</v>
      </c>
      <c r="C633" t="s">
        <v>16086</v>
      </c>
      <c r="D633" s="895">
        <v>1.1499999999999999</v>
      </c>
    </row>
    <row r="634" spans="1:4" x14ac:dyDescent="0.2">
      <c r="A634">
        <v>812</v>
      </c>
      <c r="B634" t="s">
        <v>16706</v>
      </c>
      <c r="C634" t="s">
        <v>16086</v>
      </c>
      <c r="D634" s="895">
        <v>2.5299999999999998</v>
      </c>
    </row>
    <row r="635" spans="1:4" x14ac:dyDescent="0.2">
      <c r="A635">
        <v>819</v>
      </c>
      <c r="B635" t="s">
        <v>16707</v>
      </c>
      <c r="C635" t="s">
        <v>16086</v>
      </c>
      <c r="D635" s="895">
        <v>4.3899999999999997</v>
      </c>
    </row>
    <row r="636" spans="1:4" x14ac:dyDescent="0.2">
      <c r="A636">
        <v>818</v>
      </c>
      <c r="B636" t="s">
        <v>16708</v>
      </c>
      <c r="C636" t="s">
        <v>16086</v>
      </c>
      <c r="D636" s="895">
        <v>8.19</v>
      </c>
    </row>
    <row r="637" spans="1:4" x14ac:dyDescent="0.2">
      <c r="A637">
        <v>832</v>
      </c>
      <c r="B637" t="s">
        <v>16709</v>
      </c>
      <c r="C637" t="s">
        <v>16086</v>
      </c>
      <c r="D637" s="895">
        <v>3.38</v>
      </c>
    </row>
    <row r="638" spans="1:4" x14ac:dyDescent="0.2">
      <c r="A638">
        <v>834</v>
      </c>
      <c r="B638" t="s">
        <v>16710</v>
      </c>
      <c r="C638" t="s">
        <v>16086</v>
      </c>
      <c r="D638" s="895">
        <v>4.38</v>
      </c>
    </row>
    <row r="639" spans="1:4" x14ac:dyDescent="0.2">
      <c r="A639">
        <v>813</v>
      </c>
      <c r="B639" t="s">
        <v>16711</v>
      </c>
      <c r="C639" t="s">
        <v>16086</v>
      </c>
      <c r="D639" s="895">
        <v>5.0999999999999996</v>
      </c>
    </row>
    <row r="640" spans="1:4" x14ac:dyDescent="0.2">
      <c r="A640">
        <v>820</v>
      </c>
      <c r="B640" t="s">
        <v>16712</v>
      </c>
      <c r="C640" t="s">
        <v>16086</v>
      </c>
      <c r="D640" s="895">
        <v>6.86</v>
      </c>
    </row>
    <row r="641" spans="1:4" x14ac:dyDescent="0.2">
      <c r="A641">
        <v>816</v>
      </c>
      <c r="B641" t="s">
        <v>16713</v>
      </c>
      <c r="C641" t="s">
        <v>16086</v>
      </c>
      <c r="D641" s="895">
        <v>12.23</v>
      </c>
    </row>
    <row r="642" spans="1:4" x14ac:dyDescent="0.2">
      <c r="A642">
        <v>814</v>
      </c>
      <c r="B642" t="s">
        <v>16714</v>
      </c>
      <c r="C642" t="s">
        <v>16086</v>
      </c>
      <c r="D642" s="895">
        <v>15.19</v>
      </c>
    </row>
    <row r="643" spans="1:4" x14ac:dyDescent="0.2">
      <c r="A643">
        <v>822</v>
      </c>
      <c r="B643" t="s">
        <v>16715</v>
      </c>
      <c r="C643" t="s">
        <v>16086</v>
      </c>
      <c r="D643" s="895">
        <v>19.829999999999998</v>
      </c>
    </row>
    <row r="644" spans="1:4" x14ac:dyDescent="0.2">
      <c r="A644">
        <v>821</v>
      </c>
      <c r="B644" t="s">
        <v>16716</v>
      </c>
      <c r="C644" t="s">
        <v>16086</v>
      </c>
      <c r="D644" s="895">
        <v>22.68</v>
      </c>
    </row>
    <row r="645" spans="1:4" x14ac:dyDescent="0.2">
      <c r="A645">
        <v>20086</v>
      </c>
      <c r="B645" t="s">
        <v>16717</v>
      </c>
      <c r="C645" t="s">
        <v>16086</v>
      </c>
      <c r="D645" s="895">
        <v>3.97</v>
      </c>
    </row>
    <row r="646" spans="1:4" x14ac:dyDescent="0.2">
      <c r="A646">
        <v>39191</v>
      </c>
      <c r="B646" t="s">
        <v>16718</v>
      </c>
      <c r="C646" t="s">
        <v>16086</v>
      </c>
      <c r="D646" s="895">
        <v>21.38</v>
      </c>
    </row>
    <row r="647" spans="1:4" x14ac:dyDescent="0.2">
      <c r="A647">
        <v>39190</v>
      </c>
      <c r="B647" t="s">
        <v>16719</v>
      </c>
      <c r="C647" t="s">
        <v>16086</v>
      </c>
      <c r="D647" s="895">
        <v>22.33</v>
      </c>
    </row>
    <row r="648" spans="1:4" x14ac:dyDescent="0.2">
      <c r="A648">
        <v>39189</v>
      </c>
      <c r="B648" t="s">
        <v>16720</v>
      </c>
      <c r="C648" t="s">
        <v>16086</v>
      </c>
      <c r="D648" s="895">
        <v>23.64</v>
      </c>
    </row>
    <row r="649" spans="1:4" x14ac:dyDescent="0.2">
      <c r="A649">
        <v>39186</v>
      </c>
      <c r="B649" t="s">
        <v>16721</v>
      </c>
      <c r="C649" t="s">
        <v>16086</v>
      </c>
      <c r="D649" s="895">
        <v>21.15</v>
      </c>
    </row>
    <row r="650" spans="1:4" x14ac:dyDescent="0.2">
      <c r="A650">
        <v>39188</v>
      </c>
      <c r="B650" t="s">
        <v>16722</v>
      </c>
      <c r="C650" t="s">
        <v>16086</v>
      </c>
      <c r="D650" s="895">
        <v>17.399999999999999</v>
      </c>
    </row>
    <row r="651" spans="1:4" x14ac:dyDescent="0.2">
      <c r="A651">
        <v>39187</v>
      </c>
      <c r="B651" t="s">
        <v>16723</v>
      </c>
      <c r="C651" t="s">
        <v>16086</v>
      </c>
      <c r="D651" s="895">
        <v>18.239999999999998</v>
      </c>
    </row>
    <row r="652" spans="1:4" x14ac:dyDescent="0.2">
      <c r="A652">
        <v>39184</v>
      </c>
      <c r="B652" t="s">
        <v>16724</v>
      </c>
      <c r="C652" t="s">
        <v>16086</v>
      </c>
      <c r="D652" s="895">
        <v>6.86</v>
      </c>
    </row>
    <row r="653" spans="1:4" x14ac:dyDescent="0.2">
      <c r="A653">
        <v>39185</v>
      </c>
      <c r="B653" t="s">
        <v>16725</v>
      </c>
      <c r="C653" t="s">
        <v>16086</v>
      </c>
      <c r="D653" s="895">
        <v>6.25</v>
      </c>
    </row>
    <row r="654" spans="1:4" x14ac:dyDescent="0.2">
      <c r="A654">
        <v>39198</v>
      </c>
      <c r="B654" t="s">
        <v>16726</v>
      </c>
      <c r="C654" t="s">
        <v>16086</v>
      </c>
      <c r="D654" s="895">
        <v>70.14</v>
      </c>
    </row>
    <row r="655" spans="1:4" x14ac:dyDescent="0.2">
      <c r="A655">
        <v>39197</v>
      </c>
      <c r="B655" t="s">
        <v>16727</v>
      </c>
      <c r="C655" t="s">
        <v>16086</v>
      </c>
      <c r="D655" s="895">
        <v>73.27</v>
      </c>
    </row>
    <row r="656" spans="1:4" x14ac:dyDescent="0.2">
      <c r="A656">
        <v>39196</v>
      </c>
      <c r="B656" t="s">
        <v>16728</v>
      </c>
      <c r="C656" t="s">
        <v>16086</v>
      </c>
      <c r="D656" s="895">
        <v>75.56</v>
      </c>
    </row>
    <row r="657" spans="1:4" x14ac:dyDescent="0.2">
      <c r="A657">
        <v>39199</v>
      </c>
      <c r="B657" t="s">
        <v>16729</v>
      </c>
      <c r="C657" t="s">
        <v>16086</v>
      </c>
      <c r="D657" s="895">
        <v>67.5</v>
      </c>
    </row>
    <row r="658" spans="1:4" x14ac:dyDescent="0.2">
      <c r="A658">
        <v>39195</v>
      </c>
      <c r="B658" t="s">
        <v>16730</v>
      </c>
      <c r="C658" t="s">
        <v>16086</v>
      </c>
      <c r="D658" s="895">
        <v>38.96</v>
      </c>
    </row>
    <row r="659" spans="1:4" x14ac:dyDescent="0.2">
      <c r="A659">
        <v>39194</v>
      </c>
      <c r="B659" t="s">
        <v>16731</v>
      </c>
      <c r="C659" t="s">
        <v>16086</v>
      </c>
      <c r="D659" s="895">
        <v>41.7</v>
      </c>
    </row>
    <row r="660" spans="1:4" x14ac:dyDescent="0.2">
      <c r="A660">
        <v>39193</v>
      </c>
      <c r="B660" t="s">
        <v>16732</v>
      </c>
      <c r="C660" t="s">
        <v>16086</v>
      </c>
      <c r="D660" s="895">
        <v>45.7</v>
      </c>
    </row>
    <row r="661" spans="1:4" x14ac:dyDescent="0.2">
      <c r="A661">
        <v>39192</v>
      </c>
      <c r="B661" t="s">
        <v>16733</v>
      </c>
      <c r="C661" t="s">
        <v>16086</v>
      </c>
      <c r="D661" s="895">
        <v>47.54</v>
      </c>
    </row>
    <row r="662" spans="1:4" x14ac:dyDescent="0.2">
      <c r="A662">
        <v>39920</v>
      </c>
      <c r="B662" t="s">
        <v>16734</v>
      </c>
      <c r="C662" t="s">
        <v>16086</v>
      </c>
      <c r="D662" s="895">
        <v>5.75</v>
      </c>
    </row>
    <row r="663" spans="1:4" x14ac:dyDescent="0.2">
      <c r="A663">
        <v>39201</v>
      </c>
      <c r="B663" t="s">
        <v>16735</v>
      </c>
      <c r="C663" t="s">
        <v>16086</v>
      </c>
      <c r="D663" s="895">
        <v>83.86</v>
      </c>
    </row>
    <row r="664" spans="1:4" x14ac:dyDescent="0.2">
      <c r="A664">
        <v>39200</v>
      </c>
      <c r="B664" t="s">
        <v>16736</v>
      </c>
      <c r="C664" t="s">
        <v>16086</v>
      </c>
      <c r="D664" s="895">
        <v>84.54</v>
      </c>
    </row>
    <row r="665" spans="1:4" x14ac:dyDescent="0.2">
      <c r="A665">
        <v>39203</v>
      </c>
      <c r="B665" t="s">
        <v>16737</v>
      </c>
      <c r="C665" t="s">
        <v>16086</v>
      </c>
      <c r="D665" s="895">
        <v>68.260000000000005</v>
      </c>
    </row>
    <row r="666" spans="1:4" x14ac:dyDescent="0.2">
      <c r="A666">
        <v>39202</v>
      </c>
      <c r="B666" t="s">
        <v>16738</v>
      </c>
      <c r="C666" t="s">
        <v>16086</v>
      </c>
      <c r="D666" s="895">
        <v>80.180000000000007</v>
      </c>
    </row>
    <row r="667" spans="1:4" x14ac:dyDescent="0.2">
      <c r="A667">
        <v>39205</v>
      </c>
      <c r="B667" t="s">
        <v>16739</v>
      </c>
      <c r="C667" t="s">
        <v>16086</v>
      </c>
      <c r="D667" s="895">
        <v>133.78</v>
      </c>
    </row>
    <row r="668" spans="1:4" x14ac:dyDescent="0.2">
      <c r="A668">
        <v>39204</v>
      </c>
      <c r="B668" t="s">
        <v>16740</v>
      </c>
      <c r="C668" t="s">
        <v>16086</v>
      </c>
      <c r="D668" s="895">
        <v>137.01</v>
      </c>
    </row>
    <row r="669" spans="1:4" x14ac:dyDescent="0.2">
      <c r="A669">
        <v>39206</v>
      </c>
      <c r="B669" t="s">
        <v>16741</v>
      </c>
      <c r="C669" t="s">
        <v>16086</v>
      </c>
      <c r="D669" s="895">
        <v>129.97999999999999</v>
      </c>
    </row>
    <row r="670" spans="1:4" x14ac:dyDescent="0.2">
      <c r="A670">
        <v>798</v>
      </c>
      <c r="B670" t="s">
        <v>16742</v>
      </c>
      <c r="C670" t="s">
        <v>16086</v>
      </c>
      <c r="D670" s="895">
        <v>1.41</v>
      </c>
    </row>
    <row r="671" spans="1:4" x14ac:dyDescent="0.2">
      <c r="A671">
        <v>797</v>
      </c>
      <c r="B671" t="s">
        <v>16743</v>
      </c>
      <c r="C671" t="s">
        <v>16086</v>
      </c>
      <c r="D671" s="895">
        <v>10.27</v>
      </c>
    </row>
    <row r="672" spans="1:4" x14ac:dyDescent="0.2">
      <c r="A672">
        <v>796</v>
      </c>
      <c r="B672" t="s">
        <v>16744</v>
      </c>
      <c r="C672" t="s">
        <v>16086</v>
      </c>
      <c r="D672" s="895">
        <v>8.7200000000000006</v>
      </c>
    </row>
    <row r="673" spans="1:4" x14ac:dyDescent="0.2">
      <c r="A673">
        <v>799</v>
      </c>
      <c r="B673" t="s">
        <v>16745</v>
      </c>
      <c r="C673" t="s">
        <v>16086</v>
      </c>
      <c r="D673" s="895">
        <v>4.22</v>
      </c>
    </row>
    <row r="674" spans="1:4" x14ac:dyDescent="0.2">
      <c r="A674">
        <v>792</v>
      </c>
      <c r="B674" t="s">
        <v>16746</v>
      </c>
      <c r="C674" t="s">
        <v>16086</v>
      </c>
      <c r="D674" s="895">
        <v>4.09</v>
      </c>
    </row>
    <row r="675" spans="1:4" x14ac:dyDescent="0.2">
      <c r="A675">
        <v>38001</v>
      </c>
      <c r="B675" t="s">
        <v>16747</v>
      </c>
      <c r="C675" t="s">
        <v>16086</v>
      </c>
      <c r="D675" s="895">
        <v>1.32</v>
      </c>
    </row>
    <row r="676" spans="1:4" x14ac:dyDescent="0.2">
      <c r="A676">
        <v>38002</v>
      </c>
      <c r="B676" t="s">
        <v>16748</v>
      </c>
      <c r="C676" t="s">
        <v>16086</v>
      </c>
      <c r="D676" s="895">
        <v>4.59</v>
      </c>
    </row>
    <row r="677" spans="1:4" x14ac:dyDescent="0.2">
      <c r="A677">
        <v>38003</v>
      </c>
      <c r="B677" t="s">
        <v>16749</v>
      </c>
      <c r="C677" t="s">
        <v>16086</v>
      </c>
      <c r="D677" s="895">
        <v>31.34</v>
      </c>
    </row>
    <row r="678" spans="1:4" x14ac:dyDescent="0.2">
      <c r="A678">
        <v>38004</v>
      </c>
      <c r="B678" t="s">
        <v>16750</v>
      </c>
      <c r="C678" t="s">
        <v>16086</v>
      </c>
      <c r="D678" s="895">
        <v>36.049999999999997</v>
      </c>
    </row>
    <row r="679" spans="1:4" x14ac:dyDescent="0.2">
      <c r="A679">
        <v>44263</v>
      </c>
      <c r="B679" t="s">
        <v>16751</v>
      </c>
      <c r="C679" t="s">
        <v>16086</v>
      </c>
      <c r="D679" s="895">
        <v>64.709999999999994</v>
      </c>
    </row>
    <row r="680" spans="1:4" x14ac:dyDescent="0.2">
      <c r="A680">
        <v>36327</v>
      </c>
      <c r="B680" t="s">
        <v>16752</v>
      </c>
      <c r="C680" t="s">
        <v>16086</v>
      </c>
      <c r="D680" s="895">
        <v>3.75</v>
      </c>
    </row>
    <row r="681" spans="1:4" x14ac:dyDescent="0.2">
      <c r="A681">
        <v>38992</v>
      </c>
      <c r="B681" t="s">
        <v>16753</v>
      </c>
      <c r="C681" t="s">
        <v>16086</v>
      </c>
      <c r="D681" s="895">
        <v>4.5599999999999996</v>
      </c>
    </row>
    <row r="682" spans="1:4" x14ac:dyDescent="0.2">
      <c r="A682">
        <v>38993</v>
      </c>
      <c r="B682" t="s">
        <v>16754</v>
      </c>
      <c r="C682" t="s">
        <v>16086</v>
      </c>
      <c r="D682" s="895">
        <v>11.85</v>
      </c>
    </row>
    <row r="683" spans="1:4" x14ac:dyDescent="0.2">
      <c r="A683">
        <v>44175</v>
      </c>
      <c r="B683" t="s">
        <v>16755</v>
      </c>
      <c r="C683" t="s">
        <v>16086</v>
      </c>
      <c r="D683" s="895">
        <v>20.68</v>
      </c>
    </row>
    <row r="684" spans="1:4" x14ac:dyDescent="0.2">
      <c r="A684">
        <v>44177</v>
      </c>
      <c r="B684" t="s">
        <v>16756</v>
      </c>
      <c r="C684" t="s">
        <v>16086</v>
      </c>
      <c r="D684" s="895">
        <v>15.45</v>
      </c>
    </row>
    <row r="685" spans="1:4" x14ac:dyDescent="0.2">
      <c r="A685">
        <v>38418</v>
      </c>
      <c r="B685" t="s">
        <v>16757</v>
      </c>
      <c r="C685" t="s">
        <v>16086</v>
      </c>
      <c r="D685" s="895">
        <v>6.82</v>
      </c>
    </row>
    <row r="686" spans="1:4" x14ac:dyDescent="0.2">
      <c r="A686">
        <v>39178</v>
      </c>
      <c r="B686" t="s">
        <v>16758</v>
      </c>
      <c r="C686" t="s">
        <v>16086</v>
      </c>
      <c r="D686" s="895">
        <v>2.31</v>
      </c>
    </row>
    <row r="687" spans="1:4" x14ac:dyDescent="0.2">
      <c r="A687">
        <v>39177</v>
      </c>
      <c r="B687" t="s">
        <v>16759</v>
      </c>
      <c r="C687" t="s">
        <v>16086</v>
      </c>
      <c r="D687" s="895">
        <v>2.09</v>
      </c>
    </row>
    <row r="688" spans="1:4" x14ac:dyDescent="0.2">
      <c r="A688">
        <v>39174</v>
      </c>
      <c r="B688" t="s">
        <v>16760</v>
      </c>
      <c r="C688" t="s">
        <v>16086</v>
      </c>
      <c r="D688" s="895">
        <v>1.04</v>
      </c>
    </row>
    <row r="689" spans="1:4" x14ac:dyDescent="0.2">
      <c r="A689">
        <v>39176</v>
      </c>
      <c r="B689" t="s">
        <v>16761</v>
      </c>
      <c r="C689" t="s">
        <v>16086</v>
      </c>
      <c r="D689" s="895">
        <v>1.37</v>
      </c>
    </row>
    <row r="690" spans="1:4" x14ac:dyDescent="0.2">
      <c r="A690">
        <v>39180</v>
      </c>
      <c r="B690" t="s">
        <v>16762</v>
      </c>
      <c r="C690" t="s">
        <v>16086</v>
      </c>
      <c r="D690" s="895">
        <v>6.28</v>
      </c>
    </row>
    <row r="691" spans="1:4" x14ac:dyDescent="0.2">
      <c r="A691">
        <v>39179</v>
      </c>
      <c r="B691" t="s">
        <v>16763</v>
      </c>
      <c r="C691" t="s">
        <v>16086</v>
      </c>
      <c r="D691" s="895">
        <v>5.56</v>
      </c>
    </row>
    <row r="692" spans="1:4" x14ac:dyDescent="0.2">
      <c r="A692">
        <v>39175</v>
      </c>
      <c r="B692" t="s">
        <v>16764</v>
      </c>
      <c r="C692" t="s">
        <v>16086</v>
      </c>
      <c r="D692" s="895">
        <v>1.27</v>
      </c>
    </row>
    <row r="693" spans="1:4" x14ac:dyDescent="0.2">
      <c r="A693">
        <v>39217</v>
      </c>
      <c r="B693" t="s">
        <v>16765</v>
      </c>
      <c r="C693" t="s">
        <v>16086</v>
      </c>
      <c r="D693" s="895">
        <v>0.98</v>
      </c>
    </row>
    <row r="694" spans="1:4" x14ac:dyDescent="0.2">
      <c r="A694">
        <v>39181</v>
      </c>
      <c r="B694" t="s">
        <v>16766</v>
      </c>
      <c r="C694" t="s">
        <v>16086</v>
      </c>
      <c r="D694" s="895">
        <v>8.42</v>
      </c>
    </row>
    <row r="695" spans="1:4" x14ac:dyDescent="0.2">
      <c r="A695">
        <v>39182</v>
      </c>
      <c r="B695" t="s">
        <v>16767</v>
      </c>
      <c r="C695" t="s">
        <v>16086</v>
      </c>
      <c r="D695" s="895">
        <v>11.84</v>
      </c>
    </row>
    <row r="696" spans="1:4" x14ac:dyDescent="0.2">
      <c r="A696">
        <v>12616</v>
      </c>
      <c r="B696" t="s">
        <v>16768</v>
      </c>
      <c r="C696" t="s">
        <v>16086</v>
      </c>
      <c r="D696" s="895">
        <v>21.05</v>
      </c>
    </row>
    <row r="697" spans="1:4" x14ac:dyDescent="0.2">
      <c r="A697">
        <v>1049</v>
      </c>
      <c r="B697" t="s">
        <v>16769</v>
      </c>
      <c r="C697" t="s">
        <v>16086</v>
      </c>
      <c r="D697" s="895">
        <v>9.91</v>
      </c>
    </row>
    <row r="698" spans="1:4" x14ac:dyDescent="0.2">
      <c r="A698">
        <v>1099</v>
      </c>
      <c r="B698" t="s">
        <v>16770</v>
      </c>
      <c r="C698" t="s">
        <v>16086</v>
      </c>
      <c r="D698" s="895">
        <v>7.58</v>
      </c>
    </row>
    <row r="699" spans="1:4" x14ac:dyDescent="0.2">
      <c r="A699">
        <v>39678</v>
      </c>
      <c r="B699" t="s">
        <v>16771</v>
      </c>
      <c r="C699" t="s">
        <v>16086</v>
      </c>
      <c r="D699" s="895">
        <v>3.06</v>
      </c>
    </row>
    <row r="700" spans="1:4" x14ac:dyDescent="0.2">
      <c r="A700">
        <v>1050</v>
      </c>
      <c r="B700" t="s">
        <v>16772</v>
      </c>
      <c r="C700" t="s">
        <v>16086</v>
      </c>
      <c r="D700" s="895">
        <v>5.18</v>
      </c>
    </row>
    <row r="701" spans="1:4" x14ac:dyDescent="0.2">
      <c r="A701">
        <v>1101</v>
      </c>
      <c r="B701" t="s">
        <v>16773</v>
      </c>
      <c r="C701" t="s">
        <v>16086</v>
      </c>
      <c r="D701" s="895">
        <v>32.69</v>
      </c>
    </row>
    <row r="702" spans="1:4" x14ac:dyDescent="0.2">
      <c r="A702">
        <v>1100</v>
      </c>
      <c r="B702" t="s">
        <v>16774</v>
      </c>
      <c r="C702" t="s">
        <v>16086</v>
      </c>
      <c r="D702" s="895">
        <v>16.87</v>
      </c>
    </row>
    <row r="703" spans="1:4" x14ac:dyDescent="0.2">
      <c r="A703">
        <v>39679</v>
      </c>
      <c r="B703" t="s">
        <v>16775</v>
      </c>
      <c r="C703" t="s">
        <v>16086</v>
      </c>
      <c r="D703" s="895">
        <v>65.150000000000006</v>
      </c>
    </row>
    <row r="704" spans="1:4" x14ac:dyDescent="0.2">
      <c r="A704">
        <v>1098</v>
      </c>
      <c r="B704" t="s">
        <v>16776</v>
      </c>
      <c r="C704" t="s">
        <v>16086</v>
      </c>
      <c r="D704" s="895">
        <v>4.04</v>
      </c>
    </row>
    <row r="705" spans="1:4" x14ac:dyDescent="0.2">
      <c r="A705">
        <v>1102</v>
      </c>
      <c r="B705" t="s">
        <v>16777</v>
      </c>
      <c r="C705" t="s">
        <v>16086</v>
      </c>
      <c r="D705" s="895">
        <v>48.75</v>
      </c>
    </row>
    <row r="706" spans="1:4" x14ac:dyDescent="0.2">
      <c r="A706">
        <v>1051</v>
      </c>
      <c r="B706" t="s">
        <v>16778</v>
      </c>
      <c r="C706" t="s">
        <v>16086</v>
      </c>
      <c r="D706" s="895">
        <v>70.849999999999994</v>
      </c>
    </row>
    <row r="707" spans="1:4" x14ac:dyDescent="0.2">
      <c r="A707">
        <v>37399</v>
      </c>
      <c r="B707" t="s">
        <v>16779</v>
      </c>
      <c r="C707" t="s">
        <v>16086</v>
      </c>
      <c r="D707" s="895">
        <v>24.52</v>
      </c>
    </row>
    <row r="708" spans="1:4" x14ac:dyDescent="0.2">
      <c r="A708">
        <v>43834</v>
      </c>
      <c r="B708" t="s">
        <v>16780</v>
      </c>
      <c r="C708" t="s">
        <v>16130</v>
      </c>
      <c r="D708" s="895">
        <v>16.25</v>
      </c>
    </row>
    <row r="709" spans="1:4" x14ac:dyDescent="0.2">
      <c r="A709">
        <v>43835</v>
      </c>
      <c r="B709" t="s">
        <v>16781</v>
      </c>
      <c r="C709" t="s">
        <v>16130</v>
      </c>
      <c r="D709" s="895">
        <v>1.45</v>
      </c>
    </row>
    <row r="710" spans="1:4" x14ac:dyDescent="0.2">
      <c r="A710">
        <v>43833</v>
      </c>
      <c r="B710" t="s">
        <v>16782</v>
      </c>
      <c r="C710" t="s">
        <v>16130</v>
      </c>
      <c r="D710" s="895">
        <v>1.51</v>
      </c>
    </row>
    <row r="711" spans="1:4" x14ac:dyDescent="0.2">
      <c r="A711">
        <v>41955</v>
      </c>
      <c r="B711" t="s">
        <v>16783</v>
      </c>
      <c r="C711" t="s">
        <v>16134</v>
      </c>
      <c r="D711" s="895">
        <v>91.91</v>
      </c>
    </row>
    <row r="712" spans="1:4" x14ac:dyDescent="0.2">
      <c r="A712">
        <v>41953</v>
      </c>
      <c r="B712" t="s">
        <v>16784</v>
      </c>
      <c r="C712" t="s">
        <v>16134</v>
      </c>
      <c r="D712" s="895">
        <v>87.71</v>
      </c>
    </row>
    <row r="713" spans="1:4" x14ac:dyDescent="0.2">
      <c r="A713">
        <v>41954</v>
      </c>
      <c r="B713" t="s">
        <v>16785</v>
      </c>
      <c r="C713" t="s">
        <v>16134</v>
      </c>
      <c r="D713" s="895">
        <v>86.87</v>
      </c>
    </row>
    <row r="714" spans="1:4" x14ac:dyDescent="0.2">
      <c r="A714">
        <v>25004</v>
      </c>
      <c r="B714" t="s">
        <v>16786</v>
      </c>
      <c r="C714" t="s">
        <v>16134</v>
      </c>
      <c r="D714" s="895">
        <v>51.21</v>
      </c>
    </row>
    <row r="715" spans="1:4" x14ac:dyDescent="0.2">
      <c r="A715">
        <v>25002</v>
      </c>
      <c r="B715" t="s">
        <v>16787</v>
      </c>
      <c r="C715" t="s">
        <v>16134</v>
      </c>
      <c r="D715" s="895">
        <v>51.21</v>
      </c>
    </row>
    <row r="716" spans="1:4" x14ac:dyDescent="0.2">
      <c r="A716">
        <v>37409</v>
      </c>
      <c r="B716" t="s">
        <v>16788</v>
      </c>
      <c r="C716" t="s">
        <v>16134</v>
      </c>
      <c r="D716" s="895">
        <v>51.21</v>
      </c>
    </row>
    <row r="717" spans="1:4" x14ac:dyDescent="0.2">
      <c r="A717">
        <v>841</v>
      </c>
      <c r="B717" t="s">
        <v>16789</v>
      </c>
      <c r="C717" t="s">
        <v>16134</v>
      </c>
      <c r="D717" s="895">
        <v>51.83</v>
      </c>
    </row>
    <row r="718" spans="1:4" x14ac:dyDescent="0.2">
      <c r="A718">
        <v>25005</v>
      </c>
      <c r="B718" t="s">
        <v>16790</v>
      </c>
      <c r="C718" t="s">
        <v>16134</v>
      </c>
      <c r="D718" s="895">
        <v>56.19</v>
      </c>
    </row>
    <row r="719" spans="1:4" x14ac:dyDescent="0.2">
      <c r="A719">
        <v>25003</v>
      </c>
      <c r="B719" t="s">
        <v>16791</v>
      </c>
      <c r="C719" t="s">
        <v>16134</v>
      </c>
      <c r="D719" s="895">
        <v>57.04</v>
      </c>
    </row>
    <row r="720" spans="1:4" x14ac:dyDescent="0.2">
      <c r="A720">
        <v>37410</v>
      </c>
      <c r="B720" t="s">
        <v>16792</v>
      </c>
      <c r="C720" t="s">
        <v>16134</v>
      </c>
      <c r="D720" s="895">
        <v>56.19</v>
      </c>
    </row>
    <row r="721" spans="1:4" x14ac:dyDescent="0.2">
      <c r="A721">
        <v>842</v>
      </c>
      <c r="B721" t="s">
        <v>16793</v>
      </c>
      <c r="C721" t="s">
        <v>16134</v>
      </c>
      <c r="D721" s="895">
        <v>56.99</v>
      </c>
    </row>
    <row r="722" spans="1:4" x14ac:dyDescent="0.2">
      <c r="A722">
        <v>44391</v>
      </c>
      <c r="B722" t="s">
        <v>16794</v>
      </c>
      <c r="C722" t="s">
        <v>16130</v>
      </c>
      <c r="D722" s="895">
        <v>121.43</v>
      </c>
    </row>
    <row r="723" spans="1:4" x14ac:dyDescent="0.2">
      <c r="A723">
        <v>44388</v>
      </c>
      <c r="B723" t="s">
        <v>16795</v>
      </c>
      <c r="C723" t="s">
        <v>16130</v>
      </c>
      <c r="D723" s="895">
        <v>2.63</v>
      </c>
    </row>
    <row r="724" spans="1:4" x14ac:dyDescent="0.2">
      <c r="A724">
        <v>44392</v>
      </c>
      <c r="B724" t="s">
        <v>16796</v>
      </c>
      <c r="C724" t="s">
        <v>16130</v>
      </c>
      <c r="D724" s="895">
        <v>241.79</v>
      </c>
    </row>
    <row r="725" spans="1:4" x14ac:dyDescent="0.2">
      <c r="A725">
        <v>44390</v>
      </c>
      <c r="B725" t="s">
        <v>16797</v>
      </c>
      <c r="C725" t="s">
        <v>16130</v>
      </c>
      <c r="D725" s="895">
        <v>51.23</v>
      </c>
    </row>
    <row r="726" spans="1:4" x14ac:dyDescent="0.2">
      <c r="A726">
        <v>44389</v>
      </c>
      <c r="B726" t="s">
        <v>16798</v>
      </c>
      <c r="C726" t="s">
        <v>16130</v>
      </c>
      <c r="D726" s="895">
        <v>6.05</v>
      </c>
    </row>
    <row r="727" spans="1:4" x14ac:dyDescent="0.2">
      <c r="A727">
        <v>862</v>
      </c>
      <c r="B727" t="s">
        <v>16799</v>
      </c>
      <c r="C727" t="s">
        <v>16130</v>
      </c>
      <c r="D727" s="895">
        <v>11.08</v>
      </c>
    </row>
    <row r="728" spans="1:4" x14ac:dyDescent="0.2">
      <c r="A728">
        <v>866</v>
      </c>
      <c r="B728" t="s">
        <v>16800</v>
      </c>
      <c r="C728" t="s">
        <v>16130</v>
      </c>
      <c r="D728" s="895">
        <v>140.79</v>
      </c>
    </row>
    <row r="729" spans="1:4" x14ac:dyDescent="0.2">
      <c r="A729">
        <v>892</v>
      </c>
      <c r="B729" t="s">
        <v>16801</v>
      </c>
      <c r="C729" t="s">
        <v>16130</v>
      </c>
      <c r="D729" s="895">
        <v>170.43</v>
      </c>
    </row>
    <row r="730" spans="1:4" x14ac:dyDescent="0.2">
      <c r="A730">
        <v>857</v>
      </c>
      <c r="B730" t="s">
        <v>16802</v>
      </c>
      <c r="C730" t="s">
        <v>16130</v>
      </c>
      <c r="D730" s="895">
        <v>18.53</v>
      </c>
    </row>
    <row r="731" spans="1:4" x14ac:dyDescent="0.2">
      <c r="A731">
        <v>37404</v>
      </c>
      <c r="B731" t="s">
        <v>16803</v>
      </c>
      <c r="C731" t="s">
        <v>16130</v>
      </c>
      <c r="D731" s="895">
        <v>197.18</v>
      </c>
    </row>
    <row r="732" spans="1:4" x14ac:dyDescent="0.2">
      <c r="A732">
        <v>868</v>
      </c>
      <c r="B732" t="s">
        <v>16804</v>
      </c>
      <c r="C732" t="s">
        <v>16130</v>
      </c>
      <c r="D732" s="895">
        <v>26.42</v>
      </c>
    </row>
    <row r="733" spans="1:4" x14ac:dyDescent="0.2">
      <c r="A733">
        <v>863</v>
      </c>
      <c r="B733" t="s">
        <v>16805</v>
      </c>
      <c r="C733" t="s">
        <v>16130</v>
      </c>
      <c r="D733" s="895">
        <v>38.9</v>
      </c>
    </row>
    <row r="734" spans="1:4" x14ac:dyDescent="0.2">
      <c r="A734">
        <v>867</v>
      </c>
      <c r="B734" t="s">
        <v>16806</v>
      </c>
      <c r="C734" t="s">
        <v>16130</v>
      </c>
      <c r="D734" s="895">
        <v>55.42</v>
      </c>
    </row>
    <row r="735" spans="1:4" x14ac:dyDescent="0.2">
      <c r="A735">
        <v>864</v>
      </c>
      <c r="B735" t="s">
        <v>16807</v>
      </c>
      <c r="C735" t="s">
        <v>16130</v>
      </c>
      <c r="D735" s="895">
        <v>73.209999999999994</v>
      </c>
    </row>
    <row r="736" spans="1:4" x14ac:dyDescent="0.2">
      <c r="A736">
        <v>865</v>
      </c>
      <c r="B736" t="s">
        <v>16808</v>
      </c>
      <c r="C736" t="s">
        <v>16130</v>
      </c>
      <c r="D736" s="895">
        <v>105.3</v>
      </c>
    </row>
    <row r="737" spans="1:4" x14ac:dyDescent="0.2">
      <c r="A737">
        <v>993</v>
      </c>
      <c r="B737" t="s">
        <v>16809</v>
      </c>
      <c r="C737" t="s">
        <v>16130</v>
      </c>
      <c r="D737" s="895">
        <v>2</v>
      </c>
    </row>
    <row r="738" spans="1:4" x14ac:dyDescent="0.2">
      <c r="A738">
        <v>1020</v>
      </c>
      <c r="B738" t="s">
        <v>16810</v>
      </c>
      <c r="C738" t="s">
        <v>16130</v>
      </c>
      <c r="D738" s="895">
        <v>10.210000000000001</v>
      </c>
    </row>
    <row r="739" spans="1:4" x14ac:dyDescent="0.2">
      <c r="A739">
        <v>1017</v>
      </c>
      <c r="B739" t="s">
        <v>16811</v>
      </c>
      <c r="C739" t="s">
        <v>16130</v>
      </c>
      <c r="D739" s="895">
        <v>125.2</v>
      </c>
    </row>
    <row r="740" spans="1:4" x14ac:dyDescent="0.2">
      <c r="A740">
        <v>999</v>
      </c>
      <c r="B740" t="s">
        <v>16812</v>
      </c>
      <c r="C740" t="s">
        <v>16130</v>
      </c>
      <c r="D740" s="895">
        <v>151.69</v>
      </c>
    </row>
    <row r="741" spans="1:4" x14ac:dyDescent="0.2">
      <c r="A741">
        <v>995</v>
      </c>
      <c r="B741" t="s">
        <v>16813</v>
      </c>
      <c r="C741" t="s">
        <v>16130</v>
      </c>
      <c r="D741" s="895">
        <v>16.27</v>
      </c>
    </row>
    <row r="742" spans="1:4" x14ac:dyDescent="0.2">
      <c r="A742">
        <v>1000</v>
      </c>
      <c r="B742" t="s">
        <v>16814</v>
      </c>
      <c r="C742" t="s">
        <v>16130</v>
      </c>
      <c r="D742" s="895">
        <v>186.32</v>
      </c>
    </row>
    <row r="743" spans="1:4" x14ac:dyDescent="0.2">
      <c r="A743">
        <v>1022</v>
      </c>
      <c r="B743" t="s">
        <v>16815</v>
      </c>
      <c r="C743" t="s">
        <v>16130</v>
      </c>
      <c r="D743" s="895">
        <v>2.79</v>
      </c>
    </row>
    <row r="744" spans="1:4" x14ac:dyDescent="0.2">
      <c r="A744">
        <v>1015</v>
      </c>
      <c r="B744" t="s">
        <v>16816</v>
      </c>
      <c r="C744" t="s">
        <v>16130</v>
      </c>
      <c r="D744" s="895">
        <v>247.59</v>
      </c>
    </row>
    <row r="745" spans="1:4" x14ac:dyDescent="0.2">
      <c r="A745">
        <v>996</v>
      </c>
      <c r="B745" t="s">
        <v>16817</v>
      </c>
      <c r="C745" t="s">
        <v>16130</v>
      </c>
      <c r="D745" s="895">
        <v>25.22</v>
      </c>
    </row>
    <row r="746" spans="1:4" x14ac:dyDescent="0.2">
      <c r="A746">
        <v>1001</v>
      </c>
      <c r="B746" t="s">
        <v>16818</v>
      </c>
      <c r="C746" t="s">
        <v>16130</v>
      </c>
      <c r="D746" s="895">
        <v>321.24</v>
      </c>
    </row>
    <row r="747" spans="1:4" x14ac:dyDescent="0.2">
      <c r="A747">
        <v>1019</v>
      </c>
      <c r="B747" t="s">
        <v>16819</v>
      </c>
      <c r="C747" t="s">
        <v>16130</v>
      </c>
      <c r="D747" s="895">
        <v>35.65</v>
      </c>
    </row>
    <row r="748" spans="1:4" x14ac:dyDescent="0.2">
      <c r="A748">
        <v>1021</v>
      </c>
      <c r="B748" t="s">
        <v>16820</v>
      </c>
      <c r="C748" t="s">
        <v>16130</v>
      </c>
      <c r="D748" s="895">
        <v>4.28</v>
      </c>
    </row>
    <row r="749" spans="1:4" x14ac:dyDescent="0.2">
      <c r="A749">
        <v>39249</v>
      </c>
      <c r="B749" t="s">
        <v>16821</v>
      </c>
      <c r="C749" t="s">
        <v>16130</v>
      </c>
      <c r="D749" s="895">
        <v>431.93</v>
      </c>
    </row>
    <row r="750" spans="1:4" x14ac:dyDescent="0.2">
      <c r="A750">
        <v>1018</v>
      </c>
      <c r="B750" t="s">
        <v>16822</v>
      </c>
      <c r="C750" t="s">
        <v>16130</v>
      </c>
      <c r="D750" s="895">
        <v>52.71</v>
      </c>
    </row>
    <row r="751" spans="1:4" x14ac:dyDescent="0.2">
      <c r="A751">
        <v>39250</v>
      </c>
      <c r="B751" t="s">
        <v>16823</v>
      </c>
      <c r="C751" t="s">
        <v>16130</v>
      </c>
      <c r="D751" s="895">
        <v>516.67999999999995</v>
      </c>
    </row>
    <row r="752" spans="1:4" x14ac:dyDescent="0.2">
      <c r="A752">
        <v>994</v>
      </c>
      <c r="B752" t="s">
        <v>16824</v>
      </c>
      <c r="C752" t="s">
        <v>16130</v>
      </c>
      <c r="D752" s="895">
        <v>6.23</v>
      </c>
    </row>
    <row r="753" spans="1:4" x14ac:dyDescent="0.2">
      <c r="A753">
        <v>977</v>
      </c>
      <c r="B753" t="s">
        <v>16825</v>
      </c>
      <c r="C753" t="s">
        <v>16130</v>
      </c>
      <c r="D753" s="895">
        <v>73.739999999999995</v>
      </c>
    </row>
    <row r="754" spans="1:4" x14ac:dyDescent="0.2">
      <c r="A754">
        <v>998</v>
      </c>
      <c r="B754" t="s">
        <v>16826</v>
      </c>
      <c r="C754" t="s">
        <v>16130</v>
      </c>
      <c r="D754" s="895">
        <v>95.74</v>
      </c>
    </row>
    <row r="755" spans="1:4" x14ac:dyDescent="0.2">
      <c r="A755">
        <v>39251</v>
      </c>
      <c r="B755" t="s">
        <v>16827</v>
      </c>
      <c r="C755" t="s">
        <v>16130</v>
      </c>
      <c r="D755" s="895">
        <v>0.69</v>
      </c>
    </row>
    <row r="756" spans="1:4" x14ac:dyDescent="0.2">
      <c r="A756">
        <v>1011</v>
      </c>
      <c r="B756" t="s">
        <v>16828</v>
      </c>
      <c r="C756" t="s">
        <v>16130</v>
      </c>
      <c r="D756" s="895">
        <v>0.94</v>
      </c>
    </row>
    <row r="757" spans="1:4" x14ac:dyDescent="0.2">
      <c r="A757">
        <v>39252</v>
      </c>
      <c r="B757" t="s">
        <v>16829</v>
      </c>
      <c r="C757" t="s">
        <v>16130</v>
      </c>
      <c r="D757" s="895">
        <v>1.24</v>
      </c>
    </row>
    <row r="758" spans="1:4" x14ac:dyDescent="0.2">
      <c r="A758">
        <v>1013</v>
      </c>
      <c r="B758" t="s">
        <v>16830</v>
      </c>
      <c r="C758" t="s">
        <v>16130</v>
      </c>
      <c r="D758" s="895">
        <v>1.48</v>
      </c>
    </row>
    <row r="759" spans="1:4" x14ac:dyDescent="0.2">
      <c r="A759">
        <v>980</v>
      </c>
      <c r="B759" t="s">
        <v>16831</v>
      </c>
      <c r="C759" t="s">
        <v>16130</v>
      </c>
      <c r="D759" s="895">
        <v>10.71</v>
      </c>
    </row>
    <row r="760" spans="1:4" x14ac:dyDescent="0.2">
      <c r="A760">
        <v>39237</v>
      </c>
      <c r="B760" t="s">
        <v>16832</v>
      </c>
      <c r="C760" t="s">
        <v>16130</v>
      </c>
      <c r="D760" s="895">
        <v>113.98</v>
      </c>
    </row>
    <row r="761" spans="1:4" x14ac:dyDescent="0.2">
      <c r="A761">
        <v>39238</v>
      </c>
      <c r="B761" t="s">
        <v>16833</v>
      </c>
      <c r="C761" t="s">
        <v>16130</v>
      </c>
      <c r="D761" s="895">
        <v>143.76</v>
      </c>
    </row>
    <row r="762" spans="1:4" x14ac:dyDescent="0.2">
      <c r="A762">
        <v>979</v>
      </c>
      <c r="B762" t="s">
        <v>16834</v>
      </c>
      <c r="C762" t="s">
        <v>16130</v>
      </c>
      <c r="D762" s="895">
        <v>15.31</v>
      </c>
    </row>
    <row r="763" spans="1:4" x14ac:dyDescent="0.2">
      <c r="A763">
        <v>39239</v>
      </c>
      <c r="B763" t="s">
        <v>16835</v>
      </c>
      <c r="C763" t="s">
        <v>16130</v>
      </c>
      <c r="D763" s="895">
        <v>173.67</v>
      </c>
    </row>
    <row r="764" spans="1:4" x14ac:dyDescent="0.2">
      <c r="A764">
        <v>1014</v>
      </c>
      <c r="B764" t="s">
        <v>16836</v>
      </c>
      <c r="C764" t="s">
        <v>16130</v>
      </c>
      <c r="D764" s="895">
        <v>2.35</v>
      </c>
    </row>
    <row r="765" spans="1:4" x14ac:dyDescent="0.2">
      <c r="A765">
        <v>39240</v>
      </c>
      <c r="B765" t="s">
        <v>16837</v>
      </c>
      <c r="C765" t="s">
        <v>16130</v>
      </c>
      <c r="D765" s="895">
        <v>228.42</v>
      </c>
    </row>
    <row r="766" spans="1:4" x14ac:dyDescent="0.2">
      <c r="A766">
        <v>39232</v>
      </c>
      <c r="B766" t="s">
        <v>16838</v>
      </c>
      <c r="C766" t="s">
        <v>16130</v>
      </c>
      <c r="D766" s="895">
        <v>23.97</v>
      </c>
    </row>
    <row r="767" spans="1:4" x14ac:dyDescent="0.2">
      <c r="A767">
        <v>39233</v>
      </c>
      <c r="B767" t="s">
        <v>16839</v>
      </c>
      <c r="C767" t="s">
        <v>16130</v>
      </c>
      <c r="D767" s="895">
        <v>34.94</v>
      </c>
    </row>
    <row r="768" spans="1:4" x14ac:dyDescent="0.2">
      <c r="A768">
        <v>981</v>
      </c>
      <c r="B768" t="s">
        <v>16840</v>
      </c>
      <c r="C768" t="s">
        <v>16130</v>
      </c>
      <c r="D768" s="895">
        <v>3.9</v>
      </c>
    </row>
    <row r="769" spans="1:4" x14ac:dyDescent="0.2">
      <c r="A769">
        <v>39234</v>
      </c>
      <c r="B769" t="s">
        <v>16841</v>
      </c>
      <c r="C769" t="s">
        <v>16130</v>
      </c>
      <c r="D769" s="895">
        <v>48.64</v>
      </c>
    </row>
    <row r="770" spans="1:4" x14ac:dyDescent="0.2">
      <c r="A770">
        <v>982</v>
      </c>
      <c r="B770" t="s">
        <v>16842</v>
      </c>
      <c r="C770" t="s">
        <v>16130</v>
      </c>
      <c r="D770" s="895">
        <v>5.61</v>
      </c>
    </row>
    <row r="771" spans="1:4" x14ac:dyDescent="0.2">
      <c r="A771">
        <v>39235</v>
      </c>
      <c r="B771" t="s">
        <v>16843</v>
      </c>
      <c r="C771" t="s">
        <v>16130</v>
      </c>
      <c r="D771" s="895">
        <v>71.73</v>
      </c>
    </row>
    <row r="772" spans="1:4" x14ac:dyDescent="0.2">
      <c r="A772">
        <v>39236</v>
      </c>
      <c r="B772" t="s">
        <v>16844</v>
      </c>
      <c r="C772" t="s">
        <v>16130</v>
      </c>
      <c r="D772" s="895">
        <v>95.07</v>
      </c>
    </row>
    <row r="773" spans="1:4" x14ac:dyDescent="0.2">
      <c r="A773">
        <v>990</v>
      </c>
      <c r="B773" t="s">
        <v>16845</v>
      </c>
      <c r="C773" t="s">
        <v>16130</v>
      </c>
      <c r="D773" s="895">
        <v>168.69</v>
      </c>
    </row>
    <row r="774" spans="1:4" x14ac:dyDescent="0.2">
      <c r="A774">
        <v>39241</v>
      </c>
      <c r="B774" t="s">
        <v>16846</v>
      </c>
      <c r="C774" t="s">
        <v>16130</v>
      </c>
      <c r="D774" s="895">
        <v>16.61</v>
      </c>
    </row>
    <row r="775" spans="1:4" x14ac:dyDescent="0.2">
      <c r="A775">
        <v>1005</v>
      </c>
      <c r="B775" t="s">
        <v>16847</v>
      </c>
      <c r="C775" t="s">
        <v>16130</v>
      </c>
      <c r="D775" s="895">
        <v>210.03</v>
      </c>
    </row>
    <row r="776" spans="1:4" x14ac:dyDescent="0.2">
      <c r="A776">
        <v>991</v>
      </c>
      <c r="B776" t="s">
        <v>16848</v>
      </c>
      <c r="C776" t="s">
        <v>16130</v>
      </c>
      <c r="D776" s="895">
        <v>275.08999999999997</v>
      </c>
    </row>
    <row r="777" spans="1:4" x14ac:dyDescent="0.2">
      <c r="A777">
        <v>986</v>
      </c>
      <c r="B777" t="s">
        <v>16849</v>
      </c>
      <c r="C777" t="s">
        <v>16130</v>
      </c>
      <c r="D777" s="895">
        <v>26.24</v>
      </c>
    </row>
    <row r="778" spans="1:4" x14ac:dyDescent="0.2">
      <c r="A778">
        <v>987</v>
      </c>
      <c r="B778" t="s">
        <v>16850</v>
      </c>
      <c r="C778" t="s">
        <v>16130</v>
      </c>
      <c r="D778" s="895">
        <v>35.92</v>
      </c>
    </row>
    <row r="779" spans="1:4" x14ac:dyDescent="0.2">
      <c r="A779">
        <v>1007</v>
      </c>
      <c r="B779" t="s">
        <v>16851</v>
      </c>
      <c r="C779" t="s">
        <v>16130</v>
      </c>
      <c r="D779" s="895">
        <v>49.72</v>
      </c>
    </row>
    <row r="780" spans="1:4" x14ac:dyDescent="0.2">
      <c r="A780">
        <v>1008</v>
      </c>
      <c r="B780" t="s">
        <v>16852</v>
      </c>
      <c r="C780" t="s">
        <v>16130</v>
      </c>
      <c r="D780" s="895">
        <v>6.31</v>
      </c>
    </row>
    <row r="781" spans="1:4" x14ac:dyDescent="0.2">
      <c r="A781">
        <v>988</v>
      </c>
      <c r="B781" t="s">
        <v>16853</v>
      </c>
      <c r="C781" t="s">
        <v>16130</v>
      </c>
      <c r="D781" s="895">
        <v>68.55</v>
      </c>
    </row>
    <row r="782" spans="1:4" x14ac:dyDescent="0.2">
      <c r="A782">
        <v>989</v>
      </c>
      <c r="B782" t="s">
        <v>16854</v>
      </c>
      <c r="C782" t="s">
        <v>16130</v>
      </c>
      <c r="D782" s="895">
        <v>94.63</v>
      </c>
    </row>
    <row r="783" spans="1:4" x14ac:dyDescent="0.2">
      <c r="A783">
        <v>1006</v>
      </c>
      <c r="B783" t="s">
        <v>16855</v>
      </c>
      <c r="C783" t="s">
        <v>16130</v>
      </c>
      <c r="D783" s="895">
        <v>126.86</v>
      </c>
    </row>
    <row r="784" spans="1:4" x14ac:dyDescent="0.2">
      <c r="A784">
        <v>43972</v>
      </c>
      <c r="B784" t="s">
        <v>16856</v>
      </c>
      <c r="C784" t="s">
        <v>16130</v>
      </c>
      <c r="D784" s="895">
        <v>3.1</v>
      </c>
    </row>
    <row r="785" spans="1:4" x14ac:dyDescent="0.2">
      <c r="A785">
        <v>43971</v>
      </c>
      <c r="B785" t="s">
        <v>16857</v>
      </c>
      <c r="C785" t="s">
        <v>16130</v>
      </c>
      <c r="D785" s="895">
        <v>2.37</v>
      </c>
    </row>
    <row r="786" spans="1:4" x14ac:dyDescent="0.2">
      <c r="A786">
        <v>39598</v>
      </c>
      <c r="B786" t="s">
        <v>16858</v>
      </c>
      <c r="C786" t="s">
        <v>16130</v>
      </c>
      <c r="D786" s="895">
        <v>4.3899999999999997</v>
      </c>
    </row>
    <row r="787" spans="1:4" x14ac:dyDescent="0.2">
      <c r="A787">
        <v>43973</v>
      </c>
      <c r="B787" t="s">
        <v>16859</v>
      </c>
      <c r="C787" t="s">
        <v>16130</v>
      </c>
      <c r="D787" s="895">
        <v>3.24</v>
      </c>
    </row>
    <row r="788" spans="1:4" x14ac:dyDescent="0.2">
      <c r="A788">
        <v>39599</v>
      </c>
      <c r="B788" t="s">
        <v>16860</v>
      </c>
      <c r="C788" t="s">
        <v>16130</v>
      </c>
      <c r="D788" s="895">
        <v>6.32</v>
      </c>
    </row>
    <row r="789" spans="1:4" x14ac:dyDescent="0.2">
      <c r="A789">
        <v>43832</v>
      </c>
      <c r="B789" t="s">
        <v>16861</v>
      </c>
      <c r="C789" t="s">
        <v>16130</v>
      </c>
      <c r="D789" s="895">
        <v>16.649999999999999</v>
      </c>
    </row>
    <row r="790" spans="1:4" x14ac:dyDescent="0.2">
      <c r="A790">
        <v>34602</v>
      </c>
      <c r="B790" t="s">
        <v>16862</v>
      </c>
      <c r="C790" t="s">
        <v>16130</v>
      </c>
      <c r="D790" s="895">
        <v>4.34</v>
      </c>
    </row>
    <row r="791" spans="1:4" x14ac:dyDescent="0.2">
      <c r="A791">
        <v>34607</v>
      </c>
      <c r="B791" t="s">
        <v>16863</v>
      </c>
      <c r="C791" t="s">
        <v>16130</v>
      </c>
      <c r="D791" s="895">
        <v>10.64</v>
      </c>
    </row>
    <row r="792" spans="1:4" x14ac:dyDescent="0.2">
      <c r="A792">
        <v>34609</v>
      </c>
      <c r="B792" t="s">
        <v>16864</v>
      </c>
      <c r="C792" t="s">
        <v>16130</v>
      </c>
      <c r="D792" s="895">
        <v>15.47</v>
      </c>
    </row>
    <row r="793" spans="1:4" x14ac:dyDescent="0.2">
      <c r="A793">
        <v>34618</v>
      </c>
      <c r="B793" t="s">
        <v>16865</v>
      </c>
      <c r="C793" t="s">
        <v>16130</v>
      </c>
      <c r="D793" s="895">
        <v>5.92</v>
      </c>
    </row>
    <row r="794" spans="1:4" x14ac:dyDescent="0.2">
      <c r="A794">
        <v>34621</v>
      </c>
      <c r="B794" t="s">
        <v>16866</v>
      </c>
      <c r="C794" t="s">
        <v>16130</v>
      </c>
      <c r="D794" s="895">
        <v>14.66</v>
      </c>
    </row>
    <row r="795" spans="1:4" x14ac:dyDescent="0.2">
      <c r="A795">
        <v>34622</v>
      </c>
      <c r="B795" t="s">
        <v>16867</v>
      </c>
      <c r="C795" t="s">
        <v>16130</v>
      </c>
      <c r="D795" s="895">
        <v>21.79</v>
      </c>
    </row>
    <row r="796" spans="1:4" x14ac:dyDescent="0.2">
      <c r="A796">
        <v>34624</v>
      </c>
      <c r="B796" t="s">
        <v>16868</v>
      </c>
      <c r="C796" t="s">
        <v>16130</v>
      </c>
      <c r="D796" s="895">
        <v>7.9</v>
      </c>
    </row>
    <row r="797" spans="1:4" x14ac:dyDescent="0.2">
      <c r="A797">
        <v>34627</v>
      </c>
      <c r="B797" t="s">
        <v>16869</v>
      </c>
      <c r="C797" t="s">
        <v>16130</v>
      </c>
      <c r="D797" s="895">
        <v>19.05</v>
      </c>
    </row>
    <row r="798" spans="1:4" x14ac:dyDescent="0.2">
      <c r="A798">
        <v>34629</v>
      </c>
      <c r="B798" t="s">
        <v>16870</v>
      </c>
      <c r="C798" t="s">
        <v>16130</v>
      </c>
      <c r="D798" s="895">
        <v>29.11</v>
      </c>
    </row>
    <row r="799" spans="1:4" x14ac:dyDescent="0.2">
      <c r="A799">
        <v>39257</v>
      </c>
      <c r="B799" t="s">
        <v>16871</v>
      </c>
      <c r="C799" t="s">
        <v>16130</v>
      </c>
      <c r="D799" s="895">
        <v>5.92</v>
      </c>
    </row>
    <row r="800" spans="1:4" x14ac:dyDescent="0.2">
      <c r="A800">
        <v>39261</v>
      </c>
      <c r="B800" t="s">
        <v>16872</v>
      </c>
      <c r="C800" t="s">
        <v>16130</v>
      </c>
      <c r="D800" s="895">
        <v>33.909999999999997</v>
      </c>
    </row>
    <row r="801" spans="1:4" x14ac:dyDescent="0.2">
      <c r="A801">
        <v>39268</v>
      </c>
      <c r="B801" t="s">
        <v>16873</v>
      </c>
      <c r="C801" t="s">
        <v>16130</v>
      </c>
      <c r="D801" s="895">
        <v>530.09</v>
      </c>
    </row>
    <row r="802" spans="1:4" x14ac:dyDescent="0.2">
      <c r="A802">
        <v>39262</v>
      </c>
      <c r="B802" t="s">
        <v>16874</v>
      </c>
      <c r="C802" t="s">
        <v>16130</v>
      </c>
      <c r="D802" s="895">
        <v>54</v>
      </c>
    </row>
    <row r="803" spans="1:4" x14ac:dyDescent="0.2">
      <c r="A803">
        <v>39258</v>
      </c>
      <c r="B803" t="s">
        <v>16875</v>
      </c>
      <c r="C803" t="s">
        <v>16130</v>
      </c>
      <c r="D803" s="895">
        <v>8.93</v>
      </c>
    </row>
    <row r="804" spans="1:4" x14ac:dyDescent="0.2">
      <c r="A804">
        <v>39263</v>
      </c>
      <c r="B804" t="s">
        <v>16876</v>
      </c>
      <c r="C804" t="s">
        <v>16130</v>
      </c>
      <c r="D804" s="895">
        <v>93.38</v>
      </c>
    </row>
    <row r="805" spans="1:4" x14ac:dyDescent="0.2">
      <c r="A805">
        <v>39264</v>
      </c>
      <c r="B805" t="s">
        <v>16877</v>
      </c>
      <c r="C805" t="s">
        <v>16130</v>
      </c>
      <c r="D805" s="895">
        <v>129.36000000000001</v>
      </c>
    </row>
    <row r="806" spans="1:4" x14ac:dyDescent="0.2">
      <c r="A806">
        <v>39259</v>
      </c>
      <c r="B806" t="s">
        <v>16878</v>
      </c>
      <c r="C806" t="s">
        <v>16130</v>
      </c>
      <c r="D806" s="895">
        <v>13.75</v>
      </c>
    </row>
    <row r="807" spans="1:4" x14ac:dyDescent="0.2">
      <c r="A807">
        <v>39265</v>
      </c>
      <c r="B807" t="s">
        <v>16879</v>
      </c>
      <c r="C807" t="s">
        <v>16130</v>
      </c>
      <c r="D807" s="895">
        <v>175.63</v>
      </c>
    </row>
    <row r="808" spans="1:4" x14ac:dyDescent="0.2">
      <c r="A808">
        <v>39260</v>
      </c>
      <c r="B808" t="s">
        <v>16880</v>
      </c>
      <c r="C808" t="s">
        <v>16130</v>
      </c>
      <c r="D808" s="895">
        <v>21.05</v>
      </c>
    </row>
    <row r="809" spans="1:4" x14ac:dyDescent="0.2">
      <c r="A809">
        <v>39266</v>
      </c>
      <c r="B809" t="s">
        <v>16881</v>
      </c>
      <c r="C809" t="s">
        <v>16130</v>
      </c>
      <c r="D809" s="895">
        <v>265.02</v>
      </c>
    </row>
    <row r="810" spans="1:4" x14ac:dyDescent="0.2">
      <c r="A810">
        <v>39267</v>
      </c>
      <c r="B810" t="s">
        <v>16882</v>
      </c>
      <c r="C810" t="s">
        <v>16130</v>
      </c>
      <c r="D810" s="895">
        <v>331.35</v>
      </c>
    </row>
    <row r="811" spans="1:4" x14ac:dyDescent="0.2">
      <c r="A811">
        <v>11901</v>
      </c>
      <c r="B811" t="s">
        <v>16883</v>
      </c>
      <c r="C811" t="s">
        <v>16130</v>
      </c>
      <c r="D811" s="895">
        <v>0.56999999999999995</v>
      </c>
    </row>
    <row r="812" spans="1:4" x14ac:dyDescent="0.2">
      <c r="A812">
        <v>11902</v>
      </c>
      <c r="B812" t="s">
        <v>16884</v>
      </c>
      <c r="C812" t="s">
        <v>16130</v>
      </c>
      <c r="D812" s="895">
        <v>1.0900000000000001</v>
      </c>
    </row>
    <row r="813" spans="1:4" x14ac:dyDescent="0.2">
      <c r="A813">
        <v>11903</v>
      </c>
      <c r="B813" t="s">
        <v>16885</v>
      </c>
      <c r="C813" t="s">
        <v>16130</v>
      </c>
      <c r="D813" s="895">
        <v>1.1499999999999999</v>
      </c>
    </row>
    <row r="814" spans="1:4" x14ac:dyDescent="0.2">
      <c r="A814">
        <v>11904</v>
      </c>
      <c r="B814" t="s">
        <v>16886</v>
      </c>
      <c r="C814" t="s">
        <v>16130</v>
      </c>
      <c r="D814" s="895">
        <v>1.75</v>
      </c>
    </row>
    <row r="815" spans="1:4" x14ac:dyDescent="0.2">
      <c r="A815">
        <v>11905</v>
      </c>
      <c r="B815" t="s">
        <v>16887</v>
      </c>
      <c r="C815" t="s">
        <v>16130</v>
      </c>
      <c r="D815" s="895">
        <v>2.13</v>
      </c>
    </row>
    <row r="816" spans="1:4" x14ac:dyDescent="0.2">
      <c r="A816">
        <v>11906</v>
      </c>
      <c r="B816" t="s">
        <v>16888</v>
      </c>
      <c r="C816" t="s">
        <v>16130</v>
      </c>
      <c r="D816" s="895">
        <v>2.71</v>
      </c>
    </row>
    <row r="817" spans="1:4" x14ac:dyDescent="0.2">
      <c r="A817">
        <v>11919</v>
      </c>
      <c r="B817" t="s">
        <v>16889</v>
      </c>
      <c r="C817" t="s">
        <v>16130</v>
      </c>
      <c r="D817" s="895">
        <v>4.97</v>
      </c>
    </row>
    <row r="818" spans="1:4" x14ac:dyDescent="0.2">
      <c r="A818">
        <v>11920</v>
      </c>
      <c r="B818" t="s">
        <v>16890</v>
      </c>
      <c r="C818" t="s">
        <v>16130</v>
      </c>
      <c r="D818" s="895">
        <v>9.44</v>
      </c>
    </row>
    <row r="819" spans="1:4" x14ac:dyDescent="0.2">
      <c r="A819">
        <v>11924</v>
      </c>
      <c r="B819" t="s">
        <v>16891</v>
      </c>
      <c r="C819" t="s">
        <v>16130</v>
      </c>
      <c r="D819" s="895">
        <v>79.290000000000006</v>
      </c>
    </row>
    <row r="820" spans="1:4" x14ac:dyDescent="0.2">
      <c r="A820">
        <v>11921</v>
      </c>
      <c r="B820" t="s">
        <v>16892</v>
      </c>
      <c r="C820" t="s">
        <v>16130</v>
      </c>
      <c r="D820" s="895">
        <v>13.82</v>
      </c>
    </row>
    <row r="821" spans="1:4" x14ac:dyDescent="0.2">
      <c r="A821">
        <v>11922</v>
      </c>
      <c r="B821" t="s">
        <v>16893</v>
      </c>
      <c r="C821" t="s">
        <v>16130</v>
      </c>
      <c r="D821" s="895">
        <v>22.35</v>
      </c>
    </row>
    <row r="822" spans="1:4" x14ac:dyDescent="0.2">
      <c r="A822">
        <v>11923</v>
      </c>
      <c r="B822" t="s">
        <v>16894</v>
      </c>
      <c r="C822" t="s">
        <v>16130</v>
      </c>
      <c r="D822" s="895">
        <v>32.71</v>
      </c>
    </row>
    <row r="823" spans="1:4" x14ac:dyDescent="0.2">
      <c r="A823">
        <v>11916</v>
      </c>
      <c r="B823" t="s">
        <v>16895</v>
      </c>
      <c r="C823" t="s">
        <v>16130</v>
      </c>
      <c r="D823" s="895">
        <v>6.8</v>
      </c>
    </row>
    <row r="824" spans="1:4" x14ac:dyDescent="0.2">
      <c r="A824">
        <v>11914</v>
      </c>
      <c r="B824" t="s">
        <v>16896</v>
      </c>
      <c r="C824" t="s">
        <v>16130</v>
      </c>
      <c r="D824" s="895">
        <v>49.01</v>
      </c>
    </row>
    <row r="825" spans="1:4" x14ac:dyDescent="0.2">
      <c r="A825">
        <v>11917</v>
      </c>
      <c r="B825" t="s">
        <v>16897</v>
      </c>
      <c r="C825" t="s">
        <v>16130</v>
      </c>
      <c r="D825" s="895">
        <v>11.98</v>
      </c>
    </row>
    <row r="826" spans="1:4" x14ac:dyDescent="0.2">
      <c r="A826">
        <v>11918</v>
      </c>
      <c r="B826" t="s">
        <v>16898</v>
      </c>
      <c r="C826" t="s">
        <v>16130</v>
      </c>
      <c r="D826" s="895">
        <v>14.21</v>
      </c>
    </row>
    <row r="827" spans="1:4" x14ac:dyDescent="0.2">
      <c r="A827">
        <v>37734</v>
      </c>
      <c r="B827" t="s">
        <v>16899</v>
      </c>
      <c r="C827" t="s">
        <v>16086</v>
      </c>
      <c r="D827" s="860">
        <v>73877.41</v>
      </c>
    </row>
    <row r="828" spans="1:4" x14ac:dyDescent="0.2">
      <c r="A828">
        <v>42251</v>
      </c>
      <c r="B828" t="s">
        <v>16900</v>
      </c>
      <c r="C828" t="s">
        <v>16086</v>
      </c>
      <c r="D828" s="860">
        <v>83892.3</v>
      </c>
    </row>
    <row r="829" spans="1:4" x14ac:dyDescent="0.2">
      <c r="A829">
        <v>37733</v>
      </c>
      <c r="B829" t="s">
        <v>16901</v>
      </c>
      <c r="C829" t="s">
        <v>16086</v>
      </c>
      <c r="D829" s="860">
        <v>55393</v>
      </c>
    </row>
    <row r="830" spans="1:4" x14ac:dyDescent="0.2">
      <c r="A830">
        <v>37735</v>
      </c>
      <c r="B830" t="s">
        <v>16902</v>
      </c>
      <c r="C830" t="s">
        <v>16086</v>
      </c>
      <c r="D830" s="860">
        <v>66748.570000000007</v>
      </c>
    </row>
    <row r="831" spans="1:4" x14ac:dyDescent="0.2">
      <c r="A831">
        <v>5090</v>
      </c>
      <c r="B831" t="s">
        <v>16903</v>
      </c>
      <c r="C831" t="s">
        <v>16086</v>
      </c>
      <c r="D831" s="895">
        <v>19.38</v>
      </c>
    </row>
    <row r="832" spans="1:4" x14ac:dyDescent="0.2">
      <c r="A832">
        <v>5085</v>
      </c>
      <c r="B832" t="s">
        <v>16904</v>
      </c>
      <c r="C832" t="s">
        <v>16086</v>
      </c>
      <c r="D832" s="895">
        <v>28.85</v>
      </c>
    </row>
    <row r="833" spans="1:4" x14ac:dyDescent="0.2">
      <c r="A833">
        <v>43603</v>
      </c>
      <c r="B833" t="s">
        <v>16905</v>
      </c>
      <c r="C833" t="s">
        <v>16086</v>
      </c>
      <c r="D833" s="895">
        <v>41.22</v>
      </c>
    </row>
    <row r="834" spans="1:4" x14ac:dyDescent="0.2">
      <c r="A834">
        <v>38374</v>
      </c>
      <c r="B834" t="s">
        <v>16906</v>
      </c>
      <c r="C834" t="s">
        <v>16086</v>
      </c>
      <c r="D834" s="860">
        <v>1043.21</v>
      </c>
    </row>
    <row r="835" spans="1:4" x14ac:dyDescent="0.2">
      <c r="A835">
        <v>20212</v>
      </c>
      <c r="B835" t="s">
        <v>16907</v>
      </c>
      <c r="C835" t="s">
        <v>16130</v>
      </c>
      <c r="D835" s="895">
        <v>23.92</v>
      </c>
    </row>
    <row r="836" spans="1:4" x14ac:dyDescent="0.2">
      <c r="A836">
        <v>20209</v>
      </c>
      <c r="B836" t="s">
        <v>16908</v>
      </c>
      <c r="C836" t="s">
        <v>16130</v>
      </c>
      <c r="D836" s="895">
        <v>28.57</v>
      </c>
    </row>
    <row r="837" spans="1:4" x14ac:dyDescent="0.2">
      <c r="A837">
        <v>4430</v>
      </c>
      <c r="B837" t="s">
        <v>16909</v>
      </c>
      <c r="C837" t="s">
        <v>16130</v>
      </c>
      <c r="D837" s="895">
        <v>14</v>
      </c>
    </row>
    <row r="838" spans="1:4" x14ac:dyDescent="0.2">
      <c r="A838">
        <v>4433</v>
      </c>
      <c r="B838" t="s">
        <v>16910</v>
      </c>
      <c r="C838" t="s">
        <v>16130</v>
      </c>
      <c r="D838" s="895">
        <v>27.37</v>
      </c>
    </row>
    <row r="839" spans="1:4" x14ac:dyDescent="0.2">
      <c r="A839">
        <v>4400</v>
      </c>
      <c r="B839" t="s">
        <v>16911</v>
      </c>
      <c r="C839" t="s">
        <v>16130</v>
      </c>
      <c r="D839" s="895">
        <v>22.28</v>
      </c>
    </row>
    <row r="840" spans="1:4" x14ac:dyDescent="0.2">
      <c r="A840">
        <v>2729</v>
      </c>
      <c r="B840" t="s">
        <v>16912</v>
      </c>
      <c r="C840" t="s">
        <v>16086</v>
      </c>
      <c r="D840" s="895">
        <v>25.57</v>
      </c>
    </row>
    <row r="841" spans="1:4" x14ac:dyDescent="0.2">
      <c r="A841">
        <v>4513</v>
      </c>
      <c r="B841" t="s">
        <v>16913</v>
      </c>
      <c r="C841" t="s">
        <v>16130</v>
      </c>
      <c r="D841" s="895">
        <v>5.64</v>
      </c>
    </row>
    <row r="842" spans="1:4" x14ac:dyDescent="0.2">
      <c r="A842">
        <v>37106</v>
      </c>
      <c r="B842" t="s">
        <v>16914</v>
      </c>
      <c r="C842" t="s">
        <v>16086</v>
      </c>
      <c r="D842" s="860">
        <v>5209.6400000000003</v>
      </c>
    </row>
    <row r="843" spans="1:4" x14ac:dyDescent="0.2">
      <c r="A843">
        <v>11869</v>
      </c>
      <c r="B843" t="s">
        <v>16915</v>
      </c>
      <c r="C843" t="s">
        <v>16086</v>
      </c>
      <c r="D843" s="860">
        <v>1041.92</v>
      </c>
    </row>
    <row r="844" spans="1:4" x14ac:dyDescent="0.2">
      <c r="A844">
        <v>43981</v>
      </c>
      <c r="B844" t="s">
        <v>16916</v>
      </c>
      <c r="C844" t="s">
        <v>16086</v>
      </c>
      <c r="D844" s="860">
        <v>7850.88</v>
      </c>
    </row>
    <row r="845" spans="1:4" x14ac:dyDescent="0.2">
      <c r="A845">
        <v>37104</v>
      </c>
      <c r="B845" t="s">
        <v>16917</v>
      </c>
      <c r="C845" t="s">
        <v>16086</v>
      </c>
      <c r="D845" s="860">
        <v>1307.6400000000001</v>
      </c>
    </row>
    <row r="846" spans="1:4" x14ac:dyDescent="0.2">
      <c r="A846">
        <v>43982</v>
      </c>
      <c r="B846" t="s">
        <v>16918</v>
      </c>
      <c r="C846" t="s">
        <v>16086</v>
      </c>
      <c r="D846" s="860">
        <v>12402.41</v>
      </c>
    </row>
    <row r="847" spans="1:4" x14ac:dyDescent="0.2">
      <c r="A847">
        <v>43978</v>
      </c>
      <c r="B847" t="s">
        <v>16919</v>
      </c>
      <c r="C847" t="s">
        <v>16086</v>
      </c>
      <c r="D847" s="860">
        <v>1937.89</v>
      </c>
    </row>
    <row r="848" spans="1:4" x14ac:dyDescent="0.2">
      <c r="A848">
        <v>11871</v>
      </c>
      <c r="B848" t="s">
        <v>16920</v>
      </c>
      <c r="C848" t="s">
        <v>16086</v>
      </c>
      <c r="D848" s="895">
        <v>485.69</v>
      </c>
    </row>
    <row r="849" spans="1:4" x14ac:dyDescent="0.2">
      <c r="A849">
        <v>37105</v>
      </c>
      <c r="B849" t="s">
        <v>16921</v>
      </c>
      <c r="C849" t="s">
        <v>16086</v>
      </c>
      <c r="D849" s="860">
        <v>2988.45</v>
      </c>
    </row>
    <row r="850" spans="1:4" x14ac:dyDescent="0.2">
      <c r="A850">
        <v>43980</v>
      </c>
      <c r="B850" t="s">
        <v>16922</v>
      </c>
      <c r="C850" t="s">
        <v>16086</v>
      </c>
      <c r="D850" s="860">
        <v>3721.81</v>
      </c>
    </row>
    <row r="851" spans="1:4" x14ac:dyDescent="0.2">
      <c r="A851">
        <v>43979</v>
      </c>
      <c r="B851" t="s">
        <v>16923</v>
      </c>
      <c r="C851" t="s">
        <v>16086</v>
      </c>
      <c r="D851" s="895">
        <v>699.29</v>
      </c>
    </row>
    <row r="852" spans="1:4" x14ac:dyDescent="0.2">
      <c r="A852">
        <v>11868</v>
      </c>
      <c r="B852" t="s">
        <v>16924</v>
      </c>
      <c r="C852" t="s">
        <v>16086</v>
      </c>
      <c r="D852" s="895">
        <v>676.28</v>
      </c>
    </row>
    <row r="853" spans="1:4" x14ac:dyDescent="0.2">
      <c r="A853">
        <v>34636</v>
      </c>
      <c r="B853" t="s">
        <v>16925</v>
      </c>
      <c r="C853" t="s">
        <v>16086</v>
      </c>
      <c r="D853" s="895">
        <v>480.25</v>
      </c>
    </row>
    <row r="854" spans="1:4" x14ac:dyDescent="0.2">
      <c r="A854">
        <v>34639</v>
      </c>
      <c r="B854" t="s">
        <v>16926</v>
      </c>
      <c r="C854" t="s">
        <v>16086</v>
      </c>
      <c r="D854" s="860">
        <v>1108.5</v>
      </c>
    </row>
    <row r="855" spans="1:4" x14ac:dyDescent="0.2">
      <c r="A855">
        <v>34640</v>
      </c>
      <c r="B855" t="s">
        <v>16927</v>
      </c>
      <c r="C855" t="s">
        <v>16086</v>
      </c>
      <c r="D855" s="860">
        <v>1257.42</v>
      </c>
    </row>
    <row r="856" spans="1:4" x14ac:dyDescent="0.2">
      <c r="A856">
        <v>43977</v>
      </c>
      <c r="B856" t="s">
        <v>16928</v>
      </c>
      <c r="C856" t="s">
        <v>16086</v>
      </c>
      <c r="D856" s="860">
        <v>2167.7199999999998</v>
      </c>
    </row>
    <row r="857" spans="1:4" x14ac:dyDescent="0.2">
      <c r="A857">
        <v>34637</v>
      </c>
      <c r="B857" t="s">
        <v>16929</v>
      </c>
      <c r="C857" t="s">
        <v>16086</v>
      </c>
      <c r="D857" s="895">
        <v>290.43</v>
      </c>
    </row>
    <row r="858" spans="1:4" x14ac:dyDescent="0.2">
      <c r="A858">
        <v>34638</v>
      </c>
      <c r="B858" t="s">
        <v>16930</v>
      </c>
      <c r="C858" t="s">
        <v>16086</v>
      </c>
      <c r="D858" s="895">
        <v>449.24</v>
      </c>
    </row>
    <row r="859" spans="1:4" x14ac:dyDescent="0.2">
      <c r="A859">
        <v>34641</v>
      </c>
      <c r="B859" t="s">
        <v>16931</v>
      </c>
      <c r="C859" t="s">
        <v>16086</v>
      </c>
      <c r="D859" s="895">
        <v>109.54</v>
      </c>
    </row>
    <row r="860" spans="1:4" x14ac:dyDescent="0.2">
      <c r="A860">
        <v>43434</v>
      </c>
      <c r="B860" t="s">
        <v>16932</v>
      </c>
      <c r="C860" t="s">
        <v>16086</v>
      </c>
      <c r="D860" s="895">
        <v>118.44</v>
      </c>
    </row>
    <row r="861" spans="1:4" x14ac:dyDescent="0.2">
      <c r="A861">
        <v>43435</v>
      </c>
      <c r="B861" t="s">
        <v>16933</v>
      </c>
      <c r="C861" t="s">
        <v>16086</v>
      </c>
      <c r="D861" s="895">
        <v>217.14</v>
      </c>
    </row>
    <row r="862" spans="1:4" x14ac:dyDescent="0.2">
      <c r="A862">
        <v>43436</v>
      </c>
      <c r="B862" t="s">
        <v>16934</v>
      </c>
      <c r="C862" t="s">
        <v>16086</v>
      </c>
      <c r="D862" s="895">
        <v>380</v>
      </c>
    </row>
    <row r="863" spans="1:4" x14ac:dyDescent="0.2">
      <c r="A863">
        <v>43437</v>
      </c>
      <c r="B863" t="s">
        <v>16935</v>
      </c>
      <c r="C863" t="s">
        <v>16086</v>
      </c>
      <c r="D863" s="895">
        <v>688.93</v>
      </c>
    </row>
    <row r="864" spans="1:4" x14ac:dyDescent="0.2">
      <c r="A864">
        <v>43438</v>
      </c>
      <c r="B864" t="s">
        <v>16936</v>
      </c>
      <c r="C864" t="s">
        <v>16086</v>
      </c>
      <c r="D864" s="860">
        <v>1233.77</v>
      </c>
    </row>
    <row r="865" spans="1:4" x14ac:dyDescent="0.2">
      <c r="A865">
        <v>41627</v>
      </c>
      <c r="B865" t="s">
        <v>16937</v>
      </c>
      <c r="C865" t="s">
        <v>16086</v>
      </c>
      <c r="D865" s="895">
        <v>182.59</v>
      </c>
    </row>
    <row r="866" spans="1:4" x14ac:dyDescent="0.2">
      <c r="A866">
        <v>41628</v>
      </c>
      <c r="B866" t="s">
        <v>16938</v>
      </c>
      <c r="C866" t="s">
        <v>16086</v>
      </c>
      <c r="D866" s="895">
        <v>335.58</v>
      </c>
    </row>
    <row r="867" spans="1:4" x14ac:dyDescent="0.2">
      <c r="A867">
        <v>41629</v>
      </c>
      <c r="B867" t="s">
        <v>16939</v>
      </c>
      <c r="C867" t="s">
        <v>16086</v>
      </c>
      <c r="D867" s="895">
        <v>426.39</v>
      </c>
    </row>
    <row r="868" spans="1:4" x14ac:dyDescent="0.2">
      <c r="A868">
        <v>43429</v>
      </c>
      <c r="B868" t="s">
        <v>16940</v>
      </c>
      <c r="C868" t="s">
        <v>16086</v>
      </c>
      <c r="D868" s="895">
        <v>94.47</v>
      </c>
    </row>
    <row r="869" spans="1:4" x14ac:dyDescent="0.2">
      <c r="A869">
        <v>43430</v>
      </c>
      <c r="B869" t="s">
        <v>16941</v>
      </c>
      <c r="C869" t="s">
        <v>16086</v>
      </c>
      <c r="D869" s="895">
        <v>156.93</v>
      </c>
    </row>
    <row r="870" spans="1:4" x14ac:dyDescent="0.2">
      <c r="A870">
        <v>43431</v>
      </c>
      <c r="B870" t="s">
        <v>16942</v>
      </c>
      <c r="C870" t="s">
        <v>16086</v>
      </c>
      <c r="D870" s="895">
        <v>304</v>
      </c>
    </row>
    <row r="871" spans="1:4" x14ac:dyDescent="0.2">
      <c r="A871">
        <v>43432</v>
      </c>
      <c r="B871" t="s">
        <v>16943</v>
      </c>
      <c r="C871" t="s">
        <v>16086</v>
      </c>
      <c r="D871" s="895">
        <v>631.69000000000005</v>
      </c>
    </row>
    <row r="872" spans="1:4" x14ac:dyDescent="0.2">
      <c r="A872">
        <v>43433</v>
      </c>
      <c r="B872" t="s">
        <v>16944</v>
      </c>
      <c r="C872" t="s">
        <v>16086</v>
      </c>
      <c r="D872" s="895">
        <v>995.89</v>
      </c>
    </row>
    <row r="873" spans="1:4" x14ac:dyDescent="0.2">
      <c r="A873">
        <v>43094</v>
      </c>
      <c r="B873" t="s">
        <v>16945</v>
      </c>
      <c r="C873" t="s">
        <v>16086</v>
      </c>
      <c r="D873" s="895">
        <v>276.48</v>
      </c>
    </row>
    <row r="874" spans="1:4" x14ac:dyDescent="0.2">
      <c r="A874">
        <v>43093</v>
      </c>
      <c r="B874" t="s">
        <v>16946</v>
      </c>
      <c r="C874" t="s">
        <v>16086</v>
      </c>
      <c r="D874" s="895">
        <v>293.82</v>
      </c>
    </row>
    <row r="875" spans="1:4" x14ac:dyDescent="0.2">
      <c r="A875">
        <v>11694</v>
      </c>
      <c r="B875" t="s">
        <v>16947</v>
      </c>
      <c r="C875" t="s">
        <v>16086</v>
      </c>
      <c r="D875" s="860">
        <v>1000.26</v>
      </c>
    </row>
    <row r="876" spans="1:4" x14ac:dyDescent="0.2">
      <c r="A876">
        <v>1030</v>
      </c>
      <c r="B876" t="s">
        <v>16948</v>
      </c>
      <c r="C876" t="s">
        <v>16086</v>
      </c>
      <c r="D876" s="895">
        <v>45.25</v>
      </c>
    </row>
    <row r="877" spans="1:4" x14ac:dyDescent="0.2">
      <c r="A877">
        <v>11881</v>
      </c>
      <c r="B877" t="s">
        <v>16949</v>
      </c>
      <c r="C877" t="s">
        <v>16086</v>
      </c>
      <c r="D877" s="895">
        <v>167.79</v>
      </c>
    </row>
    <row r="878" spans="1:4" x14ac:dyDescent="0.2">
      <c r="A878">
        <v>35277</v>
      </c>
      <c r="B878" t="s">
        <v>16950</v>
      </c>
      <c r="C878" t="s">
        <v>16086</v>
      </c>
      <c r="D878" s="895">
        <v>392.99</v>
      </c>
    </row>
    <row r="879" spans="1:4" x14ac:dyDescent="0.2">
      <c r="A879">
        <v>10521</v>
      </c>
      <c r="B879" t="s">
        <v>16951</v>
      </c>
      <c r="C879" t="s">
        <v>16086</v>
      </c>
      <c r="D879" s="895">
        <v>383.72</v>
      </c>
    </row>
    <row r="880" spans="1:4" x14ac:dyDescent="0.2">
      <c r="A880">
        <v>10885</v>
      </c>
      <c r="B880" t="s">
        <v>16952</v>
      </c>
      <c r="C880" t="s">
        <v>16086</v>
      </c>
      <c r="D880" s="895">
        <v>485.36</v>
      </c>
    </row>
    <row r="881" spans="1:4" x14ac:dyDescent="0.2">
      <c r="A881">
        <v>20962</v>
      </c>
      <c r="B881" t="s">
        <v>16953</v>
      </c>
      <c r="C881" t="s">
        <v>16086</v>
      </c>
      <c r="D881" s="895">
        <v>402</v>
      </c>
    </row>
    <row r="882" spans="1:4" x14ac:dyDescent="0.2">
      <c r="A882">
        <v>20963</v>
      </c>
      <c r="B882" t="s">
        <v>16954</v>
      </c>
      <c r="C882" t="s">
        <v>16086</v>
      </c>
      <c r="D882" s="895">
        <v>491.07</v>
      </c>
    </row>
    <row r="883" spans="1:4" x14ac:dyDescent="0.2">
      <c r="A883">
        <v>34643</v>
      </c>
      <c r="B883" t="s">
        <v>16955</v>
      </c>
      <c r="C883" t="s">
        <v>16086</v>
      </c>
      <c r="D883" s="895">
        <v>45.26</v>
      </c>
    </row>
    <row r="884" spans="1:4" x14ac:dyDescent="0.2">
      <c r="A884">
        <v>41480</v>
      </c>
      <c r="B884" t="s">
        <v>16956</v>
      </c>
      <c r="C884" t="s">
        <v>16086</v>
      </c>
      <c r="D884" s="895">
        <v>52.47</v>
      </c>
    </row>
    <row r="885" spans="1:4" x14ac:dyDescent="0.2">
      <c r="A885">
        <v>41474</v>
      </c>
      <c r="B885" t="s">
        <v>16957</v>
      </c>
      <c r="C885" t="s">
        <v>16086</v>
      </c>
      <c r="D885" s="895">
        <v>83.83</v>
      </c>
    </row>
    <row r="886" spans="1:4" x14ac:dyDescent="0.2">
      <c r="A886">
        <v>41475</v>
      </c>
      <c r="B886" t="s">
        <v>16958</v>
      </c>
      <c r="C886" t="s">
        <v>16086</v>
      </c>
      <c r="D886" s="895">
        <v>71.52</v>
      </c>
    </row>
    <row r="887" spans="1:4" x14ac:dyDescent="0.2">
      <c r="A887">
        <v>41476</v>
      </c>
      <c r="B887" t="s">
        <v>16959</v>
      </c>
      <c r="C887" t="s">
        <v>16086</v>
      </c>
      <c r="D887" s="895">
        <v>156.61000000000001</v>
      </c>
    </row>
    <row r="888" spans="1:4" x14ac:dyDescent="0.2">
      <c r="A888">
        <v>2555</v>
      </c>
      <c r="B888" t="s">
        <v>16960</v>
      </c>
      <c r="C888" t="s">
        <v>16086</v>
      </c>
      <c r="D888" s="895">
        <v>1.39</v>
      </c>
    </row>
    <row r="889" spans="1:4" x14ac:dyDescent="0.2">
      <c r="A889">
        <v>2556</v>
      </c>
      <c r="B889" t="s">
        <v>16961</v>
      </c>
      <c r="C889" t="s">
        <v>16086</v>
      </c>
      <c r="D889" s="895">
        <v>1.44</v>
      </c>
    </row>
    <row r="890" spans="1:4" x14ac:dyDescent="0.2">
      <c r="A890">
        <v>2557</v>
      </c>
      <c r="B890" t="s">
        <v>16962</v>
      </c>
      <c r="C890" t="s">
        <v>16086</v>
      </c>
      <c r="D890" s="895">
        <v>3.05</v>
      </c>
    </row>
    <row r="891" spans="1:4" x14ac:dyDescent="0.2">
      <c r="A891">
        <v>10569</v>
      </c>
      <c r="B891" t="s">
        <v>16963</v>
      </c>
      <c r="C891" t="s">
        <v>16086</v>
      </c>
      <c r="D891" s="895">
        <v>3.05</v>
      </c>
    </row>
    <row r="892" spans="1:4" x14ac:dyDescent="0.2">
      <c r="A892">
        <v>39810</v>
      </c>
      <c r="B892" t="s">
        <v>16964</v>
      </c>
      <c r="C892" t="s">
        <v>16086</v>
      </c>
      <c r="D892" s="895">
        <v>37.31</v>
      </c>
    </row>
    <row r="893" spans="1:4" x14ac:dyDescent="0.2">
      <c r="A893">
        <v>39811</v>
      </c>
      <c r="B893" t="s">
        <v>16965</v>
      </c>
      <c r="C893" t="s">
        <v>16086</v>
      </c>
      <c r="D893" s="895">
        <v>45.64</v>
      </c>
    </row>
    <row r="894" spans="1:4" x14ac:dyDescent="0.2">
      <c r="A894">
        <v>39812</v>
      </c>
      <c r="B894" t="s">
        <v>16966</v>
      </c>
      <c r="C894" t="s">
        <v>16086</v>
      </c>
      <c r="D894" s="895">
        <v>75.040000000000006</v>
      </c>
    </row>
    <row r="895" spans="1:4" x14ac:dyDescent="0.2">
      <c r="A895">
        <v>43096</v>
      </c>
      <c r="B895" t="s">
        <v>16967</v>
      </c>
      <c r="C895" t="s">
        <v>16086</v>
      </c>
      <c r="D895" s="895">
        <v>248.75</v>
      </c>
    </row>
    <row r="896" spans="1:4" x14ac:dyDescent="0.2">
      <c r="A896">
        <v>43102</v>
      </c>
      <c r="B896" t="s">
        <v>16968</v>
      </c>
      <c r="C896" t="s">
        <v>16086</v>
      </c>
      <c r="D896" s="895">
        <v>151.25</v>
      </c>
    </row>
    <row r="897" spans="1:4" x14ac:dyDescent="0.2">
      <c r="A897">
        <v>43103</v>
      </c>
      <c r="B897" t="s">
        <v>16969</v>
      </c>
      <c r="C897" t="s">
        <v>16086</v>
      </c>
      <c r="D897" s="895">
        <v>222.72</v>
      </c>
    </row>
    <row r="898" spans="1:4" x14ac:dyDescent="0.2">
      <c r="A898">
        <v>43098</v>
      </c>
      <c r="B898" t="s">
        <v>16970</v>
      </c>
      <c r="C898" t="s">
        <v>16086</v>
      </c>
      <c r="D898" s="895">
        <v>84.26</v>
      </c>
    </row>
    <row r="899" spans="1:4" x14ac:dyDescent="0.2">
      <c r="A899">
        <v>43097</v>
      </c>
      <c r="B899" t="s">
        <v>16971</v>
      </c>
      <c r="C899" t="s">
        <v>16086</v>
      </c>
      <c r="D899" s="895">
        <v>49.92</v>
      </c>
    </row>
    <row r="900" spans="1:4" x14ac:dyDescent="0.2">
      <c r="A900">
        <v>43104</v>
      </c>
      <c r="B900" t="s">
        <v>16972</v>
      </c>
      <c r="C900" t="s">
        <v>16086</v>
      </c>
      <c r="D900" s="895">
        <v>590.49</v>
      </c>
    </row>
    <row r="901" spans="1:4" x14ac:dyDescent="0.2">
      <c r="A901">
        <v>39771</v>
      </c>
      <c r="B901" t="s">
        <v>16973</v>
      </c>
      <c r="C901" t="s">
        <v>16086</v>
      </c>
      <c r="D901" s="895">
        <v>29.31</v>
      </c>
    </row>
    <row r="902" spans="1:4" x14ac:dyDescent="0.2">
      <c r="A902">
        <v>39772</v>
      </c>
      <c r="B902" t="s">
        <v>16974</v>
      </c>
      <c r="C902" t="s">
        <v>16086</v>
      </c>
      <c r="D902" s="895">
        <v>57.61</v>
      </c>
    </row>
    <row r="903" spans="1:4" x14ac:dyDescent="0.2">
      <c r="A903">
        <v>39773</v>
      </c>
      <c r="B903" t="s">
        <v>16975</v>
      </c>
      <c r="C903" t="s">
        <v>16086</v>
      </c>
      <c r="D903" s="895">
        <v>92.6</v>
      </c>
    </row>
    <row r="904" spans="1:4" x14ac:dyDescent="0.2">
      <c r="A904">
        <v>39774</v>
      </c>
      <c r="B904" t="s">
        <v>16976</v>
      </c>
      <c r="C904" t="s">
        <v>16086</v>
      </c>
      <c r="D904" s="895">
        <v>138.51</v>
      </c>
    </row>
    <row r="905" spans="1:4" x14ac:dyDescent="0.2">
      <c r="A905">
        <v>39775</v>
      </c>
      <c r="B905" t="s">
        <v>16977</v>
      </c>
      <c r="C905" t="s">
        <v>16086</v>
      </c>
      <c r="D905" s="895">
        <v>184.86</v>
      </c>
    </row>
    <row r="906" spans="1:4" x14ac:dyDescent="0.2">
      <c r="A906">
        <v>39776</v>
      </c>
      <c r="B906" t="s">
        <v>16978</v>
      </c>
      <c r="C906" t="s">
        <v>16086</v>
      </c>
      <c r="D906" s="895">
        <v>223.4</v>
      </c>
    </row>
    <row r="907" spans="1:4" x14ac:dyDescent="0.2">
      <c r="A907">
        <v>39777</v>
      </c>
      <c r="B907" t="s">
        <v>16979</v>
      </c>
      <c r="C907" t="s">
        <v>16086</v>
      </c>
      <c r="D907" s="895">
        <v>283.16000000000003</v>
      </c>
    </row>
    <row r="908" spans="1:4" x14ac:dyDescent="0.2">
      <c r="A908">
        <v>20254</v>
      </c>
      <c r="B908" t="s">
        <v>16980</v>
      </c>
      <c r="C908" t="s">
        <v>16086</v>
      </c>
      <c r="D908" s="895">
        <v>20.55</v>
      </c>
    </row>
    <row r="909" spans="1:4" x14ac:dyDescent="0.2">
      <c r="A909">
        <v>20253</v>
      </c>
      <c r="B909" t="s">
        <v>16981</v>
      </c>
      <c r="C909" t="s">
        <v>16086</v>
      </c>
      <c r="D909" s="895">
        <v>67.489999999999995</v>
      </c>
    </row>
    <row r="910" spans="1:4" x14ac:dyDescent="0.2">
      <c r="A910">
        <v>14055</v>
      </c>
      <c r="B910" t="s">
        <v>16982</v>
      </c>
      <c r="C910" t="s">
        <v>16086</v>
      </c>
      <c r="D910" s="895">
        <v>616.72</v>
      </c>
    </row>
    <row r="911" spans="1:4" x14ac:dyDescent="0.2">
      <c r="A911">
        <v>11247</v>
      </c>
      <c r="B911" t="s">
        <v>16983</v>
      </c>
      <c r="C911" t="s">
        <v>16086</v>
      </c>
      <c r="D911" s="860">
        <v>1297.71</v>
      </c>
    </row>
    <row r="912" spans="1:4" x14ac:dyDescent="0.2">
      <c r="A912">
        <v>11250</v>
      </c>
      <c r="B912" t="s">
        <v>16984</v>
      </c>
      <c r="C912" t="s">
        <v>16086</v>
      </c>
      <c r="D912" s="895">
        <v>55.87</v>
      </c>
    </row>
    <row r="913" spans="1:4" x14ac:dyDescent="0.2">
      <c r="A913">
        <v>11249</v>
      </c>
      <c r="B913" t="s">
        <v>16985</v>
      </c>
      <c r="C913" t="s">
        <v>16086</v>
      </c>
      <c r="D913" s="860">
        <v>2534.89</v>
      </c>
    </row>
    <row r="914" spans="1:4" x14ac:dyDescent="0.2">
      <c r="A914">
        <v>11251</v>
      </c>
      <c r="B914" t="s">
        <v>16986</v>
      </c>
      <c r="C914" t="s">
        <v>16086</v>
      </c>
      <c r="D914" s="895">
        <v>123.75</v>
      </c>
    </row>
    <row r="915" spans="1:4" x14ac:dyDescent="0.2">
      <c r="A915">
        <v>11253</v>
      </c>
      <c r="B915" t="s">
        <v>16987</v>
      </c>
      <c r="C915" t="s">
        <v>16086</v>
      </c>
      <c r="D915" s="895">
        <v>205.07</v>
      </c>
    </row>
    <row r="916" spans="1:4" x14ac:dyDescent="0.2">
      <c r="A916">
        <v>11255</v>
      </c>
      <c r="B916" t="s">
        <v>16988</v>
      </c>
      <c r="C916" t="s">
        <v>16086</v>
      </c>
      <c r="D916" s="895">
        <v>306.57</v>
      </c>
    </row>
    <row r="917" spans="1:4" x14ac:dyDescent="0.2">
      <c r="A917">
        <v>11256</v>
      </c>
      <c r="B917" t="s">
        <v>16989</v>
      </c>
      <c r="C917" t="s">
        <v>16086</v>
      </c>
      <c r="D917" s="895">
        <v>384.01</v>
      </c>
    </row>
    <row r="918" spans="1:4" x14ac:dyDescent="0.2">
      <c r="A918">
        <v>1872</v>
      </c>
      <c r="B918" t="s">
        <v>16990</v>
      </c>
      <c r="C918" t="s">
        <v>16086</v>
      </c>
      <c r="D918" s="895">
        <v>2.3199999999999998</v>
      </c>
    </row>
    <row r="919" spans="1:4" x14ac:dyDescent="0.2">
      <c r="A919">
        <v>1873</v>
      </c>
      <c r="B919" t="s">
        <v>16991</v>
      </c>
      <c r="C919" t="s">
        <v>16086</v>
      </c>
      <c r="D919" s="895">
        <v>4.62</v>
      </c>
    </row>
    <row r="920" spans="1:4" x14ac:dyDescent="0.2">
      <c r="A920">
        <v>39693</v>
      </c>
      <c r="B920" t="s">
        <v>16992</v>
      </c>
      <c r="C920" t="s">
        <v>16086</v>
      </c>
      <c r="D920" s="860">
        <v>2411.8000000000002</v>
      </c>
    </row>
    <row r="921" spans="1:4" x14ac:dyDescent="0.2">
      <c r="A921">
        <v>39692</v>
      </c>
      <c r="B921" t="s">
        <v>16993</v>
      </c>
      <c r="C921" t="s">
        <v>16086</v>
      </c>
      <c r="D921" s="895">
        <v>771.72</v>
      </c>
    </row>
    <row r="922" spans="1:4" x14ac:dyDescent="0.2">
      <c r="A922">
        <v>1062</v>
      </c>
      <c r="B922" t="s">
        <v>16994</v>
      </c>
      <c r="C922" t="s">
        <v>16086</v>
      </c>
      <c r="D922" s="895">
        <v>244.57</v>
      </c>
    </row>
    <row r="923" spans="1:4" x14ac:dyDescent="0.2">
      <c r="A923">
        <v>39686</v>
      </c>
      <c r="B923" t="s">
        <v>16995</v>
      </c>
      <c r="C923" t="s">
        <v>16086</v>
      </c>
      <c r="D923" s="895">
        <v>396.01</v>
      </c>
    </row>
    <row r="924" spans="1:4" x14ac:dyDescent="0.2">
      <c r="A924">
        <v>43095</v>
      </c>
      <c r="B924" t="s">
        <v>16996</v>
      </c>
      <c r="C924" t="s">
        <v>16086</v>
      </c>
      <c r="D924" s="895">
        <v>163.91</v>
      </c>
    </row>
    <row r="925" spans="1:4" x14ac:dyDescent="0.2">
      <c r="A925">
        <v>1871</v>
      </c>
      <c r="B925" t="s">
        <v>16997</v>
      </c>
      <c r="C925" t="s">
        <v>16086</v>
      </c>
      <c r="D925" s="895">
        <v>4.16</v>
      </c>
    </row>
    <row r="926" spans="1:4" x14ac:dyDescent="0.2">
      <c r="A926">
        <v>12001</v>
      </c>
      <c r="B926" t="s">
        <v>16998</v>
      </c>
      <c r="C926" t="s">
        <v>16086</v>
      </c>
      <c r="D926" s="895">
        <v>6.01</v>
      </c>
    </row>
    <row r="927" spans="1:4" x14ac:dyDescent="0.2">
      <c r="A927">
        <v>11882</v>
      </c>
      <c r="B927" t="s">
        <v>16999</v>
      </c>
      <c r="C927" t="s">
        <v>16086</v>
      </c>
      <c r="D927" s="895">
        <v>120.41</v>
      </c>
    </row>
    <row r="928" spans="1:4" x14ac:dyDescent="0.2">
      <c r="A928">
        <v>1068</v>
      </c>
      <c r="B928" t="s">
        <v>17000</v>
      </c>
      <c r="C928" t="s">
        <v>16086</v>
      </c>
      <c r="D928" s="860">
        <v>1613.2</v>
      </c>
    </row>
    <row r="929" spans="1:4" x14ac:dyDescent="0.2">
      <c r="A929">
        <v>39690</v>
      </c>
      <c r="B929" t="s">
        <v>17001</v>
      </c>
      <c r="C929" t="s">
        <v>16086</v>
      </c>
      <c r="D929" s="860">
        <v>2706.42</v>
      </c>
    </row>
    <row r="930" spans="1:4" x14ac:dyDescent="0.2">
      <c r="A930">
        <v>39691</v>
      </c>
      <c r="B930" t="s">
        <v>17002</v>
      </c>
      <c r="C930" t="s">
        <v>16086</v>
      </c>
      <c r="D930" s="860">
        <v>3403.92</v>
      </c>
    </row>
    <row r="931" spans="1:4" x14ac:dyDescent="0.2">
      <c r="A931">
        <v>39808</v>
      </c>
      <c r="B931" t="s">
        <v>17003</v>
      </c>
      <c r="C931" t="s">
        <v>16086</v>
      </c>
      <c r="D931" s="895">
        <v>85.57</v>
      </c>
    </row>
    <row r="932" spans="1:4" x14ac:dyDescent="0.2">
      <c r="A932">
        <v>39809</v>
      </c>
      <c r="B932" t="s">
        <v>17004</v>
      </c>
      <c r="C932" t="s">
        <v>16086</v>
      </c>
      <c r="D932" s="895">
        <v>202.97</v>
      </c>
    </row>
    <row r="933" spans="1:4" x14ac:dyDescent="0.2">
      <c r="A933">
        <v>43439</v>
      </c>
      <c r="B933" t="s">
        <v>17005</v>
      </c>
      <c r="C933" t="s">
        <v>16086</v>
      </c>
      <c r="D933" s="895">
        <v>552.72</v>
      </c>
    </row>
    <row r="934" spans="1:4" x14ac:dyDescent="0.2">
      <c r="A934">
        <v>5103</v>
      </c>
      <c r="B934" t="s">
        <v>17006</v>
      </c>
      <c r="C934" t="s">
        <v>16086</v>
      </c>
      <c r="D934" s="895">
        <v>24.88</v>
      </c>
    </row>
    <row r="935" spans="1:4" x14ac:dyDescent="0.2">
      <c r="A935">
        <v>11880</v>
      </c>
      <c r="B935" t="s">
        <v>17007</v>
      </c>
      <c r="C935" t="s">
        <v>16086</v>
      </c>
      <c r="D935" s="895">
        <v>104.64</v>
      </c>
    </row>
    <row r="936" spans="1:4" x14ac:dyDescent="0.2">
      <c r="A936">
        <v>11714</v>
      </c>
      <c r="B936" t="s">
        <v>17008</v>
      </c>
      <c r="C936" t="s">
        <v>16086</v>
      </c>
      <c r="D936" s="895">
        <v>71.290000000000006</v>
      </c>
    </row>
    <row r="937" spans="1:4" x14ac:dyDescent="0.2">
      <c r="A937">
        <v>11712</v>
      </c>
      <c r="B937" t="s">
        <v>17009</v>
      </c>
      <c r="C937" t="s">
        <v>16086</v>
      </c>
      <c r="D937" s="895">
        <v>46.55</v>
      </c>
    </row>
    <row r="938" spans="1:4" x14ac:dyDescent="0.2">
      <c r="A938">
        <v>11717</v>
      </c>
      <c r="B938" t="s">
        <v>17010</v>
      </c>
      <c r="C938" t="s">
        <v>16086</v>
      </c>
      <c r="D938" s="895">
        <v>56.11</v>
      </c>
    </row>
    <row r="939" spans="1:4" x14ac:dyDescent="0.2">
      <c r="A939">
        <v>1106</v>
      </c>
      <c r="B939" t="s">
        <v>17011</v>
      </c>
      <c r="C939" t="s">
        <v>16134</v>
      </c>
      <c r="D939" s="895">
        <v>1.1399999999999999</v>
      </c>
    </row>
    <row r="940" spans="1:4" x14ac:dyDescent="0.2">
      <c r="A940">
        <v>11161</v>
      </c>
      <c r="B940" t="s">
        <v>17012</v>
      </c>
      <c r="C940" t="s">
        <v>16134</v>
      </c>
      <c r="D940" s="895">
        <v>1.9</v>
      </c>
    </row>
    <row r="941" spans="1:4" x14ac:dyDescent="0.2">
      <c r="A941">
        <v>1107</v>
      </c>
      <c r="B941" t="s">
        <v>17013</v>
      </c>
      <c r="C941" t="s">
        <v>16134</v>
      </c>
      <c r="D941" s="895">
        <v>0.97</v>
      </c>
    </row>
    <row r="942" spans="1:4" x14ac:dyDescent="0.2">
      <c r="A942">
        <v>44479</v>
      </c>
      <c r="B942" t="s">
        <v>17014</v>
      </c>
      <c r="C942" t="s">
        <v>16134</v>
      </c>
      <c r="D942" s="895">
        <v>0.21</v>
      </c>
    </row>
    <row r="943" spans="1:4" x14ac:dyDescent="0.2">
      <c r="A943">
        <v>4759</v>
      </c>
      <c r="B943" t="s">
        <v>17015</v>
      </c>
      <c r="C943" t="s">
        <v>16234</v>
      </c>
      <c r="D943" s="895">
        <v>18.809999999999999</v>
      </c>
    </row>
    <row r="944" spans="1:4" x14ac:dyDescent="0.2">
      <c r="A944">
        <v>41068</v>
      </c>
      <c r="B944" t="s">
        <v>17016</v>
      </c>
      <c r="C944" t="s">
        <v>16236</v>
      </c>
      <c r="D944" s="860">
        <v>3302.27</v>
      </c>
    </row>
    <row r="945" spans="1:4" x14ac:dyDescent="0.2">
      <c r="A945">
        <v>12618</v>
      </c>
      <c r="B945" t="s">
        <v>17017</v>
      </c>
      <c r="C945" t="s">
        <v>16086</v>
      </c>
      <c r="D945" s="895">
        <v>214.77</v>
      </c>
    </row>
    <row r="946" spans="1:4" x14ac:dyDescent="0.2">
      <c r="A946">
        <v>1108</v>
      </c>
      <c r="B946" t="s">
        <v>17018</v>
      </c>
      <c r="C946" t="s">
        <v>16130</v>
      </c>
      <c r="D946" s="895">
        <v>26.3</v>
      </c>
    </row>
    <row r="947" spans="1:4" x14ac:dyDescent="0.2">
      <c r="A947">
        <v>1117</v>
      </c>
      <c r="B947" t="s">
        <v>17019</v>
      </c>
      <c r="C947" t="s">
        <v>16130</v>
      </c>
      <c r="D947" s="895">
        <v>26.51</v>
      </c>
    </row>
    <row r="948" spans="1:4" x14ac:dyDescent="0.2">
      <c r="A948">
        <v>1118</v>
      </c>
      <c r="B948" t="s">
        <v>17020</v>
      </c>
      <c r="C948" t="s">
        <v>16130</v>
      </c>
      <c r="D948" s="895">
        <v>31.33</v>
      </c>
    </row>
    <row r="949" spans="1:4" x14ac:dyDescent="0.2">
      <c r="A949">
        <v>1110</v>
      </c>
      <c r="B949" t="s">
        <v>17021</v>
      </c>
      <c r="C949" t="s">
        <v>16130</v>
      </c>
      <c r="D949" s="895">
        <v>31.33</v>
      </c>
    </row>
    <row r="950" spans="1:4" x14ac:dyDescent="0.2">
      <c r="A950">
        <v>40784</v>
      </c>
      <c r="B950" t="s">
        <v>17022</v>
      </c>
      <c r="C950" t="s">
        <v>16130</v>
      </c>
      <c r="D950" s="895">
        <v>86.43</v>
      </c>
    </row>
    <row r="951" spans="1:4" x14ac:dyDescent="0.2">
      <c r="A951">
        <v>40782</v>
      </c>
      <c r="B951" t="s">
        <v>17023</v>
      </c>
      <c r="C951" t="s">
        <v>16130</v>
      </c>
      <c r="D951" s="895">
        <v>33.92</v>
      </c>
    </row>
    <row r="952" spans="1:4" x14ac:dyDescent="0.2">
      <c r="A952">
        <v>40783</v>
      </c>
      <c r="B952" t="s">
        <v>17024</v>
      </c>
      <c r="C952" t="s">
        <v>16130</v>
      </c>
      <c r="D952" s="895">
        <v>44.18</v>
      </c>
    </row>
    <row r="953" spans="1:4" x14ac:dyDescent="0.2">
      <c r="A953">
        <v>1109</v>
      </c>
      <c r="B953" t="s">
        <v>17025</v>
      </c>
      <c r="C953" t="s">
        <v>16130</v>
      </c>
      <c r="D953" s="895">
        <v>26.3</v>
      </c>
    </row>
    <row r="954" spans="1:4" x14ac:dyDescent="0.2">
      <c r="A954">
        <v>1119</v>
      </c>
      <c r="B954" t="s">
        <v>17026</v>
      </c>
      <c r="C954" t="s">
        <v>16130</v>
      </c>
      <c r="D954" s="895">
        <v>16.96</v>
      </c>
    </row>
    <row r="955" spans="1:4" x14ac:dyDescent="0.2">
      <c r="A955">
        <v>13115</v>
      </c>
      <c r="B955" t="s">
        <v>17027</v>
      </c>
      <c r="C955" t="s">
        <v>16130</v>
      </c>
      <c r="D955" s="895">
        <v>32.43</v>
      </c>
    </row>
    <row r="956" spans="1:4" x14ac:dyDescent="0.2">
      <c r="A956">
        <v>10541</v>
      </c>
      <c r="B956" t="s">
        <v>17028</v>
      </c>
      <c r="C956" t="s">
        <v>16130</v>
      </c>
      <c r="D956" s="895">
        <v>39.630000000000003</v>
      </c>
    </row>
    <row r="957" spans="1:4" x14ac:dyDescent="0.2">
      <c r="A957">
        <v>10542</v>
      </c>
      <c r="B957" t="s">
        <v>17029</v>
      </c>
      <c r="C957" t="s">
        <v>16130</v>
      </c>
      <c r="D957" s="895">
        <v>51.82</v>
      </c>
    </row>
    <row r="958" spans="1:4" x14ac:dyDescent="0.2">
      <c r="A958">
        <v>10543</v>
      </c>
      <c r="B958" t="s">
        <v>17030</v>
      </c>
      <c r="C958" t="s">
        <v>16130</v>
      </c>
      <c r="D958" s="895">
        <v>84.08</v>
      </c>
    </row>
    <row r="959" spans="1:4" x14ac:dyDescent="0.2">
      <c r="A959">
        <v>10544</v>
      </c>
      <c r="B959" t="s">
        <v>17031</v>
      </c>
      <c r="C959" t="s">
        <v>16130</v>
      </c>
      <c r="D959" s="895">
        <v>108.75</v>
      </c>
    </row>
    <row r="960" spans="1:4" x14ac:dyDescent="0.2">
      <c r="A960">
        <v>10545</v>
      </c>
      <c r="B960" t="s">
        <v>17032</v>
      </c>
      <c r="C960" t="s">
        <v>16130</v>
      </c>
      <c r="D960" s="895">
        <v>203.24</v>
      </c>
    </row>
    <row r="961" spans="1:4" x14ac:dyDescent="0.2">
      <c r="A961">
        <v>38365</v>
      </c>
      <c r="B961" t="s">
        <v>17033</v>
      </c>
      <c r="C961" t="s">
        <v>16487</v>
      </c>
      <c r="D961" s="895">
        <v>2.4700000000000002</v>
      </c>
    </row>
    <row r="962" spans="1:4" x14ac:dyDescent="0.2">
      <c r="A962">
        <v>44056</v>
      </c>
      <c r="B962" t="s">
        <v>17034</v>
      </c>
      <c r="C962" t="s">
        <v>16086</v>
      </c>
      <c r="D962" s="860">
        <v>465515.69</v>
      </c>
    </row>
    <row r="963" spans="1:4" x14ac:dyDescent="0.2">
      <c r="A963">
        <v>44057</v>
      </c>
      <c r="B963" t="s">
        <v>17035</v>
      </c>
      <c r="C963" t="s">
        <v>16086</v>
      </c>
      <c r="D963" s="860">
        <v>496848.5</v>
      </c>
    </row>
    <row r="964" spans="1:4" x14ac:dyDescent="0.2">
      <c r="A964">
        <v>37754</v>
      </c>
      <c r="B964" t="s">
        <v>17036</v>
      </c>
      <c r="C964" t="s">
        <v>16086</v>
      </c>
      <c r="D964" s="860">
        <v>513678.69</v>
      </c>
    </row>
    <row r="965" spans="1:4" x14ac:dyDescent="0.2">
      <c r="A965">
        <v>37757</v>
      </c>
      <c r="B965" t="s">
        <v>17037</v>
      </c>
      <c r="C965" t="s">
        <v>16086</v>
      </c>
      <c r="D965" s="860">
        <v>572942.43000000005</v>
      </c>
    </row>
    <row r="966" spans="1:4" x14ac:dyDescent="0.2">
      <c r="A966">
        <v>44058</v>
      </c>
      <c r="B966" t="s">
        <v>17038</v>
      </c>
      <c r="C966" t="s">
        <v>16086</v>
      </c>
      <c r="D966" s="860">
        <v>541609.63</v>
      </c>
    </row>
    <row r="967" spans="1:4" x14ac:dyDescent="0.2">
      <c r="A967">
        <v>37752</v>
      </c>
      <c r="B967" t="s">
        <v>17039</v>
      </c>
      <c r="C967" t="s">
        <v>16086</v>
      </c>
      <c r="D967" s="860">
        <v>563990.17000000004</v>
      </c>
    </row>
    <row r="968" spans="1:4" x14ac:dyDescent="0.2">
      <c r="A968">
        <v>44059</v>
      </c>
      <c r="B968" t="s">
        <v>17040</v>
      </c>
      <c r="C968" t="s">
        <v>16086</v>
      </c>
      <c r="D968" s="860">
        <v>445820.81</v>
      </c>
    </row>
    <row r="969" spans="1:4" x14ac:dyDescent="0.2">
      <c r="A969">
        <v>37750</v>
      </c>
      <c r="B969" t="s">
        <v>17041</v>
      </c>
      <c r="C969" t="s">
        <v>16086</v>
      </c>
      <c r="D969" s="860">
        <v>446716.03</v>
      </c>
    </row>
    <row r="970" spans="1:4" x14ac:dyDescent="0.2">
      <c r="A970">
        <v>37758</v>
      </c>
      <c r="B970" t="s">
        <v>17042</v>
      </c>
      <c r="C970" t="s">
        <v>16086</v>
      </c>
      <c r="D970" s="860">
        <v>710806.66</v>
      </c>
    </row>
    <row r="971" spans="1:4" x14ac:dyDescent="0.2">
      <c r="A971">
        <v>44060</v>
      </c>
      <c r="B971" t="s">
        <v>17043</v>
      </c>
      <c r="C971" t="s">
        <v>16086</v>
      </c>
      <c r="D971" s="860">
        <v>687530.9</v>
      </c>
    </row>
    <row r="972" spans="1:4" x14ac:dyDescent="0.2">
      <c r="A972">
        <v>37749</v>
      </c>
      <c r="B972" t="s">
        <v>17044</v>
      </c>
      <c r="C972" t="s">
        <v>16086</v>
      </c>
      <c r="D972" s="860">
        <v>734082.47</v>
      </c>
    </row>
    <row r="973" spans="1:4" x14ac:dyDescent="0.2">
      <c r="A973">
        <v>44061</v>
      </c>
      <c r="B973" t="s">
        <v>17045</v>
      </c>
      <c r="C973" t="s">
        <v>16086</v>
      </c>
      <c r="D973" s="860">
        <v>674102.58</v>
      </c>
    </row>
    <row r="974" spans="1:4" x14ac:dyDescent="0.2">
      <c r="A974">
        <v>1159</v>
      </c>
      <c r="B974" t="s">
        <v>17046</v>
      </c>
      <c r="C974" t="s">
        <v>16086</v>
      </c>
      <c r="D974" s="860">
        <v>269408.33</v>
      </c>
    </row>
    <row r="975" spans="1:4" x14ac:dyDescent="0.2">
      <c r="A975">
        <v>12114</v>
      </c>
      <c r="B975" t="s">
        <v>17047</v>
      </c>
      <c r="C975" t="s">
        <v>16086</v>
      </c>
      <c r="D975" s="895">
        <v>168.11</v>
      </c>
    </row>
    <row r="976" spans="1:4" x14ac:dyDescent="0.2">
      <c r="A976">
        <v>38106</v>
      </c>
      <c r="B976" t="s">
        <v>17048</v>
      </c>
      <c r="C976" t="s">
        <v>16086</v>
      </c>
      <c r="D976" s="895">
        <v>22.84</v>
      </c>
    </row>
    <row r="977" spans="1:4" x14ac:dyDescent="0.2">
      <c r="A977">
        <v>38085</v>
      </c>
      <c r="B977" t="s">
        <v>17049</v>
      </c>
      <c r="C977" t="s">
        <v>16086</v>
      </c>
      <c r="D977" s="895">
        <v>26.98</v>
      </c>
    </row>
    <row r="978" spans="1:4" x14ac:dyDescent="0.2">
      <c r="A978">
        <v>38599</v>
      </c>
      <c r="B978" t="s">
        <v>17050</v>
      </c>
      <c r="C978" t="s">
        <v>16086</v>
      </c>
      <c r="D978" s="895">
        <v>5.73</v>
      </c>
    </row>
    <row r="979" spans="1:4" x14ac:dyDescent="0.2">
      <c r="A979">
        <v>38596</v>
      </c>
      <c r="B979" t="s">
        <v>17051</v>
      </c>
      <c r="C979" t="s">
        <v>16086</v>
      </c>
      <c r="D979" s="895">
        <v>4.76</v>
      </c>
    </row>
    <row r="980" spans="1:4" x14ac:dyDescent="0.2">
      <c r="A980">
        <v>38600</v>
      </c>
      <c r="B980" t="s">
        <v>17052</v>
      </c>
      <c r="C980" t="s">
        <v>16086</v>
      </c>
      <c r="D980" s="895">
        <v>6.08</v>
      </c>
    </row>
    <row r="981" spans="1:4" x14ac:dyDescent="0.2">
      <c r="A981">
        <v>38597</v>
      </c>
      <c r="B981" t="s">
        <v>17053</v>
      </c>
      <c r="C981" t="s">
        <v>16086</v>
      </c>
      <c r="D981" s="895">
        <v>4.79</v>
      </c>
    </row>
    <row r="982" spans="1:4" x14ac:dyDescent="0.2">
      <c r="A982">
        <v>659</v>
      </c>
      <c r="B982" t="s">
        <v>17054</v>
      </c>
      <c r="C982" t="s">
        <v>16086</v>
      </c>
      <c r="D982" s="895">
        <v>2.75</v>
      </c>
    </row>
    <row r="983" spans="1:4" x14ac:dyDescent="0.2">
      <c r="A983">
        <v>660</v>
      </c>
      <c r="B983" t="s">
        <v>17055</v>
      </c>
      <c r="C983" t="s">
        <v>16086</v>
      </c>
      <c r="D983" s="895">
        <v>3.3</v>
      </c>
    </row>
    <row r="984" spans="1:4" x14ac:dyDescent="0.2">
      <c r="A984">
        <v>658</v>
      </c>
      <c r="B984" t="s">
        <v>17056</v>
      </c>
      <c r="C984" t="s">
        <v>16086</v>
      </c>
      <c r="D984" s="895">
        <v>1.86</v>
      </c>
    </row>
    <row r="985" spans="1:4" x14ac:dyDescent="0.2">
      <c r="A985">
        <v>38548</v>
      </c>
      <c r="B985" t="s">
        <v>17057</v>
      </c>
      <c r="C985" t="s">
        <v>16086</v>
      </c>
      <c r="D985" s="895">
        <v>1.34</v>
      </c>
    </row>
    <row r="986" spans="1:4" x14ac:dyDescent="0.2">
      <c r="A986">
        <v>34649</v>
      </c>
      <c r="B986" t="s">
        <v>17058</v>
      </c>
      <c r="C986" t="s">
        <v>16086</v>
      </c>
      <c r="D986" s="895">
        <v>1.97</v>
      </c>
    </row>
    <row r="987" spans="1:4" x14ac:dyDescent="0.2">
      <c r="A987">
        <v>34655</v>
      </c>
      <c r="B987" t="s">
        <v>17059</v>
      </c>
      <c r="C987" t="s">
        <v>16086</v>
      </c>
      <c r="D987" s="895">
        <v>2.9</v>
      </c>
    </row>
    <row r="988" spans="1:4" x14ac:dyDescent="0.2">
      <c r="A988">
        <v>40607</v>
      </c>
      <c r="B988" t="s">
        <v>17060</v>
      </c>
      <c r="C988" t="s">
        <v>16086</v>
      </c>
      <c r="D988" s="895">
        <v>6.45</v>
      </c>
    </row>
    <row r="989" spans="1:4" x14ac:dyDescent="0.2">
      <c r="A989">
        <v>567</v>
      </c>
      <c r="B989" t="s">
        <v>17061</v>
      </c>
      <c r="C989" t="s">
        <v>16130</v>
      </c>
      <c r="D989" s="895">
        <v>11.48</v>
      </c>
    </row>
    <row r="990" spans="1:4" x14ac:dyDescent="0.2">
      <c r="A990">
        <v>574</v>
      </c>
      <c r="B990" t="s">
        <v>17062</v>
      </c>
      <c r="C990" t="s">
        <v>16130</v>
      </c>
      <c r="D990" s="895">
        <v>30.17</v>
      </c>
    </row>
    <row r="991" spans="1:4" x14ac:dyDescent="0.2">
      <c r="A991">
        <v>568</v>
      </c>
      <c r="B991" t="s">
        <v>17063</v>
      </c>
      <c r="C991" t="s">
        <v>16130</v>
      </c>
      <c r="D991" s="895">
        <v>63.58</v>
      </c>
    </row>
    <row r="992" spans="1:4" x14ac:dyDescent="0.2">
      <c r="A992">
        <v>4777</v>
      </c>
      <c r="B992" t="s">
        <v>17064</v>
      </c>
      <c r="C992" t="s">
        <v>16134</v>
      </c>
      <c r="D992" s="895">
        <v>8.02</v>
      </c>
    </row>
    <row r="993" spans="1:4" x14ac:dyDescent="0.2">
      <c r="A993">
        <v>592</v>
      </c>
      <c r="B993" t="s">
        <v>17065</v>
      </c>
      <c r="C993" t="s">
        <v>16134</v>
      </c>
      <c r="D993" s="895">
        <v>35.299999999999997</v>
      </c>
    </row>
    <row r="994" spans="1:4" x14ac:dyDescent="0.2">
      <c r="A994">
        <v>586</v>
      </c>
      <c r="B994" t="s">
        <v>17066</v>
      </c>
      <c r="C994" t="s">
        <v>16130</v>
      </c>
      <c r="D994" s="895">
        <v>20.75</v>
      </c>
    </row>
    <row r="995" spans="1:4" x14ac:dyDescent="0.2">
      <c r="A995">
        <v>588</v>
      </c>
      <c r="B995" t="s">
        <v>17067</v>
      </c>
      <c r="C995" t="s">
        <v>16130</v>
      </c>
      <c r="D995" s="895">
        <v>32.82</v>
      </c>
    </row>
    <row r="996" spans="1:4" x14ac:dyDescent="0.2">
      <c r="A996">
        <v>591</v>
      </c>
      <c r="B996" t="s">
        <v>17068</v>
      </c>
      <c r="C996" t="s">
        <v>16134</v>
      </c>
      <c r="D996" s="895">
        <v>32.94</v>
      </c>
    </row>
    <row r="997" spans="1:4" x14ac:dyDescent="0.2">
      <c r="A997">
        <v>584</v>
      </c>
      <c r="B997" t="s">
        <v>17069</v>
      </c>
      <c r="C997" t="s">
        <v>16130</v>
      </c>
      <c r="D997" s="895">
        <v>35.06</v>
      </c>
    </row>
    <row r="998" spans="1:4" x14ac:dyDescent="0.2">
      <c r="A998">
        <v>589</v>
      </c>
      <c r="B998" t="s">
        <v>17070</v>
      </c>
      <c r="C998" t="s">
        <v>16130</v>
      </c>
      <c r="D998" s="895">
        <v>55.49</v>
      </c>
    </row>
    <row r="999" spans="1:4" x14ac:dyDescent="0.2">
      <c r="A999">
        <v>1165</v>
      </c>
      <c r="B999" t="s">
        <v>17071</v>
      </c>
      <c r="C999" t="s">
        <v>16086</v>
      </c>
      <c r="D999" s="895">
        <v>21.42</v>
      </c>
    </row>
    <row r="1000" spans="1:4" x14ac:dyDescent="0.2">
      <c r="A1000">
        <v>1164</v>
      </c>
      <c r="B1000" t="s">
        <v>17072</v>
      </c>
      <c r="C1000" t="s">
        <v>16086</v>
      </c>
      <c r="D1000" s="895">
        <v>17.350000000000001</v>
      </c>
    </row>
    <row r="1001" spans="1:4" x14ac:dyDescent="0.2">
      <c r="A1001">
        <v>1162</v>
      </c>
      <c r="B1001" t="s">
        <v>17073</v>
      </c>
      <c r="C1001" t="s">
        <v>16086</v>
      </c>
      <c r="D1001" s="895">
        <v>6.03</v>
      </c>
    </row>
    <row r="1002" spans="1:4" x14ac:dyDescent="0.2">
      <c r="A1002">
        <v>12395</v>
      </c>
      <c r="B1002" t="s">
        <v>17074</v>
      </c>
      <c r="C1002" t="s">
        <v>16086</v>
      </c>
      <c r="D1002" s="895">
        <v>5.86</v>
      </c>
    </row>
    <row r="1003" spans="1:4" x14ac:dyDescent="0.2">
      <c r="A1003">
        <v>1170</v>
      </c>
      <c r="B1003" t="s">
        <v>17075</v>
      </c>
      <c r="C1003" t="s">
        <v>16086</v>
      </c>
      <c r="D1003" s="895">
        <v>11.37</v>
      </c>
    </row>
    <row r="1004" spans="1:4" x14ac:dyDescent="0.2">
      <c r="A1004">
        <v>1169</v>
      </c>
      <c r="B1004" t="s">
        <v>17076</v>
      </c>
      <c r="C1004" t="s">
        <v>16086</v>
      </c>
      <c r="D1004" s="895">
        <v>55.8</v>
      </c>
    </row>
    <row r="1005" spans="1:4" x14ac:dyDescent="0.2">
      <c r="A1005">
        <v>1166</v>
      </c>
      <c r="B1005" t="s">
        <v>17077</v>
      </c>
      <c r="C1005" t="s">
        <v>16086</v>
      </c>
      <c r="D1005" s="895">
        <v>30.94</v>
      </c>
    </row>
    <row r="1006" spans="1:4" x14ac:dyDescent="0.2">
      <c r="A1006">
        <v>1163</v>
      </c>
      <c r="B1006" t="s">
        <v>17078</v>
      </c>
      <c r="C1006" t="s">
        <v>16086</v>
      </c>
      <c r="D1006" s="895">
        <v>7.8</v>
      </c>
    </row>
    <row r="1007" spans="1:4" x14ac:dyDescent="0.2">
      <c r="A1007">
        <v>12396</v>
      </c>
      <c r="B1007" t="s">
        <v>17079</v>
      </c>
      <c r="C1007" t="s">
        <v>16086</v>
      </c>
      <c r="D1007" s="895">
        <v>5.86</v>
      </c>
    </row>
    <row r="1008" spans="1:4" x14ac:dyDescent="0.2">
      <c r="A1008">
        <v>1168</v>
      </c>
      <c r="B1008" t="s">
        <v>17080</v>
      </c>
      <c r="C1008" t="s">
        <v>16086</v>
      </c>
      <c r="D1008" s="895">
        <v>79.55</v>
      </c>
    </row>
    <row r="1009" spans="1:4" x14ac:dyDescent="0.2">
      <c r="A1009">
        <v>1167</v>
      </c>
      <c r="B1009" t="s">
        <v>17081</v>
      </c>
      <c r="C1009" t="s">
        <v>16086</v>
      </c>
      <c r="D1009" s="895">
        <v>133.06</v>
      </c>
    </row>
    <row r="1010" spans="1:4" x14ac:dyDescent="0.2">
      <c r="A1010">
        <v>36331</v>
      </c>
      <c r="B1010" t="s">
        <v>17082</v>
      </c>
      <c r="C1010" t="s">
        <v>16086</v>
      </c>
      <c r="D1010" s="895">
        <v>2.21</v>
      </c>
    </row>
    <row r="1011" spans="1:4" x14ac:dyDescent="0.2">
      <c r="A1011">
        <v>36346</v>
      </c>
      <c r="B1011" t="s">
        <v>17083</v>
      </c>
      <c r="C1011" t="s">
        <v>16086</v>
      </c>
      <c r="D1011" s="895">
        <v>3.32</v>
      </c>
    </row>
    <row r="1012" spans="1:4" x14ac:dyDescent="0.2">
      <c r="A1012">
        <v>1197</v>
      </c>
      <c r="B1012" t="s">
        <v>17084</v>
      </c>
      <c r="C1012" t="s">
        <v>16086</v>
      </c>
      <c r="D1012" s="895">
        <v>2.11</v>
      </c>
    </row>
    <row r="1013" spans="1:4" x14ac:dyDescent="0.2">
      <c r="A1013">
        <v>1202</v>
      </c>
      <c r="B1013" t="s">
        <v>17085</v>
      </c>
      <c r="C1013" t="s">
        <v>16086</v>
      </c>
      <c r="D1013" s="895">
        <v>5.97</v>
      </c>
    </row>
    <row r="1014" spans="1:4" x14ac:dyDescent="0.2">
      <c r="A1014">
        <v>1198</v>
      </c>
      <c r="B1014" t="s">
        <v>17086</v>
      </c>
      <c r="C1014" t="s">
        <v>16086</v>
      </c>
      <c r="D1014" s="895">
        <v>2.76</v>
      </c>
    </row>
    <row r="1015" spans="1:4" x14ac:dyDescent="0.2">
      <c r="A1015">
        <v>20088</v>
      </c>
      <c r="B1015" t="s">
        <v>17087</v>
      </c>
      <c r="C1015" t="s">
        <v>16086</v>
      </c>
      <c r="D1015" s="895">
        <v>16.52</v>
      </c>
    </row>
    <row r="1016" spans="1:4" x14ac:dyDescent="0.2">
      <c r="A1016">
        <v>20089</v>
      </c>
      <c r="B1016" t="s">
        <v>17088</v>
      </c>
      <c r="C1016" t="s">
        <v>16086</v>
      </c>
      <c r="D1016" s="895">
        <v>81.010000000000005</v>
      </c>
    </row>
    <row r="1017" spans="1:4" x14ac:dyDescent="0.2">
      <c r="A1017">
        <v>20087</v>
      </c>
      <c r="B1017" t="s">
        <v>17089</v>
      </c>
      <c r="C1017" t="s">
        <v>16086</v>
      </c>
      <c r="D1017" s="895">
        <v>13.67</v>
      </c>
    </row>
    <row r="1018" spans="1:4" x14ac:dyDescent="0.2">
      <c r="A1018">
        <v>1200</v>
      </c>
      <c r="B1018" t="s">
        <v>17090</v>
      </c>
      <c r="C1018" t="s">
        <v>16086</v>
      </c>
      <c r="D1018" s="895">
        <v>12.42</v>
      </c>
    </row>
    <row r="1019" spans="1:4" x14ac:dyDescent="0.2">
      <c r="A1019">
        <v>12909</v>
      </c>
      <c r="B1019" t="s">
        <v>17091</v>
      </c>
      <c r="C1019" t="s">
        <v>16086</v>
      </c>
      <c r="D1019" s="895">
        <v>5.76</v>
      </c>
    </row>
    <row r="1020" spans="1:4" x14ac:dyDescent="0.2">
      <c r="A1020">
        <v>12910</v>
      </c>
      <c r="B1020" t="s">
        <v>17092</v>
      </c>
      <c r="C1020" t="s">
        <v>16086</v>
      </c>
      <c r="D1020" s="895">
        <v>10.35</v>
      </c>
    </row>
    <row r="1021" spans="1:4" x14ac:dyDescent="0.2">
      <c r="A1021">
        <v>1191</v>
      </c>
      <c r="B1021" t="s">
        <v>17093</v>
      </c>
      <c r="C1021" t="s">
        <v>16086</v>
      </c>
      <c r="D1021" s="895">
        <v>1.5</v>
      </c>
    </row>
    <row r="1022" spans="1:4" x14ac:dyDescent="0.2">
      <c r="A1022">
        <v>1185</v>
      </c>
      <c r="B1022" t="s">
        <v>17094</v>
      </c>
      <c r="C1022" t="s">
        <v>16086</v>
      </c>
      <c r="D1022" s="895">
        <v>1.5</v>
      </c>
    </row>
    <row r="1023" spans="1:4" x14ac:dyDescent="0.2">
      <c r="A1023">
        <v>1189</v>
      </c>
      <c r="B1023" t="s">
        <v>17095</v>
      </c>
      <c r="C1023" t="s">
        <v>16086</v>
      </c>
      <c r="D1023" s="895">
        <v>2.46</v>
      </c>
    </row>
    <row r="1024" spans="1:4" x14ac:dyDescent="0.2">
      <c r="A1024">
        <v>1193</v>
      </c>
      <c r="B1024" t="s">
        <v>17096</v>
      </c>
      <c r="C1024" t="s">
        <v>16086</v>
      </c>
      <c r="D1024" s="895">
        <v>4.72</v>
      </c>
    </row>
    <row r="1025" spans="1:4" x14ac:dyDescent="0.2">
      <c r="A1025">
        <v>1194</v>
      </c>
      <c r="B1025" t="s">
        <v>17097</v>
      </c>
      <c r="C1025" t="s">
        <v>16086</v>
      </c>
      <c r="D1025" s="895">
        <v>8.52</v>
      </c>
    </row>
    <row r="1026" spans="1:4" x14ac:dyDescent="0.2">
      <c r="A1026">
        <v>1195</v>
      </c>
      <c r="B1026" t="s">
        <v>17098</v>
      </c>
      <c r="C1026" t="s">
        <v>16086</v>
      </c>
      <c r="D1026" s="895">
        <v>14.35</v>
      </c>
    </row>
    <row r="1027" spans="1:4" x14ac:dyDescent="0.2">
      <c r="A1027">
        <v>1204</v>
      </c>
      <c r="B1027" t="s">
        <v>17099</v>
      </c>
      <c r="C1027" t="s">
        <v>16086</v>
      </c>
      <c r="D1027" s="895">
        <v>25.1</v>
      </c>
    </row>
    <row r="1028" spans="1:4" x14ac:dyDescent="0.2">
      <c r="A1028">
        <v>1207</v>
      </c>
      <c r="B1028" t="s">
        <v>17100</v>
      </c>
      <c r="C1028" t="s">
        <v>16086</v>
      </c>
      <c r="D1028" s="895">
        <v>31.23</v>
      </c>
    </row>
    <row r="1029" spans="1:4" x14ac:dyDescent="0.2">
      <c r="A1029">
        <v>1206</v>
      </c>
      <c r="B1029" t="s">
        <v>17101</v>
      </c>
      <c r="C1029" t="s">
        <v>16086</v>
      </c>
      <c r="D1029" s="895">
        <v>7.83</v>
      </c>
    </row>
    <row r="1030" spans="1:4" x14ac:dyDescent="0.2">
      <c r="A1030">
        <v>1183</v>
      </c>
      <c r="B1030" t="s">
        <v>17102</v>
      </c>
      <c r="C1030" t="s">
        <v>16086</v>
      </c>
      <c r="D1030" s="895">
        <v>20.39</v>
      </c>
    </row>
    <row r="1031" spans="1:4" x14ac:dyDescent="0.2">
      <c r="A1031">
        <v>42685</v>
      </c>
      <c r="B1031" t="s">
        <v>17103</v>
      </c>
      <c r="C1031" t="s">
        <v>16086</v>
      </c>
      <c r="D1031" s="895">
        <v>83.95</v>
      </c>
    </row>
    <row r="1032" spans="1:4" x14ac:dyDescent="0.2">
      <c r="A1032">
        <v>42686</v>
      </c>
      <c r="B1032" t="s">
        <v>17104</v>
      </c>
      <c r="C1032" t="s">
        <v>16086</v>
      </c>
      <c r="D1032" s="895">
        <v>92.46</v>
      </c>
    </row>
    <row r="1033" spans="1:4" x14ac:dyDescent="0.2">
      <c r="A1033">
        <v>12894</v>
      </c>
      <c r="B1033" t="s">
        <v>17105</v>
      </c>
      <c r="C1033" t="s">
        <v>16086</v>
      </c>
      <c r="D1033" s="895">
        <v>18.78</v>
      </c>
    </row>
    <row r="1034" spans="1:4" x14ac:dyDescent="0.2">
      <c r="A1034">
        <v>12895</v>
      </c>
      <c r="B1034" t="s">
        <v>17106</v>
      </c>
      <c r="C1034" t="s">
        <v>16086</v>
      </c>
      <c r="D1034" s="895">
        <v>14.45</v>
      </c>
    </row>
    <row r="1035" spans="1:4" x14ac:dyDescent="0.2">
      <c r="A1035">
        <v>1631</v>
      </c>
      <c r="B1035" t="s">
        <v>17107</v>
      </c>
      <c r="C1035" t="s">
        <v>16086</v>
      </c>
      <c r="D1035" s="895">
        <v>142.81</v>
      </c>
    </row>
    <row r="1036" spans="1:4" x14ac:dyDescent="0.2">
      <c r="A1036">
        <v>1633</v>
      </c>
      <c r="B1036" t="s">
        <v>17108</v>
      </c>
      <c r="C1036" t="s">
        <v>16086</v>
      </c>
      <c r="D1036" s="895">
        <v>242.65</v>
      </c>
    </row>
    <row r="1037" spans="1:4" x14ac:dyDescent="0.2">
      <c r="A1037">
        <v>10818</v>
      </c>
      <c r="B1037" t="s">
        <v>17109</v>
      </c>
      <c r="C1037" t="s">
        <v>16134</v>
      </c>
      <c r="D1037" s="895">
        <v>48.95</v>
      </c>
    </row>
    <row r="1038" spans="1:4" x14ac:dyDescent="0.2">
      <c r="A1038">
        <v>41410</v>
      </c>
      <c r="B1038" t="s">
        <v>17110</v>
      </c>
      <c r="C1038" t="s">
        <v>16086</v>
      </c>
      <c r="D1038" s="895">
        <v>71.290000000000006</v>
      </c>
    </row>
    <row r="1039" spans="1:4" x14ac:dyDescent="0.2">
      <c r="A1039">
        <v>41411</v>
      </c>
      <c r="B1039" t="s">
        <v>17111</v>
      </c>
      <c r="C1039" t="s">
        <v>16086</v>
      </c>
      <c r="D1039" s="895">
        <v>64.63</v>
      </c>
    </row>
    <row r="1040" spans="1:4" x14ac:dyDescent="0.2">
      <c r="A1040">
        <v>41412</v>
      </c>
      <c r="B1040" t="s">
        <v>17112</v>
      </c>
      <c r="C1040" t="s">
        <v>16086</v>
      </c>
      <c r="D1040" s="895">
        <v>125</v>
      </c>
    </row>
    <row r="1041" spans="1:4" x14ac:dyDescent="0.2">
      <c r="A1041">
        <v>41413</v>
      </c>
      <c r="B1041" t="s">
        <v>17113</v>
      </c>
      <c r="C1041" t="s">
        <v>16086</v>
      </c>
      <c r="D1041" s="895">
        <v>112.48</v>
      </c>
    </row>
    <row r="1042" spans="1:4" x14ac:dyDescent="0.2">
      <c r="A1042">
        <v>39359</v>
      </c>
      <c r="B1042" t="s">
        <v>17114</v>
      </c>
      <c r="C1042" t="s">
        <v>16086</v>
      </c>
      <c r="D1042" s="895">
        <v>36.9</v>
      </c>
    </row>
    <row r="1043" spans="1:4" x14ac:dyDescent="0.2">
      <c r="A1043">
        <v>39360</v>
      </c>
      <c r="B1043" t="s">
        <v>17115</v>
      </c>
      <c r="C1043" t="s">
        <v>16086</v>
      </c>
      <c r="D1043" s="895">
        <v>36.9</v>
      </c>
    </row>
    <row r="1044" spans="1:4" x14ac:dyDescent="0.2">
      <c r="A1044">
        <v>10710</v>
      </c>
      <c r="B1044" t="s">
        <v>17116</v>
      </c>
      <c r="C1044" t="s">
        <v>16487</v>
      </c>
      <c r="D1044" s="895">
        <v>165.02</v>
      </c>
    </row>
    <row r="1045" spans="1:4" x14ac:dyDescent="0.2">
      <c r="A1045">
        <v>10709</v>
      </c>
      <c r="B1045" t="s">
        <v>17117</v>
      </c>
      <c r="C1045" t="s">
        <v>16487</v>
      </c>
      <c r="D1045" s="895">
        <v>202.73</v>
      </c>
    </row>
    <row r="1046" spans="1:4" x14ac:dyDescent="0.2">
      <c r="A1046">
        <v>39636</v>
      </c>
      <c r="B1046" t="s">
        <v>17118</v>
      </c>
      <c r="C1046" t="s">
        <v>16487</v>
      </c>
      <c r="D1046" s="895">
        <v>207.02</v>
      </c>
    </row>
    <row r="1047" spans="1:4" x14ac:dyDescent="0.2">
      <c r="A1047">
        <v>10708</v>
      </c>
      <c r="B1047" t="s">
        <v>17119</v>
      </c>
      <c r="C1047" t="s">
        <v>16487</v>
      </c>
      <c r="D1047" s="895">
        <v>63.88</v>
      </c>
    </row>
    <row r="1048" spans="1:4" x14ac:dyDescent="0.2">
      <c r="A1048">
        <v>39635</v>
      </c>
      <c r="B1048" t="s">
        <v>17120</v>
      </c>
      <c r="C1048" t="s">
        <v>16487</v>
      </c>
      <c r="D1048" s="895">
        <v>108.76</v>
      </c>
    </row>
    <row r="1049" spans="1:4" x14ac:dyDescent="0.2">
      <c r="A1049">
        <v>6117</v>
      </c>
      <c r="B1049" t="s">
        <v>17121</v>
      </c>
      <c r="C1049" t="s">
        <v>16234</v>
      </c>
      <c r="D1049" s="895">
        <v>17.03</v>
      </c>
    </row>
    <row r="1050" spans="1:4" x14ac:dyDescent="0.2">
      <c r="A1050">
        <v>40913</v>
      </c>
      <c r="B1050" t="s">
        <v>17122</v>
      </c>
      <c r="C1050" t="s">
        <v>16236</v>
      </c>
      <c r="D1050" s="860">
        <v>2990.2</v>
      </c>
    </row>
    <row r="1051" spans="1:4" x14ac:dyDescent="0.2">
      <c r="A1051">
        <v>1214</v>
      </c>
      <c r="B1051" t="s">
        <v>17123</v>
      </c>
      <c r="C1051" t="s">
        <v>16234</v>
      </c>
      <c r="D1051" s="895">
        <v>23.96</v>
      </c>
    </row>
    <row r="1052" spans="1:4" x14ac:dyDescent="0.2">
      <c r="A1052">
        <v>40915</v>
      </c>
      <c r="B1052" t="s">
        <v>17124</v>
      </c>
      <c r="C1052" t="s">
        <v>16236</v>
      </c>
      <c r="D1052" s="860">
        <v>4200.12</v>
      </c>
    </row>
    <row r="1053" spans="1:4" x14ac:dyDescent="0.2">
      <c r="A1053">
        <v>40914</v>
      </c>
      <c r="B1053" t="s">
        <v>17125</v>
      </c>
      <c r="C1053" t="s">
        <v>16236</v>
      </c>
      <c r="D1053" s="860">
        <v>4200.12</v>
      </c>
    </row>
    <row r="1054" spans="1:4" x14ac:dyDescent="0.2">
      <c r="A1054">
        <v>1213</v>
      </c>
      <c r="B1054" t="s">
        <v>29363</v>
      </c>
      <c r="C1054" t="s">
        <v>16234</v>
      </c>
      <c r="D1054" s="895">
        <v>23.96</v>
      </c>
    </row>
    <row r="1055" spans="1:4" x14ac:dyDescent="0.2">
      <c r="A1055">
        <v>5091</v>
      </c>
      <c r="B1055" t="s">
        <v>17126</v>
      </c>
      <c r="C1055" t="s">
        <v>16086</v>
      </c>
      <c r="D1055" s="895">
        <v>18.920000000000002</v>
      </c>
    </row>
    <row r="1056" spans="1:4" x14ac:dyDescent="0.2">
      <c r="A1056">
        <v>14615</v>
      </c>
      <c r="B1056" t="s">
        <v>17127</v>
      </c>
      <c r="C1056" t="s">
        <v>16086</v>
      </c>
      <c r="D1056" s="860">
        <v>3021.02</v>
      </c>
    </row>
    <row r="1057" spans="1:4" x14ac:dyDescent="0.2">
      <c r="A1057">
        <v>2711</v>
      </c>
      <c r="B1057" t="s">
        <v>29364</v>
      </c>
      <c r="C1057" t="s">
        <v>16086</v>
      </c>
      <c r="D1057" s="895">
        <v>196</v>
      </c>
    </row>
    <row r="1058" spans="1:4" x14ac:dyDescent="0.2">
      <c r="A1058">
        <v>37727</v>
      </c>
      <c r="B1058" t="s">
        <v>17128</v>
      </c>
      <c r="C1058" t="s">
        <v>16086</v>
      </c>
      <c r="D1058" s="860">
        <v>17220</v>
      </c>
    </row>
    <row r="1059" spans="1:4" x14ac:dyDescent="0.2">
      <c r="A1059">
        <v>37728</v>
      </c>
      <c r="B1059" t="s">
        <v>17129</v>
      </c>
      <c r="C1059" t="s">
        <v>16086</v>
      </c>
      <c r="D1059" s="860">
        <v>23361.39</v>
      </c>
    </row>
    <row r="1060" spans="1:4" x14ac:dyDescent="0.2">
      <c r="A1060">
        <v>37729</v>
      </c>
      <c r="B1060" t="s">
        <v>17130</v>
      </c>
      <c r="C1060" t="s">
        <v>16086</v>
      </c>
      <c r="D1060" s="860">
        <v>25288.11</v>
      </c>
    </row>
    <row r="1061" spans="1:4" x14ac:dyDescent="0.2">
      <c r="A1061">
        <v>37730</v>
      </c>
      <c r="B1061" t="s">
        <v>17131</v>
      </c>
      <c r="C1061" t="s">
        <v>16086</v>
      </c>
      <c r="D1061" s="860">
        <v>27214.82</v>
      </c>
    </row>
    <row r="1062" spans="1:4" x14ac:dyDescent="0.2">
      <c r="A1062">
        <v>37731</v>
      </c>
      <c r="B1062" t="s">
        <v>17132</v>
      </c>
      <c r="C1062" t="s">
        <v>16086</v>
      </c>
      <c r="D1062" s="860">
        <v>29141.53</v>
      </c>
    </row>
    <row r="1063" spans="1:4" x14ac:dyDescent="0.2">
      <c r="A1063">
        <v>37732</v>
      </c>
      <c r="B1063" t="s">
        <v>17133</v>
      </c>
      <c r="C1063" t="s">
        <v>16086</v>
      </c>
      <c r="D1063" s="860">
        <v>33235.800000000003</v>
      </c>
    </row>
    <row r="1064" spans="1:4" x14ac:dyDescent="0.2">
      <c r="A1064">
        <v>36496</v>
      </c>
      <c r="B1064" t="s">
        <v>17134</v>
      </c>
      <c r="C1064" t="s">
        <v>16086</v>
      </c>
      <c r="D1064" s="860">
        <v>7670.31</v>
      </c>
    </row>
    <row r="1065" spans="1:4" x14ac:dyDescent="0.2">
      <c r="A1065">
        <v>10630</v>
      </c>
      <c r="B1065" t="s">
        <v>17135</v>
      </c>
      <c r="C1065" t="s">
        <v>16086</v>
      </c>
      <c r="D1065" s="860">
        <v>885967.01</v>
      </c>
    </row>
    <row r="1066" spans="1:4" x14ac:dyDescent="0.2">
      <c r="A1066">
        <v>37762</v>
      </c>
      <c r="B1066" t="s">
        <v>17136</v>
      </c>
      <c r="C1066" t="s">
        <v>16086</v>
      </c>
      <c r="D1066" s="860">
        <v>759839.92</v>
      </c>
    </row>
    <row r="1067" spans="1:4" x14ac:dyDescent="0.2">
      <c r="A1067">
        <v>37763</v>
      </c>
      <c r="B1067" t="s">
        <v>17137</v>
      </c>
      <c r="C1067" t="s">
        <v>16086</v>
      </c>
      <c r="D1067" s="860">
        <v>769068.62</v>
      </c>
    </row>
    <row r="1068" spans="1:4" x14ac:dyDescent="0.2">
      <c r="A1068">
        <v>41992</v>
      </c>
      <c r="B1068" t="s">
        <v>17138</v>
      </c>
      <c r="C1068" t="s">
        <v>16086</v>
      </c>
      <c r="D1068" s="860">
        <v>874277.32</v>
      </c>
    </row>
    <row r="1069" spans="1:4" x14ac:dyDescent="0.2">
      <c r="A1069">
        <v>13215</v>
      </c>
      <c r="B1069" t="s">
        <v>17139</v>
      </c>
      <c r="C1069" t="s">
        <v>16086</v>
      </c>
      <c r="D1069" s="860">
        <v>1072081.68</v>
      </c>
    </row>
    <row r="1070" spans="1:4" x14ac:dyDescent="0.2">
      <c r="A1070">
        <v>4235</v>
      </c>
      <c r="B1070" t="s">
        <v>17140</v>
      </c>
      <c r="C1070" t="s">
        <v>16234</v>
      </c>
      <c r="D1070" s="895">
        <v>15.02</v>
      </c>
    </row>
    <row r="1071" spans="1:4" x14ac:dyDescent="0.2">
      <c r="A1071">
        <v>40976</v>
      </c>
      <c r="B1071" t="s">
        <v>17141</v>
      </c>
      <c r="C1071" t="s">
        <v>16236</v>
      </c>
      <c r="D1071" s="860">
        <v>2632.68</v>
      </c>
    </row>
    <row r="1072" spans="1:4" x14ac:dyDescent="0.2">
      <c r="A1072">
        <v>43091</v>
      </c>
      <c r="B1072" t="s">
        <v>17142</v>
      </c>
      <c r="C1072" t="s">
        <v>16086</v>
      </c>
      <c r="D1072" s="860">
        <v>6846.36</v>
      </c>
    </row>
    <row r="1073" spans="1:4" x14ac:dyDescent="0.2">
      <c r="A1073">
        <v>43092</v>
      </c>
      <c r="B1073" t="s">
        <v>17143</v>
      </c>
      <c r="C1073" t="s">
        <v>16086</v>
      </c>
      <c r="D1073" s="860">
        <v>9128.48</v>
      </c>
    </row>
    <row r="1074" spans="1:4" x14ac:dyDescent="0.2">
      <c r="A1074">
        <v>43089</v>
      </c>
      <c r="B1074" t="s">
        <v>17144</v>
      </c>
      <c r="C1074" t="s">
        <v>16086</v>
      </c>
      <c r="D1074" s="860">
        <v>1590.9</v>
      </c>
    </row>
    <row r="1075" spans="1:4" x14ac:dyDescent="0.2">
      <c r="A1075">
        <v>43090</v>
      </c>
      <c r="B1075" t="s">
        <v>17145</v>
      </c>
      <c r="C1075" t="s">
        <v>16086</v>
      </c>
      <c r="D1075" s="860">
        <v>3510.95</v>
      </c>
    </row>
    <row r="1076" spans="1:4" x14ac:dyDescent="0.2">
      <c r="A1076">
        <v>41967</v>
      </c>
      <c r="B1076" t="s">
        <v>17146</v>
      </c>
      <c r="C1076" t="s">
        <v>16136</v>
      </c>
      <c r="D1076" s="895">
        <v>20.02</v>
      </c>
    </row>
    <row r="1077" spans="1:4" x14ac:dyDescent="0.2">
      <c r="A1077">
        <v>12760</v>
      </c>
      <c r="B1077" t="s">
        <v>17147</v>
      </c>
      <c r="C1077" t="s">
        <v>16487</v>
      </c>
      <c r="D1077" s="860">
        <v>1738.68</v>
      </c>
    </row>
    <row r="1078" spans="1:4" x14ac:dyDescent="0.2">
      <c r="A1078">
        <v>12759</v>
      </c>
      <c r="B1078" t="s">
        <v>17148</v>
      </c>
      <c r="C1078" t="s">
        <v>16487</v>
      </c>
      <c r="D1078" s="860">
        <v>1159.0999999999999</v>
      </c>
    </row>
    <row r="1079" spans="1:4" x14ac:dyDescent="0.2">
      <c r="A1079">
        <v>43105</v>
      </c>
      <c r="B1079" t="s">
        <v>17149</v>
      </c>
      <c r="C1079" t="s">
        <v>16134</v>
      </c>
      <c r="D1079" s="895">
        <v>34.21</v>
      </c>
    </row>
    <row r="1080" spans="1:4" x14ac:dyDescent="0.2">
      <c r="A1080">
        <v>40424</v>
      </c>
      <c r="B1080" t="s">
        <v>17150</v>
      </c>
      <c r="C1080" t="s">
        <v>16134</v>
      </c>
      <c r="D1080" s="895">
        <v>8.69</v>
      </c>
    </row>
    <row r="1081" spans="1:4" x14ac:dyDescent="0.2">
      <c r="A1081">
        <v>1325</v>
      </c>
      <c r="B1081" t="s">
        <v>17151</v>
      </c>
      <c r="C1081" t="s">
        <v>16134</v>
      </c>
      <c r="D1081" s="895">
        <v>9.52</v>
      </c>
    </row>
    <row r="1082" spans="1:4" x14ac:dyDescent="0.2">
      <c r="A1082">
        <v>1327</v>
      </c>
      <c r="B1082" t="s">
        <v>17152</v>
      </c>
      <c r="C1082" t="s">
        <v>16134</v>
      </c>
      <c r="D1082" s="895">
        <v>10.14</v>
      </c>
    </row>
    <row r="1083" spans="1:4" x14ac:dyDescent="0.2">
      <c r="A1083">
        <v>1328</v>
      </c>
      <c r="B1083" t="s">
        <v>17153</v>
      </c>
      <c r="C1083" t="s">
        <v>16134</v>
      </c>
      <c r="D1083" s="895">
        <v>9.5399999999999991</v>
      </c>
    </row>
    <row r="1084" spans="1:4" x14ac:dyDescent="0.2">
      <c r="A1084">
        <v>1321</v>
      </c>
      <c r="B1084" t="s">
        <v>17154</v>
      </c>
      <c r="C1084" t="s">
        <v>16134</v>
      </c>
      <c r="D1084" s="895">
        <v>8.83</v>
      </c>
    </row>
    <row r="1085" spans="1:4" x14ac:dyDescent="0.2">
      <c r="A1085">
        <v>1318</v>
      </c>
      <c r="B1085" t="s">
        <v>17155</v>
      </c>
      <c r="C1085" t="s">
        <v>16134</v>
      </c>
      <c r="D1085" s="895">
        <v>8.84</v>
      </c>
    </row>
    <row r="1086" spans="1:4" x14ac:dyDescent="0.2">
      <c r="A1086">
        <v>1322</v>
      </c>
      <c r="B1086" t="s">
        <v>17156</v>
      </c>
      <c r="C1086" t="s">
        <v>16134</v>
      </c>
      <c r="D1086" s="895">
        <v>9.34</v>
      </c>
    </row>
    <row r="1087" spans="1:4" x14ac:dyDescent="0.2">
      <c r="A1087">
        <v>1323</v>
      </c>
      <c r="B1087" t="s">
        <v>17157</v>
      </c>
      <c r="C1087" t="s">
        <v>16134</v>
      </c>
      <c r="D1087" s="895">
        <v>9.34</v>
      </c>
    </row>
    <row r="1088" spans="1:4" x14ac:dyDescent="0.2">
      <c r="A1088">
        <v>1319</v>
      </c>
      <c r="B1088" t="s">
        <v>29365</v>
      </c>
      <c r="C1088" t="s">
        <v>16134</v>
      </c>
      <c r="D1088" s="895">
        <v>7.87</v>
      </c>
    </row>
    <row r="1089" spans="1:4" x14ac:dyDescent="0.2">
      <c r="A1089">
        <v>11026</v>
      </c>
      <c r="B1089" t="s">
        <v>17158</v>
      </c>
      <c r="C1089" t="s">
        <v>16134</v>
      </c>
      <c r="D1089" s="895">
        <v>10.83</v>
      </c>
    </row>
    <row r="1090" spans="1:4" x14ac:dyDescent="0.2">
      <c r="A1090">
        <v>11027</v>
      </c>
      <c r="B1090" t="s">
        <v>17159</v>
      </c>
      <c r="C1090" t="s">
        <v>16134</v>
      </c>
      <c r="D1090" s="895">
        <v>11.27</v>
      </c>
    </row>
    <row r="1091" spans="1:4" x14ac:dyDescent="0.2">
      <c r="A1091">
        <v>11046</v>
      </c>
      <c r="B1091" t="s">
        <v>17160</v>
      </c>
      <c r="C1091" t="s">
        <v>16134</v>
      </c>
      <c r="D1091" s="895">
        <v>10.8</v>
      </c>
    </row>
    <row r="1092" spans="1:4" x14ac:dyDescent="0.2">
      <c r="A1092">
        <v>11047</v>
      </c>
      <c r="B1092" t="s">
        <v>17161</v>
      </c>
      <c r="C1092" t="s">
        <v>16134</v>
      </c>
      <c r="D1092" s="895">
        <v>11.77</v>
      </c>
    </row>
    <row r="1093" spans="1:4" x14ac:dyDescent="0.2">
      <c r="A1093">
        <v>43668</v>
      </c>
      <c r="B1093" t="s">
        <v>17162</v>
      </c>
      <c r="C1093" t="s">
        <v>16134</v>
      </c>
      <c r="D1093" s="895">
        <v>10.39</v>
      </c>
    </row>
    <row r="1094" spans="1:4" x14ac:dyDescent="0.2">
      <c r="A1094">
        <v>11049</v>
      </c>
      <c r="B1094" t="s">
        <v>17163</v>
      </c>
      <c r="C1094" t="s">
        <v>16134</v>
      </c>
      <c r="D1094" s="895">
        <v>11.25</v>
      </c>
    </row>
    <row r="1095" spans="1:4" x14ac:dyDescent="0.2">
      <c r="A1095">
        <v>43106</v>
      </c>
      <c r="B1095" t="s">
        <v>17164</v>
      </c>
      <c r="C1095" t="s">
        <v>16134</v>
      </c>
      <c r="D1095" s="895">
        <v>11.32</v>
      </c>
    </row>
    <row r="1096" spans="1:4" x14ac:dyDescent="0.2">
      <c r="A1096">
        <v>11051</v>
      </c>
      <c r="B1096" t="s">
        <v>17165</v>
      </c>
      <c r="C1096" t="s">
        <v>16134</v>
      </c>
      <c r="D1096" s="895">
        <v>11.81</v>
      </c>
    </row>
    <row r="1097" spans="1:4" x14ac:dyDescent="0.2">
      <c r="A1097">
        <v>11061</v>
      </c>
      <c r="B1097" t="s">
        <v>17166</v>
      </c>
      <c r="C1097" t="s">
        <v>16134</v>
      </c>
      <c r="D1097" s="895">
        <v>14.17</v>
      </c>
    </row>
    <row r="1098" spans="1:4" x14ac:dyDescent="0.2">
      <c r="A1098">
        <v>1333</v>
      </c>
      <c r="B1098" t="s">
        <v>17167</v>
      </c>
      <c r="C1098" t="s">
        <v>16134</v>
      </c>
      <c r="D1098" s="895">
        <v>8.58</v>
      </c>
    </row>
    <row r="1099" spans="1:4" x14ac:dyDescent="0.2">
      <c r="A1099">
        <v>1330</v>
      </c>
      <c r="B1099" t="s">
        <v>17168</v>
      </c>
      <c r="C1099" t="s">
        <v>16134</v>
      </c>
      <c r="D1099" s="895">
        <v>8.5</v>
      </c>
    </row>
    <row r="1100" spans="1:4" x14ac:dyDescent="0.2">
      <c r="A1100">
        <v>43667</v>
      </c>
      <c r="B1100" t="s">
        <v>17169</v>
      </c>
      <c r="C1100" t="s">
        <v>16134</v>
      </c>
      <c r="D1100" s="895">
        <v>10.3</v>
      </c>
    </row>
    <row r="1101" spans="1:4" x14ac:dyDescent="0.2">
      <c r="A1101">
        <v>10957</v>
      </c>
      <c r="B1101" t="s">
        <v>17170</v>
      </c>
      <c r="C1101" t="s">
        <v>16134</v>
      </c>
      <c r="D1101" s="895">
        <v>9.8000000000000007</v>
      </c>
    </row>
    <row r="1102" spans="1:4" x14ac:dyDescent="0.2">
      <c r="A1102">
        <v>1332</v>
      </c>
      <c r="B1102" t="s">
        <v>17171</v>
      </c>
      <c r="C1102" t="s">
        <v>16134</v>
      </c>
      <c r="D1102" s="895">
        <v>8.7100000000000009</v>
      </c>
    </row>
    <row r="1103" spans="1:4" x14ac:dyDescent="0.2">
      <c r="A1103">
        <v>1334</v>
      </c>
      <c r="B1103" t="s">
        <v>17172</v>
      </c>
      <c r="C1103" t="s">
        <v>16134</v>
      </c>
      <c r="D1103" s="895">
        <v>9.66</v>
      </c>
    </row>
    <row r="1104" spans="1:4" x14ac:dyDescent="0.2">
      <c r="A1104">
        <v>1335</v>
      </c>
      <c r="B1104" t="s">
        <v>17173</v>
      </c>
      <c r="C1104" t="s">
        <v>16134</v>
      </c>
      <c r="D1104" s="895">
        <v>9.98</v>
      </c>
    </row>
    <row r="1105" spans="1:4" x14ac:dyDescent="0.2">
      <c r="A1105">
        <v>40425</v>
      </c>
      <c r="B1105" t="s">
        <v>17174</v>
      </c>
      <c r="C1105" t="s">
        <v>16134</v>
      </c>
      <c r="D1105" s="895">
        <v>8.5500000000000007</v>
      </c>
    </row>
    <row r="1106" spans="1:4" x14ac:dyDescent="0.2">
      <c r="A1106">
        <v>1337</v>
      </c>
      <c r="B1106" t="s">
        <v>17175</v>
      </c>
      <c r="C1106" t="s">
        <v>16134</v>
      </c>
      <c r="D1106" s="895">
        <v>9.8000000000000007</v>
      </c>
    </row>
    <row r="1107" spans="1:4" x14ac:dyDescent="0.2">
      <c r="A1107">
        <v>1338</v>
      </c>
      <c r="B1107" t="s">
        <v>17176</v>
      </c>
      <c r="C1107" t="s">
        <v>16487</v>
      </c>
      <c r="D1107" s="895">
        <v>47.32</v>
      </c>
    </row>
    <row r="1108" spans="1:4" x14ac:dyDescent="0.2">
      <c r="A1108">
        <v>1340</v>
      </c>
      <c r="B1108" t="s">
        <v>17177</v>
      </c>
      <c r="C1108" t="s">
        <v>16487</v>
      </c>
      <c r="D1108" s="895">
        <v>54.71</v>
      </c>
    </row>
    <row r="1109" spans="1:4" x14ac:dyDescent="0.2">
      <c r="A1109">
        <v>1341</v>
      </c>
      <c r="B1109" t="s">
        <v>17178</v>
      </c>
      <c r="C1109" t="s">
        <v>16487</v>
      </c>
      <c r="D1109" s="895">
        <v>52.69</v>
      </c>
    </row>
    <row r="1110" spans="1:4" x14ac:dyDescent="0.2">
      <c r="A1110">
        <v>34659</v>
      </c>
      <c r="B1110" t="s">
        <v>17179</v>
      </c>
      <c r="C1110" t="s">
        <v>16487</v>
      </c>
      <c r="D1110" s="895">
        <v>38.14</v>
      </c>
    </row>
    <row r="1111" spans="1:4" x14ac:dyDescent="0.2">
      <c r="A1111">
        <v>34514</v>
      </c>
      <c r="B1111" t="s">
        <v>17180</v>
      </c>
      <c r="C1111" t="s">
        <v>16487</v>
      </c>
      <c r="D1111" s="895">
        <v>42.25</v>
      </c>
    </row>
    <row r="1112" spans="1:4" x14ac:dyDescent="0.2">
      <c r="A1112">
        <v>34660</v>
      </c>
      <c r="B1112" t="s">
        <v>17181</v>
      </c>
      <c r="C1112" t="s">
        <v>16487</v>
      </c>
      <c r="D1112" s="895">
        <v>53.62</v>
      </c>
    </row>
    <row r="1113" spans="1:4" x14ac:dyDescent="0.2">
      <c r="A1113">
        <v>34661</v>
      </c>
      <c r="B1113" t="s">
        <v>17182</v>
      </c>
      <c r="C1113" t="s">
        <v>16487</v>
      </c>
      <c r="D1113" s="895">
        <v>77.010000000000005</v>
      </c>
    </row>
    <row r="1114" spans="1:4" x14ac:dyDescent="0.2">
      <c r="A1114">
        <v>34667</v>
      </c>
      <c r="B1114" t="s">
        <v>17183</v>
      </c>
      <c r="C1114" t="s">
        <v>16487</v>
      </c>
      <c r="D1114" s="895">
        <v>27.89</v>
      </c>
    </row>
    <row r="1115" spans="1:4" x14ac:dyDescent="0.2">
      <c r="A1115">
        <v>34668</v>
      </c>
      <c r="B1115" t="s">
        <v>17184</v>
      </c>
      <c r="C1115" t="s">
        <v>16487</v>
      </c>
      <c r="D1115" s="895">
        <v>36.44</v>
      </c>
    </row>
    <row r="1116" spans="1:4" x14ac:dyDescent="0.2">
      <c r="A1116">
        <v>34741</v>
      </c>
      <c r="B1116" t="s">
        <v>17185</v>
      </c>
      <c r="C1116" t="s">
        <v>16487</v>
      </c>
      <c r="D1116" s="895">
        <v>40.1</v>
      </c>
    </row>
    <row r="1117" spans="1:4" x14ac:dyDescent="0.2">
      <c r="A1117">
        <v>34664</v>
      </c>
      <c r="B1117" t="s">
        <v>17186</v>
      </c>
      <c r="C1117" t="s">
        <v>16487</v>
      </c>
      <c r="D1117" s="895">
        <v>43.76</v>
      </c>
    </row>
    <row r="1118" spans="1:4" x14ac:dyDescent="0.2">
      <c r="A1118">
        <v>34665</v>
      </c>
      <c r="B1118" t="s">
        <v>17187</v>
      </c>
      <c r="C1118" t="s">
        <v>16487</v>
      </c>
      <c r="D1118" s="895">
        <v>54.32</v>
      </c>
    </row>
    <row r="1119" spans="1:4" x14ac:dyDescent="0.2">
      <c r="A1119">
        <v>34666</v>
      </c>
      <c r="B1119" t="s">
        <v>17188</v>
      </c>
      <c r="C1119" t="s">
        <v>16487</v>
      </c>
      <c r="D1119" s="895">
        <v>82.05</v>
      </c>
    </row>
    <row r="1120" spans="1:4" x14ac:dyDescent="0.2">
      <c r="A1120">
        <v>34669</v>
      </c>
      <c r="B1120" t="s">
        <v>17189</v>
      </c>
      <c r="C1120" t="s">
        <v>16487</v>
      </c>
      <c r="D1120" s="895">
        <v>30.08</v>
      </c>
    </row>
    <row r="1121" spans="1:4" x14ac:dyDescent="0.2">
      <c r="A1121">
        <v>34670</v>
      </c>
      <c r="B1121" t="s">
        <v>17190</v>
      </c>
      <c r="C1121" t="s">
        <v>16487</v>
      </c>
      <c r="D1121" s="895">
        <v>36.79</v>
      </c>
    </row>
    <row r="1122" spans="1:4" x14ac:dyDescent="0.2">
      <c r="A1122">
        <v>34671</v>
      </c>
      <c r="B1122" t="s">
        <v>17191</v>
      </c>
      <c r="C1122" t="s">
        <v>16487</v>
      </c>
      <c r="D1122" s="895">
        <v>30.71</v>
      </c>
    </row>
    <row r="1123" spans="1:4" x14ac:dyDescent="0.2">
      <c r="A1123">
        <v>34672</v>
      </c>
      <c r="B1123" t="s">
        <v>17192</v>
      </c>
      <c r="C1123" t="s">
        <v>16487</v>
      </c>
      <c r="D1123" s="895">
        <v>32.380000000000003</v>
      </c>
    </row>
    <row r="1124" spans="1:4" x14ac:dyDescent="0.2">
      <c r="A1124">
        <v>34673</v>
      </c>
      <c r="B1124" t="s">
        <v>17193</v>
      </c>
      <c r="C1124" t="s">
        <v>16487</v>
      </c>
      <c r="D1124" s="895">
        <v>39.520000000000003</v>
      </c>
    </row>
    <row r="1125" spans="1:4" x14ac:dyDescent="0.2">
      <c r="A1125">
        <v>34674</v>
      </c>
      <c r="B1125" t="s">
        <v>17194</v>
      </c>
      <c r="C1125" t="s">
        <v>16487</v>
      </c>
      <c r="D1125" s="895">
        <v>52.54</v>
      </c>
    </row>
    <row r="1126" spans="1:4" x14ac:dyDescent="0.2">
      <c r="A1126">
        <v>34675</v>
      </c>
      <c r="B1126" t="s">
        <v>17195</v>
      </c>
      <c r="C1126" t="s">
        <v>16487</v>
      </c>
      <c r="D1126" s="895">
        <v>64.05</v>
      </c>
    </row>
    <row r="1127" spans="1:4" x14ac:dyDescent="0.2">
      <c r="A1127">
        <v>34676</v>
      </c>
      <c r="B1127" t="s">
        <v>17196</v>
      </c>
      <c r="C1127" t="s">
        <v>16487</v>
      </c>
      <c r="D1127" s="895">
        <v>18.440000000000001</v>
      </c>
    </row>
    <row r="1128" spans="1:4" x14ac:dyDescent="0.2">
      <c r="A1128">
        <v>34677</v>
      </c>
      <c r="B1128" t="s">
        <v>17197</v>
      </c>
      <c r="C1128" t="s">
        <v>16487</v>
      </c>
      <c r="D1128" s="895">
        <v>24.79</v>
      </c>
    </row>
    <row r="1129" spans="1:4" x14ac:dyDescent="0.2">
      <c r="A1129">
        <v>43126</v>
      </c>
      <c r="B1129" t="s">
        <v>17198</v>
      </c>
      <c r="C1129" t="s">
        <v>16487</v>
      </c>
      <c r="D1129" s="895">
        <v>102.71</v>
      </c>
    </row>
    <row r="1130" spans="1:4" x14ac:dyDescent="0.2">
      <c r="A1130">
        <v>43124</v>
      </c>
      <c r="B1130" t="s">
        <v>17199</v>
      </c>
      <c r="C1130" t="s">
        <v>16487</v>
      </c>
      <c r="D1130" s="895">
        <v>119.93</v>
      </c>
    </row>
    <row r="1131" spans="1:4" x14ac:dyDescent="0.2">
      <c r="A1131">
        <v>43125</v>
      </c>
      <c r="B1131" t="s">
        <v>17200</v>
      </c>
      <c r="C1131" t="s">
        <v>16487</v>
      </c>
      <c r="D1131" s="895">
        <v>155.54</v>
      </c>
    </row>
    <row r="1132" spans="1:4" x14ac:dyDescent="0.2">
      <c r="A1132">
        <v>40623</v>
      </c>
      <c r="B1132" t="s">
        <v>17201</v>
      </c>
      <c r="C1132" t="s">
        <v>16501</v>
      </c>
      <c r="D1132" s="895">
        <v>95.42</v>
      </c>
    </row>
    <row r="1133" spans="1:4" x14ac:dyDescent="0.2">
      <c r="A1133">
        <v>43701</v>
      </c>
      <c r="B1133" t="s">
        <v>17202</v>
      </c>
      <c r="C1133" t="s">
        <v>16134</v>
      </c>
      <c r="D1133" s="895">
        <v>60.51</v>
      </c>
    </row>
    <row r="1134" spans="1:4" x14ac:dyDescent="0.2">
      <c r="A1134">
        <v>1345</v>
      </c>
      <c r="B1134" t="s">
        <v>17203</v>
      </c>
      <c r="C1134" t="s">
        <v>16487</v>
      </c>
      <c r="D1134" s="895">
        <v>94.94</v>
      </c>
    </row>
    <row r="1135" spans="1:4" x14ac:dyDescent="0.2">
      <c r="A1135">
        <v>1346</v>
      </c>
      <c r="B1135" t="s">
        <v>17204</v>
      </c>
      <c r="C1135" t="s">
        <v>16487</v>
      </c>
      <c r="D1135" s="895">
        <v>55.22</v>
      </c>
    </row>
    <row r="1136" spans="1:4" x14ac:dyDescent="0.2">
      <c r="A1136">
        <v>1347</v>
      </c>
      <c r="B1136" t="s">
        <v>17205</v>
      </c>
      <c r="C1136" t="s">
        <v>16487</v>
      </c>
      <c r="D1136" s="895">
        <v>68.42</v>
      </c>
    </row>
    <row r="1137" spans="1:4" x14ac:dyDescent="0.2">
      <c r="A1137">
        <v>43678</v>
      </c>
      <c r="B1137" t="s">
        <v>17206</v>
      </c>
      <c r="C1137" t="s">
        <v>16487</v>
      </c>
      <c r="D1137" s="895">
        <v>79.37</v>
      </c>
    </row>
    <row r="1138" spans="1:4" x14ac:dyDescent="0.2">
      <c r="A1138">
        <v>43680</v>
      </c>
      <c r="B1138" t="s">
        <v>17207</v>
      </c>
      <c r="C1138" t="s">
        <v>16487</v>
      </c>
      <c r="D1138" s="895">
        <v>114.34</v>
      </c>
    </row>
    <row r="1139" spans="1:4" x14ac:dyDescent="0.2">
      <c r="A1139">
        <v>43679</v>
      </c>
      <c r="B1139" t="s">
        <v>17208</v>
      </c>
      <c r="C1139" t="s">
        <v>16487</v>
      </c>
      <c r="D1139" s="895">
        <v>40.119999999999997</v>
      </c>
    </row>
    <row r="1140" spans="1:4" x14ac:dyDescent="0.2">
      <c r="A1140">
        <v>1355</v>
      </c>
      <c r="B1140" t="s">
        <v>17209</v>
      </c>
      <c r="C1140" t="s">
        <v>16487</v>
      </c>
      <c r="D1140" s="895">
        <v>45.66</v>
      </c>
    </row>
    <row r="1141" spans="1:4" x14ac:dyDescent="0.2">
      <c r="A1141">
        <v>1358</v>
      </c>
      <c r="B1141" t="s">
        <v>17210</v>
      </c>
      <c r="C1141" t="s">
        <v>16487</v>
      </c>
      <c r="D1141" s="895">
        <v>56.06</v>
      </c>
    </row>
    <row r="1142" spans="1:4" x14ac:dyDescent="0.2">
      <c r="A1142">
        <v>43677</v>
      </c>
      <c r="B1142" t="s">
        <v>17211</v>
      </c>
      <c r="C1142" t="s">
        <v>16487</v>
      </c>
      <c r="D1142" s="895">
        <v>69.55</v>
      </c>
    </row>
    <row r="1143" spans="1:4" x14ac:dyDescent="0.2">
      <c r="A1143">
        <v>43682</v>
      </c>
      <c r="B1143" t="s">
        <v>17212</v>
      </c>
      <c r="C1143" t="s">
        <v>16487</v>
      </c>
      <c r="D1143" s="895">
        <v>21.32</v>
      </c>
    </row>
    <row r="1144" spans="1:4" x14ac:dyDescent="0.2">
      <c r="A1144">
        <v>43681</v>
      </c>
      <c r="B1144" t="s">
        <v>17213</v>
      </c>
      <c r="C1144" t="s">
        <v>16487</v>
      </c>
      <c r="D1144" s="895">
        <v>35.32</v>
      </c>
    </row>
    <row r="1145" spans="1:4" x14ac:dyDescent="0.2">
      <c r="A1145">
        <v>20971</v>
      </c>
      <c r="B1145" t="s">
        <v>17214</v>
      </c>
      <c r="C1145" t="s">
        <v>16086</v>
      </c>
      <c r="D1145" s="895">
        <v>18.09</v>
      </c>
    </row>
    <row r="1146" spans="1:4" x14ac:dyDescent="0.2">
      <c r="A1146">
        <v>39746</v>
      </c>
      <c r="B1146" t="s">
        <v>17215</v>
      </c>
      <c r="C1146" t="s">
        <v>16086</v>
      </c>
      <c r="D1146" s="895">
        <v>82.73</v>
      </c>
    </row>
    <row r="1147" spans="1:4" x14ac:dyDescent="0.2">
      <c r="A1147">
        <v>13279</v>
      </c>
      <c r="B1147" t="s">
        <v>17216</v>
      </c>
      <c r="C1147" t="s">
        <v>16134</v>
      </c>
      <c r="D1147" s="895">
        <v>20.94</v>
      </c>
    </row>
    <row r="1148" spans="1:4" x14ac:dyDescent="0.2">
      <c r="A1148">
        <v>11977</v>
      </c>
      <c r="B1148" t="s">
        <v>17217</v>
      </c>
      <c r="C1148" t="s">
        <v>16086</v>
      </c>
      <c r="D1148" s="895">
        <v>10.85</v>
      </c>
    </row>
    <row r="1149" spans="1:4" x14ac:dyDescent="0.2">
      <c r="A1149">
        <v>11976</v>
      </c>
      <c r="B1149" t="s">
        <v>17218</v>
      </c>
      <c r="C1149" t="s">
        <v>16086</v>
      </c>
      <c r="D1149" s="895">
        <v>1.21</v>
      </c>
    </row>
    <row r="1150" spans="1:4" x14ac:dyDescent="0.2">
      <c r="A1150">
        <v>11975</v>
      </c>
      <c r="B1150" t="s">
        <v>17219</v>
      </c>
      <c r="C1150" t="s">
        <v>16086</v>
      </c>
      <c r="D1150" s="895">
        <v>23.78</v>
      </c>
    </row>
    <row r="1151" spans="1:4" x14ac:dyDescent="0.2">
      <c r="A1151">
        <v>1368</v>
      </c>
      <c r="B1151" t="s">
        <v>17220</v>
      </c>
      <c r="C1151" t="s">
        <v>16086</v>
      </c>
      <c r="D1151" s="895">
        <v>79.900000000000006</v>
      </c>
    </row>
    <row r="1152" spans="1:4" x14ac:dyDescent="0.2">
      <c r="A1152">
        <v>1367</v>
      </c>
      <c r="B1152" t="s">
        <v>17221</v>
      </c>
      <c r="C1152" t="s">
        <v>16086</v>
      </c>
      <c r="D1152" s="895">
        <v>258.45</v>
      </c>
    </row>
    <row r="1153" spans="1:4" x14ac:dyDescent="0.2">
      <c r="A1153">
        <v>1380</v>
      </c>
      <c r="B1153" t="s">
        <v>17222</v>
      </c>
      <c r="C1153" t="s">
        <v>16134</v>
      </c>
      <c r="D1153" s="895">
        <v>4.41</v>
      </c>
    </row>
    <row r="1154" spans="1:4" x14ac:dyDescent="0.2">
      <c r="A1154">
        <v>1375</v>
      </c>
      <c r="B1154" t="s">
        <v>17223</v>
      </c>
      <c r="C1154" t="s">
        <v>16134</v>
      </c>
      <c r="D1154" s="895">
        <v>14.2</v>
      </c>
    </row>
    <row r="1155" spans="1:4" x14ac:dyDescent="0.2">
      <c r="A1155">
        <v>1379</v>
      </c>
      <c r="B1155" t="s">
        <v>17224</v>
      </c>
      <c r="C1155" t="s">
        <v>16134</v>
      </c>
      <c r="D1155" s="895">
        <v>0.66</v>
      </c>
    </row>
    <row r="1156" spans="1:4" x14ac:dyDescent="0.2">
      <c r="A1156">
        <v>13284</v>
      </c>
      <c r="B1156" t="s">
        <v>17225</v>
      </c>
      <c r="C1156" t="s">
        <v>16134</v>
      </c>
      <c r="D1156" s="895">
        <v>0.59</v>
      </c>
    </row>
    <row r="1157" spans="1:4" x14ac:dyDescent="0.2">
      <c r="A1157">
        <v>44528</v>
      </c>
      <c r="B1157" t="s">
        <v>17226</v>
      </c>
      <c r="C1157" t="s">
        <v>16134</v>
      </c>
      <c r="D1157" s="895">
        <v>3.51</v>
      </c>
    </row>
    <row r="1158" spans="1:4" x14ac:dyDescent="0.2">
      <c r="A1158">
        <v>34753</v>
      </c>
      <c r="B1158" t="s">
        <v>17227</v>
      </c>
      <c r="C1158" t="s">
        <v>16134</v>
      </c>
      <c r="D1158" s="895">
        <v>0.64</v>
      </c>
    </row>
    <row r="1159" spans="1:4" x14ac:dyDescent="0.2">
      <c r="A1159">
        <v>420</v>
      </c>
      <c r="B1159" t="s">
        <v>17228</v>
      </c>
      <c r="C1159" t="s">
        <v>16086</v>
      </c>
      <c r="D1159" s="895">
        <v>38.99</v>
      </c>
    </row>
    <row r="1160" spans="1:4" x14ac:dyDescent="0.2">
      <c r="A1160">
        <v>12327</v>
      </c>
      <c r="B1160" t="s">
        <v>17229</v>
      </c>
      <c r="C1160" t="s">
        <v>16086</v>
      </c>
      <c r="D1160" s="895">
        <v>46.45</v>
      </c>
    </row>
    <row r="1161" spans="1:4" x14ac:dyDescent="0.2">
      <c r="A1161">
        <v>36148</v>
      </c>
      <c r="B1161" t="s">
        <v>17230</v>
      </c>
      <c r="C1161" t="s">
        <v>16086</v>
      </c>
      <c r="D1161" s="895">
        <v>69.36</v>
      </c>
    </row>
    <row r="1162" spans="1:4" x14ac:dyDescent="0.2">
      <c r="A1162">
        <v>12329</v>
      </c>
      <c r="B1162" t="s">
        <v>17231</v>
      </c>
      <c r="C1162" t="s">
        <v>16134</v>
      </c>
      <c r="D1162" s="895">
        <v>133.97999999999999</v>
      </c>
    </row>
    <row r="1163" spans="1:4" x14ac:dyDescent="0.2">
      <c r="A1163">
        <v>1339</v>
      </c>
      <c r="B1163" t="s">
        <v>17232</v>
      </c>
      <c r="C1163" t="s">
        <v>16134</v>
      </c>
      <c r="D1163" s="895">
        <v>47.44</v>
      </c>
    </row>
    <row r="1164" spans="1:4" x14ac:dyDescent="0.2">
      <c r="A1164">
        <v>44396</v>
      </c>
      <c r="B1164" t="s">
        <v>17233</v>
      </c>
      <c r="C1164" t="s">
        <v>16134</v>
      </c>
      <c r="D1164" s="895">
        <v>50.08</v>
      </c>
    </row>
    <row r="1165" spans="1:4" x14ac:dyDescent="0.2">
      <c r="A1165">
        <v>44327</v>
      </c>
      <c r="B1165" t="s">
        <v>17234</v>
      </c>
      <c r="C1165" t="s">
        <v>16136</v>
      </c>
      <c r="D1165" s="895">
        <v>170.31</v>
      </c>
    </row>
    <row r="1166" spans="1:4" x14ac:dyDescent="0.2">
      <c r="A1166">
        <v>37418</v>
      </c>
      <c r="B1166" t="s">
        <v>17235</v>
      </c>
      <c r="C1166" t="s">
        <v>16086</v>
      </c>
      <c r="D1166" s="895">
        <v>16.59</v>
      </c>
    </row>
    <row r="1167" spans="1:4" x14ac:dyDescent="0.2">
      <c r="A1167">
        <v>37419</v>
      </c>
      <c r="B1167" t="s">
        <v>17236</v>
      </c>
      <c r="C1167" t="s">
        <v>16086</v>
      </c>
      <c r="D1167" s="895">
        <v>17.04</v>
      </c>
    </row>
    <row r="1168" spans="1:4" x14ac:dyDescent="0.2">
      <c r="A1168">
        <v>1427</v>
      </c>
      <c r="B1168" t="s">
        <v>17237</v>
      </c>
      <c r="C1168" t="s">
        <v>16086</v>
      </c>
      <c r="D1168" s="895">
        <v>18.37</v>
      </c>
    </row>
    <row r="1169" spans="1:4" x14ac:dyDescent="0.2">
      <c r="A1169">
        <v>1402</v>
      </c>
      <c r="B1169" t="s">
        <v>17238</v>
      </c>
      <c r="C1169" t="s">
        <v>16086</v>
      </c>
      <c r="D1169" s="895">
        <v>6.35</v>
      </c>
    </row>
    <row r="1170" spans="1:4" x14ac:dyDescent="0.2">
      <c r="A1170">
        <v>1420</v>
      </c>
      <c r="B1170" t="s">
        <v>17239</v>
      </c>
      <c r="C1170" t="s">
        <v>16086</v>
      </c>
      <c r="D1170" s="895">
        <v>8.17</v>
      </c>
    </row>
    <row r="1171" spans="1:4" x14ac:dyDescent="0.2">
      <c r="A1171">
        <v>1419</v>
      </c>
      <c r="B1171" t="s">
        <v>17240</v>
      </c>
      <c r="C1171" t="s">
        <v>16086</v>
      </c>
      <c r="D1171" s="895">
        <v>9.8699999999999992</v>
      </c>
    </row>
    <row r="1172" spans="1:4" x14ac:dyDescent="0.2">
      <c r="A1172">
        <v>1414</v>
      </c>
      <c r="B1172" t="s">
        <v>17241</v>
      </c>
      <c r="C1172" t="s">
        <v>16086</v>
      </c>
      <c r="D1172" s="895">
        <v>9.66</v>
      </c>
    </row>
    <row r="1173" spans="1:4" x14ac:dyDescent="0.2">
      <c r="A1173">
        <v>1413</v>
      </c>
      <c r="B1173" t="s">
        <v>17242</v>
      </c>
      <c r="C1173" t="s">
        <v>16086</v>
      </c>
      <c r="D1173" s="895">
        <v>14.27</v>
      </c>
    </row>
    <row r="1174" spans="1:4" x14ac:dyDescent="0.2">
      <c r="A1174">
        <v>1412</v>
      </c>
      <c r="B1174" t="s">
        <v>17243</v>
      </c>
      <c r="C1174" t="s">
        <v>16086</v>
      </c>
      <c r="D1174" s="895">
        <v>12.09</v>
      </c>
    </row>
    <row r="1175" spans="1:4" x14ac:dyDescent="0.2">
      <c r="A1175">
        <v>1406</v>
      </c>
      <c r="B1175" t="s">
        <v>17244</v>
      </c>
      <c r="C1175" t="s">
        <v>16086</v>
      </c>
      <c r="D1175" s="895">
        <v>14.58</v>
      </c>
    </row>
    <row r="1176" spans="1:4" x14ac:dyDescent="0.2">
      <c r="A1176">
        <v>11281</v>
      </c>
      <c r="B1176" t="s">
        <v>17245</v>
      </c>
      <c r="C1176" t="s">
        <v>16086</v>
      </c>
      <c r="D1176" s="860">
        <v>13200</v>
      </c>
    </row>
    <row r="1177" spans="1:4" x14ac:dyDescent="0.2">
      <c r="A1177">
        <v>1442</v>
      </c>
      <c r="B1177" t="s">
        <v>17246</v>
      </c>
      <c r="C1177" t="s">
        <v>16086</v>
      </c>
      <c r="D1177" s="860">
        <v>11081.3</v>
      </c>
    </row>
    <row r="1178" spans="1:4" x14ac:dyDescent="0.2">
      <c r="A1178">
        <v>13457</v>
      </c>
      <c r="B1178" t="s">
        <v>17247</v>
      </c>
      <c r="C1178" t="s">
        <v>16086</v>
      </c>
      <c r="D1178" s="860">
        <v>9565.2099999999991</v>
      </c>
    </row>
    <row r="1179" spans="1:4" x14ac:dyDescent="0.2">
      <c r="A1179">
        <v>40699</v>
      </c>
      <c r="B1179" t="s">
        <v>17248</v>
      </c>
      <c r="C1179" t="s">
        <v>16086</v>
      </c>
      <c r="D1179" s="860">
        <v>7394.27</v>
      </c>
    </row>
    <row r="1180" spans="1:4" x14ac:dyDescent="0.2">
      <c r="A1180">
        <v>40701</v>
      </c>
      <c r="B1180" t="s">
        <v>17249</v>
      </c>
      <c r="C1180" t="s">
        <v>16086</v>
      </c>
      <c r="D1180" s="860">
        <v>130740.92</v>
      </c>
    </row>
    <row r="1181" spans="1:4" x14ac:dyDescent="0.2">
      <c r="A1181">
        <v>40700</v>
      </c>
      <c r="B1181" t="s">
        <v>17250</v>
      </c>
      <c r="C1181" t="s">
        <v>16086</v>
      </c>
      <c r="D1181" s="860">
        <v>17212.91</v>
      </c>
    </row>
    <row r="1182" spans="1:4" x14ac:dyDescent="0.2">
      <c r="A1182">
        <v>13458</v>
      </c>
      <c r="B1182" t="s">
        <v>17251</v>
      </c>
      <c r="C1182" t="s">
        <v>16086</v>
      </c>
      <c r="D1182" s="860">
        <v>16356.52</v>
      </c>
    </row>
    <row r="1183" spans="1:4" x14ac:dyDescent="0.2">
      <c r="A1183">
        <v>11134</v>
      </c>
      <c r="B1183" t="s">
        <v>17252</v>
      </c>
      <c r="C1183" t="s">
        <v>16487</v>
      </c>
      <c r="D1183" s="895">
        <v>78.67</v>
      </c>
    </row>
    <row r="1184" spans="1:4" x14ac:dyDescent="0.2">
      <c r="A1184">
        <v>11135</v>
      </c>
      <c r="B1184" t="s">
        <v>17253</v>
      </c>
      <c r="C1184" t="s">
        <v>16487</v>
      </c>
      <c r="D1184" s="895">
        <v>84.94</v>
      </c>
    </row>
    <row r="1185" spans="1:4" x14ac:dyDescent="0.2">
      <c r="A1185">
        <v>11136</v>
      </c>
      <c r="B1185" t="s">
        <v>17254</v>
      </c>
      <c r="C1185" t="s">
        <v>16487</v>
      </c>
      <c r="D1185" s="895">
        <v>97.26</v>
      </c>
    </row>
    <row r="1186" spans="1:4" x14ac:dyDescent="0.2">
      <c r="A1186">
        <v>34743</v>
      </c>
      <c r="B1186" t="s">
        <v>17255</v>
      </c>
      <c r="C1186" t="s">
        <v>16487</v>
      </c>
      <c r="D1186" s="895">
        <v>117.34</v>
      </c>
    </row>
    <row r="1187" spans="1:4" x14ac:dyDescent="0.2">
      <c r="A1187">
        <v>11137</v>
      </c>
      <c r="B1187" t="s">
        <v>17256</v>
      </c>
      <c r="C1187" t="s">
        <v>16487</v>
      </c>
      <c r="D1187" s="895">
        <v>133.28</v>
      </c>
    </row>
    <row r="1188" spans="1:4" x14ac:dyDescent="0.2">
      <c r="A1188">
        <v>34745</v>
      </c>
      <c r="B1188" t="s">
        <v>17257</v>
      </c>
      <c r="C1188" t="s">
        <v>16487</v>
      </c>
      <c r="D1188" s="895">
        <v>158.49</v>
      </c>
    </row>
    <row r="1189" spans="1:4" x14ac:dyDescent="0.2">
      <c r="A1189">
        <v>34746</v>
      </c>
      <c r="B1189" t="s">
        <v>17258</v>
      </c>
      <c r="C1189" t="s">
        <v>16487</v>
      </c>
      <c r="D1189" s="895">
        <v>43.22</v>
      </c>
    </row>
    <row r="1190" spans="1:4" x14ac:dyDescent="0.2">
      <c r="A1190">
        <v>1360</v>
      </c>
      <c r="B1190" t="s">
        <v>17259</v>
      </c>
      <c r="C1190" t="s">
        <v>16487</v>
      </c>
      <c r="D1190" s="895">
        <v>50.43</v>
      </c>
    </row>
    <row r="1191" spans="1:4" x14ac:dyDescent="0.2">
      <c r="A1191">
        <v>36524</v>
      </c>
      <c r="B1191" t="s">
        <v>17260</v>
      </c>
      <c r="C1191" t="s">
        <v>16086</v>
      </c>
      <c r="D1191" s="860">
        <v>196453.87</v>
      </c>
    </row>
    <row r="1192" spans="1:4" x14ac:dyDescent="0.2">
      <c r="A1192">
        <v>36526</v>
      </c>
      <c r="B1192" t="s">
        <v>17261</v>
      </c>
      <c r="C1192" t="s">
        <v>16086</v>
      </c>
      <c r="D1192" s="860">
        <v>158310.53</v>
      </c>
    </row>
    <row r="1193" spans="1:4" x14ac:dyDescent="0.2">
      <c r="A1193">
        <v>36523</v>
      </c>
      <c r="B1193" t="s">
        <v>17262</v>
      </c>
      <c r="C1193" t="s">
        <v>16086</v>
      </c>
      <c r="D1193" s="860">
        <v>338921.49</v>
      </c>
    </row>
    <row r="1194" spans="1:4" x14ac:dyDescent="0.2">
      <c r="A1194">
        <v>36527</v>
      </c>
      <c r="B1194" t="s">
        <v>17263</v>
      </c>
      <c r="C1194" t="s">
        <v>16086</v>
      </c>
      <c r="D1194" s="860">
        <v>368138.54</v>
      </c>
    </row>
    <row r="1195" spans="1:4" x14ac:dyDescent="0.2">
      <c r="A1195">
        <v>38642</v>
      </c>
      <c r="B1195" t="s">
        <v>17264</v>
      </c>
      <c r="C1195" t="s">
        <v>16086</v>
      </c>
      <c r="D1195" s="860">
        <v>85712.1</v>
      </c>
    </row>
    <row r="1196" spans="1:4" x14ac:dyDescent="0.2">
      <c r="A1196">
        <v>36522</v>
      </c>
      <c r="B1196" t="s">
        <v>17265</v>
      </c>
      <c r="C1196" t="s">
        <v>16086</v>
      </c>
      <c r="D1196" s="860">
        <v>99682.15</v>
      </c>
    </row>
    <row r="1197" spans="1:4" x14ac:dyDescent="0.2">
      <c r="A1197">
        <v>36525</v>
      </c>
      <c r="B1197" t="s">
        <v>17266</v>
      </c>
      <c r="C1197" t="s">
        <v>16086</v>
      </c>
      <c r="D1197" s="860">
        <v>133497.67000000001</v>
      </c>
    </row>
    <row r="1198" spans="1:4" x14ac:dyDescent="0.2">
      <c r="A1198">
        <v>13803</v>
      </c>
      <c r="B1198" t="s">
        <v>17267</v>
      </c>
      <c r="C1198" t="s">
        <v>16086</v>
      </c>
      <c r="D1198" s="860">
        <v>133115.69</v>
      </c>
    </row>
    <row r="1199" spans="1:4" x14ac:dyDescent="0.2">
      <c r="A1199">
        <v>34348</v>
      </c>
      <c r="B1199" t="s">
        <v>17268</v>
      </c>
      <c r="C1199" t="s">
        <v>16130</v>
      </c>
      <c r="D1199" s="895">
        <v>28.76</v>
      </c>
    </row>
    <row r="1200" spans="1:4" x14ac:dyDescent="0.2">
      <c r="A1200">
        <v>34347</v>
      </c>
      <c r="B1200" t="s">
        <v>17269</v>
      </c>
      <c r="C1200" t="s">
        <v>16130</v>
      </c>
      <c r="D1200" s="895">
        <v>20.56</v>
      </c>
    </row>
    <row r="1201" spans="1:4" x14ac:dyDescent="0.2">
      <c r="A1201">
        <v>11146</v>
      </c>
      <c r="B1201" t="s">
        <v>17270</v>
      </c>
      <c r="C1201" t="s">
        <v>16232</v>
      </c>
      <c r="D1201" s="895">
        <v>655.46</v>
      </c>
    </row>
    <row r="1202" spans="1:4" x14ac:dyDescent="0.2">
      <c r="A1202">
        <v>11147</v>
      </c>
      <c r="B1202" t="s">
        <v>17271</v>
      </c>
      <c r="C1202" t="s">
        <v>16232</v>
      </c>
      <c r="D1202" s="895">
        <v>681.11</v>
      </c>
    </row>
    <row r="1203" spans="1:4" x14ac:dyDescent="0.2">
      <c r="A1203">
        <v>34872</v>
      </c>
      <c r="B1203" t="s">
        <v>17272</v>
      </c>
      <c r="C1203" t="s">
        <v>16232</v>
      </c>
      <c r="D1203" s="895">
        <v>688.75</v>
      </c>
    </row>
    <row r="1204" spans="1:4" x14ac:dyDescent="0.2">
      <c r="A1204">
        <v>34491</v>
      </c>
      <c r="B1204" t="s">
        <v>17273</v>
      </c>
      <c r="C1204" t="s">
        <v>16232</v>
      </c>
      <c r="D1204" s="895">
        <v>708.71</v>
      </c>
    </row>
    <row r="1205" spans="1:4" x14ac:dyDescent="0.2">
      <c r="A1205">
        <v>34770</v>
      </c>
      <c r="B1205" t="s">
        <v>17274</v>
      </c>
      <c r="C1205" t="s">
        <v>17275</v>
      </c>
      <c r="D1205" s="895">
        <v>676.81</v>
      </c>
    </row>
    <row r="1206" spans="1:4" x14ac:dyDescent="0.2">
      <c r="A1206">
        <v>1518</v>
      </c>
      <c r="B1206" t="s">
        <v>17276</v>
      </c>
      <c r="C1206" t="s">
        <v>17275</v>
      </c>
      <c r="D1206" s="895">
        <v>690</v>
      </c>
    </row>
    <row r="1207" spans="1:4" x14ac:dyDescent="0.2">
      <c r="A1207">
        <v>41965</v>
      </c>
      <c r="B1207" t="s">
        <v>17277</v>
      </c>
      <c r="C1207" t="s">
        <v>17275</v>
      </c>
      <c r="D1207" s="895">
        <v>605.02</v>
      </c>
    </row>
    <row r="1208" spans="1:4" x14ac:dyDescent="0.2">
      <c r="A1208">
        <v>1524</v>
      </c>
      <c r="B1208" t="s">
        <v>17278</v>
      </c>
      <c r="C1208" t="s">
        <v>16232</v>
      </c>
      <c r="D1208" s="895">
        <v>628.86</v>
      </c>
    </row>
    <row r="1209" spans="1:4" x14ac:dyDescent="0.2">
      <c r="A1209">
        <v>34492</v>
      </c>
      <c r="B1209" t="s">
        <v>17279</v>
      </c>
      <c r="C1209" t="s">
        <v>16232</v>
      </c>
      <c r="D1209" s="895">
        <v>582.5</v>
      </c>
    </row>
    <row r="1210" spans="1:4" x14ac:dyDescent="0.2">
      <c r="A1210">
        <v>38404</v>
      </c>
      <c r="B1210" t="s">
        <v>17280</v>
      </c>
      <c r="C1210" t="s">
        <v>16232</v>
      </c>
      <c r="D1210" s="895">
        <v>603.35</v>
      </c>
    </row>
    <row r="1211" spans="1:4" x14ac:dyDescent="0.2">
      <c r="A1211">
        <v>39849</v>
      </c>
      <c r="B1211" t="s">
        <v>17281</v>
      </c>
      <c r="C1211" t="s">
        <v>16232</v>
      </c>
      <c r="D1211" s="895">
        <v>691.45</v>
      </c>
    </row>
    <row r="1212" spans="1:4" x14ac:dyDescent="0.2">
      <c r="A1212">
        <v>38464</v>
      </c>
      <c r="B1212" t="s">
        <v>17282</v>
      </c>
      <c r="C1212" t="s">
        <v>16232</v>
      </c>
      <c r="D1212" s="895">
        <v>701.48</v>
      </c>
    </row>
    <row r="1213" spans="1:4" x14ac:dyDescent="0.2">
      <c r="A1213">
        <v>1527</v>
      </c>
      <c r="B1213" t="s">
        <v>17283</v>
      </c>
      <c r="C1213" t="s">
        <v>16232</v>
      </c>
      <c r="D1213" s="895">
        <v>648.83000000000004</v>
      </c>
    </row>
    <row r="1214" spans="1:4" x14ac:dyDescent="0.2">
      <c r="A1214">
        <v>34493</v>
      </c>
      <c r="B1214" t="s">
        <v>17284</v>
      </c>
      <c r="C1214" t="s">
        <v>16232</v>
      </c>
      <c r="D1214" s="895">
        <v>598.91</v>
      </c>
    </row>
    <row r="1215" spans="1:4" x14ac:dyDescent="0.2">
      <c r="A1215">
        <v>38405</v>
      </c>
      <c r="B1215" t="s">
        <v>17285</v>
      </c>
      <c r="C1215" t="s">
        <v>16232</v>
      </c>
      <c r="D1215" s="895">
        <v>621.96</v>
      </c>
    </row>
    <row r="1216" spans="1:4" x14ac:dyDescent="0.2">
      <c r="A1216">
        <v>38408</v>
      </c>
      <c r="B1216" t="s">
        <v>17286</v>
      </c>
      <c r="C1216" t="s">
        <v>16232</v>
      </c>
      <c r="D1216" s="895">
        <v>688.45</v>
      </c>
    </row>
    <row r="1217" spans="1:4" x14ac:dyDescent="0.2">
      <c r="A1217">
        <v>1525</v>
      </c>
      <c r="B1217" t="s">
        <v>17287</v>
      </c>
      <c r="C1217" t="s">
        <v>16232</v>
      </c>
      <c r="D1217" s="895">
        <v>668.79</v>
      </c>
    </row>
    <row r="1218" spans="1:4" x14ac:dyDescent="0.2">
      <c r="A1218">
        <v>34494</v>
      </c>
      <c r="B1218" t="s">
        <v>17288</v>
      </c>
      <c r="C1218" t="s">
        <v>16232</v>
      </c>
      <c r="D1218" s="895">
        <v>618.88</v>
      </c>
    </row>
    <row r="1219" spans="1:4" x14ac:dyDescent="0.2">
      <c r="A1219">
        <v>38406</v>
      </c>
      <c r="B1219" t="s">
        <v>17289</v>
      </c>
      <c r="C1219" t="s">
        <v>16232</v>
      </c>
      <c r="D1219" s="895">
        <v>656.75</v>
      </c>
    </row>
    <row r="1220" spans="1:4" x14ac:dyDescent="0.2">
      <c r="A1220">
        <v>38409</v>
      </c>
      <c r="B1220" t="s">
        <v>17290</v>
      </c>
      <c r="C1220" t="s">
        <v>16232</v>
      </c>
      <c r="D1220" s="895">
        <v>693.14</v>
      </c>
    </row>
    <row r="1221" spans="1:4" x14ac:dyDescent="0.2">
      <c r="A1221">
        <v>43360</v>
      </c>
      <c r="B1221" t="s">
        <v>17291</v>
      </c>
      <c r="C1221" t="s">
        <v>16232</v>
      </c>
      <c r="D1221" s="895">
        <v>722.75</v>
      </c>
    </row>
    <row r="1222" spans="1:4" x14ac:dyDescent="0.2">
      <c r="A1222">
        <v>11145</v>
      </c>
      <c r="B1222" t="s">
        <v>17292</v>
      </c>
      <c r="C1222" t="s">
        <v>16232</v>
      </c>
      <c r="D1222" s="895">
        <v>688.75</v>
      </c>
    </row>
    <row r="1223" spans="1:4" x14ac:dyDescent="0.2">
      <c r="A1223">
        <v>34495</v>
      </c>
      <c r="B1223" t="s">
        <v>17293</v>
      </c>
      <c r="C1223" t="s">
        <v>16232</v>
      </c>
      <c r="D1223" s="895">
        <v>638.84</v>
      </c>
    </row>
    <row r="1224" spans="1:4" x14ac:dyDescent="0.2">
      <c r="A1224">
        <v>34479</v>
      </c>
      <c r="B1224" t="s">
        <v>17294</v>
      </c>
      <c r="C1224" t="s">
        <v>16232</v>
      </c>
      <c r="D1224" s="895">
        <v>708.71</v>
      </c>
    </row>
    <row r="1225" spans="1:4" x14ac:dyDescent="0.2">
      <c r="A1225">
        <v>34496</v>
      </c>
      <c r="B1225" t="s">
        <v>17295</v>
      </c>
      <c r="C1225" t="s">
        <v>16232</v>
      </c>
      <c r="D1225" s="895">
        <v>666.42</v>
      </c>
    </row>
    <row r="1226" spans="1:4" x14ac:dyDescent="0.2">
      <c r="A1226">
        <v>34481</v>
      </c>
      <c r="B1226" t="s">
        <v>17296</v>
      </c>
      <c r="C1226" t="s">
        <v>16232</v>
      </c>
      <c r="D1226" s="895">
        <v>740.52</v>
      </c>
    </row>
    <row r="1227" spans="1:4" x14ac:dyDescent="0.2">
      <c r="A1227">
        <v>34483</v>
      </c>
      <c r="B1227" t="s">
        <v>17297</v>
      </c>
      <c r="C1227" t="s">
        <v>16232</v>
      </c>
      <c r="D1227" s="895">
        <v>791.2</v>
      </c>
    </row>
    <row r="1228" spans="1:4" x14ac:dyDescent="0.2">
      <c r="A1228">
        <v>34485</v>
      </c>
      <c r="B1228" t="s">
        <v>17298</v>
      </c>
      <c r="C1228" t="s">
        <v>16232</v>
      </c>
      <c r="D1228" s="895">
        <v>846.1</v>
      </c>
    </row>
    <row r="1229" spans="1:4" x14ac:dyDescent="0.2">
      <c r="A1229">
        <v>14041</v>
      </c>
      <c r="B1229" t="s">
        <v>17299</v>
      </c>
      <c r="C1229" t="s">
        <v>16232</v>
      </c>
      <c r="D1229" s="895">
        <v>550</v>
      </c>
    </row>
    <row r="1230" spans="1:4" x14ac:dyDescent="0.2">
      <c r="A1230">
        <v>1523</v>
      </c>
      <c r="B1230" t="s">
        <v>17300</v>
      </c>
      <c r="C1230" t="s">
        <v>16232</v>
      </c>
      <c r="D1230" s="895">
        <v>558.99</v>
      </c>
    </row>
    <row r="1231" spans="1:4" x14ac:dyDescent="0.2">
      <c r="A1231">
        <v>14052</v>
      </c>
      <c r="B1231" t="s">
        <v>17301</v>
      </c>
      <c r="C1231" t="s">
        <v>16086</v>
      </c>
      <c r="D1231" s="895">
        <v>13.69</v>
      </c>
    </row>
    <row r="1232" spans="1:4" x14ac:dyDescent="0.2">
      <c r="A1232">
        <v>14054</v>
      </c>
      <c r="B1232" t="s">
        <v>17302</v>
      </c>
      <c r="C1232" t="s">
        <v>16086</v>
      </c>
      <c r="D1232" s="895">
        <v>17.8</v>
      </c>
    </row>
    <row r="1233" spans="1:4" x14ac:dyDescent="0.2">
      <c r="A1233">
        <v>14053</v>
      </c>
      <c r="B1233" t="s">
        <v>17303</v>
      </c>
      <c r="C1233" t="s">
        <v>16086</v>
      </c>
      <c r="D1233" s="895">
        <v>13.9</v>
      </c>
    </row>
    <row r="1234" spans="1:4" x14ac:dyDescent="0.2">
      <c r="A1234">
        <v>2558</v>
      </c>
      <c r="B1234" t="s">
        <v>17304</v>
      </c>
      <c r="C1234" t="s">
        <v>16086</v>
      </c>
      <c r="D1234" s="895">
        <v>10.46</v>
      </c>
    </row>
    <row r="1235" spans="1:4" x14ac:dyDescent="0.2">
      <c r="A1235">
        <v>2560</v>
      </c>
      <c r="B1235" t="s">
        <v>17305</v>
      </c>
      <c r="C1235" t="s">
        <v>16086</v>
      </c>
      <c r="D1235" s="895">
        <v>18.420000000000002</v>
      </c>
    </row>
    <row r="1236" spans="1:4" x14ac:dyDescent="0.2">
      <c r="A1236">
        <v>2559</v>
      </c>
      <c r="B1236" t="s">
        <v>17306</v>
      </c>
      <c r="C1236" t="s">
        <v>16086</v>
      </c>
      <c r="D1236" s="895">
        <v>14.73</v>
      </c>
    </row>
    <row r="1237" spans="1:4" x14ac:dyDescent="0.2">
      <c r="A1237">
        <v>2592</v>
      </c>
      <c r="B1237" t="s">
        <v>17307</v>
      </c>
      <c r="C1237" t="s">
        <v>16086</v>
      </c>
      <c r="D1237" s="895">
        <v>244.19</v>
      </c>
    </row>
    <row r="1238" spans="1:4" x14ac:dyDescent="0.2">
      <c r="A1238">
        <v>2589</v>
      </c>
      <c r="B1238" t="s">
        <v>17308</v>
      </c>
      <c r="C1238" t="s">
        <v>16086</v>
      </c>
      <c r="D1238" s="895">
        <v>32.659999999999997</v>
      </c>
    </row>
    <row r="1239" spans="1:4" x14ac:dyDescent="0.2">
      <c r="A1239">
        <v>2566</v>
      </c>
      <c r="B1239" t="s">
        <v>17309</v>
      </c>
      <c r="C1239" t="s">
        <v>16086</v>
      </c>
      <c r="D1239" s="895">
        <v>24.57</v>
      </c>
    </row>
    <row r="1240" spans="1:4" x14ac:dyDescent="0.2">
      <c r="A1240">
        <v>2591</v>
      </c>
      <c r="B1240" t="s">
        <v>17310</v>
      </c>
      <c r="C1240" t="s">
        <v>16086</v>
      </c>
      <c r="D1240" s="895">
        <v>11.91</v>
      </c>
    </row>
    <row r="1241" spans="1:4" x14ac:dyDescent="0.2">
      <c r="A1241">
        <v>2590</v>
      </c>
      <c r="B1241" t="s">
        <v>17311</v>
      </c>
      <c r="C1241" t="s">
        <v>16086</v>
      </c>
      <c r="D1241" s="895">
        <v>20.04</v>
      </c>
    </row>
    <row r="1242" spans="1:4" x14ac:dyDescent="0.2">
      <c r="A1242">
        <v>2567</v>
      </c>
      <c r="B1242" t="s">
        <v>17312</v>
      </c>
      <c r="C1242" t="s">
        <v>16086</v>
      </c>
      <c r="D1242" s="895">
        <v>47.91</v>
      </c>
    </row>
    <row r="1243" spans="1:4" x14ac:dyDescent="0.2">
      <c r="A1243">
        <v>2565</v>
      </c>
      <c r="B1243" t="s">
        <v>17313</v>
      </c>
      <c r="C1243" t="s">
        <v>16086</v>
      </c>
      <c r="D1243" s="895">
        <v>11.93</v>
      </c>
    </row>
    <row r="1244" spans="1:4" x14ac:dyDescent="0.2">
      <c r="A1244">
        <v>2568</v>
      </c>
      <c r="B1244" t="s">
        <v>17314</v>
      </c>
      <c r="C1244" t="s">
        <v>16086</v>
      </c>
      <c r="D1244" s="895">
        <v>133.04</v>
      </c>
    </row>
    <row r="1245" spans="1:4" x14ac:dyDescent="0.2">
      <c r="A1245">
        <v>2594</v>
      </c>
      <c r="B1245" t="s">
        <v>17315</v>
      </c>
      <c r="C1245" t="s">
        <v>16086</v>
      </c>
      <c r="D1245" s="895">
        <v>221.64</v>
      </c>
    </row>
    <row r="1246" spans="1:4" x14ac:dyDescent="0.2">
      <c r="A1246">
        <v>2587</v>
      </c>
      <c r="B1246" t="s">
        <v>17316</v>
      </c>
      <c r="C1246" t="s">
        <v>16086</v>
      </c>
      <c r="D1246" s="895">
        <v>37.770000000000003</v>
      </c>
    </row>
    <row r="1247" spans="1:4" x14ac:dyDescent="0.2">
      <c r="A1247">
        <v>2588</v>
      </c>
      <c r="B1247" t="s">
        <v>17317</v>
      </c>
      <c r="C1247" t="s">
        <v>16086</v>
      </c>
      <c r="D1247" s="895">
        <v>30</v>
      </c>
    </row>
    <row r="1248" spans="1:4" x14ac:dyDescent="0.2">
      <c r="A1248">
        <v>2569</v>
      </c>
      <c r="B1248" t="s">
        <v>17318</v>
      </c>
      <c r="C1248" t="s">
        <v>16086</v>
      </c>
      <c r="D1248" s="895">
        <v>11.56</v>
      </c>
    </row>
    <row r="1249" spans="1:4" x14ac:dyDescent="0.2">
      <c r="A1249">
        <v>2570</v>
      </c>
      <c r="B1249" t="s">
        <v>17319</v>
      </c>
      <c r="C1249" t="s">
        <v>16086</v>
      </c>
      <c r="D1249" s="895">
        <v>19.38</v>
      </c>
    </row>
    <row r="1250" spans="1:4" x14ac:dyDescent="0.2">
      <c r="A1250">
        <v>2571</v>
      </c>
      <c r="B1250" t="s">
        <v>17320</v>
      </c>
      <c r="C1250" t="s">
        <v>16086</v>
      </c>
      <c r="D1250" s="895">
        <v>57.53</v>
      </c>
    </row>
    <row r="1251" spans="1:4" x14ac:dyDescent="0.2">
      <c r="A1251">
        <v>2593</v>
      </c>
      <c r="B1251" t="s">
        <v>17321</v>
      </c>
      <c r="C1251" t="s">
        <v>16086</v>
      </c>
      <c r="D1251" s="895">
        <v>12.33</v>
      </c>
    </row>
    <row r="1252" spans="1:4" x14ac:dyDescent="0.2">
      <c r="A1252">
        <v>2572</v>
      </c>
      <c r="B1252" t="s">
        <v>17322</v>
      </c>
      <c r="C1252" t="s">
        <v>16086</v>
      </c>
      <c r="D1252" s="895">
        <v>170.13</v>
      </c>
    </row>
    <row r="1253" spans="1:4" x14ac:dyDescent="0.2">
      <c r="A1253">
        <v>2595</v>
      </c>
      <c r="B1253" t="s">
        <v>17323</v>
      </c>
      <c r="C1253" t="s">
        <v>16086</v>
      </c>
      <c r="D1253" s="895">
        <v>265.45</v>
      </c>
    </row>
    <row r="1254" spans="1:4" x14ac:dyDescent="0.2">
      <c r="A1254">
        <v>2576</v>
      </c>
      <c r="B1254" t="s">
        <v>17324</v>
      </c>
      <c r="C1254" t="s">
        <v>16086</v>
      </c>
      <c r="D1254" s="895">
        <v>45.25</v>
      </c>
    </row>
    <row r="1255" spans="1:4" x14ac:dyDescent="0.2">
      <c r="A1255">
        <v>2575</v>
      </c>
      <c r="B1255" t="s">
        <v>17325</v>
      </c>
      <c r="C1255" t="s">
        <v>16086</v>
      </c>
      <c r="D1255" s="895">
        <v>34.020000000000003</v>
      </c>
    </row>
    <row r="1256" spans="1:4" x14ac:dyDescent="0.2">
      <c r="A1256">
        <v>2573</v>
      </c>
      <c r="B1256" t="s">
        <v>17326</v>
      </c>
      <c r="C1256" t="s">
        <v>16086</v>
      </c>
      <c r="D1256" s="895">
        <v>14.13</v>
      </c>
    </row>
    <row r="1257" spans="1:4" x14ac:dyDescent="0.2">
      <c r="A1257">
        <v>2586</v>
      </c>
      <c r="B1257" t="s">
        <v>17327</v>
      </c>
      <c r="C1257" t="s">
        <v>16086</v>
      </c>
      <c r="D1257" s="895">
        <v>22.9</v>
      </c>
    </row>
    <row r="1258" spans="1:4" x14ac:dyDescent="0.2">
      <c r="A1258">
        <v>2577</v>
      </c>
      <c r="B1258" t="s">
        <v>17328</v>
      </c>
      <c r="C1258" t="s">
        <v>16086</v>
      </c>
      <c r="D1258" s="895">
        <v>61.31</v>
      </c>
    </row>
    <row r="1259" spans="1:4" x14ac:dyDescent="0.2">
      <c r="A1259">
        <v>2574</v>
      </c>
      <c r="B1259" t="s">
        <v>17329</v>
      </c>
      <c r="C1259" t="s">
        <v>16086</v>
      </c>
      <c r="D1259" s="895">
        <v>14.22</v>
      </c>
    </row>
    <row r="1260" spans="1:4" x14ac:dyDescent="0.2">
      <c r="A1260">
        <v>2578</v>
      </c>
      <c r="B1260" t="s">
        <v>17330</v>
      </c>
      <c r="C1260" t="s">
        <v>16086</v>
      </c>
      <c r="D1260" s="895">
        <v>191.43</v>
      </c>
    </row>
    <row r="1261" spans="1:4" x14ac:dyDescent="0.2">
      <c r="A1261">
        <v>2585</v>
      </c>
      <c r="B1261" t="s">
        <v>17331</v>
      </c>
      <c r="C1261" t="s">
        <v>16086</v>
      </c>
      <c r="D1261" s="895">
        <v>262.69</v>
      </c>
    </row>
    <row r="1262" spans="1:4" x14ac:dyDescent="0.2">
      <c r="A1262">
        <v>12008</v>
      </c>
      <c r="B1262" t="s">
        <v>17332</v>
      </c>
      <c r="C1262" t="s">
        <v>16086</v>
      </c>
      <c r="D1262" s="895">
        <v>140.94</v>
      </c>
    </row>
    <row r="1263" spans="1:4" x14ac:dyDescent="0.2">
      <c r="A1263">
        <v>2582</v>
      </c>
      <c r="B1263" t="s">
        <v>17333</v>
      </c>
      <c r="C1263" t="s">
        <v>16086</v>
      </c>
      <c r="D1263" s="895">
        <v>41.97</v>
      </c>
    </row>
    <row r="1264" spans="1:4" x14ac:dyDescent="0.2">
      <c r="A1264">
        <v>2597</v>
      </c>
      <c r="B1264" t="s">
        <v>17334</v>
      </c>
      <c r="C1264" t="s">
        <v>16086</v>
      </c>
      <c r="D1264" s="895">
        <v>35.97</v>
      </c>
    </row>
    <row r="1265" spans="1:4" x14ac:dyDescent="0.2">
      <c r="A1265">
        <v>2579</v>
      </c>
      <c r="B1265" t="s">
        <v>17335</v>
      </c>
      <c r="C1265" t="s">
        <v>16086</v>
      </c>
      <c r="D1265" s="895">
        <v>17.12</v>
      </c>
    </row>
    <row r="1266" spans="1:4" x14ac:dyDescent="0.2">
      <c r="A1266">
        <v>2581</v>
      </c>
      <c r="B1266" t="s">
        <v>17336</v>
      </c>
      <c r="C1266" t="s">
        <v>16086</v>
      </c>
      <c r="D1266" s="895">
        <v>21.91</v>
      </c>
    </row>
    <row r="1267" spans="1:4" x14ac:dyDescent="0.2">
      <c r="A1267">
        <v>2596</v>
      </c>
      <c r="B1267" t="s">
        <v>17337</v>
      </c>
      <c r="C1267" t="s">
        <v>16086</v>
      </c>
      <c r="D1267" s="895">
        <v>64.81</v>
      </c>
    </row>
    <row r="1268" spans="1:4" x14ac:dyDescent="0.2">
      <c r="A1268">
        <v>2580</v>
      </c>
      <c r="B1268" t="s">
        <v>17338</v>
      </c>
      <c r="C1268" t="s">
        <v>16086</v>
      </c>
      <c r="D1268" s="895">
        <v>18.77</v>
      </c>
    </row>
    <row r="1269" spans="1:4" x14ac:dyDescent="0.2">
      <c r="A1269">
        <v>2583</v>
      </c>
      <c r="B1269" t="s">
        <v>17339</v>
      </c>
      <c r="C1269" t="s">
        <v>16086</v>
      </c>
      <c r="D1269" s="895">
        <v>157.63999999999999</v>
      </c>
    </row>
    <row r="1270" spans="1:4" x14ac:dyDescent="0.2">
      <c r="A1270">
        <v>2584</v>
      </c>
      <c r="B1270" t="s">
        <v>17340</v>
      </c>
      <c r="C1270" t="s">
        <v>16086</v>
      </c>
      <c r="D1270" s="895">
        <v>262.42</v>
      </c>
    </row>
    <row r="1271" spans="1:4" x14ac:dyDescent="0.2">
      <c r="A1271">
        <v>12010</v>
      </c>
      <c r="B1271" t="s">
        <v>17341</v>
      </c>
      <c r="C1271" t="s">
        <v>16086</v>
      </c>
      <c r="D1271" s="895">
        <v>9.77</v>
      </c>
    </row>
    <row r="1272" spans="1:4" x14ac:dyDescent="0.2">
      <c r="A1272">
        <v>39329</v>
      </c>
      <c r="B1272" t="s">
        <v>17342</v>
      </c>
      <c r="C1272" t="s">
        <v>16086</v>
      </c>
      <c r="D1272" s="895">
        <v>10.220000000000001</v>
      </c>
    </row>
    <row r="1273" spans="1:4" x14ac:dyDescent="0.2">
      <c r="A1273">
        <v>39330</v>
      </c>
      <c r="B1273" t="s">
        <v>17343</v>
      </c>
      <c r="C1273" t="s">
        <v>16086</v>
      </c>
      <c r="D1273" s="895">
        <v>10.75</v>
      </c>
    </row>
    <row r="1274" spans="1:4" x14ac:dyDescent="0.2">
      <c r="A1274">
        <v>39332</v>
      </c>
      <c r="B1274" t="s">
        <v>17344</v>
      </c>
      <c r="C1274" t="s">
        <v>16086</v>
      </c>
      <c r="D1274" s="895">
        <v>12.02</v>
      </c>
    </row>
    <row r="1275" spans="1:4" x14ac:dyDescent="0.2">
      <c r="A1275">
        <v>39331</v>
      </c>
      <c r="B1275" t="s">
        <v>17345</v>
      </c>
      <c r="C1275" t="s">
        <v>16086</v>
      </c>
      <c r="D1275" s="895">
        <v>9.56</v>
      </c>
    </row>
    <row r="1276" spans="1:4" x14ac:dyDescent="0.2">
      <c r="A1276">
        <v>39333</v>
      </c>
      <c r="B1276" t="s">
        <v>17346</v>
      </c>
      <c r="C1276" t="s">
        <v>16086</v>
      </c>
      <c r="D1276" s="895">
        <v>9.32</v>
      </c>
    </row>
    <row r="1277" spans="1:4" x14ac:dyDescent="0.2">
      <c r="A1277">
        <v>39335</v>
      </c>
      <c r="B1277" t="s">
        <v>17347</v>
      </c>
      <c r="C1277" t="s">
        <v>16086</v>
      </c>
      <c r="D1277" s="895">
        <v>10.79</v>
      </c>
    </row>
    <row r="1278" spans="1:4" x14ac:dyDescent="0.2">
      <c r="A1278">
        <v>39334</v>
      </c>
      <c r="B1278" t="s">
        <v>17348</v>
      </c>
      <c r="C1278" t="s">
        <v>16086</v>
      </c>
      <c r="D1278" s="895">
        <v>8.58</v>
      </c>
    </row>
    <row r="1279" spans="1:4" x14ac:dyDescent="0.2">
      <c r="A1279">
        <v>12016</v>
      </c>
      <c r="B1279" t="s">
        <v>17349</v>
      </c>
      <c r="C1279" t="s">
        <v>16086</v>
      </c>
      <c r="D1279" s="895">
        <v>10.77</v>
      </c>
    </row>
    <row r="1280" spans="1:4" x14ac:dyDescent="0.2">
      <c r="A1280">
        <v>12015</v>
      </c>
      <c r="B1280" t="s">
        <v>17350</v>
      </c>
      <c r="C1280" t="s">
        <v>16086</v>
      </c>
      <c r="D1280" s="895">
        <v>12.53</v>
      </c>
    </row>
    <row r="1281" spans="1:4" x14ac:dyDescent="0.2">
      <c r="A1281">
        <v>12020</v>
      </c>
      <c r="B1281" t="s">
        <v>17351</v>
      </c>
      <c r="C1281" t="s">
        <v>16086</v>
      </c>
      <c r="D1281" s="895">
        <v>10.77</v>
      </c>
    </row>
    <row r="1282" spans="1:4" x14ac:dyDescent="0.2">
      <c r="A1282">
        <v>12019</v>
      </c>
      <c r="B1282" t="s">
        <v>17352</v>
      </c>
      <c r="C1282" t="s">
        <v>16086</v>
      </c>
      <c r="D1282" s="895">
        <v>12.53</v>
      </c>
    </row>
    <row r="1283" spans="1:4" x14ac:dyDescent="0.2">
      <c r="A1283">
        <v>39336</v>
      </c>
      <c r="B1283" t="s">
        <v>17353</v>
      </c>
      <c r="C1283" t="s">
        <v>16086</v>
      </c>
      <c r="D1283" s="895">
        <v>10.75</v>
      </c>
    </row>
    <row r="1284" spans="1:4" x14ac:dyDescent="0.2">
      <c r="A1284">
        <v>39338</v>
      </c>
      <c r="B1284" t="s">
        <v>17354</v>
      </c>
      <c r="C1284" t="s">
        <v>16086</v>
      </c>
      <c r="D1284" s="895">
        <v>12.02</v>
      </c>
    </row>
    <row r="1285" spans="1:4" x14ac:dyDescent="0.2">
      <c r="A1285">
        <v>39337</v>
      </c>
      <c r="B1285" t="s">
        <v>17355</v>
      </c>
      <c r="C1285" t="s">
        <v>16086</v>
      </c>
      <c r="D1285" s="895">
        <v>9.56</v>
      </c>
    </row>
    <row r="1286" spans="1:4" x14ac:dyDescent="0.2">
      <c r="A1286">
        <v>39341</v>
      </c>
      <c r="B1286" t="s">
        <v>17356</v>
      </c>
      <c r="C1286" t="s">
        <v>16086</v>
      </c>
      <c r="D1286" s="895">
        <v>15.66</v>
      </c>
    </row>
    <row r="1287" spans="1:4" x14ac:dyDescent="0.2">
      <c r="A1287">
        <v>39340</v>
      </c>
      <c r="B1287" t="s">
        <v>17357</v>
      </c>
      <c r="C1287" t="s">
        <v>16086</v>
      </c>
      <c r="D1287" s="895">
        <v>11.5</v>
      </c>
    </row>
    <row r="1288" spans="1:4" x14ac:dyDescent="0.2">
      <c r="A1288">
        <v>12025</v>
      </c>
      <c r="B1288" t="s">
        <v>17358</v>
      </c>
      <c r="C1288" t="s">
        <v>16086</v>
      </c>
      <c r="D1288" s="895">
        <v>11.88</v>
      </c>
    </row>
    <row r="1289" spans="1:4" x14ac:dyDescent="0.2">
      <c r="A1289">
        <v>39342</v>
      </c>
      <c r="B1289" t="s">
        <v>17359</v>
      </c>
      <c r="C1289" t="s">
        <v>16086</v>
      </c>
      <c r="D1289" s="895">
        <v>15.66</v>
      </c>
    </row>
    <row r="1290" spans="1:4" x14ac:dyDescent="0.2">
      <c r="A1290">
        <v>39343</v>
      </c>
      <c r="B1290" t="s">
        <v>17360</v>
      </c>
      <c r="C1290" t="s">
        <v>16086</v>
      </c>
      <c r="D1290" s="895">
        <v>13.23</v>
      </c>
    </row>
    <row r="1291" spans="1:4" x14ac:dyDescent="0.2">
      <c r="A1291">
        <v>39345</v>
      </c>
      <c r="B1291" t="s">
        <v>17361</v>
      </c>
      <c r="C1291" t="s">
        <v>16086</v>
      </c>
      <c r="D1291" s="895">
        <v>17.899999999999999</v>
      </c>
    </row>
    <row r="1292" spans="1:4" x14ac:dyDescent="0.2">
      <c r="A1292">
        <v>39344</v>
      </c>
      <c r="B1292" t="s">
        <v>17362</v>
      </c>
      <c r="C1292" t="s">
        <v>16086</v>
      </c>
      <c r="D1292" s="895">
        <v>12.79</v>
      </c>
    </row>
    <row r="1293" spans="1:4" x14ac:dyDescent="0.2">
      <c r="A1293">
        <v>12623</v>
      </c>
      <c r="B1293" t="s">
        <v>17363</v>
      </c>
      <c r="C1293" t="s">
        <v>16130</v>
      </c>
      <c r="D1293" s="895">
        <v>56.62</v>
      </c>
    </row>
    <row r="1294" spans="1:4" x14ac:dyDescent="0.2">
      <c r="A1294">
        <v>34498</v>
      </c>
      <c r="B1294" t="s">
        <v>17364</v>
      </c>
      <c r="C1294" t="s">
        <v>16086</v>
      </c>
      <c r="D1294" s="895">
        <v>96.8</v>
      </c>
    </row>
    <row r="1295" spans="1:4" x14ac:dyDescent="0.2">
      <c r="A1295">
        <v>13244</v>
      </c>
      <c r="B1295" t="s">
        <v>17365</v>
      </c>
      <c r="C1295" t="s">
        <v>16086</v>
      </c>
      <c r="D1295" s="895">
        <v>40.75</v>
      </c>
    </row>
    <row r="1296" spans="1:4" x14ac:dyDescent="0.2">
      <c r="A1296">
        <v>38998</v>
      </c>
      <c r="B1296" t="s">
        <v>17366</v>
      </c>
      <c r="C1296" t="s">
        <v>16086</v>
      </c>
      <c r="D1296" s="895">
        <v>9.9700000000000006</v>
      </c>
    </row>
    <row r="1297" spans="1:4" x14ac:dyDescent="0.2">
      <c r="A1297">
        <v>38999</v>
      </c>
      <c r="B1297" t="s">
        <v>17367</v>
      </c>
      <c r="C1297" t="s">
        <v>16086</v>
      </c>
      <c r="D1297" s="895">
        <v>25.2</v>
      </c>
    </row>
    <row r="1298" spans="1:4" x14ac:dyDescent="0.2">
      <c r="A1298">
        <v>38996</v>
      </c>
      <c r="B1298" t="s">
        <v>17368</v>
      </c>
      <c r="C1298" t="s">
        <v>16086</v>
      </c>
      <c r="D1298" s="895">
        <v>17.809999999999999</v>
      </c>
    </row>
    <row r="1299" spans="1:4" x14ac:dyDescent="0.2">
      <c r="A1299">
        <v>44173</v>
      </c>
      <c r="B1299" t="s">
        <v>17369</v>
      </c>
      <c r="C1299" t="s">
        <v>16086</v>
      </c>
      <c r="D1299" s="895">
        <v>17.32</v>
      </c>
    </row>
    <row r="1300" spans="1:4" x14ac:dyDescent="0.2">
      <c r="A1300">
        <v>44174</v>
      </c>
      <c r="B1300" t="s">
        <v>17370</v>
      </c>
      <c r="C1300" t="s">
        <v>16086</v>
      </c>
      <c r="D1300" s="895">
        <v>28.36</v>
      </c>
    </row>
    <row r="1301" spans="1:4" x14ac:dyDescent="0.2">
      <c r="A1301">
        <v>38997</v>
      </c>
      <c r="B1301" t="s">
        <v>17371</v>
      </c>
      <c r="C1301" t="s">
        <v>16086</v>
      </c>
      <c r="D1301" s="895">
        <v>25.48</v>
      </c>
    </row>
    <row r="1302" spans="1:4" x14ac:dyDescent="0.2">
      <c r="A1302">
        <v>39600</v>
      </c>
      <c r="B1302" t="s">
        <v>17372</v>
      </c>
      <c r="C1302" t="s">
        <v>16086</v>
      </c>
      <c r="D1302" s="895">
        <v>12.42</v>
      </c>
    </row>
    <row r="1303" spans="1:4" x14ac:dyDescent="0.2">
      <c r="A1303">
        <v>39601</v>
      </c>
      <c r="B1303" t="s">
        <v>17373</v>
      </c>
      <c r="C1303" t="s">
        <v>16086</v>
      </c>
      <c r="D1303" s="895">
        <v>26.36</v>
      </c>
    </row>
    <row r="1304" spans="1:4" x14ac:dyDescent="0.2">
      <c r="A1304">
        <v>39862</v>
      </c>
      <c r="B1304" t="s">
        <v>17374</v>
      </c>
      <c r="C1304" t="s">
        <v>16086</v>
      </c>
      <c r="D1304" s="895">
        <v>13.96</v>
      </c>
    </row>
    <row r="1305" spans="1:4" x14ac:dyDescent="0.2">
      <c r="A1305">
        <v>39863</v>
      </c>
      <c r="B1305" t="s">
        <v>17375</v>
      </c>
      <c r="C1305" t="s">
        <v>16086</v>
      </c>
      <c r="D1305" s="895">
        <v>14.16</v>
      </c>
    </row>
    <row r="1306" spans="1:4" x14ac:dyDescent="0.2">
      <c r="A1306">
        <v>39864</v>
      </c>
      <c r="B1306" t="s">
        <v>17376</v>
      </c>
      <c r="C1306" t="s">
        <v>16086</v>
      </c>
      <c r="D1306" s="895">
        <v>17.57</v>
      </c>
    </row>
    <row r="1307" spans="1:4" x14ac:dyDescent="0.2">
      <c r="A1307">
        <v>39865</v>
      </c>
      <c r="B1307" t="s">
        <v>17377</v>
      </c>
      <c r="C1307" t="s">
        <v>16086</v>
      </c>
      <c r="D1307" s="895">
        <v>24.76</v>
      </c>
    </row>
    <row r="1308" spans="1:4" x14ac:dyDescent="0.2">
      <c r="A1308">
        <v>2517</v>
      </c>
      <c r="B1308" t="s">
        <v>17378</v>
      </c>
      <c r="C1308" t="s">
        <v>16086</v>
      </c>
      <c r="D1308" s="895">
        <v>26.14</v>
      </c>
    </row>
    <row r="1309" spans="1:4" x14ac:dyDescent="0.2">
      <c r="A1309">
        <v>2522</v>
      </c>
      <c r="B1309" t="s">
        <v>17379</v>
      </c>
      <c r="C1309" t="s">
        <v>16086</v>
      </c>
      <c r="D1309" s="895">
        <v>16.899999999999999</v>
      </c>
    </row>
    <row r="1310" spans="1:4" x14ac:dyDescent="0.2">
      <c r="A1310">
        <v>2548</v>
      </c>
      <c r="B1310" t="s">
        <v>17380</v>
      </c>
      <c r="C1310" t="s">
        <v>16086</v>
      </c>
      <c r="D1310" s="895">
        <v>10.39</v>
      </c>
    </row>
    <row r="1311" spans="1:4" x14ac:dyDescent="0.2">
      <c r="A1311">
        <v>2516</v>
      </c>
      <c r="B1311" t="s">
        <v>17381</v>
      </c>
      <c r="C1311" t="s">
        <v>16086</v>
      </c>
      <c r="D1311" s="895">
        <v>13.57</v>
      </c>
    </row>
    <row r="1312" spans="1:4" x14ac:dyDescent="0.2">
      <c r="A1312">
        <v>2518</v>
      </c>
      <c r="B1312" t="s">
        <v>17382</v>
      </c>
      <c r="C1312" t="s">
        <v>16086</v>
      </c>
      <c r="D1312" s="895">
        <v>124.46</v>
      </c>
    </row>
    <row r="1313" spans="1:4" x14ac:dyDescent="0.2">
      <c r="A1313">
        <v>2521</v>
      </c>
      <c r="B1313" t="s">
        <v>17383</v>
      </c>
      <c r="C1313" t="s">
        <v>16086</v>
      </c>
      <c r="D1313" s="895">
        <v>52.98</v>
      </c>
    </row>
    <row r="1314" spans="1:4" x14ac:dyDescent="0.2">
      <c r="A1314">
        <v>2515</v>
      </c>
      <c r="B1314" t="s">
        <v>17384</v>
      </c>
      <c r="C1314" t="s">
        <v>16086</v>
      </c>
      <c r="D1314" s="895">
        <v>11.29</v>
      </c>
    </row>
    <row r="1315" spans="1:4" x14ac:dyDescent="0.2">
      <c r="A1315">
        <v>2519</v>
      </c>
      <c r="B1315" t="s">
        <v>17385</v>
      </c>
      <c r="C1315" t="s">
        <v>16086</v>
      </c>
      <c r="D1315" s="895">
        <v>150.07</v>
      </c>
    </row>
    <row r="1316" spans="1:4" x14ac:dyDescent="0.2">
      <c r="A1316">
        <v>2520</v>
      </c>
      <c r="B1316" t="s">
        <v>17386</v>
      </c>
      <c r="C1316" t="s">
        <v>16086</v>
      </c>
      <c r="D1316" s="895">
        <v>276.2</v>
      </c>
    </row>
    <row r="1317" spans="1:4" x14ac:dyDescent="0.2">
      <c r="A1317">
        <v>1602</v>
      </c>
      <c r="B1317" t="s">
        <v>17387</v>
      </c>
      <c r="C1317" t="s">
        <v>16086</v>
      </c>
      <c r="D1317" s="895">
        <v>54.7</v>
      </c>
    </row>
    <row r="1318" spans="1:4" x14ac:dyDescent="0.2">
      <c r="A1318">
        <v>1601</v>
      </c>
      <c r="B1318" t="s">
        <v>17388</v>
      </c>
      <c r="C1318" t="s">
        <v>16086</v>
      </c>
      <c r="D1318" s="895">
        <v>48.75</v>
      </c>
    </row>
    <row r="1319" spans="1:4" x14ac:dyDescent="0.2">
      <c r="A1319">
        <v>1598</v>
      </c>
      <c r="B1319" t="s">
        <v>17389</v>
      </c>
      <c r="C1319" t="s">
        <v>16086</v>
      </c>
      <c r="D1319" s="895">
        <v>14.43</v>
      </c>
    </row>
    <row r="1320" spans="1:4" x14ac:dyDescent="0.2">
      <c r="A1320">
        <v>1600</v>
      </c>
      <c r="B1320" t="s">
        <v>17390</v>
      </c>
      <c r="C1320" t="s">
        <v>16086</v>
      </c>
      <c r="D1320" s="895">
        <v>21.3</v>
      </c>
    </row>
    <row r="1321" spans="1:4" x14ac:dyDescent="0.2">
      <c r="A1321">
        <v>1603</v>
      </c>
      <c r="B1321" t="s">
        <v>17391</v>
      </c>
      <c r="C1321" t="s">
        <v>16086</v>
      </c>
      <c r="D1321" s="895">
        <v>82.59</v>
      </c>
    </row>
    <row r="1322" spans="1:4" x14ac:dyDescent="0.2">
      <c r="A1322">
        <v>1599</v>
      </c>
      <c r="B1322" t="s">
        <v>17392</v>
      </c>
      <c r="C1322" t="s">
        <v>16086</v>
      </c>
      <c r="D1322" s="895">
        <v>16.739999999999998</v>
      </c>
    </row>
    <row r="1323" spans="1:4" x14ac:dyDescent="0.2">
      <c r="A1323">
        <v>1597</v>
      </c>
      <c r="B1323" t="s">
        <v>17393</v>
      </c>
      <c r="C1323" t="s">
        <v>16086</v>
      </c>
      <c r="D1323" s="895">
        <v>13.56</v>
      </c>
    </row>
    <row r="1324" spans="1:4" x14ac:dyDescent="0.2">
      <c r="A1324">
        <v>39602</v>
      </c>
      <c r="B1324" t="s">
        <v>17394</v>
      </c>
      <c r="C1324" t="s">
        <v>16086</v>
      </c>
      <c r="D1324" s="895">
        <v>1.31</v>
      </c>
    </row>
    <row r="1325" spans="1:4" x14ac:dyDescent="0.2">
      <c r="A1325">
        <v>39603</v>
      </c>
      <c r="B1325" t="s">
        <v>17395</v>
      </c>
      <c r="C1325" t="s">
        <v>16086</v>
      </c>
      <c r="D1325" s="895">
        <v>2.81</v>
      </c>
    </row>
    <row r="1326" spans="1:4" x14ac:dyDescent="0.2">
      <c r="A1326">
        <v>11821</v>
      </c>
      <c r="B1326" t="s">
        <v>17396</v>
      </c>
      <c r="C1326" t="s">
        <v>16086</v>
      </c>
      <c r="D1326" s="895">
        <v>11.14</v>
      </c>
    </row>
    <row r="1327" spans="1:4" x14ac:dyDescent="0.2">
      <c r="A1327">
        <v>1562</v>
      </c>
      <c r="B1327" t="s">
        <v>17397</v>
      </c>
      <c r="C1327" t="s">
        <v>16086</v>
      </c>
      <c r="D1327" s="895">
        <v>18.25</v>
      </c>
    </row>
    <row r="1328" spans="1:4" x14ac:dyDescent="0.2">
      <c r="A1328">
        <v>1563</v>
      </c>
      <c r="B1328" t="s">
        <v>17398</v>
      </c>
      <c r="C1328" t="s">
        <v>16086</v>
      </c>
      <c r="D1328" s="895">
        <v>24.49</v>
      </c>
    </row>
    <row r="1329" spans="1:4" x14ac:dyDescent="0.2">
      <c r="A1329">
        <v>11856</v>
      </c>
      <c r="B1329" t="s">
        <v>17399</v>
      </c>
      <c r="C1329" t="s">
        <v>16086</v>
      </c>
      <c r="D1329" s="895">
        <v>7.3</v>
      </c>
    </row>
    <row r="1330" spans="1:4" x14ac:dyDescent="0.2">
      <c r="A1330">
        <v>11857</v>
      </c>
      <c r="B1330" t="s">
        <v>17400</v>
      </c>
      <c r="C1330" t="s">
        <v>16086</v>
      </c>
      <c r="D1330" s="895">
        <v>38.42</v>
      </c>
    </row>
    <row r="1331" spans="1:4" x14ac:dyDescent="0.2">
      <c r="A1331">
        <v>11858</v>
      </c>
      <c r="B1331" t="s">
        <v>17401</v>
      </c>
      <c r="C1331" t="s">
        <v>16086</v>
      </c>
      <c r="D1331" s="895">
        <v>47.68</v>
      </c>
    </row>
    <row r="1332" spans="1:4" x14ac:dyDescent="0.2">
      <c r="A1332">
        <v>1539</v>
      </c>
      <c r="B1332" t="s">
        <v>17402</v>
      </c>
      <c r="C1332" t="s">
        <v>16086</v>
      </c>
      <c r="D1332" s="895">
        <v>8.58</v>
      </c>
    </row>
    <row r="1333" spans="1:4" x14ac:dyDescent="0.2">
      <c r="A1333">
        <v>11859</v>
      </c>
      <c r="B1333" t="s">
        <v>17403</v>
      </c>
      <c r="C1333" t="s">
        <v>16086</v>
      </c>
      <c r="D1333" s="895">
        <v>64.87</v>
      </c>
    </row>
    <row r="1334" spans="1:4" x14ac:dyDescent="0.2">
      <c r="A1334">
        <v>1550</v>
      </c>
      <c r="B1334" t="s">
        <v>17404</v>
      </c>
      <c r="C1334" t="s">
        <v>16086</v>
      </c>
      <c r="D1334" s="895">
        <v>9.0500000000000007</v>
      </c>
    </row>
    <row r="1335" spans="1:4" x14ac:dyDescent="0.2">
      <c r="A1335">
        <v>11854</v>
      </c>
      <c r="B1335" t="s">
        <v>17405</v>
      </c>
      <c r="C1335" t="s">
        <v>16086</v>
      </c>
      <c r="D1335" s="895">
        <v>11.31</v>
      </c>
    </row>
    <row r="1336" spans="1:4" x14ac:dyDescent="0.2">
      <c r="A1336">
        <v>11862</v>
      </c>
      <c r="B1336" t="s">
        <v>17406</v>
      </c>
      <c r="C1336" t="s">
        <v>16086</v>
      </c>
      <c r="D1336" s="895">
        <v>15.86</v>
      </c>
    </row>
    <row r="1337" spans="1:4" x14ac:dyDescent="0.2">
      <c r="A1337">
        <v>11863</v>
      </c>
      <c r="B1337" t="s">
        <v>17407</v>
      </c>
      <c r="C1337" t="s">
        <v>16086</v>
      </c>
      <c r="D1337" s="895">
        <v>6.4</v>
      </c>
    </row>
    <row r="1338" spans="1:4" x14ac:dyDescent="0.2">
      <c r="A1338">
        <v>11855</v>
      </c>
      <c r="B1338" t="s">
        <v>17408</v>
      </c>
      <c r="C1338" t="s">
        <v>16086</v>
      </c>
      <c r="D1338" s="895">
        <v>23.68</v>
      </c>
    </row>
    <row r="1339" spans="1:4" x14ac:dyDescent="0.2">
      <c r="A1339">
        <v>11864</v>
      </c>
      <c r="B1339" t="s">
        <v>17409</v>
      </c>
      <c r="C1339" t="s">
        <v>16086</v>
      </c>
      <c r="D1339" s="895">
        <v>35.799999999999997</v>
      </c>
    </row>
    <row r="1340" spans="1:4" x14ac:dyDescent="0.2">
      <c r="A1340">
        <v>2527</v>
      </c>
      <c r="B1340" t="s">
        <v>17410</v>
      </c>
      <c r="C1340" t="s">
        <v>16086</v>
      </c>
      <c r="D1340" s="895">
        <v>9.36</v>
      </c>
    </row>
    <row r="1341" spans="1:4" x14ac:dyDescent="0.2">
      <c r="A1341">
        <v>2526</v>
      </c>
      <c r="B1341" t="s">
        <v>17411</v>
      </c>
      <c r="C1341" t="s">
        <v>16086</v>
      </c>
      <c r="D1341" s="895">
        <v>5.99</v>
      </c>
    </row>
    <row r="1342" spans="1:4" x14ac:dyDescent="0.2">
      <c r="A1342">
        <v>2487</v>
      </c>
      <c r="B1342" t="s">
        <v>17412</v>
      </c>
      <c r="C1342" t="s">
        <v>16086</v>
      </c>
      <c r="D1342" s="895">
        <v>2.04</v>
      </c>
    </row>
    <row r="1343" spans="1:4" x14ac:dyDescent="0.2">
      <c r="A1343">
        <v>2483</v>
      </c>
      <c r="B1343" t="s">
        <v>17413</v>
      </c>
      <c r="C1343" t="s">
        <v>16086</v>
      </c>
      <c r="D1343" s="895">
        <v>4.2699999999999996</v>
      </c>
    </row>
    <row r="1344" spans="1:4" x14ac:dyDescent="0.2">
      <c r="A1344">
        <v>2528</v>
      </c>
      <c r="B1344" t="s">
        <v>17414</v>
      </c>
      <c r="C1344" t="s">
        <v>16086</v>
      </c>
      <c r="D1344" s="895">
        <v>23.55</v>
      </c>
    </row>
    <row r="1345" spans="1:4" x14ac:dyDescent="0.2">
      <c r="A1345">
        <v>2489</v>
      </c>
      <c r="B1345" t="s">
        <v>17415</v>
      </c>
      <c r="C1345" t="s">
        <v>16086</v>
      </c>
      <c r="D1345" s="895">
        <v>10.37</v>
      </c>
    </row>
    <row r="1346" spans="1:4" x14ac:dyDescent="0.2">
      <c r="A1346">
        <v>2488</v>
      </c>
      <c r="B1346" t="s">
        <v>17416</v>
      </c>
      <c r="C1346" t="s">
        <v>16086</v>
      </c>
      <c r="D1346" s="895">
        <v>2.39</v>
      </c>
    </row>
    <row r="1347" spans="1:4" x14ac:dyDescent="0.2">
      <c r="A1347">
        <v>2484</v>
      </c>
      <c r="B1347" t="s">
        <v>17417</v>
      </c>
      <c r="C1347" t="s">
        <v>16086</v>
      </c>
      <c r="D1347" s="895">
        <v>34.200000000000003</v>
      </c>
    </row>
    <row r="1348" spans="1:4" x14ac:dyDescent="0.2">
      <c r="A1348">
        <v>2485</v>
      </c>
      <c r="B1348" t="s">
        <v>17418</v>
      </c>
      <c r="C1348" t="s">
        <v>16086</v>
      </c>
      <c r="D1348" s="895">
        <v>53.61</v>
      </c>
    </row>
    <row r="1349" spans="1:4" x14ac:dyDescent="0.2">
      <c r="A1349">
        <v>39279</v>
      </c>
      <c r="B1349" t="s">
        <v>17419</v>
      </c>
      <c r="C1349" t="s">
        <v>16086</v>
      </c>
      <c r="D1349" s="895">
        <v>9.16</v>
      </c>
    </row>
    <row r="1350" spans="1:4" x14ac:dyDescent="0.2">
      <c r="A1350">
        <v>39280</v>
      </c>
      <c r="B1350" t="s">
        <v>17420</v>
      </c>
      <c r="C1350" t="s">
        <v>16086</v>
      </c>
      <c r="D1350" s="895">
        <v>10.26</v>
      </c>
    </row>
    <row r="1351" spans="1:4" x14ac:dyDescent="0.2">
      <c r="A1351">
        <v>39281</v>
      </c>
      <c r="B1351" t="s">
        <v>17421</v>
      </c>
      <c r="C1351" t="s">
        <v>16086</v>
      </c>
      <c r="D1351" s="895">
        <v>13.56</v>
      </c>
    </row>
    <row r="1352" spans="1:4" x14ac:dyDescent="0.2">
      <c r="A1352">
        <v>39282</v>
      </c>
      <c r="B1352" t="s">
        <v>17422</v>
      </c>
      <c r="C1352" t="s">
        <v>16086</v>
      </c>
      <c r="D1352" s="895">
        <v>18.940000000000001</v>
      </c>
    </row>
    <row r="1353" spans="1:4" x14ac:dyDescent="0.2">
      <c r="A1353">
        <v>38844</v>
      </c>
      <c r="B1353" t="s">
        <v>17423</v>
      </c>
      <c r="C1353" t="s">
        <v>16086</v>
      </c>
      <c r="D1353" s="895">
        <v>9.2899999999999991</v>
      </c>
    </row>
    <row r="1354" spans="1:4" x14ac:dyDescent="0.2">
      <c r="A1354">
        <v>38846</v>
      </c>
      <c r="B1354" t="s">
        <v>17424</v>
      </c>
      <c r="C1354" t="s">
        <v>16086</v>
      </c>
      <c r="D1354" s="895">
        <v>9.4499999999999993</v>
      </c>
    </row>
    <row r="1355" spans="1:4" x14ac:dyDescent="0.2">
      <c r="A1355">
        <v>38847</v>
      </c>
      <c r="B1355" t="s">
        <v>17425</v>
      </c>
      <c r="C1355" t="s">
        <v>16086</v>
      </c>
      <c r="D1355" s="895">
        <v>11.07</v>
      </c>
    </row>
    <row r="1356" spans="1:4" x14ac:dyDescent="0.2">
      <c r="A1356">
        <v>38850</v>
      </c>
      <c r="B1356" t="s">
        <v>17426</v>
      </c>
      <c r="C1356" t="s">
        <v>16086</v>
      </c>
      <c r="D1356" s="895">
        <v>19.989999999999998</v>
      </c>
    </row>
    <row r="1357" spans="1:4" x14ac:dyDescent="0.2">
      <c r="A1357">
        <v>38848</v>
      </c>
      <c r="B1357" t="s">
        <v>17427</v>
      </c>
      <c r="C1357" t="s">
        <v>16086</v>
      </c>
      <c r="D1357" s="895">
        <v>13.11</v>
      </c>
    </row>
    <row r="1358" spans="1:4" x14ac:dyDescent="0.2">
      <c r="A1358">
        <v>38851</v>
      </c>
      <c r="B1358" t="s">
        <v>17428</v>
      </c>
      <c r="C1358" t="s">
        <v>16086</v>
      </c>
      <c r="D1358" s="895">
        <v>22.61</v>
      </c>
    </row>
    <row r="1359" spans="1:4" x14ac:dyDescent="0.2">
      <c r="A1359">
        <v>38854</v>
      </c>
      <c r="B1359" t="s">
        <v>17429</v>
      </c>
      <c r="C1359" t="s">
        <v>16086</v>
      </c>
      <c r="D1359" s="895">
        <v>9.82</v>
      </c>
    </row>
    <row r="1360" spans="1:4" x14ac:dyDescent="0.2">
      <c r="A1360">
        <v>44247</v>
      </c>
      <c r="B1360" t="s">
        <v>17430</v>
      </c>
      <c r="C1360" t="s">
        <v>16086</v>
      </c>
      <c r="D1360" s="860">
        <v>1767.91</v>
      </c>
    </row>
    <row r="1361" spans="1:4" x14ac:dyDescent="0.2">
      <c r="A1361">
        <v>38005</v>
      </c>
      <c r="B1361" t="s">
        <v>17431</v>
      </c>
      <c r="C1361" t="s">
        <v>16086</v>
      </c>
      <c r="D1361" s="895">
        <v>21.02</v>
      </c>
    </row>
    <row r="1362" spans="1:4" x14ac:dyDescent="0.2">
      <c r="A1362">
        <v>38006</v>
      </c>
      <c r="B1362" t="s">
        <v>17432</v>
      </c>
      <c r="C1362" t="s">
        <v>16086</v>
      </c>
      <c r="D1362" s="895">
        <v>27.93</v>
      </c>
    </row>
    <row r="1363" spans="1:4" x14ac:dyDescent="0.2">
      <c r="A1363">
        <v>38428</v>
      </c>
      <c r="B1363" t="s">
        <v>17433</v>
      </c>
      <c r="C1363" t="s">
        <v>16086</v>
      </c>
      <c r="D1363" s="895">
        <v>25.01</v>
      </c>
    </row>
    <row r="1364" spans="1:4" x14ac:dyDescent="0.2">
      <c r="A1364">
        <v>38007</v>
      </c>
      <c r="B1364" t="s">
        <v>17434</v>
      </c>
      <c r="C1364" t="s">
        <v>16086</v>
      </c>
      <c r="D1364" s="895">
        <v>32.229999999999997</v>
      </c>
    </row>
    <row r="1365" spans="1:4" x14ac:dyDescent="0.2">
      <c r="A1365">
        <v>38008</v>
      </c>
      <c r="B1365" t="s">
        <v>17435</v>
      </c>
      <c r="C1365" t="s">
        <v>16086</v>
      </c>
      <c r="D1365" s="895">
        <v>51.57</v>
      </c>
    </row>
    <row r="1366" spans="1:4" x14ac:dyDescent="0.2">
      <c r="A1366">
        <v>38009</v>
      </c>
      <c r="B1366" t="s">
        <v>17436</v>
      </c>
      <c r="C1366" t="s">
        <v>16086</v>
      </c>
      <c r="D1366" s="895">
        <v>63.14</v>
      </c>
    </row>
    <row r="1367" spans="1:4" x14ac:dyDescent="0.2">
      <c r="A1367">
        <v>44248</v>
      </c>
      <c r="B1367" t="s">
        <v>17437</v>
      </c>
      <c r="C1367" t="s">
        <v>16086</v>
      </c>
      <c r="D1367" s="895">
        <v>102.91</v>
      </c>
    </row>
    <row r="1368" spans="1:4" x14ac:dyDescent="0.2">
      <c r="A1368">
        <v>44249</v>
      </c>
      <c r="B1368" t="s">
        <v>17438</v>
      </c>
      <c r="C1368" t="s">
        <v>16086</v>
      </c>
      <c r="D1368" s="895">
        <v>397.05</v>
      </c>
    </row>
    <row r="1369" spans="1:4" x14ac:dyDescent="0.2">
      <c r="A1369">
        <v>44250</v>
      </c>
      <c r="B1369" t="s">
        <v>17439</v>
      </c>
      <c r="C1369" t="s">
        <v>16086</v>
      </c>
      <c r="D1369" s="895">
        <v>576.6</v>
      </c>
    </row>
    <row r="1370" spans="1:4" x14ac:dyDescent="0.2">
      <c r="A1370">
        <v>3104</v>
      </c>
      <c r="B1370" t="s">
        <v>17440</v>
      </c>
      <c r="C1370" t="s">
        <v>17441</v>
      </c>
      <c r="D1370" s="895">
        <v>133.96</v>
      </c>
    </row>
    <row r="1371" spans="1:4" x14ac:dyDescent="0.2">
      <c r="A1371">
        <v>1607</v>
      </c>
      <c r="B1371" t="s">
        <v>17442</v>
      </c>
      <c r="C1371" t="s">
        <v>17441</v>
      </c>
      <c r="D1371" s="895">
        <v>0.28000000000000003</v>
      </c>
    </row>
    <row r="1372" spans="1:4" x14ac:dyDescent="0.2">
      <c r="A1372">
        <v>38169</v>
      </c>
      <c r="B1372" t="s">
        <v>17443</v>
      </c>
      <c r="C1372" t="s">
        <v>17441</v>
      </c>
      <c r="D1372" s="895">
        <v>76.59</v>
      </c>
    </row>
    <row r="1373" spans="1:4" x14ac:dyDescent="0.2">
      <c r="A1373">
        <v>6142</v>
      </c>
      <c r="B1373" t="s">
        <v>17444</v>
      </c>
      <c r="C1373" t="s">
        <v>16086</v>
      </c>
      <c r="D1373" s="895">
        <v>8.56</v>
      </c>
    </row>
    <row r="1374" spans="1:4" x14ac:dyDescent="0.2">
      <c r="A1374">
        <v>11686</v>
      </c>
      <c r="B1374" t="s">
        <v>17445</v>
      </c>
      <c r="C1374" t="s">
        <v>16086</v>
      </c>
      <c r="D1374" s="895">
        <v>11.88</v>
      </c>
    </row>
    <row r="1375" spans="1:4" x14ac:dyDescent="0.2">
      <c r="A1375">
        <v>37598</v>
      </c>
      <c r="B1375" t="s">
        <v>17446</v>
      </c>
      <c r="C1375" t="s">
        <v>16086</v>
      </c>
      <c r="D1375" s="895">
        <v>38.11</v>
      </c>
    </row>
    <row r="1376" spans="1:4" x14ac:dyDescent="0.2">
      <c r="A1376">
        <v>25398</v>
      </c>
      <c r="B1376" t="s">
        <v>17447</v>
      </c>
      <c r="C1376" t="s">
        <v>16086</v>
      </c>
      <c r="D1376" s="860">
        <v>4068.28</v>
      </c>
    </row>
    <row r="1377" spans="1:4" x14ac:dyDescent="0.2">
      <c r="A1377">
        <v>25399</v>
      </c>
      <c r="B1377" t="s">
        <v>17448</v>
      </c>
      <c r="C1377" t="s">
        <v>16086</v>
      </c>
      <c r="D1377" s="860">
        <v>2469.8000000000002</v>
      </c>
    </row>
    <row r="1378" spans="1:4" x14ac:dyDescent="0.2">
      <c r="A1378">
        <v>43440</v>
      </c>
      <c r="B1378" t="s">
        <v>17449</v>
      </c>
      <c r="C1378" t="s">
        <v>16086</v>
      </c>
      <c r="D1378" s="895">
        <v>476.72</v>
      </c>
    </row>
    <row r="1379" spans="1:4" x14ac:dyDescent="0.2">
      <c r="A1379">
        <v>10667</v>
      </c>
      <c r="B1379" t="s">
        <v>17450</v>
      </c>
      <c r="C1379" t="s">
        <v>16086</v>
      </c>
      <c r="D1379" s="860">
        <v>19404</v>
      </c>
    </row>
    <row r="1380" spans="1:4" x14ac:dyDescent="0.2">
      <c r="A1380">
        <v>1613</v>
      </c>
      <c r="B1380" t="s">
        <v>17451</v>
      </c>
      <c r="C1380" t="s">
        <v>16086</v>
      </c>
      <c r="D1380" s="860">
        <v>1433.39</v>
      </c>
    </row>
    <row r="1381" spans="1:4" x14ac:dyDescent="0.2">
      <c r="A1381">
        <v>1626</v>
      </c>
      <c r="B1381" t="s">
        <v>17452</v>
      </c>
      <c r="C1381" t="s">
        <v>16086</v>
      </c>
      <c r="D1381" s="860">
        <v>2143.81</v>
      </c>
    </row>
    <row r="1382" spans="1:4" x14ac:dyDescent="0.2">
      <c r="A1382">
        <v>1625</v>
      </c>
      <c r="B1382" t="s">
        <v>17453</v>
      </c>
      <c r="C1382" t="s">
        <v>16086</v>
      </c>
      <c r="D1382" s="895">
        <v>149.72999999999999</v>
      </c>
    </row>
    <row r="1383" spans="1:4" x14ac:dyDescent="0.2">
      <c r="A1383">
        <v>1622</v>
      </c>
      <c r="B1383" t="s">
        <v>17454</v>
      </c>
      <c r="C1383" t="s">
        <v>16086</v>
      </c>
      <c r="D1383" s="860">
        <v>4837.7</v>
      </c>
    </row>
    <row r="1384" spans="1:4" x14ac:dyDescent="0.2">
      <c r="A1384">
        <v>1620</v>
      </c>
      <c r="B1384" t="s">
        <v>17455</v>
      </c>
      <c r="C1384" t="s">
        <v>16086</v>
      </c>
      <c r="D1384" s="895">
        <v>315.42</v>
      </c>
    </row>
    <row r="1385" spans="1:4" x14ac:dyDescent="0.2">
      <c r="A1385">
        <v>1629</v>
      </c>
      <c r="B1385" t="s">
        <v>17456</v>
      </c>
      <c r="C1385" t="s">
        <v>16086</v>
      </c>
      <c r="D1385" s="860">
        <v>11773.8</v>
      </c>
    </row>
    <row r="1386" spans="1:4" x14ac:dyDescent="0.2">
      <c r="A1386">
        <v>1627</v>
      </c>
      <c r="B1386" t="s">
        <v>17457</v>
      </c>
      <c r="C1386" t="s">
        <v>16086</v>
      </c>
      <c r="D1386" s="895">
        <v>602.91999999999996</v>
      </c>
    </row>
    <row r="1387" spans="1:4" x14ac:dyDescent="0.2">
      <c r="A1387">
        <v>1623</v>
      </c>
      <c r="B1387" t="s">
        <v>17458</v>
      </c>
      <c r="C1387" t="s">
        <v>16086</v>
      </c>
      <c r="D1387" s="895">
        <v>122.11</v>
      </c>
    </row>
    <row r="1388" spans="1:4" x14ac:dyDescent="0.2">
      <c r="A1388">
        <v>1619</v>
      </c>
      <c r="B1388" t="s">
        <v>17459</v>
      </c>
      <c r="C1388" t="s">
        <v>16086</v>
      </c>
      <c r="D1388" s="895">
        <v>167.98</v>
      </c>
    </row>
    <row r="1389" spans="1:4" x14ac:dyDescent="0.2">
      <c r="A1389">
        <v>1630</v>
      </c>
      <c r="B1389" t="s">
        <v>17460</v>
      </c>
      <c r="C1389" t="s">
        <v>16086</v>
      </c>
      <c r="D1389" s="860">
        <v>3698.52</v>
      </c>
    </row>
    <row r="1390" spans="1:4" x14ac:dyDescent="0.2">
      <c r="A1390">
        <v>1616</v>
      </c>
      <c r="B1390" t="s">
        <v>17461</v>
      </c>
      <c r="C1390" t="s">
        <v>16086</v>
      </c>
      <c r="D1390" s="860">
        <v>5688.39</v>
      </c>
    </row>
    <row r="1391" spans="1:4" x14ac:dyDescent="0.2">
      <c r="A1391">
        <v>1614</v>
      </c>
      <c r="B1391" t="s">
        <v>17462</v>
      </c>
      <c r="C1391" t="s">
        <v>16086</v>
      </c>
      <c r="D1391" s="895">
        <v>259.98</v>
      </c>
    </row>
    <row r="1392" spans="1:4" x14ac:dyDescent="0.2">
      <c r="A1392">
        <v>1617</v>
      </c>
      <c r="B1392" t="s">
        <v>17463</v>
      </c>
      <c r="C1392" t="s">
        <v>16086</v>
      </c>
      <c r="D1392" s="860">
        <v>6790.7</v>
      </c>
    </row>
    <row r="1393" spans="1:4" x14ac:dyDescent="0.2">
      <c r="A1393">
        <v>1621</v>
      </c>
      <c r="B1393" t="s">
        <v>17464</v>
      </c>
      <c r="C1393" t="s">
        <v>16086</v>
      </c>
      <c r="D1393" s="895">
        <v>464.96</v>
      </c>
    </row>
    <row r="1394" spans="1:4" x14ac:dyDescent="0.2">
      <c r="A1394">
        <v>1624</v>
      </c>
      <c r="B1394" t="s">
        <v>17465</v>
      </c>
      <c r="C1394" t="s">
        <v>16086</v>
      </c>
      <c r="D1394" s="860">
        <v>16691.88</v>
      </c>
    </row>
    <row r="1395" spans="1:4" x14ac:dyDescent="0.2">
      <c r="A1395">
        <v>1615</v>
      </c>
      <c r="B1395" t="s">
        <v>17466</v>
      </c>
      <c r="C1395" t="s">
        <v>16086</v>
      </c>
      <c r="D1395" s="895">
        <v>873.13</v>
      </c>
    </row>
    <row r="1396" spans="1:4" x14ac:dyDescent="0.2">
      <c r="A1396">
        <v>1612</v>
      </c>
      <c r="B1396" t="s">
        <v>17467</v>
      </c>
      <c r="C1396" t="s">
        <v>16086</v>
      </c>
      <c r="D1396" s="895">
        <v>115</v>
      </c>
    </row>
    <row r="1397" spans="1:4" x14ac:dyDescent="0.2">
      <c r="A1397">
        <v>1618</v>
      </c>
      <c r="B1397" t="s">
        <v>17468</v>
      </c>
      <c r="C1397" t="s">
        <v>16086</v>
      </c>
      <c r="D1397" s="860">
        <v>1199.81</v>
      </c>
    </row>
    <row r="1398" spans="1:4" x14ac:dyDescent="0.2">
      <c r="A1398">
        <v>14211</v>
      </c>
      <c r="B1398" t="s">
        <v>17469</v>
      </c>
      <c r="C1398" t="s">
        <v>16086</v>
      </c>
      <c r="D1398" s="895">
        <v>45.32</v>
      </c>
    </row>
    <row r="1399" spans="1:4" x14ac:dyDescent="0.2">
      <c r="A1399">
        <v>43657</v>
      </c>
      <c r="B1399" t="s">
        <v>17470</v>
      </c>
      <c r="C1399" t="s">
        <v>16130</v>
      </c>
      <c r="D1399" s="895">
        <v>7.62</v>
      </c>
    </row>
    <row r="1400" spans="1:4" x14ac:dyDescent="0.2">
      <c r="A1400">
        <v>38200</v>
      </c>
      <c r="B1400" t="s">
        <v>17471</v>
      </c>
      <c r="C1400" t="s">
        <v>17472</v>
      </c>
      <c r="D1400" s="895">
        <v>616.76</v>
      </c>
    </row>
    <row r="1401" spans="1:4" x14ac:dyDescent="0.2">
      <c r="A1401">
        <v>39269</v>
      </c>
      <c r="B1401" t="s">
        <v>17473</v>
      </c>
      <c r="C1401" t="s">
        <v>16130</v>
      </c>
      <c r="D1401" s="895">
        <v>1.41</v>
      </c>
    </row>
    <row r="1402" spans="1:4" x14ac:dyDescent="0.2">
      <c r="A1402">
        <v>11889</v>
      </c>
      <c r="B1402" t="s">
        <v>17474</v>
      </c>
      <c r="C1402" t="s">
        <v>16130</v>
      </c>
      <c r="D1402" s="895">
        <v>1.94</v>
      </c>
    </row>
    <row r="1403" spans="1:4" x14ac:dyDescent="0.2">
      <c r="A1403">
        <v>39270</v>
      </c>
      <c r="B1403" t="s">
        <v>17475</v>
      </c>
      <c r="C1403" t="s">
        <v>16130</v>
      </c>
      <c r="D1403" s="895">
        <v>2.52</v>
      </c>
    </row>
    <row r="1404" spans="1:4" x14ac:dyDescent="0.2">
      <c r="A1404">
        <v>11890</v>
      </c>
      <c r="B1404" t="s">
        <v>17476</v>
      </c>
      <c r="C1404" t="s">
        <v>16130</v>
      </c>
      <c r="D1404" s="895">
        <v>3.43</v>
      </c>
    </row>
    <row r="1405" spans="1:4" x14ac:dyDescent="0.2">
      <c r="A1405">
        <v>11891</v>
      </c>
      <c r="B1405" t="s">
        <v>17477</v>
      </c>
      <c r="C1405" t="s">
        <v>16130</v>
      </c>
      <c r="D1405" s="895">
        <v>5.56</v>
      </c>
    </row>
    <row r="1406" spans="1:4" x14ac:dyDescent="0.2">
      <c r="A1406">
        <v>11892</v>
      </c>
      <c r="B1406" t="s">
        <v>17478</v>
      </c>
      <c r="C1406" t="s">
        <v>16130</v>
      </c>
      <c r="D1406" s="895">
        <v>9.09</v>
      </c>
    </row>
    <row r="1407" spans="1:4" x14ac:dyDescent="0.2">
      <c r="A1407">
        <v>37601</v>
      </c>
      <c r="B1407" t="s">
        <v>17479</v>
      </c>
      <c r="C1407" t="s">
        <v>16130</v>
      </c>
      <c r="D1407" s="895">
        <v>8.4700000000000006</v>
      </c>
    </row>
    <row r="1408" spans="1:4" x14ac:dyDescent="0.2">
      <c r="A1408">
        <v>1634</v>
      </c>
      <c r="B1408" t="s">
        <v>17480</v>
      </c>
      <c r="C1408" t="s">
        <v>16130</v>
      </c>
      <c r="D1408" s="895">
        <v>8.75</v>
      </c>
    </row>
    <row r="1409" spans="1:4" x14ac:dyDescent="0.2">
      <c r="A1409">
        <v>44274</v>
      </c>
      <c r="B1409" t="s">
        <v>29366</v>
      </c>
      <c r="C1409" t="s">
        <v>16086</v>
      </c>
      <c r="D1409" s="895">
        <v>692.64</v>
      </c>
    </row>
    <row r="1410" spans="1:4" x14ac:dyDescent="0.2">
      <c r="A1410">
        <v>5086</v>
      </c>
      <c r="B1410" t="s">
        <v>17481</v>
      </c>
      <c r="C1410" t="s">
        <v>16134</v>
      </c>
      <c r="D1410" s="895">
        <v>31.71</v>
      </c>
    </row>
    <row r="1411" spans="1:4" x14ac:dyDescent="0.2">
      <c r="A1411">
        <v>11280</v>
      </c>
      <c r="B1411" t="s">
        <v>17482</v>
      </c>
      <c r="C1411" t="s">
        <v>16086</v>
      </c>
      <c r="D1411" s="860">
        <v>12697.88</v>
      </c>
    </row>
    <row r="1412" spans="1:4" x14ac:dyDescent="0.2">
      <c r="A1412">
        <v>40519</v>
      </c>
      <c r="B1412" t="s">
        <v>17483</v>
      </c>
      <c r="C1412" t="s">
        <v>16086</v>
      </c>
      <c r="D1412" s="860">
        <v>104676.99</v>
      </c>
    </row>
    <row r="1413" spans="1:4" x14ac:dyDescent="0.2">
      <c r="A1413">
        <v>39869</v>
      </c>
      <c r="B1413" t="s">
        <v>17484</v>
      </c>
      <c r="C1413" t="s">
        <v>16086</v>
      </c>
      <c r="D1413" s="895">
        <v>13.86</v>
      </c>
    </row>
    <row r="1414" spans="1:4" x14ac:dyDescent="0.2">
      <c r="A1414">
        <v>39870</v>
      </c>
      <c r="B1414" t="s">
        <v>17485</v>
      </c>
      <c r="C1414" t="s">
        <v>16086</v>
      </c>
      <c r="D1414" s="895">
        <v>21.21</v>
      </c>
    </row>
    <row r="1415" spans="1:4" x14ac:dyDescent="0.2">
      <c r="A1415">
        <v>39871</v>
      </c>
      <c r="B1415" t="s">
        <v>17486</v>
      </c>
      <c r="C1415" t="s">
        <v>16086</v>
      </c>
      <c r="D1415" s="895">
        <v>23.77</v>
      </c>
    </row>
    <row r="1416" spans="1:4" x14ac:dyDescent="0.2">
      <c r="A1416">
        <v>12722</v>
      </c>
      <c r="B1416" t="s">
        <v>17487</v>
      </c>
      <c r="C1416" t="s">
        <v>16086</v>
      </c>
      <c r="D1416" s="895">
        <v>795.52</v>
      </c>
    </row>
    <row r="1417" spans="1:4" x14ac:dyDescent="0.2">
      <c r="A1417">
        <v>12714</v>
      </c>
      <c r="B1417" t="s">
        <v>17488</v>
      </c>
      <c r="C1417" t="s">
        <v>16086</v>
      </c>
      <c r="D1417" s="895">
        <v>5.19</v>
      </c>
    </row>
    <row r="1418" spans="1:4" x14ac:dyDescent="0.2">
      <c r="A1418">
        <v>12715</v>
      </c>
      <c r="B1418" t="s">
        <v>17489</v>
      </c>
      <c r="C1418" t="s">
        <v>16086</v>
      </c>
      <c r="D1418" s="895">
        <v>11.72</v>
      </c>
    </row>
    <row r="1419" spans="1:4" x14ac:dyDescent="0.2">
      <c r="A1419">
        <v>12716</v>
      </c>
      <c r="B1419" t="s">
        <v>17490</v>
      </c>
      <c r="C1419" t="s">
        <v>16086</v>
      </c>
      <c r="D1419" s="895">
        <v>20.13</v>
      </c>
    </row>
    <row r="1420" spans="1:4" x14ac:dyDescent="0.2">
      <c r="A1420">
        <v>12717</v>
      </c>
      <c r="B1420" t="s">
        <v>17491</v>
      </c>
      <c r="C1420" t="s">
        <v>16086</v>
      </c>
      <c r="D1420" s="895">
        <v>39.57</v>
      </c>
    </row>
    <row r="1421" spans="1:4" x14ac:dyDescent="0.2">
      <c r="A1421">
        <v>12718</v>
      </c>
      <c r="B1421" t="s">
        <v>17492</v>
      </c>
      <c r="C1421" t="s">
        <v>16086</v>
      </c>
      <c r="D1421" s="895">
        <v>60.74</v>
      </c>
    </row>
    <row r="1422" spans="1:4" x14ac:dyDescent="0.2">
      <c r="A1422">
        <v>12719</v>
      </c>
      <c r="B1422" t="s">
        <v>17493</v>
      </c>
      <c r="C1422" t="s">
        <v>16086</v>
      </c>
      <c r="D1422" s="895">
        <v>96.42</v>
      </c>
    </row>
    <row r="1423" spans="1:4" x14ac:dyDescent="0.2">
      <c r="A1423">
        <v>12720</v>
      </c>
      <c r="B1423" t="s">
        <v>17494</v>
      </c>
      <c r="C1423" t="s">
        <v>16086</v>
      </c>
      <c r="D1423" s="895">
        <v>335.73</v>
      </c>
    </row>
    <row r="1424" spans="1:4" x14ac:dyDescent="0.2">
      <c r="A1424">
        <v>12721</v>
      </c>
      <c r="B1424" t="s">
        <v>17495</v>
      </c>
      <c r="C1424" t="s">
        <v>16086</v>
      </c>
      <c r="D1424" s="895">
        <v>321.94</v>
      </c>
    </row>
    <row r="1425" spans="1:4" x14ac:dyDescent="0.2">
      <c r="A1425">
        <v>3468</v>
      </c>
      <c r="B1425" t="s">
        <v>17496</v>
      </c>
      <c r="C1425" t="s">
        <v>16086</v>
      </c>
      <c r="D1425" s="895">
        <v>47.39</v>
      </c>
    </row>
    <row r="1426" spans="1:4" x14ac:dyDescent="0.2">
      <c r="A1426">
        <v>3465</v>
      </c>
      <c r="B1426" t="s">
        <v>17497</v>
      </c>
      <c r="C1426" t="s">
        <v>16086</v>
      </c>
      <c r="D1426" s="895">
        <v>47.37</v>
      </c>
    </row>
    <row r="1427" spans="1:4" x14ac:dyDescent="0.2">
      <c r="A1427">
        <v>12403</v>
      </c>
      <c r="B1427" t="s">
        <v>17498</v>
      </c>
      <c r="C1427" t="s">
        <v>16086</v>
      </c>
      <c r="D1427" s="895">
        <v>33.76</v>
      </c>
    </row>
    <row r="1428" spans="1:4" x14ac:dyDescent="0.2">
      <c r="A1428">
        <v>3463</v>
      </c>
      <c r="B1428" t="s">
        <v>17499</v>
      </c>
      <c r="C1428" t="s">
        <v>16086</v>
      </c>
      <c r="D1428" s="895">
        <v>19.73</v>
      </c>
    </row>
    <row r="1429" spans="1:4" x14ac:dyDescent="0.2">
      <c r="A1429">
        <v>3464</v>
      </c>
      <c r="B1429" t="s">
        <v>17500</v>
      </c>
      <c r="C1429" t="s">
        <v>16086</v>
      </c>
      <c r="D1429" s="895">
        <v>19.73</v>
      </c>
    </row>
    <row r="1430" spans="1:4" x14ac:dyDescent="0.2">
      <c r="A1430">
        <v>3466</v>
      </c>
      <c r="B1430" t="s">
        <v>17501</v>
      </c>
      <c r="C1430" t="s">
        <v>16086</v>
      </c>
      <c r="D1430" s="895">
        <v>120.31</v>
      </c>
    </row>
    <row r="1431" spans="1:4" x14ac:dyDescent="0.2">
      <c r="A1431">
        <v>3467</v>
      </c>
      <c r="B1431" t="s">
        <v>17502</v>
      </c>
      <c r="C1431" t="s">
        <v>16086</v>
      </c>
      <c r="D1431" s="895">
        <v>67.95</v>
      </c>
    </row>
    <row r="1432" spans="1:4" x14ac:dyDescent="0.2">
      <c r="A1432">
        <v>3462</v>
      </c>
      <c r="B1432" t="s">
        <v>17503</v>
      </c>
      <c r="C1432" t="s">
        <v>16086</v>
      </c>
      <c r="D1432" s="895">
        <v>13.01</v>
      </c>
    </row>
    <row r="1433" spans="1:4" x14ac:dyDescent="0.2">
      <c r="A1433">
        <v>3446</v>
      </c>
      <c r="B1433" t="s">
        <v>17504</v>
      </c>
      <c r="C1433" t="s">
        <v>16086</v>
      </c>
      <c r="D1433" s="895">
        <v>40.06</v>
      </c>
    </row>
    <row r="1434" spans="1:4" x14ac:dyDescent="0.2">
      <c r="A1434">
        <v>3445</v>
      </c>
      <c r="B1434" t="s">
        <v>17505</v>
      </c>
      <c r="C1434" t="s">
        <v>16086</v>
      </c>
      <c r="D1434" s="895">
        <v>32.700000000000003</v>
      </c>
    </row>
    <row r="1435" spans="1:4" x14ac:dyDescent="0.2">
      <c r="A1435">
        <v>3441</v>
      </c>
      <c r="B1435" t="s">
        <v>17506</v>
      </c>
      <c r="C1435" t="s">
        <v>16086</v>
      </c>
      <c r="D1435" s="895">
        <v>9.23</v>
      </c>
    </row>
    <row r="1436" spans="1:4" x14ac:dyDescent="0.2">
      <c r="A1436">
        <v>3444</v>
      </c>
      <c r="B1436" t="s">
        <v>17507</v>
      </c>
      <c r="C1436" t="s">
        <v>16086</v>
      </c>
      <c r="D1436" s="895">
        <v>20.13</v>
      </c>
    </row>
    <row r="1437" spans="1:4" x14ac:dyDescent="0.2">
      <c r="A1437">
        <v>12402</v>
      </c>
      <c r="B1437" t="s">
        <v>17508</v>
      </c>
      <c r="C1437" t="s">
        <v>16086</v>
      </c>
      <c r="D1437" s="895">
        <v>112.6</v>
      </c>
    </row>
    <row r="1438" spans="1:4" x14ac:dyDescent="0.2">
      <c r="A1438">
        <v>3447</v>
      </c>
      <c r="B1438" t="s">
        <v>17509</v>
      </c>
      <c r="C1438" t="s">
        <v>16086</v>
      </c>
      <c r="D1438" s="895">
        <v>58.25</v>
      </c>
    </row>
    <row r="1439" spans="1:4" x14ac:dyDescent="0.2">
      <c r="A1439">
        <v>3442</v>
      </c>
      <c r="B1439" t="s">
        <v>17510</v>
      </c>
      <c r="C1439" t="s">
        <v>16086</v>
      </c>
      <c r="D1439" s="895">
        <v>13.8</v>
      </c>
    </row>
    <row r="1440" spans="1:4" x14ac:dyDescent="0.2">
      <c r="A1440">
        <v>3448</v>
      </c>
      <c r="B1440" t="s">
        <v>17511</v>
      </c>
      <c r="C1440" t="s">
        <v>16086</v>
      </c>
      <c r="D1440" s="895">
        <v>164.62</v>
      </c>
    </row>
    <row r="1441" spans="1:4" x14ac:dyDescent="0.2">
      <c r="A1441">
        <v>3449</v>
      </c>
      <c r="B1441" t="s">
        <v>17512</v>
      </c>
      <c r="C1441" t="s">
        <v>16086</v>
      </c>
      <c r="D1441" s="895">
        <v>288.45</v>
      </c>
    </row>
    <row r="1442" spans="1:4" x14ac:dyDescent="0.2">
      <c r="A1442">
        <v>37438</v>
      </c>
      <c r="B1442" t="s">
        <v>17513</v>
      </c>
      <c r="C1442" t="s">
        <v>16086</v>
      </c>
      <c r="D1442" s="895">
        <v>228.21</v>
      </c>
    </row>
    <row r="1443" spans="1:4" x14ac:dyDescent="0.2">
      <c r="A1443">
        <v>37439</v>
      </c>
      <c r="B1443" t="s">
        <v>17514</v>
      </c>
      <c r="C1443" t="s">
        <v>16086</v>
      </c>
      <c r="D1443" s="860">
        <v>1492.05</v>
      </c>
    </row>
    <row r="1444" spans="1:4" x14ac:dyDescent="0.2">
      <c r="A1444">
        <v>37435</v>
      </c>
      <c r="B1444" t="s">
        <v>17515</v>
      </c>
      <c r="C1444" t="s">
        <v>16086</v>
      </c>
      <c r="D1444" s="895">
        <v>26.82</v>
      </c>
    </row>
    <row r="1445" spans="1:4" x14ac:dyDescent="0.2">
      <c r="A1445">
        <v>37436</v>
      </c>
      <c r="B1445" t="s">
        <v>17516</v>
      </c>
      <c r="C1445" t="s">
        <v>16086</v>
      </c>
      <c r="D1445" s="895">
        <v>31.65</v>
      </c>
    </row>
    <row r="1446" spans="1:4" x14ac:dyDescent="0.2">
      <c r="A1446">
        <v>37437</v>
      </c>
      <c r="B1446" t="s">
        <v>17517</v>
      </c>
      <c r="C1446" t="s">
        <v>16086</v>
      </c>
      <c r="D1446" s="895">
        <v>45.78</v>
      </c>
    </row>
    <row r="1447" spans="1:4" x14ac:dyDescent="0.2">
      <c r="A1447">
        <v>3473</v>
      </c>
      <c r="B1447" t="s">
        <v>17518</v>
      </c>
      <c r="C1447" t="s">
        <v>16086</v>
      </c>
      <c r="D1447" s="895">
        <v>45.29</v>
      </c>
    </row>
    <row r="1448" spans="1:4" x14ac:dyDescent="0.2">
      <c r="A1448">
        <v>3474</v>
      </c>
      <c r="B1448" t="s">
        <v>17519</v>
      </c>
      <c r="C1448" t="s">
        <v>16086</v>
      </c>
      <c r="D1448" s="895">
        <v>37.33</v>
      </c>
    </row>
    <row r="1449" spans="1:4" x14ac:dyDescent="0.2">
      <c r="A1449">
        <v>3450</v>
      </c>
      <c r="B1449" t="s">
        <v>17520</v>
      </c>
      <c r="C1449" t="s">
        <v>16086</v>
      </c>
      <c r="D1449" s="895">
        <v>10.82</v>
      </c>
    </row>
    <row r="1450" spans="1:4" x14ac:dyDescent="0.2">
      <c r="A1450">
        <v>3443</v>
      </c>
      <c r="B1450" t="s">
        <v>17521</v>
      </c>
      <c r="C1450" t="s">
        <v>16086</v>
      </c>
      <c r="D1450" s="895">
        <v>23.22</v>
      </c>
    </row>
    <row r="1451" spans="1:4" x14ac:dyDescent="0.2">
      <c r="A1451">
        <v>3453</v>
      </c>
      <c r="B1451" t="s">
        <v>17522</v>
      </c>
      <c r="C1451" t="s">
        <v>16086</v>
      </c>
      <c r="D1451" s="895">
        <v>132.19999999999999</v>
      </c>
    </row>
    <row r="1452" spans="1:4" x14ac:dyDescent="0.2">
      <c r="A1452">
        <v>3452</v>
      </c>
      <c r="B1452" t="s">
        <v>17523</v>
      </c>
      <c r="C1452" t="s">
        <v>16086</v>
      </c>
      <c r="D1452" s="895">
        <v>65.25</v>
      </c>
    </row>
    <row r="1453" spans="1:4" x14ac:dyDescent="0.2">
      <c r="A1453">
        <v>3451</v>
      </c>
      <c r="B1453" t="s">
        <v>17524</v>
      </c>
      <c r="C1453" t="s">
        <v>16086</v>
      </c>
      <c r="D1453" s="895">
        <v>12.94</v>
      </c>
    </row>
    <row r="1454" spans="1:4" x14ac:dyDescent="0.2">
      <c r="A1454">
        <v>3454</v>
      </c>
      <c r="B1454" t="s">
        <v>17525</v>
      </c>
      <c r="C1454" t="s">
        <v>16086</v>
      </c>
      <c r="D1454" s="895">
        <v>201.07</v>
      </c>
    </row>
    <row r="1455" spans="1:4" x14ac:dyDescent="0.2">
      <c r="A1455">
        <v>3458</v>
      </c>
      <c r="B1455" t="s">
        <v>17526</v>
      </c>
      <c r="C1455" t="s">
        <v>16086</v>
      </c>
      <c r="D1455" s="895">
        <v>36.299999999999997</v>
      </c>
    </row>
    <row r="1456" spans="1:4" x14ac:dyDescent="0.2">
      <c r="A1456">
        <v>3457</v>
      </c>
      <c r="B1456" t="s">
        <v>17527</v>
      </c>
      <c r="C1456" t="s">
        <v>16086</v>
      </c>
      <c r="D1456" s="895">
        <v>27.25</v>
      </c>
    </row>
    <row r="1457" spans="1:4" x14ac:dyDescent="0.2">
      <c r="A1457">
        <v>3455</v>
      </c>
      <c r="B1457" t="s">
        <v>17528</v>
      </c>
      <c r="C1457" t="s">
        <v>16086</v>
      </c>
      <c r="D1457" s="895">
        <v>7.74</v>
      </c>
    </row>
    <row r="1458" spans="1:4" x14ac:dyDescent="0.2">
      <c r="A1458">
        <v>3472</v>
      </c>
      <c r="B1458" t="s">
        <v>17529</v>
      </c>
      <c r="C1458" t="s">
        <v>16086</v>
      </c>
      <c r="D1458" s="895">
        <v>17.39</v>
      </c>
    </row>
    <row r="1459" spans="1:4" x14ac:dyDescent="0.2">
      <c r="A1459">
        <v>3470</v>
      </c>
      <c r="B1459" t="s">
        <v>17530</v>
      </c>
      <c r="C1459" t="s">
        <v>16086</v>
      </c>
      <c r="D1459" s="895">
        <v>101.37</v>
      </c>
    </row>
    <row r="1460" spans="1:4" x14ac:dyDescent="0.2">
      <c r="A1460">
        <v>3471</v>
      </c>
      <c r="B1460" t="s">
        <v>17531</v>
      </c>
      <c r="C1460" t="s">
        <v>16086</v>
      </c>
      <c r="D1460" s="895">
        <v>55.7</v>
      </c>
    </row>
    <row r="1461" spans="1:4" x14ac:dyDescent="0.2">
      <c r="A1461">
        <v>3456</v>
      </c>
      <c r="B1461" t="s">
        <v>17532</v>
      </c>
      <c r="C1461" t="s">
        <v>16086</v>
      </c>
      <c r="D1461" s="895">
        <v>11.58</v>
      </c>
    </row>
    <row r="1462" spans="1:4" x14ac:dyDescent="0.2">
      <c r="A1462">
        <v>3459</v>
      </c>
      <c r="B1462" t="s">
        <v>17533</v>
      </c>
      <c r="C1462" t="s">
        <v>16086</v>
      </c>
      <c r="D1462" s="895">
        <v>142.97999999999999</v>
      </c>
    </row>
    <row r="1463" spans="1:4" x14ac:dyDescent="0.2">
      <c r="A1463">
        <v>3469</v>
      </c>
      <c r="B1463" t="s">
        <v>17534</v>
      </c>
      <c r="C1463" t="s">
        <v>16086</v>
      </c>
      <c r="D1463" s="895">
        <v>271.92</v>
      </c>
    </row>
    <row r="1464" spans="1:4" x14ac:dyDescent="0.2">
      <c r="A1464">
        <v>3460</v>
      </c>
      <c r="B1464" t="s">
        <v>17535</v>
      </c>
      <c r="C1464" t="s">
        <v>16086</v>
      </c>
      <c r="D1464" s="895">
        <v>396.77</v>
      </c>
    </row>
    <row r="1465" spans="1:4" x14ac:dyDescent="0.2">
      <c r="A1465">
        <v>3461</v>
      </c>
      <c r="B1465" t="s">
        <v>17536</v>
      </c>
      <c r="C1465" t="s">
        <v>16086</v>
      </c>
      <c r="D1465" s="860">
        <v>1014.11</v>
      </c>
    </row>
    <row r="1466" spans="1:4" x14ac:dyDescent="0.2">
      <c r="A1466">
        <v>37433</v>
      </c>
      <c r="B1466" t="s">
        <v>17537</v>
      </c>
      <c r="C1466" t="s">
        <v>16086</v>
      </c>
      <c r="D1466" s="895">
        <v>228.21</v>
      </c>
    </row>
    <row r="1467" spans="1:4" x14ac:dyDescent="0.2">
      <c r="A1467">
        <v>37430</v>
      </c>
      <c r="B1467" t="s">
        <v>17538</v>
      </c>
      <c r="C1467" t="s">
        <v>16086</v>
      </c>
      <c r="D1467" s="895">
        <v>28.6</v>
      </c>
    </row>
    <row r="1468" spans="1:4" x14ac:dyDescent="0.2">
      <c r="A1468">
        <v>37434</v>
      </c>
      <c r="B1468" t="s">
        <v>17539</v>
      </c>
      <c r="C1468" t="s">
        <v>16086</v>
      </c>
      <c r="D1468" s="860">
        <v>2127.86</v>
      </c>
    </row>
    <row r="1469" spans="1:4" x14ac:dyDescent="0.2">
      <c r="A1469">
        <v>37431</v>
      </c>
      <c r="B1469" t="s">
        <v>17540</v>
      </c>
      <c r="C1469" t="s">
        <v>16086</v>
      </c>
      <c r="D1469" s="895">
        <v>38.79</v>
      </c>
    </row>
    <row r="1470" spans="1:4" x14ac:dyDescent="0.2">
      <c r="A1470">
        <v>37432</v>
      </c>
      <c r="B1470" t="s">
        <v>17541</v>
      </c>
      <c r="C1470" t="s">
        <v>16086</v>
      </c>
      <c r="D1470" s="895">
        <v>71.56</v>
      </c>
    </row>
    <row r="1471" spans="1:4" x14ac:dyDescent="0.2">
      <c r="A1471">
        <v>37413</v>
      </c>
      <c r="B1471" t="s">
        <v>17542</v>
      </c>
      <c r="C1471" t="s">
        <v>16086</v>
      </c>
      <c r="D1471" s="895">
        <v>3.8</v>
      </c>
    </row>
    <row r="1472" spans="1:4" x14ac:dyDescent="0.2">
      <c r="A1472">
        <v>37414</v>
      </c>
      <c r="B1472" t="s">
        <v>17543</v>
      </c>
      <c r="C1472" t="s">
        <v>16086</v>
      </c>
      <c r="D1472" s="895">
        <v>4.3099999999999996</v>
      </c>
    </row>
    <row r="1473" spans="1:4" x14ac:dyDescent="0.2">
      <c r="A1473">
        <v>37415</v>
      </c>
      <c r="B1473" t="s">
        <v>17544</v>
      </c>
      <c r="C1473" t="s">
        <v>16086</v>
      </c>
      <c r="D1473" s="895">
        <v>7.84</v>
      </c>
    </row>
    <row r="1474" spans="1:4" x14ac:dyDescent="0.2">
      <c r="A1474">
        <v>37416</v>
      </c>
      <c r="B1474" t="s">
        <v>17545</v>
      </c>
      <c r="C1474" t="s">
        <v>16086</v>
      </c>
      <c r="D1474" s="895">
        <v>3.55</v>
      </c>
    </row>
    <row r="1475" spans="1:4" x14ac:dyDescent="0.2">
      <c r="A1475">
        <v>37417</v>
      </c>
      <c r="B1475" t="s">
        <v>17546</v>
      </c>
      <c r="C1475" t="s">
        <v>16086</v>
      </c>
      <c r="D1475" s="895">
        <v>5.1100000000000003</v>
      </c>
    </row>
    <row r="1476" spans="1:4" x14ac:dyDescent="0.2">
      <c r="A1476">
        <v>43590</v>
      </c>
      <c r="B1476" t="s">
        <v>17547</v>
      </c>
      <c r="C1476" t="s">
        <v>16086</v>
      </c>
      <c r="D1476" s="895">
        <v>147.41</v>
      </c>
    </row>
    <row r="1477" spans="1:4" x14ac:dyDescent="0.2">
      <c r="A1477">
        <v>43589</v>
      </c>
      <c r="B1477" t="s">
        <v>17548</v>
      </c>
      <c r="C1477" t="s">
        <v>16086</v>
      </c>
      <c r="D1477" s="895">
        <v>26.67</v>
      </c>
    </row>
    <row r="1478" spans="1:4" x14ac:dyDescent="0.2">
      <c r="A1478">
        <v>34519</v>
      </c>
      <c r="B1478" t="s">
        <v>17549</v>
      </c>
      <c r="C1478" t="s">
        <v>16086</v>
      </c>
      <c r="D1478" s="895">
        <v>113.94</v>
      </c>
    </row>
    <row r="1479" spans="1:4" x14ac:dyDescent="0.2">
      <c r="A1479">
        <v>1649</v>
      </c>
      <c r="B1479" t="s">
        <v>17550</v>
      </c>
      <c r="C1479" t="s">
        <v>16086</v>
      </c>
      <c r="D1479" s="895">
        <v>85.61</v>
      </c>
    </row>
    <row r="1480" spans="1:4" x14ac:dyDescent="0.2">
      <c r="A1480">
        <v>1653</v>
      </c>
      <c r="B1480" t="s">
        <v>17551</v>
      </c>
      <c r="C1480" t="s">
        <v>16086</v>
      </c>
      <c r="D1480" s="895">
        <v>67.06</v>
      </c>
    </row>
    <row r="1481" spans="1:4" x14ac:dyDescent="0.2">
      <c r="A1481">
        <v>1647</v>
      </c>
      <c r="B1481" t="s">
        <v>17552</v>
      </c>
      <c r="C1481" t="s">
        <v>16086</v>
      </c>
      <c r="D1481" s="895">
        <v>24.01</v>
      </c>
    </row>
    <row r="1482" spans="1:4" x14ac:dyDescent="0.2">
      <c r="A1482">
        <v>1648</v>
      </c>
      <c r="B1482" t="s">
        <v>17553</v>
      </c>
      <c r="C1482" t="s">
        <v>16086</v>
      </c>
      <c r="D1482" s="895">
        <v>46.11</v>
      </c>
    </row>
    <row r="1483" spans="1:4" x14ac:dyDescent="0.2">
      <c r="A1483">
        <v>1651</v>
      </c>
      <c r="B1483" t="s">
        <v>17554</v>
      </c>
      <c r="C1483" t="s">
        <v>16086</v>
      </c>
      <c r="D1483" s="895">
        <v>213.9</v>
      </c>
    </row>
    <row r="1484" spans="1:4" x14ac:dyDescent="0.2">
      <c r="A1484">
        <v>1650</v>
      </c>
      <c r="B1484" t="s">
        <v>17555</v>
      </c>
      <c r="C1484" t="s">
        <v>16086</v>
      </c>
      <c r="D1484" s="895">
        <v>118.23</v>
      </c>
    </row>
    <row r="1485" spans="1:4" x14ac:dyDescent="0.2">
      <c r="A1485">
        <v>1654</v>
      </c>
      <c r="B1485" t="s">
        <v>17556</v>
      </c>
      <c r="C1485" t="s">
        <v>16086</v>
      </c>
      <c r="D1485" s="895">
        <v>32.96</v>
      </c>
    </row>
    <row r="1486" spans="1:4" x14ac:dyDescent="0.2">
      <c r="A1486">
        <v>1652</v>
      </c>
      <c r="B1486" t="s">
        <v>17557</v>
      </c>
      <c r="C1486" t="s">
        <v>16086</v>
      </c>
      <c r="D1486" s="895">
        <v>307.01</v>
      </c>
    </row>
    <row r="1487" spans="1:4" x14ac:dyDescent="0.2">
      <c r="A1487">
        <v>10510</v>
      </c>
      <c r="B1487" t="s">
        <v>17558</v>
      </c>
      <c r="C1487" t="s">
        <v>16086</v>
      </c>
      <c r="D1487" s="895">
        <v>132.4</v>
      </c>
    </row>
    <row r="1488" spans="1:4" x14ac:dyDescent="0.2">
      <c r="A1488">
        <v>1747</v>
      </c>
      <c r="B1488" t="s">
        <v>17559</v>
      </c>
      <c r="C1488" t="s">
        <v>16086</v>
      </c>
      <c r="D1488" s="895">
        <v>238.5</v>
      </c>
    </row>
    <row r="1489" spans="1:4" x14ac:dyDescent="0.2">
      <c r="A1489">
        <v>1744</v>
      </c>
      <c r="B1489" t="s">
        <v>17560</v>
      </c>
      <c r="C1489" t="s">
        <v>16086</v>
      </c>
      <c r="D1489" s="895">
        <v>165.2</v>
      </c>
    </row>
    <row r="1490" spans="1:4" x14ac:dyDescent="0.2">
      <c r="A1490">
        <v>1743</v>
      </c>
      <c r="B1490" t="s">
        <v>17561</v>
      </c>
      <c r="C1490" t="s">
        <v>16086</v>
      </c>
      <c r="D1490" s="895">
        <v>216.94</v>
      </c>
    </row>
    <row r="1491" spans="1:4" x14ac:dyDescent="0.2">
      <c r="A1491">
        <v>39640</v>
      </c>
      <c r="B1491" t="s">
        <v>17562</v>
      </c>
      <c r="C1491" t="s">
        <v>16086</v>
      </c>
      <c r="D1491" s="895">
        <v>11.94</v>
      </c>
    </row>
    <row r="1492" spans="1:4" x14ac:dyDescent="0.2">
      <c r="A1492">
        <v>7216</v>
      </c>
      <c r="B1492" t="s">
        <v>17563</v>
      </c>
      <c r="C1492" t="s">
        <v>16086</v>
      </c>
      <c r="D1492" s="895">
        <v>64.17</v>
      </c>
    </row>
    <row r="1493" spans="1:4" x14ac:dyDescent="0.2">
      <c r="A1493">
        <v>20235</v>
      </c>
      <c r="B1493" t="s">
        <v>17564</v>
      </c>
      <c r="C1493" t="s">
        <v>16086</v>
      </c>
      <c r="D1493" s="895">
        <v>51.59</v>
      </c>
    </row>
    <row r="1494" spans="1:4" x14ac:dyDescent="0.2">
      <c r="A1494">
        <v>7181</v>
      </c>
      <c r="B1494" t="s">
        <v>17565</v>
      </c>
      <c r="C1494" t="s">
        <v>16086</v>
      </c>
      <c r="D1494" s="895">
        <v>2.0699999999999998</v>
      </c>
    </row>
    <row r="1495" spans="1:4" x14ac:dyDescent="0.2">
      <c r="A1495">
        <v>40742</v>
      </c>
      <c r="B1495" t="s">
        <v>17566</v>
      </c>
      <c r="C1495" t="s">
        <v>16086</v>
      </c>
      <c r="D1495" s="895">
        <v>11.14</v>
      </c>
    </row>
    <row r="1496" spans="1:4" x14ac:dyDescent="0.2">
      <c r="A1496">
        <v>7214</v>
      </c>
      <c r="B1496" t="s">
        <v>17567</v>
      </c>
      <c r="C1496" t="s">
        <v>16086</v>
      </c>
      <c r="D1496" s="895">
        <v>62.67</v>
      </c>
    </row>
    <row r="1497" spans="1:4" x14ac:dyDescent="0.2">
      <c r="A1497">
        <v>7219</v>
      </c>
      <c r="B1497" t="s">
        <v>17568</v>
      </c>
      <c r="C1497" t="s">
        <v>16086</v>
      </c>
      <c r="D1497" s="895">
        <v>55.58</v>
      </c>
    </row>
    <row r="1498" spans="1:4" x14ac:dyDescent="0.2">
      <c r="A1498">
        <v>37971</v>
      </c>
      <c r="B1498" t="s">
        <v>17569</v>
      </c>
      <c r="C1498" t="s">
        <v>16086</v>
      </c>
      <c r="D1498" s="895">
        <v>5.71</v>
      </c>
    </row>
    <row r="1499" spans="1:4" x14ac:dyDescent="0.2">
      <c r="A1499">
        <v>37972</v>
      </c>
      <c r="B1499" t="s">
        <v>17570</v>
      </c>
      <c r="C1499" t="s">
        <v>16086</v>
      </c>
      <c r="D1499" s="895">
        <v>8.1</v>
      </c>
    </row>
    <row r="1500" spans="1:4" x14ac:dyDescent="0.2">
      <c r="A1500">
        <v>37973</v>
      </c>
      <c r="B1500" t="s">
        <v>17571</v>
      </c>
      <c r="C1500" t="s">
        <v>16086</v>
      </c>
      <c r="D1500" s="895">
        <v>15.22</v>
      </c>
    </row>
    <row r="1501" spans="1:4" x14ac:dyDescent="0.2">
      <c r="A1501">
        <v>1926</v>
      </c>
      <c r="B1501" t="s">
        <v>17572</v>
      </c>
      <c r="C1501" t="s">
        <v>16086</v>
      </c>
      <c r="D1501" s="895">
        <v>2.63</v>
      </c>
    </row>
    <row r="1502" spans="1:4" x14ac:dyDescent="0.2">
      <c r="A1502">
        <v>1927</v>
      </c>
      <c r="B1502" t="s">
        <v>17573</v>
      </c>
      <c r="C1502" t="s">
        <v>16086</v>
      </c>
      <c r="D1502" s="895">
        <v>2.95</v>
      </c>
    </row>
    <row r="1503" spans="1:4" x14ac:dyDescent="0.2">
      <c r="A1503">
        <v>1923</v>
      </c>
      <c r="B1503" t="s">
        <v>17574</v>
      </c>
      <c r="C1503" t="s">
        <v>16086</v>
      </c>
      <c r="D1503" s="895">
        <v>5.37</v>
      </c>
    </row>
    <row r="1504" spans="1:4" x14ac:dyDescent="0.2">
      <c r="A1504">
        <v>1929</v>
      </c>
      <c r="B1504" t="s">
        <v>17575</v>
      </c>
      <c r="C1504" t="s">
        <v>16086</v>
      </c>
      <c r="D1504" s="895">
        <v>6.51</v>
      </c>
    </row>
    <row r="1505" spans="1:4" x14ac:dyDescent="0.2">
      <c r="A1505">
        <v>1930</v>
      </c>
      <c r="B1505" t="s">
        <v>17576</v>
      </c>
      <c r="C1505" t="s">
        <v>16086</v>
      </c>
      <c r="D1505" s="895">
        <v>11.14</v>
      </c>
    </row>
    <row r="1506" spans="1:4" x14ac:dyDescent="0.2">
      <c r="A1506">
        <v>1924</v>
      </c>
      <c r="B1506" t="s">
        <v>17577</v>
      </c>
      <c r="C1506" t="s">
        <v>16086</v>
      </c>
      <c r="D1506" s="895">
        <v>17.98</v>
      </c>
    </row>
    <row r="1507" spans="1:4" x14ac:dyDescent="0.2">
      <c r="A1507">
        <v>1922</v>
      </c>
      <c r="B1507" t="s">
        <v>17578</v>
      </c>
      <c r="C1507" t="s">
        <v>16086</v>
      </c>
      <c r="D1507" s="895">
        <v>37.19</v>
      </c>
    </row>
    <row r="1508" spans="1:4" x14ac:dyDescent="0.2">
      <c r="A1508">
        <v>1953</v>
      </c>
      <c r="B1508" t="s">
        <v>17579</v>
      </c>
      <c r="C1508" t="s">
        <v>16086</v>
      </c>
      <c r="D1508" s="895">
        <v>45.4</v>
      </c>
    </row>
    <row r="1509" spans="1:4" x14ac:dyDescent="0.2">
      <c r="A1509">
        <v>1962</v>
      </c>
      <c r="B1509" t="s">
        <v>17580</v>
      </c>
      <c r="C1509" t="s">
        <v>16086</v>
      </c>
      <c r="D1509" s="895">
        <v>220.59</v>
      </c>
    </row>
    <row r="1510" spans="1:4" x14ac:dyDescent="0.2">
      <c r="A1510">
        <v>1955</v>
      </c>
      <c r="B1510" t="s">
        <v>17581</v>
      </c>
      <c r="C1510" t="s">
        <v>16086</v>
      </c>
      <c r="D1510" s="895">
        <v>2.54</v>
      </c>
    </row>
    <row r="1511" spans="1:4" x14ac:dyDescent="0.2">
      <c r="A1511">
        <v>1956</v>
      </c>
      <c r="B1511" t="s">
        <v>17582</v>
      </c>
      <c r="C1511" t="s">
        <v>16086</v>
      </c>
      <c r="D1511" s="895">
        <v>3.59</v>
      </c>
    </row>
    <row r="1512" spans="1:4" x14ac:dyDescent="0.2">
      <c r="A1512">
        <v>1957</v>
      </c>
      <c r="B1512" t="s">
        <v>17583</v>
      </c>
      <c r="C1512" t="s">
        <v>16086</v>
      </c>
      <c r="D1512" s="895">
        <v>7.76</v>
      </c>
    </row>
    <row r="1513" spans="1:4" x14ac:dyDescent="0.2">
      <c r="A1513">
        <v>1958</v>
      </c>
      <c r="B1513" t="s">
        <v>17584</v>
      </c>
      <c r="C1513" t="s">
        <v>16086</v>
      </c>
      <c r="D1513" s="895">
        <v>14.44</v>
      </c>
    </row>
    <row r="1514" spans="1:4" x14ac:dyDescent="0.2">
      <c r="A1514">
        <v>1959</v>
      </c>
      <c r="B1514" t="s">
        <v>17585</v>
      </c>
      <c r="C1514" t="s">
        <v>16086</v>
      </c>
      <c r="D1514" s="895">
        <v>15.67</v>
      </c>
    </row>
    <row r="1515" spans="1:4" x14ac:dyDescent="0.2">
      <c r="A1515">
        <v>1925</v>
      </c>
      <c r="B1515" t="s">
        <v>17586</v>
      </c>
      <c r="C1515" t="s">
        <v>16086</v>
      </c>
      <c r="D1515" s="895">
        <v>40.96</v>
      </c>
    </row>
    <row r="1516" spans="1:4" x14ac:dyDescent="0.2">
      <c r="A1516">
        <v>1960</v>
      </c>
      <c r="B1516" t="s">
        <v>17587</v>
      </c>
      <c r="C1516" t="s">
        <v>16086</v>
      </c>
      <c r="D1516" s="895">
        <v>62.9</v>
      </c>
    </row>
    <row r="1517" spans="1:4" x14ac:dyDescent="0.2">
      <c r="A1517">
        <v>1961</v>
      </c>
      <c r="B1517" t="s">
        <v>17588</v>
      </c>
      <c r="C1517" t="s">
        <v>16086</v>
      </c>
      <c r="D1517" s="895">
        <v>80.59</v>
      </c>
    </row>
    <row r="1518" spans="1:4" x14ac:dyDescent="0.2">
      <c r="A1518">
        <v>38423</v>
      </c>
      <c r="B1518" t="s">
        <v>17589</v>
      </c>
      <c r="C1518" t="s">
        <v>16086</v>
      </c>
      <c r="D1518" s="895">
        <v>45.61</v>
      </c>
    </row>
    <row r="1519" spans="1:4" x14ac:dyDescent="0.2">
      <c r="A1519">
        <v>39866</v>
      </c>
      <c r="B1519" t="s">
        <v>17590</v>
      </c>
      <c r="C1519" t="s">
        <v>16086</v>
      </c>
      <c r="D1519" s="895">
        <v>18.36</v>
      </c>
    </row>
    <row r="1520" spans="1:4" x14ac:dyDescent="0.2">
      <c r="A1520">
        <v>39867</v>
      </c>
      <c r="B1520" t="s">
        <v>17591</v>
      </c>
      <c r="C1520" t="s">
        <v>16086</v>
      </c>
      <c r="D1520" s="895">
        <v>40.83</v>
      </c>
    </row>
    <row r="1521" spans="1:4" x14ac:dyDescent="0.2">
      <c r="A1521">
        <v>39868</v>
      </c>
      <c r="B1521" t="s">
        <v>17592</v>
      </c>
      <c r="C1521" t="s">
        <v>16086</v>
      </c>
      <c r="D1521" s="895">
        <v>73.55</v>
      </c>
    </row>
    <row r="1522" spans="1:4" x14ac:dyDescent="0.2">
      <c r="A1522">
        <v>37999</v>
      </c>
      <c r="B1522" t="s">
        <v>17593</v>
      </c>
      <c r="C1522" t="s">
        <v>16086</v>
      </c>
      <c r="D1522" s="895">
        <v>9.6300000000000008</v>
      </c>
    </row>
    <row r="1523" spans="1:4" x14ac:dyDescent="0.2">
      <c r="A1523">
        <v>38000</v>
      </c>
      <c r="B1523" t="s">
        <v>17594</v>
      </c>
      <c r="C1523" t="s">
        <v>16086</v>
      </c>
      <c r="D1523" s="895">
        <v>11.24</v>
      </c>
    </row>
    <row r="1524" spans="1:4" x14ac:dyDescent="0.2">
      <c r="A1524">
        <v>38129</v>
      </c>
      <c r="B1524" t="s">
        <v>17595</v>
      </c>
      <c r="C1524" t="s">
        <v>16086</v>
      </c>
      <c r="D1524" s="895">
        <v>5.91</v>
      </c>
    </row>
    <row r="1525" spans="1:4" x14ac:dyDescent="0.2">
      <c r="A1525">
        <v>38025</v>
      </c>
      <c r="B1525" t="s">
        <v>17596</v>
      </c>
      <c r="C1525" t="s">
        <v>16086</v>
      </c>
      <c r="D1525" s="895">
        <v>8.0299999999999994</v>
      </c>
    </row>
    <row r="1526" spans="1:4" x14ac:dyDescent="0.2">
      <c r="A1526">
        <v>38026</v>
      </c>
      <c r="B1526" t="s">
        <v>17597</v>
      </c>
      <c r="C1526" t="s">
        <v>16086</v>
      </c>
      <c r="D1526" s="895">
        <v>19.82</v>
      </c>
    </row>
    <row r="1527" spans="1:4" x14ac:dyDescent="0.2">
      <c r="A1527">
        <v>1858</v>
      </c>
      <c r="B1527" t="s">
        <v>17598</v>
      </c>
      <c r="C1527" t="s">
        <v>16086</v>
      </c>
      <c r="D1527" s="895">
        <v>70.680000000000007</v>
      </c>
    </row>
    <row r="1528" spans="1:4" x14ac:dyDescent="0.2">
      <c r="A1528">
        <v>1844</v>
      </c>
      <c r="B1528" t="s">
        <v>17599</v>
      </c>
      <c r="C1528" t="s">
        <v>16086</v>
      </c>
      <c r="D1528" s="895">
        <v>161.87</v>
      </c>
    </row>
    <row r="1529" spans="1:4" x14ac:dyDescent="0.2">
      <c r="A1529">
        <v>1863</v>
      </c>
      <c r="B1529" t="s">
        <v>17600</v>
      </c>
      <c r="C1529" t="s">
        <v>16086</v>
      </c>
      <c r="D1529" s="895">
        <v>75.22</v>
      </c>
    </row>
    <row r="1530" spans="1:4" x14ac:dyDescent="0.2">
      <c r="A1530">
        <v>1865</v>
      </c>
      <c r="B1530" t="s">
        <v>17601</v>
      </c>
      <c r="C1530" t="s">
        <v>16086</v>
      </c>
      <c r="D1530" s="895">
        <v>195.97</v>
      </c>
    </row>
    <row r="1531" spans="1:4" x14ac:dyDescent="0.2">
      <c r="A1531">
        <v>36355</v>
      </c>
      <c r="B1531" t="s">
        <v>17602</v>
      </c>
      <c r="C1531" t="s">
        <v>16086</v>
      </c>
      <c r="D1531" s="895">
        <v>9.4600000000000009</v>
      </c>
    </row>
    <row r="1532" spans="1:4" x14ac:dyDescent="0.2">
      <c r="A1532">
        <v>36356</v>
      </c>
      <c r="B1532" t="s">
        <v>17603</v>
      </c>
      <c r="C1532" t="s">
        <v>16086</v>
      </c>
      <c r="D1532" s="895">
        <v>15.22</v>
      </c>
    </row>
    <row r="1533" spans="1:4" x14ac:dyDescent="0.2">
      <c r="A1533">
        <v>1966</v>
      </c>
      <c r="B1533" t="s">
        <v>17604</v>
      </c>
      <c r="C1533" t="s">
        <v>16086</v>
      </c>
      <c r="D1533" s="895">
        <v>29.99</v>
      </c>
    </row>
    <row r="1534" spans="1:4" x14ac:dyDescent="0.2">
      <c r="A1534">
        <v>1933</v>
      </c>
      <c r="B1534" t="s">
        <v>17605</v>
      </c>
      <c r="C1534" t="s">
        <v>16086</v>
      </c>
      <c r="D1534" s="895">
        <v>6.46</v>
      </c>
    </row>
    <row r="1535" spans="1:4" x14ac:dyDescent="0.2">
      <c r="A1535">
        <v>1932</v>
      </c>
      <c r="B1535" t="s">
        <v>17606</v>
      </c>
      <c r="C1535" t="s">
        <v>16086</v>
      </c>
      <c r="D1535" s="895">
        <v>14.79</v>
      </c>
    </row>
    <row r="1536" spans="1:4" x14ac:dyDescent="0.2">
      <c r="A1536">
        <v>1951</v>
      </c>
      <c r="B1536" t="s">
        <v>17607</v>
      </c>
      <c r="C1536" t="s">
        <v>16086</v>
      </c>
      <c r="D1536" s="895">
        <v>30.86</v>
      </c>
    </row>
    <row r="1537" spans="1:4" x14ac:dyDescent="0.2">
      <c r="A1537">
        <v>1970</v>
      </c>
      <c r="B1537" t="s">
        <v>17608</v>
      </c>
      <c r="C1537" t="s">
        <v>16086</v>
      </c>
      <c r="D1537" s="895">
        <v>74.98</v>
      </c>
    </row>
    <row r="1538" spans="1:4" x14ac:dyDescent="0.2">
      <c r="A1538">
        <v>1967</v>
      </c>
      <c r="B1538" t="s">
        <v>17609</v>
      </c>
      <c r="C1538" t="s">
        <v>16086</v>
      </c>
      <c r="D1538" s="895">
        <v>8.9</v>
      </c>
    </row>
    <row r="1539" spans="1:4" x14ac:dyDescent="0.2">
      <c r="A1539">
        <v>1968</v>
      </c>
      <c r="B1539" t="s">
        <v>17610</v>
      </c>
      <c r="C1539" t="s">
        <v>16086</v>
      </c>
      <c r="D1539" s="895">
        <v>17.600000000000001</v>
      </c>
    </row>
    <row r="1540" spans="1:4" x14ac:dyDescent="0.2">
      <c r="A1540">
        <v>1969</v>
      </c>
      <c r="B1540" t="s">
        <v>17611</v>
      </c>
      <c r="C1540" t="s">
        <v>16086</v>
      </c>
      <c r="D1540" s="895">
        <v>57.28</v>
      </c>
    </row>
    <row r="1541" spans="1:4" x14ac:dyDescent="0.2">
      <c r="A1541">
        <v>1827</v>
      </c>
      <c r="B1541" t="s">
        <v>17612</v>
      </c>
      <c r="C1541" t="s">
        <v>16086</v>
      </c>
      <c r="D1541" s="895">
        <v>130.34</v>
      </c>
    </row>
    <row r="1542" spans="1:4" x14ac:dyDescent="0.2">
      <c r="A1542">
        <v>1831</v>
      </c>
      <c r="B1542" t="s">
        <v>17613</v>
      </c>
      <c r="C1542" t="s">
        <v>16086</v>
      </c>
      <c r="D1542" s="895">
        <v>28.45</v>
      </c>
    </row>
    <row r="1543" spans="1:4" x14ac:dyDescent="0.2">
      <c r="A1543">
        <v>1825</v>
      </c>
      <c r="B1543" t="s">
        <v>17614</v>
      </c>
      <c r="C1543" t="s">
        <v>16086</v>
      </c>
      <c r="D1543" s="895">
        <v>70.22</v>
      </c>
    </row>
    <row r="1544" spans="1:4" x14ac:dyDescent="0.2">
      <c r="A1544">
        <v>1828</v>
      </c>
      <c r="B1544" t="s">
        <v>17615</v>
      </c>
      <c r="C1544" t="s">
        <v>16086</v>
      </c>
      <c r="D1544" s="895">
        <v>159.05000000000001</v>
      </c>
    </row>
    <row r="1545" spans="1:4" x14ac:dyDescent="0.2">
      <c r="A1545">
        <v>1845</v>
      </c>
      <c r="B1545" t="s">
        <v>17616</v>
      </c>
      <c r="C1545" t="s">
        <v>16086</v>
      </c>
      <c r="D1545" s="895">
        <v>35.659999999999997</v>
      </c>
    </row>
    <row r="1546" spans="1:4" x14ac:dyDescent="0.2">
      <c r="A1546">
        <v>1824</v>
      </c>
      <c r="B1546" t="s">
        <v>17617</v>
      </c>
      <c r="C1546" t="s">
        <v>16086</v>
      </c>
      <c r="D1546" s="895">
        <v>84.18</v>
      </c>
    </row>
    <row r="1547" spans="1:4" x14ac:dyDescent="0.2">
      <c r="A1547">
        <v>1940</v>
      </c>
      <c r="B1547" t="s">
        <v>17618</v>
      </c>
      <c r="C1547" t="s">
        <v>16086</v>
      </c>
      <c r="D1547" s="895">
        <v>40.03</v>
      </c>
    </row>
    <row r="1548" spans="1:4" x14ac:dyDescent="0.2">
      <c r="A1548">
        <v>1937</v>
      </c>
      <c r="B1548" t="s">
        <v>17619</v>
      </c>
      <c r="C1548" t="s">
        <v>16086</v>
      </c>
      <c r="D1548" s="895">
        <v>6.75</v>
      </c>
    </row>
    <row r="1549" spans="1:4" x14ac:dyDescent="0.2">
      <c r="A1549">
        <v>1939</v>
      </c>
      <c r="B1549" t="s">
        <v>17620</v>
      </c>
      <c r="C1549" t="s">
        <v>16086</v>
      </c>
      <c r="D1549" s="895">
        <v>10.98</v>
      </c>
    </row>
    <row r="1550" spans="1:4" x14ac:dyDescent="0.2">
      <c r="A1550">
        <v>1938</v>
      </c>
      <c r="B1550" t="s">
        <v>17621</v>
      </c>
      <c r="C1550" t="s">
        <v>16086</v>
      </c>
      <c r="D1550" s="895">
        <v>7.68</v>
      </c>
    </row>
    <row r="1551" spans="1:4" x14ac:dyDescent="0.2">
      <c r="A1551">
        <v>42693</v>
      </c>
      <c r="B1551" t="s">
        <v>17622</v>
      </c>
      <c r="C1551" t="s">
        <v>16086</v>
      </c>
      <c r="D1551" s="895">
        <v>550.53</v>
      </c>
    </row>
    <row r="1552" spans="1:4" x14ac:dyDescent="0.2">
      <c r="A1552">
        <v>42695</v>
      </c>
      <c r="B1552" t="s">
        <v>17623</v>
      </c>
      <c r="C1552" t="s">
        <v>16086</v>
      </c>
      <c r="D1552" s="895">
        <v>384.63</v>
      </c>
    </row>
    <row r="1553" spans="1:4" x14ac:dyDescent="0.2">
      <c r="A1553">
        <v>42694</v>
      </c>
      <c r="B1553" t="s">
        <v>17624</v>
      </c>
      <c r="C1553" t="s">
        <v>16086</v>
      </c>
      <c r="D1553" s="895">
        <v>736.72</v>
      </c>
    </row>
    <row r="1554" spans="1:4" x14ac:dyDescent="0.2">
      <c r="A1554">
        <v>20097</v>
      </c>
      <c r="B1554" t="s">
        <v>17625</v>
      </c>
      <c r="C1554" t="s">
        <v>16086</v>
      </c>
      <c r="D1554" s="895">
        <v>31.94</v>
      </c>
    </row>
    <row r="1555" spans="1:4" x14ac:dyDescent="0.2">
      <c r="A1555">
        <v>20098</v>
      </c>
      <c r="B1555" t="s">
        <v>17626</v>
      </c>
      <c r="C1555" t="s">
        <v>16086</v>
      </c>
      <c r="D1555" s="895">
        <v>130.55000000000001</v>
      </c>
    </row>
    <row r="1556" spans="1:4" x14ac:dyDescent="0.2">
      <c r="A1556">
        <v>20096</v>
      </c>
      <c r="B1556" t="s">
        <v>17627</v>
      </c>
      <c r="C1556" t="s">
        <v>16086</v>
      </c>
      <c r="D1556" s="895">
        <v>33.06</v>
      </c>
    </row>
    <row r="1557" spans="1:4" x14ac:dyDescent="0.2">
      <c r="A1557">
        <v>2628</v>
      </c>
      <c r="B1557" t="s">
        <v>17628</v>
      </c>
      <c r="C1557" t="s">
        <v>16086</v>
      </c>
      <c r="D1557" s="895">
        <v>162.68</v>
      </c>
    </row>
    <row r="1558" spans="1:4" x14ac:dyDescent="0.2">
      <c r="A1558">
        <v>2622</v>
      </c>
      <c r="B1558" t="s">
        <v>17629</v>
      </c>
      <c r="C1558" t="s">
        <v>16086</v>
      </c>
      <c r="D1558" s="895">
        <v>3.86</v>
      </c>
    </row>
    <row r="1559" spans="1:4" x14ac:dyDescent="0.2">
      <c r="A1559">
        <v>2623</v>
      </c>
      <c r="B1559" t="s">
        <v>17630</v>
      </c>
      <c r="C1559" t="s">
        <v>16086</v>
      </c>
      <c r="D1559" s="895">
        <v>4.6500000000000004</v>
      </c>
    </row>
    <row r="1560" spans="1:4" x14ac:dyDescent="0.2">
      <c r="A1560">
        <v>2624</v>
      </c>
      <c r="B1560" t="s">
        <v>17631</v>
      </c>
      <c r="C1560" t="s">
        <v>16086</v>
      </c>
      <c r="D1560" s="895">
        <v>7.39</v>
      </c>
    </row>
    <row r="1561" spans="1:4" x14ac:dyDescent="0.2">
      <c r="A1561">
        <v>2625</v>
      </c>
      <c r="B1561" t="s">
        <v>17632</v>
      </c>
      <c r="C1561" t="s">
        <v>16086</v>
      </c>
      <c r="D1561" s="895">
        <v>15.61</v>
      </c>
    </row>
    <row r="1562" spans="1:4" x14ac:dyDescent="0.2">
      <c r="A1562">
        <v>2626</v>
      </c>
      <c r="B1562" t="s">
        <v>17633</v>
      </c>
      <c r="C1562" t="s">
        <v>16086</v>
      </c>
      <c r="D1562" s="895">
        <v>22.87</v>
      </c>
    </row>
    <row r="1563" spans="1:4" x14ac:dyDescent="0.2">
      <c r="A1563">
        <v>2630</v>
      </c>
      <c r="B1563" t="s">
        <v>17634</v>
      </c>
      <c r="C1563" t="s">
        <v>16086</v>
      </c>
      <c r="D1563" s="895">
        <v>34.78</v>
      </c>
    </row>
    <row r="1564" spans="1:4" x14ac:dyDescent="0.2">
      <c r="A1564">
        <v>2627</v>
      </c>
      <c r="B1564" t="s">
        <v>17635</v>
      </c>
      <c r="C1564" t="s">
        <v>16086</v>
      </c>
      <c r="D1564" s="895">
        <v>61.27</v>
      </c>
    </row>
    <row r="1565" spans="1:4" x14ac:dyDescent="0.2">
      <c r="A1565">
        <v>2629</v>
      </c>
      <c r="B1565" t="s">
        <v>17636</v>
      </c>
      <c r="C1565" t="s">
        <v>16086</v>
      </c>
      <c r="D1565" s="895">
        <v>82.88</v>
      </c>
    </row>
    <row r="1566" spans="1:4" x14ac:dyDescent="0.2">
      <c r="A1566">
        <v>1880</v>
      </c>
      <c r="B1566" t="s">
        <v>17637</v>
      </c>
      <c r="C1566" t="s">
        <v>16086</v>
      </c>
      <c r="D1566" s="895">
        <v>3.19</v>
      </c>
    </row>
    <row r="1567" spans="1:4" x14ac:dyDescent="0.2">
      <c r="A1567">
        <v>39274</v>
      </c>
      <c r="B1567" t="s">
        <v>17638</v>
      </c>
      <c r="C1567" t="s">
        <v>16086</v>
      </c>
      <c r="D1567" s="895">
        <v>2.48</v>
      </c>
    </row>
    <row r="1568" spans="1:4" x14ac:dyDescent="0.2">
      <c r="A1568">
        <v>12033</v>
      </c>
      <c r="B1568" t="s">
        <v>17639</v>
      </c>
      <c r="C1568" t="s">
        <v>16086</v>
      </c>
      <c r="D1568" s="895">
        <v>10.199999999999999</v>
      </c>
    </row>
    <row r="1569" spans="1:4" x14ac:dyDescent="0.2">
      <c r="A1569">
        <v>40408</v>
      </c>
      <c r="B1569" t="s">
        <v>17640</v>
      </c>
      <c r="C1569" t="s">
        <v>16086</v>
      </c>
      <c r="D1569" s="895">
        <v>6.7</v>
      </c>
    </row>
    <row r="1570" spans="1:4" x14ac:dyDescent="0.2">
      <c r="A1570">
        <v>40409</v>
      </c>
      <c r="B1570" t="s">
        <v>17641</v>
      </c>
      <c r="C1570" t="s">
        <v>16086</v>
      </c>
      <c r="D1570" s="895">
        <v>2.37</v>
      </c>
    </row>
    <row r="1571" spans="1:4" x14ac:dyDescent="0.2">
      <c r="A1571">
        <v>39276</v>
      </c>
      <c r="B1571" t="s">
        <v>17642</v>
      </c>
      <c r="C1571" t="s">
        <v>16086</v>
      </c>
      <c r="D1571" s="895">
        <v>6.04</v>
      </c>
    </row>
    <row r="1572" spans="1:4" x14ac:dyDescent="0.2">
      <c r="A1572">
        <v>39277</v>
      </c>
      <c r="B1572" t="s">
        <v>17643</v>
      </c>
      <c r="C1572" t="s">
        <v>16086</v>
      </c>
      <c r="D1572" s="895">
        <v>16.309999999999999</v>
      </c>
    </row>
    <row r="1573" spans="1:4" x14ac:dyDescent="0.2">
      <c r="A1573">
        <v>12034</v>
      </c>
      <c r="B1573" t="s">
        <v>17644</v>
      </c>
      <c r="C1573" t="s">
        <v>16086</v>
      </c>
      <c r="D1573" s="895">
        <v>4.62</v>
      </c>
    </row>
    <row r="1574" spans="1:4" x14ac:dyDescent="0.2">
      <c r="A1574">
        <v>39879</v>
      </c>
      <c r="B1574" t="s">
        <v>17645</v>
      </c>
      <c r="C1574" t="s">
        <v>16086</v>
      </c>
      <c r="D1574" s="895">
        <v>5.16</v>
      </c>
    </row>
    <row r="1575" spans="1:4" x14ac:dyDescent="0.2">
      <c r="A1575">
        <v>39880</v>
      </c>
      <c r="B1575" t="s">
        <v>17646</v>
      </c>
      <c r="C1575" t="s">
        <v>16086</v>
      </c>
      <c r="D1575" s="895">
        <v>11.43</v>
      </c>
    </row>
    <row r="1576" spans="1:4" x14ac:dyDescent="0.2">
      <c r="A1576">
        <v>39881</v>
      </c>
      <c r="B1576" t="s">
        <v>17647</v>
      </c>
      <c r="C1576" t="s">
        <v>16086</v>
      </c>
      <c r="D1576" s="895">
        <v>18.350000000000001</v>
      </c>
    </row>
    <row r="1577" spans="1:4" x14ac:dyDescent="0.2">
      <c r="A1577">
        <v>39882</v>
      </c>
      <c r="B1577" t="s">
        <v>17648</v>
      </c>
      <c r="C1577" t="s">
        <v>16086</v>
      </c>
      <c r="D1577" s="895">
        <v>48.33</v>
      </c>
    </row>
    <row r="1578" spans="1:4" x14ac:dyDescent="0.2">
      <c r="A1578">
        <v>39883</v>
      </c>
      <c r="B1578" t="s">
        <v>17649</v>
      </c>
      <c r="C1578" t="s">
        <v>16086</v>
      </c>
      <c r="D1578" s="895">
        <v>77.17</v>
      </c>
    </row>
    <row r="1579" spans="1:4" x14ac:dyDescent="0.2">
      <c r="A1579">
        <v>39884</v>
      </c>
      <c r="B1579" t="s">
        <v>17650</v>
      </c>
      <c r="C1579" t="s">
        <v>16086</v>
      </c>
      <c r="D1579" s="895">
        <v>114.63</v>
      </c>
    </row>
    <row r="1580" spans="1:4" x14ac:dyDescent="0.2">
      <c r="A1580">
        <v>39885</v>
      </c>
      <c r="B1580" t="s">
        <v>17651</v>
      </c>
      <c r="C1580" t="s">
        <v>16086</v>
      </c>
      <c r="D1580" s="895">
        <v>272.42</v>
      </c>
    </row>
    <row r="1581" spans="1:4" x14ac:dyDescent="0.2">
      <c r="A1581">
        <v>1777</v>
      </c>
      <c r="B1581" t="s">
        <v>17652</v>
      </c>
      <c r="C1581" t="s">
        <v>16086</v>
      </c>
      <c r="D1581" s="895">
        <v>92.31</v>
      </c>
    </row>
    <row r="1582" spans="1:4" x14ac:dyDescent="0.2">
      <c r="A1582">
        <v>1819</v>
      </c>
      <c r="B1582" t="s">
        <v>17653</v>
      </c>
      <c r="C1582" t="s">
        <v>16086</v>
      </c>
      <c r="D1582" s="895">
        <v>67.16</v>
      </c>
    </row>
    <row r="1583" spans="1:4" x14ac:dyDescent="0.2">
      <c r="A1583">
        <v>1775</v>
      </c>
      <c r="B1583" t="s">
        <v>17654</v>
      </c>
      <c r="C1583" t="s">
        <v>16086</v>
      </c>
      <c r="D1583" s="895">
        <v>20.079999999999998</v>
      </c>
    </row>
    <row r="1584" spans="1:4" x14ac:dyDescent="0.2">
      <c r="A1584">
        <v>1776</v>
      </c>
      <c r="B1584" t="s">
        <v>17655</v>
      </c>
      <c r="C1584" t="s">
        <v>16086</v>
      </c>
      <c r="D1584" s="895">
        <v>54.64</v>
      </c>
    </row>
    <row r="1585" spans="1:4" x14ac:dyDescent="0.2">
      <c r="A1585">
        <v>1778</v>
      </c>
      <c r="B1585" t="s">
        <v>17656</v>
      </c>
      <c r="C1585" t="s">
        <v>16086</v>
      </c>
      <c r="D1585" s="895">
        <v>223.44</v>
      </c>
    </row>
    <row r="1586" spans="1:4" x14ac:dyDescent="0.2">
      <c r="A1586">
        <v>1818</v>
      </c>
      <c r="B1586" t="s">
        <v>17657</v>
      </c>
      <c r="C1586" t="s">
        <v>16086</v>
      </c>
      <c r="D1586" s="895">
        <v>148.32</v>
      </c>
    </row>
    <row r="1587" spans="1:4" x14ac:dyDescent="0.2">
      <c r="A1587">
        <v>1820</v>
      </c>
      <c r="B1587" t="s">
        <v>17658</v>
      </c>
      <c r="C1587" t="s">
        <v>16086</v>
      </c>
      <c r="D1587" s="895">
        <v>29</v>
      </c>
    </row>
    <row r="1588" spans="1:4" x14ac:dyDescent="0.2">
      <c r="A1588">
        <v>1779</v>
      </c>
      <c r="B1588" t="s">
        <v>17659</v>
      </c>
      <c r="C1588" t="s">
        <v>16086</v>
      </c>
      <c r="D1588" s="895">
        <v>324.95999999999998</v>
      </c>
    </row>
    <row r="1589" spans="1:4" x14ac:dyDescent="0.2">
      <c r="A1589">
        <v>1780</v>
      </c>
      <c r="B1589" t="s">
        <v>17660</v>
      </c>
      <c r="C1589" t="s">
        <v>16086</v>
      </c>
      <c r="D1589" s="895">
        <v>669.91</v>
      </c>
    </row>
    <row r="1590" spans="1:4" x14ac:dyDescent="0.2">
      <c r="A1590">
        <v>1783</v>
      </c>
      <c r="B1590" t="s">
        <v>17661</v>
      </c>
      <c r="C1590" t="s">
        <v>16086</v>
      </c>
      <c r="D1590" s="895">
        <v>70.83</v>
      </c>
    </row>
    <row r="1591" spans="1:4" x14ac:dyDescent="0.2">
      <c r="A1591">
        <v>1782</v>
      </c>
      <c r="B1591" t="s">
        <v>17662</v>
      </c>
      <c r="C1591" t="s">
        <v>16086</v>
      </c>
      <c r="D1591" s="895">
        <v>56</v>
      </c>
    </row>
    <row r="1592" spans="1:4" x14ac:dyDescent="0.2">
      <c r="A1592">
        <v>1817</v>
      </c>
      <c r="B1592" t="s">
        <v>17663</v>
      </c>
      <c r="C1592" t="s">
        <v>16086</v>
      </c>
      <c r="D1592" s="895">
        <v>16.690000000000001</v>
      </c>
    </row>
    <row r="1593" spans="1:4" x14ac:dyDescent="0.2">
      <c r="A1593">
        <v>1781</v>
      </c>
      <c r="B1593" t="s">
        <v>17664</v>
      </c>
      <c r="C1593" t="s">
        <v>16086</v>
      </c>
      <c r="D1593" s="895">
        <v>36.49</v>
      </c>
    </row>
    <row r="1594" spans="1:4" x14ac:dyDescent="0.2">
      <c r="A1594">
        <v>1784</v>
      </c>
      <c r="B1594" t="s">
        <v>17665</v>
      </c>
      <c r="C1594" t="s">
        <v>16086</v>
      </c>
      <c r="D1594" s="895">
        <v>200.01</v>
      </c>
    </row>
    <row r="1595" spans="1:4" x14ac:dyDescent="0.2">
      <c r="A1595">
        <v>1810</v>
      </c>
      <c r="B1595" t="s">
        <v>17666</v>
      </c>
      <c r="C1595" t="s">
        <v>16086</v>
      </c>
      <c r="D1595" s="895">
        <v>110.94</v>
      </c>
    </row>
    <row r="1596" spans="1:4" x14ac:dyDescent="0.2">
      <c r="A1596">
        <v>1811</v>
      </c>
      <c r="B1596" t="s">
        <v>17667</v>
      </c>
      <c r="C1596" t="s">
        <v>16086</v>
      </c>
      <c r="D1596" s="895">
        <v>24</v>
      </c>
    </row>
    <row r="1597" spans="1:4" x14ac:dyDescent="0.2">
      <c r="A1597">
        <v>1812</v>
      </c>
      <c r="B1597" t="s">
        <v>17668</v>
      </c>
      <c r="C1597" t="s">
        <v>16086</v>
      </c>
      <c r="D1597" s="895">
        <v>280.05</v>
      </c>
    </row>
    <row r="1598" spans="1:4" x14ac:dyDescent="0.2">
      <c r="A1598">
        <v>40386</v>
      </c>
      <c r="B1598" t="s">
        <v>17669</v>
      </c>
      <c r="C1598" t="s">
        <v>16086</v>
      </c>
      <c r="D1598" s="895">
        <v>73.12</v>
      </c>
    </row>
    <row r="1599" spans="1:4" x14ac:dyDescent="0.2">
      <c r="A1599">
        <v>40384</v>
      </c>
      <c r="B1599" t="s">
        <v>17670</v>
      </c>
      <c r="C1599" t="s">
        <v>16086</v>
      </c>
      <c r="D1599" s="895">
        <v>50.06</v>
      </c>
    </row>
    <row r="1600" spans="1:4" x14ac:dyDescent="0.2">
      <c r="A1600">
        <v>40379</v>
      </c>
      <c r="B1600" t="s">
        <v>17671</v>
      </c>
      <c r="C1600" t="s">
        <v>16086</v>
      </c>
      <c r="D1600" s="895">
        <v>17.3</v>
      </c>
    </row>
    <row r="1601" spans="1:4" x14ac:dyDescent="0.2">
      <c r="A1601">
        <v>40423</v>
      </c>
      <c r="B1601" t="s">
        <v>17672</v>
      </c>
      <c r="C1601" t="s">
        <v>16086</v>
      </c>
      <c r="D1601" s="895">
        <v>32.75</v>
      </c>
    </row>
    <row r="1602" spans="1:4" x14ac:dyDescent="0.2">
      <c r="A1602">
        <v>40389</v>
      </c>
      <c r="B1602" t="s">
        <v>17673</v>
      </c>
      <c r="C1602" t="s">
        <v>16086</v>
      </c>
      <c r="D1602" s="895">
        <v>207.7</v>
      </c>
    </row>
    <row r="1603" spans="1:4" x14ac:dyDescent="0.2">
      <c r="A1603">
        <v>40388</v>
      </c>
      <c r="B1603" t="s">
        <v>17674</v>
      </c>
      <c r="C1603" t="s">
        <v>16086</v>
      </c>
      <c r="D1603" s="895">
        <v>103.96</v>
      </c>
    </row>
    <row r="1604" spans="1:4" x14ac:dyDescent="0.2">
      <c r="A1604">
        <v>40381</v>
      </c>
      <c r="B1604" t="s">
        <v>17675</v>
      </c>
      <c r="C1604" t="s">
        <v>16086</v>
      </c>
      <c r="D1604" s="895">
        <v>23.07</v>
      </c>
    </row>
    <row r="1605" spans="1:4" x14ac:dyDescent="0.2">
      <c r="A1605">
        <v>40391</v>
      </c>
      <c r="B1605" t="s">
        <v>17676</v>
      </c>
      <c r="C1605" t="s">
        <v>16086</v>
      </c>
      <c r="D1605" s="895">
        <v>539.09</v>
      </c>
    </row>
    <row r="1606" spans="1:4" x14ac:dyDescent="0.2">
      <c r="A1606">
        <v>2609</v>
      </c>
      <c r="B1606" t="s">
        <v>17677</v>
      </c>
      <c r="C1606" t="s">
        <v>16086</v>
      </c>
      <c r="D1606" s="895">
        <v>3.63</v>
      </c>
    </row>
    <row r="1607" spans="1:4" x14ac:dyDescent="0.2">
      <c r="A1607">
        <v>2634</v>
      </c>
      <c r="B1607" t="s">
        <v>17678</v>
      </c>
      <c r="C1607" t="s">
        <v>16086</v>
      </c>
      <c r="D1607" s="895">
        <v>4.76</v>
      </c>
    </row>
    <row r="1608" spans="1:4" x14ac:dyDescent="0.2">
      <c r="A1608">
        <v>2611</v>
      </c>
      <c r="B1608" t="s">
        <v>17679</v>
      </c>
      <c r="C1608" t="s">
        <v>16086</v>
      </c>
      <c r="D1608" s="895">
        <v>13.43</v>
      </c>
    </row>
    <row r="1609" spans="1:4" x14ac:dyDescent="0.2">
      <c r="A1609">
        <v>40414</v>
      </c>
      <c r="B1609" t="s">
        <v>17680</v>
      </c>
      <c r="C1609" t="s">
        <v>16086</v>
      </c>
      <c r="D1609" s="895">
        <v>19.489999999999998</v>
      </c>
    </row>
    <row r="1610" spans="1:4" x14ac:dyDescent="0.2">
      <c r="A1610">
        <v>40416</v>
      </c>
      <c r="B1610" t="s">
        <v>17681</v>
      </c>
      <c r="C1610" t="s">
        <v>16086</v>
      </c>
      <c r="D1610" s="895">
        <v>26.95</v>
      </c>
    </row>
    <row r="1611" spans="1:4" x14ac:dyDescent="0.2">
      <c r="A1611">
        <v>40418</v>
      </c>
      <c r="B1611" t="s">
        <v>17682</v>
      </c>
      <c r="C1611" t="s">
        <v>16086</v>
      </c>
      <c r="D1611" s="895">
        <v>32.14</v>
      </c>
    </row>
    <row r="1612" spans="1:4" x14ac:dyDescent="0.2">
      <c r="A1612">
        <v>34359</v>
      </c>
      <c r="B1612" t="s">
        <v>17683</v>
      </c>
      <c r="C1612" t="s">
        <v>16086</v>
      </c>
      <c r="D1612" s="895">
        <v>10.47</v>
      </c>
    </row>
    <row r="1613" spans="1:4" x14ac:dyDescent="0.2">
      <c r="A1613">
        <v>1789</v>
      </c>
      <c r="B1613" t="s">
        <v>17684</v>
      </c>
      <c r="C1613" t="s">
        <v>16086</v>
      </c>
      <c r="D1613" s="895">
        <v>88.6</v>
      </c>
    </row>
    <row r="1614" spans="1:4" x14ac:dyDescent="0.2">
      <c r="A1614">
        <v>1788</v>
      </c>
      <c r="B1614" t="s">
        <v>17685</v>
      </c>
      <c r="C1614" t="s">
        <v>16086</v>
      </c>
      <c r="D1614" s="895">
        <v>71.02</v>
      </c>
    </row>
    <row r="1615" spans="1:4" x14ac:dyDescent="0.2">
      <c r="A1615">
        <v>1786</v>
      </c>
      <c r="B1615" t="s">
        <v>17686</v>
      </c>
      <c r="C1615" t="s">
        <v>16086</v>
      </c>
      <c r="D1615" s="895">
        <v>17.63</v>
      </c>
    </row>
    <row r="1616" spans="1:4" x14ac:dyDescent="0.2">
      <c r="A1616">
        <v>1787</v>
      </c>
      <c r="B1616" t="s">
        <v>17687</v>
      </c>
      <c r="C1616" t="s">
        <v>16086</v>
      </c>
      <c r="D1616" s="895">
        <v>42.22</v>
      </c>
    </row>
    <row r="1617" spans="1:4" x14ac:dyDescent="0.2">
      <c r="A1617">
        <v>1791</v>
      </c>
      <c r="B1617" t="s">
        <v>17688</v>
      </c>
      <c r="C1617" t="s">
        <v>16086</v>
      </c>
      <c r="D1617" s="895">
        <v>256.04000000000002</v>
      </c>
    </row>
    <row r="1618" spans="1:4" x14ac:dyDescent="0.2">
      <c r="A1618">
        <v>1790</v>
      </c>
      <c r="B1618" t="s">
        <v>17689</v>
      </c>
      <c r="C1618" t="s">
        <v>16086</v>
      </c>
      <c r="D1618" s="895">
        <v>147.54</v>
      </c>
    </row>
    <row r="1619" spans="1:4" x14ac:dyDescent="0.2">
      <c r="A1619">
        <v>1813</v>
      </c>
      <c r="B1619" t="s">
        <v>17690</v>
      </c>
      <c r="C1619" t="s">
        <v>16086</v>
      </c>
      <c r="D1619" s="895">
        <v>27.98</v>
      </c>
    </row>
    <row r="1620" spans="1:4" x14ac:dyDescent="0.2">
      <c r="A1620">
        <v>1792</v>
      </c>
      <c r="B1620" t="s">
        <v>17691</v>
      </c>
      <c r="C1620" t="s">
        <v>16086</v>
      </c>
      <c r="D1620" s="895">
        <v>345.62</v>
      </c>
    </row>
    <row r="1621" spans="1:4" x14ac:dyDescent="0.2">
      <c r="A1621">
        <v>1793</v>
      </c>
      <c r="B1621" t="s">
        <v>17692</v>
      </c>
      <c r="C1621" t="s">
        <v>16086</v>
      </c>
      <c r="D1621" s="895">
        <v>698.39</v>
      </c>
    </row>
    <row r="1622" spans="1:4" x14ac:dyDescent="0.2">
      <c r="A1622">
        <v>1809</v>
      </c>
      <c r="B1622" t="s">
        <v>17693</v>
      </c>
      <c r="C1622" t="s">
        <v>16086</v>
      </c>
      <c r="D1622" s="895">
        <v>83.06</v>
      </c>
    </row>
    <row r="1623" spans="1:4" x14ac:dyDescent="0.2">
      <c r="A1623">
        <v>1814</v>
      </c>
      <c r="B1623" t="s">
        <v>17694</v>
      </c>
      <c r="C1623" t="s">
        <v>16086</v>
      </c>
      <c r="D1623" s="895">
        <v>68.23</v>
      </c>
    </row>
    <row r="1624" spans="1:4" x14ac:dyDescent="0.2">
      <c r="A1624">
        <v>1803</v>
      </c>
      <c r="B1624" t="s">
        <v>17695</v>
      </c>
      <c r="C1624" t="s">
        <v>16086</v>
      </c>
      <c r="D1624" s="895">
        <v>17.239999999999998</v>
      </c>
    </row>
    <row r="1625" spans="1:4" x14ac:dyDescent="0.2">
      <c r="A1625">
        <v>1805</v>
      </c>
      <c r="B1625" t="s">
        <v>17696</v>
      </c>
      <c r="C1625" t="s">
        <v>16086</v>
      </c>
      <c r="D1625" s="895">
        <v>39.6</v>
      </c>
    </row>
    <row r="1626" spans="1:4" x14ac:dyDescent="0.2">
      <c r="A1626">
        <v>1821</v>
      </c>
      <c r="B1626" t="s">
        <v>17697</v>
      </c>
      <c r="C1626" t="s">
        <v>16086</v>
      </c>
      <c r="D1626" s="895">
        <v>233.93</v>
      </c>
    </row>
    <row r="1627" spans="1:4" x14ac:dyDescent="0.2">
      <c r="A1627">
        <v>1806</v>
      </c>
      <c r="B1627" t="s">
        <v>17698</v>
      </c>
      <c r="C1627" t="s">
        <v>16086</v>
      </c>
      <c r="D1627" s="895">
        <v>139.24</v>
      </c>
    </row>
    <row r="1628" spans="1:4" x14ac:dyDescent="0.2">
      <c r="A1628">
        <v>1804</v>
      </c>
      <c r="B1628" t="s">
        <v>17699</v>
      </c>
      <c r="C1628" t="s">
        <v>16086</v>
      </c>
      <c r="D1628" s="895">
        <v>24.54</v>
      </c>
    </row>
    <row r="1629" spans="1:4" x14ac:dyDescent="0.2">
      <c r="A1629">
        <v>1807</v>
      </c>
      <c r="B1629" t="s">
        <v>17700</v>
      </c>
      <c r="C1629" t="s">
        <v>16086</v>
      </c>
      <c r="D1629" s="895">
        <v>334.56</v>
      </c>
    </row>
    <row r="1630" spans="1:4" x14ac:dyDescent="0.2">
      <c r="A1630">
        <v>1808</v>
      </c>
      <c r="B1630" t="s">
        <v>17701</v>
      </c>
      <c r="C1630" t="s">
        <v>16086</v>
      </c>
      <c r="D1630" s="895">
        <v>670.74</v>
      </c>
    </row>
    <row r="1631" spans="1:4" x14ac:dyDescent="0.2">
      <c r="A1631">
        <v>1797</v>
      </c>
      <c r="B1631" t="s">
        <v>17702</v>
      </c>
      <c r="C1631" t="s">
        <v>16086</v>
      </c>
      <c r="D1631" s="895">
        <v>100.6</v>
      </c>
    </row>
    <row r="1632" spans="1:4" x14ac:dyDescent="0.2">
      <c r="A1632">
        <v>1796</v>
      </c>
      <c r="B1632" t="s">
        <v>17703</v>
      </c>
      <c r="C1632" t="s">
        <v>16086</v>
      </c>
      <c r="D1632" s="895">
        <v>77.17</v>
      </c>
    </row>
    <row r="1633" spans="1:4" x14ac:dyDescent="0.2">
      <c r="A1633">
        <v>1794</v>
      </c>
      <c r="B1633" t="s">
        <v>17704</v>
      </c>
      <c r="C1633" t="s">
        <v>16086</v>
      </c>
      <c r="D1633" s="895">
        <v>18.420000000000002</v>
      </c>
    </row>
    <row r="1634" spans="1:4" x14ac:dyDescent="0.2">
      <c r="A1634">
        <v>1816</v>
      </c>
      <c r="B1634" t="s">
        <v>17705</v>
      </c>
      <c r="C1634" t="s">
        <v>16086</v>
      </c>
      <c r="D1634" s="895">
        <v>41.53</v>
      </c>
    </row>
    <row r="1635" spans="1:4" x14ac:dyDescent="0.2">
      <c r="A1635">
        <v>1815</v>
      </c>
      <c r="B1635" t="s">
        <v>17706</v>
      </c>
      <c r="C1635" t="s">
        <v>16086</v>
      </c>
      <c r="D1635" s="895">
        <v>318.95999999999998</v>
      </c>
    </row>
    <row r="1636" spans="1:4" x14ac:dyDescent="0.2">
      <c r="A1636">
        <v>1798</v>
      </c>
      <c r="B1636" t="s">
        <v>17707</v>
      </c>
      <c r="C1636" t="s">
        <v>16086</v>
      </c>
      <c r="D1636" s="895">
        <v>142.72</v>
      </c>
    </row>
    <row r="1637" spans="1:4" x14ac:dyDescent="0.2">
      <c r="A1637">
        <v>1795</v>
      </c>
      <c r="B1637" t="s">
        <v>17708</v>
      </c>
      <c r="C1637" t="s">
        <v>16086</v>
      </c>
      <c r="D1637" s="895">
        <v>25.52</v>
      </c>
    </row>
    <row r="1638" spans="1:4" x14ac:dyDescent="0.2">
      <c r="A1638">
        <v>1799</v>
      </c>
      <c r="B1638" t="s">
        <v>17709</v>
      </c>
      <c r="C1638" t="s">
        <v>16086</v>
      </c>
      <c r="D1638" s="895">
        <v>415.42</v>
      </c>
    </row>
    <row r="1639" spans="1:4" x14ac:dyDescent="0.2">
      <c r="A1639">
        <v>1800</v>
      </c>
      <c r="B1639" t="s">
        <v>17710</v>
      </c>
      <c r="C1639" t="s">
        <v>16086</v>
      </c>
      <c r="D1639" s="895">
        <v>793.11</v>
      </c>
    </row>
    <row r="1640" spans="1:4" x14ac:dyDescent="0.2">
      <c r="A1640">
        <v>1802</v>
      </c>
      <c r="B1640" t="s">
        <v>17711</v>
      </c>
      <c r="C1640" t="s">
        <v>16086</v>
      </c>
      <c r="D1640" s="860">
        <v>1983.88</v>
      </c>
    </row>
    <row r="1641" spans="1:4" x14ac:dyDescent="0.2">
      <c r="A1641">
        <v>40385</v>
      </c>
      <c r="B1641" t="s">
        <v>17712</v>
      </c>
      <c r="C1641" t="s">
        <v>16086</v>
      </c>
      <c r="D1641" s="895">
        <v>73.12</v>
      </c>
    </row>
    <row r="1642" spans="1:4" x14ac:dyDescent="0.2">
      <c r="A1642">
        <v>40383</v>
      </c>
      <c r="B1642" t="s">
        <v>17713</v>
      </c>
      <c r="C1642" t="s">
        <v>16086</v>
      </c>
      <c r="D1642" s="895">
        <v>50.06</v>
      </c>
    </row>
    <row r="1643" spans="1:4" x14ac:dyDescent="0.2">
      <c r="A1643">
        <v>40378</v>
      </c>
      <c r="B1643" t="s">
        <v>17714</v>
      </c>
      <c r="C1643" t="s">
        <v>16086</v>
      </c>
      <c r="D1643" s="895">
        <v>17.3</v>
      </c>
    </row>
    <row r="1644" spans="1:4" x14ac:dyDescent="0.2">
      <c r="A1644">
        <v>40382</v>
      </c>
      <c r="B1644" t="s">
        <v>17715</v>
      </c>
      <c r="C1644" t="s">
        <v>16086</v>
      </c>
      <c r="D1644" s="895">
        <v>32.75</v>
      </c>
    </row>
    <row r="1645" spans="1:4" x14ac:dyDescent="0.2">
      <c r="A1645">
        <v>40422</v>
      </c>
      <c r="B1645" t="s">
        <v>17716</v>
      </c>
      <c r="C1645" t="s">
        <v>16086</v>
      </c>
      <c r="D1645" s="895">
        <v>223.12</v>
      </c>
    </row>
    <row r="1646" spans="1:4" x14ac:dyDescent="0.2">
      <c r="A1646">
        <v>40387</v>
      </c>
      <c r="B1646" t="s">
        <v>17717</v>
      </c>
      <c r="C1646" t="s">
        <v>16086</v>
      </c>
      <c r="D1646" s="895">
        <v>113.6</v>
      </c>
    </row>
    <row r="1647" spans="1:4" x14ac:dyDescent="0.2">
      <c r="A1647">
        <v>40380</v>
      </c>
      <c r="B1647" t="s">
        <v>17718</v>
      </c>
      <c r="C1647" t="s">
        <v>16086</v>
      </c>
      <c r="D1647" s="895">
        <v>23.07</v>
      </c>
    </row>
    <row r="1648" spans="1:4" x14ac:dyDescent="0.2">
      <c r="A1648">
        <v>40390</v>
      </c>
      <c r="B1648" t="s">
        <v>17719</v>
      </c>
      <c r="C1648" t="s">
        <v>16086</v>
      </c>
      <c r="D1648" s="895">
        <v>469.92</v>
      </c>
    </row>
    <row r="1649" spans="1:4" x14ac:dyDescent="0.2">
      <c r="A1649">
        <v>2621</v>
      </c>
      <c r="B1649" t="s">
        <v>17720</v>
      </c>
      <c r="C1649" t="s">
        <v>16086</v>
      </c>
      <c r="D1649" s="895">
        <v>114.94</v>
      </c>
    </row>
    <row r="1650" spans="1:4" x14ac:dyDescent="0.2">
      <c r="A1650">
        <v>2616</v>
      </c>
      <c r="B1650" t="s">
        <v>17721</v>
      </c>
      <c r="C1650" t="s">
        <v>16086</v>
      </c>
      <c r="D1650" s="895">
        <v>3.25</v>
      </c>
    </row>
    <row r="1651" spans="1:4" x14ac:dyDescent="0.2">
      <c r="A1651">
        <v>2633</v>
      </c>
      <c r="B1651" t="s">
        <v>17722</v>
      </c>
      <c r="C1651" t="s">
        <v>16086</v>
      </c>
      <c r="D1651" s="895">
        <v>3.68</v>
      </c>
    </row>
    <row r="1652" spans="1:4" x14ac:dyDescent="0.2">
      <c r="A1652">
        <v>2617</v>
      </c>
      <c r="B1652" t="s">
        <v>17723</v>
      </c>
      <c r="C1652" t="s">
        <v>16086</v>
      </c>
      <c r="D1652" s="895">
        <v>5</v>
      </c>
    </row>
    <row r="1653" spans="1:4" x14ac:dyDescent="0.2">
      <c r="A1653">
        <v>2618</v>
      </c>
      <c r="B1653" t="s">
        <v>17724</v>
      </c>
      <c r="C1653" t="s">
        <v>16086</v>
      </c>
      <c r="D1653" s="895">
        <v>11.38</v>
      </c>
    </row>
    <row r="1654" spans="1:4" x14ac:dyDescent="0.2">
      <c r="A1654">
        <v>2632</v>
      </c>
      <c r="B1654" t="s">
        <v>17725</v>
      </c>
      <c r="C1654" t="s">
        <v>16086</v>
      </c>
      <c r="D1654" s="895">
        <v>13.88</v>
      </c>
    </row>
    <row r="1655" spans="1:4" x14ac:dyDescent="0.2">
      <c r="A1655">
        <v>2631</v>
      </c>
      <c r="B1655" t="s">
        <v>17726</v>
      </c>
      <c r="C1655" t="s">
        <v>16086</v>
      </c>
      <c r="D1655" s="895">
        <v>20.38</v>
      </c>
    </row>
    <row r="1656" spans="1:4" x14ac:dyDescent="0.2">
      <c r="A1656">
        <v>2619</v>
      </c>
      <c r="B1656" t="s">
        <v>17727</v>
      </c>
      <c r="C1656" t="s">
        <v>16086</v>
      </c>
      <c r="D1656" s="895">
        <v>51.62</v>
      </c>
    </row>
    <row r="1657" spans="1:4" x14ac:dyDescent="0.2">
      <c r="A1657">
        <v>2620</v>
      </c>
      <c r="B1657" t="s">
        <v>17728</v>
      </c>
      <c r="C1657" t="s">
        <v>16086</v>
      </c>
      <c r="D1657" s="895">
        <v>67.77</v>
      </c>
    </row>
    <row r="1658" spans="1:4" x14ac:dyDescent="0.2">
      <c r="A1658">
        <v>40413</v>
      </c>
      <c r="B1658" t="s">
        <v>17729</v>
      </c>
      <c r="C1658" t="s">
        <v>16086</v>
      </c>
      <c r="D1658" s="895">
        <v>21.18</v>
      </c>
    </row>
    <row r="1659" spans="1:4" x14ac:dyDescent="0.2">
      <c r="A1659">
        <v>40415</v>
      </c>
      <c r="B1659" t="s">
        <v>17730</v>
      </c>
      <c r="C1659" t="s">
        <v>16086</v>
      </c>
      <c r="D1659" s="895">
        <v>30.18</v>
      </c>
    </row>
    <row r="1660" spans="1:4" x14ac:dyDescent="0.2">
      <c r="A1660">
        <v>40417</v>
      </c>
      <c r="B1660" t="s">
        <v>17731</v>
      </c>
      <c r="C1660" t="s">
        <v>16086</v>
      </c>
      <c r="D1660" s="895">
        <v>35.6</v>
      </c>
    </row>
    <row r="1661" spans="1:4" x14ac:dyDescent="0.2">
      <c r="A1661">
        <v>39271</v>
      </c>
      <c r="B1661" t="s">
        <v>17732</v>
      </c>
      <c r="C1661" t="s">
        <v>16086</v>
      </c>
      <c r="D1661" s="895">
        <v>2.0499999999999998</v>
      </c>
    </row>
    <row r="1662" spans="1:4" x14ac:dyDescent="0.2">
      <c r="A1662">
        <v>39273</v>
      </c>
      <c r="B1662" t="s">
        <v>17733</v>
      </c>
      <c r="C1662" t="s">
        <v>16086</v>
      </c>
      <c r="D1662" s="895">
        <v>3.49</v>
      </c>
    </row>
    <row r="1663" spans="1:4" x14ac:dyDescent="0.2">
      <c r="A1663">
        <v>39272</v>
      </c>
      <c r="B1663" t="s">
        <v>17734</v>
      </c>
      <c r="C1663" t="s">
        <v>16086</v>
      </c>
      <c r="D1663" s="895">
        <v>2.52</v>
      </c>
    </row>
    <row r="1664" spans="1:4" x14ac:dyDescent="0.2">
      <c r="A1664">
        <v>1875</v>
      </c>
      <c r="B1664" t="s">
        <v>17735</v>
      </c>
      <c r="C1664" t="s">
        <v>16086</v>
      </c>
      <c r="D1664" s="895">
        <v>5.58</v>
      </c>
    </row>
    <row r="1665" spans="1:4" x14ac:dyDescent="0.2">
      <c r="A1665">
        <v>1874</v>
      </c>
      <c r="B1665" t="s">
        <v>17736</v>
      </c>
      <c r="C1665" t="s">
        <v>16086</v>
      </c>
      <c r="D1665" s="895">
        <v>4.6100000000000003</v>
      </c>
    </row>
    <row r="1666" spans="1:4" x14ac:dyDescent="0.2">
      <c r="A1666">
        <v>1870</v>
      </c>
      <c r="B1666" t="s">
        <v>17737</v>
      </c>
      <c r="C1666" t="s">
        <v>16086</v>
      </c>
      <c r="D1666" s="895">
        <v>2.66</v>
      </c>
    </row>
    <row r="1667" spans="1:4" x14ac:dyDescent="0.2">
      <c r="A1667">
        <v>1884</v>
      </c>
      <c r="B1667" t="s">
        <v>17738</v>
      </c>
      <c r="C1667" t="s">
        <v>16086</v>
      </c>
      <c r="D1667" s="895">
        <v>4.08</v>
      </c>
    </row>
    <row r="1668" spans="1:4" x14ac:dyDescent="0.2">
      <c r="A1668">
        <v>1887</v>
      </c>
      <c r="B1668" t="s">
        <v>17739</v>
      </c>
      <c r="C1668" t="s">
        <v>16086</v>
      </c>
      <c r="D1668" s="895">
        <v>23.13</v>
      </c>
    </row>
    <row r="1669" spans="1:4" x14ac:dyDescent="0.2">
      <c r="A1669">
        <v>1876</v>
      </c>
      <c r="B1669" t="s">
        <v>17740</v>
      </c>
      <c r="C1669" t="s">
        <v>16086</v>
      </c>
      <c r="D1669" s="895">
        <v>9.06</v>
      </c>
    </row>
    <row r="1670" spans="1:4" x14ac:dyDescent="0.2">
      <c r="A1670">
        <v>1879</v>
      </c>
      <c r="B1670" t="s">
        <v>17741</v>
      </c>
      <c r="C1670" t="s">
        <v>16086</v>
      </c>
      <c r="D1670" s="895">
        <v>2.69</v>
      </c>
    </row>
    <row r="1671" spans="1:4" x14ac:dyDescent="0.2">
      <c r="A1671">
        <v>1877</v>
      </c>
      <c r="B1671" t="s">
        <v>17742</v>
      </c>
      <c r="C1671" t="s">
        <v>16086</v>
      </c>
      <c r="D1671" s="895">
        <v>23.16</v>
      </c>
    </row>
    <row r="1672" spans="1:4" x14ac:dyDescent="0.2">
      <c r="A1672">
        <v>1878</v>
      </c>
      <c r="B1672" t="s">
        <v>17743</v>
      </c>
      <c r="C1672" t="s">
        <v>16086</v>
      </c>
      <c r="D1672" s="895">
        <v>46.53</v>
      </c>
    </row>
    <row r="1673" spans="1:4" x14ac:dyDescent="0.2">
      <c r="A1673">
        <v>44472</v>
      </c>
      <c r="B1673" t="s">
        <v>17744</v>
      </c>
      <c r="C1673" t="s">
        <v>16086</v>
      </c>
      <c r="D1673" s="895">
        <v>57.68</v>
      </c>
    </row>
    <row r="1674" spans="1:4" x14ac:dyDescent="0.2">
      <c r="A1674">
        <v>38369</v>
      </c>
      <c r="B1674" t="s">
        <v>17745</v>
      </c>
      <c r="C1674" t="s">
        <v>16086</v>
      </c>
      <c r="D1674" s="895">
        <v>19.61</v>
      </c>
    </row>
    <row r="1675" spans="1:4" x14ac:dyDescent="0.2">
      <c r="A1675">
        <v>38370</v>
      </c>
      <c r="B1675" t="s">
        <v>17746</v>
      </c>
      <c r="C1675" t="s">
        <v>16086</v>
      </c>
      <c r="D1675" s="895">
        <v>19.61</v>
      </c>
    </row>
    <row r="1676" spans="1:4" x14ac:dyDescent="0.2">
      <c r="A1676">
        <v>38372</v>
      </c>
      <c r="B1676" t="s">
        <v>17747</v>
      </c>
      <c r="C1676" t="s">
        <v>16086</v>
      </c>
      <c r="D1676" s="895">
        <v>22.51</v>
      </c>
    </row>
    <row r="1677" spans="1:4" x14ac:dyDescent="0.2">
      <c r="A1677">
        <v>2358</v>
      </c>
      <c r="B1677" t="s">
        <v>17748</v>
      </c>
      <c r="C1677" t="s">
        <v>16234</v>
      </c>
      <c r="D1677" s="895">
        <v>22.89</v>
      </c>
    </row>
    <row r="1678" spans="1:4" x14ac:dyDescent="0.2">
      <c r="A1678">
        <v>40807</v>
      </c>
      <c r="B1678" t="s">
        <v>17749</v>
      </c>
      <c r="C1678" t="s">
        <v>16236</v>
      </c>
      <c r="D1678" s="860">
        <v>4016.14</v>
      </c>
    </row>
    <row r="1679" spans="1:4" x14ac:dyDescent="0.2">
      <c r="A1679">
        <v>44330</v>
      </c>
      <c r="B1679" t="s">
        <v>17750</v>
      </c>
      <c r="C1679" t="s">
        <v>16136</v>
      </c>
      <c r="D1679" s="895">
        <v>9.0500000000000007</v>
      </c>
    </row>
    <row r="1680" spans="1:4" x14ac:dyDescent="0.2">
      <c r="A1680">
        <v>43144</v>
      </c>
      <c r="B1680" t="s">
        <v>17751</v>
      </c>
      <c r="C1680" t="s">
        <v>16134</v>
      </c>
      <c r="D1680" s="895">
        <v>31.51</v>
      </c>
    </row>
    <row r="1681" spans="1:4" x14ac:dyDescent="0.2">
      <c r="A1681">
        <v>39397</v>
      </c>
      <c r="B1681" t="s">
        <v>17752</v>
      </c>
      <c r="C1681" t="s">
        <v>16136</v>
      </c>
      <c r="D1681" s="895">
        <v>14.36</v>
      </c>
    </row>
    <row r="1682" spans="1:4" x14ac:dyDescent="0.2">
      <c r="A1682">
        <v>2692</v>
      </c>
      <c r="B1682" t="s">
        <v>17753</v>
      </c>
      <c r="C1682" t="s">
        <v>16136</v>
      </c>
      <c r="D1682" s="895">
        <v>5.79</v>
      </c>
    </row>
    <row r="1683" spans="1:4" x14ac:dyDescent="0.2">
      <c r="A1683">
        <v>44329</v>
      </c>
      <c r="B1683" t="s">
        <v>17754</v>
      </c>
      <c r="C1683" t="s">
        <v>16136</v>
      </c>
      <c r="D1683" s="895">
        <v>11.86</v>
      </c>
    </row>
    <row r="1684" spans="1:4" x14ac:dyDescent="0.2">
      <c r="A1684">
        <v>5318</v>
      </c>
      <c r="B1684" t="s">
        <v>17755</v>
      </c>
      <c r="C1684" t="s">
        <v>16136</v>
      </c>
      <c r="D1684" s="895">
        <v>19.18</v>
      </c>
    </row>
    <row r="1685" spans="1:4" x14ac:dyDescent="0.2">
      <c r="A1685">
        <v>5330</v>
      </c>
      <c r="B1685" t="s">
        <v>17756</v>
      </c>
      <c r="C1685" t="s">
        <v>16136</v>
      </c>
      <c r="D1685" s="895">
        <v>43.72</v>
      </c>
    </row>
    <row r="1686" spans="1:4" x14ac:dyDescent="0.2">
      <c r="A1686">
        <v>44532</v>
      </c>
      <c r="B1686" t="s">
        <v>17757</v>
      </c>
      <c r="C1686" t="s">
        <v>16086</v>
      </c>
      <c r="D1686" s="895">
        <v>20.440000000000001</v>
      </c>
    </row>
    <row r="1687" spans="1:4" x14ac:dyDescent="0.2">
      <c r="A1687">
        <v>44531</v>
      </c>
      <c r="B1687" t="s">
        <v>17758</v>
      </c>
      <c r="C1687" t="s">
        <v>16086</v>
      </c>
      <c r="D1687" s="895">
        <v>64.98</v>
      </c>
    </row>
    <row r="1688" spans="1:4" x14ac:dyDescent="0.2">
      <c r="A1688">
        <v>13887</v>
      </c>
      <c r="B1688" t="s">
        <v>29367</v>
      </c>
      <c r="C1688" t="s">
        <v>16086</v>
      </c>
      <c r="D1688" s="895">
        <v>373.13</v>
      </c>
    </row>
    <row r="1689" spans="1:4" x14ac:dyDescent="0.2">
      <c r="A1689">
        <v>38140</v>
      </c>
      <c r="B1689" t="s">
        <v>29368</v>
      </c>
      <c r="C1689" t="s">
        <v>16086</v>
      </c>
      <c r="D1689" s="895">
        <v>15.76</v>
      </c>
    </row>
    <row r="1690" spans="1:4" x14ac:dyDescent="0.2">
      <c r="A1690">
        <v>44495</v>
      </c>
      <c r="B1690" t="s">
        <v>17759</v>
      </c>
      <c r="C1690" t="s">
        <v>16086</v>
      </c>
      <c r="D1690" s="895">
        <v>16.61</v>
      </c>
    </row>
    <row r="1691" spans="1:4" x14ac:dyDescent="0.2">
      <c r="A1691">
        <v>44533</v>
      </c>
      <c r="B1691" t="s">
        <v>17760</v>
      </c>
      <c r="C1691" t="s">
        <v>16086</v>
      </c>
      <c r="D1691" s="895">
        <v>15.68</v>
      </c>
    </row>
    <row r="1692" spans="1:4" x14ac:dyDescent="0.2">
      <c r="A1692">
        <v>44534</v>
      </c>
      <c r="B1692" t="s">
        <v>17761</v>
      </c>
      <c r="C1692" t="s">
        <v>16086</v>
      </c>
      <c r="D1692" s="895">
        <v>4.08</v>
      </c>
    </row>
    <row r="1693" spans="1:4" x14ac:dyDescent="0.2">
      <c r="A1693">
        <v>34729</v>
      </c>
      <c r="B1693" t="s">
        <v>17762</v>
      </c>
      <c r="C1693" t="s">
        <v>16086</v>
      </c>
      <c r="D1693" s="860">
        <v>1055.5899999999999</v>
      </c>
    </row>
    <row r="1694" spans="1:4" x14ac:dyDescent="0.2">
      <c r="A1694">
        <v>34734</v>
      </c>
      <c r="B1694" t="s">
        <v>17763</v>
      </c>
      <c r="C1694" t="s">
        <v>16086</v>
      </c>
      <c r="D1694" s="860">
        <v>1634.39</v>
      </c>
    </row>
    <row r="1695" spans="1:4" x14ac:dyDescent="0.2">
      <c r="A1695">
        <v>34738</v>
      </c>
      <c r="B1695" t="s">
        <v>17764</v>
      </c>
      <c r="C1695" t="s">
        <v>16086</v>
      </c>
      <c r="D1695" s="860">
        <v>3818.44</v>
      </c>
    </row>
    <row r="1696" spans="1:4" x14ac:dyDescent="0.2">
      <c r="A1696">
        <v>34623</v>
      </c>
      <c r="B1696" t="s">
        <v>17765</v>
      </c>
      <c r="C1696" t="s">
        <v>16086</v>
      </c>
      <c r="D1696" s="895">
        <v>45.76</v>
      </c>
    </row>
    <row r="1697" spans="1:4" x14ac:dyDescent="0.2">
      <c r="A1697">
        <v>34616</v>
      </c>
      <c r="B1697" t="s">
        <v>17766</v>
      </c>
      <c r="C1697" t="s">
        <v>16086</v>
      </c>
      <c r="D1697" s="895">
        <v>46.47</v>
      </c>
    </row>
    <row r="1698" spans="1:4" x14ac:dyDescent="0.2">
      <c r="A1698">
        <v>34628</v>
      </c>
      <c r="B1698" t="s">
        <v>17767</v>
      </c>
      <c r="C1698" t="s">
        <v>16086</v>
      </c>
      <c r="D1698" s="895">
        <v>65.540000000000006</v>
      </c>
    </row>
    <row r="1699" spans="1:4" x14ac:dyDescent="0.2">
      <c r="A1699">
        <v>34686</v>
      </c>
      <c r="B1699" t="s">
        <v>29369</v>
      </c>
      <c r="C1699" t="s">
        <v>16086</v>
      </c>
      <c r="D1699" s="895">
        <v>12.02</v>
      </c>
    </row>
    <row r="1700" spans="1:4" x14ac:dyDescent="0.2">
      <c r="A1700">
        <v>34653</v>
      </c>
      <c r="B1700" t="s">
        <v>17768</v>
      </c>
      <c r="C1700" t="s">
        <v>16086</v>
      </c>
      <c r="D1700" s="895">
        <v>8.1</v>
      </c>
    </row>
    <row r="1701" spans="1:4" x14ac:dyDescent="0.2">
      <c r="A1701">
        <v>34688</v>
      </c>
      <c r="B1701" t="s">
        <v>17769</v>
      </c>
      <c r="C1701" t="s">
        <v>16086</v>
      </c>
      <c r="D1701" s="895">
        <v>14.69</v>
      </c>
    </row>
    <row r="1702" spans="1:4" x14ac:dyDescent="0.2">
      <c r="A1702">
        <v>34709</v>
      </c>
      <c r="B1702" t="s">
        <v>17770</v>
      </c>
      <c r="C1702" t="s">
        <v>16086</v>
      </c>
      <c r="D1702" s="895">
        <v>56.93</v>
      </c>
    </row>
    <row r="1703" spans="1:4" x14ac:dyDescent="0.2">
      <c r="A1703">
        <v>34714</v>
      </c>
      <c r="B1703" t="s">
        <v>17771</v>
      </c>
      <c r="C1703" t="s">
        <v>16086</v>
      </c>
      <c r="D1703" s="895">
        <v>68</v>
      </c>
    </row>
    <row r="1704" spans="1:4" x14ac:dyDescent="0.2">
      <c r="A1704">
        <v>2391</v>
      </c>
      <c r="B1704" t="s">
        <v>17772</v>
      </c>
      <c r="C1704" t="s">
        <v>16086</v>
      </c>
      <c r="D1704" s="895">
        <v>310.56</v>
      </c>
    </row>
    <row r="1705" spans="1:4" x14ac:dyDescent="0.2">
      <c r="A1705">
        <v>2374</v>
      </c>
      <c r="B1705" t="s">
        <v>17773</v>
      </c>
      <c r="C1705" t="s">
        <v>16086</v>
      </c>
      <c r="D1705" s="895">
        <v>352.33</v>
      </c>
    </row>
    <row r="1706" spans="1:4" x14ac:dyDescent="0.2">
      <c r="A1706">
        <v>2377</v>
      </c>
      <c r="B1706" t="s">
        <v>17774</v>
      </c>
      <c r="C1706" t="s">
        <v>16086</v>
      </c>
      <c r="D1706" s="895">
        <v>494.45</v>
      </c>
    </row>
    <row r="1707" spans="1:4" x14ac:dyDescent="0.2">
      <c r="A1707">
        <v>2393</v>
      </c>
      <c r="B1707" t="s">
        <v>17775</v>
      </c>
      <c r="C1707" t="s">
        <v>16086</v>
      </c>
      <c r="D1707" s="895">
        <v>828.03</v>
      </c>
    </row>
    <row r="1708" spans="1:4" x14ac:dyDescent="0.2">
      <c r="A1708">
        <v>34705</v>
      </c>
      <c r="B1708" t="s">
        <v>17776</v>
      </c>
      <c r="C1708" t="s">
        <v>16086</v>
      </c>
      <c r="D1708" s="895">
        <v>724.23</v>
      </c>
    </row>
    <row r="1709" spans="1:4" x14ac:dyDescent="0.2">
      <c r="A1709">
        <v>34707</v>
      </c>
      <c r="B1709" t="s">
        <v>17777</v>
      </c>
      <c r="C1709" t="s">
        <v>16086</v>
      </c>
      <c r="D1709" s="860">
        <v>1342.01</v>
      </c>
    </row>
    <row r="1710" spans="1:4" x14ac:dyDescent="0.2">
      <c r="A1710">
        <v>34544</v>
      </c>
      <c r="B1710" t="s">
        <v>17778</v>
      </c>
      <c r="C1710" t="s">
        <v>16086</v>
      </c>
      <c r="D1710" s="860">
        <v>1341.87</v>
      </c>
    </row>
    <row r="1711" spans="1:4" x14ac:dyDescent="0.2">
      <c r="A1711">
        <v>2378</v>
      </c>
      <c r="B1711" t="s">
        <v>17779</v>
      </c>
      <c r="C1711" t="s">
        <v>16086</v>
      </c>
      <c r="D1711" s="860">
        <v>1137.4100000000001</v>
      </c>
    </row>
    <row r="1712" spans="1:4" x14ac:dyDescent="0.2">
      <c r="A1712">
        <v>2379</v>
      </c>
      <c r="B1712" t="s">
        <v>17780</v>
      </c>
      <c r="C1712" t="s">
        <v>16086</v>
      </c>
      <c r="D1712" s="860">
        <v>1137.4100000000001</v>
      </c>
    </row>
    <row r="1713" spans="1:4" x14ac:dyDescent="0.2">
      <c r="A1713">
        <v>2376</v>
      </c>
      <c r="B1713" t="s">
        <v>17781</v>
      </c>
      <c r="C1713" t="s">
        <v>16086</v>
      </c>
      <c r="D1713" s="860">
        <v>1873.3</v>
      </c>
    </row>
    <row r="1714" spans="1:4" x14ac:dyDescent="0.2">
      <c r="A1714">
        <v>2394</v>
      </c>
      <c r="B1714" t="s">
        <v>17782</v>
      </c>
      <c r="C1714" t="s">
        <v>16086</v>
      </c>
      <c r="D1714" s="860">
        <v>4004.78</v>
      </c>
    </row>
    <row r="1715" spans="1:4" x14ac:dyDescent="0.2">
      <c r="A1715">
        <v>2388</v>
      </c>
      <c r="B1715" t="s">
        <v>17783</v>
      </c>
      <c r="C1715" t="s">
        <v>16086</v>
      </c>
      <c r="D1715" s="895">
        <v>56.51</v>
      </c>
    </row>
    <row r="1716" spans="1:4" x14ac:dyDescent="0.2">
      <c r="A1716">
        <v>34606</v>
      </c>
      <c r="B1716" t="s">
        <v>17784</v>
      </c>
      <c r="C1716" t="s">
        <v>16086</v>
      </c>
      <c r="D1716" s="895">
        <v>86.68</v>
      </c>
    </row>
    <row r="1717" spans="1:4" x14ac:dyDescent="0.2">
      <c r="A1717">
        <v>34689</v>
      </c>
      <c r="B1717" t="s">
        <v>17785</v>
      </c>
      <c r="C1717" t="s">
        <v>16086</v>
      </c>
      <c r="D1717" s="895">
        <v>27.59</v>
      </c>
    </row>
    <row r="1718" spans="1:4" x14ac:dyDescent="0.2">
      <c r="A1718">
        <v>2370</v>
      </c>
      <c r="B1718" t="s">
        <v>17786</v>
      </c>
      <c r="C1718" t="s">
        <v>16086</v>
      </c>
      <c r="D1718" s="895">
        <v>10.5</v>
      </c>
    </row>
    <row r="1719" spans="1:4" x14ac:dyDescent="0.2">
      <c r="A1719">
        <v>2386</v>
      </c>
      <c r="B1719" t="s">
        <v>17787</v>
      </c>
      <c r="C1719" t="s">
        <v>16086</v>
      </c>
      <c r="D1719" s="895">
        <v>17.61</v>
      </c>
    </row>
    <row r="1720" spans="1:4" x14ac:dyDescent="0.2">
      <c r="A1720">
        <v>2392</v>
      </c>
      <c r="B1720" t="s">
        <v>17788</v>
      </c>
      <c r="C1720" t="s">
        <v>16086</v>
      </c>
      <c r="D1720" s="895">
        <v>70.48</v>
      </c>
    </row>
    <row r="1721" spans="1:4" x14ac:dyDescent="0.2">
      <c r="A1721">
        <v>2373</v>
      </c>
      <c r="B1721" t="s">
        <v>17789</v>
      </c>
      <c r="C1721" t="s">
        <v>16086</v>
      </c>
      <c r="D1721" s="895">
        <v>99.3</v>
      </c>
    </row>
    <row r="1722" spans="1:4" x14ac:dyDescent="0.2">
      <c r="A1722">
        <v>39465</v>
      </c>
      <c r="B1722" t="s">
        <v>17790</v>
      </c>
      <c r="C1722" t="s">
        <v>16086</v>
      </c>
      <c r="D1722" s="895">
        <v>60.66</v>
      </c>
    </row>
    <row r="1723" spans="1:4" x14ac:dyDescent="0.2">
      <c r="A1723">
        <v>39466</v>
      </c>
      <c r="B1723" t="s">
        <v>17791</v>
      </c>
      <c r="C1723" t="s">
        <v>16086</v>
      </c>
      <c r="D1723" s="895">
        <v>68.25</v>
      </c>
    </row>
    <row r="1724" spans="1:4" x14ac:dyDescent="0.2">
      <c r="A1724">
        <v>39467</v>
      </c>
      <c r="B1724" t="s">
        <v>17792</v>
      </c>
      <c r="C1724" t="s">
        <v>16086</v>
      </c>
      <c r="D1724" s="895">
        <v>87.3</v>
      </c>
    </row>
    <row r="1725" spans="1:4" x14ac:dyDescent="0.2">
      <c r="A1725">
        <v>39468</v>
      </c>
      <c r="B1725" t="s">
        <v>17793</v>
      </c>
      <c r="C1725" t="s">
        <v>16086</v>
      </c>
      <c r="D1725" s="895">
        <v>155.16999999999999</v>
      </c>
    </row>
    <row r="1726" spans="1:4" x14ac:dyDescent="0.2">
      <c r="A1726">
        <v>39469</v>
      </c>
      <c r="B1726" t="s">
        <v>17794</v>
      </c>
      <c r="C1726" t="s">
        <v>16086</v>
      </c>
      <c r="D1726" s="895">
        <v>63.21</v>
      </c>
    </row>
    <row r="1727" spans="1:4" x14ac:dyDescent="0.2">
      <c r="A1727">
        <v>39470</v>
      </c>
      <c r="B1727" t="s">
        <v>17795</v>
      </c>
      <c r="C1727" t="s">
        <v>16086</v>
      </c>
      <c r="D1727" s="895">
        <v>77.66</v>
      </c>
    </row>
    <row r="1728" spans="1:4" x14ac:dyDescent="0.2">
      <c r="A1728">
        <v>39471</v>
      </c>
      <c r="B1728" t="s">
        <v>17796</v>
      </c>
      <c r="C1728" t="s">
        <v>16086</v>
      </c>
      <c r="D1728" s="895">
        <v>93.33</v>
      </c>
    </row>
    <row r="1729" spans="1:4" x14ac:dyDescent="0.2">
      <c r="A1729">
        <v>39472</v>
      </c>
      <c r="B1729" t="s">
        <v>17797</v>
      </c>
      <c r="C1729" t="s">
        <v>16086</v>
      </c>
      <c r="D1729" s="895">
        <v>162.16</v>
      </c>
    </row>
    <row r="1730" spans="1:4" x14ac:dyDescent="0.2">
      <c r="A1730">
        <v>39473</v>
      </c>
      <c r="B1730" t="s">
        <v>17798</v>
      </c>
      <c r="C1730" t="s">
        <v>16086</v>
      </c>
      <c r="D1730" s="895">
        <v>104.76</v>
      </c>
    </row>
    <row r="1731" spans="1:4" x14ac:dyDescent="0.2">
      <c r="A1731">
        <v>39474</v>
      </c>
      <c r="B1731" t="s">
        <v>17799</v>
      </c>
      <c r="C1731" t="s">
        <v>16086</v>
      </c>
      <c r="D1731" s="895">
        <v>111.67</v>
      </c>
    </row>
    <row r="1732" spans="1:4" x14ac:dyDescent="0.2">
      <c r="A1732">
        <v>39475</v>
      </c>
      <c r="B1732" t="s">
        <v>17800</v>
      </c>
      <c r="C1732" t="s">
        <v>16086</v>
      </c>
      <c r="D1732" s="895">
        <v>126.71</v>
      </c>
    </row>
    <row r="1733" spans="1:4" x14ac:dyDescent="0.2">
      <c r="A1733">
        <v>39476</v>
      </c>
      <c r="B1733" t="s">
        <v>17801</v>
      </c>
      <c r="C1733" t="s">
        <v>16086</v>
      </c>
      <c r="D1733" s="895">
        <v>238.52</v>
      </c>
    </row>
    <row r="1734" spans="1:4" x14ac:dyDescent="0.2">
      <c r="A1734">
        <v>39477</v>
      </c>
      <c r="B1734" t="s">
        <v>17802</v>
      </c>
      <c r="C1734" t="s">
        <v>16086</v>
      </c>
      <c r="D1734" s="895">
        <v>116.87</v>
      </c>
    </row>
    <row r="1735" spans="1:4" x14ac:dyDescent="0.2">
      <c r="A1735">
        <v>39478</v>
      </c>
      <c r="B1735" t="s">
        <v>17803</v>
      </c>
      <c r="C1735" t="s">
        <v>16086</v>
      </c>
      <c r="D1735" s="895">
        <v>120.48</v>
      </c>
    </row>
    <row r="1736" spans="1:4" x14ac:dyDescent="0.2">
      <c r="A1736">
        <v>39479</v>
      </c>
      <c r="B1736" t="s">
        <v>17804</v>
      </c>
      <c r="C1736" t="s">
        <v>16086</v>
      </c>
      <c r="D1736" s="895">
        <v>141.96</v>
      </c>
    </row>
    <row r="1737" spans="1:4" x14ac:dyDescent="0.2">
      <c r="A1737">
        <v>39480</v>
      </c>
      <c r="B1737" t="s">
        <v>17805</v>
      </c>
      <c r="C1737" t="s">
        <v>16086</v>
      </c>
      <c r="D1737" s="895">
        <v>292.92</v>
      </c>
    </row>
    <row r="1738" spans="1:4" x14ac:dyDescent="0.2">
      <c r="A1738">
        <v>39459</v>
      </c>
      <c r="B1738" t="s">
        <v>17806</v>
      </c>
      <c r="C1738" t="s">
        <v>16086</v>
      </c>
      <c r="D1738" s="895">
        <v>248.62</v>
      </c>
    </row>
    <row r="1739" spans="1:4" x14ac:dyDescent="0.2">
      <c r="A1739">
        <v>39445</v>
      </c>
      <c r="B1739" t="s">
        <v>17807</v>
      </c>
      <c r="C1739" t="s">
        <v>16086</v>
      </c>
      <c r="D1739" s="895">
        <v>124.83</v>
      </c>
    </row>
    <row r="1740" spans="1:4" x14ac:dyDescent="0.2">
      <c r="A1740">
        <v>39446</v>
      </c>
      <c r="B1740" t="s">
        <v>17808</v>
      </c>
      <c r="C1740" t="s">
        <v>16086</v>
      </c>
      <c r="D1740" s="895">
        <v>127.05</v>
      </c>
    </row>
    <row r="1741" spans="1:4" x14ac:dyDescent="0.2">
      <c r="A1741">
        <v>39447</v>
      </c>
      <c r="B1741" t="s">
        <v>17809</v>
      </c>
      <c r="C1741" t="s">
        <v>16086</v>
      </c>
      <c r="D1741" s="895">
        <v>135.87</v>
      </c>
    </row>
    <row r="1742" spans="1:4" x14ac:dyDescent="0.2">
      <c r="A1742">
        <v>39448</v>
      </c>
      <c r="B1742" t="s">
        <v>17810</v>
      </c>
      <c r="C1742" t="s">
        <v>16086</v>
      </c>
      <c r="D1742" s="895">
        <v>231.68</v>
      </c>
    </row>
    <row r="1743" spans="1:4" x14ac:dyDescent="0.2">
      <c r="A1743">
        <v>39450</v>
      </c>
      <c r="B1743" t="s">
        <v>17811</v>
      </c>
      <c r="C1743" t="s">
        <v>16086</v>
      </c>
      <c r="D1743" s="895">
        <v>141.35</v>
      </c>
    </row>
    <row r="1744" spans="1:4" x14ac:dyDescent="0.2">
      <c r="A1744">
        <v>39451</v>
      </c>
      <c r="B1744" t="s">
        <v>17812</v>
      </c>
      <c r="C1744" t="s">
        <v>16086</v>
      </c>
      <c r="D1744" s="895">
        <v>154.16999999999999</v>
      </c>
    </row>
    <row r="1745" spans="1:4" x14ac:dyDescent="0.2">
      <c r="A1745">
        <v>39452</v>
      </c>
      <c r="B1745" t="s">
        <v>17813</v>
      </c>
      <c r="C1745" t="s">
        <v>16086</v>
      </c>
      <c r="D1745" s="895">
        <v>155.09</v>
      </c>
    </row>
    <row r="1746" spans="1:4" x14ac:dyDescent="0.2">
      <c r="A1746">
        <v>39523</v>
      </c>
      <c r="B1746" t="s">
        <v>17814</v>
      </c>
      <c r="C1746" t="s">
        <v>16086</v>
      </c>
      <c r="D1746" s="895">
        <v>259.54000000000002</v>
      </c>
    </row>
    <row r="1747" spans="1:4" x14ac:dyDescent="0.2">
      <c r="A1747">
        <v>39449</v>
      </c>
      <c r="B1747" t="s">
        <v>17815</v>
      </c>
      <c r="C1747" t="s">
        <v>16086</v>
      </c>
      <c r="D1747" s="895">
        <v>287.43</v>
      </c>
    </row>
    <row r="1748" spans="1:4" x14ac:dyDescent="0.2">
      <c r="A1748">
        <v>39455</v>
      </c>
      <c r="B1748" t="s">
        <v>17816</v>
      </c>
      <c r="C1748" t="s">
        <v>16086</v>
      </c>
      <c r="D1748" s="895">
        <v>142.22</v>
      </c>
    </row>
    <row r="1749" spans="1:4" x14ac:dyDescent="0.2">
      <c r="A1749">
        <v>39456</v>
      </c>
      <c r="B1749" t="s">
        <v>17817</v>
      </c>
      <c r="C1749" t="s">
        <v>16086</v>
      </c>
      <c r="D1749" s="895">
        <v>142.33000000000001</v>
      </c>
    </row>
    <row r="1750" spans="1:4" x14ac:dyDescent="0.2">
      <c r="A1750">
        <v>39457</v>
      </c>
      <c r="B1750" t="s">
        <v>17818</v>
      </c>
      <c r="C1750" t="s">
        <v>16086</v>
      </c>
      <c r="D1750" s="895">
        <v>155.16</v>
      </c>
    </row>
    <row r="1751" spans="1:4" x14ac:dyDescent="0.2">
      <c r="A1751">
        <v>39458</v>
      </c>
      <c r="B1751" t="s">
        <v>17819</v>
      </c>
      <c r="C1751" t="s">
        <v>16086</v>
      </c>
      <c r="D1751" s="895">
        <v>289.54000000000002</v>
      </c>
    </row>
    <row r="1752" spans="1:4" x14ac:dyDescent="0.2">
      <c r="A1752">
        <v>39464</v>
      </c>
      <c r="B1752" t="s">
        <v>17820</v>
      </c>
      <c r="C1752" t="s">
        <v>16086</v>
      </c>
      <c r="D1752" s="895">
        <v>465.61</v>
      </c>
    </row>
    <row r="1753" spans="1:4" x14ac:dyDescent="0.2">
      <c r="A1753">
        <v>39460</v>
      </c>
      <c r="B1753" t="s">
        <v>17821</v>
      </c>
      <c r="C1753" t="s">
        <v>16086</v>
      </c>
      <c r="D1753" s="895">
        <v>176.59</v>
      </c>
    </row>
    <row r="1754" spans="1:4" x14ac:dyDescent="0.2">
      <c r="A1754">
        <v>39461</v>
      </c>
      <c r="B1754" t="s">
        <v>17822</v>
      </c>
      <c r="C1754" t="s">
        <v>16086</v>
      </c>
      <c r="D1754" s="895">
        <v>206.93</v>
      </c>
    </row>
    <row r="1755" spans="1:4" x14ac:dyDescent="0.2">
      <c r="A1755">
        <v>39462</v>
      </c>
      <c r="B1755" t="s">
        <v>17823</v>
      </c>
      <c r="C1755" t="s">
        <v>16086</v>
      </c>
      <c r="D1755" s="895">
        <v>199.42</v>
      </c>
    </row>
    <row r="1756" spans="1:4" x14ac:dyDescent="0.2">
      <c r="A1756">
        <v>39463</v>
      </c>
      <c r="B1756" t="s">
        <v>17824</v>
      </c>
      <c r="C1756" t="s">
        <v>16086</v>
      </c>
      <c r="D1756" s="895">
        <v>462</v>
      </c>
    </row>
    <row r="1757" spans="1:4" x14ac:dyDescent="0.2">
      <c r="A1757">
        <v>26039</v>
      </c>
      <c r="B1757" t="s">
        <v>17825</v>
      </c>
      <c r="C1757" t="s">
        <v>16086</v>
      </c>
      <c r="D1757" s="860">
        <v>391246.87</v>
      </c>
    </row>
    <row r="1758" spans="1:4" x14ac:dyDescent="0.2">
      <c r="A1758">
        <v>2401</v>
      </c>
      <c r="B1758" t="s">
        <v>17826</v>
      </c>
      <c r="C1758" t="s">
        <v>16086</v>
      </c>
      <c r="D1758" s="860">
        <v>89991.11</v>
      </c>
    </row>
    <row r="1759" spans="1:4" x14ac:dyDescent="0.2">
      <c r="A1759">
        <v>38870</v>
      </c>
      <c r="B1759" t="s">
        <v>17827</v>
      </c>
      <c r="C1759" t="s">
        <v>16086</v>
      </c>
      <c r="D1759" s="895">
        <v>32.36</v>
      </c>
    </row>
    <row r="1760" spans="1:4" x14ac:dyDescent="0.2">
      <c r="A1760">
        <v>38869</v>
      </c>
      <c r="B1760" t="s">
        <v>17828</v>
      </c>
      <c r="C1760" t="s">
        <v>16086</v>
      </c>
      <c r="D1760" s="895">
        <v>21.84</v>
      </c>
    </row>
    <row r="1761" spans="1:4" x14ac:dyDescent="0.2">
      <c r="A1761">
        <v>38872</v>
      </c>
      <c r="B1761" t="s">
        <v>17829</v>
      </c>
      <c r="C1761" t="s">
        <v>16086</v>
      </c>
      <c r="D1761" s="895">
        <v>41.23</v>
      </c>
    </row>
    <row r="1762" spans="1:4" x14ac:dyDescent="0.2">
      <c r="A1762">
        <v>38871</v>
      </c>
      <c r="B1762" t="s">
        <v>17830</v>
      </c>
      <c r="C1762" t="s">
        <v>16086</v>
      </c>
      <c r="D1762" s="895">
        <v>28.5</v>
      </c>
    </row>
    <row r="1763" spans="1:4" x14ac:dyDescent="0.2">
      <c r="A1763">
        <v>39283</v>
      </c>
      <c r="B1763" t="s">
        <v>17831</v>
      </c>
      <c r="C1763" t="s">
        <v>16086</v>
      </c>
      <c r="D1763" s="895">
        <v>133.55000000000001</v>
      </c>
    </row>
    <row r="1764" spans="1:4" x14ac:dyDescent="0.2">
      <c r="A1764">
        <v>39285</v>
      </c>
      <c r="B1764" t="s">
        <v>17832</v>
      </c>
      <c r="C1764" t="s">
        <v>16086</v>
      </c>
      <c r="D1764" s="895">
        <v>152.63</v>
      </c>
    </row>
    <row r="1765" spans="1:4" x14ac:dyDescent="0.2">
      <c r="A1765">
        <v>39286</v>
      </c>
      <c r="B1765" t="s">
        <v>17833</v>
      </c>
      <c r="C1765" t="s">
        <v>16086</v>
      </c>
      <c r="D1765" s="895">
        <v>146.29</v>
      </c>
    </row>
    <row r="1766" spans="1:4" x14ac:dyDescent="0.2">
      <c r="A1766">
        <v>39288</v>
      </c>
      <c r="B1766" t="s">
        <v>17834</v>
      </c>
      <c r="C1766" t="s">
        <v>16086</v>
      </c>
      <c r="D1766" s="895">
        <v>178.06</v>
      </c>
    </row>
    <row r="1767" spans="1:4" x14ac:dyDescent="0.2">
      <c r="A1767">
        <v>44476</v>
      </c>
      <c r="B1767" t="s">
        <v>17835</v>
      </c>
      <c r="C1767" t="s">
        <v>16487</v>
      </c>
      <c r="D1767" s="895">
        <v>397.32</v>
      </c>
    </row>
    <row r="1768" spans="1:4" x14ac:dyDescent="0.2">
      <c r="A1768">
        <v>10629</v>
      </c>
      <c r="B1768" t="s">
        <v>17836</v>
      </c>
      <c r="C1768" t="s">
        <v>16487</v>
      </c>
      <c r="D1768" s="895">
        <v>289.61</v>
      </c>
    </row>
    <row r="1769" spans="1:4" x14ac:dyDescent="0.2">
      <c r="A1769">
        <v>10698</v>
      </c>
      <c r="B1769" t="s">
        <v>17837</v>
      </c>
      <c r="C1769" t="s">
        <v>16487</v>
      </c>
      <c r="D1769" s="895">
        <v>207.56</v>
      </c>
    </row>
    <row r="1770" spans="1:4" x14ac:dyDescent="0.2">
      <c r="A1770">
        <v>40521</v>
      </c>
      <c r="B1770" t="s">
        <v>17838</v>
      </c>
      <c r="C1770" t="s">
        <v>16086</v>
      </c>
      <c r="D1770" s="860">
        <v>110940.77</v>
      </c>
    </row>
    <row r="1771" spans="1:4" x14ac:dyDescent="0.2">
      <c r="A1771">
        <v>2432</v>
      </c>
      <c r="B1771" t="s">
        <v>17839</v>
      </c>
      <c r="C1771" t="s">
        <v>16086</v>
      </c>
      <c r="D1771" s="895">
        <v>19.25</v>
      </c>
    </row>
    <row r="1772" spans="1:4" x14ac:dyDescent="0.2">
      <c r="A1772">
        <v>2418</v>
      </c>
      <c r="B1772" t="s">
        <v>17840</v>
      </c>
      <c r="C1772" t="s">
        <v>16086</v>
      </c>
      <c r="D1772" s="895">
        <v>8.93</v>
      </c>
    </row>
    <row r="1773" spans="1:4" x14ac:dyDescent="0.2">
      <c r="A1773">
        <v>2433</v>
      </c>
      <c r="B1773" t="s">
        <v>17841</v>
      </c>
      <c r="C1773" t="s">
        <v>16086</v>
      </c>
      <c r="D1773" s="895">
        <v>6.52</v>
      </c>
    </row>
    <row r="1774" spans="1:4" x14ac:dyDescent="0.2">
      <c r="A1774">
        <v>2420</v>
      </c>
      <c r="B1774" t="s">
        <v>17842</v>
      </c>
      <c r="C1774" t="s">
        <v>16086</v>
      </c>
      <c r="D1774" s="895">
        <v>11.2</v>
      </c>
    </row>
    <row r="1775" spans="1:4" x14ac:dyDescent="0.2">
      <c r="A1775">
        <v>11447</v>
      </c>
      <c r="B1775" t="s">
        <v>17843</v>
      </c>
      <c r="C1775" t="s">
        <v>16086</v>
      </c>
      <c r="D1775" s="895">
        <v>22.13</v>
      </c>
    </row>
    <row r="1776" spans="1:4" x14ac:dyDescent="0.2">
      <c r="A1776">
        <v>11451</v>
      </c>
      <c r="B1776" t="s">
        <v>17844</v>
      </c>
      <c r="C1776" t="s">
        <v>16086</v>
      </c>
      <c r="D1776" s="895">
        <v>59.34</v>
      </c>
    </row>
    <row r="1777" spans="1:4" x14ac:dyDescent="0.2">
      <c r="A1777">
        <v>11116</v>
      </c>
      <c r="B1777" t="s">
        <v>29370</v>
      </c>
      <c r="C1777" t="s">
        <v>16086</v>
      </c>
      <c r="D1777" s="895">
        <v>719.13</v>
      </c>
    </row>
    <row r="1778" spans="1:4" x14ac:dyDescent="0.2">
      <c r="A1778">
        <v>38411</v>
      </c>
      <c r="B1778" t="s">
        <v>17845</v>
      </c>
      <c r="C1778" t="s">
        <v>16086</v>
      </c>
      <c r="D1778" s="860">
        <v>1454.44</v>
      </c>
    </row>
    <row r="1779" spans="1:4" x14ac:dyDescent="0.2">
      <c r="A1779">
        <v>38189</v>
      </c>
      <c r="B1779" t="s">
        <v>17846</v>
      </c>
      <c r="C1779" t="s">
        <v>16086</v>
      </c>
      <c r="D1779" s="895">
        <v>135.57</v>
      </c>
    </row>
    <row r="1780" spans="1:4" x14ac:dyDescent="0.2">
      <c r="A1780">
        <v>38190</v>
      </c>
      <c r="B1780" t="s">
        <v>17847</v>
      </c>
      <c r="C1780" t="s">
        <v>16086</v>
      </c>
      <c r="D1780" s="895">
        <v>285.60000000000002</v>
      </c>
    </row>
    <row r="1781" spans="1:4" x14ac:dyDescent="0.2">
      <c r="A1781">
        <v>7608</v>
      </c>
      <c r="B1781" t="s">
        <v>17848</v>
      </c>
      <c r="C1781" t="s">
        <v>16086</v>
      </c>
      <c r="D1781" s="895">
        <v>12.73</v>
      </c>
    </row>
    <row r="1782" spans="1:4" x14ac:dyDescent="0.2">
      <c r="A1782">
        <v>1370</v>
      </c>
      <c r="B1782" t="s">
        <v>17849</v>
      </c>
      <c r="C1782" t="s">
        <v>16086</v>
      </c>
      <c r="D1782" s="895">
        <v>108.8</v>
      </c>
    </row>
    <row r="1783" spans="1:4" x14ac:dyDescent="0.2">
      <c r="A1783">
        <v>36516</v>
      </c>
      <c r="B1783" t="s">
        <v>17850</v>
      </c>
      <c r="C1783" t="s">
        <v>16086</v>
      </c>
      <c r="D1783" s="860">
        <v>139929.88</v>
      </c>
    </row>
    <row r="1784" spans="1:4" x14ac:dyDescent="0.2">
      <c r="A1784">
        <v>34777</v>
      </c>
      <c r="B1784" t="s">
        <v>17851</v>
      </c>
      <c r="C1784" t="s">
        <v>16086</v>
      </c>
      <c r="D1784" s="895">
        <v>2.21</v>
      </c>
    </row>
    <row r="1785" spans="1:4" x14ac:dyDescent="0.2">
      <c r="A1785">
        <v>7272</v>
      </c>
      <c r="B1785" t="s">
        <v>17852</v>
      </c>
      <c r="C1785" t="s">
        <v>16086</v>
      </c>
      <c r="D1785" s="895">
        <v>1.66</v>
      </c>
    </row>
    <row r="1786" spans="1:4" x14ac:dyDescent="0.2">
      <c r="A1786">
        <v>10605</v>
      </c>
      <c r="B1786" t="s">
        <v>17853</v>
      </c>
      <c r="C1786" t="s">
        <v>16086</v>
      </c>
      <c r="D1786" s="895">
        <v>5.22</v>
      </c>
    </row>
    <row r="1787" spans="1:4" x14ac:dyDescent="0.2">
      <c r="A1787">
        <v>10604</v>
      </c>
      <c r="B1787" t="s">
        <v>17854</v>
      </c>
      <c r="C1787" t="s">
        <v>16086</v>
      </c>
      <c r="D1787" s="895">
        <v>12.16</v>
      </c>
    </row>
    <row r="1788" spans="1:4" x14ac:dyDescent="0.2">
      <c r="A1788">
        <v>672</v>
      </c>
      <c r="B1788" t="s">
        <v>17855</v>
      </c>
      <c r="C1788" t="s">
        <v>16086</v>
      </c>
      <c r="D1788" s="895">
        <v>16.72</v>
      </c>
    </row>
    <row r="1789" spans="1:4" x14ac:dyDescent="0.2">
      <c r="A1789">
        <v>668</v>
      </c>
      <c r="B1789" t="s">
        <v>17856</v>
      </c>
      <c r="C1789" t="s">
        <v>16086</v>
      </c>
      <c r="D1789" s="895">
        <v>20.190000000000001</v>
      </c>
    </row>
    <row r="1790" spans="1:4" x14ac:dyDescent="0.2">
      <c r="A1790">
        <v>10578</v>
      </c>
      <c r="B1790" t="s">
        <v>17857</v>
      </c>
      <c r="C1790" t="s">
        <v>16086</v>
      </c>
      <c r="D1790" s="895">
        <v>23.51</v>
      </c>
    </row>
    <row r="1791" spans="1:4" x14ac:dyDescent="0.2">
      <c r="A1791">
        <v>666</v>
      </c>
      <c r="B1791" t="s">
        <v>17858</v>
      </c>
      <c r="C1791" t="s">
        <v>16086</v>
      </c>
      <c r="D1791" s="895">
        <v>26.15</v>
      </c>
    </row>
    <row r="1792" spans="1:4" x14ac:dyDescent="0.2">
      <c r="A1792">
        <v>665</v>
      </c>
      <c r="B1792" t="s">
        <v>17859</v>
      </c>
      <c r="C1792" t="s">
        <v>16086</v>
      </c>
      <c r="D1792" s="895">
        <v>34.96</v>
      </c>
    </row>
    <row r="1793" spans="1:4" x14ac:dyDescent="0.2">
      <c r="A1793">
        <v>10577</v>
      </c>
      <c r="B1793" t="s">
        <v>17860</v>
      </c>
      <c r="C1793" t="s">
        <v>16086</v>
      </c>
      <c r="D1793" s="895">
        <v>31.01</v>
      </c>
    </row>
    <row r="1794" spans="1:4" x14ac:dyDescent="0.2">
      <c r="A1794">
        <v>10583</v>
      </c>
      <c r="B1794" t="s">
        <v>17861</v>
      </c>
      <c r="C1794" t="s">
        <v>16086</v>
      </c>
      <c r="D1794" s="895">
        <v>16.11</v>
      </c>
    </row>
    <row r="1795" spans="1:4" x14ac:dyDescent="0.2">
      <c r="A1795">
        <v>10579</v>
      </c>
      <c r="B1795" t="s">
        <v>17862</v>
      </c>
      <c r="C1795" t="s">
        <v>16086</v>
      </c>
      <c r="D1795" s="895">
        <v>28.08</v>
      </c>
    </row>
    <row r="1796" spans="1:4" x14ac:dyDescent="0.2">
      <c r="A1796">
        <v>10582</v>
      </c>
      <c r="B1796" t="s">
        <v>17863</v>
      </c>
      <c r="C1796" t="s">
        <v>16086</v>
      </c>
      <c r="D1796" s="895">
        <v>14.19</v>
      </c>
    </row>
    <row r="1797" spans="1:4" x14ac:dyDescent="0.2">
      <c r="A1797">
        <v>2436</v>
      </c>
      <c r="B1797" t="s">
        <v>17864</v>
      </c>
      <c r="C1797" t="s">
        <v>16234</v>
      </c>
      <c r="D1797" s="895">
        <v>28.06</v>
      </c>
    </row>
    <row r="1798" spans="1:4" x14ac:dyDescent="0.2">
      <c r="A1798">
        <v>40918</v>
      </c>
      <c r="B1798" t="s">
        <v>17865</v>
      </c>
      <c r="C1798" t="s">
        <v>16236</v>
      </c>
      <c r="D1798" s="860">
        <v>4919.16</v>
      </c>
    </row>
    <row r="1799" spans="1:4" x14ac:dyDescent="0.2">
      <c r="A1799">
        <v>10998</v>
      </c>
      <c r="B1799" t="s">
        <v>17866</v>
      </c>
      <c r="C1799" t="s">
        <v>16134</v>
      </c>
      <c r="D1799" s="895">
        <v>29.77</v>
      </c>
    </row>
    <row r="1800" spans="1:4" x14ac:dyDescent="0.2">
      <c r="A1800">
        <v>11002</v>
      </c>
      <c r="B1800" t="s">
        <v>17867</v>
      </c>
      <c r="C1800" t="s">
        <v>16134</v>
      </c>
      <c r="D1800" s="895">
        <v>27.27</v>
      </c>
    </row>
    <row r="1801" spans="1:4" x14ac:dyDescent="0.2">
      <c r="A1801">
        <v>10999</v>
      </c>
      <c r="B1801" t="s">
        <v>17868</v>
      </c>
      <c r="C1801" t="s">
        <v>16134</v>
      </c>
      <c r="D1801" s="895">
        <v>26.2</v>
      </c>
    </row>
    <row r="1802" spans="1:4" x14ac:dyDescent="0.2">
      <c r="A1802">
        <v>10997</v>
      </c>
      <c r="B1802" t="s">
        <v>17869</v>
      </c>
      <c r="C1802" t="s">
        <v>16134</v>
      </c>
      <c r="D1802" s="895">
        <v>28.4</v>
      </c>
    </row>
    <row r="1803" spans="1:4" x14ac:dyDescent="0.2">
      <c r="A1803">
        <v>2685</v>
      </c>
      <c r="B1803" t="s">
        <v>17870</v>
      </c>
      <c r="C1803" t="s">
        <v>16130</v>
      </c>
      <c r="D1803" s="895">
        <v>6.32</v>
      </c>
    </row>
    <row r="1804" spans="1:4" x14ac:dyDescent="0.2">
      <c r="A1804">
        <v>2680</v>
      </c>
      <c r="B1804" t="s">
        <v>17871</v>
      </c>
      <c r="C1804" t="s">
        <v>16130</v>
      </c>
      <c r="D1804" s="895">
        <v>9.25</v>
      </c>
    </row>
    <row r="1805" spans="1:4" x14ac:dyDescent="0.2">
      <c r="A1805">
        <v>2684</v>
      </c>
      <c r="B1805" t="s">
        <v>17872</v>
      </c>
      <c r="C1805" t="s">
        <v>16130</v>
      </c>
      <c r="D1805" s="895">
        <v>8.42</v>
      </c>
    </row>
    <row r="1806" spans="1:4" x14ac:dyDescent="0.2">
      <c r="A1806">
        <v>2673</v>
      </c>
      <c r="B1806" t="s">
        <v>17873</v>
      </c>
      <c r="C1806" t="s">
        <v>16130</v>
      </c>
      <c r="D1806" s="895">
        <v>3.25</v>
      </c>
    </row>
    <row r="1807" spans="1:4" x14ac:dyDescent="0.2">
      <c r="A1807">
        <v>2681</v>
      </c>
      <c r="B1807" t="s">
        <v>17874</v>
      </c>
      <c r="C1807" t="s">
        <v>16130</v>
      </c>
      <c r="D1807" s="895">
        <v>15.12</v>
      </c>
    </row>
    <row r="1808" spans="1:4" x14ac:dyDescent="0.2">
      <c r="A1808">
        <v>2682</v>
      </c>
      <c r="B1808" t="s">
        <v>17875</v>
      </c>
      <c r="C1808" t="s">
        <v>16130</v>
      </c>
      <c r="D1808" s="895">
        <v>22.06</v>
      </c>
    </row>
    <row r="1809" spans="1:4" x14ac:dyDescent="0.2">
      <c r="A1809">
        <v>2686</v>
      </c>
      <c r="B1809" t="s">
        <v>17876</v>
      </c>
      <c r="C1809" t="s">
        <v>16130</v>
      </c>
      <c r="D1809" s="895">
        <v>27.67</v>
      </c>
    </row>
    <row r="1810" spans="1:4" x14ac:dyDescent="0.2">
      <c r="A1810">
        <v>2674</v>
      </c>
      <c r="B1810" t="s">
        <v>17877</v>
      </c>
      <c r="C1810" t="s">
        <v>16130</v>
      </c>
      <c r="D1810" s="895">
        <v>4.04</v>
      </c>
    </row>
    <row r="1811" spans="1:4" x14ac:dyDescent="0.2">
      <c r="A1811">
        <v>2683</v>
      </c>
      <c r="B1811" t="s">
        <v>17878</v>
      </c>
      <c r="C1811" t="s">
        <v>16130</v>
      </c>
      <c r="D1811" s="895">
        <v>43.6</v>
      </c>
    </row>
    <row r="1812" spans="1:4" x14ac:dyDescent="0.2">
      <c r="A1812">
        <v>2676</v>
      </c>
      <c r="B1812" t="s">
        <v>17879</v>
      </c>
      <c r="C1812" t="s">
        <v>16130</v>
      </c>
      <c r="D1812" s="895">
        <v>1.89</v>
      </c>
    </row>
    <row r="1813" spans="1:4" x14ac:dyDescent="0.2">
      <c r="A1813">
        <v>2678</v>
      </c>
      <c r="B1813" t="s">
        <v>17880</v>
      </c>
      <c r="C1813" t="s">
        <v>16130</v>
      </c>
      <c r="D1813" s="895">
        <v>2.36</v>
      </c>
    </row>
    <row r="1814" spans="1:4" x14ac:dyDescent="0.2">
      <c r="A1814">
        <v>2679</v>
      </c>
      <c r="B1814" t="s">
        <v>17881</v>
      </c>
      <c r="C1814" t="s">
        <v>16130</v>
      </c>
      <c r="D1814" s="895">
        <v>3.65</v>
      </c>
    </row>
    <row r="1815" spans="1:4" x14ac:dyDescent="0.2">
      <c r="A1815">
        <v>12070</v>
      </c>
      <c r="B1815" t="s">
        <v>17882</v>
      </c>
      <c r="C1815" t="s">
        <v>16130</v>
      </c>
      <c r="D1815" s="895">
        <v>5.08</v>
      </c>
    </row>
    <row r="1816" spans="1:4" x14ac:dyDescent="0.2">
      <c r="A1816">
        <v>2675</v>
      </c>
      <c r="B1816" t="s">
        <v>17883</v>
      </c>
      <c r="C1816" t="s">
        <v>16130</v>
      </c>
      <c r="D1816" s="895">
        <v>6.6</v>
      </c>
    </row>
    <row r="1817" spans="1:4" x14ac:dyDescent="0.2">
      <c r="A1817">
        <v>12067</v>
      </c>
      <c r="B1817" t="s">
        <v>17884</v>
      </c>
      <c r="C1817" t="s">
        <v>16130</v>
      </c>
      <c r="D1817" s="895">
        <v>8.9499999999999993</v>
      </c>
    </row>
    <row r="1818" spans="1:4" x14ac:dyDescent="0.2">
      <c r="A1818">
        <v>21128</v>
      </c>
      <c r="B1818" t="s">
        <v>17885</v>
      </c>
      <c r="C1818" t="s">
        <v>16130</v>
      </c>
      <c r="D1818" s="895">
        <v>7.53</v>
      </c>
    </row>
    <row r="1819" spans="1:4" x14ac:dyDescent="0.2">
      <c r="A1819">
        <v>40400</v>
      </c>
      <c r="B1819" t="s">
        <v>17886</v>
      </c>
      <c r="C1819" t="s">
        <v>16130</v>
      </c>
      <c r="D1819" s="895">
        <v>2.15</v>
      </c>
    </row>
    <row r="1820" spans="1:4" x14ac:dyDescent="0.2">
      <c r="A1820">
        <v>40401</v>
      </c>
      <c r="B1820" t="s">
        <v>17887</v>
      </c>
      <c r="C1820" t="s">
        <v>16130</v>
      </c>
      <c r="D1820" s="895">
        <v>3.17</v>
      </c>
    </row>
    <row r="1821" spans="1:4" x14ac:dyDescent="0.2">
      <c r="A1821">
        <v>40402</v>
      </c>
      <c r="B1821" t="s">
        <v>17888</v>
      </c>
      <c r="C1821" t="s">
        <v>16130</v>
      </c>
      <c r="D1821" s="895">
        <v>4.0599999999999996</v>
      </c>
    </row>
    <row r="1822" spans="1:4" x14ac:dyDescent="0.2">
      <c r="A1822">
        <v>21137</v>
      </c>
      <c r="B1822" t="s">
        <v>17889</v>
      </c>
      <c r="C1822" t="s">
        <v>16130</v>
      </c>
      <c r="D1822" s="895">
        <v>7.7</v>
      </c>
    </row>
    <row r="1823" spans="1:4" x14ac:dyDescent="0.2">
      <c r="A1823">
        <v>2504</v>
      </c>
      <c r="B1823" t="s">
        <v>17890</v>
      </c>
      <c r="C1823" t="s">
        <v>16130</v>
      </c>
      <c r="D1823" s="895">
        <v>8.35</v>
      </c>
    </row>
    <row r="1824" spans="1:4" x14ac:dyDescent="0.2">
      <c r="A1824">
        <v>2501</v>
      </c>
      <c r="B1824" t="s">
        <v>17891</v>
      </c>
      <c r="C1824" t="s">
        <v>16130</v>
      </c>
      <c r="D1824" s="895">
        <v>10.95</v>
      </c>
    </row>
    <row r="1825" spans="1:4" x14ac:dyDescent="0.2">
      <c r="A1825">
        <v>2502</v>
      </c>
      <c r="B1825" t="s">
        <v>17892</v>
      </c>
      <c r="C1825" t="s">
        <v>16130</v>
      </c>
      <c r="D1825" s="895">
        <v>16.53</v>
      </c>
    </row>
    <row r="1826" spans="1:4" x14ac:dyDescent="0.2">
      <c r="A1826">
        <v>2503</v>
      </c>
      <c r="B1826" t="s">
        <v>17893</v>
      </c>
      <c r="C1826" t="s">
        <v>16130</v>
      </c>
      <c r="D1826" s="895">
        <v>21.28</v>
      </c>
    </row>
    <row r="1827" spans="1:4" x14ac:dyDescent="0.2">
      <c r="A1827">
        <v>2500</v>
      </c>
      <c r="B1827" t="s">
        <v>17894</v>
      </c>
      <c r="C1827" t="s">
        <v>16130</v>
      </c>
      <c r="D1827" s="895">
        <v>28.34</v>
      </c>
    </row>
    <row r="1828" spans="1:4" x14ac:dyDescent="0.2">
      <c r="A1828">
        <v>2505</v>
      </c>
      <c r="B1828" t="s">
        <v>17895</v>
      </c>
      <c r="C1828" t="s">
        <v>16130</v>
      </c>
      <c r="D1828" s="895">
        <v>44.17</v>
      </c>
    </row>
    <row r="1829" spans="1:4" x14ac:dyDescent="0.2">
      <c r="A1829">
        <v>12056</v>
      </c>
      <c r="B1829" t="s">
        <v>17896</v>
      </c>
      <c r="C1829" t="s">
        <v>16130</v>
      </c>
      <c r="D1829" s="895">
        <v>17.84</v>
      </c>
    </row>
    <row r="1830" spans="1:4" x14ac:dyDescent="0.2">
      <c r="A1830">
        <v>12057</v>
      </c>
      <c r="B1830" t="s">
        <v>17897</v>
      </c>
      <c r="C1830" t="s">
        <v>16130</v>
      </c>
      <c r="D1830" s="895">
        <v>15.16</v>
      </c>
    </row>
    <row r="1831" spans="1:4" x14ac:dyDescent="0.2">
      <c r="A1831">
        <v>12059</v>
      </c>
      <c r="B1831" t="s">
        <v>17898</v>
      </c>
      <c r="C1831" t="s">
        <v>16130</v>
      </c>
      <c r="D1831" s="895">
        <v>5.32</v>
      </c>
    </row>
    <row r="1832" spans="1:4" x14ac:dyDescent="0.2">
      <c r="A1832">
        <v>12058</v>
      </c>
      <c r="B1832" t="s">
        <v>17899</v>
      </c>
      <c r="C1832" t="s">
        <v>16130</v>
      </c>
      <c r="D1832" s="895">
        <v>9.4499999999999993</v>
      </c>
    </row>
    <row r="1833" spans="1:4" x14ac:dyDescent="0.2">
      <c r="A1833">
        <v>12060</v>
      </c>
      <c r="B1833" t="s">
        <v>17900</v>
      </c>
      <c r="C1833" t="s">
        <v>16130</v>
      </c>
      <c r="D1833" s="895">
        <v>39.380000000000003</v>
      </c>
    </row>
    <row r="1834" spans="1:4" x14ac:dyDescent="0.2">
      <c r="A1834">
        <v>12061</v>
      </c>
      <c r="B1834" t="s">
        <v>17901</v>
      </c>
      <c r="C1834" t="s">
        <v>16130</v>
      </c>
      <c r="D1834" s="895">
        <v>24.05</v>
      </c>
    </row>
    <row r="1835" spans="1:4" x14ac:dyDescent="0.2">
      <c r="A1835">
        <v>12062</v>
      </c>
      <c r="B1835" t="s">
        <v>17902</v>
      </c>
      <c r="C1835" t="s">
        <v>16130</v>
      </c>
      <c r="D1835" s="895">
        <v>44.35</v>
      </c>
    </row>
    <row r="1836" spans="1:4" x14ac:dyDescent="0.2">
      <c r="A1836">
        <v>2687</v>
      </c>
      <c r="B1836" t="s">
        <v>17903</v>
      </c>
      <c r="C1836" t="s">
        <v>16130</v>
      </c>
      <c r="D1836" s="895">
        <v>1.65</v>
      </c>
    </row>
    <row r="1837" spans="1:4" x14ac:dyDescent="0.2">
      <c r="A1837">
        <v>2689</v>
      </c>
      <c r="B1837" t="s">
        <v>17904</v>
      </c>
      <c r="C1837" t="s">
        <v>16130</v>
      </c>
      <c r="D1837" s="895">
        <v>1.96</v>
      </c>
    </row>
    <row r="1838" spans="1:4" x14ac:dyDescent="0.2">
      <c r="A1838">
        <v>2688</v>
      </c>
      <c r="B1838" t="s">
        <v>17905</v>
      </c>
      <c r="C1838" t="s">
        <v>16130</v>
      </c>
      <c r="D1838" s="895">
        <v>2.13</v>
      </c>
    </row>
    <row r="1839" spans="1:4" x14ac:dyDescent="0.2">
      <c r="A1839">
        <v>2690</v>
      </c>
      <c r="B1839" t="s">
        <v>17906</v>
      </c>
      <c r="C1839" t="s">
        <v>16130</v>
      </c>
      <c r="D1839" s="895">
        <v>3.64</v>
      </c>
    </row>
    <row r="1840" spans="1:4" x14ac:dyDescent="0.2">
      <c r="A1840">
        <v>39243</v>
      </c>
      <c r="B1840" t="s">
        <v>17907</v>
      </c>
      <c r="C1840" t="s">
        <v>16130</v>
      </c>
      <c r="D1840" s="895">
        <v>2.4</v>
      </c>
    </row>
    <row r="1841" spans="1:4" x14ac:dyDescent="0.2">
      <c r="A1841">
        <v>39244</v>
      </c>
      <c r="B1841" t="s">
        <v>17908</v>
      </c>
      <c r="C1841" t="s">
        <v>16130</v>
      </c>
      <c r="D1841" s="895">
        <v>3.24</v>
      </c>
    </row>
    <row r="1842" spans="1:4" x14ac:dyDescent="0.2">
      <c r="A1842">
        <v>39245</v>
      </c>
      <c r="B1842" t="s">
        <v>17909</v>
      </c>
      <c r="C1842" t="s">
        <v>16130</v>
      </c>
      <c r="D1842" s="895">
        <v>6.24</v>
      </c>
    </row>
    <row r="1843" spans="1:4" x14ac:dyDescent="0.2">
      <c r="A1843">
        <v>39254</v>
      </c>
      <c r="B1843" t="s">
        <v>17910</v>
      </c>
      <c r="C1843" t="s">
        <v>16130</v>
      </c>
      <c r="D1843" s="895">
        <v>9.33</v>
      </c>
    </row>
    <row r="1844" spans="1:4" x14ac:dyDescent="0.2">
      <c r="A1844">
        <v>39255</v>
      </c>
      <c r="B1844" t="s">
        <v>17911</v>
      </c>
      <c r="C1844" t="s">
        <v>16130</v>
      </c>
      <c r="D1844" s="895">
        <v>17.27</v>
      </c>
    </row>
    <row r="1845" spans="1:4" x14ac:dyDescent="0.2">
      <c r="A1845">
        <v>39253</v>
      </c>
      <c r="B1845" t="s">
        <v>17912</v>
      </c>
      <c r="C1845" t="s">
        <v>16130</v>
      </c>
      <c r="D1845" s="895">
        <v>11.89</v>
      </c>
    </row>
    <row r="1846" spans="1:4" x14ac:dyDescent="0.2">
      <c r="A1846">
        <v>39246</v>
      </c>
      <c r="B1846" t="s">
        <v>17913</v>
      </c>
      <c r="C1846" t="s">
        <v>16130</v>
      </c>
      <c r="D1846" s="895">
        <v>5.5</v>
      </c>
    </row>
    <row r="1847" spans="1:4" x14ac:dyDescent="0.2">
      <c r="A1847">
        <v>39247</v>
      </c>
      <c r="B1847" t="s">
        <v>17914</v>
      </c>
      <c r="C1847" t="s">
        <v>16130</v>
      </c>
      <c r="D1847" s="895">
        <v>4.8</v>
      </c>
    </row>
    <row r="1848" spans="1:4" x14ac:dyDescent="0.2">
      <c r="A1848">
        <v>2446</v>
      </c>
      <c r="B1848" t="s">
        <v>17915</v>
      </c>
      <c r="C1848" t="s">
        <v>16130</v>
      </c>
      <c r="D1848" s="895">
        <v>7.9</v>
      </c>
    </row>
    <row r="1849" spans="1:4" x14ac:dyDescent="0.2">
      <c r="A1849">
        <v>2442</v>
      </c>
      <c r="B1849" t="s">
        <v>17916</v>
      </c>
      <c r="C1849" t="s">
        <v>16130</v>
      </c>
      <c r="D1849" s="895">
        <v>11.07</v>
      </c>
    </row>
    <row r="1850" spans="1:4" x14ac:dyDescent="0.2">
      <c r="A1850">
        <v>39248</v>
      </c>
      <c r="B1850" t="s">
        <v>17917</v>
      </c>
      <c r="C1850" t="s">
        <v>16130</v>
      </c>
      <c r="D1850" s="895">
        <v>15.42</v>
      </c>
    </row>
    <row r="1851" spans="1:4" x14ac:dyDescent="0.2">
      <c r="A1851">
        <v>2438</v>
      </c>
      <c r="B1851" t="s">
        <v>17918</v>
      </c>
      <c r="C1851" t="s">
        <v>16234</v>
      </c>
      <c r="D1851" s="895">
        <v>32.25</v>
      </c>
    </row>
    <row r="1852" spans="1:4" x14ac:dyDescent="0.2">
      <c r="A1852">
        <v>40922</v>
      </c>
      <c r="B1852" t="s">
        <v>17919</v>
      </c>
      <c r="C1852" t="s">
        <v>16236</v>
      </c>
      <c r="D1852" s="860">
        <v>5656.43</v>
      </c>
    </row>
    <row r="1853" spans="1:4" x14ac:dyDescent="0.2">
      <c r="A1853">
        <v>36486</v>
      </c>
      <c r="B1853" t="s">
        <v>17920</v>
      </c>
      <c r="C1853" t="s">
        <v>16086</v>
      </c>
      <c r="D1853" s="860">
        <v>72764.03</v>
      </c>
    </row>
    <row r="1854" spans="1:4" x14ac:dyDescent="0.2">
      <c r="A1854">
        <v>37777</v>
      </c>
      <c r="B1854" t="s">
        <v>17921</v>
      </c>
      <c r="C1854" t="s">
        <v>16086</v>
      </c>
      <c r="D1854" s="860">
        <v>342571.65</v>
      </c>
    </row>
    <row r="1855" spans="1:4" x14ac:dyDescent="0.2">
      <c r="A1855">
        <v>12624</v>
      </c>
      <c r="B1855" t="s">
        <v>17922</v>
      </c>
      <c r="C1855" t="s">
        <v>16086</v>
      </c>
      <c r="D1855" s="895">
        <v>41.24</v>
      </c>
    </row>
    <row r="1856" spans="1:4" x14ac:dyDescent="0.2">
      <c r="A1856">
        <v>517</v>
      </c>
      <c r="B1856" t="s">
        <v>17923</v>
      </c>
      <c r="C1856" t="s">
        <v>16136</v>
      </c>
      <c r="D1856" s="895">
        <v>8.94</v>
      </c>
    </row>
    <row r="1857" spans="1:4" x14ac:dyDescent="0.2">
      <c r="A1857">
        <v>37534</v>
      </c>
      <c r="B1857" t="s">
        <v>17924</v>
      </c>
      <c r="C1857" t="s">
        <v>16134</v>
      </c>
      <c r="D1857" s="895">
        <v>20.65</v>
      </c>
    </row>
    <row r="1858" spans="1:4" x14ac:dyDescent="0.2">
      <c r="A1858">
        <v>37535</v>
      </c>
      <c r="B1858" t="s">
        <v>17925</v>
      </c>
      <c r="C1858" t="s">
        <v>16134</v>
      </c>
      <c r="D1858" s="895">
        <v>20.65</v>
      </c>
    </row>
    <row r="1859" spans="1:4" x14ac:dyDescent="0.2">
      <c r="A1859">
        <v>37533</v>
      </c>
      <c r="B1859" t="s">
        <v>17926</v>
      </c>
      <c r="C1859" t="s">
        <v>16134</v>
      </c>
      <c r="D1859" s="895">
        <v>20.65</v>
      </c>
    </row>
    <row r="1860" spans="1:4" x14ac:dyDescent="0.2">
      <c r="A1860">
        <v>37537</v>
      </c>
      <c r="B1860" t="s">
        <v>17927</v>
      </c>
      <c r="C1860" t="s">
        <v>16134</v>
      </c>
      <c r="D1860" s="895">
        <v>15.63</v>
      </c>
    </row>
    <row r="1861" spans="1:4" x14ac:dyDescent="0.2">
      <c r="A1861">
        <v>37536</v>
      </c>
      <c r="B1861" t="s">
        <v>17928</v>
      </c>
      <c r="C1861" t="s">
        <v>16134</v>
      </c>
      <c r="D1861" s="895">
        <v>15.63</v>
      </c>
    </row>
    <row r="1862" spans="1:4" x14ac:dyDescent="0.2">
      <c r="A1862">
        <v>37532</v>
      </c>
      <c r="B1862" t="s">
        <v>17929</v>
      </c>
      <c r="C1862" t="s">
        <v>16134</v>
      </c>
      <c r="D1862" s="895">
        <v>15.63</v>
      </c>
    </row>
    <row r="1863" spans="1:4" x14ac:dyDescent="0.2">
      <c r="A1863">
        <v>2696</v>
      </c>
      <c r="B1863" t="s">
        <v>17930</v>
      </c>
      <c r="C1863" t="s">
        <v>16234</v>
      </c>
      <c r="D1863" s="895">
        <v>21.27</v>
      </c>
    </row>
    <row r="1864" spans="1:4" x14ac:dyDescent="0.2">
      <c r="A1864">
        <v>40928</v>
      </c>
      <c r="B1864" t="s">
        <v>17931</v>
      </c>
      <c r="C1864" t="s">
        <v>16236</v>
      </c>
      <c r="D1864" s="860">
        <v>3728.37</v>
      </c>
    </row>
    <row r="1865" spans="1:4" x14ac:dyDescent="0.2">
      <c r="A1865">
        <v>4083</v>
      </c>
      <c r="B1865" t="s">
        <v>17932</v>
      </c>
      <c r="C1865" t="s">
        <v>16234</v>
      </c>
      <c r="D1865" s="895">
        <v>35.51</v>
      </c>
    </row>
    <row r="1866" spans="1:4" x14ac:dyDescent="0.2">
      <c r="A1866">
        <v>40818</v>
      </c>
      <c r="B1866" t="s">
        <v>17933</v>
      </c>
      <c r="C1866" t="s">
        <v>16236</v>
      </c>
      <c r="D1866" s="860">
        <v>6224.09</v>
      </c>
    </row>
    <row r="1867" spans="1:4" x14ac:dyDescent="0.2">
      <c r="A1867">
        <v>43146</v>
      </c>
      <c r="B1867" t="s">
        <v>17934</v>
      </c>
      <c r="C1867" t="s">
        <v>16134</v>
      </c>
      <c r="D1867" s="895">
        <v>7.42</v>
      </c>
    </row>
    <row r="1868" spans="1:4" x14ac:dyDescent="0.2">
      <c r="A1868">
        <v>2705</v>
      </c>
      <c r="B1868" t="s">
        <v>17935</v>
      </c>
      <c r="C1868" t="s">
        <v>17936</v>
      </c>
      <c r="D1868" s="895">
        <v>0.86</v>
      </c>
    </row>
    <row r="1869" spans="1:4" x14ac:dyDescent="0.2">
      <c r="A1869">
        <v>14250</v>
      </c>
      <c r="B1869" t="s">
        <v>17937</v>
      </c>
      <c r="C1869" t="s">
        <v>17936</v>
      </c>
      <c r="D1869" s="895">
        <v>0.88</v>
      </c>
    </row>
    <row r="1870" spans="1:4" x14ac:dyDescent="0.2">
      <c r="A1870">
        <v>11683</v>
      </c>
      <c r="B1870" t="s">
        <v>17938</v>
      </c>
      <c r="C1870" t="s">
        <v>16086</v>
      </c>
      <c r="D1870" s="895">
        <v>39.130000000000003</v>
      </c>
    </row>
    <row r="1871" spans="1:4" x14ac:dyDescent="0.2">
      <c r="A1871">
        <v>11684</v>
      </c>
      <c r="B1871" t="s">
        <v>17939</v>
      </c>
      <c r="C1871" t="s">
        <v>16086</v>
      </c>
      <c r="D1871" s="895">
        <v>42.83</v>
      </c>
    </row>
    <row r="1872" spans="1:4" x14ac:dyDescent="0.2">
      <c r="A1872">
        <v>6141</v>
      </c>
      <c r="B1872" t="s">
        <v>17940</v>
      </c>
      <c r="C1872" t="s">
        <v>16086</v>
      </c>
      <c r="D1872" s="895">
        <v>4.72</v>
      </c>
    </row>
    <row r="1873" spans="1:4" x14ac:dyDescent="0.2">
      <c r="A1873">
        <v>11681</v>
      </c>
      <c r="B1873" t="s">
        <v>17941</v>
      </c>
      <c r="C1873" t="s">
        <v>16086</v>
      </c>
      <c r="D1873" s="895">
        <v>5.95</v>
      </c>
    </row>
    <row r="1874" spans="1:4" x14ac:dyDescent="0.2">
      <c r="A1874">
        <v>2706</v>
      </c>
      <c r="B1874" t="s">
        <v>17942</v>
      </c>
      <c r="C1874" t="s">
        <v>16234</v>
      </c>
      <c r="D1874" s="895">
        <v>118.4</v>
      </c>
    </row>
    <row r="1875" spans="1:4" x14ac:dyDescent="0.2">
      <c r="A1875">
        <v>40811</v>
      </c>
      <c r="B1875" t="s">
        <v>17943</v>
      </c>
      <c r="C1875" t="s">
        <v>16236</v>
      </c>
      <c r="D1875" s="860">
        <v>20753.32</v>
      </c>
    </row>
    <row r="1876" spans="1:4" x14ac:dyDescent="0.2">
      <c r="A1876">
        <v>2707</v>
      </c>
      <c r="B1876" t="s">
        <v>17944</v>
      </c>
      <c r="C1876" t="s">
        <v>16234</v>
      </c>
      <c r="D1876" s="895">
        <v>127.19</v>
      </c>
    </row>
    <row r="1877" spans="1:4" x14ac:dyDescent="0.2">
      <c r="A1877">
        <v>40813</v>
      </c>
      <c r="B1877" t="s">
        <v>17945</v>
      </c>
      <c r="C1877" t="s">
        <v>16236</v>
      </c>
      <c r="D1877" s="860">
        <v>22296.45</v>
      </c>
    </row>
    <row r="1878" spans="1:4" x14ac:dyDescent="0.2">
      <c r="A1878">
        <v>2708</v>
      </c>
      <c r="B1878" t="s">
        <v>17946</v>
      </c>
      <c r="C1878" t="s">
        <v>16234</v>
      </c>
      <c r="D1878" s="895">
        <v>148.72</v>
      </c>
    </row>
    <row r="1879" spans="1:4" x14ac:dyDescent="0.2">
      <c r="A1879">
        <v>40814</v>
      </c>
      <c r="B1879" t="s">
        <v>17947</v>
      </c>
      <c r="C1879" t="s">
        <v>16236</v>
      </c>
      <c r="D1879" s="860">
        <v>26070.97</v>
      </c>
    </row>
    <row r="1880" spans="1:4" x14ac:dyDescent="0.2">
      <c r="A1880">
        <v>38403</v>
      </c>
      <c r="B1880" t="s">
        <v>29371</v>
      </c>
      <c r="C1880" t="s">
        <v>16086</v>
      </c>
      <c r="D1880" s="895">
        <v>48.55</v>
      </c>
    </row>
    <row r="1881" spans="1:4" x14ac:dyDescent="0.2">
      <c r="A1881">
        <v>43482</v>
      </c>
      <c r="B1881" t="s">
        <v>17948</v>
      </c>
      <c r="C1881" t="s">
        <v>16234</v>
      </c>
      <c r="D1881" s="895">
        <v>0.79</v>
      </c>
    </row>
    <row r="1882" spans="1:4" x14ac:dyDescent="0.2">
      <c r="A1882">
        <v>43494</v>
      </c>
      <c r="B1882" t="s">
        <v>17949</v>
      </c>
      <c r="C1882" t="s">
        <v>16236</v>
      </c>
      <c r="D1882" s="895">
        <v>148.04</v>
      </c>
    </row>
    <row r="1883" spans="1:4" x14ac:dyDescent="0.2">
      <c r="A1883">
        <v>43483</v>
      </c>
      <c r="B1883" t="s">
        <v>17950</v>
      </c>
      <c r="C1883" t="s">
        <v>16234</v>
      </c>
      <c r="D1883" s="895">
        <v>1.43</v>
      </c>
    </row>
    <row r="1884" spans="1:4" x14ac:dyDescent="0.2">
      <c r="A1884">
        <v>43495</v>
      </c>
      <c r="B1884" t="s">
        <v>17951</v>
      </c>
      <c r="C1884" t="s">
        <v>16236</v>
      </c>
      <c r="D1884" s="895">
        <v>269.97000000000003</v>
      </c>
    </row>
    <row r="1885" spans="1:4" x14ac:dyDescent="0.2">
      <c r="A1885">
        <v>43484</v>
      </c>
      <c r="B1885" t="s">
        <v>17952</v>
      </c>
      <c r="C1885" t="s">
        <v>16234</v>
      </c>
      <c r="D1885" s="895">
        <v>1.2</v>
      </c>
    </row>
    <row r="1886" spans="1:4" x14ac:dyDescent="0.2">
      <c r="A1886">
        <v>43496</v>
      </c>
      <c r="B1886" t="s">
        <v>17953</v>
      </c>
      <c r="C1886" t="s">
        <v>16236</v>
      </c>
      <c r="D1886" s="895">
        <v>226.41</v>
      </c>
    </row>
    <row r="1887" spans="1:4" x14ac:dyDescent="0.2">
      <c r="A1887">
        <v>43485</v>
      </c>
      <c r="B1887" t="s">
        <v>17954</v>
      </c>
      <c r="C1887" t="s">
        <v>16234</v>
      </c>
      <c r="D1887" s="895">
        <v>1.06</v>
      </c>
    </row>
    <row r="1888" spans="1:4" x14ac:dyDescent="0.2">
      <c r="A1888">
        <v>43497</v>
      </c>
      <c r="B1888" t="s">
        <v>17955</v>
      </c>
      <c r="C1888" t="s">
        <v>16236</v>
      </c>
      <c r="D1888" s="895">
        <v>199.2</v>
      </c>
    </row>
    <row r="1889" spans="1:4" x14ac:dyDescent="0.2">
      <c r="A1889">
        <v>43487</v>
      </c>
      <c r="B1889" t="s">
        <v>17956</v>
      </c>
      <c r="C1889" t="s">
        <v>16234</v>
      </c>
      <c r="D1889" s="895">
        <v>1.25</v>
      </c>
    </row>
    <row r="1890" spans="1:4" x14ac:dyDescent="0.2">
      <c r="A1890">
        <v>43499</v>
      </c>
      <c r="B1890" t="s">
        <v>17957</v>
      </c>
      <c r="C1890" t="s">
        <v>16236</v>
      </c>
      <c r="D1890" s="895">
        <v>236.16</v>
      </c>
    </row>
    <row r="1891" spans="1:4" x14ac:dyDescent="0.2">
      <c r="A1891">
        <v>43486</v>
      </c>
      <c r="B1891" t="s">
        <v>17958</v>
      </c>
      <c r="C1891" t="s">
        <v>16234</v>
      </c>
      <c r="D1891" s="895">
        <v>0.74</v>
      </c>
    </row>
    <row r="1892" spans="1:4" x14ac:dyDescent="0.2">
      <c r="A1892">
        <v>43498</v>
      </c>
      <c r="B1892" t="s">
        <v>17959</v>
      </c>
      <c r="C1892" t="s">
        <v>16236</v>
      </c>
      <c r="D1892" s="895">
        <v>140.22999999999999</v>
      </c>
    </row>
    <row r="1893" spans="1:4" x14ac:dyDescent="0.2">
      <c r="A1893">
        <v>43488</v>
      </c>
      <c r="B1893" t="s">
        <v>17960</v>
      </c>
      <c r="C1893" t="s">
        <v>16234</v>
      </c>
      <c r="D1893" s="895">
        <v>0.86</v>
      </c>
    </row>
    <row r="1894" spans="1:4" x14ac:dyDescent="0.2">
      <c r="A1894">
        <v>43500</v>
      </c>
      <c r="B1894" t="s">
        <v>17961</v>
      </c>
      <c r="C1894" t="s">
        <v>16236</v>
      </c>
      <c r="D1894" s="895">
        <v>162.97</v>
      </c>
    </row>
    <row r="1895" spans="1:4" x14ac:dyDescent="0.2">
      <c r="A1895">
        <v>43489</v>
      </c>
      <c r="B1895" t="s">
        <v>17962</v>
      </c>
      <c r="C1895" t="s">
        <v>16234</v>
      </c>
      <c r="D1895" s="895">
        <v>1.24</v>
      </c>
    </row>
    <row r="1896" spans="1:4" x14ac:dyDescent="0.2">
      <c r="A1896">
        <v>43501</v>
      </c>
      <c r="B1896" t="s">
        <v>17963</v>
      </c>
      <c r="C1896" t="s">
        <v>16236</v>
      </c>
      <c r="D1896" s="895">
        <v>233.35</v>
      </c>
    </row>
    <row r="1897" spans="1:4" x14ac:dyDescent="0.2">
      <c r="A1897">
        <v>43490</v>
      </c>
      <c r="B1897" t="s">
        <v>17964</v>
      </c>
      <c r="C1897" t="s">
        <v>16234</v>
      </c>
      <c r="D1897" s="895">
        <v>1.73</v>
      </c>
    </row>
    <row r="1898" spans="1:4" x14ac:dyDescent="0.2">
      <c r="A1898">
        <v>43502</v>
      </c>
      <c r="B1898" t="s">
        <v>17965</v>
      </c>
      <c r="C1898" t="s">
        <v>16236</v>
      </c>
      <c r="D1898" s="895">
        <v>325.51</v>
      </c>
    </row>
    <row r="1899" spans="1:4" x14ac:dyDescent="0.2">
      <c r="A1899">
        <v>43491</v>
      </c>
      <c r="B1899" t="s">
        <v>17966</v>
      </c>
      <c r="C1899" t="s">
        <v>16234</v>
      </c>
      <c r="D1899" s="895">
        <v>1.33</v>
      </c>
    </row>
    <row r="1900" spans="1:4" x14ac:dyDescent="0.2">
      <c r="A1900">
        <v>43503</v>
      </c>
      <c r="B1900" t="s">
        <v>17967</v>
      </c>
      <c r="C1900" t="s">
        <v>16236</v>
      </c>
      <c r="D1900" s="895">
        <v>250.24</v>
      </c>
    </row>
    <row r="1901" spans="1:4" x14ac:dyDescent="0.2">
      <c r="A1901">
        <v>43492</v>
      </c>
      <c r="B1901" t="s">
        <v>17968</v>
      </c>
      <c r="C1901" t="s">
        <v>16234</v>
      </c>
      <c r="D1901" s="895">
        <v>1.79</v>
      </c>
    </row>
    <row r="1902" spans="1:4" x14ac:dyDescent="0.2">
      <c r="A1902">
        <v>43504</v>
      </c>
      <c r="B1902" t="s">
        <v>17969</v>
      </c>
      <c r="C1902" t="s">
        <v>16236</v>
      </c>
      <c r="D1902" s="895">
        <v>337.87</v>
      </c>
    </row>
    <row r="1903" spans="1:4" x14ac:dyDescent="0.2">
      <c r="A1903">
        <v>43493</v>
      </c>
      <c r="B1903" t="s">
        <v>17970</v>
      </c>
      <c r="C1903" t="s">
        <v>16234</v>
      </c>
      <c r="D1903" s="895">
        <v>0.71</v>
      </c>
    </row>
    <row r="1904" spans="1:4" x14ac:dyDescent="0.2">
      <c r="A1904">
        <v>43505</v>
      </c>
      <c r="B1904" t="s">
        <v>17971</v>
      </c>
      <c r="C1904" t="s">
        <v>16236</v>
      </c>
      <c r="D1904" s="895">
        <v>132.94</v>
      </c>
    </row>
    <row r="1905" spans="1:4" x14ac:dyDescent="0.2">
      <c r="A1905">
        <v>37774</v>
      </c>
      <c r="B1905" t="s">
        <v>17972</v>
      </c>
      <c r="C1905" t="s">
        <v>16086</v>
      </c>
      <c r="D1905" s="860">
        <v>565124.71</v>
      </c>
    </row>
    <row r="1906" spans="1:4" x14ac:dyDescent="0.2">
      <c r="A1906">
        <v>38629</v>
      </c>
      <c r="B1906" t="s">
        <v>17973</v>
      </c>
      <c r="C1906" t="s">
        <v>16086</v>
      </c>
      <c r="D1906" s="860">
        <v>2623359.37</v>
      </c>
    </row>
    <row r="1907" spans="1:4" x14ac:dyDescent="0.2">
      <c r="A1907">
        <v>38630</v>
      </c>
      <c r="B1907" t="s">
        <v>17974</v>
      </c>
      <c r="C1907" t="s">
        <v>16086</v>
      </c>
      <c r="D1907" s="860">
        <v>1762359.37</v>
      </c>
    </row>
    <row r="1908" spans="1:4" x14ac:dyDescent="0.2">
      <c r="A1908">
        <v>38476</v>
      </c>
      <c r="B1908" t="s">
        <v>29372</v>
      </c>
      <c r="C1908" t="s">
        <v>16086</v>
      </c>
      <c r="D1908" s="895">
        <v>364.92</v>
      </c>
    </row>
    <row r="1909" spans="1:4" x14ac:dyDescent="0.2">
      <c r="A1909">
        <v>38477</v>
      </c>
      <c r="B1909" t="s">
        <v>29373</v>
      </c>
      <c r="C1909" t="s">
        <v>16086</v>
      </c>
      <c r="D1909" s="860">
        <v>1033.46</v>
      </c>
    </row>
    <row r="1910" spans="1:4" x14ac:dyDescent="0.2">
      <c r="A1910">
        <v>45112</v>
      </c>
      <c r="B1910" t="s">
        <v>29374</v>
      </c>
      <c r="C1910" t="s">
        <v>16086</v>
      </c>
      <c r="D1910" s="860">
        <v>1091241.0900000001</v>
      </c>
    </row>
    <row r="1911" spans="1:4" x14ac:dyDescent="0.2">
      <c r="A1911">
        <v>14525</v>
      </c>
      <c r="B1911" t="s">
        <v>17975</v>
      </c>
      <c r="C1911" t="s">
        <v>16086</v>
      </c>
      <c r="D1911" s="860">
        <v>948730.11</v>
      </c>
    </row>
    <row r="1912" spans="1:4" x14ac:dyDescent="0.2">
      <c r="A1912">
        <v>36408</v>
      </c>
      <c r="B1912" t="s">
        <v>17976</v>
      </c>
      <c r="C1912" t="s">
        <v>16086</v>
      </c>
      <c r="D1912" s="860">
        <v>1158216.22</v>
      </c>
    </row>
    <row r="1913" spans="1:4" x14ac:dyDescent="0.2">
      <c r="A1913">
        <v>2723</v>
      </c>
      <c r="B1913" t="s">
        <v>17977</v>
      </c>
      <c r="C1913" t="s">
        <v>16086</v>
      </c>
      <c r="D1913" s="860">
        <v>705001.13</v>
      </c>
    </row>
    <row r="1914" spans="1:4" x14ac:dyDescent="0.2">
      <c r="A1914">
        <v>10685</v>
      </c>
      <c r="B1914" t="s">
        <v>17978</v>
      </c>
      <c r="C1914" t="s">
        <v>16086</v>
      </c>
      <c r="D1914" s="860">
        <v>838447.82</v>
      </c>
    </row>
    <row r="1915" spans="1:4" x14ac:dyDescent="0.2">
      <c r="A1915">
        <v>40636</v>
      </c>
      <c r="B1915" t="s">
        <v>17979</v>
      </c>
      <c r="C1915" t="s">
        <v>16086</v>
      </c>
      <c r="D1915" s="860">
        <v>1161039.52</v>
      </c>
    </row>
    <row r="1916" spans="1:4" x14ac:dyDescent="0.2">
      <c r="A1916">
        <v>4111</v>
      </c>
      <c r="B1916" t="s">
        <v>17980</v>
      </c>
      <c r="C1916" t="s">
        <v>16086</v>
      </c>
      <c r="D1916" s="895">
        <v>67.81</v>
      </c>
    </row>
    <row r="1917" spans="1:4" x14ac:dyDescent="0.2">
      <c r="A1917">
        <v>44538</v>
      </c>
      <c r="B1917" t="s">
        <v>17981</v>
      </c>
      <c r="C1917" t="s">
        <v>16086</v>
      </c>
      <c r="D1917" s="895">
        <v>37.76</v>
      </c>
    </row>
    <row r="1918" spans="1:4" x14ac:dyDescent="0.2">
      <c r="A1918">
        <v>12</v>
      </c>
      <c r="B1918" t="s">
        <v>17982</v>
      </c>
      <c r="C1918" t="s">
        <v>16086</v>
      </c>
      <c r="D1918" s="895">
        <v>12.35</v>
      </c>
    </row>
    <row r="1919" spans="1:4" x14ac:dyDescent="0.2">
      <c r="A1919">
        <v>37554</v>
      </c>
      <c r="B1919" t="s">
        <v>17983</v>
      </c>
      <c r="C1919" t="s">
        <v>16086</v>
      </c>
      <c r="D1919" s="895">
        <v>223.13</v>
      </c>
    </row>
    <row r="1920" spans="1:4" x14ac:dyDescent="0.2">
      <c r="A1920">
        <v>37555</v>
      </c>
      <c r="B1920" t="s">
        <v>17984</v>
      </c>
      <c r="C1920" t="s">
        <v>16086</v>
      </c>
      <c r="D1920" s="895">
        <v>271.42</v>
      </c>
    </row>
    <row r="1921" spans="1:4" x14ac:dyDescent="0.2">
      <c r="A1921">
        <v>10902</v>
      </c>
      <c r="B1921" t="s">
        <v>17985</v>
      </c>
      <c r="C1921" t="s">
        <v>16086</v>
      </c>
      <c r="D1921" s="895">
        <v>68.11</v>
      </c>
    </row>
    <row r="1922" spans="1:4" x14ac:dyDescent="0.2">
      <c r="A1922">
        <v>20965</v>
      </c>
      <c r="B1922" t="s">
        <v>17986</v>
      </c>
      <c r="C1922" t="s">
        <v>16086</v>
      </c>
      <c r="D1922" s="895">
        <v>68.739999999999995</v>
      </c>
    </row>
    <row r="1923" spans="1:4" x14ac:dyDescent="0.2">
      <c r="A1923">
        <v>20966</v>
      </c>
      <c r="B1923" t="s">
        <v>17987</v>
      </c>
      <c r="C1923" t="s">
        <v>16086</v>
      </c>
      <c r="D1923" s="895">
        <v>74.010000000000005</v>
      </c>
    </row>
    <row r="1924" spans="1:4" x14ac:dyDescent="0.2">
      <c r="A1924">
        <v>10903</v>
      </c>
      <c r="B1924" t="s">
        <v>17988</v>
      </c>
      <c r="C1924" t="s">
        <v>16086</v>
      </c>
      <c r="D1924" s="895">
        <v>112.19</v>
      </c>
    </row>
    <row r="1925" spans="1:4" x14ac:dyDescent="0.2">
      <c r="A1925">
        <v>20967</v>
      </c>
      <c r="B1925" t="s">
        <v>17989</v>
      </c>
      <c r="C1925" t="s">
        <v>16086</v>
      </c>
      <c r="D1925" s="895">
        <v>112.19</v>
      </c>
    </row>
    <row r="1926" spans="1:4" x14ac:dyDescent="0.2">
      <c r="A1926">
        <v>20968</v>
      </c>
      <c r="B1926" t="s">
        <v>17990</v>
      </c>
      <c r="C1926" t="s">
        <v>16086</v>
      </c>
      <c r="D1926" s="895">
        <v>123.04</v>
      </c>
    </row>
    <row r="1927" spans="1:4" x14ac:dyDescent="0.2">
      <c r="A1927">
        <v>11359</v>
      </c>
      <c r="B1927" t="s">
        <v>17991</v>
      </c>
      <c r="C1927" t="s">
        <v>16086</v>
      </c>
      <c r="D1927" s="895">
        <v>919.1</v>
      </c>
    </row>
    <row r="1928" spans="1:4" x14ac:dyDescent="0.2">
      <c r="A1928">
        <v>39017</v>
      </c>
      <c r="B1928" t="s">
        <v>17992</v>
      </c>
      <c r="C1928" t="s">
        <v>16086</v>
      </c>
      <c r="D1928" s="895">
        <v>0.19</v>
      </c>
    </row>
    <row r="1929" spans="1:4" x14ac:dyDescent="0.2">
      <c r="A1929">
        <v>39315</v>
      </c>
      <c r="B1929" t="s">
        <v>17993</v>
      </c>
      <c r="C1929" t="s">
        <v>16086</v>
      </c>
      <c r="D1929" s="895">
        <v>0.3</v>
      </c>
    </row>
    <row r="1930" spans="1:4" x14ac:dyDescent="0.2">
      <c r="A1930">
        <v>39016</v>
      </c>
      <c r="B1930" t="s">
        <v>17994</v>
      </c>
      <c r="C1930" t="s">
        <v>16086</v>
      </c>
      <c r="D1930" s="895">
        <v>0.3</v>
      </c>
    </row>
    <row r="1931" spans="1:4" x14ac:dyDescent="0.2">
      <c r="A1931">
        <v>39481</v>
      </c>
      <c r="B1931" t="s">
        <v>17995</v>
      </c>
      <c r="C1931" t="s">
        <v>16086</v>
      </c>
      <c r="D1931" s="895">
        <v>1.49</v>
      </c>
    </row>
    <row r="1932" spans="1:4" x14ac:dyDescent="0.2">
      <c r="A1932">
        <v>39013</v>
      </c>
      <c r="B1932" t="s">
        <v>17996</v>
      </c>
      <c r="C1932" t="s">
        <v>16086</v>
      </c>
      <c r="D1932" s="895">
        <v>1.27</v>
      </c>
    </row>
    <row r="1933" spans="1:4" x14ac:dyDescent="0.2">
      <c r="A1933">
        <v>44919</v>
      </c>
      <c r="B1933" t="s">
        <v>17997</v>
      </c>
      <c r="C1933" t="s">
        <v>16086</v>
      </c>
      <c r="D1933" s="895">
        <v>2.37</v>
      </c>
    </row>
    <row r="1934" spans="1:4" x14ac:dyDescent="0.2">
      <c r="A1934">
        <v>40433</v>
      </c>
      <c r="B1934" t="s">
        <v>17998</v>
      </c>
      <c r="C1934" t="s">
        <v>16086</v>
      </c>
      <c r="D1934" s="895">
        <v>1.31</v>
      </c>
    </row>
    <row r="1935" spans="1:4" x14ac:dyDescent="0.2">
      <c r="A1935">
        <v>20219</v>
      </c>
      <c r="B1935" t="s">
        <v>17999</v>
      </c>
      <c r="C1935" t="s">
        <v>16086</v>
      </c>
      <c r="D1935" s="860">
        <v>116000</v>
      </c>
    </row>
    <row r="1936" spans="1:4" x14ac:dyDescent="0.2">
      <c r="A1936">
        <v>36484</v>
      </c>
      <c r="B1936" t="s">
        <v>18000</v>
      </c>
      <c r="C1936" t="s">
        <v>16086</v>
      </c>
      <c r="D1936" s="860">
        <v>246246.87</v>
      </c>
    </row>
    <row r="1937" spans="1:4" x14ac:dyDescent="0.2">
      <c r="A1937">
        <v>38368</v>
      </c>
      <c r="B1937" t="s">
        <v>29375</v>
      </c>
      <c r="C1937" t="s">
        <v>16086</v>
      </c>
      <c r="D1937" s="895">
        <v>8.75</v>
      </c>
    </row>
    <row r="1938" spans="1:4" x14ac:dyDescent="0.2">
      <c r="A1938">
        <v>38367</v>
      </c>
      <c r="B1938" t="s">
        <v>29376</v>
      </c>
      <c r="C1938" t="s">
        <v>16086</v>
      </c>
      <c r="D1938" s="895">
        <v>19.600000000000001</v>
      </c>
    </row>
    <row r="1939" spans="1:4" x14ac:dyDescent="0.2">
      <c r="A1939">
        <v>38091</v>
      </c>
      <c r="B1939" t="s">
        <v>18001</v>
      </c>
      <c r="C1939" t="s">
        <v>16086</v>
      </c>
      <c r="D1939" s="895">
        <v>3.01</v>
      </c>
    </row>
    <row r="1940" spans="1:4" x14ac:dyDescent="0.2">
      <c r="A1940">
        <v>38095</v>
      </c>
      <c r="B1940" t="s">
        <v>18002</v>
      </c>
      <c r="C1940" t="s">
        <v>16086</v>
      </c>
      <c r="D1940" s="895">
        <v>6.36</v>
      </c>
    </row>
    <row r="1941" spans="1:4" x14ac:dyDescent="0.2">
      <c r="A1941">
        <v>38092</v>
      </c>
      <c r="B1941" t="s">
        <v>18003</v>
      </c>
      <c r="C1941" t="s">
        <v>16086</v>
      </c>
      <c r="D1941" s="895">
        <v>2.85</v>
      </c>
    </row>
    <row r="1942" spans="1:4" x14ac:dyDescent="0.2">
      <c r="A1942">
        <v>38093</v>
      </c>
      <c r="B1942" t="s">
        <v>18004</v>
      </c>
      <c r="C1942" t="s">
        <v>16086</v>
      </c>
      <c r="D1942" s="895">
        <v>2.95</v>
      </c>
    </row>
    <row r="1943" spans="1:4" x14ac:dyDescent="0.2">
      <c r="A1943">
        <v>38096</v>
      </c>
      <c r="B1943" t="s">
        <v>18005</v>
      </c>
      <c r="C1943" t="s">
        <v>16086</v>
      </c>
      <c r="D1943" s="895">
        <v>6.84</v>
      </c>
    </row>
    <row r="1944" spans="1:4" x14ac:dyDescent="0.2">
      <c r="A1944">
        <v>38094</v>
      </c>
      <c r="B1944" t="s">
        <v>18006</v>
      </c>
      <c r="C1944" t="s">
        <v>16086</v>
      </c>
      <c r="D1944" s="895">
        <v>3.61</v>
      </c>
    </row>
    <row r="1945" spans="1:4" x14ac:dyDescent="0.2">
      <c r="A1945">
        <v>38097</v>
      </c>
      <c r="B1945" t="s">
        <v>18007</v>
      </c>
      <c r="C1945" t="s">
        <v>16086</v>
      </c>
      <c r="D1945" s="895">
        <v>7.34</v>
      </c>
    </row>
    <row r="1946" spans="1:4" x14ac:dyDescent="0.2">
      <c r="A1946">
        <v>38098</v>
      </c>
      <c r="B1946" t="s">
        <v>18008</v>
      </c>
      <c r="C1946" t="s">
        <v>16086</v>
      </c>
      <c r="D1946" s="895">
        <v>7.34</v>
      </c>
    </row>
    <row r="1947" spans="1:4" x14ac:dyDescent="0.2">
      <c r="A1947">
        <v>11186</v>
      </c>
      <c r="B1947" t="s">
        <v>18009</v>
      </c>
      <c r="C1947" t="s">
        <v>16487</v>
      </c>
      <c r="D1947" s="895">
        <v>458.66</v>
      </c>
    </row>
    <row r="1948" spans="1:4" x14ac:dyDescent="0.2">
      <c r="A1948">
        <v>11558</v>
      </c>
      <c r="B1948" t="s">
        <v>18010</v>
      </c>
      <c r="C1948" t="s">
        <v>16501</v>
      </c>
      <c r="D1948" s="895">
        <v>13.89</v>
      </c>
    </row>
    <row r="1949" spans="1:4" x14ac:dyDescent="0.2">
      <c r="A1949">
        <v>11557</v>
      </c>
      <c r="B1949" t="s">
        <v>18011</v>
      </c>
      <c r="C1949" t="s">
        <v>16501</v>
      </c>
      <c r="D1949" s="895">
        <v>35.17</v>
      </c>
    </row>
    <row r="1950" spans="1:4" x14ac:dyDescent="0.2">
      <c r="A1950">
        <v>2759</v>
      </c>
      <c r="B1950" t="s">
        <v>18012</v>
      </c>
      <c r="C1950" t="s">
        <v>16086</v>
      </c>
      <c r="D1950" s="895">
        <v>9.68</v>
      </c>
    </row>
    <row r="1951" spans="1:4" x14ac:dyDescent="0.2">
      <c r="A1951">
        <v>38124</v>
      </c>
      <c r="B1951" t="s">
        <v>18013</v>
      </c>
      <c r="C1951" t="s">
        <v>16086</v>
      </c>
      <c r="D1951" s="895">
        <v>33.1</v>
      </c>
    </row>
    <row r="1952" spans="1:4" x14ac:dyDescent="0.2">
      <c r="A1952">
        <v>38380</v>
      </c>
      <c r="B1952" t="s">
        <v>18014</v>
      </c>
      <c r="C1952" t="s">
        <v>16086</v>
      </c>
      <c r="D1952" s="895">
        <v>31.15</v>
      </c>
    </row>
    <row r="1953" spans="1:4" x14ac:dyDescent="0.2">
      <c r="A1953">
        <v>42429</v>
      </c>
      <c r="B1953" t="s">
        <v>18015</v>
      </c>
      <c r="C1953" t="s">
        <v>16086</v>
      </c>
      <c r="D1953" s="860">
        <v>6025.1</v>
      </c>
    </row>
    <row r="1954" spans="1:4" x14ac:dyDescent="0.2">
      <c r="A1954">
        <v>39616</v>
      </c>
      <c r="B1954" t="s">
        <v>18016</v>
      </c>
      <c r="C1954" t="s">
        <v>16086</v>
      </c>
      <c r="D1954" s="895">
        <v>392.9</v>
      </c>
    </row>
    <row r="1955" spans="1:4" x14ac:dyDescent="0.2">
      <c r="A1955">
        <v>39618</v>
      </c>
      <c r="B1955" t="s">
        <v>18017</v>
      </c>
      <c r="C1955" t="s">
        <v>16086</v>
      </c>
      <c r="D1955" s="895">
        <v>712.65</v>
      </c>
    </row>
    <row r="1956" spans="1:4" x14ac:dyDescent="0.2">
      <c r="A1956">
        <v>39619</v>
      </c>
      <c r="B1956" t="s">
        <v>18018</v>
      </c>
      <c r="C1956" t="s">
        <v>16086</v>
      </c>
      <c r="D1956" s="895">
        <v>976.05</v>
      </c>
    </row>
    <row r="1957" spans="1:4" x14ac:dyDescent="0.2">
      <c r="A1957">
        <v>39613</v>
      </c>
      <c r="B1957" t="s">
        <v>18019</v>
      </c>
      <c r="C1957" t="s">
        <v>16086</v>
      </c>
      <c r="D1957" s="895">
        <v>156.07</v>
      </c>
    </row>
    <row r="1958" spans="1:4" x14ac:dyDescent="0.2">
      <c r="A1958">
        <v>39614</v>
      </c>
      <c r="B1958" t="s">
        <v>18020</v>
      </c>
      <c r="C1958" t="s">
        <v>16086</v>
      </c>
      <c r="D1958" s="895">
        <v>227.69</v>
      </c>
    </row>
    <row r="1959" spans="1:4" x14ac:dyDescent="0.2">
      <c r="A1959">
        <v>38538</v>
      </c>
      <c r="B1959" t="s">
        <v>18021</v>
      </c>
      <c r="C1959" t="s">
        <v>16130</v>
      </c>
      <c r="D1959" s="895">
        <v>79</v>
      </c>
    </row>
    <row r="1960" spans="1:4" x14ac:dyDescent="0.2">
      <c r="A1960">
        <v>38539</v>
      </c>
      <c r="B1960" t="s">
        <v>18022</v>
      </c>
      <c r="C1960" t="s">
        <v>16130</v>
      </c>
      <c r="D1960" s="895">
        <v>107.43</v>
      </c>
    </row>
    <row r="1961" spans="1:4" x14ac:dyDescent="0.2">
      <c r="A1961">
        <v>38540</v>
      </c>
      <c r="B1961" t="s">
        <v>18023</v>
      </c>
      <c r="C1961" t="s">
        <v>16130</v>
      </c>
      <c r="D1961" s="895">
        <v>275.32</v>
      </c>
    </row>
    <row r="1962" spans="1:4" x14ac:dyDescent="0.2">
      <c r="A1962">
        <v>38384</v>
      </c>
      <c r="B1962" t="s">
        <v>18024</v>
      </c>
      <c r="C1962" t="s">
        <v>16086</v>
      </c>
      <c r="D1962" s="895">
        <v>22.68</v>
      </c>
    </row>
    <row r="1963" spans="1:4" x14ac:dyDescent="0.2">
      <c r="A1963">
        <v>13</v>
      </c>
      <c r="B1963" t="s">
        <v>18025</v>
      </c>
      <c r="C1963" t="s">
        <v>16134</v>
      </c>
      <c r="D1963" s="895">
        <v>19.010000000000002</v>
      </c>
    </row>
    <row r="1964" spans="1:4" x14ac:dyDescent="0.2">
      <c r="A1964">
        <v>2762</v>
      </c>
      <c r="B1964" t="s">
        <v>18026</v>
      </c>
      <c r="C1964" t="s">
        <v>16130</v>
      </c>
      <c r="D1964" s="895">
        <v>12.1</v>
      </c>
    </row>
    <row r="1965" spans="1:4" x14ac:dyDescent="0.2">
      <c r="A1965">
        <v>21142</v>
      </c>
      <c r="B1965" t="s">
        <v>18027</v>
      </c>
      <c r="C1965" t="s">
        <v>16086</v>
      </c>
      <c r="D1965" s="895">
        <v>35.35</v>
      </c>
    </row>
    <row r="1966" spans="1:4" x14ac:dyDescent="0.2">
      <c r="A1966">
        <v>4223</v>
      </c>
      <c r="B1966" t="s">
        <v>18028</v>
      </c>
      <c r="C1966" t="s">
        <v>16136</v>
      </c>
      <c r="D1966" s="895">
        <v>4.4000000000000004</v>
      </c>
    </row>
    <row r="1967" spans="1:4" x14ac:dyDescent="0.2">
      <c r="A1967">
        <v>37372</v>
      </c>
      <c r="B1967" t="s">
        <v>18029</v>
      </c>
      <c r="C1967" t="s">
        <v>16234</v>
      </c>
      <c r="D1967" s="895">
        <v>1.34</v>
      </c>
    </row>
    <row r="1968" spans="1:4" x14ac:dyDescent="0.2">
      <c r="A1968">
        <v>40863</v>
      </c>
      <c r="B1968" t="s">
        <v>18030</v>
      </c>
      <c r="C1968" t="s">
        <v>16236</v>
      </c>
      <c r="D1968" s="895">
        <v>252.08</v>
      </c>
    </row>
    <row r="1969" spans="1:4" x14ac:dyDescent="0.2">
      <c r="A1969">
        <v>38475</v>
      </c>
      <c r="B1969" t="s">
        <v>18031</v>
      </c>
      <c r="C1969" t="s">
        <v>16086</v>
      </c>
      <c r="D1969" s="895">
        <v>40.56</v>
      </c>
    </row>
    <row r="1970" spans="1:4" x14ac:dyDescent="0.2">
      <c r="A1970">
        <v>38474</v>
      </c>
      <c r="B1970" t="s">
        <v>18032</v>
      </c>
      <c r="C1970" t="s">
        <v>16086</v>
      </c>
      <c r="D1970" s="895">
        <v>50.14</v>
      </c>
    </row>
    <row r="1971" spans="1:4" x14ac:dyDescent="0.2">
      <c r="A1971">
        <v>10886</v>
      </c>
      <c r="B1971" t="s">
        <v>18033</v>
      </c>
      <c r="C1971" t="s">
        <v>16086</v>
      </c>
      <c r="D1971" s="895">
        <v>192.5</v>
      </c>
    </row>
    <row r="1972" spans="1:4" x14ac:dyDescent="0.2">
      <c r="A1972">
        <v>10888</v>
      </c>
      <c r="B1972" t="s">
        <v>18034</v>
      </c>
      <c r="C1972" t="s">
        <v>16086</v>
      </c>
      <c r="D1972" s="895">
        <v>609.23</v>
      </c>
    </row>
    <row r="1973" spans="1:4" x14ac:dyDescent="0.2">
      <c r="A1973">
        <v>10889</v>
      </c>
      <c r="B1973" t="s">
        <v>18035</v>
      </c>
      <c r="C1973" t="s">
        <v>16086</v>
      </c>
      <c r="D1973" s="895">
        <v>660</v>
      </c>
    </row>
    <row r="1974" spans="1:4" x14ac:dyDescent="0.2">
      <c r="A1974">
        <v>10890</v>
      </c>
      <c r="B1974" t="s">
        <v>18036</v>
      </c>
      <c r="C1974" t="s">
        <v>16086</v>
      </c>
      <c r="D1974" s="895">
        <v>304.61</v>
      </c>
    </row>
    <row r="1975" spans="1:4" x14ac:dyDescent="0.2">
      <c r="A1975">
        <v>10891</v>
      </c>
      <c r="B1975" t="s">
        <v>18037</v>
      </c>
      <c r="C1975" t="s">
        <v>16086</v>
      </c>
      <c r="D1975" s="895">
        <v>186.15</v>
      </c>
    </row>
    <row r="1976" spans="1:4" x14ac:dyDescent="0.2">
      <c r="A1976">
        <v>10892</v>
      </c>
      <c r="B1976" t="s">
        <v>18038</v>
      </c>
      <c r="C1976" t="s">
        <v>16086</v>
      </c>
      <c r="D1976" s="895">
        <v>220</v>
      </c>
    </row>
    <row r="1977" spans="1:4" x14ac:dyDescent="0.2">
      <c r="A1977">
        <v>20977</v>
      </c>
      <c r="B1977" t="s">
        <v>18039</v>
      </c>
      <c r="C1977" t="s">
        <v>16086</v>
      </c>
      <c r="D1977" s="895">
        <v>262.3</v>
      </c>
    </row>
    <row r="1978" spans="1:4" x14ac:dyDescent="0.2">
      <c r="A1978">
        <v>3073</v>
      </c>
      <c r="B1978" t="s">
        <v>18040</v>
      </c>
      <c r="C1978" t="s">
        <v>16086</v>
      </c>
      <c r="D1978" s="895">
        <v>191.7</v>
      </c>
    </row>
    <row r="1979" spans="1:4" x14ac:dyDescent="0.2">
      <c r="A1979">
        <v>3074</v>
      </c>
      <c r="B1979" t="s">
        <v>18041</v>
      </c>
      <c r="C1979" t="s">
        <v>16086</v>
      </c>
      <c r="D1979" s="895">
        <v>121.02</v>
      </c>
    </row>
    <row r="1980" spans="1:4" x14ac:dyDescent="0.2">
      <c r="A1980">
        <v>3076</v>
      </c>
      <c r="B1980" t="s">
        <v>18042</v>
      </c>
      <c r="C1980" t="s">
        <v>16086</v>
      </c>
      <c r="D1980" s="895">
        <v>157.6</v>
      </c>
    </row>
    <row r="1981" spans="1:4" x14ac:dyDescent="0.2">
      <c r="A1981">
        <v>3075</v>
      </c>
      <c r="B1981" t="s">
        <v>18043</v>
      </c>
      <c r="C1981" t="s">
        <v>16086</v>
      </c>
      <c r="D1981" s="895">
        <v>99.59</v>
      </c>
    </row>
    <row r="1982" spans="1:4" x14ac:dyDescent="0.2">
      <c r="A1982">
        <v>10781</v>
      </c>
      <c r="B1982" t="s">
        <v>18044</v>
      </c>
      <c r="C1982" t="s">
        <v>16086</v>
      </c>
      <c r="D1982" s="895">
        <v>13.5</v>
      </c>
    </row>
    <row r="1983" spans="1:4" x14ac:dyDescent="0.2">
      <c r="A1983">
        <v>11480</v>
      </c>
      <c r="B1983" t="s">
        <v>18045</v>
      </c>
      <c r="C1983" t="s">
        <v>17441</v>
      </c>
      <c r="D1983" s="895">
        <v>107.5</v>
      </c>
    </row>
    <row r="1984" spans="1:4" x14ac:dyDescent="0.2">
      <c r="A1984">
        <v>43612</v>
      </c>
      <c r="B1984" t="s">
        <v>18046</v>
      </c>
      <c r="C1984" t="s">
        <v>17441</v>
      </c>
      <c r="D1984" s="895">
        <v>84.61</v>
      </c>
    </row>
    <row r="1985" spans="1:4" x14ac:dyDescent="0.2">
      <c r="A1985">
        <v>43613</v>
      </c>
      <c r="B1985" t="s">
        <v>18047</v>
      </c>
      <c r="C1985" t="s">
        <v>17441</v>
      </c>
      <c r="D1985" s="895">
        <v>70.040000000000006</v>
      </c>
    </row>
    <row r="1986" spans="1:4" x14ac:dyDescent="0.2">
      <c r="A1986">
        <v>11469</v>
      </c>
      <c r="B1986" t="s">
        <v>18048</v>
      </c>
      <c r="C1986" t="s">
        <v>16086</v>
      </c>
      <c r="D1986" s="895">
        <v>11.47</v>
      </c>
    </row>
    <row r="1987" spans="1:4" x14ac:dyDescent="0.2">
      <c r="A1987">
        <v>11468</v>
      </c>
      <c r="B1987" t="s">
        <v>18049</v>
      </c>
      <c r="C1987" t="s">
        <v>16086</v>
      </c>
      <c r="D1987" s="895">
        <v>11.48</v>
      </c>
    </row>
    <row r="1988" spans="1:4" x14ac:dyDescent="0.2">
      <c r="A1988">
        <v>11484</v>
      </c>
      <c r="B1988" t="s">
        <v>18050</v>
      </c>
      <c r="C1988" t="s">
        <v>16086</v>
      </c>
      <c r="D1988" s="895">
        <v>50.43</v>
      </c>
    </row>
    <row r="1989" spans="1:4" x14ac:dyDescent="0.2">
      <c r="A1989">
        <v>38155</v>
      </c>
      <c r="B1989" t="s">
        <v>18051</v>
      </c>
      <c r="C1989" t="s">
        <v>16086</v>
      </c>
      <c r="D1989" s="895">
        <v>78.3</v>
      </c>
    </row>
    <row r="1990" spans="1:4" x14ac:dyDescent="0.2">
      <c r="A1990">
        <v>11467</v>
      </c>
      <c r="B1990" t="s">
        <v>18052</v>
      </c>
      <c r="C1990" t="s">
        <v>16086</v>
      </c>
      <c r="D1990" s="895">
        <v>17.89</v>
      </c>
    </row>
    <row r="1991" spans="1:4" x14ac:dyDescent="0.2">
      <c r="A1991">
        <v>38153</v>
      </c>
      <c r="B1991" t="s">
        <v>18053</v>
      </c>
      <c r="C1991" t="s">
        <v>17441</v>
      </c>
      <c r="D1991" s="895">
        <v>45.7</v>
      </c>
    </row>
    <row r="1992" spans="1:4" x14ac:dyDescent="0.2">
      <c r="A1992">
        <v>43607</v>
      </c>
      <c r="B1992" t="s">
        <v>18054</v>
      </c>
      <c r="C1992" t="s">
        <v>17441</v>
      </c>
      <c r="D1992" s="895">
        <v>86.44</v>
      </c>
    </row>
    <row r="1993" spans="1:4" x14ac:dyDescent="0.2">
      <c r="A1993">
        <v>3080</v>
      </c>
      <c r="B1993" t="s">
        <v>18055</v>
      </c>
      <c r="C1993" t="s">
        <v>17441</v>
      </c>
      <c r="D1993" s="895">
        <v>58.12</v>
      </c>
    </row>
    <row r="1994" spans="1:4" x14ac:dyDescent="0.2">
      <c r="A1994">
        <v>3081</v>
      </c>
      <c r="B1994" t="s">
        <v>18056</v>
      </c>
      <c r="C1994" t="s">
        <v>17441</v>
      </c>
      <c r="D1994" s="895">
        <v>114.99</v>
      </c>
    </row>
    <row r="1995" spans="1:4" x14ac:dyDescent="0.2">
      <c r="A1995">
        <v>3090</v>
      </c>
      <c r="B1995" t="s">
        <v>18057</v>
      </c>
      <c r="C1995" t="s">
        <v>17441</v>
      </c>
      <c r="D1995" s="895">
        <v>51.87</v>
      </c>
    </row>
    <row r="1996" spans="1:4" x14ac:dyDescent="0.2">
      <c r="A1996">
        <v>43611</v>
      </c>
      <c r="B1996" t="s">
        <v>18058</v>
      </c>
      <c r="C1996" t="s">
        <v>17441</v>
      </c>
      <c r="D1996" s="895">
        <v>86.08</v>
      </c>
    </row>
    <row r="1997" spans="1:4" x14ac:dyDescent="0.2">
      <c r="A1997">
        <v>3103</v>
      </c>
      <c r="B1997" t="s">
        <v>18059</v>
      </c>
      <c r="C1997" t="s">
        <v>16086</v>
      </c>
      <c r="D1997" s="895">
        <v>43.01</v>
      </c>
    </row>
    <row r="1998" spans="1:4" x14ac:dyDescent="0.2">
      <c r="A1998">
        <v>3097</v>
      </c>
      <c r="B1998" t="s">
        <v>18060</v>
      </c>
      <c r="C1998" t="s">
        <v>17441</v>
      </c>
      <c r="D1998" s="895">
        <v>65.069999999999993</v>
      </c>
    </row>
    <row r="1999" spans="1:4" x14ac:dyDescent="0.2">
      <c r="A1999">
        <v>3099</v>
      </c>
      <c r="B1999" t="s">
        <v>18061</v>
      </c>
      <c r="C1999" t="s">
        <v>17441</v>
      </c>
      <c r="D1999" s="895">
        <v>104.19</v>
      </c>
    </row>
    <row r="2000" spans="1:4" x14ac:dyDescent="0.2">
      <c r="A2000">
        <v>38151</v>
      </c>
      <c r="B2000" t="s">
        <v>18062</v>
      </c>
      <c r="C2000" t="s">
        <v>17441</v>
      </c>
      <c r="D2000" s="895">
        <v>75.540000000000006</v>
      </c>
    </row>
    <row r="2001" spans="1:4" x14ac:dyDescent="0.2">
      <c r="A2001">
        <v>38152</v>
      </c>
      <c r="B2001" t="s">
        <v>18063</v>
      </c>
      <c r="C2001" t="s">
        <v>17441</v>
      </c>
      <c r="D2001" s="895">
        <v>121.85</v>
      </c>
    </row>
    <row r="2002" spans="1:4" x14ac:dyDescent="0.2">
      <c r="A2002">
        <v>43610</v>
      </c>
      <c r="B2002" t="s">
        <v>18064</v>
      </c>
      <c r="C2002" t="s">
        <v>17441</v>
      </c>
      <c r="D2002" s="895">
        <v>64.569999999999993</v>
      </c>
    </row>
    <row r="2003" spans="1:4" x14ac:dyDescent="0.2">
      <c r="A2003">
        <v>3093</v>
      </c>
      <c r="B2003" t="s">
        <v>18065</v>
      </c>
      <c r="C2003" t="s">
        <v>17441</v>
      </c>
      <c r="D2003" s="895">
        <v>104.19</v>
      </c>
    </row>
    <row r="2004" spans="1:4" x14ac:dyDescent="0.2">
      <c r="A2004">
        <v>38165</v>
      </c>
      <c r="B2004" t="s">
        <v>18066</v>
      </c>
      <c r="C2004" t="s">
        <v>17441</v>
      </c>
      <c r="D2004" s="895">
        <v>66.83</v>
      </c>
    </row>
    <row r="2005" spans="1:4" x14ac:dyDescent="0.2">
      <c r="A2005">
        <v>38177</v>
      </c>
      <c r="B2005" t="s">
        <v>18067</v>
      </c>
      <c r="C2005" t="s">
        <v>16086</v>
      </c>
      <c r="D2005" s="895">
        <v>19.86</v>
      </c>
    </row>
    <row r="2006" spans="1:4" x14ac:dyDescent="0.2">
      <c r="A2006">
        <v>11458</v>
      </c>
      <c r="B2006" t="s">
        <v>18068</v>
      </c>
      <c r="C2006" t="s">
        <v>16086</v>
      </c>
      <c r="D2006" s="895">
        <v>23.71</v>
      </c>
    </row>
    <row r="2007" spans="1:4" x14ac:dyDescent="0.2">
      <c r="A2007">
        <v>3108</v>
      </c>
      <c r="B2007" t="s">
        <v>18069</v>
      </c>
      <c r="C2007" t="s">
        <v>16086</v>
      </c>
      <c r="D2007" s="895">
        <v>100.79</v>
      </c>
    </row>
    <row r="2008" spans="1:4" x14ac:dyDescent="0.2">
      <c r="A2008">
        <v>3105</v>
      </c>
      <c r="B2008" t="s">
        <v>18070</v>
      </c>
      <c r="C2008" t="s">
        <v>16086</v>
      </c>
      <c r="D2008" s="895">
        <v>131.82</v>
      </c>
    </row>
    <row r="2009" spans="1:4" x14ac:dyDescent="0.2">
      <c r="A2009">
        <v>38178</v>
      </c>
      <c r="B2009" t="s">
        <v>18071</v>
      </c>
      <c r="C2009" t="s">
        <v>16086</v>
      </c>
      <c r="D2009" s="895">
        <v>21.85</v>
      </c>
    </row>
    <row r="2010" spans="1:4" x14ac:dyDescent="0.2">
      <c r="A2010">
        <v>43575</v>
      </c>
      <c r="B2010" t="s">
        <v>18072</v>
      </c>
      <c r="C2010" t="s">
        <v>16086</v>
      </c>
      <c r="D2010" s="895">
        <v>47.34</v>
      </c>
    </row>
    <row r="2011" spans="1:4" x14ac:dyDescent="0.2">
      <c r="A2011">
        <v>43577</v>
      </c>
      <c r="B2011" t="s">
        <v>18073</v>
      </c>
      <c r="C2011" t="s">
        <v>16086</v>
      </c>
      <c r="D2011" s="895">
        <v>82.31</v>
      </c>
    </row>
    <row r="2012" spans="1:4" x14ac:dyDescent="0.2">
      <c r="A2012">
        <v>43458</v>
      </c>
      <c r="B2012" t="s">
        <v>18074</v>
      </c>
      <c r="C2012" t="s">
        <v>16234</v>
      </c>
      <c r="D2012" s="895">
        <v>0.06</v>
      </c>
    </row>
    <row r="2013" spans="1:4" x14ac:dyDescent="0.2">
      <c r="A2013">
        <v>43470</v>
      </c>
      <c r="B2013" t="s">
        <v>18075</v>
      </c>
      <c r="C2013" t="s">
        <v>16236</v>
      </c>
      <c r="D2013" s="895">
        <v>10.89</v>
      </c>
    </row>
    <row r="2014" spans="1:4" x14ac:dyDescent="0.2">
      <c r="A2014">
        <v>43459</v>
      </c>
      <c r="B2014" t="s">
        <v>18076</v>
      </c>
      <c r="C2014" t="s">
        <v>16234</v>
      </c>
      <c r="D2014" s="895">
        <v>0.49</v>
      </c>
    </row>
    <row r="2015" spans="1:4" x14ac:dyDescent="0.2">
      <c r="A2015">
        <v>43471</v>
      </c>
      <c r="B2015" t="s">
        <v>18077</v>
      </c>
      <c r="C2015" t="s">
        <v>16236</v>
      </c>
      <c r="D2015" s="895">
        <v>92.26</v>
      </c>
    </row>
    <row r="2016" spans="1:4" x14ac:dyDescent="0.2">
      <c r="A2016">
        <v>43460</v>
      </c>
      <c r="B2016" t="s">
        <v>18078</v>
      </c>
      <c r="C2016" t="s">
        <v>16234</v>
      </c>
      <c r="D2016" s="895">
        <v>0.85</v>
      </c>
    </row>
    <row r="2017" spans="1:4" x14ac:dyDescent="0.2">
      <c r="A2017">
        <v>43472</v>
      </c>
      <c r="B2017" t="s">
        <v>18079</v>
      </c>
      <c r="C2017" t="s">
        <v>16236</v>
      </c>
      <c r="D2017" s="895">
        <v>159.72999999999999</v>
      </c>
    </row>
    <row r="2018" spans="1:4" x14ac:dyDescent="0.2">
      <c r="A2018">
        <v>43461</v>
      </c>
      <c r="B2018" t="s">
        <v>18080</v>
      </c>
      <c r="C2018" t="s">
        <v>16234</v>
      </c>
      <c r="D2018" s="895">
        <v>0.31</v>
      </c>
    </row>
    <row r="2019" spans="1:4" x14ac:dyDescent="0.2">
      <c r="A2019">
        <v>43473</v>
      </c>
      <c r="B2019" t="s">
        <v>18081</v>
      </c>
      <c r="C2019" t="s">
        <v>16236</v>
      </c>
      <c r="D2019" s="895">
        <v>59.28</v>
      </c>
    </row>
    <row r="2020" spans="1:4" x14ac:dyDescent="0.2">
      <c r="A2020">
        <v>43463</v>
      </c>
      <c r="B2020" t="s">
        <v>18082</v>
      </c>
      <c r="C2020" t="s">
        <v>16234</v>
      </c>
      <c r="D2020" s="895">
        <v>0.1</v>
      </c>
    </row>
    <row r="2021" spans="1:4" x14ac:dyDescent="0.2">
      <c r="A2021">
        <v>43475</v>
      </c>
      <c r="B2021" t="s">
        <v>18083</v>
      </c>
      <c r="C2021" t="s">
        <v>16236</v>
      </c>
      <c r="D2021" s="895">
        <v>18.73</v>
      </c>
    </row>
    <row r="2022" spans="1:4" x14ac:dyDescent="0.2">
      <c r="A2022">
        <v>43462</v>
      </c>
      <c r="B2022" t="s">
        <v>18084</v>
      </c>
      <c r="C2022" t="s">
        <v>16234</v>
      </c>
      <c r="D2022" s="895">
        <v>0.01</v>
      </c>
    </row>
    <row r="2023" spans="1:4" x14ac:dyDescent="0.2">
      <c r="A2023">
        <v>43474</v>
      </c>
      <c r="B2023" t="s">
        <v>18085</v>
      </c>
      <c r="C2023" t="s">
        <v>16236</v>
      </c>
      <c r="D2023" s="895">
        <v>2.29</v>
      </c>
    </row>
    <row r="2024" spans="1:4" x14ac:dyDescent="0.2">
      <c r="A2024">
        <v>43464</v>
      </c>
      <c r="B2024" t="s">
        <v>18086</v>
      </c>
      <c r="C2024" t="s">
        <v>16234</v>
      </c>
      <c r="D2024" s="895">
        <v>0.01</v>
      </c>
    </row>
    <row r="2025" spans="1:4" x14ac:dyDescent="0.2">
      <c r="A2025">
        <v>43476</v>
      </c>
      <c r="B2025" t="s">
        <v>18087</v>
      </c>
      <c r="C2025" t="s">
        <v>16236</v>
      </c>
      <c r="D2025" s="895">
        <v>0.01</v>
      </c>
    </row>
    <row r="2026" spans="1:4" x14ac:dyDescent="0.2">
      <c r="A2026">
        <v>43465</v>
      </c>
      <c r="B2026" t="s">
        <v>18088</v>
      </c>
      <c r="C2026" t="s">
        <v>16234</v>
      </c>
      <c r="D2026" s="895">
        <v>0.82</v>
      </c>
    </row>
    <row r="2027" spans="1:4" x14ac:dyDescent="0.2">
      <c r="A2027">
        <v>43477</v>
      </c>
      <c r="B2027" t="s">
        <v>18089</v>
      </c>
      <c r="C2027" t="s">
        <v>16236</v>
      </c>
      <c r="D2027" s="895">
        <v>155.21</v>
      </c>
    </row>
    <row r="2028" spans="1:4" x14ac:dyDescent="0.2">
      <c r="A2028">
        <v>43466</v>
      </c>
      <c r="B2028" t="s">
        <v>18090</v>
      </c>
      <c r="C2028" t="s">
        <v>16234</v>
      </c>
      <c r="D2028" s="895">
        <v>1.97</v>
      </c>
    </row>
    <row r="2029" spans="1:4" x14ac:dyDescent="0.2">
      <c r="A2029">
        <v>43478</v>
      </c>
      <c r="B2029" t="s">
        <v>18091</v>
      </c>
      <c r="C2029" t="s">
        <v>16236</v>
      </c>
      <c r="D2029" s="895">
        <v>371.21</v>
      </c>
    </row>
    <row r="2030" spans="1:4" x14ac:dyDescent="0.2">
      <c r="A2030">
        <v>43467</v>
      </c>
      <c r="B2030" t="s">
        <v>18092</v>
      </c>
      <c r="C2030" t="s">
        <v>16234</v>
      </c>
      <c r="D2030" s="895">
        <v>0.61</v>
      </c>
    </row>
    <row r="2031" spans="1:4" x14ac:dyDescent="0.2">
      <c r="A2031">
        <v>43479</v>
      </c>
      <c r="B2031" t="s">
        <v>18093</v>
      </c>
      <c r="C2031" t="s">
        <v>16236</v>
      </c>
      <c r="D2031" s="895">
        <v>114.72</v>
      </c>
    </row>
    <row r="2032" spans="1:4" x14ac:dyDescent="0.2">
      <c r="A2032">
        <v>43468</v>
      </c>
      <c r="B2032" t="s">
        <v>18094</v>
      </c>
      <c r="C2032" t="s">
        <v>16234</v>
      </c>
      <c r="D2032" s="895">
        <v>1.23</v>
      </c>
    </row>
    <row r="2033" spans="1:4" x14ac:dyDescent="0.2">
      <c r="A2033">
        <v>43480</v>
      </c>
      <c r="B2033" t="s">
        <v>18095</v>
      </c>
      <c r="C2033" t="s">
        <v>16236</v>
      </c>
      <c r="D2033" s="895">
        <v>232.31</v>
      </c>
    </row>
    <row r="2034" spans="1:4" x14ac:dyDescent="0.2">
      <c r="A2034">
        <v>43469</v>
      </c>
      <c r="B2034" t="s">
        <v>18096</v>
      </c>
      <c r="C2034" t="s">
        <v>16234</v>
      </c>
      <c r="D2034" s="895">
        <v>7.0000000000000007E-2</v>
      </c>
    </row>
    <row r="2035" spans="1:4" x14ac:dyDescent="0.2">
      <c r="A2035">
        <v>43481</v>
      </c>
      <c r="B2035" t="s">
        <v>18097</v>
      </c>
      <c r="C2035" t="s">
        <v>16236</v>
      </c>
      <c r="D2035" s="895">
        <v>12.77</v>
      </c>
    </row>
    <row r="2036" spans="1:4" x14ac:dyDescent="0.2">
      <c r="A2036">
        <v>3119</v>
      </c>
      <c r="B2036" t="s">
        <v>18098</v>
      </c>
      <c r="C2036" t="s">
        <v>16086</v>
      </c>
      <c r="D2036" s="895">
        <v>2.56</v>
      </c>
    </row>
    <row r="2037" spans="1:4" x14ac:dyDescent="0.2">
      <c r="A2037">
        <v>3122</v>
      </c>
      <c r="B2037" t="s">
        <v>18099</v>
      </c>
      <c r="C2037" t="s">
        <v>16086</v>
      </c>
      <c r="D2037" s="895">
        <v>5.22</v>
      </c>
    </row>
    <row r="2038" spans="1:4" x14ac:dyDescent="0.2">
      <c r="A2038">
        <v>3121</v>
      </c>
      <c r="B2038" t="s">
        <v>18100</v>
      </c>
      <c r="C2038" t="s">
        <v>16086</v>
      </c>
      <c r="D2038" s="895">
        <v>5.92</v>
      </c>
    </row>
    <row r="2039" spans="1:4" x14ac:dyDescent="0.2">
      <c r="A2039">
        <v>3120</v>
      </c>
      <c r="B2039" t="s">
        <v>18101</v>
      </c>
      <c r="C2039" t="s">
        <v>16086</v>
      </c>
      <c r="D2039" s="895">
        <v>11.22</v>
      </c>
    </row>
    <row r="2040" spans="1:4" x14ac:dyDescent="0.2">
      <c r="A2040">
        <v>11455</v>
      </c>
      <c r="B2040" t="s">
        <v>18102</v>
      </c>
      <c r="C2040" t="s">
        <v>16086</v>
      </c>
      <c r="D2040" s="895">
        <v>16.23</v>
      </c>
    </row>
    <row r="2041" spans="1:4" x14ac:dyDescent="0.2">
      <c r="A2041">
        <v>11456</v>
      </c>
      <c r="B2041" t="s">
        <v>18103</v>
      </c>
      <c r="C2041" t="s">
        <v>16086</v>
      </c>
      <c r="D2041" s="895">
        <v>19.399999999999999</v>
      </c>
    </row>
    <row r="2042" spans="1:4" x14ac:dyDescent="0.2">
      <c r="A2042">
        <v>3107</v>
      </c>
      <c r="B2042" t="s">
        <v>18104</v>
      </c>
      <c r="C2042" t="s">
        <v>16086</v>
      </c>
      <c r="D2042" s="895">
        <v>8.18</v>
      </c>
    </row>
    <row r="2043" spans="1:4" x14ac:dyDescent="0.2">
      <c r="A2043">
        <v>43583</v>
      </c>
      <c r="B2043" t="s">
        <v>18105</v>
      </c>
      <c r="C2043" t="s">
        <v>16086</v>
      </c>
      <c r="D2043" s="895">
        <v>9.23</v>
      </c>
    </row>
    <row r="2044" spans="1:4" x14ac:dyDescent="0.2">
      <c r="A2044">
        <v>43586</v>
      </c>
      <c r="B2044" t="s">
        <v>18106</v>
      </c>
      <c r="C2044" t="s">
        <v>16086</v>
      </c>
      <c r="D2044" s="895">
        <v>9.4600000000000009</v>
      </c>
    </row>
    <row r="2045" spans="1:4" x14ac:dyDescent="0.2">
      <c r="A2045">
        <v>11461</v>
      </c>
      <c r="B2045" t="s">
        <v>18107</v>
      </c>
      <c r="C2045" t="s">
        <v>16086</v>
      </c>
      <c r="D2045" s="895">
        <v>10.31</v>
      </c>
    </row>
    <row r="2046" spans="1:4" x14ac:dyDescent="0.2">
      <c r="A2046">
        <v>43587</v>
      </c>
      <c r="B2046" t="s">
        <v>18108</v>
      </c>
      <c r="C2046" t="s">
        <v>16086</v>
      </c>
      <c r="D2046" s="895">
        <v>11.89</v>
      </c>
    </row>
    <row r="2047" spans="1:4" x14ac:dyDescent="0.2">
      <c r="A2047">
        <v>3106</v>
      </c>
      <c r="B2047" t="s">
        <v>18109</v>
      </c>
      <c r="C2047" t="s">
        <v>16086</v>
      </c>
      <c r="D2047" s="895">
        <v>15.09</v>
      </c>
    </row>
    <row r="2048" spans="1:4" x14ac:dyDescent="0.2">
      <c r="A2048">
        <v>44539</v>
      </c>
      <c r="B2048" t="s">
        <v>18110</v>
      </c>
      <c r="C2048" t="s">
        <v>16134</v>
      </c>
      <c r="D2048" s="895">
        <v>2.66</v>
      </c>
    </row>
    <row r="2049" spans="1:4" x14ac:dyDescent="0.2">
      <c r="A2049">
        <v>3123</v>
      </c>
      <c r="B2049" t="s">
        <v>18111</v>
      </c>
      <c r="C2049" t="s">
        <v>16134</v>
      </c>
      <c r="D2049" s="895">
        <v>2.48</v>
      </c>
    </row>
    <row r="2050" spans="1:4" x14ac:dyDescent="0.2">
      <c r="A2050">
        <v>38125</v>
      </c>
      <c r="B2050" t="s">
        <v>18112</v>
      </c>
      <c r="C2050" t="s">
        <v>16134</v>
      </c>
      <c r="D2050" s="895">
        <v>1.5</v>
      </c>
    </row>
    <row r="2051" spans="1:4" x14ac:dyDescent="0.2">
      <c r="A2051">
        <v>39014</v>
      </c>
      <c r="B2051" t="s">
        <v>18113</v>
      </c>
      <c r="C2051" t="s">
        <v>16134</v>
      </c>
      <c r="D2051" s="895">
        <v>9.17</v>
      </c>
    </row>
    <row r="2052" spans="1:4" x14ac:dyDescent="0.2">
      <c r="A2052">
        <v>39365</v>
      </c>
      <c r="B2052" t="s">
        <v>18114</v>
      </c>
      <c r="C2052" t="s">
        <v>16086</v>
      </c>
      <c r="D2052" s="860">
        <v>2059.4299999999998</v>
      </c>
    </row>
    <row r="2053" spans="1:4" x14ac:dyDescent="0.2">
      <c r="A2053">
        <v>39366</v>
      </c>
      <c r="B2053" t="s">
        <v>18115</v>
      </c>
      <c r="C2053" t="s">
        <v>16086</v>
      </c>
      <c r="D2053" s="860">
        <v>3124.5</v>
      </c>
    </row>
    <row r="2054" spans="1:4" x14ac:dyDescent="0.2">
      <c r="A2054">
        <v>39367</v>
      </c>
      <c r="B2054" t="s">
        <v>18116</v>
      </c>
      <c r="C2054" t="s">
        <v>16086</v>
      </c>
      <c r="D2054" s="860">
        <v>5353.62</v>
      </c>
    </row>
    <row r="2055" spans="1:4" x14ac:dyDescent="0.2">
      <c r="A2055">
        <v>37394</v>
      </c>
      <c r="B2055" t="s">
        <v>18117</v>
      </c>
      <c r="C2055" t="s">
        <v>18118</v>
      </c>
      <c r="D2055" s="895">
        <v>46.41</v>
      </c>
    </row>
    <row r="2056" spans="1:4" x14ac:dyDescent="0.2">
      <c r="A2056">
        <v>14146</v>
      </c>
      <c r="B2056" t="s">
        <v>18119</v>
      </c>
      <c r="C2056" t="s">
        <v>18118</v>
      </c>
      <c r="D2056" s="895">
        <v>74.63</v>
      </c>
    </row>
    <row r="2057" spans="1:4" x14ac:dyDescent="0.2">
      <c r="A2057">
        <v>938</v>
      </c>
      <c r="B2057" t="s">
        <v>18120</v>
      </c>
      <c r="C2057" t="s">
        <v>16130</v>
      </c>
      <c r="D2057" s="895">
        <v>1.62</v>
      </c>
    </row>
    <row r="2058" spans="1:4" x14ac:dyDescent="0.2">
      <c r="A2058">
        <v>937</v>
      </c>
      <c r="B2058" t="s">
        <v>18121</v>
      </c>
      <c r="C2058" t="s">
        <v>16130</v>
      </c>
      <c r="D2058" s="895">
        <v>9.4600000000000009</v>
      </c>
    </row>
    <row r="2059" spans="1:4" x14ac:dyDescent="0.2">
      <c r="A2059">
        <v>939</v>
      </c>
      <c r="B2059" t="s">
        <v>18122</v>
      </c>
      <c r="C2059" t="s">
        <v>16130</v>
      </c>
      <c r="D2059" s="895">
        <v>2.62</v>
      </c>
    </row>
    <row r="2060" spans="1:4" x14ac:dyDescent="0.2">
      <c r="A2060">
        <v>944</v>
      </c>
      <c r="B2060" t="s">
        <v>18123</v>
      </c>
      <c r="C2060" t="s">
        <v>16130</v>
      </c>
      <c r="D2060" s="895">
        <v>4.1500000000000004</v>
      </c>
    </row>
    <row r="2061" spans="1:4" x14ac:dyDescent="0.2">
      <c r="A2061">
        <v>940</v>
      </c>
      <c r="B2061" t="s">
        <v>18124</v>
      </c>
      <c r="C2061" t="s">
        <v>16130</v>
      </c>
      <c r="D2061" s="895">
        <v>5.99</v>
      </c>
    </row>
    <row r="2062" spans="1:4" x14ac:dyDescent="0.2">
      <c r="A2062">
        <v>44397</v>
      </c>
      <c r="B2062" t="s">
        <v>18125</v>
      </c>
      <c r="C2062" t="s">
        <v>16130</v>
      </c>
      <c r="D2062" s="895">
        <v>4.41</v>
      </c>
    </row>
    <row r="2063" spans="1:4" x14ac:dyDescent="0.2">
      <c r="A2063">
        <v>406</v>
      </c>
      <c r="B2063" t="s">
        <v>18126</v>
      </c>
      <c r="C2063" t="s">
        <v>16086</v>
      </c>
      <c r="D2063" s="895">
        <v>103.06</v>
      </c>
    </row>
    <row r="2064" spans="1:4" x14ac:dyDescent="0.2">
      <c r="A2064">
        <v>42529</v>
      </c>
      <c r="B2064" t="s">
        <v>18127</v>
      </c>
      <c r="C2064" t="s">
        <v>16130</v>
      </c>
      <c r="D2064" s="895">
        <v>1</v>
      </c>
    </row>
    <row r="2065" spans="1:4" x14ac:dyDescent="0.2">
      <c r="A2065">
        <v>39634</v>
      </c>
      <c r="B2065" t="s">
        <v>18128</v>
      </c>
      <c r="C2065" t="s">
        <v>16130</v>
      </c>
      <c r="D2065" s="895">
        <v>9.49</v>
      </c>
    </row>
    <row r="2066" spans="1:4" x14ac:dyDescent="0.2">
      <c r="A2066">
        <v>39701</v>
      </c>
      <c r="B2066" t="s">
        <v>18129</v>
      </c>
      <c r="C2066" t="s">
        <v>16086</v>
      </c>
      <c r="D2066" s="895">
        <v>114.49</v>
      </c>
    </row>
    <row r="2067" spans="1:4" x14ac:dyDescent="0.2">
      <c r="A2067">
        <v>12815</v>
      </c>
      <c r="B2067" t="s">
        <v>29377</v>
      </c>
      <c r="C2067" t="s">
        <v>16086</v>
      </c>
      <c r="D2067" s="895">
        <v>9.99</v>
      </c>
    </row>
    <row r="2068" spans="1:4" x14ac:dyDescent="0.2">
      <c r="A2068">
        <v>39431</v>
      </c>
      <c r="B2068" t="s">
        <v>18130</v>
      </c>
      <c r="C2068" t="s">
        <v>16130</v>
      </c>
      <c r="D2068" s="895">
        <v>0.31</v>
      </c>
    </row>
    <row r="2069" spans="1:4" x14ac:dyDescent="0.2">
      <c r="A2069">
        <v>39432</v>
      </c>
      <c r="B2069" t="s">
        <v>18131</v>
      </c>
      <c r="C2069" t="s">
        <v>16130</v>
      </c>
      <c r="D2069" s="895">
        <v>2.77</v>
      </c>
    </row>
    <row r="2070" spans="1:4" x14ac:dyDescent="0.2">
      <c r="A2070">
        <v>20111</v>
      </c>
      <c r="B2070" t="s">
        <v>18132</v>
      </c>
      <c r="C2070" t="s">
        <v>16086</v>
      </c>
      <c r="D2070" s="895">
        <v>11.15</v>
      </c>
    </row>
    <row r="2071" spans="1:4" x14ac:dyDescent="0.2">
      <c r="A2071">
        <v>21127</v>
      </c>
      <c r="B2071" t="s">
        <v>18133</v>
      </c>
      <c r="C2071" t="s">
        <v>16086</v>
      </c>
      <c r="D2071" s="895">
        <v>4.21</v>
      </c>
    </row>
    <row r="2072" spans="1:4" x14ac:dyDescent="0.2">
      <c r="A2072">
        <v>404</v>
      </c>
      <c r="B2072" t="s">
        <v>29378</v>
      </c>
      <c r="C2072" t="s">
        <v>16130</v>
      </c>
      <c r="D2072" s="895">
        <v>1.52</v>
      </c>
    </row>
    <row r="2073" spans="1:4" x14ac:dyDescent="0.2">
      <c r="A2073">
        <v>14151</v>
      </c>
      <c r="B2073" t="s">
        <v>18134</v>
      </c>
      <c r="C2073" t="s">
        <v>16086</v>
      </c>
      <c r="D2073" s="895">
        <v>53.64</v>
      </c>
    </row>
    <row r="2074" spans="1:4" x14ac:dyDescent="0.2">
      <c r="A2074">
        <v>14153</v>
      </c>
      <c r="B2074" t="s">
        <v>18135</v>
      </c>
      <c r="C2074" t="s">
        <v>16086</v>
      </c>
      <c r="D2074" s="895">
        <v>60.63</v>
      </c>
    </row>
    <row r="2075" spans="1:4" x14ac:dyDescent="0.2">
      <c r="A2075">
        <v>14152</v>
      </c>
      <c r="B2075" t="s">
        <v>18136</v>
      </c>
      <c r="C2075" t="s">
        <v>16086</v>
      </c>
      <c r="D2075" s="895">
        <v>46.55</v>
      </c>
    </row>
    <row r="2076" spans="1:4" x14ac:dyDescent="0.2">
      <c r="A2076">
        <v>14154</v>
      </c>
      <c r="B2076" t="s">
        <v>18137</v>
      </c>
      <c r="C2076" t="s">
        <v>16086</v>
      </c>
      <c r="D2076" s="895">
        <v>162.91999999999999</v>
      </c>
    </row>
    <row r="2077" spans="1:4" x14ac:dyDescent="0.2">
      <c r="A2077">
        <v>3143</v>
      </c>
      <c r="B2077" t="s">
        <v>29379</v>
      </c>
      <c r="C2077" t="s">
        <v>16086</v>
      </c>
      <c r="D2077" s="895">
        <v>11.08</v>
      </c>
    </row>
    <row r="2078" spans="1:4" x14ac:dyDescent="0.2">
      <c r="A2078">
        <v>3146</v>
      </c>
      <c r="B2078" t="s">
        <v>29380</v>
      </c>
      <c r="C2078" t="s">
        <v>16086</v>
      </c>
      <c r="D2078" s="895">
        <v>4.87</v>
      </c>
    </row>
    <row r="2079" spans="1:4" x14ac:dyDescent="0.2">
      <c r="A2079">
        <v>3148</v>
      </c>
      <c r="B2079" t="s">
        <v>29381</v>
      </c>
      <c r="C2079" t="s">
        <v>16086</v>
      </c>
      <c r="D2079" s="895">
        <v>17.96</v>
      </c>
    </row>
    <row r="2080" spans="1:4" x14ac:dyDescent="0.2">
      <c r="A2080">
        <v>4310</v>
      </c>
      <c r="B2080" t="s">
        <v>18138</v>
      </c>
      <c r="C2080" t="s">
        <v>16086</v>
      </c>
      <c r="D2080" s="895">
        <v>3.38</v>
      </c>
    </row>
    <row r="2081" spans="1:4" x14ac:dyDescent="0.2">
      <c r="A2081">
        <v>4311</v>
      </c>
      <c r="B2081" t="s">
        <v>18139</v>
      </c>
      <c r="C2081" t="s">
        <v>16086</v>
      </c>
      <c r="D2081" s="895">
        <v>2.38</v>
      </c>
    </row>
    <row r="2082" spans="1:4" x14ac:dyDescent="0.2">
      <c r="A2082">
        <v>4312</v>
      </c>
      <c r="B2082" t="s">
        <v>18140</v>
      </c>
      <c r="C2082" t="s">
        <v>16086</v>
      </c>
      <c r="D2082" s="895">
        <v>3.33</v>
      </c>
    </row>
    <row r="2083" spans="1:4" x14ac:dyDescent="0.2">
      <c r="A2083">
        <v>13261</v>
      </c>
      <c r="B2083" t="s">
        <v>18141</v>
      </c>
      <c r="C2083" t="s">
        <v>16086</v>
      </c>
      <c r="D2083" s="895">
        <v>2.92</v>
      </c>
    </row>
    <row r="2084" spans="1:4" x14ac:dyDescent="0.2">
      <c r="A2084">
        <v>3272</v>
      </c>
      <c r="B2084" t="s">
        <v>18142</v>
      </c>
      <c r="C2084" t="s">
        <v>16086</v>
      </c>
      <c r="D2084" s="895">
        <v>59.03</v>
      </c>
    </row>
    <row r="2085" spans="1:4" x14ac:dyDescent="0.2">
      <c r="A2085">
        <v>3265</v>
      </c>
      <c r="B2085" t="s">
        <v>18143</v>
      </c>
      <c r="C2085" t="s">
        <v>16086</v>
      </c>
      <c r="D2085" s="895">
        <v>46.9</v>
      </c>
    </row>
    <row r="2086" spans="1:4" x14ac:dyDescent="0.2">
      <c r="A2086">
        <v>3262</v>
      </c>
      <c r="B2086" t="s">
        <v>18144</v>
      </c>
      <c r="C2086" t="s">
        <v>16086</v>
      </c>
      <c r="D2086" s="895">
        <v>20.53</v>
      </c>
    </row>
    <row r="2087" spans="1:4" x14ac:dyDescent="0.2">
      <c r="A2087">
        <v>3264</v>
      </c>
      <c r="B2087" t="s">
        <v>18145</v>
      </c>
      <c r="C2087" t="s">
        <v>16086</v>
      </c>
      <c r="D2087" s="895">
        <v>33.72</v>
      </c>
    </row>
    <row r="2088" spans="1:4" x14ac:dyDescent="0.2">
      <c r="A2088">
        <v>3267</v>
      </c>
      <c r="B2088" t="s">
        <v>18146</v>
      </c>
      <c r="C2088" t="s">
        <v>16086</v>
      </c>
      <c r="D2088" s="895">
        <v>110.13</v>
      </c>
    </row>
    <row r="2089" spans="1:4" x14ac:dyDescent="0.2">
      <c r="A2089">
        <v>3266</v>
      </c>
      <c r="B2089" t="s">
        <v>18147</v>
      </c>
      <c r="C2089" t="s">
        <v>16086</v>
      </c>
      <c r="D2089" s="895">
        <v>70.069999999999993</v>
      </c>
    </row>
    <row r="2090" spans="1:4" x14ac:dyDescent="0.2">
      <c r="A2090">
        <v>3263</v>
      </c>
      <c r="B2090" t="s">
        <v>18148</v>
      </c>
      <c r="C2090" t="s">
        <v>16086</v>
      </c>
      <c r="D2090" s="895">
        <v>28.04</v>
      </c>
    </row>
    <row r="2091" spans="1:4" x14ac:dyDescent="0.2">
      <c r="A2091">
        <v>3268</v>
      </c>
      <c r="B2091" t="s">
        <v>18149</v>
      </c>
      <c r="C2091" t="s">
        <v>16086</v>
      </c>
      <c r="D2091" s="895">
        <v>148.9</v>
      </c>
    </row>
    <row r="2092" spans="1:4" x14ac:dyDescent="0.2">
      <c r="A2092">
        <v>3271</v>
      </c>
      <c r="B2092" t="s">
        <v>18150</v>
      </c>
      <c r="C2092" t="s">
        <v>16086</v>
      </c>
      <c r="D2092" s="895">
        <v>220.14</v>
      </c>
    </row>
    <row r="2093" spans="1:4" x14ac:dyDescent="0.2">
      <c r="A2093">
        <v>3270</v>
      </c>
      <c r="B2093" t="s">
        <v>18151</v>
      </c>
      <c r="C2093" t="s">
        <v>16086</v>
      </c>
      <c r="D2093" s="895">
        <v>369.85</v>
      </c>
    </row>
    <row r="2094" spans="1:4" x14ac:dyDescent="0.2">
      <c r="A2094">
        <v>3275</v>
      </c>
      <c r="B2094" t="s">
        <v>18152</v>
      </c>
      <c r="C2094" t="s">
        <v>16487</v>
      </c>
      <c r="D2094" s="895">
        <v>107.21</v>
      </c>
    </row>
    <row r="2095" spans="1:4" x14ac:dyDescent="0.2">
      <c r="A2095">
        <v>39512</v>
      </c>
      <c r="B2095" t="s">
        <v>18153</v>
      </c>
      <c r="C2095" t="s">
        <v>16487</v>
      </c>
      <c r="D2095" s="895">
        <v>95.15</v>
      </c>
    </row>
    <row r="2096" spans="1:4" x14ac:dyDescent="0.2">
      <c r="A2096">
        <v>39511</v>
      </c>
      <c r="B2096" t="s">
        <v>18154</v>
      </c>
      <c r="C2096" t="s">
        <v>16487</v>
      </c>
      <c r="D2096" s="895">
        <v>103.79</v>
      </c>
    </row>
    <row r="2097" spans="1:4" x14ac:dyDescent="0.2">
      <c r="A2097">
        <v>39513</v>
      </c>
      <c r="B2097" t="s">
        <v>18155</v>
      </c>
      <c r="C2097" t="s">
        <v>16487</v>
      </c>
      <c r="D2097" s="895">
        <v>111.32</v>
      </c>
    </row>
    <row r="2098" spans="1:4" x14ac:dyDescent="0.2">
      <c r="A2098">
        <v>3286</v>
      </c>
      <c r="B2098" t="s">
        <v>18156</v>
      </c>
      <c r="C2098" t="s">
        <v>16487</v>
      </c>
      <c r="D2098" s="895">
        <v>132.35</v>
      </c>
    </row>
    <row r="2099" spans="1:4" x14ac:dyDescent="0.2">
      <c r="A2099">
        <v>3287</v>
      </c>
      <c r="B2099" t="s">
        <v>18157</v>
      </c>
      <c r="C2099" t="s">
        <v>16487</v>
      </c>
      <c r="D2099" s="895">
        <v>200</v>
      </c>
    </row>
    <row r="2100" spans="1:4" x14ac:dyDescent="0.2">
      <c r="A2100">
        <v>3283</v>
      </c>
      <c r="B2100" t="s">
        <v>18158</v>
      </c>
      <c r="C2100" t="s">
        <v>16487</v>
      </c>
      <c r="D2100" s="895">
        <v>42.01</v>
      </c>
    </row>
    <row r="2101" spans="1:4" x14ac:dyDescent="0.2">
      <c r="A2101">
        <v>11587</v>
      </c>
      <c r="B2101" t="s">
        <v>29382</v>
      </c>
      <c r="C2101" t="s">
        <v>16487</v>
      </c>
      <c r="D2101" s="895">
        <v>73.510000000000005</v>
      </c>
    </row>
    <row r="2102" spans="1:4" x14ac:dyDescent="0.2">
      <c r="A2102">
        <v>36225</v>
      </c>
      <c r="B2102" t="s">
        <v>29383</v>
      </c>
      <c r="C2102" t="s">
        <v>16487</v>
      </c>
      <c r="D2102" s="895">
        <v>29.86</v>
      </c>
    </row>
    <row r="2103" spans="1:4" x14ac:dyDescent="0.2">
      <c r="A2103">
        <v>36230</v>
      </c>
      <c r="B2103" t="s">
        <v>29384</v>
      </c>
      <c r="C2103" t="s">
        <v>16487</v>
      </c>
      <c r="D2103" s="895">
        <v>21.94</v>
      </c>
    </row>
    <row r="2104" spans="1:4" x14ac:dyDescent="0.2">
      <c r="A2104">
        <v>36238</v>
      </c>
      <c r="B2104" t="s">
        <v>29385</v>
      </c>
      <c r="C2104" t="s">
        <v>16487</v>
      </c>
      <c r="D2104" s="895">
        <v>21.44</v>
      </c>
    </row>
    <row r="2105" spans="1:4" x14ac:dyDescent="0.2">
      <c r="A2105">
        <v>39363</v>
      </c>
      <c r="B2105" t="s">
        <v>18159</v>
      </c>
      <c r="C2105" t="s">
        <v>16086</v>
      </c>
      <c r="D2105" s="860">
        <v>6070.5</v>
      </c>
    </row>
    <row r="2106" spans="1:4" x14ac:dyDescent="0.2">
      <c r="A2106">
        <v>39361</v>
      </c>
      <c r="B2106" t="s">
        <v>18160</v>
      </c>
      <c r="C2106" t="s">
        <v>16086</v>
      </c>
      <c r="D2106" s="860">
        <v>1854.58</v>
      </c>
    </row>
    <row r="2107" spans="1:4" x14ac:dyDescent="0.2">
      <c r="A2107">
        <v>39362</v>
      </c>
      <c r="B2107" t="s">
        <v>18161</v>
      </c>
      <c r="C2107" t="s">
        <v>16086</v>
      </c>
      <c r="D2107" s="860">
        <v>3276.21</v>
      </c>
    </row>
    <row r="2108" spans="1:4" x14ac:dyDescent="0.2">
      <c r="A2108">
        <v>39364</v>
      </c>
      <c r="B2108" t="s">
        <v>18162</v>
      </c>
      <c r="C2108" t="s">
        <v>16086</v>
      </c>
      <c r="D2108" s="860">
        <v>12804.3</v>
      </c>
    </row>
    <row r="2109" spans="1:4" x14ac:dyDescent="0.2">
      <c r="A2109">
        <v>14576</v>
      </c>
      <c r="B2109" t="s">
        <v>18163</v>
      </c>
      <c r="C2109" t="s">
        <v>16086</v>
      </c>
      <c r="D2109" s="860">
        <v>6313182.96</v>
      </c>
    </row>
    <row r="2110" spans="1:4" x14ac:dyDescent="0.2">
      <c r="A2110">
        <v>13877</v>
      </c>
      <c r="B2110" t="s">
        <v>18164</v>
      </c>
      <c r="C2110" t="s">
        <v>16086</v>
      </c>
      <c r="D2110" s="860">
        <v>2702579.46</v>
      </c>
    </row>
    <row r="2111" spans="1:4" x14ac:dyDescent="0.2">
      <c r="A2111">
        <v>7307</v>
      </c>
      <c r="B2111" t="s">
        <v>18165</v>
      </c>
      <c r="C2111" t="s">
        <v>16136</v>
      </c>
      <c r="D2111" s="895">
        <v>44.93</v>
      </c>
    </row>
    <row r="2112" spans="1:4" x14ac:dyDescent="0.2">
      <c r="A2112">
        <v>38122</v>
      </c>
      <c r="B2112" t="s">
        <v>18166</v>
      </c>
      <c r="C2112" t="s">
        <v>16136</v>
      </c>
      <c r="D2112" s="895">
        <v>23.02</v>
      </c>
    </row>
    <row r="2113" spans="1:4" x14ac:dyDescent="0.2">
      <c r="A2113">
        <v>43653</v>
      </c>
      <c r="B2113" t="s">
        <v>18167</v>
      </c>
      <c r="C2113" t="s">
        <v>16136</v>
      </c>
      <c r="D2113" s="895">
        <v>44.86</v>
      </c>
    </row>
    <row r="2114" spans="1:4" x14ac:dyDescent="0.2">
      <c r="A2114">
        <v>38633</v>
      </c>
      <c r="B2114" t="s">
        <v>18168</v>
      </c>
      <c r="C2114" t="s">
        <v>16086</v>
      </c>
      <c r="D2114" s="895">
        <v>10.119999999999999</v>
      </c>
    </row>
    <row r="2115" spans="1:4" x14ac:dyDescent="0.2">
      <c r="A2115">
        <v>12344</v>
      </c>
      <c r="B2115" t="s">
        <v>18169</v>
      </c>
      <c r="C2115" t="s">
        <v>16086</v>
      </c>
      <c r="D2115" s="895">
        <v>3.28</v>
      </c>
    </row>
    <row r="2116" spans="1:4" x14ac:dyDescent="0.2">
      <c r="A2116">
        <v>12343</v>
      </c>
      <c r="B2116" t="s">
        <v>18170</v>
      </c>
      <c r="C2116" t="s">
        <v>16086</v>
      </c>
      <c r="D2116" s="895">
        <v>5.08</v>
      </c>
    </row>
    <row r="2117" spans="1:4" x14ac:dyDescent="0.2">
      <c r="A2117">
        <v>3295</v>
      </c>
      <c r="B2117" t="s">
        <v>18171</v>
      </c>
      <c r="C2117" t="s">
        <v>16086</v>
      </c>
      <c r="D2117" s="895">
        <v>17.75</v>
      </c>
    </row>
    <row r="2118" spans="1:4" x14ac:dyDescent="0.2">
      <c r="A2118">
        <v>3302</v>
      </c>
      <c r="B2118" t="s">
        <v>18172</v>
      </c>
      <c r="C2118" t="s">
        <v>16086</v>
      </c>
      <c r="D2118" s="895">
        <v>18.559999999999999</v>
      </c>
    </row>
    <row r="2119" spans="1:4" x14ac:dyDescent="0.2">
      <c r="A2119">
        <v>3297</v>
      </c>
      <c r="B2119" t="s">
        <v>18173</v>
      </c>
      <c r="C2119" t="s">
        <v>16086</v>
      </c>
      <c r="D2119" s="895">
        <v>19.809999999999999</v>
      </c>
    </row>
    <row r="2120" spans="1:4" x14ac:dyDescent="0.2">
      <c r="A2120">
        <v>3294</v>
      </c>
      <c r="B2120" t="s">
        <v>18174</v>
      </c>
      <c r="C2120" t="s">
        <v>16086</v>
      </c>
      <c r="D2120" s="895">
        <v>20.12</v>
      </c>
    </row>
    <row r="2121" spans="1:4" x14ac:dyDescent="0.2">
      <c r="A2121">
        <v>3292</v>
      </c>
      <c r="B2121" t="s">
        <v>18175</v>
      </c>
      <c r="C2121" t="s">
        <v>16086</v>
      </c>
      <c r="D2121" s="895">
        <v>18.899999999999999</v>
      </c>
    </row>
    <row r="2122" spans="1:4" x14ac:dyDescent="0.2">
      <c r="A2122">
        <v>3298</v>
      </c>
      <c r="B2122" t="s">
        <v>18176</v>
      </c>
      <c r="C2122" t="s">
        <v>16086</v>
      </c>
      <c r="D2122" s="895">
        <v>44.29</v>
      </c>
    </row>
    <row r="2123" spans="1:4" x14ac:dyDescent="0.2">
      <c r="A2123">
        <v>34802</v>
      </c>
      <c r="B2123" t="s">
        <v>18177</v>
      </c>
      <c r="C2123" t="s">
        <v>16086</v>
      </c>
      <c r="D2123" s="860">
        <v>1601.04</v>
      </c>
    </row>
    <row r="2124" spans="1:4" x14ac:dyDescent="0.2">
      <c r="A2124">
        <v>11588</v>
      </c>
      <c r="B2124" t="s">
        <v>18178</v>
      </c>
      <c r="C2124" t="s">
        <v>16086</v>
      </c>
      <c r="D2124" s="860">
        <v>1727.26</v>
      </c>
    </row>
    <row r="2125" spans="1:4" x14ac:dyDescent="0.2">
      <c r="A2125">
        <v>34383</v>
      </c>
      <c r="B2125" t="s">
        <v>18179</v>
      </c>
      <c r="C2125" t="s">
        <v>16086</v>
      </c>
      <c r="D2125" s="860">
        <v>1900.11</v>
      </c>
    </row>
    <row r="2126" spans="1:4" x14ac:dyDescent="0.2">
      <c r="A2126">
        <v>40451</v>
      </c>
      <c r="B2126" t="s">
        <v>18180</v>
      </c>
      <c r="C2126" t="s">
        <v>16487</v>
      </c>
      <c r="D2126" s="895">
        <v>153.59</v>
      </c>
    </row>
    <row r="2127" spans="1:4" x14ac:dyDescent="0.2">
      <c r="A2127">
        <v>40453</v>
      </c>
      <c r="B2127" t="s">
        <v>18181</v>
      </c>
      <c r="C2127" t="s">
        <v>16487</v>
      </c>
      <c r="D2127" s="895">
        <v>166.18</v>
      </c>
    </row>
    <row r="2128" spans="1:4" x14ac:dyDescent="0.2">
      <c r="A2128">
        <v>40452</v>
      </c>
      <c r="B2128" t="s">
        <v>18182</v>
      </c>
      <c r="C2128" t="s">
        <v>16487</v>
      </c>
      <c r="D2128" s="895">
        <v>182.29</v>
      </c>
    </row>
    <row r="2129" spans="1:4" x14ac:dyDescent="0.2">
      <c r="A2129">
        <v>11594</v>
      </c>
      <c r="B2129" t="s">
        <v>18183</v>
      </c>
      <c r="C2129" t="s">
        <v>16086</v>
      </c>
      <c r="D2129" s="895">
        <v>550.53</v>
      </c>
    </row>
    <row r="2130" spans="1:4" x14ac:dyDescent="0.2">
      <c r="A2130">
        <v>3311</v>
      </c>
      <c r="B2130" t="s">
        <v>18184</v>
      </c>
      <c r="C2130" t="s">
        <v>16232</v>
      </c>
      <c r="D2130" s="895">
        <v>550.53</v>
      </c>
    </row>
    <row r="2131" spans="1:4" x14ac:dyDescent="0.2">
      <c r="A2131">
        <v>11599</v>
      </c>
      <c r="B2131" t="s">
        <v>18185</v>
      </c>
      <c r="C2131" t="s">
        <v>16086</v>
      </c>
      <c r="D2131" s="895">
        <v>732.14</v>
      </c>
    </row>
    <row r="2132" spans="1:4" x14ac:dyDescent="0.2">
      <c r="A2132">
        <v>11593</v>
      </c>
      <c r="B2132" t="s">
        <v>18186</v>
      </c>
      <c r="C2132" t="s">
        <v>16086</v>
      </c>
      <c r="D2132" s="860">
        <v>1026.4100000000001</v>
      </c>
    </row>
    <row r="2133" spans="1:4" x14ac:dyDescent="0.2">
      <c r="A2133">
        <v>3314</v>
      </c>
      <c r="B2133" t="s">
        <v>18187</v>
      </c>
      <c r="C2133" t="s">
        <v>16232</v>
      </c>
      <c r="D2133" s="895">
        <v>734.1</v>
      </c>
    </row>
    <row r="2134" spans="1:4" x14ac:dyDescent="0.2">
      <c r="A2134">
        <v>11597</v>
      </c>
      <c r="B2134" t="s">
        <v>18188</v>
      </c>
      <c r="C2134" t="s">
        <v>16086</v>
      </c>
      <c r="D2134" s="895">
        <v>853.66</v>
      </c>
    </row>
    <row r="2135" spans="1:4" x14ac:dyDescent="0.2">
      <c r="A2135">
        <v>3309</v>
      </c>
      <c r="B2135" t="s">
        <v>18189</v>
      </c>
      <c r="C2135" t="s">
        <v>16232</v>
      </c>
      <c r="D2135" s="895">
        <v>582.97</v>
      </c>
    </row>
    <row r="2136" spans="1:4" x14ac:dyDescent="0.2">
      <c r="A2136">
        <v>34612</v>
      </c>
      <c r="B2136" t="s">
        <v>18190</v>
      </c>
      <c r="C2136" t="s">
        <v>16086</v>
      </c>
      <c r="D2136" s="860">
        <v>1055.83</v>
      </c>
    </row>
    <row r="2137" spans="1:4" x14ac:dyDescent="0.2">
      <c r="A2137">
        <v>34635</v>
      </c>
      <c r="B2137" t="s">
        <v>18191</v>
      </c>
      <c r="C2137" t="s">
        <v>16086</v>
      </c>
      <c r="D2137" s="860">
        <v>1357.75</v>
      </c>
    </row>
    <row r="2138" spans="1:4" x14ac:dyDescent="0.2">
      <c r="A2138">
        <v>34633</v>
      </c>
      <c r="B2138" t="s">
        <v>18192</v>
      </c>
      <c r="C2138" t="s">
        <v>16086</v>
      </c>
      <c r="D2138" s="860">
        <v>1496.59</v>
      </c>
    </row>
    <row r="2139" spans="1:4" x14ac:dyDescent="0.2">
      <c r="A2139">
        <v>40440</v>
      </c>
      <c r="B2139" t="s">
        <v>18193</v>
      </c>
      <c r="C2139" t="s">
        <v>16232</v>
      </c>
      <c r="D2139" s="895">
        <v>764.63</v>
      </c>
    </row>
    <row r="2140" spans="1:4" x14ac:dyDescent="0.2">
      <c r="A2140">
        <v>40441</v>
      </c>
      <c r="B2140" t="s">
        <v>18194</v>
      </c>
      <c r="C2140" t="s">
        <v>16232</v>
      </c>
      <c r="D2140" s="895">
        <v>488.17</v>
      </c>
    </row>
    <row r="2141" spans="1:4" x14ac:dyDescent="0.2">
      <c r="A2141">
        <v>40449</v>
      </c>
      <c r="B2141" t="s">
        <v>18195</v>
      </c>
      <c r="C2141" t="s">
        <v>16232</v>
      </c>
      <c r="D2141" s="895">
        <v>410.39</v>
      </c>
    </row>
    <row r="2142" spans="1:4" x14ac:dyDescent="0.2">
      <c r="A2142">
        <v>34800</v>
      </c>
      <c r="B2142" t="s">
        <v>18196</v>
      </c>
      <c r="C2142" t="s">
        <v>16232</v>
      </c>
      <c r="D2142" s="895">
        <v>513.20000000000005</v>
      </c>
    </row>
    <row r="2143" spans="1:4" x14ac:dyDescent="0.2">
      <c r="A2143">
        <v>11592</v>
      </c>
      <c r="B2143" t="s">
        <v>18197</v>
      </c>
      <c r="C2143" t="s">
        <v>16086</v>
      </c>
      <c r="D2143" s="895">
        <v>734.1</v>
      </c>
    </row>
    <row r="2144" spans="1:4" x14ac:dyDescent="0.2">
      <c r="A2144">
        <v>40438</v>
      </c>
      <c r="B2144" t="s">
        <v>18198</v>
      </c>
      <c r="C2144" t="s">
        <v>16232</v>
      </c>
      <c r="D2144" s="895">
        <v>341.9</v>
      </c>
    </row>
    <row r="2145" spans="1:4" x14ac:dyDescent="0.2">
      <c r="A2145">
        <v>40436</v>
      </c>
      <c r="B2145" t="s">
        <v>18199</v>
      </c>
      <c r="C2145" t="s">
        <v>16232</v>
      </c>
      <c r="D2145" s="895">
        <v>426.33</v>
      </c>
    </row>
    <row r="2146" spans="1:4" x14ac:dyDescent="0.2">
      <c r="A2146">
        <v>11596</v>
      </c>
      <c r="B2146" t="s">
        <v>18200</v>
      </c>
      <c r="C2146" t="s">
        <v>16086</v>
      </c>
      <c r="D2146" s="895">
        <v>582.97</v>
      </c>
    </row>
    <row r="2147" spans="1:4" x14ac:dyDescent="0.2">
      <c r="A2147">
        <v>4315</v>
      </c>
      <c r="B2147" t="s">
        <v>18201</v>
      </c>
      <c r="C2147" t="s">
        <v>16086</v>
      </c>
      <c r="D2147" s="895">
        <v>2.4500000000000002</v>
      </c>
    </row>
    <row r="2148" spans="1:4" x14ac:dyDescent="0.2">
      <c r="A2148">
        <v>402</v>
      </c>
      <c r="B2148" t="s">
        <v>18202</v>
      </c>
      <c r="C2148" t="s">
        <v>16086</v>
      </c>
      <c r="D2148" s="895">
        <v>17.36</v>
      </c>
    </row>
    <row r="2149" spans="1:4" x14ac:dyDescent="0.2">
      <c r="A2149">
        <v>4226</v>
      </c>
      <c r="B2149" t="s">
        <v>18203</v>
      </c>
      <c r="C2149" t="s">
        <v>16134</v>
      </c>
      <c r="D2149" s="895">
        <v>7.47</v>
      </c>
    </row>
    <row r="2150" spans="1:4" x14ac:dyDescent="0.2">
      <c r="A2150">
        <v>4222</v>
      </c>
      <c r="B2150" t="s">
        <v>18204</v>
      </c>
      <c r="C2150" t="s">
        <v>16136</v>
      </c>
      <c r="D2150" s="895">
        <v>6.3</v>
      </c>
    </row>
    <row r="2151" spans="1:4" x14ac:dyDescent="0.2">
      <c r="A2151">
        <v>34804</v>
      </c>
      <c r="B2151" t="s">
        <v>18205</v>
      </c>
      <c r="C2151" t="s">
        <v>16487</v>
      </c>
      <c r="D2151" s="895">
        <v>61.97</v>
      </c>
    </row>
    <row r="2152" spans="1:4" x14ac:dyDescent="0.2">
      <c r="A2152">
        <v>4013</v>
      </c>
      <c r="B2152" t="s">
        <v>18206</v>
      </c>
      <c r="C2152" t="s">
        <v>16487</v>
      </c>
      <c r="D2152" s="895">
        <v>8.07</v>
      </c>
    </row>
    <row r="2153" spans="1:4" x14ac:dyDescent="0.2">
      <c r="A2153">
        <v>4011</v>
      </c>
      <c r="B2153" t="s">
        <v>18207</v>
      </c>
      <c r="C2153" t="s">
        <v>16487</v>
      </c>
      <c r="D2153" s="895">
        <v>9.02</v>
      </c>
    </row>
    <row r="2154" spans="1:4" x14ac:dyDescent="0.2">
      <c r="A2154">
        <v>4021</v>
      </c>
      <c r="B2154" t="s">
        <v>18208</v>
      </c>
      <c r="C2154" t="s">
        <v>16487</v>
      </c>
      <c r="D2154" s="895">
        <v>11.25</v>
      </c>
    </row>
    <row r="2155" spans="1:4" x14ac:dyDescent="0.2">
      <c r="A2155">
        <v>4019</v>
      </c>
      <c r="B2155" t="s">
        <v>18209</v>
      </c>
      <c r="C2155" t="s">
        <v>16487</v>
      </c>
      <c r="D2155" s="895">
        <v>13.5</v>
      </c>
    </row>
    <row r="2156" spans="1:4" x14ac:dyDescent="0.2">
      <c r="A2156">
        <v>4012</v>
      </c>
      <c r="B2156" t="s">
        <v>18210</v>
      </c>
      <c r="C2156" t="s">
        <v>16487</v>
      </c>
      <c r="D2156" s="895">
        <v>18.09</v>
      </c>
    </row>
    <row r="2157" spans="1:4" x14ac:dyDescent="0.2">
      <c r="A2157">
        <v>4020</v>
      </c>
      <c r="B2157" t="s">
        <v>18211</v>
      </c>
      <c r="C2157" t="s">
        <v>16487</v>
      </c>
      <c r="D2157" s="895">
        <v>22.66</v>
      </c>
    </row>
    <row r="2158" spans="1:4" x14ac:dyDescent="0.2">
      <c r="A2158">
        <v>4018</v>
      </c>
      <c r="B2158" t="s">
        <v>18212</v>
      </c>
      <c r="C2158" t="s">
        <v>16487</v>
      </c>
      <c r="D2158" s="895">
        <v>27.14</v>
      </c>
    </row>
    <row r="2159" spans="1:4" x14ac:dyDescent="0.2">
      <c r="A2159">
        <v>36498</v>
      </c>
      <c r="B2159" t="s">
        <v>18213</v>
      </c>
      <c r="C2159" t="s">
        <v>16086</v>
      </c>
      <c r="D2159" s="860">
        <v>8600.61</v>
      </c>
    </row>
    <row r="2160" spans="1:4" x14ac:dyDescent="0.2">
      <c r="A2160">
        <v>12872</v>
      </c>
      <c r="B2160" t="s">
        <v>18214</v>
      </c>
      <c r="C2160" t="s">
        <v>16234</v>
      </c>
      <c r="D2160" s="895">
        <v>15.91</v>
      </c>
    </row>
    <row r="2161" spans="1:4" x14ac:dyDescent="0.2">
      <c r="A2161">
        <v>41075</v>
      </c>
      <c r="B2161" t="s">
        <v>18215</v>
      </c>
      <c r="C2161" t="s">
        <v>16236</v>
      </c>
      <c r="D2161" s="860">
        <v>2789.55</v>
      </c>
    </row>
    <row r="2162" spans="1:4" x14ac:dyDescent="0.2">
      <c r="A2162">
        <v>44324</v>
      </c>
      <c r="B2162" t="s">
        <v>18216</v>
      </c>
      <c r="C2162" t="s">
        <v>16134</v>
      </c>
      <c r="D2162" s="895">
        <v>2.74</v>
      </c>
    </row>
    <row r="2163" spans="1:4" x14ac:dyDescent="0.2">
      <c r="A2163">
        <v>3315</v>
      </c>
      <c r="B2163" t="s">
        <v>18217</v>
      </c>
      <c r="C2163" t="s">
        <v>16134</v>
      </c>
      <c r="D2163" s="895">
        <v>0.79</v>
      </c>
    </row>
    <row r="2164" spans="1:4" x14ac:dyDescent="0.2">
      <c r="A2164">
        <v>36870</v>
      </c>
      <c r="B2164" t="s">
        <v>18218</v>
      </c>
      <c r="C2164" t="s">
        <v>16134</v>
      </c>
      <c r="D2164" s="895">
        <v>0.61</v>
      </c>
    </row>
    <row r="2165" spans="1:4" x14ac:dyDescent="0.2">
      <c r="A2165">
        <v>5092</v>
      </c>
      <c r="B2165" t="s">
        <v>18219</v>
      </c>
      <c r="C2165" t="s">
        <v>16501</v>
      </c>
      <c r="D2165" s="895">
        <v>17</v>
      </c>
    </row>
    <row r="2166" spans="1:4" x14ac:dyDescent="0.2">
      <c r="A2166">
        <v>11462</v>
      </c>
      <c r="B2166" t="s">
        <v>18220</v>
      </c>
      <c r="C2166" t="s">
        <v>16501</v>
      </c>
      <c r="D2166" s="895">
        <v>17.39</v>
      </c>
    </row>
    <row r="2167" spans="1:4" x14ac:dyDescent="0.2">
      <c r="A2167">
        <v>36529</v>
      </c>
      <c r="B2167" t="s">
        <v>18221</v>
      </c>
      <c r="C2167" t="s">
        <v>16086</v>
      </c>
      <c r="D2167" s="860">
        <v>62499.99</v>
      </c>
    </row>
    <row r="2168" spans="1:4" x14ac:dyDescent="0.2">
      <c r="A2168">
        <v>3318</v>
      </c>
      <c r="B2168" t="s">
        <v>18222</v>
      </c>
      <c r="C2168" t="s">
        <v>16086</v>
      </c>
      <c r="D2168" s="860">
        <v>49000</v>
      </c>
    </row>
    <row r="2169" spans="1:4" x14ac:dyDescent="0.2">
      <c r="A2169">
        <v>3324</v>
      </c>
      <c r="B2169" t="s">
        <v>18223</v>
      </c>
      <c r="C2169" t="s">
        <v>16487</v>
      </c>
      <c r="D2169" s="895">
        <v>10.64</v>
      </c>
    </row>
    <row r="2170" spans="1:4" x14ac:dyDescent="0.2">
      <c r="A2170">
        <v>3322</v>
      </c>
      <c r="B2170" t="s">
        <v>18224</v>
      </c>
      <c r="C2170" t="s">
        <v>16487</v>
      </c>
      <c r="D2170" s="895">
        <v>14.9</v>
      </c>
    </row>
    <row r="2171" spans="1:4" x14ac:dyDescent="0.2">
      <c r="A2171">
        <v>5076</v>
      </c>
      <c r="B2171" t="s">
        <v>18225</v>
      </c>
      <c r="C2171" t="s">
        <v>16134</v>
      </c>
      <c r="D2171" s="895">
        <v>20.55</v>
      </c>
    </row>
    <row r="2172" spans="1:4" x14ac:dyDescent="0.2">
      <c r="A2172">
        <v>5077</v>
      </c>
      <c r="B2172" t="s">
        <v>18226</v>
      </c>
      <c r="C2172" t="s">
        <v>16134</v>
      </c>
      <c r="D2172" s="895">
        <v>22.71</v>
      </c>
    </row>
    <row r="2173" spans="1:4" x14ac:dyDescent="0.2">
      <c r="A2173">
        <v>11837</v>
      </c>
      <c r="B2173" t="s">
        <v>18227</v>
      </c>
      <c r="C2173" t="s">
        <v>16086</v>
      </c>
      <c r="D2173" s="895">
        <v>65.94</v>
      </c>
    </row>
    <row r="2174" spans="1:4" x14ac:dyDescent="0.2">
      <c r="A2174">
        <v>38055</v>
      </c>
      <c r="B2174" t="s">
        <v>18228</v>
      </c>
      <c r="C2174" t="s">
        <v>16086</v>
      </c>
      <c r="D2174" s="895">
        <v>5.98</v>
      </c>
    </row>
    <row r="2175" spans="1:4" x14ac:dyDescent="0.2">
      <c r="A2175">
        <v>415</v>
      </c>
      <c r="B2175" t="s">
        <v>18229</v>
      </c>
      <c r="C2175" t="s">
        <v>16086</v>
      </c>
      <c r="D2175" s="895">
        <v>27.04</v>
      </c>
    </row>
    <row r="2176" spans="1:4" x14ac:dyDescent="0.2">
      <c r="A2176">
        <v>416</v>
      </c>
      <c r="B2176" t="s">
        <v>18230</v>
      </c>
      <c r="C2176" t="s">
        <v>16086</v>
      </c>
      <c r="D2176" s="895">
        <v>9.9</v>
      </c>
    </row>
    <row r="2177" spans="1:4" x14ac:dyDescent="0.2">
      <c r="A2177">
        <v>425</v>
      </c>
      <c r="B2177" t="s">
        <v>18231</v>
      </c>
      <c r="C2177" t="s">
        <v>16086</v>
      </c>
      <c r="D2177" s="895">
        <v>6.13</v>
      </c>
    </row>
    <row r="2178" spans="1:4" x14ac:dyDescent="0.2">
      <c r="A2178">
        <v>426</v>
      </c>
      <c r="B2178" t="s">
        <v>18232</v>
      </c>
      <c r="C2178" t="s">
        <v>16086</v>
      </c>
      <c r="D2178" s="895">
        <v>33.79</v>
      </c>
    </row>
    <row r="2179" spans="1:4" x14ac:dyDescent="0.2">
      <c r="A2179">
        <v>38056</v>
      </c>
      <c r="B2179" t="s">
        <v>18233</v>
      </c>
      <c r="C2179" t="s">
        <v>16086</v>
      </c>
      <c r="D2179" s="895">
        <v>33</v>
      </c>
    </row>
    <row r="2180" spans="1:4" x14ac:dyDescent="0.2">
      <c r="A2180">
        <v>1564</v>
      </c>
      <c r="B2180" t="s">
        <v>18234</v>
      </c>
      <c r="C2180" t="s">
        <v>16086</v>
      </c>
      <c r="D2180" s="895">
        <v>12.59</v>
      </c>
    </row>
    <row r="2181" spans="1:4" x14ac:dyDescent="0.2">
      <c r="A2181">
        <v>11032</v>
      </c>
      <c r="B2181" t="s">
        <v>18235</v>
      </c>
      <c r="C2181" t="s">
        <v>16086</v>
      </c>
      <c r="D2181" s="895">
        <v>13.8</v>
      </c>
    </row>
    <row r="2182" spans="1:4" x14ac:dyDescent="0.2">
      <c r="A2182">
        <v>36786</v>
      </c>
      <c r="B2182" t="s">
        <v>18236</v>
      </c>
      <c r="C2182" t="s">
        <v>18237</v>
      </c>
      <c r="D2182" s="895">
        <v>154.63999999999999</v>
      </c>
    </row>
    <row r="2183" spans="1:4" x14ac:dyDescent="0.2">
      <c r="A2183">
        <v>36785</v>
      </c>
      <c r="B2183" t="s">
        <v>18238</v>
      </c>
      <c r="C2183" t="s">
        <v>18237</v>
      </c>
      <c r="D2183" s="895">
        <v>134.38</v>
      </c>
    </row>
    <row r="2184" spans="1:4" x14ac:dyDescent="0.2">
      <c r="A2184">
        <v>36782</v>
      </c>
      <c r="B2184" t="s">
        <v>18239</v>
      </c>
      <c r="C2184" t="s">
        <v>18237</v>
      </c>
      <c r="D2184" s="895">
        <v>160.4</v>
      </c>
    </row>
    <row r="2185" spans="1:4" x14ac:dyDescent="0.2">
      <c r="A2185">
        <v>44481</v>
      </c>
      <c r="B2185" t="s">
        <v>18240</v>
      </c>
      <c r="C2185" t="s">
        <v>18237</v>
      </c>
      <c r="D2185" s="895">
        <v>180.68</v>
      </c>
    </row>
    <row r="2186" spans="1:4" x14ac:dyDescent="0.2">
      <c r="A2186">
        <v>4824</v>
      </c>
      <c r="B2186" t="s">
        <v>18241</v>
      </c>
      <c r="C2186" t="s">
        <v>16134</v>
      </c>
      <c r="D2186" s="895">
        <v>0.27</v>
      </c>
    </row>
    <row r="2187" spans="1:4" x14ac:dyDescent="0.2">
      <c r="A2187">
        <v>11795</v>
      </c>
      <c r="B2187" t="s">
        <v>18242</v>
      </c>
      <c r="C2187" t="s">
        <v>16487</v>
      </c>
      <c r="D2187" s="895">
        <v>358.49</v>
      </c>
    </row>
    <row r="2188" spans="1:4" x14ac:dyDescent="0.2">
      <c r="A2188">
        <v>134</v>
      </c>
      <c r="B2188" t="s">
        <v>18243</v>
      </c>
      <c r="C2188" t="s">
        <v>16134</v>
      </c>
      <c r="D2188" s="895">
        <v>1.42</v>
      </c>
    </row>
    <row r="2189" spans="1:4" x14ac:dyDescent="0.2">
      <c r="A2189">
        <v>4229</v>
      </c>
      <c r="B2189" t="s">
        <v>18244</v>
      </c>
      <c r="C2189" t="s">
        <v>16134</v>
      </c>
      <c r="D2189" s="895">
        <v>43.87</v>
      </c>
    </row>
    <row r="2190" spans="1:4" x14ac:dyDescent="0.2">
      <c r="A2190">
        <v>11731</v>
      </c>
      <c r="B2190" t="s">
        <v>18245</v>
      </c>
      <c r="C2190" t="s">
        <v>16086</v>
      </c>
      <c r="D2190" s="895">
        <v>10.63</v>
      </c>
    </row>
    <row r="2191" spans="1:4" x14ac:dyDescent="0.2">
      <c r="A2191">
        <v>11732</v>
      </c>
      <c r="B2191" t="s">
        <v>18246</v>
      </c>
      <c r="C2191" t="s">
        <v>16086</v>
      </c>
      <c r="D2191" s="895">
        <v>27.86</v>
      </c>
    </row>
    <row r="2192" spans="1:4" x14ac:dyDescent="0.2">
      <c r="A2192">
        <v>11244</v>
      </c>
      <c r="B2192" t="s">
        <v>18247</v>
      </c>
      <c r="C2192" t="s">
        <v>16086</v>
      </c>
      <c r="D2192" s="895">
        <v>263.55</v>
      </c>
    </row>
    <row r="2193" spans="1:4" x14ac:dyDescent="0.2">
      <c r="A2193">
        <v>11235</v>
      </c>
      <c r="B2193" t="s">
        <v>18248</v>
      </c>
      <c r="C2193" t="s">
        <v>16086</v>
      </c>
      <c r="D2193" s="895">
        <v>201.11</v>
      </c>
    </row>
    <row r="2194" spans="1:4" x14ac:dyDescent="0.2">
      <c r="A2194">
        <v>11236</v>
      </c>
      <c r="B2194" t="s">
        <v>18249</v>
      </c>
      <c r="C2194" t="s">
        <v>16086</v>
      </c>
      <c r="D2194" s="895">
        <v>255.58</v>
      </c>
    </row>
    <row r="2195" spans="1:4" x14ac:dyDescent="0.2">
      <c r="A2195">
        <v>11245</v>
      </c>
      <c r="B2195" t="s">
        <v>18250</v>
      </c>
      <c r="C2195" t="s">
        <v>16086</v>
      </c>
      <c r="D2195" s="895">
        <v>364.52</v>
      </c>
    </row>
    <row r="2196" spans="1:4" x14ac:dyDescent="0.2">
      <c r="A2196">
        <v>36494</v>
      </c>
      <c r="B2196" t="s">
        <v>18251</v>
      </c>
      <c r="C2196" t="s">
        <v>16086</v>
      </c>
      <c r="D2196" s="860">
        <v>746558.98</v>
      </c>
    </row>
    <row r="2197" spans="1:4" x14ac:dyDescent="0.2">
      <c r="A2197">
        <v>36493</v>
      </c>
      <c r="B2197" t="s">
        <v>18252</v>
      </c>
      <c r="C2197" t="s">
        <v>16086</v>
      </c>
      <c r="D2197" s="860">
        <v>845821</v>
      </c>
    </row>
    <row r="2198" spans="1:4" x14ac:dyDescent="0.2">
      <c r="A2198">
        <v>36492</v>
      </c>
      <c r="B2198" t="s">
        <v>18253</v>
      </c>
      <c r="C2198" t="s">
        <v>16086</v>
      </c>
      <c r="D2198" s="860">
        <v>1571214.64</v>
      </c>
    </row>
    <row r="2199" spans="1:4" x14ac:dyDescent="0.2">
      <c r="A2199">
        <v>36499</v>
      </c>
      <c r="B2199" t="s">
        <v>18254</v>
      </c>
      <c r="C2199" t="s">
        <v>16086</v>
      </c>
      <c r="D2199" s="860">
        <v>4644.33</v>
      </c>
    </row>
    <row r="2200" spans="1:4" x14ac:dyDescent="0.2">
      <c r="A2200">
        <v>13533</v>
      </c>
      <c r="B2200" t="s">
        <v>18255</v>
      </c>
      <c r="C2200" t="s">
        <v>16086</v>
      </c>
      <c r="D2200" s="860">
        <v>212898.11</v>
      </c>
    </row>
    <row r="2201" spans="1:4" x14ac:dyDescent="0.2">
      <c r="A2201">
        <v>13333</v>
      </c>
      <c r="B2201" t="s">
        <v>18256</v>
      </c>
      <c r="C2201" t="s">
        <v>16086</v>
      </c>
      <c r="D2201" s="860">
        <v>238170.66</v>
      </c>
    </row>
    <row r="2202" spans="1:4" x14ac:dyDescent="0.2">
      <c r="A2202">
        <v>39585</v>
      </c>
      <c r="B2202" t="s">
        <v>18257</v>
      </c>
      <c r="C2202" t="s">
        <v>16086</v>
      </c>
      <c r="D2202" s="860">
        <v>153786.79</v>
      </c>
    </row>
    <row r="2203" spans="1:4" x14ac:dyDescent="0.2">
      <c r="A2203">
        <v>39586</v>
      </c>
      <c r="B2203" t="s">
        <v>18258</v>
      </c>
      <c r="C2203" t="s">
        <v>16086</v>
      </c>
      <c r="D2203" s="860">
        <v>180381.49</v>
      </c>
    </row>
    <row r="2204" spans="1:4" x14ac:dyDescent="0.2">
      <c r="A2204">
        <v>39587</v>
      </c>
      <c r="B2204" t="s">
        <v>18259</v>
      </c>
      <c r="C2204" t="s">
        <v>16086</v>
      </c>
      <c r="D2204" s="860">
        <v>219695.42</v>
      </c>
    </row>
    <row r="2205" spans="1:4" x14ac:dyDescent="0.2">
      <c r="A2205">
        <v>39588</v>
      </c>
      <c r="B2205" t="s">
        <v>18260</v>
      </c>
      <c r="C2205" t="s">
        <v>16086</v>
      </c>
      <c r="D2205" s="860">
        <v>254384.16</v>
      </c>
    </row>
    <row r="2206" spans="1:4" x14ac:dyDescent="0.2">
      <c r="A2206">
        <v>39584</v>
      </c>
      <c r="B2206" t="s">
        <v>18261</v>
      </c>
      <c r="C2206" t="s">
        <v>16086</v>
      </c>
      <c r="D2206" s="860">
        <v>136951.18</v>
      </c>
    </row>
    <row r="2207" spans="1:4" x14ac:dyDescent="0.2">
      <c r="A2207">
        <v>39590</v>
      </c>
      <c r="B2207" t="s">
        <v>18262</v>
      </c>
      <c r="C2207" t="s">
        <v>16086</v>
      </c>
      <c r="D2207" s="860">
        <v>133667.32</v>
      </c>
    </row>
    <row r="2208" spans="1:4" x14ac:dyDescent="0.2">
      <c r="A2208">
        <v>39592</v>
      </c>
      <c r="B2208" t="s">
        <v>18263</v>
      </c>
      <c r="C2208" t="s">
        <v>16086</v>
      </c>
      <c r="D2208" s="860">
        <v>192083.16</v>
      </c>
    </row>
    <row r="2209" spans="1:4" x14ac:dyDescent="0.2">
      <c r="A2209">
        <v>39593</v>
      </c>
      <c r="B2209" t="s">
        <v>18264</v>
      </c>
      <c r="C2209" t="s">
        <v>16086</v>
      </c>
      <c r="D2209" s="860">
        <v>219695.42</v>
      </c>
    </row>
    <row r="2210" spans="1:4" x14ac:dyDescent="0.2">
      <c r="A2210">
        <v>14254</v>
      </c>
      <c r="B2210" t="s">
        <v>18265</v>
      </c>
      <c r="C2210" t="s">
        <v>16086</v>
      </c>
      <c r="D2210" s="860">
        <v>124879.5</v>
      </c>
    </row>
    <row r="2211" spans="1:4" x14ac:dyDescent="0.2">
      <c r="A2211">
        <v>44494</v>
      </c>
      <c r="B2211" t="s">
        <v>18266</v>
      </c>
      <c r="C2211" t="s">
        <v>16086</v>
      </c>
      <c r="D2211" s="860">
        <v>104284.34</v>
      </c>
    </row>
    <row r="2212" spans="1:4" x14ac:dyDescent="0.2">
      <c r="A2212">
        <v>25019</v>
      </c>
      <c r="B2212" t="s">
        <v>18267</v>
      </c>
      <c r="C2212" t="s">
        <v>16086</v>
      </c>
      <c r="D2212" s="860">
        <v>178755.02</v>
      </c>
    </row>
    <row r="2213" spans="1:4" x14ac:dyDescent="0.2">
      <c r="A2213">
        <v>36501</v>
      </c>
      <c r="B2213" t="s">
        <v>18268</v>
      </c>
      <c r="C2213" t="s">
        <v>16086</v>
      </c>
      <c r="D2213" s="860">
        <v>159153.57</v>
      </c>
    </row>
    <row r="2214" spans="1:4" x14ac:dyDescent="0.2">
      <c r="A2214">
        <v>44493</v>
      </c>
      <c r="B2214" t="s">
        <v>18269</v>
      </c>
      <c r="C2214" t="s">
        <v>16086</v>
      </c>
      <c r="D2214" s="860">
        <v>191333.08</v>
      </c>
    </row>
    <row r="2215" spans="1:4" x14ac:dyDescent="0.2">
      <c r="A2215">
        <v>36500</v>
      </c>
      <c r="B2215" t="s">
        <v>18270</v>
      </c>
      <c r="C2215" t="s">
        <v>16086</v>
      </c>
      <c r="D2215" s="860">
        <v>112469.48</v>
      </c>
    </row>
    <row r="2216" spans="1:4" x14ac:dyDescent="0.2">
      <c r="A2216">
        <v>20017</v>
      </c>
      <c r="B2216" t="s">
        <v>18271</v>
      </c>
      <c r="C2216" t="s">
        <v>16130</v>
      </c>
      <c r="D2216" s="895">
        <v>6.72</v>
      </c>
    </row>
    <row r="2217" spans="1:4" x14ac:dyDescent="0.2">
      <c r="A2217">
        <v>20007</v>
      </c>
      <c r="B2217" t="s">
        <v>18272</v>
      </c>
      <c r="C2217" t="s">
        <v>16130</v>
      </c>
      <c r="D2217" s="895">
        <v>4.01</v>
      </c>
    </row>
    <row r="2218" spans="1:4" x14ac:dyDescent="0.2">
      <c r="A2218">
        <v>39831</v>
      </c>
      <c r="B2218" t="s">
        <v>18273</v>
      </c>
      <c r="C2218" t="s">
        <v>16536</v>
      </c>
      <c r="D2218" s="895">
        <v>304.22000000000003</v>
      </c>
    </row>
    <row r="2219" spans="1:4" x14ac:dyDescent="0.2">
      <c r="A2219">
        <v>36888</v>
      </c>
      <c r="B2219" t="s">
        <v>18274</v>
      </c>
      <c r="C2219" t="s">
        <v>16130</v>
      </c>
      <c r="D2219" s="895">
        <v>29.05</v>
      </c>
    </row>
    <row r="2220" spans="1:4" x14ac:dyDescent="0.2">
      <c r="A2220">
        <v>39836</v>
      </c>
      <c r="B2220" t="s">
        <v>18275</v>
      </c>
      <c r="C2220" t="s">
        <v>16536</v>
      </c>
      <c r="D2220" s="895">
        <v>267.31</v>
      </c>
    </row>
    <row r="2221" spans="1:4" x14ac:dyDescent="0.2">
      <c r="A2221">
        <v>39830</v>
      </c>
      <c r="B2221" t="s">
        <v>18276</v>
      </c>
      <c r="C2221" t="s">
        <v>16536</v>
      </c>
      <c r="D2221" s="895">
        <v>304.87</v>
      </c>
    </row>
    <row r="2222" spans="1:4" x14ac:dyDescent="0.2">
      <c r="A2222">
        <v>40527</v>
      </c>
      <c r="B2222" t="s">
        <v>18277</v>
      </c>
      <c r="C2222" t="s">
        <v>16086</v>
      </c>
      <c r="D2222" s="860">
        <v>1971.85</v>
      </c>
    </row>
    <row r="2223" spans="1:4" x14ac:dyDescent="0.2">
      <c r="A2223">
        <v>36497</v>
      </c>
      <c r="B2223" t="s">
        <v>18278</v>
      </c>
      <c r="C2223" t="s">
        <v>16086</v>
      </c>
      <c r="D2223" s="860">
        <v>2251.08</v>
      </c>
    </row>
    <row r="2224" spans="1:4" x14ac:dyDescent="0.2">
      <c r="A2224">
        <v>36487</v>
      </c>
      <c r="B2224" t="s">
        <v>18279</v>
      </c>
      <c r="C2224" t="s">
        <v>16086</v>
      </c>
      <c r="D2224" s="860">
        <v>3919.48</v>
      </c>
    </row>
    <row r="2225" spans="1:4" x14ac:dyDescent="0.2">
      <c r="A2225">
        <v>44475</v>
      </c>
      <c r="B2225" t="s">
        <v>18280</v>
      </c>
      <c r="C2225" t="s">
        <v>16086</v>
      </c>
      <c r="D2225" s="860">
        <v>1305473.1499999999</v>
      </c>
    </row>
    <row r="2226" spans="1:4" x14ac:dyDescent="0.2">
      <c r="A2226">
        <v>44474</v>
      </c>
      <c r="B2226" t="s">
        <v>18281</v>
      </c>
      <c r="C2226" t="s">
        <v>16086</v>
      </c>
      <c r="D2226" s="860">
        <v>2510525.2999999998</v>
      </c>
    </row>
    <row r="2227" spans="1:4" x14ac:dyDescent="0.2">
      <c r="A2227">
        <v>44490</v>
      </c>
      <c r="B2227" t="s">
        <v>18282</v>
      </c>
      <c r="C2227" t="s">
        <v>16086</v>
      </c>
      <c r="D2227" s="860">
        <v>4267892.99</v>
      </c>
    </row>
    <row r="2228" spans="1:4" x14ac:dyDescent="0.2">
      <c r="A2228">
        <v>37776</v>
      </c>
      <c r="B2228" t="s">
        <v>18283</v>
      </c>
      <c r="C2228" t="s">
        <v>16086</v>
      </c>
      <c r="D2228" s="860">
        <v>261567.29</v>
      </c>
    </row>
    <row r="2229" spans="1:4" x14ac:dyDescent="0.2">
      <c r="A2229">
        <v>37775</v>
      </c>
      <c r="B2229" t="s">
        <v>18284</v>
      </c>
      <c r="C2229" t="s">
        <v>16086</v>
      </c>
      <c r="D2229" s="860">
        <v>411988.28</v>
      </c>
    </row>
    <row r="2230" spans="1:4" x14ac:dyDescent="0.2">
      <c r="A2230">
        <v>36491</v>
      </c>
      <c r="B2230" t="s">
        <v>18285</v>
      </c>
      <c r="C2230" t="s">
        <v>16086</v>
      </c>
      <c r="D2230" s="860">
        <v>1525714.84</v>
      </c>
    </row>
    <row r="2231" spans="1:4" x14ac:dyDescent="0.2">
      <c r="A2231">
        <v>10712</v>
      </c>
      <c r="B2231" t="s">
        <v>18286</v>
      </c>
      <c r="C2231" t="s">
        <v>16086</v>
      </c>
      <c r="D2231" s="860">
        <v>102997.07</v>
      </c>
    </row>
    <row r="2232" spans="1:4" x14ac:dyDescent="0.2">
      <c r="A2232">
        <v>3363</v>
      </c>
      <c r="B2232" t="s">
        <v>18287</v>
      </c>
      <c r="C2232" t="s">
        <v>16086</v>
      </c>
      <c r="D2232" s="860">
        <v>144875</v>
      </c>
    </row>
    <row r="2233" spans="1:4" x14ac:dyDescent="0.2">
      <c r="A2233">
        <v>3365</v>
      </c>
      <c r="B2233" t="s">
        <v>18288</v>
      </c>
      <c r="C2233" t="s">
        <v>16086</v>
      </c>
      <c r="D2233" s="860">
        <v>338645.31</v>
      </c>
    </row>
    <row r="2234" spans="1:4" x14ac:dyDescent="0.2">
      <c r="A2234">
        <v>7569</v>
      </c>
      <c r="B2234" t="s">
        <v>18289</v>
      </c>
      <c r="C2234" t="s">
        <v>16086</v>
      </c>
      <c r="D2234" s="895">
        <v>81.099999999999994</v>
      </c>
    </row>
    <row r="2235" spans="1:4" x14ac:dyDescent="0.2">
      <c r="A2235">
        <v>3378</v>
      </c>
      <c r="B2235" t="s">
        <v>18290</v>
      </c>
      <c r="C2235" t="s">
        <v>16086</v>
      </c>
      <c r="D2235" s="895">
        <v>95.71</v>
      </c>
    </row>
    <row r="2236" spans="1:4" x14ac:dyDescent="0.2">
      <c r="A2236">
        <v>3380</v>
      </c>
      <c r="B2236" t="s">
        <v>18291</v>
      </c>
      <c r="C2236" t="s">
        <v>16086</v>
      </c>
      <c r="D2236" s="895">
        <v>67</v>
      </c>
    </row>
    <row r="2237" spans="1:4" x14ac:dyDescent="0.2">
      <c r="A2237">
        <v>3379</v>
      </c>
      <c r="B2237" t="s">
        <v>18292</v>
      </c>
      <c r="C2237" t="s">
        <v>16086</v>
      </c>
      <c r="D2237" s="895">
        <v>64.680000000000007</v>
      </c>
    </row>
    <row r="2238" spans="1:4" x14ac:dyDescent="0.2">
      <c r="A2238">
        <v>11991</v>
      </c>
      <c r="B2238" t="s">
        <v>18293</v>
      </c>
      <c r="C2238" t="s">
        <v>16086</v>
      </c>
      <c r="D2238" s="895">
        <v>75.099999999999994</v>
      </c>
    </row>
    <row r="2239" spans="1:4" x14ac:dyDescent="0.2">
      <c r="A2239">
        <v>44305</v>
      </c>
      <c r="B2239" t="s">
        <v>29386</v>
      </c>
      <c r="C2239" t="s">
        <v>16086</v>
      </c>
      <c r="D2239" s="860">
        <v>1885.41</v>
      </c>
    </row>
    <row r="2240" spans="1:4" x14ac:dyDescent="0.2">
      <c r="A2240">
        <v>34349</v>
      </c>
      <c r="B2240" t="s">
        <v>18294</v>
      </c>
      <c r="C2240" t="s">
        <v>16086</v>
      </c>
      <c r="D2240" s="895">
        <v>35.21</v>
      </c>
    </row>
    <row r="2241" spans="1:4" x14ac:dyDescent="0.2">
      <c r="A2241">
        <v>11029</v>
      </c>
      <c r="B2241" t="s">
        <v>18295</v>
      </c>
      <c r="C2241" t="s">
        <v>17441</v>
      </c>
      <c r="D2241" s="895">
        <v>2.11</v>
      </c>
    </row>
    <row r="2242" spans="1:4" x14ac:dyDescent="0.2">
      <c r="A2242">
        <v>4316</v>
      </c>
      <c r="B2242" t="s">
        <v>18296</v>
      </c>
      <c r="C2242" t="s">
        <v>16086</v>
      </c>
      <c r="D2242" s="895">
        <v>2.14</v>
      </c>
    </row>
    <row r="2243" spans="1:4" x14ac:dyDescent="0.2">
      <c r="A2243">
        <v>4313</v>
      </c>
      <c r="B2243" t="s">
        <v>18297</v>
      </c>
      <c r="C2243" t="s">
        <v>17441</v>
      </c>
      <c r="D2243" s="895">
        <v>3.07</v>
      </c>
    </row>
    <row r="2244" spans="1:4" x14ac:dyDescent="0.2">
      <c r="A2244">
        <v>4317</v>
      </c>
      <c r="B2244" t="s">
        <v>18298</v>
      </c>
      <c r="C2244" t="s">
        <v>16086</v>
      </c>
      <c r="D2244" s="895">
        <v>3.49</v>
      </c>
    </row>
    <row r="2245" spans="1:4" x14ac:dyDescent="0.2">
      <c r="A2245">
        <v>4314</v>
      </c>
      <c r="B2245" t="s">
        <v>18299</v>
      </c>
      <c r="C2245" t="s">
        <v>17441</v>
      </c>
      <c r="D2245" s="895">
        <v>4.09</v>
      </c>
    </row>
    <row r="2246" spans="1:4" x14ac:dyDescent="0.2">
      <c r="A2246">
        <v>10921</v>
      </c>
      <c r="B2246" t="s">
        <v>18300</v>
      </c>
      <c r="C2246" t="s">
        <v>16086</v>
      </c>
      <c r="D2246" s="860">
        <v>5608</v>
      </c>
    </row>
    <row r="2247" spans="1:4" x14ac:dyDescent="0.2">
      <c r="A2247">
        <v>10922</v>
      </c>
      <c r="B2247" t="s">
        <v>18301</v>
      </c>
      <c r="C2247" t="s">
        <v>16086</v>
      </c>
      <c r="D2247" s="860">
        <v>5079.58</v>
      </c>
    </row>
    <row r="2248" spans="1:4" x14ac:dyDescent="0.2">
      <c r="A2248">
        <v>10923</v>
      </c>
      <c r="B2248" t="s">
        <v>18302</v>
      </c>
      <c r="C2248" t="s">
        <v>16086</v>
      </c>
      <c r="D2248" s="860">
        <v>3002.25</v>
      </c>
    </row>
    <row r="2249" spans="1:4" x14ac:dyDescent="0.2">
      <c r="A2249">
        <v>10924</v>
      </c>
      <c r="B2249" t="s">
        <v>18303</v>
      </c>
      <c r="C2249" t="s">
        <v>16086</v>
      </c>
      <c r="D2249" s="860">
        <v>3161.95</v>
      </c>
    </row>
    <row r="2250" spans="1:4" x14ac:dyDescent="0.2">
      <c r="A2250">
        <v>37772</v>
      </c>
      <c r="B2250" t="s">
        <v>18304</v>
      </c>
      <c r="C2250" t="s">
        <v>16086</v>
      </c>
      <c r="D2250" s="860">
        <v>342998.8</v>
      </c>
    </row>
    <row r="2251" spans="1:4" x14ac:dyDescent="0.2">
      <c r="A2251">
        <v>37771</v>
      </c>
      <c r="B2251" t="s">
        <v>18305</v>
      </c>
      <c r="C2251" t="s">
        <v>16086</v>
      </c>
      <c r="D2251" s="860">
        <v>364896.09</v>
      </c>
    </row>
    <row r="2252" spans="1:4" x14ac:dyDescent="0.2">
      <c r="A2252">
        <v>12772</v>
      </c>
      <c r="B2252" t="s">
        <v>18306</v>
      </c>
      <c r="C2252" t="s">
        <v>16086</v>
      </c>
      <c r="D2252" s="895">
        <v>786.86</v>
      </c>
    </row>
    <row r="2253" spans="1:4" x14ac:dyDescent="0.2">
      <c r="A2253">
        <v>12770</v>
      </c>
      <c r="B2253" t="s">
        <v>18307</v>
      </c>
      <c r="C2253" t="s">
        <v>16086</v>
      </c>
      <c r="D2253" s="895">
        <v>473.45</v>
      </c>
    </row>
    <row r="2254" spans="1:4" x14ac:dyDescent="0.2">
      <c r="A2254">
        <v>12775</v>
      </c>
      <c r="B2254" t="s">
        <v>18308</v>
      </c>
      <c r="C2254" t="s">
        <v>16086</v>
      </c>
      <c r="D2254" s="895">
        <v>346.75</v>
      </c>
    </row>
    <row r="2255" spans="1:4" x14ac:dyDescent="0.2">
      <c r="A2255">
        <v>12768</v>
      </c>
      <c r="B2255" t="s">
        <v>18309</v>
      </c>
      <c r="C2255" t="s">
        <v>16086</v>
      </c>
      <c r="D2255" s="860">
        <v>1106.95</v>
      </c>
    </row>
    <row r="2256" spans="1:4" x14ac:dyDescent="0.2">
      <c r="A2256">
        <v>12769</v>
      </c>
      <c r="B2256" t="s">
        <v>18310</v>
      </c>
      <c r="C2256" t="s">
        <v>16086</v>
      </c>
      <c r="D2256" s="895">
        <v>90.69</v>
      </c>
    </row>
    <row r="2257" spans="1:4" x14ac:dyDescent="0.2">
      <c r="A2257">
        <v>12773</v>
      </c>
      <c r="B2257" t="s">
        <v>18311</v>
      </c>
      <c r="C2257" t="s">
        <v>16086</v>
      </c>
      <c r="D2257" s="895">
        <v>97.35</v>
      </c>
    </row>
    <row r="2258" spans="1:4" x14ac:dyDescent="0.2">
      <c r="A2258">
        <v>12774</v>
      </c>
      <c r="B2258" t="s">
        <v>18312</v>
      </c>
      <c r="C2258" t="s">
        <v>16086</v>
      </c>
      <c r="D2258" s="895">
        <v>120.03</v>
      </c>
    </row>
    <row r="2259" spans="1:4" x14ac:dyDescent="0.2">
      <c r="A2259">
        <v>12776</v>
      </c>
      <c r="B2259" t="s">
        <v>18313</v>
      </c>
      <c r="C2259" t="s">
        <v>16086</v>
      </c>
      <c r="D2259" s="860">
        <v>1787.12</v>
      </c>
    </row>
    <row r="2260" spans="1:4" x14ac:dyDescent="0.2">
      <c r="A2260">
        <v>12777</v>
      </c>
      <c r="B2260" t="s">
        <v>18314</v>
      </c>
      <c r="C2260" t="s">
        <v>16086</v>
      </c>
      <c r="D2260" s="860">
        <v>2333.9299999999998</v>
      </c>
    </row>
    <row r="2261" spans="1:4" x14ac:dyDescent="0.2">
      <c r="A2261">
        <v>12873</v>
      </c>
      <c r="B2261" t="s">
        <v>18315</v>
      </c>
      <c r="C2261" t="s">
        <v>16234</v>
      </c>
      <c r="D2261" s="895">
        <v>20.329999999999998</v>
      </c>
    </row>
    <row r="2262" spans="1:4" x14ac:dyDescent="0.2">
      <c r="A2262">
        <v>41076</v>
      </c>
      <c r="B2262" t="s">
        <v>18316</v>
      </c>
      <c r="C2262" t="s">
        <v>16236</v>
      </c>
      <c r="D2262" s="860">
        <v>3568.49</v>
      </c>
    </row>
    <row r="2263" spans="1:4" x14ac:dyDescent="0.2">
      <c r="A2263">
        <v>140</v>
      </c>
      <c r="B2263" t="s">
        <v>18317</v>
      </c>
      <c r="C2263" t="s">
        <v>16134</v>
      </c>
      <c r="D2263" s="895">
        <v>15.85</v>
      </c>
    </row>
    <row r="2264" spans="1:4" x14ac:dyDescent="0.2">
      <c r="A2264">
        <v>151</v>
      </c>
      <c r="B2264" t="s">
        <v>18318</v>
      </c>
      <c r="C2264" t="s">
        <v>16136</v>
      </c>
      <c r="D2264" s="895">
        <v>23.39</v>
      </c>
    </row>
    <row r="2265" spans="1:4" x14ac:dyDescent="0.2">
      <c r="A2265">
        <v>7340</v>
      </c>
      <c r="B2265" t="s">
        <v>18319</v>
      </c>
      <c r="C2265" t="s">
        <v>16136</v>
      </c>
      <c r="D2265" s="895">
        <v>23.55</v>
      </c>
    </row>
    <row r="2266" spans="1:4" x14ac:dyDescent="0.2">
      <c r="A2266">
        <v>40929</v>
      </c>
      <c r="B2266" t="s">
        <v>18320</v>
      </c>
      <c r="C2266" t="s">
        <v>16236</v>
      </c>
      <c r="D2266" s="860">
        <v>5260.01</v>
      </c>
    </row>
    <row r="2267" spans="1:4" x14ac:dyDescent="0.2">
      <c r="A2267">
        <v>2701</v>
      </c>
      <c r="B2267" t="s">
        <v>18321</v>
      </c>
      <c r="C2267" t="s">
        <v>16234</v>
      </c>
      <c r="D2267" s="895">
        <v>29.99</v>
      </c>
    </row>
    <row r="2268" spans="1:4" x14ac:dyDescent="0.2">
      <c r="A2268">
        <v>38114</v>
      </c>
      <c r="B2268" t="s">
        <v>18322</v>
      </c>
      <c r="C2268" t="s">
        <v>16086</v>
      </c>
      <c r="D2268" s="895">
        <v>22.09</v>
      </c>
    </row>
    <row r="2269" spans="1:4" x14ac:dyDescent="0.2">
      <c r="A2269">
        <v>38064</v>
      </c>
      <c r="B2269" t="s">
        <v>18323</v>
      </c>
      <c r="C2269" t="s">
        <v>16086</v>
      </c>
      <c r="D2269" s="895">
        <v>24.7</v>
      </c>
    </row>
    <row r="2270" spans="1:4" x14ac:dyDescent="0.2">
      <c r="A2270">
        <v>38115</v>
      </c>
      <c r="B2270" t="s">
        <v>18324</v>
      </c>
      <c r="C2270" t="s">
        <v>16086</v>
      </c>
      <c r="D2270" s="895">
        <v>23.58</v>
      </c>
    </row>
    <row r="2271" spans="1:4" x14ac:dyDescent="0.2">
      <c r="A2271">
        <v>38065</v>
      </c>
      <c r="B2271" t="s">
        <v>18325</v>
      </c>
      <c r="C2271" t="s">
        <v>16086</v>
      </c>
      <c r="D2271" s="895">
        <v>35.04</v>
      </c>
    </row>
    <row r="2272" spans="1:4" x14ac:dyDescent="0.2">
      <c r="A2272">
        <v>38078</v>
      </c>
      <c r="B2272" t="s">
        <v>18326</v>
      </c>
      <c r="C2272" t="s">
        <v>16086</v>
      </c>
      <c r="D2272" s="895">
        <v>20.440000000000001</v>
      </c>
    </row>
    <row r="2273" spans="1:4" x14ac:dyDescent="0.2">
      <c r="A2273">
        <v>38113</v>
      </c>
      <c r="B2273" t="s">
        <v>18327</v>
      </c>
      <c r="C2273" t="s">
        <v>16086</v>
      </c>
      <c r="D2273" s="895">
        <v>11.1</v>
      </c>
    </row>
    <row r="2274" spans="1:4" x14ac:dyDescent="0.2">
      <c r="A2274">
        <v>38063</v>
      </c>
      <c r="B2274" t="s">
        <v>18328</v>
      </c>
      <c r="C2274" t="s">
        <v>16086</v>
      </c>
      <c r="D2274" s="895">
        <v>11.91</v>
      </c>
    </row>
    <row r="2275" spans="1:4" x14ac:dyDescent="0.2">
      <c r="A2275">
        <v>38080</v>
      </c>
      <c r="B2275" t="s">
        <v>18329</v>
      </c>
      <c r="C2275" t="s">
        <v>16086</v>
      </c>
      <c r="D2275" s="895">
        <v>35.5</v>
      </c>
    </row>
    <row r="2276" spans="1:4" x14ac:dyDescent="0.2">
      <c r="A2276">
        <v>38069</v>
      </c>
      <c r="B2276" t="s">
        <v>18330</v>
      </c>
      <c r="C2276" t="s">
        <v>16086</v>
      </c>
      <c r="D2276" s="895">
        <v>19.420000000000002</v>
      </c>
    </row>
    <row r="2277" spans="1:4" x14ac:dyDescent="0.2">
      <c r="A2277">
        <v>38077</v>
      </c>
      <c r="B2277" t="s">
        <v>18331</v>
      </c>
      <c r="C2277" t="s">
        <v>16086</v>
      </c>
      <c r="D2277" s="895">
        <v>18.97</v>
      </c>
    </row>
    <row r="2278" spans="1:4" x14ac:dyDescent="0.2">
      <c r="A2278">
        <v>38073</v>
      </c>
      <c r="B2278" t="s">
        <v>18332</v>
      </c>
      <c r="C2278" t="s">
        <v>16086</v>
      </c>
      <c r="D2278" s="895">
        <v>28.91</v>
      </c>
    </row>
    <row r="2279" spans="1:4" x14ac:dyDescent="0.2">
      <c r="A2279">
        <v>38112</v>
      </c>
      <c r="B2279" t="s">
        <v>18333</v>
      </c>
      <c r="C2279" t="s">
        <v>16086</v>
      </c>
      <c r="D2279" s="895">
        <v>8.52</v>
      </c>
    </row>
    <row r="2280" spans="1:4" x14ac:dyDescent="0.2">
      <c r="A2280">
        <v>38062</v>
      </c>
      <c r="B2280" t="s">
        <v>18334</v>
      </c>
      <c r="C2280" t="s">
        <v>16086</v>
      </c>
      <c r="D2280" s="895">
        <v>8.75</v>
      </c>
    </row>
    <row r="2281" spans="1:4" x14ac:dyDescent="0.2">
      <c r="A2281">
        <v>12128</v>
      </c>
      <c r="B2281" t="s">
        <v>18335</v>
      </c>
      <c r="C2281" t="s">
        <v>16086</v>
      </c>
      <c r="D2281" s="895">
        <v>11.7</v>
      </c>
    </row>
    <row r="2282" spans="1:4" x14ac:dyDescent="0.2">
      <c r="A2282">
        <v>12129</v>
      </c>
      <c r="B2282" t="s">
        <v>18336</v>
      </c>
      <c r="C2282" t="s">
        <v>16086</v>
      </c>
      <c r="D2282" s="895">
        <v>15.46</v>
      </c>
    </row>
    <row r="2283" spans="1:4" x14ac:dyDescent="0.2">
      <c r="A2283">
        <v>38081</v>
      </c>
      <c r="B2283" t="s">
        <v>18337</v>
      </c>
      <c r="C2283" t="s">
        <v>16086</v>
      </c>
      <c r="D2283" s="895">
        <v>30.11</v>
      </c>
    </row>
    <row r="2284" spans="1:4" x14ac:dyDescent="0.2">
      <c r="A2284">
        <v>38070</v>
      </c>
      <c r="B2284" t="s">
        <v>18338</v>
      </c>
      <c r="C2284" t="s">
        <v>16086</v>
      </c>
      <c r="D2284" s="895">
        <v>20.75</v>
      </c>
    </row>
    <row r="2285" spans="1:4" x14ac:dyDescent="0.2">
      <c r="A2285">
        <v>38074</v>
      </c>
      <c r="B2285" t="s">
        <v>18339</v>
      </c>
      <c r="C2285" t="s">
        <v>16086</v>
      </c>
      <c r="D2285" s="895">
        <v>31.55</v>
      </c>
    </row>
    <row r="2286" spans="1:4" x14ac:dyDescent="0.2">
      <c r="A2286">
        <v>38079</v>
      </c>
      <c r="B2286" t="s">
        <v>18340</v>
      </c>
      <c r="C2286" t="s">
        <v>16086</v>
      </c>
      <c r="D2286" s="895">
        <v>27.08</v>
      </c>
    </row>
    <row r="2287" spans="1:4" x14ac:dyDescent="0.2">
      <c r="A2287">
        <v>38072</v>
      </c>
      <c r="B2287" t="s">
        <v>18341</v>
      </c>
      <c r="C2287" t="s">
        <v>16086</v>
      </c>
      <c r="D2287" s="895">
        <v>26.02</v>
      </c>
    </row>
    <row r="2288" spans="1:4" x14ac:dyDescent="0.2">
      <c r="A2288">
        <v>38068</v>
      </c>
      <c r="B2288" t="s">
        <v>18342</v>
      </c>
      <c r="C2288" t="s">
        <v>16086</v>
      </c>
      <c r="D2288" s="895">
        <v>17.96</v>
      </c>
    </row>
    <row r="2289" spans="1:4" x14ac:dyDescent="0.2">
      <c r="A2289">
        <v>38071</v>
      </c>
      <c r="B2289" t="s">
        <v>18343</v>
      </c>
      <c r="C2289" t="s">
        <v>16086</v>
      </c>
      <c r="D2289" s="895">
        <v>21.48</v>
      </c>
    </row>
    <row r="2290" spans="1:4" x14ac:dyDescent="0.2">
      <c r="A2290">
        <v>38412</v>
      </c>
      <c r="B2290" t="s">
        <v>18344</v>
      </c>
      <c r="C2290" t="s">
        <v>16086</v>
      </c>
      <c r="D2290" s="895">
        <v>900</v>
      </c>
    </row>
    <row r="2291" spans="1:4" x14ac:dyDescent="0.2">
      <c r="A2291">
        <v>3405</v>
      </c>
      <c r="B2291" t="s">
        <v>18345</v>
      </c>
      <c r="C2291" t="s">
        <v>16086</v>
      </c>
      <c r="D2291" s="895">
        <v>121.53</v>
      </c>
    </row>
    <row r="2292" spans="1:4" x14ac:dyDescent="0.2">
      <c r="A2292">
        <v>3394</v>
      </c>
      <c r="B2292" t="s">
        <v>18346</v>
      </c>
      <c r="C2292" t="s">
        <v>16086</v>
      </c>
      <c r="D2292" s="895">
        <v>641.53</v>
      </c>
    </row>
    <row r="2293" spans="1:4" x14ac:dyDescent="0.2">
      <c r="A2293">
        <v>3393</v>
      </c>
      <c r="B2293" t="s">
        <v>18347</v>
      </c>
      <c r="C2293" t="s">
        <v>16086</v>
      </c>
      <c r="D2293" s="860">
        <v>1092.27</v>
      </c>
    </row>
    <row r="2294" spans="1:4" x14ac:dyDescent="0.2">
      <c r="A2294">
        <v>3406</v>
      </c>
      <c r="B2294" t="s">
        <v>18348</v>
      </c>
      <c r="C2294" t="s">
        <v>16086</v>
      </c>
      <c r="D2294" s="895">
        <v>37.200000000000003</v>
      </c>
    </row>
    <row r="2295" spans="1:4" x14ac:dyDescent="0.2">
      <c r="A2295">
        <v>3395</v>
      </c>
      <c r="B2295" t="s">
        <v>18349</v>
      </c>
      <c r="C2295" t="s">
        <v>16086</v>
      </c>
      <c r="D2295" s="895">
        <v>156.93</v>
      </c>
    </row>
    <row r="2296" spans="1:4" x14ac:dyDescent="0.2">
      <c r="A2296">
        <v>3398</v>
      </c>
      <c r="B2296" t="s">
        <v>18350</v>
      </c>
      <c r="C2296" t="s">
        <v>16086</v>
      </c>
      <c r="D2296" s="895">
        <v>7.46</v>
      </c>
    </row>
    <row r="2297" spans="1:4" x14ac:dyDescent="0.2">
      <c r="A2297">
        <v>40662</v>
      </c>
      <c r="B2297" t="s">
        <v>18351</v>
      </c>
      <c r="C2297" t="s">
        <v>16086</v>
      </c>
      <c r="D2297" s="895">
        <v>216.4</v>
      </c>
    </row>
    <row r="2298" spans="1:4" x14ac:dyDescent="0.2">
      <c r="A2298">
        <v>3437</v>
      </c>
      <c r="B2298" t="s">
        <v>18352</v>
      </c>
      <c r="C2298" t="s">
        <v>16487</v>
      </c>
      <c r="D2298" s="895">
        <v>601.13</v>
      </c>
    </row>
    <row r="2299" spans="1:4" x14ac:dyDescent="0.2">
      <c r="A2299">
        <v>11190</v>
      </c>
      <c r="B2299" t="s">
        <v>18353</v>
      </c>
      <c r="C2299" t="s">
        <v>16086</v>
      </c>
      <c r="D2299" s="895">
        <v>174.93</v>
      </c>
    </row>
    <row r="2300" spans="1:4" x14ac:dyDescent="0.2">
      <c r="A2300">
        <v>34377</v>
      </c>
      <c r="B2300" t="s">
        <v>18354</v>
      </c>
      <c r="C2300" t="s">
        <v>16086</v>
      </c>
      <c r="D2300" s="895">
        <v>204.58</v>
      </c>
    </row>
    <row r="2301" spans="1:4" x14ac:dyDescent="0.2">
      <c r="A2301">
        <v>3428</v>
      </c>
      <c r="B2301" t="s">
        <v>18355</v>
      </c>
      <c r="C2301" t="s">
        <v>16487</v>
      </c>
      <c r="D2301" s="895">
        <v>891.67</v>
      </c>
    </row>
    <row r="2302" spans="1:4" x14ac:dyDescent="0.2">
      <c r="A2302">
        <v>3429</v>
      </c>
      <c r="B2302" t="s">
        <v>18356</v>
      </c>
      <c r="C2302" t="s">
        <v>16487</v>
      </c>
      <c r="D2302" s="895">
        <v>509.45</v>
      </c>
    </row>
    <row r="2303" spans="1:4" x14ac:dyDescent="0.2">
      <c r="A2303">
        <v>11199</v>
      </c>
      <c r="B2303" t="s">
        <v>18357</v>
      </c>
      <c r="C2303" t="s">
        <v>16086</v>
      </c>
      <c r="D2303" s="895">
        <v>966.1</v>
      </c>
    </row>
    <row r="2304" spans="1:4" x14ac:dyDescent="0.2">
      <c r="A2304">
        <v>36896</v>
      </c>
      <c r="B2304" t="s">
        <v>18358</v>
      </c>
      <c r="C2304" t="s">
        <v>16086</v>
      </c>
      <c r="D2304" s="895">
        <v>396.23</v>
      </c>
    </row>
    <row r="2305" spans="1:4" x14ac:dyDescent="0.2">
      <c r="A2305">
        <v>34367</v>
      </c>
      <c r="B2305" t="s">
        <v>18359</v>
      </c>
      <c r="C2305" t="s">
        <v>16086</v>
      </c>
      <c r="D2305" s="895">
        <v>510.68</v>
      </c>
    </row>
    <row r="2306" spans="1:4" x14ac:dyDescent="0.2">
      <c r="A2306">
        <v>36897</v>
      </c>
      <c r="B2306" t="s">
        <v>18360</v>
      </c>
      <c r="C2306" t="s">
        <v>16086</v>
      </c>
      <c r="D2306" s="895">
        <v>618.30999999999995</v>
      </c>
    </row>
    <row r="2307" spans="1:4" x14ac:dyDescent="0.2">
      <c r="A2307">
        <v>34369</v>
      </c>
      <c r="B2307" t="s">
        <v>18361</v>
      </c>
      <c r="C2307" t="s">
        <v>16086</v>
      </c>
      <c r="D2307" s="895">
        <v>711.56</v>
      </c>
    </row>
    <row r="2308" spans="1:4" x14ac:dyDescent="0.2">
      <c r="A2308">
        <v>34364</v>
      </c>
      <c r="B2308" t="s">
        <v>18362</v>
      </c>
      <c r="C2308" t="s">
        <v>16086</v>
      </c>
      <c r="D2308" s="895">
        <v>671.27</v>
      </c>
    </row>
    <row r="2309" spans="1:4" x14ac:dyDescent="0.2">
      <c r="A2309">
        <v>40659</v>
      </c>
      <c r="B2309" t="s">
        <v>18363</v>
      </c>
      <c r="C2309" t="s">
        <v>16487</v>
      </c>
      <c r="D2309" s="895">
        <v>850.51</v>
      </c>
    </row>
    <row r="2310" spans="1:4" x14ac:dyDescent="0.2">
      <c r="A2310">
        <v>40660</v>
      </c>
      <c r="B2310" t="s">
        <v>18364</v>
      </c>
      <c r="C2310" t="s">
        <v>16487</v>
      </c>
      <c r="D2310" s="860">
        <v>1077.92</v>
      </c>
    </row>
    <row r="2311" spans="1:4" x14ac:dyDescent="0.2">
      <c r="A2311">
        <v>40661</v>
      </c>
      <c r="B2311" t="s">
        <v>18365</v>
      </c>
      <c r="C2311" t="s">
        <v>16487</v>
      </c>
      <c r="D2311" s="895">
        <v>662.73</v>
      </c>
    </row>
    <row r="2312" spans="1:4" x14ac:dyDescent="0.2">
      <c r="A2312">
        <v>3421</v>
      </c>
      <c r="B2312" t="s">
        <v>18366</v>
      </c>
      <c r="C2312" t="s">
        <v>16487</v>
      </c>
      <c r="D2312" s="895">
        <v>667.8</v>
      </c>
    </row>
    <row r="2313" spans="1:4" x14ac:dyDescent="0.2">
      <c r="A2313">
        <v>599</v>
      </c>
      <c r="B2313" t="s">
        <v>18367</v>
      </c>
      <c r="C2313" t="s">
        <v>16487</v>
      </c>
      <c r="D2313" s="895">
        <v>722.64</v>
      </c>
    </row>
    <row r="2314" spans="1:4" x14ac:dyDescent="0.2">
      <c r="A2314">
        <v>44053</v>
      </c>
      <c r="B2314" t="s">
        <v>18368</v>
      </c>
      <c r="C2314" t="s">
        <v>16086</v>
      </c>
      <c r="D2314" s="860">
        <v>1603.92</v>
      </c>
    </row>
    <row r="2315" spans="1:4" x14ac:dyDescent="0.2">
      <c r="A2315">
        <v>3423</v>
      </c>
      <c r="B2315" t="s">
        <v>29387</v>
      </c>
      <c r="C2315" t="s">
        <v>16487</v>
      </c>
      <c r="D2315" s="895">
        <v>941.76</v>
      </c>
    </row>
    <row r="2316" spans="1:4" x14ac:dyDescent="0.2">
      <c r="A2316">
        <v>34797</v>
      </c>
      <c r="B2316" t="s">
        <v>29388</v>
      </c>
      <c r="C2316" t="s">
        <v>16086</v>
      </c>
      <c r="D2316" s="895">
        <v>381.02</v>
      </c>
    </row>
    <row r="2317" spans="1:4" x14ac:dyDescent="0.2">
      <c r="A2317">
        <v>34381</v>
      </c>
      <c r="B2317" t="s">
        <v>29389</v>
      </c>
      <c r="C2317" t="s">
        <v>16086</v>
      </c>
      <c r="D2317" s="895">
        <v>291.77999999999997</v>
      </c>
    </row>
    <row r="2318" spans="1:4" x14ac:dyDescent="0.2">
      <c r="A2318">
        <v>44054</v>
      </c>
      <c r="B2318" t="s">
        <v>18369</v>
      </c>
      <c r="C2318" t="s">
        <v>16086</v>
      </c>
      <c r="D2318" s="895">
        <v>575.39</v>
      </c>
    </row>
    <row r="2319" spans="1:4" x14ac:dyDescent="0.2">
      <c r="A2319">
        <v>44399</v>
      </c>
      <c r="B2319" t="s">
        <v>18370</v>
      </c>
      <c r="C2319" t="s">
        <v>16086</v>
      </c>
      <c r="D2319" s="895">
        <v>786.17</v>
      </c>
    </row>
    <row r="2320" spans="1:4" x14ac:dyDescent="0.2">
      <c r="A2320">
        <v>44503</v>
      </c>
      <c r="B2320" t="s">
        <v>18371</v>
      </c>
      <c r="C2320" t="s">
        <v>16234</v>
      </c>
      <c r="D2320" s="895">
        <v>16.989999999999998</v>
      </c>
    </row>
    <row r="2321" spans="1:4" x14ac:dyDescent="0.2">
      <c r="A2321">
        <v>41077</v>
      </c>
      <c r="B2321" t="s">
        <v>18372</v>
      </c>
      <c r="C2321" t="s">
        <v>16236</v>
      </c>
      <c r="D2321" s="860">
        <v>2979.49</v>
      </c>
    </row>
    <row r="2322" spans="1:4" x14ac:dyDescent="0.2">
      <c r="A2322">
        <v>37963</v>
      </c>
      <c r="B2322" t="s">
        <v>18373</v>
      </c>
      <c r="C2322" t="s">
        <v>16086</v>
      </c>
      <c r="D2322" s="895">
        <v>4.99</v>
      </c>
    </row>
    <row r="2323" spans="1:4" x14ac:dyDescent="0.2">
      <c r="A2323">
        <v>37964</v>
      </c>
      <c r="B2323" t="s">
        <v>18374</v>
      </c>
      <c r="C2323" t="s">
        <v>16086</v>
      </c>
      <c r="D2323" s="895">
        <v>6.67</v>
      </c>
    </row>
    <row r="2324" spans="1:4" x14ac:dyDescent="0.2">
      <c r="A2324">
        <v>37965</v>
      </c>
      <c r="B2324" t="s">
        <v>18375</v>
      </c>
      <c r="C2324" t="s">
        <v>16086</v>
      </c>
      <c r="D2324" s="895">
        <v>9.6199999999999992</v>
      </c>
    </row>
    <row r="2325" spans="1:4" x14ac:dyDescent="0.2">
      <c r="A2325">
        <v>37966</v>
      </c>
      <c r="B2325" t="s">
        <v>18376</v>
      </c>
      <c r="C2325" t="s">
        <v>16086</v>
      </c>
      <c r="D2325" s="895">
        <v>16.89</v>
      </c>
    </row>
    <row r="2326" spans="1:4" x14ac:dyDescent="0.2">
      <c r="A2326">
        <v>37967</v>
      </c>
      <c r="B2326" t="s">
        <v>18377</v>
      </c>
      <c r="C2326" t="s">
        <v>16086</v>
      </c>
      <c r="D2326" s="895">
        <v>28.39</v>
      </c>
    </row>
    <row r="2327" spans="1:4" x14ac:dyDescent="0.2">
      <c r="A2327">
        <v>37968</v>
      </c>
      <c r="B2327" t="s">
        <v>18378</v>
      </c>
      <c r="C2327" t="s">
        <v>16086</v>
      </c>
      <c r="D2327" s="895">
        <v>60.27</v>
      </c>
    </row>
    <row r="2328" spans="1:4" x14ac:dyDescent="0.2">
      <c r="A2328">
        <v>37969</v>
      </c>
      <c r="B2328" t="s">
        <v>18379</v>
      </c>
      <c r="C2328" t="s">
        <v>16086</v>
      </c>
      <c r="D2328" s="895">
        <v>152.29</v>
      </c>
    </row>
    <row r="2329" spans="1:4" x14ac:dyDescent="0.2">
      <c r="A2329">
        <v>37970</v>
      </c>
      <c r="B2329" t="s">
        <v>18380</v>
      </c>
      <c r="C2329" t="s">
        <v>16086</v>
      </c>
      <c r="D2329" s="895">
        <v>220.34</v>
      </c>
    </row>
    <row r="2330" spans="1:4" x14ac:dyDescent="0.2">
      <c r="A2330">
        <v>44251</v>
      </c>
      <c r="B2330" t="s">
        <v>18381</v>
      </c>
      <c r="C2330" t="s">
        <v>16086</v>
      </c>
      <c r="D2330" s="895">
        <v>254.5</v>
      </c>
    </row>
    <row r="2331" spans="1:4" x14ac:dyDescent="0.2">
      <c r="A2331">
        <v>21118</v>
      </c>
      <c r="B2331" t="s">
        <v>18382</v>
      </c>
      <c r="C2331" t="s">
        <v>16086</v>
      </c>
      <c r="D2331" s="895">
        <v>3.96</v>
      </c>
    </row>
    <row r="2332" spans="1:4" x14ac:dyDescent="0.2">
      <c r="A2332">
        <v>37956</v>
      </c>
      <c r="B2332" t="s">
        <v>18383</v>
      </c>
      <c r="C2332" t="s">
        <v>16086</v>
      </c>
      <c r="D2332" s="895">
        <v>4.87</v>
      </c>
    </row>
    <row r="2333" spans="1:4" x14ac:dyDescent="0.2">
      <c r="A2333">
        <v>37957</v>
      </c>
      <c r="B2333" t="s">
        <v>18384</v>
      </c>
      <c r="C2333" t="s">
        <v>16086</v>
      </c>
      <c r="D2333" s="895">
        <v>10.36</v>
      </c>
    </row>
    <row r="2334" spans="1:4" x14ac:dyDescent="0.2">
      <c r="A2334">
        <v>37958</v>
      </c>
      <c r="B2334" t="s">
        <v>18385</v>
      </c>
      <c r="C2334" t="s">
        <v>16086</v>
      </c>
      <c r="D2334" s="895">
        <v>18.73</v>
      </c>
    </row>
    <row r="2335" spans="1:4" x14ac:dyDescent="0.2">
      <c r="A2335">
        <v>37959</v>
      </c>
      <c r="B2335" t="s">
        <v>18386</v>
      </c>
      <c r="C2335" t="s">
        <v>16086</v>
      </c>
      <c r="D2335" s="895">
        <v>28.84</v>
      </c>
    </row>
    <row r="2336" spans="1:4" x14ac:dyDescent="0.2">
      <c r="A2336">
        <v>37960</v>
      </c>
      <c r="B2336" t="s">
        <v>18387</v>
      </c>
      <c r="C2336" t="s">
        <v>16086</v>
      </c>
      <c r="D2336" s="895">
        <v>73.69</v>
      </c>
    </row>
    <row r="2337" spans="1:4" x14ac:dyDescent="0.2">
      <c r="A2337">
        <v>37961</v>
      </c>
      <c r="B2337" t="s">
        <v>18388</v>
      </c>
      <c r="C2337" t="s">
        <v>16086</v>
      </c>
      <c r="D2337" s="895">
        <v>158.36000000000001</v>
      </c>
    </row>
    <row r="2338" spans="1:4" x14ac:dyDescent="0.2">
      <c r="A2338">
        <v>37962</v>
      </c>
      <c r="B2338" t="s">
        <v>18389</v>
      </c>
      <c r="C2338" t="s">
        <v>16086</v>
      </c>
      <c r="D2338" s="895">
        <v>182.57</v>
      </c>
    </row>
    <row r="2339" spans="1:4" x14ac:dyDescent="0.2">
      <c r="A2339">
        <v>3533</v>
      </c>
      <c r="B2339" t="s">
        <v>18390</v>
      </c>
      <c r="C2339" t="s">
        <v>16086</v>
      </c>
      <c r="D2339" s="895">
        <v>3.29</v>
      </c>
    </row>
    <row r="2340" spans="1:4" x14ac:dyDescent="0.2">
      <c r="A2340">
        <v>3538</v>
      </c>
      <c r="B2340" t="s">
        <v>18391</v>
      </c>
      <c r="C2340" t="s">
        <v>16086</v>
      </c>
      <c r="D2340" s="895">
        <v>6.22</v>
      </c>
    </row>
    <row r="2341" spans="1:4" x14ac:dyDescent="0.2">
      <c r="A2341">
        <v>3498</v>
      </c>
      <c r="B2341" t="s">
        <v>18392</v>
      </c>
      <c r="C2341" t="s">
        <v>16086</v>
      </c>
      <c r="D2341" s="895">
        <v>6.03</v>
      </c>
    </row>
    <row r="2342" spans="1:4" x14ac:dyDescent="0.2">
      <c r="A2342">
        <v>3496</v>
      </c>
      <c r="B2342" t="s">
        <v>18393</v>
      </c>
      <c r="C2342" t="s">
        <v>16086</v>
      </c>
      <c r="D2342" s="895">
        <v>4.04</v>
      </c>
    </row>
    <row r="2343" spans="1:4" x14ac:dyDescent="0.2">
      <c r="A2343">
        <v>38429</v>
      </c>
      <c r="B2343" t="s">
        <v>18394</v>
      </c>
      <c r="C2343" t="s">
        <v>16086</v>
      </c>
      <c r="D2343" s="895">
        <v>13.48</v>
      </c>
    </row>
    <row r="2344" spans="1:4" x14ac:dyDescent="0.2">
      <c r="A2344">
        <v>38431</v>
      </c>
      <c r="B2344" t="s">
        <v>18395</v>
      </c>
      <c r="C2344" t="s">
        <v>16086</v>
      </c>
      <c r="D2344" s="895">
        <v>16.91</v>
      </c>
    </row>
    <row r="2345" spans="1:4" x14ac:dyDescent="0.2">
      <c r="A2345">
        <v>38430</v>
      </c>
      <c r="B2345" t="s">
        <v>18396</v>
      </c>
      <c r="C2345" t="s">
        <v>16086</v>
      </c>
      <c r="D2345" s="895">
        <v>26.22</v>
      </c>
    </row>
    <row r="2346" spans="1:4" x14ac:dyDescent="0.2">
      <c r="A2346">
        <v>36348</v>
      </c>
      <c r="B2346" t="s">
        <v>18397</v>
      </c>
      <c r="C2346" t="s">
        <v>16086</v>
      </c>
      <c r="D2346" s="895">
        <v>1.96</v>
      </c>
    </row>
    <row r="2347" spans="1:4" x14ac:dyDescent="0.2">
      <c r="A2347">
        <v>36349</v>
      </c>
      <c r="B2347" t="s">
        <v>18398</v>
      </c>
      <c r="C2347" t="s">
        <v>16086</v>
      </c>
      <c r="D2347" s="895">
        <v>2.7</v>
      </c>
    </row>
    <row r="2348" spans="1:4" x14ac:dyDescent="0.2">
      <c r="A2348">
        <v>38987</v>
      </c>
      <c r="B2348" t="s">
        <v>18399</v>
      </c>
      <c r="C2348" t="s">
        <v>16086</v>
      </c>
      <c r="D2348" s="895">
        <v>12.98</v>
      </c>
    </row>
    <row r="2349" spans="1:4" x14ac:dyDescent="0.2">
      <c r="A2349">
        <v>38988</v>
      </c>
      <c r="B2349" t="s">
        <v>18400</v>
      </c>
      <c r="C2349" t="s">
        <v>16086</v>
      </c>
      <c r="D2349" s="895">
        <v>21.15</v>
      </c>
    </row>
    <row r="2350" spans="1:4" x14ac:dyDescent="0.2">
      <c r="A2350">
        <v>38989</v>
      </c>
      <c r="B2350" t="s">
        <v>18401</v>
      </c>
      <c r="C2350" t="s">
        <v>16086</v>
      </c>
      <c r="D2350" s="895">
        <v>35.590000000000003</v>
      </c>
    </row>
    <row r="2351" spans="1:4" x14ac:dyDescent="0.2">
      <c r="A2351">
        <v>38990</v>
      </c>
      <c r="B2351" t="s">
        <v>18402</v>
      </c>
      <c r="C2351" t="s">
        <v>16086</v>
      </c>
      <c r="D2351" s="895">
        <v>71.12</v>
      </c>
    </row>
    <row r="2352" spans="1:4" x14ac:dyDescent="0.2">
      <c r="A2352">
        <v>38991</v>
      </c>
      <c r="B2352" t="s">
        <v>18403</v>
      </c>
      <c r="C2352" t="s">
        <v>16086</v>
      </c>
      <c r="D2352" s="895">
        <v>127.97</v>
      </c>
    </row>
    <row r="2353" spans="1:4" x14ac:dyDescent="0.2">
      <c r="A2353">
        <v>38433</v>
      </c>
      <c r="B2353" t="s">
        <v>18404</v>
      </c>
      <c r="C2353" t="s">
        <v>16086</v>
      </c>
      <c r="D2353" s="895">
        <v>6.61</v>
      </c>
    </row>
    <row r="2354" spans="1:4" x14ac:dyDescent="0.2">
      <c r="A2354">
        <v>38440</v>
      </c>
      <c r="B2354" t="s">
        <v>18405</v>
      </c>
      <c r="C2354" t="s">
        <v>16086</v>
      </c>
      <c r="D2354" s="895">
        <v>278.89999999999998</v>
      </c>
    </row>
    <row r="2355" spans="1:4" x14ac:dyDescent="0.2">
      <c r="A2355">
        <v>36359</v>
      </c>
      <c r="B2355" t="s">
        <v>18406</v>
      </c>
      <c r="C2355" t="s">
        <v>16086</v>
      </c>
      <c r="D2355" s="895">
        <v>1.74</v>
      </c>
    </row>
    <row r="2356" spans="1:4" x14ac:dyDescent="0.2">
      <c r="A2356">
        <v>36360</v>
      </c>
      <c r="B2356" t="s">
        <v>18407</v>
      </c>
      <c r="C2356" t="s">
        <v>16086</v>
      </c>
      <c r="D2356" s="895">
        <v>2.34</v>
      </c>
    </row>
    <row r="2357" spans="1:4" x14ac:dyDescent="0.2">
      <c r="A2357">
        <v>38434</v>
      </c>
      <c r="B2357" t="s">
        <v>18408</v>
      </c>
      <c r="C2357" t="s">
        <v>16086</v>
      </c>
      <c r="D2357" s="895">
        <v>3.56</v>
      </c>
    </row>
    <row r="2358" spans="1:4" x14ac:dyDescent="0.2">
      <c r="A2358">
        <v>38435</v>
      </c>
      <c r="B2358" t="s">
        <v>18409</v>
      </c>
      <c r="C2358" t="s">
        <v>16086</v>
      </c>
      <c r="D2358" s="895">
        <v>8.02</v>
      </c>
    </row>
    <row r="2359" spans="1:4" x14ac:dyDescent="0.2">
      <c r="A2359">
        <v>38436</v>
      </c>
      <c r="B2359" t="s">
        <v>18410</v>
      </c>
      <c r="C2359" t="s">
        <v>16086</v>
      </c>
      <c r="D2359" s="895">
        <v>13.3</v>
      </c>
    </row>
    <row r="2360" spans="1:4" x14ac:dyDescent="0.2">
      <c r="A2360">
        <v>38437</v>
      </c>
      <c r="B2360" t="s">
        <v>18411</v>
      </c>
      <c r="C2360" t="s">
        <v>16086</v>
      </c>
      <c r="D2360" s="895">
        <v>21.57</v>
      </c>
    </row>
    <row r="2361" spans="1:4" x14ac:dyDescent="0.2">
      <c r="A2361">
        <v>38438</v>
      </c>
      <c r="B2361" t="s">
        <v>18412</v>
      </c>
      <c r="C2361" t="s">
        <v>16086</v>
      </c>
      <c r="D2361" s="895">
        <v>62.57</v>
      </c>
    </row>
    <row r="2362" spans="1:4" x14ac:dyDescent="0.2">
      <c r="A2362">
        <v>38439</v>
      </c>
      <c r="B2362" t="s">
        <v>18413</v>
      </c>
      <c r="C2362" t="s">
        <v>16086</v>
      </c>
      <c r="D2362" s="895">
        <v>79.5</v>
      </c>
    </row>
    <row r="2363" spans="1:4" x14ac:dyDescent="0.2">
      <c r="A2363">
        <v>10836</v>
      </c>
      <c r="B2363" t="s">
        <v>18414</v>
      </c>
      <c r="C2363" t="s">
        <v>16086</v>
      </c>
      <c r="D2363" s="895">
        <v>26.12</v>
      </c>
    </row>
    <row r="2364" spans="1:4" x14ac:dyDescent="0.2">
      <c r="A2364">
        <v>10835</v>
      </c>
      <c r="B2364" t="s">
        <v>18415</v>
      </c>
      <c r="C2364" t="s">
        <v>16086</v>
      </c>
      <c r="D2364" s="895">
        <v>7.29</v>
      </c>
    </row>
    <row r="2365" spans="1:4" x14ac:dyDescent="0.2">
      <c r="A2365">
        <v>3475</v>
      </c>
      <c r="B2365" t="s">
        <v>18416</v>
      </c>
      <c r="C2365" t="s">
        <v>16086</v>
      </c>
      <c r="D2365" s="895">
        <v>5.76</v>
      </c>
    </row>
    <row r="2366" spans="1:4" x14ac:dyDescent="0.2">
      <c r="A2366">
        <v>3485</v>
      </c>
      <c r="B2366" t="s">
        <v>18417</v>
      </c>
      <c r="C2366" t="s">
        <v>16086</v>
      </c>
      <c r="D2366" s="895">
        <v>15.92</v>
      </c>
    </row>
    <row r="2367" spans="1:4" x14ac:dyDescent="0.2">
      <c r="A2367">
        <v>3534</v>
      </c>
      <c r="B2367" t="s">
        <v>18418</v>
      </c>
      <c r="C2367" t="s">
        <v>16086</v>
      </c>
      <c r="D2367" s="895">
        <v>9.1300000000000008</v>
      </c>
    </row>
    <row r="2368" spans="1:4" x14ac:dyDescent="0.2">
      <c r="A2368">
        <v>3543</v>
      </c>
      <c r="B2368" t="s">
        <v>18419</v>
      </c>
      <c r="C2368" t="s">
        <v>16086</v>
      </c>
      <c r="D2368" s="895">
        <v>2.12</v>
      </c>
    </row>
    <row r="2369" spans="1:4" x14ac:dyDescent="0.2">
      <c r="A2369">
        <v>3482</v>
      </c>
      <c r="B2369" t="s">
        <v>18420</v>
      </c>
      <c r="C2369" t="s">
        <v>16086</v>
      </c>
      <c r="D2369" s="895">
        <v>6.53</v>
      </c>
    </row>
    <row r="2370" spans="1:4" x14ac:dyDescent="0.2">
      <c r="A2370">
        <v>3505</v>
      </c>
      <c r="B2370" t="s">
        <v>18421</v>
      </c>
      <c r="C2370" t="s">
        <v>16086</v>
      </c>
      <c r="D2370" s="895">
        <v>3.15</v>
      </c>
    </row>
    <row r="2371" spans="1:4" x14ac:dyDescent="0.2">
      <c r="A2371">
        <v>3521</v>
      </c>
      <c r="B2371" t="s">
        <v>18422</v>
      </c>
      <c r="C2371" t="s">
        <v>16086</v>
      </c>
      <c r="D2371" s="895">
        <v>2.37</v>
      </c>
    </row>
    <row r="2372" spans="1:4" x14ac:dyDescent="0.2">
      <c r="A2372">
        <v>3531</v>
      </c>
      <c r="B2372" t="s">
        <v>18423</v>
      </c>
      <c r="C2372" t="s">
        <v>16086</v>
      </c>
      <c r="D2372" s="895">
        <v>4.5199999999999996</v>
      </c>
    </row>
    <row r="2373" spans="1:4" x14ac:dyDescent="0.2">
      <c r="A2373">
        <v>3522</v>
      </c>
      <c r="B2373" t="s">
        <v>18424</v>
      </c>
      <c r="C2373" t="s">
        <v>16086</v>
      </c>
      <c r="D2373" s="895">
        <v>2.92</v>
      </c>
    </row>
    <row r="2374" spans="1:4" x14ac:dyDescent="0.2">
      <c r="A2374">
        <v>3527</v>
      </c>
      <c r="B2374" t="s">
        <v>18425</v>
      </c>
      <c r="C2374" t="s">
        <v>16086</v>
      </c>
      <c r="D2374" s="895">
        <v>15.34</v>
      </c>
    </row>
    <row r="2375" spans="1:4" x14ac:dyDescent="0.2">
      <c r="A2375">
        <v>3516</v>
      </c>
      <c r="B2375" t="s">
        <v>18426</v>
      </c>
      <c r="C2375" t="s">
        <v>16086</v>
      </c>
      <c r="D2375" s="895">
        <v>3.01</v>
      </c>
    </row>
    <row r="2376" spans="1:4" x14ac:dyDescent="0.2">
      <c r="A2376">
        <v>3517</v>
      </c>
      <c r="B2376" t="s">
        <v>18427</v>
      </c>
      <c r="C2376" t="s">
        <v>16086</v>
      </c>
      <c r="D2376" s="895">
        <v>2.72</v>
      </c>
    </row>
    <row r="2377" spans="1:4" x14ac:dyDescent="0.2">
      <c r="A2377">
        <v>3515</v>
      </c>
      <c r="B2377" t="s">
        <v>18428</v>
      </c>
      <c r="C2377" t="s">
        <v>16086</v>
      </c>
      <c r="D2377" s="895">
        <v>7.83</v>
      </c>
    </row>
    <row r="2378" spans="1:4" x14ac:dyDescent="0.2">
      <c r="A2378">
        <v>20147</v>
      </c>
      <c r="B2378" t="s">
        <v>18429</v>
      </c>
      <c r="C2378" t="s">
        <v>16086</v>
      </c>
      <c r="D2378" s="895">
        <v>6.44</v>
      </c>
    </row>
    <row r="2379" spans="1:4" x14ac:dyDescent="0.2">
      <c r="A2379">
        <v>3524</v>
      </c>
      <c r="B2379" t="s">
        <v>18430</v>
      </c>
      <c r="C2379" t="s">
        <v>16086</v>
      </c>
      <c r="D2379" s="895">
        <v>9.68</v>
      </c>
    </row>
    <row r="2380" spans="1:4" x14ac:dyDescent="0.2">
      <c r="A2380">
        <v>3532</v>
      </c>
      <c r="B2380" t="s">
        <v>18431</v>
      </c>
      <c r="C2380" t="s">
        <v>16086</v>
      </c>
      <c r="D2380" s="895">
        <v>22.38</v>
      </c>
    </row>
    <row r="2381" spans="1:4" x14ac:dyDescent="0.2">
      <c r="A2381">
        <v>3528</v>
      </c>
      <c r="B2381" t="s">
        <v>18432</v>
      </c>
      <c r="C2381" t="s">
        <v>16086</v>
      </c>
      <c r="D2381" s="895">
        <v>11.76</v>
      </c>
    </row>
    <row r="2382" spans="1:4" x14ac:dyDescent="0.2">
      <c r="A2382">
        <v>37952</v>
      </c>
      <c r="B2382" t="s">
        <v>18433</v>
      </c>
      <c r="C2382" t="s">
        <v>16086</v>
      </c>
      <c r="D2382" s="895">
        <v>84.28</v>
      </c>
    </row>
    <row r="2383" spans="1:4" x14ac:dyDescent="0.2">
      <c r="A2383">
        <v>37951</v>
      </c>
      <c r="B2383" t="s">
        <v>18434</v>
      </c>
      <c r="C2383" t="s">
        <v>16086</v>
      </c>
      <c r="D2383" s="895">
        <v>3.17</v>
      </c>
    </row>
    <row r="2384" spans="1:4" x14ac:dyDescent="0.2">
      <c r="A2384">
        <v>3518</v>
      </c>
      <c r="B2384" t="s">
        <v>18435</v>
      </c>
      <c r="C2384" t="s">
        <v>16086</v>
      </c>
      <c r="D2384" s="895">
        <v>4.87</v>
      </c>
    </row>
    <row r="2385" spans="1:4" x14ac:dyDescent="0.2">
      <c r="A2385">
        <v>3519</v>
      </c>
      <c r="B2385" t="s">
        <v>18436</v>
      </c>
      <c r="C2385" t="s">
        <v>16086</v>
      </c>
      <c r="D2385" s="895">
        <v>10.199999999999999</v>
      </c>
    </row>
    <row r="2386" spans="1:4" x14ac:dyDescent="0.2">
      <c r="A2386">
        <v>3520</v>
      </c>
      <c r="B2386" t="s">
        <v>18437</v>
      </c>
      <c r="C2386" t="s">
        <v>16086</v>
      </c>
      <c r="D2386" s="895">
        <v>10.69</v>
      </c>
    </row>
    <row r="2387" spans="1:4" x14ac:dyDescent="0.2">
      <c r="A2387">
        <v>37950</v>
      </c>
      <c r="B2387" t="s">
        <v>18438</v>
      </c>
      <c r="C2387" t="s">
        <v>16086</v>
      </c>
      <c r="D2387" s="895">
        <v>77.58</v>
      </c>
    </row>
    <row r="2388" spans="1:4" x14ac:dyDescent="0.2">
      <c r="A2388">
        <v>37949</v>
      </c>
      <c r="B2388" t="s">
        <v>18439</v>
      </c>
      <c r="C2388" t="s">
        <v>16086</v>
      </c>
      <c r="D2388" s="895">
        <v>2.86</v>
      </c>
    </row>
    <row r="2389" spans="1:4" x14ac:dyDescent="0.2">
      <c r="A2389">
        <v>3526</v>
      </c>
      <c r="B2389" t="s">
        <v>18440</v>
      </c>
      <c r="C2389" t="s">
        <v>16086</v>
      </c>
      <c r="D2389" s="895">
        <v>3.94</v>
      </c>
    </row>
    <row r="2390" spans="1:4" x14ac:dyDescent="0.2">
      <c r="A2390">
        <v>3509</v>
      </c>
      <c r="B2390" t="s">
        <v>18441</v>
      </c>
      <c r="C2390" t="s">
        <v>16086</v>
      </c>
      <c r="D2390" s="895">
        <v>8.9499999999999993</v>
      </c>
    </row>
    <row r="2391" spans="1:4" x14ac:dyDescent="0.2">
      <c r="A2391">
        <v>3530</v>
      </c>
      <c r="B2391" t="s">
        <v>18442</v>
      </c>
      <c r="C2391" t="s">
        <v>16086</v>
      </c>
      <c r="D2391" s="895">
        <v>248.5</v>
      </c>
    </row>
    <row r="2392" spans="1:4" x14ac:dyDescent="0.2">
      <c r="A2392">
        <v>3542</v>
      </c>
      <c r="B2392" t="s">
        <v>18443</v>
      </c>
      <c r="C2392" t="s">
        <v>16086</v>
      </c>
      <c r="D2392" s="895">
        <v>0.71</v>
      </c>
    </row>
    <row r="2393" spans="1:4" x14ac:dyDescent="0.2">
      <c r="A2393">
        <v>3529</v>
      </c>
      <c r="B2393" t="s">
        <v>18444</v>
      </c>
      <c r="C2393" t="s">
        <v>16086</v>
      </c>
      <c r="D2393" s="895">
        <v>0.87</v>
      </c>
    </row>
    <row r="2394" spans="1:4" x14ac:dyDescent="0.2">
      <c r="A2394">
        <v>3536</v>
      </c>
      <c r="B2394" t="s">
        <v>18445</v>
      </c>
      <c r="C2394" t="s">
        <v>16086</v>
      </c>
      <c r="D2394" s="895">
        <v>2.91</v>
      </c>
    </row>
    <row r="2395" spans="1:4" x14ac:dyDescent="0.2">
      <c r="A2395">
        <v>3535</v>
      </c>
      <c r="B2395" t="s">
        <v>18446</v>
      </c>
      <c r="C2395" t="s">
        <v>16086</v>
      </c>
      <c r="D2395" s="895">
        <v>7.09</v>
      </c>
    </row>
    <row r="2396" spans="1:4" x14ac:dyDescent="0.2">
      <c r="A2396">
        <v>3540</v>
      </c>
      <c r="B2396" t="s">
        <v>18447</v>
      </c>
      <c r="C2396" t="s">
        <v>16086</v>
      </c>
      <c r="D2396" s="895">
        <v>6</v>
      </c>
    </row>
    <row r="2397" spans="1:4" x14ac:dyDescent="0.2">
      <c r="A2397">
        <v>3539</v>
      </c>
      <c r="B2397" t="s">
        <v>18448</v>
      </c>
      <c r="C2397" t="s">
        <v>16086</v>
      </c>
      <c r="D2397" s="895">
        <v>34.78</v>
      </c>
    </row>
    <row r="2398" spans="1:4" x14ac:dyDescent="0.2">
      <c r="A2398">
        <v>3513</v>
      </c>
      <c r="B2398" t="s">
        <v>18449</v>
      </c>
      <c r="C2398" t="s">
        <v>16086</v>
      </c>
      <c r="D2398" s="895">
        <v>122.64</v>
      </c>
    </row>
    <row r="2399" spans="1:4" x14ac:dyDescent="0.2">
      <c r="A2399">
        <v>3510</v>
      </c>
      <c r="B2399" t="s">
        <v>18450</v>
      </c>
      <c r="C2399" t="s">
        <v>16086</v>
      </c>
      <c r="D2399" s="895">
        <v>15.14</v>
      </c>
    </row>
    <row r="2400" spans="1:4" x14ac:dyDescent="0.2">
      <c r="A2400">
        <v>38913</v>
      </c>
      <c r="B2400" t="s">
        <v>18451</v>
      </c>
      <c r="C2400" t="s">
        <v>16086</v>
      </c>
      <c r="D2400" s="895">
        <v>10.33</v>
      </c>
    </row>
    <row r="2401" spans="1:4" x14ac:dyDescent="0.2">
      <c r="A2401">
        <v>38914</v>
      </c>
      <c r="B2401" t="s">
        <v>18452</v>
      </c>
      <c r="C2401" t="s">
        <v>16086</v>
      </c>
      <c r="D2401" s="895">
        <v>12.69</v>
      </c>
    </row>
    <row r="2402" spans="1:4" x14ac:dyDescent="0.2">
      <c r="A2402">
        <v>38915</v>
      </c>
      <c r="B2402" t="s">
        <v>18453</v>
      </c>
      <c r="C2402" t="s">
        <v>16086</v>
      </c>
      <c r="D2402" s="895">
        <v>24.45</v>
      </c>
    </row>
    <row r="2403" spans="1:4" x14ac:dyDescent="0.2">
      <c r="A2403">
        <v>38916</v>
      </c>
      <c r="B2403" t="s">
        <v>18454</v>
      </c>
      <c r="C2403" t="s">
        <v>16086</v>
      </c>
      <c r="D2403" s="895">
        <v>33.840000000000003</v>
      </c>
    </row>
    <row r="2404" spans="1:4" x14ac:dyDescent="0.2">
      <c r="A2404">
        <v>39300</v>
      </c>
      <c r="B2404" t="s">
        <v>18455</v>
      </c>
      <c r="C2404" t="s">
        <v>16086</v>
      </c>
      <c r="D2404" s="895">
        <v>9.2200000000000006</v>
      </c>
    </row>
    <row r="2405" spans="1:4" x14ac:dyDescent="0.2">
      <c r="A2405">
        <v>39301</v>
      </c>
      <c r="B2405" t="s">
        <v>18456</v>
      </c>
      <c r="C2405" t="s">
        <v>16086</v>
      </c>
      <c r="D2405" s="895">
        <v>12.35</v>
      </c>
    </row>
    <row r="2406" spans="1:4" x14ac:dyDescent="0.2">
      <c r="A2406">
        <v>39302</v>
      </c>
      <c r="B2406" t="s">
        <v>18457</v>
      </c>
      <c r="C2406" t="s">
        <v>16086</v>
      </c>
      <c r="D2406" s="895">
        <v>22.45</v>
      </c>
    </row>
    <row r="2407" spans="1:4" x14ac:dyDescent="0.2">
      <c r="A2407">
        <v>38941</v>
      </c>
      <c r="B2407" t="s">
        <v>18458</v>
      </c>
      <c r="C2407" t="s">
        <v>16086</v>
      </c>
      <c r="D2407" s="895">
        <v>16.670000000000002</v>
      </c>
    </row>
    <row r="2408" spans="1:4" x14ac:dyDescent="0.2">
      <c r="A2408">
        <v>38923</v>
      </c>
      <c r="B2408" t="s">
        <v>18459</v>
      </c>
      <c r="C2408" t="s">
        <v>16086</v>
      </c>
      <c r="D2408" s="895">
        <v>11.06</v>
      </c>
    </row>
    <row r="2409" spans="1:4" x14ac:dyDescent="0.2">
      <c r="A2409">
        <v>38925</v>
      </c>
      <c r="B2409" t="s">
        <v>18460</v>
      </c>
      <c r="C2409" t="s">
        <v>16086</v>
      </c>
      <c r="D2409" s="895">
        <v>12.83</v>
      </c>
    </row>
    <row r="2410" spans="1:4" x14ac:dyDescent="0.2">
      <c r="A2410">
        <v>38926</v>
      </c>
      <c r="B2410" t="s">
        <v>18461</v>
      </c>
      <c r="C2410" t="s">
        <v>16086</v>
      </c>
      <c r="D2410" s="895">
        <v>15.22</v>
      </c>
    </row>
    <row r="2411" spans="1:4" x14ac:dyDescent="0.2">
      <c r="A2411">
        <v>38927</v>
      </c>
      <c r="B2411" t="s">
        <v>18462</v>
      </c>
      <c r="C2411" t="s">
        <v>16086</v>
      </c>
      <c r="D2411" s="895">
        <v>19.22</v>
      </c>
    </row>
    <row r="2412" spans="1:4" x14ac:dyDescent="0.2">
      <c r="A2412">
        <v>39304</v>
      </c>
      <c r="B2412" t="s">
        <v>18463</v>
      </c>
      <c r="C2412" t="s">
        <v>16086</v>
      </c>
      <c r="D2412" s="895">
        <v>10.92</v>
      </c>
    </row>
    <row r="2413" spans="1:4" x14ac:dyDescent="0.2">
      <c r="A2413">
        <v>39305</v>
      </c>
      <c r="B2413" t="s">
        <v>18464</v>
      </c>
      <c r="C2413" t="s">
        <v>16086</v>
      </c>
      <c r="D2413" s="895">
        <v>11.97</v>
      </c>
    </row>
    <row r="2414" spans="1:4" x14ac:dyDescent="0.2">
      <c r="A2414">
        <v>39306</v>
      </c>
      <c r="B2414" t="s">
        <v>18465</v>
      </c>
      <c r="C2414" t="s">
        <v>16086</v>
      </c>
      <c r="D2414" s="895">
        <v>16.09</v>
      </c>
    </row>
    <row r="2415" spans="1:4" x14ac:dyDescent="0.2">
      <c r="A2415">
        <v>38928</v>
      </c>
      <c r="B2415" t="s">
        <v>18466</v>
      </c>
      <c r="C2415" t="s">
        <v>16086</v>
      </c>
      <c r="D2415" s="895">
        <v>21.27</v>
      </c>
    </row>
    <row r="2416" spans="1:4" x14ac:dyDescent="0.2">
      <c r="A2416">
        <v>38917</v>
      </c>
      <c r="B2416" t="s">
        <v>18467</v>
      </c>
      <c r="C2416" t="s">
        <v>16086</v>
      </c>
      <c r="D2416" s="895">
        <v>11.89</v>
      </c>
    </row>
    <row r="2417" spans="1:4" x14ac:dyDescent="0.2">
      <c r="A2417">
        <v>38919</v>
      </c>
      <c r="B2417" t="s">
        <v>18468</v>
      </c>
      <c r="C2417" t="s">
        <v>16086</v>
      </c>
      <c r="D2417" s="895">
        <v>13.96</v>
      </c>
    </row>
    <row r="2418" spans="1:4" x14ac:dyDescent="0.2">
      <c r="A2418">
        <v>38922</v>
      </c>
      <c r="B2418" t="s">
        <v>18469</v>
      </c>
      <c r="C2418" t="s">
        <v>16086</v>
      </c>
      <c r="D2418" s="895">
        <v>18.72</v>
      </c>
    </row>
    <row r="2419" spans="1:4" x14ac:dyDescent="0.2">
      <c r="A2419">
        <v>20151</v>
      </c>
      <c r="B2419" t="s">
        <v>18470</v>
      </c>
      <c r="C2419" t="s">
        <v>16086</v>
      </c>
      <c r="D2419" s="895">
        <v>26.28</v>
      </c>
    </row>
    <row r="2420" spans="1:4" x14ac:dyDescent="0.2">
      <c r="A2420">
        <v>20152</v>
      </c>
      <c r="B2420" t="s">
        <v>18471</v>
      </c>
      <c r="C2420" t="s">
        <v>16086</v>
      </c>
      <c r="D2420" s="895">
        <v>95.1</v>
      </c>
    </row>
    <row r="2421" spans="1:4" x14ac:dyDescent="0.2">
      <c r="A2421">
        <v>20148</v>
      </c>
      <c r="B2421" t="s">
        <v>18472</v>
      </c>
      <c r="C2421" t="s">
        <v>16086</v>
      </c>
      <c r="D2421" s="895">
        <v>5.17</v>
      </c>
    </row>
    <row r="2422" spans="1:4" x14ac:dyDescent="0.2">
      <c r="A2422">
        <v>20149</v>
      </c>
      <c r="B2422" t="s">
        <v>18473</v>
      </c>
      <c r="C2422" t="s">
        <v>16086</v>
      </c>
      <c r="D2422" s="895">
        <v>8.6300000000000008</v>
      </c>
    </row>
    <row r="2423" spans="1:4" x14ac:dyDescent="0.2">
      <c r="A2423">
        <v>20150</v>
      </c>
      <c r="B2423" t="s">
        <v>18474</v>
      </c>
      <c r="C2423" t="s">
        <v>16086</v>
      </c>
      <c r="D2423" s="895">
        <v>22.24</v>
      </c>
    </row>
    <row r="2424" spans="1:4" x14ac:dyDescent="0.2">
      <c r="A2424">
        <v>20157</v>
      </c>
      <c r="B2424" t="s">
        <v>18475</v>
      </c>
      <c r="C2424" t="s">
        <v>16086</v>
      </c>
      <c r="D2424" s="895">
        <v>24.96</v>
      </c>
    </row>
    <row r="2425" spans="1:4" x14ac:dyDescent="0.2">
      <c r="A2425">
        <v>20158</v>
      </c>
      <c r="B2425" t="s">
        <v>18476</v>
      </c>
      <c r="C2425" t="s">
        <v>16086</v>
      </c>
      <c r="D2425" s="895">
        <v>99.13</v>
      </c>
    </row>
    <row r="2426" spans="1:4" x14ac:dyDescent="0.2">
      <c r="A2426">
        <v>20154</v>
      </c>
      <c r="B2426" t="s">
        <v>18477</v>
      </c>
      <c r="C2426" t="s">
        <v>16086</v>
      </c>
      <c r="D2426" s="895">
        <v>5.0599999999999996</v>
      </c>
    </row>
    <row r="2427" spans="1:4" x14ac:dyDescent="0.2">
      <c r="A2427">
        <v>20155</v>
      </c>
      <c r="B2427" t="s">
        <v>18478</v>
      </c>
      <c r="C2427" t="s">
        <v>16086</v>
      </c>
      <c r="D2427" s="895">
        <v>7.7</v>
      </c>
    </row>
    <row r="2428" spans="1:4" x14ac:dyDescent="0.2">
      <c r="A2428">
        <v>20156</v>
      </c>
      <c r="B2428" t="s">
        <v>18479</v>
      </c>
      <c r="C2428" t="s">
        <v>16086</v>
      </c>
      <c r="D2428" s="895">
        <v>21.65</v>
      </c>
    </row>
    <row r="2429" spans="1:4" x14ac:dyDescent="0.2">
      <c r="A2429">
        <v>3499</v>
      </c>
      <c r="B2429" t="s">
        <v>18480</v>
      </c>
      <c r="C2429" t="s">
        <v>16086</v>
      </c>
      <c r="D2429" s="895">
        <v>1.36</v>
      </c>
    </row>
    <row r="2430" spans="1:4" x14ac:dyDescent="0.2">
      <c r="A2430">
        <v>3500</v>
      </c>
      <c r="B2430" t="s">
        <v>18481</v>
      </c>
      <c r="C2430" t="s">
        <v>16086</v>
      </c>
      <c r="D2430" s="895">
        <v>1.8</v>
      </c>
    </row>
    <row r="2431" spans="1:4" x14ac:dyDescent="0.2">
      <c r="A2431">
        <v>3501</v>
      </c>
      <c r="B2431" t="s">
        <v>18482</v>
      </c>
      <c r="C2431" t="s">
        <v>16086</v>
      </c>
      <c r="D2431" s="895">
        <v>4.9800000000000004</v>
      </c>
    </row>
    <row r="2432" spans="1:4" x14ac:dyDescent="0.2">
      <c r="A2432">
        <v>3502</v>
      </c>
      <c r="B2432" t="s">
        <v>18483</v>
      </c>
      <c r="C2432" t="s">
        <v>16086</v>
      </c>
      <c r="D2432" s="895">
        <v>7.16</v>
      </c>
    </row>
    <row r="2433" spans="1:4" x14ac:dyDescent="0.2">
      <c r="A2433">
        <v>3503</v>
      </c>
      <c r="B2433" t="s">
        <v>18484</v>
      </c>
      <c r="C2433" t="s">
        <v>16086</v>
      </c>
      <c r="D2433" s="895">
        <v>8.99</v>
      </c>
    </row>
    <row r="2434" spans="1:4" x14ac:dyDescent="0.2">
      <c r="A2434">
        <v>3477</v>
      </c>
      <c r="B2434" t="s">
        <v>18485</v>
      </c>
      <c r="C2434" t="s">
        <v>16086</v>
      </c>
      <c r="D2434" s="895">
        <v>32.68</v>
      </c>
    </row>
    <row r="2435" spans="1:4" x14ac:dyDescent="0.2">
      <c r="A2435">
        <v>3478</v>
      </c>
      <c r="B2435" t="s">
        <v>18486</v>
      </c>
      <c r="C2435" t="s">
        <v>16086</v>
      </c>
      <c r="D2435" s="895">
        <v>78.36</v>
      </c>
    </row>
    <row r="2436" spans="1:4" x14ac:dyDescent="0.2">
      <c r="A2436">
        <v>3525</v>
      </c>
      <c r="B2436" t="s">
        <v>18487</v>
      </c>
      <c r="C2436" t="s">
        <v>16086</v>
      </c>
      <c r="D2436" s="895">
        <v>96.71</v>
      </c>
    </row>
    <row r="2437" spans="1:4" x14ac:dyDescent="0.2">
      <c r="A2437">
        <v>3511</v>
      </c>
      <c r="B2437" t="s">
        <v>18488</v>
      </c>
      <c r="C2437" t="s">
        <v>16086</v>
      </c>
      <c r="D2437" s="895">
        <v>102.58</v>
      </c>
    </row>
    <row r="2438" spans="1:4" x14ac:dyDescent="0.2">
      <c r="A2438">
        <v>12032</v>
      </c>
      <c r="B2438" t="s">
        <v>18489</v>
      </c>
      <c r="C2438" t="s">
        <v>16536</v>
      </c>
      <c r="D2438" s="895">
        <v>52.92</v>
      </c>
    </row>
    <row r="2439" spans="1:4" x14ac:dyDescent="0.2">
      <c r="A2439">
        <v>12030</v>
      </c>
      <c r="B2439" t="s">
        <v>18490</v>
      </c>
      <c r="C2439" t="s">
        <v>16536</v>
      </c>
      <c r="D2439" s="895">
        <v>49.72</v>
      </c>
    </row>
    <row r="2440" spans="1:4" x14ac:dyDescent="0.2">
      <c r="A2440">
        <v>10908</v>
      </c>
      <c r="B2440" t="s">
        <v>18491</v>
      </c>
      <c r="C2440" t="s">
        <v>16086</v>
      </c>
      <c r="D2440" s="895">
        <v>24.54</v>
      </c>
    </row>
    <row r="2441" spans="1:4" x14ac:dyDescent="0.2">
      <c r="A2441">
        <v>10909</v>
      </c>
      <c r="B2441" t="s">
        <v>18492</v>
      </c>
      <c r="C2441" t="s">
        <v>16086</v>
      </c>
      <c r="D2441" s="895">
        <v>28.55</v>
      </c>
    </row>
    <row r="2442" spans="1:4" x14ac:dyDescent="0.2">
      <c r="A2442">
        <v>3669</v>
      </c>
      <c r="B2442" t="s">
        <v>18493</v>
      </c>
      <c r="C2442" t="s">
        <v>16086</v>
      </c>
      <c r="D2442" s="895">
        <v>17.54</v>
      </c>
    </row>
    <row r="2443" spans="1:4" x14ac:dyDescent="0.2">
      <c r="A2443">
        <v>20139</v>
      </c>
      <c r="B2443" t="s">
        <v>18494</v>
      </c>
      <c r="C2443" t="s">
        <v>16086</v>
      </c>
      <c r="D2443" s="895">
        <v>150.82</v>
      </c>
    </row>
    <row r="2444" spans="1:4" x14ac:dyDescent="0.2">
      <c r="A2444">
        <v>3668</v>
      </c>
      <c r="B2444" t="s">
        <v>18495</v>
      </c>
      <c r="C2444" t="s">
        <v>16086</v>
      </c>
      <c r="D2444" s="895">
        <v>53.87</v>
      </c>
    </row>
    <row r="2445" spans="1:4" x14ac:dyDescent="0.2">
      <c r="A2445">
        <v>10911</v>
      </c>
      <c r="B2445" t="s">
        <v>18496</v>
      </c>
      <c r="C2445" t="s">
        <v>16086</v>
      </c>
      <c r="D2445" s="895">
        <v>23.62</v>
      </c>
    </row>
    <row r="2446" spans="1:4" x14ac:dyDescent="0.2">
      <c r="A2446">
        <v>3659</v>
      </c>
      <c r="B2446" t="s">
        <v>18497</v>
      </c>
      <c r="C2446" t="s">
        <v>16086</v>
      </c>
      <c r="D2446" s="895">
        <v>24.06</v>
      </c>
    </row>
    <row r="2447" spans="1:4" x14ac:dyDescent="0.2">
      <c r="A2447">
        <v>3660</v>
      </c>
      <c r="B2447" t="s">
        <v>18498</v>
      </c>
      <c r="C2447" t="s">
        <v>16086</v>
      </c>
      <c r="D2447" s="895">
        <v>31.12</v>
      </c>
    </row>
    <row r="2448" spans="1:4" x14ac:dyDescent="0.2">
      <c r="A2448">
        <v>20144</v>
      </c>
      <c r="B2448" t="s">
        <v>18499</v>
      </c>
      <c r="C2448" t="s">
        <v>16086</v>
      </c>
      <c r="D2448" s="895">
        <v>69.680000000000007</v>
      </c>
    </row>
    <row r="2449" spans="1:4" x14ac:dyDescent="0.2">
      <c r="A2449">
        <v>20143</v>
      </c>
      <c r="B2449" t="s">
        <v>18500</v>
      </c>
      <c r="C2449" t="s">
        <v>16086</v>
      </c>
      <c r="D2449" s="895">
        <v>89.15</v>
      </c>
    </row>
    <row r="2450" spans="1:4" x14ac:dyDescent="0.2">
      <c r="A2450">
        <v>20145</v>
      </c>
      <c r="B2450" t="s">
        <v>18501</v>
      </c>
      <c r="C2450" t="s">
        <v>16086</v>
      </c>
      <c r="D2450" s="895">
        <v>171.97</v>
      </c>
    </row>
    <row r="2451" spans="1:4" x14ac:dyDescent="0.2">
      <c r="A2451">
        <v>20146</v>
      </c>
      <c r="B2451" t="s">
        <v>18502</v>
      </c>
      <c r="C2451" t="s">
        <v>16086</v>
      </c>
      <c r="D2451" s="895">
        <v>235.09</v>
      </c>
    </row>
    <row r="2452" spans="1:4" x14ac:dyDescent="0.2">
      <c r="A2452">
        <v>20140</v>
      </c>
      <c r="B2452" t="s">
        <v>18503</v>
      </c>
      <c r="C2452" t="s">
        <v>16086</v>
      </c>
      <c r="D2452" s="895">
        <v>11.03</v>
      </c>
    </row>
    <row r="2453" spans="1:4" x14ac:dyDescent="0.2">
      <c r="A2453">
        <v>20141</v>
      </c>
      <c r="B2453" t="s">
        <v>18504</v>
      </c>
      <c r="C2453" t="s">
        <v>16086</v>
      </c>
      <c r="D2453" s="895">
        <v>27.01</v>
      </c>
    </row>
    <row r="2454" spans="1:4" x14ac:dyDescent="0.2">
      <c r="A2454">
        <v>20142</v>
      </c>
      <c r="B2454" t="s">
        <v>18505</v>
      </c>
      <c r="C2454" t="s">
        <v>16086</v>
      </c>
      <c r="D2454" s="895">
        <v>47.51</v>
      </c>
    </row>
    <row r="2455" spans="1:4" x14ac:dyDescent="0.2">
      <c r="A2455">
        <v>3670</v>
      </c>
      <c r="B2455" t="s">
        <v>18506</v>
      </c>
      <c r="C2455" t="s">
        <v>16086</v>
      </c>
      <c r="D2455" s="895">
        <v>30.9</v>
      </c>
    </row>
    <row r="2456" spans="1:4" x14ac:dyDescent="0.2">
      <c r="A2456">
        <v>3666</v>
      </c>
      <c r="B2456" t="s">
        <v>18507</v>
      </c>
      <c r="C2456" t="s">
        <v>16086</v>
      </c>
      <c r="D2456" s="895">
        <v>4.8600000000000003</v>
      </c>
    </row>
    <row r="2457" spans="1:4" x14ac:dyDescent="0.2">
      <c r="A2457">
        <v>3662</v>
      </c>
      <c r="B2457" t="s">
        <v>18508</v>
      </c>
      <c r="C2457" t="s">
        <v>16086</v>
      </c>
      <c r="D2457" s="895">
        <v>12.68</v>
      </c>
    </row>
    <row r="2458" spans="1:4" x14ac:dyDescent="0.2">
      <c r="A2458">
        <v>3658</v>
      </c>
      <c r="B2458" t="s">
        <v>18509</v>
      </c>
      <c r="C2458" t="s">
        <v>16086</v>
      </c>
      <c r="D2458" s="895">
        <v>24.02</v>
      </c>
    </row>
    <row r="2459" spans="1:4" x14ac:dyDescent="0.2">
      <c r="A2459">
        <v>14157</v>
      </c>
      <c r="B2459" t="s">
        <v>18510</v>
      </c>
      <c r="C2459" t="s">
        <v>16086</v>
      </c>
      <c r="D2459" s="895">
        <v>1.38</v>
      </c>
    </row>
    <row r="2460" spans="1:4" x14ac:dyDescent="0.2">
      <c r="A2460">
        <v>42696</v>
      </c>
      <c r="B2460" t="s">
        <v>18511</v>
      </c>
      <c r="C2460" t="s">
        <v>16086</v>
      </c>
      <c r="D2460" s="895">
        <v>190.5</v>
      </c>
    </row>
    <row r="2461" spans="1:4" x14ac:dyDescent="0.2">
      <c r="A2461">
        <v>39875</v>
      </c>
      <c r="B2461" t="s">
        <v>18512</v>
      </c>
      <c r="C2461" t="s">
        <v>16086</v>
      </c>
      <c r="D2461" s="895">
        <v>653.01</v>
      </c>
    </row>
    <row r="2462" spans="1:4" x14ac:dyDescent="0.2">
      <c r="A2462">
        <v>39876</v>
      </c>
      <c r="B2462" t="s">
        <v>18513</v>
      </c>
      <c r="C2462" t="s">
        <v>16086</v>
      </c>
      <c r="D2462" s="895">
        <v>817.56</v>
      </c>
    </row>
    <row r="2463" spans="1:4" x14ac:dyDescent="0.2">
      <c r="A2463">
        <v>39877</v>
      </c>
      <c r="B2463" t="s">
        <v>18514</v>
      </c>
      <c r="C2463" t="s">
        <v>16086</v>
      </c>
      <c r="D2463" s="860">
        <v>1133.92</v>
      </c>
    </row>
    <row r="2464" spans="1:4" x14ac:dyDescent="0.2">
      <c r="A2464">
        <v>39878</v>
      </c>
      <c r="B2464" t="s">
        <v>18515</v>
      </c>
      <c r="C2464" t="s">
        <v>16086</v>
      </c>
      <c r="D2464" s="860">
        <v>1497.73</v>
      </c>
    </row>
    <row r="2465" spans="1:4" x14ac:dyDescent="0.2">
      <c r="A2465">
        <v>39872</v>
      </c>
      <c r="B2465" t="s">
        <v>18516</v>
      </c>
      <c r="C2465" t="s">
        <v>16086</v>
      </c>
      <c r="D2465" s="895">
        <v>447.81</v>
      </c>
    </row>
    <row r="2466" spans="1:4" x14ac:dyDescent="0.2">
      <c r="A2466">
        <v>39873</v>
      </c>
      <c r="B2466" t="s">
        <v>18517</v>
      </c>
      <c r="C2466" t="s">
        <v>16086</v>
      </c>
      <c r="D2466" s="895">
        <v>519.44000000000005</v>
      </c>
    </row>
    <row r="2467" spans="1:4" x14ac:dyDescent="0.2">
      <c r="A2467">
        <v>39874</v>
      </c>
      <c r="B2467" t="s">
        <v>18518</v>
      </c>
      <c r="C2467" t="s">
        <v>16086</v>
      </c>
      <c r="D2467" s="895">
        <v>570.53</v>
      </c>
    </row>
    <row r="2468" spans="1:4" x14ac:dyDescent="0.2">
      <c r="A2468">
        <v>3674</v>
      </c>
      <c r="B2468" t="s">
        <v>18519</v>
      </c>
      <c r="C2468" t="s">
        <v>16130</v>
      </c>
      <c r="D2468" s="895">
        <v>86.56</v>
      </c>
    </row>
    <row r="2469" spans="1:4" x14ac:dyDescent="0.2">
      <c r="A2469">
        <v>3681</v>
      </c>
      <c r="B2469" t="s">
        <v>18520</v>
      </c>
      <c r="C2469" t="s">
        <v>16130</v>
      </c>
      <c r="D2469" s="895">
        <v>128.78</v>
      </c>
    </row>
    <row r="2470" spans="1:4" x14ac:dyDescent="0.2">
      <c r="A2470">
        <v>3676</v>
      </c>
      <c r="B2470" t="s">
        <v>18521</v>
      </c>
      <c r="C2470" t="s">
        <v>16130</v>
      </c>
      <c r="D2470" s="895">
        <v>484.67</v>
      </c>
    </row>
    <row r="2471" spans="1:4" x14ac:dyDescent="0.2">
      <c r="A2471">
        <v>3679</v>
      </c>
      <c r="B2471" t="s">
        <v>18522</v>
      </c>
      <c r="C2471" t="s">
        <v>16130</v>
      </c>
      <c r="D2471" s="895">
        <v>400.97</v>
      </c>
    </row>
    <row r="2472" spans="1:4" x14ac:dyDescent="0.2">
      <c r="A2472">
        <v>3672</v>
      </c>
      <c r="B2472" t="s">
        <v>18523</v>
      </c>
      <c r="C2472" t="s">
        <v>16130</v>
      </c>
      <c r="D2472" s="895">
        <v>1.36</v>
      </c>
    </row>
    <row r="2473" spans="1:4" x14ac:dyDescent="0.2">
      <c r="A2473">
        <v>3671</v>
      </c>
      <c r="B2473" t="s">
        <v>18524</v>
      </c>
      <c r="C2473" t="s">
        <v>16130</v>
      </c>
      <c r="D2473" s="895">
        <v>1.29</v>
      </c>
    </row>
    <row r="2474" spans="1:4" x14ac:dyDescent="0.2">
      <c r="A2474">
        <v>3673</v>
      </c>
      <c r="B2474" t="s">
        <v>18525</v>
      </c>
      <c r="C2474" t="s">
        <v>16130</v>
      </c>
      <c r="D2474" s="895">
        <v>2.02</v>
      </c>
    </row>
    <row r="2475" spans="1:4" x14ac:dyDescent="0.2">
      <c r="A2475">
        <v>38394</v>
      </c>
      <c r="B2475" t="s">
        <v>18526</v>
      </c>
      <c r="C2475" t="s">
        <v>16086</v>
      </c>
      <c r="D2475" s="895">
        <v>357.98</v>
      </c>
    </row>
    <row r="2476" spans="1:4" x14ac:dyDescent="0.2">
      <c r="A2476">
        <v>3729</v>
      </c>
      <c r="B2476" t="s">
        <v>18527</v>
      </c>
      <c r="C2476" t="s">
        <v>16086</v>
      </c>
      <c r="D2476" s="895">
        <v>166.62</v>
      </c>
    </row>
    <row r="2477" spans="1:4" x14ac:dyDescent="0.2">
      <c r="A2477">
        <v>39357</v>
      </c>
      <c r="B2477" t="s">
        <v>18528</v>
      </c>
      <c r="C2477" t="s">
        <v>16086</v>
      </c>
      <c r="D2477" s="895">
        <v>57.26</v>
      </c>
    </row>
    <row r="2478" spans="1:4" x14ac:dyDescent="0.2">
      <c r="A2478">
        <v>39358</v>
      </c>
      <c r="B2478" t="s">
        <v>18529</v>
      </c>
      <c r="C2478" t="s">
        <v>16086</v>
      </c>
      <c r="D2478" s="895">
        <v>57.26</v>
      </c>
    </row>
    <row r="2479" spans="1:4" x14ac:dyDescent="0.2">
      <c r="A2479">
        <v>39355</v>
      </c>
      <c r="B2479" t="s">
        <v>18530</v>
      </c>
      <c r="C2479" t="s">
        <v>16086</v>
      </c>
      <c r="D2479" s="895">
        <v>83.44</v>
      </c>
    </row>
    <row r="2480" spans="1:4" x14ac:dyDescent="0.2">
      <c r="A2480">
        <v>39356</v>
      </c>
      <c r="B2480" t="s">
        <v>18531</v>
      </c>
      <c r="C2480" t="s">
        <v>16086</v>
      </c>
      <c r="D2480" s="895">
        <v>79.63</v>
      </c>
    </row>
    <row r="2481" spans="1:4" x14ac:dyDescent="0.2">
      <c r="A2481">
        <v>39353</v>
      </c>
      <c r="B2481" t="s">
        <v>18532</v>
      </c>
      <c r="C2481" t="s">
        <v>16086</v>
      </c>
      <c r="D2481" s="895">
        <v>182.8</v>
      </c>
    </row>
    <row r="2482" spans="1:4" x14ac:dyDescent="0.2">
      <c r="A2482">
        <v>39354</v>
      </c>
      <c r="B2482" t="s">
        <v>18533</v>
      </c>
      <c r="C2482" t="s">
        <v>16086</v>
      </c>
      <c r="D2482" s="895">
        <v>385.67</v>
      </c>
    </row>
    <row r="2483" spans="1:4" x14ac:dyDescent="0.2">
      <c r="A2483">
        <v>39398</v>
      </c>
      <c r="B2483" t="s">
        <v>18534</v>
      </c>
      <c r="C2483" t="s">
        <v>16086</v>
      </c>
      <c r="D2483" s="895">
        <v>95.17</v>
      </c>
    </row>
    <row r="2484" spans="1:4" x14ac:dyDescent="0.2">
      <c r="A2484">
        <v>13343</v>
      </c>
      <c r="B2484" t="s">
        <v>18535</v>
      </c>
      <c r="C2484" t="s">
        <v>16086</v>
      </c>
      <c r="D2484" s="895">
        <v>45.13</v>
      </c>
    </row>
    <row r="2485" spans="1:4" x14ac:dyDescent="0.2">
      <c r="A2485">
        <v>12118</v>
      </c>
      <c r="B2485" t="s">
        <v>18536</v>
      </c>
      <c r="C2485" t="s">
        <v>16086</v>
      </c>
      <c r="D2485" s="895">
        <v>28.06</v>
      </c>
    </row>
    <row r="2486" spans="1:4" x14ac:dyDescent="0.2">
      <c r="A2486">
        <v>39482</v>
      </c>
      <c r="B2486" t="s">
        <v>18537</v>
      </c>
      <c r="C2486" t="s">
        <v>16086</v>
      </c>
      <c r="D2486" s="895">
        <v>574.66</v>
      </c>
    </row>
    <row r="2487" spans="1:4" x14ac:dyDescent="0.2">
      <c r="A2487">
        <v>39486</v>
      </c>
      <c r="B2487" t="s">
        <v>18538</v>
      </c>
      <c r="C2487" t="s">
        <v>16086</v>
      </c>
      <c r="D2487" s="895">
        <v>469.01</v>
      </c>
    </row>
    <row r="2488" spans="1:4" x14ac:dyDescent="0.2">
      <c r="A2488">
        <v>39484</v>
      </c>
      <c r="B2488" t="s">
        <v>18539</v>
      </c>
      <c r="C2488" t="s">
        <v>16086</v>
      </c>
      <c r="D2488" s="895">
        <v>574.66</v>
      </c>
    </row>
    <row r="2489" spans="1:4" x14ac:dyDescent="0.2">
      <c r="A2489">
        <v>39488</v>
      </c>
      <c r="B2489" t="s">
        <v>18540</v>
      </c>
      <c r="C2489" t="s">
        <v>16086</v>
      </c>
      <c r="D2489" s="895">
        <v>476.68</v>
      </c>
    </row>
    <row r="2490" spans="1:4" x14ac:dyDescent="0.2">
      <c r="A2490">
        <v>39485</v>
      </c>
      <c r="B2490" t="s">
        <v>18541</v>
      </c>
      <c r="C2490" t="s">
        <v>16086</v>
      </c>
      <c r="D2490" s="895">
        <v>574.66</v>
      </c>
    </row>
    <row r="2491" spans="1:4" x14ac:dyDescent="0.2">
      <c r="A2491">
        <v>39489</v>
      </c>
      <c r="B2491" t="s">
        <v>18542</v>
      </c>
      <c r="C2491" t="s">
        <v>16086</v>
      </c>
      <c r="D2491" s="895">
        <v>484.77</v>
      </c>
    </row>
    <row r="2492" spans="1:4" x14ac:dyDescent="0.2">
      <c r="A2492">
        <v>39490</v>
      </c>
      <c r="B2492" t="s">
        <v>18543</v>
      </c>
      <c r="C2492" t="s">
        <v>16086</v>
      </c>
      <c r="D2492" s="895">
        <v>722.36</v>
      </c>
    </row>
    <row r="2493" spans="1:4" x14ac:dyDescent="0.2">
      <c r="A2493">
        <v>39494</v>
      </c>
      <c r="B2493" t="s">
        <v>18544</v>
      </c>
      <c r="C2493" t="s">
        <v>16086</v>
      </c>
      <c r="D2493" s="895">
        <v>518.72</v>
      </c>
    </row>
    <row r="2494" spans="1:4" x14ac:dyDescent="0.2">
      <c r="A2494">
        <v>39495</v>
      </c>
      <c r="B2494" t="s">
        <v>18545</v>
      </c>
      <c r="C2494" t="s">
        <v>16086</v>
      </c>
      <c r="D2494" s="895">
        <v>584.53</v>
      </c>
    </row>
    <row r="2495" spans="1:4" x14ac:dyDescent="0.2">
      <c r="A2495">
        <v>39496</v>
      </c>
      <c r="B2495" t="s">
        <v>18546</v>
      </c>
      <c r="C2495" t="s">
        <v>16086</v>
      </c>
      <c r="D2495" s="895">
        <v>642.98</v>
      </c>
    </row>
    <row r="2496" spans="1:4" x14ac:dyDescent="0.2">
      <c r="A2496">
        <v>39492</v>
      </c>
      <c r="B2496" t="s">
        <v>18547</v>
      </c>
      <c r="C2496" t="s">
        <v>16086</v>
      </c>
      <c r="D2496" s="895">
        <v>744.39</v>
      </c>
    </row>
    <row r="2497" spans="1:4" x14ac:dyDescent="0.2">
      <c r="A2497">
        <v>39497</v>
      </c>
      <c r="B2497" t="s">
        <v>18548</v>
      </c>
      <c r="C2497" t="s">
        <v>16086</v>
      </c>
      <c r="D2497" s="895">
        <v>672.38</v>
      </c>
    </row>
    <row r="2498" spans="1:4" x14ac:dyDescent="0.2">
      <c r="A2498">
        <v>39493</v>
      </c>
      <c r="B2498" t="s">
        <v>18549</v>
      </c>
      <c r="C2498" t="s">
        <v>16086</v>
      </c>
      <c r="D2498" s="895">
        <v>798.43</v>
      </c>
    </row>
    <row r="2499" spans="1:4" x14ac:dyDescent="0.2">
      <c r="A2499">
        <v>43628</v>
      </c>
      <c r="B2499" t="s">
        <v>18550</v>
      </c>
      <c r="C2499" t="s">
        <v>16086</v>
      </c>
      <c r="D2499" s="895">
        <v>846.88</v>
      </c>
    </row>
    <row r="2500" spans="1:4" x14ac:dyDescent="0.2">
      <c r="A2500">
        <v>39500</v>
      </c>
      <c r="B2500" t="s">
        <v>18551</v>
      </c>
      <c r="C2500" t="s">
        <v>16086</v>
      </c>
      <c r="D2500" s="895">
        <v>871.16</v>
      </c>
    </row>
    <row r="2501" spans="1:4" x14ac:dyDescent="0.2">
      <c r="A2501">
        <v>39498</v>
      </c>
      <c r="B2501" t="s">
        <v>18552</v>
      </c>
      <c r="C2501" t="s">
        <v>16086</v>
      </c>
      <c r="D2501" s="860">
        <v>1074.42</v>
      </c>
    </row>
    <row r="2502" spans="1:4" x14ac:dyDescent="0.2">
      <c r="A2502">
        <v>43621</v>
      </c>
      <c r="B2502" t="s">
        <v>18553</v>
      </c>
      <c r="C2502" t="s">
        <v>16086</v>
      </c>
      <c r="D2502" s="895">
        <v>899.81</v>
      </c>
    </row>
    <row r="2503" spans="1:4" x14ac:dyDescent="0.2">
      <c r="A2503">
        <v>39501</v>
      </c>
      <c r="B2503" t="s">
        <v>18554</v>
      </c>
      <c r="C2503" t="s">
        <v>16086</v>
      </c>
      <c r="D2503" s="895">
        <v>894.75</v>
      </c>
    </row>
    <row r="2504" spans="1:4" x14ac:dyDescent="0.2">
      <c r="A2504">
        <v>39499</v>
      </c>
      <c r="B2504" t="s">
        <v>18555</v>
      </c>
      <c r="C2504" t="s">
        <v>16086</v>
      </c>
      <c r="D2504" s="860">
        <v>1089.68</v>
      </c>
    </row>
    <row r="2505" spans="1:4" x14ac:dyDescent="0.2">
      <c r="A2505">
        <v>3733</v>
      </c>
      <c r="B2505" t="s">
        <v>18556</v>
      </c>
      <c r="C2505" t="s">
        <v>16487</v>
      </c>
      <c r="D2505" s="895">
        <v>91.57</v>
      </c>
    </row>
    <row r="2506" spans="1:4" x14ac:dyDescent="0.2">
      <c r="A2506">
        <v>3731</v>
      </c>
      <c r="B2506" t="s">
        <v>18557</v>
      </c>
      <c r="C2506" t="s">
        <v>16487</v>
      </c>
      <c r="D2506" s="895">
        <v>85</v>
      </c>
    </row>
    <row r="2507" spans="1:4" x14ac:dyDescent="0.2">
      <c r="A2507">
        <v>38137</v>
      </c>
      <c r="B2507" t="s">
        <v>18558</v>
      </c>
      <c r="C2507" t="s">
        <v>16487</v>
      </c>
      <c r="D2507" s="895">
        <v>85.5</v>
      </c>
    </row>
    <row r="2508" spans="1:4" x14ac:dyDescent="0.2">
      <c r="A2508">
        <v>38138</v>
      </c>
      <c r="B2508" t="s">
        <v>18559</v>
      </c>
      <c r="C2508" t="s">
        <v>16487</v>
      </c>
      <c r="D2508" s="895">
        <v>83.96</v>
      </c>
    </row>
    <row r="2509" spans="1:4" x14ac:dyDescent="0.2">
      <c r="A2509">
        <v>3736</v>
      </c>
      <c r="B2509" t="s">
        <v>18560</v>
      </c>
      <c r="C2509" t="s">
        <v>16487</v>
      </c>
      <c r="D2509" s="895">
        <v>47.5</v>
      </c>
    </row>
    <row r="2510" spans="1:4" x14ac:dyDescent="0.2">
      <c r="A2510">
        <v>3741</v>
      </c>
      <c r="B2510" t="s">
        <v>18561</v>
      </c>
      <c r="C2510" t="s">
        <v>16487</v>
      </c>
      <c r="D2510" s="895">
        <v>49.51</v>
      </c>
    </row>
    <row r="2511" spans="1:4" x14ac:dyDescent="0.2">
      <c r="A2511">
        <v>3745</v>
      </c>
      <c r="B2511" t="s">
        <v>18562</v>
      </c>
      <c r="C2511" t="s">
        <v>16487</v>
      </c>
      <c r="D2511" s="895">
        <v>53.39</v>
      </c>
    </row>
    <row r="2512" spans="1:4" x14ac:dyDescent="0.2">
      <c r="A2512">
        <v>3743</v>
      </c>
      <c r="B2512" t="s">
        <v>18563</v>
      </c>
      <c r="C2512" t="s">
        <v>16487</v>
      </c>
      <c r="D2512" s="895">
        <v>49.34</v>
      </c>
    </row>
    <row r="2513" spans="1:4" x14ac:dyDescent="0.2">
      <c r="A2513">
        <v>3744</v>
      </c>
      <c r="B2513" t="s">
        <v>18564</v>
      </c>
      <c r="C2513" t="s">
        <v>16487</v>
      </c>
      <c r="D2513" s="895">
        <v>54.31</v>
      </c>
    </row>
    <row r="2514" spans="1:4" x14ac:dyDescent="0.2">
      <c r="A2514">
        <v>3739</v>
      </c>
      <c r="B2514" t="s">
        <v>18565</v>
      </c>
      <c r="C2514" t="s">
        <v>16487</v>
      </c>
      <c r="D2514" s="895">
        <v>57.07</v>
      </c>
    </row>
    <row r="2515" spans="1:4" x14ac:dyDescent="0.2">
      <c r="A2515">
        <v>3737</v>
      </c>
      <c r="B2515" t="s">
        <v>18566</v>
      </c>
      <c r="C2515" t="s">
        <v>16487</v>
      </c>
      <c r="D2515" s="895">
        <v>59.83</v>
      </c>
    </row>
    <row r="2516" spans="1:4" x14ac:dyDescent="0.2">
      <c r="A2516">
        <v>3738</v>
      </c>
      <c r="B2516" t="s">
        <v>18567</v>
      </c>
      <c r="C2516" t="s">
        <v>16487</v>
      </c>
      <c r="D2516" s="895">
        <v>69.040000000000006</v>
      </c>
    </row>
    <row r="2517" spans="1:4" x14ac:dyDescent="0.2">
      <c r="A2517">
        <v>3747</v>
      </c>
      <c r="B2517" t="s">
        <v>18568</v>
      </c>
      <c r="C2517" t="s">
        <v>16487</v>
      </c>
      <c r="D2517" s="895">
        <v>54.31</v>
      </c>
    </row>
    <row r="2518" spans="1:4" x14ac:dyDescent="0.2">
      <c r="A2518">
        <v>11649</v>
      </c>
      <c r="B2518" t="s">
        <v>18569</v>
      </c>
      <c r="C2518" t="s">
        <v>16086</v>
      </c>
      <c r="D2518" s="895">
        <v>393.99</v>
      </c>
    </row>
    <row r="2519" spans="1:4" x14ac:dyDescent="0.2">
      <c r="A2519">
        <v>11650</v>
      </c>
      <c r="B2519" t="s">
        <v>18570</v>
      </c>
      <c r="C2519" t="s">
        <v>16086</v>
      </c>
      <c r="D2519" s="895">
        <v>671.53</v>
      </c>
    </row>
    <row r="2520" spans="1:4" x14ac:dyDescent="0.2">
      <c r="A2520">
        <v>3742</v>
      </c>
      <c r="B2520" t="s">
        <v>18571</v>
      </c>
      <c r="C2520" t="s">
        <v>16487</v>
      </c>
      <c r="D2520" s="895">
        <v>71.61</v>
      </c>
    </row>
    <row r="2521" spans="1:4" x14ac:dyDescent="0.2">
      <c r="A2521">
        <v>3746</v>
      </c>
      <c r="B2521" t="s">
        <v>18572</v>
      </c>
      <c r="C2521" t="s">
        <v>16487</v>
      </c>
      <c r="D2521" s="895">
        <v>83.62</v>
      </c>
    </row>
    <row r="2522" spans="1:4" x14ac:dyDescent="0.2">
      <c r="A2522">
        <v>21106</v>
      </c>
      <c r="B2522" t="s">
        <v>18573</v>
      </c>
      <c r="C2522" t="s">
        <v>16134</v>
      </c>
      <c r="D2522" s="895">
        <v>59.81</v>
      </c>
    </row>
    <row r="2523" spans="1:4" x14ac:dyDescent="0.2">
      <c r="A2523">
        <v>39388</v>
      </c>
      <c r="B2523" t="s">
        <v>18574</v>
      </c>
      <c r="C2523" t="s">
        <v>16086</v>
      </c>
      <c r="D2523" s="895">
        <v>6.8</v>
      </c>
    </row>
    <row r="2524" spans="1:4" x14ac:dyDescent="0.2">
      <c r="A2524">
        <v>39387</v>
      </c>
      <c r="B2524" t="s">
        <v>18575</v>
      </c>
      <c r="C2524" t="s">
        <v>16086</v>
      </c>
      <c r="D2524" s="895">
        <v>10.6</v>
      </c>
    </row>
    <row r="2525" spans="1:4" x14ac:dyDescent="0.2">
      <c r="A2525">
        <v>39386</v>
      </c>
      <c r="B2525" t="s">
        <v>18576</v>
      </c>
      <c r="C2525" t="s">
        <v>16086</v>
      </c>
      <c r="D2525" s="895">
        <v>7.39</v>
      </c>
    </row>
    <row r="2526" spans="1:4" x14ac:dyDescent="0.2">
      <c r="A2526">
        <v>38194</v>
      </c>
      <c r="B2526" t="s">
        <v>18577</v>
      </c>
      <c r="C2526" t="s">
        <v>16086</v>
      </c>
      <c r="D2526" s="895">
        <v>5.53</v>
      </c>
    </row>
    <row r="2527" spans="1:4" x14ac:dyDescent="0.2">
      <c r="A2527">
        <v>38193</v>
      </c>
      <c r="B2527" t="s">
        <v>18578</v>
      </c>
      <c r="C2527" t="s">
        <v>16086</v>
      </c>
      <c r="D2527" s="895">
        <v>4.8</v>
      </c>
    </row>
    <row r="2528" spans="1:4" x14ac:dyDescent="0.2">
      <c r="A2528">
        <v>746</v>
      </c>
      <c r="B2528" t="s">
        <v>18579</v>
      </c>
      <c r="C2528" t="s">
        <v>16086</v>
      </c>
      <c r="D2528" s="860">
        <v>2465</v>
      </c>
    </row>
    <row r="2529" spans="1:4" x14ac:dyDescent="0.2">
      <c r="A2529">
        <v>20269</v>
      </c>
      <c r="B2529" t="s">
        <v>18580</v>
      </c>
      <c r="C2529" t="s">
        <v>16086</v>
      </c>
      <c r="D2529" s="895">
        <v>115.26</v>
      </c>
    </row>
    <row r="2530" spans="1:4" x14ac:dyDescent="0.2">
      <c r="A2530">
        <v>20270</v>
      </c>
      <c r="B2530" t="s">
        <v>18581</v>
      </c>
      <c r="C2530" t="s">
        <v>16086</v>
      </c>
      <c r="D2530" s="895">
        <v>127.36</v>
      </c>
    </row>
    <row r="2531" spans="1:4" x14ac:dyDescent="0.2">
      <c r="A2531">
        <v>11696</v>
      </c>
      <c r="B2531" t="s">
        <v>18582</v>
      </c>
      <c r="C2531" t="s">
        <v>16086</v>
      </c>
      <c r="D2531" s="895">
        <v>203.87</v>
      </c>
    </row>
    <row r="2532" spans="1:4" x14ac:dyDescent="0.2">
      <c r="A2532">
        <v>10427</v>
      </c>
      <c r="B2532" t="s">
        <v>18583</v>
      </c>
      <c r="C2532" t="s">
        <v>16086</v>
      </c>
      <c r="D2532" s="895">
        <v>570.53</v>
      </c>
    </row>
    <row r="2533" spans="1:4" x14ac:dyDescent="0.2">
      <c r="A2533">
        <v>10428</v>
      </c>
      <c r="B2533" t="s">
        <v>18584</v>
      </c>
      <c r="C2533" t="s">
        <v>16086</v>
      </c>
      <c r="D2533" s="895">
        <v>587.82000000000005</v>
      </c>
    </row>
    <row r="2534" spans="1:4" x14ac:dyDescent="0.2">
      <c r="A2534">
        <v>36521</v>
      </c>
      <c r="B2534" t="s">
        <v>18585</v>
      </c>
      <c r="C2534" t="s">
        <v>16086</v>
      </c>
      <c r="D2534" s="895">
        <v>183.41</v>
      </c>
    </row>
    <row r="2535" spans="1:4" x14ac:dyDescent="0.2">
      <c r="A2535">
        <v>36794</v>
      </c>
      <c r="B2535" t="s">
        <v>18586</v>
      </c>
      <c r="C2535" t="s">
        <v>16086</v>
      </c>
      <c r="D2535" s="895">
        <v>195.25</v>
      </c>
    </row>
    <row r="2536" spans="1:4" x14ac:dyDescent="0.2">
      <c r="A2536">
        <v>10426</v>
      </c>
      <c r="B2536" t="s">
        <v>18587</v>
      </c>
      <c r="C2536" t="s">
        <v>16086</v>
      </c>
      <c r="D2536" s="895">
        <v>218.64</v>
      </c>
    </row>
    <row r="2537" spans="1:4" x14ac:dyDescent="0.2">
      <c r="A2537">
        <v>10425</v>
      </c>
      <c r="B2537" t="s">
        <v>18588</v>
      </c>
      <c r="C2537" t="s">
        <v>16086</v>
      </c>
      <c r="D2537" s="895">
        <v>110.92</v>
      </c>
    </row>
    <row r="2538" spans="1:4" x14ac:dyDescent="0.2">
      <c r="A2538">
        <v>10431</v>
      </c>
      <c r="B2538" t="s">
        <v>18589</v>
      </c>
      <c r="C2538" t="s">
        <v>16086</v>
      </c>
      <c r="D2538" s="895">
        <v>379.75</v>
      </c>
    </row>
    <row r="2539" spans="1:4" x14ac:dyDescent="0.2">
      <c r="A2539">
        <v>10429</v>
      </c>
      <c r="B2539" t="s">
        <v>18590</v>
      </c>
      <c r="C2539" t="s">
        <v>16086</v>
      </c>
      <c r="D2539" s="895">
        <v>187.34</v>
      </c>
    </row>
    <row r="2540" spans="1:4" x14ac:dyDescent="0.2">
      <c r="A2540">
        <v>10853</v>
      </c>
      <c r="B2540" t="s">
        <v>18591</v>
      </c>
      <c r="C2540" t="s">
        <v>16086</v>
      </c>
      <c r="D2540" s="895">
        <v>121.79</v>
      </c>
    </row>
    <row r="2541" spans="1:4" x14ac:dyDescent="0.2">
      <c r="A2541">
        <v>5093</v>
      </c>
      <c r="B2541" t="s">
        <v>18592</v>
      </c>
      <c r="C2541" t="s">
        <v>16501</v>
      </c>
      <c r="D2541" s="895">
        <v>16.82</v>
      </c>
    </row>
    <row r="2542" spans="1:4" x14ac:dyDescent="0.2">
      <c r="A2542">
        <v>44331</v>
      </c>
      <c r="B2542" t="s">
        <v>18593</v>
      </c>
      <c r="C2542" t="s">
        <v>16136</v>
      </c>
      <c r="D2542" s="895">
        <v>47.25</v>
      </c>
    </row>
    <row r="2543" spans="1:4" x14ac:dyDescent="0.2">
      <c r="A2543">
        <v>37768</v>
      </c>
      <c r="B2543" t="s">
        <v>18594</v>
      </c>
      <c r="C2543" t="s">
        <v>16086</v>
      </c>
      <c r="D2543" s="860">
        <v>295000</v>
      </c>
    </row>
    <row r="2544" spans="1:4" x14ac:dyDescent="0.2">
      <c r="A2544">
        <v>37773</v>
      </c>
      <c r="B2544" t="s">
        <v>18595</v>
      </c>
      <c r="C2544" t="s">
        <v>16086</v>
      </c>
      <c r="D2544" s="860">
        <v>250504.73</v>
      </c>
    </row>
    <row r="2545" spans="1:4" x14ac:dyDescent="0.2">
      <c r="A2545">
        <v>37769</v>
      </c>
      <c r="B2545" t="s">
        <v>18596</v>
      </c>
      <c r="C2545" t="s">
        <v>16086</v>
      </c>
      <c r="D2545" s="860">
        <v>419376.48</v>
      </c>
    </row>
    <row r="2546" spans="1:4" x14ac:dyDescent="0.2">
      <c r="A2546">
        <v>37770</v>
      </c>
      <c r="B2546" t="s">
        <v>18597</v>
      </c>
      <c r="C2546" t="s">
        <v>16086</v>
      </c>
      <c r="D2546" s="860">
        <v>711748.8</v>
      </c>
    </row>
    <row r="2547" spans="1:4" x14ac:dyDescent="0.2">
      <c r="A2547">
        <v>38382</v>
      </c>
      <c r="B2547" t="s">
        <v>29390</v>
      </c>
      <c r="C2547" t="s">
        <v>16086</v>
      </c>
      <c r="D2547" s="895">
        <v>13.02</v>
      </c>
    </row>
    <row r="2548" spans="1:4" x14ac:dyDescent="0.2">
      <c r="A2548">
        <v>38383</v>
      </c>
      <c r="B2548" t="s">
        <v>29391</v>
      </c>
      <c r="C2548" t="s">
        <v>16086</v>
      </c>
      <c r="D2548" s="895">
        <v>2.44</v>
      </c>
    </row>
    <row r="2549" spans="1:4" x14ac:dyDescent="0.2">
      <c r="A2549">
        <v>3768</v>
      </c>
      <c r="B2549" t="s">
        <v>18598</v>
      </c>
      <c r="C2549" t="s">
        <v>16086</v>
      </c>
      <c r="D2549" s="895">
        <v>4.5999999999999996</v>
      </c>
    </row>
    <row r="2550" spans="1:4" x14ac:dyDescent="0.2">
      <c r="A2550">
        <v>3767</v>
      </c>
      <c r="B2550" t="s">
        <v>18599</v>
      </c>
      <c r="C2550" t="s">
        <v>16086</v>
      </c>
      <c r="D2550" s="895">
        <v>1.54</v>
      </c>
    </row>
    <row r="2551" spans="1:4" x14ac:dyDescent="0.2">
      <c r="A2551">
        <v>13192</v>
      </c>
      <c r="B2551" t="s">
        <v>18600</v>
      </c>
      <c r="C2551" t="s">
        <v>16086</v>
      </c>
      <c r="D2551" s="860">
        <v>5729.55</v>
      </c>
    </row>
    <row r="2552" spans="1:4" x14ac:dyDescent="0.2">
      <c r="A2552">
        <v>38413</v>
      </c>
      <c r="B2552" t="s">
        <v>18601</v>
      </c>
      <c r="C2552" t="s">
        <v>16086</v>
      </c>
      <c r="D2552" s="895">
        <v>947.58</v>
      </c>
    </row>
    <row r="2553" spans="1:4" x14ac:dyDescent="0.2">
      <c r="A2553">
        <v>42440</v>
      </c>
      <c r="B2553" t="s">
        <v>18602</v>
      </c>
      <c r="C2553" t="s">
        <v>16086</v>
      </c>
      <c r="D2553" s="860">
        <v>1235.9100000000001</v>
      </c>
    </row>
    <row r="2554" spans="1:4" x14ac:dyDescent="0.2">
      <c r="A2554">
        <v>20193</v>
      </c>
      <c r="B2554" t="s">
        <v>18603</v>
      </c>
      <c r="C2554" t="s">
        <v>18604</v>
      </c>
      <c r="D2554" s="895">
        <v>17.25</v>
      </c>
    </row>
    <row r="2555" spans="1:4" x14ac:dyDescent="0.2">
      <c r="A2555">
        <v>10527</v>
      </c>
      <c r="B2555" t="s">
        <v>18605</v>
      </c>
      <c r="C2555" t="s">
        <v>18606</v>
      </c>
      <c r="D2555" s="895">
        <v>23</v>
      </c>
    </row>
    <row r="2556" spans="1:4" x14ac:dyDescent="0.2">
      <c r="A2556">
        <v>41805</v>
      </c>
      <c r="B2556" t="s">
        <v>18607</v>
      </c>
      <c r="C2556" t="s">
        <v>16236</v>
      </c>
      <c r="D2556" s="895">
        <v>661.25</v>
      </c>
    </row>
    <row r="2557" spans="1:4" x14ac:dyDescent="0.2">
      <c r="A2557">
        <v>40271</v>
      </c>
      <c r="B2557" t="s">
        <v>18608</v>
      </c>
      <c r="C2557" t="s">
        <v>18609</v>
      </c>
      <c r="D2557" s="895">
        <v>17.600000000000001</v>
      </c>
    </row>
    <row r="2558" spans="1:4" x14ac:dyDescent="0.2">
      <c r="A2558">
        <v>40287</v>
      </c>
      <c r="B2558" t="s">
        <v>18610</v>
      </c>
      <c r="C2558" t="s">
        <v>16236</v>
      </c>
      <c r="D2558" s="895">
        <v>6.77</v>
      </c>
    </row>
    <row r="2559" spans="1:4" x14ac:dyDescent="0.2">
      <c r="A2559">
        <v>4084</v>
      </c>
      <c r="B2559" t="s">
        <v>18611</v>
      </c>
      <c r="C2559" t="s">
        <v>16234</v>
      </c>
      <c r="D2559" s="895">
        <v>2.84</v>
      </c>
    </row>
    <row r="2560" spans="1:4" x14ac:dyDescent="0.2">
      <c r="A2560">
        <v>743</v>
      </c>
      <c r="B2560" t="s">
        <v>18612</v>
      </c>
      <c r="C2560" t="s">
        <v>16234</v>
      </c>
      <c r="D2560" s="895">
        <v>2.84</v>
      </c>
    </row>
    <row r="2561" spans="1:4" x14ac:dyDescent="0.2">
      <c r="A2561">
        <v>40293</v>
      </c>
      <c r="B2561" t="s">
        <v>18613</v>
      </c>
      <c r="C2561" t="s">
        <v>16234</v>
      </c>
      <c r="D2561" s="895">
        <v>3.4</v>
      </c>
    </row>
    <row r="2562" spans="1:4" x14ac:dyDescent="0.2">
      <c r="A2562">
        <v>40294</v>
      </c>
      <c r="B2562" t="s">
        <v>18614</v>
      </c>
      <c r="C2562" t="s">
        <v>16234</v>
      </c>
      <c r="D2562" s="895">
        <v>2.84</v>
      </c>
    </row>
    <row r="2563" spans="1:4" x14ac:dyDescent="0.2">
      <c r="A2563">
        <v>4085</v>
      </c>
      <c r="B2563" t="s">
        <v>18615</v>
      </c>
      <c r="C2563" t="s">
        <v>16234</v>
      </c>
      <c r="D2563" s="895">
        <v>3.97</v>
      </c>
    </row>
    <row r="2564" spans="1:4" x14ac:dyDescent="0.2">
      <c r="A2564">
        <v>10779</v>
      </c>
      <c r="B2564" t="s">
        <v>18616</v>
      </c>
      <c r="C2564" t="s">
        <v>16236</v>
      </c>
      <c r="D2564" s="860">
        <v>1481.25</v>
      </c>
    </row>
    <row r="2565" spans="1:4" x14ac:dyDescent="0.2">
      <c r="A2565">
        <v>10777</v>
      </c>
      <c r="B2565" t="s">
        <v>18617</v>
      </c>
      <c r="C2565" t="s">
        <v>16236</v>
      </c>
      <c r="D2565" s="860">
        <v>1345.46</v>
      </c>
    </row>
    <row r="2566" spans="1:4" x14ac:dyDescent="0.2">
      <c r="A2566">
        <v>10775</v>
      </c>
      <c r="B2566" t="s">
        <v>18618</v>
      </c>
      <c r="C2566" t="s">
        <v>16236</v>
      </c>
      <c r="D2566" s="860">
        <v>1185</v>
      </c>
    </row>
    <row r="2567" spans="1:4" x14ac:dyDescent="0.2">
      <c r="A2567">
        <v>10776</v>
      </c>
      <c r="B2567" t="s">
        <v>18619</v>
      </c>
      <c r="C2567" t="s">
        <v>16236</v>
      </c>
      <c r="D2567" s="895">
        <v>925.78</v>
      </c>
    </row>
    <row r="2568" spans="1:4" x14ac:dyDescent="0.2">
      <c r="A2568">
        <v>10778</v>
      </c>
      <c r="B2568" t="s">
        <v>18620</v>
      </c>
      <c r="C2568" t="s">
        <v>16236</v>
      </c>
      <c r="D2568" s="860">
        <v>1481.25</v>
      </c>
    </row>
    <row r="2569" spans="1:4" x14ac:dyDescent="0.2">
      <c r="A2569">
        <v>40339</v>
      </c>
      <c r="B2569" t="s">
        <v>18621</v>
      </c>
      <c r="C2569" t="s">
        <v>18609</v>
      </c>
      <c r="D2569" s="895">
        <v>6.17</v>
      </c>
    </row>
    <row r="2570" spans="1:4" x14ac:dyDescent="0.2">
      <c r="A2570">
        <v>10749</v>
      </c>
      <c r="B2570" t="s">
        <v>18622</v>
      </c>
      <c r="C2570" t="s">
        <v>18609</v>
      </c>
      <c r="D2570" s="895">
        <v>20.41</v>
      </c>
    </row>
    <row r="2571" spans="1:4" x14ac:dyDescent="0.2">
      <c r="A2571">
        <v>40290</v>
      </c>
      <c r="B2571" t="s">
        <v>18623</v>
      </c>
      <c r="C2571" t="s">
        <v>18609</v>
      </c>
      <c r="D2571" s="895">
        <v>11.04</v>
      </c>
    </row>
    <row r="2572" spans="1:4" x14ac:dyDescent="0.2">
      <c r="A2572">
        <v>3346</v>
      </c>
      <c r="B2572" t="s">
        <v>18624</v>
      </c>
      <c r="C2572" t="s">
        <v>16234</v>
      </c>
      <c r="D2572" s="895">
        <v>19.309999999999999</v>
      </c>
    </row>
    <row r="2573" spans="1:4" x14ac:dyDescent="0.2">
      <c r="A2573">
        <v>3348</v>
      </c>
      <c r="B2573" t="s">
        <v>18625</v>
      </c>
      <c r="C2573" t="s">
        <v>16234</v>
      </c>
      <c r="D2573" s="895">
        <v>23.1</v>
      </c>
    </row>
    <row r="2574" spans="1:4" x14ac:dyDescent="0.2">
      <c r="A2574">
        <v>39833</v>
      </c>
      <c r="B2574" t="s">
        <v>18626</v>
      </c>
      <c r="C2574" t="s">
        <v>16234</v>
      </c>
      <c r="D2574" s="895">
        <v>31.64</v>
      </c>
    </row>
    <row r="2575" spans="1:4" x14ac:dyDescent="0.2">
      <c r="A2575">
        <v>7252</v>
      </c>
      <c r="B2575" t="s">
        <v>18627</v>
      </c>
      <c r="C2575" t="s">
        <v>16234</v>
      </c>
      <c r="D2575" s="895">
        <v>2.25</v>
      </c>
    </row>
    <row r="2576" spans="1:4" x14ac:dyDescent="0.2">
      <c r="A2576">
        <v>7247</v>
      </c>
      <c r="B2576" t="s">
        <v>18628</v>
      </c>
      <c r="C2576" t="s">
        <v>16234</v>
      </c>
      <c r="D2576" s="895">
        <v>2.25</v>
      </c>
    </row>
    <row r="2577" spans="1:4" x14ac:dyDescent="0.2">
      <c r="A2577">
        <v>40291</v>
      </c>
      <c r="B2577" t="s">
        <v>18629</v>
      </c>
      <c r="C2577" t="s">
        <v>18609</v>
      </c>
      <c r="D2577" s="895">
        <v>575</v>
      </c>
    </row>
    <row r="2578" spans="1:4" x14ac:dyDescent="0.2">
      <c r="A2578">
        <v>40275</v>
      </c>
      <c r="B2578" t="s">
        <v>18630</v>
      </c>
      <c r="C2578" t="s">
        <v>18609</v>
      </c>
      <c r="D2578" s="895">
        <v>18.399999999999999</v>
      </c>
    </row>
    <row r="2579" spans="1:4" x14ac:dyDescent="0.2">
      <c r="A2579">
        <v>42408</v>
      </c>
      <c r="B2579" t="s">
        <v>18631</v>
      </c>
      <c r="C2579" t="s">
        <v>16487</v>
      </c>
      <c r="D2579" s="895">
        <v>1.66</v>
      </c>
    </row>
    <row r="2580" spans="1:4" x14ac:dyDescent="0.2">
      <c r="A2580">
        <v>3777</v>
      </c>
      <c r="B2580" t="s">
        <v>18632</v>
      </c>
      <c r="C2580" t="s">
        <v>16487</v>
      </c>
      <c r="D2580" s="895">
        <v>1.2</v>
      </c>
    </row>
    <row r="2581" spans="1:4" x14ac:dyDescent="0.2">
      <c r="A2581">
        <v>44699</v>
      </c>
      <c r="B2581" t="s">
        <v>18633</v>
      </c>
      <c r="C2581" t="s">
        <v>16134</v>
      </c>
      <c r="D2581" s="895">
        <v>47.03</v>
      </c>
    </row>
    <row r="2582" spans="1:4" x14ac:dyDescent="0.2">
      <c r="A2582">
        <v>3798</v>
      </c>
      <c r="B2582" t="s">
        <v>18634</v>
      </c>
      <c r="C2582" t="s">
        <v>16086</v>
      </c>
      <c r="D2582" s="895">
        <v>83.57</v>
      </c>
    </row>
    <row r="2583" spans="1:4" x14ac:dyDescent="0.2">
      <c r="A2583">
        <v>38769</v>
      </c>
      <c r="B2583" t="s">
        <v>18635</v>
      </c>
      <c r="C2583" t="s">
        <v>16086</v>
      </c>
      <c r="D2583" s="895">
        <v>65.27</v>
      </c>
    </row>
    <row r="2584" spans="1:4" x14ac:dyDescent="0.2">
      <c r="A2584">
        <v>38774</v>
      </c>
      <c r="B2584" t="s">
        <v>18636</v>
      </c>
      <c r="C2584" t="s">
        <v>16086</v>
      </c>
      <c r="D2584" s="895">
        <v>13.89</v>
      </c>
    </row>
    <row r="2585" spans="1:4" x14ac:dyDescent="0.2">
      <c r="A2585">
        <v>42247</v>
      </c>
      <c r="B2585" t="s">
        <v>18637</v>
      </c>
      <c r="C2585" t="s">
        <v>16086</v>
      </c>
      <c r="D2585" s="895">
        <v>474.19</v>
      </c>
    </row>
    <row r="2586" spans="1:4" x14ac:dyDescent="0.2">
      <c r="A2586">
        <v>42248</v>
      </c>
      <c r="B2586" t="s">
        <v>18638</v>
      </c>
      <c r="C2586" t="s">
        <v>16086</v>
      </c>
      <c r="D2586" s="895">
        <v>550.80999999999995</v>
      </c>
    </row>
    <row r="2587" spans="1:4" x14ac:dyDescent="0.2">
      <c r="A2587">
        <v>42249</v>
      </c>
      <c r="B2587" t="s">
        <v>18639</v>
      </c>
      <c r="C2587" t="s">
        <v>16086</v>
      </c>
      <c r="D2587" s="895">
        <v>912.49</v>
      </c>
    </row>
    <row r="2588" spans="1:4" x14ac:dyDescent="0.2">
      <c r="A2588">
        <v>42244</v>
      </c>
      <c r="B2588" t="s">
        <v>18640</v>
      </c>
      <c r="C2588" t="s">
        <v>16086</v>
      </c>
      <c r="D2588" s="895">
        <v>142.5</v>
      </c>
    </row>
    <row r="2589" spans="1:4" x14ac:dyDescent="0.2">
      <c r="A2589">
        <v>42245</v>
      </c>
      <c r="B2589" t="s">
        <v>18641</v>
      </c>
      <c r="C2589" t="s">
        <v>16086</v>
      </c>
      <c r="D2589" s="895">
        <v>262.95999999999998</v>
      </c>
    </row>
    <row r="2590" spans="1:4" x14ac:dyDescent="0.2">
      <c r="A2590">
        <v>42246</v>
      </c>
      <c r="B2590" t="s">
        <v>18642</v>
      </c>
      <c r="C2590" t="s">
        <v>16086</v>
      </c>
      <c r="D2590" s="895">
        <v>291.08999999999997</v>
      </c>
    </row>
    <row r="2591" spans="1:4" x14ac:dyDescent="0.2">
      <c r="A2591">
        <v>42243</v>
      </c>
      <c r="B2591" t="s">
        <v>18643</v>
      </c>
      <c r="C2591" t="s">
        <v>16086</v>
      </c>
      <c r="D2591" s="895">
        <v>351</v>
      </c>
    </row>
    <row r="2592" spans="1:4" x14ac:dyDescent="0.2">
      <c r="A2592">
        <v>38889</v>
      </c>
      <c r="B2592" t="s">
        <v>18644</v>
      </c>
      <c r="C2592" t="s">
        <v>16086</v>
      </c>
      <c r="D2592" s="895">
        <v>50.02</v>
      </c>
    </row>
    <row r="2593" spans="1:4" x14ac:dyDescent="0.2">
      <c r="A2593">
        <v>38784</v>
      </c>
      <c r="B2593" t="s">
        <v>18645</v>
      </c>
      <c r="C2593" t="s">
        <v>16086</v>
      </c>
      <c r="D2593" s="895">
        <v>66.92</v>
      </c>
    </row>
    <row r="2594" spans="1:4" x14ac:dyDescent="0.2">
      <c r="A2594">
        <v>3780</v>
      </c>
      <c r="B2594" t="s">
        <v>18646</v>
      </c>
      <c r="C2594" t="s">
        <v>16086</v>
      </c>
      <c r="D2594" s="895">
        <v>102.9</v>
      </c>
    </row>
    <row r="2595" spans="1:4" x14ac:dyDescent="0.2">
      <c r="A2595">
        <v>38773</v>
      </c>
      <c r="B2595" t="s">
        <v>18647</v>
      </c>
      <c r="C2595" t="s">
        <v>16086</v>
      </c>
      <c r="D2595" s="895">
        <v>6.56</v>
      </c>
    </row>
    <row r="2596" spans="1:4" x14ac:dyDescent="0.2">
      <c r="A2596">
        <v>12271</v>
      </c>
      <c r="B2596" t="s">
        <v>18648</v>
      </c>
      <c r="C2596" t="s">
        <v>16086</v>
      </c>
      <c r="D2596" s="895">
        <v>365.99</v>
      </c>
    </row>
    <row r="2597" spans="1:4" x14ac:dyDescent="0.2">
      <c r="A2597">
        <v>39385</v>
      </c>
      <c r="B2597" t="s">
        <v>18649</v>
      </c>
      <c r="C2597" t="s">
        <v>16086</v>
      </c>
      <c r="D2597" s="895">
        <v>12.7</v>
      </c>
    </row>
    <row r="2598" spans="1:4" x14ac:dyDescent="0.2">
      <c r="A2598">
        <v>39389</v>
      </c>
      <c r="B2598" t="s">
        <v>18650</v>
      </c>
      <c r="C2598" t="s">
        <v>16086</v>
      </c>
      <c r="D2598" s="895">
        <v>13.78</v>
      </c>
    </row>
    <row r="2599" spans="1:4" x14ac:dyDescent="0.2">
      <c r="A2599">
        <v>39390</v>
      </c>
      <c r="B2599" t="s">
        <v>18651</v>
      </c>
      <c r="C2599" t="s">
        <v>16086</v>
      </c>
      <c r="D2599" s="895">
        <v>28.9</v>
      </c>
    </row>
    <row r="2600" spans="1:4" x14ac:dyDescent="0.2">
      <c r="A2600">
        <v>39391</v>
      </c>
      <c r="B2600" t="s">
        <v>18652</v>
      </c>
      <c r="C2600" t="s">
        <v>16086</v>
      </c>
      <c r="D2600" s="895">
        <v>32.44</v>
      </c>
    </row>
    <row r="2601" spans="1:4" x14ac:dyDescent="0.2">
      <c r="A2601">
        <v>3803</v>
      </c>
      <c r="B2601" t="s">
        <v>18653</v>
      </c>
      <c r="C2601" t="s">
        <v>16086</v>
      </c>
      <c r="D2601" s="895">
        <v>61.89</v>
      </c>
    </row>
    <row r="2602" spans="1:4" x14ac:dyDescent="0.2">
      <c r="A2602">
        <v>38770</v>
      </c>
      <c r="B2602" t="s">
        <v>18654</v>
      </c>
      <c r="C2602" t="s">
        <v>16086</v>
      </c>
      <c r="D2602" s="895">
        <v>71.66</v>
      </c>
    </row>
    <row r="2603" spans="1:4" x14ac:dyDescent="0.2">
      <c r="A2603">
        <v>12267</v>
      </c>
      <c r="B2603" t="s">
        <v>18655</v>
      </c>
      <c r="C2603" t="s">
        <v>16086</v>
      </c>
      <c r="D2603" s="895">
        <v>210</v>
      </c>
    </row>
    <row r="2604" spans="1:4" x14ac:dyDescent="0.2">
      <c r="A2604">
        <v>43265</v>
      </c>
      <c r="B2604" t="s">
        <v>18656</v>
      </c>
      <c r="C2604" t="s">
        <v>16086</v>
      </c>
      <c r="D2604" s="895">
        <v>39.729999999999997</v>
      </c>
    </row>
    <row r="2605" spans="1:4" x14ac:dyDescent="0.2">
      <c r="A2605">
        <v>12266</v>
      </c>
      <c r="B2605" t="s">
        <v>18657</v>
      </c>
      <c r="C2605" t="s">
        <v>16086</v>
      </c>
      <c r="D2605" s="895">
        <v>107.48</v>
      </c>
    </row>
    <row r="2606" spans="1:4" x14ac:dyDescent="0.2">
      <c r="A2606">
        <v>39378</v>
      </c>
      <c r="B2606" t="s">
        <v>18658</v>
      </c>
      <c r="C2606" t="s">
        <v>16086</v>
      </c>
      <c r="D2606" s="895">
        <v>76.2</v>
      </c>
    </row>
    <row r="2607" spans="1:4" x14ac:dyDescent="0.2">
      <c r="A2607">
        <v>43543</v>
      </c>
      <c r="B2607" t="s">
        <v>18659</v>
      </c>
      <c r="C2607" t="s">
        <v>16086</v>
      </c>
      <c r="D2607" s="895">
        <v>158.76</v>
      </c>
    </row>
    <row r="2608" spans="1:4" x14ac:dyDescent="0.2">
      <c r="A2608">
        <v>38775</v>
      </c>
      <c r="B2608" t="s">
        <v>18660</v>
      </c>
      <c r="C2608" t="s">
        <v>16086</v>
      </c>
      <c r="D2608" s="895">
        <v>80.790000000000006</v>
      </c>
    </row>
    <row r="2609" spans="1:4" x14ac:dyDescent="0.2">
      <c r="A2609">
        <v>44252</v>
      </c>
      <c r="B2609" t="s">
        <v>18661</v>
      </c>
      <c r="C2609" t="s">
        <v>16086</v>
      </c>
      <c r="D2609" s="895">
        <v>208.29</v>
      </c>
    </row>
    <row r="2610" spans="1:4" x14ac:dyDescent="0.2">
      <c r="A2610">
        <v>21119</v>
      </c>
      <c r="B2610" t="s">
        <v>18662</v>
      </c>
      <c r="C2610" t="s">
        <v>16086</v>
      </c>
      <c r="D2610" s="895">
        <v>2.09</v>
      </c>
    </row>
    <row r="2611" spans="1:4" x14ac:dyDescent="0.2">
      <c r="A2611">
        <v>37974</v>
      </c>
      <c r="B2611" t="s">
        <v>18663</v>
      </c>
      <c r="C2611" t="s">
        <v>16086</v>
      </c>
      <c r="D2611" s="895">
        <v>2.7</v>
      </c>
    </row>
    <row r="2612" spans="1:4" x14ac:dyDescent="0.2">
      <c r="A2612">
        <v>37975</v>
      </c>
      <c r="B2612" t="s">
        <v>18664</v>
      </c>
      <c r="C2612" t="s">
        <v>16086</v>
      </c>
      <c r="D2612" s="895">
        <v>6.01</v>
      </c>
    </row>
    <row r="2613" spans="1:4" x14ac:dyDescent="0.2">
      <c r="A2613">
        <v>37976</v>
      </c>
      <c r="B2613" t="s">
        <v>18665</v>
      </c>
      <c r="C2613" t="s">
        <v>16086</v>
      </c>
      <c r="D2613" s="895">
        <v>13.39</v>
      </c>
    </row>
    <row r="2614" spans="1:4" x14ac:dyDescent="0.2">
      <c r="A2614">
        <v>37977</v>
      </c>
      <c r="B2614" t="s">
        <v>18666</v>
      </c>
      <c r="C2614" t="s">
        <v>16086</v>
      </c>
      <c r="D2614" s="895">
        <v>18.53</v>
      </c>
    </row>
    <row r="2615" spans="1:4" x14ac:dyDescent="0.2">
      <c r="A2615">
        <v>37978</v>
      </c>
      <c r="B2615" t="s">
        <v>18667</v>
      </c>
      <c r="C2615" t="s">
        <v>16086</v>
      </c>
      <c r="D2615" s="895">
        <v>36.74</v>
      </c>
    </row>
    <row r="2616" spans="1:4" x14ac:dyDescent="0.2">
      <c r="A2616">
        <v>37979</v>
      </c>
      <c r="B2616" t="s">
        <v>18668</v>
      </c>
      <c r="C2616" t="s">
        <v>16086</v>
      </c>
      <c r="D2616" s="895">
        <v>155.93</v>
      </c>
    </row>
    <row r="2617" spans="1:4" x14ac:dyDescent="0.2">
      <c r="A2617">
        <v>37980</v>
      </c>
      <c r="B2617" t="s">
        <v>18669</v>
      </c>
      <c r="C2617" t="s">
        <v>16086</v>
      </c>
      <c r="D2617" s="895">
        <v>179.12</v>
      </c>
    </row>
    <row r="2618" spans="1:4" x14ac:dyDescent="0.2">
      <c r="A2618">
        <v>36147</v>
      </c>
      <c r="B2618" t="s">
        <v>18670</v>
      </c>
      <c r="C2618" t="s">
        <v>16501</v>
      </c>
      <c r="D2618" s="895">
        <v>373.91</v>
      </c>
    </row>
    <row r="2619" spans="1:4" x14ac:dyDescent="0.2">
      <c r="A2619">
        <v>12731</v>
      </c>
      <c r="B2619" t="s">
        <v>18671</v>
      </c>
      <c r="C2619" t="s">
        <v>16086</v>
      </c>
      <c r="D2619" s="895">
        <v>372.67</v>
      </c>
    </row>
    <row r="2620" spans="1:4" x14ac:dyDescent="0.2">
      <c r="A2620">
        <v>12723</v>
      </c>
      <c r="B2620" t="s">
        <v>18672</v>
      </c>
      <c r="C2620" t="s">
        <v>16086</v>
      </c>
      <c r="D2620" s="895">
        <v>2.89</v>
      </c>
    </row>
    <row r="2621" spans="1:4" x14ac:dyDescent="0.2">
      <c r="A2621">
        <v>12724</v>
      </c>
      <c r="B2621" t="s">
        <v>18673</v>
      </c>
      <c r="C2621" t="s">
        <v>16086</v>
      </c>
      <c r="D2621" s="895">
        <v>5.55</v>
      </c>
    </row>
    <row r="2622" spans="1:4" x14ac:dyDescent="0.2">
      <c r="A2622">
        <v>12725</v>
      </c>
      <c r="B2622" t="s">
        <v>18674</v>
      </c>
      <c r="C2622" t="s">
        <v>16086</v>
      </c>
      <c r="D2622" s="895">
        <v>11.14</v>
      </c>
    </row>
    <row r="2623" spans="1:4" x14ac:dyDescent="0.2">
      <c r="A2623">
        <v>12726</v>
      </c>
      <c r="B2623" t="s">
        <v>18675</v>
      </c>
      <c r="C2623" t="s">
        <v>16086</v>
      </c>
      <c r="D2623" s="895">
        <v>24.58</v>
      </c>
    </row>
    <row r="2624" spans="1:4" x14ac:dyDescent="0.2">
      <c r="A2624">
        <v>12727</v>
      </c>
      <c r="B2624" t="s">
        <v>18676</v>
      </c>
      <c r="C2624" t="s">
        <v>16086</v>
      </c>
      <c r="D2624" s="895">
        <v>31.18</v>
      </c>
    </row>
    <row r="2625" spans="1:4" x14ac:dyDescent="0.2">
      <c r="A2625">
        <v>12728</v>
      </c>
      <c r="B2625" t="s">
        <v>18677</v>
      </c>
      <c r="C2625" t="s">
        <v>16086</v>
      </c>
      <c r="D2625" s="895">
        <v>50.93</v>
      </c>
    </row>
    <row r="2626" spans="1:4" x14ac:dyDescent="0.2">
      <c r="A2626">
        <v>12729</v>
      </c>
      <c r="B2626" t="s">
        <v>18678</v>
      </c>
      <c r="C2626" t="s">
        <v>16086</v>
      </c>
      <c r="D2626" s="895">
        <v>166.92</v>
      </c>
    </row>
    <row r="2627" spans="1:4" x14ac:dyDescent="0.2">
      <c r="A2627">
        <v>12730</v>
      </c>
      <c r="B2627" t="s">
        <v>18679</v>
      </c>
      <c r="C2627" t="s">
        <v>16086</v>
      </c>
      <c r="D2627" s="895">
        <v>255.57</v>
      </c>
    </row>
    <row r="2628" spans="1:4" x14ac:dyDescent="0.2">
      <c r="A2628">
        <v>3840</v>
      </c>
      <c r="B2628" t="s">
        <v>18680</v>
      </c>
      <c r="C2628" t="s">
        <v>16086</v>
      </c>
      <c r="D2628" s="895">
        <v>50.39</v>
      </c>
    </row>
    <row r="2629" spans="1:4" x14ac:dyDescent="0.2">
      <c r="A2629">
        <v>3838</v>
      </c>
      <c r="B2629" t="s">
        <v>18681</v>
      </c>
      <c r="C2629" t="s">
        <v>16086</v>
      </c>
      <c r="D2629" s="895">
        <v>111.22</v>
      </c>
    </row>
    <row r="2630" spans="1:4" x14ac:dyDescent="0.2">
      <c r="A2630">
        <v>3844</v>
      </c>
      <c r="B2630" t="s">
        <v>18682</v>
      </c>
      <c r="C2630" t="s">
        <v>16086</v>
      </c>
      <c r="D2630" s="895">
        <v>198.39</v>
      </c>
    </row>
    <row r="2631" spans="1:4" x14ac:dyDescent="0.2">
      <c r="A2631">
        <v>3839</v>
      </c>
      <c r="B2631" t="s">
        <v>18683</v>
      </c>
      <c r="C2631" t="s">
        <v>16086</v>
      </c>
      <c r="D2631" s="895">
        <v>361.36</v>
      </c>
    </row>
    <row r="2632" spans="1:4" x14ac:dyDescent="0.2">
      <c r="A2632">
        <v>3843</v>
      </c>
      <c r="B2632" t="s">
        <v>18684</v>
      </c>
      <c r="C2632" t="s">
        <v>16086</v>
      </c>
      <c r="D2632" s="895">
        <v>495.97</v>
      </c>
    </row>
    <row r="2633" spans="1:4" x14ac:dyDescent="0.2">
      <c r="A2633">
        <v>3900</v>
      </c>
      <c r="B2633" t="s">
        <v>18685</v>
      </c>
      <c r="C2633" t="s">
        <v>16086</v>
      </c>
      <c r="D2633" s="895">
        <v>56.02</v>
      </c>
    </row>
    <row r="2634" spans="1:4" x14ac:dyDescent="0.2">
      <c r="A2634">
        <v>3846</v>
      </c>
      <c r="B2634" t="s">
        <v>18686</v>
      </c>
      <c r="C2634" t="s">
        <v>16086</v>
      </c>
      <c r="D2634" s="895">
        <v>16.829999999999998</v>
      </c>
    </row>
    <row r="2635" spans="1:4" x14ac:dyDescent="0.2">
      <c r="A2635">
        <v>3886</v>
      </c>
      <c r="B2635" t="s">
        <v>18687</v>
      </c>
      <c r="C2635" t="s">
        <v>16086</v>
      </c>
      <c r="D2635" s="895">
        <v>22.35</v>
      </c>
    </row>
    <row r="2636" spans="1:4" x14ac:dyDescent="0.2">
      <c r="A2636">
        <v>3854</v>
      </c>
      <c r="B2636" t="s">
        <v>18688</v>
      </c>
      <c r="C2636" t="s">
        <v>16086</v>
      </c>
      <c r="D2636" s="895">
        <v>12.74</v>
      </c>
    </row>
    <row r="2637" spans="1:4" x14ac:dyDescent="0.2">
      <c r="A2637">
        <v>3873</v>
      </c>
      <c r="B2637" t="s">
        <v>18689</v>
      </c>
      <c r="C2637" t="s">
        <v>16086</v>
      </c>
      <c r="D2637" s="895">
        <v>14.83</v>
      </c>
    </row>
    <row r="2638" spans="1:4" x14ac:dyDescent="0.2">
      <c r="A2638">
        <v>38021</v>
      </c>
      <c r="B2638" t="s">
        <v>18690</v>
      </c>
      <c r="C2638" t="s">
        <v>16086</v>
      </c>
      <c r="D2638" s="895">
        <v>26.33</v>
      </c>
    </row>
    <row r="2639" spans="1:4" x14ac:dyDescent="0.2">
      <c r="A2639">
        <v>43838</v>
      </c>
      <c r="B2639" t="s">
        <v>18691</v>
      </c>
      <c r="C2639" t="s">
        <v>16086</v>
      </c>
      <c r="D2639" s="895">
        <v>34.03</v>
      </c>
    </row>
    <row r="2640" spans="1:4" x14ac:dyDescent="0.2">
      <c r="A2640">
        <v>3847</v>
      </c>
      <c r="B2640" t="s">
        <v>18692</v>
      </c>
      <c r="C2640" t="s">
        <v>16086</v>
      </c>
      <c r="D2640" s="895">
        <v>34.32</v>
      </c>
    </row>
    <row r="2641" spans="1:4" x14ac:dyDescent="0.2">
      <c r="A2641">
        <v>38022</v>
      </c>
      <c r="B2641" t="s">
        <v>18693</v>
      </c>
      <c r="C2641" t="s">
        <v>16086</v>
      </c>
      <c r="D2641" s="895">
        <v>47.17</v>
      </c>
    </row>
    <row r="2642" spans="1:4" x14ac:dyDescent="0.2">
      <c r="A2642">
        <v>3826</v>
      </c>
      <c r="B2642" t="s">
        <v>18694</v>
      </c>
      <c r="C2642" t="s">
        <v>16086</v>
      </c>
      <c r="D2642" s="895">
        <v>50</v>
      </c>
    </row>
    <row r="2643" spans="1:4" x14ac:dyDescent="0.2">
      <c r="A2643">
        <v>3825</v>
      </c>
      <c r="B2643" t="s">
        <v>18695</v>
      </c>
      <c r="C2643" t="s">
        <v>16086</v>
      </c>
      <c r="D2643" s="895">
        <v>14.38</v>
      </c>
    </row>
    <row r="2644" spans="1:4" x14ac:dyDescent="0.2">
      <c r="A2644">
        <v>3827</v>
      </c>
      <c r="B2644" t="s">
        <v>18696</v>
      </c>
      <c r="C2644" t="s">
        <v>16086</v>
      </c>
      <c r="D2644" s="895">
        <v>31.42</v>
      </c>
    </row>
    <row r="2645" spans="1:4" x14ac:dyDescent="0.2">
      <c r="A2645">
        <v>3830</v>
      </c>
      <c r="B2645" t="s">
        <v>18697</v>
      </c>
      <c r="C2645" t="s">
        <v>16086</v>
      </c>
      <c r="D2645" s="895">
        <v>254.26</v>
      </c>
    </row>
    <row r="2646" spans="1:4" x14ac:dyDescent="0.2">
      <c r="A2646">
        <v>37981</v>
      </c>
      <c r="B2646" t="s">
        <v>18698</v>
      </c>
      <c r="C2646" t="s">
        <v>16086</v>
      </c>
      <c r="D2646" s="895">
        <v>7.8</v>
      </c>
    </row>
    <row r="2647" spans="1:4" x14ac:dyDescent="0.2">
      <c r="A2647">
        <v>37982</v>
      </c>
      <c r="B2647" t="s">
        <v>18699</v>
      </c>
      <c r="C2647" t="s">
        <v>16086</v>
      </c>
      <c r="D2647" s="895">
        <v>11.32</v>
      </c>
    </row>
    <row r="2648" spans="1:4" x14ac:dyDescent="0.2">
      <c r="A2648">
        <v>37983</v>
      </c>
      <c r="B2648" t="s">
        <v>18700</v>
      </c>
      <c r="C2648" t="s">
        <v>16086</v>
      </c>
      <c r="D2648" s="895">
        <v>16.739999999999998</v>
      </c>
    </row>
    <row r="2649" spans="1:4" x14ac:dyDescent="0.2">
      <c r="A2649">
        <v>37984</v>
      </c>
      <c r="B2649" t="s">
        <v>18701</v>
      </c>
      <c r="C2649" t="s">
        <v>16086</v>
      </c>
      <c r="D2649" s="895">
        <v>23.51</v>
      </c>
    </row>
    <row r="2650" spans="1:4" x14ac:dyDescent="0.2">
      <c r="A2650">
        <v>37985</v>
      </c>
      <c r="B2650" t="s">
        <v>18702</v>
      </c>
      <c r="C2650" t="s">
        <v>16086</v>
      </c>
      <c r="D2650" s="895">
        <v>33.4</v>
      </c>
    </row>
    <row r="2651" spans="1:4" x14ac:dyDescent="0.2">
      <c r="A2651">
        <v>20165</v>
      </c>
      <c r="B2651" t="s">
        <v>18703</v>
      </c>
      <c r="C2651" t="s">
        <v>16086</v>
      </c>
      <c r="D2651" s="895">
        <v>31.52</v>
      </c>
    </row>
    <row r="2652" spans="1:4" x14ac:dyDescent="0.2">
      <c r="A2652">
        <v>20166</v>
      </c>
      <c r="B2652" t="s">
        <v>18704</v>
      </c>
      <c r="C2652" t="s">
        <v>16086</v>
      </c>
      <c r="D2652" s="895">
        <v>96.26</v>
      </c>
    </row>
    <row r="2653" spans="1:4" x14ac:dyDescent="0.2">
      <c r="A2653">
        <v>20164</v>
      </c>
      <c r="B2653" t="s">
        <v>18705</v>
      </c>
      <c r="C2653" t="s">
        <v>16086</v>
      </c>
      <c r="D2653" s="895">
        <v>15.14</v>
      </c>
    </row>
    <row r="2654" spans="1:4" x14ac:dyDescent="0.2">
      <c r="A2654">
        <v>3893</v>
      </c>
      <c r="B2654" t="s">
        <v>18706</v>
      </c>
      <c r="C2654" t="s">
        <v>16086</v>
      </c>
      <c r="D2654" s="895">
        <v>23.73</v>
      </c>
    </row>
    <row r="2655" spans="1:4" x14ac:dyDescent="0.2">
      <c r="A2655">
        <v>3848</v>
      </c>
      <c r="B2655" t="s">
        <v>18707</v>
      </c>
      <c r="C2655" t="s">
        <v>16086</v>
      </c>
      <c r="D2655" s="895">
        <v>14.47</v>
      </c>
    </row>
    <row r="2656" spans="1:4" x14ac:dyDescent="0.2">
      <c r="A2656">
        <v>3895</v>
      </c>
      <c r="B2656" t="s">
        <v>18708</v>
      </c>
      <c r="C2656" t="s">
        <v>16086</v>
      </c>
      <c r="D2656" s="895">
        <v>16.07</v>
      </c>
    </row>
    <row r="2657" spans="1:4" x14ac:dyDescent="0.2">
      <c r="A2657">
        <v>12404</v>
      </c>
      <c r="B2657" t="s">
        <v>18709</v>
      </c>
      <c r="C2657" t="s">
        <v>16086</v>
      </c>
      <c r="D2657" s="895">
        <v>12.43</v>
      </c>
    </row>
    <row r="2658" spans="1:4" x14ac:dyDescent="0.2">
      <c r="A2658">
        <v>3939</v>
      </c>
      <c r="B2658" t="s">
        <v>18710</v>
      </c>
      <c r="C2658" t="s">
        <v>16086</v>
      </c>
      <c r="D2658" s="895">
        <v>25.6</v>
      </c>
    </row>
    <row r="2659" spans="1:4" x14ac:dyDescent="0.2">
      <c r="A2659">
        <v>3911</v>
      </c>
      <c r="B2659" t="s">
        <v>18711</v>
      </c>
      <c r="C2659" t="s">
        <v>16086</v>
      </c>
      <c r="D2659" s="895">
        <v>20.92</v>
      </c>
    </row>
    <row r="2660" spans="1:4" x14ac:dyDescent="0.2">
      <c r="A2660">
        <v>3908</v>
      </c>
      <c r="B2660" t="s">
        <v>18712</v>
      </c>
      <c r="C2660" t="s">
        <v>16086</v>
      </c>
      <c r="D2660" s="895">
        <v>6.76</v>
      </c>
    </row>
    <row r="2661" spans="1:4" x14ac:dyDescent="0.2">
      <c r="A2661">
        <v>3910</v>
      </c>
      <c r="B2661" t="s">
        <v>18713</v>
      </c>
      <c r="C2661" t="s">
        <v>16086</v>
      </c>
      <c r="D2661" s="895">
        <v>14.96</v>
      </c>
    </row>
    <row r="2662" spans="1:4" x14ac:dyDescent="0.2">
      <c r="A2662">
        <v>3913</v>
      </c>
      <c r="B2662" t="s">
        <v>18714</v>
      </c>
      <c r="C2662" t="s">
        <v>16086</v>
      </c>
      <c r="D2662" s="895">
        <v>71.53</v>
      </c>
    </row>
    <row r="2663" spans="1:4" x14ac:dyDescent="0.2">
      <c r="A2663">
        <v>3912</v>
      </c>
      <c r="B2663" t="s">
        <v>18715</v>
      </c>
      <c r="C2663" t="s">
        <v>16086</v>
      </c>
      <c r="D2663" s="895">
        <v>39.21</v>
      </c>
    </row>
    <row r="2664" spans="1:4" x14ac:dyDescent="0.2">
      <c r="A2664">
        <v>3909</v>
      </c>
      <c r="B2664" t="s">
        <v>18716</v>
      </c>
      <c r="C2664" t="s">
        <v>16086</v>
      </c>
      <c r="D2664" s="895">
        <v>9.1999999999999993</v>
      </c>
    </row>
    <row r="2665" spans="1:4" x14ac:dyDescent="0.2">
      <c r="A2665">
        <v>3914</v>
      </c>
      <c r="B2665" t="s">
        <v>18717</v>
      </c>
      <c r="C2665" t="s">
        <v>16086</v>
      </c>
      <c r="D2665" s="895">
        <v>107.91</v>
      </c>
    </row>
    <row r="2666" spans="1:4" x14ac:dyDescent="0.2">
      <c r="A2666">
        <v>3915</v>
      </c>
      <c r="B2666" t="s">
        <v>18718</v>
      </c>
      <c r="C2666" t="s">
        <v>16086</v>
      </c>
      <c r="D2666" s="895">
        <v>170.17</v>
      </c>
    </row>
    <row r="2667" spans="1:4" x14ac:dyDescent="0.2">
      <c r="A2667">
        <v>3916</v>
      </c>
      <c r="B2667" t="s">
        <v>18719</v>
      </c>
      <c r="C2667" t="s">
        <v>16086</v>
      </c>
      <c r="D2667" s="895">
        <v>310.02</v>
      </c>
    </row>
    <row r="2668" spans="1:4" x14ac:dyDescent="0.2">
      <c r="A2668">
        <v>3917</v>
      </c>
      <c r="B2668" t="s">
        <v>18720</v>
      </c>
      <c r="C2668" t="s">
        <v>16086</v>
      </c>
      <c r="D2668" s="895">
        <v>511.33</v>
      </c>
    </row>
    <row r="2669" spans="1:4" x14ac:dyDescent="0.2">
      <c r="A2669">
        <v>1904</v>
      </c>
      <c r="B2669" t="s">
        <v>18721</v>
      </c>
      <c r="C2669" t="s">
        <v>16086</v>
      </c>
      <c r="D2669" s="895">
        <v>0.92</v>
      </c>
    </row>
    <row r="2670" spans="1:4" x14ac:dyDescent="0.2">
      <c r="A2670">
        <v>1899</v>
      </c>
      <c r="B2670" t="s">
        <v>18722</v>
      </c>
      <c r="C2670" t="s">
        <v>16086</v>
      </c>
      <c r="D2670" s="895">
        <v>1.04</v>
      </c>
    </row>
    <row r="2671" spans="1:4" x14ac:dyDescent="0.2">
      <c r="A2671">
        <v>1900</v>
      </c>
      <c r="B2671" t="s">
        <v>18723</v>
      </c>
      <c r="C2671" t="s">
        <v>16086</v>
      </c>
      <c r="D2671" s="895">
        <v>1.69</v>
      </c>
    </row>
    <row r="2672" spans="1:4" x14ac:dyDescent="0.2">
      <c r="A2672">
        <v>12407</v>
      </c>
      <c r="B2672" t="s">
        <v>18724</v>
      </c>
      <c r="C2672" t="s">
        <v>16086</v>
      </c>
      <c r="D2672" s="895">
        <v>38.71</v>
      </c>
    </row>
    <row r="2673" spans="1:4" x14ac:dyDescent="0.2">
      <c r="A2673">
        <v>12408</v>
      </c>
      <c r="B2673" t="s">
        <v>18725</v>
      </c>
      <c r="C2673" t="s">
        <v>16086</v>
      </c>
      <c r="D2673" s="895">
        <v>21.85</v>
      </c>
    </row>
    <row r="2674" spans="1:4" x14ac:dyDescent="0.2">
      <c r="A2674">
        <v>12409</v>
      </c>
      <c r="B2674" t="s">
        <v>18726</v>
      </c>
      <c r="C2674" t="s">
        <v>16086</v>
      </c>
      <c r="D2674" s="895">
        <v>21.85</v>
      </c>
    </row>
    <row r="2675" spans="1:4" x14ac:dyDescent="0.2">
      <c r="A2675">
        <v>12410</v>
      </c>
      <c r="B2675" t="s">
        <v>18727</v>
      </c>
      <c r="C2675" t="s">
        <v>16086</v>
      </c>
      <c r="D2675" s="895">
        <v>15.05</v>
      </c>
    </row>
    <row r="2676" spans="1:4" x14ac:dyDescent="0.2">
      <c r="A2676">
        <v>3936</v>
      </c>
      <c r="B2676" t="s">
        <v>18728</v>
      </c>
      <c r="C2676" t="s">
        <v>16086</v>
      </c>
      <c r="D2676" s="895">
        <v>27.2</v>
      </c>
    </row>
    <row r="2677" spans="1:4" x14ac:dyDescent="0.2">
      <c r="A2677">
        <v>3922</v>
      </c>
      <c r="B2677" t="s">
        <v>18729</v>
      </c>
      <c r="C2677" t="s">
        <v>16086</v>
      </c>
      <c r="D2677" s="895">
        <v>25.02</v>
      </c>
    </row>
    <row r="2678" spans="1:4" x14ac:dyDescent="0.2">
      <c r="A2678">
        <v>3924</v>
      </c>
      <c r="B2678" t="s">
        <v>18730</v>
      </c>
      <c r="C2678" t="s">
        <v>16086</v>
      </c>
      <c r="D2678" s="895">
        <v>27.2</v>
      </c>
    </row>
    <row r="2679" spans="1:4" x14ac:dyDescent="0.2">
      <c r="A2679">
        <v>3923</v>
      </c>
      <c r="B2679" t="s">
        <v>18731</v>
      </c>
      <c r="C2679" t="s">
        <v>16086</v>
      </c>
      <c r="D2679" s="895">
        <v>27.2</v>
      </c>
    </row>
    <row r="2680" spans="1:4" x14ac:dyDescent="0.2">
      <c r="A2680">
        <v>3937</v>
      </c>
      <c r="B2680" t="s">
        <v>18732</v>
      </c>
      <c r="C2680" t="s">
        <v>16086</v>
      </c>
      <c r="D2680" s="895">
        <v>22.44</v>
      </c>
    </row>
    <row r="2681" spans="1:4" x14ac:dyDescent="0.2">
      <c r="A2681">
        <v>3921</v>
      </c>
      <c r="B2681" t="s">
        <v>18733</v>
      </c>
      <c r="C2681" t="s">
        <v>16086</v>
      </c>
      <c r="D2681" s="895">
        <v>22.45</v>
      </c>
    </row>
    <row r="2682" spans="1:4" x14ac:dyDescent="0.2">
      <c r="A2682">
        <v>3920</v>
      </c>
      <c r="B2682" t="s">
        <v>18734</v>
      </c>
      <c r="C2682" t="s">
        <v>16086</v>
      </c>
      <c r="D2682" s="895">
        <v>22.44</v>
      </c>
    </row>
    <row r="2683" spans="1:4" x14ac:dyDescent="0.2">
      <c r="A2683">
        <v>3938</v>
      </c>
      <c r="B2683" t="s">
        <v>18735</v>
      </c>
      <c r="C2683" t="s">
        <v>16086</v>
      </c>
      <c r="D2683" s="895">
        <v>14.79</v>
      </c>
    </row>
    <row r="2684" spans="1:4" x14ac:dyDescent="0.2">
      <c r="A2684">
        <v>3919</v>
      </c>
      <c r="B2684" t="s">
        <v>18736</v>
      </c>
      <c r="C2684" t="s">
        <v>16086</v>
      </c>
      <c r="D2684" s="895">
        <v>15.08</v>
      </c>
    </row>
    <row r="2685" spans="1:4" x14ac:dyDescent="0.2">
      <c r="A2685">
        <v>3927</v>
      </c>
      <c r="B2685" t="s">
        <v>18737</v>
      </c>
      <c r="C2685" t="s">
        <v>16086</v>
      </c>
      <c r="D2685" s="895">
        <v>76.38</v>
      </c>
    </row>
    <row r="2686" spans="1:4" x14ac:dyDescent="0.2">
      <c r="A2686">
        <v>3928</v>
      </c>
      <c r="B2686" t="s">
        <v>18738</v>
      </c>
      <c r="C2686" t="s">
        <v>16086</v>
      </c>
      <c r="D2686" s="895">
        <v>76.38</v>
      </c>
    </row>
    <row r="2687" spans="1:4" x14ac:dyDescent="0.2">
      <c r="A2687">
        <v>3926</v>
      </c>
      <c r="B2687" t="s">
        <v>18739</v>
      </c>
      <c r="C2687" t="s">
        <v>16086</v>
      </c>
      <c r="D2687" s="895">
        <v>43.54</v>
      </c>
    </row>
    <row r="2688" spans="1:4" x14ac:dyDescent="0.2">
      <c r="A2688">
        <v>3935</v>
      </c>
      <c r="B2688" t="s">
        <v>18740</v>
      </c>
      <c r="C2688" t="s">
        <v>16086</v>
      </c>
      <c r="D2688" s="895">
        <v>43.54</v>
      </c>
    </row>
    <row r="2689" spans="1:4" x14ac:dyDescent="0.2">
      <c r="A2689">
        <v>3925</v>
      </c>
      <c r="B2689" t="s">
        <v>18741</v>
      </c>
      <c r="C2689" t="s">
        <v>16086</v>
      </c>
      <c r="D2689" s="895">
        <v>43.54</v>
      </c>
    </row>
    <row r="2690" spans="1:4" x14ac:dyDescent="0.2">
      <c r="A2690">
        <v>12406</v>
      </c>
      <c r="B2690" t="s">
        <v>18742</v>
      </c>
      <c r="C2690" t="s">
        <v>16086</v>
      </c>
      <c r="D2690" s="895">
        <v>10.69</v>
      </c>
    </row>
    <row r="2691" spans="1:4" x14ac:dyDescent="0.2">
      <c r="A2691">
        <v>3929</v>
      </c>
      <c r="B2691" t="s">
        <v>18743</v>
      </c>
      <c r="C2691" t="s">
        <v>16086</v>
      </c>
      <c r="D2691" s="895">
        <v>116.37</v>
      </c>
    </row>
    <row r="2692" spans="1:4" x14ac:dyDescent="0.2">
      <c r="A2692">
        <v>3931</v>
      </c>
      <c r="B2692" t="s">
        <v>18744</v>
      </c>
      <c r="C2692" t="s">
        <v>16086</v>
      </c>
      <c r="D2692" s="895">
        <v>116.37</v>
      </c>
    </row>
    <row r="2693" spans="1:4" x14ac:dyDescent="0.2">
      <c r="A2693">
        <v>3930</v>
      </c>
      <c r="B2693" t="s">
        <v>18745</v>
      </c>
      <c r="C2693" t="s">
        <v>16086</v>
      </c>
      <c r="D2693" s="895">
        <v>116.37</v>
      </c>
    </row>
    <row r="2694" spans="1:4" x14ac:dyDescent="0.2">
      <c r="A2694">
        <v>3932</v>
      </c>
      <c r="B2694" t="s">
        <v>18746</v>
      </c>
      <c r="C2694" t="s">
        <v>16086</v>
      </c>
      <c r="D2694" s="895">
        <v>200.94</v>
      </c>
    </row>
    <row r="2695" spans="1:4" x14ac:dyDescent="0.2">
      <c r="A2695">
        <v>3933</v>
      </c>
      <c r="B2695" t="s">
        <v>18747</v>
      </c>
      <c r="C2695" t="s">
        <v>16086</v>
      </c>
      <c r="D2695" s="895">
        <v>200.94</v>
      </c>
    </row>
    <row r="2696" spans="1:4" x14ac:dyDescent="0.2">
      <c r="A2696">
        <v>3934</v>
      </c>
      <c r="B2696" t="s">
        <v>18748</v>
      </c>
      <c r="C2696" t="s">
        <v>16086</v>
      </c>
      <c r="D2696" s="895">
        <v>200.94</v>
      </c>
    </row>
    <row r="2697" spans="1:4" x14ac:dyDescent="0.2">
      <c r="A2697">
        <v>40364</v>
      </c>
      <c r="B2697" t="s">
        <v>18749</v>
      </c>
      <c r="C2697" t="s">
        <v>16086</v>
      </c>
      <c r="D2697" s="895">
        <v>48.56</v>
      </c>
    </row>
    <row r="2698" spans="1:4" x14ac:dyDescent="0.2">
      <c r="A2698">
        <v>40361</v>
      </c>
      <c r="B2698" t="s">
        <v>18750</v>
      </c>
      <c r="C2698" t="s">
        <v>16086</v>
      </c>
      <c r="D2698" s="895">
        <v>37.97</v>
      </c>
    </row>
    <row r="2699" spans="1:4" x14ac:dyDescent="0.2">
      <c r="A2699">
        <v>40358</v>
      </c>
      <c r="B2699" t="s">
        <v>18751</v>
      </c>
      <c r="C2699" t="s">
        <v>16086</v>
      </c>
      <c r="D2699" s="895">
        <v>14.47</v>
      </c>
    </row>
    <row r="2700" spans="1:4" x14ac:dyDescent="0.2">
      <c r="A2700">
        <v>40370</v>
      </c>
      <c r="B2700" t="s">
        <v>18752</v>
      </c>
      <c r="C2700" t="s">
        <v>16086</v>
      </c>
      <c r="D2700" s="895">
        <v>154.1</v>
      </c>
    </row>
    <row r="2701" spans="1:4" x14ac:dyDescent="0.2">
      <c r="A2701">
        <v>40367</v>
      </c>
      <c r="B2701" t="s">
        <v>18753</v>
      </c>
      <c r="C2701" t="s">
        <v>16086</v>
      </c>
      <c r="D2701" s="895">
        <v>76.59</v>
      </c>
    </row>
    <row r="2702" spans="1:4" x14ac:dyDescent="0.2">
      <c r="A2702">
        <v>40373</v>
      </c>
      <c r="B2702" t="s">
        <v>18754</v>
      </c>
      <c r="C2702" t="s">
        <v>16086</v>
      </c>
      <c r="D2702" s="895">
        <v>208.39</v>
      </c>
    </row>
    <row r="2703" spans="1:4" x14ac:dyDescent="0.2">
      <c r="A2703">
        <v>40355</v>
      </c>
      <c r="B2703" t="s">
        <v>18755</v>
      </c>
      <c r="C2703" t="s">
        <v>16086</v>
      </c>
      <c r="D2703" s="895">
        <v>10.37</v>
      </c>
    </row>
    <row r="2704" spans="1:4" x14ac:dyDescent="0.2">
      <c r="A2704">
        <v>3907</v>
      </c>
      <c r="B2704" t="s">
        <v>18756</v>
      </c>
      <c r="C2704" t="s">
        <v>16086</v>
      </c>
      <c r="D2704" s="895">
        <v>6.45</v>
      </c>
    </row>
    <row r="2705" spans="1:4" x14ac:dyDescent="0.2">
      <c r="A2705">
        <v>3889</v>
      </c>
      <c r="B2705" t="s">
        <v>18757</v>
      </c>
      <c r="C2705" t="s">
        <v>16086</v>
      </c>
      <c r="D2705" s="895">
        <v>4.59</v>
      </c>
    </row>
    <row r="2706" spans="1:4" x14ac:dyDescent="0.2">
      <c r="A2706">
        <v>3868</v>
      </c>
      <c r="B2706" t="s">
        <v>18758</v>
      </c>
      <c r="C2706" t="s">
        <v>16086</v>
      </c>
      <c r="D2706" s="895">
        <v>1.68</v>
      </c>
    </row>
    <row r="2707" spans="1:4" x14ac:dyDescent="0.2">
      <c r="A2707">
        <v>3869</v>
      </c>
      <c r="B2707" t="s">
        <v>18759</v>
      </c>
      <c r="C2707" t="s">
        <v>16086</v>
      </c>
      <c r="D2707" s="895">
        <v>3.73</v>
      </c>
    </row>
    <row r="2708" spans="1:4" x14ac:dyDescent="0.2">
      <c r="A2708">
        <v>3872</v>
      </c>
      <c r="B2708" t="s">
        <v>18760</v>
      </c>
      <c r="C2708" t="s">
        <v>16086</v>
      </c>
      <c r="D2708" s="895">
        <v>6.37</v>
      </c>
    </row>
    <row r="2709" spans="1:4" x14ac:dyDescent="0.2">
      <c r="A2709">
        <v>3850</v>
      </c>
      <c r="B2709" t="s">
        <v>18761</v>
      </c>
      <c r="C2709" t="s">
        <v>16086</v>
      </c>
      <c r="D2709" s="895">
        <v>14.69</v>
      </c>
    </row>
    <row r="2710" spans="1:4" x14ac:dyDescent="0.2">
      <c r="A2710">
        <v>38023</v>
      </c>
      <c r="B2710" t="s">
        <v>18762</v>
      </c>
      <c r="C2710" t="s">
        <v>16086</v>
      </c>
      <c r="D2710" s="895">
        <v>7.48</v>
      </c>
    </row>
    <row r="2711" spans="1:4" x14ac:dyDescent="0.2">
      <c r="A2711">
        <v>37986</v>
      </c>
      <c r="B2711" t="s">
        <v>18763</v>
      </c>
      <c r="C2711" t="s">
        <v>16086</v>
      </c>
      <c r="D2711" s="895">
        <v>2.66</v>
      </c>
    </row>
    <row r="2712" spans="1:4" x14ac:dyDescent="0.2">
      <c r="A2712">
        <v>37987</v>
      </c>
      <c r="B2712" t="s">
        <v>18764</v>
      </c>
      <c r="C2712" t="s">
        <v>16086</v>
      </c>
      <c r="D2712" s="895">
        <v>132.87</v>
      </c>
    </row>
    <row r="2713" spans="1:4" x14ac:dyDescent="0.2">
      <c r="A2713">
        <v>37988</v>
      </c>
      <c r="B2713" t="s">
        <v>18765</v>
      </c>
      <c r="C2713" t="s">
        <v>16086</v>
      </c>
      <c r="D2713" s="895">
        <v>211.14</v>
      </c>
    </row>
    <row r="2714" spans="1:4" x14ac:dyDescent="0.2">
      <c r="A2714">
        <v>21120</v>
      </c>
      <c r="B2714" t="s">
        <v>18766</v>
      </c>
      <c r="C2714" t="s">
        <v>16086</v>
      </c>
      <c r="D2714" s="895">
        <v>13.59</v>
      </c>
    </row>
    <row r="2715" spans="1:4" x14ac:dyDescent="0.2">
      <c r="A2715">
        <v>39318</v>
      </c>
      <c r="B2715" t="s">
        <v>18767</v>
      </c>
      <c r="C2715" t="s">
        <v>16086</v>
      </c>
      <c r="D2715" s="895">
        <v>12.64</v>
      </c>
    </row>
    <row r="2716" spans="1:4" x14ac:dyDescent="0.2">
      <c r="A2716">
        <v>40366</v>
      </c>
      <c r="B2716" t="s">
        <v>18768</v>
      </c>
      <c r="C2716" t="s">
        <v>16086</v>
      </c>
      <c r="D2716" s="895">
        <v>37.880000000000003</v>
      </c>
    </row>
    <row r="2717" spans="1:4" x14ac:dyDescent="0.2">
      <c r="A2717">
        <v>40363</v>
      </c>
      <c r="B2717" t="s">
        <v>18769</v>
      </c>
      <c r="C2717" t="s">
        <v>16086</v>
      </c>
      <c r="D2717" s="895">
        <v>29.63</v>
      </c>
    </row>
    <row r="2718" spans="1:4" x14ac:dyDescent="0.2">
      <c r="A2718">
        <v>40354</v>
      </c>
      <c r="B2718" t="s">
        <v>18770</v>
      </c>
      <c r="C2718" t="s">
        <v>16086</v>
      </c>
      <c r="D2718" s="895">
        <v>12.9</v>
      </c>
    </row>
    <row r="2719" spans="1:4" x14ac:dyDescent="0.2">
      <c r="A2719">
        <v>40360</v>
      </c>
      <c r="B2719" t="s">
        <v>18771</v>
      </c>
      <c r="C2719" t="s">
        <v>16086</v>
      </c>
      <c r="D2719" s="895">
        <v>19.420000000000002</v>
      </c>
    </row>
    <row r="2720" spans="1:4" x14ac:dyDescent="0.2">
      <c r="A2720">
        <v>40372</v>
      </c>
      <c r="B2720" t="s">
        <v>18772</v>
      </c>
      <c r="C2720" t="s">
        <v>16086</v>
      </c>
      <c r="D2720" s="895">
        <v>119.96</v>
      </c>
    </row>
    <row r="2721" spans="1:4" x14ac:dyDescent="0.2">
      <c r="A2721">
        <v>40369</v>
      </c>
      <c r="B2721" t="s">
        <v>18773</v>
      </c>
      <c r="C2721" t="s">
        <v>16086</v>
      </c>
      <c r="D2721" s="895">
        <v>59.7</v>
      </c>
    </row>
    <row r="2722" spans="1:4" x14ac:dyDescent="0.2">
      <c r="A2722">
        <v>40357</v>
      </c>
      <c r="B2722" t="s">
        <v>18774</v>
      </c>
      <c r="C2722" t="s">
        <v>16086</v>
      </c>
      <c r="D2722" s="895">
        <v>14.47</v>
      </c>
    </row>
    <row r="2723" spans="1:4" x14ac:dyDescent="0.2">
      <c r="A2723">
        <v>40375</v>
      </c>
      <c r="B2723" t="s">
        <v>18775</v>
      </c>
      <c r="C2723" t="s">
        <v>16086</v>
      </c>
      <c r="D2723" s="895">
        <v>162.38999999999999</v>
      </c>
    </row>
    <row r="2724" spans="1:4" x14ac:dyDescent="0.2">
      <c r="A2724">
        <v>1893</v>
      </c>
      <c r="B2724" t="s">
        <v>18776</v>
      </c>
      <c r="C2724" t="s">
        <v>16086</v>
      </c>
      <c r="D2724" s="895">
        <v>3.48</v>
      </c>
    </row>
    <row r="2725" spans="1:4" x14ac:dyDescent="0.2">
      <c r="A2725">
        <v>1902</v>
      </c>
      <c r="B2725" t="s">
        <v>18777</v>
      </c>
      <c r="C2725" t="s">
        <v>16086</v>
      </c>
      <c r="D2725" s="895">
        <v>2.5299999999999998</v>
      </c>
    </row>
    <row r="2726" spans="1:4" x14ac:dyDescent="0.2">
      <c r="A2726">
        <v>1901</v>
      </c>
      <c r="B2726" t="s">
        <v>18778</v>
      </c>
      <c r="C2726" t="s">
        <v>16086</v>
      </c>
      <c r="D2726" s="895">
        <v>0.79</v>
      </c>
    </row>
    <row r="2727" spans="1:4" x14ac:dyDescent="0.2">
      <c r="A2727">
        <v>1892</v>
      </c>
      <c r="B2727" t="s">
        <v>18779</v>
      </c>
      <c r="C2727" t="s">
        <v>16086</v>
      </c>
      <c r="D2727" s="895">
        <v>1.63</v>
      </c>
    </row>
    <row r="2728" spans="1:4" x14ac:dyDescent="0.2">
      <c r="A2728">
        <v>1907</v>
      </c>
      <c r="B2728" t="s">
        <v>18780</v>
      </c>
      <c r="C2728" t="s">
        <v>16086</v>
      </c>
      <c r="D2728" s="895">
        <v>11.21</v>
      </c>
    </row>
    <row r="2729" spans="1:4" x14ac:dyDescent="0.2">
      <c r="A2729">
        <v>1894</v>
      </c>
      <c r="B2729" t="s">
        <v>18781</v>
      </c>
      <c r="C2729" t="s">
        <v>16086</v>
      </c>
      <c r="D2729" s="895">
        <v>5.04</v>
      </c>
    </row>
    <row r="2730" spans="1:4" x14ac:dyDescent="0.2">
      <c r="A2730">
        <v>1891</v>
      </c>
      <c r="B2730" t="s">
        <v>18782</v>
      </c>
      <c r="C2730" t="s">
        <v>16086</v>
      </c>
      <c r="D2730" s="895">
        <v>1.17</v>
      </c>
    </row>
    <row r="2731" spans="1:4" x14ac:dyDescent="0.2">
      <c r="A2731">
        <v>1896</v>
      </c>
      <c r="B2731" t="s">
        <v>18783</v>
      </c>
      <c r="C2731" t="s">
        <v>16086</v>
      </c>
      <c r="D2731" s="895">
        <v>15.05</v>
      </c>
    </row>
    <row r="2732" spans="1:4" x14ac:dyDescent="0.2">
      <c r="A2732">
        <v>1895</v>
      </c>
      <c r="B2732" t="s">
        <v>18784</v>
      </c>
      <c r="C2732" t="s">
        <v>16086</v>
      </c>
      <c r="D2732" s="895">
        <v>26.44</v>
      </c>
    </row>
    <row r="2733" spans="1:4" x14ac:dyDescent="0.2">
      <c r="A2733">
        <v>2641</v>
      </c>
      <c r="B2733" t="s">
        <v>18785</v>
      </c>
      <c r="C2733" t="s">
        <v>16086</v>
      </c>
      <c r="D2733" s="895">
        <v>20.23</v>
      </c>
    </row>
    <row r="2734" spans="1:4" x14ac:dyDescent="0.2">
      <c r="A2734">
        <v>2636</v>
      </c>
      <c r="B2734" t="s">
        <v>18786</v>
      </c>
      <c r="C2734" t="s">
        <v>16086</v>
      </c>
      <c r="D2734" s="895">
        <v>1.3</v>
      </c>
    </row>
    <row r="2735" spans="1:4" x14ac:dyDescent="0.2">
      <c r="A2735">
        <v>2637</v>
      </c>
      <c r="B2735" t="s">
        <v>18787</v>
      </c>
      <c r="C2735" t="s">
        <v>16086</v>
      </c>
      <c r="D2735" s="895">
        <v>1.38</v>
      </c>
    </row>
    <row r="2736" spans="1:4" x14ac:dyDescent="0.2">
      <c r="A2736">
        <v>2638</v>
      </c>
      <c r="B2736" t="s">
        <v>18788</v>
      </c>
      <c r="C2736" t="s">
        <v>16086</v>
      </c>
      <c r="D2736" s="895">
        <v>1.61</v>
      </c>
    </row>
    <row r="2737" spans="1:4" x14ac:dyDescent="0.2">
      <c r="A2737">
        <v>2639</v>
      </c>
      <c r="B2737" t="s">
        <v>18789</v>
      </c>
      <c r="C2737" t="s">
        <v>16086</v>
      </c>
      <c r="D2737" s="895">
        <v>2.86</v>
      </c>
    </row>
    <row r="2738" spans="1:4" x14ac:dyDescent="0.2">
      <c r="A2738">
        <v>2644</v>
      </c>
      <c r="B2738" t="s">
        <v>18790</v>
      </c>
      <c r="C2738" t="s">
        <v>16086</v>
      </c>
      <c r="D2738" s="895">
        <v>4.1399999999999997</v>
      </c>
    </row>
    <row r="2739" spans="1:4" x14ac:dyDescent="0.2">
      <c r="A2739">
        <v>2640</v>
      </c>
      <c r="B2739" t="s">
        <v>18791</v>
      </c>
      <c r="C2739" t="s">
        <v>16086</v>
      </c>
      <c r="D2739" s="895">
        <v>8.42</v>
      </c>
    </row>
    <row r="2740" spans="1:4" x14ac:dyDescent="0.2">
      <c r="A2740">
        <v>2642</v>
      </c>
      <c r="B2740" t="s">
        <v>18792</v>
      </c>
      <c r="C2740" t="s">
        <v>16086</v>
      </c>
      <c r="D2740" s="895">
        <v>12.82</v>
      </c>
    </row>
    <row r="2741" spans="1:4" x14ac:dyDescent="0.2">
      <c r="A2741">
        <v>2643</v>
      </c>
      <c r="B2741" t="s">
        <v>18793</v>
      </c>
      <c r="C2741" t="s">
        <v>16086</v>
      </c>
      <c r="D2741" s="895">
        <v>5.77</v>
      </c>
    </row>
    <row r="2742" spans="1:4" x14ac:dyDescent="0.2">
      <c r="A2742">
        <v>44281</v>
      </c>
      <c r="B2742" t="s">
        <v>29392</v>
      </c>
      <c r="C2742" t="s">
        <v>16086</v>
      </c>
      <c r="D2742" s="895">
        <v>268.63</v>
      </c>
    </row>
    <row r="2743" spans="1:4" x14ac:dyDescent="0.2">
      <c r="A2743">
        <v>39855</v>
      </c>
      <c r="B2743" t="s">
        <v>18794</v>
      </c>
      <c r="C2743" t="s">
        <v>16086</v>
      </c>
      <c r="D2743" s="895">
        <v>2.92</v>
      </c>
    </row>
    <row r="2744" spans="1:4" x14ac:dyDescent="0.2">
      <c r="A2744">
        <v>39856</v>
      </c>
      <c r="B2744" t="s">
        <v>18795</v>
      </c>
      <c r="C2744" t="s">
        <v>16086</v>
      </c>
      <c r="D2744" s="895">
        <v>6.88</v>
      </c>
    </row>
    <row r="2745" spans="1:4" x14ac:dyDescent="0.2">
      <c r="A2745">
        <v>39857</v>
      </c>
      <c r="B2745" t="s">
        <v>18796</v>
      </c>
      <c r="C2745" t="s">
        <v>16086</v>
      </c>
      <c r="D2745" s="895">
        <v>11.14</v>
      </c>
    </row>
    <row r="2746" spans="1:4" x14ac:dyDescent="0.2">
      <c r="A2746">
        <v>39858</v>
      </c>
      <c r="B2746" t="s">
        <v>18797</v>
      </c>
      <c r="C2746" t="s">
        <v>16086</v>
      </c>
      <c r="D2746" s="895">
        <v>24.71</v>
      </c>
    </row>
    <row r="2747" spans="1:4" x14ac:dyDescent="0.2">
      <c r="A2747">
        <v>39859</v>
      </c>
      <c r="B2747" t="s">
        <v>18798</v>
      </c>
      <c r="C2747" t="s">
        <v>16086</v>
      </c>
      <c r="D2747" s="895">
        <v>38.1</v>
      </c>
    </row>
    <row r="2748" spans="1:4" x14ac:dyDescent="0.2">
      <c r="A2748">
        <v>39860</v>
      </c>
      <c r="B2748" t="s">
        <v>18799</v>
      </c>
      <c r="C2748" t="s">
        <v>16086</v>
      </c>
      <c r="D2748" s="895">
        <v>58.46</v>
      </c>
    </row>
    <row r="2749" spans="1:4" x14ac:dyDescent="0.2">
      <c r="A2749">
        <v>39861</v>
      </c>
      <c r="B2749" t="s">
        <v>18800</v>
      </c>
      <c r="C2749" t="s">
        <v>16086</v>
      </c>
      <c r="D2749" s="895">
        <v>166.92</v>
      </c>
    </row>
    <row r="2750" spans="1:4" x14ac:dyDescent="0.2">
      <c r="A2750">
        <v>3867</v>
      </c>
      <c r="B2750" t="s">
        <v>18801</v>
      </c>
      <c r="C2750" t="s">
        <v>16086</v>
      </c>
      <c r="D2750" s="895">
        <v>89.47</v>
      </c>
    </row>
    <row r="2751" spans="1:4" x14ac:dyDescent="0.2">
      <c r="A2751">
        <v>3861</v>
      </c>
      <c r="B2751" t="s">
        <v>18802</v>
      </c>
      <c r="C2751" t="s">
        <v>16086</v>
      </c>
      <c r="D2751" s="895">
        <v>0.92</v>
      </c>
    </row>
    <row r="2752" spans="1:4" x14ac:dyDescent="0.2">
      <c r="A2752">
        <v>3904</v>
      </c>
      <c r="B2752" t="s">
        <v>18803</v>
      </c>
      <c r="C2752" t="s">
        <v>16086</v>
      </c>
      <c r="D2752" s="895">
        <v>0.98</v>
      </c>
    </row>
    <row r="2753" spans="1:4" x14ac:dyDescent="0.2">
      <c r="A2753">
        <v>3903</v>
      </c>
      <c r="B2753" t="s">
        <v>18804</v>
      </c>
      <c r="C2753" t="s">
        <v>16086</v>
      </c>
      <c r="D2753" s="895">
        <v>2.4</v>
      </c>
    </row>
    <row r="2754" spans="1:4" x14ac:dyDescent="0.2">
      <c r="A2754">
        <v>3862</v>
      </c>
      <c r="B2754" t="s">
        <v>18805</v>
      </c>
      <c r="C2754" t="s">
        <v>16086</v>
      </c>
      <c r="D2754" s="895">
        <v>5.1100000000000003</v>
      </c>
    </row>
    <row r="2755" spans="1:4" x14ac:dyDescent="0.2">
      <c r="A2755">
        <v>3863</v>
      </c>
      <c r="B2755" t="s">
        <v>18806</v>
      </c>
      <c r="C2755" t="s">
        <v>16086</v>
      </c>
      <c r="D2755" s="895">
        <v>5.24</v>
      </c>
    </row>
    <row r="2756" spans="1:4" x14ac:dyDescent="0.2">
      <c r="A2756">
        <v>3864</v>
      </c>
      <c r="B2756" t="s">
        <v>18807</v>
      </c>
      <c r="C2756" t="s">
        <v>16086</v>
      </c>
      <c r="D2756" s="895">
        <v>16.05</v>
      </c>
    </row>
    <row r="2757" spans="1:4" x14ac:dyDescent="0.2">
      <c r="A2757">
        <v>3865</v>
      </c>
      <c r="B2757" t="s">
        <v>18808</v>
      </c>
      <c r="C2757" t="s">
        <v>16086</v>
      </c>
      <c r="D2757" s="895">
        <v>23.47</v>
      </c>
    </row>
    <row r="2758" spans="1:4" x14ac:dyDescent="0.2">
      <c r="A2758">
        <v>3866</v>
      </c>
      <c r="B2758" t="s">
        <v>18809</v>
      </c>
      <c r="C2758" t="s">
        <v>16086</v>
      </c>
      <c r="D2758" s="895">
        <v>52.69</v>
      </c>
    </row>
    <row r="2759" spans="1:4" x14ac:dyDescent="0.2">
      <c r="A2759">
        <v>3878</v>
      </c>
      <c r="B2759" t="s">
        <v>18810</v>
      </c>
      <c r="C2759" t="s">
        <v>16086</v>
      </c>
      <c r="D2759" s="895">
        <v>14.37</v>
      </c>
    </row>
    <row r="2760" spans="1:4" x14ac:dyDescent="0.2">
      <c r="A2760">
        <v>3883</v>
      </c>
      <c r="B2760" t="s">
        <v>18811</v>
      </c>
      <c r="C2760" t="s">
        <v>16086</v>
      </c>
      <c r="D2760" s="895">
        <v>1.84</v>
      </c>
    </row>
    <row r="2761" spans="1:4" x14ac:dyDescent="0.2">
      <c r="A2761">
        <v>3876</v>
      </c>
      <c r="B2761" t="s">
        <v>18812</v>
      </c>
      <c r="C2761" t="s">
        <v>16086</v>
      </c>
      <c r="D2761" s="895">
        <v>5.72</v>
      </c>
    </row>
    <row r="2762" spans="1:4" x14ac:dyDescent="0.2">
      <c r="A2762">
        <v>3884</v>
      </c>
      <c r="B2762" t="s">
        <v>18813</v>
      </c>
      <c r="C2762" t="s">
        <v>16086</v>
      </c>
      <c r="D2762" s="895">
        <v>2.91</v>
      </c>
    </row>
    <row r="2763" spans="1:4" x14ac:dyDescent="0.2">
      <c r="A2763">
        <v>12892</v>
      </c>
      <c r="B2763" t="s">
        <v>18814</v>
      </c>
      <c r="C2763" t="s">
        <v>16501</v>
      </c>
      <c r="D2763" s="895">
        <v>13</v>
      </c>
    </row>
    <row r="2764" spans="1:4" x14ac:dyDescent="0.2">
      <c r="A2764">
        <v>38447</v>
      </c>
      <c r="B2764" t="s">
        <v>18815</v>
      </c>
      <c r="C2764" t="s">
        <v>16086</v>
      </c>
      <c r="D2764" s="895">
        <v>81.650000000000006</v>
      </c>
    </row>
    <row r="2765" spans="1:4" x14ac:dyDescent="0.2">
      <c r="A2765">
        <v>36320</v>
      </c>
      <c r="B2765" t="s">
        <v>18816</v>
      </c>
      <c r="C2765" t="s">
        <v>16086</v>
      </c>
      <c r="D2765" s="895">
        <v>2.19</v>
      </c>
    </row>
    <row r="2766" spans="1:4" x14ac:dyDescent="0.2">
      <c r="A2766">
        <v>36324</v>
      </c>
      <c r="B2766" t="s">
        <v>18817</v>
      </c>
      <c r="C2766" t="s">
        <v>16086</v>
      </c>
      <c r="D2766" s="895">
        <v>2</v>
      </c>
    </row>
    <row r="2767" spans="1:4" x14ac:dyDescent="0.2">
      <c r="A2767">
        <v>38441</v>
      </c>
      <c r="B2767" t="s">
        <v>18818</v>
      </c>
      <c r="C2767" t="s">
        <v>16086</v>
      </c>
      <c r="D2767" s="895">
        <v>3.59</v>
      </c>
    </row>
    <row r="2768" spans="1:4" x14ac:dyDescent="0.2">
      <c r="A2768">
        <v>38442</v>
      </c>
      <c r="B2768" t="s">
        <v>18819</v>
      </c>
      <c r="C2768" t="s">
        <v>16086</v>
      </c>
      <c r="D2768" s="895">
        <v>10.199999999999999</v>
      </c>
    </row>
    <row r="2769" spans="1:4" x14ac:dyDescent="0.2">
      <c r="A2769">
        <v>38443</v>
      </c>
      <c r="B2769" t="s">
        <v>18820</v>
      </c>
      <c r="C2769" t="s">
        <v>16086</v>
      </c>
      <c r="D2769" s="895">
        <v>12.38</v>
      </c>
    </row>
    <row r="2770" spans="1:4" x14ac:dyDescent="0.2">
      <c r="A2770">
        <v>38444</v>
      </c>
      <c r="B2770" t="s">
        <v>18821</v>
      </c>
      <c r="C2770" t="s">
        <v>16086</v>
      </c>
      <c r="D2770" s="895">
        <v>20.79</v>
      </c>
    </row>
    <row r="2771" spans="1:4" x14ac:dyDescent="0.2">
      <c r="A2771">
        <v>38445</v>
      </c>
      <c r="B2771" t="s">
        <v>18822</v>
      </c>
      <c r="C2771" t="s">
        <v>16086</v>
      </c>
      <c r="D2771" s="895">
        <v>38.54</v>
      </c>
    </row>
    <row r="2772" spans="1:4" x14ac:dyDescent="0.2">
      <c r="A2772">
        <v>38446</v>
      </c>
      <c r="B2772" t="s">
        <v>18823</v>
      </c>
      <c r="C2772" t="s">
        <v>16086</v>
      </c>
      <c r="D2772" s="895">
        <v>63.08</v>
      </c>
    </row>
    <row r="2773" spans="1:4" x14ac:dyDescent="0.2">
      <c r="A2773">
        <v>3837</v>
      </c>
      <c r="B2773" t="s">
        <v>18824</v>
      </c>
      <c r="C2773" t="s">
        <v>16086</v>
      </c>
      <c r="D2773" s="895">
        <v>43.41</v>
      </c>
    </row>
    <row r="2774" spans="1:4" x14ac:dyDescent="0.2">
      <c r="A2774">
        <v>3845</v>
      </c>
      <c r="B2774" t="s">
        <v>18825</v>
      </c>
      <c r="C2774" t="s">
        <v>16086</v>
      </c>
      <c r="D2774" s="895">
        <v>15.86</v>
      </c>
    </row>
    <row r="2775" spans="1:4" x14ac:dyDescent="0.2">
      <c r="A2775">
        <v>11045</v>
      </c>
      <c r="B2775" t="s">
        <v>18826</v>
      </c>
      <c r="C2775" t="s">
        <v>16086</v>
      </c>
      <c r="D2775" s="895">
        <v>30.59</v>
      </c>
    </row>
    <row r="2776" spans="1:4" x14ac:dyDescent="0.2">
      <c r="A2776">
        <v>20170</v>
      </c>
      <c r="B2776" t="s">
        <v>18827</v>
      </c>
      <c r="C2776" t="s">
        <v>16086</v>
      </c>
      <c r="D2776" s="895">
        <v>17.46</v>
      </c>
    </row>
    <row r="2777" spans="1:4" x14ac:dyDescent="0.2">
      <c r="A2777">
        <v>20171</v>
      </c>
      <c r="B2777" t="s">
        <v>18828</v>
      </c>
      <c r="C2777" t="s">
        <v>16086</v>
      </c>
      <c r="D2777" s="895">
        <v>50.35</v>
      </c>
    </row>
    <row r="2778" spans="1:4" x14ac:dyDescent="0.2">
      <c r="A2778">
        <v>20167</v>
      </c>
      <c r="B2778" t="s">
        <v>18829</v>
      </c>
      <c r="C2778" t="s">
        <v>16086</v>
      </c>
      <c r="D2778" s="895">
        <v>6.33</v>
      </c>
    </row>
    <row r="2779" spans="1:4" x14ac:dyDescent="0.2">
      <c r="A2779">
        <v>20168</v>
      </c>
      <c r="B2779" t="s">
        <v>18830</v>
      </c>
      <c r="C2779" t="s">
        <v>16086</v>
      </c>
      <c r="D2779" s="895">
        <v>13.03</v>
      </c>
    </row>
    <row r="2780" spans="1:4" x14ac:dyDescent="0.2">
      <c r="A2780">
        <v>20169</v>
      </c>
      <c r="B2780" t="s">
        <v>18831</v>
      </c>
      <c r="C2780" t="s">
        <v>16086</v>
      </c>
      <c r="D2780" s="895">
        <v>15.21</v>
      </c>
    </row>
    <row r="2781" spans="1:4" x14ac:dyDescent="0.2">
      <c r="A2781">
        <v>3899</v>
      </c>
      <c r="B2781" t="s">
        <v>18832</v>
      </c>
      <c r="C2781" t="s">
        <v>16086</v>
      </c>
      <c r="D2781" s="895">
        <v>8.43</v>
      </c>
    </row>
    <row r="2782" spans="1:4" x14ac:dyDescent="0.2">
      <c r="A2782">
        <v>38676</v>
      </c>
      <c r="B2782" t="s">
        <v>18833</v>
      </c>
      <c r="C2782" t="s">
        <v>16086</v>
      </c>
      <c r="D2782" s="895">
        <v>42.19</v>
      </c>
    </row>
    <row r="2783" spans="1:4" x14ac:dyDescent="0.2">
      <c r="A2783">
        <v>3897</v>
      </c>
      <c r="B2783" t="s">
        <v>18834</v>
      </c>
      <c r="C2783" t="s">
        <v>16086</v>
      </c>
      <c r="D2783" s="895">
        <v>2.06</v>
      </c>
    </row>
    <row r="2784" spans="1:4" x14ac:dyDescent="0.2">
      <c r="A2784">
        <v>3875</v>
      </c>
      <c r="B2784" t="s">
        <v>18835</v>
      </c>
      <c r="C2784" t="s">
        <v>16086</v>
      </c>
      <c r="D2784" s="895">
        <v>4.25</v>
      </c>
    </row>
    <row r="2785" spans="1:4" x14ac:dyDescent="0.2">
      <c r="A2785">
        <v>3898</v>
      </c>
      <c r="B2785" t="s">
        <v>18836</v>
      </c>
      <c r="C2785" t="s">
        <v>16086</v>
      </c>
      <c r="D2785" s="895">
        <v>8.6300000000000008</v>
      </c>
    </row>
    <row r="2786" spans="1:4" x14ac:dyDescent="0.2">
      <c r="A2786">
        <v>3855</v>
      </c>
      <c r="B2786" t="s">
        <v>18837</v>
      </c>
      <c r="C2786" t="s">
        <v>16086</v>
      </c>
      <c r="D2786" s="895">
        <v>6.2</v>
      </c>
    </row>
    <row r="2787" spans="1:4" x14ac:dyDescent="0.2">
      <c r="A2787">
        <v>3874</v>
      </c>
      <c r="B2787" t="s">
        <v>18838</v>
      </c>
      <c r="C2787" t="s">
        <v>16086</v>
      </c>
      <c r="D2787" s="895">
        <v>7.19</v>
      </c>
    </row>
    <row r="2788" spans="1:4" x14ac:dyDescent="0.2">
      <c r="A2788">
        <v>3870</v>
      </c>
      <c r="B2788" t="s">
        <v>18839</v>
      </c>
      <c r="C2788" t="s">
        <v>16086</v>
      </c>
      <c r="D2788" s="895">
        <v>7.89</v>
      </c>
    </row>
    <row r="2789" spans="1:4" x14ac:dyDescent="0.2">
      <c r="A2789">
        <v>38678</v>
      </c>
      <c r="B2789" t="s">
        <v>18840</v>
      </c>
      <c r="C2789" t="s">
        <v>16086</v>
      </c>
      <c r="D2789" s="895">
        <v>20.88</v>
      </c>
    </row>
    <row r="2790" spans="1:4" x14ac:dyDescent="0.2">
      <c r="A2790">
        <v>3859</v>
      </c>
      <c r="B2790" t="s">
        <v>18841</v>
      </c>
      <c r="C2790" t="s">
        <v>16086</v>
      </c>
      <c r="D2790" s="895">
        <v>1.59</v>
      </c>
    </row>
    <row r="2791" spans="1:4" x14ac:dyDescent="0.2">
      <c r="A2791">
        <v>3856</v>
      </c>
      <c r="B2791" t="s">
        <v>18842</v>
      </c>
      <c r="C2791" t="s">
        <v>16086</v>
      </c>
      <c r="D2791" s="895">
        <v>2.2000000000000002</v>
      </c>
    </row>
    <row r="2792" spans="1:4" x14ac:dyDescent="0.2">
      <c r="A2792">
        <v>3906</v>
      </c>
      <c r="B2792" t="s">
        <v>18843</v>
      </c>
      <c r="C2792" t="s">
        <v>16086</v>
      </c>
      <c r="D2792" s="895">
        <v>1.82</v>
      </c>
    </row>
    <row r="2793" spans="1:4" x14ac:dyDescent="0.2">
      <c r="A2793">
        <v>3860</v>
      </c>
      <c r="B2793" t="s">
        <v>18844</v>
      </c>
      <c r="C2793" t="s">
        <v>16086</v>
      </c>
      <c r="D2793" s="895">
        <v>5.41</v>
      </c>
    </row>
    <row r="2794" spans="1:4" x14ac:dyDescent="0.2">
      <c r="A2794">
        <v>3905</v>
      </c>
      <c r="B2794" t="s">
        <v>18845</v>
      </c>
      <c r="C2794" t="s">
        <v>16086</v>
      </c>
      <c r="D2794" s="895">
        <v>12.41</v>
      </c>
    </row>
    <row r="2795" spans="1:4" x14ac:dyDescent="0.2">
      <c r="A2795">
        <v>3871</v>
      </c>
      <c r="B2795" t="s">
        <v>18846</v>
      </c>
      <c r="C2795" t="s">
        <v>16086</v>
      </c>
      <c r="D2795" s="895">
        <v>21.95</v>
      </c>
    </row>
    <row r="2796" spans="1:4" x14ac:dyDescent="0.2">
      <c r="A2796">
        <v>39292</v>
      </c>
      <c r="B2796" t="s">
        <v>18847</v>
      </c>
      <c r="C2796" t="s">
        <v>16086</v>
      </c>
      <c r="D2796" s="895">
        <v>8.32</v>
      </c>
    </row>
    <row r="2797" spans="1:4" x14ac:dyDescent="0.2">
      <c r="A2797">
        <v>39293</v>
      </c>
      <c r="B2797" t="s">
        <v>18848</v>
      </c>
      <c r="C2797" t="s">
        <v>16086</v>
      </c>
      <c r="D2797" s="895">
        <v>12.92</v>
      </c>
    </row>
    <row r="2798" spans="1:4" x14ac:dyDescent="0.2">
      <c r="A2798">
        <v>39294</v>
      </c>
      <c r="B2798" t="s">
        <v>18849</v>
      </c>
      <c r="C2798" t="s">
        <v>16086</v>
      </c>
      <c r="D2798" s="895">
        <v>13.81</v>
      </c>
    </row>
    <row r="2799" spans="1:4" x14ac:dyDescent="0.2">
      <c r="A2799">
        <v>39295</v>
      </c>
      <c r="B2799" t="s">
        <v>18850</v>
      </c>
      <c r="C2799" t="s">
        <v>16086</v>
      </c>
      <c r="D2799" s="895">
        <v>19</v>
      </c>
    </row>
    <row r="2800" spans="1:4" x14ac:dyDescent="0.2">
      <c r="A2800">
        <v>39312</v>
      </c>
      <c r="B2800" t="s">
        <v>18851</v>
      </c>
      <c r="C2800" t="s">
        <v>16086</v>
      </c>
      <c r="D2800" s="895">
        <v>12.75</v>
      </c>
    </row>
    <row r="2801" spans="1:4" x14ac:dyDescent="0.2">
      <c r="A2801">
        <v>39313</v>
      </c>
      <c r="B2801" t="s">
        <v>18852</v>
      </c>
      <c r="C2801" t="s">
        <v>16086</v>
      </c>
      <c r="D2801" s="895">
        <v>17.12</v>
      </c>
    </row>
    <row r="2802" spans="1:4" x14ac:dyDescent="0.2">
      <c r="A2802">
        <v>39314</v>
      </c>
      <c r="B2802" t="s">
        <v>18853</v>
      </c>
      <c r="C2802" t="s">
        <v>16086</v>
      </c>
      <c r="D2802" s="895">
        <v>25.2</v>
      </c>
    </row>
    <row r="2803" spans="1:4" x14ac:dyDescent="0.2">
      <c r="A2803">
        <v>39296</v>
      </c>
      <c r="B2803" t="s">
        <v>18854</v>
      </c>
      <c r="C2803" t="s">
        <v>16086</v>
      </c>
      <c r="D2803" s="895">
        <v>7.58</v>
      </c>
    </row>
    <row r="2804" spans="1:4" x14ac:dyDescent="0.2">
      <c r="A2804">
        <v>39297</v>
      </c>
      <c r="B2804" t="s">
        <v>18855</v>
      </c>
      <c r="C2804" t="s">
        <v>16086</v>
      </c>
      <c r="D2804" s="895">
        <v>10.28</v>
      </c>
    </row>
    <row r="2805" spans="1:4" x14ac:dyDescent="0.2">
      <c r="A2805">
        <v>39298</v>
      </c>
      <c r="B2805" t="s">
        <v>18856</v>
      </c>
      <c r="C2805" t="s">
        <v>16086</v>
      </c>
      <c r="D2805" s="895">
        <v>19.739999999999998</v>
      </c>
    </row>
    <row r="2806" spans="1:4" x14ac:dyDescent="0.2">
      <c r="A2806">
        <v>39299</v>
      </c>
      <c r="B2806" t="s">
        <v>18857</v>
      </c>
      <c r="C2806" t="s">
        <v>16086</v>
      </c>
      <c r="D2806" s="895">
        <v>23.39</v>
      </c>
    </row>
    <row r="2807" spans="1:4" x14ac:dyDescent="0.2">
      <c r="A2807">
        <v>39308</v>
      </c>
      <c r="B2807" t="s">
        <v>18858</v>
      </c>
      <c r="C2807" t="s">
        <v>16086</v>
      </c>
      <c r="D2807" s="895">
        <v>6.32</v>
      </c>
    </row>
    <row r="2808" spans="1:4" x14ac:dyDescent="0.2">
      <c r="A2808">
        <v>39309</v>
      </c>
      <c r="B2808" t="s">
        <v>18859</v>
      </c>
      <c r="C2808" t="s">
        <v>16086</v>
      </c>
      <c r="D2808" s="895">
        <v>7.21</v>
      </c>
    </row>
    <row r="2809" spans="1:4" x14ac:dyDescent="0.2">
      <c r="A2809">
        <v>39310</v>
      </c>
      <c r="B2809" t="s">
        <v>18860</v>
      </c>
      <c r="C2809" t="s">
        <v>16086</v>
      </c>
      <c r="D2809" s="895">
        <v>13.46</v>
      </c>
    </row>
    <row r="2810" spans="1:4" x14ac:dyDescent="0.2">
      <c r="A2810">
        <v>39311</v>
      </c>
      <c r="B2810" t="s">
        <v>18861</v>
      </c>
      <c r="C2810" t="s">
        <v>16086</v>
      </c>
      <c r="D2810" s="895">
        <v>19.059999999999999</v>
      </c>
    </row>
    <row r="2811" spans="1:4" x14ac:dyDescent="0.2">
      <c r="A2811">
        <v>37427</v>
      </c>
      <c r="B2811" t="s">
        <v>18862</v>
      </c>
      <c r="C2811" t="s">
        <v>16086</v>
      </c>
      <c r="D2811" s="895">
        <v>60.11</v>
      </c>
    </row>
    <row r="2812" spans="1:4" x14ac:dyDescent="0.2">
      <c r="A2812">
        <v>37424</v>
      </c>
      <c r="B2812" t="s">
        <v>18863</v>
      </c>
      <c r="C2812" t="s">
        <v>16086</v>
      </c>
      <c r="D2812" s="895">
        <v>11.58</v>
      </c>
    </row>
    <row r="2813" spans="1:4" x14ac:dyDescent="0.2">
      <c r="A2813">
        <v>37428</v>
      </c>
      <c r="B2813" t="s">
        <v>18864</v>
      </c>
      <c r="C2813" t="s">
        <v>16086</v>
      </c>
      <c r="D2813" s="895">
        <v>207.17</v>
      </c>
    </row>
    <row r="2814" spans="1:4" x14ac:dyDescent="0.2">
      <c r="A2814">
        <v>37425</v>
      </c>
      <c r="B2814" t="s">
        <v>18865</v>
      </c>
      <c r="C2814" t="s">
        <v>16086</v>
      </c>
      <c r="D2814" s="895">
        <v>12.48</v>
      </c>
    </row>
    <row r="2815" spans="1:4" x14ac:dyDescent="0.2">
      <c r="A2815">
        <v>37429</v>
      </c>
      <c r="B2815" t="s">
        <v>18866</v>
      </c>
      <c r="C2815" t="s">
        <v>16086</v>
      </c>
      <c r="D2815" s="860">
        <v>2619.8200000000002</v>
      </c>
    </row>
    <row r="2816" spans="1:4" x14ac:dyDescent="0.2">
      <c r="A2816">
        <v>37426</v>
      </c>
      <c r="B2816" t="s">
        <v>18867</v>
      </c>
      <c r="C2816" t="s">
        <v>16086</v>
      </c>
      <c r="D2816" s="895">
        <v>25.2</v>
      </c>
    </row>
    <row r="2817" spans="1:4" x14ac:dyDescent="0.2">
      <c r="A2817">
        <v>11519</v>
      </c>
      <c r="B2817" t="s">
        <v>18868</v>
      </c>
      <c r="C2817" t="s">
        <v>16501</v>
      </c>
      <c r="D2817" s="895">
        <v>43.49</v>
      </c>
    </row>
    <row r="2818" spans="1:4" x14ac:dyDescent="0.2">
      <c r="A2818">
        <v>11520</v>
      </c>
      <c r="B2818" t="s">
        <v>18869</v>
      </c>
      <c r="C2818" t="s">
        <v>16501</v>
      </c>
      <c r="D2818" s="895">
        <v>20.11</v>
      </c>
    </row>
    <row r="2819" spans="1:4" x14ac:dyDescent="0.2">
      <c r="A2819">
        <v>11518</v>
      </c>
      <c r="B2819" t="s">
        <v>18870</v>
      </c>
      <c r="C2819" t="s">
        <v>16501</v>
      </c>
      <c r="D2819" s="895">
        <v>73.12</v>
      </c>
    </row>
    <row r="2820" spans="1:4" x14ac:dyDescent="0.2">
      <c r="A2820">
        <v>38473</v>
      </c>
      <c r="B2820" t="s">
        <v>18871</v>
      </c>
      <c r="C2820" t="s">
        <v>16086</v>
      </c>
      <c r="D2820" s="895">
        <v>168.77</v>
      </c>
    </row>
    <row r="2821" spans="1:4" x14ac:dyDescent="0.2">
      <c r="A2821">
        <v>4244</v>
      </c>
      <c r="B2821" t="s">
        <v>18872</v>
      </c>
      <c r="C2821" t="s">
        <v>16234</v>
      </c>
      <c r="D2821" s="895">
        <v>23.94</v>
      </c>
    </row>
    <row r="2822" spans="1:4" x14ac:dyDescent="0.2">
      <c r="A2822">
        <v>40977</v>
      </c>
      <c r="B2822" t="s">
        <v>18873</v>
      </c>
      <c r="C2822" t="s">
        <v>16236</v>
      </c>
      <c r="D2822" s="860">
        <v>4198.29</v>
      </c>
    </row>
    <row r="2823" spans="1:4" x14ac:dyDescent="0.2">
      <c r="A2823">
        <v>4115</v>
      </c>
      <c r="B2823" t="s">
        <v>18874</v>
      </c>
      <c r="C2823" t="s">
        <v>16130</v>
      </c>
      <c r="D2823" s="895">
        <v>25.02</v>
      </c>
    </row>
    <row r="2824" spans="1:4" x14ac:dyDescent="0.2">
      <c r="A2824">
        <v>4119</v>
      </c>
      <c r="B2824" t="s">
        <v>18875</v>
      </c>
      <c r="C2824" t="s">
        <v>16130</v>
      </c>
      <c r="D2824" s="895">
        <v>50.53</v>
      </c>
    </row>
    <row r="2825" spans="1:4" x14ac:dyDescent="0.2">
      <c r="A2825">
        <v>2794</v>
      </c>
      <c r="B2825" t="s">
        <v>18876</v>
      </c>
      <c r="C2825" t="s">
        <v>16130</v>
      </c>
      <c r="D2825" s="895">
        <v>134.06</v>
      </c>
    </row>
    <row r="2826" spans="1:4" x14ac:dyDescent="0.2">
      <c r="A2826">
        <v>2788</v>
      </c>
      <c r="B2826" t="s">
        <v>18877</v>
      </c>
      <c r="C2826" t="s">
        <v>16130</v>
      </c>
      <c r="D2826" s="895">
        <v>195.29</v>
      </c>
    </row>
    <row r="2827" spans="1:4" x14ac:dyDescent="0.2">
      <c r="A2827">
        <v>4006</v>
      </c>
      <c r="B2827" t="s">
        <v>18878</v>
      </c>
      <c r="C2827" t="s">
        <v>16232</v>
      </c>
      <c r="D2827" s="860">
        <v>1805.36</v>
      </c>
    </row>
    <row r="2828" spans="1:4" x14ac:dyDescent="0.2">
      <c r="A2828">
        <v>36151</v>
      </c>
      <c r="B2828" t="s">
        <v>18879</v>
      </c>
      <c r="C2828" t="s">
        <v>16086</v>
      </c>
      <c r="D2828" s="895">
        <v>28.9</v>
      </c>
    </row>
    <row r="2829" spans="1:4" x14ac:dyDescent="0.2">
      <c r="A2829">
        <v>37461</v>
      </c>
      <c r="B2829" t="s">
        <v>18880</v>
      </c>
      <c r="C2829" t="s">
        <v>16130</v>
      </c>
      <c r="D2829" s="895">
        <v>16.14</v>
      </c>
    </row>
    <row r="2830" spans="1:4" x14ac:dyDescent="0.2">
      <c r="A2830">
        <v>37460</v>
      </c>
      <c r="B2830" t="s">
        <v>29393</v>
      </c>
      <c r="C2830" t="s">
        <v>16130</v>
      </c>
      <c r="D2830" s="895">
        <v>22.04</v>
      </c>
    </row>
    <row r="2831" spans="1:4" x14ac:dyDescent="0.2">
      <c r="A2831">
        <v>37458</v>
      </c>
      <c r="B2831" t="s">
        <v>18881</v>
      </c>
      <c r="C2831" t="s">
        <v>16130</v>
      </c>
      <c r="D2831" s="895">
        <v>6.46</v>
      </c>
    </row>
    <row r="2832" spans="1:4" x14ac:dyDescent="0.2">
      <c r="A2832">
        <v>37454</v>
      </c>
      <c r="B2832" t="s">
        <v>18882</v>
      </c>
      <c r="C2832" t="s">
        <v>16130</v>
      </c>
      <c r="D2832" s="895">
        <v>1.69</v>
      </c>
    </row>
    <row r="2833" spans="1:4" x14ac:dyDescent="0.2">
      <c r="A2833">
        <v>37455</v>
      </c>
      <c r="B2833" t="s">
        <v>18883</v>
      </c>
      <c r="C2833" t="s">
        <v>16130</v>
      </c>
      <c r="D2833" s="895">
        <v>2.85</v>
      </c>
    </row>
    <row r="2834" spans="1:4" x14ac:dyDescent="0.2">
      <c r="A2834">
        <v>37459</v>
      </c>
      <c r="B2834" t="s">
        <v>18884</v>
      </c>
      <c r="C2834" t="s">
        <v>16130</v>
      </c>
      <c r="D2834" s="895">
        <v>9.07</v>
      </c>
    </row>
    <row r="2835" spans="1:4" x14ac:dyDescent="0.2">
      <c r="A2835">
        <v>37457</v>
      </c>
      <c r="B2835" t="s">
        <v>29394</v>
      </c>
      <c r="C2835" t="s">
        <v>16130</v>
      </c>
      <c r="D2835" s="895">
        <v>4.3499999999999996</v>
      </c>
    </row>
    <row r="2836" spans="1:4" x14ac:dyDescent="0.2">
      <c r="A2836">
        <v>37456</v>
      </c>
      <c r="B2836" t="s">
        <v>29395</v>
      </c>
      <c r="C2836" t="s">
        <v>16130</v>
      </c>
      <c r="D2836" s="895">
        <v>2.29</v>
      </c>
    </row>
    <row r="2837" spans="1:4" x14ac:dyDescent="0.2">
      <c r="A2837">
        <v>21029</v>
      </c>
      <c r="B2837" t="s">
        <v>18885</v>
      </c>
      <c r="C2837" t="s">
        <v>16086</v>
      </c>
      <c r="D2837" s="895">
        <v>350</v>
      </c>
    </row>
    <row r="2838" spans="1:4" x14ac:dyDescent="0.2">
      <c r="A2838">
        <v>21030</v>
      </c>
      <c r="B2838" t="s">
        <v>18886</v>
      </c>
      <c r="C2838" t="s">
        <v>16086</v>
      </c>
      <c r="D2838" s="895">
        <v>431.43</v>
      </c>
    </row>
    <row r="2839" spans="1:4" x14ac:dyDescent="0.2">
      <c r="A2839">
        <v>21031</v>
      </c>
      <c r="B2839" t="s">
        <v>18887</v>
      </c>
      <c r="C2839" t="s">
        <v>16086</v>
      </c>
      <c r="D2839" s="895">
        <v>537.12</v>
      </c>
    </row>
    <row r="2840" spans="1:4" x14ac:dyDescent="0.2">
      <c r="A2840">
        <v>21032</v>
      </c>
      <c r="B2840" t="s">
        <v>18888</v>
      </c>
      <c r="C2840" t="s">
        <v>16086</v>
      </c>
      <c r="D2840" s="895">
        <v>573.51</v>
      </c>
    </row>
    <row r="2841" spans="1:4" x14ac:dyDescent="0.2">
      <c r="A2841">
        <v>37527</v>
      </c>
      <c r="B2841" t="s">
        <v>18889</v>
      </c>
      <c r="C2841" t="s">
        <v>16086</v>
      </c>
      <c r="D2841" s="895">
        <v>518.05999999999995</v>
      </c>
    </row>
    <row r="2842" spans="1:4" x14ac:dyDescent="0.2">
      <c r="A2842">
        <v>37528</v>
      </c>
      <c r="B2842" t="s">
        <v>18890</v>
      </c>
      <c r="C2842" t="s">
        <v>16086</v>
      </c>
      <c r="D2842" s="895">
        <v>617.69000000000005</v>
      </c>
    </row>
    <row r="2843" spans="1:4" x14ac:dyDescent="0.2">
      <c r="A2843">
        <v>37529</v>
      </c>
      <c r="B2843" t="s">
        <v>18891</v>
      </c>
      <c r="C2843" t="s">
        <v>16086</v>
      </c>
      <c r="D2843" s="895">
        <v>623.76</v>
      </c>
    </row>
    <row r="2844" spans="1:4" x14ac:dyDescent="0.2">
      <c r="A2844">
        <v>37530</v>
      </c>
      <c r="B2844" t="s">
        <v>18892</v>
      </c>
      <c r="C2844" t="s">
        <v>16086</v>
      </c>
      <c r="D2844" s="895">
        <v>814.35</v>
      </c>
    </row>
    <row r="2845" spans="1:4" x14ac:dyDescent="0.2">
      <c r="A2845">
        <v>21034</v>
      </c>
      <c r="B2845" t="s">
        <v>18893</v>
      </c>
      <c r="C2845" t="s">
        <v>16086</v>
      </c>
      <c r="D2845" s="895">
        <v>694.8</v>
      </c>
    </row>
    <row r="2846" spans="1:4" x14ac:dyDescent="0.2">
      <c r="A2846">
        <v>37531</v>
      </c>
      <c r="B2846" t="s">
        <v>18894</v>
      </c>
      <c r="C2846" t="s">
        <v>16086</v>
      </c>
      <c r="D2846" s="895">
        <v>875</v>
      </c>
    </row>
    <row r="2847" spans="1:4" x14ac:dyDescent="0.2">
      <c r="A2847">
        <v>21036</v>
      </c>
      <c r="B2847" t="s">
        <v>18895</v>
      </c>
      <c r="C2847" t="s">
        <v>16086</v>
      </c>
      <c r="D2847" s="860">
        <v>1063.8599999999999</v>
      </c>
    </row>
    <row r="2848" spans="1:4" x14ac:dyDescent="0.2">
      <c r="A2848">
        <v>21037</v>
      </c>
      <c r="B2848" t="s">
        <v>18896</v>
      </c>
      <c r="C2848" t="s">
        <v>16086</v>
      </c>
      <c r="D2848" s="860">
        <v>1212.8699999999999</v>
      </c>
    </row>
    <row r="2849" spans="1:4" x14ac:dyDescent="0.2">
      <c r="A2849">
        <v>20185</v>
      </c>
      <c r="B2849" t="s">
        <v>29396</v>
      </c>
      <c r="C2849" t="s">
        <v>16130</v>
      </c>
      <c r="D2849" s="895">
        <v>26.24</v>
      </c>
    </row>
    <row r="2850" spans="1:4" x14ac:dyDescent="0.2">
      <c r="A2850">
        <v>20260</v>
      </c>
      <c r="B2850" t="s">
        <v>18897</v>
      </c>
      <c r="C2850" t="s">
        <v>16086</v>
      </c>
      <c r="D2850" s="895">
        <v>21.1</v>
      </c>
    </row>
    <row r="2851" spans="1:4" x14ac:dyDescent="0.2">
      <c r="A2851">
        <v>37523</v>
      </c>
      <c r="B2851" t="s">
        <v>18898</v>
      </c>
      <c r="C2851" t="s">
        <v>16086</v>
      </c>
      <c r="D2851" s="860">
        <v>660531.5</v>
      </c>
    </row>
    <row r="2852" spans="1:4" x14ac:dyDescent="0.2">
      <c r="A2852">
        <v>37515</v>
      </c>
      <c r="B2852" t="s">
        <v>18899</v>
      </c>
      <c r="C2852" t="s">
        <v>16086</v>
      </c>
      <c r="D2852" s="860">
        <v>587246.28</v>
      </c>
    </row>
    <row r="2853" spans="1:4" x14ac:dyDescent="0.2">
      <c r="A2853">
        <v>12899</v>
      </c>
      <c r="B2853" t="s">
        <v>18900</v>
      </c>
      <c r="C2853" t="s">
        <v>16086</v>
      </c>
      <c r="D2853" s="895">
        <v>122.65</v>
      </c>
    </row>
    <row r="2854" spans="1:4" x14ac:dyDescent="0.2">
      <c r="A2854">
        <v>12898</v>
      </c>
      <c r="B2854" t="s">
        <v>18901</v>
      </c>
      <c r="C2854" t="s">
        <v>16086</v>
      </c>
      <c r="D2854" s="895">
        <v>194.55</v>
      </c>
    </row>
    <row r="2855" spans="1:4" x14ac:dyDescent="0.2">
      <c r="A2855">
        <v>39699</v>
      </c>
      <c r="B2855" t="s">
        <v>18902</v>
      </c>
      <c r="C2855" t="s">
        <v>16487</v>
      </c>
      <c r="D2855" s="895">
        <v>12.97</v>
      </c>
    </row>
    <row r="2856" spans="1:4" x14ac:dyDescent="0.2">
      <c r="A2856">
        <v>42528</v>
      </c>
      <c r="B2856" t="s">
        <v>18903</v>
      </c>
      <c r="C2856" t="s">
        <v>16487</v>
      </c>
      <c r="D2856" s="895">
        <v>6.8</v>
      </c>
    </row>
    <row r="2857" spans="1:4" x14ac:dyDescent="0.2">
      <c r="A2857">
        <v>39696</v>
      </c>
      <c r="B2857" t="s">
        <v>18904</v>
      </c>
      <c r="C2857" t="s">
        <v>16487</v>
      </c>
      <c r="D2857" s="895">
        <v>4.78</v>
      </c>
    </row>
    <row r="2858" spans="1:4" x14ac:dyDescent="0.2">
      <c r="A2858">
        <v>39700</v>
      </c>
      <c r="B2858" t="s">
        <v>18905</v>
      </c>
      <c r="C2858" t="s">
        <v>16487</v>
      </c>
      <c r="D2858" s="895">
        <v>31.02</v>
      </c>
    </row>
    <row r="2859" spans="1:4" x14ac:dyDescent="0.2">
      <c r="A2859">
        <v>11621</v>
      </c>
      <c r="B2859" t="s">
        <v>18906</v>
      </c>
      <c r="C2859" t="s">
        <v>16487</v>
      </c>
      <c r="D2859" s="895">
        <v>61.72</v>
      </c>
    </row>
    <row r="2860" spans="1:4" x14ac:dyDescent="0.2">
      <c r="A2860">
        <v>4014</v>
      </c>
      <c r="B2860" t="s">
        <v>18907</v>
      </c>
      <c r="C2860" t="s">
        <v>16487</v>
      </c>
      <c r="D2860" s="895">
        <v>63.86</v>
      </c>
    </row>
    <row r="2861" spans="1:4" x14ac:dyDescent="0.2">
      <c r="A2861">
        <v>4015</v>
      </c>
      <c r="B2861" t="s">
        <v>18908</v>
      </c>
      <c r="C2861" t="s">
        <v>16487</v>
      </c>
      <c r="D2861" s="895">
        <v>78.42</v>
      </c>
    </row>
    <row r="2862" spans="1:4" x14ac:dyDescent="0.2">
      <c r="A2862">
        <v>4017</v>
      </c>
      <c r="B2862" t="s">
        <v>18909</v>
      </c>
      <c r="C2862" t="s">
        <v>16487</v>
      </c>
      <c r="D2862" s="895">
        <v>114.11</v>
      </c>
    </row>
    <row r="2863" spans="1:4" x14ac:dyDescent="0.2">
      <c r="A2863">
        <v>4016</v>
      </c>
      <c r="B2863" t="s">
        <v>18910</v>
      </c>
      <c r="C2863" t="s">
        <v>16487</v>
      </c>
      <c r="D2863" s="895">
        <v>45.07</v>
      </c>
    </row>
    <row r="2864" spans="1:4" x14ac:dyDescent="0.2">
      <c r="A2864">
        <v>38544</v>
      </c>
      <c r="B2864" t="s">
        <v>18911</v>
      </c>
      <c r="C2864" t="s">
        <v>16487</v>
      </c>
      <c r="D2864" s="895">
        <v>11.56</v>
      </c>
    </row>
    <row r="2865" spans="1:4" x14ac:dyDescent="0.2">
      <c r="A2865">
        <v>38545</v>
      </c>
      <c r="B2865" t="s">
        <v>18912</v>
      </c>
      <c r="C2865" t="s">
        <v>16487</v>
      </c>
      <c r="D2865" s="895">
        <v>7.43</v>
      </c>
    </row>
    <row r="2866" spans="1:4" x14ac:dyDescent="0.2">
      <c r="A2866">
        <v>42527</v>
      </c>
      <c r="B2866" t="s">
        <v>18913</v>
      </c>
      <c r="C2866" t="s">
        <v>16487</v>
      </c>
      <c r="D2866" s="895">
        <v>17.96</v>
      </c>
    </row>
    <row r="2867" spans="1:4" x14ac:dyDescent="0.2">
      <c r="A2867">
        <v>39323</v>
      </c>
      <c r="B2867" t="s">
        <v>18914</v>
      </c>
      <c r="C2867" t="s">
        <v>16487</v>
      </c>
      <c r="D2867" s="895">
        <v>28.35</v>
      </c>
    </row>
    <row r="2868" spans="1:4" x14ac:dyDescent="0.2">
      <c r="A2868">
        <v>626</v>
      </c>
      <c r="B2868" t="s">
        <v>29397</v>
      </c>
      <c r="C2868" t="s">
        <v>16134</v>
      </c>
      <c r="D2868" s="895">
        <v>15.58</v>
      </c>
    </row>
    <row r="2869" spans="1:4" x14ac:dyDescent="0.2">
      <c r="A2869">
        <v>44504</v>
      </c>
      <c r="B2869" t="s">
        <v>18915</v>
      </c>
      <c r="C2869" t="s">
        <v>16487</v>
      </c>
      <c r="D2869" s="895">
        <v>13.22</v>
      </c>
    </row>
    <row r="2870" spans="1:4" x14ac:dyDescent="0.2">
      <c r="A2870">
        <v>44505</v>
      </c>
      <c r="B2870" t="s">
        <v>18916</v>
      </c>
      <c r="C2870" t="s">
        <v>16487</v>
      </c>
      <c r="D2870" s="895">
        <v>19.95</v>
      </c>
    </row>
    <row r="2871" spans="1:4" x14ac:dyDescent="0.2">
      <c r="A2871">
        <v>44506</v>
      </c>
      <c r="B2871" t="s">
        <v>18917</v>
      </c>
      <c r="C2871" t="s">
        <v>16487</v>
      </c>
      <c r="D2871" s="895">
        <v>21.17</v>
      </c>
    </row>
    <row r="2872" spans="1:4" x14ac:dyDescent="0.2">
      <c r="A2872">
        <v>44507</v>
      </c>
      <c r="B2872" t="s">
        <v>18918</v>
      </c>
      <c r="C2872" t="s">
        <v>16487</v>
      </c>
      <c r="D2872" s="895">
        <v>26.47</v>
      </c>
    </row>
    <row r="2873" spans="1:4" x14ac:dyDescent="0.2">
      <c r="A2873">
        <v>44508</v>
      </c>
      <c r="B2873" t="s">
        <v>18919</v>
      </c>
      <c r="C2873" t="s">
        <v>16487</v>
      </c>
      <c r="D2873" s="895">
        <v>39.700000000000003</v>
      </c>
    </row>
    <row r="2874" spans="1:4" x14ac:dyDescent="0.2">
      <c r="A2874">
        <v>44509</v>
      </c>
      <c r="B2874" t="s">
        <v>18920</v>
      </c>
      <c r="C2874" t="s">
        <v>16487</v>
      </c>
      <c r="D2874" s="895">
        <v>53.18</v>
      </c>
    </row>
    <row r="2875" spans="1:4" x14ac:dyDescent="0.2">
      <c r="A2875">
        <v>44510</v>
      </c>
      <c r="B2875" t="s">
        <v>18921</v>
      </c>
      <c r="C2875" t="s">
        <v>16487</v>
      </c>
      <c r="D2875" s="895">
        <v>66.03</v>
      </c>
    </row>
    <row r="2876" spans="1:4" x14ac:dyDescent="0.2">
      <c r="A2876">
        <v>44512</v>
      </c>
      <c r="B2876" t="s">
        <v>18922</v>
      </c>
      <c r="C2876" t="s">
        <v>16487</v>
      </c>
      <c r="D2876" s="895">
        <v>14.74</v>
      </c>
    </row>
    <row r="2877" spans="1:4" x14ac:dyDescent="0.2">
      <c r="A2877">
        <v>44513</v>
      </c>
      <c r="B2877" t="s">
        <v>18923</v>
      </c>
      <c r="C2877" t="s">
        <v>16487</v>
      </c>
      <c r="D2877" s="895">
        <v>20.8</v>
      </c>
    </row>
    <row r="2878" spans="1:4" x14ac:dyDescent="0.2">
      <c r="A2878">
        <v>44514</v>
      </c>
      <c r="B2878" t="s">
        <v>18924</v>
      </c>
      <c r="C2878" t="s">
        <v>16487</v>
      </c>
      <c r="D2878" s="895">
        <v>23.58</v>
      </c>
    </row>
    <row r="2879" spans="1:4" x14ac:dyDescent="0.2">
      <c r="A2879">
        <v>44515</v>
      </c>
      <c r="B2879" t="s">
        <v>18925</v>
      </c>
      <c r="C2879" t="s">
        <v>16487</v>
      </c>
      <c r="D2879" s="895">
        <v>28.96</v>
      </c>
    </row>
    <row r="2880" spans="1:4" x14ac:dyDescent="0.2">
      <c r="A2880">
        <v>44511</v>
      </c>
      <c r="B2880" t="s">
        <v>18926</v>
      </c>
      <c r="C2880" t="s">
        <v>16487</v>
      </c>
      <c r="D2880" s="895">
        <v>42.86</v>
      </c>
    </row>
    <row r="2881" spans="1:4" x14ac:dyDescent="0.2">
      <c r="A2881">
        <v>44516</v>
      </c>
      <c r="B2881" t="s">
        <v>18927</v>
      </c>
      <c r="C2881" t="s">
        <v>16487</v>
      </c>
      <c r="D2881" s="895">
        <v>57.93</v>
      </c>
    </row>
    <row r="2882" spans="1:4" x14ac:dyDescent="0.2">
      <c r="A2882">
        <v>44517</v>
      </c>
      <c r="B2882" t="s">
        <v>18928</v>
      </c>
      <c r="C2882" t="s">
        <v>16487</v>
      </c>
      <c r="D2882" s="895">
        <v>72.25</v>
      </c>
    </row>
    <row r="2883" spans="1:4" x14ac:dyDescent="0.2">
      <c r="A2883">
        <v>11479</v>
      </c>
      <c r="B2883" t="s">
        <v>18929</v>
      </c>
      <c r="C2883" t="s">
        <v>16086</v>
      </c>
      <c r="D2883" s="895">
        <v>30.54</v>
      </c>
    </row>
    <row r="2884" spans="1:4" x14ac:dyDescent="0.2">
      <c r="A2884">
        <v>11481</v>
      </c>
      <c r="B2884" t="s">
        <v>18930</v>
      </c>
      <c r="C2884" t="s">
        <v>16086</v>
      </c>
      <c r="D2884" s="895">
        <v>27.63</v>
      </c>
    </row>
    <row r="2885" spans="1:4" x14ac:dyDescent="0.2">
      <c r="A2885">
        <v>43609</v>
      </c>
      <c r="B2885" t="s">
        <v>18931</v>
      </c>
      <c r="C2885" t="s">
        <v>16086</v>
      </c>
      <c r="D2885" s="895">
        <v>27.63</v>
      </c>
    </row>
    <row r="2886" spans="1:4" x14ac:dyDescent="0.2">
      <c r="A2886">
        <v>11478</v>
      </c>
      <c r="B2886" t="s">
        <v>18932</v>
      </c>
      <c r="C2886" t="s">
        <v>16086</v>
      </c>
      <c r="D2886" s="895">
        <v>52.4</v>
      </c>
    </row>
    <row r="2887" spans="1:4" x14ac:dyDescent="0.2">
      <c r="A2887">
        <v>43608</v>
      </c>
      <c r="B2887" t="s">
        <v>18933</v>
      </c>
      <c r="C2887" t="s">
        <v>16086</v>
      </c>
      <c r="D2887" s="895">
        <v>39.99</v>
      </c>
    </row>
    <row r="2888" spans="1:4" x14ac:dyDescent="0.2">
      <c r="A2888">
        <v>11476</v>
      </c>
      <c r="B2888" t="s">
        <v>18934</v>
      </c>
      <c r="C2888" t="s">
        <v>16086</v>
      </c>
      <c r="D2888" s="895">
        <v>39.99</v>
      </c>
    </row>
    <row r="2889" spans="1:4" x14ac:dyDescent="0.2">
      <c r="A2889">
        <v>40637</v>
      </c>
      <c r="B2889" t="s">
        <v>18935</v>
      </c>
      <c r="C2889" t="s">
        <v>16086</v>
      </c>
      <c r="D2889" s="860">
        <v>793072.01</v>
      </c>
    </row>
    <row r="2890" spans="1:4" x14ac:dyDescent="0.2">
      <c r="A2890">
        <v>13836</v>
      </c>
      <c r="B2890" t="s">
        <v>18936</v>
      </c>
      <c r="C2890" t="s">
        <v>16086</v>
      </c>
      <c r="D2890" s="860">
        <v>66337.070000000007</v>
      </c>
    </row>
    <row r="2891" spans="1:4" x14ac:dyDescent="0.2">
      <c r="A2891">
        <v>14534</v>
      </c>
      <c r="B2891" t="s">
        <v>18937</v>
      </c>
      <c r="C2891" t="s">
        <v>16086</v>
      </c>
      <c r="D2891" s="860">
        <v>27770.45</v>
      </c>
    </row>
    <row r="2892" spans="1:4" x14ac:dyDescent="0.2">
      <c r="A2892">
        <v>14619</v>
      </c>
      <c r="B2892" t="s">
        <v>18938</v>
      </c>
      <c r="C2892" t="s">
        <v>16086</v>
      </c>
      <c r="D2892" s="860">
        <v>16195.87</v>
      </c>
    </row>
    <row r="2893" spans="1:4" x14ac:dyDescent="0.2">
      <c r="A2893">
        <v>14535</v>
      </c>
      <c r="B2893" t="s">
        <v>18939</v>
      </c>
      <c r="C2893" t="s">
        <v>16086</v>
      </c>
      <c r="D2893" s="860">
        <v>275624.39</v>
      </c>
    </row>
    <row r="2894" spans="1:4" x14ac:dyDescent="0.2">
      <c r="A2894">
        <v>39813</v>
      </c>
      <c r="B2894" t="s">
        <v>18940</v>
      </c>
      <c r="C2894" t="s">
        <v>16086</v>
      </c>
      <c r="D2894" s="860">
        <v>39372.230000000003</v>
      </c>
    </row>
    <row r="2895" spans="1:4" x14ac:dyDescent="0.2">
      <c r="A2895">
        <v>40403</v>
      </c>
      <c r="B2895" t="s">
        <v>18941</v>
      </c>
      <c r="C2895" t="s">
        <v>16086</v>
      </c>
      <c r="D2895" s="895">
        <v>436.8</v>
      </c>
    </row>
    <row r="2896" spans="1:4" x14ac:dyDescent="0.2">
      <c r="A2896">
        <v>12868</v>
      </c>
      <c r="B2896" t="s">
        <v>18942</v>
      </c>
      <c r="C2896" t="s">
        <v>16234</v>
      </c>
      <c r="D2896" s="895">
        <v>23.42</v>
      </c>
    </row>
    <row r="2897" spans="1:4" x14ac:dyDescent="0.2">
      <c r="A2897">
        <v>40916</v>
      </c>
      <c r="B2897" t="s">
        <v>18943</v>
      </c>
      <c r="C2897" t="s">
        <v>16236</v>
      </c>
      <c r="D2897" s="860">
        <v>4105.08</v>
      </c>
    </row>
    <row r="2898" spans="1:4" x14ac:dyDescent="0.2">
      <c r="A2898">
        <v>4755</v>
      </c>
      <c r="B2898" t="s">
        <v>18944</v>
      </c>
      <c r="C2898" t="s">
        <v>16234</v>
      </c>
      <c r="D2898" s="895">
        <v>22.35</v>
      </c>
    </row>
    <row r="2899" spans="1:4" x14ac:dyDescent="0.2">
      <c r="A2899">
        <v>41067</v>
      </c>
      <c r="B2899" t="s">
        <v>18945</v>
      </c>
      <c r="C2899" t="s">
        <v>16236</v>
      </c>
      <c r="D2899" s="860">
        <v>3921.41</v>
      </c>
    </row>
    <row r="2900" spans="1:4" x14ac:dyDescent="0.2">
      <c r="A2900">
        <v>38463</v>
      </c>
      <c r="B2900" t="s">
        <v>18946</v>
      </c>
      <c r="C2900" t="s">
        <v>16086</v>
      </c>
      <c r="D2900" s="895">
        <v>41</v>
      </c>
    </row>
    <row r="2901" spans="1:4" x14ac:dyDescent="0.2">
      <c r="A2901">
        <v>40703</v>
      </c>
      <c r="B2901" t="s">
        <v>18947</v>
      </c>
      <c r="C2901" t="s">
        <v>16086</v>
      </c>
      <c r="D2901" s="860">
        <v>12046.67</v>
      </c>
    </row>
    <row r="2902" spans="1:4" x14ac:dyDescent="0.2">
      <c r="A2902">
        <v>14531</v>
      </c>
      <c r="B2902" t="s">
        <v>18948</v>
      </c>
      <c r="C2902" t="s">
        <v>16086</v>
      </c>
      <c r="D2902" s="860">
        <v>22459.53</v>
      </c>
    </row>
    <row r="2903" spans="1:4" x14ac:dyDescent="0.2">
      <c r="A2903">
        <v>36533</v>
      </c>
      <c r="B2903" t="s">
        <v>18949</v>
      </c>
      <c r="C2903" t="s">
        <v>16086</v>
      </c>
      <c r="D2903" s="860">
        <v>25845.18</v>
      </c>
    </row>
    <row r="2904" spans="1:4" x14ac:dyDescent="0.2">
      <c r="A2904">
        <v>11616</v>
      </c>
      <c r="B2904" t="s">
        <v>18950</v>
      </c>
      <c r="C2904" t="s">
        <v>16086</v>
      </c>
      <c r="D2904" s="860">
        <v>24410.39</v>
      </c>
    </row>
    <row r="2905" spans="1:4" x14ac:dyDescent="0.2">
      <c r="A2905">
        <v>41898</v>
      </c>
      <c r="B2905" t="s">
        <v>18951</v>
      </c>
      <c r="C2905" t="s">
        <v>16086</v>
      </c>
      <c r="D2905" s="860">
        <v>27465.01</v>
      </c>
    </row>
    <row r="2906" spans="1:4" x14ac:dyDescent="0.2">
      <c r="A2906">
        <v>13447</v>
      </c>
      <c r="B2906" t="s">
        <v>18952</v>
      </c>
      <c r="C2906" t="s">
        <v>16086</v>
      </c>
      <c r="D2906" s="860">
        <v>50537.5</v>
      </c>
    </row>
    <row r="2907" spans="1:4" x14ac:dyDescent="0.2">
      <c r="A2907">
        <v>14529</v>
      </c>
      <c r="B2907" t="s">
        <v>18953</v>
      </c>
      <c r="C2907" t="s">
        <v>16086</v>
      </c>
      <c r="D2907" s="860">
        <v>28264.34</v>
      </c>
    </row>
    <row r="2908" spans="1:4" x14ac:dyDescent="0.2">
      <c r="A2908">
        <v>10747</v>
      </c>
      <c r="B2908" t="s">
        <v>18954</v>
      </c>
      <c r="C2908" t="s">
        <v>16086</v>
      </c>
      <c r="D2908" s="860">
        <v>27731.64</v>
      </c>
    </row>
    <row r="2909" spans="1:4" x14ac:dyDescent="0.2">
      <c r="A2909">
        <v>36141</v>
      </c>
      <c r="B2909" t="s">
        <v>18955</v>
      </c>
      <c r="C2909" t="s">
        <v>16086</v>
      </c>
      <c r="D2909" s="895">
        <v>39.01</v>
      </c>
    </row>
    <row r="2910" spans="1:4" x14ac:dyDescent="0.2">
      <c r="A2910">
        <v>43651</v>
      </c>
      <c r="B2910" t="s">
        <v>18956</v>
      </c>
      <c r="C2910" t="s">
        <v>16134</v>
      </c>
      <c r="D2910" s="895">
        <v>8.1999999999999993</v>
      </c>
    </row>
    <row r="2911" spans="1:4" x14ac:dyDescent="0.2">
      <c r="A2911">
        <v>43626</v>
      </c>
      <c r="B2911" t="s">
        <v>18957</v>
      </c>
      <c r="C2911" t="s">
        <v>16134</v>
      </c>
      <c r="D2911" s="895">
        <v>4.5599999999999996</v>
      </c>
    </row>
    <row r="2912" spans="1:4" x14ac:dyDescent="0.2">
      <c r="A2912">
        <v>39434</v>
      </c>
      <c r="B2912" t="s">
        <v>18958</v>
      </c>
      <c r="C2912" t="s">
        <v>16134</v>
      </c>
      <c r="D2912" s="895">
        <v>3.47</v>
      </c>
    </row>
    <row r="2913" spans="1:4" x14ac:dyDescent="0.2">
      <c r="A2913">
        <v>39433</v>
      </c>
      <c r="B2913" t="s">
        <v>18959</v>
      </c>
      <c r="C2913" t="s">
        <v>16134</v>
      </c>
      <c r="D2913" s="895">
        <v>2.75</v>
      </c>
    </row>
    <row r="2914" spans="1:4" x14ac:dyDescent="0.2">
      <c r="A2914">
        <v>4049</v>
      </c>
      <c r="B2914" t="s">
        <v>18960</v>
      </c>
      <c r="C2914" t="s">
        <v>16136</v>
      </c>
      <c r="D2914" s="895">
        <v>91.52</v>
      </c>
    </row>
    <row r="2915" spans="1:4" x14ac:dyDescent="0.2">
      <c r="A2915">
        <v>38120</v>
      </c>
      <c r="B2915" t="s">
        <v>18961</v>
      </c>
      <c r="C2915" t="s">
        <v>16134</v>
      </c>
      <c r="D2915" s="895">
        <v>110.87</v>
      </c>
    </row>
    <row r="2916" spans="1:4" x14ac:dyDescent="0.2">
      <c r="A2916">
        <v>43652</v>
      </c>
      <c r="B2916" t="s">
        <v>18962</v>
      </c>
      <c r="C2916" t="s">
        <v>16134</v>
      </c>
      <c r="D2916" s="895">
        <v>18.38</v>
      </c>
    </row>
    <row r="2917" spans="1:4" x14ac:dyDescent="0.2">
      <c r="A2917">
        <v>10498</v>
      </c>
      <c r="B2917" t="s">
        <v>18963</v>
      </c>
      <c r="C2917" t="s">
        <v>16134</v>
      </c>
      <c r="D2917" s="895">
        <v>10.18</v>
      </c>
    </row>
    <row r="2918" spans="1:4" x14ac:dyDescent="0.2">
      <c r="A2918">
        <v>4823</v>
      </c>
      <c r="B2918" t="s">
        <v>18964</v>
      </c>
      <c r="C2918" t="s">
        <v>16134</v>
      </c>
      <c r="D2918" s="895">
        <v>42.27</v>
      </c>
    </row>
    <row r="2919" spans="1:4" x14ac:dyDescent="0.2">
      <c r="A2919">
        <v>38877</v>
      </c>
      <c r="B2919" t="s">
        <v>18965</v>
      </c>
      <c r="C2919" t="s">
        <v>16134</v>
      </c>
      <c r="D2919" s="895">
        <v>6.58</v>
      </c>
    </row>
    <row r="2920" spans="1:4" x14ac:dyDescent="0.2">
      <c r="A2920">
        <v>34546</v>
      </c>
      <c r="B2920" t="s">
        <v>18966</v>
      </c>
      <c r="C2920" t="s">
        <v>16134</v>
      </c>
      <c r="D2920" s="895">
        <v>6.77</v>
      </c>
    </row>
    <row r="2921" spans="1:4" x14ac:dyDescent="0.2">
      <c r="A2921">
        <v>41387</v>
      </c>
      <c r="B2921" t="s">
        <v>18967</v>
      </c>
      <c r="C2921" t="s">
        <v>16130</v>
      </c>
      <c r="D2921" s="895">
        <v>49.68</v>
      </c>
    </row>
    <row r="2922" spans="1:4" x14ac:dyDescent="0.2">
      <c r="A2922">
        <v>41388</v>
      </c>
      <c r="B2922" t="s">
        <v>18968</v>
      </c>
      <c r="C2922" t="s">
        <v>16130</v>
      </c>
      <c r="D2922" s="895">
        <v>59.6</v>
      </c>
    </row>
    <row r="2923" spans="1:4" x14ac:dyDescent="0.2">
      <c r="A2923">
        <v>41380</v>
      </c>
      <c r="B2923" t="s">
        <v>18969</v>
      </c>
      <c r="C2923" t="s">
        <v>16086</v>
      </c>
      <c r="D2923" s="895">
        <v>396.57</v>
      </c>
    </row>
    <row r="2924" spans="1:4" x14ac:dyDescent="0.2">
      <c r="A2924">
        <v>41381</v>
      </c>
      <c r="B2924" t="s">
        <v>18970</v>
      </c>
      <c r="C2924" t="s">
        <v>16086</v>
      </c>
      <c r="D2924" s="895">
        <v>415.46</v>
      </c>
    </row>
    <row r="2925" spans="1:4" x14ac:dyDescent="0.2">
      <c r="A2925">
        <v>41382</v>
      </c>
      <c r="B2925" t="s">
        <v>18971</v>
      </c>
      <c r="C2925" t="s">
        <v>16086</v>
      </c>
      <c r="D2925" s="895">
        <v>402.14</v>
      </c>
    </row>
    <row r="2926" spans="1:4" x14ac:dyDescent="0.2">
      <c r="A2926">
        <v>41383</v>
      </c>
      <c r="B2926" t="s">
        <v>18972</v>
      </c>
      <c r="C2926" t="s">
        <v>16086</v>
      </c>
      <c r="D2926" s="895">
        <v>545.82000000000005</v>
      </c>
    </row>
    <row r="2927" spans="1:4" x14ac:dyDescent="0.2">
      <c r="A2927">
        <v>41385</v>
      </c>
      <c r="B2927" t="s">
        <v>18973</v>
      </c>
      <c r="C2927" t="s">
        <v>16086</v>
      </c>
      <c r="D2927" s="895">
        <v>679.21</v>
      </c>
    </row>
    <row r="2928" spans="1:4" x14ac:dyDescent="0.2">
      <c r="A2928">
        <v>4058</v>
      </c>
      <c r="B2928" t="s">
        <v>18974</v>
      </c>
      <c r="C2928" t="s">
        <v>16234</v>
      </c>
      <c r="D2928" s="895">
        <v>34.229999999999997</v>
      </c>
    </row>
    <row r="2929" spans="1:4" x14ac:dyDescent="0.2">
      <c r="A2929">
        <v>40974</v>
      </c>
      <c r="B2929" t="s">
        <v>18975</v>
      </c>
      <c r="C2929" t="s">
        <v>16236</v>
      </c>
      <c r="D2929" s="860">
        <v>6003.26</v>
      </c>
    </row>
    <row r="2930" spans="1:4" x14ac:dyDescent="0.2">
      <c r="A2930">
        <v>34794</v>
      </c>
      <c r="B2930" t="s">
        <v>18976</v>
      </c>
      <c r="C2930" t="s">
        <v>16234</v>
      </c>
      <c r="D2930" s="895">
        <v>23.87</v>
      </c>
    </row>
    <row r="2931" spans="1:4" x14ac:dyDescent="0.2">
      <c r="A2931">
        <v>40925</v>
      </c>
      <c r="B2931" t="s">
        <v>18977</v>
      </c>
      <c r="C2931" t="s">
        <v>16236</v>
      </c>
      <c r="D2931" s="860">
        <v>4186.7299999999996</v>
      </c>
    </row>
    <row r="2932" spans="1:4" x14ac:dyDescent="0.2">
      <c r="A2932">
        <v>13741</v>
      </c>
      <c r="B2932" t="s">
        <v>18978</v>
      </c>
      <c r="C2932" t="s">
        <v>16086</v>
      </c>
      <c r="D2932" s="860">
        <v>2590.14</v>
      </c>
    </row>
    <row r="2933" spans="1:4" x14ac:dyDescent="0.2">
      <c r="A2933">
        <v>3288</v>
      </c>
      <c r="B2933" t="s">
        <v>18979</v>
      </c>
      <c r="C2933" t="s">
        <v>16130</v>
      </c>
      <c r="D2933" s="895">
        <v>10</v>
      </c>
    </row>
    <row r="2934" spans="1:4" x14ac:dyDescent="0.2">
      <c r="A2934">
        <v>13587</v>
      </c>
      <c r="B2934" t="s">
        <v>18980</v>
      </c>
      <c r="C2934" t="s">
        <v>16130</v>
      </c>
      <c r="D2934" s="895">
        <v>6.04</v>
      </c>
    </row>
    <row r="2935" spans="1:4" x14ac:dyDescent="0.2">
      <c r="A2935">
        <v>38598</v>
      </c>
      <c r="B2935" t="s">
        <v>18981</v>
      </c>
      <c r="C2935" t="s">
        <v>16086</v>
      </c>
      <c r="D2935" s="895">
        <v>3.38</v>
      </c>
    </row>
    <row r="2936" spans="1:4" x14ac:dyDescent="0.2">
      <c r="A2936">
        <v>38595</v>
      </c>
      <c r="B2936" t="s">
        <v>18982</v>
      </c>
      <c r="C2936" t="s">
        <v>16086</v>
      </c>
      <c r="D2936" s="895">
        <v>2.86</v>
      </c>
    </row>
    <row r="2937" spans="1:4" x14ac:dyDescent="0.2">
      <c r="A2937">
        <v>38592</v>
      </c>
      <c r="B2937" t="s">
        <v>18983</v>
      </c>
      <c r="C2937" t="s">
        <v>16086</v>
      </c>
      <c r="D2937" s="895">
        <v>2.89</v>
      </c>
    </row>
    <row r="2938" spans="1:4" x14ac:dyDescent="0.2">
      <c r="A2938">
        <v>38588</v>
      </c>
      <c r="B2938" t="s">
        <v>18984</v>
      </c>
      <c r="C2938" t="s">
        <v>16086</v>
      </c>
      <c r="D2938" s="895">
        <v>2.3199999999999998</v>
      </c>
    </row>
    <row r="2939" spans="1:4" x14ac:dyDescent="0.2">
      <c r="A2939">
        <v>38593</v>
      </c>
      <c r="B2939" t="s">
        <v>18985</v>
      </c>
      <c r="C2939" t="s">
        <v>16086</v>
      </c>
      <c r="D2939" s="895">
        <v>3.2</v>
      </c>
    </row>
    <row r="2940" spans="1:4" x14ac:dyDescent="0.2">
      <c r="A2940">
        <v>38589</v>
      </c>
      <c r="B2940" t="s">
        <v>18986</v>
      </c>
      <c r="C2940" t="s">
        <v>16086</v>
      </c>
      <c r="D2940" s="895">
        <v>2.4300000000000002</v>
      </c>
    </row>
    <row r="2941" spans="1:4" x14ac:dyDescent="0.2">
      <c r="A2941">
        <v>38594</v>
      </c>
      <c r="B2941" t="s">
        <v>18987</v>
      </c>
      <c r="C2941" t="s">
        <v>16086</v>
      </c>
      <c r="D2941" s="895">
        <v>5.04</v>
      </c>
    </row>
    <row r="2942" spans="1:4" x14ac:dyDescent="0.2">
      <c r="A2942">
        <v>34773</v>
      </c>
      <c r="B2942" t="s">
        <v>18988</v>
      </c>
      <c r="C2942" t="s">
        <v>16086</v>
      </c>
      <c r="D2942" s="895">
        <v>2.39</v>
      </c>
    </row>
    <row r="2943" spans="1:4" x14ac:dyDescent="0.2">
      <c r="A2943">
        <v>34769</v>
      </c>
      <c r="B2943" t="s">
        <v>18989</v>
      </c>
      <c r="C2943" t="s">
        <v>16086</v>
      </c>
      <c r="D2943" s="895">
        <v>2.95</v>
      </c>
    </row>
    <row r="2944" spans="1:4" x14ac:dyDescent="0.2">
      <c r="A2944">
        <v>34763</v>
      </c>
      <c r="B2944" t="s">
        <v>18990</v>
      </c>
      <c r="C2944" t="s">
        <v>16086</v>
      </c>
      <c r="D2944" s="895">
        <v>1.82</v>
      </c>
    </row>
    <row r="2945" spans="1:4" x14ac:dyDescent="0.2">
      <c r="A2945">
        <v>34774</v>
      </c>
      <c r="B2945" t="s">
        <v>18991</v>
      </c>
      <c r="C2945" t="s">
        <v>16086</v>
      </c>
      <c r="D2945" s="895">
        <v>2.27</v>
      </c>
    </row>
    <row r="2946" spans="1:4" x14ac:dyDescent="0.2">
      <c r="A2946">
        <v>34771</v>
      </c>
      <c r="B2946" t="s">
        <v>18992</v>
      </c>
      <c r="C2946" t="s">
        <v>16086</v>
      </c>
      <c r="D2946" s="895">
        <v>2.73</v>
      </c>
    </row>
    <row r="2947" spans="1:4" x14ac:dyDescent="0.2">
      <c r="A2947">
        <v>34764</v>
      </c>
      <c r="B2947" t="s">
        <v>18993</v>
      </c>
      <c r="C2947" t="s">
        <v>16086</v>
      </c>
      <c r="D2947" s="895">
        <v>1.79</v>
      </c>
    </row>
    <row r="2948" spans="1:4" x14ac:dyDescent="0.2">
      <c r="A2948">
        <v>34788</v>
      </c>
      <c r="B2948" t="s">
        <v>18994</v>
      </c>
      <c r="C2948" t="s">
        <v>16086</v>
      </c>
      <c r="D2948" s="895">
        <v>0.91</v>
      </c>
    </row>
    <row r="2949" spans="1:4" x14ac:dyDescent="0.2">
      <c r="A2949">
        <v>34781</v>
      </c>
      <c r="B2949" t="s">
        <v>18995</v>
      </c>
      <c r="C2949" t="s">
        <v>16086</v>
      </c>
      <c r="D2949" s="895">
        <v>1.25</v>
      </c>
    </row>
    <row r="2950" spans="1:4" x14ac:dyDescent="0.2">
      <c r="A2950">
        <v>41682</v>
      </c>
      <c r="B2950" t="s">
        <v>18996</v>
      </c>
      <c r="C2950" t="s">
        <v>16086</v>
      </c>
      <c r="D2950" s="895">
        <v>42</v>
      </c>
    </row>
    <row r="2951" spans="1:4" x14ac:dyDescent="0.2">
      <c r="A2951">
        <v>41683</v>
      </c>
      <c r="B2951" t="s">
        <v>18997</v>
      </c>
      <c r="C2951" t="s">
        <v>16086</v>
      </c>
      <c r="D2951" s="895">
        <v>30.9</v>
      </c>
    </row>
    <row r="2952" spans="1:4" x14ac:dyDescent="0.2">
      <c r="A2952">
        <v>41680</v>
      </c>
      <c r="B2952" t="s">
        <v>18998</v>
      </c>
      <c r="C2952" t="s">
        <v>16086</v>
      </c>
      <c r="D2952" s="895">
        <v>16.63</v>
      </c>
    </row>
    <row r="2953" spans="1:4" x14ac:dyDescent="0.2">
      <c r="A2953">
        <v>41679</v>
      </c>
      <c r="B2953" t="s">
        <v>18999</v>
      </c>
      <c r="C2953" t="s">
        <v>16086</v>
      </c>
      <c r="D2953" s="895">
        <v>38.03</v>
      </c>
    </row>
    <row r="2954" spans="1:4" x14ac:dyDescent="0.2">
      <c r="A2954">
        <v>41681</v>
      </c>
      <c r="B2954" t="s">
        <v>19000</v>
      </c>
      <c r="C2954" t="s">
        <v>16086</v>
      </c>
      <c r="D2954" s="895">
        <v>26.02</v>
      </c>
    </row>
    <row r="2955" spans="1:4" x14ac:dyDescent="0.2">
      <c r="A2955">
        <v>43386</v>
      </c>
      <c r="B2955" t="s">
        <v>19001</v>
      </c>
      <c r="C2955" t="s">
        <v>16086</v>
      </c>
      <c r="D2955" s="895">
        <v>59.42</v>
      </c>
    </row>
    <row r="2956" spans="1:4" x14ac:dyDescent="0.2">
      <c r="A2956">
        <v>4059</v>
      </c>
      <c r="B2956" t="s">
        <v>19002</v>
      </c>
      <c r="C2956" t="s">
        <v>16130</v>
      </c>
      <c r="D2956" s="895">
        <v>42</v>
      </c>
    </row>
    <row r="2957" spans="1:4" x14ac:dyDescent="0.2">
      <c r="A2957">
        <v>4062</v>
      </c>
      <c r="B2957" t="s">
        <v>19003</v>
      </c>
      <c r="C2957" t="s">
        <v>16086</v>
      </c>
      <c r="D2957" s="895">
        <v>42</v>
      </c>
    </row>
    <row r="2958" spans="1:4" x14ac:dyDescent="0.2">
      <c r="A2958">
        <v>4061</v>
      </c>
      <c r="B2958" t="s">
        <v>19004</v>
      </c>
      <c r="C2958" t="s">
        <v>16086</v>
      </c>
      <c r="D2958" s="895">
        <v>52.29</v>
      </c>
    </row>
    <row r="2959" spans="1:4" x14ac:dyDescent="0.2">
      <c r="A2959">
        <v>41315</v>
      </c>
      <c r="B2959" t="s">
        <v>19005</v>
      </c>
      <c r="C2959" t="s">
        <v>16134</v>
      </c>
      <c r="D2959" s="895">
        <v>73.89</v>
      </c>
    </row>
    <row r="2960" spans="1:4" x14ac:dyDescent="0.2">
      <c r="A2960">
        <v>43148</v>
      </c>
      <c r="B2960" t="s">
        <v>19006</v>
      </c>
      <c r="C2960" t="s">
        <v>16134</v>
      </c>
      <c r="D2960" s="895">
        <v>50.15</v>
      </c>
    </row>
    <row r="2961" spans="1:4" x14ac:dyDescent="0.2">
      <c r="A2961">
        <v>43147</v>
      </c>
      <c r="B2961" t="s">
        <v>19007</v>
      </c>
      <c r="C2961" t="s">
        <v>16134</v>
      </c>
      <c r="D2961" s="895">
        <v>19.420000000000002</v>
      </c>
    </row>
    <row r="2962" spans="1:4" x14ac:dyDescent="0.2">
      <c r="A2962">
        <v>10608</v>
      </c>
      <c r="B2962" t="s">
        <v>19008</v>
      </c>
      <c r="C2962" t="s">
        <v>16086</v>
      </c>
      <c r="D2962" s="860">
        <v>9489.7999999999993</v>
      </c>
    </row>
    <row r="2963" spans="1:4" x14ac:dyDescent="0.2">
      <c r="A2963">
        <v>4069</v>
      </c>
      <c r="B2963" t="s">
        <v>19009</v>
      </c>
      <c r="C2963" t="s">
        <v>16234</v>
      </c>
      <c r="D2963" s="895">
        <v>57.91</v>
      </c>
    </row>
    <row r="2964" spans="1:4" x14ac:dyDescent="0.2">
      <c r="A2964">
        <v>40819</v>
      </c>
      <c r="B2964" t="s">
        <v>19010</v>
      </c>
      <c r="C2964" t="s">
        <v>16236</v>
      </c>
      <c r="D2964" s="860">
        <v>10152.99</v>
      </c>
    </row>
    <row r="2965" spans="1:4" x14ac:dyDescent="0.2">
      <c r="A2965">
        <v>34361</v>
      </c>
      <c r="B2965" t="s">
        <v>19011</v>
      </c>
      <c r="C2965" t="s">
        <v>16134</v>
      </c>
      <c r="D2965" s="895">
        <v>14.14</v>
      </c>
    </row>
    <row r="2966" spans="1:4" x14ac:dyDescent="0.2">
      <c r="A2966">
        <v>36512</v>
      </c>
      <c r="B2966" t="s">
        <v>19012</v>
      </c>
      <c r="C2966" t="s">
        <v>16086</v>
      </c>
      <c r="D2966" s="860">
        <v>20679.88</v>
      </c>
    </row>
    <row r="2967" spans="1:4" x14ac:dyDescent="0.2">
      <c r="A2967">
        <v>44478</v>
      </c>
      <c r="B2967" t="s">
        <v>19013</v>
      </c>
      <c r="C2967" t="s">
        <v>16134</v>
      </c>
      <c r="D2967" s="895">
        <v>13.33</v>
      </c>
    </row>
    <row r="2968" spans="1:4" x14ac:dyDescent="0.2">
      <c r="A2968">
        <v>44477</v>
      </c>
      <c r="B2968" t="s">
        <v>19014</v>
      </c>
      <c r="C2968" t="s">
        <v>16134</v>
      </c>
      <c r="D2968" s="895">
        <v>13.33</v>
      </c>
    </row>
    <row r="2969" spans="1:4" x14ac:dyDescent="0.2">
      <c r="A2969">
        <v>11697</v>
      </c>
      <c r="B2969" t="s">
        <v>19015</v>
      </c>
      <c r="C2969" t="s">
        <v>16086</v>
      </c>
      <c r="D2969" s="895">
        <v>833.28</v>
      </c>
    </row>
    <row r="2970" spans="1:4" x14ac:dyDescent="0.2">
      <c r="A2970">
        <v>11698</v>
      </c>
      <c r="B2970" t="s">
        <v>19016</v>
      </c>
      <c r="C2970" t="s">
        <v>16086</v>
      </c>
      <c r="D2970" s="895">
        <v>994.06</v>
      </c>
    </row>
    <row r="2971" spans="1:4" x14ac:dyDescent="0.2">
      <c r="A2971">
        <v>11699</v>
      </c>
      <c r="B2971" t="s">
        <v>19017</v>
      </c>
      <c r="C2971" t="s">
        <v>16086</v>
      </c>
      <c r="D2971" s="860">
        <v>1098.6600000000001</v>
      </c>
    </row>
    <row r="2972" spans="1:4" x14ac:dyDescent="0.2">
      <c r="A2972">
        <v>10432</v>
      </c>
      <c r="B2972" t="s">
        <v>19018</v>
      </c>
      <c r="C2972" t="s">
        <v>16086</v>
      </c>
      <c r="D2972" s="895">
        <v>426.56</v>
      </c>
    </row>
    <row r="2973" spans="1:4" x14ac:dyDescent="0.2">
      <c r="A2973">
        <v>44020</v>
      </c>
      <c r="B2973" t="s">
        <v>19019</v>
      </c>
      <c r="C2973" t="s">
        <v>16086</v>
      </c>
      <c r="D2973" s="860">
        <v>1052.3800000000001</v>
      </c>
    </row>
    <row r="2974" spans="1:4" x14ac:dyDescent="0.2">
      <c r="A2974">
        <v>41419</v>
      </c>
      <c r="B2974" t="s">
        <v>19020</v>
      </c>
      <c r="C2974" t="s">
        <v>16086</v>
      </c>
      <c r="D2974" s="895">
        <v>7.43</v>
      </c>
    </row>
    <row r="2975" spans="1:4" x14ac:dyDescent="0.2">
      <c r="A2975">
        <v>41420</v>
      </c>
      <c r="B2975" t="s">
        <v>19021</v>
      </c>
      <c r="C2975" t="s">
        <v>16086</v>
      </c>
      <c r="D2975" s="895">
        <v>10.11</v>
      </c>
    </row>
    <row r="2976" spans="1:4" x14ac:dyDescent="0.2">
      <c r="A2976">
        <v>41421</v>
      </c>
      <c r="B2976" t="s">
        <v>19022</v>
      </c>
      <c r="C2976" t="s">
        <v>16086</v>
      </c>
      <c r="D2976" s="895">
        <v>10.08</v>
      </c>
    </row>
    <row r="2977" spans="1:4" x14ac:dyDescent="0.2">
      <c r="A2977">
        <v>41422</v>
      </c>
      <c r="B2977" t="s">
        <v>19023</v>
      </c>
      <c r="C2977" t="s">
        <v>16086</v>
      </c>
      <c r="D2977" s="895">
        <v>13.81</v>
      </c>
    </row>
    <row r="2978" spans="1:4" x14ac:dyDescent="0.2">
      <c r="A2978">
        <v>41425</v>
      </c>
      <c r="B2978" t="s">
        <v>19024</v>
      </c>
      <c r="C2978" t="s">
        <v>16086</v>
      </c>
      <c r="D2978" s="895">
        <v>7.06</v>
      </c>
    </row>
    <row r="2979" spans="1:4" x14ac:dyDescent="0.2">
      <c r="A2979">
        <v>41426</v>
      </c>
      <c r="B2979" t="s">
        <v>19025</v>
      </c>
      <c r="C2979" t="s">
        <v>16086</v>
      </c>
      <c r="D2979" s="895">
        <v>12.74</v>
      </c>
    </row>
    <row r="2980" spans="1:4" x14ac:dyDescent="0.2">
      <c r="A2980">
        <v>41414</v>
      </c>
      <c r="B2980" t="s">
        <v>19026</v>
      </c>
      <c r="C2980" t="s">
        <v>16086</v>
      </c>
      <c r="D2980" s="895">
        <v>23.38</v>
      </c>
    </row>
    <row r="2981" spans="1:4" x14ac:dyDescent="0.2">
      <c r="A2981">
        <v>41415</v>
      </c>
      <c r="B2981" t="s">
        <v>19027</v>
      </c>
      <c r="C2981" t="s">
        <v>16086</v>
      </c>
      <c r="D2981" s="895">
        <v>27.23</v>
      </c>
    </row>
    <row r="2982" spans="1:4" x14ac:dyDescent="0.2">
      <c r="A2982">
        <v>37514</v>
      </c>
      <c r="B2982" t="s">
        <v>19028</v>
      </c>
      <c r="C2982" t="s">
        <v>16086</v>
      </c>
      <c r="D2982" s="860">
        <v>308000</v>
      </c>
    </row>
    <row r="2983" spans="1:4" x14ac:dyDescent="0.2">
      <c r="A2983">
        <v>37519</v>
      </c>
      <c r="B2983" t="s">
        <v>19029</v>
      </c>
      <c r="C2983" t="s">
        <v>16086</v>
      </c>
      <c r="D2983" s="860">
        <v>475334.36</v>
      </c>
    </row>
    <row r="2984" spans="1:4" x14ac:dyDescent="0.2">
      <c r="A2984">
        <v>37520</v>
      </c>
      <c r="B2984" t="s">
        <v>19030</v>
      </c>
      <c r="C2984" t="s">
        <v>16086</v>
      </c>
      <c r="D2984" s="860">
        <v>467541.99</v>
      </c>
    </row>
    <row r="2985" spans="1:4" x14ac:dyDescent="0.2">
      <c r="A2985">
        <v>37521</v>
      </c>
      <c r="B2985" t="s">
        <v>19031</v>
      </c>
      <c r="C2985" t="s">
        <v>16086</v>
      </c>
      <c r="D2985" s="860">
        <v>570401.24</v>
      </c>
    </row>
    <row r="2986" spans="1:4" x14ac:dyDescent="0.2">
      <c r="A2986">
        <v>37522</v>
      </c>
      <c r="B2986" t="s">
        <v>19032</v>
      </c>
      <c r="C2986" t="s">
        <v>16086</v>
      </c>
      <c r="D2986" s="860">
        <v>587562.19999999995</v>
      </c>
    </row>
    <row r="2987" spans="1:4" x14ac:dyDescent="0.2">
      <c r="A2987">
        <v>37546</v>
      </c>
      <c r="B2987" t="s">
        <v>19033</v>
      </c>
      <c r="C2987" t="s">
        <v>16086</v>
      </c>
      <c r="D2987" s="860">
        <v>11001.21</v>
      </c>
    </row>
    <row r="2988" spans="1:4" x14ac:dyDescent="0.2">
      <c r="A2988">
        <v>37544</v>
      </c>
      <c r="B2988" t="s">
        <v>19034</v>
      </c>
      <c r="C2988" t="s">
        <v>16086</v>
      </c>
      <c r="D2988" s="860">
        <v>11635.63</v>
      </c>
    </row>
    <row r="2989" spans="1:4" x14ac:dyDescent="0.2">
      <c r="A2989">
        <v>37545</v>
      </c>
      <c r="B2989" t="s">
        <v>19035</v>
      </c>
      <c r="C2989" t="s">
        <v>16086</v>
      </c>
      <c r="D2989" s="860">
        <v>13844.83</v>
      </c>
    </row>
    <row r="2990" spans="1:4" x14ac:dyDescent="0.2">
      <c r="A2990">
        <v>36793</v>
      </c>
      <c r="B2990" t="s">
        <v>19036</v>
      </c>
      <c r="C2990" t="s">
        <v>16086</v>
      </c>
      <c r="D2990" s="895">
        <v>690.28</v>
      </c>
    </row>
    <row r="2991" spans="1:4" x14ac:dyDescent="0.2">
      <c r="A2991">
        <v>11769</v>
      </c>
      <c r="B2991" t="s">
        <v>19037</v>
      </c>
      <c r="C2991" t="s">
        <v>16086</v>
      </c>
      <c r="D2991" s="895">
        <v>305.05</v>
      </c>
    </row>
    <row r="2992" spans="1:4" x14ac:dyDescent="0.2">
      <c r="A2992">
        <v>11771</v>
      </c>
      <c r="B2992" t="s">
        <v>19038</v>
      </c>
      <c r="C2992" t="s">
        <v>16086</v>
      </c>
      <c r="D2992" s="895">
        <v>373.65</v>
      </c>
    </row>
    <row r="2993" spans="1:4" x14ac:dyDescent="0.2">
      <c r="A2993">
        <v>39919</v>
      </c>
      <c r="B2993" t="s">
        <v>19039</v>
      </c>
      <c r="C2993" t="s">
        <v>16086</v>
      </c>
      <c r="D2993" s="860">
        <v>55067.13</v>
      </c>
    </row>
    <row r="2994" spans="1:4" x14ac:dyDescent="0.2">
      <c r="A2994">
        <v>38385</v>
      </c>
      <c r="B2994" t="s">
        <v>19040</v>
      </c>
      <c r="C2994" t="s">
        <v>16086</v>
      </c>
      <c r="D2994" s="895">
        <v>53.39</v>
      </c>
    </row>
    <row r="2995" spans="1:4" x14ac:dyDescent="0.2">
      <c r="A2995">
        <v>36800</v>
      </c>
      <c r="B2995" t="s">
        <v>19041</v>
      </c>
      <c r="C2995" t="s">
        <v>16086</v>
      </c>
      <c r="D2995" s="895">
        <v>183.3</v>
      </c>
    </row>
    <row r="2996" spans="1:4" x14ac:dyDescent="0.2">
      <c r="A2996">
        <v>37587</v>
      </c>
      <c r="B2996" t="s">
        <v>19042</v>
      </c>
      <c r="C2996" t="s">
        <v>16086</v>
      </c>
      <c r="D2996" s="895">
        <v>402.7</v>
      </c>
    </row>
    <row r="2997" spans="1:4" x14ac:dyDescent="0.2">
      <c r="A2997">
        <v>11561</v>
      </c>
      <c r="B2997" t="s">
        <v>19043</v>
      </c>
      <c r="C2997" t="s">
        <v>16086</v>
      </c>
      <c r="D2997" s="895">
        <v>224.41</v>
      </c>
    </row>
    <row r="2998" spans="1:4" x14ac:dyDescent="0.2">
      <c r="A2998">
        <v>43604</v>
      </c>
      <c r="B2998" t="s">
        <v>19044</v>
      </c>
      <c r="C2998" t="s">
        <v>16086</v>
      </c>
      <c r="D2998" s="895">
        <v>119.64</v>
      </c>
    </row>
    <row r="2999" spans="1:4" x14ac:dyDescent="0.2">
      <c r="A2999">
        <v>11560</v>
      </c>
      <c r="B2999" t="s">
        <v>19045</v>
      </c>
      <c r="C2999" t="s">
        <v>16086</v>
      </c>
      <c r="D2999" s="895">
        <v>173.21</v>
      </c>
    </row>
    <row r="3000" spans="1:4" x14ac:dyDescent="0.2">
      <c r="A3000">
        <v>11499</v>
      </c>
      <c r="B3000" t="s">
        <v>19046</v>
      </c>
      <c r="C3000" t="s">
        <v>16086</v>
      </c>
      <c r="D3000" s="895">
        <v>721.91</v>
      </c>
    </row>
    <row r="3001" spans="1:4" x14ac:dyDescent="0.2">
      <c r="A3001">
        <v>34761</v>
      </c>
      <c r="B3001" t="s">
        <v>19047</v>
      </c>
      <c r="C3001" t="s">
        <v>16234</v>
      </c>
      <c r="D3001" s="895">
        <v>26.45</v>
      </c>
    </row>
    <row r="3002" spans="1:4" x14ac:dyDescent="0.2">
      <c r="A3002">
        <v>40924</v>
      </c>
      <c r="B3002" t="s">
        <v>19048</v>
      </c>
      <c r="C3002" t="s">
        <v>16236</v>
      </c>
      <c r="D3002" s="860">
        <v>4639.8100000000004</v>
      </c>
    </row>
    <row r="3003" spans="1:4" x14ac:dyDescent="0.2">
      <c r="A3003">
        <v>40983</v>
      </c>
      <c r="B3003" t="s">
        <v>19049</v>
      </c>
      <c r="C3003" t="s">
        <v>16236</v>
      </c>
      <c r="D3003" s="860">
        <v>4501.43</v>
      </c>
    </row>
    <row r="3004" spans="1:4" x14ac:dyDescent="0.2">
      <c r="A3004">
        <v>44497</v>
      </c>
      <c r="B3004" t="s">
        <v>19050</v>
      </c>
      <c r="C3004" t="s">
        <v>16234</v>
      </c>
      <c r="D3004" s="895">
        <v>25.67</v>
      </c>
    </row>
    <row r="3005" spans="1:4" x14ac:dyDescent="0.2">
      <c r="A3005">
        <v>2437</v>
      </c>
      <c r="B3005" t="s">
        <v>19051</v>
      </c>
      <c r="C3005" t="s">
        <v>16234</v>
      </c>
      <c r="D3005" s="895">
        <v>34.229999999999997</v>
      </c>
    </row>
    <row r="3006" spans="1:4" x14ac:dyDescent="0.2">
      <c r="A3006">
        <v>40921</v>
      </c>
      <c r="B3006" t="s">
        <v>19052</v>
      </c>
      <c r="C3006" t="s">
        <v>16236</v>
      </c>
      <c r="D3006" s="860">
        <v>6002.65</v>
      </c>
    </row>
    <row r="3007" spans="1:4" x14ac:dyDescent="0.2">
      <c r="A3007">
        <v>14252</v>
      </c>
      <c r="B3007" t="s">
        <v>19053</v>
      </c>
      <c r="C3007" t="s">
        <v>16086</v>
      </c>
      <c r="D3007" s="860">
        <v>2906.92</v>
      </c>
    </row>
    <row r="3008" spans="1:4" x14ac:dyDescent="0.2">
      <c r="A3008">
        <v>730</v>
      </c>
      <c r="B3008" t="s">
        <v>19054</v>
      </c>
      <c r="C3008" t="s">
        <v>16086</v>
      </c>
      <c r="D3008" s="860">
        <v>7766.74</v>
      </c>
    </row>
    <row r="3009" spans="1:4" x14ac:dyDescent="0.2">
      <c r="A3009">
        <v>723</v>
      </c>
      <c r="B3009" t="s">
        <v>19055</v>
      </c>
      <c r="C3009" t="s">
        <v>16086</v>
      </c>
      <c r="D3009" s="860">
        <v>3860.34</v>
      </c>
    </row>
    <row r="3010" spans="1:4" x14ac:dyDescent="0.2">
      <c r="A3010">
        <v>36502</v>
      </c>
      <c r="B3010" t="s">
        <v>19056</v>
      </c>
      <c r="C3010" t="s">
        <v>16086</v>
      </c>
      <c r="D3010" s="860">
        <v>3628.26</v>
      </c>
    </row>
    <row r="3011" spans="1:4" x14ac:dyDescent="0.2">
      <c r="A3011">
        <v>36503</v>
      </c>
      <c r="B3011" t="s">
        <v>19057</v>
      </c>
      <c r="C3011" t="s">
        <v>16086</v>
      </c>
      <c r="D3011" s="860">
        <v>4474.07</v>
      </c>
    </row>
    <row r="3012" spans="1:4" x14ac:dyDescent="0.2">
      <c r="A3012">
        <v>4090</v>
      </c>
      <c r="B3012" t="s">
        <v>19058</v>
      </c>
      <c r="C3012" t="s">
        <v>16086</v>
      </c>
      <c r="D3012" s="860">
        <v>1300000</v>
      </c>
    </row>
    <row r="3013" spans="1:4" x14ac:dyDescent="0.2">
      <c r="A3013">
        <v>13227</v>
      </c>
      <c r="B3013" t="s">
        <v>19059</v>
      </c>
      <c r="C3013" t="s">
        <v>16086</v>
      </c>
      <c r="D3013" s="860">
        <v>1615412.11</v>
      </c>
    </row>
    <row r="3014" spans="1:4" x14ac:dyDescent="0.2">
      <c r="A3014">
        <v>10597</v>
      </c>
      <c r="B3014" t="s">
        <v>19060</v>
      </c>
      <c r="C3014" t="s">
        <v>16086</v>
      </c>
      <c r="D3014" s="860">
        <v>1700429.64</v>
      </c>
    </row>
    <row r="3015" spans="1:4" x14ac:dyDescent="0.2">
      <c r="A3015">
        <v>39628</v>
      </c>
      <c r="B3015" t="s">
        <v>19061</v>
      </c>
      <c r="C3015" t="s">
        <v>16086</v>
      </c>
      <c r="D3015" s="860">
        <v>4422.18</v>
      </c>
    </row>
    <row r="3016" spans="1:4" x14ac:dyDescent="0.2">
      <c r="A3016">
        <v>39404</v>
      </c>
      <c r="B3016" t="s">
        <v>19062</v>
      </c>
      <c r="C3016" t="s">
        <v>16086</v>
      </c>
      <c r="D3016" s="860">
        <v>2192.81</v>
      </c>
    </row>
    <row r="3017" spans="1:4" x14ac:dyDescent="0.2">
      <c r="A3017">
        <v>39402</v>
      </c>
      <c r="B3017" t="s">
        <v>19063</v>
      </c>
      <c r="C3017" t="s">
        <v>16086</v>
      </c>
      <c r="D3017" s="860">
        <v>1806.46</v>
      </c>
    </row>
    <row r="3018" spans="1:4" x14ac:dyDescent="0.2">
      <c r="A3018">
        <v>39403</v>
      </c>
      <c r="B3018" t="s">
        <v>19064</v>
      </c>
      <c r="C3018" t="s">
        <v>16086</v>
      </c>
      <c r="D3018" s="860">
        <v>1767.17</v>
      </c>
    </row>
    <row r="3019" spans="1:4" x14ac:dyDescent="0.2">
      <c r="A3019">
        <v>4093</v>
      </c>
      <c r="B3019" t="s">
        <v>19065</v>
      </c>
      <c r="C3019" t="s">
        <v>16234</v>
      </c>
      <c r="D3019" s="895">
        <v>22.2</v>
      </c>
    </row>
    <row r="3020" spans="1:4" x14ac:dyDescent="0.2">
      <c r="A3020">
        <v>10512</v>
      </c>
      <c r="B3020" t="s">
        <v>19066</v>
      </c>
      <c r="C3020" t="s">
        <v>16236</v>
      </c>
      <c r="D3020" s="860">
        <v>3891.96</v>
      </c>
    </row>
    <row r="3021" spans="1:4" x14ac:dyDescent="0.2">
      <c r="A3021">
        <v>4243</v>
      </c>
      <c r="B3021" t="s">
        <v>19067</v>
      </c>
      <c r="C3021" t="s">
        <v>16234</v>
      </c>
      <c r="D3021" s="895">
        <v>27.26</v>
      </c>
    </row>
    <row r="3022" spans="1:4" x14ac:dyDescent="0.2">
      <c r="A3022">
        <v>20020</v>
      </c>
      <c r="B3022" t="s">
        <v>19068</v>
      </c>
      <c r="C3022" t="s">
        <v>16234</v>
      </c>
      <c r="D3022" s="895">
        <v>23.07</v>
      </c>
    </row>
    <row r="3023" spans="1:4" x14ac:dyDescent="0.2">
      <c r="A3023">
        <v>41038</v>
      </c>
      <c r="B3023" t="s">
        <v>19069</v>
      </c>
      <c r="C3023" t="s">
        <v>16236</v>
      </c>
      <c r="D3023" s="860">
        <v>4044.53</v>
      </c>
    </row>
    <row r="3024" spans="1:4" x14ac:dyDescent="0.2">
      <c r="A3024">
        <v>4094</v>
      </c>
      <c r="B3024" t="s">
        <v>19070</v>
      </c>
      <c r="C3024" t="s">
        <v>16234</v>
      </c>
      <c r="D3024" s="895">
        <v>27.61</v>
      </c>
    </row>
    <row r="3025" spans="1:4" x14ac:dyDescent="0.2">
      <c r="A3025">
        <v>40988</v>
      </c>
      <c r="B3025" t="s">
        <v>19071</v>
      </c>
      <c r="C3025" t="s">
        <v>16236</v>
      </c>
      <c r="D3025" s="860">
        <v>4840.8900000000003</v>
      </c>
    </row>
    <row r="3026" spans="1:4" x14ac:dyDescent="0.2">
      <c r="A3026">
        <v>4095</v>
      </c>
      <c r="B3026" t="s">
        <v>19072</v>
      </c>
      <c r="C3026" t="s">
        <v>16234</v>
      </c>
      <c r="D3026" s="895">
        <v>18.489999999999998</v>
      </c>
    </row>
    <row r="3027" spans="1:4" x14ac:dyDescent="0.2">
      <c r="A3027">
        <v>40990</v>
      </c>
      <c r="B3027" t="s">
        <v>19073</v>
      </c>
      <c r="C3027" t="s">
        <v>16236</v>
      </c>
      <c r="D3027" s="860">
        <v>3241.9</v>
      </c>
    </row>
    <row r="3028" spans="1:4" x14ac:dyDescent="0.2">
      <c r="A3028">
        <v>4096</v>
      </c>
      <c r="B3028" t="s">
        <v>19074</v>
      </c>
      <c r="C3028" t="s">
        <v>16234</v>
      </c>
      <c r="D3028" s="895">
        <v>24.07</v>
      </c>
    </row>
    <row r="3029" spans="1:4" x14ac:dyDescent="0.2">
      <c r="A3029">
        <v>40992</v>
      </c>
      <c r="B3029" t="s">
        <v>19075</v>
      </c>
      <c r="C3029" t="s">
        <v>16236</v>
      </c>
      <c r="D3029" s="860">
        <v>4220.8500000000004</v>
      </c>
    </row>
    <row r="3030" spans="1:4" x14ac:dyDescent="0.2">
      <c r="A3030">
        <v>4114</v>
      </c>
      <c r="B3030" t="s">
        <v>19076</v>
      </c>
      <c r="C3030" t="s">
        <v>16086</v>
      </c>
      <c r="D3030" s="895">
        <v>96.27</v>
      </c>
    </row>
    <row r="3031" spans="1:4" x14ac:dyDescent="0.2">
      <c r="A3031">
        <v>36797</v>
      </c>
      <c r="B3031" t="s">
        <v>19077</v>
      </c>
      <c r="C3031" t="s">
        <v>16086</v>
      </c>
      <c r="D3031" s="895">
        <v>85.71</v>
      </c>
    </row>
    <row r="3032" spans="1:4" x14ac:dyDescent="0.2">
      <c r="A3032">
        <v>4107</v>
      </c>
      <c r="B3032" t="s">
        <v>19078</v>
      </c>
      <c r="C3032" t="s">
        <v>16086</v>
      </c>
      <c r="D3032" s="895">
        <v>80.819999999999993</v>
      </c>
    </row>
    <row r="3033" spans="1:4" x14ac:dyDescent="0.2">
      <c r="A3033">
        <v>4102</v>
      </c>
      <c r="B3033" t="s">
        <v>19079</v>
      </c>
      <c r="C3033" t="s">
        <v>16086</v>
      </c>
      <c r="D3033" s="895">
        <v>98.65</v>
      </c>
    </row>
    <row r="3034" spans="1:4" x14ac:dyDescent="0.2">
      <c r="A3034">
        <v>36799</v>
      </c>
      <c r="B3034" t="s">
        <v>19080</v>
      </c>
      <c r="C3034" t="s">
        <v>16086</v>
      </c>
      <c r="D3034" s="895">
        <v>83.19</v>
      </c>
    </row>
    <row r="3035" spans="1:4" x14ac:dyDescent="0.2">
      <c r="A3035">
        <v>2747</v>
      </c>
      <c r="B3035" t="s">
        <v>19081</v>
      </c>
      <c r="C3035" t="s">
        <v>16130</v>
      </c>
      <c r="D3035" s="895">
        <v>28.36</v>
      </c>
    </row>
    <row r="3036" spans="1:4" x14ac:dyDescent="0.2">
      <c r="A3036">
        <v>21138</v>
      </c>
      <c r="B3036" t="s">
        <v>19082</v>
      </c>
      <c r="C3036" t="s">
        <v>16130</v>
      </c>
      <c r="D3036" s="895">
        <v>8.99</v>
      </c>
    </row>
    <row r="3037" spans="1:4" x14ac:dyDescent="0.2">
      <c r="A3037">
        <v>10826</v>
      </c>
      <c r="B3037" t="s">
        <v>19083</v>
      </c>
      <c r="C3037" t="s">
        <v>16086</v>
      </c>
      <c r="D3037" s="895">
        <v>83.04</v>
      </c>
    </row>
    <row r="3038" spans="1:4" x14ac:dyDescent="0.2">
      <c r="A3038">
        <v>365</v>
      </c>
      <c r="B3038" t="s">
        <v>19084</v>
      </c>
      <c r="C3038" t="s">
        <v>16086</v>
      </c>
      <c r="D3038" s="895">
        <v>51.48</v>
      </c>
    </row>
    <row r="3039" spans="1:4" x14ac:dyDescent="0.2">
      <c r="A3039">
        <v>38639</v>
      </c>
      <c r="B3039" t="s">
        <v>19085</v>
      </c>
      <c r="C3039" t="s">
        <v>16086</v>
      </c>
      <c r="D3039" s="895">
        <v>199.31</v>
      </c>
    </row>
    <row r="3040" spans="1:4" x14ac:dyDescent="0.2">
      <c r="A3040">
        <v>38640</v>
      </c>
      <c r="B3040" t="s">
        <v>19086</v>
      </c>
      <c r="C3040" t="s">
        <v>16086</v>
      </c>
      <c r="D3040" s="895">
        <v>2.98</v>
      </c>
    </row>
    <row r="3041" spans="1:4" x14ac:dyDescent="0.2">
      <c r="A3041">
        <v>358</v>
      </c>
      <c r="B3041" t="s">
        <v>19087</v>
      </c>
      <c r="C3041" t="s">
        <v>16086</v>
      </c>
      <c r="D3041" s="895">
        <v>61.45</v>
      </c>
    </row>
    <row r="3042" spans="1:4" x14ac:dyDescent="0.2">
      <c r="A3042">
        <v>359</v>
      </c>
      <c r="B3042" t="s">
        <v>19088</v>
      </c>
      <c r="C3042" t="s">
        <v>16086</v>
      </c>
      <c r="D3042" s="895">
        <v>126.22</v>
      </c>
    </row>
    <row r="3043" spans="1:4" x14ac:dyDescent="0.2">
      <c r="A3043">
        <v>38641</v>
      </c>
      <c r="B3043" t="s">
        <v>19089</v>
      </c>
      <c r="C3043" t="s">
        <v>16086</v>
      </c>
      <c r="D3043" s="895">
        <v>124.56</v>
      </c>
    </row>
    <row r="3044" spans="1:4" x14ac:dyDescent="0.2">
      <c r="A3044">
        <v>360</v>
      </c>
      <c r="B3044" t="s">
        <v>19090</v>
      </c>
      <c r="C3044" t="s">
        <v>16086</v>
      </c>
      <c r="D3044" s="895">
        <v>2.89</v>
      </c>
    </row>
    <row r="3045" spans="1:4" x14ac:dyDescent="0.2">
      <c r="A3045">
        <v>42430</v>
      </c>
      <c r="B3045" t="s">
        <v>19091</v>
      </c>
      <c r="C3045" t="s">
        <v>16086</v>
      </c>
      <c r="D3045" s="860">
        <v>6434.22</v>
      </c>
    </row>
    <row r="3046" spans="1:4" x14ac:dyDescent="0.2">
      <c r="A3046">
        <v>4209</v>
      </c>
      <c r="B3046" t="s">
        <v>19092</v>
      </c>
      <c r="C3046" t="s">
        <v>16086</v>
      </c>
      <c r="D3046" s="895">
        <v>25.23</v>
      </c>
    </row>
    <row r="3047" spans="1:4" x14ac:dyDescent="0.2">
      <c r="A3047">
        <v>4180</v>
      </c>
      <c r="B3047" t="s">
        <v>19093</v>
      </c>
      <c r="C3047" t="s">
        <v>16086</v>
      </c>
      <c r="D3047" s="895">
        <v>18.989999999999998</v>
      </c>
    </row>
    <row r="3048" spans="1:4" x14ac:dyDescent="0.2">
      <c r="A3048">
        <v>4177</v>
      </c>
      <c r="B3048" t="s">
        <v>19094</v>
      </c>
      <c r="C3048" t="s">
        <v>16086</v>
      </c>
      <c r="D3048" s="895">
        <v>6.3</v>
      </c>
    </row>
    <row r="3049" spans="1:4" x14ac:dyDescent="0.2">
      <c r="A3049">
        <v>4179</v>
      </c>
      <c r="B3049" t="s">
        <v>19095</v>
      </c>
      <c r="C3049" t="s">
        <v>16086</v>
      </c>
      <c r="D3049" s="895">
        <v>12.9</v>
      </c>
    </row>
    <row r="3050" spans="1:4" x14ac:dyDescent="0.2">
      <c r="A3050">
        <v>4208</v>
      </c>
      <c r="B3050" t="s">
        <v>19096</v>
      </c>
      <c r="C3050" t="s">
        <v>16086</v>
      </c>
      <c r="D3050" s="895">
        <v>60.06</v>
      </c>
    </row>
    <row r="3051" spans="1:4" x14ac:dyDescent="0.2">
      <c r="A3051">
        <v>4181</v>
      </c>
      <c r="B3051" t="s">
        <v>19097</v>
      </c>
      <c r="C3051" t="s">
        <v>16086</v>
      </c>
      <c r="D3051" s="895">
        <v>39.24</v>
      </c>
    </row>
    <row r="3052" spans="1:4" x14ac:dyDescent="0.2">
      <c r="A3052">
        <v>4178</v>
      </c>
      <c r="B3052" t="s">
        <v>19098</v>
      </c>
      <c r="C3052" t="s">
        <v>16086</v>
      </c>
      <c r="D3052" s="895">
        <v>8.74</v>
      </c>
    </row>
    <row r="3053" spans="1:4" x14ac:dyDescent="0.2">
      <c r="A3053">
        <v>4182</v>
      </c>
      <c r="B3053" t="s">
        <v>19099</v>
      </c>
      <c r="C3053" t="s">
        <v>16086</v>
      </c>
      <c r="D3053" s="895">
        <v>97.7</v>
      </c>
    </row>
    <row r="3054" spans="1:4" x14ac:dyDescent="0.2">
      <c r="A3054">
        <v>4183</v>
      </c>
      <c r="B3054" t="s">
        <v>19100</v>
      </c>
      <c r="C3054" t="s">
        <v>16086</v>
      </c>
      <c r="D3054" s="895">
        <v>157.29</v>
      </c>
    </row>
    <row r="3055" spans="1:4" x14ac:dyDescent="0.2">
      <c r="A3055">
        <v>4184</v>
      </c>
      <c r="B3055" t="s">
        <v>19101</v>
      </c>
      <c r="C3055" t="s">
        <v>16086</v>
      </c>
      <c r="D3055" s="895">
        <v>347.21</v>
      </c>
    </row>
    <row r="3056" spans="1:4" x14ac:dyDescent="0.2">
      <c r="A3056">
        <v>4185</v>
      </c>
      <c r="B3056" t="s">
        <v>19102</v>
      </c>
      <c r="C3056" t="s">
        <v>16086</v>
      </c>
      <c r="D3056" s="895">
        <v>576.91</v>
      </c>
    </row>
    <row r="3057" spans="1:4" x14ac:dyDescent="0.2">
      <c r="A3057">
        <v>4205</v>
      </c>
      <c r="B3057" t="s">
        <v>19103</v>
      </c>
      <c r="C3057" t="s">
        <v>16086</v>
      </c>
      <c r="D3057" s="895">
        <v>33.32</v>
      </c>
    </row>
    <row r="3058" spans="1:4" x14ac:dyDescent="0.2">
      <c r="A3058">
        <v>4192</v>
      </c>
      <c r="B3058" t="s">
        <v>19104</v>
      </c>
      <c r="C3058" t="s">
        <v>16086</v>
      </c>
      <c r="D3058" s="895">
        <v>33.32</v>
      </c>
    </row>
    <row r="3059" spans="1:4" x14ac:dyDescent="0.2">
      <c r="A3059">
        <v>4191</v>
      </c>
      <c r="B3059" t="s">
        <v>19105</v>
      </c>
      <c r="C3059" t="s">
        <v>16086</v>
      </c>
      <c r="D3059" s="895">
        <v>33.32</v>
      </c>
    </row>
    <row r="3060" spans="1:4" x14ac:dyDescent="0.2">
      <c r="A3060">
        <v>4207</v>
      </c>
      <c r="B3060" t="s">
        <v>19106</v>
      </c>
      <c r="C3060" t="s">
        <v>16086</v>
      </c>
      <c r="D3060" s="895">
        <v>26.81</v>
      </c>
    </row>
    <row r="3061" spans="1:4" x14ac:dyDescent="0.2">
      <c r="A3061">
        <v>4206</v>
      </c>
      <c r="B3061" t="s">
        <v>19107</v>
      </c>
      <c r="C3061" t="s">
        <v>16086</v>
      </c>
      <c r="D3061" s="895">
        <v>26.03</v>
      </c>
    </row>
    <row r="3062" spans="1:4" x14ac:dyDescent="0.2">
      <c r="A3062">
        <v>4190</v>
      </c>
      <c r="B3062" t="s">
        <v>19108</v>
      </c>
      <c r="C3062" t="s">
        <v>16086</v>
      </c>
      <c r="D3062" s="895">
        <v>26.03</v>
      </c>
    </row>
    <row r="3063" spans="1:4" x14ac:dyDescent="0.2">
      <c r="A3063">
        <v>4186</v>
      </c>
      <c r="B3063" t="s">
        <v>19109</v>
      </c>
      <c r="C3063" t="s">
        <v>16086</v>
      </c>
      <c r="D3063" s="895">
        <v>7.69</v>
      </c>
    </row>
    <row r="3064" spans="1:4" x14ac:dyDescent="0.2">
      <c r="A3064">
        <v>4188</v>
      </c>
      <c r="B3064" t="s">
        <v>19110</v>
      </c>
      <c r="C3064" t="s">
        <v>16086</v>
      </c>
      <c r="D3064" s="895">
        <v>15.71</v>
      </c>
    </row>
    <row r="3065" spans="1:4" x14ac:dyDescent="0.2">
      <c r="A3065">
        <v>4189</v>
      </c>
      <c r="B3065" t="s">
        <v>19111</v>
      </c>
      <c r="C3065" t="s">
        <v>16086</v>
      </c>
      <c r="D3065" s="895">
        <v>15.71</v>
      </c>
    </row>
    <row r="3066" spans="1:4" x14ac:dyDescent="0.2">
      <c r="A3066">
        <v>4197</v>
      </c>
      <c r="B3066" t="s">
        <v>19112</v>
      </c>
      <c r="C3066" t="s">
        <v>16086</v>
      </c>
      <c r="D3066" s="895">
        <v>83.19</v>
      </c>
    </row>
    <row r="3067" spans="1:4" x14ac:dyDescent="0.2">
      <c r="A3067">
        <v>4194</v>
      </c>
      <c r="B3067" t="s">
        <v>19113</v>
      </c>
      <c r="C3067" t="s">
        <v>16086</v>
      </c>
      <c r="D3067" s="895">
        <v>50.27</v>
      </c>
    </row>
    <row r="3068" spans="1:4" x14ac:dyDescent="0.2">
      <c r="A3068">
        <v>4193</v>
      </c>
      <c r="B3068" t="s">
        <v>19114</v>
      </c>
      <c r="C3068" t="s">
        <v>16086</v>
      </c>
      <c r="D3068" s="895">
        <v>50.27</v>
      </c>
    </row>
    <row r="3069" spans="1:4" x14ac:dyDescent="0.2">
      <c r="A3069">
        <v>4204</v>
      </c>
      <c r="B3069" t="s">
        <v>19115</v>
      </c>
      <c r="C3069" t="s">
        <v>16086</v>
      </c>
      <c r="D3069" s="895">
        <v>50.27</v>
      </c>
    </row>
    <row r="3070" spans="1:4" x14ac:dyDescent="0.2">
      <c r="A3070">
        <v>4187</v>
      </c>
      <c r="B3070" t="s">
        <v>19116</v>
      </c>
      <c r="C3070" t="s">
        <v>16086</v>
      </c>
      <c r="D3070" s="895">
        <v>10.02</v>
      </c>
    </row>
    <row r="3071" spans="1:4" x14ac:dyDescent="0.2">
      <c r="A3071">
        <v>4202</v>
      </c>
      <c r="B3071" t="s">
        <v>19117</v>
      </c>
      <c r="C3071" t="s">
        <v>16086</v>
      </c>
      <c r="D3071" s="895">
        <v>151.93</v>
      </c>
    </row>
    <row r="3072" spans="1:4" x14ac:dyDescent="0.2">
      <c r="A3072">
        <v>4203</v>
      </c>
      <c r="B3072" t="s">
        <v>19118</v>
      </c>
      <c r="C3072" t="s">
        <v>16086</v>
      </c>
      <c r="D3072" s="895">
        <v>134.18</v>
      </c>
    </row>
    <row r="3073" spans="1:4" x14ac:dyDescent="0.2">
      <c r="A3073">
        <v>40368</v>
      </c>
      <c r="B3073" t="s">
        <v>19119</v>
      </c>
      <c r="C3073" t="s">
        <v>16086</v>
      </c>
      <c r="D3073" s="895">
        <v>46.41</v>
      </c>
    </row>
    <row r="3074" spans="1:4" x14ac:dyDescent="0.2">
      <c r="A3074">
        <v>40365</v>
      </c>
      <c r="B3074" t="s">
        <v>19120</v>
      </c>
      <c r="C3074" t="s">
        <v>16086</v>
      </c>
      <c r="D3074" s="895">
        <v>31.31</v>
      </c>
    </row>
    <row r="3075" spans="1:4" x14ac:dyDescent="0.2">
      <c r="A3075">
        <v>40356</v>
      </c>
      <c r="B3075" t="s">
        <v>19121</v>
      </c>
      <c r="C3075" t="s">
        <v>16086</v>
      </c>
      <c r="D3075" s="895">
        <v>10.69</v>
      </c>
    </row>
    <row r="3076" spans="1:4" x14ac:dyDescent="0.2">
      <c r="A3076">
        <v>40362</v>
      </c>
      <c r="B3076" t="s">
        <v>19122</v>
      </c>
      <c r="C3076" t="s">
        <v>16086</v>
      </c>
      <c r="D3076" s="895">
        <v>20.74</v>
      </c>
    </row>
    <row r="3077" spans="1:4" x14ac:dyDescent="0.2">
      <c r="A3077">
        <v>40374</v>
      </c>
      <c r="B3077" t="s">
        <v>19123</v>
      </c>
      <c r="C3077" t="s">
        <v>16086</v>
      </c>
      <c r="D3077" s="895">
        <v>121.3</v>
      </c>
    </row>
    <row r="3078" spans="1:4" x14ac:dyDescent="0.2">
      <c r="A3078">
        <v>40371</v>
      </c>
      <c r="B3078" t="s">
        <v>19124</v>
      </c>
      <c r="C3078" t="s">
        <v>16086</v>
      </c>
      <c r="D3078" s="895">
        <v>76.349999999999994</v>
      </c>
    </row>
    <row r="3079" spans="1:4" x14ac:dyDescent="0.2">
      <c r="A3079">
        <v>40359</v>
      </c>
      <c r="B3079" t="s">
        <v>19125</v>
      </c>
      <c r="C3079" t="s">
        <v>16086</v>
      </c>
      <c r="D3079" s="895">
        <v>13.82</v>
      </c>
    </row>
    <row r="3080" spans="1:4" x14ac:dyDescent="0.2">
      <c r="A3080">
        <v>7595</v>
      </c>
      <c r="B3080" t="s">
        <v>19126</v>
      </c>
      <c r="C3080" t="s">
        <v>16234</v>
      </c>
      <c r="D3080" s="895">
        <v>17.03</v>
      </c>
    </row>
    <row r="3081" spans="1:4" x14ac:dyDescent="0.2">
      <c r="A3081">
        <v>41094</v>
      </c>
      <c r="B3081" t="s">
        <v>19127</v>
      </c>
      <c r="C3081" t="s">
        <v>16236</v>
      </c>
      <c r="D3081" s="860">
        <v>2990.2</v>
      </c>
    </row>
    <row r="3082" spans="1:4" x14ac:dyDescent="0.2">
      <c r="A3082">
        <v>39609</v>
      </c>
      <c r="B3082" t="s">
        <v>19128</v>
      </c>
      <c r="C3082" t="s">
        <v>16086</v>
      </c>
      <c r="D3082" s="860">
        <v>54421.120000000003</v>
      </c>
    </row>
    <row r="3083" spans="1:4" x14ac:dyDescent="0.2">
      <c r="A3083">
        <v>39610</v>
      </c>
      <c r="B3083" t="s">
        <v>19129</v>
      </c>
      <c r="C3083" t="s">
        <v>16086</v>
      </c>
      <c r="D3083" s="860">
        <v>79437.86</v>
      </c>
    </row>
    <row r="3084" spans="1:4" x14ac:dyDescent="0.2">
      <c r="A3084">
        <v>39611</v>
      </c>
      <c r="B3084" t="s">
        <v>19130</v>
      </c>
      <c r="C3084" t="s">
        <v>16086</v>
      </c>
      <c r="D3084" s="860">
        <v>96132.82</v>
      </c>
    </row>
    <row r="3085" spans="1:4" x14ac:dyDescent="0.2">
      <c r="A3085">
        <v>39612</v>
      </c>
      <c r="B3085" t="s">
        <v>19131</v>
      </c>
      <c r="C3085" t="s">
        <v>16086</v>
      </c>
      <c r="D3085" s="860">
        <v>150594.23000000001</v>
      </c>
    </row>
    <row r="3086" spans="1:4" x14ac:dyDescent="0.2">
      <c r="A3086">
        <v>39608</v>
      </c>
      <c r="B3086" t="s">
        <v>19132</v>
      </c>
      <c r="C3086" t="s">
        <v>16086</v>
      </c>
      <c r="D3086" s="860">
        <v>43514.559999999998</v>
      </c>
    </row>
    <row r="3087" spans="1:4" x14ac:dyDescent="0.2">
      <c r="A3087">
        <v>38175</v>
      </c>
      <c r="B3087" t="s">
        <v>19133</v>
      </c>
      <c r="C3087" t="s">
        <v>16086</v>
      </c>
      <c r="D3087" s="895">
        <v>4.5</v>
      </c>
    </row>
    <row r="3088" spans="1:4" x14ac:dyDescent="0.2">
      <c r="A3088">
        <v>38176</v>
      </c>
      <c r="B3088" t="s">
        <v>19134</v>
      </c>
      <c r="C3088" t="s">
        <v>16086</v>
      </c>
      <c r="D3088" s="895">
        <v>13.24</v>
      </c>
    </row>
    <row r="3089" spans="1:4" x14ac:dyDescent="0.2">
      <c r="A3089">
        <v>36152</v>
      </c>
      <c r="B3089" t="s">
        <v>19135</v>
      </c>
      <c r="C3089" t="s">
        <v>16086</v>
      </c>
      <c r="D3089" s="895">
        <v>5.63</v>
      </c>
    </row>
    <row r="3090" spans="1:4" x14ac:dyDescent="0.2">
      <c r="A3090">
        <v>4221</v>
      </c>
      <c r="B3090" t="s">
        <v>19136</v>
      </c>
      <c r="C3090" t="s">
        <v>16136</v>
      </c>
      <c r="D3090" s="895">
        <v>5.89</v>
      </c>
    </row>
    <row r="3091" spans="1:4" x14ac:dyDescent="0.2">
      <c r="A3091">
        <v>4227</v>
      </c>
      <c r="B3091" t="s">
        <v>19137</v>
      </c>
      <c r="C3091" t="s">
        <v>16136</v>
      </c>
      <c r="D3091" s="895">
        <v>27.46</v>
      </c>
    </row>
    <row r="3092" spans="1:4" x14ac:dyDescent="0.2">
      <c r="A3092">
        <v>38170</v>
      </c>
      <c r="B3092" t="s">
        <v>19138</v>
      </c>
      <c r="C3092" t="s">
        <v>16086</v>
      </c>
      <c r="D3092" s="895">
        <v>19.670000000000002</v>
      </c>
    </row>
    <row r="3093" spans="1:4" x14ac:dyDescent="0.2">
      <c r="A3093">
        <v>4252</v>
      </c>
      <c r="B3093" t="s">
        <v>19139</v>
      </c>
      <c r="C3093" t="s">
        <v>16234</v>
      </c>
      <c r="D3093" s="895">
        <v>29.19</v>
      </c>
    </row>
    <row r="3094" spans="1:4" x14ac:dyDescent="0.2">
      <c r="A3094">
        <v>40980</v>
      </c>
      <c r="B3094" t="s">
        <v>19140</v>
      </c>
      <c r="C3094" t="s">
        <v>16236</v>
      </c>
      <c r="D3094" s="860">
        <v>5120.6899999999996</v>
      </c>
    </row>
    <row r="3095" spans="1:4" x14ac:dyDescent="0.2">
      <c r="A3095">
        <v>41031</v>
      </c>
      <c r="B3095" t="s">
        <v>19141</v>
      </c>
      <c r="C3095" t="s">
        <v>16236</v>
      </c>
      <c r="D3095" s="860">
        <v>4778.8500000000004</v>
      </c>
    </row>
    <row r="3096" spans="1:4" x14ac:dyDescent="0.2">
      <c r="A3096">
        <v>37666</v>
      </c>
      <c r="B3096" t="s">
        <v>19142</v>
      </c>
      <c r="C3096" t="s">
        <v>16234</v>
      </c>
      <c r="D3096" s="895">
        <v>23.29</v>
      </c>
    </row>
    <row r="3097" spans="1:4" x14ac:dyDescent="0.2">
      <c r="A3097">
        <v>40986</v>
      </c>
      <c r="B3097" t="s">
        <v>19143</v>
      </c>
      <c r="C3097" t="s">
        <v>16236</v>
      </c>
      <c r="D3097" s="860">
        <v>4084.17</v>
      </c>
    </row>
    <row r="3098" spans="1:4" x14ac:dyDescent="0.2">
      <c r="A3098">
        <v>4250</v>
      </c>
      <c r="B3098" t="s">
        <v>19144</v>
      </c>
      <c r="C3098" t="s">
        <v>16234</v>
      </c>
      <c r="D3098" s="895">
        <v>16.559999999999999</v>
      </c>
    </row>
    <row r="3099" spans="1:4" x14ac:dyDescent="0.2">
      <c r="A3099">
        <v>40978</v>
      </c>
      <c r="B3099" t="s">
        <v>19145</v>
      </c>
      <c r="C3099" t="s">
        <v>16236</v>
      </c>
      <c r="D3099" s="860">
        <v>2903.56</v>
      </c>
    </row>
    <row r="3100" spans="1:4" x14ac:dyDescent="0.2">
      <c r="A3100">
        <v>44501</v>
      </c>
      <c r="B3100" t="s">
        <v>19146</v>
      </c>
      <c r="C3100" t="s">
        <v>16234</v>
      </c>
      <c r="D3100" s="895">
        <v>27.26</v>
      </c>
    </row>
    <row r="3101" spans="1:4" x14ac:dyDescent="0.2">
      <c r="A3101">
        <v>41043</v>
      </c>
      <c r="B3101" t="s">
        <v>19147</v>
      </c>
      <c r="C3101" t="s">
        <v>16236</v>
      </c>
      <c r="D3101" s="860">
        <v>4778.8500000000004</v>
      </c>
    </row>
    <row r="3102" spans="1:4" x14ac:dyDescent="0.2">
      <c r="A3102">
        <v>4234</v>
      </c>
      <c r="B3102" t="s">
        <v>19148</v>
      </c>
      <c r="C3102" t="s">
        <v>16234</v>
      </c>
      <c r="D3102" s="895">
        <v>29.86</v>
      </c>
    </row>
    <row r="3103" spans="1:4" x14ac:dyDescent="0.2">
      <c r="A3103">
        <v>40987</v>
      </c>
      <c r="B3103" t="s">
        <v>19149</v>
      </c>
      <c r="C3103" t="s">
        <v>16236</v>
      </c>
      <c r="D3103" s="860">
        <v>5234.93</v>
      </c>
    </row>
    <row r="3104" spans="1:4" x14ac:dyDescent="0.2">
      <c r="A3104">
        <v>4253</v>
      </c>
      <c r="B3104" t="s">
        <v>19150</v>
      </c>
      <c r="C3104" t="s">
        <v>16234</v>
      </c>
      <c r="D3104" s="895">
        <v>22.68</v>
      </c>
    </row>
    <row r="3105" spans="1:4" x14ac:dyDescent="0.2">
      <c r="A3105">
        <v>40981</v>
      </c>
      <c r="B3105" t="s">
        <v>19151</v>
      </c>
      <c r="C3105" t="s">
        <v>16236</v>
      </c>
      <c r="D3105" s="860">
        <v>3977.78</v>
      </c>
    </row>
    <row r="3106" spans="1:4" x14ac:dyDescent="0.2">
      <c r="A3106">
        <v>4254</v>
      </c>
      <c r="B3106" t="s">
        <v>19152</v>
      </c>
      <c r="C3106" t="s">
        <v>16234</v>
      </c>
      <c r="D3106" s="895">
        <v>39.85</v>
      </c>
    </row>
    <row r="3107" spans="1:4" x14ac:dyDescent="0.2">
      <c r="A3107">
        <v>41036</v>
      </c>
      <c r="B3107" t="s">
        <v>19153</v>
      </c>
      <c r="C3107" t="s">
        <v>16236</v>
      </c>
      <c r="D3107" s="860">
        <v>6986.14</v>
      </c>
    </row>
    <row r="3108" spans="1:4" x14ac:dyDescent="0.2">
      <c r="A3108">
        <v>4251</v>
      </c>
      <c r="B3108" t="s">
        <v>19154</v>
      </c>
      <c r="C3108" t="s">
        <v>16234</v>
      </c>
      <c r="D3108" s="895">
        <v>17.73</v>
      </c>
    </row>
    <row r="3109" spans="1:4" x14ac:dyDescent="0.2">
      <c r="A3109">
        <v>40979</v>
      </c>
      <c r="B3109" t="s">
        <v>19155</v>
      </c>
      <c r="C3109" t="s">
        <v>16236</v>
      </c>
      <c r="D3109" s="860">
        <v>3108.5</v>
      </c>
    </row>
    <row r="3110" spans="1:4" x14ac:dyDescent="0.2">
      <c r="A3110">
        <v>4230</v>
      </c>
      <c r="B3110" t="s">
        <v>19156</v>
      </c>
      <c r="C3110" t="s">
        <v>16234</v>
      </c>
      <c r="D3110" s="895">
        <v>31.14</v>
      </c>
    </row>
    <row r="3111" spans="1:4" x14ac:dyDescent="0.2">
      <c r="A3111">
        <v>40998</v>
      </c>
      <c r="B3111" t="s">
        <v>19157</v>
      </c>
      <c r="C3111" t="s">
        <v>16236</v>
      </c>
      <c r="D3111" s="860">
        <v>5459.67</v>
      </c>
    </row>
    <row r="3112" spans="1:4" x14ac:dyDescent="0.2">
      <c r="A3112">
        <v>4257</v>
      </c>
      <c r="B3112" t="s">
        <v>19158</v>
      </c>
      <c r="C3112" t="s">
        <v>16234</v>
      </c>
      <c r="D3112" s="895">
        <v>20.38</v>
      </c>
    </row>
    <row r="3113" spans="1:4" x14ac:dyDescent="0.2">
      <c r="A3113">
        <v>40982</v>
      </c>
      <c r="B3113" t="s">
        <v>19159</v>
      </c>
      <c r="C3113" t="s">
        <v>16236</v>
      </c>
      <c r="D3113" s="860">
        <v>3573.92</v>
      </c>
    </row>
    <row r="3114" spans="1:4" x14ac:dyDescent="0.2">
      <c r="A3114">
        <v>4240</v>
      </c>
      <c r="B3114" t="s">
        <v>19160</v>
      </c>
      <c r="C3114" t="s">
        <v>16234</v>
      </c>
      <c r="D3114" s="895">
        <v>36.44</v>
      </c>
    </row>
    <row r="3115" spans="1:4" x14ac:dyDescent="0.2">
      <c r="A3115">
        <v>41026</v>
      </c>
      <c r="B3115" t="s">
        <v>19161</v>
      </c>
      <c r="C3115" t="s">
        <v>16236</v>
      </c>
      <c r="D3115" s="860">
        <v>6388.43</v>
      </c>
    </row>
    <row r="3116" spans="1:4" x14ac:dyDescent="0.2">
      <c r="A3116">
        <v>4239</v>
      </c>
      <c r="B3116" t="s">
        <v>19162</v>
      </c>
      <c r="C3116" t="s">
        <v>16234</v>
      </c>
      <c r="D3116" s="895">
        <v>36.44</v>
      </c>
    </row>
    <row r="3117" spans="1:4" x14ac:dyDescent="0.2">
      <c r="A3117">
        <v>41024</v>
      </c>
      <c r="B3117" t="s">
        <v>19163</v>
      </c>
      <c r="C3117" t="s">
        <v>16236</v>
      </c>
      <c r="D3117" s="860">
        <v>6388.43</v>
      </c>
    </row>
    <row r="3118" spans="1:4" x14ac:dyDescent="0.2">
      <c r="A3118">
        <v>4248</v>
      </c>
      <c r="B3118" t="s">
        <v>19164</v>
      </c>
      <c r="C3118" t="s">
        <v>16234</v>
      </c>
      <c r="D3118" s="895">
        <v>27.26</v>
      </c>
    </row>
    <row r="3119" spans="1:4" x14ac:dyDescent="0.2">
      <c r="A3119">
        <v>41033</v>
      </c>
      <c r="B3119" t="s">
        <v>19165</v>
      </c>
      <c r="C3119" t="s">
        <v>16236</v>
      </c>
      <c r="D3119" s="860">
        <v>4778.8500000000004</v>
      </c>
    </row>
    <row r="3120" spans="1:4" x14ac:dyDescent="0.2">
      <c r="A3120">
        <v>44500</v>
      </c>
      <c r="B3120" t="s">
        <v>19166</v>
      </c>
      <c r="C3120" t="s">
        <v>16234</v>
      </c>
      <c r="D3120" s="895">
        <v>27.26</v>
      </c>
    </row>
    <row r="3121" spans="1:4" x14ac:dyDescent="0.2">
      <c r="A3121">
        <v>41040</v>
      </c>
      <c r="B3121" t="s">
        <v>19167</v>
      </c>
      <c r="C3121" t="s">
        <v>16236</v>
      </c>
      <c r="D3121" s="860">
        <v>4778.8500000000004</v>
      </c>
    </row>
    <row r="3122" spans="1:4" x14ac:dyDescent="0.2">
      <c r="A3122">
        <v>4238</v>
      </c>
      <c r="B3122" t="s">
        <v>19168</v>
      </c>
      <c r="C3122" t="s">
        <v>16234</v>
      </c>
      <c r="D3122" s="895">
        <v>22.31</v>
      </c>
    </row>
    <row r="3123" spans="1:4" x14ac:dyDescent="0.2">
      <c r="A3123">
        <v>41012</v>
      </c>
      <c r="B3123" t="s">
        <v>19169</v>
      </c>
      <c r="C3123" t="s">
        <v>16236</v>
      </c>
      <c r="D3123" s="860">
        <v>3911.27</v>
      </c>
    </row>
    <row r="3124" spans="1:4" x14ac:dyDescent="0.2">
      <c r="A3124">
        <v>4233</v>
      </c>
      <c r="B3124" t="s">
        <v>19170</v>
      </c>
      <c r="C3124" t="s">
        <v>16234</v>
      </c>
      <c r="D3124" s="895">
        <v>36.44</v>
      </c>
    </row>
    <row r="3125" spans="1:4" x14ac:dyDescent="0.2">
      <c r="A3125">
        <v>41001</v>
      </c>
      <c r="B3125" t="s">
        <v>19171</v>
      </c>
      <c r="C3125" t="s">
        <v>16236</v>
      </c>
      <c r="D3125" s="860">
        <v>6388.43</v>
      </c>
    </row>
    <row r="3126" spans="1:4" x14ac:dyDescent="0.2">
      <c r="A3126">
        <v>2</v>
      </c>
      <c r="B3126" t="s">
        <v>19172</v>
      </c>
      <c r="C3126" t="s">
        <v>16232</v>
      </c>
      <c r="D3126" s="895">
        <v>18.63</v>
      </c>
    </row>
    <row r="3127" spans="1:4" x14ac:dyDescent="0.2">
      <c r="A3127">
        <v>36517</v>
      </c>
      <c r="B3127" t="s">
        <v>19173</v>
      </c>
      <c r="C3127" t="s">
        <v>16086</v>
      </c>
      <c r="D3127" s="860">
        <v>603840</v>
      </c>
    </row>
    <row r="3128" spans="1:4" x14ac:dyDescent="0.2">
      <c r="A3128">
        <v>4262</v>
      </c>
      <c r="B3128" t="s">
        <v>19174</v>
      </c>
      <c r="C3128" t="s">
        <v>16086</v>
      </c>
      <c r="D3128" s="860">
        <v>680000</v>
      </c>
    </row>
    <row r="3129" spans="1:4" x14ac:dyDescent="0.2">
      <c r="A3129">
        <v>4263</v>
      </c>
      <c r="B3129" t="s">
        <v>19175</v>
      </c>
      <c r="C3129" t="s">
        <v>16086</v>
      </c>
      <c r="D3129" s="860">
        <v>942933.28</v>
      </c>
    </row>
    <row r="3130" spans="1:4" x14ac:dyDescent="0.2">
      <c r="A3130">
        <v>36518</v>
      </c>
      <c r="B3130" t="s">
        <v>19176</v>
      </c>
      <c r="C3130" t="s">
        <v>16086</v>
      </c>
      <c r="D3130" s="860">
        <v>1073493.28</v>
      </c>
    </row>
    <row r="3131" spans="1:4" x14ac:dyDescent="0.2">
      <c r="A3131">
        <v>14221</v>
      </c>
      <c r="B3131" t="s">
        <v>19177</v>
      </c>
      <c r="C3131" t="s">
        <v>16086</v>
      </c>
      <c r="D3131" s="860">
        <v>626506.64</v>
      </c>
    </row>
    <row r="3132" spans="1:4" x14ac:dyDescent="0.2">
      <c r="A3132">
        <v>38402</v>
      </c>
      <c r="B3132" t="s">
        <v>19178</v>
      </c>
      <c r="C3132" t="s">
        <v>16086</v>
      </c>
      <c r="D3132" s="895">
        <v>11.95</v>
      </c>
    </row>
    <row r="3133" spans="1:4" x14ac:dyDescent="0.2">
      <c r="A3133">
        <v>3412</v>
      </c>
      <c r="B3133" t="s">
        <v>19179</v>
      </c>
      <c r="C3133" t="s">
        <v>16487</v>
      </c>
      <c r="D3133" s="895">
        <v>16.32</v>
      </c>
    </row>
    <row r="3134" spans="1:4" x14ac:dyDescent="0.2">
      <c r="A3134">
        <v>3413</v>
      </c>
      <c r="B3134" t="s">
        <v>19180</v>
      </c>
      <c r="C3134" t="s">
        <v>16487</v>
      </c>
      <c r="D3134" s="895">
        <v>36.74</v>
      </c>
    </row>
    <row r="3135" spans="1:4" x14ac:dyDescent="0.2">
      <c r="A3135">
        <v>39744</v>
      </c>
      <c r="B3135" t="s">
        <v>19181</v>
      </c>
      <c r="C3135" t="s">
        <v>16487</v>
      </c>
      <c r="D3135" s="895">
        <v>28.53</v>
      </c>
    </row>
    <row r="3136" spans="1:4" x14ac:dyDescent="0.2">
      <c r="A3136">
        <v>39745</v>
      </c>
      <c r="B3136" t="s">
        <v>19182</v>
      </c>
      <c r="C3136" t="s">
        <v>16487</v>
      </c>
      <c r="D3136" s="895">
        <v>60.21</v>
      </c>
    </row>
    <row r="3137" spans="1:4" x14ac:dyDescent="0.2">
      <c r="A3137">
        <v>39637</v>
      </c>
      <c r="B3137" t="s">
        <v>19183</v>
      </c>
      <c r="C3137" t="s">
        <v>16487</v>
      </c>
      <c r="D3137" s="895">
        <v>91.59</v>
      </c>
    </row>
    <row r="3138" spans="1:4" x14ac:dyDescent="0.2">
      <c r="A3138">
        <v>39638</v>
      </c>
      <c r="B3138" t="s">
        <v>19184</v>
      </c>
      <c r="C3138" t="s">
        <v>16487</v>
      </c>
      <c r="D3138" s="895">
        <v>103.64</v>
      </c>
    </row>
    <row r="3139" spans="1:4" x14ac:dyDescent="0.2">
      <c r="A3139">
        <v>39639</v>
      </c>
      <c r="B3139" t="s">
        <v>19185</v>
      </c>
      <c r="C3139" t="s">
        <v>16487</v>
      </c>
      <c r="D3139" s="895">
        <v>156.36000000000001</v>
      </c>
    </row>
    <row r="3140" spans="1:4" x14ac:dyDescent="0.2">
      <c r="A3140">
        <v>39517</v>
      </c>
      <c r="B3140" t="s">
        <v>19186</v>
      </c>
      <c r="C3140" t="s">
        <v>16487</v>
      </c>
      <c r="D3140" s="895">
        <v>226.14</v>
      </c>
    </row>
    <row r="3141" spans="1:4" x14ac:dyDescent="0.2">
      <c r="A3141">
        <v>39518</v>
      </c>
      <c r="B3141" t="s">
        <v>19187</v>
      </c>
      <c r="C3141" t="s">
        <v>16487</v>
      </c>
      <c r="D3141" s="895">
        <v>268.10000000000002</v>
      </c>
    </row>
    <row r="3142" spans="1:4" x14ac:dyDescent="0.2">
      <c r="A3142">
        <v>38366</v>
      </c>
      <c r="B3142" t="s">
        <v>19188</v>
      </c>
      <c r="C3142" t="s">
        <v>16487</v>
      </c>
      <c r="D3142" s="895">
        <v>6.55</v>
      </c>
    </row>
    <row r="3143" spans="1:4" x14ac:dyDescent="0.2">
      <c r="A3143">
        <v>11703</v>
      </c>
      <c r="B3143" t="s">
        <v>19189</v>
      </c>
      <c r="C3143" t="s">
        <v>16086</v>
      </c>
      <c r="D3143" s="895">
        <v>37.03</v>
      </c>
    </row>
    <row r="3144" spans="1:4" x14ac:dyDescent="0.2">
      <c r="A3144">
        <v>37400</v>
      </c>
      <c r="B3144" t="s">
        <v>19190</v>
      </c>
      <c r="C3144" t="s">
        <v>16086</v>
      </c>
      <c r="D3144" s="895">
        <v>70.599999999999994</v>
      </c>
    </row>
    <row r="3145" spans="1:4" x14ac:dyDescent="0.2">
      <c r="A3145">
        <v>25400</v>
      </c>
      <c r="B3145" t="s">
        <v>19191</v>
      </c>
      <c r="C3145" t="s">
        <v>16086</v>
      </c>
      <c r="D3145" s="860">
        <v>3448.92</v>
      </c>
    </row>
    <row r="3146" spans="1:4" x14ac:dyDescent="0.2">
      <c r="A3146">
        <v>4276</v>
      </c>
      <c r="B3146" t="s">
        <v>19192</v>
      </c>
      <c r="C3146" t="s">
        <v>16086</v>
      </c>
      <c r="D3146" s="895">
        <v>188.19</v>
      </c>
    </row>
    <row r="3147" spans="1:4" x14ac:dyDescent="0.2">
      <c r="A3147">
        <v>4273</v>
      </c>
      <c r="B3147" t="s">
        <v>19193</v>
      </c>
      <c r="C3147" t="s">
        <v>16086</v>
      </c>
      <c r="D3147" s="895">
        <v>341.68</v>
      </c>
    </row>
    <row r="3148" spans="1:4" x14ac:dyDescent="0.2">
      <c r="A3148">
        <v>4274</v>
      </c>
      <c r="B3148" t="s">
        <v>19194</v>
      </c>
      <c r="C3148" t="s">
        <v>16086</v>
      </c>
      <c r="D3148" s="895">
        <v>125</v>
      </c>
    </row>
    <row r="3149" spans="1:4" x14ac:dyDescent="0.2">
      <c r="A3149">
        <v>39438</v>
      </c>
      <c r="B3149" t="s">
        <v>19195</v>
      </c>
      <c r="C3149" t="s">
        <v>16086</v>
      </c>
      <c r="D3149" s="895">
        <v>0.26</v>
      </c>
    </row>
    <row r="3150" spans="1:4" x14ac:dyDescent="0.2">
      <c r="A3150">
        <v>4379</v>
      </c>
      <c r="B3150" t="s">
        <v>19196</v>
      </c>
      <c r="C3150" t="s">
        <v>16086</v>
      </c>
      <c r="D3150" s="895">
        <v>0.05</v>
      </c>
    </row>
    <row r="3151" spans="1:4" x14ac:dyDescent="0.2">
      <c r="A3151">
        <v>4377</v>
      </c>
      <c r="B3151" t="s">
        <v>19197</v>
      </c>
      <c r="C3151" t="s">
        <v>16086</v>
      </c>
      <c r="D3151" s="895">
        <v>0.19</v>
      </c>
    </row>
    <row r="3152" spans="1:4" x14ac:dyDescent="0.2">
      <c r="A3152">
        <v>4356</v>
      </c>
      <c r="B3152" t="s">
        <v>19198</v>
      </c>
      <c r="C3152" t="s">
        <v>16086</v>
      </c>
      <c r="D3152" s="895">
        <v>0.26</v>
      </c>
    </row>
    <row r="3153" spans="1:4" x14ac:dyDescent="0.2">
      <c r="A3153">
        <v>13246</v>
      </c>
      <c r="B3153" t="s">
        <v>19199</v>
      </c>
      <c r="C3153" t="s">
        <v>16086</v>
      </c>
      <c r="D3153" s="895">
        <v>0.45</v>
      </c>
    </row>
    <row r="3154" spans="1:4" x14ac:dyDescent="0.2">
      <c r="A3154">
        <v>13294</v>
      </c>
      <c r="B3154" t="s">
        <v>19200</v>
      </c>
      <c r="C3154" t="s">
        <v>16086</v>
      </c>
      <c r="D3154" s="895">
        <v>1.52</v>
      </c>
    </row>
    <row r="3155" spans="1:4" x14ac:dyDescent="0.2">
      <c r="A3155">
        <v>11963</v>
      </c>
      <c r="B3155" t="s">
        <v>19201</v>
      </c>
      <c r="C3155" t="s">
        <v>16086</v>
      </c>
      <c r="D3155" s="895">
        <v>9.57</v>
      </c>
    </row>
    <row r="3156" spans="1:4" x14ac:dyDescent="0.2">
      <c r="A3156">
        <v>11964</v>
      </c>
      <c r="B3156" t="s">
        <v>19202</v>
      </c>
      <c r="C3156" t="s">
        <v>16086</v>
      </c>
      <c r="D3156" s="895">
        <v>2.41</v>
      </c>
    </row>
    <row r="3157" spans="1:4" x14ac:dyDescent="0.2">
      <c r="A3157">
        <v>4346</v>
      </c>
      <c r="B3157" t="s">
        <v>19203</v>
      </c>
      <c r="C3157" t="s">
        <v>16086</v>
      </c>
      <c r="D3157" s="895">
        <v>10.26</v>
      </c>
    </row>
    <row r="3158" spans="1:4" x14ac:dyDescent="0.2">
      <c r="A3158">
        <v>11955</v>
      </c>
      <c r="B3158" t="s">
        <v>19204</v>
      </c>
      <c r="C3158" t="s">
        <v>16086</v>
      </c>
      <c r="D3158" s="895">
        <v>4.49</v>
      </c>
    </row>
    <row r="3159" spans="1:4" x14ac:dyDescent="0.2">
      <c r="A3159">
        <v>11960</v>
      </c>
      <c r="B3159" t="s">
        <v>19205</v>
      </c>
      <c r="C3159" t="s">
        <v>16086</v>
      </c>
      <c r="D3159" s="895">
        <v>0.15</v>
      </c>
    </row>
    <row r="3160" spans="1:4" x14ac:dyDescent="0.2">
      <c r="A3160">
        <v>4333</v>
      </c>
      <c r="B3160" t="s">
        <v>19206</v>
      </c>
      <c r="C3160" t="s">
        <v>16086</v>
      </c>
      <c r="D3160" s="895">
        <v>0.26</v>
      </c>
    </row>
    <row r="3161" spans="1:4" x14ac:dyDescent="0.2">
      <c r="A3161">
        <v>4358</v>
      </c>
      <c r="B3161" t="s">
        <v>19207</v>
      </c>
      <c r="C3161" t="s">
        <v>16086</v>
      </c>
      <c r="D3161" s="895">
        <v>2.0499999999999998</v>
      </c>
    </row>
    <row r="3162" spans="1:4" x14ac:dyDescent="0.2">
      <c r="A3162">
        <v>39435</v>
      </c>
      <c r="B3162" t="s">
        <v>19208</v>
      </c>
      <c r="C3162" t="s">
        <v>16086</v>
      </c>
      <c r="D3162" s="895">
        <v>0.1</v>
      </c>
    </row>
    <row r="3163" spans="1:4" x14ac:dyDescent="0.2">
      <c r="A3163">
        <v>39436</v>
      </c>
      <c r="B3163" t="s">
        <v>19209</v>
      </c>
      <c r="C3163" t="s">
        <v>16086</v>
      </c>
      <c r="D3163" s="895">
        <v>0.17</v>
      </c>
    </row>
    <row r="3164" spans="1:4" x14ac:dyDescent="0.2">
      <c r="A3164">
        <v>39437</v>
      </c>
      <c r="B3164" t="s">
        <v>19210</v>
      </c>
      <c r="C3164" t="s">
        <v>16086</v>
      </c>
      <c r="D3164" s="895">
        <v>0.23</v>
      </c>
    </row>
    <row r="3165" spans="1:4" x14ac:dyDescent="0.2">
      <c r="A3165">
        <v>39439</v>
      </c>
      <c r="B3165" t="s">
        <v>19211</v>
      </c>
      <c r="C3165" t="s">
        <v>16086</v>
      </c>
      <c r="D3165" s="895">
        <v>0.16</v>
      </c>
    </row>
    <row r="3166" spans="1:4" x14ac:dyDescent="0.2">
      <c r="A3166">
        <v>39440</v>
      </c>
      <c r="B3166" t="s">
        <v>19212</v>
      </c>
      <c r="C3166" t="s">
        <v>16086</v>
      </c>
      <c r="D3166" s="895">
        <v>0.2</v>
      </c>
    </row>
    <row r="3167" spans="1:4" x14ac:dyDescent="0.2">
      <c r="A3167">
        <v>39441</v>
      </c>
      <c r="B3167" t="s">
        <v>19213</v>
      </c>
      <c r="C3167" t="s">
        <v>16086</v>
      </c>
      <c r="D3167" s="895">
        <v>0.26</v>
      </c>
    </row>
    <row r="3168" spans="1:4" x14ac:dyDescent="0.2">
      <c r="A3168">
        <v>39442</v>
      </c>
      <c r="B3168" t="s">
        <v>19214</v>
      </c>
      <c r="C3168" t="s">
        <v>16086</v>
      </c>
      <c r="D3168" s="895">
        <v>0.18</v>
      </c>
    </row>
    <row r="3169" spans="1:4" x14ac:dyDescent="0.2">
      <c r="A3169">
        <v>39443</v>
      </c>
      <c r="B3169" t="s">
        <v>19215</v>
      </c>
      <c r="C3169" t="s">
        <v>16086</v>
      </c>
      <c r="D3169" s="895">
        <v>0.24</v>
      </c>
    </row>
    <row r="3170" spans="1:4" x14ac:dyDescent="0.2">
      <c r="A3170">
        <v>4329</v>
      </c>
      <c r="B3170" t="s">
        <v>19216</v>
      </c>
      <c r="C3170" t="s">
        <v>16086</v>
      </c>
      <c r="D3170" s="895">
        <v>2.19</v>
      </c>
    </row>
    <row r="3171" spans="1:4" x14ac:dyDescent="0.2">
      <c r="A3171">
        <v>4383</v>
      </c>
      <c r="B3171" t="s">
        <v>19217</v>
      </c>
      <c r="C3171" t="s">
        <v>16086</v>
      </c>
      <c r="D3171" s="895">
        <v>19.8</v>
      </c>
    </row>
    <row r="3172" spans="1:4" x14ac:dyDescent="0.2">
      <c r="A3172">
        <v>4344</v>
      </c>
      <c r="B3172" t="s">
        <v>19218</v>
      </c>
      <c r="C3172" t="s">
        <v>16086</v>
      </c>
      <c r="D3172" s="895">
        <v>20.75</v>
      </c>
    </row>
    <row r="3173" spans="1:4" x14ac:dyDescent="0.2">
      <c r="A3173">
        <v>436</v>
      </c>
      <c r="B3173" t="s">
        <v>19219</v>
      </c>
      <c r="C3173" t="s">
        <v>16086</v>
      </c>
      <c r="D3173" s="895">
        <v>12.13</v>
      </c>
    </row>
    <row r="3174" spans="1:4" x14ac:dyDescent="0.2">
      <c r="A3174">
        <v>442</v>
      </c>
      <c r="B3174" t="s">
        <v>19220</v>
      </c>
      <c r="C3174" t="s">
        <v>16086</v>
      </c>
      <c r="D3174" s="895">
        <v>7.17</v>
      </c>
    </row>
    <row r="3175" spans="1:4" x14ac:dyDescent="0.2">
      <c r="A3175">
        <v>4335</v>
      </c>
      <c r="B3175" t="s">
        <v>19221</v>
      </c>
      <c r="C3175" t="s">
        <v>16086</v>
      </c>
      <c r="D3175" s="895">
        <v>13.93</v>
      </c>
    </row>
    <row r="3176" spans="1:4" x14ac:dyDescent="0.2">
      <c r="A3176">
        <v>4334</v>
      </c>
      <c r="B3176" t="s">
        <v>19222</v>
      </c>
      <c r="C3176" t="s">
        <v>16086</v>
      </c>
      <c r="D3176" s="895">
        <v>19.11</v>
      </c>
    </row>
    <row r="3177" spans="1:4" x14ac:dyDescent="0.2">
      <c r="A3177">
        <v>11953</v>
      </c>
      <c r="B3177" t="s">
        <v>19223</v>
      </c>
      <c r="C3177" t="s">
        <v>16086</v>
      </c>
      <c r="D3177" s="895">
        <v>3.29</v>
      </c>
    </row>
    <row r="3178" spans="1:4" x14ac:dyDescent="0.2">
      <c r="A3178">
        <v>4343</v>
      </c>
      <c r="B3178" t="s">
        <v>19224</v>
      </c>
      <c r="C3178" t="s">
        <v>16086</v>
      </c>
      <c r="D3178" s="895">
        <v>4.7</v>
      </c>
    </row>
    <row r="3179" spans="1:4" x14ac:dyDescent="0.2">
      <c r="A3179">
        <v>430</v>
      </c>
      <c r="B3179" t="s">
        <v>19225</v>
      </c>
      <c r="C3179" t="s">
        <v>16086</v>
      </c>
      <c r="D3179" s="895">
        <v>10.85</v>
      </c>
    </row>
    <row r="3180" spans="1:4" x14ac:dyDescent="0.2">
      <c r="A3180">
        <v>441</v>
      </c>
      <c r="B3180" t="s">
        <v>19226</v>
      </c>
      <c r="C3180" t="s">
        <v>16086</v>
      </c>
      <c r="D3180" s="895">
        <v>11.94</v>
      </c>
    </row>
    <row r="3181" spans="1:4" x14ac:dyDescent="0.2">
      <c r="A3181">
        <v>431</v>
      </c>
      <c r="B3181" t="s">
        <v>19227</v>
      </c>
      <c r="C3181" t="s">
        <v>16086</v>
      </c>
      <c r="D3181" s="895">
        <v>14.42</v>
      </c>
    </row>
    <row r="3182" spans="1:4" x14ac:dyDescent="0.2">
      <c r="A3182">
        <v>432</v>
      </c>
      <c r="B3182" t="s">
        <v>19228</v>
      </c>
      <c r="C3182" t="s">
        <v>16086</v>
      </c>
      <c r="D3182" s="895">
        <v>15.91</v>
      </c>
    </row>
    <row r="3183" spans="1:4" x14ac:dyDescent="0.2">
      <c r="A3183">
        <v>429</v>
      </c>
      <c r="B3183" t="s">
        <v>19229</v>
      </c>
      <c r="C3183" t="s">
        <v>16086</v>
      </c>
      <c r="D3183" s="895">
        <v>21.45</v>
      </c>
    </row>
    <row r="3184" spans="1:4" x14ac:dyDescent="0.2">
      <c r="A3184">
        <v>439</v>
      </c>
      <c r="B3184" t="s">
        <v>19230</v>
      </c>
      <c r="C3184" t="s">
        <v>16086</v>
      </c>
      <c r="D3184" s="895">
        <v>18.28</v>
      </c>
    </row>
    <row r="3185" spans="1:4" x14ac:dyDescent="0.2">
      <c r="A3185">
        <v>433</v>
      </c>
      <c r="B3185" t="s">
        <v>19231</v>
      </c>
      <c r="C3185" t="s">
        <v>16086</v>
      </c>
      <c r="D3185" s="895">
        <v>21.34</v>
      </c>
    </row>
    <row r="3186" spans="1:4" x14ac:dyDescent="0.2">
      <c r="A3186">
        <v>437</v>
      </c>
      <c r="B3186" t="s">
        <v>19232</v>
      </c>
      <c r="C3186" t="s">
        <v>16086</v>
      </c>
      <c r="D3186" s="895">
        <v>28.35</v>
      </c>
    </row>
    <row r="3187" spans="1:4" x14ac:dyDescent="0.2">
      <c r="A3187">
        <v>11790</v>
      </c>
      <c r="B3187" t="s">
        <v>19233</v>
      </c>
      <c r="C3187" t="s">
        <v>16086</v>
      </c>
      <c r="D3187" s="895">
        <v>32.159999999999997</v>
      </c>
    </row>
    <row r="3188" spans="1:4" x14ac:dyDescent="0.2">
      <c r="A3188">
        <v>428</v>
      </c>
      <c r="B3188" t="s">
        <v>19234</v>
      </c>
      <c r="C3188" t="s">
        <v>16086</v>
      </c>
      <c r="D3188" s="895">
        <v>34.97</v>
      </c>
    </row>
    <row r="3189" spans="1:4" x14ac:dyDescent="0.2">
      <c r="A3189">
        <v>4384</v>
      </c>
      <c r="B3189" t="s">
        <v>19235</v>
      </c>
      <c r="C3189" t="s">
        <v>16086</v>
      </c>
      <c r="D3189" s="895">
        <v>22.75</v>
      </c>
    </row>
    <row r="3190" spans="1:4" x14ac:dyDescent="0.2">
      <c r="A3190">
        <v>4351</v>
      </c>
      <c r="B3190" t="s">
        <v>19236</v>
      </c>
      <c r="C3190" t="s">
        <v>16086</v>
      </c>
      <c r="D3190" s="895">
        <v>16.87</v>
      </c>
    </row>
    <row r="3191" spans="1:4" x14ac:dyDescent="0.2">
      <c r="A3191">
        <v>11054</v>
      </c>
      <c r="B3191" t="s">
        <v>19237</v>
      </c>
      <c r="C3191" t="s">
        <v>16086</v>
      </c>
      <c r="D3191" s="895">
        <v>0.05</v>
      </c>
    </row>
    <row r="3192" spans="1:4" x14ac:dyDescent="0.2">
      <c r="A3192">
        <v>11055</v>
      </c>
      <c r="B3192" t="s">
        <v>19238</v>
      </c>
      <c r="C3192" t="s">
        <v>16086</v>
      </c>
      <c r="D3192" s="895">
        <v>0.08</v>
      </c>
    </row>
    <row r="3193" spans="1:4" x14ac:dyDescent="0.2">
      <c r="A3193">
        <v>11056</v>
      </c>
      <c r="B3193" t="s">
        <v>19239</v>
      </c>
      <c r="C3193" t="s">
        <v>16086</v>
      </c>
      <c r="D3193" s="895">
        <v>0.09</v>
      </c>
    </row>
    <row r="3194" spans="1:4" x14ac:dyDescent="0.2">
      <c r="A3194">
        <v>11057</v>
      </c>
      <c r="B3194" t="s">
        <v>19240</v>
      </c>
      <c r="C3194" t="s">
        <v>16086</v>
      </c>
      <c r="D3194" s="895">
        <v>0.19</v>
      </c>
    </row>
    <row r="3195" spans="1:4" x14ac:dyDescent="0.2">
      <c r="A3195">
        <v>11059</v>
      </c>
      <c r="B3195" t="s">
        <v>19241</v>
      </c>
      <c r="C3195" t="s">
        <v>16086</v>
      </c>
      <c r="D3195" s="895">
        <v>0.36</v>
      </c>
    </row>
    <row r="3196" spans="1:4" x14ac:dyDescent="0.2">
      <c r="A3196">
        <v>11058</v>
      </c>
      <c r="B3196" t="s">
        <v>19242</v>
      </c>
      <c r="C3196" t="s">
        <v>16086</v>
      </c>
      <c r="D3196" s="895">
        <v>0.47</v>
      </c>
    </row>
    <row r="3197" spans="1:4" x14ac:dyDescent="0.2">
      <c r="A3197">
        <v>4380</v>
      </c>
      <c r="B3197" t="s">
        <v>19243</v>
      </c>
      <c r="C3197" t="s">
        <v>16086</v>
      </c>
      <c r="D3197" s="895">
        <v>1.59</v>
      </c>
    </row>
    <row r="3198" spans="1:4" x14ac:dyDescent="0.2">
      <c r="A3198">
        <v>4299</v>
      </c>
      <c r="B3198" t="s">
        <v>19244</v>
      </c>
      <c r="C3198" t="s">
        <v>16086</v>
      </c>
      <c r="D3198" s="895">
        <v>1.5</v>
      </c>
    </row>
    <row r="3199" spans="1:4" x14ac:dyDescent="0.2">
      <c r="A3199">
        <v>4304</v>
      </c>
      <c r="B3199" t="s">
        <v>19245</v>
      </c>
      <c r="C3199" t="s">
        <v>16086</v>
      </c>
      <c r="D3199" s="895">
        <v>2.04</v>
      </c>
    </row>
    <row r="3200" spans="1:4" x14ac:dyDescent="0.2">
      <c r="A3200">
        <v>4305</v>
      </c>
      <c r="B3200" t="s">
        <v>19246</v>
      </c>
      <c r="C3200" t="s">
        <v>16086</v>
      </c>
      <c r="D3200" s="895">
        <v>2.38</v>
      </c>
    </row>
    <row r="3201" spans="1:4" x14ac:dyDescent="0.2">
      <c r="A3201">
        <v>4306</v>
      </c>
      <c r="B3201" t="s">
        <v>19247</v>
      </c>
      <c r="C3201" t="s">
        <v>16086</v>
      </c>
      <c r="D3201" s="895">
        <v>2.76</v>
      </c>
    </row>
    <row r="3202" spans="1:4" x14ac:dyDescent="0.2">
      <c r="A3202">
        <v>4308</v>
      </c>
      <c r="B3202" t="s">
        <v>19248</v>
      </c>
      <c r="C3202" t="s">
        <v>16086</v>
      </c>
      <c r="D3202" s="895">
        <v>5.71</v>
      </c>
    </row>
    <row r="3203" spans="1:4" x14ac:dyDescent="0.2">
      <c r="A3203">
        <v>4302</v>
      </c>
      <c r="B3203" t="s">
        <v>19249</v>
      </c>
      <c r="C3203" t="s">
        <v>16086</v>
      </c>
      <c r="D3203" s="895">
        <v>4.28</v>
      </c>
    </row>
    <row r="3204" spans="1:4" x14ac:dyDescent="0.2">
      <c r="A3204">
        <v>4300</v>
      </c>
      <c r="B3204" t="s">
        <v>19250</v>
      </c>
      <c r="C3204" t="s">
        <v>16086</v>
      </c>
      <c r="D3204" s="895">
        <v>1.02</v>
      </c>
    </row>
    <row r="3205" spans="1:4" x14ac:dyDescent="0.2">
      <c r="A3205">
        <v>4301</v>
      </c>
      <c r="B3205" t="s">
        <v>19251</v>
      </c>
      <c r="C3205" t="s">
        <v>16086</v>
      </c>
      <c r="D3205" s="895">
        <v>1.24</v>
      </c>
    </row>
    <row r="3206" spans="1:4" x14ac:dyDescent="0.2">
      <c r="A3206">
        <v>4320</v>
      </c>
      <c r="B3206" t="s">
        <v>19252</v>
      </c>
      <c r="C3206" t="s">
        <v>16086</v>
      </c>
      <c r="D3206" s="895">
        <v>3.78</v>
      </c>
    </row>
    <row r="3207" spans="1:4" x14ac:dyDescent="0.2">
      <c r="A3207">
        <v>4318</v>
      </c>
      <c r="B3207" t="s">
        <v>19253</v>
      </c>
      <c r="C3207" t="s">
        <v>16086</v>
      </c>
      <c r="D3207" s="895">
        <v>1.84</v>
      </c>
    </row>
    <row r="3208" spans="1:4" x14ac:dyDescent="0.2">
      <c r="A3208">
        <v>40547</v>
      </c>
      <c r="B3208" t="s">
        <v>19254</v>
      </c>
      <c r="C3208" t="s">
        <v>18118</v>
      </c>
      <c r="D3208" s="895">
        <v>27.65</v>
      </c>
    </row>
    <row r="3209" spans="1:4" x14ac:dyDescent="0.2">
      <c r="A3209">
        <v>11962</v>
      </c>
      <c r="B3209" t="s">
        <v>19255</v>
      </c>
      <c r="C3209" t="s">
        <v>16086</v>
      </c>
      <c r="D3209" s="895">
        <v>0.22</v>
      </c>
    </row>
    <row r="3210" spans="1:4" x14ac:dyDescent="0.2">
      <c r="A3210">
        <v>4332</v>
      </c>
      <c r="B3210" t="s">
        <v>19256</v>
      </c>
      <c r="C3210" t="s">
        <v>16086</v>
      </c>
      <c r="D3210" s="895">
        <v>1.1000000000000001</v>
      </c>
    </row>
    <row r="3211" spans="1:4" x14ac:dyDescent="0.2">
      <c r="A3211">
        <v>4331</v>
      </c>
      <c r="B3211" t="s">
        <v>19257</v>
      </c>
      <c r="C3211" t="s">
        <v>16086</v>
      </c>
      <c r="D3211" s="895">
        <v>4.1500000000000004</v>
      </c>
    </row>
    <row r="3212" spans="1:4" x14ac:dyDescent="0.2">
      <c r="A3212">
        <v>4336</v>
      </c>
      <c r="B3212" t="s">
        <v>19258</v>
      </c>
      <c r="C3212" t="s">
        <v>16086</v>
      </c>
      <c r="D3212" s="895">
        <v>5.31</v>
      </c>
    </row>
    <row r="3213" spans="1:4" x14ac:dyDescent="0.2">
      <c r="A3213">
        <v>11948</v>
      </c>
      <c r="B3213" t="s">
        <v>19259</v>
      </c>
      <c r="C3213" t="s">
        <v>16086</v>
      </c>
      <c r="D3213" s="895">
        <v>0.68</v>
      </c>
    </row>
    <row r="3214" spans="1:4" x14ac:dyDescent="0.2">
      <c r="A3214">
        <v>4382</v>
      </c>
      <c r="B3214" t="s">
        <v>19260</v>
      </c>
      <c r="C3214" t="s">
        <v>16086</v>
      </c>
      <c r="D3214" s="895">
        <v>1.1399999999999999</v>
      </c>
    </row>
    <row r="3215" spans="1:4" x14ac:dyDescent="0.2">
      <c r="A3215">
        <v>4354</v>
      </c>
      <c r="B3215" t="s">
        <v>19261</v>
      </c>
      <c r="C3215" t="s">
        <v>16086</v>
      </c>
      <c r="D3215" s="895">
        <v>47.6</v>
      </c>
    </row>
    <row r="3216" spans="1:4" x14ac:dyDescent="0.2">
      <c r="A3216">
        <v>40839</v>
      </c>
      <c r="B3216" t="s">
        <v>19262</v>
      </c>
      <c r="C3216" t="s">
        <v>18118</v>
      </c>
      <c r="D3216" s="895">
        <v>114.55</v>
      </c>
    </row>
    <row r="3217" spans="1:4" x14ac:dyDescent="0.2">
      <c r="A3217">
        <v>40552</v>
      </c>
      <c r="B3217" t="s">
        <v>19263</v>
      </c>
      <c r="C3217" t="s">
        <v>18118</v>
      </c>
      <c r="D3217" s="895">
        <v>47.4</v>
      </c>
    </row>
    <row r="3218" spans="1:4" x14ac:dyDescent="0.2">
      <c r="A3218">
        <v>40549</v>
      </c>
      <c r="B3218" t="s">
        <v>19264</v>
      </c>
      <c r="C3218" t="s">
        <v>18118</v>
      </c>
      <c r="D3218" s="895">
        <v>187.63</v>
      </c>
    </row>
    <row r="3219" spans="1:4" x14ac:dyDescent="0.2">
      <c r="A3219">
        <v>4385</v>
      </c>
      <c r="B3219" t="s">
        <v>19265</v>
      </c>
      <c r="C3219" t="s">
        <v>19266</v>
      </c>
      <c r="D3219" s="860">
        <v>5197.21</v>
      </c>
    </row>
    <row r="3220" spans="1:4" x14ac:dyDescent="0.2">
      <c r="A3220">
        <v>20078</v>
      </c>
      <c r="B3220" t="s">
        <v>19267</v>
      </c>
      <c r="C3220" t="s">
        <v>16086</v>
      </c>
      <c r="D3220" s="895">
        <v>28.42</v>
      </c>
    </row>
    <row r="3221" spans="1:4" x14ac:dyDescent="0.2">
      <c r="A3221">
        <v>39897</v>
      </c>
      <c r="B3221" t="s">
        <v>19268</v>
      </c>
      <c r="C3221" t="s">
        <v>16086</v>
      </c>
      <c r="D3221" s="895">
        <v>53.59</v>
      </c>
    </row>
    <row r="3222" spans="1:4" x14ac:dyDescent="0.2">
      <c r="A3222">
        <v>118</v>
      </c>
      <c r="B3222" t="s">
        <v>19269</v>
      </c>
      <c r="C3222" t="s">
        <v>16086</v>
      </c>
      <c r="D3222" s="895">
        <v>60.09</v>
      </c>
    </row>
    <row r="3223" spans="1:4" x14ac:dyDescent="0.2">
      <c r="A3223">
        <v>4396</v>
      </c>
      <c r="B3223" t="s">
        <v>19270</v>
      </c>
      <c r="C3223" t="s">
        <v>16487</v>
      </c>
      <c r="D3223" s="895">
        <v>223.27</v>
      </c>
    </row>
    <row r="3224" spans="1:4" x14ac:dyDescent="0.2">
      <c r="A3224">
        <v>36881</v>
      </c>
      <c r="B3224" t="s">
        <v>19271</v>
      </c>
      <c r="C3224" t="s">
        <v>16487</v>
      </c>
      <c r="D3224" s="895">
        <v>162.99</v>
      </c>
    </row>
    <row r="3225" spans="1:4" x14ac:dyDescent="0.2">
      <c r="A3225">
        <v>4397</v>
      </c>
      <c r="B3225" t="s">
        <v>19272</v>
      </c>
      <c r="C3225" t="s">
        <v>16487</v>
      </c>
      <c r="D3225" s="895">
        <v>226.99</v>
      </c>
    </row>
    <row r="3226" spans="1:4" x14ac:dyDescent="0.2">
      <c r="A3226">
        <v>36882</v>
      </c>
      <c r="B3226" t="s">
        <v>19273</v>
      </c>
      <c r="C3226" t="s">
        <v>16487</v>
      </c>
      <c r="D3226" s="895">
        <v>166.2</v>
      </c>
    </row>
    <row r="3227" spans="1:4" x14ac:dyDescent="0.2">
      <c r="A3227">
        <v>4751</v>
      </c>
      <c r="B3227" t="s">
        <v>19274</v>
      </c>
      <c r="C3227" t="s">
        <v>16234</v>
      </c>
      <c r="D3227" s="895">
        <v>22.2</v>
      </c>
    </row>
    <row r="3228" spans="1:4" x14ac:dyDescent="0.2">
      <c r="A3228">
        <v>41066</v>
      </c>
      <c r="B3228" t="s">
        <v>19275</v>
      </c>
      <c r="C3228" t="s">
        <v>16236</v>
      </c>
      <c r="D3228" s="860">
        <v>3892.53</v>
      </c>
    </row>
    <row r="3229" spans="1:4" x14ac:dyDescent="0.2">
      <c r="A3229">
        <v>39604</v>
      </c>
      <c r="B3229" t="s">
        <v>19276</v>
      </c>
      <c r="C3229" t="s">
        <v>16086</v>
      </c>
      <c r="D3229" s="895">
        <v>10.5</v>
      </c>
    </row>
    <row r="3230" spans="1:4" x14ac:dyDescent="0.2">
      <c r="A3230">
        <v>39605</v>
      </c>
      <c r="B3230" t="s">
        <v>19277</v>
      </c>
      <c r="C3230" t="s">
        <v>16086</v>
      </c>
      <c r="D3230" s="895">
        <v>11.41</v>
      </c>
    </row>
    <row r="3231" spans="1:4" x14ac:dyDescent="0.2">
      <c r="A3231">
        <v>39606</v>
      </c>
      <c r="B3231" t="s">
        <v>19278</v>
      </c>
      <c r="C3231" t="s">
        <v>16086</v>
      </c>
      <c r="D3231" s="895">
        <v>19.98</v>
      </c>
    </row>
    <row r="3232" spans="1:4" x14ac:dyDescent="0.2">
      <c r="A3232">
        <v>39607</v>
      </c>
      <c r="B3232" t="s">
        <v>19279</v>
      </c>
      <c r="C3232" t="s">
        <v>16086</v>
      </c>
      <c r="D3232" s="895">
        <v>27.03</v>
      </c>
    </row>
    <row r="3233" spans="1:4" x14ac:dyDescent="0.2">
      <c r="A3233">
        <v>39594</v>
      </c>
      <c r="B3233" t="s">
        <v>19280</v>
      </c>
      <c r="C3233" t="s">
        <v>16086</v>
      </c>
      <c r="D3233" s="895">
        <v>592.16</v>
      </c>
    </row>
    <row r="3234" spans="1:4" x14ac:dyDescent="0.2">
      <c r="A3234">
        <v>39596</v>
      </c>
      <c r="B3234" t="s">
        <v>19281</v>
      </c>
      <c r="C3234" t="s">
        <v>16086</v>
      </c>
      <c r="D3234" s="860">
        <v>1585.85</v>
      </c>
    </row>
    <row r="3235" spans="1:4" x14ac:dyDescent="0.2">
      <c r="A3235">
        <v>39595</v>
      </c>
      <c r="B3235" t="s">
        <v>19282</v>
      </c>
      <c r="C3235" t="s">
        <v>16086</v>
      </c>
      <c r="D3235" s="860">
        <v>3563.19</v>
      </c>
    </row>
    <row r="3236" spans="1:4" x14ac:dyDescent="0.2">
      <c r="A3236">
        <v>39597</v>
      </c>
      <c r="B3236" t="s">
        <v>19283</v>
      </c>
      <c r="C3236" t="s">
        <v>16086</v>
      </c>
      <c r="D3236" s="860">
        <v>5589.35</v>
      </c>
    </row>
    <row r="3237" spans="1:4" x14ac:dyDescent="0.2">
      <c r="A3237">
        <v>10731</v>
      </c>
      <c r="B3237" t="s">
        <v>19284</v>
      </c>
      <c r="C3237" t="s">
        <v>16487</v>
      </c>
      <c r="D3237" s="895">
        <v>45</v>
      </c>
    </row>
    <row r="3238" spans="1:4" x14ac:dyDescent="0.2">
      <c r="A3238">
        <v>4704</v>
      </c>
      <c r="B3238" t="s">
        <v>19285</v>
      </c>
      <c r="C3238" t="s">
        <v>16487</v>
      </c>
      <c r="D3238" s="895">
        <v>40.61</v>
      </c>
    </row>
    <row r="3239" spans="1:4" x14ac:dyDescent="0.2">
      <c r="A3239">
        <v>10730</v>
      </c>
      <c r="B3239" t="s">
        <v>19286</v>
      </c>
      <c r="C3239" t="s">
        <v>16487</v>
      </c>
      <c r="D3239" s="895">
        <v>43.51</v>
      </c>
    </row>
    <row r="3240" spans="1:4" x14ac:dyDescent="0.2">
      <c r="A3240">
        <v>4720</v>
      </c>
      <c r="B3240" t="s">
        <v>19287</v>
      </c>
      <c r="C3240" t="s">
        <v>16232</v>
      </c>
      <c r="D3240" s="895">
        <v>160.78</v>
      </c>
    </row>
    <row r="3241" spans="1:4" x14ac:dyDescent="0.2">
      <c r="A3241">
        <v>4721</v>
      </c>
      <c r="B3241" t="s">
        <v>19288</v>
      </c>
      <c r="C3241" t="s">
        <v>16232</v>
      </c>
      <c r="D3241" s="895">
        <v>139.26</v>
      </c>
    </row>
    <row r="3242" spans="1:4" x14ac:dyDescent="0.2">
      <c r="A3242">
        <v>4718</v>
      </c>
      <c r="B3242" t="s">
        <v>19289</v>
      </c>
      <c r="C3242" t="s">
        <v>16232</v>
      </c>
      <c r="D3242" s="895">
        <v>140</v>
      </c>
    </row>
    <row r="3243" spans="1:4" x14ac:dyDescent="0.2">
      <c r="A3243">
        <v>4722</v>
      </c>
      <c r="B3243" t="s">
        <v>19290</v>
      </c>
      <c r="C3243" t="s">
        <v>16232</v>
      </c>
      <c r="D3243" s="895">
        <v>131.55000000000001</v>
      </c>
    </row>
    <row r="3244" spans="1:4" x14ac:dyDescent="0.2">
      <c r="A3244">
        <v>4730</v>
      </c>
      <c r="B3244" t="s">
        <v>19291</v>
      </c>
      <c r="C3244" t="s">
        <v>16232</v>
      </c>
      <c r="D3244" s="895">
        <v>130.9</v>
      </c>
    </row>
    <row r="3245" spans="1:4" x14ac:dyDescent="0.2">
      <c r="A3245">
        <v>13186</v>
      </c>
      <c r="B3245" t="s">
        <v>19292</v>
      </c>
      <c r="C3245" t="s">
        <v>16232</v>
      </c>
      <c r="D3245" s="895">
        <v>151.04</v>
      </c>
    </row>
    <row r="3246" spans="1:4" x14ac:dyDescent="0.2">
      <c r="A3246">
        <v>10737</v>
      </c>
      <c r="B3246" t="s">
        <v>19293</v>
      </c>
      <c r="C3246" t="s">
        <v>16487</v>
      </c>
      <c r="D3246" s="895">
        <v>141.41</v>
      </c>
    </row>
    <row r="3247" spans="1:4" x14ac:dyDescent="0.2">
      <c r="A3247">
        <v>10734</v>
      </c>
      <c r="B3247" t="s">
        <v>19294</v>
      </c>
      <c r="C3247" t="s">
        <v>16487</v>
      </c>
      <c r="D3247" s="895">
        <v>84.12</v>
      </c>
    </row>
    <row r="3248" spans="1:4" x14ac:dyDescent="0.2">
      <c r="A3248">
        <v>4708</v>
      </c>
      <c r="B3248" t="s">
        <v>19295</v>
      </c>
      <c r="C3248" t="s">
        <v>16487</v>
      </c>
      <c r="D3248" s="895">
        <v>163.16999999999999</v>
      </c>
    </row>
    <row r="3249" spans="1:4" x14ac:dyDescent="0.2">
      <c r="A3249">
        <v>4712</v>
      </c>
      <c r="B3249" t="s">
        <v>19296</v>
      </c>
      <c r="C3249" t="s">
        <v>16487</v>
      </c>
      <c r="D3249" s="895">
        <v>79.77</v>
      </c>
    </row>
    <row r="3250" spans="1:4" x14ac:dyDescent="0.2">
      <c r="A3250">
        <v>4710</v>
      </c>
      <c r="B3250" t="s">
        <v>19297</v>
      </c>
      <c r="C3250" t="s">
        <v>16487</v>
      </c>
      <c r="D3250" s="895">
        <v>255.82</v>
      </c>
    </row>
    <row r="3251" spans="1:4" x14ac:dyDescent="0.2">
      <c r="A3251">
        <v>4750</v>
      </c>
      <c r="B3251" t="s">
        <v>19298</v>
      </c>
      <c r="C3251" t="s">
        <v>16234</v>
      </c>
      <c r="D3251" s="895">
        <v>22.2</v>
      </c>
    </row>
    <row r="3252" spans="1:4" x14ac:dyDescent="0.2">
      <c r="A3252">
        <v>41065</v>
      </c>
      <c r="B3252" t="s">
        <v>19299</v>
      </c>
      <c r="C3252" t="s">
        <v>16236</v>
      </c>
      <c r="D3252" s="860">
        <v>3891.96</v>
      </c>
    </row>
    <row r="3253" spans="1:4" x14ac:dyDescent="0.2">
      <c r="A3253">
        <v>34747</v>
      </c>
      <c r="B3253" t="s">
        <v>19300</v>
      </c>
      <c r="C3253" t="s">
        <v>16130</v>
      </c>
      <c r="D3253" s="895">
        <v>44.87</v>
      </c>
    </row>
    <row r="3254" spans="1:4" x14ac:dyDescent="0.2">
      <c r="A3254">
        <v>4826</v>
      </c>
      <c r="B3254" t="s">
        <v>19301</v>
      </c>
      <c r="C3254" t="s">
        <v>16130</v>
      </c>
      <c r="D3254" s="895">
        <v>48.24</v>
      </c>
    </row>
    <row r="3255" spans="1:4" x14ac:dyDescent="0.2">
      <c r="A3255">
        <v>41975</v>
      </c>
      <c r="B3255" t="s">
        <v>19302</v>
      </c>
      <c r="C3255" t="s">
        <v>16487</v>
      </c>
      <c r="D3255" s="895">
        <v>94.34</v>
      </c>
    </row>
    <row r="3256" spans="1:4" x14ac:dyDescent="0.2">
      <c r="A3256">
        <v>4825</v>
      </c>
      <c r="B3256" t="s">
        <v>19303</v>
      </c>
      <c r="C3256" t="s">
        <v>16130</v>
      </c>
      <c r="D3256" s="895">
        <v>66.78</v>
      </c>
    </row>
    <row r="3257" spans="1:4" x14ac:dyDescent="0.2">
      <c r="A3257">
        <v>34744</v>
      </c>
      <c r="B3257" t="s">
        <v>19304</v>
      </c>
      <c r="C3257" t="s">
        <v>16487</v>
      </c>
      <c r="D3257" s="895">
        <v>37.200000000000003</v>
      </c>
    </row>
    <row r="3258" spans="1:4" x14ac:dyDescent="0.2">
      <c r="A3258">
        <v>39430</v>
      </c>
      <c r="B3258" t="s">
        <v>19305</v>
      </c>
      <c r="C3258" t="s">
        <v>16086</v>
      </c>
      <c r="D3258" s="895">
        <v>1.32</v>
      </c>
    </row>
    <row r="3259" spans="1:4" x14ac:dyDescent="0.2">
      <c r="A3259">
        <v>39573</v>
      </c>
      <c r="B3259" t="s">
        <v>19306</v>
      </c>
      <c r="C3259" t="s">
        <v>16086</v>
      </c>
      <c r="D3259" s="895">
        <v>1.3</v>
      </c>
    </row>
    <row r="3260" spans="1:4" x14ac:dyDescent="0.2">
      <c r="A3260">
        <v>38410</v>
      </c>
      <c r="B3260" t="s">
        <v>19307</v>
      </c>
      <c r="C3260" t="s">
        <v>16086</v>
      </c>
      <c r="D3260" s="860">
        <v>12882.26</v>
      </c>
    </row>
    <row r="3261" spans="1:4" x14ac:dyDescent="0.2">
      <c r="A3261">
        <v>43082</v>
      </c>
      <c r="B3261" t="s">
        <v>19308</v>
      </c>
      <c r="C3261" t="s">
        <v>16134</v>
      </c>
      <c r="D3261" s="895">
        <v>10</v>
      </c>
    </row>
    <row r="3262" spans="1:4" x14ac:dyDescent="0.2">
      <c r="A3262">
        <v>43083</v>
      </c>
      <c r="B3262" t="s">
        <v>19309</v>
      </c>
      <c r="C3262" t="s">
        <v>16134</v>
      </c>
      <c r="D3262" s="895">
        <v>8.66</v>
      </c>
    </row>
    <row r="3263" spans="1:4" x14ac:dyDescent="0.2">
      <c r="A3263">
        <v>40535</v>
      </c>
      <c r="B3263" t="s">
        <v>19310</v>
      </c>
      <c r="C3263" t="s">
        <v>16134</v>
      </c>
      <c r="D3263" s="895">
        <v>8.66</v>
      </c>
    </row>
    <row r="3264" spans="1:4" x14ac:dyDescent="0.2">
      <c r="A3264">
        <v>40598</v>
      </c>
      <c r="B3264" t="s">
        <v>19311</v>
      </c>
      <c r="C3264" t="s">
        <v>16134</v>
      </c>
      <c r="D3264" s="895">
        <v>8.4499999999999993</v>
      </c>
    </row>
    <row r="3265" spans="1:4" x14ac:dyDescent="0.2">
      <c r="A3265">
        <v>43692</v>
      </c>
      <c r="B3265" t="s">
        <v>19312</v>
      </c>
      <c r="C3265" t="s">
        <v>16134</v>
      </c>
      <c r="D3265" s="895">
        <v>9.1199999999999992</v>
      </c>
    </row>
    <row r="3266" spans="1:4" x14ac:dyDescent="0.2">
      <c r="A3266">
        <v>43665</v>
      </c>
      <c r="B3266" t="s">
        <v>19313</v>
      </c>
      <c r="C3266" t="s">
        <v>16134</v>
      </c>
      <c r="D3266" s="895">
        <v>8.59</v>
      </c>
    </row>
    <row r="3267" spans="1:4" x14ac:dyDescent="0.2">
      <c r="A3267">
        <v>10966</v>
      </c>
      <c r="B3267" t="s">
        <v>19314</v>
      </c>
      <c r="C3267" t="s">
        <v>16134</v>
      </c>
      <c r="D3267" s="895">
        <v>9.1199999999999992</v>
      </c>
    </row>
    <row r="3268" spans="1:4" x14ac:dyDescent="0.2">
      <c r="A3268">
        <v>39427</v>
      </c>
      <c r="B3268" t="s">
        <v>19315</v>
      </c>
      <c r="C3268" t="s">
        <v>16130</v>
      </c>
      <c r="D3268" s="895">
        <v>3.52</v>
      </c>
    </row>
    <row r="3269" spans="1:4" x14ac:dyDescent="0.2">
      <c r="A3269">
        <v>39424</v>
      </c>
      <c r="B3269" t="s">
        <v>19316</v>
      </c>
      <c r="C3269" t="s">
        <v>16130</v>
      </c>
      <c r="D3269" s="895">
        <v>2.09</v>
      </c>
    </row>
    <row r="3270" spans="1:4" x14ac:dyDescent="0.2">
      <c r="A3270">
        <v>39425</v>
      </c>
      <c r="B3270" t="s">
        <v>19317</v>
      </c>
      <c r="C3270" t="s">
        <v>16130</v>
      </c>
      <c r="D3270" s="895">
        <v>2.06</v>
      </c>
    </row>
    <row r="3271" spans="1:4" x14ac:dyDescent="0.2">
      <c r="A3271">
        <v>40664</v>
      </c>
      <c r="B3271" t="s">
        <v>19318</v>
      </c>
      <c r="C3271" t="s">
        <v>16134</v>
      </c>
      <c r="D3271" s="895">
        <v>17.77</v>
      </c>
    </row>
    <row r="3272" spans="1:4" x14ac:dyDescent="0.2">
      <c r="A3272">
        <v>34360</v>
      </c>
      <c r="B3272" t="s">
        <v>19319</v>
      </c>
      <c r="C3272" t="s">
        <v>16134</v>
      </c>
      <c r="D3272" s="895">
        <v>41.18</v>
      </c>
    </row>
    <row r="3273" spans="1:4" x14ac:dyDescent="0.2">
      <c r="A3273">
        <v>20259</v>
      </c>
      <c r="B3273" t="s">
        <v>19320</v>
      </c>
      <c r="C3273" t="s">
        <v>16130</v>
      </c>
      <c r="D3273" s="895">
        <v>12.9</v>
      </c>
    </row>
    <row r="3274" spans="1:4" x14ac:dyDescent="0.2">
      <c r="A3274">
        <v>14077</v>
      </c>
      <c r="B3274" t="s">
        <v>19321</v>
      </c>
      <c r="C3274" t="s">
        <v>16130</v>
      </c>
      <c r="D3274" s="895">
        <v>197.44</v>
      </c>
    </row>
    <row r="3275" spans="1:4" x14ac:dyDescent="0.2">
      <c r="A3275">
        <v>3678</v>
      </c>
      <c r="B3275" t="s">
        <v>19322</v>
      </c>
      <c r="C3275" t="s">
        <v>16130</v>
      </c>
      <c r="D3275" s="895">
        <v>89.24</v>
      </c>
    </row>
    <row r="3276" spans="1:4" x14ac:dyDescent="0.2">
      <c r="A3276">
        <v>11552</v>
      </c>
      <c r="B3276" t="s">
        <v>19323</v>
      </c>
      <c r="C3276" t="s">
        <v>16130</v>
      </c>
      <c r="D3276" s="895">
        <v>6.94</v>
      </c>
    </row>
    <row r="3277" spans="1:4" x14ac:dyDescent="0.2">
      <c r="A3277">
        <v>585</v>
      </c>
      <c r="B3277" t="s">
        <v>19324</v>
      </c>
      <c r="C3277" t="s">
        <v>16134</v>
      </c>
      <c r="D3277" s="895">
        <v>32.94</v>
      </c>
    </row>
    <row r="3278" spans="1:4" x14ac:dyDescent="0.2">
      <c r="A3278">
        <v>39418</v>
      </c>
      <c r="B3278" t="s">
        <v>19325</v>
      </c>
      <c r="C3278" t="s">
        <v>16130</v>
      </c>
      <c r="D3278" s="895">
        <v>3.93</v>
      </c>
    </row>
    <row r="3279" spans="1:4" x14ac:dyDescent="0.2">
      <c r="A3279">
        <v>39419</v>
      </c>
      <c r="B3279" t="s">
        <v>19326</v>
      </c>
      <c r="C3279" t="s">
        <v>16130</v>
      </c>
      <c r="D3279" s="895">
        <v>4.78</v>
      </c>
    </row>
    <row r="3280" spans="1:4" x14ac:dyDescent="0.2">
      <c r="A3280">
        <v>39420</v>
      </c>
      <c r="B3280" t="s">
        <v>19327</v>
      </c>
      <c r="C3280" t="s">
        <v>16130</v>
      </c>
      <c r="D3280" s="895">
        <v>5.28</v>
      </c>
    </row>
    <row r="3281" spans="1:4" x14ac:dyDescent="0.2">
      <c r="A3281">
        <v>39571</v>
      </c>
      <c r="B3281" t="s">
        <v>19328</v>
      </c>
      <c r="C3281" t="s">
        <v>16130</v>
      </c>
      <c r="D3281" s="895">
        <v>3.19</v>
      </c>
    </row>
    <row r="3282" spans="1:4" x14ac:dyDescent="0.2">
      <c r="A3282">
        <v>39421</v>
      </c>
      <c r="B3282" t="s">
        <v>19329</v>
      </c>
      <c r="C3282" t="s">
        <v>16130</v>
      </c>
      <c r="D3282" s="895">
        <v>4.6500000000000004</v>
      </c>
    </row>
    <row r="3283" spans="1:4" x14ac:dyDescent="0.2">
      <c r="A3283">
        <v>39422</v>
      </c>
      <c r="B3283" t="s">
        <v>19330</v>
      </c>
      <c r="C3283" t="s">
        <v>16130</v>
      </c>
      <c r="D3283" s="895">
        <v>5.43</v>
      </c>
    </row>
    <row r="3284" spans="1:4" x14ac:dyDescent="0.2">
      <c r="A3284">
        <v>39423</v>
      </c>
      <c r="B3284" t="s">
        <v>19331</v>
      </c>
      <c r="C3284" t="s">
        <v>16130</v>
      </c>
      <c r="D3284" s="895">
        <v>6.3</v>
      </c>
    </row>
    <row r="3285" spans="1:4" x14ac:dyDescent="0.2">
      <c r="A3285">
        <v>39426</v>
      </c>
      <c r="B3285" t="s">
        <v>19332</v>
      </c>
      <c r="C3285" t="s">
        <v>16130</v>
      </c>
      <c r="D3285" s="895">
        <v>14.17</v>
      </c>
    </row>
    <row r="3286" spans="1:4" x14ac:dyDescent="0.2">
      <c r="A3286">
        <v>39429</v>
      </c>
      <c r="B3286" t="s">
        <v>19333</v>
      </c>
      <c r="C3286" t="s">
        <v>16130</v>
      </c>
      <c r="D3286" s="895">
        <v>4.47</v>
      </c>
    </row>
    <row r="3287" spans="1:4" x14ac:dyDescent="0.2">
      <c r="A3287">
        <v>39428</v>
      </c>
      <c r="B3287" t="s">
        <v>19334</v>
      </c>
      <c r="C3287" t="s">
        <v>16130</v>
      </c>
      <c r="D3287" s="895">
        <v>3.41</v>
      </c>
    </row>
    <row r="3288" spans="1:4" x14ac:dyDescent="0.2">
      <c r="A3288">
        <v>39572</v>
      </c>
      <c r="B3288" t="s">
        <v>19335</v>
      </c>
      <c r="C3288" t="s">
        <v>16130</v>
      </c>
      <c r="D3288" s="895">
        <v>2.95</v>
      </c>
    </row>
    <row r="3289" spans="1:4" x14ac:dyDescent="0.2">
      <c r="A3289">
        <v>39570</v>
      </c>
      <c r="B3289" t="s">
        <v>19336</v>
      </c>
      <c r="C3289" t="s">
        <v>16130</v>
      </c>
      <c r="D3289" s="895">
        <v>3.13</v>
      </c>
    </row>
    <row r="3290" spans="1:4" x14ac:dyDescent="0.2">
      <c r="A3290">
        <v>39569</v>
      </c>
      <c r="B3290" t="s">
        <v>19337</v>
      </c>
      <c r="C3290" t="s">
        <v>16130</v>
      </c>
      <c r="D3290" s="895">
        <v>3.1</v>
      </c>
    </row>
    <row r="3291" spans="1:4" x14ac:dyDescent="0.2">
      <c r="A3291">
        <v>39029</v>
      </c>
      <c r="B3291" t="s">
        <v>19338</v>
      </c>
      <c r="C3291" t="s">
        <v>16130</v>
      </c>
      <c r="D3291" s="895">
        <v>10</v>
      </c>
    </row>
    <row r="3292" spans="1:4" x14ac:dyDescent="0.2">
      <c r="A3292">
        <v>39028</v>
      </c>
      <c r="B3292" t="s">
        <v>19339</v>
      </c>
      <c r="C3292" t="s">
        <v>16130</v>
      </c>
      <c r="D3292" s="895">
        <v>5.82</v>
      </c>
    </row>
    <row r="3293" spans="1:4" x14ac:dyDescent="0.2">
      <c r="A3293">
        <v>39328</v>
      </c>
      <c r="B3293" t="s">
        <v>19340</v>
      </c>
      <c r="C3293" t="s">
        <v>16130</v>
      </c>
      <c r="D3293" s="895">
        <v>3.2</v>
      </c>
    </row>
    <row r="3294" spans="1:4" x14ac:dyDescent="0.2">
      <c r="A3294">
        <v>38541</v>
      </c>
      <c r="B3294" t="s">
        <v>19341</v>
      </c>
      <c r="C3294" t="s">
        <v>16086</v>
      </c>
      <c r="D3294" s="860">
        <v>4532150.37</v>
      </c>
    </row>
    <row r="3295" spans="1:4" x14ac:dyDescent="0.2">
      <c r="A3295">
        <v>38542</v>
      </c>
      <c r="B3295" t="s">
        <v>19342</v>
      </c>
      <c r="C3295" t="s">
        <v>16086</v>
      </c>
      <c r="D3295" s="860">
        <v>6949297.25</v>
      </c>
    </row>
    <row r="3296" spans="1:4" x14ac:dyDescent="0.2">
      <c r="A3296">
        <v>45080</v>
      </c>
      <c r="B3296" t="s">
        <v>29398</v>
      </c>
      <c r="C3296" t="s">
        <v>16086</v>
      </c>
      <c r="D3296" s="860">
        <v>15049.97</v>
      </c>
    </row>
    <row r="3297" spans="1:4" x14ac:dyDescent="0.2">
      <c r="A3297">
        <v>38543</v>
      </c>
      <c r="B3297" t="s">
        <v>19343</v>
      </c>
      <c r="C3297" t="s">
        <v>16086</v>
      </c>
      <c r="D3297" s="860">
        <v>1415043.85</v>
      </c>
    </row>
    <row r="3298" spans="1:4" x14ac:dyDescent="0.2">
      <c r="A3298">
        <v>44002</v>
      </c>
      <c r="B3298" t="s">
        <v>29399</v>
      </c>
      <c r="C3298" t="s">
        <v>16086</v>
      </c>
      <c r="D3298" s="860">
        <v>6609587.3700000001</v>
      </c>
    </row>
    <row r="3299" spans="1:4" x14ac:dyDescent="0.2">
      <c r="A3299">
        <v>43886</v>
      </c>
      <c r="B3299" t="s">
        <v>29400</v>
      </c>
      <c r="C3299" t="s">
        <v>16086</v>
      </c>
      <c r="D3299" s="860">
        <v>3207758.32</v>
      </c>
    </row>
    <row r="3300" spans="1:4" x14ac:dyDescent="0.2">
      <c r="A3300">
        <v>40406</v>
      </c>
      <c r="B3300" t="s">
        <v>19344</v>
      </c>
      <c r="C3300" t="s">
        <v>16086</v>
      </c>
      <c r="D3300" s="860">
        <v>81125.09</v>
      </c>
    </row>
    <row r="3301" spans="1:4" x14ac:dyDescent="0.2">
      <c r="A3301">
        <v>40789</v>
      </c>
      <c r="B3301" t="s">
        <v>19345</v>
      </c>
      <c r="C3301" t="s">
        <v>16086</v>
      </c>
      <c r="D3301" s="860">
        <v>11690.95</v>
      </c>
    </row>
    <row r="3302" spans="1:4" x14ac:dyDescent="0.2">
      <c r="A3302">
        <v>40791</v>
      </c>
      <c r="B3302" t="s">
        <v>19346</v>
      </c>
      <c r="C3302" t="s">
        <v>16086</v>
      </c>
      <c r="D3302" s="860">
        <v>36597.78</v>
      </c>
    </row>
    <row r="3303" spans="1:4" x14ac:dyDescent="0.2">
      <c r="A3303">
        <v>44003</v>
      </c>
      <c r="B3303" t="s">
        <v>29401</v>
      </c>
      <c r="C3303" t="s">
        <v>16086</v>
      </c>
      <c r="D3303" s="860">
        <v>9185158.1300000008</v>
      </c>
    </row>
    <row r="3304" spans="1:4" x14ac:dyDescent="0.2">
      <c r="A3304">
        <v>44548</v>
      </c>
      <c r="B3304" t="s">
        <v>29402</v>
      </c>
      <c r="C3304" t="s">
        <v>16086</v>
      </c>
      <c r="D3304" s="860">
        <v>2809036.89</v>
      </c>
    </row>
    <row r="3305" spans="1:4" x14ac:dyDescent="0.2">
      <c r="A3305">
        <v>44550</v>
      </c>
      <c r="B3305" t="s">
        <v>29403</v>
      </c>
      <c r="C3305" t="s">
        <v>16086</v>
      </c>
      <c r="D3305" s="860">
        <v>8812917.4800000004</v>
      </c>
    </row>
    <row r="3306" spans="1:4" x14ac:dyDescent="0.2">
      <c r="A3306">
        <v>44549</v>
      </c>
      <c r="B3306" t="s">
        <v>29404</v>
      </c>
      <c r="C3306" t="s">
        <v>16086</v>
      </c>
      <c r="D3306" s="860">
        <v>6444445.9400000004</v>
      </c>
    </row>
    <row r="3307" spans="1:4" x14ac:dyDescent="0.2">
      <c r="A3307">
        <v>11651</v>
      </c>
      <c r="B3307" t="s">
        <v>19347</v>
      </c>
      <c r="C3307" t="s">
        <v>16086</v>
      </c>
      <c r="D3307" s="860">
        <v>20015.849999999999</v>
      </c>
    </row>
    <row r="3308" spans="1:4" x14ac:dyDescent="0.2">
      <c r="A3308">
        <v>41982</v>
      </c>
      <c r="B3308" t="s">
        <v>29405</v>
      </c>
      <c r="C3308" t="s">
        <v>16086</v>
      </c>
      <c r="D3308" s="860">
        <v>1712145.66</v>
      </c>
    </row>
    <row r="3309" spans="1:4" x14ac:dyDescent="0.2">
      <c r="A3309">
        <v>40435</v>
      </c>
      <c r="B3309" t="s">
        <v>19348</v>
      </c>
      <c r="C3309" t="s">
        <v>16086</v>
      </c>
      <c r="D3309" s="860">
        <v>1014452.35</v>
      </c>
    </row>
    <row r="3310" spans="1:4" x14ac:dyDescent="0.2">
      <c r="A3310">
        <v>39012</v>
      </c>
      <c r="B3310" t="s">
        <v>19349</v>
      </c>
      <c r="C3310" t="s">
        <v>16086</v>
      </c>
      <c r="D3310" s="860">
        <v>1004626.66</v>
      </c>
    </row>
    <row r="3311" spans="1:4" x14ac:dyDescent="0.2">
      <c r="A3311">
        <v>13617</v>
      </c>
      <c r="B3311" t="s">
        <v>19350</v>
      </c>
      <c r="C3311" t="s">
        <v>16086</v>
      </c>
      <c r="D3311" s="860">
        <v>98715.25</v>
      </c>
    </row>
    <row r="3312" spans="1:4" x14ac:dyDescent="0.2">
      <c r="A3312">
        <v>35274</v>
      </c>
      <c r="B3312" t="s">
        <v>19351</v>
      </c>
      <c r="C3312" t="s">
        <v>16130</v>
      </c>
      <c r="D3312" s="895">
        <v>53.28</v>
      </c>
    </row>
    <row r="3313" spans="1:4" x14ac:dyDescent="0.2">
      <c r="A3313">
        <v>35275</v>
      </c>
      <c r="B3313" t="s">
        <v>19352</v>
      </c>
      <c r="C3313" t="s">
        <v>16130</v>
      </c>
      <c r="D3313" s="895">
        <v>113.1</v>
      </c>
    </row>
    <row r="3314" spans="1:4" x14ac:dyDescent="0.2">
      <c r="A3314">
        <v>35276</v>
      </c>
      <c r="B3314" t="s">
        <v>19353</v>
      </c>
      <c r="C3314" t="s">
        <v>16130</v>
      </c>
      <c r="D3314" s="895">
        <v>196.79</v>
      </c>
    </row>
    <row r="3315" spans="1:4" x14ac:dyDescent="0.2">
      <c r="A3315">
        <v>11091</v>
      </c>
      <c r="B3315" t="s">
        <v>19354</v>
      </c>
      <c r="C3315" t="s">
        <v>16086</v>
      </c>
      <c r="D3315" s="895">
        <v>1.83</v>
      </c>
    </row>
    <row r="3316" spans="1:4" x14ac:dyDescent="0.2">
      <c r="A3316">
        <v>37586</v>
      </c>
      <c r="B3316" t="s">
        <v>19355</v>
      </c>
      <c r="C3316" t="s">
        <v>18118</v>
      </c>
      <c r="D3316" s="895">
        <v>51.26</v>
      </c>
    </row>
    <row r="3317" spans="1:4" x14ac:dyDescent="0.2">
      <c r="A3317">
        <v>37395</v>
      </c>
      <c r="B3317" t="s">
        <v>19356</v>
      </c>
      <c r="C3317" t="s">
        <v>18118</v>
      </c>
      <c r="D3317" s="895">
        <v>44.07</v>
      </c>
    </row>
    <row r="3318" spans="1:4" x14ac:dyDescent="0.2">
      <c r="A3318">
        <v>14147</v>
      </c>
      <c r="B3318" t="s">
        <v>19357</v>
      </c>
      <c r="C3318" t="s">
        <v>18118</v>
      </c>
      <c r="D3318" s="895">
        <v>58.46</v>
      </c>
    </row>
    <row r="3319" spans="1:4" x14ac:dyDescent="0.2">
      <c r="A3319">
        <v>37396</v>
      </c>
      <c r="B3319" t="s">
        <v>19358</v>
      </c>
      <c r="C3319" t="s">
        <v>18118</v>
      </c>
      <c r="D3319" s="895">
        <v>36.06</v>
      </c>
    </row>
    <row r="3320" spans="1:4" x14ac:dyDescent="0.2">
      <c r="A3320">
        <v>37397</v>
      </c>
      <c r="B3320" t="s">
        <v>19359</v>
      </c>
      <c r="C3320" t="s">
        <v>18118</v>
      </c>
      <c r="D3320" s="895">
        <v>37.78</v>
      </c>
    </row>
    <row r="3321" spans="1:4" x14ac:dyDescent="0.2">
      <c r="A3321">
        <v>43606</v>
      </c>
      <c r="B3321" t="s">
        <v>19360</v>
      </c>
      <c r="C3321" t="s">
        <v>16086</v>
      </c>
      <c r="D3321" s="895">
        <v>8.32</v>
      </c>
    </row>
    <row r="3322" spans="1:4" x14ac:dyDescent="0.2">
      <c r="A3322">
        <v>444</v>
      </c>
      <c r="B3322" t="s">
        <v>19361</v>
      </c>
      <c r="C3322" t="s">
        <v>16086</v>
      </c>
      <c r="D3322" s="895">
        <v>34.4</v>
      </c>
    </row>
    <row r="3323" spans="1:4" x14ac:dyDescent="0.2">
      <c r="A3323">
        <v>445</v>
      </c>
      <c r="B3323" t="s">
        <v>19362</v>
      </c>
      <c r="C3323" t="s">
        <v>16086</v>
      </c>
      <c r="D3323" s="895">
        <v>47.08</v>
      </c>
    </row>
    <row r="3324" spans="1:4" x14ac:dyDescent="0.2">
      <c r="A3324">
        <v>4783</v>
      </c>
      <c r="B3324" t="s">
        <v>19363</v>
      </c>
      <c r="C3324" t="s">
        <v>16234</v>
      </c>
      <c r="D3324" s="895">
        <v>22.16</v>
      </c>
    </row>
    <row r="3325" spans="1:4" x14ac:dyDescent="0.2">
      <c r="A3325">
        <v>41079</v>
      </c>
      <c r="B3325" t="s">
        <v>19364</v>
      </c>
      <c r="C3325" t="s">
        <v>16236</v>
      </c>
      <c r="D3325" s="860">
        <v>3884.35</v>
      </c>
    </row>
    <row r="3326" spans="1:4" x14ac:dyDescent="0.2">
      <c r="A3326">
        <v>12874</v>
      </c>
      <c r="B3326" t="s">
        <v>19365</v>
      </c>
      <c r="C3326" t="s">
        <v>16234</v>
      </c>
      <c r="D3326" s="895">
        <v>20.420000000000002</v>
      </c>
    </row>
    <row r="3327" spans="1:4" x14ac:dyDescent="0.2">
      <c r="A3327">
        <v>41082</v>
      </c>
      <c r="B3327" t="s">
        <v>19366</v>
      </c>
      <c r="C3327" t="s">
        <v>16236</v>
      </c>
      <c r="D3327" s="860">
        <v>3582.17</v>
      </c>
    </row>
    <row r="3328" spans="1:4" x14ac:dyDescent="0.2">
      <c r="A3328">
        <v>4785</v>
      </c>
      <c r="B3328" t="s">
        <v>19367</v>
      </c>
      <c r="C3328" t="s">
        <v>16234</v>
      </c>
      <c r="D3328" s="895">
        <v>22.16</v>
      </c>
    </row>
    <row r="3329" spans="1:4" x14ac:dyDescent="0.2">
      <c r="A3329">
        <v>41081</v>
      </c>
      <c r="B3329" t="s">
        <v>19368</v>
      </c>
      <c r="C3329" t="s">
        <v>16236</v>
      </c>
      <c r="D3329" s="860">
        <v>3884.35</v>
      </c>
    </row>
    <row r="3330" spans="1:4" x14ac:dyDescent="0.2">
      <c r="A3330">
        <v>4801</v>
      </c>
      <c r="B3330" t="s">
        <v>19369</v>
      </c>
      <c r="C3330" t="s">
        <v>16487</v>
      </c>
      <c r="D3330" s="895">
        <v>61.8</v>
      </c>
    </row>
    <row r="3331" spans="1:4" x14ac:dyDescent="0.2">
      <c r="A3331">
        <v>4794</v>
      </c>
      <c r="B3331" t="s">
        <v>19370</v>
      </c>
      <c r="C3331" t="s">
        <v>16487</v>
      </c>
      <c r="D3331" s="895">
        <v>281.49</v>
      </c>
    </row>
    <row r="3332" spans="1:4" x14ac:dyDescent="0.2">
      <c r="A3332">
        <v>4796</v>
      </c>
      <c r="B3332" t="s">
        <v>19371</v>
      </c>
      <c r="C3332" t="s">
        <v>16487</v>
      </c>
      <c r="D3332" s="895">
        <v>170.97</v>
      </c>
    </row>
    <row r="3333" spans="1:4" x14ac:dyDescent="0.2">
      <c r="A3333">
        <v>4800</v>
      </c>
      <c r="B3333" t="s">
        <v>19372</v>
      </c>
      <c r="C3333" t="s">
        <v>16487</v>
      </c>
      <c r="D3333" s="895">
        <v>47.02</v>
      </c>
    </row>
    <row r="3334" spans="1:4" x14ac:dyDescent="0.2">
      <c r="A3334">
        <v>4795</v>
      </c>
      <c r="B3334" t="s">
        <v>19373</v>
      </c>
      <c r="C3334" t="s">
        <v>16487</v>
      </c>
      <c r="D3334" s="895">
        <v>274.02</v>
      </c>
    </row>
    <row r="3335" spans="1:4" x14ac:dyDescent="0.2">
      <c r="A3335">
        <v>39694</v>
      </c>
      <c r="B3335" t="s">
        <v>19374</v>
      </c>
      <c r="C3335" t="s">
        <v>16487</v>
      </c>
      <c r="D3335" s="895">
        <v>344.6</v>
      </c>
    </row>
    <row r="3336" spans="1:4" x14ac:dyDescent="0.2">
      <c r="A3336">
        <v>1292</v>
      </c>
      <c r="B3336" t="s">
        <v>29406</v>
      </c>
      <c r="C3336" t="s">
        <v>16487</v>
      </c>
      <c r="D3336" s="895">
        <v>32.94</v>
      </c>
    </row>
    <row r="3337" spans="1:4" x14ac:dyDescent="0.2">
      <c r="A3337">
        <v>1287</v>
      </c>
      <c r="B3337" t="s">
        <v>29407</v>
      </c>
      <c r="C3337" t="s">
        <v>16487</v>
      </c>
      <c r="D3337" s="895">
        <v>26.37</v>
      </c>
    </row>
    <row r="3338" spans="1:4" x14ac:dyDescent="0.2">
      <c r="A3338">
        <v>4786</v>
      </c>
      <c r="B3338" t="s">
        <v>19375</v>
      </c>
      <c r="C3338" t="s">
        <v>16487</v>
      </c>
      <c r="D3338" s="895">
        <v>108.5</v>
      </c>
    </row>
    <row r="3339" spans="1:4" x14ac:dyDescent="0.2">
      <c r="A3339">
        <v>10840</v>
      </c>
      <c r="B3339" t="s">
        <v>19376</v>
      </c>
      <c r="C3339" t="s">
        <v>16487</v>
      </c>
      <c r="D3339" s="895">
        <v>237.5</v>
      </c>
    </row>
    <row r="3340" spans="1:4" x14ac:dyDescent="0.2">
      <c r="A3340">
        <v>10841</v>
      </c>
      <c r="B3340" t="s">
        <v>19377</v>
      </c>
      <c r="C3340" t="s">
        <v>16487</v>
      </c>
      <c r="D3340" s="895">
        <v>179.24</v>
      </c>
    </row>
    <row r="3341" spans="1:4" x14ac:dyDescent="0.2">
      <c r="A3341">
        <v>44540</v>
      </c>
      <c r="B3341" t="s">
        <v>19378</v>
      </c>
      <c r="C3341" t="s">
        <v>16487</v>
      </c>
      <c r="D3341" s="895">
        <v>229.03</v>
      </c>
    </row>
    <row r="3342" spans="1:4" x14ac:dyDescent="0.2">
      <c r="A3342">
        <v>10842</v>
      </c>
      <c r="B3342" t="s">
        <v>19379</v>
      </c>
      <c r="C3342" t="s">
        <v>16487</v>
      </c>
      <c r="D3342" s="895">
        <v>258.89999999999998</v>
      </c>
    </row>
    <row r="3343" spans="1:4" x14ac:dyDescent="0.2">
      <c r="A3343">
        <v>45190</v>
      </c>
      <c r="B3343" t="s">
        <v>29408</v>
      </c>
      <c r="C3343" t="s">
        <v>16487</v>
      </c>
      <c r="D3343" s="895">
        <v>54.4</v>
      </c>
    </row>
    <row r="3344" spans="1:4" x14ac:dyDescent="0.2">
      <c r="A3344">
        <v>45189</v>
      </c>
      <c r="B3344" t="s">
        <v>29409</v>
      </c>
      <c r="C3344" t="s">
        <v>16487</v>
      </c>
      <c r="D3344" s="895">
        <v>89.98</v>
      </c>
    </row>
    <row r="3345" spans="1:4" x14ac:dyDescent="0.2">
      <c r="A3345">
        <v>45191</v>
      </c>
      <c r="B3345" t="s">
        <v>29410</v>
      </c>
      <c r="C3345" t="s">
        <v>16487</v>
      </c>
      <c r="D3345" s="895">
        <v>92.29</v>
      </c>
    </row>
    <row r="3346" spans="1:4" x14ac:dyDescent="0.2">
      <c r="A3346">
        <v>38180</v>
      </c>
      <c r="B3346" t="s">
        <v>19380</v>
      </c>
      <c r="C3346" t="s">
        <v>16487</v>
      </c>
      <c r="D3346" s="895">
        <v>137.65</v>
      </c>
    </row>
    <row r="3347" spans="1:4" x14ac:dyDescent="0.2">
      <c r="A3347">
        <v>40648</v>
      </c>
      <c r="B3347" t="s">
        <v>19381</v>
      </c>
      <c r="C3347" t="s">
        <v>16487</v>
      </c>
      <c r="D3347" s="895">
        <v>208.32</v>
      </c>
    </row>
    <row r="3348" spans="1:4" x14ac:dyDescent="0.2">
      <c r="A3348">
        <v>40649</v>
      </c>
      <c r="B3348" t="s">
        <v>19382</v>
      </c>
      <c r="C3348" t="s">
        <v>16487</v>
      </c>
      <c r="D3348" s="895">
        <v>121.34</v>
      </c>
    </row>
    <row r="3349" spans="1:4" x14ac:dyDescent="0.2">
      <c r="A3349">
        <v>40650</v>
      </c>
      <c r="B3349" t="s">
        <v>19383</v>
      </c>
      <c r="C3349" t="s">
        <v>16487</v>
      </c>
      <c r="D3349" s="895">
        <v>156.24</v>
      </c>
    </row>
    <row r="3350" spans="1:4" x14ac:dyDescent="0.2">
      <c r="A3350">
        <v>40651</v>
      </c>
      <c r="B3350" t="s">
        <v>19384</v>
      </c>
      <c r="C3350" t="s">
        <v>16487</v>
      </c>
      <c r="D3350" s="895">
        <v>288.17</v>
      </c>
    </row>
    <row r="3351" spans="1:4" x14ac:dyDescent="0.2">
      <c r="A3351">
        <v>40652</v>
      </c>
      <c r="B3351" t="s">
        <v>19385</v>
      </c>
      <c r="C3351" t="s">
        <v>16487</v>
      </c>
      <c r="D3351" s="895">
        <v>154.5</v>
      </c>
    </row>
    <row r="3352" spans="1:4" x14ac:dyDescent="0.2">
      <c r="A3352">
        <v>40647</v>
      </c>
      <c r="B3352" t="s">
        <v>19386</v>
      </c>
      <c r="C3352" t="s">
        <v>16487</v>
      </c>
      <c r="D3352" s="895">
        <v>170.12</v>
      </c>
    </row>
    <row r="3353" spans="1:4" x14ac:dyDescent="0.2">
      <c r="A3353">
        <v>40653</v>
      </c>
      <c r="B3353" t="s">
        <v>19387</v>
      </c>
      <c r="C3353" t="s">
        <v>16487</v>
      </c>
      <c r="D3353" s="895">
        <v>130.19999999999999</v>
      </c>
    </row>
    <row r="3354" spans="1:4" x14ac:dyDescent="0.2">
      <c r="A3354">
        <v>38135</v>
      </c>
      <c r="B3354" t="s">
        <v>19388</v>
      </c>
      <c r="C3354" t="s">
        <v>16487</v>
      </c>
      <c r="D3354" s="895">
        <v>108.38</v>
      </c>
    </row>
    <row r="3355" spans="1:4" x14ac:dyDescent="0.2">
      <c r="A3355">
        <v>36178</v>
      </c>
      <c r="B3355" t="s">
        <v>19389</v>
      </c>
      <c r="C3355" t="s">
        <v>16086</v>
      </c>
      <c r="D3355" s="895">
        <v>15.49</v>
      </c>
    </row>
    <row r="3356" spans="1:4" x14ac:dyDescent="0.2">
      <c r="A3356">
        <v>38181</v>
      </c>
      <c r="B3356" t="s">
        <v>19390</v>
      </c>
      <c r="C3356" t="s">
        <v>16487</v>
      </c>
      <c r="D3356" s="895">
        <v>187.92</v>
      </c>
    </row>
    <row r="3357" spans="1:4" x14ac:dyDescent="0.2">
      <c r="A3357">
        <v>38182</v>
      </c>
      <c r="B3357" t="s">
        <v>19391</v>
      </c>
      <c r="C3357" t="s">
        <v>16487</v>
      </c>
      <c r="D3357" s="895">
        <v>179</v>
      </c>
    </row>
    <row r="3358" spans="1:4" x14ac:dyDescent="0.2">
      <c r="A3358">
        <v>38186</v>
      </c>
      <c r="B3358" t="s">
        <v>19392</v>
      </c>
      <c r="C3358" t="s">
        <v>16487</v>
      </c>
      <c r="D3358" s="895">
        <v>465.29</v>
      </c>
    </row>
    <row r="3359" spans="1:4" x14ac:dyDescent="0.2">
      <c r="A3359">
        <v>38185</v>
      </c>
      <c r="B3359" t="s">
        <v>19393</v>
      </c>
      <c r="C3359" t="s">
        <v>16487</v>
      </c>
      <c r="D3359" s="895">
        <v>414.27</v>
      </c>
    </row>
    <row r="3360" spans="1:4" x14ac:dyDescent="0.2">
      <c r="A3360">
        <v>40654</v>
      </c>
      <c r="B3360" t="s">
        <v>19394</v>
      </c>
      <c r="C3360" t="s">
        <v>16487</v>
      </c>
      <c r="D3360" s="895">
        <v>202.24</v>
      </c>
    </row>
    <row r="3361" spans="1:4" x14ac:dyDescent="0.2">
      <c r="A3361">
        <v>44541</v>
      </c>
      <c r="B3361" t="s">
        <v>19395</v>
      </c>
      <c r="C3361" t="s">
        <v>16487</v>
      </c>
      <c r="D3361" s="895">
        <v>189.2</v>
      </c>
    </row>
    <row r="3362" spans="1:4" x14ac:dyDescent="0.2">
      <c r="A3362">
        <v>4822</v>
      </c>
      <c r="B3362" t="s">
        <v>19396</v>
      </c>
      <c r="C3362" t="s">
        <v>16487</v>
      </c>
      <c r="D3362" s="895">
        <v>184.85</v>
      </c>
    </row>
    <row r="3363" spans="1:4" x14ac:dyDescent="0.2">
      <c r="A3363">
        <v>4818</v>
      </c>
      <c r="B3363" t="s">
        <v>19397</v>
      </c>
      <c r="C3363" t="s">
        <v>16487</v>
      </c>
      <c r="D3363" s="895">
        <v>190</v>
      </c>
    </row>
    <row r="3364" spans="1:4" x14ac:dyDescent="0.2">
      <c r="A3364">
        <v>39567</v>
      </c>
      <c r="B3364" t="s">
        <v>19398</v>
      </c>
      <c r="C3364" t="s">
        <v>16487</v>
      </c>
      <c r="D3364" s="895">
        <v>41.97</v>
      </c>
    </row>
    <row r="3365" spans="1:4" x14ac:dyDescent="0.2">
      <c r="A3365">
        <v>39566</v>
      </c>
      <c r="B3365" t="s">
        <v>19399</v>
      </c>
      <c r="C3365" t="s">
        <v>16487</v>
      </c>
      <c r="D3365" s="895">
        <v>44.42</v>
      </c>
    </row>
    <row r="3366" spans="1:4" x14ac:dyDescent="0.2">
      <c r="A3366">
        <v>39416</v>
      </c>
      <c r="B3366" t="s">
        <v>19400</v>
      </c>
      <c r="C3366" t="s">
        <v>16487</v>
      </c>
      <c r="D3366" s="895">
        <v>27.07</v>
      </c>
    </row>
    <row r="3367" spans="1:4" x14ac:dyDescent="0.2">
      <c r="A3367">
        <v>39417</v>
      </c>
      <c r="B3367" t="s">
        <v>19401</v>
      </c>
      <c r="C3367" t="s">
        <v>16487</v>
      </c>
      <c r="D3367" s="895">
        <v>26.41</v>
      </c>
    </row>
    <row r="3368" spans="1:4" x14ac:dyDescent="0.2">
      <c r="A3368">
        <v>43742</v>
      </c>
      <c r="B3368" t="s">
        <v>19402</v>
      </c>
      <c r="C3368" t="s">
        <v>16487</v>
      </c>
      <c r="D3368" s="895">
        <v>28.48</v>
      </c>
    </row>
    <row r="3369" spans="1:4" x14ac:dyDescent="0.2">
      <c r="A3369">
        <v>39414</v>
      </c>
      <c r="B3369" t="s">
        <v>19403</v>
      </c>
      <c r="C3369" t="s">
        <v>16487</v>
      </c>
      <c r="D3369" s="895">
        <v>25.64</v>
      </c>
    </row>
    <row r="3370" spans="1:4" x14ac:dyDescent="0.2">
      <c r="A3370">
        <v>39415</v>
      </c>
      <c r="B3370" t="s">
        <v>19404</v>
      </c>
      <c r="C3370" t="s">
        <v>16487</v>
      </c>
      <c r="D3370" s="895">
        <v>22.1</v>
      </c>
    </row>
    <row r="3371" spans="1:4" x14ac:dyDescent="0.2">
      <c r="A3371">
        <v>43740</v>
      </c>
      <c r="B3371" t="s">
        <v>19405</v>
      </c>
      <c r="C3371" t="s">
        <v>16487</v>
      </c>
      <c r="D3371" s="895">
        <v>26.99</v>
      </c>
    </row>
    <row r="3372" spans="1:4" x14ac:dyDescent="0.2">
      <c r="A3372">
        <v>39412</v>
      </c>
      <c r="B3372" t="s">
        <v>19406</v>
      </c>
      <c r="C3372" t="s">
        <v>16487</v>
      </c>
      <c r="D3372" s="895">
        <v>18.510000000000002</v>
      </c>
    </row>
    <row r="3373" spans="1:4" x14ac:dyDescent="0.2">
      <c r="A3373">
        <v>39413</v>
      </c>
      <c r="B3373" t="s">
        <v>19407</v>
      </c>
      <c r="C3373" t="s">
        <v>16487</v>
      </c>
      <c r="D3373" s="895">
        <v>20.010000000000002</v>
      </c>
    </row>
    <row r="3374" spans="1:4" x14ac:dyDescent="0.2">
      <c r="A3374">
        <v>43741</v>
      </c>
      <c r="B3374" t="s">
        <v>19408</v>
      </c>
      <c r="C3374" t="s">
        <v>16487</v>
      </c>
      <c r="D3374" s="895">
        <v>21.34</v>
      </c>
    </row>
    <row r="3375" spans="1:4" x14ac:dyDescent="0.2">
      <c r="A3375">
        <v>11062</v>
      </c>
      <c r="B3375" t="s">
        <v>19409</v>
      </c>
      <c r="C3375" t="s">
        <v>16487</v>
      </c>
      <c r="D3375" s="895">
        <v>47.67</v>
      </c>
    </row>
    <row r="3376" spans="1:4" x14ac:dyDescent="0.2">
      <c r="A3376">
        <v>11063</v>
      </c>
      <c r="B3376" t="s">
        <v>19410</v>
      </c>
      <c r="C3376" t="s">
        <v>16487</v>
      </c>
      <c r="D3376" s="895">
        <v>29.17</v>
      </c>
    </row>
    <row r="3377" spans="1:4" x14ac:dyDescent="0.2">
      <c r="A3377">
        <v>13521</v>
      </c>
      <c r="B3377" t="s">
        <v>19411</v>
      </c>
      <c r="C3377" t="s">
        <v>16086</v>
      </c>
      <c r="D3377" s="895">
        <v>132</v>
      </c>
    </row>
    <row r="3378" spans="1:4" x14ac:dyDescent="0.2">
      <c r="A3378">
        <v>10851</v>
      </c>
      <c r="B3378" t="s">
        <v>19412</v>
      </c>
      <c r="C3378" t="s">
        <v>16086</v>
      </c>
      <c r="D3378" s="895">
        <v>70.83</v>
      </c>
    </row>
    <row r="3379" spans="1:4" x14ac:dyDescent="0.2">
      <c r="A3379">
        <v>39515</v>
      </c>
      <c r="B3379" t="s">
        <v>19413</v>
      </c>
      <c r="C3379" t="s">
        <v>16086</v>
      </c>
      <c r="D3379" s="895">
        <v>44.08</v>
      </c>
    </row>
    <row r="3380" spans="1:4" x14ac:dyDescent="0.2">
      <c r="A3380">
        <v>39516</v>
      </c>
      <c r="B3380" t="s">
        <v>19414</v>
      </c>
      <c r="C3380" t="s">
        <v>16086</v>
      </c>
      <c r="D3380" s="895">
        <v>37.159999999999997</v>
      </c>
    </row>
    <row r="3381" spans="1:4" x14ac:dyDescent="0.2">
      <c r="A3381">
        <v>39514</v>
      </c>
      <c r="B3381" t="s">
        <v>19415</v>
      </c>
      <c r="C3381" t="s">
        <v>16086</v>
      </c>
      <c r="D3381" s="895">
        <v>23.12</v>
      </c>
    </row>
    <row r="3382" spans="1:4" x14ac:dyDescent="0.2">
      <c r="A3382">
        <v>4812</v>
      </c>
      <c r="B3382" t="s">
        <v>19416</v>
      </c>
      <c r="C3382" t="s">
        <v>16487</v>
      </c>
      <c r="D3382" s="895">
        <v>11.1</v>
      </c>
    </row>
    <row r="3383" spans="1:4" x14ac:dyDescent="0.2">
      <c r="A3383">
        <v>10849</v>
      </c>
      <c r="B3383" t="s">
        <v>19417</v>
      </c>
      <c r="C3383" t="s">
        <v>16086</v>
      </c>
      <c r="D3383" s="860">
        <v>1920.01</v>
      </c>
    </row>
    <row r="3384" spans="1:4" x14ac:dyDescent="0.2">
      <c r="A3384">
        <v>10848</v>
      </c>
      <c r="B3384" t="s">
        <v>19418</v>
      </c>
      <c r="C3384" t="s">
        <v>16086</v>
      </c>
      <c r="D3384" s="860">
        <v>1206.01</v>
      </c>
    </row>
    <row r="3385" spans="1:4" x14ac:dyDescent="0.2">
      <c r="A3385">
        <v>4813</v>
      </c>
      <c r="B3385" t="s">
        <v>19419</v>
      </c>
      <c r="C3385" t="s">
        <v>16487</v>
      </c>
      <c r="D3385" s="895">
        <v>400</v>
      </c>
    </row>
    <row r="3386" spans="1:4" x14ac:dyDescent="0.2">
      <c r="A3386">
        <v>37560</v>
      </c>
      <c r="B3386" t="s">
        <v>19420</v>
      </c>
      <c r="C3386" t="s">
        <v>16086</v>
      </c>
      <c r="D3386" s="895">
        <v>35.43</v>
      </c>
    </row>
    <row r="3387" spans="1:4" x14ac:dyDescent="0.2">
      <c r="A3387">
        <v>37557</v>
      </c>
      <c r="B3387" t="s">
        <v>19421</v>
      </c>
      <c r="C3387" t="s">
        <v>16086</v>
      </c>
      <c r="D3387" s="895">
        <v>10.76</v>
      </c>
    </row>
    <row r="3388" spans="1:4" x14ac:dyDescent="0.2">
      <c r="A3388">
        <v>37556</v>
      </c>
      <c r="B3388" t="s">
        <v>19422</v>
      </c>
      <c r="C3388" t="s">
        <v>16086</v>
      </c>
      <c r="D3388" s="895">
        <v>20.82</v>
      </c>
    </row>
    <row r="3389" spans="1:4" x14ac:dyDescent="0.2">
      <c r="A3389">
        <v>37559</v>
      </c>
      <c r="B3389" t="s">
        <v>19423</v>
      </c>
      <c r="C3389" t="s">
        <v>16086</v>
      </c>
      <c r="D3389" s="895">
        <v>25.54</v>
      </c>
    </row>
    <row r="3390" spans="1:4" x14ac:dyDescent="0.2">
      <c r="A3390">
        <v>37539</v>
      </c>
      <c r="B3390" t="s">
        <v>19424</v>
      </c>
      <c r="C3390" t="s">
        <v>16086</v>
      </c>
      <c r="D3390" s="895">
        <v>18</v>
      </c>
    </row>
    <row r="3391" spans="1:4" x14ac:dyDescent="0.2">
      <c r="A3391">
        <v>37558</v>
      </c>
      <c r="B3391" t="s">
        <v>19425</v>
      </c>
      <c r="C3391" t="s">
        <v>16086</v>
      </c>
      <c r="D3391" s="895">
        <v>33.56</v>
      </c>
    </row>
    <row r="3392" spans="1:4" x14ac:dyDescent="0.2">
      <c r="A3392">
        <v>34723</v>
      </c>
      <c r="B3392" t="s">
        <v>19426</v>
      </c>
      <c r="C3392" t="s">
        <v>16487</v>
      </c>
      <c r="D3392" s="895">
        <v>924</v>
      </c>
    </row>
    <row r="3393" spans="1:4" x14ac:dyDescent="0.2">
      <c r="A3393">
        <v>34721</v>
      </c>
      <c r="B3393" t="s">
        <v>19427</v>
      </c>
      <c r="C3393" t="s">
        <v>16487</v>
      </c>
      <c r="D3393" s="860">
        <v>1152.01</v>
      </c>
    </row>
    <row r="3394" spans="1:4" x14ac:dyDescent="0.2">
      <c r="A3394">
        <v>4309</v>
      </c>
      <c r="B3394" t="s">
        <v>19428</v>
      </c>
      <c r="C3394" t="s">
        <v>16086</v>
      </c>
      <c r="D3394" s="895">
        <v>8.2100000000000009</v>
      </c>
    </row>
    <row r="3395" spans="1:4" x14ac:dyDescent="0.2">
      <c r="A3395">
        <v>4307</v>
      </c>
      <c r="B3395" t="s">
        <v>19429</v>
      </c>
      <c r="C3395" t="s">
        <v>16086</v>
      </c>
      <c r="D3395" s="895">
        <v>14.04</v>
      </c>
    </row>
    <row r="3396" spans="1:4" x14ac:dyDescent="0.2">
      <c r="A3396">
        <v>10850</v>
      </c>
      <c r="B3396" t="s">
        <v>19430</v>
      </c>
      <c r="C3396" t="s">
        <v>16086</v>
      </c>
      <c r="D3396" s="895">
        <v>60</v>
      </c>
    </row>
    <row r="3397" spans="1:4" x14ac:dyDescent="0.2">
      <c r="A3397">
        <v>42438</v>
      </c>
      <c r="B3397" t="s">
        <v>19431</v>
      </c>
      <c r="C3397" t="s">
        <v>16086</v>
      </c>
      <c r="D3397" s="860">
        <v>2090.75</v>
      </c>
    </row>
    <row r="3398" spans="1:4" x14ac:dyDescent="0.2">
      <c r="A3398">
        <v>4792</v>
      </c>
      <c r="B3398" t="s">
        <v>19432</v>
      </c>
      <c r="C3398" t="s">
        <v>16487</v>
      </c>
      <c r="D3398" s="895">
        <v>132.13999999999999</v>
      </c>
    </row>
    <row r="3399" spans="1:4" x14ac:dyDescent="0.2">
      <c r="A3399">
        <v>4790</v>
      </c>
      <c r="B3399" t="s">
        <v>19433</v>
      </c>
      <c r="C3399" t="s">
        <v>16487</v>
      </c>
      <c r="D3399" s="895">
        <v>79.45</v>
      </c>
    </row>
    <row r="3400" spans="1:4" x14ac:dyDescent="0.2">
      <c r="A3400">
        <v>40671</v>
      </c>
      <c r="B3400" t="s">
        <v>19434</v>
      </c>
      <c r="C3400" t="s">
        <v>16487</v>
      </c>
      <c r="D3400" s="895">
        <v>101.71</v>
      </c>
    </row>
    <row r="3401" spans="1:4" x14ac:dyDescent="0.2">
      <c r="A3401">
        <v>7552</v>
      </c>
      <c r="B3401" t="s">
        <v>19435</v>
      </c>
      <c r="C3401" t="s">
        <v>16086</v>
      </c>
      <c r="D3401" s="895">
        <v>18.82</v>
      </c>
    </row>
    <row r="3402" spans="1:4" x14ac:dyDescent="0.2">
      <c r="A3402">
        <v>4893</v>
      </c>
      <c r="B3402" t="s">
        <v>19436</v>
      </c>
      <c r="C3402" t="s">
        <v>16086</v>
      </c>
      <c r="D3402" s="895">
        <v>15.74</v>
      </c>
    </row>
    <row r="3403" spans="1:4" x14ac:dyDescent="0.2">
      <c r="A3403">
        <v>4894</v>
      </c>
      <c r="B3403" t="s">
        <v>19437</v>
      </c>
      <c r="C3403" t="s">
        <v>16086</v>
      </c>
      <c r="D3403" s="895">
        <v>13.5</v>
      </c>
    </row>
    <row r="3404" spans="1:4" x14ac:dyDescent="0.2">
      <c r="A3404">
        <v>4888</v>
      </c>
      <c r="B3404" t="s">
        <v>19438</v>
      </c>
      <c r="C3404" t="s">
        <v>16086</v>
      </c>
      <c r="D3404" s="895">
        <v>4.5999999999999996</v>
      </c>
    </row>
    <row r="3405" spans="1:4" x14ac:dyDescent="0.2">
      <c r="A3405">
        <v>4890</v>
      </c>
      <c r="B3405" t="s">
        <v>19439</v>
      </c>
      <c r="C3405" t="s">
        <v>16086</v>
      </c>
      <c r="D3405" s="895">
        <v>8.64</v>
      </c>
    </row>
    <row r="3406" spans="1:4" x14ac:dyDescent="0.2">
      <c r="A3406">
        <v>12411</v>
      </c>
      <c r="B3406" t="s">
        <v>19440</v>
      </c>
      <c r="C3406" t="s">
        <v>16086</v>
      </c>
      <c r="D3406" s="895">
        <v>46.54</v>
      </c>
    </row>
    <row r="3407" spans="1:4" x14ac:dyDescent="0.2">
      <c r="A3407">
        <v>4891</v>
      </c>
      <c r="B3407" t="s">
        <v>19441</v>
      </c>
      <c r="C3407" t="s">
        <v>16086</v>
      </c>
      <c r="D3407" s="895">
        <v>23.27</v>
      </c>
    </row>
    <row r="3408" spans="1:4" x14ac:dyDescent="0.2">
      <c r="A3408">
        <v>4889</v>
      </c>
      <c r="B3408" t="s">
        <v>19442</v>
      </c>
      <c r="C3408" t="s">
        <v>16086</v>
      </c>
      <c r="D3408" s="895">
        <v>6.22</v>
      </c>
    </row>
    <row r="3409" spans="1:4" x14ac:dyDescent="0.2">
      <c r="A3409">
        <v>4892</v>
      </c>
      <c r="B3409" t="s">
        <v>19443</v>
      </c>
      <c r="C3409" t="s">
        <v>16086</v>
      </c>
      <c r="D3409" s="895">
        <v>65.17</v>
      </c>
    </row>
    <row r="3410" spans="1:4" x14ac:dyDescent="0.2">
      <c r="A3410">
        <v>12412</v>
      </c>
      <c r="B3410" t="s">
        <v>19444</v>
      </c>
      <c r="C3410" t="s">
        <v>16086</v>
      </c>
      <c r="D3410" s="895">
        <v>121.12</v>
      </c>
    </row>
    <row r="3411" spans="1:4" x14ac:dyDescent="0.2">
      <c r="A3411">
        <v>4907</v>
      </c>
      <c r="B3411" t="s">
        <v>19445</v>
      </c>
      <c r="C3411" t="s">
        <v>16086</v>
      </c>
      <c r="D3411" s="895">
        <v>27.41</v>
      </c>
    </row>
    <row r="3412" spans="1:4" x14ac:dyDescent="0.2">
      <c r="A3412">
        <v>4902</v>
      </c>
      <c r="B3412" t="s">
        <v>19446</v>
      </c>
      <c r="C3412" t="s">
        <v>16086</v>
      </c>
      <c r="D3412" s="895">
        <v>71.09</v>
      </c>
    </row>
    <row r="3413" spans="1:4" x14ac:dyDescent="0.2">
      <c r="A3413">
        <v>4741</v>
      </c>
      <c r="B3413" t="s">
        <v>19447</v>
      </c>
      <c r="C3413" t="s">
        <v>16232</v>
      </c>
      <c r="D3413" s="895">
        <v>131.55000000000001</v>
      </c>
    </row>
    <row r="3414" spans="1:4" x14ac:dyDescent="0.2">
      <c r="A3414">
        <v>4752</v>
      </c>
      <c r="B3414" t="s">
        <v>19448</v>
      </c>
      <c r="C3414" t="s">
        <v>16234</v>
      </c>
      <c r="D3414" s="895">
        <v>21.46</v>
      </c>
    </row>
    <row r="3415" spans="1:4" x14ac:dyDescent="0.2">
      <c r="A3415">
        <v>41091</v>
      </c>
      <c r="B3415" t="s">
        <v>19449</v>
      </c>
      <c r="C3415" t="s">
        <v>16236</v>
      </c>
      <c r="D3415" s="860">
        <v>3763.42</v>
      </c>
    </row>
    <row r="3416" spans="1:4" x14ac:dyDescent="0.2">
      <c r="A3416">
        <v>13954</v>
      </c>
      <c r="B3416" t="s">
        <v>19450</v>
      </c>
      <c r="C3416" t="s">
        <v>16086</v>
      </c>
      <c r="D3416" s="860">
        <v>7911.69</v>
      </c>
    </row>
    <row r="3417" spans="1:4" x14ac:dyDescent="0.2">
      <c r="A3417">
        <v>3411</v>
      </c>
      <c r="B3417" t="s">
        <v>19451</v>
      </c>
      <c r="C3417" t="s">
        <v>16134</v>
      </c>
      <c r="D3417" s="895">
        <v>45.81</v>
      </c>
    </row>
    <row r="3418" spans="1:4" x14ac:dyDescent="0.2">
      <c r="A3418">
        <v>39995</v>
      </c>
      <c r="B3418" t="s">
        <v>19452</v>
      </c>
      <c r="C3418" t="s">
        <v>16232</v>
      </c>
      <c r="D3418" s="895">
        <v>352.47</v>
      </c>
    </row>
    <row r="3419" spans="1:4" x14ac:dyDescent="0.2">
      <c r="A3419">
        <v>11615</v>
      </c>
      <c r="B3419" t="s">
        <v>19453</v>
      </c>
      <c r="C3419" t="s">
        <v>16487</v>
      </c>
      <c r="D3419" s="895">
        <v>2.99</v>
      </c>
    </row>
    <row r="3420" spans="1:4" x14ac:dyDescent="0.2">
      <c r="A3420">
        <v>3408</v>
      </c>
      <c r="B3420" t="s">
        <v>19454</v>
      </c>
      <c r="C3420" t="s">
        <v>16487</v>
      </c>
      <c r="D3420" s="895">
        <v>7.94</v>
      </c>
    </row>
    <row r="3421" spans="1:4" x14ac:dyDescent="0.2">
      <c r="A3421">
        <v>3409</v>
      </c>
      <c r="B3421" t="s">
        <v>19455</v>
      </c>
      <c r="C3421" t="s">
        <v>16487</v>
      </c>
      <c r="D3421" s="895">
        <v>19.850000000000001</v>
      </c>
    </row>
    <row r="3422" spans="1:4" x14ac:dyDescent="0.2">
      <c r="A3422">
        <v>11427</v>
      </c>
      <c r="B3422" t="s">
        <v>19456</v>
      </c>
      <c r="C3422" t="s">
        <v>16134</v>
      </c>
      <c r="D3422" s="895">
        <v>104.19</v>
      </c>
    </row>
    <row r="3423" spans="1:4" x14ac:dyDescent="0.2">
      <c r="A3423">
        <v>4491</v>
      </c>
      <c r="B3423" t="s">
        <v>19457</v>
      </c>
      <c r="C3423" t="s">
        <v>16130</v>
      </c>
      <c r="D3423" s="895">
        <v>8.02</v>
      </c>
    </row>
    <row r="3424" spans="1:4" x14ac:dyDescent="0.2">
      <c r="A3424">
        <v>2745</v>
      </c>
      <c r="B3424" t="s">
        <v>19458</v>
      </c>
      <c r="C3424" t="s">
        <v>16130</v>
      </c>
      <c r="D3424" s="895">
        <v>3.31</v>
      </c>
    </row>
    <row r="3425" spans="1:4" x14ac:dyDescent="0.2">
      <c r="A3425">
        <v>14439</v>
      </c>
      <c r="B3425" t="s">
        <v>19459</v>
      </c>
      <c r="C3425" t="s">
        <v>16130</v>
      </c>
      <c r="D3425" s="895">
        <v>4.0999999999999996</v>
      </c>
    </row>
    <row r="3426" spans="1:4" x14ac:dyDescent="0.2">
      <c r="A3426">
        <v>44496</v>
      </c>
      <c r="B3426" t="s">
        <v>19460</v>
      </c>
      <c r="C3426" t="s">
        <v>16086</v>
      </c>
      <c r="D3426" s="895">
        <v>104.86</v>
      </c>
    </row>
    <row r="3427" spans="1:4" x14ac:dyDescent="0.2">
      <c r="A3427">
        <v>12362</v>
      </c>
      <c r="B3427" t="s">
        <v>19461</v>
      </c>
      <c r="C3427" t="s">
        <v>16086</v>
      </c>
      <c r="D3427" s="895">
        <v>18.690000000000001</v>
      </c>
    </row>
    <row r="3428" spans="1:4" x14ac:dyDescent="0.2">
      <c r="A3428">
        <v>421</v>
      </c>
      <c r="B3428" t="s">
        <v>19462</v>
      </c>
      <c r="C3428" t="s">
        <v>16086</v>
      </c>
      <c r="D3428" s="895">
        <v>21.12</v>
      </c>
    </row>
    <row r="3429" spans="1:4" x14ac:dyDescent="0.2">
      <c r="A3429">
        <v>14148</v>
      </c>
      <c r="B3429" t="s">
        <v>19463</v>
      </c>
      <c r="C3429" t="s">
        <v>16086</v>
      </c>
      <c r="D3429" s="895">
        <v>0.99</v>
      </c>
    </row>
    <row r="3430" spans="1:4" x14ac:dyDescent="0.2">
      <c r="A3430">
        <v>4341</v>
      </c>
      <c r="B3430" t="s">
        <v>19464</v>
      </c>
      <c r="C3430" t="s">
        <v>16086</v>
      </c>
      <c r="D3430" s="895">
        <v>1.02</v>
      </c>
    </row>
    <row r="3431" spans="1:4" x14ac:dyDescent="0.2">
      <c r="A3431">
        <v>4337</v>
      </c>
      <c r="B3431" t="s">
        <v>19465</v>
      </c>
      <c r="C3431" t="s">
        <v>16086</v>
      </c>
      <c r="D3431" s="895">
        <v>2.58</v>
      </c>
    </row>
    <row r="3432" spans="1:4" x14ac:dyDescent="0.2">
      <c r="A3432">
        <v>4339</v>
      </c>
      <c r="B3432" t="s">
        <v>19466</v>
      </c>
      <c r="C3432" t="s">
        <v>16086</v>
      </c>
      <c r="D3432" s="895">
        <v>0.55000000000000004</v>
      </c>
    </row>
    <row r="3433" spans="1:4" x14ac:dyDescent="0.2">
      <c r="A3433">
        <v>39997</v>
      </c>
      <c r="B3433" t="s">
        <v>19467</v>
      </c>
      <c r="C3433" t="s">
        <v>16086</v>
      </c>
      <c r="D3433" s="895">
        <v>0.3</v>
      </c>
    </row>
    <row r="3434" spans="1:4" x14ac:dyDescent="0.2">
      <c r="A3434">
        <v>11971</v>
      </c>
      <c r="B3434" t="s">
        <v>19468</v>
      </c>
      <c r="C3434" t="s">
        <v>16086</v>
      </c>
      <c r="D3434" s="895">
        <v>4.28</v>
      </c>
    </row>
    <row r="3435" spans="1:4" x14ac:dyDescent="0.2">
      <c r="A3435">
        <v>4342</v>
      </c>
      <c r="B3435" t="s">
        <v>19469</v>
      </c>
      <c r="C3435" t="s">
        <v>16086</v>
      </c>
      <c r="D3435" s="895">
        <v>0.22</v>
      </c>
    </row>
    <row r="3436" spans="1:4" x14ac:dyDescent="0.2">
      <c r="A3436">
        <v>4330</v>
      </c>
      <c r="B3436" t="s">
        <v>19470</v>
      </c>
      <c r="C3436" t="s">
        <v>16086</v>
      </c>
      <c r="D3436" s="895">
        <v>0.15</v>
      </c>
    </row>
    <row r="3437" spans="1:4" x14ac:dyDescent="0.2">
      <c r="A3437">
        <v>4340</v>
      </c>
      <c r="B3437" t="s">
        <v>19471</v>
      </c>
      <c r="C3437" t="s">
        <v>16086</v>
      </c>
      <c r="D3437" s="895">
        <v>1.19</v>
      </c>
    </row>
    <row r="3438" spans="1:4" x14ac:dyDescent="0.2">
      <c r="A3438">
        <v>5088</v>
      </c>
      <c r="B3438" t="s">
        <v>19472</v>
      </c>
      <c r="C3438" t="s">
        <v>16086</v>
      </c>
      <c r="D3438" s="895">
        <v>6.49</v>
      </c>
    </row>
    <row r="3439" spans="1:4" x14ac:dyDescent="0.2">
      <c r="A3439">
        <v>11154</v>
      </c>
      <c r="B3439" t="s">
        <v>19473</v>
      </c>
      <c r="C3439" t="s">
        <v>16086</v>
      </c>
      <c r="D3439" s="860">
        <v>1274.18</v>
      </c>
    </row>
    <row r="3440" spans="1:4" x14ac:dyDescent="0.2">
      <c r="A3440">
        <v>4989</v>
      </c>
      <c r="B3440" t="s">
        <v>19474</v>
      </c>
      <c r="C3440" t="s">
        <v>16086</v>
      </c>
      <c r="D3440" s="895">
        <v>303.70999999999998</v>
      </c>
    </row>
    <row r="3441" spans="1:4" x14ac:dyDescent="0.2">
      <c r="A3441">
        <v>4982</v>
      </c>
      <c r="B3441" t="s">
        <v>19475</v>
      </c>
      <c r="C3441" t="s">
        <v>16086</v>
      </c>
      <c r="D3441" s="895">
        <v>284.87</v>
      </c>
    </row>
    <row r="3442" spans="1:4" x14ac:dyDescent="0.2">
      <c r="A3442">
        <v>4962</v>
      </c>
      <c r="B3442" t="s">
        <v>19476</v>
      </c>
      <c r="C3442" t="s">
        <v>16086</v>
      </c>
      <c r="D3442" s="895">
        <v>224.65</v>
      </c>
    </row>
    <row r="3443" spans="1:4" x14ac:dyDescent="0.2">
      <c r="A3443">
        <v>4981</v>
      </c>
      <c r="B3443" t="s">
        <v>19477</v>
      </c>
      <c r="C3443" t="s">
        <v>16086</v>
      </c>
      <c r="D3443" s="895">
        <v>200</v>
      </c>
    </row>
    <row r="3444" spans="1:4" x14ac:dyDescent="0.2">
      <c r="A3444">
        <v>4964</v>
      </c>
      <c r="B3444" t="s">
        <v>19478</v>
      </c>
      <c r="C3444" t="s">
        <v>16086</v>
      </c>
      <c r="D3444" s="895">
        <v>253.72</v>
      </c>
    </row>
    <row r="3445" spans="1:4" x14ac:dyDescent="0.2">
      <c r="A3445">
        <v>4992</v>
      </c>
      <c r="B3445" t="s">
        <v>19479</v>
      </c>
      <c r="C3445" t="s">
        <v>16086</v>
      </c>
      <c r="D3445" s="895">
        <v>247.84</v>
      </c>
    </row>
    <row r="3446" spans="1:4" x14ac:dyDescent="0.2">
      <c r="A3446">
        <v>4987</v>
      </c>
      <c r="B3446" t="s">
        <v>19480</v>
      </c>
      <c r="C3446" t="s">
        <v>16086</v>
      </c>
      <c r="D3446" s="895">
        <v>283.55</v>
      </c>
    </row>
    <row r="3447" spans="1:4" x14ac:dyDescent="0.2">
      <c r="A3447">
        <v>4930</v>
      </c>
      <c r="B3447" t="s">
        <v>19481</v>
      </c>
      <c r="C3447" t="s">
        <v>16487</v>
      </c>
      <c r="D3447" s="895">
        <v>539.70000000000005</v>
      </c>
    </row>
    <row r="3448" spans="1:4" x14ac:dyDescent="0.2">
      <c r="A3448">
        <v>4998</v>
      </c>
      <c r="B3448" t="s">
        <v>19482</v>
      </c>
      <c r="C3448" t="s">
        <v>16487</v>
      </c>
      <c r="D3448" s="895">
        <v>654.91999999999996</v>
      </c>
    </row>
    <row r="3449" spans="1:4" x14ac:dyDescent="0.2">
      <c r="A3449">
        <v>39021</v>
      </c>
      <c r="B3449" t="s">
        <v>19483</v>
      </c>
      <c r="C3449" t="s">
        <v>16086</v>
      </c>
      <c r="D3449" s="895">
        <v>573.83000000000004</v>
      </c>
    </row>
    <row r="3450" spans="1:4" x14ac:dyDescent="0.2">
      <c r="A3450">
        <v>39022</v>
      </c>
      <c r="B3450" t="s">
        <v>19484</v>
      </c>
      <c r="C3450" t="s">
        <v>16086</v>
      </c>
      <c r="D3450" s="895">
        <v>514</v>
      </c>
    </row>
    <row r="3451" spans="1:4" x14ac:dyDescent="0.2">
      <c r="A3451">
        <v>39024</v>
      </c>
      <c r="B3451" t="s">
        <v>29411</v>
      </c>
      <c r="C3451" t="s">
        <v>16086</v>
      </c>
      <c r="D3451" s="895">
        <v>740.37</v>
      </c>
    </row>
    <row r="3452" spans="1:4" x14ac:dyDescent="0.2">
      <c r="A3452">
        <v>4914</v>
      </c>
      <c r="B3452" t="s">
        <v>19485</v>
      </c>
      <c r="C3452" t="s">
        <v>16487</v>
      </c>
      <c r="D3452" s="895">
        <v>600.30999999999995</v>
      </c>
    </row>
    <row r="3453" spans="1:4" x14ac:dyDescent="0.2">
      <c r="A3453">
        <v>4917</v>
      </c>
      <c r="B3453" t="s">
        <v>19486</v>
      </c>
      <c r="C3453" t="s">
        <v>16487</v>
      </c>
      <c r="D3453" s="895">
        <v>414.58</v>
      </c>
    </row>
    <row r="3454" spans="1:4" x14ac:dyDescent="0.2">
      <c r="A3454">
        <v>39025</v>
      </c>
      <c r="B3454" t="s">
        <v>29412</v>
      </c>
      <c r="C3454" t="s">
        <v>16086</v>
      </c>
      <c r="D3454" s="895">
        <v>759.17</v>
      </c>
    </row>
    <row r="3455" spans="1:4" x14ac:dyDescent="0.2">
      <c r="A3455">
        <v>4922</v>
      </c>
      <c r="B3455" t="s">
        <v>19487</v>
      </c>
      <c r="C3455" t="s">
        <v>16487</v>
      </c>
      <c r="D3455" s="895">
        <v>384.56</v>
      </c>
    </row>
    <row r="3456" spans="1:4" x14ac:dyDescent="0.2">
      <c r="A3456">
        <v>4911</v>
      </c>
      <c r="B3456" t="s">
        <v>19488</v>
      </c>
      <c r="C3456" t="s">
        <v>16487</v>
      </c>
      <c r="D3456" s="895">
        <v>315</v>
      </c>
    </row>
    <row r="3457" spans="1:4" x14ac:dyDescent="0.2">
      <c r="A3457">
        <v>37518</v>
      </c>
      <c r="B3457" t="s">
        <v>19489</v>
      </c>
      <c r="C3457" t="s">
        <v>16487</v>
      </c>
      <c r="D3457" s="895">
        <v>511.87</v>
      </c>
    </row>
    <row r="3458" spans="1:4" x14ac:dyDescent="0.2">
      <c r="A3458">
        <v>4910</v>
      </c>
      <c r="B3458" t="s">
        <v>19490</v>
      </c>
      <c r="C3458" t="s">
        <v>16487</v>
      </c>
      <c r="D3458" s="895">
        <v>431.51</v>
      </c>
    </row>
    <row r="3459" spans="1:4" x14ac:dyDescent="0.2">
      <c r="A3459">
        <v>4943</v>
      </c>
      <c r="B3459" t="s">
        <v>19491</v>
      </c>
      <c r="C3459" t="s">
        <v>16487</v>
      </c>
      <c r="D3459" s="895">
        <v>642.85</v>
      </c>
    </row>
    <row r="3460" spans="1:4" x14ac:dyDescent="0.2">
      <c r="A3460">
        <v>5002</v>
      </c>
      <c r="B3460" t="s">
        <v>19492</v>
      </c>
      <c r="C3460" t="s">
        <v>16487</v>
      </c>
      <c r="D3460" s="895">
        <v>477.42</v>
      </c>
    </row>
    <row r="3461" spans="1:4" x14ac:dyDescent="0.2">
      <c r="A3461">
        <v>4977</v>
      </c>
      <c r="B3461" t="s">
        <v>19493</v>
      </c>
      <c r="C3461" t="s">
        <v>16487</v>
      </c>
      <c r="D3461" s="895">
        <v>322.27999999999997</v>
      </c>
    </row>
    <row r="3462" spans="1:4" x14ac:dyDescent="0.2">
      <c r="A3462">
        <v>5028</v>
      </c>
      <c r="B3462" t="s">
        <v>19494</v>
      </c>
      <c r="C3462" t="s">
        <v>16487</v>
      </c>
      <c r="D3462" s="895">
        <v>788.56</v>
      </c>
    </row>
    <row r="3463" spans="1:4" x14ac:dyDescent="0.2">
      <c r="A3463">
        <v>4969</v>
      </c>
      <c r="B3463" t="s">
        <v>19495</v>
      </c>
      <c r="C3463" t="s">
        <v>16487</v>
      </c>
      <c r="D3463" s="895">
        <v>455.8</v>
      </c>
    </row>
    <row r="3464" spans="1:4" x14ac:dyDescent="0.2">
      <c r="A3464">
        <v>11364</v>
      </c>
      <c r="B3464" t="s">
        <v>19496</v>
      </c>
      <c r="C3464" t="s">
        <v>16086</v>
      </c>
      <c r="D3464" s="895">
        <v>171.82</v>
      </c>
    </row>
    <row r="3465" spans="1:4" x14ac:dyDescent="0.2">
      <c r="A3465">
        <v>11365</v>
      </c>
      <c r="B3465" t="s">
        <v>19497</v>
      </c>
      <c r="C3465" t="s">
        <v>16086</v>
      </c>
      <c r="D3465" s="895">
        <v>178.3</v>
      </c>
    </row>
    <row r="3466" spans="1:4" x14ac:dyDescent="0.2">
      <c r="A3466">
        <v>11366</v>
      </c>
      <c r="B3466" t="s">
        <v>19498</v>
      </c>
      <c r="C3466" t="s">
        <v>16086</v>
      </c>
      <c r="D3466" s="895">
        <v>189.54</v>
      </c>
    </row>
    <row r="3467" spans="1:4" x14ac:dyDescent="0.2">
      <c r="A3467">
        <v>43777</v>
      </c>
      <c r="B3467" t="s">
        <v>19499</v>
      </c>
      <c r="C3467" t="s">
        <v>16086</v>
      </c>
      <c r="D3467" s="895">
        <v>222.64</v>
      </c>
    </row>
    <row r="3468" spans="1:4" x14ac:dyDescent="0.2">
      <c r="A3468">
        <v>20322</v>
      </c>
      <c r="B3468" t="s">
        <v>19500</v>
      </c>
      <c r="C3468" t="s">
        <v>16086</v>
      </c>
      <c r="D3468" s="895">
        <v>206.67</v>
      </c>
    </row>
    <row r="3469" spans="1:4" x14ac:dyDescent="0.2">
      <c r="A3469">
        <v>10553</v>
      </c>
      <c r="B3469" t="s">
        <v>19501</v>
      </c>
      <c r="C3469" t="s">
        <v>16086</v>
      </c>
      <c r="D3469" s="895">
        <v>187.66</v>
      </c>
    </row>
    <row r="3470" spans="1:4" x14ac:dyDescent="0.2">
      <c r="A3470">
        <v>5020</v>
      </c>
      <c r="B3470" t="s">
        <v>19502</v>
      </c>
      <c r="C3470" t="s">
        <v>16086</v>
      </c>
      <c r="D3470" s="895">
        <v>197.85</v>
      </c>
    </row>
    <row r="3471" spans="1:4" x14ac:dyDescent="0.2">
      <c r="A3471">
        <v>10554</v>
      </c>
      <c r="B3471" t="s">
        <v>19503</v>
      </c>
      <c r="C3471" t="s">
        <v>16086</v>
      </c>
      <c r="D3471" s="895">
        <v>189.32</v>
      </c>
    </row>
    <row r="3472" spans="1:4" x14ac:dyDescent="0.2">
      <c r="A3472">
        <v>10555</v>
      </c>
      <c r="B3472" t="s">
        <v>19504</v>
      </c>
      <c r="C3472" t="s">
        <v>16086</v>
      </c>
      <c r="D3472" s="895">
        <v>206.46</v>
      </c>
    </row>
    <row r="3473" spans="1:4" x14ac:dyDescent="0.2">
      <c r="A3473">
        <v>10556</v>
      </c>
      <c r="B3473" t="s">
        <v>19505</v>
      </c>
      <c r="C3473" t="s">
        <v>16086</v>
      </c>
      <c r="D3473" s="895">
        <v>274.52</v>
      </c>
    </row>
    <row r="3474" spans="1:4" x14ac:dyDescent="0.2">
      <c r="A3474">
        <v>39502</v>
      </c>
      <c r="B3474" t="s">
        <v>19506</v>
      </c>
      <c r="C3474" t="s">
        <v>16086</v>
      </c>
      <c r="D3474" s="895">
        <v>385.49</v>
      </c>
    </row>
    <row r="3475" spans="1:4" x14ac:dyDescent="0.2">
      <c r="A3475">
        <v>39504</v>
      </c>
      <c r="B3475" t="s">
        <v>19507</v>
      </c>
      <c r="C3475" t="s">
        <v>16086</v>
      </c>
      <c r="D3475" s="895">
        <v>426.28</v>
      </c>
    </row>
    <row r="3476" spans="1:4" x14ac:dyDescent="0.2">
      <c r="A3476">
        <v>39503</v>
      </c>
      <c r="B3476" t="s">
        <v>19508</v>
      </c>
      <c r="C3476" t="s">
        <v>16086</v>
      </c>
      <c r="D3476" s="895">
        <v>448.64</v>
      </c>
    </row>
    <row r="3477" spans="1:4" x14ac:dyDescent="0.2">
      <c r="A3477">
        <v>39505</v>
      </c>
      <c r="B3477" t="s">
        <v>19509</v>
      </c>
      <c r="C3477" t="s">
        <v>16086</v>
      </c>
      <c r="D3477" s="895">
        <v>483.47</v>
      </c>
    </row>
    <row r="3478" spans="1:4" x14ac:dyDescent="0.2">
      <c r="A3478">
        <v>44471</v>
      </c>
      <c r="B3478" t="s">
        <v>19510</v>
      </c>
      <c r="C3478" t="s">
        <v>16086</v>
      </c>
      <c r="D3478" s="895">
        <v>543.1</v>
      </c>
    </row>
    <row r="3479" spans="1:4" x14ac:dyDescent="0.2">
      <c r="A3479">
        <v>4944</v>
      </c>
      <c r="B3479" t="s">
        <v>19511</v>
      </c>
      <c r="C3479" t="s">
        <v>16487</v>
      </c>
      <c r="D3479" s="895">
        <v>961.07</v>
      </c>
    </row>
    <row r="3480" spans="1:4" x14ac:dyDescent="0.2">
      <c r="A3480">
        <v>21102</v>
      </c>
      <c r="B3480" t="s">
        <v>19512</v>
      </c>
      <c r="C3480" t="s">
        <v>16086</v>
      </c>
      <c r="D3480" s="895">
        <v>44.05</v>
      </c>
    </row>
    <row r="3481" spans="1:4" x14ac:dyDescent="0.2">
      <c r="A3481">
        <v>21101</v>
      </c>
      <c r="B3481" t="s">
        <v>19513</v>
      </c>
      <c r="C3481" t="s">
        <v>16086</v>
      </c>
      <c r="D3481" s="895">
        <v>28.29</v>
      </c>
    </row>
    <row r="3482" spans="1:4" x14ac:dyDescent="0.2">
      <c r="A3482">
        <v>34713</v>
      </c>
      <c r="B3482" t="s">
        <v>19514</v>
      </c>
      <c r="C3482" t="s">
        <v>16487</v>
      </c>
      <c r="D3482" s="895">
        <v>520.91999999999996</v>
      </c>
    </row>
    <row r="3483" spans="1:4" x14ac:dyDescent="0.2">
      <c r="A3483">
        <v>37563</v>
      </c>
      <c r="B3483" t="s">
        <v>19515</v>
      </c>
      <c r="C3483" t="s">
        <v>16487</v>
      </c>
      <c r="D3483" s="895">
        <v>593.86</v>
      </c>
    </row>
    <row r="3484" spans="1:4" x14ac:dyDescent="0.2">
      <c r="A3484">
        <v>4948</v>
      </c>
      <c r="B3484" t="s">
        <v>19516</v>
      </c>
      <c r="C3484" t="s">
        <v>16487</v>
      </c>
      <c r="D3484" s="895">
        <v>516.66999999999996</v>
      </c>
    </row>
    <row r="3485" spans="1:4" x14ac:dyDescent="0.2">
      <c r="A3485">
        <v>37561</v>
      </c>
      <c r="B3485" t="s">
        <v>19517</v>
      </c>
      <c r="C3485" t="s">
        <v>16487</v>
      </c>
      <c r="D3485" s="895">
        <v>481.87</v>
      </c>
    </row>
    <row r="3486" spans="1:4" x14ac:dyDescent="0.2">
      <c r="A3486">
        <v>37562</v>
      </c>
      <c r="B3486" t="s">
        <v>19518</v>
      </c>
      <c r="C3486" t="s">
        <v>16487</v>
      </c>
      <c r="D3486" s="895">
        <v>631.79</v>
      </c>
    </row>
    <row r="3487" spans="1:4" x14ac:dyDescent="0.2">
      <c r="A3487">
        <v>14164</v>
      </c>
      <c r="B3487" t="s">
        <v>19519</v>
      </c>
      <c r="C3487" t="s">
        <v>16086</v>
      </c>
      <c r="D3487" s="860">
        <v>1836.36</v>
      </c>
    </row>
    <row r="3488" spans="1:4" x14ac:dyDescent="0.2">
      <c r="A3488">
        <v>14163</v>
      </c>
      <c r="B3488" t="s">
        <v>19520</v>
      </c>
      <c r="C3488" t="s">
        <v>16086</v>
      </c>
      <c r="D3488" s="860">
        <v>2087.14</v>
      </c>
    </row>
    <row r="3489" spans="1:4" x14ac:dyDescent="0.2">
      <c r="A3489">
        <v>5051</v>
      </c>
      <c r="B3489" t="s">
        <v>19521</v>
      </c>
      <c r="C3489" t="s">
        <v>16086</v>
      </c>
      <c r="D3489" s="860">
        <v>1775.08</v>
      </c>
    </row>
    <row r="3490" spans="1:4" x14ac:dyDescent="0.2">
      <c r="A3490">
        <v>5052</v>
      </c>
      <c r="B3490" t="s">
        <v>19522</v>
      </c>
      <c r="C3490" t="s">
        <v>16086</v>
      </c>
      <c r="D3490" s="860">
        <v>1322.54</v>
      </c>
    </row>
    <row r="3491" spans="1:4" x14ac:dyDescent="0.2">
      <c r="A3491">
        <v>14162</v>
      </c>
      <c r="B3491" t="s">
        <v>19523</v>
      </c>
      <c r="C3491" t="s">
        <v>16086</v>
      </c>
      <c r="D3491" s="860">
        <v>1772.51</v>
      </c>
    </row>
    <row r="3492" spans="1:4" x14ac:dyDescent="0.2">
      <c r="A3492">
        <v>14166</v>
      </c>
      <c r="B3492" t="s">
        <v>19524</v>
      </c>
      <c r="C3492" t="s">
        <v>16086</v>
      </c>
      <c r="D3492" s="860">
        <v>1339.33</v>
      </c>
    </row>
    <row r="3493" spans="1:4" x14ac:dyDescent="0.2">
      <c r="A3493">
        <v>14165</v>
      </c>
      <c r="B3493" t="s">
        <v>19525</v>
      </c>
      <c r="C3493" t="s">
        <v>16086</v>
      </c>
      <c r="D3493" s="860">
        <v>1855.46</v>
      </c>
    </row>
    <row r="3494" spans="1:4" x14ac:dyDescent="0.2">
      <c r="A3494">
        <v>5050</v>
      </c>
      <c r="B3494" t="s">
        <v>19526</v>
      </c>
      <c r="C3494" t="s">
        <v>16086</v>
      </c>
      <c r="D3494" s="895">
        <v>456.67</v>
      </c>
    </row>
    <row r="3495" spans="1:4" x14ac:dyDescent="0.2">
      <c r="A3495">
        <v>12366</v>
      </c>
      <c r="B3495" t="s">
        <v>19527</v>
      </c>
      <c r="C3495" t="s">
        <v>16086</v>
      </c>
      <c r="D3495" s="860">
        <v>1453.91</v>
      </c>
    </row>
    <row r="3496" spans="1:4" x14ac:dyDescent="0.2">
      <c r="A3496">
        <v>5045</v>
      </c>
      <c r="B3496" t="s">
        <v>19528</v>
      </c>
      <c r="C3496" t="s">
        <v>16086</v>
      </c>
      <c r="D3496" s="860">
        <v>2008.5</v>
      </c>
    </row>
    <row r="3497" spans="1:4" x14ac:dyDescent="0.2">
      <c r="A3497">
        <v>5035</v>
      </c>
      <c r="B3497" t="s">
        <v>19529</v>
      </c>
      <c r="C3497" t="s">
        <v>16086</v>
      </c>
      <c r="D3497" s="860">
        <v>2309.29</v>
      </c>
    </row>
    <row r="3498" spans="1:4" x14ac:dyDescent="0.2">
      <c r="A3498">
        <v>41180</v>
      </c>
      <c r="B3498" t="s">
        <v>19530</v>
      </c>
      <c r="C3498" t="s">
        <v>16086</v>
      </c>
      <c r="D3498" s="860">
        <v>5191.25</v>
      </c>
    </row>
    <row r="3499" spans="1:4" x14ac:dyDescent="0.2">
      <c r="A3499">
        <v>41181</v>
      </c>
      <c r="B3499" t="s">
        <v>19531</v>
      </c>
      <c r="C3499" t="s">
        <v>16086</v>
      </c>
      <c r="D3499" s="860">
        <v>6873.05</v>
      </c>
    </row>
    <row r="3500" spans="1:4" x14ac:dyDescent="0.2">
      <c r="A3500">
        <v>41182</v>
      </c>
      <c r="B3500" t="s">
        <v>19532</v>
      </c>
      <c r="C3500" t="s">
        <v>16086</v>
      </c>
      <c r="D3500" s="860">
        <v>9859.9599999999991</v>
      </c>
    </row>
    <row r="3501" spans="1:4" x14ac:dyDescent="0.2">
      <c r="A3501">
        <v>41183</v>
      </c>
      <c r="B3501" t="s">
        <v>19533</v>
      </c>
      <c r="C3501" t="s">
        <v>16086</v>
      </c>
      <c r="D3501" s="860">
        <v>12310.37</v>
      </c>
    </row>
    <row r="3502" spans="1:4" x14ac:dyDescent="0.2">
      <c r="A3502">
        <v>41184</v>
      </c>
      <c r="B3502" t="s">
        <v>19534</v>
      </c>
      <c r="C3502" t="s">
        <v>16086</v>
      </c>
      <c r="D3502" s="860">
        <v>18743.28</v>
      </c>
    </row>
    <row r="3503" spans="1:4" x14ac:dyDescent="0.2">
      <c r="A3503">
        <v>41185</v>
      </c>
      <c r="B3503" t="s">
        <v>19535</v>
      </c>
      <c r="C3503" t="s">
        <v>16086</v>
      </c>
      <c r="D3503" s="860">
        <v>6950.85</v>
      </c>
    </row>
    <row r="3504" spans="1:4" x14ac:dyDescent="0.2">
      <c r="A3504">
        <v>41186</v>
      </c>
      <c r="B3504" t="s">
        <v>19536</v>
      </c>
      <c r="C3504" t="s">
        <v>16086</v>
      </c>
      <c r="D3504" s="860">
        <v>9740.82</v>
      </c>
    </row>
    <row r="3505" spans="1:4" x14ac:dyDescent="0.2">
      <c r="A3505">
        <v>41187</v>
      </c>
      <c r="B3505" t="s">
        <v>19537</v>
      </c>
      <c r="C3505" t="s">
        <v>16086</v>
      </c>
      <c r="D3505" s="860">
        <v>13063.24</v>
      </c>
    </row>
    <row r="3506" spans="1:4" x14ac:dyDescent="0.2">
      <c r="A3506">
        <v>41188</v>
      </c>
      <c r="B3506" t="s">
        <v>19538</v>
      </c>
      <c r="C3506" t="s">
        <v>16086</v>
      </c>
      <c r="D3506" s="860">
        <v>16704.98</v>
      </c>
    </row>
    <row r="3507" spans="1:4" x14ac:dyDescent="0.2">
      <c r="A3507">
        <v>5036</v>
      </c>
      <c r="B3507" t="s">
        <v>19539</v>
      </c>
      <c r="C3507" t="s">
        <v>16086</v>
      </c>
      <c r="D3507" s="860">
        <v>3542.87</v>
      </c>
    </row>
    <row r="3508" spans="1:4" x14ac:dyDescent="0.2">
      <c r="A3508">
        <v>41189</v>
      </c>
      <c r="B3508" t="s">
        <v>19540</v>
      </c>
      <c r="C3508" t="s">
        <v>16086</v>
      </c>
      <c r="D3508" s="860">
        <v>21475.99</v>
      </c>
    </row>
    <row r="3509" spans="1:4" x14ac:dyDescent="0.2">
      <c r="A3509">
        <v>41190</v>
      </c>
      <c r="B3509" t="s">
        <v>19541</v>
      </c>
      <c r="C3509" t="s">
        <v>16086</v>
      </c>
      <c r="D3509" s="860">
        <v>7468.6</v>
      </c>
    </row>
    <row r="3510" spans="1:4" x14ac:dyDescent="0.2">
      <c r="A3510">
        <v>41191</v>
      </c>
      <c r="B3510" t="s">
        <v>19542</v>
      </c>
      <c r="C3510" t="s">
        <v>16086</v>
      </c>
      <c r="D3510" s="860">
        <v>11452.81</v>
      </c>
    </row>
    <row r="3511" spans="1:4" x14ac:dyDescent="0.2">
      <c r="A3511">
        <v>41192</v>
      </c>
      <c r="B3511" t="s">
        <v>19543</v>
      </c>
      <c r="C3511" t="s">
        <v>16086</v>
      </c>
      <c r="D3511" s="860">
        <v>11939.47</v>
      </c>
    </row>
    <row r="3512" spans="1:4" x14ac:dyDescent="0.2">
      <c r="A3512">
        <v>41193</v>
      </c>
      <c r="B3512" t="s">
        <v>19544</v>
      </c>
      <c r="C3512" t="s">
        <v>16086</v>
      </c>
      <c r="D3512" s="860">
        <v>19508.7</v>
      </c>
    </row>
    <row r="3513" spans="1:4" x14ac:dyDescent="0.2">
      <c r="A3513">
        <v>41194</v>
      </c>
      <c r="B3513" t="s">
        <v>19545</v>
      </c>
      <c r="C3513" t="s">
        <v>16086</v>
      </c>
      <c r="D3513" s="860">
        <v>23278.3</v>
      </c>
    </row>
    <row r="3514" spans="1:4" x14ac:dyDescent="0.2">
      <c r="A3514">
        <v>5044</v>
      </c>
      <c r="B3514" t="s">
        <v>19546</v>
      </c>
      <c r="C3514" t="s">
        <v>16086</v>
      </c>
      <c r="D3514" s="860">
        <v>1252.6099999999999</v>
      </c>
    </row>
    <row r="3515" spans="1:4" x14ac:dyDescent="0.2">
      <c r="A3515">
        <v>5059</v>
      </c>
      <c r="B3515" t="s">
        <v>19547</v>
      </c>
      <c r="C3515" t="s">
        <v>16086</v>
      </c>
      <c r="D3515" s="860">
        <v>1497.97</v>
      </c>
    </row>
    <row r="3516" spans="1:4" x14ac:dyDescent="0.2">
      <c r="A3516">
        <v>41201</v>
      </c>
      <c r="B3516" t="s">
        <v>19548</v>
      </c>
      <c r="C3516" t="s">
        <v>16086</v>
      </c>
      <c r="D3516" s="860">
        <v>3040</v>
      </c>
    </row>
    <row r="3517" spans="1:4" x14ac:dyDescent="0.2">
      <c r="A3517">
        <v>41199</v>
      </c>
      <c r="B3517" t="s">
        <v>19549</v>
      </c>
      <c r="C3517" t="s">
        <v>16086</v>
      </c>
      <c r="D3517" s="895">
        <v>976.87</v>
      </c>
    </row>
    <row r="3518" spans="1:4" x14ac:dyDescent="0.2">
      <c r="A3518">
        <v>5057</v>
      </c>
      <c r="B3518" t="s">
        <v>19550</v>
      </c>
      <c r="C3518" t="s">
        <v>16086</v>
      </c>
      <c r="D3518" s="860">
        <v>1322.5</v>
      </c>
    </row>
    <row r="3519" spans="1:4" x14ac:dyDescent="0.2">
      <c r="A3519">
        <v>41200</v>
      </c>
      <c r="B3519" t="s">
        <v>19551</v>
      </c>
      <c r="C3519" t="s">
        <v>16086</v>
      </c>
      <c r="D3519" s="860">
        <v>1901.33</v>
      </c>
    </row>
    <row r="3520" spans="1:4" x14ac:dyDescent="0.2">
      <c r="A3520">
        <v>41205</v>
      </c>
      <c r="B3520" t="s">
        <v>19552</v>
      </c>
      <c r="C3520" t="s">
        <v>16086</v>
      </c>
      <c r="D3520" s="860">
        <v>3523.12</v>
      </c>
    </row>
    <row r="3521" spans="1:4" x14ac:dyDescent="0.2">
      <c r="A3521">
        <v>41202</v>
      </c>
      <c r="B3521" t="s">
        <v>19553</v>
      </c>
      <c r="C3521" t="s">
        <v>16086</v>
      </c>
      <c r="D3521" s="860">
        <v>1028.07</v>
      </c>
    </row>
    <row r="3522" spans="1:4" x14ac:dyDescent="0.2">
      <c r="A3522">
        <v>41206</v>
      </c>
      <c r="B3522" t="s">
        <v>19554</v>
      </c>
      <c r="C3522" t="s">
        <v>16086</v>
      </c>
      <c r="D3522" s="860">
        <v>4645.08</v>
      </c>
    </row>
    <row r="3523" spans="1:4" x14ac:dyDescent="0.2">
      <c r="A3523">
        <v>12372</v>
      </c>
      <c r="B3523" t="s">
        <v>19555</v>
      </c>
      <c r="C3523" t="s">
        <v>16086</v>
      </c>
      <c r="D3523" s="860">
        <v>1079.48</v>
      </c>
    </row>
    <row r="3524" spans="1:4" x14ac:dyDescent="0.2">
      <c r="A3524">
        <v>41207</v>
      </c>
      <c r="B3524" t="s">
        <v>19556</v>
      </c>
      <c r="C3524" t="s">
        <v>16086</v>
      </c>
      <c r="D3524" s="860">
        <v>6253.2</v>
      </c>
    </row>
    <row r="3525" spans="1:4" x14ac:dyDescent="0.2">
      <c r="A3525">
        <v>41203</v>
      </c>
      <c r="B3525" t="s">
        <v>19557</v>
      </c>
      <c r="C3525" t="s">
        <v>16086</v>
      </c>
      <c r="D3525" s="860">
        <v>1646.86</v>
      </c>
    </row>
    <row r="3526" spans="1:4" x14ac:dyDescent="0.2">
      <c r="A3526">
        <v>41204</v>
      </c>
      <c r="B3526" t="s">
        <v>19558</v>
      </c>
      <c r="C3526" t="s">
        <v>16086</v>
      </c>
      <c r="D3526" s="860">
        <v>2328.2399999999998</v>
      </c>
    </row>
    <row r="3527" spans="1:4" x14ac:dyDescent="0.2">
      <c r="A3527">
        <v>41210</v>
      </c>
      <c r="B3527" t="s">
        <v>19559</v>
      </c>
      <c r="C3527" t="s">
        <v>16086</v>
      </c>
      <c r="D3527" s="860">
        <v>3889.26</v>
      </c>
    </row>
    <row r="3528" spans="1:4" x14ac:dyDescent="0.2">
      <c r="A3528">
        <v>41208</v>
      </c>
      <c r="B3528" t="s">
        <v>19560</v>
      </c>
      <c r="C3528" t="s">
        <v>16086</v>
      </c>
      <c r="D3528" s="860">
        <v>1361.47</v>
      </c>
    </row>
    <row r="3529" spans="1:4" x14ac:dyDescent="0.2">
      <c r="A3529">
        <v>41211</v>
      </c>
      <c r="B3529" t="s">
        <v>19561</v>
      </c>
      <c r="C3529" t="s">
        <v>16086</v>
      </c>
      <c r="D3529" s="860">
        <v>5479.91</v>
      </c>
    </row>
    <row r="3530" spans="1:4" x14ac:dyDescent="0.2">
      <c r="A3530">
        <v>13339</v>
      </c>
      <c r="B3530" t="s">
        <v>19562</v>
      </c>
      <c r="C3530" t="s">
        <v>16086</v>
      </c>
      <c r="D3530" s="860">
        <v>1845.12</v>
      </c>
    </row>
    <row r="3531" spans="1:4" x14ac:dyDescent="0.2">
      <c r="A3531">
        <v>41213</v>
      </c>
      <c r="B3531" t="s">
        <v>19563</v>
      </c>
      <c r="C3531" t="s">
        <v>16086</v>
      </c>
      <c r="D3531" s="860">
        <v>11358.51</v>
      </c>
    </row>
    <row r="3532" spans="1:4" x14ac:dyDescent="0.2">
      <c r="A3532">
        <v>41209</v>
      </c>
      <c r="B3532" t="s">
        <v>19564</v>
      </c>
      <c r="C3532" t="s">
        <v>16086</v>
      </c>
      <c r="D3532" s="860">
        <v>2538.65</v>
      </c>
    </row>
    <row r="3533" spans="1:4" x14ac:dyDescent="0.2">
      <c r="A3533">
        <v>41216</v>
      </c>
      <c r="B3533" t="s">
        <v>19565</v>
      </c>
      <c r="C3533" t="s">
        <v>16086</v>
      </c>
      <c r="D3533" s="860">
        <v>4755.2299999999996</v>
      </c>
    </row>
    <row r="3534" spans="1:4" x14ac:dyDescent="0.2">
      <c r="A3534">
        <v>41217</v>
      </c>
      <c r="B3534" t="s">
        <v>19566</v>
      </c>
      <c r="C3534" t="s">
        <v>16086</v>
      </c>
      <c r="D3534" s="860">
        <v>7624.32</v>
      </c>
    </row>
    <row r="3535" spans="1:4" x14ac:dyDescent="0.2">
      <c r="A3535">
        <v>41218</v>
      </c>
      <c r="B3535" t="s">
        <v>19567</v>
      </c>
      <c r="C3535" t="s">
        <v>16086</v>
      </c>
      <c r="D3535" s="860">
        <v>10224.44</v>
      </c>
    </row>
    <row r="3536" spans="1:4" x14ac:dyDescent="0.2">
      <c r="A3536">
        <v>41214</v>
      </c>
      <c r="B3536" t="s">
        <v>19568</v>
      </c>
      <c r="C3536" t="s">
        <v>16086</v>
      </c>
      <c r="D3536" s="860">
        <v>2155.8000000000002</v>
      </c>
    </row>
    <row r="3537" spans="1:4" x14ac:dyDescent="0.2">
      <c r="A3537">
        <v>41215</v>
      </c>
      <c r="B3537" t="s">
        <v>19569</v>
      </c>
      <c r="C3537" t="s">
        <v>16086</v>
      </c>
      <c r="D3537" s="860">
        <v>3245.86</v>
      </c>
    </row>
    <row r="3538" spans="1:4" x14ac:dyDescent="0.2">
      <c r="A3538">
        <v>41221</v>
      </c>
      <c r="B3538" t="s">
        <v>19570</v>
      </c>
      <c r="C3538" t="s">
        <v>16086</v>
      </c>
      <c r="D3538" s="860">
        <v>9398.43</v>
      </c>
    </row>
    <row r="3539" spans="1:4" x14ac:dyDescent="0.2">
      <c r="A3539">
        <v>41222</v>
      </c>
      <c r="B3539" t="s">
        <v>19571</v>
      </c>
      <c r="C3539" t="s">
        <v>16086</v>
      </c>
      <c r="D3539" s="860">
        <v>13449.27</v>
      </c>
    </row>
    <row r="3540" spans="1:4" x14ac:dyDescent="0.2">
      <c r="A3540">
        <v>41195</v>
      </c>
      <c r="B3540" t="s">
        <v>19572</v>
      </c>
      <c r="C3540" t="s">
        <v>16086</v>
      </c>
      <c r="D3540" s="895">
        <v>691.25</v>
      </c>
    </row>
    <row r="3541" spans="1:4" x14ac:dyDescent="0.2">
      <c r="A3541">
        <v>41198</v>
      </c>
      <c r="B3541" t="s">
        <v>19573</v>
      </c>
      <c r="C3541" t="s">
        <v>16086</v>
      </c>
      <c r="D3541" s="860">
        <v>2701.26</v>
      </c>
    </row>
    <row r="3542" spans="1:4" x14ac:dyDescent="0.2">
      <c r="A3542">
        <v>41196</v>
      </c>
      <c r="B3542" t="s">
        <v>19574</v>
      </c>
      <c r="C3542" t="s">
        <v>16086</v>
      </c>
      <c r="D3542" s="895">
        <v>856.85</v>
      </c>
    </row>
    <row r="3543" spans="1:4" x14ac:dyDescent="0.2">
      <c r="A3543">
        <v>5033</v>
      </c>
      <c r="B3543" t="s">
        <v>19575</v>
      </c>
      <c r="C3543" t="s">
        <v>16086</v>
      </c>
      <c r="D3543" s="860">
        <v>1125</v>
      </c>
    </row>
    <row r="3544" spans="1:4" x14ac:dyDescent="0.2">
      <c r="A3544">
        <v>41197</v>
      </c>
      <c r="B3544" t="s">
        <v>19576</v>
      </c>
      <c r="C3544" t="s">
        <v>16086</v>
      </c>
      <c r="D3544" s="860">
        <v>1671.04</v>
      </c>
    </row>
    <row r="3545" spans="1:4" x14ac:dyDescent="0.2">
      <c r="A3545">
        <v>12388</v>
      </c>
      <c r="B3545" t="s">
        <v>19577</v>
      </c>
      <c r="C3545" t="s">
        <v>16086</v>
      </c>
      <c r="D3545" s="895">
        <v>270.31</v>
      </c>
    </row>
    <row r="3546" spans="1:4" x14ac:dyDescent="0.2">
      <c r="A3546">
        <v>2731</v>
      </c>
      <c r="B3546" t="s">
        <v>19578</v>
      </c>
      <c r="C3546" t="s">
        <v>16130</v>
      </c>
      <c r="D3546" s="895">
        <v>94.47</v>
      </c>
    </row>
    <row r="3547" spans="1:4" x14ac:dyDescent="0.2">
      <c r="A3547">
        <v>41457</v>
      </c>
      <c r="B3547" t="s">
        <v>19579</v>
      </c>
      <c r="C3547" t="s">
        <v>16086</v>
      </c>
      <c r="D3547" s="860">
        <v>1473.89</v>
      </c>
    </row>
    <row r="3548" spans="1:4" x14ac:dyDescent="0.2">
      <c r="A3548">
        <v>41458</v>
      </c>
      <c r="B3548" t="s">
        <v>19580</v>
      </c>
      <c r="C3548" t="s">
        <v>16086</v>
      </c>
      <c r="D3548" s="860">
        <v>2057.62</v>
      </c>
    </row>
    <row r="3549" spans="1:4" x14ac:dyDescent="0.2">
      <c r="A3549">
        <v>41459</v>
      </c>
      <c r="B3549" t="s">
        <v>19581</v>
      </c>
      <c r="C3549" t="s">
        <v>16086</v>
      </c>
      <c r="D3549" s="860">
        <v>2870.22</v>
      </c>
    </row>
    <row r="3550" spans="1:4" x14ac:dyDescent="0.2">
      <c r="A3550">
        <v>41461</v>
      </c>
      <c r="B3550" t="s">
        <v>19582</v>
      </c>
      <c r="C3550" t="s">
        <v>16086</v>
      </c>
      <c r="D3550" s="860">
        <v>3913.4</v>
      </c>
    </row>
    <row r="3551" spans="1:4" x14ac:dyDescent="0.2">
      <c r="A3551">
        <v>44537</v>
      </c>
      <c r="B3551" t="s">
        <v>19583</v>
      </c>
      <c r="C3551" t="s">
        <v>17275</v>
      </c>
      <c r="D3551" s="895">
        <v>293.67</v>
      </c>
    </row>
    <row r="3552" spans="1:4" x14ac:dyDescent="0.2">
      <c r="A3552">
        <v>11844</v>
      </c>
      <c r="B3552" t="s">
        <v>19584</v>
      </c>
      <c r="C3552" t="s">
        <v>16130</v>
      </c>
      <c r="D3552" s="895">
        <v>55.8</v>
      </c>
    </row>
    <row r="3553" spans="1:4" x14ac:dyDescent="0.2">
      <c r="A3553">
        <v>4465</v>
      </c>
      <c r="B3553" t="s">
        <v>19585</v>
      </c>
      <c r="C3553" t="s">
        <v>16130</v>
      </c>
      <c r="D3553" s="895">
        <v>46.37</v>
      </c>
    </row>
    <row r="3554" spans="1:4" x14ac:dyDescent="0.2">
      <c r="A3554">
        <v>35273</v>
      </c>
      <c r="B3554" t="s">
        <v>19586</v>
      </c>
      <c r="C3554" t="s">
        <v>16130</v>
      </c>
      <c r="D3554" s="895">
        <v>55.61</v>
      </c>
    </row>
    <row r="3555" spans="1:4" x14ac:dyDescent="0.2">
      <c r="A3555">
        <v>4470</v>
      </c>
      <c r="B3555" t="s">
        <v>19587</v>
      </c>
      <c r="C3555" t="s">
        <v>16130</v>
      </c>
      <c r="D3555" s="895">
        <v>128.34</v>
      </c>
    </row>
    <row r="3556" spans="1:4" x14ac:dyDescent="0.2">
      <c r="A3556">
        <v>20204</v>
      </c>
      <c r="B3556" t="s">
        <v>19588</v>
      </c>
      <c r="C3556" t="s">
        <v>16130</v>
      </c>
      <c r="D3556" s="895">
        <v>85.56</v>
      </c>
    </row>
    <row r="3557" spans="1:4" x14ac:dyDescent="0.2">
      <c r="A3557">
        <v>20208</v>
      </c>
      <c r="B3557" t="s">
        <v>19589</v>
      </c>
      <c r="C3557" t="s">
        <v>16130</v>
      </c>
      <c r="D3557" s="895">
        <v>115.5</v>
      </c>
    </row>
    <row r="3558" spans="1:4" x14ac:dyDescent="0.2">
      <c r="A3558">
        <v>4437</v>
      </c>
      <c r="B3558" t="s">
        <v>19590</v>
      </c>
      <c r="C3558" t="s">
        <v>16130</v>
      </c>
      <c r="D3558" s="895">
        <v>96.25</v>
      </c>
    </row>
    <row r="3559" spans="1:4" x14ac:dyDescent="0.2">
      <c r="A3559">
        <v>14580</v>
      </c>
      <c r="B3559" t="s">
        <v>19591</v>
      </c>
      <c r="C3559" t="s">
        <v>16130</v>
      </c>
      <c r="D3559" s="895">
        <v>96.25</v>
      </c>
    </row>
    <row r="3560" spans="1:4" x14ac:dyDescent="0.2">
      <c r="A3560">
        <v>40304</v>
      </c>
      <c r="B3560" t="s">
        <v>19592</v>
      </c>
      <c r="C3560" t="s">
        <v>16134</v>
      </c>
      <c r="D3560" s="895">
        <v>25.11</v>
      </c>
    </row>
    <row r="3561" spans="1:4" x14ac:dyDescent="0.2">
      <c r="A3561">
        <v>5065</v>
      </c>
      <c r="B3561" t="s">
        <v>19593</v>
      </c>
      <c r="C3561" t="s">
        <v>16134</v>
      </c>
      <c r="D3561" s="895">
        <v>38.700000000000003</v>
      </c>
    </row>
    <row r="3562" spans="1:4" x14ac:dyDescent="0.2">
      <c r="A3562">
        <v>5072</v>
      </c>
      <c r="B3562" t="s">
        <v>19594</v>
      </c>
      <c r="C3562" t="s">
        <v>16134</v>
      </c>
      <c r="D3562" s="895">
        <v>35.799999999999997</v>
      </c>
    </row>
    <row r="3563" spans="1:4" x14ac:dyDescent="0.2">
      <c r="A3563">
        <v>5066</v>
      </c>
      <c r="B3563" t="s">
        <v>19595</v>
      </c>
      <c r="C3563" t="s">
        <v>16134</v>
      </c>
      <c r="D3563" s="895">
        <v>26.81</v>
      </c>
    </row>
    <row r="3564" spans="1:4" x14ac:dyDescent="0.2">
      <c r="A3564">
        <v>5063</v>
      </c>
      <c r="B3564" t="s">
        <v>19596</v>
      </c>
      <c r="C3564" t="s">
        <v>16134</v>
      </c>
      <c r="D3564" s="895">
        <v>24.27</v>
      </c>
    </row>
    <row r="3565" spans="1:4" x14ac:dyDescent="0.2">
      <c r="A3565">
        <v>20247</v>
      </c>
      <c r="B3565" t="s">
        <v>19597</v>
      </c>
      <c r="C3565" t="s">
        <v>16134</v>
      </c>
      <c r="D3565" s="895">
        <v>22.53</v>
      </c>
    </row>
    <row r="3566" spans="1:4" x14ac:dyDescent="0.2">
      <c r="A3566">
        <v>5074</v>
      </c>
      <c r="B3566" t="s">
        <v>19598</v>
      </c>
      <c r="C3566" t="s">
        <v>16134</v>
      </c>
      <c r="D3566" s="895">
        <v>22.79</v>
      </c>
    </row>
    <row r="3567" spans="1:4" x14ac:dyDescent="0.2">
      <c r="A3567">
        <v>5067</v>
      </c>
      <c r="B3567" t="s">
        <v>19599</v>
      </c>
      <c r="C3567" t="s">
        <v>16134</v>
      </c>
      <c r="D3567" s="895">
        <v>21.68</v>
      </c>
    </row>
    <row r="3568" spans="1:4" x14ac:dyDescent="0.2">
      <c r="A3568">
        <v>5078</v>
      </c>
      <c r="B3568" t="s">
        <v>19600</v>
      </c>
      <c r="C3568" t="s">
        <v>16134</v>
      </c>
      <c r="D3568" s="895">
        <v>21.44</v>
      </c>
    </row>
    <row r="3569" spans="1:4" x14ac:dyDescent="0.2">
      <c r="A3569">
        <v>5068</v>
      </c>
      <c r="B3569" t="s">
        <v>19601</v>
      </c>
      <c r="C3569" t="s">
        <v>16134</v>
      </c>
      <c r="D3569" s="895">
        <v>20.34</v>
      </c>
    </row>
    <row r="3570" spans="1:4" x14ac:dyDescent="0.2">
      <c r="A3570">
        <v>5073</v>
      </c>
      <c r="B3570" t="s">
        <v>19602</v>
      </c>
      <c r="C3570" t="s">
        <v>16134</v>
      </c>
      <c r="D3570" s="895">
        <v>20.74</v>
      </c>
    </row>
    <row r="3571" spans="1:4" x14ac:dyDescent="0.2">
      <c r="A3571">
        <v>5069</v>
      </c>
      <c r="B3571" t="s">
        <v>19603</v>
      </c>
      <c r="C3571" t="s">
        <v>16134</v>
      </c>
      <c r="D3571" s="895">
        <v>20.74</v>
      </c>
    </row>
    <row r="3572" spans="1:4" x14ac:dyDescent="0.2">
      <c r="A3572">
        <v>5070</v>
      </c>
      <c r="B3572" t="s">
        <v>19604</v>
      </c>
      <c r="C3572" t="s">
        <v>16134</v>
      </c>
      <c r="D3572" s="895">
        <v>20.96</v>
      </c>
    </row>
    <row r="3573" spans="1:4" x14ac:dyDescent="0.2">
      <c r="A3573">
        <v>5071</v>
      </c>
      <c r="B3573" t="s">
        <v>19605</v>
      </c>
      <c r="C3573" t="s">
        <v>16134</v>
      </c>
      <c r="D3573" s="895">
        <v>20.34</v>
      </c>
    </row>
    <row r="3574" spans="1:4" x14ac:dyDescent="0.2">
      <c r="A3574">
        <v>5061</v>
      </c>
      <c r="B3574" t="s">
        <v>19606</v>
      </c>
      <c r="C3574" t="s">
        <v>16134</v>
      </c>
      <c r="D3574" s="895">
        <v>20</v>
      </c>
    </row>
    <row r="3575" spans="1:4" x14ac:dyDescent="0.2">
      <c r="A3575">
        <v>5075</v>
      </c>
      <c r="B3575" t="s">
        <v>19607</v>
      </c>
      <c r="C3575" t="s">
        <v>16134</v>
      </c>
      <c r="D3575" s="895">
        <v>20.34</v>
      </c>
    </row>
    <row r="3576" spans="1:4" x14ac:dyDescent="0.2">
      <c r="A3576">
        <v>39027</v>
      </c>
      <c r="B3576" t="s">
        <v>19608</v>
      </c>
      <c r="C3576" t="s">
        <v>16134</v>
      </c>
      <c r="D3576" s="895">
        <v>20.32</v>
      </c>
    </row>
    <row r="3577" spans="1:4" x14ac:dyDescent="0.2">
      <c r="A3577">
        <v>5062</v>
      </c>
      <c r="B3577" t="s">
        <v>19609</v>
      </c>
      <c r="C3577" t="s">
        <v>16134</v>
      </c>
      <c r="D3577" s="895">
        <v>20.61</v>
      </c>
    </row>
    <row r="3578" spans="1:4" x14ac:dyDescent="0.2">
      <c r="A3578">
        <v>40568</v>
      </c>
      <c r="B3578" t="s">
        <v>19610</v>
      </c>
      <c r="C3578" t="s">
        <v>16134</v>
      </c>
      <c r="D3578" s="895">
        <v>20.5</v>
      </c>
    </row>
    <row r="3579" spans="1:4" x14ac:dyDescent="0.2">
      <c r="A3579">
        <v>39026</v>
      </c>
      <c r="B3579" t="s">
        <v>19611</v>
      </c>
      <c r="C3579" t="s">
        <v>16134</v>
      </c>
      <c r="D3579" s="895">
        <v>22.88</v>
      </c>
    </row>
    <row r="3580" spans="1:4" x14ac:dyDescent="0.2">
      <c r="A3580">
        <v>42431</v>
      </c>
      <c r="B3580" t="s">
        <v>19612</v>
      </c>
      <c r="C3580" t="s">
        <v>16086</v>
      </c>
      <c r="D3580" s="860">
        <v>3957.85</v>
      </c>
    </row>
    <row r="3581" spans="1:4" x14ac:dyDescent="0.2">
      <c r="A3581">
        <v>44074</v>
      </c>
      <c r="B3581" t="s">
        <v>19613</v>
      </c>
      <c r="C3581" t="s">
        <v>16136</v>
      </c>
      <c r="D3581" s="895">
        <v>469.07</v>
      </c>
    </row>
    <row r="3582" spans="1:4" x14ac:dyDescent="0.2">
      <c r="A3582">
        <v>44072</v>
      </c>
      <c r="B3582" t="s">
        <v>19614</v>
      </c>
      <c r="C3582" t="s">
        <v>16136</v>
      </c>
      <c r="D3582" s="895">
        <v>129.41</v>
      </c>
    </row>
    <row r="3583" spans="1:4" x14ac:dyDescent="0.2">
      <c r="A3583">
        <v>511</v>
      </c>
      <c r="B3583" t="s">
        <v>19615</v>
      </c>
      <c r="C3583" t="s">
        <v>16136</v>
      </c>
      <c r="D3583" s="895">
        <v>18.95</v>
      </c>
    </row>
    <row r="3584" spans="1:4" x14ac:dyDescent="0.2">
      <c r="A3584">
        <v>37540</v>
      </c>
      <c r="B3584" t="s">
        <v>19616</v>
      </c>
      <c r="C3584" t="s">
        <v>16086</v>
      </c>
      <c r="D3584" s="860">
        <v>71580.44</v>
      </c>
    </row>
    <row r="3585" spans="1:4" x14ac:dyDescent="0.2">
      <c r="A3585">
        <v>37548</v>
      </c>
      <c r="B3585" t="s">
        <v>19617</v>
      </c>
      <c r="C3585" t="s">
        <v>16086</v>
      </c>
      <c r="D3585" s="860">
        <v>94879.51</v>
      </c>
    </row>
    <row r="3586" spans="1:4" x14ac:dyDescent="0.2">
      <c r="A3586">
        <v>39828</v>
      </c>
      <c r="B3586" t="s">
        <v>19618</v>
      </c>
      <c r="C3586" t="s">
        <v>16086</v>
      </c>
      <c r="D3586" s="895">
        <v>569.17999999999995</v>
      </c>
    </row>
    <row r="3587" spans="1:4" x14ac:dyDescent="0.2">
      <c r="A3587">
        <v>38392</v>
      </c>
      <c r="B3587" t="s">
        <v>29413</v>
      </c>
      <c r="C3587" t="s">
        <v>16086</v>
      </c>
      <c r="D3587" s="895">
        <v>63.19</v>
      </c>
    </row>
    <row r="3588" spans="1:4" x14ac:dyDescent="0.2">
      <c r="A3588">
        <v>11735</v>
      </c>
      <c r="B3588" t="s">
        <v>19619</v>
      </c>
      <c r="C3588" t="s">
        <v>16086</v>
      </c>
      <c r="D3588" s="895">
        <v>9.7899999999999991</v>
      </c>
    </row>
    <row r="3589" spans="1:4" x14ac:dyDescent="0.2">
      <c r="A3589">
        <v>11737</v>
      </c>
      <c r="B3589" t="s">
        <v>19620</v>
      </c>
      <c r="C3589" t="s">
        <v>16086</v>
      </c>
      <c r="D3589" s="895">
        <v>13.88</v>
      </c>
    </row>
    <row r="3590" spans="1:4" x14ac:dyDescent="0.2">
      <c r="A3590">
        <v>11738</v>
      </c>
      <c r="B3590" t="s">
        <v>19621</v>
      </c>
      <c r="C3590" t="s">
        <v>16086</v>
      </c>
      <c r="D3590" s="895">
        <v>17.5</v>
      </c>
    </row>
    <row r="3591" spans="1:4" x14ac:dyDescent="0.2">
      <c r="A3591">
        <v>36143</v>
      </c>
      <c r="B3591" t="s">
        <v>19622</v>
      </c>
      <c r="C3591" t="s">
        <v>16086</v>
      </c>
      <c r="D3591" s="895">
        <v>29.62</v>
      </c>
    </row>
    <row r="3592" spans="1:4" x14ac:dyDescent="0.2">
      <c r="A3592">
        <v>36142</v>
      </c>
      <c r="B3592" t="s">
        <v>19623</v>
      </c>
      <c r="C3592" t="s">
        <v>16086</v>
      </c>
      <c r="D3592" s="895">
        <v>2.16</v>
      </c>
    </row>
    <row r="3593" spans="1:4" x14ac:dyDescent="0.2">
      <c r="A3593">
        <v>36146</v>
      </c>
      <c r="B3593" t="s">
        <v>19624</v>
      </c>
      <c r="C3593" t="s">
        <v>16086</v>
      </c>
      <c r="D3593" s="895">
        <v>245.65</v>
      </c>
    </row>
    <row r="3594" spans="1:4" x14ac:dyDescent="0.2">
      <c r="A3594">
        <v>39015</v>
      </c>
      <c r="B3594" t="s">
        <v>19625</v>
      </c>
      <c r="C3594" t="s">
        <v>16086</v>
      </c>
      <c r="D3594" s="895">
        <v>0.83</v>
      </c>
    </row>
    <row r="3595" spans="1:4" x14ac:dyDescent="0.2">
      <c r="A3595">
        <v>38377</v>
      </c>
      <c r="B3595" t="s">
        <v>29414</v>
      </c>
      <c r="C3595" t="s">
        <v>16086</v>
      </c>
      <c r="D3595" s="895">
        <v>39.4</v>
      </c>
    </row>
    <row r="3596" spans="1:4" x14ac:dyDescent="0.2">
      <c r="A3596">
        <v>38376</v>
      </c>
      <c r="B3596" t="s">
        <v>29415</v>
      </c>
      <c r="C3596" t="s">
        <v>16086</v>
      </c>
      <c r="D3596" s="895">
        <v>44.92</v>
      </c>
    </row>
    <row r="3597" spans="1:4" x14ac:dyDescent="0.2">
      <c r="A3597">
        <v>38116</v>
      </c>
      <c r="B3597" t="s">
        <v>19626</v>
      </c>
      <c r="C3597" t="s">
        <v>16086</v>
      </c>
      <c r="D3597" s="895">
        <v>7.14</v>
      </c>
    </row>
    <row r="3598" spans="1:4" x14ac:dyDescent="0.2">
      <c r="A3598">
        <v>38066</v>
      </c>
      <c r="B3598" t="s">
        <v>19627</v>
      </c>
      <c r="C3598" t="s">
        <v>16086</v>
      </c>
      <c r="D3598" s="895">
        <v>11.79</v>
      </c>
    </row>
    <row r="3599" spans="1:4" x14ac:dyDescent="0.2">
      <c r="A3599">
        <v>38117</v>
      </c>
      <c r="B3599" t="s">
        <v>19628</v>
      </c>
      <c r="C3599" t="s">
        <v>16086</v>
      </c>
      <c r="D3599" s="895">
        <v>12.16</v>
      </c>
    </row>
    <row r="3600" spans="1:4" x14ac:dyDescent="0.2">
      <c r="A3600">
        <v>38067</v>
      </c>
      <c r="B3600" t="s">
        <v>19629</v>
      </c>
      <c r="C3600" t="s">
        <v>16086</v>
      </c>
      <c r="D3600" s="895">
        <v>16.600000000000001</v>
      </c>
    </row>
    <row r="3601" spans="1:4" x14ac:dyDescent="0.2">
      <c r="A3601">
        <v>44313</v>
      </c>
      <c r="B3601" t="s">
        <v>29416</v>
      </c>
      <c r="C3601" t="s">
        <v>16086</v>
      </c>
      <c r="D3601" s="895">
        <v>963.12</v>
      </c>
    </row>
    <row r="3602" spans="1:4" x14ac:dyDescent="0.2">
      <c r="A3602">
        <v>11522</v>
      </c>
      <c r="B3602" t="s">
        <v>19630</v>
      </c>
      <c r="C3602" t="s">
        <v>16086</v>
      </c>
      <c r="D3602" s="895">
        <v>12.58</v>
      </c>
    </row>
    <row r="3603" spans="1:4" x14ac:dyDescent="0.2">
      <c r="A3603">
        <v>43600</v>
      </c>
      <c r="B3603" t="s">
        <v>19631</v>
      </c>
      <c r="C3603" t="s">
        <v>16086</v>
      </c>
      <c r="D3603" s="895">
        <v>50.4</v>
      </c>
    </row>
    <row r="3604" spans="1:4" x14ac:dyDescent="0.2">
      <c r="A3604">
        <v>5080</v>
      </c>
      <c r="B3604" t="s">
        <v>19632</v>
      </c>
      <c r="C3604" t="s">
        <v>16086</v>
      </c>
      <c r="D3604" s="895">
        <v>19.649999999999999</v>
      </c>
    </row>
    <row r="3605" spans="1:4" x14ac:dyDescent="0.2">
      <c r="A3605">
        <v>38168</v>
      </c>
      <c r="B3605" t="s">
        <v>19633</v>
      </c>
      <c r="C3605" t="s">
        <v>16086</v>
      </c>
      <c r="D3605" s="895">
        <v>137.22999999999999</v>
      </c>
    </row>
    <row r="3606" spans="1:4" x14ac:dyDescent="0.2">
      <c r="A3606">
        <v>43601</v>
      </c>
      <c r="B3606" t="s">
        <v>19634</v>
      </c>
      <c r="C3606" t="s">
        <v>16086</v>
      </c>
      <c r="D3606" s="895">
        <v>68.61</v>
      </c>
    </row>
    <row r="3607" spans="1:4" x14ac:dyDescent="0.2">
      <c r="A3607">
        <v>13393</v>
      </c>
      <c r="B3607" t="s">
        <v>19635</v>
      </c>
      <c r="C3607" t="s">
        <v>16086</v>
      </c>
      <c r="D3607" s="895">
        <v>326.83999999999997</v>
      </c>
    </row>
    <row r="3608" spans="1:4" x14ac:dyDescent="0.2">
      <c r="A3608">
        <v>13395</v>
      </c>
      <c r="B3608" t="s">
        <v>19636</v>
      </c>
      <c r="C3608" t="s">
        <v>16086</v>
      </c>
      <c r="D3608" s="895">
        <v>458.03</v>
      </c>
    </row>
    <row r="3609" spans="1:4" x14ac:dyDescent="0.2">
      <c r="A3609">
        <v>12039</v>
      </c>
      <c r="B3609" t="s">
        <v>19637</v>
      </c>
      <c r="C3609" t="s">
        <v>16086</v>
      </c>
      <c r="D3609" s="895">
        <v>481.34</v>
      </c>
    </row>
    <row r="3610" spans="1:4" x14ac:dyDescent="0.2">
      <c r="A3610">
        <v>13396</v>
      </c>
      <c r="B3610" t="s">
        <v>19638</v>
      </c>
      <c r="C3610" t="s">
        <v>16086</v>
      </c>
      <c r="D3610" s="895">
        <v>676.02</v>
      </c>
    </row>
    <row r="3611" spans="1:4" x14ac:dyDescent="0.2">
      <c r="A3611">
        <v>12041</v>
      </c>
      <c r="B3611" t="s">
        <v>19639</v>
      </c>
      <c r="C3611" t="s">
        <v>16086</v>
      </c>
      <c r="D3611" s="895">
        <v>552.01</v>
      </c>
    </row>
    <row r="3612" spans="1:4" x14ac:dyDescent="0.2">
      <c r="A3612">
        <v>12043</v>
      </c>
      <c r="B3612" t="s">
        <v>19640</v>
      </c>
      <c r="C3612" t="s">
        <v>16086</v>
      </c>
      <c r="D3612" s="860">
        <v>1165.48</v>
      </c>
    </row>
    <row r="3613" spans="1:4" x14ac:dyDescent="0.2">
      <c r="A3613">
        <v>39762</v>
      </c>
      <c r="B3613" t="s">
        <v>19641</v>
      </c>
      <c r="C3613" t="s">
        <v>16086</v>
      </c>
      <c r="D3613" s="895">
        <v>554.79999999999995</v>
      </c>
    </row>
    <row r="3614" spans="1:4" x14ac:dyDescent="0.2">
      <c r="A3614">
        <v>12042</v>
      </c>
      <c r="B3614" t="s">
        <v>19642</v>
      </c>
      <c r="C3614" t="s">
        <v>16086</v>
      </c>
      <c r="D3614" s="895">
        <v>809.99</v>
      </c>
    </row>
    <row r="3615" spans="1:4" x14ac:dyDescent="0.2">
      <c r="A3615">
        <v>39763</v>
      </c>
      <c r="B3615" t="s">
        <v>19643</v>
      </c>
      <c r="C3615" t="s">
        <v>16086</v>
      </c>
      <c r="D3615" s="895">
        <v>947.98</v>
      </c>
    </row>
    <row r="3616" spans="1:4" x14ac:dyDescent="0.2">
      <c r="A3616">
        <v>39760</v>
      </c>
      <c r="B3616" t="s">
        <v>19644</v>
      </c>
      <c r="C3616" t="s">
        <v>16086</v>
      </c>
      <c r="D3616" s="895">
        <v>944.87</v>
      </c>
    </row>
    <row r="3617" spans="1:4" x14ac:dyDescent="0.2">
      <c r="A3617">
        <v>39756</v>
      </c>
      <c r="B3617" t="s">
        <v>19645</v>
      </c>
      <c r="C3617" t="s">
        <v>16086</v>
      </c>
      <c r="D3617" s="895">
        <v>339.26</v>
      </c>
    </row>
    <row r="3618" spans="1:4" x14ac:dyDescent="0.2">
      <c r="A3618">
        <v>12038</v>
      </c>
      <c r="B3618" t="s">
        <v>19646</v>
      </c>
      <c r="C3618" t="s">
        <v>16086</v>
      </c>
      <c r="D3618" s="895">
        <v>423.92</v>
      </c>
    </row>
    <row r="3619" spans="1:4" x14ac:dyDescent="0.2">
      <c r="A3619">
        <v>39757</v>
      </c>
      <c r="B3619" t="s">
        <v>19647</v>
      </c>
      <c r="C3619" t="s">
        <v>16086</v>
      </c>
      <c r="D3619" s="895">
        <v>391.99</v>
      </c>
    </row>
    <row r="3620" spans="1:4" x14ac:dyDescent="0.2">
      <c r="A3620">
        <v>39758</v>
      </c>
      <c r="B3620" t="s">
        <v>19648</v>
      </c>
      <c r="C3620" t="s">
        <v>16086</v>
      </c>
      <c r="D3620" s="895">
        <v>571.28</v>
      </c>
    </row>
    <row r="3621" spans="1:4" x14ac:dyDescent="0.2">
      <c r="A3621">
        <v>39759</v>
      </c>
      <c r="B3621" t="s">
        <v>19649</v>
      </c>
      <c r="C3621" t="s">
        <v>16086</v>
      </c>
      <c r="D3621" s="895">
        <v>705.53</v>
      </c>
    </row>
    <row r="3622" spans="1:4" x14ac:dyDescent="0.2">
      <c r="A3622">
        <v>39761</v>
      </c>
      <c r="B3622" t="s">
        <v>19650</v>
      </c>
      <c r="C3622" t="s">
        <v>16086</v>
      </c>
      <c r="D3622" s="895">
        <v>848.07</v>
      </c>
    </row>
    <row r="3623" spans="1:4" x14ac:dyDescent="0.2">
      <c r="A3623">
        <v>39805</v>
      </c>
      <c r="B3623" t="s">
        <v>19651</v>
      </c>
      <c r="C3623" t="s">
        <v>16086</v>
      </c>
      <c r="D3623" s="895">
        <v>155.75</v>
      </c>
    </row>
    <row r="3624" spans="1:4" x14ac:dyDescent="0.2">
      <c r="A3624">
        <v>39806</v>
      </c>
      <c r="B3624" t="s">
        <v>19652</v>
      </c>
      <c r="C3624" t="s">
        <v>16086</v>
      </c>
      <c r="D3624" s="895">
        <v>288.56</v>
      </c>
    </row>
    <row r="3625" spans="1:4" x14ac:dyDescent="0.2">
      <c r="A3625">
        <v>39807</v>
      </c>
      <c r="B3625" t="s">
        <v>19653</v>
      </c>
      <c r="C3625" t="s">
        <v>16086</v>
      </c>
      <c r="D3625" s="895">
        <v>625.38</v>
      </c>
    </row>
    <row r="3626" spans="1:4" x14ac:dyDescent="0.2">
      <c r="A3626">
        <v>43100</v>
      </c>
      <c r="B3626" t="s">
        <v>19654</v>
      </c>
      <c r="C3626" t="s">
        <v>16086</v>
      </c>
      <c r="D3626" s="895">
        <v>488.92</v>
      </c>
    </row>
    <row r="3627" spans="1:4" x14ac:dyDescent="0.2">
      <c r="A3627">
        <v>39804</v>
      </c>
      <c r="B3627" t="s">
        <v>19655</v>
      </c>
      <c r="C3627" t="s">
        <v>16086</v>
      </c>
      <c r="D3627" s="895">
        <v>91.46</v>
      </c>
    </row>
    <row r="3628" spans="1:4" x14ac:dyDescent="0.2">
      <c r="A3628">
        <v>39796</v>
      </c>
      <c r="B3628" t="s">
        <v>19656</v>
      </c>
      <c r="C3628" t="s">
        <v>16086</v>
      </c>
      <c r="D3628" s="895">
        <v>94.73</v>
      </c>
    </row>
    <row r="3629" spans="1:4" x14ac:dyDescent="0.2">
      <c r="A3629">
        <v>39797</v>
      </c>
      <c r="B3629" t="s">
        <v>19657</v>
      </c>
      <c r="C3629" t="s">
        <v>16086</v>
      </c>
      <c r="D3629" s="895">
        <v>148.69999999999999</v>
      </c>
    </row>
    <row r="3630" spans="1:4" x14ac:dyDescent="0.2">
      <c r="A3630">
        <v>39798</v>
      </c>
      <c r="B3630" t="s">
        <v>19658</v>
      </c>
      <c r="C3630" t="s">
        <v>16086</v>
      </c>
      <c r="D3630" s="895">
        <v>255.07</v>
      </c>
    </row>
    <row r="3631" spans="1:4" x14ac:dyDescent="0.2">
      <c r="A3631">
        <v>39794</v>
      </c>
      <c r="B3631" t="s">
        <v>19659</v>
      </c>
      <c r="C3631" t="s">
        <v>16086</v>
      </c>
      <c r="D3631" s="895">
        <v>40.21</v>
      </c>
    </row>
    <row r="3632" spans="1:4" x14ac:dyDescent="0.2">
      <c r="A3632">
        <v>39795</v>
      </c>
      <c r="B3632" t="s">
        <v>19660</v>
      </c>
      <c r="C3632" t="s">
        <v>16086</v>
      </c>
      <c r="D3632" s="895">
        <v>63.52</v>
      </c>
    </row>
    <row r="3633" spans="1:4" x14ac:dyDescent="0.2">
      <c r="A3633">
        <v>39801</v>
      </c>
      <c r="B3633" t="s">
        <v>19661</v>
      </c>
      <c r="C3633" t="s">
        <v>16086</v>
      </c>
      <c r="D3633" s="895">
        <v>134.13999999999999</v>
      </c>
    </row>
    <row r="3634" spans="1:4" x14ac:dyDescent="0.2">
      <c r="A3634">
        <v>39802</v>
      </c>
      <c r="B3634" t="s">
        <v>19662</v>
      </c>
      <c r="C3634" t="s">
        <v>16086</v>
      </c>
      <c r="D3634" s="895">
        <v>196.62</v>
      </c>
    </row>
    <row r="3635" spans="1:4" x14ac:dyDescent="0.2">
      <c r="A3635">
        <v>39803</v>
      </c>
      <c r="B3635" t="s">
        <v>19663</v>
      </c>
      <c r="C3635" t="s">
        <v>16086</v>
      </c>
      <c r="D3635" s="895">
        <v>274.29000000000002</v>
      </c>
    </row>
    <row r="3636" spans="1:4" x14ac:dyDescent="0.2">
      <c r="A3636">
        <v>39799</v>
      </c>
      <c r="B3636" t="s">
        <v>19664</v>
      </c>
      <c r="C3636" t="s">
        <v>16086</v>
      </c>
      <c r="D3636" s="895">
        <v>46.87</v>
      </c>
    </row>
    <row r="3637" spans="1:4" x14ac:dyDescent="0.2">
      <c r="A3637">
        <v>39800</v>
      </c>
      <c r="B3637" t="s">
        <v>19665</v>
      </c>
      <c r="C3637" t="s">
        <v>16086</v>
      </c>
      <c r="D3637" s="895">
        <v>79.84</v>
      </c>
    </row>
    <row r="3638" spans="1:4" x14ac:dyDescent="0.2">
      <c r="A3638">
        <v>43837</v>
      </c>
      <c r="B3638" t="s">
        <v>19666</v>
      </c>
      <c r="C3638" t="s">
        <v>16086</v>
      </c>
      <c r="D3638" s="860">
        <v>2368.21</v>
      </c>
    </row>
    <row r="3639" spans="1:4" x14ac:dyDescent="0.2">
      <c r="A3639">
        <v>43836</v>
      </c>
      <c r="B3639" t="s">
        <v>19667</v>
      </c>
      <c r="C3639" t="s">
        <v>16086</v>
      </c>
      <c r="D3639" s="860">
        <v>4818.8900000000003</v>
      </c>
    </row>
    <row r="3640" spans="1:4" x14ac:dyDescent="0.2">
      <c r="A3640">
        <v>21059</v>
      </c>
      <c r="B3640" t="s">
        <v>19668</v>
      </c>
      <c r="C3640" t="s">
        <v>16086</v>
      </c>
      <c r="D3640" s="895">
        <v>57.82</v>
      </c>
    </row>
    <row r="3641" spans="1:4" x14ac:dyDescent="0.2">
      <c r="A3641">
        <v>11234</v>
      </c>
      <c r="B3641" t="s">
        <v>19669</v>
      </c>
      <c r="C3641" t="s">
        <v>16086</v>
      </c>
      <c r="D3641" s="895">
        <v>87.15</v>
      </c>
    </row>
    <row r="3642" spans="1:4" x14ac:dyDescent="0.2">
      <c r="A3642">
        <v>21060</v>
      </c>
      <c r="B3642" t="s">
        <v>19670</v>
      </c>
      <c r="C3642" t="s">
        <v>16086</v>
      </c>
      <c r="D3642" s="895">
        <v>107.26</v>
      </c>
    </row>
    <row r="3643" spans="1:4" x14ac:dyDescent="0.2">
      <c r="A3643">
        <v>21061</v>
      </c>
      <c r="B3643" t="s">
        <v>19671</v>
      </c>
      <c r="C3643" t="s">
        <v>16086</v>
      </c>
      <c r="D3643" s="895">
        <v>134.07</v>
      </c>
    </row>
    <row r="3644" spans="1:4" x14ac:dyDescent="0.2">
      <c r="A3644">
        <v>21062</v>
      </c>
      <c r="B3644" t="s">
        <v>19672</v>
      </c>
      <c r="C3644" t="s">
        <v>16086</v>
      </c>
      <c r="D3644" s="895">
        <v>211.17</v>
      </c>
    </row>
    <row r="3645" spans="1:4" x14ac:dyDescent="0.2">
      <c r="A3645">
        <v>11708</v>
      </c>
      <c r="B3645" t="s">
        <v>19673</v>
      </c>
      <c r="C3645" t="s">
        <v>16086</v>
      </c>
      <c r="D3645" s="895">
        <v>23.04</v>
      </c>
    </row>
    <row r="3646" spans="1:4" x14ac:dyDescent="0.2">
      <c r="A3646">
        <v>11709</v>
      </c>
      <c r="B3646" t="s">
        <v>19674</v>
      </c>
      <c r="C3646" t="s">
        <v>16086</v>
      </c>
      <c r="D3646" s="895">
        <v>54.13</v>
      </c>
    </row>
    <row r="3647" spans="1:4" x14ac:dyDescent="0.2">
      <c r="A3647">
        <v>11710</v>
      </c>
      <c r="B3647" t="s">
        <v>19675</v>
      </c>
      <c r="C3647" t="s">
        <v>16086</v>
      </c>
      <c r="D3647" s="895">
        <v>124.44</v>
      </c>
    </row>
    <row r="3648" spans="1:4" x14ac:dyDescent="0.2">
      <c r="A3648">
        <v>11707</v>
      </c>
      <c r="B3648" t="s">
        <v>19676</v>
      </c>
      <c r="C3648" t="s">
        <v>16086</v>
      </c>
      <c r="D3648" s="895">
        <v>17.260000000000002</v>
      </c>
    </row>
    <row r="3649" spans="1:4" x14ac:dyDescent="0.2">
      <c r="A3649">
        <v>5102</v>
      </c>
      <c r="B3649" t="s">
        <v>19677</v>
      </c>
      <c r="C3649" t="s">
        <v>16086</v>
      </c>
      <c r="D3649" s="895">
        <v>13.75</v>
      </c>
    </row>
    <row r="3650" spans="1:4" x14ac:dyDescent="0.2">
      <c r="A3650">
        <v>11711</v>
      </c>
      <c r="B3650" t="s">
        <v>19678</v>
      </c>
      <c r="C3650" t="s">
        <v>16086</v>
      </c>
      <c r="D3650" s="895">
        <v>11.46</v>
      </c>
    </row>
    <row r="3651" spans="1:4" x14ac:dyDescent="0.2">
      <c r="A3651">
        <v>11739</v>
      </c>
      <c r="B3651" t="s">
        <v>19679</v>
      </c>
      <c r="C3651" t="s">
        <v>16086</v>
      </c>
      <c r="D3651" s="895">
        <v>9.8000000000000007</v>
      </c>
    </row>
    <row r="3652" spans="1:4" x14ac:dyDescent="0.2">
      <c r="A3652">
        <v>11741</v>
      </c>
      <c r="B3652" t="s">
        <v>19680</v>
      </c>
      <c r="C3652" t="s">
        <v>16086</v>
      </c>
      <c r="D3652" s="895">
        <v>12.48</v>
      </c>
    </row>
    <row r="3653" spans="1:4" x14ac:dyDescent="0.2">
      <c r="A3653">
        <v>11745</v>
      </c>
      <c r="B3653" t="s">
        <v>19681</v>
      </c>
      <c r="C3653" t="s">
        <v>16086</v>
      </c>
      <c r="D3653" s="895">
        <v>16.440000000000001</v>
      </c>
    </row>
    <row r="3654" spans="1:4" x14ac:dyDescent="0.2">
      <c r="A3654">
        <v>11743</v>
      </c>
      <c r="B3654" t="s">
        <v>19682</v>
      </c>
      <c r="C3654" t="s">
        <v>16086</v>
      </c>
      <c r="D3654" s="895">
        <v>10.48</v>
      </c>
    </row>
    <row r="3655" spans="1:4" x14ac:dyDescent="0.2">
      <c r="A3655">
        <v>5104</v>
      </c>
      <c r="B3655" t="s">
        <v>19683</v>
      </c>
      <c r="C3655" t="s">
        <v>16134</v>
      </c>
      <c r="D3655" s="895">
        <v>67.14</v>
      </c>
    </row>
    <row r="3656" spans="1:4" x14ac:dyDescent="0.2">
      <c r="A3656">
        <v>44530</v>
      </c>
      <c r="B3656" t="s">
        <v>29417</v>
      </c>
      <c r="C3656" t="s">
        <v>16086</v>
      </c>
      <c r="D3656" s="895">
        <v>37.25</v>
      </c>
    </row>
    <row r="3657" spans="1:4" x14ac:dyDescent="0.2">
      <c r="A3657">
        <v>2710</v>
      </c>
      <c r="B3657" t="s">
        <v>29418</v>
      </c>
      <c r="C3657" t="s">
        <v>16086</v>
      </c>
      <c r="D3657" s="895">
        <v>29.75</v>
      </c>
    </row>
    <row r="3658" spans="1:4" x14ac:dyDescent="0.2">
      <c r="A3658">
        <v>14575</v>
      </c>
      <c r="B3658" t="s">
        <v>19684</v>
      </c>
      <c r="C3658" t="s">
        <v>16086</v>
      </c>
      <c r="D3658" s="860">
        <v>5485752.8600000003</v>
      </c>
    </row>
    <row r="3659" spans="1:4" x14ac:dyDescent="0.2">
      <c r="A3659">
        <v>20043</v>
      </c>
      <c r="B3659" t="s">
        <v>19685</v>
      </c>
      <c r="C3659" t="s">
        <v>16086</v>
      </c>
      <c r="D3659" s="895">
        <v>11.54</v>
      </c>
    </row>
    <row r="3660" spans="1:4" x14ac:dyDescent="0.2">
      <c r="A3660">
        <v>20044</v>
      </c>
      <c r="B3660" t="s">
        <v>19686</v>
      </c>
      <c r="C3660" t="s">
        <v>16086</v>
      </c>
      <c r="D3660" s="895">
        <v>13.38</v>
      </c>
    </row>
    <row r="3661" spans="1:4" x14ac:dyDescent="0.2">
      <c r="A3661">
        <v>20042</v>
      </c>
      <c r="B3661" t="s">
        <v>19687</v>
      </c>
      <c r="C3661" t="s">
        <v>16086</v>
      </c>
      <c r="D3661" s="895">
        <v>10.01</v>
      </c>
    </row>
    <row r="3662" spans="1:4" x14ac:dyDescent="0.2">
      <c r="A3662">
        <v>20046</v>
      </c>
      <c r="B3662" t="s">
        <v>19688</v>
      </c>
      <c r="C3662" t="s">
        <v>16086</v>
      </c>
      <c r="D3662" s="895">
        <v>23.7</v>
      </c>
    </row>
    <row r="3663" spans="1:4" x14ac:dyDescent="0.2">
      <c r="A3663">
        <v>20047</v>
      </c>
      <c r="B3663" t="s">
        <v>19689</v>
      </c>
      <c r="C3663" t="s">
        <v>16086</v>
      </c>
      <c r="D3663" s="895">
        <v>71.069999999999993</v>
      </c>
    </row>
    <row r="3664" spans="1:4" x14ac:dyDescent="0.2">
      <c r="A3664">
        <v>20045</v>
      </c>
      <c r="B3664" t="s">
        <v>19690</v>
      </c>
      <c r="C3664" t="s">
        <v>16086</v>
      </c>
      <c r="D3664" s="895">
        <v>11.99</v>
      </c>
    </row>
    <row r="3665" spans="1:4" x14ac:dyDescent="0.2">
      <c r="A3665">
        <v>20972</v>
      </c>
      <c r="B3665" t="s">
        <v>19691</v>
      </c>
      <c r="C3665" t="s">
        <v>16086</v>
      </c>
      <c r="D3665" s="895">
        <v>135.71</v>
      </c>
    </row>
    <row r="3666" spans="1:4" x14ac:dyDescent="0.2">
      <c r="A3666">
        <v>11321</v>
      </c>
      <c r="B3666" t="s">
        <v>19692</v>
      </c>
      <c r="C3666" t="s">
        <v>16086</v>
      </c>
      <c r="D3666" s="895">
        <v>28.21</v>
      </c>
    </row>
    <row r="3667" spans="1:4" x14ac:dyDescent="0.2">
      <c r="A3667">
        <v>11323</v>
      </c>
      <c r="B3667" t="s">
        <v>19693</v>
      </c>
      <c r="C3667" t="s">
        <v>16086</v>
      </c>
      <c r="D3667" s="895">
        <v>32.450000000000003</v>
      </c>
    </row>
    <row r="3668" spans="1:4" x14ac:dyDescent="0.2">
      <c r="A3668">
        <v>20327</v>
      </c>
      <c r="B3668" t="s">
        <v>19694</v>
      </c>
      <c r="C3668" t="s">
        <v>16086</v>
      </c>
      <c r="D3668" s="895">
        <v>18.41</v>
      </c>
    </row>
    <row r="3669" spans="1:4" x14ac:dyDescent="0.2">
      <c r="A3669">
        <v>6034</v>
      </c>
      <c r="B3669" t="s">
        <v>19695</v>
      </c>
      <c r="C3669" t="s">
        <v>16086</v>
      </c>
      <c r="D3669" s="895">
        <v>16.3</v>
      </c>
    </row>
    <row r="3670" spans="1:4" x14ac:dyDescent="0.2">
      <c r="A3670">
        <v>6036</v>
      </c>
      <c r="B3670" t="s">
        <v>19696</v>
      </c>
      <c r="C3670" t="s">
        <v>16086</v>
      </c>
      <c r="D3670" s="895">
        <v>22.2</v>
      </c>
    </row>
    <row r="3671" spans="1:4" x14ac:dyDescent="0.2">
      <c r="A3671">
        <v>6031</v>
      </c>
      <c r="B3671" t="s">
        <v>19697</v>
      </c>
      <c r="C3671" t="s">
        <v>16086</v>
      </c>
      <c r="D3671" s="895">
        <v>26.09</v>
      </c>
    </row>
    <row r="3672" spans="1:4" x14ac:dyDescent="0.2">
      <c r="A3672">
        <v>6029</v>
      </c>
      <c r="B3672" t="s">
        <v>19698</v>
      </c>
      <c r="C3672" t="s">
        <v>16086</v>
      </c>
      <c r="D3672" s="895">
        <v>26.36</v>
      </c>
    </row>
    <row r="3673" spans="1:4" x14ac:dyDescent="0.2">
      <c r="A3673">
        <v>6033</v>
      </c>
      <c r="B3673" t="s">
        <v>19699</v>
      </c>
      <c r="C3673" t="s">
        <v>16086</v>
      </c>
      <c r="D3673" s="895">
        <v>34.75</v>
      </c>
    </row>
    <row r="3674" spans="1:4" x14ac:dyDescent="0.2">
      <c r="A3674">
        <v>11672</v>
      </c>
      <c r="B3674" t="s">
        <v>19700</v>
      </c>
      <c r="C3674" t="s">
        <v>16086</v>
      </c>
      <c r="D3674" s="895">
        <v>75.59</v>
      </c>
    </row>
    <row r="3675" spans="1:4" x14ac:dyDescent="0.2">
      <c r="A3675">
        <v>11669</v>
      </c>
      <c r="B3675" t="s">
        <v>19701</v>
      </c>
      <c r="C3675" t="s">
        <v>16086</v>
      </c>
      <c r="D3675" s="895">
        <v>71.989999999999995</v>
      </c>
    </row>
    <row r="3676" spans="1:4" x14ac:dyDescent="0.2">
      <c r="A3676">
        <v>11670</v>
      </c>
      <c r="B3676" t="s">
        <v>19702</v>
      </c>
      <c r="C3676" t="s">
        <v>16086</v>
      </c>
      <c r="D3676" s="895">
        <v>27.58</v>
      </c>
    </row>
    <row r="3677" spans="1:4" x14ac:dyDescent="0.2">
      <c r="A3677">
        <v>20055</v>
      </c>
      <c r="B3677" t="s">
        <v>19703</v>
      </c>
      <c r="C3677" t="s">
        <v>16086</v>
      </c>
      <c r="D3677" s="895">
        <v>53.91</v>
      </c>
    </row>
    <row r="3678" spans="1:4" x14ac:dyDescent="0.2">
      <c r="A3678">
        <v>11671</v>
      </c>
      <c r="B3678" t="s">
        <v>19704</v>
      </c>
      <c r="C3678" t="s">
        <v>16086</v>
      </c>
      <c r="D3678" s="895">
        <v>115.69</v>
      </c>
    </row>
    <row r="3679" spans="1:4" x14ac:dyDescent="0.2">
      <c r="A3679">
        <v>6032</v>
      </c>
      <c r="B3679" t="s">
        <v>19705</v>
      </c>
      <c r="C3679" t="s">
        <v>16086</v>
      </c>
      <c r="D3679" s="895">
        <v>33.04</v>
      </c>
    </row>
    <row r="3680" spans="1:4" x14ac:dyDescent="0.2">
      <c r="A3680">
        <v>11673</v>
      </c>
      <c r="B3680" t="s">
        <v>19706</v>
      </c>
      <c r="C3680" t="s">
        <v>16086</v>
      </c>
      <c r="D3680" s="895">
        <v>26.02</v>
      </c>
    </row>
    <row r="3681" spans="1:4" x14ac:dyDescent="0.2">
      <c r="A3681">
        <v>11674</v>
      </c>
      <c r="B3681" t="s">
        <v>19707</v>
      </c>
      <c r="C3681" t="s">
        <v>16086</v>
      </c>
      <c r="D3681" s="895">
        <v>33.51</v>
      </c>
    </row>
    <row r="3682" spans="1:4" x14ac:dyDescent="0.2">
      <c r="A3682">
        <v>11675</v>
      </c>
      <c r="B3682" t="s">
        <v>19708</v>
      </c>
      <c r="C3682" t="s">
        <v>16086</v>
      </c>
      <c r="D3682" s="895">
        <v>53.2</v>
      </c>
    </row>
    <row r="3683" spans="1:4" x14ac:dyDescent="0.2">
      <c r="A3683">
        <v>11676</v>
      </c>
      <c r="B3683" t="s">
        <v>19709</v>
      </c>
      <c r="C3683" t="s">
        <v>16086</v>
      </c>
      <c r="D3683" s="895">
        <v>71.150000000000006</v>
      </c>
    </row>
    <row r="3684" spans="1:4" x14ac:dyDescent="0.2">
      <c r="A3684">
        <v>11677</v>
      </c>
      <c r="B3684" t="s">
        <v>19710</v>
      </c>
      <c r="C3684" t="s">
        <v>16086</v>
      </c>
      <c r="D3684" s="895">
        <v>73.48</v>
      </c>
    </row>
    <row r="3685" spans="1:4" x14ac:dyDescent="0.2">
      <c r="A3685">
        <v>11678</v>
      </c>
      <c r="B3685" t="s">
        <v>19711</v>
      </c>
      <c r="C3685" t="s">
        <v>16086</v>
      </c>
      <c r="D3685" s="895">
        <v>134.58000000000001</v>
      </c>
    </row>
    <row r="3686" spans="1:4" x14ac:dyDescent="0.2">
      <c r="A3686">
        <v>6038</v>
      </c>
      <c r="B3686" t="s">
        <v>19712</v>
      </c>
      <c r="C3686" t="s">
        <v>16086</v>
      </c>
      <c r="D3686" s="895">
        <v>8.5399999999999991</v>
      </c>
    </row>
    <row r="3687" spans="1:4" x14ac:dyDescent="0.2">
      <c r="A3687">
        <v>11718</v>
      </c>
      <c r="B3687" t="s">
        <v>19713</v>
      </c>
      <c r="C3687" t="s">
        <v>16086</v>
      </c>
      <c r="D3687" s="895">
        <v>24.35</v>
      </c>
    </row>
    <row r="3688" spans="1:4" x14ac:dyDescent="0.2">
      <c r="A3688">
        <v>6037</v>
      </c>
      <c r="B3688" t="s">
        <v>19714</v>
      </c>
      <c r="C3688" t="s">
        <v>16086</v>
      </c>
      <c r="D3688" s="895">
        <v>17.760000000000002</v>
      </c>
    </row>
    <row r="3689" spans="1:4" x14ac:dyDescent="0.2">
      <c r="A3689">
        <v>11719</v>
      </c>
      <c r="B3689" t="s">
        <v>19715</v>
      </c>
      <c r="C3689" t="s">
        <v>16086</v>
      </c>
      <c r="D3689" s="895">
        <v>19.75</v>
      </c>
    </row>
    <row r="3690" spans="1:4" x14ac:dyDescent="0.2">
      <c r="A3690">
        <v>6010</v>
      </c>
      <c r="B3690" t="s">
        <v>19716</v>
      </c>
      <c r="C3690" t="s">
        <v>16086</v>
      </c>
      <c r="D3690" s="895">
        <v>110.84</v>
      </c>
    </row>
    <row r="3691" spans="1:4" x14ac:dyDescent="0.2">
      <c r="A3691">
        <v>6017</v>
      </c>
      <c r="B3691" t="s">
        <v>19717</v>
      </c>
      <c r="C3691" t="s">
        <v>16086</v>
      </c>
      <c r="D3691" s="895">
        <v>87.79</v>
      </c>
    </row>
    <row r="3692" spans="1:4" x14ac:dyDescent="0.2">
      <c r="A3692">
        <v>6020</v>
      </c>
      <c r="B3692" t="s">
        <v>19718</v>
      </c>
      <c r="C3692" t="s">
        <v>16086</v>
      </c>
      <c r="D3692" s="895">
        <v>38.69</v>
      </c>
    </row>
    <row r="3693" spans="1:4" x14ac:dyDescent="0.2">
      <c r="A3693">
        <v>6019</v>
      </c>
      <c r="B3693" t="s">
        <v>19719</v>
      </c>
      <c r="C3693" t="s">
        <v>16086</v>
      </c>
      <c r="D3693" s="895">
        <v>64.42</v>
      </c>
    </row>
    <row r="3694" spans="1:4" x14ac:dyDescent="0.2">
      <c r="A3694">
        <v>6011</v>
      </c>
      <c r="B3694" t="s">
        <v>19720</v>
      </c>
      <c r="C3694" t="s">
        <v>16086</v>
      </c>
      <c r="D3694" s="895">
        <v>320.17</v>
      </c>
    </row>
    <row r="3695" spans="1:4" x14ac:dyDescent="0.2">
      <c r="A3695">
        <v>6028</v>
      </c>
      <c r="B3695" t="s">
        <v>19721</v>
      </c>
      <c r="C3695" t="s">
        <v>16086</v>
      </c>
      <c r="D3695" s="895">
        <v>154.38</v>
      </c>
    </row>
    <row r="3696" spans="1:4" x14ac:dyDescent="0.2">
      <c r="A3696">
        <v>6016</v>
      </c>
      <c r="B3696" t="s">
        <v>19722</v>
      </c>
      <c r="C3696" t="s">
        <v>16086</v>
      </c>
      <c r="D3696" s="895">
        <v>40.81</v>
      </c>
    </row>
    <row r="3697" spans="1:4" x14ac:dyDescent="0.2">
      <c r="A3697">
        <v>6012</v>
      </c>
      <c r="B3697" t="s">
        <v>19723</v>
      </c>
      <c r="C3697" t="s">
        <v>16086</v>
      </c>
      <c r="D3697" s="895">
        <v>387.62</v>
      </c>
    </row>
    <row r="3698" spans="1:4" x14ac:dyDescent="0.2">
      <c r="A3698">
        <v>6027</v>
      </c>
      <c r="B3698" t="s">
        <v>19724</v>
      </c>
      <c r="C3698" t="s">
        <v>16086</v>
      </c>
      <c r="D3698" s="895">
        <v>807.67</v>
      </c>
    </row>
    <row r="3699" spans="1:4" x14ac:dyDescent="0.2">
      <c r="A3699">
        <v>6015</v>
      </c>
      <c r="B3699" t="s">
        <v>19725</v>
      </c>
      <c r="C3699" t="s">
        <v>16086</v>
      </c>
      <c r="D3699" s="895">
        <v>177.23</v>
      </c>
    </row>
    <row r="3700" spans="1:4" x14ac:dyDescent="0.2">
      <c r="A3700">
        <v>6014</v>
      </c>
      <c r="B3700" t="s">
        <v>19726</v>
      </c>
      <c r="C3700" t="s">
        <v>16086</v>
      </c>
      <c r="D3700" s="895">
        <v>169.45</v>
      </c>
    </row>
    <row r="3701" spans="1:4" x14ac:dyDescent="0.2">
      <c r="A3701">
        <v>6006</v>
      </c>
      <c r="B3701" t="s">
        <v>19727</v>
      </c>
      <c r="C3701" t="s">
        <v>16086</v>
      </c>
      <c r="D3701" s="895">
        <v>88.25</v>
      </c>
    </row>
    <row r="3702" spans="1:4" x14ac:dyDescent="0.2">
      <c r="A3702">
        <v>6013</v>
      </c>
      <c r="B3702" t="s">
        <v>19728</v>
      </c>
      <c r="C3702" t="s">
        <v>16086</v>
      </c>
      <c r="D3702" s="895">
        <v>121.87</v>
      </c>
    </row>
    <row r="3703" spans="1:4" x14ac:dyDescent="0.2">
      <c r="A3703">
        <v>6005</v>
      </c>
      <c r="B3703" t="s">
        <v>19729</v>
      </c>
      <c r="C3703" t="s">
        <v>16086</v>
      </c>
      <c r="D3703" s="895">
        <v>99.56</v>
      </c>
    </row>
    <row r="3704" spans="1:4" x14ac:dyDescent="0.2">
      <c r="A3704">
        <v>11756</v>
      </c>
      <c r="B3704" t="s">
        <v>19730</v>
      </c>
      <c r="C3704" t="s">
        <v>16086</v>
      </c>
      <c r="D3704" s="895">
        <v>47.55</v>
      </c>
    </row>
    <row r="3705" spans="1:4" x14ac:dyDescent="0.2">
      <c r="A3705">
        <v>10904</v>
      </c>
      <c r="B3705" t="s">
        <v>19731</v>
      </c>
      <c r="C3705" t="s">
        <v>16086</v>
      </c>
      <c r="D3705" s="895">
        <v>190</v>
      </c>
    </row>
    <row r="3706" spans="1:4" x14ac:dyDescent="0.2">
      <c r="A3706">
        <v>11752</v>
      </c>
      <c r="B3706" t="s">
        <v>19732</v>
      </c>
      <c r="C3706" t="s">
        <v>16086</v>
      </c>
      <c r="D3706" s="895">
        <v>27.42</v>
      </c>
    </row>
    <row r="3707" spans="1:4" x14ac:dyDescent="0.2">
      <c r="A3707">
        <v>11753</v>
      </c>
      <c r="B3707" t="s">
        <v>19733</v>
      </c>
      <c r="C3707" t="s">
        <v>16086</v>
      </c>
      <c r="D3707" s="895">
        <v>32.729999999999997</v>
      </c>
    </row>
    <row r="3708" spans="1:4" x14ac:dyDescent="0.2">
      <c r="A3708">
        <v>6021</v>
      </c>
      <c r="B3708" t="s">
        <v>19734</v>
      </c>
      <c r="C3708" t="s">
        <v>16086</v>
      </c>
      <c r="D3708" s="895">
        <v>90.84</v>
      </c>
    </row>
    <row r="3709" spans="1:4" x14ac:dyDescent="0.2">
      <c r="A3709">
        <v>6024</v>
      </c>
      <c r="B3709" t="s">
        <v>19735</v>
      </c>
      <c r="C3709" t="s">
        <v>16086</v>
      </c>
      <c r="D3709" s="895">
        <v>93.9</v>
      </c>
    </row>
    <row r="3710" spans="1:4" x14ac:dyDescent="0.2">
      <c r="A3710">
        <v>38379</v>
      </c>
      <c r="B3710" t="s">
        <v>29419</v>
      </c>
      <c r="C3710" t="s">
        <v>16130</v>
      </c>
      <c r="D3710" s="895">
        <v>52.71</v>
      </c>
    </row>
    <row r="3711" spans="1:4" x14ac:dyDescent="0.2">
      <c r="A3711">
        <v>13897</v>
      </c>
      <c r="B3711" t="s">
        <v>19736</v>
      </c>
      <c r="C3711" t="s">
        <v>16086</v>
      </c>
      <c r="D3711" s="860">
        <v>7215.46</v>
      </c>
    </row>
    <row r="3712" spans="1:4" x14ac:dyDescent="0.2">
      <c r="A3712">
        <v>10640</v>
      </c>
      <c r="B3712" t="s">
        <v>19737</v>
      </c>
      <c r="C3712" t="s">
        <v>16086</v>
      </c>
      <c r="D3712" s="860">
        <v>15627.18</v>
      </c>
    </row>
    <row r="3713" spans="1:4" x14ac:dyDescent="0.2">
      <c r="A3713">
        <v>34357</v>
      </c>
      <c r="B3713" t="s">
        <v>19738</v>
      </c>
      <c r="C3713" t="s">
        <v>16134</v>
      </c>
      <c r="D3713" s="895">
        <v>4.4000000000000004</v>
      </c>
    </row>
    <row r="3714" spans="1:4" x14ac:dyDescent="0.2">
      <c r="A3714">
        <v>37329</v>
      </c>
      <c r="B3714" t="s">
        <v>19739</v>
      </c>
      <c r="C3714" t="s">
        <v>16134</v>
      </c>
      <c r="D3714" s="895">
        <v>92.75</v>
      </c>
    </row>
    <row r="3715" spans="1:4" x14ac:dyDescent="0.2">
      <c r="A3715">
        <v>2510</v>
      </c>
      <c r="B3715" t="s">
        <v>19740</v>
      </c>
      <c r="C3715" t="s">
        <v>16086</v>
      </c>
      <c r="D3715" s="895">
        <v>35.46</v>
      </c>
    </row>
    <row r="3716" spans="1:4" x14ac:dyDescent="0.2">
      <c r="A3716">
        <v>12359</v>
      </c>
      <c r="B3716" t="s">
        <v>19741</v>
      </c>
      <c r="C3716" t="s">
        <v>16086</v>
      </c>
      <c r="D3716" s="895">
        <v>124.3</v>
      </c>
    </row>
    <row r="3717" spans="1:4" x14ac:dyDescent="0.2">
      <c r="A3717">
        <v>7353</v>
      </c>
      <c r="B3717" t="s">
        <v>19742</v>
      </c>
      <c r="C3717" t="s">
        <v>16136</v>
      </c>
      <c r="D3717" s="895">
        <v>30.56</v>
      </c>
    </row>
    <row r="3718" spans="1:4" x14ac:dyDescent="0.2">
      <c r="A3718">
        <v>36144</v>
      </c>
      <c r="B3718" t="s">
        <v>19743</v>
      </c>
      <c r="C3718" t="s">
        <v>16086</v>
      </c>
      <c r="D3718" s="895">
        <v>1.61</v>
      </c>
    </row>
    <row r="3719" spans="1:4" x14ac:dyDescent="0.2">
      <c r="A3719">
        <v>10518</v>
      </c>
      <c r="B3719" t="s">
        <v>19744</v>
      </c>
      <c r="C3719" t="s">
        <v>16086</v>
      </c>
      <c r="D3719" s="895">
        <v>116.96</v>
      </c>
    </row>
    <row r="3720" spans="1:4" x14ac:dyDescent="0.2">
      <c r="A3720">
        <v>36530</v>
      </c>
      <c r="B3720" t="s">
        <v>19745</v>
      </c>
      <c r="C3720" t="s">
        <v>16086</v>
      </c>
      <c r="D3720" s="860">
        <v>442536.57</v>
      </c>
    </row>
    <row r="3721" spans="1:4" x14ac:dyDescent="0.2">
      <c r="A3721">
        <v>6046</v>
      </c>
      <c r="B3721" t="s">
        <v>19746</v>
      </c>
      <c r="C3721" t="s">
        <v>16086</v>
      </c>
      <c r="D3721" s="860">
        <v>480000</v>
      </c>
    </row>
    <row r="3722" spans="1:4" x14ac:dyDescent="0.2">
      <c r="A3722">
        <v>36531</v>
      </c>
      <c r="B3722" t="s">
        <v>19747</v>
      </c>
      <c r="C3722" t="s">
        <v>16086</v>
      </c>
      <c r="D3722" s="860">
        <v>497560.94</v>
      </c>
    </row>
    <row r="3723" spans="1:4" x14ac:dyDescent="0.2">
      <c r="A3723">
        <v>34684</v>
      </c>
      <c r="B3723" t="s">
        <v>19748</v>
      </c>
      <c r="C3723" t="s">
        <v>16487</v>
      </c>
      <c r="D3723" s="895">
        <v>256.62</v>
      </c>
    </row>
    <row r="3724" spans="1:4" x14ac:dyDescent="0.2">
      <c r="A3724">
        <v>34683</v>
      </c>
      <c r="B3724" t="s">
        <v>19749</v>
      </c>
      <c r="C3724" t="s">
        <v>16487</v>
      </c>
      <c r="D3724" s="895">
        <v>160.38999999999999</v>
      </c>
    </row>
    <row r="3725" spans="1:4" x14ac:dyDescent="0.2">
      <c r="A3725">
        <v>44954</v>
      </c>
      <c r="B3725" t="s">
        <v>29420</v>
      </c>
      <c r="C3725" t="s">
        <v>16487</v>
      </c>
      <c r="D3725" s="895">
        <v>87.74</v>
      </c>
    </row>
    <row r="3726" spans="1:4" x14ac:dyDescent="0.2">
      <c r="A3726">
        <v>44955</v>
      </c>
      <c r="B3726" t="s">
        <v>29421</v>
      </c>
      <c r="C3726" t="s">
        <v>16487</v>
      </c>
      <c r="D3726" s="895">
        <v>128.22</v>
      </c>
    </row>
    <row r="3727" spans="1:4" x14ac:dyDescent="0.2">
      <c r="A3727">
        <v>10515</v>
      </c>
      <c r="B3727" t="s">
        <v>29422</v>
      </c>
      <c r="C3727" t="s">
        <v>16487</v>
      </c>
      <c r="D3727" s="895">
        <v>43.55</v>
      </c>
    </row>
    <row r="3728" spans="1:4" x14ac:dyDescent="0.2">
      <c r="A3728">
        <v>153</v>
      </c>
      <c r="B3728" t="s">
        <v>19750</v>
      </c>
      <c r="C3728" t="s">
        <v>16136</v>
      </c>
      <c r="D3728" s="895">
        <v>81.33</v>
      </c>
    </row>
    <row r="3729" spans="1:4" x14ac:dyDescent="0.2">
      <c r="A3729">
        <v>34682</v>
      </c>
      <c r="B3729" t="s">
        <v>19751</v>
      </c>
      <c r="C3729" t="s">
        <v>16487</v>
      </c>
      <c r="D3729" s="895">
        <v>122.65</v>
      </c>
    </row>
    <row r="3730" spans="1:4" x14ac:dyDescent="0.2">
      <c r="A3730">
        <v>536</v>
      </c>
      <c r="B3730" t="s">
        <v>29423</v>
      </c>
      <c r="C3730" t="s">
        <v>16487</v>
      </c>
      <c r="D3730" s="895">
        <v>24.53</v>
      </c>
    </row>
    <row r="3731" spans="1:4" x14ac:dyDescent="0.2">
      <c r="A3731">
        <v>20205</v>
      </c>
      <c r="B3731" t="s">
        <v>19752</v>
      </c>
      <c r="C3731" t="s">
        <v>16130</v>
      </c>
      <c r="D3731" s="895">
        <v>3.56</v>
      </c>
    </row>
    <row r="3732" spans="1:4" x14ac:dyDescent="0.2">
      <c r="A3732">
        <v>4412</v>
      </c>
      <c r="B3732" t="s">
        <v>19753</v>
      </c>
      <c r="C3732" t="s">
        <v>16130</v>
      </c>
      <c r="D3732" s="895">
        <v>2.13</v>
      </c>
    </row>
    <row r="3733" spans="1:4" x14ac:dyDescent="0.2">
      <c r="A3733">
        <v>4408</v>
      </c>
      <c r="B3733" t="s">
        <v>19754</v>
      </c>
      <c r="C3733" t="s">
        <v>16130</v>
      </c>
      <c r="D3733" s="895">
        <v>2.66</v>
      </c>
    </row>
    <row r="3734" spans="1:4" x14ac:dyDescent="0.2">
      <c r="A3734">
        <v>36250</v>
      </c>
      <c r="B3734" t="s">
        <v>19755</v>
      </c>
      <c r="C3734" t="s">
        <v>16130</v>
      </c>
      <c r="D3734" s="895">
        <v>4.08</v>
      </c>
    </row>
    <row r="3735" spans="1:4" x14ac:dyDescent="0.2">
      <c r="A3735">
        <v>10857</v>
      </c>
      <c r="B3735" t="s">
        <v>19756</v>
      </c>
      <c r="C3735" t="s">
        <v>16130</v>
      </c>
      <c r="D3735" s="895">
        <v>17.53</v>
      </c>
    </row>
    <row r="3736" spans="1:4" x14ac:dyDescent="0.2">
      <c r="A3736">
        <v>4803</v>
      </c>
      <c r="B3736" t="s">
        <v>19757</v>
      </c>
      <c r="C3736" t="s">
        <v>16130</v>
      </c>
      <c r="D3736" s="895">
        <v>25.13</v>
      </c>
    </row>
    <row r="3737" spans="1:4" x14ac:dyDescent="0.2">
      <c r="A3737">
        <v>6186</v>
      </c>
      <c r="B3737" t="s">
        <v>19758</v>
      </c>
      <c r="C3737" t="s">
        <v>16130</v>
      </c>
      <c r="D3737" s="895">
        <v>13.88</v>
      </c>
    </row>
    <row r="3738" spans="1:4" x14ac:dyDescent="0.2">
      <c r="A3738">
        <v>4829</v>
      </c>
      <c r="B3738" t="s">
        <v>19759</v>
      </c>
      <c r="C3738" t="s">
        <v>16130</v>
      </c>
      <c r="D3738" s="895">
        <v>22.62</v>
      </c>
    </row>
    <row r="3739" spans="1:4" x14ac:dyDescent="0.2">
      <c r="A3739">
        <v>39829</v>
      </c>
      <c r="B3739" t="s">
        <v>19760</v>
      </c>
      <c r="C3739" t="s">
        <v>16130</v>
      </c>
      <c r="D3739" s="895">
        <v>37.4</v>
      </c>
    </row>
    <row r="3740" spans="1:4" x14ac:dyDescent="0.2">
      <c r="A3740">
        <v>20231</v>
      </c>
      <c r="B3740" t="s">
        <v>19761</v>
      </c>
      <c r="C3740" t="s">
        <v>16130</v>
      </c>
      <c r="D3740" s="895">
        <v>35.35</v>
      </c>
    </row>
    <row r="3741" spans="1:4" x14ac:dyDescent="0.2">
      <c r="A3741">
        <v>4804</v>
      </c>
      <c r="B3741" t="s">
        <v>19762</v>
      </c>
      <c r="C3741" t="s">
        <v>16130</v>
      </c>
      <c r="D3741" s="895">
        <v>19.29</v>
      </c>
    </row>
    <row r="3742" spans="1:4" x14ac:dyDescent="0.2">
      <c r="A3742">
        <v>34680</v>
      </c>
      <c r="B3742" t="s">
        <v>19763</v>
      </c>
      <c r="C3742" t="s">
        <v>16130</v>
      </c>
      <c r="D3742" s="895">
        <v>37.729999999999997</v>
      </c>
    </row>
    <row r="3743" spans="1:4" x14ac:dyDescent="0.2">
      <c r="A3743">
        <v>11573</v>
      </c>
      <c r="B3743" t="s">
        <v>19764</v>
      </c>
      <c r="C3743" t="s">
        <v>16086</v>
      </c>
      <c r="D3743" s="895">
        <v>5.63</v>
      </c>
    </row>
    <row r="3744" spans="1:4" x14ac:dyDescent="0.2">
      <c r="A3744">
        <v>38401</v>
      </c>
      <c r="B3744" t="s">
        <v>29424</v>
      </c>
      <c r="C3744" t="s">
        <v>16086</v>
      </c>
      <c r="D3744" s="895">
        <v>14.23</v>
      </c>
    </row>
    <row r="3745" spans="1:4" x14ac:dyDescent="0.2">
      <c r="A3745">
        <v>11575</v>
      </c>
      <c r="B3745" t="s">
        <v>19765</v>
      </c>
      <c r="C3745" t="s">
        <v>16086</v>
      </c>
      <c r="D3745" s="895">
        <v>54.28</v>
      </c>
    </row>
    <row r="3746" spans="1:4" x14ac:dyDescent="0.2">
      <c r="A3746">
        <v>38179</v>
      </c>
      <c r="B3746" t="s">
        <v>19766</v>
      </c>
      <c r="C3746" t="s">
        <v>16086</v>
      </c>
      <c r="D3746" s="895">
        <v>44.88</v>
      </c>
    </row>
    <row r="3747" spans="1:4" x14ac:dyDescent="0.2">
      <c r="A3747">
        <v>20256</v>
      </c>
      <c r="B3747" t="s">
        <v>19767</v>
      </c>
      <c r="C3747" t="s">
        <v>16086</v>
      </c>
      <c r="D3747" s="895">
        <v>0.33</v>
      </c>
    </row>
    <row r="3748" spans="1:4" x14ac:dyDescent="0.2">
      <c r="A3748">
        <v>14511</v>
      </c>
      <c r="B3748" t="s">
        <v>19768</v>
      </c>
      <c r="C3748" t="s">
        <v>16086</v>
      </c>
      <c r="D3748" s="860">
        <v>997825.41</v>
      </c>
    </row>
    <row r="3749" spans="1:4" x14ac:dyDescent="0.2">
      <c r="A3749">
        <v>10642</v>
      </c>
      <c r="B3749" t="s">
        <v>19769</v>
      </c>
      <c r="C3749" t="s">
        <v>16086</v>
      </c>
      <c r="D3749" s="860">
        <v>940000</v>
      </c>
    </row>
    <row r="3750" spans="1:4" x14ac:dyDescent="0.2">
      <c r="A3750">
        <v>14489</v>
      </c>
      <c r="B3750" t="s">
        <v>19770</v>
      </c>
      <c r="C3750" t="s">
        <v>16086</v>
      </c>
      <c r="D3750" s="860">
        <v>833762.51</v>
      </c>
    </row>
    <row r="3751" spans="1:4" x14ac:dyDescent="0.2">
      <c r="A3751">
        <v>14513</v>
      </c>
      <c r="B3751" t="s">
        <v>19771</v>
      </c>
      <c r="C3751" t="s">
        <v>16086</v>
      </c>
      <c r="D3751" s="860">
        <v>625341.67000000004</v>
      </c>
    </row>
    <row r="3752" spans="1:4" x14ac:dyDescent="0.2">
      <c r="A3752">
        <v>13600</v>
      </c>
      <c r="B3752" t="s">
        <v>19772</v>
      </c>
      <c r="C3752" t="s">
        <v>16086</v>
      </c>
      <c r="D3752" s="860">
        <v>806866.86</v>
      </c>
    </row>
    <row r="3753" spans="1:4" x14ac:dyDescent="0.2">
      <c r="A3753">
        <v>10646</v>
      </c>
      <c r="B3753" t="s">
        <v>19773</v>
      </c>
      <c r="C3753" t="s">
        <v>16086</v>
      </c>
      <c r="D3753" s="860">
        <v>601465.48</v>
      </c>
    </row>
    <row r="3754" spans="1:4" x14ac:dyDescent="0.2">
      <c r="A3754">
        <v>6070</v>
      </c>
      <c r="B3754" t="s">
        <v>19774</v>
      </c>
      <c r="C3754" t="s">
        <v>16086</v>
      </c>
      <c r="D3754" s="860">
        <v>821828.55</v>
      </c>
    </row>
    <row r="3755" spans="1:4" x14ac:dyDescent="0.2">
      <c r="A3755">
        <v>6069</v>
      </c>
      <c r="B3755" t="s">
        <v>19775</v>
      </c>
      <c r="C3755" t="s">
        <v>16086</v>
      </c>
      <c r="D3755" s="860">
        <v>181554.32</v>
      </c>
    </row>
    <row r="3756" spans="1:4" x14ac:dyDescent="0.2">
      <c r="A3756">
        <v>14626</v>
      </c>
      <c r="B3756" t="s">
        <v>19776</v>
      </c>
      <c r="C3756" t="s">
        <v>16086</v>
      </c>
      <c r="D3756" s="860">
        <v>899714.32</v>
      </c>
    </row>
    <row r="3757" spans="1:4" x14ac:dyDescent="0.2">
      <c r="A3757">
        <v>6067</v>
      </c>
      <c r="B3757" t="s">
        <v>19777</v>
      </c>
      <c r="C3757" t="s">
        <v>16086</v>
      </c>
      <c r="D3757" s="860">
        <v>738571.44</v>
      </c>
    </row>
    <row r="3758" spans="1:4" x14ac:dyDescent="0.2">
      <c r="A3758">
        <v>38393</v>
      </c>
      <c r="B3758" t="s">
        <v>29425</v>
      </c>
      <c r="C3758" t="s">
        <v>16086</v>
      </c>
      <c r="D3758" s="895">
        <v>17.7</v>
      </c>
    </row>
    <row r="3759" spans="1:4" x14ac:dyDescent="0.2">
      <c r="A3759">
        <v>38390</v>
      </c>
      <c r="B3759" t="s">
        <v>29426</v>
      </c>
      <c r="C3759" t="s">
        <v>16086</v>
      </c>
      <c r="D3759" s="895">
        <v>39.26</v>
      </c>
    </row>
    <row r="3760" spans="1:4" x14ac:dyDescent="0.2">
      <c r="A3760">
        <v>36532</v>
      </c>
      <c r="B3760" t="s">
        <v>19778</v>
      </c>
      <c r="C3760" t="s">
        <v>16086</v>
      </c>
      <c r="D3760" s="860">
        <v>31301.65</v>
      </c>
    </row>
    <row r="3761" spans="1:4" x14ac:dyDescent="0.2">
      <c r="A3761">
        <v>11578</v>
      </c>
      <c r="B3761" t="s">
        <v>19779</v>
      </c>
      <c r="C3761" t="s">
        <v>16086</v>
      </c>
      <c r="D3761" s="895">
        <v>11.72</v>
      </c>
    </row>
    <row r="3762" spans="1:4" x14ac:dyDescent="0.2">
      <c r="A3762">
        <v>11577</v>
      </c>
      <c r="B3762" t="s">
        <v>19780</v>
      </c>
      <c r="C3762" t="s">
        <v>16086</v>
      </c>
      <c r="D3762" s="895">
        <v>11.18</v>
      </c>
    </row>
    <row r="3763" spans="1:4" x14ac:dyDescent="0.2">
      <c r="A3763">
        <v>42432</v>
      </c>
      <c r="B3763" t="s">
        <v>19781</v>
      </c>
      <c r="C3763" t="s">
        <v>16086</v>
      </c>
      <c r="D3763" s="860">
        <v>2424.64</v>
      </c>
    </row>
    <row r="3764" spans="1:4" x14ac:dyDescent="0.2">
      <c r="A3764">
        <v>42437</v>
      </c>
      <c r="B3764" t="s">
        <v>19782</v>
      </c>
      <c r="C3764" t="s">
        <v>16086</v>
      </c>
      <c r="D3764" s="860">
        <v>1843.37</v>
      </c>
    </row>
    <row r="3765" spans="1:4" x14ac:dyDescent="0.2">
      <c r="A3765">
        <v>1116</v>
      </c>
      <c r="B3765" t="s">
        <v>19783</v>
      </c>
      <c r="C3765" t="s">
        <v>16130</v>
      </c>
      <c r="D3765" s="895">
        <v>18.78</v>
      </c>
    </row>
    <row r="3766" spans="1:4" x14ac:dyDescent="0.2">
      <c r="A3766">
        <v>1115</v>
      </c>
      <c r="B3766" t="s">
        <v>19784</v>
      </c>
      <c r="C3766" t="s">
        <v>16130</v>
      </c>
      <c r="D3766" s="895">
        <v>22.5</v>
      </c>
    </row>
    <row r="3767" spans="1:4" x14ac:dyDescent="0.2">
      <c r="A3767">
        <v>1113</v>
      </c>
      <c r="B3767" t="s">
        <v>19785</v>
      </c>
      <c r="C3767" t="s">
        <v>16130</v>
      </c>
      <c r="D3767" s="895">
        <v>26.3</v>
      </c>
    </row>
    <row r="3768" spans="1:4" x14ac:dyDescent="0.2">
      <c r="A3768">
        <v>1114</v>
      </c>
      <c r="B3768" t="s">
        <v>19786</v>
      </c>
      <c r="C3768" t="s">
        <v>16130</v>
      </c>
      <c r="D3768" s="895">
        <v>31.33</v>
      </c>
    </row>
    <row r="3769" spans="1:4" x14ac:dyDescent="0.2">
      <c r="A3769">
        <v>40873</v>
      </c>
      <c r="B3769" t="s">
        <v>19787</v>
      </c>
      <c r="C3769" t="s">
        <v>16130</v>
      </c>
      <c r="D3769" s="895">
        <v>24.52</v>
      </c>
    </row>
    <row r="3770" spans="1:4" x14ac:dyDescent="0.2">
      <c r="A3770">
        <v>20214</v>
      </c>
      <c r="B3770" t="s">
        <v>19788</v>
      </c>
      <c r="C3770" t="s">
        <v>16086</v>
      </c>
      <c r="D3770" s="895">
        <v>53.47</v>
      </c>
    </row>
    <row r="3771" spans="1:4" x14ac:dyDescent="0.2">
      <c r="A3771">
        <v>7237</v>
      </c>
      <c r="B3771" t="s">
        <v>19789</v>
      </c>
      <c r="C3771" t="s">
        <v>16086</v>
      </c>
      <c r="D3771" s="895">
        <v>52.34</v>
      </c>
    </row>
    <row r="3772" spans="1:4" x14ac:dyDescent="0.2">
      <c r="A3772">
        <v>11757</v>
      </c>
      <c r="B3772" t="s">
        <v>19790</v>
      </c>
      <c r="C3772" t="s">
        <v>16086</v>
      </c>
      <c r="D3772" s="895">
        <v>36.1</v>
      </c>
    </row>
    <row r="3773" spans="1:4" x14ac:dyDescent="0.2">
      <c r="A3773">
        <v>11758</v>
      </c>
      <c r="B3773" t="s">
        <v>19791</v>
      </c>
      <c r="C3773" t="s">
        <v>16086</v>
      </c>
      <c r="D3773" s="895">
        <v>67.81</v>
      </c>
    </row>
    <row r="3774" spans="1:4" x14ac:dyDescent="0.2">
      <c r="A3774">
        <v>37526</v>
      </c>
      <c r="B3774" t="s">
        <v>19792</v>
      </c>
      <c r="C3774" t="s">
        <v>16086</v>
      </c>
      <c r="D3774" s="895">
        <v>5.57</v>
      </c>
    </row>
    <row r="3775" spans="1:4" x14ac:dyDescent="0.2">
      <c r="A3775">
        <v>6076</v>
      </c>
      <c r="B3775" t="s">
        <v>19793</v>
      </c>
      <c r="C3775" t="s">
        <v>16232</v>
      </c>
      <c r="D3775" s="895">
        <v>66.5</v>
      </c>
    </row>
    <row r="3776" spans="1:4" x14ac:dyDescent="0.2">
      <c r="A3776">
        <v>13109</v>
      </c>
      <c r="B3776" t="s">
        <v>19794</v>
      </c>
      <c r="C3776" t="s">
        <v>16086</v>
      </c>
      <c r="D3776" s="895">
        <v>270.93</v>
      </c>
    </row>
    <row r="3777" spans="1:4" x14ac:dyDescent="0.2">
      <c r="A3777">
        <v>13110</v>
      </c>
      <c r="B3777" t="s">
        <v>19795</v>
      </c>
      <c r="C3777" t="s">
        <v>16086</v>
      </c>
      <c r="D3777" s="895">
        <v>356.56</v>
      </c>
    </row>
    <row r="3778" spans="1:4" x14ac:dyDescent="0.2">
      <c r="A3778">
        <v>7581</v>
      </c>
      <c r="B3778" t="s">
        <v>19796</v>
      </c>
      <c r="C3778" t="s">
        <v>16086</v>
      </c>
      <c r="D3778" s="895">
        <v>4.93</v>
      </c>
    </row>
    <row r="3779" spans="1:4" x14ac:dyDescent="0.2">
      <c r="A3779">
        <v>4509</v>
      </c>
      <c r="B3779" t="s">
        <v>19797</v>
      </c>
      <c r="C3779" t="s">
        <v>16130</v>
      </c>
      <c r="D3779" s="895">
        <v>4.07</v>
      </c>
    </row>
    <row r="3780" spans="1:4" x14ac:dyDescent="0.2">
      <c r="A3780">
        <v>4512</v>
      </c>
      <c r="B3780" t="s">
        <v>19798</v>
      </c>
      <c r="C3780" t="s">
        <v>16130</v>
      </c>
      <c r="D3780" s="895">
        <v>1.94</v>
      </c>
    </row>
    <row r="3781" spans="1:4" x14ac:dyDescent="0.2">
      <c r="A3781">
        <v>4517</v>
      </c>
      <c r="B3781" t="s">
        <v>19799</v>
      </c>
      <c r="C3781" t="s">
        <v>16130</v>
      </c>
      <c r="D3781" s="895">
        <v>2.8</v>
      </c>
    </row>
    <row r="3782" spans="1:4" x14ac:dyDescent="0.2">
      <c r="A3782">
        <v>20206</v>
      </c>
      <c r="B3782" t="s">
        <v>19800</v>
      </c>
      <c r="C3782" t="s">
        <v>16130</v>
      </c>
      <c r="D3782" s="895">
        <v>9.6199999999999992</v>
      </c>
    </row>
    <row r="3783" spans="1:4" x14ac:dyDescent="0.2">
      <c r="A3783">
        <v>4460</v>
      </c>
      <c r="B3783" t="s">
        <v>19801</v>
      </c>
      <c r="C3783" t="s">
        <v>16130</v>
      </c>
      <c r="D3783" s="895">
        <v>9.8800000000000008</v>
      </c>
    </row>
    <row r="3784" spans="1:4" x14ac:dyDescent="0.2">
      <c r="A3784">
        <v>4415</v>
      </c>
      <c r="B3784" t="s">
        <v>19802</v>
      </c>
      <c r="C3784" t="s">
        <v>16130</v>
      </c>
      <c r="D3784" s="895">
        <v>5.29</v>
      </c>
    </row>
    <row r="3785" spans="1:4" x14ac:dyDescent="0.2">
      <c r="A3785">
        <v>4417</v>
      </c>
      <c r="B3785" t="s">
        <v>19803</v>
      </c>
      <c r="C3785" t="s">
        <v>16130</v>
      </c>
      <c r="D3785" s="895">
        <v>7.62</v>
      </c>
    </row>
    <row r="3786" spans="1:4" x14ac:dyDescent="0.2">
      <c r="A3786">
        <v>37373</v>
      </c>
      <c r="B3786" t="s">
        <v>19804</v>
      </c>
      <c r="C3786" t="s">
        <v>16234</v>
      </c>
      <c r="D3786" s="895">
        <v>0.04</v>
      </c>
    </row>
    <row r="3787" spans="1:4" x14ac:dyDescent="0.2">
      <c r="A3787">
        <v>40864</v>
      </c>
      <c r="B3787" t="s">
        <v>19805</v>
      </c>
      <c r="C3787" t="s">
        <v>16236</v>
      </c>
      <c r="D3787" s="895">
        <v>7.31</v>
      </c>
    </row>
    <row r="3788" spans="1:4" x14ac:dyDescent="0.2">
      <c r="A3788">
        <v>4734</v>
      </c>
      <c r="B3788" t="s">
        <v>19806</v>
      </c>
      <c r="C3788" t="s">
        <v>16232</v>
      </c>
      <c r="D3788" s="895">
        <v>457.8</v>
      </c>
    </row>
    <row r="3789" spans="1:4" x14ac:dyDescent="0.2">
      <c r="A3789">
        <v>6085</v>
      </c>
      <c r="B3789" t="s">
        <v>19807</v>
      </c>
      <c r="C3789" t="s">
        <v>16136</v>
      </c>
      <c r="D3789" s="895">
        <v>12.86</v>
      </c>
    </row>
    <row r="3790" spans="1:4" x14ac:dyDescent="0.2">
      <c r="A3790">
        <v>38396</v>
      </c>
      <c r="B3790" t="s">
        <v>29427</v>
      </c>
      <c r="C3790" t="s">
        <v>16086</v>
      </c>
      <c r="D3790" s="895">
        <v>692.26</v>
      </c>
    </row>
    <row r="3791" spans="1:4" x14ac:dyDescent="0.2">
      <c r="A3791">
        <v>11622</v>
      </c>
      <c r="B3791" t="s">
        <v>19808</v>
      </c>
      <c r="C3791" t="s">
        <v>16134</v>
      </c>
      <c r="D3791" s="895">
        <v>61.28</v>
      </c>
    </row>
    <row r="3792" spans="1:4" x14ac:dyDescent="0.2">
      <c r="A3792">
        <v>43143</v>
      </c>
      <c r="B3792" t="s">
        <v>19809</v>
      </c>
      <c r="C3792" t="s">
        <v>16136</v>
      </c>
      <c r="D3792" s="895">
        <v>23.14</v>
      </c>
    </row>
    <row r="3793" spans="1:4" x14ac:dyDescent="0.2">
      <c r="A3793">
        <v>7317</v>
      </c>
      <c r="B3793" t="s">
        <v>19810</v>
      </c>
      <c r="C3793" t="s">
        <v>16134</v>
      </c>
      <c r="D3793" s="895">
        <v>32.83</v>
      </c>
    </row>
    <row r="3794" spans="1:4" x14ac:dyDescent="0.2">
      <c r="A3794">
        <v>142</v>
      </c>
      <c r="B3794" t="s">
        <v>19811</v>
      </c>
      <c r="C3794" t="s">
        <v>19812</v>
      </c>
      <c r="D3794" s="895">
        <v>28.92</v>
      </c>
    </row>
    <row r="3795" spans="1:4" x14ac:dyDescent="0.2">
      <c r="A3795">
        <v>43142</v>
      </c>
      <c r="B3795" t="s">
        <v>19813</v>
      </c>
      <c r="C3795" t="s">
        <v>16136</v>
      </c>
      <c r="D3795" s="895">
        <v>131.36000000000001</v>
      </c>
    </row>
    <row r="3796" spans="1:4" x14ac:dyDescent="0.2">
      <c r="A3796">
        <v>38123</v>
      </c>
      <c r="B3796" t="s">
        <v>19814</v>
      </c>
      <c r="C3796" t="s">
        <v>16134</v>
      </c>
      <c r="D3796" s="895">
        <v>81.3</v>
      </c>
    </row>
    <row r="3797" spans="1:4" x14ac:dyDescent="0.2">
      <c r="A3797">
        <v>42699</v>
      </c>
      <c r="B3797" t="s">
        <v>19815</v>
      </c>
      <c r="C3797" t="s">
        <v>16086</v>
      </c>
      <c r="D3797" s="895">
        <v>41.53</v>
      </c>
    </row>
    <row r="3798" spans="1:4" x14ac:dyDescent="0.2">
      <c r="A3798">
        <v>37743</v>
      </c>
      <c r="B3798" t="s">
        <v>19816</v>
      </c>
      <c r="C3798" t="s">
        <v>16086</v>
      </c>
      <c r="D3798" s="860">
        <v>215069.37</v>
      </c>
    </row>
    <row r="3799" spans="1:4" x14ac:dyDescent="0.2">
      <c r="A3799">
        <v>37744</v>
      </c>
      <c r="B3799" t="s">
        <v>19817</v>
      </c>
      <c r="C3799" t="s">
        <v>16086</v>
      </c>
      <c r="D3799" s="860">
        <v>252881.11</v>
      </c>
    </row>
    <row r="3800" spans="1:4" x14ac:dyDescent="0.2">
      <c r="A3800">
        <v>37741</v>
      </c>
      <c r="B3800" t="s">
        <v>19818</v>
      </c>
      <c r="C3800" t="s">
        <v>16086</v>
      </c>
      <c r="D3800" s="860">
        <v>195561.39</v>
      </c>
    </row>
    <row r="3801" spans="1:4" x14ac:dyDescent="0.2">
      <c r="A3801">
        <v>39396</v>
      </c>
      <c r="B3801" t="s">
        <v>19819</v>
      </c>
      <c r="C3801" t="s">
        <v>16086</v>
      </c>
      <c r="D3801" s="895">
        <v>69.44</v>
      </c>
    </row>
    <row r="3802" spans="1:4" x14ac:dyDescent="0.2">
      <c r="A3802">
        <v>39392</v>
      </c>
      <c r="B3802" t="s">
        <v>19820</v>
      </c>
      <c r="C3802" t="s">
        <v>16086</v>
      </c>
      <c r="D3802" s="895">
        <v>78.33</v>
      </c>
    </row>
    <row r="3803" spans="1:4" x14ac:dyDescent="0.2">
      <c r="A3803">
        <v>39393</v>
      </c>
      <c r="B3803" t="s">
        <v>19821</v>
      </c>
      <c r="C3803" t="s">
        <v>16086</v>
      </c>
      <c r="D3803" s="895">
        <v>48.44</v>
      </c>
    </row>
    <row r="3804" spans="1:4" x14ac:dyDescent="0.2">
      <c r="A3804">
        <v>39394</v>
      </c>
      <c r="B3804" t="s">
        <v>19822</v>
      </c>
      <c r="C3804" t="s">
        <v>16086</v>
      </c>
      <c r="D3804" s="895">
        <v>54.52</v>
      </c>
    </row>
    <row r="3805" spans="1:4" x14ac:dyDescent="0.2">
      <c r="A3805">
        <v>39395</v>
      </c>
      <c r="B3805" t="s">
        <v>19823</v>
      </c>
      <c r="C3805" t="s">
        <v>16086</v>
      </c>
      <c r="D3805" s="895">
        <v>50.7</v>
      </c>
    </row>
    <row r="3806" spans="1:4" x14ac:dyDescent="0.2">
      <c r="A3806">
        <v>14618</v>
      </c>
      <c r="B3806" t="s">
        <v>19824</v>
      </c>
      <c r="C3806" t="s">
        <v>16086</v>
      </c>
      <c r="D3806" s="860">
        <v>1382.99</v>
      </c>
    </row>
    <row r="3807" spans="1:4" x14ac:dyDescent="0.2">
      <c r="A3807">
        <v>40269</v>
      </c>
      <c r="B3807" t="s">
        <v>19825</v>
      </c>
      <c r="C3807" t="s">
        <v>16086</v>
      </c>
      <c r="D3807" s="860">
        <v>5571.98</v>
      </c>
    </row>
    <row r="3808" spans="1:4" x14ac:dyDescent="0.2">
      <c r="A3808">
        <v>6110</v>
      </c>
      <c r="B3808" t="s">
        <v>19826</v>
      </c>
      <c r="C3808" t="s">
        <v>16234</v>
      </c>
      <c r="D3808" s="895">
        <v>26.13</v>
      </c>
    </row>
    <row r="3809" spans="1:4" x14ac:dyDescent="0.2">
      <c r="A3809">
        <v>40910</v>
      </c>
      <c r="B3809" t="s">
        <v>19827</v>
      </c>
      <c r="C3809" t="s">
        <v>16236</v>
      </c>
      <c r="D3809" s="860">
        <v>4583.38</v>
      </c>
    </row>
    <row r="3810" spans="1:4" x14ac:dyDescent="0.2">
      <c r="A3810">
        <v>6111</v>
      </c>
      <c r="B3810" t="s">
        <v>19828</v>
      </c>
      <c r="C3810" t="s">
        <v>16234</v>
      </c>
      <c r="D3810" s="895">
        <v>15.02</v>
      </c>
    </row>
    <row r="3811" spans="1:4" x14ac:dyDescent="0.2">
      <c r="A3811">
        <v>41084</v>
      </c>
      <c r="B3811" t="s">
        <v>19829</v>
      </c>
      <c r="C3811" t="s">
        <v>16236</v>
      </c>
      <c r="D3811" s="860">
        <v>2632.68</v>
      </c>
    </row>
    <row r="3812" spans="1:4" x14ac:dyDescent="0.2">
      <c r="A3812">
        <v>44535</v>
      </c>
      <c r="B3812" t="s">
        <v>19830</v>
      </c>
      <c r="C3812" t="s">
        <v>16232</v>
      </c>
      <c r="D3812" s="895">
        <v>59.89</v>
      </c>
    </row>
    <row r="3813" spans="1:4" x14ac:dyDescent="0.2">
      <c r="A3813">
        <v>44945</v>
      </c>
      <c r="B3813" t="s">
        <v>19831</v>
      </c>
      <c r="C3813" t="s">
        <v>16086</v>
      </c>
      <c r="D3813" s="895">
        <v>7.8</v>
      </c>
    </row>
    <row r="3814" spans="1:4" x14ac:dyDescent="0.2">
      <c r="A3814">
        <v>38637</v>
      </c>
      <c r="B3814" t="s">
        <v>19832</v>
      </c>
      <c r="C3814" t="s">
        <v>16086</v>
      </c>
      <c r="D3814" s="895">
        <v>214.45</v>
      </c>
    </row>
    <row r="3815" spans="1:4" x14ac:dyDescent="0.2">
      <c r="A3815">
        <v>6150</v>
      </c>
      <c r="B3815" t="s">
        <v>19833</v>
      </c>
      <c r="C3815" t="s">
        <v>16086</v>
      </c>
      <c r="D3815" s="895">
        <v>217.07</v>
      </c>
    </row>
    <row r="3816" spans="1:4" x14ac:dyDescent="0.2">
      <c r="A3816">
        <v>6136</v>
      </c>
      <c r="B3816" t="s">
        <v>19834</v>
      </c>
      <c r="C3816" t="s">
        <v>16086</v>
      </c>
      <c r="D3816" s="895">
        <v>170.63</v>
      </c>
    </row>
    <row r="3817" spans="1:4" x14ac:dyDescent="0.2">
      <c r="A3817">
        <v>38638</v>
      </c>
      <c r="B3817" t="s">
        <v>19835</v>
      </c>
      <c r="C3817" t="s">
        <v>16086</v>
      </c>
      <c r="D3817" s="895">
        <v>180.71</v>
      </c>
    </row>
    <row r="3818" spans="1:4" x14ac:dyDescent="0.2">
      <c r="A3818">
        <v>20262</v>
      </c>
      <c r="B3818" t="s">
        <v>19836</v>
      </c>
      <c r="C3818" t="s">
        <v>16086</v>
      </c>
      <c r="D3818" s="895">
        <v>14.28</v>
      </c>
    </row>
    <row r="3819" spans="1:4" x14ac:dyDescent="0.2">
      <c r="A3819">
        <v>6145</v>
      </c>
      <c r="B3819" t="s">
        <v>19837</v>
      </c>
      <c r="C3819" t="s">
        <v>16086</v>
      </c>
      <c r="D3819" s="895">
        <v>15.78</v>
      </c>
    </row>
    <row r="3820" spans="1:4" x14ac:dyDescent="0.2">
      <c r="A3820">
        <v>6149</v>
      </c>
      <c r="B3820" t="s">
        <v>19838</v>
      </c>
      <c r="C3820" t="s">
        <v>16086</v>
      </c>
      <c r="D3820" s="895">
        <v>10.43</v>
      </c>
    </row>
    <row r="3821" spans="1:4" x14ac:dyDescent="0.2">
      <c r="A3821">
        <v>6146</v>
      </c>
      <c r="B3821" t="s">
        <v>19839</v>
      </c>
      <c r="C3821" t="s">
        <v>16086</v>
      </c>
      <c r="D3821" s="895">
        <v>14.99</v>
      </c>
    </row>
    <row r="3822" spans="1:4" x14ac:dyDescent="0.2">
      <c r="A3822">
        <v>44536</v>
      </c>
      <c r="B3822" t="s">
        <v>19840</v>
      </c>
      <c r="C3822" t="s">
        <v>16134</v>
      </c>
      <c r="D3822" s="895">
        <v>2.4300000000000002</v>
      </c>
    </row>
    <row r="3823" spans="1:4" x14ac:dyDescent="0.2">
      <c r="A3823">
        <v>39961</v>
      </c>
      <c r="B3823" t="s">
        <v>19841</v>
      </c>
      <c r="C3823" t="s">
        <v>16086</v>
      </c>
      <c r="D3823" s="895">
        <v>19.11</v>
      </c>
    </row>
    <row r="3824" spans="1:4" x14ac:dyDescent="0.2">
      <c r="A3824">
        <v>42433</v>
      </c>
      <c r="B3824" t="s">
        <v>19842</v>
      </c>
      <c r="C3824" t="s">
        <v>16086</v>
      </c>
      <c r="D3824" s="860">
        <v>4789.18</v>
      </c>
    </row>
    <row r="3825" spans="1:4" x14ac:dyDescent="0.2">
      <c r="A3825">
        <v>42434</v>
      </c>
      <c r="B3825" t="s">
        <v>19843</v>
      </c>
      <c r="C3825" t="s">
        <v>16086</v>
      </c>
      <c r="D3825" s="860">
        <v>5175.3999999999996</v>
      </c>
    </row>
    <row r="3826" spans="1:4" x14ac:dyDescent="0.2">
      <c r="A3826">
        <v>42435</v>
      </c>
      <c r="B3826" t="s">
        <v>19844</v>
      </c>
      <c r="C3826" t="s">
        <v>16086</v>
      </c>
      <c r="D3826" s="860">
        <v>2580.7800000000002</v>
      </c>
    </row>
    <row r="3827" spans="1:4" x14ac:dyDescent="0.2">
      <c r="A3827">
        <v>38061</v>
      </c>
      <c r="B3827" t="s">
        <v>19845</v>
      </c>
      <c r="C3827" t="s">
        <v>16086</v>
      </c>
      <c r="D3827" s="895">
        <v>44.56</v>
      </c>
    </row>
    <row r="3828" spans="1:4" x14ac:dyDescent="0.2">
      <c r="A3828">
        <v>20250</v>
      </c>
      <c r="B3828" t="s">
        <v>19846</v>
      </c>
      <c r="C3828" t="s">
        <v>16134</v>
      </c>
      <c r="D3828" s="895">
        <v>25.11</v>
      </c>
    </row>
    <row r="3829" spans="1:4" x14ac:dyDescent="0.2">
      <c r="A3829">
        <v>13388</v>
      </c>
      <c r="B3829" t="s">
        <v>19847</v>
      </c>
      <c r="C3829" t="s">
        <v>16134</v>
      </c>
      <c r="D3829" s="895">
        <v>138.19999999999999</v>
      </c>
    </row>
    <row r="3830" spans="1:4" x14ac:dyDescent="0.2">
      <c r="A3830">
        <v>39914</v>
      </c>
      <c r="B3830" t="s">
        <v>19848</v>
      </c>
      <c r="C3830" t="s">
        <v>16134</v>
      </c>
      <c r="D3830" s="895">
        <v>253.36</v>
      </c>
    </row>
    <row r="3831" spans="1:4" x14ac:dyDescent="0.2">
      <c r="A3831">
        <v>12732</v>
      </c>
      <c r="B3831" t="s">
        <v>19849</v>
      </c>
      <c r="C3831" t="s">
        <v>16086</v>
      </c>
      <c r="D3831" s="895">
        <v>292.33999999999997</v>
      </c>
    </row>
    <row r="3832" spans="1:4" x14ac:dyDescent="0.2">
      <c r="A3832">
        <v>6160</v>
      </c>
      <c r="B3832" t="s">
        <v>19850</v>
      </c>
      <c r="C3832" t="s">
        <v>16234</v>
      </c>
      <c r="D3832" s="895">
        <v>24.57</v>
      </c>
    </row>
    <row r="3833" spans="1:4" x14ac:dyDescent="0.2">
      <c r="A3833">
        <v>41087</v>
      </c>
      <c r="B3833" t="s">
        <v>19851</v>
      </c>
      <c r="C3833" t="s">
        <v>16236</v>
      </c>
      <c r="D3833" s="860">
        <v>4306.6400000000003</v>
      </c>
    </row>
    <row r="3834" spans="1:4" x14ac:dyDescent="0.2">
      <c r="A3834">
        <v>6166</v>
      </c>
      <c r="B3834" t="s">
        <v>19852</v>
      </c>
      <c r="C3834" t="s">
        <v>16234</v>
      </c>
      <c r="D3834" s="895">
        <v>28.86</v>
      </c>
    </row>
    <row r="3835" spans="1:4" x14ac:dyDescent="0.2">
      <c r="A3835">
        <v>41088</v>
      </c>
      <c r="B3835" t="s">
        <v>19853</v>
      </c>
      <c r="C3835" t="s">
        <v>16236</v>
      </c>
      <c r="D3835" s="860">
        <v>5060.84</v>
      </c>
    </row>
    <row r="3836" spans="1:4" x14ac:dyDescent="0.2">
      <c r="A3836">
        <v>20232</v>
      </c>
      <c r="B3836" t="s">
        <v>19854</v>
      </c>
      <c r="C3836" t="s">
        <v>16130</v>
      </c>
      <c r="D3836" s="895">
        <v>50.03</v>
      </c>
    </row>
    <row r="3837" spans="1:4" x14ac:dyDescent="0.2">
      <c r="A3837">
        <v>10856</v>
      </c>
      <c r="B3837" t="s">
        <v>19855</v>
      </c>
      <c r="C3837" t="s">
        <v>16130</v>
      </c>
      <c r="D3837" s="895">
        <v>103.78</v>
      </c>
    </row>
    <row r="3838" spans="1:4" x14ac:dyDescent="0.2">
      <c r="A3838">
        <v>4828</v>
      </c>
      <c r="B3838" t="s">
        <v>19856</v>
      </c>
      <c r="C3838" t="s">
        <v>16130</v>
      </c>
      <c r="D3838" s="895">
        <v>33.76</v>
      </c>
    </row>
    <row r="3839" spans="1:4" x14ac:dyDescent="0.2">
      <c r="A3839">
        <v>20249</v>
      </c>
      <c r="B3839" t="s">
        <v>19857</v>
      </c>
      <c r="C3839" t="s">
        <v>16130</v>
      </c>
      <c r="D3839" s="895">
        <v>18.48</v>
      </c>
    </row>
    <row r="3840" spans="1:4" x14ac:dyDescent="0.2">
      <c r="A3840">
        <v>11609</v>
      </c>
      <c r="B3840" t="s">
        <v>19858</v>
      </c>
      <c r="C3840" t="s">
        <v>16136</v>
      </c>
      <c r="D3840" s="895">
        <v>10.18</v>
      </c>
    </row>
    <row r="3841" spans="1:4" x14ac:dyDescent="0.2">
      <c r="A3841">
        <v>20083</v>
      </c>
      <c r="B3841" t="s">
        <v>19859</v>
      </c>
      <c r="C3841" t="s">
        <v>16086</v>
      </c>
      <c r="D3841" s="895">
        <v>78.02</v>
      </c>
    </row>
    <row r="3842" spans="1:4" x14ac:dyDescent="0.2">
      <c r="A3842">
        <v>10691</v>
      </c>
      <c r="B3842" t="s">
        <v>19860</v>
      </c>
      <c r="C3842" t="s">
        <v>16136</v>
      </c>
      <c r="D3842" s="895">
        <v>63.38</v>
      </c>
    </row>
    <row r="3843" spans="1:4" x14ac:dyDescent="0.2">
      <c r="A3843">
        <v>12295</v>
      </c>
      <c r="B3843" t="s">
        <v>19861</v>
      </c>
      <c r="C3843" t="s">
        <v>16086</v>
      </c>
      <c r="D3843" s="895">
        <v>2.8</v>
      </c>
    </row>
    <row r="3844" spans="1:4" x14ac:dyDescent="0.2">
      <c r="A3844">
        <v>12296</v>
      </c>
      <c r="B3844" t="s">
        <v>19862</v>
      </c>
      <c r="C3844" t="s">
        <v>16086</v>
      </c>
      <c r="D3844" s="895">
        <v>3.63</v>
      </c>
    </row>
    <row r="3845" spans="1:4" x14ac:dyDescent="0.2">
      <c r="A3845">
        <v>12294</v>
      </c>
      <c r="B3845" t="s">
        <v>19863</v>
      </c>
      <c r="C3845" t="s">
        <v>16086</v>
      </c>
      <c r="D3845" s="895">
        <v>8.7100000000000009</v>
      </c>
    </row>
    <row r="3846" spans="1:4" x14ac:dyDescent="0.2">
      <c r="A3846">
        <v>14543</v>
      </c>
      <c r="B3846" t="s">
        <v>19864</v>
      </c>
      <c r="C3846" t="s">
        <v>16086</v>
      </c>
      <c r="D3846" s="895">
        <v>6.22</v>
      </c>
    </row>
    <row r="3847" spans="1:4" x14ac:dyDescent="0.2">
      <c r="A3847">
        <v>13329</v>
      </c>
      <c r="B3847" t="s">
        <v>19865</v>
      </c>
      <c r="C3847" t="s">
        <v>16086</v>
      </c>
      <c r="D3847" s="895">
        <v>3.65</v>
      </c>
    </row>
    <row r="3848" spans="1:4" x14ac:dyDescent="0.2">
      <c r="A3848">
        <v>21047</v>
      </c>
      <c r="B3848" t="s">
        <v>19866</v>
      </c>
      <c r="C3848" t="s">
        <v>16086</v>
      </c>
      <c r="D3848" s="895">
        <v>59.51</v>
      </c>
    </row>
    <row r="3849" spans="1:4" x14ac:dyDescent="0.2">
      <c r="A3849">
        <v>21042</v>
      </c>
      <c r="B3849" t="s">
        <v>19867</v>
      </c>
      <c r="C3849" t="s">
        <v>16086</v>
      </c>
      <c r="D3849" s="895">
        <v>45.87</v>
      </c>
    </row>
    <row r="3850" spans="1:4" x14ac:dyDescent="0.2">
      <c r="A3850">
        <v>21043</v>
      </c>
      <c r="B3850" t="s">
        <v>19868</v>
      </c>
      <c r="C3850" t="s">
        <v>16086</v>
      </c>
      <c r="D3850" s="895">
        <v>57.94</v>
      </c>
    </row>
    <row r="3851" spans="1:4" x14ac:dyDescent="0.2">
      <c r="A3851">
        <v>21044</v>
      </c>
      <c r="B3851" t="s">
        <v>19869</v>
      </c>
      <c r="C3851" t="s">
        <v>16086</v>
      </c>
      <c r="D3851" s="895">
        <v>40.36</v>
      </c>
    </row>
    <row r="3852" spans="1:4" x14ac:dyDescent="0.2">
      <c r="A3852">
        <v>21045</v>
      </c>
      <c r="B3852" t="s">
        <v>19870</v>
      </c>
      <c r="C3852" t="s">
        <v>16086</v>
      </c>
      <c r="D3852" s="895">
        <v>55.29</v>
      </c>
    </row>
    <row r="3853" spans="1:4" x14ac:dyDescent="0.2">
      <c r="A3853">
        <v>21041</v>
      </c>
      <c r="B3853" t="s">
        <v>19871</v>
      </c>
      <c r="C3853" t="s">
        <v>16086</v>
      </c>
      <c r="D3853" s="895">
        <v>47.68</v>
      </c>
    </row>
    <row r="3854" spans="1:4" x14ac:dyDescent="0.2">
      <c r="A3854">
        <v>21040</v>
      </c>
      <c r="B3854" t="s">
        <v>19872</v>
      </c>
      <c r="C3854" t="s">
        <v>16086</v>
      </c>
      <c r="D3854" s="895">
        <v>39.5</v>
      </c>
    </row>
    <row r="3855" spans="1:4" x14ac:dyDescent="0.2">
      <c r="A3855">
        <v>14149</v>
      </c>
      <c r="B3855" t="s">
        <v>19873</v>
      </c>
      <c r="C3855" t="s">
        <v>18118</v>
      </c>
      <c r="D3855" s="895">
        <v>208.05</v>
      </c>
    </row>
    <row r="3856" spans="1:4" x14ac:dyDescent="0.2">
      <c r="A3856">
        <v>38099</v>
      </c>
      <c r="B3856" t="s">
        <v>19874</v>
      </c>
      <c r="C3856" t="s">
        <v>16086</v>
      </c>
      <c r="D3856" s="895">
        <v>1.87</v>
      </c>
    </row>
    <row r="3857" spans="1:4" x14ac:dyDescent="0.2">
      <c r="A3857">
        <v>38100</v>
      </c>
      <c r="B3857" t="s">
        <v>19875</v>
      </c>
      <c r="C3857" t="s">
        <v>16086</v>
      </c>
      <c r="D3857" s="895">
        <v>3.07</v>
      </c>
    </row>
    <row r="3858" spans="1:4" x14ac:dyDescent="0.2">
      <c r="A3858">
        <v>7576</v>
      </c>
      <c r="B3858" t="s">
        <v>19876</v>
      </c>
      <c r="C3858" t="s">
        <v>16086</v>
      </c>
      <c r="D3858" s="895">
        <v>202.53</v>
      </c>
    </row>
    <row r="3859" spans="1:4" x14ac:dyDescent="0.2">
      <c r="A3859">
        <v>3384</v>
      </c>
      <c r="B3859" t="s">
        <v>19877</v>
      </c>
      <c r="C3859" t="s">
        <v>16086</v>
      </c>
      <c r="D3859" s="895">
        <v>7.67</v>
      </c>
    </row>
    <row r="3860" spans="1:4" x14ac:dyDescent="0.2">
      <c r="A3860">
        <v>7572</v>
      </c>
      <c r="B3860" t="s">
        <v>19878</v>
      </c>
      <c r="C3860" t="s">
        <v>16086</v>
      </c>
      <c r="D3860" s="895">
        <v>7.28</v>
      </c>
    </row>
    <row r="3861" spans="1:4" x14ac:dyDescent="0.2">
      <c r="A3861">
        <v>3396</v>
      </c>
      <c r="B3861" t="s">
        <v>19879</v>
      </c>
      <c r="C3861" t="s">
        <v>16086</v>
      </c>
      <c r="D3861" s="895">
        <v>4.92</v>
      </c>
    </row>
    <row r="3862" spans="1:4" x14ac:dyDescent="0.2">
      <c r="A3862">
        <v>37590</v>
      </c>
      <c r="B3862" t="s">
        <v>19880</v>
      </c>
      <c r="C3862" t="s">
        <v>16086</v>
      </c>
      <c r="D3862" s="895">
        <v>16.86</v>
      </c>
    </row>
    <row r="3863" spans="1:4" x14ac:dyDescent="0.2">
      <c r="A3863">
        <v>37591</v>
      </c>
      <c r="B3863" t="s">
        <v>19881</v>
      </c>
      <c r="C3863" t="s">
        <v>16086</v>
      </c>
      <c r="D3863" s="895">
        <v>20.27</v>
      </c>
    </row>
    <row r="3864" spans="1:4" x14ac:dyDescent="0.2">
      <c r="A3864">
        <v>12626</v>
      </c>
      <c r="B3864" t="s">
        <v>19882</v>
      </c>
      <c r="C3864" t="s">
        <v>16086</v>
      </c>
      <c r="D3864" s="895">
        <v>52.53</v>
      </c>
    </row>
    <row r="3865" spans="1:4" x14ac:dyDescent="0.2">
      <c r="A3865">
        <v>11033</v>
      </c>
      <c r="B3865" t="s">
        <v>19883</v>
      </c>
      <c r="C3865" t="s">
        <v>16086</v>
      </c>
      <c r="D3865" s="895">
        <v>7.85</v>
      </c>
    </row>
    <row r="3866" spans="1:4" x14ac:dyDescent="0.2">
      <c r="A3866">
        <v>390</v>
      </c>
      <c r="B3866" t="s">
        <v>19884</v>
      </c>
      <c r="C3866" t="s">
        <v>16086</v>
      </c>
      <c r="D3866" s="895">
        <v>8.91</v>
      </c>
    </row>
    <row r="3867" spans="1:4" x14ac:dyDescent="0.2">
      <c r="A3867">
        <v>42436</v>
      </c>
      <c r="B3867" t="s">
        <v>19885</v>
      </c>
      <c r="C3867" t="s">
        <v>16086</v>
      </c>
      <c r="D3867" s="860">
        <v>2701.34</v>
      </c>
    </row>
    <row r="3868" spans="1:4" x14ac:dyDescent="0.2">
      <c r="A3868">
        <v>6194</v>
      </c>
      <c r="B3868" t="s">
        <v>19886</v>
      </c>
      <c r="C3868" t="s">
        <v>16130</v>
      </c>
      <c r="D3868" s="895">
        <v>5.72</v>
      </c>
    </row>
    <row r="3869" spans="1:4" x14ac:dyDescent="0.2">
      <c r="A3869">
        <v>10567</v>
      </c>
      <c r="B3869" t="s">
        <v>19887</v>
      </c>
      <c r="C3869" t="s">
        <v>16130</v>
      </c>
      <c r="D3869" s="895">
        <v>9.06</v>
      </c>
    </row>
    <row r="3870" spans="1:4" x14ac:dyDescent="0.2">
      <c r="A3870">
        <v>6212</v>
      </c>
      <c r="B3870" t="s">
        <v>19888</v>
      </c>
      <c r="C3870" t="s">
        <v>16130</v>
      </c>
      <c r="D3870" s="895">
        <v>13.3</v>
      </c>
    </row>
    <row r="3871" spans="1:4" x14ac:dyDescent="0.2">
      <c r="A3871">
        <v>3993</v>
      </c>
      <c r="B3871" t="s">
        <v>19889</v>
      </c>
      <c r="C3871" t="s">
        <v>16487</v>
      </c>
      <c r="D3871" s="895">
        <v>127.87</v>
      </c>
    </row>
    <row r="3872" spans="1:4" x14ac:dyDescent="0.2">
      <c r="A3872">
        <v>3990</v>
      </c>
      <c r="B3872" t="s">
        <v>19890</v>
      </c>
      <c r="C3872" t="s">
        <v>16130</v>
      </c>
      <c r="D3872" s="895">
        <v>24.06</v>
      </c>
    </row>
    <row r="3873" spans="1:4" x14ac:dyDescent="0.2">
      <c r="A3873">
        <v>3992</v>
      </c>
      <c r="B3873" t="s">
        <v>19891</v>
      </c>
      <c r="C3873" t="s">
        <v>16130</v>
      </c>
      <c r="D3873" s="895">
        <v>32.479999999999997</v>
      </c>
    </row>
    <row r="3874" spans="1:4" x14ac:dyDescent="0.2">
      <c r="A3874">
        <v>6178</v>
      </c>
      <c r="B3874" t="s">
        <v>19892</v>
      </c>
      <c r="C3874" t="s">
        <v>16487</v>
      </c>
      <c r="D3874" s="895">
        <v>231.64</v>
      </c>
    </row>
    <row r="3875" spans="1:4" x14ac:dyDescent="0.2">
      <c r="A3875">
        <v>6180</v>
      </c>
      <c r="B3875" t="s">
        <v>19893</v>
      </c>
      <c r="C3875" t="s">
        <v>16487</v>
      </c>
      <c r="D3875" s="895">
        <v>250</v>
      </c>
    </row>
    <row r="3876" spans="1:4" x14ac:dyDescent="0.2">
      <c r="A3876">
        <v>6182</v>
      </c>
      <c r="B3876" t="s">
        <v>19894</v>
      </c>
      <c r="C3876" t="s">
        <v>16487</v>
      </c>
      <c r="D3876" s="895">
        <v>310.31</v>
      </c>
    </row>
    <row r="3877" spans="1:4" x14ac:dyDescent="0.2">
      <c r="A3877">
        <v>43614</v>
      </c>
      <c r="B3877" t="s">
        <v>19895</v>
      </c>
      <c r="C3877" t="s">
        <v>16130</v>
      </c>
      <c r="D3877" s="895">
        <v>16.25</v>
      </c>
    </row>
    <row r="3878" spans="1:4" x14ac:dyDescent="0.2">
      <c r="A3878">
        <v>6193</v>
      </c>
      <c r="B3878" t="s">
        <v>19896</v>
      </c>
      <c r="C3878" t="s">
        <v>16130</v>
      </c>
      <c r="D3878" s="895">
        <v>19.78</v>
      </c>
    </row>
    <row r="3879" spans="1:4" x14ac:dyDescent="0.2">
      <c r="A3879">
        <v>6189</v>
      </c>
      <c r="B3879" t="s">
        <v>19897</v>
      </c>
      <c r="C3879" t="s">
        <v>16130</v>
      </c>
      <c r="D3879" s="895">
        <v>28.87</v>
      </c>
    </row>
    <row r="3880" spans="1:4" x14ac:dyDescent="0.2">
      <c r="A3880">
        <v>6214</v>
      </c>
      <c r="B3880" t="s">
        <v>19898</v>
      </c>
      <c r="C3880" t="s">
        <v>16487</v>
      </c>
      <c r="D3880" s="895">
        <v>145.1</v>
      </c>
    </row>
    <row r="3881" spans="1:4" x14ac:dyDescent="0.2">
      <c r="A3881">
        <v>36153</v>
      </c>
      <c r="B3881" t="s">
        <v>19899</v>
      </c>
      <c r="C3881" t="s">
        <v>16086</v>
      </c>
      <c r="D3881" s="895">
        <v>193.26</v>
      </c>
    </row>
    <row r="3882" spans="1:4" x14ac:dyDescent="0.2">
      <c r="A3882">
        <v>10740</v>
      </c>
      <c r="B3882" t="s">
        <v>19900</v>
      </c>
      <c r="C3882" t="s">
        <v>16086</v>
      </c>
      <c r="D3882" s="860">
        <v>8739.49</v>
      </c>
    </row>
    <row r="3883" spans="1:4" x14ac:dyDescent="0.2">
      <c r="A3883">
        <v>13914</v>
      </c>
      <c r="B3883" t="s">
        <v>19901</v>
      </c>
      <c r="C3883" t="s">
        <v>16086</v>
      </c>
      <c r="D3883" s="895">
        <v>632.33000000000004</v>
      </c>
    </row>
    <row r="3884" spans="1:4" x14ac:dyDescent="0.2">
      <c r="A3884">
        <v>10742</v>
      </c>
      <c r="B3884" t="s">
        <v>19902</v>
      </c>
      <c r="C3884" t="s">
        <v>16086</v>
      </c>
      <c r="D3884" s="895">
        <v>922.27</v>
      </c>
    </row>
    <row r="3885" spans="1:4" x14ac:dyDescent="0.2">
      <c r="A3885">
        <v>38465</v>
      </c>
      <c r="B3885" t="s">
        <v>19903</v>
      </c>
      <c r="C3885" t="s">
        <v>16086</v>
      </c>
      <c r="D3885" s="895">
        <v>41.8</v>
      </c>
    </row>
    <row r="3886" spans="1:4" x14ac:dyDescent="0.2">
      <c r="A3886">
        <v>7543</v>
      </c>
      <c r="B3886" t="s">
        <v>19904</v>
      </c>
      <c r="C3886" t="s">
        <v>16086</v>
      </c>
      <c r="D3886" s="895">
        <v>5.24</v>
      </c>
    </row>
    <row r="3887" spans="1:4" x14ac:dyDescent="0.2">
      <c r="A3887">
        <v>43427</v>
      </c>
      <c r="B3887" t="s">
        <v>19905</v>
      </c>
      <c r="C3887" t="s">
        <v>16086</v>
      </c>
      <c r="D3887" s="860">
        <v>1903.95</v>
      </c>
    </row>
    <row r="3888" spans="1:4" x14ac:dyDescent="0.2">
      <c r="A3888">
        <v>41613</v>
      </c>
      <c r="B3888" t="s">
        <v>19906</v>
      </c>
      <c r="C3888" t="s">
        <v>16086</v>
      </c>
      <c r="D3888" s="895">
        <v>122.39</v>
      </c>
    </row>
    <row r="3889" spans="1:4" x14ac:dyDescent="0.2">
      <c r="A3889">
        <v>41614</v>
      </c>
      <c r="B3889" t="s">
        <v>19907</v>
      </c>
      <c r="C3889" t="s">
        <v>16086</v>
      </c>
      <c r="D3889" s="895">
        <v>155.94</v>
      </c>
    </row>
    <row r="3890" spans="1:4" x14ac:dyDescent="0.2">
      <c r="A3890">
        <v>41615</v>
      </c>
      <c r="B3890" t="s">
        <v>19908</v>
      </c>
      <c r="C3890" t="s">
        <v>16086</v>
      </c>
      <c r="D3890" s="895">
        <v>241.02</v>
      </c>
    </row>
    <row r="3891" spans="1:4" x14ac:dyDescent="0.2">
      <c r="A3891">
        <v>41616</v>
      </c>
      <c r="B3891" t="s">
        <v>19909</v>
      </c>
      <c r="C3891" t="s">
        <v>16086</v>
      </c>
      <c r="D3891" s="895">
        <v>360.13</v>
      </c>
    </row>
    <row r="3892" spans="1:4" x14ac:dyDescent="0.2">
      <c r="A3892">
        <v>41617</v>
      </c>
      <c r="B3892" t="s">
        <v>19910</v>
      </c>
      <c r="C3892" t="s">
        <v>16086</v>
      </c>
      <c r="D3892" s="895">
        <v>716.08</v>
      </c>
    </row>
    <row r="3893" spans="1:4" x14ac:dyDescent="0.2">
      <c r="A3893">
        <v>41618</v>
      </c>
      <c r="B3893" t="s">
        <v>19911</v>
      </c>
      <c r="C3893" t="s">
        <v>16086</v>
      </c>
      <c r="D3893" s="860">
        <v>1318.25</v>
      </c>
    </row>
    <row r="3894" spans="1:4" x14ac:dyDescent="0.2">
      <c r="A3894">
        <v>43428</v>
      </c>
      <c r="B3894" t="s">
        <v>19912</v>
      </c>
      <c r="C3894" t="s">
        <v>16086</v>
      </c>
      <c r="D3894" s="860">
        <v>2315.54</v>
      </c>
    </row>
    <row r="3895" spans="1:4" x14ac:dyDescent="0.2">
      <c r="A3895">
        <v>41619</v>
      </c>
      <c r="B3895" t="s">
        <v>19913</v>
      </c>
      <c r="C3895" t="s">
        <v>16086</v>
      </c>
      <c r="D3895" s="895">
        <v>150.02000000000001</v>
      </c>
    </row>
    <row r="3896" spans="1:4" x14ac:dyDescent="0.2">
      <c r="A3896">
        <v>41620</v>
      </c>
      <c r="B3896" t="s">
        <v>19914</v>
      </c>
      <c r="C3896" t="s">
        <v>16086</v>
      </c>
      <c r="D3896" s="895">
        <v>189.5</v>
      </c>
    </row>
    <row r="3897" spans="1:4" x14ac:dyDescent="0.2">
      <c r="A3897">
        <v>41622</v>
      </c>
      <c r="B3897" t="s">
        <v>19915</v>
      </c>
      <c r="C3897" t="s">
        <v>16086</v>
      </c>
      <c r="D3897" s="895">
        <v>328.67</v>
      </c>
    </row>
    <row r="3898" spans="1:4" x14ac:dyDescent="0.2">
      <c r="A3898">
        <v>41623</v>
      </c>
      <c r="B3898" t="s">
        <v>19916</v>
      </c>
      <c r="C3898" t="s">
        <v>16086</v>
      </c>
      <c r="D3898" s="895">
        <v>505.35</v>
      </c>
    </row>
    <row r="3899" spans="1:4" x14ac:dyDescent="0.2">
      <c r="A3899">
        <v>41624</v>
      </c>
      <c r="B3899" t="s">
        <v>19917</v>
      </c>
      <c r="C3899" t="s">
        <v>16086</v>
      </c>
      <c r="D3899" s="895">
        <v>947.53</v>
      </c>
    </row>
    <row r="3900" spans="1:4" x14ac:dyDescent="0.2">
      <c r="A3900">
        <v>41625</v>
      </c>
      <c r="B3900" t="s">
        <v>19918</v>
      </c>
      <c r="C3900" t="s">
        <v>16086</v>
      </c>
      <c r="D3900" s="860">
        <v>1457.82</v>
      </c>
    </row>
    <row r="3901" spans="1:4" x14ac:dyDescent="0.2">
      <c r="A3901">
        <v>39352</v>
      </c>
      <c r="B3901" t="s">
        <v>19919</v>
      </c>
      <c r="C3901" t="s">
        <v>16086</v>
      </c>
      <c r="D3901" s="895">
        <v>3.23</v>
      </c>
    </row>
    <row r="3902" spans="1:4" x14ac:dyDescent="0.2">
      <c r="A3902">
        <v>39346</v>
      </c>
      <c r="B3902" t="s">
        <v>19920</v>
      </c>
      <c r="C3902" t="s">
        <v>16086</v>
      </c>
      <c r="D3902" s="895">
        <v>3.23</v>
      </c>
    </row>
    <row r="3903" spans="1:4" x14ac:dyDescent="0.2">
      <c r="A3903">
        <v>39350</v>
      </c>
      <c r="B3903" t="s">
        <v>19921</v>
      </c>
      <c r="C3903" t="s">
        <v>16086</v>
      </c>
      <c r="D3903" s="895">
        <v>3.48</v>
      </c>
    </row>
    <row r="3904" spans="1:4" x14ac:dyDescent="0.2">
      <c r="A3904">
        <v>39351</v>
      </c>
      <c r="B3904" t="s">
        <v>19922</v>
      </c>
      <c r="C3904" t="s">
        <v>16086</v>
      </c>
      <c r="D3904" s="895">
        <v>4.03</v>
      </c>
    </row>
    <row r="3905" spans="1:4" x14ac:dyDescent="0.2">
      <c r="A3905">
        <v>38837</v>
      </c>
      <c r="B3905" t="s">
        <v>19923</v>
      </c>
      <c r="C3905" t="s">
        <v>16086</v>
      </c>
      <c r="D3905" s="895">
        <v>8.26</v>
      </c>
    </row>
    <row r="3906" spans="1:4" x14ac:dyDescent="0.2">
      <c r="A3906">
        <v>38836</v>
      </c>
      <c r="B3906" t="s">
        <v>19924</v>
      </c>
      <c r="C3906" t="s">
        <v>16086</v>
      </c>
      <c r="D3906" s="895">
        <v>5.77</v>
      </c>
    </row>
    <row r="3907" spans="1:4" x14ac:dyDescent="0.2">
      <c r="A3907">
        <v>2666</v>
      </c>
      <c r="B3907" t="s">
        <v>19925</v>
      </c>
      <c r="C3907" t="s">
        <v>16086</v>
      </c>
      <c r="D3907" s="895">
        <v>7.97</v>
      </c>
    </row>
    <row r="3908" spans="1:4" x14ac:dyDescent="0.2">
      <c r="A3908">
        <v>2668</v>
      </c>
      <c r="B3908" t="s">
        <v>19926</v>
      </c>
      <c r="C3908" t="s">
        <v>16086</v>
      </c>
      <c r="D3908" s="895">
        <v>9.1</v>
      </c>
    </row>
    <row r="3909" spans="1:4" x14ac:dyDescent="0.2">
      <c r="A3909">
        <v>2664</v>
      </c>
      <c r="B3909" t="s">
        <v>19927</v>
      </c>
      <c r="C3909" t="s">
        <v>16086</v>
      </c>
      <c r="D3909" s="895">
        <v>13.43</v>
      </c>
    </row>
    <row r="3910" spans="1:4" x14ac:dyDescent="0.2">
      <c r="A3910">
        <v>2662</v>
      </c>
      <c r="B3910" t="s">
        <v>19928</v>
      </c>
      <c r="C3910" t="s">
        <v>16086</v>
      </c>
      <c r="D3910" s="895">
        <v>16.47</v>
      </c>
    </row>
    <row r="3911" spans="1:4" x14ac:dyDescent="0.2">
      <c r="A3911">
        <v>20964</v>
      </c>
      <c r="B3911" t="s">
        <v>19929</v>
      </c>
      <c r="C3911" t="s">
        <v>16086</v>
      </c>
      <c r="D3911" s="895">
        <v>74.19</v>
      </c>
    </row>
    <row r="3912" spans="1:4" x14ac:dyDescent="0.2">
      <c r="A3912">
        <v>10905</v>
      </c>
      <c r="B3912" t="s">
        <v>19930</v>
      </c>
      <c r="C3912" t="s">
        <v>16086</v>
      </c>
      <c r="D3912" s="895">
        <v>99.52</v>
      </c>
    </row>
    <row r="3913" spans="1:4" x14ac:dyDescent="0.2">
      <c r="A3913">
        <v>11289</v>
      </c>
      <c r="B3913" t="s">
        <v>19931</v>
      </c>
      <c r="C3913" t="s">
        <v>16086</v>
      </c>
      <c r="D3913" s="895">
        <v>93.85</v>
      </c>
    </row>
    <row r="3914" spans="1:4" x14ac:dyDescent="0.2">
      <c r="A3914">
        <v>11241</v>
      </c>
      <c r="B3914" t="s">
        <v>19932</v>
      </c>
      <c r="C3914" t="s">
        <v>16086</v>
      </c>
      <c r="D3914" s="895">
        <v>234.63</v>
      </c>
    </row>
    <row r="3915" spans="1:4" x14ac:dyDescent="0.2">
      <c r="A3915">
        <v>11301</v>
      </c>
      <c r="B3915" t="s">
        <v>19933</v>
      </c>
      <c r="C3915" t="s">
        <v>16086</v>
      </c>
      <c r="D3915" s="895">
        <v>594.97</v>
      </c>
    </row>
    <row r="3916" spans="1:4" x14ac:dyDescent="0.2">
      <c r="A3916">
        <v>21090</v>
      </c>
      <c r="B3916" t="s">
        <v>19934</v>
      </c>
      <c r="C3916" t="s">
        <v>16086</v>
      </c>
      <c r="D3916" s="895">
        <v>729.05</v>
      </c>
    </row>
    <row r="3917" spans="1:4" x14ac:dyDescent="0.2">
      <c r="A3917">
        <v>11315</v>
      </c>
      <c r="B3917" t="s">
        <v>19935</v>
      </c>
      <c r="C3917" t="s">
        <v>16086</v>
      </c>
      <c r="D3917" s="895">
        <v>142.44999999999999</v>
      </c>
    </row>
    <row r="3918" spans="1:4" x14ac:dyDescent="0.2">
      <c r="A3918">
        <v>21071</v>
      </c>
      <c r="B3918" t="s">
        <v>19936</v>
      </c>
      <c r="C3918" t="s">
        <v>16086</v>
      </c>
      <c r="D3918" s="895">
        <v>217.87</v>
      </c>
    </row>
    <row r="3919" spans="1:4" x14ac:dyDescent="0.2">
      <c r="A3919">
        <v>14112</v>
      </c>
      <c r="B3919" t="s">
        <v>19937</v>
      </c>
      <c r="C3919" t="s">
        <v>16086</v>
      </c>
      <c r="D3919" s="895">
        <v>304.19</v>
      </c>
    </row>
    <row r="3920" spans="1:4" x14ac:dyDescent="0.2">
      <c r="A3920">
        <v>11316</v>
      </c>
      <c r="B3920" t="s">
        <v>19938</v>
      </c>
      <c r="C3920" t="s">
        <v>16086</v>
      </c>
      <c r="D3920" s="895">
        <v>469.27</v>
      </c>
    </row>
    <row r="3921" spans="1:4" x14ac:dyDescent="0.2">
      <c r="A3921">
        <v>6243</v>
      </c>
      <c r="B3921" t="s">
        <v>19939</v>
      </c>
      <c r="C3921" t="s">
        <v>16086</v>
      </c>
      <c r="D3921" s="895">
        <v>540.51</v>
      </c>
    </row>
    <row r="3922" spans="1:4" x14ac:dyDescent="0.2">
      <c r="A3922">
        <v>6240</v>
      </c>
      <c r="B3922" t="s">
        <v>19940</v>
      </c>
      <c r="C3922" t="s">
        <v>16086</v>
      </c>
      <c r="D3922" s="895">
        <v>715.65</v>
      </c>
    </row>
    <row r="3923" spans="1:4" x14ac:dyDescent="0.2">
      <c r="A3923">
        <v>11296</v>
      </c>
      <c r="B3923" t="s">
        <v>19941</v>
      </c>
      <c r="C3923" t="s">
        <v>16086</v>
      </c>
      <c r="D3923" s="860">
        <v>2280.19</v>
      </c>
    </row>
    <row r="3924" spans="1:4" x14ac:dyDescent="0.2">
      <c r="A3924">
        <v>11299</v>
      </c>
      <c r="B3924" t="s">
        <v>19942</v>
      </c>
      <c r="C3924" t="s">
        <v>16086</v>
      </c>
      <c r="D3924" s="895">
        <v>771.79</v>
      </c>
    </row>
    <row r="3925" spans="1:4" x14ac:dyDescent="0.2">
      <c r="A3925">
        <v>11688</v>
      </c>
      <c r="B3925" t="s">
        <v>19943</v>
      </c>
      <c r="C3925" t="s">
        <v>16086</v>
      </c>
      <c r="D3925" s="895">
        <v>596.62</v>
      </c>
    </row>
    <row r="3926" spans="1:4" x14ac:dyDescent="0.2">
      <c r="A3926">
        <v>37736</v>
      </c>
      <c r="B3926" t="s">
        <v>19944</v>
      </c>
      <c r="C3926" t="s">
        <v>16086</v>
      </c>
      <c r="D3926" s="860">
        <v>85950</v>
      </c>
    </row>
    <row r="3927" spans="1:4" x14ac:dyDescent="0.2">
      <c r="A3927">
        <v>37739</v>
      </c>
      <c r="B3927" t="s">
        <v>19945</v>
      </c>
      <c r="C3927" t="s">
        <v>16086</v>
      </c>
      <c r="D3927" s="860">
        <v>105784.61</v>
      </c>
    </row>
    <row r="3928" spans="1:4" x14ac:dyDescent="0.2">
      <c r="A3928">
        <v>37740</v>
      </c>
      <c r="B3928" t="s">
        <v>19946</v>
      </c>
      <c r="C3928" t="s">
        <v>16086</v>
      </c>
      <c r="D3928" s="860">
        <v>60366.21</v>
      </c>
    </row>
    <row r="3929" spans="1:4" x14ac:dyDescent="0.2">
      <c r="A3929">
        <v>37738</v>
      </c>
      <c r="B3929" t="s">
        <v>19947</v>
      </c>
      <c r="C3929" t="s">
        <v>16086</v>
      </c>
      <c r="D3929" s="860">
        <v>71720.820000000007</v>
      </c>
    </row>
    <row r="3930" spans="1:4" x14ac:dyDescent="0.2">
      <c r="A3930">
        <v>37737</v>
      </c>
      <c r="B3930" t="s">
        <v>19948</v>
      </c>
      <c r="C3930" t="s">
        <v>16086</v>
      </c>
      <c r="D3930" s="860">
        <v>57060.45</v>
      </c>
    </row>
    <row r="3931" spans="1:4" x14ac:dyDescent="0.2">
      <c r="A3931">
        <v>25014</v>
      </c>
      <c r="B3931" t="s">
        <v>19949</v>
      </c>
      <c r="C3931" t="s">
        <v>16086</v>
      </c>
      <c r="D3931" s="860">
        <v>119510.74</v>
      </c>
    </row>
    <row r="3932" spans="1:4" x14ac:dyDescent="0.2">
      <c r="A3932">
        <v>25013</v>
      </c>
      <c r="B3932" t="s">
        <v>19950</v>
      </c>
      <c r="C3932" t="s">
        <v>16086</v>
      </c>
      <c r="D3932" s="860">
        <v>125259.91</v>
      </c>
    </row>
    <row r="3933" spans="1:4" x14ac:dyDescent="0.2">
      <c r="A3933">
        <v>14405</v>
      </c>
      <c r="B3933" t="s">
        <v>19951</v>
      </c>
      <c r="C3933" t="s">
        <v>16086</v>
      </c>
      <c r="D3933" s="860">
        <v>147034.85999999999</v>
      </c>
    </row>
    <row r="3934" spans="1:4" x14ac:dyDescent="0.2">
      <c r="A3934">
        <v>20271</v>
      </c>
      <c r="B3934" t="s">
        <v>19952</v>
      </c>
      <c r="C3934" t="s">
        <v>16086</v>
      </c>
      <c r="D3934" s="895">
        <v>639.11</v>
      </c>
    </row>
    <row r="3935" spans="1:4" x14ac:dyDescent="0.2">
      <c r="A3935">
        <v>10423</v>
      </c>
      <c r="B3935" t="s">
        <v>19953</v>
      </c>
      <c r="C3935" t="s">
        <v>16086</v>
      </c>
      <c r="D3935" s="895">
        <v>469.25</v>
      </c>
    </row>
    <row r="3936" spans="1:4" x14ac:dyDescent="0.2">
      <c r="A3936">
        <v>36790</v>
      </c>
      <c r="B3936" t="s">
        <v>19954</v>
      </c>
      <c r="C3936" t="s">
        <v>16086</v>
      </c>
      <c r="D3936" s="895">
        <v>254.45</v>
      </c>
    </row>
    <row r="3937" spans="1:4" x14ac:dyDescent="0.2">
      <c r="A3937">
        <v>37589</v>
      </c>
      <c r="B3937" t="s">
        <v>19955</v>
      </c>
      <c r="C3937" t="s">
        <v>16086</v>
      </c>
      <c r="D3937" s="895">
        <v>311.76</v>
      </c>
    </row>
    <row r="3938" spans="1:4" x14ac:dyDescent="0.2">
      <c r="A3938">
        <v>11690</v>
      </c>
      <c r="B3938" t="s">
        <v>19956</v>
      </c>
      <c r="C3938" t="s">
        <v>16086</v>
      </c>
      <c r="D3938" s="895">
        <v>165.62</v>
      </c>
    </row>
    <row r="3939" spans="1:4" x14ac:dyDescent="0.2">
      <c r="A3939">
        <v>20234</v>
      </c>
      <c r="B3939" t="s">
        <v>19957</v>
      </c>
      <c r="C3939" t="s">
        <v>16086</v>
      </c>
      <c r="D3939" s="895">
        <v>209.59</v>
      </c>
    </row>
    <row r="3940" spans="1:4" x14ac:dyDescent="0.2">
      <c r="A3940">
        <v>44480</v>
      </c>
      <c r="B3940" t="s">
        <v>19958</v>
      </c>
      <c r="C3940" t="s">
        <v>16232</v>
      </c>
      <c r="D3940" s="895">
        <v>16.649999999999999</v>
      </c>
    </row>
    <row r="3941" spans="1:4" x14ac:dyDescent="0.2">
      <c r="A3941">
        <v>11457</v>
      </c>
      <c r="B3941" t="s">
        <v>19959</v>
      </c>
      <c r="C3941" t="s">
        <v>16086</v>
      </c>
      <c r="D3941" s="895">
        <v>44.37</v>
      </c>
    </row>
    <row r="3942" spans="1:4" x14ac:dyDescent="0.2">
      <c r="A3942">
        <v>44073</v>
      </c>
      <c r="B3942" t="s">
        <v>19960</v>
      </c>
      <c r="C3942" t="s">
        <v>16130</v>
      </c>
      <c r="D3942" s="895">
        <v>0.67</v>
      </c>
    </row>
    <row r="3943" spans="1:4" x14ac:dyDescent="0.2">
      <c r="A3943">
        <v>44253</v>
      </c>
      <c r="B3943" t="s">
        <v>19961</v>
      </c>
      <c r="C3943" t="s">
        <v>16086</v>
      </c>
      <c r="D3943" s="895">
        <v>307.68</v>
      </c>
    </row>
    <row r="3944" spans="1:4" x14ac:dyDescent="0.2">
      <c r="A3944">
        <v>21121</v>
      </c>
      <c r="B3944" t="s">
        <v>19962</v>
      </c>
      <c r="C3944" t="s">
        <v>16086</v>
      </c>
      <c r="D3944" s="895">
        <v>4.41</v>
      </c>
    </row>
    <row r="3945" spans="1:4" x14ac:dyDescent="0.2">
      <c r="A3945">
        <v>38010</v>
      </c>
      <c r="B3945" t="s">
        <v>19963</v>
      </c>
      <c r="C3945" t="s">
        <v>16086</v>
      </c>
      <c r="D3945" s="895">
        <v>5.49</v>
      </c>
    </row>
    <row r="3946" spans="1:4" x14ac:dyDescent="0.2">
      <c r="A3946">
        <v>38011</v>
      </c>
      <c r="B3946" t="s">
        <v>19964</v>
      </c>
      <c r="C3946" t="s">
        <v>16086</v>
      </c>
      <c r="D3946" s="895">
        <v>11.01</v>
      </c>
    </row>
    <row r="3947" spans="1:4" x14ac:dyDescent="0.2">
      <c r="A3947">
        <v>38012</v>
      </c>
      <c r="B3947" t="s">
        <v>19965</v>
      </c>
      <c r="C3947" t="s">
        <v>16086</v>
      </c>
      <c r="D3947" s="895">
        <v>42</v>
      </c>
    </row>
    <row r="3948" spans="1:4" x14ac:dyDescent="0.2">
      <c r="A3948">
        <v>38013</v>
      </c>
      <c r="B3948" t="s">
        <v>19966</v>
      </c>
      <c r="C3948" t="s">
        <v>16086</v>
      </c>
      <c r="D3948" s="895">
        <v>53.96</v>
      </c>
    </row>
    <row r="3949" spans="1:4" x14ac:dyDescent="0.2">
      <c r="A3949">
        <v>38014</v>
      </c>
      <c r="B3949" t="s">
        <v>19967</v>
      </c>
      <c r="C3949" t="s">
        <v>16086</v>
      </c>
      <c r="D3949" s="895">
        <v>90.11</v>
      </c>
    </row>
    <row r="3950" spans="1:4" x14ac:dyDescent="0.2">
      <c r="A3950">
        <v>38015</v>
      </c>
      <c r="B3950" t="s">
        <v>19968</v>
      </c>
      <c r="C3950" t="s">
        <v>16086</v>
      </c>
      <c r="D3950" s="895">
        <v>211.83</v>
      </c>
    </row>
    <row r="3951" spans="1:4" x14ac:dyDescent="0.2">
      <c r="A3951">
        <v>38016</v>
      </c>
      <c r="B3951" t="s">
        <v>19969</v>
      </c>
      <c r="C3951" t="s">
        <v>16086</v>
      </c>
      <c r="D3951" s="895">
        <v>246.34</v>
      </c>
    </row>
    <row r="3952" spans="1:4" x14ac:dyDescent="0.2">
      <c r="A3952">
        <v>12741</v>
      </c>
      <c r="B3952" t="s">
        <v>19970</v>
      </c>
      <c r="C3952" t="s">
        <v>16086</v>
      </c>
      <c r="D3952" s="860">
        <v>1403.72</v>
      </c>
    </row>
    <row r="3953" spans="1:4" x14ac:dyDescent="0.2">
      <c r="A3953">
        <v>12733</v>
      </c>
      <c r="B3953" t="s">
        <v>19971</v>
      </c>
      <c r="C3953" t="s">
        <v>16086</v>
      </c>
      <c r="D3953" s="895">
        <v>7.06</v>
      </c>
    </row>
    <row r="3954" spans="1:4" x14ac:dyDescent="0.2">
      <c r="A3954">
        <v>12734</v>
      </c>
      <c r="B3954" t="s">
        <v>19972</v>
      </c>
      <c r="C3954" t="s">
        <v>16086</v>
      </c>
      <c r="D3954" s="895">
        <v>15.05</v>
      </c>
    </row>
    <row r="3955" spans="1:4" x14ac:dyDescent="0.2">
      <c r="A3955">
        <v>12735</v>
      </c>
      <c r="B3955" t="s">
        <v>19973</v>
      </c>
      <c r="C3955" t="s">
        <v>16086</v>
      </c>
      <c r="D3955" s="895">
        <v>24.76</v>
      </c>
    </row>
    <row r="3956" spans="1:4" x14ac:dyDescent="0.2">
      <c r="A3956">
        <v>12736</v>
      </c>
      <c r="B3956" t="s">
        <v>19974</v>
      </c>
      <c r="C3956" t="s">
        <v>16086</v>
      </c>
      <c r="D3956" s="895">
        <v>56.61</v>
      </c>
    </row>
    <row r="3957" spans="1:4" x14ac:dyDescent="0.2">
      <c r="A3957">
        <v>12737</v>
      </c>
      <c r="B3957" t="s">
        <v>19975</v>
      </c>
      <c r="C3957" t="s">
        <v>16086</v>
      </c>
      <c r="D3957" s="895">
        <v>72.930000000000007</v>
      </c>
    </row>
    <row r="3958" spans="1:4" x14ac:dyDescent="0.2">
      <c r="A3958">
        <v>12738</v>
      </c>
      <c r="B3958" t="s">
        <v>19976</v>
      </c>
      <c r="C3958" t="s">
        <v>16086</v>
      </c>
      <c r="D3958" s="895">
        <v>144.15</v>
      </c>
    </row>
    <row r="3959" spans="1:4" x14ac:dyDescent="0.2">
      <c r="A3959">
        <v>12739</v>
      </c>
      <c r="B3959" t="s">
        <v>19977</v>
      </c>
      <c r="C3959" t="s">
        <v>16086</v>
      </c>
      <c r="D3959" s="895">
        <v>410.35</v>
      </c>
    </row>
    <row r="3960" spans="1:4" x14ac:dyDescent="0.2">
      <c r="A3960">
        <v>12740</v>
      </c>
      <c r="B3960" t="s">
        <v>19978</v>
      </c>
      <c r="C3960" t="s">
        <v>16086</v>
      </c>
      <c r="D3960" s="895">
        <v>642.01</v>
      </c>
    </row>
    <row r="3961" spans="1:4" x14ac:dyDescent="0.2">
      <c r="A3961">
        <v>6297</v>
      </c>
      <c r="B3961" t="s">
        <v>19979</v>
      </c>
      <c r="C3961" t="s">
        <v>16086</v>
      </c>
      <c r="D3961" s="895">
        <v>46.75</v>
      </c>
    </row>
    <row r="3962" spans="1:4" x14ac:dyDescent="0.2">
      <c r="A3962">
        <v>6296</v>
      </c>
      <c r="B3962" t="s">
        <v>19980</v>
      </c>
      <c r="C3962" t="s">
        <v>16086</v>
      </c>
      <c r="D3962" s="895">
        <v>36.9</v>
      </c>
    </row>
    <row r="3963" spans="1:4" x14ac:dyDescent="0.2">
      <c r="A3963">
        <v>6294</v>
      </c>
      <c r="B3963" t="s">
        <v>19981</v>
      </c>
      <c r="C3963" t="s">
        <v>16086</v>
      </c>
      <c r="D3963" s="895">
        <v>10.52</v>
      </c>
    </row>
    <row r="3964" spans="1:4" x14ac:dyDescent="0.2">
      <c r="A3964">
        <v>6323</v>
      </c>
      <c r="B3964" t="s">
        <v>19982</v>
      </c>
      <c r="C3964" t="s">
        <v>16086</v>
      </c>
      <c r="D3964" s="895">
        <v>24.11</v>
      </c>
    </row>
    <row r="3965" spans="1:4" x14ac:dyDescent="0.2">
      <c r="A3965">
        <v>6299</v>
      </c>
      <c r="B3965" t="s">
        <v>19983</v>
      </c>
      <c r="C3965" t="s">
        <v>16086</v>
      </c>
      <c r="D3965" s="895">
        <v>140.62</v>
      </c>
    </row>
    <row r="3966" spans="1:4" x14ac:dyDescent="0.2">
      <c r="A3966">
        <v>6298</v>
      </c>
      <c r="B3966" t="s">
        <v>19984</v>
      </c>
      <c r="C3966" t="s">
        <v>16086</v>
      </c>
      <c r="D3966" s="895">
        <v>74.06</v>
      </c>
    </row>
    <row r="3967" spans="1:4" x14ac:dyDescent="0.2">
      <c r="A3967">
        <v>6295</v>
      </c>
      <c r="B3967" t="s">
        <v>19985</v>
      </c>
      <c r="C3967" t="s">
        <v>16086</v>
      </c>
      <c r="D3967" s="895">
        <v>14.98</v>
      </c>
    </row>
    <row r="3968" spans="1:4" x14ac:dyDescent="0.2">
      <c r="A3968">
        <v>6322</v>
      </c>
      <c r="B3968" t="s">
        <v>19986</v>
      </c>
      <c r="C3968" t="s">
        <v>16086</v>
      </c>
      <c r="D3968" s="895">
        <v>188.34</v>
      </c>
    </row>
    <row r="3969" spans="1:4" x14ac:dyDescent="0.2">
      <c r="A3969">
        <v>6300</v>
      </c>
      <c r="B3969" t="s">
        <v>19987</v>
      </c>
      <c r="C3969" t="s">
        <v>16086</v>
      </c>
      <c r="D3969" s="895">
        <v>347.23</v>
      </c>
    </row>
    <row r="3970" spans="1:4" x14ac:dyDescent="0.2">
      <c r="A3970">
        <v>6321</v>
      </c>
      <c r="B3970" t="s">
        <v>19988</v>
      </c>
      <c r="C3970" t="s">
        <v>16086</v>
      </c>
      <c r="D3970" s="895">
        <v>495.99</v>
      </c>
    </row>
    <row r="3971" spans="1:4" x14ac:dyDescent="0.2">
      <c r="A3971">
        <v>6301</v>
      </c>
      <c r="B3971" t="s">
        <v>19989</v>
      </c>
      <c r="C3971" t="s">
        <v>16086</v>
      </c>
      <c r="D3971" s="860">
        <v>1162.55</v>
      </c>
    </row>
    <row r="3972" spans="1:4" x14ac:dyDescent="0.2">
      <c r="A3972">
        <v>20183</v>
      </c>
      <c r="B3972" t="s">
        <v>19990</v>
      </c>
      <c r="C3972" t="s">
        <v>16086</v>
      </c>
      <c r="D3972" s="895">
        <v>65.03</v>
      </c>
    </row>
    <row r="3973" spans="1:4" x14ac:dyDescent="0.2">
      <c r="A3973">
        <v>38448</v>
      </c>
      <c r="B3973" t="s">
        <v>19991</v>
      </c>
      <c r="C3973" t="s">
        <v>16086</v>
      </c>
      <c r="D3973" s="895">
        <v>295.11</v>
      </c>
    </row>
    <row r="3974" spans="1:4" x14ac:dyDescent="0.2">
      <c r="A3974">
        <v>20182</v>
      </c>
      <c r="B3974" t="s">
        <v>19992</v>
      </c>
      <c r="C3974" t="s">
        <v>16086</v>
      </c>
      <c r="D3974" s="895">
        <v>37.81</v>
      </c>
    </row>
    <row r="3975" spans="1:4" x14ac:dyDescent="0.2">
      <c r="A3975">
        <v>7105</v>
      </c>
      <c r="B3975" t="s">
        <v>19993</v>
      </c>
      <c r="C3975" t="s">
        <v>16086</v>
      </c>
      <c r="D3975" s="895">
        <v>52.78</v>
      </c>
    </row>
    <row r="3976" spans="1:4" x14ac:dyDescent="0.2">
      <c r="A3976">
        <v>7119</v>
      </c>
      <c r="B3976" t="s">
        <v>19994</v>
      </c>
      <c r="C3976" t="s">
        <v>16086</v>
      </c>
      <c r="D3976" s="895">
        <v>13.55</v>
      </c>
    </row>
    <row r="3977" spans="1:4" x14ac:dyDescent="0.2">
      <c r="A3977">
        <v>7126</v>
      </c>
      <c r="B3977" t="s">
        <v>19995</v>
      </c>
      <c r="C3977" t="s">
        <v>16086</v>
      </c>
      <c r="D3977" s="895">
        <v>27.65</v>
      </c>
    </row>
    <row r="3978" spans="1:4" x14ac:dyDescent="0.2">
      <c r="A3978">
        <v>7120</v>
      </c>
      <c r="B3978" t="s">
        <v>19996</v>
      </c>
      <c r="C3978" t="s">
        <v>16086</v>
      </c>
      <c r="D3978" s="895">
        <v>10.39</v>
      </c>
    </row>
    <row r="3979" spans="1:4" x14ac:dyDescent="0.2">
      <c r="A3979">
        <v>6319</v>
      </c>
      <c r="B3979" t="s">
        <v>19997</v>
      </c>
      <c r="C3979" t="s">
        <v>16086</v>
      </c>
      <c r="D3979" s="895">
        <v>54.93</v>
      </c>
    </row>
    <row r="3980" spans="1:4" x14ac:dyDescent="0.2">
      <c r="A3980">
        <v>6304</v>
      </c>
      <c r="B3980" t="s">
        <v>19998</v>
      </c>
      <c r="C3980" t="s">
        <v>16086</v>
      </c>
      <c r="D3980" s="895">
        <v>54.93</v>
      </c>
    </row>
    <row r="3981" spans="1:4" x14ac:dyDescent="0.2">
      <c r="A3981">
        <v>21116</v>
      </c>
      <c r="B3981" t="s">
        <v>19999</v>
      </c>
      <c r="C3981" t="s">
        <v>16086</v>
      </c>
      <c r="D3981" s="895">
        <v>41.59</v>
      </c>
    </row>
    <row r="3982" spans="1:4" x14ac:dyDescent="0.2">
      <c r="A3982">
        <v>6320</v>
      </c>
      <c r="B3982" t="s">
        <v>20000</v>
      </c>
      <c r="C3982" t="s">
        <v>16086</v>
      </c>
      <c r="D3982" s="895">
        <v>28.29</v>
      </c>
    </row>
    <row r="3983" spans="1:4" x14ac:dyDescent="0.2">
      <c r="A3983">
        <v>6303</v>
      </c>
      <c r="B3983" t="s">
        <v>20001</v>
      </c>
      <c r="C3983" t="s">
        <v>16086</v>
      </c>
      <c r="D3983" s="895">
        <v>28.29</v>
      </c>
    </row>
    <row r="3984" spans="1:4" x14ac:dyDescent="0.2">
      <c r="A3984">
        <v>6308</v>
      </c>
      <c r="B3984" t="s">
        <v>20002</v>
      </c>
      <c r="C3984" t="s">
        <v>16086</v>
      </c>
      <c r="D3984" s="895">
        <v>151.99</v>
      </c>
    </row>
    <row r="3985" spans="1:4" x14ac:dyDescent="0.2">
      <c r="A3985">
        <v>6317</v>
      </c>
      <c r="B3985" t="s">
        <v>20003</v>
      </c>
      <c r="C3985" t="s">
        <v>16086</v>
      </c>
      <c r="D3985" s="895">
        <v>151.99</v>
      </c>
    </row>
    <row r="3986" spans="1:4" x14ac:dyDescent="0.2">
      <c r="A3986">
        <v>6307</v>
      </c>
      <c r="B3986" t="s">
        <v>20004</v>
      </c>
      <c r="C3986" t="s">
        <v>16086</v>
      </c>
      <c r="D3986" s="895">
        <v>151.99</v>
      </c>
    </row>
    <row r="3987" spans="1:4" x14ac:dyDescent="0.2">
      <c r="A3987">
        <v>6309</v>
      </c>
      <c r="B3987" t="s">
        <v>20005</v>
      </c>
      <c r="C3987" t="s">
        <v>16086</v>
      </c>
      <c r="D3987" s="895">
        <v>156.4</v>
      </c>
    </row>
    <row r="3988" spans="1:4" x14ac:dyDescent="0.2">
      <c r="A3988">
        <v>6318</v>
      </c>
      <c r="B3988" t="s">
        <v>20006</v>
      </c>
      <c r="C3988" t="s">
        <v>16086</v>
      </c>
      <c r="D3988" s="895">
        <v>81.98</v>
      </c>
    </row>
    <row r="3989" spans="1:4" x14ac:dyDescent="0.2">
      <c r="A3989">
        <v>6306</v>
      </c>
      <c r="B3989" t="s">
        <v>20007</v>
      </c>
      <c r="C3989" t="s">
        <v>16086</v>
      </c>
      <c r="D3989" s="895">
        <v>81.98</v>
      </c>
    </row>
    <row r="3990" spans="1:4" x14ac:dyDescent="0.2">
      <c r="A3990">
        <v>6305</v>
      </c>
      <c r="B3990" t="s">
        <v>20008</v>
      </c>
      <c r="C3990" t="s">
        <v>16086</v>
      </c>
      <c r="D3990" s="895">
        <v>81.98</v>
      </c>
    </row>
    <row r="3991" spans="1:4" x14ac:dyDescent="0.2">
      <c r="A3991">
        <v>6302</v>
      </c>
      <c r="B3991" t="s">
        <v>20009</v>
      </c>
      <c r="C3991" t="s">
        <v>16086</v>
      </c>
      <c r="D3991" s="895">
        <v>17.39</v>
      </c>
    </row>
    <row r="3992" spans="1:4" x14ac:dyDescent="0.2">
      <c r="A3992">
        <v>6312</v>
      </c>
      <c r="B3992" t="s">
        <v>20010</v>
      </c>
      <c r="C3992" t="s">
        <v>16086</v>
      </c>
      <c r="D3992" s="895">
        <v>218.62</v>
      </c>
    </row>
    <row r="3993" spans="1:4" x14ac:dyDescent="0.2">
      <c r="A3993">
        <v>6311</v>
      </c>
      <c r="B3993" t="s">
        <v>20011</v>
      </c>
      <c r="C3993" t="s">
        <v>16086</v>
      </c>
      <c r="D3993" s="895">
        <v>218.62</v>
      </c>
    </row>
    <row r="3994" spans="1:4" x14ac:dyDescent="0.2">
      <c r="A3994">
        <v>6310</v>
      </c>
      <c r="B3994" t="s">
        <v>20012</v>
      </c>
      <c r="C3994" t="s">
        <v>16086</v>
      </c>
      <c r="D3994" s="895">
        <v>218.62</v>
      </c>
    </row>
    <row r="3995" spans="1:4" x14ac:dyDescent="0.2">
      <c r="A3995">
        <v>6314</v>
      </c>
      <c r="B3995" t="s">
        <v>20013</v>
      </c>
      <c r="C3995" t="s">
        <v>16086</v>
      </c>
      <c r="D3995" s="895">
        <v>218.62</v>
      </c>
    </row>
    <row r="3996" spans="1:4" x14ac:dyDescent="0.2">
      <c r="A3996">
        <v>6313</v>
      </c>
      <c r="B3996" t="s">
        <v>20014</v>
      </c>
      <c r="C3996" t="s">
        <v>16086</v>
      </c>
      <c r="D3996" s="895">
        <v>218.62</v>
      </c>
    </row>
    <row r="3997" spans="1:4" x14ac:dyDescent="0.2">
      <c r="A3997">
        <v>6315</v>
      </c>
      <c r="B3997" t="s">
        <v>20015</v>
      </c>
      <c r="C3997" t="s">
        <v>16086</v>
      </c>
      <c r="D3997" s="895">
        <v>413.94</v>
      </c>
    </row>
    <row r="3998" spans="1:4" x14ac:dyDescent="0.2">
      <c r="A3998">
        <v>6316</v>
      </c>
      <c r="B3998" t="s">
        <v>20016</v>
      </c>
      <c r="C3998" t="s">
        <v>16086</v>
      </c>
      <c r="D3998" s="895">
        <v>413.94</v>
      </c>
    </row>
    <row r="3999" spans="1:4" x14ac:dyDescent="0.2">
      <c r="A3999">
        <v>39324</v>
      </c>
      <c r="B3999" t="s">
        <v>20017</v>
      </c>
      <c r="C3999" t="s">
        <v>16086</v>
      </c>
      <c r="D3999" s="895">
        <v>5.74</v>
      </c>
    </row>
    <row r="4000" spans="1:4" x14ac:dyDescent="0.2">
      <c r="A4000">
        <v>39325</v>
      </c>
      <c r="B4000" t="s">
        <v>20018</v>
      </c>
      <c r="C4000" t="s">
        <v>16086</v>
      </c>
      <c r="D4000" s="895">
        <v>8.65</v>
      </c>
    </row>
    <row r="4001" spans="1:4" x14ac:dyDescent="0.2">
      <c r="A4001">
        <v>39326</v>
      </c>
      <c r="B4001" t="s">
        <v>20019</v>
      </c>
      <c r="C4001" t="s">
        <v>16086</v>
      </c>
      <c r="D4001" s="895">
        <v>31.06</v>
      </c>
    </row>
    <row r="4002" spans="1:4" x14ac:dyDescent="0.2">
      <c r="A4002">
        <v>39327</v>
      </c>
      <c r="B4002" t="s">
        <v>20020</v>
      </c>
      <c r="C4002" t="s">
        <v>16086</v>
      </c>
      <c r="D4002" s="895">
        <v>46.86</v>
      </c>
    </row>
    <row r="4003" spans="1:4" x14ac:dyDescent="0.2">
      <c r="A4003">
        <v>11378</v>
      </c>
      <c r="B4003" t="s">
        <v>20021</v>
      </c>
      <c r="C4003" t="s">
        <v>16086</v>
      </c>
      <c r="D4003" s="895">
        <v>88.25</v>
      </c>
    </row>
    <row r="4004" spans="1:4" x14ac:dyDescent="0.2">
      <c r="A4004">
        <v>11379</v>
      </c>
      <c r="B4004" t="s">
        <v>20022</v>
      </c>
      <c r="C4004" t="s">
        <v>16086</v>
      </c>
      <c r="D4004" s="895">
        <v>74.569999999999993</v>
      </c>
    </row>
    <row r="4005" spans="1:4" x14ac:dyDescent="0.2">
      <c r="A4005">
        <v>11493</v>
      </c>
      <c r="B4005" t="s">
        <v>20023</v>
      </c>
      <c r="C4005" t="s">
        <v>16086</v>
      </c>
      <c r="D4005" s="895">
        <v>43.01</v>
      </c>
    </row>
    <row r="4006" spans="1:4" x14ac:dyDescent="0.2">
      <c r="A4006">
        <v>7106</v>
      </c>
      <c r="B4006" t="s">
        <v>20024</v>
      </c>
      <c r="C4006" t="s">
        <v>16086</v>
      </c>
      <c r="D4006" s="895">
        <v>171.08</v>
      </c>
    </row>
    <row r="4007" spans="1:4" x14ac:dyDescent="0.2">
      <c r="A4007">
        <v>7104</v>
      </c>
      <c r="B4007" t="s">
        <v>20025</v>
      </c>
      <c r="C4007" t="s">
        <v>16086</v>
      </c>
      <c r="D4007" s="895">
        <v>4.6100000000000003</v>
      </c>
    </row>
    <row r="4008" spans="1:4" x14ac:dyDescent="0.2">
      <c r="A4008">
        <v>7136</v>
      </c>
      <c r="B4008" t="s">
        <v>20026</v>
      </c>
      <c r="C4008" t="s">
        <v>16086</v>
      </c>
      <c r="D4008" s="895">
        <v>8.0299999999999994</v>
      </c>
    </row>
    <row r="4009" spans="1:4" x14ac:dyDescent="0.2">
      <c r="A4009">
        <v>7128</v>
      </c>
      <c r="B4009" t="s">
        <v>20027</v>
      </c>
      <c r="C4009" t="s">
        <v>16086</v>
      </c>
      <c r="D4009" s="895">
        <v>10.42</v>
      </c>
    </row>
    <row r="4010" spans="1:4" x14ac:dyDescent="0.2">
      <c r="A4010">
        <v>7108</v>
      </c>
      <c r="B4010" t="s">
        <v>20028</v>
      </c>
      <c r="C4010" t="s">
        <v>16086</v>
      </c>
      <c r="D4010" s="895">
        <v>10.39</v>
      </c>
    </row>
    <row r="4011" spans="1:4" x14ac:dyDescent="0.2">
      <c r="A4011">
        <v>7129</v>
      </c>
      <c r="B4011" t="s">
        <v>20029</v>
      </c>
      <c r="C4011" t="s">
        <v>16086</v>
      </c>
      <c r="D4011" s="895">
        <v>12.23</v>
      </c>
    </row>
    <row r="4012" spans="1:4" x14ac:dyDescent="0.2">
      <c r="A4012">
        <v>7130</v>
      </c>
      <c r="B4012" t="s">
        <v>20030</v>
      </c>
      <c r="C4012" t="s">
        <v>16086</v>
      </c>
      <c r="D4012" s="895">
        <v>17.77</v>
      </c>
    </row>
    <row r="4013" spans="1:4" x14ac:dyDescent="0.2">
      <c r="A4013">
        <v>7131</v>
      </c>
      <c r="B4013" t="s">
        <v>20031</v>
      </c>
      <c r="C4013" t="s">
        <v>16086</v>
      </c>
      <c r="D4013" s="895">
        <v>21.73</v>
      </c>
    </row>
    <row r="4014" spans="1:4" x14ac:dyDescent="0.2">
      <c r="A4014">
        <v>7132</v>
      </c>
      <c r="B4014" t="s">
        <v>20032</v>
      </c>
      <c r="C4014" t="s">
        <v>16086</v>
      </c>
      <c r="D4014" s="895">
        <v>51.17</v>
      </c>
    </row>
    <row r="4015" spans="1:4" x14ac:dyDescent="0.2">
      <c r="A4015">
        <v>7133</v>
      </c>
      <c r="B4015" t="s">
        <v>20033</v>
      </c>
      <c r="C4015" t="s">
        <v>16086</v>
      </c>
      <c r="D4015" s="895">
        <v>118.25</v>
      </c>
    </row>
    <row r="4016" spans="1:4" x14ac:dyDescent="0.2">
      <c r="A4016">
        <v>37420</v>
      </c>
      <c r="B4016" t="s">
        <v>20034</v>
      </c>
      <c r="C4016" t="s">
        <v>16086</v>
      </c>
      <c r="D4016" s="895">
        <v>40.04</v>
      </c>
    </row>
    <row r="4017" spans="1:4" x14ac:dyDescent="0.2">
      <c r="A4017">
        <v>37421</v>
      </c>
      <c r="B4017" t="s">
        <v>20035</v>
      </c>
      <c r="C4017" t="s">
        <v>16086</v>
      </c>
      <c r="D4017" s="895">
        <v>54.73</v>
      </c>
    </row>
    <row r="4018" spans="1:4" x14ac:dyDescent="0.2">
      <c r="A4018">
        <v>37422</v>
      </c>
      <c r="B4018" t="s">
        <v>20036</v>
      </c>
      <c r="C4018" t="s">
        <v>16086</v>
      </c>
      <c r="D4018" s="895">
        <v>51.23</v>
      </c>
    </row>
    <row r="4019" spans="1:4" x14ac:dyDescent="0.2">
      <c r="A4019">
        <v>37443</v>
      </c>
      <c r="B4019" t="s">
        <v>20037</v>
      </c>
      <c r="C4019" t="s">
        <v>16086</v>
      </c>
      <c r="D4019" s="895">
        <v>188.09</v>
      </c>
    </row>
    <row r="4020" spans="1:4" x14ac:dyDescent="0.2">
      <c r="A4020">
        <v>37444</v>
      </c>
      <c r="B4020" t="s">
        <v>20038</v>
      </c>
      <c r="C4020" t="s">
        <v>16086</v>
      </c>
      <c r="D4020" s="895">
        <v>191.28</v>
      </c>
    </row>
    <row r="4021" spans="1:4" x14ac:dyDescent="0.2">
      <c r="A4021">
        <v>37445</v>
      </c>
      <c r="B4021" t="s">
        <v>20039</v>
      </c>
      <c r="C4021" t="s">
        <v>16086</v>
      </c>
      <c r="D4021" s="895">
        <v>289.94</v>
      </c>
    </row>
    <row r="4022" spans="1:4" x14ac:dyDescent="0.2">
      <c r="A4022">
        <v>37446</v>
      </c>
      <c r="B4022" t="s">
        <v>20040</v>
      </c>
      <c r="C4022" t="s">
        <v>16086</v>
      </c>
      <c r="D4022" s="895">
        <v>316.08</v>
      </c>
    </row>
    <row r="4023" spans="1:4" x14ac:dyDescent="0.2">
      <c r="A4023">
        <v>37447</v>
      </c>
      <c r="B4023" t="s">
        <v>20041</v>
      </c>
      <c r="C4023" t="s">
        <v>16086</v>
      </c>
      <c r="D4023" s="895">
        <v>321.02</v>
      </c>
    </row>
    <row r="4024" spans="1:4" x14ac:dyDescent="0.2">
      <c r="A4024">
        <v>37448</v>
      </c>
      <c r="B4024" t="s">
        <v>20042</v>
      </c>
      <c r="C4024" t="s">
        <v>16086</v>
      </c>
      <c r="D4024" s="895">
        <v>440.33</v>
      </c>
    </row>
    <row r="4025" spans="1:4" x14ac:dyDescent="0.2">
      <c r="A4025">
        <v>37440</v>
      </c>
      <c r="B4025" t="s">
        <v>20043</v>
      </c>
      <c r="C4025" t="s">
        <v>16086</v>
      </c>
      <c r="D4025" s="895">
        <v>149.29</v>
      </c>
    </row>
    <row r="4026" spans="1:4" x14ac:dyDescent="0.2">
      <c r="A4026">
        <v>37441</v>
      </c>
      <c r="B4026" t="s">
        <v>20044</v>
      </c>
      <c r="C4026" t="s">
        <v>16086</v>
      </c>
      <c r="D4026" s="895">
        <v>149.29</v>
      </c>
    </row>
    <row r="4027" spans="1:4" x14ac:dyDescent="0.2">
      <c r="A4027">
        <v>37442</v>
      </c>
      <c r="B4027" t="s">
        <v>20045</v>
      </c>
      <c r="C4027" t="s">
        <v>16086</v>
      </c>
      <c r="D4027" s="895">
        <v>179.82</v>
      </c>
    </row>
    <row r="4028" spans="1:4" x14ac:dyDescent="0.2">
      <c r="A4028">
        <v>38017</v>
      </c>
      <c r="B4028" t="s">
        <v>20046</v>
      </c>
      <c r="C4028" t="s">
        <v>16086</v>
      </c>
      <c r="D4028" s="895">
        <v>11.74</v>
      </c>
    </row>
    <row r="4029" spans="1:4" x14ac:dyDescent="0.2">
      <c r="A4029">
        <v>38018</v>
      </c>
      <c r="B4029" t="s">
        <v>20047</v>
      </c>
      <c r="C4029" t="s">
        <v>16086</v>
      </c>
      <c r="D4029" s="895">
        <v>13.2</v>
      </c>
    </row>
    <row r="4030" spans="1:4" x14ac:dyDescent="0.2">
      <c r="A4030">
        <v>39895</v>
      </c>
      <c r="B4030" t="s">
        <v>20048</v>
      </c>
      <c r="C4030" t="s">
        <v>16086</v>
      </c>
      <c r="D4030" s="895">
        <v>50.99</v>
      </c>
    </row>
    <row r="4031" spans="1:4" x14ac:dyDescent="0.2">
      <c r="A4031">
        <v>39896</v>
      </c>
      <c r="B4031" t="s">
        <v>20049</v>
      </c>
      <c r="C4031" t="s">
        <v>16086</v>
      </c>
      <c r="D4031" s="895">
        <v>74.739999999999995</v>
      </c>
    </row>
    <row r="4032" spans="1:4" x14ac:dyDescent="0.2">
      <c r="A4032">
        <v>38873</v>
      </c>
      <c r="B4032" t="s">
        <v>20050</v>
      </c>
      <c r="C4032" t="s">
        <v>16086</v>
      </c>
      <c r="D4032" s="895">
        <v>15.74</v>
      </c>
    </row>
    <row r="4033" spans="1:4" x14ac:dyDescent="0.2">
      <c r="A4033">
        <v>38874</v>
      </c>
      <c r="B4033" t="s">
        <v>20051</v>
      </c>
      <c r="C4033" t="s">
        <v>16086</v>
      </c>
      <c r="D4033" s="895">
        <v>19.93</v>
      </c>
    </row>
    <row r="4034" spans="1:4" x14ac:dyDescent="0.2">
      <c r="A4034">
        <v>38875</v>
      </c>
      <c r="B4034" t="s">
        <v>20052</v>
      </c>
      <c r="C4034" t="s">
        <v>16086</v>
      </c>
      <c r="D4034" s="895">
        <v>31.58</v>
      </c>
    </row>
    <row r="4035" spans="1:4" x14ac:dyDescent="0.2">
      <c r="A4035">
        <v>38876</v>
      </c>
      <c r="B4035" t="s">
        <v>20053</v>
      </c>
      <c r="C4035" t="s">
        <v>16086</v>
      </c>
      <c r="D4035" s="895">
        <v>42.44</v>
      </c>
    </row>
    <row r="4036" spans="1:4" x14ac:dyDescent="0.2">
      <c r="A4036">
        <v>39000</v>
      </c>
      <c r="B4036" t="s">
        <v>20054</v>
      </c>
      <c r="C4036" t="s">
        <v>16086</v>
      </c>
      <c r="D4036" s="895">
        <v>29.79</v>
      </c>
    </row>
    <row r="4037" spans="1:4" x14ac:dyDescent="0.2">
      <c r="A4037">
        <v>38674</v>
      </c>
      <c r="B4037" t="s">
        <v>20055</v>
      </c>
      <c r="C4037" t="s">
        <v>16086</v>
      </c>
      <c r="D4037" s="895">
        <v>39.520000000000003</v>
      </c>
    </row>
    <row r="4038" spans="1:4" x14ac:dyDescent="0.2">
      <c r="A4038">
        <v>38019</v>
      </c>
      <c r="B4038" t="s">
        <v>20056</v>
      </c>
      <c r="C4038" t="s">
        <v>16086</v>
      </c>
      <c r="D4038" s="895">
        <v>8.36</v>
      </c>
    </row>
    <row r="4039" spans="1:4" x14ac:dyDescent="0.2">
      <c r="A4039">
        <v>38020</v>
      </c>
      <c r="B4039" t="s">
        <v>20057</v>
      </c>
      <c r="C4039" t="s">
        <v>16086</v>
      </c>
      <c r="D4039" s="895">
        <v>10.3</v>
      </c>
    </row>
    <row r="4040" spans="1:4" x14ac:dyDescent="0.2">
      <c r="A4040">
        <v>38454</v>
      </c>
      <c r="B4040" t="s">
        <v>20058</v>
      </c>
      <c r="C4040" t="s">
        <v>16086</v>
      </c>
      <c r="D4040" s="895">
        <v>11.17</v>
      </c>
    </row>
    <row r="4041" spans="1:4" x14ac:dyDescent="0.2">
      <c r="A4041">
        <v>38455</v>
      </c>
      <c r="B4041" t="s">
        <v>20059</v>
      </c>
      <c r="C4041" t="s">
        <v>16086</v>
      </c>
      <c r="D4041" s="895">
        <v>14.95</v>
      </c>
    </row>
    <row r="4042" spans="1:4" x14ac:dyDescent="0.2">
      <c r="A4042">
        <v>38462</v>
      </c>
      <c r="B4042" t="s">
        <v>20060</v>
      </c>
      <c r="C4042" t="s">
        <v>16086</v>
      </c>
      <c r="D4042" s="895">
        <v>241.08</v>
      </c>
    </row>
    <row r="4043" spans="1:4" x14ac:dyDescent="0.2">
      <c r="A4043">
        <v>36362</v>
      </c>
      <c r="B4043" t="s">
        <v>20061</v>
      </c>
      <c r="C4043" t="s">
        <v>16086</v>
      </c>
      <c r="D4043" s="895">
        <v>3.33</v>
      </c>
    </row>
    <row r="4044" spans="1:4" x14ac:dyDescent="0.2">
      <c r="A4044">
        <v>36298</v>
      </c>
      <c r="B4044" t="s">
        <v>20062</v>
      </c>
      <c r="C4044" t="s">
        <v>16086</v>
      </c>
      <c r="D4044" s="895">
        <v>2.86</v>
      </c>
    </row>
    <row r="4045" spans="1:4" x14ac:dyDescent="0.2">
      <c r="A4045">
        <v>38456</v>
      </c>
      <c r="B4045" t="s">
        <v>20063</v>
      </c>
      <c r="C4045" t="s">
        <v>16086</v>
      </c>
      <c r="D4045" s="895">
        <v>7.13</v>
      </c>
    </row>
    <row r="4046" spans="1:4" x14ac:dyDescent="0.2">
      <c r="A4046">
        <v>38457</v>
      </c>
      <c r="B4046" t="s">
        <v>20064</v>
      </c>
      <c r="C4046" t="s">
        <v>16086</v>
      </c>
      <c r="D4046" s="895">
        <v>12.99</v>
      </c>
    </row>
    <row r="4047" spans="1:4" x14ac:dyDescent="0.2">
      <c r="A4047">
        <v>38458</v>
      </c>
      <c r="B4047" t="s">
        <v>20065</v>
      </c>
      <c r="C4047" t="s">
        <v>16086</v>
      </c>
      <c r="D4047" s="895">
        <v>25.02</v>
      </c>
    </row>
    <row r="4048" spans="1:4" x14ac:dyDescent="0.2">
      <c r="A4048">
        <v>38459</v>
      </c>
      <c r="B4048" t="s">
        <v>20066</v>
      </c>
      <c r="C4048" t="s">
        <v>16086</v>
      </c>
      <c r="D4048" s="895">
        <v>39.340000000000003</v>
      </c>
    </row>
    <row r="4049" spans="1:4" x14ac:dyDescent="0.2">
      <c r="A4049">
        <v>38460</v>
      </c>
      <c r="B4049" t="s">
        <v>20067</v>
      </c>
      <c r="C4049" t="s">
        <v>16086</v>
      </c>
      <c r="D4049" s="895">
        <v>84.39</v>
      </c>
    </row>
    <row r="4050" spans="1:4" x14ac:dyDescent="0.2">
      <c r="A4050">
        <v>38461</v>
      </c>
      <c r="B4050" t="s">
        <v>20068</v>
      </c>
      <c r="C4050" t="s">
        <v>16086</v>
      </c>
      <c r="D4050" s="895">
        <v>113.25</v>
      </c>
    </row>
    <row r="4051" spans="1:4" x14ac:dyDescent="0.2">
      <c r="A4051">
        <v>7094</v>
      </c>
      <c r="B4051" t="s">
        <v>20069</v>
      </c>
      <c r="C4051" t="s">
        <v>16086</v>
      </c>
      <c r="D4051" s="895">
        <v>15.05</v>
      </c>
    </row>
    <row r="4052" spans="1:4" x14ac:dyDescent="0.2">
      <c r="A4052">
        <v>7116</v>
      </c>
      <c r="B4052" t="s">
        <v>20070</v>
      </c>
      <c r="C4052" t="s">
        <v>16086</v>
      </c>
      <c r="D4052" s="895">
        <v>4.7300000000000004</v>
      </c>
    </row>
    <row r="4053" spans="1:4" x14ac:dyDescent="0.2">
      <c r="A4053">
        <v>7118</v>
      </c>
      <c r="B4053" t="s">
        <v>20071</v>
      </c>
      <c r="C4053" t="s">
        <v>16086</v>
      </c>
      <c r="D4053" s="895">
        <v>30.96</v>
      </c>
    </row>
    <row r="4054" spans="1:4" x14ac:dyDescent="0.2">
      <c r="A4054">
        <v>7098</v>
      </c>
      <c r="B4054" t="s">
        <v>20072</v>
      </c>
      <c r="C4054" t="s">
        <v>16086</v>
      </c>
      <c r="D4054" s="895">
        <v>4.5999999999999996</v>
      </c>
    </row>
    <row r="4055" spans="1:4" x14ac:dyDescent="0.2">
      <c r="A4055">
        <v>7110</v>
      </c>
      <c r="B4055" t="s">
        <v>20073</v>
      </c>
      <c r="C4055" t="s">
        <v>16086</v>
      </c>
      <c r="D4055" s="895">
        <v>58.86</v>
      </c>
    </row>
    <row r="4056" spans="1:4" x14ac:dyDescent="0.2">
      <c r="A4056">
        <v>7123</v>
      </c>
      <c r="B4056" t="s">
        <v>20074</v>
      </c>
      <c r="C4056" t="s">
        <v>16086</v>
      </c>
      <c r="D4056" s="895">
        <v>5.57</v>
      </c>
    </row>
    <row r="4057" spans="1:4" x14ac:dyDescent="0.2">
      <c r="A4057">
        <v>7121</v>
      </c>
      <c r="B4057" t="s">
        <v>20075</v>
      </c>
      <c r="C4057" t="s">
        <v>16086</v>
      </c>
      <c r="D4057" s="895">
        <v>11.01</v>
      </c>
    </row>
    <row r="4058" spans="1:4" x14ac:dyDescent="0.2">
      <c r="A4058">
        <v>7137</v>
      </c>
      <c r="B4058" t="s">
        <v>20076</v>
      </c>
      <c r="C4058" t="s">
        <v>16086</v>
      </c>
      <c r="D4058" s="895">
        <v>12.02</v>
      </c>
    </row>
    <row r="4059" spans="1:4" x14ac:dyDescent="0.2">
      <c r="A4059">
        <v>7122</v>
      </c>
      <c r="B4059" t="s">
        <v>20077</v>
      </c>
      <c r="C4059" t="s">
        <v>16086</v>
      </c>
      <c r="D4059" s="895">
        <v>13.23</v>
      </c>
    </row>
    <row r="4060" spans="1:4" x14ac:dyDescent="0.2">
      <c r="A4060">
        <v>7114</v>
      </c>
      <c r="B4060" t="s">
        <v>20078</v>
      </c>
      <c r="C4060" t="s">
        <v>16086</v>
      </c>
      <c r="D4060" s="895">
        <v>15.39</v>
      </c>
    </row>
    <row r="4061" spans="1:4" x14ac:dyDescent="0.2">
      <c r="A4061">
        <v>7109</v>
      </c>
      <c r="B4061" t="s">
        <v>20079</v>
      </c>
      <c r="C4061" t="s">
        <v>16086</v>
      </c>
      <c r="D4061" s="895">
        <v>3.05</v>
      </c>
    </row>
    <row r="4062" spans="1:4" x14ac:dyDescent="0.2">
      <c r="A4062">
        <v>7135</v>
      </c>
      <c r="B4062" t="s">
        <v>20080</v>
      </c>
      <c r="C4062" t="s">
        <v>16086</v>
      </c>
      <c r="D4062" s="895">
        <v>6.25</v>
      </c>
    </row>
    <row r="4063" spans="1:4" x14ac:dyDescent="0.2">
      <c r="A4063">
        <v>37947</v>
      </c>
      <c r="B4063" t="s">
        <v>20081</v>
      </c>
      <c r="C4063" t="s">
        <v>16086</v>
      </c>
      <c r="D4063" s="895">
        <v>5.08</v>
      </c>
    </row>
    <row r="4064" spans="1:4" x14ac:dyDescent="0.2">
      <c r="A4064">
        <v>7103</v>
      </c>
      <c r="B4064" t="s">
        <v>20082</v>
      </c>
      <c r="C4064" t="s">
        <v>16086</v>
      </c>
      <c r="D4064" s="895">
        <v>16.55</v>
      </c>
    </row>
    <row r="4065" spans="1:4" x14ac:dyDescent="0.2">
      <c r="A4065">
        <v>40419</v>
      </c>
      <c r="B4065" t="s">
        <v>20083</v>
      </c>
      <c r="C4065" t="s">
        <v>16086</v>
      </c>
      <c r="D4065" s="895">
        <v>34.69</v>
      </c>
    </row>
    <row r="4066" spans="1:4" x14ac:dyDescent="0.2">
      <c r="A4066">
        <v>40420</v>
      </c>
      <c r="B4066" t="s">
        <v>20084</v>
      </c>
      <c r="C4066" t="s">
        <v>16086</v>
      </c>
      <c r="D4066" s="895">
        <v>50.61</v>
      </c>
    </row>
    <row r="4067" spans="1:4" x14ac:dyDescent="0.2">
      <c r="A4067">
        <v>40421</v>
      </c>
      <c r="B4067" t="s">
        <v>20085</v>
      </c>
      <c r="C4067" t="s">
        <v>16086</v>
      </c>
      <c r="D4067" s="895">
        <v>53.88</v>
      </c>
    </row>
    <row r="4068" spans="1:4" x14ac:dyDescent="0.2">
      <c r="A4068">
        <v>38905</v>
      </c>
      <c r="B4068" t="s">
        <v>20086</v>
      </c>
      <c r="C4068" t="s">
        <v>16086</v>
      </c>
      <c r="D4068" s="895">
        <v>20.37</v>
      </c>
    </row>
    <row r="4069" spans="1:4" x14ac:dyDescent="0.2">
      <c r="A4069">
        <v>38907</v>
      </c>
      <c r="B4069" t="s">
        <v>20087</v>
      </c>
      <c r="C4069" t="s">
        <v>16086</v>
      </c>
      <c r="D4069" s="895">
        <v>19.63</v>
      </c>
    </row>
    <row r="4070" spans="1:4" x14ac:dyDescent="0.2">
      <c r="A4070">
        <v>38910</v>
      </c>
      <c r="B4070" t="s">
        <v>20088</v>
      </c>
      <c r="C4070" t="s">
        <v>16086</v>
      </c>
      <c r="D4070" s="895">
        <v>22.96</v>
      </c>
    </row>
    <row r="4071" spans="1:4" x14ac:dyDescent="0.2">
      <c r="A4071">
        <v>11655</v>
      </c>
      <c r="B4071" t="s">
        <v>20089</v>
      </c>
      <c r="C4071" t="s">
        <v>16086</v>
      </c>
      <c r="D4071" s="895">
        <v>21.88</v>
      </c>
    </row>
    <row r="4072" spans="1:4" x14ac:dyDescent="0.2">
      <c r="A4072">
        <v>11656</v>
      </c>
      <c r="B4072" t="s">
        <v>20090</v>
      </c>
      <c r="C4072" t="s">
        <v>16086</v>
      </c>
      <c r="D4072" s="895">
        <v>25.12</v>
      </c>
    </row>
    <row r="4073" spans="1:4" x14ac:dyDescent="0.2">
      <c r="A4073">
        <v>7091</v>
      </c>
      <c r="B4073" t="s">
        <v>20091</v>
      </c>
      <c r="C4073" t="s">
        <v>16086</v>
      </c>
      <c r="D4073" s="895">
        <v>20.58</v>
      </c>
    </row>
    <row r="4074" spans="1:4" x14ac:dyDescent="0.2">
      <c r="A4074">
        <v>37948</v>
      </c>
      <c r="B4074" t="s">
        <v>20092</v>
      </c>
      <c r="C4074" t="s">
        <v>16086</v>
      </c>
      <c r="D4074" s="895">
        <v>4.76</v>
      </c>
    </row>
    <row r="4075" spans="1:4" x14ac:dyDescent="0.2">
      <c r="A4075">
        <v>7097</v>
      </c>
      <c r="B4075" t="s">
        <v>20093</v>
      </c>
      <c r="C4075" t="s">
        <v>16086</v>
      </c>
      <c r="D4075" s="895">
        <v>9.66</v>
      </c>
    </row>
    <row r="4076" spans="1:4" x14ac:dyDescent="0.2">
      <c r="A4076">
        <v>11658</v>
      </c>
      <c r="B4076" t="s">
        <v>20094</v>
      </c>
      <c r="C4076" t="s">
        <v>16086</v>
      </c>
      <c r="D4076" s="895">
        <v>21.36</v>
      </c>
    </row>
    <row r="4077" spans="1:4" x14ac:dyDescent="0.2">
      <c r="A4077">
        <v>7146</v>
      </c>
      <c r="B4077" t="s">
        <v>20095</v>
      </c>
      <c r="C4077" t="s">
        <v>16086</v>
      </c>
      <c r="D4077" s="895">
        <v>201.46</v>
      </c>
    </row>
    <row r="4078" spans="1:4" x14ac:dyDescent="0.2">
      <c r="A4078">
        <v>7138</v>
      </c>
      <c r="B4078" t="s">
        <v>20096</v>
      </c>
      <c r="C4078" t="s">
        <v>16086</v>
      </c>
      <c r="D4078" s="895">
        <v>1.27</v>
      </c>
    </row>
    <row r="4079" spans="1:4" x14ac:dyDescent="0.2">
      <c r="A4079">
        <v>7139</v>
      </c>
      <c r="B4079" t="s">
        <v>20097</v>
      </c>
      <c r="C4079" t="s">
        <v>16086</v>
      </c>
      <c r="D4079" s="895">
        <v>1.45</v>
      </c>
    </row>
    <row r="4080" spans="1:4" x14ac:dyDescent="0.2">
      <c r="A4080">
        <v>7140</v>
      </c>
      <c r="B4080" t="s">
        <v>20098</v>
      </c>
      <c r="C4080" t="s">
        <v>16086</v>
      </c>
      <c r="D4080" s="895">
        <v>4.53</v>
      </c>
    </row>
    <row r="4081" spans="1:4" x14ac:dyDescent="0.2">
      <c r="A4081">
        <v>7141</v>
      </c>
      <c r="B4081" t="s">
        <v>20099</v>
      </c>
      <c r="C4081" t="s">
        <v>16086</v>
      </c>
      <c r="D4081" s="895">
        <v>11.08</v>
      </c>
    </row>
    <row r="4082" spans="1:4" x14ac:dyDescent="0.2">
      <c r="A4082">
        <v>7143</v>
      </c>
      <c r="B4082" t="s">
        <v>20100</v>
      </c>
      <c r="C4082" t="s">
        <v>16086</v>
      </c>
      <c r="D4082" s="895">
        <v>37.19</v>
      </c>
    </row>
    <row r="4083" spans="1:4" x14ac:dyDescent="0.2">
      <c r="A4083">
        <v>7144</v>
      </c>
      <c r="B4083" t="s">
        <v>20101</v>
      </c>
      <c r="C4083" t="s">
        <v>16086</v>
      </c>
      <c r="D4083" s="895">
        <v>69</v>
      </c>
    </row>
    <row r="4084" spans="1:4" x14ac:dyDescent="0.2">
      <c r="A4084">
        <v>7145</v>
      </c>
      <c r="B4084" t="s">
        <v>20102</v>
      </c>
      <c r="C4084" t="s">
        <v>16086</v>
      </c>
      <c r="D4084" s="895">
        <v>93.82</v>
      </c>
    </row>
    <row r="4085" spans="1:4" x14ac:dyDescent="0.2">
      <c r="A4085">
        <v>7142</v>
      </c>
      <c r="B4085" t="s">
        <v>20103</v>
      </c>
      <c r="C4085" t="s">
        <v>16086</v>
      </c>
      <c r="D4085" s="895">
        <v>11.59</v>
      </c>
    </row>
    <row r="4086" spans="1:4" x14ac:dyDescent="0.2">
      <c r="A4086">
        <v>3593</v>
      </c>
      <c r="B4086" t="s">
        <v>20104</v>
      </c>
      <c r="C4086" t="s">
        <v>16086</v>
      </c>
      <c r="D4086" s="895">
        <v>101.47</v>
      </c>
    </row>
    <row r="4087" spans="1:4" x14ac:dyDescent="0.2">
      <c r="A4087">
        <v>3588</v>
      </c>
      <c r="B4087" t="s">
        <v>20105</v>
      </c>
      <c r="C4087" t="s">
        <v>16086</v>
      </c>
      <c r="D4087" s="895">
        <v>78.209999999999994</v>
      </c>
    </row>
    <row r="4088" spans="1:4" x14ac:dyDescent="0.2">
      <c r="A4088">
        <v>3585</v>
      </c>
      <c r="B4088" t="s">
        <v>20106</v>
      </c>
      <c r="C4088" t="s">
        <v>16086</v>
      </c>
      <c r="D4088" s="895">
        <v>24.16</v>
      </c>
    </row>
    <row r="4089" spans="1:4" x14ac:dyDescent="0.2">
      <c r="A4089">
        <v>3587</v>
      </c>
      <c r="B4089" t="s">
        <v>20107</v>
      </c>
      <c r="C4089" t="s">
        <v>16086</v>
      </c>
      <c r="D4089" s="895">
        <v>48.53</v>
      </c>
    </row>
    <row r="4090" spans="1:4" x14ac:dyDescent="0.2">
      <c r="A4090">
        <v>3590</v>
      </c>
      <c r="B4090" t="s">
        <v>20108</v>
      </c>
      <c r="C4090" t="s">
        <v>16086</v>
      </c>
      <c r="D4090" s="895">
        <v>288.11</v>
      </c>
    </row>
    <row r="4091" spans="1:4" x14ac:dyDescent="0.2">
      <c r="A4091">
        <v>3589</v>
      </c>
      <c r="B4091" t="s">
        <v>20109</v>
      </c>
      <c r="C4091" t="s">
        <v>16086</v>
      </c>
      <c r="D4091" s="895">
        <v>154.63999999999999</v>
      </c>
    </row>
    <row r="4092" spans="1:4" x14ac:dyDescent="0.2">
      <c r="A4092">
        <v>3586</v>
      </c>
      <c r="B4092" t="s">
        <v>20110</v>
      </c>
      <c r="C4092" t="s">
        <v>16086</v>
      </c>
      <c r="D4092" s="895">
        <v>31.64</v>
      </c>
    </row>
    <row r="4093" spans="1:4" x14ac:dyDescent="0.2">
      <c r="A4093">
        <v>3592</v>
      </c>
      <c r="B4093" t="s">
        <v>20111</v>
      </c>
      <c r="C4093" t="s">
        <v>16086</v>
      </c>
      <c r="D4093" s="895">
        <v>455.41</v>
      </c>
    </row>
    <row r="4094" spans="1:4" x14ac:dyDescent="0.2">
      <c r="A4094">
        <v>3591</v>
      </c>
      <c r="B4094" t="s">
        <v>20112</v>
      </c>
      <c r="C4094" t="s">
        <v>16086</v>
      </c>
      <c r="D4094" s="895">
        <v>730.05</v>
      </c>
    </row>
    <row r="4095" spans="1:4" x14ac:dyDescent="0.2">
      <c r="A4095">
        <v>40396</v>
      </c>
      <c r="B4095" t="s">
        <v>20113</v>
      </c>
      <c r="C4095" t="s">
        <v>16086</v>
      </c>
      <c r="D4095" s="895">
        <v>107.8</v>
      </c>
    </row>
    <row r="4096" spans="1:4" x14ac:dyDescent="0.2">
      <c r="A4096">
        <v>40395</v>
      </c>
      <c r="B4096" t="s">
        <v>20114</v>
      </c>
      <c r="C4096" t="s">
        <v>16086</v>
      </c>
      <c r="D4096" s="895">
        <v>82.73</v>
      </c>
    </row>
    <row r="4097" spans="1:4" x14ac:dyDescent="0.2">
      <c r="A4097">
        <v>40392</v>
      </c>
      <c r="B4097" t="s">
        <v>20115</v>
      </c>
      <c r="C4097" t="s">
        <v>16086</v>
      </c>
      <c r="D4097" s="895">
        <v>26.62</v>
      </c>
    </row>
    <row r="4098" spans="1:4" x14ac:dyDescent="0.2">
      <c r="A4098">
        <v>40394</v>
      </c>
      <c r="B4098" t="s">
        <v>20116</v>
      </c>
      <c r="C4098" t="s">
        <v>16086</v>
      </c>
      <c r="D4098" s="895">
        <v>53.86</v>
      </c>
    </row>
    <row r="4099" spans="1:4" x14ac:dyDescent="0.2">
      <c r="A4099">
        <v>40398</v>
      </c>
      <c r="B4099" t="s">
        <v>20117</v>
      </c>
      <c r="C4099" t="s">
        <v>16086</v>
      </c>
      <c r="D4099" s="895">
        <v>345.84</v>
      </c>
    </row>
    <row r="4100" spans="1:4" x14ac:dyDescent="0.2">
      <c r="A4100">
        <v>40397</v>
      </c>
      <c r="B4100" t="s">
        <v>20118</v>
      </c>
      <c r="C4100" t="s">
        <v>16086</v>
      </c>
      <c r="D4100" s="895">
        <v>177.11</v>
      </c>
    </row>
    <row r="4101" spans="1:4" x14ac:dyDescent="0.2">
      <c r="A4101">
        <v>40393</v>
      </c>
      <c r="B4101" t="s">
        <v>20119</v>
      </c>
      <c r="C4101" t="s">
        <v>16086</v>
      </c>
      <c r="D4101" s="895">
        <v>34.29</v>
      </c>
    </row>
    <row r="4102" spans="1:4" x14ac:dyDescent="0.2">
      <c r="A4102">
        <v>40399</v>
      </c>
      <c r="B4102" t="s">
        <v>20120</v>
      </c>
      <c r="C4102" t="s">
        <v>16086</v>
      </c>
      <c r="D4102" s="895">
        <v>565.79</v>
      </c>
    </row>
    <row r="4103" spans="1:4" x14ac:dyDescent="0.2">
      <c r="A4103">
        <v>39322</v>
      </c>
      <c r="B4103" t="s">
        <v>20121</v>
      </c>
      <c r="C4103" t="s">
        <v>16086</v>
      </c>
      <c r="D4103" s="895">
        <v>9.69</v>
      </c>
    </row>
    <row r="4104" spans="1:4" x14ac:dyDescent="0.2">
      <c r="A4104">
        <v>39289</v>
      </c>
      <c r="B4104" t="s">
        <v>20122</v>
      </c>
      <c r="C4104" t="s">
        <v>16086</v>
      </c>
      <c r="D4104" s="895">
        <v>18.059999999999999</v>
      </c>
    </row>
    <row r="4105" spans="1:4" x14ac:dyDescent="0.2">
      <c r="A4105">
        <v>39290</v>
      </c>
      <c r="B4105" t="s">
        <v>20123</v>
      </c>
      <c r="C4105" t="s">
        <v>16086</v>
      </c>
      <c r="D4105" s="895">
        <v>30.49</v>
      </c>
    </row>
    <row r="4106" spans="1:4" x14ac:dyDescent="0.2">
      <c r="A4106">
        <v>39291</v>
      </c>
      <c r="B4106" t="s">
        <v>20124</v>
      </c>
      <c r="C4106" t="s">
        <v>16086</v>
      </c>
      <c r="D4106" s="895">
        <v>33.72</v>
      </c>
    </row>
    <row r="4107" spans="1:4" x14ac:dyDescent="0.2">
      <c r="A4107">
        <v>41892</v>
      </c>
      <c r="B4107" t="s">
        <v>20125</v>
      </c>
      <c r="C4107" t="s">
        <v>16086</v>
      </c>
      <c r="D4107" s="895">
        <v>111.05</v>
      </c>
    </row>
    <row r="4108" spans="1:4" x14ac:dyDescent="0.2">
      <c r="A4108">
        <v>7048</v>
      </c>
      <c r="B4108" t="s">
        <v>20126</v>
      </c>
      <c r="C4108" t="s">
        <v>16086</v>
      </c>
      <c r="D4108" s="895">
        <v>23.97</v>
      </c>
    </row>
    <row r="4109" spans="1:4" x14ac:dyDescent="0.2">
      <c r="A4109">
        <v>7088</v>
      </c>
      <c r="B4109" t="s">
        <v>20127</v>
      </c>
      <c r="C4109" t="s">
        <v>16086</v>
      </c>
      <c r="D4109" s="895">
        <v>52.42</v>
      </c>
    </row>
    <row r="4110" spans="1:4" x14ac:dyDescent="0.2">
      <c r="A4110">
        <v>20179</v>
      </c>
      <c r="B4110" t="s">
        <v>20128</v>
      </c>
      <c r="C4110" t="s">
        <v>16086</v>
      </c>
      <c r="D4110" s="895">
        <v>56.3</v>
      </c>
    </row>
    <row r="4111" spans="1:4" x14ac:dyDescent="0.2">
      <c r="A4111">
        <v>20178</v>
      </c>
      <c r="B4111" t="s">
        <v>20129</v>
      </c>
      <c r="C4111" t="s">
        <v>16086</v>
      </c>
      <c r="D4111" s="895">
        <v>67.48</v>
      </c>
    </row>
    <row r="4112" spans="1:4" x14ac:dyDescent="0.2">
      <c r="A4112">
        <v>20180</v>
      </c>
      <c r="B4112" t="s">
        <v>20130</v>
      </c>
      <c r="C4112" t="s">
        <v>16086</v>
      </c>
      <c r="D4112" s="895">
        <v>111.38</v>
      </c>
    </row>
    <row r="4113" spans="1:4" x14ac:dyDescent="0.2">
      <c r="A4113">
        <v>20181</v>
      </c>
      <c r="B4113" t="s">
        <v>20131</v>
      </c>
      <c r="C4113" t="s">
        <v>16086</v>
      </c>
      <c r="D4113" s="895">
        <v>149.13</v>
      </c>
    </row>
    <row r="4114" spans="1:4" x14ac:dyDescent="0.2">
      <c r="A4114">
        <v>20177</v>
      </c>
      <c r="B4114" t="s">
        <v>20132</v>
      </c>
      <c r="C4114" t="s">
        <v>16086</v>
      </c>
      <c r="D4114" s="895">
        <v>36.89</v>
      </c>
    </row>
    <row r="4115" spans="1:4" x14ac:dyDescent="0.2">
      <c r="A4115">
        <v>7070</v>
      </c>
      <c r="B4115" t="s">
        <v>20133</v>
      </c>
      <c r="C4115" t="s">
        <v>16086</v>
      </c>
      <c r="D4115" s="895">
        <v>264.7</v>
      </c>
    </row>
    <row r="4116" spans="1:4" x14ac:dyDescent="0.2">
      <c r="A4116">
        <v>40945</v>
      </c>
      <c r="B4116" t="s">
        <v>20134</v>
      </c>
      <c r="C4116" t="s">
        <v>16234</v>
      </c>
      <c r="D4116" s="895">
        <v>28.76</v>
      </c>
    </row>
    <row r="4117" spans="1:4" x14ac:dyDescent="0.2">
      <c r="A4117">
        <v>40946</v>
      </c>
      <c r="B4117" t="s">
        <v>20135</v>
      </c>
      <c r="C4117" t="s">
        <v>16236</v>
      </c>
      <c r="D4117" s="860">
        <v>5044.07</v>
      </c>
    </row>
    <row r="4118" spans="1:4" x14ac:dyDescent="0.2">
      <c r="A4118">
        <v>7153</v>
      </c>
      <c r="B4118" t="s">
        <v>20136</v>
      </c>
      <c r="C4118" t="s">
        <v>16234</v>
      </c>
      <c r="D4118" s="895">
        <v>49.25</v>
      </c>
    </row>
    <row r="4119" spans="1:4" x14ac:dyDescent="0.2">
      <c r="A4119">
        <v>41089</v>
      </c>
      <c r="B4119" t="s">
        <v>20137</v>
      </c>
      <c r="C4119" t="s">
        <v>16236</v>
      </c>
      <c r="D4119" s="860">
        <v>8632.33</v>
      </c>
    </row>
    <row r="4120" spans="1:4" x14ac:dyDescent="0.2">
      <c r="A4120">
        <v>40943</v>
      </c>
      <c r="B4120" t="s">
        <v>20138</v>
      </c>
      <c r="C4120" t="s">
        <v>16234</v>
      </c>
      <c r="D4120" s="895">
        <v>34.94</v>
      </c>
    </row>
    <row r="4121" spans="1:4" x14ac:dyDescent="0.2">
      <c r="A4121">
        <v>40944</v>
      </c>
      <c r="B4121" t="s">
        <v>20139</v>
      </c>
      <c r="C4121" t="s">
        <v>16236</v>
      </c>
      <c r="D4121" s="860">
        <v>6128.44</v>
      </c>
    </row>
    <row r="4122" spans="1:4" x14ac:dyDescent="0.2">
      <c r="A4122">
        <v>6175</v>
      </c>
      <c r="B4122" t="s">
        <v>20140</v>
      </c>
      <c r="C4122" t="s">
        <v>16234</v>
      </c>
      <c r="D4122" s="895">
        <v>51.76</v>
      </c>
    </row>
    <row r="4123" spans="1:4" x14ac:dyDescent="0.2">
      <c r="A4123">
        <v>41092</v>
      </c>
      <c r="B4123" t="s">
        <v>20141</v>
      </c>
      <c r="C4123" t="s">
        <v>16236</v>
      </c>
      <c r="D4123" s="860">
        <v>9076</v>
      </c>
    </row>
    <row r="4124" spans="1:4" x14ac:dyDescent="0.2">
      <c r="A4124">
        <v>37712</v>
      </c>
      <c r="B4124" t="s">
        <v>20142</v>
      </c>
      <c r="C4124" t="s">
        <v>16487</v>
      </c>
      <c r="D4124" s="895">
        <v>83.89</v>
      </c>
    </row>
    <row r="4125" spans="1:4" x14ac:dyDescent="0.2">
      <c r="A4125">
        <v>34558</v>
      </c>
      <c r="B4125" t="s">
        <v>20143</v>
      </c>
      <c r="C4125" t="s">
        <v>16130</v>
      </c>
      <c r="D4125" s="895">
        <v>3.2</v>
      </c>
    </row>
    <row r="4126" spans="1:4" x14ac:dyDescent="0.2">
      <c r="A4126">
        <v>34547</v>
      </c>
      <c r="B4126" t="s">
        <v>20144</v>
      </c>
      <c r="C4126" t="s">
        <v>16130</v>
      </c>
      <c r="D4126" s="895">
        <v>3.93</v>
      </c>
    </row>
    <row r="4127" spans="1:4" x14ac:dyDescent="0.2">
      <c r="A4127">
        <v>34548</v>
      </c>
      <c r="B4127" t="s">
        <v>20145</v>
      </c>
      <c r="C4127" t="s">
        <v>16130</v>
      </c>
      <c r="D4127" s="895">
        <v>6.45</v>
      </c>
    </row>
    <row r="4128" spans="1:4" x14ac:dyDescent="0.2">
      <c r="A4128">
        <v>34550</v>
      </c>
      <c r="B4128" t="s">
        <v>20146</v>
      </c>
      <c r="C4128" t="s">
        <v>16130</v>
      </c>
      <c r="D4128" s="895">
        <v>1.7</v>
      </c>
    </row>
    <row r="4129" spans="1:4" x14ac:dyDescent="0.2">
      <c r="A4129">
        <v>34557</v>
      </c>
      <c r="B4129" t="s">
        <v>20147</v>
      </c>
      <c r="C4129" t="s">
        <v>16130</v>
      </c>
      <c r="D4129" s="895">
        <v>2.4900000000000002</v>
      </c>
    </row>
    <row r="4130" spans="1:4" x14ac:dyDescent="0.2">
      <c r="A4130">
        <v>37411</v>
      </c>
      <c r="B4130" t="s">
        <v>20148</v>
      </c>
      <c r="C4130" t="s">
        <v>16487</v>
      </c>
      <c r="D4130" s="895">
        <v>18.21</v>
      </c>
    </row>
    <row r="4131" spans="1:4" x14ac:dyDescent="0.2">
      <c r="A4131">
        <v>39508</v>
      </c>
      <c r="B4131" t="s">
        <v>20149</v>
      </c>
      <c r="C4131" t="s">
        <v>16487</v>
      </c>
      <c r="D4131" s="895">
        <v>10.23</v>
      </c>
    </row>
    <row r="4132" spans="1:4" x14ac:dyDescent="0.2">
      <c r="A4132">
        <v>39507</v>
      </c>
      <c r="B4132" t="s">
        <v>20150</v>
      </c>
      <c r="C4132" t="s">
        <v>16487</v>
      </c>
      <c r="D4132" s="895">
        <v>15.26</v>
      </c>
    </row>
    <row r="4133" spans="1:4" x14ac:dyDescent="0.2">
      <c r="A4133">
        <v>7155</v>
      </c>
      <c r="B4133" t="s">
        <v>20151</v>
      </c>
      <c r="C4133" t="s">
        <v>16487</v>
      </c>
      <c r="D4133" s="895">
        <v>19.59</v>
      </c>
    </row>
    <row r="4134" spans="1:4" x14ac:dyDescent="0.2">
      <c r="A4134">
        <v>42406</v>
      </c>
      <c r="B4134" t="s">
        <v>20152</v>
      </c>
      <c r="C4134" t="s">
        <v>16487</v>
      </c>
      <c r="D4134" s="895">
        <v>22.46</v>
      </c>
    </row>
    <row r="4135" spans="1:4" x14ac:dyDescent="0.2">
      <c r="A4135">
        <v>7156</v>
      </c>
      <c r="B4135" t="s">
        <v>20153</v>
      </c>
      <c r="C4135" t="s">
        <v>16487</v>
      </c>
      <c r="D4135" s="895">
        <v>28.11</v>
      </c>
    </row>
    <row r="4136" spans="1:4" x14ac:dyDescent="0.2">
      <c r="A4136">
        <v>43127</v>
      </c>
      <c r="B4136" t="s">
        <v>20154</v>
      </c>
      <c r="C4136" t="s">
        <v>16487</v>
      </c>
      <c r="D4136" s="895">
        <v>40.229999999999997</v>
      </c>
    </row>
    <row r="4137" spans="1:4" x14ac:dyDescent="0.2">
      <c r="A4137">
        <v>10917</v>
      </c>
      <c r="B4137" t="s">
        <v>20155</v>
      </c>
      <c r="C4137" t="s">
        <v>16487</v>
      </c>
      <c r="D4137" s="895">
        <v>8.49</v>
      </c>
    </row>
    <row r="4138" spans="1:4" x14ac:dyDescent="0.2">
      <c r="A4138">
        <v>21141</v>
      </c>
      <c r="B4138" t="s">
        <v>20156</v>
      </c>
      <c r="C4138" t="s">
        <v>16487</v>
      </c>
      <c r="D4138" s="895">
        <v>13.14</v>
      </c>
    </row>
    <row r="4139" spans="1:4" x14ac:dyDescent="0.2">
      <c r="A4139">
        <v>39509</v>
      </c>
      <c r="B4139" t="s">
        <v>20157</v>
      </c>
      <c r="C4139" t="s">
        <v>16487</v>
      </c>
      <c r="D4139" s="895">
        <v>12.64</v>
      </c>
    </row>
    <row r="4140" spans="1:4" x14ac:dyDescent="0.2">
      <c r="A4140">
        <v>44529</v>
      </c>
      <c r="B4140" t="s">
        <v>20158</v>
      </c>
      <c r="C4140" t="s">
        <v>16487</v>
      </c>
      <c r="D4140" s="895">
        <v>22.55</v>
      </c>
    </row>
    <row r="4141" spans="1:4" x14ac:dyDescent="0.2">
      <c r="A4141">
        <v>7167</v>
      </c>
      <c r="B4141" t="s">
        <v>20159</v>
      </c>
      <c r="C4141" t="s">
        <v>16487</v>
      </c>
      <c r="D4141" s="895">
        <v>25.19</v>
      </c>
    </row>
    <row r="4142" spans="1:4" x14ac:dyDescent="0.2">
      <c r="A4142">
        <v>10928</v>
      </c>
      <c r="B4142" t="s">
        <v>20160</v>
      </c>
      <c r="C4142" t="s">
        <v>16487</v>
      </c>
      <c r="D4142" s="895">
        <v>14.47</v>
      </c>
    </row>
    <row r="4143" spans="1:4" x14ac:dyDescent="0.2">
      <c r="A4143">
        <v>10933</v>
      </c>
      <c r="B4143" t="s">
        <v>20161</v>
      </c>
      <c r="C4143" t="s">
        <v>16487</v>
      </c>
      <c r="D4143" s="895">
        <v>21.83</v>
      </c>
    </row>
    <row r="4144" spans="1:4" x14ac:dyDescent="0.2">
      <c r="A4144">
        <v>7158</v>
      </c>
      <c r="B4144" t="s">
        <v>20162</v>
      </c>
      <c r="C4144" t="s">
        <v>16487</v>
      </c>
      <c r="D4144" s="895">
        <v>37.03</v>
      </c>
    </row>
    <row r="4145" spans="1:4" x14ac:dyDescent="0.2">
      <c r="A4145">
        <v>10927</v>
      </c>
      <c r="B4145" t="s">
        <v>20163</v>
      </c>
      <c r="C4145" t="s">
        <v>16487</v>
      </c>
      <c r="D4145" s="895">
        <v>23.68</v>
      </c>
    </row>
    <row r="4146" spans="1:4" x14ac:dyDescent="0.2">
      <c r="A4146">
        <v>7162</v>
      </c>
      <c r="B4146" t="s">
        <v>20164</v>
      </c>
      <c r="C4146" t="s">
        <v>16487</v>
      </c>
      <c r="D4146" s="895">
        <v>57.95</v>
      </c>
    </row>
    <row r="4147" spans="1:4" x14ac:dyDescent="0.2">
      <c r="A4147">
        <v>10932</v>
      </c>
      <c r="B4147" t="s">
        <v>20165</v>
      </c>
      <c r="C4147" t="s">
        <v>16487</v>
      </c>
      <c r="D4147" s="895">
        <v>100.79</v>
      </c>
    </row>
    <row r="4148" spans="1:4" x14ac:dyDescent="0.2">
      <c r="A4148">
        <v>10937</v>
      </c>
      <c r="B4148" t="s">
        <v>20166</v>
      </c>
      <c r="C4148" t="s">
        <v>16487</v>
      </c>
      <c r="D4148" s="895">
        <v>25.91</v>
      </c>
    </row>
    <row r="4149" spans="1:4" x14ac:dyDescent="0.2">
      <c r="A4149">
        <v>10935</v>
      </c>
      <c r="B4149" t="s">
        <v>20167</v>
      </c>
      <c r="C4149" t="s">
        <v>16487</v>
      </c>
      <c r="D4149" s="895">
        <v>44.93</v>
      </c>
    </row>
    <row r="4150" spans="1:4" x14ac:dyDescent="0.2">
      <c r="A4150">
        <v>10931</v>
      </c>
      <c r="B4150" t="s">
        <v>20168</v>
      </c>
      <c r="C4150" t="s">
        <v>16487</v>
      </c>
      <c r="D4150" s="895">
        <v>12.64</v>
      </c>
    </row>
    <row r="4151" spans="1:4" x14ac:dyDescent="0.2">
      <c r="A4151">
        <v>7164</v>
      </c>
      <c r="B4151" t="s">
        <v>20169</v>
      </c>
      <c r="C4151" t="s">
        <v>16487</v>
      </c>
      <c r="D4151" s="895">
        <v>41.82</v>
      </c>
    </row>
    <row r="4152" spans="1:4" x14ac:dyDescent="0.2">
      <c r="A4152">
        <v>36887</v>
      </c>
      <c r="B4152" t="s">
        <v>20170</v>
      </c>
      <c r="C4152" t="s">
        <v>16487</v>
      </c>
      <c r="D4152" s="895">
        <v>10.1</v>
      </c>
    </row>
    <row r="4153" spans="1:4" x14ac:dyDescent="0.2">
      <c r="A4153">
        <v>34630</v>
      </c>
      <c r="B4153" t="s">
        <v>20171</v>
      </c>
      <c r="C4153" t="s">
        <v>16086</v>
      </c>
      <c r="D4153" s="860">
        <v>1363.34</v>
      </c>
    </row>
    <row r="4154" spans="1:4" x14ac:dyDescent="0.2">
      <c r="A4154">
        <v>7161</v>
      </c>
      <c r="B4154" t="s">
        <v>20172</v>
      </c>
      <c r="C4154" t="s">
        <v>16487</v>
      </c>
      <c r="D4154" s="895">
        <v>5.2</v>
      </c>
    </row>
    <row r="4155" spans="1:4" x14ac:dyDescent="0.2">
      <c r="A4155">
        <v>7170</v>
      </c>
      <c r="B4155" t="s">
        <v>20173</v>
      </c>
      <c r="C4155" t="s">
        <v>16487</v>
      </c>
      <c r="D4155" s="895">
        <v>2.44</v>
      </c>
    </row>
    <row r="4156" spans="1:4" x14ac:dyDescent="0.2">
      <c r="A4156">
        <v>37524</v>
      </c>
      <c r="B4156" t="s">
        <v>20174</v>
      </c>
      <c r="C4156" t="s">
        <v>16130</v>
      </c>
      <c r="D4156" s="895">
        <v>2.23</v>
      </c>
    </row>
    <row r="4157" spans="1:4" x14ac:dyDescent="0.2">
      <c r="A4157">
        <v>37525</v>
      </c>
      <c r="B4157" t="s">
        <v>20175</v>
      </c>
      <c r="C4157" t="s">
        <v>16130</v>
      </c>
      <c r="D4157" s="895">
        <v>3.05</v>
      </c>
    </row>
    <row r="4158" spans="1:4" x14ac:dyDescent="0.2">
      <c r="A4158">
        <v>36789</v>
      </c>
      <c r="B4158" t="s">
        <v>20176</v>
      </c>
      <c r="C4158" t="s">
        <v>16086</v>
      </c>
      <c r="D4158" s="895">
        <v>1.23</v>
      </c>
    </row>
    <row r="4159" spans="1:4" x14ac:dyDescent="0.2">
      <c r="A4159">
        <v>7173</v>
      </c>
      <c r="B4159" t="s">
        <v>20177</v>
      </c>
      <c r="C4159" t="s">
        <v>19266</v>
      </c>
      <c r="D4159" s="895">
        <v>800</v>
      </c>
    </row>
    <row r="4160" spans="1:4" x14ac:dyDescent="0.2">
      <c r="A4160">
        <v>7175</v>
      </c>
      <c r="B4160" t="s">
        <v>20178</v>
      </c>
      <c r="C4160" t="s">
        <v>16086</v>
      </c>
      <c r="D4160" s="895">
        <v>0.9</v>
      </c>
    </row>
    <row r="4161" spans="1:4" x14ac:dyDescent="0.2">
      <c r="A4161">
        <v>40741</v>
      </c>
      <c r="B4161" t="s">
        <v>20179</v>
      </c>
      <c r="C4161" t="s">
        <v>16086</v>
      </c>
      <c r="D4161" s="895">
        <v>3.09</v>
      </c>
    </row>
    <row r="4162" spans="1:4" x14ac:dyDescent="0.2">
      <c r="A4162">
        <v>7184</v>
      </c>
      <c r="B4162" t="s">
        <v>29428</v>
      </c>
      <c r="C4162" t="s">
        <v>16487</v>
      </c>
      <c r="D4162" s="895">
        <v>45.08</v>
      </c>
    </row>
    <row r="4163" spans="1:4" x14ac:dyDescent="0.2">
      <c r="A4163">
        <v>34458</v>
      </c>
      <c r="B4163" t="s">
        <v>20180</v>
      </c>
      <c r="C4163" t="s">
        <v>16086</v>
      </c>
      <c r="D4163" s="895">
        <v>146.02000000000001</v>
      </c>
    </row>
    <row r="4164" spans="1:4" x14ac:dyDescent="0.2">
      <c r="A4164">
        <v>34464</v>
      </c>
      <c r="B4164" t="s">
        <v>20181</v>
      </c>
      <c r="C4164" t="s">
        <v>16086</v>
      </c>
      <c r="D4164" s="895">
        <v>217.36</v>
      </c>
    </row>
    <row r="4165" spans="1:4" x14ac:dyDescent="0.2">
      <c r="A4165">
        <v>34468</v>
      </c>
      <c r="B4165" t="s">
        <v>20182</v>
      </c>
      <c r="C4165" t="s">
        <v>16086</v>
      </c>
      <c r="D4165" s="895">
        <v>274.02999999999997</v>
      </c>
    </row>
    <row r="4166" spans="1:4" x14ac:dyDescent="0.2">
      <c r="A4166">
        <v>34473</v>
      </c>
      <c r="B4166" t="s">
        <v>20183</v>
      </c>
      <c r="C4166" t="s">
        <v>16086</v>
      </c>
      <c r="D4166" s="895">
        <v>166.23</v>
      </c>
    </row>
    <row r="4167" spans="1:4" x14ac:dyDescent="0.2">
      <c r="A4167">
        <v>34480</v>
      </c>
      <c r="B4167" t="s">
        <v>20184</v>
      </c>
      <c r="C4167" t="s">
        <v>16086</v>
      </c>
      <c r="D4167" s="895">
        <v>307.20999999999998</v>
      </c>
    </row>
    <row r="4168" spans="1:4" x14ac:dyDescent="0.2">
      <c r="A4168">
        <v>34486</v>
      </c>
      <c r="B4168" t="s">
        <v>20185</v>
      </c>
      <c r="C4168" t="s">
        <v>16086</v>
      </c>
      <c r="D4168" s="895">
        <v>363.72</v>
      </c>
    </row>
    <row r="4169" spans="1:4" x14ac:dyDescent="0.2">
      <c r="A4169">
        <v>7190</v>
      </c>
      <c r="B4169" t="s">
        <v>20186</v>
      </c>
      <c r="C4169" t="s">
        <v>16086</v>
      </c>
      <c r="D4169" s="895">
        <v>12.14</v>
      </c>
    </row>
    <row r="4170" spans="1:4" x14ac:dyDescent="0.2">
      <c r="A4170">
        <v>34417</v>
      </c>
      <c r="B4170" t="s">
        <v>20187</v>
      </c>
      <c r="C4170" t="s">
        <v>16086</v>
      </c>
      <c r="D4170" s="895">
        <v>19.43</v>
      </c>
    </row>
    <row r="4171" spans="1:4" x14ac:dyDescent="0.2">
      <c r="A4171">
        <v>7213</v>
      </c>
      <c r="B4171" t="s">
        <v>20188</v>
      </c>
      <c r="C4171" t="s">
        <v>16487</v>
      </c>
      <c r="D4171" s="895">
        <v>17.82</v>
      </c>
    </row>
    <row r="4172" spans="1:4" x14ac:dyDescent="0.2">
      <c r="A4172">
        <v>7195</v>
      </c>
      <c r="B4172" t="s">
        <v>20189</v>
      </c>
      <c r="C4172" t="s">
        <v>16086</v>
      </c>
      <c r="D4172" s="895">
        <v>52.32</v>
      </c>
    </row>
    <row r="4173" spans="1:4" x14ac:dyDescent="0.2">
      <c r="A4173">
        <v>7186</v>
      </c>
      <c r="B4173" t="s">
        <v>20190</v>
      </c>
      <c r="C4173" t="s">
        <v>16086</v>
      </c>
      <c r="D4173" s="895">
        <v>57</v>
      </c>
    </row>
    <row r="4174" spans="1:4" x14ac:dyDescent="0.2">
      <c r="A4174">
        <v>7194</v>
      </c>
      <c r="B4174" t="s">
        <v>20191</v>
      </c>
      <c r="C4174" t="s">
        <v>16487</v>
      </c>
      <c r="D4174" s="895">
        <v>26.28</v>
      </c>
    </row>
    <row r="4175" spans="1:4" x14ac:dyDescent="0.2">
      <c r="A4175">
        <v>7197</v>
      </c>
      <c r="B4175" t="s">
        <v>20192</v>
      </c>
      <c r="C4175" t="s">
        <v>16086</v>
      </c>
      <c r="D4175" s="895">
        <v>110.92</v>
      </c>
    </row>
    <row r="4176" spans="1:4" x14ac:dyDescent="0.2">
      <c r="A4176">
        <v>7192</v>
      </c>
      <c r="B4176" t="s">
        <v>20193</v>
      </c>
      <c r="C4176" t="s">
        <v>16086</v>
      </c>
      <c r="D4176" s="895">
        <v>99.38</v>
      </c>
    </row>
    <row r="4177" spans="1:4" x14ac:dyDescent="0.2">
      <c r="A4177">
        <v>7193</v>
      </c>
      <c r="B4177" t="s">
        <v>20194</v>
      </c>
      <c r="C4177" t="s">
        <v>16086</v>
      </c>
      <c r="D4177" s="895">
        <v>111.88</v>
      </c>
    </row>
    <row r="4178" spans="1:4" x14ac:dyDescent="0.2">
      <c r="A4178">
        <v>7189</v>
      </c>
      <c r="B4178" t="s">
        <v>20195</v>
      </c>
      <c r="C4178" t="s">
        <v>16086</v>
      </c>
      <c r="D4178" s="895">
        <v>130.02000000000001</v>
      </c>
    </row>
    <row r="4179" spans="1:4" x14ac:dyDescent="0.2">
      <c r="A4179">
        <v>34402</v>
      </c>
      <c r="B4179" t="s">
        <v>20196</v>
      </c>
      <c r="C4179" t="s">
        <v>16086</v>
      </c>
      <c r="D4179" s="895">
        <v>183.56</v>
      </c>
    </row>
    <row r="4180" spans="1:4" x14ac:dyDescent="0.2">
      <c r="A4180">
        <v>7245</v>
      </c>
      <c r="B4180" t="s">
        <v>20197</v>
      </c>
      <c r="C4180" t="s">
        <v>16086</v>
      </c>
      <c r="D4180" s="895">
        <v>41.58</v>
      </c>
    </row>
    <row r="4181" spans="1:4" x14ac:dyDescent="0.2">
      <c r="A4181">
        <v>34425</v>
      </c>
      <c r="B4181" t="s">
        <v>20198</v>
      </c>
      <c r="C4181" t="s">
        <v>16086</v>
      </c>
      <c r="D4181" s="895">
        <v>117.92</v>
      </c>
    </row>
    <row r="4182" spans="1:4" x14ac:dyDescent="0.2">
      <c r="A4182">
        <v>7223</v>
      </c>
      <c r="B4182" t="s">
        <v>20199</v>
      </c>
      <c r="C4182" t="s">
        <v>16086</v>
      </c>
      <c r="D4182" s="895">
        <v>131.41</v>
      </c>
    </row>
    <row r="4183" spans="1:4" x14ac:dyDescent="0.2">
      <c r="A4183">
        <v>7234</v>
      </c>
      <c r="B4183" t="s">
        <v>20200</v>
      </c>
      <c r="C4183" t="s">
        <v>16086</v>
      </c>
      <c r="D4183" s="895">
        <v>198.29</v>
      </c>
    </row>
    <row r="4184" spans="1:4" x14ac:dyDescent="0.2">
      <c r="A4184">
        <v>7224</v>
      </c>
      <c r="B4184" t="s">
        <v>20201</v>
      </c>
      <c r="C4184" t="s">
        <v>16086</v>
      </c>
      <c r="D4184" s="895">
        <v>241.57</v>
      </c>
    </row>
    <row r="4185" spans="1:4" x14ac:dyDescent="0.2">
      <c r="A4185">
        <v>7225</v>
      </c>
      <c r="B4185" t="s">
        <v>20202</v>
      </c>
      <c r="C4185" t="s">
        <v>16086</v>
      </c>
      <c r="D4185" s="895">
        <v>259.02999999999997</v>
      </c>
    </row>
    <row r="4186" spans="1:4" x14ac:dyDescent="0.2">
      <c r="A4186">
        <v>7226</v>
      </c>
      <c r="B4186" t="s">
        <v>20203</v>
      </c>
      <c r="C4186" t="s">
        <v>16086</v>
      </c>
      <c r="D4186" s="895">
        <v>276.42</v>
      </c>
    </row>
    <row r="4187" spans="1:4" x14ac:dyDescent="0.2">
      <c r="A4187">
        <v>7227</v>
      </c>
      <c r="B4187" t="s">
        <v>20204</v>
      </c>
      <c r="C4187" t="s">
        <v>16086</v>
      </c>
      <c r="D4187" s="895">
        <v>314.64</v>
      </c>
    </row>
    <row r="4188" spans="1:4" x14ac:dyDescent="0.2">
      <c r="A4188">
        <v>7212</v>
      </c>
      <c r="B4188" t="s">
        <v>20205</v>
      </c>
      <c r="C4188" t="s">
        <v>16086</v>
      </c>
      <c r="D4188" s="895">
        <v>345.72</v>
      </c>
    </row>
    <row r="4189" spans="1:4" x14ac:dyDescent="0.2">
      <c r="A4189">
        <v>7229</v>
      </c>
      <c r="B4189" t="s">
        <v>20206</v>
      </c>
      <c r="C4189" t="s">
        <v>16086</v>
      </c>
      <c r="D4189" s="895">
        <v>219.14</v>
      </c>
    </row>
    <row r="4190" spans="1:4" x14ac:dyDescent="0.2">
      <c r="A4190">
        <v>7230</v>
      </c>
      <c r="B4190" t="s">
        <v>20207</v>
      </c>
      <c r="C4190" t="s">
        <v>16086</v>
      </c>
      <c r="D4190" s="895">
        <v>364.82</v>
      </c>
    </row>
    <row r="4191" spans="1:4" x14ac:dyDescent="0.2">
      <c r="A4191">
        <v>7231</v>
      </c>
      <c r="B4191" t="s">
        <v>20208</v>
      </c>
      <c r="C4191" t="s">
        <v>16086</v>
      </c>
      <c r="D4191" s="895">
        <v>517.53</v>
      </c>
    </row>
    <row r="4192" spans="1:4" x14ac:dyDescent="0.2">
      <c r="A4192">
        <v>7220</v>
      </c>
      <c r="B4192" t="s">
        <v>20209</v>
      </c>
      <c r="C4192" t="s">
        <v>16086</v>
      </c>
      <c r="D4192" s="895">
        <v>638.84</v>
      </c>
    </row>
    <row r="4193" spans="1:4" x14ac:dyDescent="0.2">
      <c r="A4193">
        <v>34447</v>
      </c>
      <c r="B4193" t="s">
        <v>20210</v>
      </c>
      <c r="C4193" t="s">
        <v>16086</v>
      </c>
      <c r="D4193" s="895">
        <v>714.31</v>
      </c>
    </row>
    <row r="4194" spans="1:4" x14ac:dyDescent="0.2">
      <c r="A4194">
        <v>7233</v>
      </c>
      <c r="B4194" t="s">
        <v>20211</v>
      </c>
      <c r="C4194" t="s">
        <v>16086</v>
      </c>
      <c r="D4194" s="895">
        <v>819.43</v>
      </c>
    </row>
    <row r="4195" spans="1:4" x14ac:dyDescent="0.2">
      <c r="A4195">
        <v>40740</v>
      </c>
      <c r="B4195" t="s">
        <v>20212</v>
      </c>
      <c r="C4195" t="s">
        <v>16487</v>
      </c>
      <c r="D4195" s="895">
        <v>162.5</v>
      </c>
    </row>
    <row r="4196" spans="1:4" x14ac:dyDescent="0.2">
      <c r="A4196">
        <v>25007</v>
      </c>
      <c r="B4196" t="s">
        <v>20213</v>
      </c>
      <c r="C4196" t="s">
        <v>16487</v>
      </c>
      <c r="D4196" s="895">
        <v>46.5</v>
      </c>
    </row>
    <row r="4197" spans="1:4" x14ac:dyDescent="0.2">
      <c r="A4197">
        <v>43071</v>
      </c>
      <c r="B4197" t="s">
        <v>20214</v>
      </c>
      <c r="C4197" t="s">
        <v>16487</v>
      </c>
      <c r="D4197" s="895">
        <v>182.98</v>
      </c>
    </row>
    <row r="4198" spans="1:4" x14ac:dyDescent="0.2">
      <c r="A4198">
        <v>39520</v>
      </c>
      <c r="B4198" t="s">
        <v>20215</v>
      </c>
      <c r="C4198" t="s">
        <v>16487</v>
      </c>
      <c r="D4198" s="895">
        <v>149.28</v>
      </c>
    </row>
    <row r="4199" spans="1:4" x14ac:dyDescent="0.2">
      <c r="A4199">
        <v>39521</v>
      </c>
      <c r="B4199" t="s">
        <v>20216</v>
      </c>
      <c r="C4199" t="s">
        <v>16487</v>
      </c>
      <c r="D4199" s="895">
        <v>154.16</v>
      </c>
    </row>
    <row r="4200" spans="1:4" x14ac:dyDescent="0.2">
      <c r="A4200">
        <v>39522</v>
      </c>
      <c r="B4200" t="s">
        <v>20217</v>
      </c>
      <c r="C4200" t="s">
        <v>16487</v>
      </c>
      <c r="D4200" s="895">
        <v>159.18</v>
      </c>
    </row>
    <row r="4201" spans="1:4" x14ac:dyDescent="0.2">
      <c r="A4201">
        <v>7243</v>
      </c>
      <c r="B4201" t="s">
        <v>20218</v>
      </c>
      <c r="C4201" t="s">
        <v>16487</v>
      </c>
      <c r="D4201" s="895">
        <v>48.59</v>
      </c>
    </row>
    <row r="4202" spans="1:4" x14ac:dyDescent="0.2">
      <c r="A4202">
        <v>11067</v>
      </c>
      <c r="B4202" t="s">
        <v>20219</v>
      </c>
      <c r="C4202" t="s">
        <v>16086</v>
      </c>
      <c r="D4202" s="895">
        <v>609.20000000000005</v>
      </c>
    </row>
    <row r="4203" spans="1:4" x14ac:dyDescent="0.2">
      <c r="A4203">
        <v>11068</v>
      </c>
      <c r="B4203" t="s">
        <v>20220</v>
      </c>
      <c r="C4203" t="s">
        <v>16086</v>
      </c>
      <c r="D4203" s="895">
        <v>769.63</v>
      </c>
    </row>
    <row r="4204" spans="1:4" x14ac:dyDescent="0.2">
      <c r="A4204">
        <v>7246</v>
      </c>
      <c r="B4204" t="s">
        <v>20221</v>
      </c>
      <c r="C4204" t="s">
        <v>16086</v>
      </c>
      <c r="D4204" s="895">
        <v>45.92</v>
      </c>
    </row>
    <row r="4205" spans="1:4" x14ac:dyDescent="0.2">
      <c r="A4205">
        <v>12869</v>
      </c>
      <c r="B4205" t="s">
        <v>20222</v>
      </c>
      <c r="C4205" t="s">
        <v>16234</v>
      </c>
      <c r="D4205" s="895">
        <v>23.65</v>
      </c>
    </row>
    <row r="4206" spans="1:4" x14ac:dyDescent="0.2">
      <c r="A4206">
        <v>41097</v>
      </c>
      <c r="B4206" t="s">
        <v>20223</v>
      </c>
      <c r="C4206" t="s">
        <v>16236</v>
      </c>
      <c r="D4206" s="860">
        <v>4150.1899999999996</v>
      </c>
    </row>
    <row r="4207" spans="1:4" x14ac:dyDescent="0.2">
      <c r="A4207">
        <v>1574</v>
      </c>
      <c r="B4207" t="s">
        <v>20224</v>
      </c>
      <c r="C4207" t="s">
        <v>16086</v>
      </c>
      <c r="D4207" s="895">
        <v>1.86</v>
      </c>
    </row>
    <row r="4208" spans="1:4" x14ac:dyDescent="0.2">
      <c r="A4208">
        <v>1581</v>
      </c>
      <c r="B4208" t="s">
        <v>20225</v>
      </c>
      <c r="C4208" t="s">
        <v>16086</v>
      </c>
      <c r="D4208" s="895">
        <v>12.92</v>
      </c>
    </row>
    <row r="4209" spans="1:4" x14ac:dyDescent="0.2">
      <c r="A4209">
        <v>1575</v>
      </c>
      <c r="B4209" t="s">
        <v>20226</v>
      </c>
      <c r="C4209" t="s">
        <v>16086</v>
      </c>
      <c r="D4209" s="895">
        <v>2.21</v>
      </c>
    </row>
    <row r="4210" spans="1:4" x14ac:dyDescent="0.2">
      <c r="A4210">
        <v>1570</v>
      </c>
      <c r="B4210" t="s">
        <v>20227</v>
      </c>
      <c r="C4210" t="s">
        <v>16086</v>
      </c>
      <c r="D4210" s="895">
        <v>1.1100000000000001</v>
      </c>
    </row>
    <row r="4211" spans="1:4" x14ac:dyDescent="0.2">
      <c r="A4211">
        <v>1576</v>
      </c>
      <c r="B4211" t="s">
        <v>20228</v>
      </c>
      <c r="C4211" t="s">
        <v>16086</v>
      </c>
      <c r="D4211" s="895">
        <v>3.06</v>
      </c>
    </row>
    <row r="4212" spans="1:4" x14ac:dyDescent="0.2">
      <c r="A4212">
        <v>1577</v>
      </c>
      <c r="B4212" t="s">
        <v>20229</v>
      </c>
      <c r="C4212" t="s">
        <v>16086</v>
      </c>
      <c r="D4212" s="895">
        <v>3.45</v>
      </c>
    </row>
    <row r="4213" spans="1:4" x14ac:dyDescent="0.2">
      <c r="A4213">
        <v>1571</v>
      </c>
      <c r="B4213" t="s">
        <v>20230</v>
      </c>
      <c r="C4213" t="s">
        <v>16086</v>
      </c>
      <c r="D4213" s="895">
        <v>1.44</v>
      </c>
    </row>
    <row r="4214" spans="1:4" x14ac:dyDescent="0.2">
      <c r="A4214">
        <v>1578</v>
      </c>
      <c r="B4214" t="s">
        <v>20231</v>
      </c>
      <c r="C4214" t="s">
        <v>16086</v>
      </c>
      <c r="D4214" s="895">
        <v>5.99</v>
      </c>
    </row>
    <row r="4215" spans="1:4" x14ac:dyDescent="0.2">
      <c r="A4215">
        <v>1573</v>
      </c>
      <c r="B4215" t="s">
        <v>20232</v>
      </c>
      <c r="C4215" t="s">
        <v>16086</v>
      </c>
      <c r="D4215" s="895">
        <v>1.72</v>
      </c>
    </row>
    <row r="4216" spans="1:4" x14ac:dyDescent="0.2">
      <c r="A4216">
        <v>1579</v>
      </c>
      <c r="B4216" t="s">
        <v>20233</v>
      </c>
      <c r="C4216" t="s">
        <v>16086</v>
      </c>
      <c r="D4216" s="895">
        <v>7.46</v>
      </c>
    </row>
    <row r="4217" spans="1:4" x14ac:dyDescent="0.2">
      <c r="A4217">
        <v>1580</v>
      </c>
      <c r="B4217" t="s">
        <v>20234</v>
      </c>
      <c r="C4217" t="s">
        <v>16086</v>
      </c>
      <c r="D4217" s="895">
        <v>9.19</v>
      </c>
    </row>
    <row r="4218" spans="1:4" x14ac:dyDescent="0.2">
      <c r="A4218">
        <v>39321</v>
      </c>
      <c r="B4218" t="s">
        <v>20235</v>
      </c>
      <c r="C4218" t="s">
        <v>16086</v>
      </c>
      <c r="D4218" s="895">
        <v>28.21</v>
      </c>
    </row>
    <row r="4219" spans="1:4" x14ac:dyDescent="0.2">
      <c r="A4219">
        <v>39319</v>
      </c>
      <c r="B4219" t="s">
        <v>20236</v>
      </c>
      <c r="C4219" t="s">
        <v>16086</v>
      </c>
      <c r="D4219" s="895">
        <v>11.74</v>
      </c>
    </row>
    <row r="4220" spans="1:4" x14ac:dyDescent="0.2">
      <c r="A4220">
        <v>39320</v>
      </c>
      <c r="B4220" t="s">
        <v>20237</v>
      </c>
      <c r="C4220" t="s">
        <v>16086</v>
      </c>
      <c r="D4220" s="895">
        <v>22.57</v>
      </c>
    </row>
    <row r="4221" spans="1:4" x14ac:dyDescent="0.2">
      <c r="A4221">
        <v>1591</v>
      </c>
      <c r="B4221" t="s">
        <v>20238</v>
      </c>
      <c r="C4221" t="s">
        <v>16086</v>
      </c>
      <c r="D4221" s="895">
        <v>28.5</v>
      </c>
    </row>
    <row r="4222" spans="1:4" x14ac:dyDescent="0.2">
      <c r="A4222">
        <v>1547</v>
      </c>
      <c r="B4222" t="s">
        <v>20239</v>
      </c>
      <c r="C4222" t="s">
        <v>16086</v>
      </c>
      <c r="D4222" s="895">
        <v>149.34</v>
      </c>
    </row>
    <row r="4223" spans="1:4" x14ac:dyDescent="0.2">
      <c r="A4223">
        <v>38196</v>
      </c>
      <c r="B4223" t="s">
        <v>20240</v>
      </c>
      <c r="C4223" t="s">
        <v>16086</v>
      </c>
      <c r="D4223" s="895">
        <v>29.08</v>
      </c>
    </row>
    <row r="4224" spans="1:4" x14ac:dyDescent="0.2">
      <c r="A4224">
        <v>1543</v>
      </c>
      <c r="B4224" t="s">
        <v>20241</v>
      </c>
      <c r="C4224" t="s">
        <v>16086</v>
      </c>
      <c r="D4224" s="895">
        <v>30.91</v>
      </c>
    </row>
    <row r="4225" spans="1:4" x14ac:dyDescent="0.2">
      <c r="A4225">
        <v>1585</v>
      </c>
      <c r="B4225" t="s">
        <v>20242</v>
      </c>
      <c r="C4225" t="s">
        <v>16086</v>
      </c>
      <c r="D4225" s="895">
        <v>5.99</v>
      </c>
    </row>
    <row r="4226" spans="1:4" x14ac:dyDescent="0.2">
      <c r="A4226">
        <v>1593</v>
      </c>
      <c r="B4226" t="s">
        <v>20243</v>
      </c>
      <c r="C4226" t="s">
        <v>16086</v>
      </c>
      <c r="D4226" s="895">
        <v>31.79</v>
      </c>
    </row>
    <row r="4227" spans="1:4" x14ac:dyDescent="0.2">
      <c r="A4227">
        <v>11838</v>
      </c>
      <c r="B4227" t="s">
        <v>20244</v>
      </c>
      <c r="C4227" t="s">
        <v>16086</v>
      </c>
      <c r="D4227" s="895">
        <v>41.94</v>
      </c>
    </row>
    <row r="4228" spans="1:4" x14ac:dyDescent="0.2">
      <c r="A4228">
        <v>1594</v>
      </c>
      <c r="B4228" t="s">
        <v>20245</v>
      </c>
      <c r="C4228" t="s">
        <v>16086</v>
      </c>
      <c r="D4228" s="895">
        <v>42.4</v>
      </c>
    </row>
    <row r="4229" spans="1:4" x14ac:dyDescent="0.2">
      <c r="A4229">
        <v>1586</v>
      </c>
      <c r="B4229" t="s">
        <v>20246</v>
      </c>
      <c r="C4229" t="s">
        <v>16086</v>
      </c>
      <c r="D4229" s="895">
        <v>7.57</v>
      </c>
    </row>
    <row r="4230" spans="1:4" x14ac:dyDescent="0.2">
      <c r="A4230">
        <v>11839</v>
      </c>
      <c r="B4230" t="s">
        <v>20247</v>
      </c>
      <c r="C4230" t="s">
        <v>16086</v>
      </c>
      <c r="D4230" s="895">
        <v>61.03</v>
      </c>
    </row>
    <row r="4231" spans="1:4" x14ac:dyDescent="0.2">
      <c r="A4231">
        <v>1587</v>
      </c>
      <c r="B4231" t="s">
        <v>20248</v>
      </c>
      <c r="C4231" t="s">
        <v>16086</v>
      </c>
      <c r="D4231" s="895">
        <v>7.71</v>
      </c>
    </row>
    <row r="4232" spans="1:4" x14ac:dyDescent="0.2">
      <c r="A4232">
        <v>1545</v>
      </c>
      <c r="B4232" t="s">
        <v>20249</v>
      </c>
      <c r="C4232" t="s">
        <v>16086</v>
      </c>
      <c r="D4232" s="895">
        <v>73.23</v>
      </c>
    </row>
    <row r="4233" spans="1:4" x14ac:dyDescent="0.2">
      <c r="A4233">
        <v>1588</v>
      </c>
      <c r="B4233" t="s">
        <v>20250</v>
      </c>
      <c r="C4233" t="s">
        <v>16086</v>
      </c>
      <c r="D4233" s="895">
        <v>10.58</v>
      </c>
    </row>
    <row r="4234" spans="1:4" x14ac:dyDescent="0.2">
      <c r="A4234">
        <v>1535</v>
      </c>
      <c r="B4234" t="s">
        <v>20251</v>
      </c>
      <c r="C4234" t="s">
        <v>16086</v>
      </c>
      <c r="D4234" s="895">
        <v>6.1</v>
      </c>
    </row>
    <row r="4235" spans="1:4" x14ac:dyDescent="0.2">
      <c r="A4235">
        <v>1589</v>
      </c>
      <c r="B4235" t="s">
        <v>20252</v>
      </c>
      <c r="C4235" t="s">
        <v>16086</v>
      </c>
      <c r="D4235" s="895">
        <v>10.92</v>
      </c>
    </row>
    <row r="4236" spans="1:4" x14ac:dyDescent="0.2">
      <c r="A4236">
        <v>1546</v>
      </c>
      <c r="B4236" t="s">
        <v>20253</v>
      </c>
      <c r="C4236" t="s">
        <v>16086</v>
      </c>
      <c r="D4236" s="895">
        <v>123.58</v>
      </c>
    </row>
    <row r="4237" spans="1:4" x14ac:dyDescent="0.2">
      <c r="A4237">
        <v>1590</v>
      </c>
      <c r="B4237" t="s">
        <v>20254</v>
      </c>
      <c r="C4237" t="s">
        <v>16086</v>
      </c>
      <c r="D4237" s="895">
        <v>19.22</v>
      </c>
    </row>
    <row r="4238" spans="1:4" x14ac:dyDescent="0.2">
      <c r="A4238">
        <v>1542</v>
      </c>
      <c r="B4238" t="s">
        <v>20255</v>
      </c>
      <c r="C4238" t="s">
        <v>16086</v>
      </c>
      <c r="D4238" s="895">
        <v>25.46</v>
      </c>
    </row>
    <row r="4239" spans="1:4" x14ac:dyDescent="0.2">
      <c r="A4239">
        <v>38415</v>
      </c>
      <c r="B4239" t="s">
        <v>20256</v>
      </c>
      <c r="C4239" t="s">
        <v>16086</v>
      </c>
      <c r="D4239" s="860">
        <v>1025.55</v>
      </c>
    </row>
    <row r="4240" spans="1:4" x14ac:dyDescent="0.2">
      <c r="A4240">
        <v>38414</v>
      </c>
      <c r="B4240" t="s">
        <v>20257</v>
      </c>
      <c r="C4240" t="s">
        <v>16086</v>
      </c>
      <c r="D4240" s="860">
        <v>1439.37</v>
      </c>
    </row>
    <row r="4241" spans="1:4" x14ac:dyDescent="0.2">
      <c r="A4241">
        <v>38128</v>
      </c>
      <c r="B4241" t="s">
        <v>20258</v>
      </c>
      <c r="C4241" t="s">
        <v>16134</v>
      </c>
      <c r="D4241" s="895">
        <v>0.88</v>
      </c>
    </row>
    <row r="4242" spans="1:4" x14ac:dyDescent="0.2">
      <c r="A4242">
        <v>7253</v>
      </c>
      <c r="B4242" t="s">
        <v>20259</v>
      </c>
      <c r="C4242" t="s">
        <v>16232</v>
      </c>
      <c r="D4242" s="895">
        <v>188.57</v>
      </c>
    </row>
    <row r="4243" spans="1:4" x14ac:dyDescent="0.2">
      <c r="A4243">
        <v>4806</v>
      </c>
      <c r="B4243" t="s">
        <v>20260</v>
      </c>
      <c r="C4243" t="s">
        <v>16130</v>
      </c>
      <c r="D4243" s="895">
        <v>14.59</v>
      </c>
    </row>
    <row r="4244" spans="1:4" x14ac:dyDescent="0.2">
      <c r="A4244">
        <v>34401</v>
      </c>
      <c r="B4244" t="s">
        <v>29429</v>
      </c>
      <c r="C4244" t="s">
        <v>16086</v>
      </c>
      <c r="D4244" s="895">
        <v>1.17</v>
      </c>
    </row>
    <row r="4245" spans="1:4" x14ac:dyDescent="0.2">
      <c r="A4245">
        <v>7260</v>
      </c>
      <c r="B4245" t="s">
        <v>20261</v>
      </c>
      <c r="C4245" t="s">
        <v>16086</v>
      </c>
      <c r="D4245" s="895">
        <v>1.58</v>
      </c>
    </row>
    <row r="4246" spans="1:4" x14ac:dyDescent="0.2">
      <c r="A4246">
        <v>7256</v>
      </c>
      <c r="B4246" t="s">
        <v>20262</v>
      </c>
      <c r="C4246" t="s">
        <v>16086</v>
      </c>
      <c r="D4246" s="895">
        <v>0.83</v>
      </c>
    </row>
    <row r="4247" spans="1:4" x14ac:dyDescent="0.2">
      <c r="A4247">
        <v>7258</v>
      </c>
      <c r="B4247" t="s">
        <v>20263</v>
      </c>
      <c r="C4247" t="s">
        <v>16086</v>
      </c>
      <c r="D4247" s="895">
        <v>0.41</v>
      </c>
    </row>
    <row r="4248" spans="1:4" x14ac:dyDescent="0.2">
      <c r="A4248">
        <v>34400</v>
      </c>
      <c r="B4248" t="s">
        <v>20264</v>
      </c>
      <c r="C4248" t="s">
        <v>16086</v>
      </c>
      <c r="D4248" s="895">
        <v>3.26</v>
      </c>
    </row>
    <row r="4249" spans="1:4" x14ac:dyDescent="0.2">
      <c r="A4249">
        <v>10617</v>
      </c>
      <c r="B4249" t="s">
        <v>20265</v>
      </c>
      <c r="C4249" t="s">
        <v>16086</v>
      </c>
      <c r="D4249" s="895">
        <v>4.2</v>
      </c>
    </row>
    <row r="4250" spans="1:4" x14ac:dyDescent="0.2">
      <c r="A4250">
        <v>44261</v>
      </c>
      <c r="B4250" t="s">
        <v>20266</v>
      </c>
      <c r="C4250" t="s">
        <v>16086</v>
      </c>
      <c r="D4250" s="895">
        <v>187.42</v>
      </c>
    </row>
    <row r="4251" spans="1:4" x14ac:dyDescent="0.2">
      <c r="A4251">
        <v>7274</v>
      </c>
      <c r="B4251" t="s">
        <v>20267</v>
      </c>
      <c r="C4251" t="s">
        <v>16086</v>
      </c>
      <c r="D4251" s="895">
        <v>90.73</v>
      </c>
    </row>
    <row r="4252" spans="1:4" x14ac:dyDescent="0.2">
      <c r="A4252">
        <v>44326</v>
      </c>
      <c r="B4252" t="s">
        <v>20268</v>
      </c>
      <c r="C4252" t="s">
        <v>16086</v>
      </c>
      <c r="D4252" s="860">
        <v>1959.63</v>
      </c>
    </row>
    <row r="4253" spans="1:4" x14ac:dyDescent="0.2">
      <c r="A4253">
        <v>154</v>
      </c>
      <c r="B4253" t="s">
        <v>20269</v>
      </c>
      <c r="C4253" t="s">
        <v>16136</v>
      </c>
      <c r="D4253" s="895">
        <v>61.14</v>
      </c>
    </row>
    <row r="4254" spans="1:4" x14ac:dyDescent="0.2">
      <c r="A4254">
        <v>38121</v>
      </c>
      <c r="B4254" t="s">
        <v>20270</v>
      </c>
      <c r="C4254" t="s">
        <v>16136</v>
      </c>
      <c r="D4254" s="895">
        <v>26.9</v>
      </c>
    </row>
    <row r="4255" spans="1:4" x14ac:dyDescent="0.2">
      <c r="A4255">
        <v>43776</v>
      </c>
      <c r="B4255" t="s">
        <v>20271</v>
      </c>
      <c r="C4255" t="s">
        <v>16136</v>
      </c>
      <c r="D4255" s="895">
        <v>29</v>
      </c>
    </row>
    <row r="4256" spans="1:4" x14ac:dyDescent="0.2">
      <c r="A4256">
        <v>7343</v>
      </c>
      <c r="B4256" t="s">
        <v>20272</v>
      </c>
      <c r="C4256" t="s">
        <v>16136</v>
      </c>
      <c r="D4256" s="895">
        <v>39.57</v>
      </c>
    </row>
    <row r="4257" spans="1:4" x14ac:dyDescent="0.2">
      <c r="A4257">
        <v>7348</v>
      </c>
      <c r="B4257" t="s">
        <v>20273</v>
      </c>
      <c r="C4257" t="s">
        <v>16136</v>
      </c>
      <c r="D4257" s="895">
        <v>18.5</v>
      </c>
    </row>
    <row r="4258" spans="1:4" x14ac:dyDescent="0.2">
      <c r="A4258">
        <v>7313</v>
      </c>
      <c r="B4258" t="s">
        <v>20274</v>
      </c>
      <c r="C4258" t="s">
        <v>16136</v>
      </c>
      <c r="D4258" s="895">
        <v>17.34</v>
      </c>
    </row>
    <row r="4259" spans="1:4" x14ac:dyDescent="0.2">
      <c r="A4259">
        <v>7319</v>
      </c>
      <c r="B4259" t="s">
        <v>20275</v>
      </c>
      <c r="C4259" t="s">
        <v>16136</v>
      </c>
      <c r="D4259" s="895">
        <v>9.92</v>
      </c>
    </row>
    <row r="4260" spans="1:4" x14ac:dyDescent="0.2">
      <c r="A4260">
        <v>7314</v>
      </c>
      <c r="B4260" t="s">
        <v>20276</v>
      </c>
      <c r="C4260" t="s">
        <v>16136</v>
      </c>
      <c r="D4260" s="895">
        <v>94.03</v>
      </c>
    </row>
    <row r="4261" spans="1:4" x14ac:dyDescent="0.2">
      <c r="A4261">
        <v>7304</v>
      </c>
      <c r="B4261" t="s">
        <v>20277</v>
      </c>
      <c r="C4261" t="s">
        <v>16136</v>
      </c>
      <c r="D4261" s="895">
        <v>85.95</v>
      </c>
    </row>
    <row r="4262" spans="1:4" x14ac:dyDescent="0.2">
      <c r="A4262">
        <v>43649</v>
      </c>
      <c r="B4262" t="s">
        <v>20278</v>
      </c>
      <c r="C4262" t="s">
        <v>16136</v>
      </c>
      <c r="D4262" s="895">
        <v>44.45</v>
      </c>
    </row>
    <row r="4263" spans="1:4" x14ac:dyDescent="0.2">
      <c r="A4263">
        <v>43650</v>
      </c>
      <c r="B4263" t="s">
        <v>20279</v>
      </c>
      <c r="C4263" t="s">
        <v>16136</v>
      </c>
      <c r="D4263" s="895">
        <v>42.01</v>
      </c>
    </row>
    <row r="4264" spans="1:4" x14ac:dyDescent="0.2">
      <c r="A4264">
        <v>7311</v>
      </c>
      <c r="B4264" t="s">
        <v>20280</v>
      </c>
      <c r="C4264" t="s">
        <v>16136</v>
      </c>
      <c r="D4264" s="895">
        <v>43.03</v>
      </c>
    </row>
    <row r="4265" spans="1:4" x14ac:dyDescent="0.2">
      <c r="A4265">
        <v>7292</v>
      </c>
      <c r="B4265" t="s">
        <v>20281</v>
      </c>
      <c r="C4265" t="s">
        <v>16136</v>
      </c>
      <c r="D4265" s="895">
        <v>41.66</v>
      </c>
    </row>
    <row r="4266" spans="1:4" x14ac:dyDescent="0.2">
      <c r="A4266">
        <v>7293</v>
      </c>
      <c r="B4266" t="s">
        <v>20282</v>
      </c>
      <c r="C4266" t="s">
        <v>16136</v>
      </c>
      <c r="D4266" s="895">
        <v>46.09</v>
      </c>
    </row>
    <row r="4267" spans="1:4" x14ac:dyDescent="0.2">
      <c r="A4267">
        <v>7306</v>
      </c>
      <c r="B4267" t="s">
        <v>20283</v>
      </c>
      <c r="C4267" t="s">
        <v>16136</v>
      </c>
      <c r="D4267" s="895">
        <v>50.86</v>
      </c>
    </row>
    <row r="4268" spans="1:4" x14ac:dyDescent="0.2">
      <c r="A4268">
        <v>7288</v>
      </c>
      <c r="B4268" t="s">
        <v>20284</v>
      </c>
      <c r="C4268" t="s">
        <v>16136</v>
      </c>
      <c r="D4268" s="895">
        <v>42.23</v>
      </c>
    </row>
    <row r="4269" spans="1:4" x14ac:dyDescent="0.2">
      <c r="A4269">
        <v>43625</v>
      </c>
      <c r="B4269" t="s">
        <v>20285</v>
      </c>
      <c r="C4269" t="s">
        <v>16136</v>
      </c>
      <c r="D4269" s="895">
        <v>34.1</v>
      </c>
    </row>
    <row r="4270" spans="1:4" x14ac:dyDescent="0.2">
      <c r="A4270">
        <v>43647</v>
      </c>
      <c r="B4270" t="s">
        <v>20286</v>
      </c>
      <c r="C4270" t="s">
        <v>16136</v>
      </c>
      <c r="D4270" s="895">
        <v>30.97</v>
      </c>
    </row>
    <row r="4271" spans="1:4" x14ac:dyDescent="0.2">
      <c r="A4271">
        <v>43648</v>
      </c>
      <c r="B4271" t="s">
        <v>20287</v>
      </c>
      <c r="C4271" t="s">
        <v>16136</v>
      </c>
      <c r="D4271" s="895">
        <v>29.89</v>
      </c>
    </row>
    <row r="4272" spans="1:4" x14ac:dyDescent="0.2">
      <c r="A4272">
        <v>35693</v>
      </c>
      <c r="B4272" t="s">
        <v>20288</v>
      </c>
      <c r="C4272" t="s">
        <v>16136</v>
      </c>
      <c r="D4272" s="895">
        <v>11.5</v>
      </c>
    </row>
    <row r="4273" spans="1:4" x14ac:dyDescent="0.2">
      <c r="A4273">
        <v>7356</v>
      </c>
      <c r="B4273" t="s">
        <v>20289</v>
      </c>
      <c r="C4273" t="s">
        <v>16136</v>
      </c>
      <c r="D4273" s="895">
        <v>27.58</v>
      </c>
    </row>
    <row r="4274" spans="1:4" x14ac:dyDescent="0.2">
      <c r="A4274">
        <v>35692</v>
      </c>
      <c r="B4274" t="s">
        <v>20290</v>
      </c>
      <c r="C4274" t="s">
        <v>16136</v>
      </c>
      <c r="D4274" s="895">
        <v>18.05</v>
      </c>
    </row>
    <row r="4275" spans="1:4" x14ac:dyDescent="0.2">
      <c r="A4275">
        <v>43624</v>
      </c>
      <c r="B4275" t="s">
        <v>20291</v>
      </c>
      <c r="C4275" t="s">
        <v>16136</v>
      </c>
      <c r="D4275" s="895">
        <v>33.61</v>
      </c>
    </row>
    <row r="4276" spans="1:4" x14ac:dyDescent="0.2">
      <c r="A4276">
        <v>7342</v>
      </c>
      <c r="B4276" t="s">
        <v>20292</v>
      </c>
      <c r="C4276" t="s">
        <v>16134</v>
      </c>
      <c r="D4276" s="895">
        <v>1.9</v>
      </c>
    </row>
    <row r="4277" spans="1:4" x14ac:dyDescent="0.2">
      <c r="A4277">
        <v>7350</v>
      </c>
      <c r="B4277" t="s">
        <v>20293</v>
      </c>
      <c r="C4277" t="s">
        <v>16136</v>
      </c>
      <c r="D4277" s="895">
        <v>39.81</v>
      </c>
    </row>
    <row r="4278" spans="1:4" x14ac:dyDescent="0.2">
      <c r="A4278">
        <v>39574</v>
      </c>
      <c r="B4278" t="s">
        <v>20294</v>
      </c>
      <c r="C4278" t="s">
        <v>16086</v>
      </c>
      <c r="D4278" s="895">
        <v>2.98</v>
      </c>
    </row>
    <row r="4279" spans="1:4" x14ac:dyDescent="0.2">
      <c r="A4279">
        <v>11060</v>
      </c>
      <c r="B4279" t="s">
        <v>20295</v>
      </c>
      <c r="C4279" t="s">
        <v>16086</v>
      </c>
      <c r="D4279" s="895">
        <v>46.54</v>
      </c>
    </row>
    <row r="4280" spans="1:4" x14ac:dyDescent="0.2">
      <c r="A4280">
        <v>37401</v>
      </c>
      <c r="B4280" t="s">
        <v>20296</v>
      </c>
      <c r="C4280" t="s">
        <v>16086</v>
      </c>
      <c r="D4280" s="895">
        <v>70.599999999999994</v>
      </c>
    </row>
    <row r="4281" spans="1:4" x14ac:dyDescent="0.2">
      <c r="A4281">
        <v>7525</v>
      </c>
      <c r="B4281" t="s">
        <v>20297</v>
      </c>
      <c r="C4281" t="s">
        <v>16086</v>
      </c>
      <c r="D4281" s="895">
        <v>56.13</v>
      </c>
    </row>
    <row r="4282" spans="1:4" x14ac:dyDescent="0.2">
      <c r="A4282">
        <v>7524</v>
      </c>
      <c r="B4282" t="s">
        <v>20298</v>
      </c>
      <c r="C4282" t="s">
        <v>16086</v>
      </c>
      <c r="D4282" s="895">
        <v>52.89</v>
      </c>
    </row>
    <row r="4283" spans="1:4" x14ac:dyDescent="0.2">
      <c r="A4283">
        <v>38105</v>
      </c>
      <c r="B4283" t="s">
        <v>20299</v>
      </c>
      <c r="C4283" t="s">
        <v>16086</v>
      </c>
      <c r="D4283" s="895">
        <v>13.59</v>
      </c>
    </row>
    <row r="4284" spans="1:4" x14ac:dyDescent="0.2">
      <c r="A4284">
        <v>38084</v>
      </c>
      <c r="B4284" t="s">
        <v>20300</v>
      </c>
      <c r="C4284" t="s">
        <v>16086</v>
      </c>
      <c r="D4284" s="895">
        <v>19.3</v>
      </c>
    </row>
    <row r="4285" spans="1:4" x14ac:dyDescent="0.2">
      <c r="A4285">
        <v>38103</v>
      </c>
      <c r="B4285" t="s">
        <v>20301</v>
      </c>
      <c r="C4285" t="s">
        <v>16086</v>
      </c>
      <c r="D4285" s="895">
        <v>20.399999999999999</v>
      </c>
    </row>
    <row r="4286" spans="1:4" x14ac:dyDescent="0.2">
      <c r="A4286">
        <v>38082</v>
      </c>
      <c r="B4286" t="s">
        <v>20302</v>
      </c>
      <c r="C4286" t="s">
        <v>16086</v>
      </c>
      <c r="D4286" s="895">
        <v>25.13</v>
      </c>
    </row>
    <row r="4287" spans="1:4" x14ac:dyDescent="0.2">
      <c r="A4287">
        <v>38104</v>
      </c>
      <c r="B4287" t="s">
        <v>20303</v>
      </c>
      <c r="C4287" t="s">
        <v>16086</v>
      </c>
      <c r="D4287" s="895">
        <v>39.94</v>
      </c>
    </row>
    <row r="4288" spans="1:4" x14ac:dyDescent="0.2">
      <c r="A4288">
        <v>38083</v>
      </c>
      <c r="B4288" t="s">
        <v>20304</v>
      </c>
      <c r="C4288" t="s">
        <v>16086</v>
      </c>
      <c r="D4288" s="895">
        <v>44.34</v>
      </c>
    </row>
    <row r="4289" spans="1:4" x14ac:dyDescent="0.2">
      <c r="A4289">
        <v>38101</v>
      </c>
      <c r="B4289" t="s">
        <v>20305</v>
      </c>
      <c r="C4289" t="s">
        <v>16086</v>
      </c>
      <c r="D4289" s="895">
        <v>9.6999999999999993</v>
      </c>
    </row>
    <row r="4290" spans="1:4" x14ac:dyDescent="0.2">
      <c r="A4290">
        <v>7528</v>
      </c>
      <c r="B4290" t="s">
        <v>20306</v>
      </c>
      <c r="C4290" t="s">
        <v>16086</v>
      </c>
      <c r="D4290" s="895">
        <v>11.4</v>
      </c>
    </row>
    <row r="4291" spans="1:4" x14ac:dyDescent="0.2">
      <c r="A4291">
        <v>12147</v>
      </c>
      <c r="B4291" t="s">
        <v>20307</v>
      </c>
      <c r="C4291" t="s">
        <v>16086</v>
      </c>
      <c r="D4291" s="895">
        <v>17.38</v>
      </c>
    </row>
    <row r="4292" spans="1:4" x14ac:dyDescent="0.2">
      <c r="A4292">
        <v>38075</v>
      </c>
      <c r="B4292" t="s">
        <v>20308</v>
      </c>
      <c r="C4292" t="s">
        <v>16086</v>
      </c>
      <c r="D4292" s="895">
        <v>19.75</v>
      </c>
    </row>
    <row r="4293" spans="1:4" x14ac:dyDescent="0.2">
      <c r="A4293">
        <v>38102</v>
      </c>
      <c r="B4293" t="s">
        <v>20309</v>
      </c>
      <c r="C4293" t="s">
        <v>16086</v>
      </c>
      <c r="D4293" s="895">
        <v>12.41</v>
      </c>
    </row>
    <row r="4294" spans="1:4" x14ac:dyDescent="0.2">
      <c r="A4294">
        <v>38076</v>
      </c>
      <c r="B4294" t="s">
        <v>20310</v>
      </c>
      <c r="C4294" t="s">
        <v>16086</v>
      </c>
      <c r="D4294" s="895">
        <v>22.14</v>
      </c>
    </row>
    <row r="4295" spans="1:4" x14ac:dyDescent="0.2">
      <c r="A4295">
        <v>7592</v>
      </c>
      <c r="B4295" t="s">
        <v>20311</v>
      </c>
      <c r="C4295" t="s">
        <v>16234</v>
      </c>
      <c r="D4295" s="895">
        <v>36.42</v>
      </c>
    </row>
    <row r="4296" spans="1:4" x14ac:dyDescent="0.2">
      <c r="A4296">
        <v>40820</v>
      </c>
      <c r="B4296" t="s">
        <v>20312</v>
      </c>
      <c r="C4296" t="s">
        <v>16236</v>
      </c>
      <c r="D4296" s="860">
        <v>6383.88</v>
      </c>
    </row>
    <row r="4297" spans="1:4" x14ac:dyDescent="0.2">
      <c r="A4297">
        <v>11826</v>
      </c>
      <c r="B4297" t="s">
        <v>20313</v>
      </c>
      <c r="C4297" t="s">
        <v>16086</v>
      </c>
      <c r="D4297" s="895">
        <v>58.16</v>
      </c>
    </row>
    <row r="4298" spans="1:4" x14ac:dyDescent="0.2">
      <c r="A4298">
        <v>7606</v>
      </c>
      <c r="B4298" t="s">
        <v>20314</v>
      </c>
      <c r="C4298" t="s">
        <v>16086</v>
      </c>
      <c r="D4298" s="895">
        <v>69.94</v>
      </c>
    </row>
    <row r="4299" spans="1:4" x14ac:dyDescent="0.2">
      <c r="A4299">
        <v>11763</v>
      </c>
      <c r="B4299" t="s">
        <v>20315</v>
      </c>
      <c r="C4299" t="s">
        <v>16086</v>
      </c>
      <c r="D4299" s="895">
        <v>152.74</v>
      </c>
    </row>
    <row r="4300" spans="1:4" x14ac:dyDescent="0.2">
      <c r="A4300">
        <v>11764</v>
      </c>
      <c r="B4300" t="s">
        <v>20316</v>
      </c>
      <c r="C4300" t="s">
        <v>16086</v>
      </c>
      <c r="D4300" s="895">
        <v>125.32</v>
      </c>
    </row>
    <row r="4301" spans="1:4" x14ac:dyDescent="0.2">
      <c r="A4301">
        <v>11829</v>
      </c>
      <c r="B4301" t="s">
        <v>20317</v>
      </c>
      <c r="C4301" t="s">
        <v>16086</v>
      </c>
      <c r="D4301" s="895">
        <v>30.29</v>
      </c>
    </row>
    <row r="4302" spans="1:4" x14ac:dyDescent="0.2">
      <c r="A4302">
        <v>11830</v>
      </c>
      <c r="B4302" t="s">
        <v>20318</v>
      </c>
      <c r="C4302" t="s">
        <v>16086</v>
      </c>
      <c r="D4302" s="895">
        <v>32.700000000000003</v>
      </c>
    </row>
    <row r="4303" spans="1:4" x14ac:dyDescent="0.2">
      <c r="A4303">
        <v>11825</v>
      </c>
      <c r="B4303" t="s">
        <v>20319</v>
      </c>
      <c r="C4303" t="s">
        <v>16086</v>
      </c>
      <c r="D4303" s="895">
        <v>73.58</v>
      </c>
    </row>
    <row r="4304" spans="1:4" x14ac:dyDescent="0.2">
      <c r="A4304">
        <v>11767</v>
      </c>
      <c r="B4304" t="s">
        <v>20320</v>
      </c>
      <c r="C4304" t="s">
        <v>16086</v>
      </c>
      <c r="D4304" s="895">
        <v>195.98</v>
      </c>
    </row>
    <row r="4305" spans="1:4" x14ac:dyDescent="0.2">
      <c r="A4305">
        <v>11766</v>
      </c>
      <c r="B4305" t="s">
        <v>20321</v>
      </c>
      <c r="C4305" t="s">
        <v>16086</v>
      </c>
      <c r="D4305" s="895">
        <v>45.68</v>
      </c>
    </row>
    <row r="4306" spans="1:4" x14ac:dyDescent="0.2">
      <c r="A4306">
        <v>11765</v>
      </c>
      <c r="B4306" t="s">
        <v>20322</v>
      </c>
      <c r="C4306" t="s">
        <v>16086</v>
      </c>
      <c r="D4306" s="895">
        <v>83.52</v>
      </c>
    </row>
    <row r="4307" spans="1:4" x14ac:dyDescent="0.2">
      <c r="A4307">
        <v>11824</v>
      </c>
      <c r="B4307" t="s">
        <v>20323</v>
      </c>
      <c r="C4307" t="s">
        <v>16086</v>
      </c>
      <c r="D4307" s="895">
        <v>53.73</v>
      </c>
    </row>
    <row r="4308" spans="1:4" x14ac:dyDescent="0.2">
      <c r="A4308">
        <v>44045</v>
      </c>
      <c r="B4308" t="s">
        <v>29430</v>
      </c>
      <c r="C4308" t="s">
        <v>16086</v>
      </c>
      <c r="D4308" s="895">
        <v>257.47000000000003</v>
      </c>
    </row>
    <row r="4309" spans="1:4" x14ac:dyDescent="0.2">
      <c r="A4309">
        <v>39702</v>
      </c>
      <c r="B4309" t="s">
        <v>20324</v>
      </c>
      <c r="C4309" t="s">
        <v>16086</v>
      </c>
      <c r="D4309" s="860">
        <v>1709.98</v>
      </c>
    </row>
    <row r="4310" spans="1:4" x14ac:dyDescent="0.2">
      <c r="A4310">
        <v>13415</v>
      </c>
      <c r="B4310" t="s">
        <v>20325</v>
      </c>
      <c r="C4310" t="s">
        <v>16086</v>
      </c>
      <c r="D4310" s="895">
        <v>56.14</v>
      </c>
    </row>
    <row r="4311" spans="1:4" x14ac:dyDescent="0.2">
      <c r="A4311">
        <v>7602</v>
      </c>
      <c r="B4311" t="s">
        <v>29431</v>
      </c>
      <c r="C4311" t="s">
        <v>16086</v>
      </c>
      <c r="D4311" s="895">
        <v>35.82</v>
      </c>
    </row>
    <row r="4312" spans="1:4" x14ac:dyDescent="0.2">
      <c r="A4312">
        <v>7603</v>
      </c>
      <c r="B4312" t="s">
        <v>29432</v>
      </c>
      <c r="C4312" t="s">
        <v>16086</v>
      </c>
      <c r="D4312" s="895">
        <v>30.39</v>
      </c>
    </row>
    <row r="4313" spans="1:4" x14ac:dyDescent="0.2">
      <c r="A4313">
        <v>11777</v>
      </c>
      <c r="B4313" t="s">
        <v>20326</v>
      </c>
      <c r="C4313" t="s">
        <v>16086</v>
      </c>
      <c r="D4313" s="895">
        <v>173.25</v>
      </c>
    </row>
    <row r="4314" spans="1:4" x14ac:dyDescent="0.2">
      <c r="A4314">
        <v>13417</v>
      </c>
      <c r="B4314" t="s">
        <v>29433</v>
      </c>
      <c r="C4314" t="s">
        <v>16086</v>
      </c>
      <c r="D4314" s="895">
        <v>73.11</v>
      </c>
    </row>
    <row r="4315" spans="1:4" x14ac:dyDescent="0.2">
      <c r="A4315">
        <v>36791</v>
      </c>
      <c r="B4315" t="s">
        <v>29434</v>
      </c>
      <c r="C4315" t="s">
        <v>16086</v>
      </c>
      <c r="D4315" s="895">
        <v>109.74</v>
      </c>
    </row>
    <row r="4316" spans="1:4" x14ac:dyDescent="0.2">
      <c r="A4316">
        <v>36795</v>
      </c>
      <c r="B4316" t="s">
        <v>20327</v>
      </c>
      <c r="C4316" t="s">
        <v>16086</v>
      </c>
      <c r="D4316" s="860">
        <v>1387.49</v>
      </c>
    </row>
    <row r="4317" spans="1:4" x14ac:dyDescent="0.2">
      <c r="A4317">
        <v>36796</v>
      </c>
      <c r="B4317" t="s">
        <v>20328</v>
      </c>
      <c r="C4317" t="s">
        <v>16086</v>
      </c>
      <c r="D4317" s="895">
        <v>115.3</v>
      </c>
    </row>
    <row r="4318" spans="1:4" x14ac:dyDescent="0.2">
      <c r="A4318">
        <v>36792</v>
      </c>
      <c r="B4318" t="s">
        <v>29435</v>
      </c>
      <c r="C4318" t="s">
        <v>16086</v>
      </c>
      <c r="D4318" s="895">
        <v>146.05000000000001</v>
      </c>
    </row>
    <row r="4319" spans="1:4" x14ac:dyDescent="0.2">
      <c r="A4319">
        <v>11773</v>
      </c>
      <c r="B4319" t="s">
        <v>29436</v>
      </c>
      <c r="C4319" t="s">
        <v>16086</v>
      </c>
      <c r="D4319" s="895">
        <v>97.22</v>
      </c>
    </row>
    <row r="4320" spans="1:4" x14ac:dyDescent="0.2">
      <c r="A4320">
        <v>11762</v>
      </c>
      <c r="B4320" t="s">
        <v>29437</v>
      </c>
      <c r="C4320" t="s">
        <v>16086</v>
      </c>
      <c r="D4320" s="895">
        <v>46.11</v>
      </c>
    </row>
    <row r="4321" spans="1:4" x14ac:dyDescent="0.2">
      <c r="A4321">
        <v>7604</v>
      </c>
      <c r="B4321" t="s">
        <v>29438</v>
      </c>
      <c r="C4321" t="s">
        <v>16086</v>
      </c>
      <c r="D4321" s="895">
        <v>39.049999999999997</v>
      </c>
    </row>
    <row r="4322" spans="1:4" x14ac:dyDescent="0.2">
      <c r="A4322">
        <v>13984</v>
      </c>
      <c r="B4322" t="s">
        <v>29439</v>
      </c>
      <c r="C4322" t="s">
        <v>16086</v>
      </c>
      <c r="D4322" s="895">
        <v>56.75</v>
      </c>
    </row>
    <row r="4323" spans="1:4" x14ac:dyDescent="0.2">
      <c r="A4323">
        <v>11772</v>
      </c>
      <c r="B4323" t="s">
        <v>29440</v>
      </c>
      <c r="C4323" t="s">
        <v>16086</v>
      </c>
      <c r="D4323" s="895">
        <v>97.53</v>
      </c>
    </row>
    <row r="4324" spans="1:4" x14ac:dyDescent="0.2">
      <c r="A4324">
        <v>13983</v>
      </c>
      <c r="B4324" t="s">
        <v>29441</v>
      </c>
      <c r="C4324" t="s">
        <v>16086</v>
      </c>
      <c r="D4324" s="895">
        <v>73.86</v>
      </c>
    </row>
    <row r="4325" spans="1:4" x14ac:dyDescent="0.2">
      <c r="A4325">
        <v>13416</v>
      </c>
      <c r="B4325" t="s">
        <v>29442</v>
      </c>
      <c r="C4325" t="s">
        <v>16086</v>
      </c>
      <c r="D4325" s="895">
        <v>65.599999999999994</v>
      </c>
    </row>
    <row r="4326" spans="1:4" x14ac:dyDescent="0.2">
      <c r="A4326">
        <v>40329</v>
      </c>
      <c r="B4326" t="s">
        <v>20329</v>
      </c>
      <c r="C4326" t="s">
        <v>16086</v>
      </c>
      <c r="D4326" s="895">
        <v>18.98</v>
      </c>
    </row>
    <row r="4327" spans="1:4" x14ac:dyDescent="0.2">
      <c r="A4327">
        <v>11823</v>
      </c>
      <c r="B4327" t="s">
        <v>20330</v>
      </c>
      <c r="C4327" t="s">
        <v>16086</v>
      </c>
      <c r="D4327" s="895">
        <v>7.99</v>
      </c>
    </row>
    <row r="4328" spans="1:4" x14ac:dyDescent="0.2">
      <c r="A4328">
        <v>11822</v>
      </c>
      <c r="B4328" t="s">
        <v>20331</v>
      </c>
      <c r="C4328" t="s">
        <v>16086</v>
      </c>
      <c r="D4328" s="895">
        <v>24.8</v>
      </c>
    </row>
    <row r="4329" spans="1:4" x14ac:dyDescent="0.2">
      <c r="A4329">
        <v>11831</v>
      </c>
      <c r="B4329" t="s">
        <v>20332</v>
      </c>
      <c r="C4329" t="s">
        <v>16086</v>
      </c>
      <c r="D4329" s="895">
        <v>14.92</v>
      </c>
    </row>
    <row r="4330" spans="1:4" x14ac:dyDescent="0.2">
      <c r="A4330">
        <v>7613</v>
      </c>
      <c r="B4330" t="s">
        <v>20333</v>
      </c>
      <c r="C4330" t="s">
        <v>16086</v>
      </c>
      <c r="D4330" s="860">
        <v>122800.48</v>
      </c>
    </row>
    <row r="4331" spans="1:4" x14ac:dyDescent="0.2">
      <c r="A4331">
        <v>7619</v>
      </c>
      <c r="B4331" t="s">
        <v>20334</v>
      </c>
      <c r="C4331" t="s">
        <v>16086</v>
      </c>
      <c r="D4331" s="860">
        <v>18982.32</v>
      </c>
    </row>
    <row r="4332" spans="1:4" x14ac:dyDescent="0.2">
      <c r="A4332">
        <v>12076</v>
      </c>
      <c r="B4332" t="s">
        <v>20335</v>
      </c>
      <c r="C4332" t="s">
        <v>16086</v>
      </c>
      <c r="D4332" s="860">
        <v>8707.48</v>
      </c>
    </row>
    <row r="4333" spans="1:4" x14ac:dyDescent="0.2">
      <c r="A4333">
        <v>7614</v>
      </c>
      <c r="B4333" t="s">
        <v>20336</v>
      </c>
      <c r="C4333" t="s">
        <v>16086</v>
      </c>
      <c r="D4333" s="860">
        <v>23941.24</v>
      </c>
    </row>
    <row r="4334" spans="1:4" x14ac:dyDescent="0.2">
      <c r="A4334">
        <v>7618</v>
      </c>
      <c r="B4334" t="s">
        <v>20337</v>
      </c>
      <c r="C4334" t="s">
        <v>16086</v>
      </c>
      <c r="D4334" s="860">
        <v>155276.93</v>
      </c>
    </row>
    <row r="4335" spans="1:4" x14ac:dyDescent="0.2">
      <c r="A4335">
        <v>7620</v>
      </c>
      <c r="B4335" t="s">
        <v>20338</v>
      </c>
      <c r="C4335" t="s">
        <v>16086</v>
      </c>
      <c r="D4335" s="860">
        <v>33586.03</v>
      </c>
    </row>
    <row r="4336" spans="1:4" x14ac:dyDescent="0.2">
      <c r="A4336">
        <v>7610</v>
      </c>
      <c r="B4336" t="s">
        <v>20339</v>
      </c>
      <c r="C4336" t="s">
        <v>16086</v>
      </c>
      <c r="D4336" s="860">
        <v>10635.57</v>
      </c>
    </row>
    <row r="4337" spans="1:4" x14ac:dyDescent="0.2">
      <c r="A4337">
        <v>7615</v>
      </c>
      <c r="B4337" t="s">
        <v>20340</v>
      </c>
      <c r="C4337" t="s">
        <v>16086</v>
      </c>
      <c r="D4337" s="860">
        <v>39183.699999999997</v>
      </c>
    </row>
    <row r="4338" spans="1:4" x14ac:dyDescent="0.2">
      <c r="A4338">
        <v>7617</v>
      </c>
      <c r="B4338" t="s">
        <v>20341</v>
      </c>
      <c r="C4338" t="s">
        <v>16086</v>
      </c>
      <c r="D4338" s="860">
        <v>11879.5</v>
      </c>
    </row>
    <row r="4339" spans="1:4" x14ac:dyDescent="0.2">
      <c r="A4339">
        <v>7616</v>
      </c>
      <c r="B4339" t="s">
        <v>20342</v>
      </c>
      <c r="C4339" t="s">
        <v>16086</v>
      </c>
      <c r="D4339" s="860">
        <v>63941.58</v>
      </c>
    </row>
    <row r="4340" spans="1:4" x14ac:dyDescent="0.2">
      <c r="A4340">
        <v>7611</v>
      </c>
      <c r="B4340" t="s">
        <v>20343</v>
      </c>
      <c r="C4340" t="s">
        <v>16086</v>
      </c>
      <c r="D4340" s="860">
        <v>15362.5</v>
      </c>
    </row>
    <row r="4341" spans="1:4" x14ac:dyDescent="0.2">
      <c r="A4341">
        <v>7612</v>
      </c>
      <c r="B4341" t="s">
        <v>20344</v>
      </c>
      <c r="C4341" t="s">
        <v>16086</v>
      </c>
      <c r="D4341" s="860">
        <v>87706.81</v>
      </c>
    </row>
    <row r="4342" spans="1:4" x14ac:dyDescent="0.2">
      <c r="A4342">
        <v>37371</v>
      </c>
      <c r="B4342" t="s">
        <v>20345</v>
      </c>
      <c r="C4342" t="s">
        <v>16234</v>
      </c>
      <c r="D4342" s="895">
        <v>0.69</v>
      </c>
    </row>
    <row r="4343" spans="1:4" x14ac:dyDescent="0.2">
      <c r="A4343">
        <v>40861</v>
      </c>
      <c r="B4343" t="s">
        <v>20346</v>
      </c>
      <c r="C4343" t="s">
        <v>16236</v>
      </c>
      <c r="D4343" s="895">
        <v>129.91</v>
      </c>
    </row>
    <row r="4344" spans="1:4" x14ac:dyDescent="0.2">
      <c r="A4344">
        <v>36510</v>
      </c>
      <c r="B4344" t="s">
        <v>20347</v>
      </c>
      <c r="C4344" t="s">
        <v>16086</v>
      </c>
      <c r="D4344" s="860">
        <v>1113149.8</v>
      </c>
    </row>
    <row r="4345" spans="1:4" x14ac:dyDescent="0.2">
      <c r="A4345">
        <v>25020</v>
      </c>
      <c r="B4345" t="s">
        <v>20348</v>
      </c>
      <c r="C4345" t="s">
        <v>16086</v>
      </c>
      <c r="D4345" s="860">
        <v>4585785.54</v>
      </c>
    </row>
    <row r="4346" spans="1:4" x14ac:dyDescent="0.2">
      <c r="A4346">
        <v>7622</v>
      </c>
      <c r="B4346" t="s">
        <v>20349</v>
      </c>
      <c r="C4346" t="s">
        <v>16086</v>
      </c>
      <c r="D4346" s="860">
        <v>1079918</v>
      </c>
    </row>
    <row r="4347" spans="1:4" x14ac:dyDescent="0.2">
      <c r="A4347">
        <v>7624</v>
      </c>
      <c r="B4347" t="s">
        <v>20350</v>
      </c>
      <c r="C4347" t="s">
        <v>16086</v>
      </c>
      <c r="D4347" s="860">
        <v>1400000</v>
      </c>
    </row>
    <row r="4348" spans="1:4" x14ac:dyDescent="0.2">
      <c r="A4348">
        <v>7625</v>
      </c>
      <c r="B4348" t="s">
        <v>20351</v>
      </c>
      <c r="C4348" t="s">
        <v>16086</v>
      </c>
      <c r="D4348" s="860">
        <v>1391437.18</v>
      </c>
    </row>
    <row r="4349" spans="1:4" x14ac:dyDescent="0.2">
      <c r="A4349">
        <v>7623</v>
      </c>
      <c r="B4349" t="s">
        <v>20352</v>
      </c>
      <c r="C4349" t="s">
        <v>16086</v>
      </c>
      <c r="D4349" s="860">
        <v>4585785.54</v>
      </c>
    </row>
    <row r="4350" spans="1:4" x14ac:dyDescent="0.2">
      <c r="A4350">
        <v>36508</v>
      </c>
      <c r="B4350" t="s">
        <v>20353</v>
      </c>
      <c r="C4350" t="s">
        <v>16086</v>
      </c>
      <c r="D4350" s="860">
        <v>2062409.72</v>
      </c>
    </row>
    <row r="4351" spans="1:4" x14ac:dyDescent="0.2">
      <c r="A4351">
        <v>36509</v>
      </c>
      <c r="B4351" t="s">
        <v>20354</v>
      </c>
      <c r="C4351" t="s">
        <v>16086</v>
      </c>
      <c r="D4351" s="860">
        <v>1130275.1599999999</v>
      </c>
    </row>
    <row r="4352" spans="1:4" x14ac:dyDescent="0.2">
      <c r="A4352">
        <v>13238</v>
      </c>
      <c r="B4352" t="s">
        <v>20355</v>
      </c>
      <c r="C4352" t="s">
        <v>16086</v>
      </c>
      <c r="D4352" s="860">
        <v>312056.05</v>
      </c>
    </row>
    <row r="4353" spans="1:4" x14ac:dyDescent="0.2">
      <c r="A4353">
        <v>36511</v>
      </c>
      <c r="B4353" t="s">
        <v>20356</v>
      </c>
      <c r="C4353" t="s">
        <v>16086</v>
      </c>
      <c r="D4353" s="860">
        <v>361588.76</v>
      </c>
    </row>
    <row r="4354" spans="1:4" x14ac:dyDescent="0.2">
      <c r="A4354">
        <v>36515</v>
      </c>
      <c r="B4354" t="s">
        <v>20357</v>
      </c>
      <c r="C4354" t="s">
        <v>16086</v>
      </c>
      <c r="D4354" s="860">
        <v>106495.31</v>
      </c>
    </row>
    <row r="4355" spans="1:4" x14ac:dyDescent="0.2">
      <c r="A4355">
        <v>10598</v>
      </c>
      <c r="B4355" t="s">
        <v>20358</v>
      </c>
      <c r="C4355" t="s">
        <v>16086</v>
      </c>
      <c r="D4355" s="860">
        <v>172698.23999999999</v>
      </c>
    </row>
    <row r="4356" spans="1:4" x14ac:dyDescent="0.2">
      <c r="A4356">
        <v>7640</v>
      </c>
      <c r="B4356" t="s">
        <v>20359</v>
      </c>
      <c r="C4356" t="s">
        <v>16086</v>
      </c>
      <c r="D4356" s="860">
        <v>265000</v>
      </c>
    </row>
    <row r="4357" spans="1:4" x14ac:dyDescent="0.2">
      <c r="A4357">
        <v>36513</v>
      </c>
      <c r="B4357" t="s">
        <v>20360</v>
      </c>
      <c r="C4357" t="s">
        <v>16086</v>
      </c>
      <c r="D4357" s="860">
        <v>255279.19</v>
      </c>
    </row>
    <row r="4358" spans="1:4" x14ac:dyDescent="0.2">
      <c r="A4358">
        <v>36514</v>
      </c>
      <c r="B4358" t="s">
        <v>20361</v>
      </c>
      <c r="C4358" t="s">
        <v>16086</v>
      </c>
      <c r="D4358" s="860">
        <v>284813.06</v>
      </c>
    </row>
    <row r="4359" spans="1:4" x14ac:dyDescent="0.2">
      <c r="A4359">
        <v>11572</v>
      </c>
      <c r="B4359" t="s">
        <v>20362</v>
      </c>
      <c r="C4359" t="s">
        <v>16086</v>
      </c>
      <c r="D4359" s="895">
        <v>30.16</v>
      </c>
    </row>
    <row r="4360" spans="1:4" x14ac:dyDescent="0.2">
      <c r="A4360">
        <v>36149</v>
      </c>
      <c r="B4360" t="s">
        <v>20363</v>
      </c>
      <c r="C4360" t="s">
        <v>16086</v>
      </c>
      <c r="D4360" s="895">
        <v>169.78</v>
      </c>
    </row>
    <row r="4361" spans="1:4" x14ac:dyDescent="0.2">
      <c r="A4361">
        <v>42407</v>
      </c>
      <c r="B4361" t="s">
        <v>20364</v>
      </c>
      <c r="C4361" t="s">
        <v>16130</v>
      </c>
      <c r="D4361" s="895">
        <v>6.41</v>
      </c>
    </row>
    <row r="4362" spans="1:4" x14ac:dyDescent="0.2">
      <c r="A4362">
        <v>11581</v>
      </c>
      <c r="B4362" t="s">
        <v>20365</v>
      </c>
      <c r="C4362" t="s">
        <v>16130</v>
      </c>
      <c r="D4362" s="895">
        <v>19.91</v>
      </c>
    </row>
    <row r="4363" spans="1:4" x14ac:dyDescent="0.2">
      <c r="A4363">
        <v>43605</v>
      </c>
      <c r="B4363" t="s">
        <v>20366</v>
      </c>
      <c r="C4363" t="s">
        <v>16130</v>
      </c>
      <c r="D4363" s="895">
        <v>40.729999999999997</v>
      </c>
    </row>
    <row r="4364" spans="1:4" x14ac:dyDescent="0.2">
      <c r="A4364">
        <v>11580</v>
      </c>
      <c r="B4364" t="s">
        <v>20367</v>
      </c>
      <c r="C4364" t="s">
        <v>16130</v>
      </c>
      <c r="D4364" s="895">
        <v>7.99</v>
      </c>
    </row>
    <row r="4365" spans="1:4" x14ac:dyDescent="0.2">
      <c r="A4365">
        <v>38386</v>
      </c>
      <c r="B4365" t="s">
        <v>29443</v>
      </c>
      <c r="C4365" t="s">
        <v>16086</v>
      </c>
      <c r="D4365" s="895">
        <v>5.73</v>
      </c>
    </row>
    <row r="4366" spans="1:4" x14ac:dyDescent="0.2">
      <c r="A4366">
        <v>10743</v>
      </c>
      <c r="B4366" t="s">
        <v>20368</v>
      </c>
      <c r="C4366" t="s">
        <v>16086</v>
      </c>
      <c r="D4366" s="895">
        <v>510.57</v>
      </c>
    </row>
    <row r="4367" spans="1:4" x14ac:dyDescent="0.2">
      <c r="A4367">
        <v>39848</v>
      </c>
      <c r="B4367" t="s">
        <v>20369</v>
      </c>
      <c r="C4367" t="s">
        <v>16130</v>
      </c>
      <c r="D4367" s="895">
        <v>1.78</v>
      </c>
    </row>
    <row r="4368" spans="1:4" x14ac:dyDescent="0.2">
      <c r="A4368">
        <v>20999</v>
      </c>
      <c r="B4368" t="s">
        <v>20370</v>
      </c>
      <c r="C4368" t="s">
        <v>16130</v>
      </c>
      <c r="D4368" s="895">
        <v>10.48</v>
      </c>
    </row>
    <row r="4369" spans="1:4" x14ac:dyDescent="0.2">
      <c r="A4369">
        <v>21001</v>
      </c>
      <c r="B4369" t="s">
        <v>20371</v>
      </c>
      <c r="C4369" t="s">
        <v>16130</v>
      </c>
      <c r="D4369" s="895">
        <v>19.559999999999999</v>
      </c>
    </row>
    <row r="4370" spans="1:4" x14ac:dyDescent="0.2">
      <c r="A4370">
        <v>21003</v>
      </c>
      <c r="B4370" t="s">
        <v>20372</v>
      </c>
      <c r="C4370" t="s">
        <v>16130</v>
      </c>
      <c r="D4370" s="895">
        <v>32.14</v>
      </c>
    </row>
    <row r="4371" spans="1:4" x14ac:dyDescent="0.2">
      <c r="A4371">
        <v>21006</v>
      </c>
      <c r="B4371" t="s">
        <v>20373</v>
      </c>
      <c r="C4371" t="s">
        <v>16130</v>
      </c>
      <c r="D4371" s="895">
        <v>68.209999999999994</v>
      </c>
    </row>
    <row r="4372" spans="1:4" x14ac:dyDescent="0.2">
      <c r="A4372">
        <v>21019</v>
      </c>
      <c r="B4372" t="s">
        <v>20374</v>
      </c>
      <c r="C4372" t="s">
        <v>16130</v>
      </c>
      <c r="D4372" s="895">
        <v>23.71</v>
      </c>
    </row>
    <row r="4373" spans="1:4" x14ac:dyDescent="0.2">
      <c r="A4373">
        <v>21021</v>
      </c>
      <c r="B4373" t="s">
        <v>20375</v>
      </c>
      <c r="C4373" t="s">
        <v>16130</v>
      </c>
      <c r="D4373" s="895">
        <v>37.479999999999997</v>
      </c>
    </row>
    <row r="4374" spans="1:4" x14ac:dyDescent="0.2">
      <c r="A4374">
        <v>21024</v>
      </c>
      <c r="B4374" t="s">
        <v>20376</v>
      </c>
      <c r="C4374" t="s">
        <v>16130</v>
      </c>
      <c r="D4374" s="895">
        <v>80.31</v>
      </c>
    </row>
    <row r="4375" spans="1:4" x14ac:dyDescent="0.2">
      <c r="A4375">
        <v>40624</v>
      </c>
      <c r="B4375" t="s">
        <v>20377</v>
      </c>
      <c r="C4375" t="s">
        <v>16130</v>
      </c>
      <c r="D4375" s="895">
        <v>99.43</v>
      </c>
    </row>
    <row r="4376" spans="1:4" x14ac:dyDescent="0.2">
      <c r="A4376">
        <v>42575</v>
      </c>
      <c r="B4376" t="s">
        <v>20378</v>
      </c>
      <c r="C4376" t="s">
        <v>16130</v>
      </c>
      <c r="D4376" s="895">
        <v>91.24</v>
      </c>
    </row>
    <row r="4377" spans="1:4" x14ac:dyDescent="0.2">
      <c r="A4377">
        <v>13127</v>
      </c>
      <c r="B4377" t="s">
        <v>20379</v>
      </c>
      <c r="C4377" t="s">
        <v>16130</v>
      </c>
      <c r="D4377" s="895">
        <v>44.35</v>
      </c>
    </row>
    <row r="4378" spans="1:4" x14ac:dyDescent="0.2">
      <c r="A4378">
        <v>13137</v>
      </c>
      <c r="B4378" t="s">
        <v>20380</v>
      </c>
      <c r="C4378" t="s">
        <v>16130</v>
      </c>
      <c r="D4378" s="895">
        <v>58.85</v>
      </c>
    </row>
    <row r="4379" spans="1:4" x14ac:dyDescent="0.2">
      <c r="A4379">
        <v>42574</v>
      </c>
      <c r="B4379" t="s">
        <v>20381</v>
      </c>
      <c r="C4379" t="s">
        <v>16130</v>
      </c>
      <c r="D4379" s="895">
        <v>68.09</v>
      </c>
    </row>
    <row r="4380" spans="1:4" x14ac:dyDescent="0.2">
      <c r="A4380">
        <v>20989</v>
      </c>
      <c r="B4380" t="s">
        <v>20382</v>
      </c>
      <c r="C4380" t="s">
        <v>16130</v>
      </c>
      <c r="D4380" s="860">
        <v>2108.36</v>
      </c>
    </row>
    <row r="4381" spans="1:4" x14ac:dyDescent="0.2">
      <c r="A4381">
        <v>21147</v>
      </c>
      <c r="B4381" t="s">
        <v>20383</v>
      </c>
      <c r="C4381" t="s">
        <v>16130</v>
      </c>
      <c r="D4381" s="895">
        <v>197.68</v>
      </c>
    </row>
    <row r="4382" spans="1:4" x14ac:dyDescent="0.2">
      <c r="A4382">
        <v>21148</v>
      </c>
      <c r="B4382" t="s">
        <v>20384</v>
      </c>
      <c r="C4382" t="s">
        <v>16130</v>
      </c>
      <c r="D4382" s="895">
        <v>122.01</v>
      </c>
    </row>
    <row r="4383" spans="1:4" x14ac:dyDescent="0.2">
      <c r="A4383">
        <v>20984</v>
      </c>
      <c r="B4383" t="s">
        <v>20385</v>
      </c>
      <c r="C4383" t="s">
        <v>16130</v>
      </c>
      <c r="D4383" s="860">
        <v>4045.54</v>
      </c>
    </row>
    <row r="4384" spans="1:4" x14ac:dyDescent="0.2">
      <c r="A4384">
        <v>13042</v>
      </c>
      <c r="B4384" t="s">
        <v>20386</v>
      </c>
      <c r="C4384" t="s">
        <v>16130</v>
      </c>
      <c r="D4384" s="860">
        <v>2241.8200000000002</v>
      </c>
    </row>
    <row r="4385" spans="1:4" x14ac:dyDescent="0.2">
      <c r="A4385">
        <v>21150</v>
      </c>
      <c r="B4385" t="s">
        <v>20387</v>
      </c>
      <c r="C4385" t="s">
        <v>16130</v>
      </c>
      <c r="D4385" s="895">
        <v>60.5</v>
      </c>
    </row>
    <row r="4386" spans="1:4" x14ac:dyDescent="0.2">
      <c r="A4386">
        <v>13141</v>
      </c>
      <c r="B4386" t="s">
        <v>20388</v>
      </c>
      <c r="C4386" t="s">
        <v>16130</v>
      </c>
      <c r="D4386" s="895">
        <v>76.22</v>
      </c>
    </row>
    <row r="4387" spans="1:4" x14ac:dyDescent="0.2">
      <c r="A4387">
        <v>42576</v>
      </c>
      <c r="B4387" t="s">
        <v>20389</v>
      </c>
      <c r="C4387" t="s">
        <v>16130</v>
      </c>
      <c r="D4387" s="895">
        <v>248.88</v>
      </c>
    </row>
    <row r="4388" spans="1:4" x14ac:dyDescent="0.2">
      <c r="A4388">
        <v>21151</v>
      </c>
      <c r="B4388" t="s">
        <v>20390</v>
      </c>
      <c r="C4388" t="s">
        <v>16130</v>
      </c>
      <c r="D4388" s="895">
        <v>362.12</v>
      </c>
    </row>
    <row r="4389" spans="1:4" x14ac:dyDescent="0.2">
      <c r="A4389">
        <v>13142</v>
      </c>
      <c r="B4389" t="s">
        <v>20391</v>
      </c>
      <c r="C4389" t="s">
        <v>16130</v>
      </c>
      <c r="D4389" s="895">
        <v>517.67999999999995</v>
      </c>
    </row>
    <row r="4390" spans="1:4" x14ac:dyDescent="0.2">
      <c r="A4390">
        <v>42577</v>
      </c>
      <c r="B4390" t="s">
        <v>20392</v>
      </c>
      <c r="C4390" t="s">
        <v>16130</v>
      </c>
      <c r="D4390" s="895">
        <v>568.04</v>
      </c>
    </row>
    <row r="4391" spans="1:4" x14ac:dyDescent="0.2">
      <c r="A4391">
        <v>20994</v>
      </c>
      <c r="B4391" t="s">
        <v>20393</v>
      </c>
      <c r="C4391" t="s">
        <v>16130</v>
      </c>
      <c r="D4391" s="895">
        <v>976.06</v>
      </c>
    </row>
    <row r="4392" spans="1:4" x14ac:dyDescent="0.2">
      <c r="A4392">
        <v>7672</v>
      </c>
      <c r="B4392" t="s">
        <v>20394</v>
      </c>
      <c r="C4392" t="s">
        <v>16130</v>
      </c>
      <c r="D4392" s="895">
        <v>639.42999999999995</v>
      </c>
    </row>
    <row r="4393" spans="1:4" x14ac:dyDescent="0.2">
      <c r="A4393">
        <v>20995</v>
      </c>
      <c r="B4393" t="s">
        <v>20395</v>
      </c>
      <c r="C4393" t="s">
        <v>16130</v>
      </c>
      <c r="D4393" s="860">
        <v>1282.73</v>
      </c>
    </row>
    <row r="4394" spans="1:4" x14ac:dyDescent="0.2">
      <c r="A4394">
        <v>7690</v>
      </c>
      <c r="B4394" t="s">
        <v>20396</v>
      </c>
      <c r="C4394" t="s">
        <v>16130</v>
      </c>
      <c r="D4394" s="895">
        <v>741.89</v>
      </c>
    </row>
    <row r="4395" spans="1:4" x14ac:dyDescent="0.2">
      <c r="A4395">
        <v>20980</v>
      </c>
      <c r="B4395" t="s">
        <v>20397</v>
      </c>
      <c r="C4395" t="s">
        <v>16130</v>
      </c>
      <c r="D4395" s="895">
        <v>809.33</v>
      </c>
    </row>
    <row r="4396" spans="1:4" x14ac:dyDescent="0.2">
      <c r="A4396">
        <v>7661</v>
      </c>
      <c r="B4396" t="s">
        <v>20398</v>
      </c>
      <c r="C4396" t="s">
        <v>16130</v>
      </c>
      <c r="D4396" s="895">
        <v>962.77</v>
      </c>
    </row>
    <row r="4397" spans="1:4" x14ac:dyDescent="0.2">
      <c r="A4397">
        <v>21016</v>
      </c>
      <c r="B4397" t="s">
        <v>20399</v>
      </c>
      <c r="C4397" t="s">
        <v>16130</v>
      </c>
      <c r="D4397" s="895">
        <v>244.88</v>
      </c>
    </row>
    <row r="4398" spans="1:4" x14ac:dyDescent="0.2">
      <c r="A4398">
        <v>21008</v>
      </c>
      <c r="B4398" t="s">
        <v>20400</v>
      </c>
      <c r="C4398" t="s">
        <v>16130</v>
      </c>
      <c r="D4398" s="895">
        <v>28.61</v>
      </c>
    </row>
    <row r="4399" spans="1:4" x14ac:dyDescent="0.2">
      <c r="A4399">
        <v>21009</v>
      </c>
      <c r="B4399" t="s">
        <v>20401</v>
      </c>
      <c r="C4399" t="s">
        <v>16130</v>
      </c>
      <c r="D4399" s="895">
        <v>37.25</v>
      </c>
    </row>
    <row r="4400" spans="1:4" x14ac:dyDescent="0.2">
      <c r="A4400">
        <v>21010</v>
      </c>
      <c r="B4400" t="s">
        <v>20402</v>
      </c>
      <c r="C4400" t="s">
        <v>16130</v>
      </c>
      <c r="D4400" s="895">
        <v>50.01</v>
      </c>
    </row>
    <row r="4401" spans="1:4" x14ac:dyDescent="0.2">
      <c r="A4401">
        <v>21011</v>
      </c>
      <c r="B4401" t="s">
        <v>20403</v>
      </c>
      <c r="C4401" t="s">
        <v>16130</v>
      </c>
      <c r="D4401" s="895">
        <v>72.89</v>
      </c>
    </row>
    <row r="4402" spans="1:4" x14ac:dyDescent="0.2">
      <c r="A4402">
        <v>21012</v>
      </c>
      <c r="B4402" t="s">
        <v>20404</v>
      </c>
      <c r="C4402" t="s">
        <v>16130</v>
      </c>
      <c r="D4402" s="895">
        <v>80.55</v>
      </c>
    </row>
    <row r="4403" spans="1:4" x14ac:dyDescent="0.2">
      <c r="A4403">
        <v>21013</v>
      </c>
      <c r="B4403" t="s">
        <v>20405</v>
      </c>
      <c r="C4403" t="s">
        <v>16130</v>
      </c>
      <c r="D4403" s="895">
        <v>105.11</v>
      </c>
    </row>
    <row r="4404" spans="1:4" x14ac:dyDescent="0.2">
      <c r="A4404">
        <v>21014</v>
      </c>
      <c r="B4404" t="s">
        <v>20406</v>
      </c>
      <c r="C4404" t="s">
        <v>16130</v>
      </c>
      <c r="D4404" s="895">
        <v>147.07</v>
      </c>
    </row>
    <row r="4405" spans="1:4" x14ac:dyDescent="0.2">
      <c r="A4405">
        <v>21015</v>
      </c>
      <c r="B4405" t="s">
        <v>20407</v>
      </c>
      <c r="C4405" t="s">
        <v>16130</v>
      </c>
      <c r="D4405" s="895">
        <v>168.97</v>
      </c>
    </row>
    <row r="4406" spans="1:4" x14ac:dyDescent="0.2">
      <c r="A4406">
        <v>7697</v>
      </c>
      <c r="B4406" t="s">
        <v>20408</v>
      </c>
      <c r="C4406" t="s">
        <v>16130</v>
      </c>
      <c r="D4406" s="895">
        <v>80.63</v>
      </c>
    </row>
    <row r="4407" spans="1:4" x14ac:dyDescent="0.2">
      <c r="A4407">
        <v>7698</v>
      </c>
      <c r="B4407" t="s">
        <v>20409</v>
      </c>
      <c r="C4407" t="s">
        <v>16130</v>
      </c>
      <c r="D4407" s="895">
        <v>69.400000000000006</v>
      </c>
    </row>
    <row r="4408" spans="1:4" x14ac:dyDescent="0.2">
      <c r="A4408">
        <v>7691</v>
      </c>
      <c r="B4408" t="s">
        <v>20410</v>
      </c>
      <c r="C4408" t="s">
        <v>16130</v>
      </c>
      <c r="D4408" s="895">
        <v>29.33</v>
      </c>
    </row>
    <row r="4409" spans="1:4" x14ac:dyDescent="0.2">
      <c r="A4409">
        <v>40626</v>
      </c>
      <c r="B4409" t="s">
        <v>20411</v>
      </c>
      <c r="C4409" t="s">
        <v>16130</v>
      </c>
      <c r="D4409" s="895">
        <v>55.04</v>
      </c>
    </row>
    <row r="4410" spans="1:4" x14ac:dyDescent="0.2">
      <c r="A4410">
        <v>7701</v>
      </c>
      <c r="B4410" t="s">
        <v>20412</v>
      </c>
      <c r="C4410" t="s">
        <v>16130</v>
      </c>
      <c r="D4410" s="895">
        <v>144.29</v>
      </c>
    </row>
    <row r="4411" spans="1:4" x14ac:dyDescent="0.2">
      <c r="A4411">
        <v>7696</v>
      </c>
      <c r="B4411" t="s">
        <v>20413</v>
      </c>
      <c r="C4411" t="s">
        <v>16130</v>
      </c>
      <c r="D4411" s="895">
        <v>116.27</v>
      </c>
    </row>
    <row r="4412" spans="1:4" x14ac:dyDescent="0.2">
      <c r="A4412">
        <v>7700</v>
      </c>
      <c r="B4412" t="s">
        <v>20414</v>
      </c>
      <c r="C4412" t="s">
        <v>16130</v>
      </c>
      <c r="D4412" s="895">
        <v>37.090000000000003</v>
      </c>
    </row>
    <row r="4413" spans="1:4" x14ac:dyDescent="0.2">
      <c r="A4413">
        <v>7694</v>
      </c>
      <c r="B4413" t="s">
        <v>20415</v>
      </c>
      <c r="C4413" t="s">
        <v>16130</v>
      </c>
      <c r="D4413" s="895">
        <v>194.17</v>
      </c>
    </row>
    <row r="4414" spans="1:4" x14ac:dyDescent="0.2">
      <c r="A4414">
        <v>7693</v>
      </c>
      <c r="B4414" t="s">
        <v>20416</v>
      </c>
      <c r="C4414" t="s">
        <v>16130</v>
      </c>
      <c r="D4414" s="895">
        <v>267.41000000000003</v>
      </c>
    </row>
    <row r="4415" spans="1:4" x14ac:dyDescent="0.2">
      <c r="A4415">
        <v>7692</v>
      </c>
      <c r="B4415" t="s">
        <v>20417</v>
      </c>
      <c r="C4415" t="s">
        <v>16130</v>
      </c>
      <c r="D4415" s="895">
        <v>400.36</v>
      </c>
    </row>
    <row r="4416" spans="1:4" x14ac:dyDescent="0.2">
      <c r="A4416">
        <v>7695</v>
      </c>
      <c r="B4416" t="s">
        <v>20418</v>
      </c>
      <c r="C4416" t="s">
        <v>16130</v>
      </c>
      <c r="D4416" s="895">
        <v>434.19</v>
      </c>
    </row>
    <row r="4417" spans="1:4" x14ac:dyDescent="0.2">
      <c r="A4417">
        <v>13356</v>
      </c>
      <c r="B4417" t="s">
        <v>20419</v>
      </c>
      <c r="C4417" t="s">
        <v>16130</v>
      </c>
      <c r="D4417" s="895">
        <v>31.48</v>
      </c>
    </row>
    <row r="4418" spans="1:4" x14ac:dyDescent="0.2">
      <c r="A4418">
        <v>36365</v>
      </c>
      <c r="B4418" t="s">
        <v>20420</v>
      </c>
      <c r="C4418" t="s">
        <v>16130</v>
      </c>
      <c r="D4418" s="895">
        <v>51.63</v>
      </c>
    </row>
    <row r="4419" spans="1:4" x14ac:dyDescent="0.2">
      <c r="A4419">
        <v>41930</v>
      </c>
      <c r="B4419" t="s">
        <v>20421</v>
      </c>
      <c r="C4419" t="s">
        <v>16130</v>
      </c>
      <c r="D4419" s="895">
        <v>171.96</v>
      </c>
    </row>
    <row r="4420" spans="1:4" x14ac:dyDescent="0.2">
      <c r="A4420">
        <v>41931</v>
      </c>
      <c r="B4420" t="s">
        <v>20422</v>
      </c>
      <c r="C4420" t="s">
        <v>16130</v>
      </c>
      <c r="D4420" s="895">
        <v>269.33</v>
      </c>
    </row>
    <row r="4421" spans="1:4" x14ac:dyDescent="0.2">
      <c r="A4421">
        <v>41932</v>
      </c>
      <c r="B4421" t="s">
        <v>20423</v>
      </c>
      <c r="C4421" t="s">
        <v>16130</v>
      </c>
      <c r="D4421" s="895">
        <v>414.54</v>
      </c>
    </row>
    <row r="4422" spans="1:4" x14ac:dyDescent="0.2">
      <c r="A4422">
        <v>41933</v>
      </c>
      <c r="B4422" t="s">
        <v>20424</v>
      </c>
      <c r="C4422" t="s">
        <v>16130</v>
      </c>
      <c r="D4422" s="895">
        <v>585.85</v>
      </c>
    </row>
    <row r="4423" spans="1:4" x14ac:dyDescent="0.2">
      <c r="A4423">
        <v>41934</v>
      </c>
      <c r="B4423" t="s">
        <v>20425</v>
      </c>
      <c r="C4423" t="s">
        <v>16130</v>
      </c>
      <c r="D4423" s="895">
        <v>682.29</v>
      </c>
    </row>
    <row r="4424" spans="1:4" x14ac:dyDescent="0.2">
      <c r="A4424">
        <v>41936</v>
      </c>
      <c r="B4424" t="s">
        <v>20426</v>
      </c>
      <c r="C4424" t="s">
        <v>16130</v>
      </c>
      <c r="D4424" s="895">
        <v>101.26</v>
      </c>
    </row>
    <row r="4425" spans="1:4" x14ac:dyDescent="0.2">
      <c r="A4425">
        <v>44812</v>
      </c>
      <c r="B4425" t="s">
        <v>20427</v>
      </c>
      <c r="C4425" t="s">
        <v>16130</v>
      </c>
      <c r="D4425" s="895">
        <v>550.80999999999995</v>
      </c>
    </row>
    <row r="4426" spans="1:4" x14ac:dyDescent="0.2">
      <c r="A4426">
        <v>41785</v>
      </c>
      <c r="B4426" t="s">
        <v>20428</v>
      </c>
      <c r="C4426" t="s">
        <v>16130</v>
      </c>
      <c r="D4426" s="860">
        <v>2041.27</v>
      </c>
    </row>
    <row r="4427" spans="1:4" x14ac:dyDescent="0.2">
      <c r="A4427">
        <v>41781</v>
      </c>
      <c r="B4427" t="s">
        <v>20429</v>
      </c>
      <c r="C4427" t="s">
        <v>16130</v>
      </c>
      <c r="D4427" s="895">
        <v>368.58</v>
      </c>
    </row>
    <row r="4428" spans="1:4" x14ac:dyDescent="0.2">
      <c r="A4428">
        <v>41783</v>
      </c>
      <c r="B4428" t="s">
        <v>20430</v>
      </c>
      <c r="C4428" t="s">
        <v>16130</v>
      </c>
      <c r="D4428" s="860">
        <v>1325.08</v>
      </c>
    </row>
    <row r="4429" spans="1:4" x14ac:dyDescent="0.2">
      <c r="A4429">
        <v>41786</v>
      </c>
      <c r="B4429" t="s">
        <v>20431</v>
      </c>
      <c r="C4429" t="s">
        <v>16130</v>
      </c>
      <c r="D4429" s="860">
        <v>2821.16</v>
      </c>
    </row>
    <row r="4430" spans="1:4" x14ac:dyDescent="0.2">
      <c r="A4430">
        <v>41779</v>
      </c>
      <c r="B4430" t="s">
        <v>20432</v>
      </c>
      <c r="C4430" t="s">
        <v>16130</v>
      </c>
      <c r="D4430" s="895">
        <v>145.16</v>
      </c>
    </row>
    <row r="4431" spans="1:4" x14ac:dyDescent="0.2">
      <c r="A4431">
        <v>41780</v>
      </c>
      <c r="B4431" t="s">
        <v>20433</v>
      </c>
      <c r="C4431" t="s">
        <v>16130</v>
      </c>
      <c r="D4431" s="895">
        <v>227.42</v>
      </c>
    </row>
    <row r="4432" spans="1:4" x14ac:dyDescent="0.2">
      <c r="A4432">
        <v>41782</v>
      </c>
      <c r="B4432" t="s">
        <v>20434</v>
      </c>
      <c r="C4432" t="s">
        <v>16130</v>
      </c>
      <c r="D4432" s="895">
        <v>814.67</v>
      </c>
    </row>
    <row r="4433" spans="1:4" x14ac:dyDescent="0.2">
      <c r="A4433">
        <v>38130</v>
      </c>
      <c r="B4433" t="s">
        <v>20435</v>
      </c>
      <c r="C4433" t="s">
        <v>16130</v>
      </c>
      <c r="D4433" s="895">
        <v>47.86</v>
      </c>
    </row>
    <row r="4434" spans="1:4" x14ac:dyDescent="0.2">
      <c r="A4434">
        <v>44260</v>
      </c>
      <c r="B4434" t="s">
        <v>20436</v>
      </c>
      <c r="C4434" t="s">
        <v>16130</v>
      </c>
      <c r="D4434" s="895">
        <v>453.02</v>
      </c>
    </row>
    <row r="4435" spans="1:4" x14ac:dyDescent="0.2">
      <c r="A4435">
        <v>21123</v>
      </c>
      <c r="B4435" t="s">
        <v>20437</v>
      </c>
      <c r="C4435" t="s">
        <v>16130</v>
      </c>
      <c r="D4435" s="895">
        <v>13.32</v>
      </c>
    </row>
    <row r="4436" spans="1:4" x14ac:dyDescent="0.2">
      <c r="A4436">
        <v>21124</v>
      </c>
      <c r="B4436" t="s">
        <v>20438</v>
      </c>
      <c r="C4436" t="s">
        <v>16130</v>
      </c>
      <c r="D4436" s="895">
        <v>21.28</v>
      </c>
    </row>
    <row r="4437" spans="1:4" x14ac:dyDescent="0.2">
      <c r="A4437">
        <v>21125</v>
      </c>
      <c r="B4437" t="s">
        <v>20439</v>
      </c>
      <c r="C4437" t="s">
        <v>16130</v>
      </c>
      <c r="D4437" s="895">
        <v>36.65</v>
      </c>
    </row>
    <row r="4438" spans="1:4" x14ac:dyDescent="0.2">
      <c r="A4438">
        <v>38028</v>
      </c>
      <c r="B4438" t="s">
        <v>20440</v>
      </c>
      <c r="C4438" t="s">
        <v>16130</v>
      </c>
      <c r="D4438" s="895">
        <v>64.08</v>
      </c>
    </row>
    <row r="4439" spans="1:4" x14ac:dyDescent="0.2">
      <c r="A4439">
        <v>38029</v>
      </c>
      <c r="B4439" t="s">
        <v>20441</v>
      </c>
      <c r="C4439" t="s">
        <v>16130</v>
      </c>
      <c r="D4439" s="895">
        <v>93.79</v>
      </c>
    </row>
    <row r="4440" spans="1:4" x14ac:dyDescent="0.2">
      <c r="A4440">
        <v>38030</v>
      </c>
      <c r="B4440" t="s">
        <v>20442</v>
      </c>
      <c r="C4440" t="s">
        <v>16130</v>
      </c>
      <c r="D4440" s="895">
        <v>151.66</v>
      </c>
    </row>
    <row r="4441" spans="1:4" x14ac:dyDescent="0.2">
      <c r="A4441">
        <v>38031</v>
      </c>
      <c r="B4441" t="s">
        <v>20443</v>
      </c>
      <c r="C4441" t="s">
        <v>16130</v>
      </c>
      <c r="D4441" s="895">
        <v>238.04</v>
      </c>
    </row>
    <row r="4442" spans="1:4" x14ac:dyDescent="0.2">
      <c r="A4442">
        <v>39735</v>
      </c>
      <c r="B4442" t="s">
        <v>20444</v>
      </c>
      <c r="C4442" t="s">
        <v>16130</v>
      </c>
      <c r="D4442" s="895">
        <v>56.45</v>
      </c>
    </row>
    <row r="4443" spans="1:4" x14ac:dyDescent="0.2">
      <c r="A4443">
        <v>39734</v>
      </c>
      <c r="B4443" t="s">
        <v>20445</v>
      </c>
      <c r="C4443" t="s">
        <v>16130</v>
      </c>
      <c r="D4443" s="895">
        <v>66.959999999999994</v>
      </c>
    </row>
    <row r="4444" spans="1:4" x14ac:dyDescent="0.2">
      <c r="A4444">
        <v>39736</v>
      </c>
      <c r="B4444" t="s">
        <v>20446</v>
      </c>
      <c r="C4444" t="s">
        <v>16130</v>
      </c>
      <c r="D4444" s="895">
        <v>76.42</v>
      </c>
    </row>
    <row r="4445" spans="1:4" x14ac:dyDescent="0.2">
      <c r="A4445">
        <v>39737</v>
      </c>
      <c r="B4445" t="s">
        <v>20447</v>
      </c>
      <c r="C4445" t="s">
        <v>16130</v>
      </c>
      <c r="D4445" s="895">
        <v>10.28</v>
      </c>
    </row>
    <row r="4446" spans="1:4" x14ac:dyDescent="0.2">
      <c r="A4446">
        <v>39738</v>
      </c>
      <c r="B4446" t="s">
        <v>20448</v>
      </c>
      <c r="C4446" t="s">
        <v>16130</v>
      </c>
      <c r="D4446" s="895">
        <v>3.71</v>
      </c>
    </row>
    <row r="4447" spans="1:4" x14ac:dyDescent="0.2">
      <c r="A4447">
        <v>39739</v>
      </c>
      <c r="B4447" t="s">
        <v>20449</v>
      </c>
      <c r="C4447" t="s">
        <v>16130</v>
      </c>
      <c r="D4447" s="895">
        <v>52.84</v>
      </c>
    </row>
    <row r="4448" spans="1:4" x14ac:dyDescent="0.2">
      <c r="A4448">
        <v>39733</v>
      </c>
      <c r="B4448" t="s">
        <v>20450</v>
      </c>
      <c r="C4448" t="s">
        <v>16130</v>
      </c>
      <c r="D4448" s="895">
        <v>91.45</v>
      </c>
    </row>
    <row r="4449" spans="1:4" x14ac:dyDescent="0.2">
      <c r="A4449">
        <v>39854</v>
      </c>
      <c r="B4449" t="s">
        <v>20451</v>
      </c>
      <c r="C4449" t="s">
        <v>16130</v>
      </c>
      <c r="D4449" s="895">
        <v>92.74</v>
      </c>
    </row>
    <row r="4450" spans="1:4" x14ac:dyDescent="0.2">
      <c r="A4450">
        <v>39740</v>
      </c>
      <c r="B4450" t="s">
        <v>20452</v>
      </c>
      <c r="C4450" t="s">
        <v>16130</v>
      </c>
      <c r="D4450" s="895">
        <v>50.74</v>
      </c>
    </row>
    <row r="4451" spans="1:4" x14ac:dyDescent="0.2">
      <c r="A4451">
        <v>39741</v>
      </c>
      <c r="B4451" t="s">
        <v>20453</v>
      </c>
      <c r="C4451" t="s">
        <v>16130</v>
      </c>
      <c r="D4451" s="895">
        <v>9.35</v>
      </c>
    </row>
    <row r="4452" spans="1:4" x14ac:dyDescent="0.2">
      <c r="A4452">
        <v>39853</v>
      </c>
      <c r="B4452" t="s">
        <v>20454</v>
      </c>
      <c r="C4452" t="s">
        <v>16130</v>
      </c>
      <c r="D4452" s="895">
        <v>12.28</v>
      </c>
    </row>
    <row r="4453" spans="1:4" x14ac:dyDescent="0.2">
      <c r="A4453">
        <v>39742</v>
      </c>
      <c r="B4453" t="s">
        <v>20455</v>
      </c>
      <c r="C4453" t="s">
        <v>16130</v>
      </c>
      <c r="D4453" s="895">
        <v>40.79</v>
      </c>
    </row>
    <row r="4454" spans="1:4" x14ac:dyDescent="0.2">
      <c r="A4454">
        <v>39751</v>
      </c>
      <c r="B4454" t="s">
        <v>20456</v>
      </c>
      <c r="C4454" t="s">
        <v>16130</v>
      </c>
      <c r="D4454" s="895">
        <v>179.06</v>
      </c>
    </row>
    <row r="4455" spans="1:4" x14ac:dyDescent="0.2">
      <c r="A4455">
        <v>39750</v>
      </c>
      <c r="B4455" t="s">
        <v>20457</v>
      </c>
      <c r="C4455" t="s">
        <v>16130</v>
      </c>
      <c r="D4455" s="895">
        <v>148.83000000000001</v>
      </c>
    </row>
    <row r="4456" spans="1:4" x14ac:dyDescent="0.2">
      <c r="A4456">
        <v>39747</v>
      </c>
      <c r="B4456" t="s">
        <v>20458</v>
      </c>
      <c r="C4456" t="s">
        <v>16130</v>
      </c>
      <c r="D4456" s="895">
        <v>47.87</v>
      </c>
    </row>
    <row r="4457" spans="1:4" x14ac:dyDescent="0.2">
      <c r="A4457">
        <v>39749</v>
      </c>
      <c r="B4457" t="s">
        <v>20459</v>
      </c>
      <c r="C4457" t="s">
        <v>16130</v>
      </c>
      <c r="D4457" s="895">
        <v>98.54</v>
      </c>
    </row>
    <row r="4458" spans="1:4" x14ac:dyDescent="0.2">
      <c r="A4458">
        <v>39753</v>
      </c>
      <c r="B4458" t="s">
        <v>20460</v>
      </c>
      <c r="C4458" t="s">
        <v>16130</v>
      </c>
      <c r="D4458" s="895">
        <v>329.6</v>
      </c>
    </row>
    <row r="4459" spans="1:4" x14ac:dyDescent="0.2">
      <c r="A4459">
        <v>39752</v>
      </c>
      <c r="B4459" t="s">
        <v>29444</v>
      </c>
      <c r="C4459" t="s">
        <v>16130</v>
      </c>
      <c r="D4459" s="895">
        <v>254.78</v>
      </c>
    </row>
    <row r="4460" spans="1:4" x14ac:dyDescent="0.2">
      <c r="A4460">
        <v>39748</v>
      </c>
      <c r="B4460" t="s">
        <v>20461</v>
      </c>
      <c r="C4460" t="s">
        <v>16130</v>
      </c>
      <c r="D4460" s="895">
        <v>77.459999999999994</v>
      </c>
    </row>
    <row r="4461" spans="1:4" x14ac:dyDescent="0.2">
      <c r="A4461">
        <v>39754</v>
      </c>
      <c r="B4461" t="s">
        <v>20462</v>
      </c>
      <c r="C4461" t="s">
        <v>16130</v>
      </c>
      <c r="D4461" s="895">
        <v>485.59</v>
      </c>
    </row>
    <row r="4462" spans="1:4" x14ac:dyDescent="0.2">
      <c r="A4462">
        <v>39755</v>
      </c>
      <c r="B4462" t="s">
        <v>20463</v>
      </c>
      <c r="C4462" t="s">
        <v>16130</v>
      </c>
      <c r="D4462" s="895">
        <v>736.27</v>
      </c>
    </row>
    <row r="4463" spans="1:4" x14ac:dyDescent="0.2">
      <c r="A4463">
        <v>12742</v>
      </c>
      <c r="B4463" t="s">
        <v>20464</v>
      </c>
      <c r="C4463" t="s">
        <v>16130</v>
      </c>
      <c r="D4463" s="895">
        <v>583</v>
      </c>
    </row>
    <row r="4464" spans="1:4" x14ac:dyDescent="0.2">
      <c r="A4464">
        <v>12713</v>
      </c>
      <c r="B4464" t="s">
        <v>20465</v>
      </c>
      <c r="C4464" t="s">
        <v>16130</v>
      </c>
      <c r="D4464" s="895">
        <v>30.92</v>
      </c>
    </row>
    <row r="4465" spans="1:4" x14ac:dyDescent="0.2">
      <c r="A4465">
        <v>12743</v>
      </c>
      <c r="B4465" t="s">
        <v>20466</v>
      </c>
      <c r="C4465" t="s">
        <v>16130</v>
      </c>
      <c r="D4465" s="895">
        <v>53.19</v>
      </c>
    </row>
    <row r="4466" spans="1:4" x14ac:dyDescent="0.2">
      <c r="A4466">
        <v>12744</v>
      </c>
      <c r="B4466" t="s">
        <v>20467</v>
      </c>
      <c r="C4466" t="s">
        <v>16130</v>
      </c>
      <c r="D4466" s="895">
        <v>67.5</v>
      </c>
    </row>
    <row r="4467" spans="1:4" x14ac:dyDescent="0.2">
      <c r="A4467">
        <v>12745</v>
      </c>
      <c r="B4467" t="s">
        <v>20468</v>
      </c>
      <c r="C4467" t="s">
        <v>16130</v>
      </c>
      <c r="D4467" s="895">
        <v>98.03</v>
      </c>
    </row>
    <row r="4468" spans="1:4" x14ac:dyDescent="0.2">
      <c r="A4468">
        <v>12746</v>
      </c>
      <c r="B4468" t="s">
        <v>20469</v>
      </c>
      <c r="C4468" t="s">
        <v>16130</v>
      </c>
      <c r="D4468" s="895">
        <v>132.38</v>
      </c>
    </row>
    <row r="4469" spans="1:4" x14ac:dyDescent="0.2">
      <c r="A4469">
        <v>12747</v>
      </c>
      <c r="B4469" t="s">
        <v>20470</v>
      </c>
      <c r="C4469" t="s">
        <v>16130</v>
      </c>
      <c r="D4469" s="895">
        <v>191.98</v>
      </c>
    </row>
    <row r="4470" spans="1:4" x14ac:dyDescent="0.2">
      <c r="A4470">
        <v>12748</v>
      </c>
      <c r="B4470" t="s">
        <v>20471</v>
      </c>
      <c r="C4470" t="s">
        <v>16130</v>
      </c>
      <c r="D4470" s="895">
        <v>270.45999999999998</v>
      </c>
    </row>
    <row r="4471" spans="1:4" x14ac:dyDescent="0.2">
      <c r="A4471">
        <v>12749</v>
      </c>
      <c r="B4471" t="s">
        <v>20472</v>
      </c>
      <c r="C4471" t="s">
        <v>16130</v>
      </c>
      <c r="D4471" s="895">
        <v>395.37</v>
      </c>
    </row>
    <row r="4472" spans="1:4" x14ac:dyDescent="0.2">
      <c r="A4472">
        <v>39660</v>
      </c>
      <c r="B4472" t="s">
        <v>20473</v>
      </c>
      <c r="C4472" t="s">
        <v>16130</v>
      </c>
      <c r="D4472" s="895">
        <v>40.74</v>
      </c>
    </row>
    <row r="4473" spans="1:4" x14ac:dyDescent="0.2">
      <c r="A4473">
        <v>39662</v>
      </c>
      <c r="B4473" t="s">
        <v>20474</v>
      </c>
      <c r="C4473" t="s">
        <v>16130</v>
      </c>
      <c r="D4473" s="895">
        <v>19.52</v>
      </c>
    </row>
    <row r="4474" spans="1:4" x14ac:dyDescent="0.2">
      <c r="A4474">
        <v>39661</v>
      </c>
      <c r="B4474" t="s">
        <v>20475</v>
      </c>
      <c r="C4474" t="s">
        <v>16130</v>
      </c>
      <c r="D4474" s="895">
        <v>13.31</v>
      </c>
    </row>
    <row r="4475" spans="1:4" x14ac:dyDescent="0.2">
      <c r="A4475">
        <v>39666</v>
      </c>
      <c r="B4475" t="s">
        <v>20476</v>
      </c>
      <c r="C4475" t="s">
        <v>16130</v>
      </c>
      <c r="D4475" s="895">
        <v>61.28</v>
      </c>
    </row>
    <row r="4476" spans="1:4" x14ac:dyDescent="0.2">
      <c r="A4476">
        <v>39664</v>
      </c>
      <c r="B4476" t="s">
        <v>20477</v>
      </c>
      <c r="C4476" t="s">
        <v>16130</v>
      </c>
      <c r="D4476" s="895">
        <v>30.03</v>
      </c>
    </row>
    <row r="4477" spans="1:4" x14ac:dyDescent="0.2">
      <c r="A4477">
        <v>39663</v>
      </c>
      <c r="B4477" t="s">
        <v>20478</v>
      </c>
      <c r="C4477" t="s">
        <v>16130</v>
      </c>
      <c r="D4477" s="895">
        <v>24.01</v>
      </c>
    </row>
    <row r="4478" spans="1:4" x14ac:dyDescent="0.2">
      <c r="A4478">
        <v>39665</v>
      </c>
      <c r="B4478" t="s">
        <v>20479</v>
      </c>
      <c r="C4478" t="s">
        <v>16130</v>
      </c>
      <c r="D4478" s="895">
        <v>50.67</v>
      </c>
    </row>
    <row r="4479" spans="1:4" x14ac:dyDescent="0.2">
      <c r="A4479">
        <v>7725</v>
      </c>
      <c r="B4479" t="s">
        <v>20480</v>
      </c>
      <c r="C4479" t="s">
        <v>16130</v>
      </c>
      <c r="D4479" s="895">
        <v>234.91</v>
      </c>
    </row>
    <row r="4480" spans="1:4" x14ac:dyDescent="0.2">
      <c r="A4480">
        <v>7753</v>
      </c>
      <c r="B4480" t="s">
        <v>20481</v>
      </c>
      <c r="C4480" t="s">
        <v>16130</v>
      </c>
      <c r="D4480" s="895">
        <v>457.97</v>
      </c>
    </row>
    <row r="4481" spans="1:4" x14ac:dyDescent="0.2">
      <c r="A4481">
        <v>13256</v>
      </c>
      <c r="B4481" t="s">
        <v>20482</v>
      </c>
      <c r="C4481" t="s">
        <v>16130</v>
      </c>
      <c r="D4481" s="895">
        <v>641.55999999999995</v>
      </c>
    </row>
    <row r="4482" spans="1:4" x14ac:dyDescent="0.2">
      <c r="A4482">
        <v>7757</v>
      </c>
      <c r="B4482" t="s">
        <v>20483</v>
      </c>
      <c r="C4482" t="s">
        <v>16130</v>
      </c>
      <c r="D4482" s="895">
        <v>684</v>
      </c>
    </row>
    <row r="4483" spans="1:4" x14ac:dyDescent="0.2">
      <c r="A4483">
        <v>7758</v>
      </c>
      <c r="B4483" t="s">
        <v>20484</v>
      </c>
      <c r="C4483" t="s">
        <v>16130</v>
      </c>
      <c r="D4483" s="895">
        <v>990.96</v>
      </c>
    </row>
    <row r="4484" spans="1:4" x14ac:dyDescent="0.2">
      <c r="A4484">
        <v>7759</v>
      </c>
      <c r="B4484" t="s">
        <v>20485</v>
      </c>
      <c r="C4484" t="s">
        <v>16130</v>
      </c>
      <c r="D4484" s="860">
        <v>2745.95</v>
      </c>
    </row>
    <row r="4485" spans="1:4" x14ac:dyDescent="0.2">
      <c r="A4485">
        <v>40334</v>
      </c>
      <c r="B4485" t="s">
        <v>20486</v>
      </c>
      <c r="C4485" t="s">
        <v>16130</v>
      </c>
      <c r="D4485" s="895">
        <v>107.58</v>
      </c>
    </row>
    <row r="4486" spans="1:4" x14ac:dyDescent="0.2">
      <c r="A4486">
        <v>7745</v>
      </c>
      <c r="B4486" t="s">
        <v>20487</v>
      </c>
      <c r="C4486" t="s">
        <v>16130</v>
      </c>
      <c r="D4486" s="895">
        <v>121.4</v>
      </c>
    </row>
    <row r="4487" spans="1:4" x14ac:dyDescent="0.2">
      <c r="A4487">
        <v>7742</v>
      </c>
      <c r="B4487" t="s">
        <v>20488</v>
      </c>
      <c r="C4487" t="s">
        <v>16130</v>
      </c>
      <c r="D4487" s="895">
        <v>320.18</v>
      </c>
    </row>
    <row r="4488" spans="1:4" x14ac:dyDescent="0.2">
      <c r="A4488">
        <v>7750</v>
      </c>
      <c r="B4488" t="s">
        <v>20489</v>
      </c>
      <c r="C4488" t="s">
        <v>16130</v>
      </c>
      <c r="D4488" s="895">
        <v>390.85</v>
      </c>
    </row>
    <row r="4489" spans="1:4" x14ac:dyDescent="0.2">
      <c r="A4489">
        <v>7756</v>
      </c>
      <c r="B4489" t="s">
        <v>20490</v>
      </c>
      <c r="C4489" t="s">
        <v>16130</v>
      </c>
      <c r="D4489" s="895">
        <v>449.09</v>
      </c>
    </row>
    <row r="4490" spans="1:4" x14ac:dyDescent="0.2">
      <c r="A4490">
        <v>7765</v>
      </c>
      <c r="B4490" t="s">
        <v>20491</v>
      </c>
      <c r="C4490" t="s">
        <v>16130</v>
      </c>
      <c r="D4490" s="895">
        <v>503.37</v>
      </c>
    </row>
    <row r="4491" spans="1:4" x14ac:dyDescent="0.2">
      <c r="A4491">
        <v>12569</v>
      </c>
      <c r="B4491" t="s">
        <v>20492</v>
      </c>
      <c r="C4491" t="s">
        <v>16130</v>
      </c>
      <c r="D4491" s="895">
        <v>694.85</v>
      </c>
    </row>
    <row r="4492" spans="1:4" x14ac:dyDescent="0.2">
      <c r="A4492">
        <v>7766</v>
      </c>
      <c r="B4492" t="s">
        <v>20493</v>
      </c>
      <c r="C4492" t="s">
        <v>16130</v>
      </c>
      <c r="D4492" s="895">
        <v>738.28</v>
      </c>
    </row>
    <row r="4493" spans="1:4" x14ac:dyDescent="0.2">
      <c r="A4493">
        <v>7767</v>
      </c>
      <c r="B4493" t="s">
        <v>20494</v>
      </c>
      <c r="C4493" t="s">
        <v>16130</v>
      </c>
      <c r="D4493" s="860">
        <v>1060.05</v>
      </c>
    </row>
    <row r="4494" spans="1:4" x14ac:dyDescent="0.2">
      <c r="A4494">
        <v>7727</v>
      </c>
      <c r="B4494" t="s">
        <v>20495</v>
      </c>
      <c r="C4494" t="s">
        <v>16130</v>
      </c>
      <c r="D4494" s="860">
        <v>3079.49</v>
      </c>
    </row>
    <row r="4495" spans="1:4" x14ac:dyDescent="0.2">
      <c r="A4495">
        <v>7760</v>
      </c>
      <c r="B4495" t="s">
        <v>20496</v>
      </c>
      <c r="C4495" t="s">
        <v>16130</v>
      </c>
      <c r="D4495" s="895">
        <v>122.39</v>
      </c>
    </row>
    <row r="4496" spans="1:4" x14ac:dyDescent="0.2">
      <c r="A4496">
        <v>7761</v>
      </c>
      <c r="B4496" t="s">
        <v>20497</v>
      </c>
      <c r="C4496" t="s">
        <v>16130</v>
      </c>
      <c r="D4496" s="895">
        <v>128.31</v>
      </c>
    </row>
    <row r="4497" spans="1:4" x14ac:dyDescent="0.2">
      <c r="A4497">
        <v>7752</v>
      </c>
      <c r="B4497" t="s">
        <v>20498</v>
      </c>
      <c r="C4497" t="s">
        <v>16130</v>
      </c>
      <c r="D4497" s="895">
        <v>155.94</v>
      </c>
    </row>
    <row r="4498" spans="1:4" x14ac:dyDescent="0.2">
      <c r="A4498">
        <v>7762</v>
      </c>
      <c r="B4498" t="s">
        <v>20499</v>
      </c>
      <c r="C4498" t="s">
        <v>16130</v>
      </c>
      <c r="D4498" s="895">
        <v>203.81</v>
      </c>
    </row>
    <row r="4499" spans="1:4" x14ac:dyDescent="0.2">
      <c r="A4499">
        <v>7722</v>
      </c>
      <c r="B4499" t="s">
        <v>20500</v>
      </c>
      <c r="C4499" t="s">
        <v>16130</v>
      </c>
      <c r="D4499" s="895">
        <v>311.89</v>
      </c>
    </row>
    <row r="4500" spans="1:4" x14ac:dyDescent="0.2">
      <c r="A4500">
        <v>7763</v>
      </c>
      <c r="B4500" t="s">
        <v>20501</v>
      </c>
      <c r="C4500" t="s">
        <v>16130</v>
      </c>
      <c r="D4500" s="895">
        <v>380</v>
      </c>
    </row>
    <row r="4501" spans="1:4" x14ac:dyDescent="0.2">
      <c r="A4501">
        <v>7764</v>
      </c>
      <c r="B4501" t="s">
        <v>20502</v>
      </c>
      <c r="C4501" t="s">
        <v>16130</v>
      </c>
      <c r="D4501" s="895">
        <v>454.02</v>
      </c>
    </row>
    <row r="4502" spans="1:4" x14ac:dyDescent="0.2">
      <c r="A4502">
        <v>12572</v>
      </c>
      <c r="B4502" t="s">
        <v>20503</v>
      </c>
      <c r="C4502" t="s">
        <v>16130</v>
      </c>
      <c r="D4502" s="895">
        <v>641.55999999999995</v>
      </c>
    </row>
    <row r="4503" spans="1:4" x14ac:dyDescent="0.2">
      <c r="A4503">
        <v>12573</v>
      </c>
      <c r="B4503" t="s">
        <v>20504</v>
      </c>
      <c r="C4503" t="s">
        <v>16130</v>
      </c>
      <c r="D4503" s="895">
        <v>843.89</v>
      </c>
    </row>
    <row r="4504" spans="1:4" x14ac:dyDescent="0.2">
      <c r="A4504">
        <v>12574</v>
      </c>
      <c r="B4504" t="s">
        <v>20505</v>
      </c>
      <c r="C4504" t="s">
        <v>16130</v>
      </c>
      <c r="D4504" s="860">
        <v>1020.37</v>
      </c>
    </row>
    <row r="4505" spans="1:4" x14ac:dyDescent="0.2">
      <c r="A4505">
        <v>12575</v>
      </c>
      <c r="B4505" t="s">
        <v>20506</v>
      </c>
      <c r="C4505" t="s">
        <v>16130</v>
      </c>
      <c r="D4505" s="860">
        <v>1549.61</v>
      </c>
    </row>
    <row r="4506" spans="1:4" x14ac:dyDescent="0.2">
      <c r="A4506">
        <v>12576</v>
      </c>
      <c r="B4506" t="s">
        <v>20507</v>
      </c>
      <c r="C4506" t="s">
        <v>16130</v>
      </c>
      <c r="D4506" s="895">
        <v>187.53</v>
      </c>
    </row>
    <row r="4507" spans="1:4" x14ac:dyDescent="0.2">
      <c r="A4507">
        <v>12577</v>
      </c>
      <c r="B4507" t="s">
        <v>20508</v>
      </c>
      <c r="C4507" t="s">
        <v>16130</v>
      </c>
      <c r="D4507" s="895">
        <v>252.67</v>
      </c>
    </row>
    <row r="4508" spans="1:4" x14ac:dyDescent="0.2">
      <c r="A4508">
        <v>12578</v>
      </c>
      <c r="B4508" t="s">
        <v>20509</v>
      </c>
      <c r="C4508" t="s">
        <v>16130</v>
      </c>
      <c r="D4508" s="895">
        <v>305.97000000000003</v>
      </c>
    </row>
    <row r="4509" spans="1:4" x14ac:dyDescent="0.2">
      <c r="A4509">
        <v>12579</v>
      </c>
      <c r="B4509" t="s">
        <v>20510</v>
      </c>
      <c r="C4509" t="s">
        <v>16130</v>
      </c>
      <c r="D4509" s="895">
        <v>527.05999999999995</v>
      </c>
    </row>
    <row r="4510" spans="1:4" x14ac:dyDescent="0.2">
      <c r="A4510">
        <v>12580</v>
      </c>
      <c r="B4510" t="s">
        <v>20511</v>
      </c>
      <c r="C4510" t="s">
        <v>16130</v>
      </c>
      <c r="D4510" s="895">
        <v>549.16999999999996</v>
      </c>
    </row>
    <row r="4511" spans="1:4" x14ac:dyDescent="0.2">
      <c r="A4511">
        <v>12581</v>
      </c>
      <c r="B4511" t="s">
        <v>20512</v>
      </c>
      <c r="C4511" t="s">
        <v>16130</v>
      </c>
      <c r="D4511" s="895">
        <v>588.26</v>
      </c>
    </row>
    <row r="4512" spans="1:4" x14ac:dyDescent="0.2">
      <c r="A4512">
        <v>7720</v>
      </c>
      <c r="B4512" t="s">
        <v>20513</v>
      </c>
      <c r="C4512" t="s">
        <v>16130</v>
      </c>
      <c r="D4512" s="895">
        <v>919.89</v>
      </c>
    </row>
    <row r="4513" spans="1:4" x14ac:dyDescent="0.2">
      <c r="A4513">
        <v>40335</v>
      </c>
      <c r="B4513" t="s">
        <v>20514</v>
      </c>
      <c r="C4513" t="s">
        <v>16130</v>
      </c>
      <c r="D4513" s="895">
        <v>192.46</v>
      </c>
    </row>
    <row r="4514" spans="1:4" x14ac:dyDescent="0.2">
      <c r="A4514">
        <v>7740</v>
      </c>
      <c r="B4514" t="s">
        <v>20515</v>
      </c>
      <c r="C4514" t="s">
        <v>16130</v>
      </c>
      <c r="D4514" s="895">
        <v>197.4</v>
      </c>
    </row>
    <row r="4515" spans="1:4" x14ac:dyDescent="0.2">
      <c r="A4515">
        <v>7741</v>
      </c>
      <c r="B4515" t="s">
        <v>20516</v>
      </c>
      <c r="C4515" t="s">
        <v>16130</v>
      </c>
      <c r="D4515" s="895">
        <v>365.19</v>
      </c>
    </row>
    <row r="4516" spans="1:4" x14ac:dyDescent="0.2">
      <c r="A4516">
        <v>7774</v>
      </c>
      <c r="B4516" t="s">
        <v>20517</v>
      </c>
      <c r="C4516" t="s">
        <v>16130</v>
      </c>
      <c r="D4516" s="895">
        <v>448.1</v>
      </c>
    </row>
    <row r="4517" spans="1:4" x14ac:dyDescent="0.2">
      <c r="A4517">
        <v>7744</v>
      </c>
      <c r="B4517" t="s">
        <v>20518</v>
      </c>
      <c r="C4517" t="s">
        <v>16130</v>
      </c>
      <c r="D4517" s="895">
        <v>585.29999999999995</v>
      </c>
    </row>
    <row r="4518" spans="1:4" x14ac:dyDescent="0.2">
      <c r="A4518">
        <v>7773</v>
      </c>
      <c r="B4518" t="s">
        <v>20519</v>
      </c>
      <c r="C4518" t="s">
        <v>16130</v>
      </c>
      <c r="D4518" s="895">
        <v>598.23</v>
      </c>
    </row>
    <row r="4519" spans="1:4" x14ac:dyDescent="0.2">
      <c r="A4519">
        <v>7754</v>
      </c>
      <c r="B4519" t="s">
        <v>20520</v>
      </c>
      <c r="C4519" t="s">
        <v>16130</v>
      </c>
      <c r="D4519" s="895">
        <v>907.06</v>
      </c>
    </row>
    <row r="4520" spans="1:4" x14ac:dyDescent="0.2">
      <c r="A4520">
        <v>7735</v>
      </c>
      <c r="B4520" t="s">
        <v>20521</v>
      </c>
      <c r="C4520" t="s">
        <v>16130</v>
      </c>
      <c r="D4520" s="860">
        <v>1174.55</v>
      </c>
    </row>
    <row r="4521" spans="1:4" x14ac:dyDescent="0.2">
      <c r="A4521">
        <v>7755</v>
      </c>
      <c r="B4521" t="s">
        <v>20522</v>
      </c>
      <c r="C4521" t="s">
        <v>16130</v>
      </c>
      <c r="D4521" s="895">
        <v>232.93</v>
      </c>
    </row>
    <row r="4522" spans="1:4" x14ac:dyDescent="0.2">
      <c r="A4522">
        <v>7776</v>
      </c>
      <c r="B4522" t="s">
        <v>20523</v>
      </c>
      <c r="C4522" t="s">
        <v>16130</v>
      </c>
      <c r="D4522" s="895">
        <v>485.61</v>
      </c>
    </row>
    <row r="4523" spans="1:4" x14ac:dyDescent="0.2">
      <c r="A4523">
        <v>7743</v>
      </c>
      <c r="B4523" t="s">
        <v>20524</v>
      </c>
      <c r="C4523" t="s">
        <v>16130</v>
      </c>
      <c r="D4523" s="895">
        <v>514.23</v>
      </c>
    </row>
    <row r="4524" spans="1:4" x14ac:dyDescent="0.2">
      <c r="A4524">
        <v>7733</v>
      </c>
      <c r="B4524" t="s">
        <v>20525</v>
      </c>
      <c r="C4524" t="s">
        <v>16130</v>
      </c>
      <c r="D4524" s="895">
        <v>671.17</v>
      </c>
    </row>
    <row r="4525" spans="1:4" x14ac:dyDescent="0.2">
      <c r="A4525">
        <v>7775</v>
      </c>
      <c r="B4525" t="s">
        <v>20526</v>
      </c>
      <c r="C4525" t="s">
        <v>16130</v>
      </c>
      <c r="D4525" s="895">
        <v>735.32</v>
      </c>
    </row>
    <row r="4526" spans="1:4" x14ac:dyDescent="0.2">
      <c r="A4526">
        <v>7734</v>
      </c>
      <c r="B4526" t="s">
        <v>20527</v>
      </c>
      <c r="C4526" t="s">
        <v>16130</v>
      </c>
      <c r="D4526" s="860">
        <v>1041.3</v>
      </c>
    </row>
    <row r="4527" spans="1:4" x14ac:dyDescent="0.2">
      <c r="A4527">
        <v>7714</v>
      </c>
      <c r="B4527" t="s">
        <v>20528</v>
      </c>
      <c r="C4527" t="s">
        <v>16130</v>
      </c>
      <c r="D4527" s="895">
        <v>145.09</v>
      </c>
    </row>
    <row r="4528" spans="1:4" x14ac:dyDescent="0.2">
      <c r="A4528">
        <v>37449</v>
      </c>
      <c r="B4528" t="s">
        <v>20529</v>
      </c>
      <c r="C4528" t="s">
        <v>16130</v>
      </c>
      <c r="D4528" s="895">
        <v>47.56</v>
      </c>
    </row>
    <row r="4529" spans="1:4" x14ac:dyDescent="0.2">
      <c r="A4529">
        <v>37450</v>
      </c>
      <c r="B4529" t="s">
        <v>20530</v>
      </c>
      <c r="C4529" t="s">
        <v>16130</v>
      </c>
      <c r="D4529" s="895">
        <v>66.59</v>
      </c>
    </row>
    <row r="4530" spans="1:4" x14ac:dyDescent="0.2">
      <c r="A4530">
        <v>37451</v>
      </c>
      <c r="B4530" t="s">
        <v>20531</v>
      </c>
      <c r="C4530" t="s">
        <v>16130</v>
      </c>
      <c r="D4530" s="895">
        <v>92.97</v>
      </c>
    </row>
    <row r="4531" spans="1:4" x14ac:dyDescent="0.2">
      <c r="A4531">
        <v>37452</v>
      </c>
      <c r="B4531" t="s">
        <v>20532</v>
      </c>
      <c r="C4531" t="s">
        <v>16130</v>
      </c>
      <c r="D4531" s="895">
        <v>135.13</v>
      </c>
    </row>
    <row r="4532" spans="1:4" x14ac:dyDescent="0.2">
      <c r="A4532">
        <v>37453</v>
      </c>
      <c r="B4532" t="s">
        <v>20533</v>
      </c>
      <c r="C4532" t="s">
        <v>16130</v>
      </c>
      <c r="D4532" s="895">
        <v>155.62</v>
      </c>
    </row>
    <row r="4533" spans="1:4" x14ac:dyDescent="0.2">
      <c r="A4533">
        <v>7778</v>
      </c>
      <c r="B4533" t="s">
        <v>20534</v>
      </c>
      <c r="C4533" t="s">
        <v>16130</v>
      </c>
      <c r="D4533" s="895">
        <v>58.37</v>
      </c>
    </row>
    <row r="4534" spans="1:4" x14ac:dyDescent="0.2">
      <c r="A4534">
        <v>7796</v>
      </c>
      <c r="B4534" t="s">
        <v>20535</v>
      </c>
      <c r="C4534" t="s">
        <v>16130</v>
      </c>
      <c r="D4534" s="895">
        <v>80</v>
      </c>
    </row>
    <row r="4535" spans="1:4" x14ac:dyDescent="0.2">
      <c r="A4535">
        <v>7781</v>
      </c>
      <c r="B4535" t="s">
        <v>20536</v>
      </c>
      <c r="C4535" t="s">
        <v>16130</v>
      </c>
      <c r="D4535" s="895">
        <v>94.54</v>
      </c>
    </row>
    <row r="4536" spans="1:4" x14ac:dyDescent="0.2">
      <c r="A4536">
        <v>7795</v>
      </c>
      <c r="B4536" t="s">
        <v>20537</v>
      </c>
      <c r="C4536" t="s">
        <v>16130</v>
      </c>
      <c r="D4536" s="895">
        <v>140.69999999999999</v>
      </c>
    </row>
    <row r="4537" spans="1:4" x14ac:dyDescent="0.2">
      <c r="A4537">
        <v>7791</v>
      </c>
      <c r="B4537" t="s">
        <v>20538</v>
      </c>
      <c r="C4537" t="s">
        <v>16130</v>
      </c>
      <c r="D4537" s="895">
        <v>168.43</v>
      </c>
    </row>
    <row r="4538" spans="1:4" x14ac:dyDescent="0.2">
      <c r="A4538">
        <v>7783</v>
      </c>
      <c r="B4538" t="s">
        <v>20539</v>
      </c>
      <c r="C4538" t="s">
        <v>16130</v>
      </c>
      <c r="D4538" s="895">
        <v>59.68</v>
      </c>
    </row>
    <row r="4539" spans="1:4" x14ac:dyDescent="0.2">
      <c r="A4539">
        <v>7790</v>
      </c>
      <c r="B4539" t="s">
        <v>20540</v>
      </c>
      <c r="C4539" t="s">
        <v>16130</v>
      </c>
      <c r="D4539" s="895">
        <v>94.05</v>
      </c>
    </row>
    <row r="4540" spans="1:4" x14ac:dyDescent="0.2">
      <c r="A4540">
        <v>7785</v>
      </c>
      <c r="B4540" t="s">
        <v>20541</v>
      </c>
      <c r="C4540" t="s">
        <v>16130</v>
      </c>
      <c r="D4540" s="895">
        <v>103.78</v>
      </c>
    </row>
    <row r="4541" spans="1:4" x14ac:dyDescent="0.2">
      <c r="A4541">
        <v>7792</v>
      </c>
      <c r="B4541" t="s">
        <v>20542</v>
      </c>
      <c r="C4541" t="s">
        <v>16130</v>
      </c>
      <c r="D4541" s="895">
        <v>147.18</v>
      </c>
    </row>
    <row r="4542" spans="1:4" x14ac:dyDescent="0.2">
      <c r="A4542">
        <v>7793</v>
      </c>
      <c r="B4542" t="s">
        <v>20543</v>
      </c>
      <c r="C4542" t="s">
        <v>16130</v>
      </c>
      <c r="D4542" s="895">
        <v>173.83</v>
      </c>
    </row>
    <row r="4543" spans="1:4" x14ac:dyDescent="0.2">
      <c r="A4543">
        <v>13159</v>
      </c>
      <c r="B4543" t="s">
        <v>20544</v>
      </c>
      <c r="C4543" t="s">
        <v>16130</v>
      </c>
      <c r="D4543" s="895">
        <v>151.35</v>
      </c>
    </row>
    <row r="4544" spans="1:4" x14ac:dyDescent="0.2">
      <c r="A4544">
        <v>13168</v>
      </c>
      <c r="B4544" t="s">
        <v>20545</v>
      </c>
      <c r="C4544" t="s">
        <v>16130</v>
      </c>
      <c r="D4544" s="895">
        <v>183.78</v>
      </c>
    </row>
    <row r="4545" spans="1:4" x14ac:dyDescent="0.2">
      <c r="A4545">
        <v>13173</v>
      </c>
      <c r="B4545" t="s">
        <v>20546</v>
      </c>
      <c r="C4545" t="s">
        <v>16130</v>
      </c>
      <c r="D4545" s="895">
        <v>248.64</v>
      </c>
    </row>
    <row r="4546" spans="1:4" x14ac:dyDescent="0.2">
      <c r="A4546">
        <v>12583</v>
      </c>
      <c r="B4546" t="s">
        <v>20547</v>
      </c>
      <c r="C4546" t="s">
        <v>16130</v>
      </c>
      <c r="D4546" s="895">
        <v>49.72</v>
      </c>
    </row>
    <row r="4547" spans="1:4" x14ac:dyDescent="0.2">
      <c r="A4547">
        <v>12584</v>
      </c>
      <c r="B4547" t="s">
        <v>20548</v>
      </c>
      <c r="C4547" t="s">
        <v>16130</v>
      </c>
      <c r="D4547" s="895">
        <v>64.86</v>
      </c>
    </row>
    <row r="4548" spans="1:4" x14ac:dyDescent="0.2">
      <c r="A4548">
        <v>12613</v>
      </c>
      <c r="B4548" t="s">
        <v>20549</v>
      </c>
      <c r="C4548" t="s">
        <v>16086</v>
      </c>
      <c r="D4548" s="895">
        <v>20.92</v>
      </c>
    </row>
    <row r="4549" spans="1:4" x14ac:dyDescent="0.2">
      <c r="A4549">
        <v>1031</v>
      </c>
      <c r="B4549" t="s">
        <v>20550</v>
      </c>
      <c r="C4549" t="s">
        <v>16086</v>
      </c>
      <c r="D4549" s="895">
        <v>13.71</v>
      </c>
    </row>
    <row r="4550" spans="1:4" x14ac:dyDescent="0.2">
      <c r="A4550">
        <v>39707</v>
      </c>
      <c r="B4550" t="s">
        <v>20551</v>
      </c>
      <c r="C4550" t="s">
        <v>16130</v>
      </c>
      <c r="D4550" s="895">
        <v>4.51</v>
      </c>
    </row>
    <row r="4551" spans="1:4" x14ac:dyDescent="0.2">
      <c r="A4551">
        <v>39708</v>
      </c>
      <c r="B4551" t="s">
        <v>20552</v>
      </c>
      <c r="C4551" t="s">
        <v>16130</v>
      </c>
      <c r="D4551" s="895">
        <v>4.37</v>
      </c>
    </row>
    <row r="4552" spans="1:4" x14ac:dyDescent="0.2">
      <c r="A4552">
        <v>39710</v>
      </c>
      <c r="B4552" t="s">
        <v>20553</v>
      </c>
      <c r="C4552" t="s">
        <v>16130</v>
      </c>
      <c r="D4552" s="895">
        <v>3.07</v>
      </c>
    </row>
    <row r="4553" spans="1:4" x14ac:dyDescent="0.2">
      <c r="A4553">
        <v>39709</v>
      </c>
      <c r="B4553" t="s">
        <v>20554</v>
      </c>
      <c r="C4553" t="s">
        <v>16130</v>
      </c>
      <c r="D4553" s="895">
        <v>4.2699999999999996</v>
      </c>
    </row>
    <row r="4554" spans="1:4" x14ac:dyDescent="0.2">
      <c r="A4554">
        <v>39711</v>
      </c>
      <c r="B4554" t="s">
        <v>20555</v>
      </c>
      <c r="C4554" t="s">
        <v>16130</v>
      </c>
      <c r="D4554" s="895">
        <v>4.79</v>
      </c>
    </row>
    <row r="4555" spans="1:4" x14ac:dyDescent="0.2">
      <c r="A4555">
        <v>39712</v>
      </c>
      <c r="B4555" t="s">
        <v>20556</v>
      </c>
      <c r="C4555" t="s">
        <v>16130</v>
      </c>
      <c r="D4555" s="895">
        <v>1.68</v>
      </c>
    </row>
    <row r="4556" spans="1:4" x14ac:dyDescent="0.2">
      <c r="A4556">
        <v>39713</v>
      </c>
      <c r="B4556" t="s">
        <v>20557</v>
      </c>
      <c r="C4556" t="s">
        <v>16130</v>
      </c>
      <c r="D4556" s="895">
        <v>1.33</v>
      </c>
    </row>
    <row r="4557" spans="1:4" x14ac:dyDescent="0.2">
      <c r="A4557">
        <v>39714</v>
      </c>
      <c r="B4557" t="s">
        <v>20558</v>
      </c>
      <c r="C4557" t="s">
        <v>16130</v>
      </c>
      <c r="D4557" s="895">
        <v>3.04</v>
      </c>
    </row>
    <row r="4558" spans="1:4" x14ac:dyDescent="0.2">
      <c r="A4558">
        <v>39715</v>
      </c>
      <c r="B4558" t="s">
        <v>20559</v>
      </c>
      <c r="C4558" t="s">
        <v>16130</v>
      </c>
      <c r="D4558" s="895">
        <v>2.17</v>
      </c>
    </row>
    <row r="4559" spans="1:4" x14ac:dyDescent="0.2">
      <c r="A4559">
        <v>39716</v>
      </c>
      <c r="B4559" t="s">
        <v>20560</v>
      </c>
      <c r="C4559" t="s">
        <v>16130</v>
      </c>
      <c r="D4559" s="895">
        <v>1.64</v>
      </c>
    </row>
    <row r="4560" spans="1:4" x14ac:dyDescent="0.2">
      <c r="A4560">
        <v>39718</v>
      </c>
      <c r="B4560" t="s">
        <v>20561</v>
      </c>
      <c r="C4560" t="s">
        <v>16130</v>
      </c>
      <c r="D4560" s="895">
        <v>2.8</v>
      </c>
    </row>
    <row r="4561" spans="1:4" x14ac:dyDescent="0.2">
      <c r="A4561">
        <v>9813</v>
      </c>
      <c r="B4561" t="s">
        <v>20562</v>
      </c>
      <c r="C4561" t="s">
        <v>16130</v>
      </c>
      <c r="D4561" s="895">
        <v>5.1100000000000003</v>
      </c>
    </row>
    <row r="4562" spans="1:4" x14ac:dyDescent="0.2">
      <c r="A4562">
        <v>9815</v>
      </c>
      <c r="B4562" t="s">
        <v>20563</v>
      </c>
      <c r="C4562" t="s">
        <v>16130</v>
      </c>
      <c r="D4562" s="895">
        <v>10.09</v>
      </c>
    </row>
    <row r="4563" spans="1:4" x14ac:dyDescent="0.2">
      <c r="A4563">
        <v>44543</v>
      </c>
      <c r="B4563" t="s">
        <v>20564</v>
      </c>
      <c r="C4563" t="s">
        <v>16130</v>
      </c>
      <c r="D4563" s="860">
        <v>5021.42</v>
      </c>
    </row>
    <row r="4564" spans="1:4" x14ac:dyDescent="0.2">
      <c r="A4564">
        <v>44526</v>
      </c>
      <c r="B4564" t="s">
        <v>20565</v>
      </c>
      <c r="C4564" t="s">
        <v>16130</v>
      </c>
      <c r="D4564" s="895">
        <v>123.07</v>
      </c>
    </row>
    <row r="4565" spans="1:4" x14ac:dyDescent="0.2">
      <c r="A4565">
        <v>44545</v>
      </c>
      <c r="B4565" t="s">
        <v>20566</v>
      </c>
      <c r="C4565" t="s">
        <v>16130</v>
      </c>
      <c r="D4565" s="895">
        <v>264.17</v>
      </c>
    </row>
    <row r="4566" spans="1:4" x14ac:dyDescent="0.2">
      <c r="A4566">
        <v>44525</v>
      </c>
      <c r="B4566" t="s">
        <v>20567</v>
      </c>
      <c r="C4566" t="s">
        <v>16130</v>
      </c>
      <c r="D4566" s="860">
        <v>4554.3999999999996</v>
      </c>
    </row>
    <row r="4567" spans="1:4" x14ac:dyDescent="0.2">
      <c r="A4567">
        <v>44547</v>
      </c>
      <c r="B4567" t="s">
        <v>20568</v>
      </c>
      <c r="C4567" t="s">
        <v>16130</v>
      </c>
      <c r="D4567" s="895">
        <v>411.8</v>
      </c>
    </row>
    <row r="4568" spans="1:4" x14ac:dyDescent="0.2">
      <c r="A4568">
        <v>44519</v>
      </c>
      <c r="B4568" t="s">
        <v>20569</v>
      </c>
      <c r="C4568" t="s">
        <v>16130</v>
      </c>
      <c r="D4568" s="860">
        <v>1009.03</v>
      </c>
    </row>
    <row r="4569" spans="1:4" x14ac:dyDescent="0.2">
      <c r="A4569">
        <v>44520</v>
      </c>
      <c r="B4569" t="s">
        <v>20570</v>
      </c>
      <c r="C4569" t="s">
        <v>16130</v>
      </c>
      <c r="D4569" s="860">
        <v>1625.17</v>
      </c>
    </row>
    <row r="4570" spans="1:4" x14ac:dyDescent="0.2">
      <c r="A4570">
        <v>44521</v>
      </c>
      <c r="B4570" t="s">
        <v>20571</v>
      </c>
      <c r="C4570" t="s">
        <v>16130</v>
      </c>
      <c r="D4570" s="895">
        <v>26.22</v>
      </c>
    </row>
    <row r="4571" spans="1:4" x14ac:dyDescent="0.2">
      <c r="A4571">
        <v>44522</v>
      </c>
      <c r="B4571" t="s">
        <v>20572</v>
      </c>
      <c r="C4571" t="s">
        <v>16130</v>
      </c>
      <c r="D4571" s="860">
        <v>2853.21</v>
      </c>
    </row>
    <row r="4572" spans="1:4" x14ac:dyDescent="0.2">
      <c r="A4572">
        <v>44523</v>
      </c>
      <c r="B4572" t="s">
        <v>20573</v>
      </c>
      <c r="C4572" t="s">
        <v>16130</v>
      </c>
      <c r="D4572" s="860">
        <v>4243.5200000000004</v>
      </c>
    </row>
    <row r="4573" spans="1:4" x14ac:dyDescent="0.2">
      <c r="A4573">
        <v>44527</v>
      </c>
      <c r="B4573" t="s">
        <v>20574</v>
      </c>
      <c r="C4573" t="s">
        <v>16130</v>
      </c>
      <c r="D4573" s="860">
        <v>2128.02</v>
      </c>
    </row>
    <row r="4574" spans="1:4" x14ac:dyDescent="0.2">
      <c r="A4574">
        <v>44524</v>
      </c>
      <c r="B4574" t="s">
        <v>20575</v>
      </c>
      <c r="C4574" t="s">
        <v>16130</v>
      </c>
      <c r="D4574" s="895">
        <v>58.63</v>
      </c>
    </row>
    <row r="4575" spans="1:4" x14ac:dyDescent="0.2">
      <c r="A4575">
        <v>44542</v>
      </c>
      <c r="B4575" t="s">
        <v>20576</v>
      </c>
      <c r="C4575" t="s">
        <v>16130</v>
      </c>
      <c r="D4575" s="860">
        <v>2776.35</v>
      </c>
    </row>
    <row r="4576" spans="1:4" x14ac:dyDescent="0.2">
      <c r="A4576">
        <v>9877</v>
      </c>
      <c r="B4576" t="s">
        <v>20577</v>
      </c>
      <c r="C4576" t="s">
        <v>16130</v>
      </c>
      <c r="D4576" s="895">
        <v>159.07</v>
      </c>
    </row>
    <row r="4577" spans="1:4" x14ac:dyDescent="0.2">
      <c r="A4577">
        <v>9878</v>
      </c>
      <c r="B4577" t="s">
        <v>20578</v>
      </c>
      <c r="C4577" t="s">
        <v>16130</v>
      </c>
      <c r="D4577" s="895">
        <v>195.82</v>
      </c>
    </row>
    <row r="4578" spans="1:4" x14ac:dyDescent="0.2">
      <c r="A4578">
        <v>41986</v>
      </c>
      <c r="B4578" t="s">
        <v>20579</v>
      </c>
      <c r="C4578" t="s">
        <v>16130</v>
      </c>
      <c r="D4578" s="860">
        <v>3815.83</v>
      </c>
    </row>
    <row r="4579" spans="1:4" x14ac:dyDescent="0.2">
      <c r="A4579">
        <v>43422</v>
      </c>
      <c r="B4579" t="s">
        <v>20580</v>
      </c>
      <c r="C4579" t="s">
        <v>16130</v>
      </c>
      <c r="D4579" s="860">
        <v>4679.74</v>
      </c>
    </row>
    <row r="4580" spans="1:4" x14ac:dyDescent="0.2">
      <c r="A4580">
        <v>41987</v>
      </c>
      <c r="B4580" t="s">
        <v>20581</v>
      </c>
      <c r="C4580" t="s">
        <v>16130</v>
      </c>
      <c r="D4580" s="860">
        <v>5424.2</v>
      </c>
    </row>
    <row r="4581" spans="1:4" x14ac:dyDescent="0.2">
      <c r="A4581">
        <v>41988</v>
      </c>
      <c r="B4581" t="s">
        <v>20582</v>
      </c>
      <c r="C4581" t="s">
        <v>16130</v>
      </c>
      <c r="D4581" s="860">
        <v>7164.6</v>
      </c>
    </row>
    <row r="4582" spans="1:4" x14ac:dyDescent="0.2">
      <c r="A4582">
        <v>41697</v>
      </c>
      <c r="B4582" t="s">
        <v>20583</v>
      </c>
      <c r="C4582" t="s">
        <v>16130</v>
      </c>
      <c r="D4582" s="860">
        <v>1269.9000000000001</v>
      </c>
    </row>
    <row r="4583" spans="1:4" x14ac:dyDescent="0.2">
      <c r="A4583">
        <v>41985</v>
      </c>
      <c r="B4583" t="s">
        <v>20584</v>
      </c>
      <c r="C4583" t="s">
        <v>16130</v>
      </c>
      <c r="D4583" s="860">
        <v>1768.64</v>
      </c>
    </row>
    <row r="4584" spans="1:4" x14ac:dyDescent="0.2">
      <c r="A4584">
        <v>41699</v>
      </c>
      <c r="B4584" t="s">
        <v>20585</v>
      </c>
      <c r="C4584" t="s">
        <v>16130</v>
      </c>
      <c r="D4584" s="860">
        <v>2518.4499999999998</v>
      </c>
    </row>
    <row r="4585" spans="1:4" x14ac:dyDescent="0.2">
      <c r="A4585">
        <v>38053</v>
      </c>
      <c r="B4585" t="s">
        <v>20586</v>
      </c>
      <c r="C4585" t="s">
        <v>16130</v>
      </c>
      <c r="D4585" s="895">
        <v>24.21</v>
      </c>
    </row>
    <row r="4586" spans="1:4" x14ac:dyDescent="0.2">
      <c r="A4586">
        <v>38054</v>
      </c>
      <c r="B4586" t="s">
        <v>20587</v>
      </c>
      <c r="C4586" t="s">
        <v>16130</v>
      </c>
      <c r="D4586" s="895">
        <v>41.61</v>
      </c>
    </row>
    <row r="4587" spans="1:4" x14ac:dyDescent="0.2">
      <c r="A4587">
        <v>38052</v>
      </c>
      <c r="B4587" t="s">
        <v>20588</v>
      </c>
      <c r="C4587" t="s">
        <v>16130</v>
      </c>
      <c r="D4587" s="895">
        <v>11.72</v>
      </c>
    </row>
    <row r="4588" spans="1:4" x14ac:dyDescent="0.2">
      <c r="A4588">
        <v>38051</v>
      </c>
      <c r="B4588" t="s">
        <v>20589</v>
      </c>
      <c r="C4588" t="s">
        <v>16130</v>
      </c>
      <c r="D4588" s="895">
        <v>7.31</v>
      </c>
    </row>
    <row r="4589" spans="1:4" x14ac:dyDescent="0.2">
      <c r="A4589">
        <v>38787</v>
      </c>
      <c r="B4589" t="s">
        <v>20590</v>
      </c>
      <c r="C4589" t="s">
        <v>16130</v>
      </c>
      <c r="D4589" s="895">
        <v>4.72</v>
      </c>
    </row>
    <row r="4590" spans="1:4" x14ac:dyDescent="0.2">
      <c r="A4590">
        <v>38825</v>
      </c>
      <c r="B4590" t="s">
        <v>20591</v>
      </c>
      <c r="C4590" t="s">
        <v>16130</v>
      </c>
      <c r="D4590" s="895">
        <v>6.1</v>
      </c>
    </row>
    <row r="4591" spans="1:4" x14ac:dyDescent="0.2">
      <c r="A4591">
        <v>38826</v>
      </c>
      <c r="B4591" t="s">
        <v>20592</v>
      </c>
      <c r="C4591" t="s">
        <v>16130</v>
      </c>
      <c r="D4591" s="895">
        <v>8.67</v>
      </c>
    </row>
    <row r="4592" spans="1:4" x14ac:dyDescent="0.2">
      <c r="A4592">
        <v>38827</v>
      </c>
      <c r="B4592" t="s">
        <v>20593</v>
      </c>
      <c r="C4592" t="s">
        <v>16130</v>
      </c>
      <c r="D4592" s="895">
        <v>14.19</v>
      </c>
    </row>
    <row r="4593" spans="1:4" x14ac:dyDescent="0.2">
      <c r="A4593">
        <v>38828</v>
      </c>
      <c r="B4593" t="s">
        <v>20594</v>
      </c>
      <c r="C4593" t="s">
        <v>16130</v>
      </c>
      <c r="D4593" s="895">
        <v>9.09</v>
      </c>
    </row>
    <row r="4594" spans="1:4" x14ac:dyDescent="0.2">
      <c r="A4594">
        <v>38829</v>
      </c>
      <c r="B4594" t="s">
        <v>20595</v>
      </c>
      <c r="C4594" t="s">
        <v>16130</v>
      </c>
      <c r="D4594" s="895">
        <v>14.89</v>
      </c>
    </row>
    <row r="4595" spans="1:4" x14ac:dyDescent="0.2">
      <c r="A4595">
        <v>38830</v>
      </c>
      <c r="B4595" t="s">
        <v>20596</v>
      </c>
      <c r="C4595" t="s">
        <v>16130</v>
      </c>
      <c r="D4595" s="895">
        <v>20.61</v>
      </c>
    </row>
    <row r="4596" spans="1:4" x14ac:dyDescent="0.2">
      <c r="A4596">
        <v>38831</v>
      </c>
      <c r="B4596" t="s">
        <v>20597</v>
      </c>
      <c r="C4596" t="s">
        <v>16130</v>
      </c>
      <c r="D4596" s="895">
        <v>28.75</v>
      </c>
    </row>
    <row r="4597" spans="1:4" x14ac:dyDescent="0.2">
      <c r="A4597">
        <v>36274</v>
      </c>
      <c r="B4597" t="s">
        <v>20598</v>
      </c>
      <c r="C4597" t="s">
        <v>16130</v>
      </c>
      <c r="D4597" s="895">
        <v>8.94</v>
      </c>
    </row>
    <row r="4598" spans="1:4" x14ac:dyDescent="0.2">
      <c r="A4598">
        <v>36278</v>
      </c>
      <c r="B4598" t="s">
        <v>20599</v>
      </c>
      <c r="C4598" t="s">
        <v>16130</v>
      </c>
      <c r="D4598" s="895">
        <v>12.12</v>
      </c>
    </row>
    <row r="4599" spans="1:4" x14ac:dyDescent="0.2">
      <c r="A4599">
        <v>38977</v>
      </c>
      <c r="B4599" t="s">
        <v>20600</v>
      </c>
      <c r="C4599" t="s">
        <v>16130</v>
      </c>
      <c r="D4599" s="895">
        <v>118.6</v>
      </c>
    </row>
    <row r="4600" spans="1:4" x14ac:dyDescent="0.2">
      <c r="A4600">
        <v>38971</v>
      </c>
      <c r="B4600" t="s">
        <v>20601</v>
      </c>
      <c r="C4600" t="s">
        <v>16130</v>
      </c>
      <c r="D4600" s="895">
        <v>9.9499999999999993</v>
      </c>
    </row>
    <row r="4601" spans="1:4" x14ac:dyDescent="0.2">
      <c r="A4601">
        <v>38972</v>
      </c>
      <c r="B4601" t="s">
        <v>20602</v>
      </c>
      <c r="C4601" t="s">
        <v>16130</v>
      </c>
      <c r="D4601" s="895">
        <v>13.42</v>
      </c>
    </row>
    <row r="4602" spans="1:4" x14ac:dyDescent="0.2">
      <c r="A4602">
        <v>38973</v>
      </c>
      <c r="B4602" t="s">
        <v>20603</v>
      </c>
      <c r="C4602" t="s">
        <v>16130</v>
      </c>
      <c r="D4602" s="895">
        <v>22.17</v>
      </c>
    </row>
    <row r="4603" spans="1:4" x14ac:dyDescent="0.2">
      <c r="A4603">
        <v>38974</v>
      </c>
      <c r="B4603" t="s">
        <v>20604</v>
      </c>
      <c r="C4603" t="s">
        <v>16130</v>
      </c>
      <c r="D4603" s="895">
        <v>36.01</v>
      </c>
    </row>
    <row r="4604" spans="1:4" x14ac:dyDescent="0.2">
      <c r="A4604">
        <v>38975</v>
      </c>
      <c r="B4604" t="s">
        <v>20605</v>
      </c>
      <c r="C4604" t="s">
        <v>16130</v>
      </c>
      <c r="D4604" s="895">
        <v>46.17</v>
      </c>
    </row>
    <row r="4605" spans="1:4" x14ac:dyDescent="0.2">
      <c r="A4605">
        <v>38976</v>
      </c>
      <c r="B4605" t="s">
        <v>20606</v>
      </c>
      <c r="C4605" t="s">
        <v>16130</v>
      </c>
      <c r="D4605" s="895">
        <v>79.38</v>
      </c>
    </row>
    <row r="4606" spans="1:4" x14ac:dyDescent="0.2">
      <c r="A4606">
        <v>44176</v>
      </c>
      <c r="B4606" t="s">
        <v>20607</v>
      </c>
      <c r="C4606" t="s">
        <v>16130</v>
      </c>
      <c r="D4606" s="895">
        <v>18.239999999999998</v>
      </c>
    </row>
    <row r="4607" spans="1:4" x14ac:dyDescent="0.2">
      <c r="A4607">
        <v>38986</v>
      </c>
      <c r="B4607" t="s">
        <v>20608</v>
      </c>
      <c r="C4607" t="s">
        <v>16130</v>
      </c>
      <c r="D4607" s="895">
        <v>239.62</v>
      </c>
    </row>
    <row r="4608" spans="1:4" x14ac:dyDescent="0.2">
      <c r="A4608">
        <v>38978</v>
      </c>
      <c r="B4608" t="s">
        <v>20609</v>
      </c>
      <c r="C4608" t="s">
        <v>16130</v>
      </c>
      <c r="D4608" s="895">
        <v>9.83</v>
      </c>
    </row>
    <row r="4609" spans="1:4" x14ac:dyDescent="0.2">
      <c r="A4609">
        <v>38979</v>
      </c>
      <c r="B4609" t="s">
        <v>20610</v>
      </c>
      <c r="C4609" t="s">
        <v>16130</v>
      </c>
      <c r="D4609" s="895">
        <v>13.59</v>
      </c>
    </row>
    <row r="4610" spans="1:4" x14ac:dyDescent="0.2">
      <c r="A4610">
        <v>38980</v>
      </c>
      <c r="B4610" t="s">
        <v>20611</v>
      </c>
      <c r="C4610" t="s">
        <v>16130</v>
      </c>
      <c r="D4610" s="895">
        <v>18.190000000000001</v>
      </c>
    </row>
    <row r="4611" spans="1:4" x14ac:dyDescent="0.2">
      <c r="A4611">
        <v>38981</v>
      </c>
      <c r="B4611" t="s">
        <v>20612</v>
      </c>
      <c r="C4611" t="s">
        <v>16130</v>
      </c>
      <c r="D4611" s="895">
        <v>26.24</v>
      </c>
    </row>
    <row r="4612" spans="1:4" x14ac:dyDescent="0.2">
      <c r="A4612">
        <v>38982</v>
      </c>
      <c r="B4612" t="s">
        <v>20613</v>
      </c>
      <c r="C4612" t="s">
        <v>16130</v>
      </c>
      <c r="D4612" s="895">
        <v>41.46</v>
      </c>
    </row>
    <row r="4613" spans="1:4" x14ac:dyDescent="0.2">
      <c r="A4613">
        <v>38983</v>
      </c>
      <c r="B4613" t="s">
        <v>20614</v>
      </c>
      <c r="C4613" t="s">
        <v>16130</v>
      </c>
      <c r="D4613" s="895">
        <v>72.959999999999994</v>
      </c>
    </row>
    <row r="4614" spans="1:4" x14ac:dyDescent="0.2">
      <c r="A4614">
        <v>38984</v>
      </c>
      <c r="B4614" t="s">
        <v>20615</v>
      </c>
      <c r="C4614" t="s">
        <v>16130</v>
      </c>
      <c r="D4614" s="895">
        <v>100.3</v>
      </c>
    </row>
    <row r="4615" spans="1:4" x14ac:dyDescent="0.2">
      <c r="A4615">
        <v>38985</v>
      </c>
      <c r="B4615" t="s">
        <v>20616</v>
      </c>
      <c r="C4615" t="s">
        <v>16130</v>
      </c>
      <c r="D4615" s="895">
        <v>172.44</v>
      </c>
    </row>
    <row r="4616" spans="1:4" x14ac:dyDescent="0.2">
      <c r="A4616">
        <v>38032</v>
      </c>
      <c r="B4616" t="s">
        <v>20617</v>
      </c>
      <c r="C4616" t="s">
        <v>16130</v>
      </c>
      <c r="D4616" s="895">
        <v>75.75</v>
      </c>
    </row>
    <row r="4617" spans="1:4" x14ac:dyDescent="0.2">
      <c r="A4617">
        <v>38033</v>
      </c>
      <c r="B4617" t="s">
        <v>20618</v>
      </c>
      <c r="C4617" t="s">
        <v>16130</v>
      </c>
      <c r="D4617" s="895">
        <v>128.76</v>
      </c>
    </row>
    <row r="4618" spans="1:4" x14ac:dyDescent="0.2">
      <c r="A4618">
        <v>38034</v>
      </c>
      <c r="B4618" t="s">
        <v>20619</v>
      </c>
      <c r="C4618" t="s">
        <v>16130</v>
      </c>
      <c r="D4618" s="895">
        <v>201.71</v>
      </c>
    </row>
    <row r="4619" spans="1:4" x14ac:dyDescent="0.2">
      <c r="A4619">
        <v>38035</v>
      </c>
      <c r="B4619" t="s">
        <v>20620</v>
      </c>
      <c r="C4619" t="s">
        <v>16130</v>
      </c>
      <c r="D4619" s="895">
        <v>296.74</v>
      </c>
    </row>
    <row r="4620" spans="1:4" x14ac:dyDescent="0.2">
      <c r="A4620">
        <v>38036</v>
      </c>
      <c r="B4620" t="s">
        <v>20621</v>
      </c>
      <c r="C4620" t="s">
        <v>16130</v>
      </c>
      <c r="D4620" s="895">
        <v>399.74</v>
      </c>
    </row>
    <row r="4621" spans="1:4" x14ac:dyDescent="0.2">
      <c r="A4621">
        <v>38037</v>
      </c>
      <c r="B4621" t="s">
        <v>20622</v>
      </c>
      <c r="C4621" t="s">
        <v>16130</v>
      </c>
      <c r="D4621" s="895">
        <v>528.01</v>
      </c>
    </row>
    <row r="4622" spans="1:4" x14ac:dyDescent="0.2">
      <c r="A4622">
        <v>9850</v>
      </c>
      <c r="B4622" t="s">
        <v>20623</v>
      </c>
      <c r="C4622" t="s">
        <v>16130</v>
      </c>
      <c r="D4622" s="895">
        <v>147.75</v>
      </c>
    </row>
    <row r="4623" spans="1:4" x14ac:dyDescent="0.2">
      <c r="A4623">
        <v>9853</v>
      </c>
      <c r="B4623" t="s">
        <v>20624</v>
      </c>
      <c r="C4623" t="s">
        <v>16130</v>
      </c>
      <c r="D4623" s="895">
        <v>262.74</v>
      </c>
    </row>
    <row r="4624" spans="1:4" x14ac:dyDescent="0.2">
      <c r="A4624">
        <v>9854</v>
      </c>
      <c r="B4624" t="s">
        <v>20625</v>
      </c>
      <c r="C4624" t="s">
        <v>16130</v>
      </c>
      <c r="D4624" s="895">
        <v>115.12</v>
      </c>
    </row>
    <row r="4625" spans="1:4" x14ac:dyDescent="0.2">
      <c r="A4625">
        <v>9851</v>
      </c>
      <c r="B4625" t="s">
        <v>20626</v>
      </c>
      <c r="C4625" t="s">
        <v>16130</v>
      </c>
      <c r="D4625" s="895">
        <v>199.62</v>
      </c>
    </row>
    <row r="4626" spans="1:4" x14ac:dyDescent="0.2">
      <c r="A4626">
        <v>9825</v>
      </c>
      <c r="B4626" t="s">
        <v>20627</v>
      </c>
      <c r="C4626" t="s">
        <v>16130</v>
      </c>
      <c r="D4626" s="895">
        <v>45.01</v>
      </c>
    </row>
    <row r="4627" spans="1:4" x14ac:dyDescent="0.2">
      <c r="A4627">
        <v>9828</v>
      </c>
      <c r="B4627" t="s">
        <v>20628</v>
      </c>
      <c r="C4627" t="s">
        <v>16130</v>
      </c>
      <c r="D4627" s="895">
        <v>121.12</v>
      </c>
    </row>
    <row r="4628" spans="1:4" x14ac:dyDescent="0.2">
      <c r="A4628">
        <v>9829</v>
      </c>
      <c r="B4628" t="s">
        <v>20629</v>
      </c>
      <c r="C4628" t="s">
        <v>16130</v>
      </c>
      <c r="D4628" s="895">
        <v>205.26</v>
      </c>
    </row>
    <row r="4629" spans="1:4" x14ac:dyDescent="0.2">
      <c r="A4629">
        <v>9826</v>
      </c>
      <c r="B4629" t="s">
        <v>20630</v>
      </c>
      <c r="C4629" t="s">
        <v>16130</v>
      </c>
      <c r="D4629" s="895">
        <v>312.48</v>
      </c>
    </row>
    <row r="4630" spans="1:4" x14ac:dyDescent="0.2">
      <c r="A4630">
        <v>9827</v>
      </c>
      <c r="B4630" t="s">
        <v>20631</v>
      </c>
      <c r="C4630" t="s">
        <v>16130</v>
      </c>
      <c r="D4630" s="895">
        <v>443.73</v>
      </c>
    </row>
    <row r="4631" spans="1:4" x14ac:dyDescent="0.2">
      <c r="A4631">
        <v>36374</v>
      </c>
      <c r="B4631" t="s">
        <v>20632</v>
      </c>
      <c r="C4631" t="s">
        <v>16130</v>
      </c>
      <c r="D4631" s="895">
        <v>53.94</v>
      </c>
    </row>
    <row r="4632" spans="1:4" x14ac:dyDescent="0.2">
      <c r="A4632">
        <v>36084</v>
      </c>
      <c r="B4632" t="s">
        <v>20633</v>
      </c>
      <c r="C4632" t="s">
        <v>16130</v>
      </c>
      <c r="D4632" s="895">
        <v>15.98</v>
      </c>
    </row>
    <row r="4633" spans="1:4" x14ac:dyDescent="0.2">
      <c r="A4633">
        <v>36373</v>
      </c>
      <c r="B4633" t="s">
        <v>20634</v>
      </c>
      <c r="C4633" t="s">
        <v>16130</v>
      </c>
      <c r="D4633" s="895">
        <v>33.18</v>
      </c>
    </row>
    <row r="4634" spans="1:4" x14ac:dyDescent="0.2">
      <c r="A4634">
        <v>36377</v>
      </c>
      <c r="B4634" t="s">
        <v>20635</v>
      </c>
      <c r="C4634" t="s">
        <v>16130</v>
      </c>
      <c r="D4634" s="895">
        <v>64.7</v>
      </c>
    </row>
    <row r="4635" spans="1:4" x14ac:dyDescent="0.2">
      <c r="A4635">
        <v>36375</v>
      </c>
      <c r="B4635" t="s">
        <v>20636</v>
      </c>
      <c r="C4635" t="s">
        <v>16130</v>
      </c>
      <c r="D4635" s="895">
        <v>19.72</v>
      </c>
    </row>
    <row r="4636" spans="1:4" x14ac:dyDescent="0.2">
      <c r="A4636">
        <v>36376</v>
      </c>
      <c r="B4636" t="s">
        <v>20637</v>
      </c>
      <c r="C4636" t="s">
        <v>16130</v>
      </c>
      <c r="D4636" s="895">
        <v>38.72</v>
      </c>
    </row>
    <row r="4637" spans="1:4" x14ac:dyDescent="0.2">
      <c r="A4637">
        <v>36380</v>
      </c>
      <c r="B4637" t="s">
        <v>20638</v>
      </c>
      <c r="C4637" t="s">
        <v>16130</v>
      </c>
      <c r="D4637" s="895">
        <v>80.900000000000006</v>
      </c>
    </row>
    <row r="4638" spans="1:4" x14ac:dyDescent="0.2">
      <c r="A4638">
        <v>36378</v>
      </c>
      <c r="B4638" t="s">
        <v>20639</v>
      </c>
      <c r="C4638" t="s">
        <v>16130</v>
      </c>
      <c r="D4638" s="895">
        <v>24.24</v>
      </c>
    </row>
    <row r="4639" spans="1:4" x14ac:dyDescent="0.2">
      <c r="A4639">
        <v>36379</v>
      </c>
      <c r="B4639" t="s">
        <v>20640</v>
      </c>
      <c r="C4639" t="s">
        <v>16130</v>
      </c>
      <c r="D4639" s="895">
        <v>48.87</v>
      </c>
    </row>
    <row r="4640" spans="1:4" x14ac:dyDescent="0.2">
      <c r="A4640">
        <v>9859</v>
      </c>
      <c r="B4640" t="s">
        <v>20641</v>
      </c>
      <c r="C4640" t="s">
        <v>16130</v>
      </c>
      <c r="D4640" s="895">
        <v>12.21</v>
      </c>
    </row>
    <row r="4641" spans="1:4" x14ac:dyDescent="0.2">
      <c r="A4641">
        <v>9836</v>
      </c>
      <c r="B4641" t="s">
        <v>20642</v>
      </c>
      <c r="C4641" t="s">
        <v>16130</v>
      </c>
      <c r="D4641" s="895">
        <v>19.170000000000002</v>
      </c>
    </row>
    <row r="4642" spans="1:4" x14ac:dyDescent="0.2">
      <c r="A4642">
        <v>20065</v>
      </c>
      <c r="B4642" t="s">
        <v>20643</v>
      </c>
      <c r="C4642" t="s">
        <v>16130</v>
      </c>
      <c r="D4642" s="895">
        <v>50.11</v>
      </c>
    </row>
    <row r="4643" spans="1:4" x14ac:dyDescent="0.2">
      <c r="A4643">
        <v>9835</v>
      </c>
      <c r="B4643" t="s">
        <v>20644</v>
      </c>
      <c r="C4643" t="s">
        <v>16130</v>
      </c>
      <c r="D4643" s="895">
        <v>8.3699999999999992</v>
      </c>
    </row>
    <row r="4644" spans="1:4" x14ac:dyDescent="0.2">
      <c r="A4644">
        <v>9838</v>
      </c>
      <c r="B4644" t="s">
        <v>20645</v>
      </c>
      <c r="C4644" t="s">
        <v>16130</v>
      </c>
      <c r="D4644" s="895">
        <v>13.83</v>
      </c>
    </row>
    <row r="4645" spans="1:4" x14ac:dyDescent="0.2">
      <c r="A4645">
        <v>9837</v>
      </c>
      <c r="B4645" t="s">
        <v>20646</v>
      </c>
      <c r="C4645" t="s">
        <v>16130</v>
      </c>
      <c r="D4645" s="895">
        <v>18.149999999999999</v>
      </c>
    </row>
    <row r="4646" spans="1:4" x14ac:dyDescent="0.2">
      <c r="A4646">
        <v>44315</v>
      </c>
      <c r="B4646" t="s">
        <v>20647</v>
      </c>
      <c r="C4646" t="s">
        <v>16130</v>
      </c>
      <c r="D4646" s="895">
        <v>75.05</v>
      </c>
    </row>
    <row r="4647" spans="1:4" x14ac:dyDescent="0.2">
      <c r="A4647">
        <v>9862</v>
      </c>
      <c r="B4647" t="s">
        <v>20648</v>
      </c>
      <c r="C4647" t="s">
        <v>16130</v>
      </c>
      <c r="D4647" s="895">
        <v>37.65</v>
      </c>
    </row>
    <row r="4648" spans="1:4" x14ac:dyDescent="0.2">
      <c r="A4648">
        <v>9861</v>
      </c>
      <c r="B4648" t="s">
        <v>20649</v>
      </c>
      <c r="C4648" t="s">
        <v>16130</v>
      </c>
      <c r="D4648" s="895">
        <v>29.57</v>
      </c>
    </row>
    <row r="4649" spans="1:4" x14ac:dyDescent="0.2">
      <c r="A4649">
        <v>9856</v>
      </c>
      <c r="B4649" t="s">
        <v>20650</v>
      </c>
      <c r="C4649" t="s">
        <v>16130</v>
      </c>
      <c r="D4649" s="895">
        <v>9.5399999999999991</v>
      </c>
    </row>
    <row r="4650" spans="1:4" x14ac:dyDescent="0.2">
      <c r="A4650">
        <v>9866</v>
      </c>
      <c r="B4650" t="s">
        <v>20651</v>
      </c>
      <c r="C4650" t="s">
        <v>16130</v>
      </c>
      <c r="D4650" s="895">
        <v>25.52</v>
      </c>
    </row>
    <row r="4651" spans="1:4" x14ac:dyDescent="0.2">
      <c r="A4651">
        <v>9863</v>
      </c>
      <c r="B4651" t="s">
        <v>20652</v>
      </c>
      <c r="C4651" t="s">
        <v>16130</v>
      </c>
      <c r="D4651" s="895">
        <v>73.81</v>
      </c>
    </row>
    <row r="4652" spans="1:4" x14ac:dyDescent="0.2">
      <c r="A4652">
        <v>9860</v>
      </c>
      <c r="B4652" t="s">
        <v>20653</v>
      </c>
      <c r="C4652" t="s">
        <v>16130</v>
      </c>
      <c r="D4652" s="895">
        <v>53.88</v>
      </c>
    </row>
    <row r="4653" spans="1:4" x14ac:dyDescent="0.2">
      <c r="A4653">
        <v>9841</v>
      </c>
      <c r="B4653" t="s">
        <v>20654</v>
      </c>
      <c r="C4653" t="s">
        <v>16130</v>
      </c>
      <c r="D4653" s="895">
        <v>36.1</v>
      </c>
    </row>
    <row r="4654" spans="1:4" x14ac:dyDescent="0.2">
      <c r="A4654">
        <v>9840</v>
      </c>
      <c r="B4654" t="s">
        <v>20655</v>
      </c>
      <c r="C4654" t="s">
        <v>16130</v>
      </c>
      <c r="D4654" s="895">
        <v>76.260000000000005</v>
      </c>
    </row>
    <row r="4655" spans="1:4" x14ac:dyDescent="0.2">
      <c r="A4655">
        <v>20067</v>
      </c>
      <c r="B4655" t="s">
        <v>20656</v>
      </c>
      <c r="C4655" t="s">
        <v>16130</v>
      </c>
      <c r="D4655" s="895">
        <v>11.71</v>
      </c>
    </row>
    <row r="4656" spans="1:4" x14ac:dyDescent="0.2">
      <c r="A4656">
        <v>20068</v>
      </c>
      <c r="B4656" t="s">
        <v>20657</v>
      </c>
      <c r="C4656" t="s">
        <v>16130</v>
      </c>
      <c r="D4656" s="895">
        <v>16.489999999999998</v>
      </c>
    </row>
    <row r="4657" spans="1:4" x14ac:dyDescent="0.2">
      <c r="A4657">
        <v>9839</v>
      </c>
      <c r="B4657" t="s">
        <v>20658</v>
      </c>
      <c r="C4657" t="s">
        <v>16130</v>
      </c>
      <c r="D4657" s="895">
        <v>29.9</v>
      </c>
    </row>
    <row r="4658" spans="1:4" x14ac:dyDescent="0.2">
      <c r="A4658">
        <v>9870</v>
      </c>
      <c r="B4658" t="s">
        <v>20659</v>
      </c>
      <c r="C4658" t="s">
        <v>16130</v>
      </c>
      <c r="D4658" s="895">
        <v>110.08</v>
      </c>
    </row>
    <row r="4659" spans="1:4" x14ac:dyDescent="0.2">
      <c r="A4659">
        <v>9867</v>
      </c>
      <c r="B4659" t="s">
        <v>20660</v>
      </c>
      <c r="C4659" t="s">
        <v>16130</v>
      </c>
      <c r="D4659" s="895">
        <v>4.42</v>
      </c>
    </row>
    <row r="4660" spans="1:4" x14ac:dyDescent="0.2">
      <c r="A4660">
        <v>9868</v>
      </c>
      <c r="B4660" t="s">
        <v>20661</v>
      </c>
      <c r="C4660" t="s">
        <v>16130</v>
      </c>
      <c r="D4660" s="895">
        <v>4.99</v>
      </c>
    </row>
    <row r="4661" spans="1:4" x14ac:dyDescent="0.2">
      <c r="A4661">
        <v>9869</v>
      </c>
      <c r="B4661" t="s">
        <v>20662</v>
      </c>
      <c r="C4661" t="s">
        <v>16130</v>
      </c>
      <c r="D4661" s="895">
        <v>10.77</v>
      </c>
    </row>
    <row r="4662" spans="1:4" x14ac:dyDescent="0.2">
      <c r="A4662">
        <v>9874</v>
      </c>
      <c r="B4662" t="s">
        <v>20663</v>
      </c>
      <c r="C4662" t="s">
        <v>16130</v>
      </c>
      <c r="D4662" s="895">
        <v>16.91</v>
      </c>
    </row>
    <row r="4663" spans="1:4" x14ac:dyDescent="0.2">
      <c r="A4663">
        <v>9875</v>
      </c>
      <c r="B4663" t="s">
        <v>20664</v>
      </c>
      <c r="C4663" t="s">
        <v>16130</v>
      </c>
      <c r="D4663" s="895">
        <v>18.55</v>
      </c>
    </row>
    <row r="4664" spans="1:4" x14ac:dyDescent="0.2">
      <c r="A4664">
        <v>9873</v>
      </c>
      <c r="B4664" t="s">
        <v>20665</v>
      </c>
      <c r="C4664" t="s">
        <v>16130</v>
      </c>
      <c r="D4664" s="895">
        <v>30.52</v>
      </c>
    </row>
    <row r="4665" spans="1:4" x14ac:dyDescent="0.2">
      <c r="A4665">
        <v>9871</v>
      </c>
      <c r="B4665" t="s">
        <v>20666</v>
      </c>
      <c r="C4665" t="s">
        <v>16130</v>
      </c>
      <c r="D4665" s="895">
        <v>50.56</v>
      </c>
    </row>
    <row r="4666" spans="1:4" x14ac:dyDescent="0.2">
      <c r="A4666">
        <v>9872</v>
      </c>
      <c r="B4666" t="s">
        <v>20667</v>
      </c>
      <c r="C4666" t="s">
        <v>16130</v>
      </c>
      <c r="D4666" s="895">
        <v>70.349999999999994</v>
      </c>
    </row>
    <row r="4667" spans="1:4" x14ac:dyDescent="0.2">
      <c r="A4667">
        <v>7667</v>
      </c>
      <c r="B4667" t="s">
        <v>20668</v>
      </c>
      <c r="C4667" t="s">
        <v>16130</v>
      </c>
      <c r="D4667" s="860">
        <v>3601.42</v>
      </c>
    </row>
    <row r="4668" spans="1:4" x14ac:dyDescent="0.2">
      <c r="A4668">
        <v>7660</v>
      </c>
      <c r="B4668" t="s">
        <v>20669</v>
      </c>
      <c r="C4668" t="s">
        <v>16130</v>
      </c>
      <c r="D4668" s="860">
        <v>4590.95</v>
      </c>
    </row>
    <row r="4669" spans="1:4" x14ac:dyDescent="0.2">
      <c r="A4669">
        <v>7676</v>
      </c>
      <c r="B4669" t="s">
        <v>20670</v>
      </c>
      <c r="C4669" t="s">
        <v>16130</v>
      </c>
      <c r="D4669" s="860">
        <v>4643.41</v>
      </c>
    </row>
    <row r="4670" spans="1:4" x14ac:dyDescent="0.2">
      <c r="A4670">
        <v>12426</v>
      </c>
      <c r="B4670" t="s">
        <v>20671</v>
      </c>
      <c r="C4670" t="s">
        <v>16086</v>
      </c>
      <c r="D4670" s="895">
        <v>50.7</v>
      </c>
    </row>
    <row r="4671" spans="1:4" x14ac:dyDescent="0.2">
      <c r="A4671">
        <v>12425</v>
      </c>
      <c r="B4671" t="s">
        <v>20672</v>
      </c>
      <c r="C4671" t="s">
        <v>16086</v>
      </c>
      <c r="D4671" s="895">
        <v>69.650000000000006</v>
      </c>
    </row>
    <row r="4672" spans="1:4" x14ac:dyDescent="0.2">
      <c r="A4672">
        <v>12427</v>
      </c>
      <c r="B4672" t="s">
        <v>20673</v>
      </c>
      <c r="C4672" t="s">
        <v>16086</v>
      </c>
      <c r="D4672" s="895">
        <v>289.11</v>
      </c>
    </row>
    <row r="4673" spans="1:4" x14ac:dyDescent="0.2">
      <c r="A4673">
        <v>12428</v>
      </c>
      <c r="B4673" t="s">
        <v>20674</v>
      </c>
      <c r="C4673" t="s">
        <v>16086</v>
      </c>
      <c r="D4673" s="895">
        <v>185.57</v>
      </c>
    </row>
    <row r="4674" spans="1:4" x14ac:dyDescent="0.2">
      <c r="A4674">
        <v>12430</v>
      </c>
      <c r="B4674" t="s">
        <v>20675</v>
      </c>
      <c r="C4674" t="s">
        <v>16086</v>
      </c>
      <c r="D4674" s="895">
        <v>62.15</v>
      </c>
    </row>
    <row r="4675" spans="1:4" x14ac:dyDescent="0.2">
      <c r="A4675">
        <v>12429</v>
      </c>
      <c r="B4675" t="s">
        <v>20676</v>
      </c>
      <c r="C4675" t="s">
        <v>16086</v>
      </c>
      <c r="D4675" s="895">
        <v>467.5</v>
      </c>
    </row>
    <row r="4676" spans="1:4" x14ac:dyDescent="0.2">
      <c r="A4676">
        <v>12431</v>
      </c>
      <c r="B4676" t="s">
        <v>20677</v>
      </c>
      <c r="C4676" t="s">
        <v>16086</v>
      </c>
      <c r="D4676" s="895">
        <v>795.6</v>
      </c>
    </row>
    <row r="4677" spans="1:4" x14ac:dyDescent="0.2">
      <c r="A4677">
        <v>12432</v>
      </c>
      <c r="B4677" t="s">
        <v>20678</v>
      </c>
      <c r="C4677" t="s">
        <v>16086</v>
      </c>
      <c r="D4677" s="895">
        <v>163.63</v>
      </c>
    </row>
    <row r="4678" spans="1:4" x14ac:dyDescent="0.2">
      <c r="A4678">
        <v>12434</v>
      </c>
      <c r="B4678" t="s">
        <v>20679</v>
      </c>
      <c r="C4678" t="s">
        <v>16086</v>
      </c>
      <c r="D4678" s="895">
        <v>53.32</v>
      </c>
    </row>
    <row r="4679" spans="1:4" x14ac:dyDescent="0.2">
      <c r="A4679">
        <v>12433</v>
      </c>
      <c r="B4679" t="s">
        <v>20680</v>
      </c>
      <c r="C4679" t="s">
        <v>16086</v>
      </c>
      <c r="D4679" s="895">
        <v>104.17</v>
      </c>
    </row>
    <row r="4680" spans="1:4" x14ac:dyDescent="0.2">
      <c r="A4680">
        <v>12435</v>
      </c>
      <c r="B4680" t="s">
        <v>20681</v>
      </c>
      <c r="C4680" t="s">
        <v>16086</v>
      </c>
      <c r="D4680" s="895">
        <v>322.38</v>
      </c>
    </row>
    <row r="4681" spans="1:4" x14ac:dyDescent="0.2">
      <c r="A4681">
        <v>12437</v>
      </c>
      <c r="B4681" t="s">
        <v>20682</v>
      </c>
      <c r="C4681" t="s">
        <v>16086</v>
      </c>
      <c r="D4681" s="895">
        <v>260.36</v>
      </c>
    </row>
    <row r="4682" spans="1:4" x14ac:dyDescent="0.2">
      <c r="A4682">
        <v>12439</v>
      </c>
      <c r="B4682" t="s">
        <v>20683</v>
      </c>
      <c r="C4682" t="s">
        <v>16086</v>
      </c>
      <c r="D4682" s="895">
        <v>83.56</v>
      </c>
    </row>
    <row r="4683" spans="1:4" x14ac:dyDescent="0.2">
      <c r="A4683">
        <v>12438</v>
      </c>
      <c r="B4683" t="s">
        <v>20684</v>
      </c>
      <c r="C4683" t="s">
        <v>16086</v>
      </c>
      <c r="D4683" s="895">
        <v>471.17</v>
      </c>
    </row>
    <row r="4684" spans="1:4" x14ac:dyDescent="0.2">
      <c r="A4684">
        <v>12436</v>
      </c>
      <c r="B4684" t="s">
        <v>20685</v>
      </c>
      <c r="C4684" t="s">
        <v>16086</v>
      </c>
      <c r="D4684" s="895">
        <v>595.19000000000005</v>
      </c>
    </row>
    <row r="4685" spans="1:4" x14ac:dyDescent="0.2">
      <c r="A4685">
        <v>36357</v>
      </c>
      <c r="B4685" t="s">
        <v>20686</v>
      </c>
      <c r="C4685" t="s">
        <v>16086</v>
      </c>
      <c r="D4685" s="895">
        <v>132.33000000000001</v>
      </c>
    </row>
    <row r="4686" spans="1:4" x14ac:dyDescent="0.2">
      <c r="A4686">
        <v>12424</v>
      </c>
      <c r="B4686" t="s">
        <v>20687</v>
      </c>
      <c r="C4686" t="s">
        <v>16086</v>
      </c>
      <c r="D4686" s="895">
        <v>107.25</v>
      </c>
    </row>
    <row r="4687" spans="1:4" x14ac:dyDescent="0.2">
      <c r="A4687">
        <v>12440</v>
      </c>
      <c r="B4687" t="s">
        <v>20688</v>
      </c>
      <c r="C4687" t="s">
        <v>16086</v>
      </c>
      <c r="D4687" s="895">
        <v>103.67</v>
      </c>
    </row>
    <row r="4688" spans="1:4" x14ac:dyDescent="0.2">
      <c r="A4688">
        <v>9884</v>
      </c>
      <c r="B4688" t="s">
        <v>20689</v>
      </c>
      <c r="C4688" t="s">
        <v>16086</v>
      </c>
      <c r="D4688" s="895">
        <v>77.319999999999993</v>
      </c>
    </row>
    <row r="4689" spans="1:4" x14ac:dyDescent="0.2">
      <c r="A4689">
        <v>9888</v>
      </c>
      <c r="B4689" t="s">
        <v>20690</v>
      </c>
      <c r="C4689" t="s">
        <v>16086</v>
      </c>
      <c r="D4689" s="895">
        <v>62.13</v>
      </c>
    </row>
    <row r="4690" spans="1:4" x14ac:dyDescent="0.2">
      <c r="A4690">
        <v>9883</v>
      </c>
      <c r="B4690" t="s">
        <v>20691</v>
      </c>
      <c r="C4690" t="s">
        <v>16086</v>
      </c>
      <c r="D4690" s="895">
        <v>27.11</v>
      </c>
    </row>
    <row r="4691" spans="1:4" x14ac:dyDescent="0.2">
      <c r="A4691">
        <v>9886</v>
      </c>
      <c r="B4691" t="s">
        <v>20692</v>
      </c>
      <c r="C4691" t="s">
        <v>16086</v>
      </c>
      <c r="D4691" s="895">
        <v>37.130000000000003</v>
      </c>
    </row>
    <row r="4692" spans="1:4" x14ac:dyDescent="0.2">
      <c r="A4692">
        <v>9889</v>
      </c>
      <c r="B4692" t="s">
        <v>20693</v>
      </c>
      <c r="C4692" t="s">
        <v>16086</v>
      </c>
      <c r="D4692" s="895">
        <v>188.12</v>
      </c>
    </row>
    <row r="4693" spans="1:4" x14ac:dyDescent="0.2">
      <c r="A4693">
        <v>9887</v>
      </c>
      <c r="B4693" t="s">
        <v>20694</v>
      </c>
      <c r="C4693" t="s">
        <v>16086</v>
      </c>
      <c r="D4693" s="895">
        <v>113.7</v>
      </c>
    </row>
    <row r="4694" spans="1:4" x14ac:dyDescent="0.2">
      <c r="A4694">
        <v>9885</v>
      </c>
      <c r="B4694" t="s">
        <v>20695</v>
      </c>
      <c r="C4694" t="s">
        <v>16086</v>
      </c>
      <c r="D4694" s="895">
        <v>35.9</v>
      </c>
    </row>
    <row r="4695" spans="1:4" x14ac:dyDescent="0.2">
      <c r="A4695">
        <v>9890</v>
      </c>
      <c r="B4695" t="s">
        <v>20696</v>
      </c>
      <c r="C4695" t="s">
        <v>16086</v>
      </c>
      <c r="D4695" s="895">
        <v>291.45</v>
      </c>
    </row>
    <row r="4696" spans="1:4" x14ac:dyDescent="0.2">
      <c r="A4696">
        <v>9891</v>
      </c>
      <c r="B4696" t="s">
        <v>20697</v>
      </c>
      <c r="C4696" t="s">
        <v>16086</v>
      </c>
      <c r="D4696" s="895">
        <v>409.14</v>
      </c>
    </row>
    <row r="4697" spans="1:4" x14ac:dyDescent="0.2">
      <c r="A4697">
        <v>36316</v>
      </c>
      <c r="B4697" t="s">
        <v>20698</v>
      </c>
      <c r="C4697" t="s">
        <v>16086</v>
      </c>
      <c r="D4697" s="895">
        <v>21.57</v>
      </c>
    </row>
    <row r="4698" spans="1:4" x14ac:dyDescent="0.2">
      <c r="A4698">
        <v>36313</v>
      </c>
      <c r="B4698" t="s">
        <v>20699</v>
      </c>
      <c r="C4698" t="s">
        <v>16086</v>
      </c>
      <c r="D4698" s="895">
        <v>13.85</v>
      </c>
    </row>
    <row r="4699" spans="1:4" x14ac:dyDescent="0.2">
      <c r="A4699">
        <v>64</v>
      </c>
      <c r="B4699" t="s">
        <v>20700</v>
      </c>
      <c r="C4699" t="s">
        <v>16086</v>
      </c>
      <c r="D4699" s="895">
        <v>4.76</v>
      </c>
    </row>
    <row r="4700" spans="1:4" x14ac:dyDescent="0.2">
      <c r="A4700">
        <v>37423</v>
      </c>
      <c r="B4700" t="s">
        <v>20701</v>
      </c>
      <c r="C4700" t="s">
        <v>16086</v>
      </c>
      <c r="D4700" s="895">
        <v>11.76</v>
      </c>
    </row>
    <row r="4701" spans="1:4" x14ac:dyDescent="0.2">
      <c r="A4701">
        <v>9892</v>
      </c>
      <c r="B4701" t="s">
        <v>20702</v>
      </c>
      <c r="C4701" t="s">
        <v>16086</v>
      </c>
      <c r="D4701" s="895">
        <v>8.1</v>
      </c>
    </row>
    <row r="4702" spans="1:4" x14ac:dyDescent="0.2">
      <c r="A4702">
        <v>9901</v>
      </c>
      <c r="B4702" t="s">
        <v>20703</v>
      </c>
      <c r="C4702" t="s">
        <v>16086</v>
      </c>
      <c r="D4702" s="895">
        <v>39.18</v>
      </c>
    </row>
    <row r="4703" spans="1:4" x14ac:dyDescent="0.2">
      <c r="A4703">
        <v>9900</v>
      </c>
      <c r="B4703" t="s">
        <v>20704</v>
      </c>
      <c r="C4703" t="s">
        <v>16086</v>
      </c>
      <c r="D4703" s="895">
        <v>22.7</v>
      </c>
    </row>
    <row r="4704" spans="1:4" x14ac:dyDescent="0.2">
      <c r="A4704">
        <v>9899</v>
      </c>
      <c r="B4704" t="s">
        <v>20705</v>
      </c>
      <c r="C4704" t="s">
        <v>16086</v>
      </c>
      <c r="D4704" s="895">
        <v>10.18</v>
      </c>
    </row>
    <row r="4705" spans="1:4" x14ac:dyDescent="0.2">
      <c r="A4705">
        <v>9908</v>
      </c>
      <c r="B4705" t="s">
        <v>20706</v>
      </c>
      <c r="C4705" t="s">
        <v>16086</v>
      </c>
      <c r="D4705" s="895">
        <v>457.65</v>
      </c>
    </row>
    <row r="4706" spans="1:4" x14ac:dyDescent="0.2">
      <c r="A4706">
        <v>9905</v>
      </c>
      <c r="B4706" t="s">
        <v>20707</v>
      </c>
      <c r="C4706" t="s">
        <v>16086</v>
      </c>
      <c r="D4706" s="895">
        <v>7.96</v>
      </c>
    </row>
    <row r="4707" spans="1:4" x14ac:dyDescent="0.2">
      <c r="A4707">
        <v>9906</v>
      </c>
      <c r="B4707" t="s">
        <v>20708</v>
      </c>
      <c r="C4707" t="s">
        <v>16086</v>
      </c>
      <c r="D4707" s="895">
        <v>9.6</v>
      </c>
    </row>
    <row r="4708" spans="1:4" x14ac:dyDescent="0.2">
      <c r="A4708">
        <v>9895</v>
      </c>
      <c r="B4708" t="s">
        <v>20709</v>
      </c>
      <c r="C4708" t="s">
        <v>16086</v>
      </c>
      <c r="D4708" s="895">
        <v>16.170000000000002</v>
      </c>
    </row>
    <row r="4709" spans="1:4" x14ac:dyDescent="0.2">
      <c r="A4709">
        <v>9894</v>
      </c>
      <c r="B4709" t="s">
        <v>20710</v>
      </c>
      <c r="C4709" t="s">
        <v>16086</v>
      </c>
      <c r="D4709" s="895">
        <v>31.1</v>
      </c>
    </row>
    <row r="4710" spans="1:4" x14ac:dyDescent="0.2">
      <c r="A4710">
        <v>9897</v>
      </c>
      <c r="B4710" t="s">
        <v>20711</v>
      </c>
      <c r="C4710" t="s">
        <v>16086</v>
      </c>
      <c r="D4710" s="895">
        <v>33.200000000000003</v>
      </c>
    </row>
    <row r="4711" spans="1:4" x14ac:dyDescent="0.2">
      <c r="A4711">
        <v>9910</v>
      </c>
      <c r="B4711" t="s">
        <v>20712</v>
      </c>
      <c r="C4711" t="s">
        <v>16086</v>
      </c>
      <c r="D4711" s="895">
        <v>86.39</v>
      </c>
    </row>
    <row r="4712" spans="1:4" x14ac:dyDescent="0.2">
      <c r="A4712">
        <v>9909</v>
      </c>
      <c r="B4712" t="s">
        <v>20713</v>
      </c>
      <c r="C4712" t="s">
        <v>16086</v>
      </c>
      <c r="D4712" s="895">
        <v>175.93</v>
      </c>
    </row>
    <row r="4713" spans="1:4" x14ac:dyDescent="0.2">
      <c r="A4713">
        <v>9907</v>
      </c>
      <c r="B4713" t="s">
        <v>20714</v>
      </c>
      <c r="C4713" t="s">
        <v>16086</v>
      </c>
      <c r="D4713" s="895">
        <v>207.72</v>
      </c>
    </row>
    <row r="4714" spans="1:4" x14ac:dyDescent="0.2">
      <c r="A4714">
        <v>20973</v>
      </c>
      <c r="B4714" t="s">
        <v>20715</v>
      </c>
      <c r="C4714" t="s">
        <v>16086</v>
      </c>
      <c r="D4714" s="895">
        <v>116.36</v>
      </c>
    </row>
    <row r="4715" spans="1:4" x14ac:dyDescent="0.2">
      <c r="A4715">
        <v>20974</v>
      </c>
      <c r="B4715" t="s">
        <v>20716</v>
      </c>
      <c r="C4715" t="s">
        <v>16086</v>
      </c>
      <c r="D4715" s="895">
        <v>166.47</v>
      </c>
    </row>
    <row r="4716" spans="1:4" x14ac:dyDescent="0.2">
      <c r="A4716">
        <v>37989</v>
      </c>
      <c r="B4716" t="s">
        <v>20717</v>
      </c>
      <c r="C4716" t="s">
        <v>16086</v>
      </c>
      <c r="D4716" s="895">
        <v>16.68</v>
      </c>
    </row>
    <row r="4717" spans="1:4" x14ac:dyDescent="0.2">
      <c r="A4717">
        <v>37990</v>
      </c>
      <c r="B4717" t="s">
        <v>20718</v>
      </c>
      <c r="C4717" t="s">
        <v>16086</v>
      </c>
      <c r="D4717" s="895">
        <v>18.399999999999999</v>
      </c>
    </row>
    <row r="4718" spans="1:4" x14ac:dyDescent="0.2">
      <c r="A4718">
        <v>37991</v>
      </c>
      <c r="B4718" t="s">
        <v>20719</v>
      </c>
      <c r="C4718" t="s">
        <v>16086</v>
      </c>
      <c r="D4718" s="895">
        <v>24.49</v>
      </c>
    </row>
    <row r="4719" spans="1:4" x14ac:dyDescent="0.2">
      <c r="A4719">
        <v>37992</v>
      </c>
      <c r="B4719" t="s">
        <v>20720</v>
      </c>
      <c r="C4719" t="s">
        <v>16086</v>
      </c>
      <c r="D4719" s="895">
        <v>38</v>
      </c>
    </row>
    <row r="4720" spans="1:4" x14ac:dyDescent="0.2">
      <c r="A4720">
        <v>37993</v>
      </c>
      <c r="B4720" t="s">
        <v>20721</v>
      </c>
      <c r="C4720" t="s">
        <v>16086</v>
      </c>
      <c r="D4720" s="895">
        <v>57.66</v>
      </c>
    </row>
    <row r="4721" spans="1:4" x14ac:dyDescent="0.2">
      <c r="A4721">
        <v>37994</v>
      </c>
      <c r="B4721" t="s">
        <v>20722</v>
      </c>
      <c r="C4721" t="s">
        <v>16086</v>
      </c>
      <c r="D4721" s="895">
        <v>137.29</v>
      </c>
    </row>
    <row r="4722" spans="1:4" x14ac:dyDescent="0.2">
      <c r="A4722">
        <v>37995</v>
      </c>
      <c r="B4722" t="s">
        <v>20723</v>
      </c>
      <c r="C4722" t="s">
        <v>16086</v>
      </c>
      <c r="D4722" s="895">
        <v>178.95</v>
      </c>
    </row>
    <row r="4723" spans="1:4" x14ac:dyDescent="0.2">
      <c r="A4723">
        <v>37996</v>
      </c>
      <c r="B4723" t="s">
        <v>20724</v>
      </c>
      <c r="C4723" t="s">
        <v>16086</v>
      </c>
      <c r="D4723" s="895">
        <v>272.49</v>
      </c>
    </row>
    <row r="4724" spans="1:4" x14ac:dyDescent="0.2">
      <c r="A4724">
        <v>13883</v>
      </c>
      <c r="B4724" t="s">
        <v>20725</v>
      </c>
      <c r="C4724" t="s">
        <v>16086</v>
      </c>
      <c r="D4724" s="860">
        <v>162868.28</v>
      </c>
    </row>
    <row r="4725" spans="1:4" x14ac:dyDescent="0.2">
      <c r="A4725">
        <v>38604</v>
      </c>
      <c r="B4725" t="s">
        <v>20726</v>
      </c>
      <c r="C4725" t="s">
        <v>16086</v>
      </c>
      <c r="D4725" s="860">
        <v>202850.28</v>
      </c>
    </row>
    <row r="4726" spans="1:4" x14ac:dyDescent="0.2">
      <c r="A4726">
        <v>10601</v>
      </c>
      <c r="B4726" t="s">
        <v>20727</v>
      </c>
      <c r="C4726" t="s">
        <v>16086</v>
      </c>
      <c r="D4726" s="860">
        <v>3945842.62</v>
      </c>
    </row>
    <row r="4727" spans="1:4" x14ac:dyDescent="0.2">
      <c r="A4727">
        <v>44469</v>
      </c>
      <c r="B4727" t="s">
        <v>20728</v>
      </c>
      <c r="C4727" t="s">
        <v>16086</v>
      </c>
      <c r="D4727" s="860">
        <v>10389264.380000001</v>
      </c>
    </row>
    <row r="4728" spans="1:4" x14ac:dyDescent="0.2">
      <c r="A4728">
        <v>13894</v>
      </c>
      <c r="B4728" t="s">
        <v>20729</v>
      </c>
      <c r="C4728" t="s">
        <v>16086</v>
      </c>
      <c r="D4728" s="860">
        <v>399604.75</v>
      </c>
    </row>
    <row r="4729" spans="1:4" x14ac:dyDescent="0.2">
      <c r="A4729">
        <v>13895</v>
      </c>
      <c r="B4729" t="s">
        <v>20730</v>
      </c>
      <c r="C4729" t="s">
        <v>16086</v>
      </c>
      <c r="D4729" s="860">
        <v>537335.18000000005</v>
      </c>
    </row>
    <row r="4730" spans="1:4" x14ac:dyDescent="0.2">
      <c r="A4730">
        <v>13892</v>
      </c>
      <c r="B4730" t="s">
        <v>20731</v>
      </c>
      <c r="C4730" t="s">
        <v>16086</v>
      </c>
      <c r="D4730" s="860">
        <v>658491.12</v>
      </c>
    </row>
    <row r="4731" spans="1:4" x14ac:dyDescent="0.2">
      <c r="A4731">
        <v>9914</v>
      </c>
      <c r="B4731" t="s">
        <v>20732</v>
      </c>
      <c r="C4731" t="s">
        <v>16086</v>
      </c>
      <c r="D4731" s="860">
        <v>712400</v>
      </c>
    </row>
    <row r="4732" spans="1:4" x14ac:dyDescent="0.2">
      <c r="A4732">
        <v>36485</v>
      </c>
      <c r="B4732" t="s">
        <v>20733</v>
      </c>
      <c r="C4732" t="s">
        <v>16086</v>
      </c>
      <c r="D4732" s="860">
        <v>665336.65</v>
      </c>
    </row>
    <row r="4733" spans="1:4" x14ac:dyDescent="0.2">
      <c r="A4733">
        <v>9912</v>
      </c>
      <c r="B4733" t="s">
        <v>20734</v>
      </c>
      <c r="C4733" t="s">
        <v>16086</v>
      </c>
      <c r="D4733" s="860">
        <v>3212360.5</v>
      </c>
    </row>
    <row r="4734" spans="1:4" x14ac:dyDescent="0.2">
      <c r="A4734">
        <v>9921</v>
      </c>
      <c r="B4734" t="s">
        <v>20735</v>
      </c>
      <c r="C4734" t="s">
        <v>16086</v>
      </c>
      <c r="D4734" s="860">
        <v>1657087.49</v>
      </c>
    </row>
    <row r="4735" spans="1:4" x14ac:dyDescent="0.2">
      <c r="A4735">
        <v>21112</v>
      </c>
      <c r="B4735" t="s">
        <v>20736</v>
      </c>
      <c r="C4735" t="s">
        <v>16086</v>
      </c>
      <c r="D4735" s="895">
        <v>241.08</v>
      </c>
    </row>
    <row r="4736" spans="1:4" x14ac:dyDescent="0.2">
      <c r="A4736">
        <v>10228</v>
      </c>
      <c r="B4736" t="s">
        <v>20737</v>
      </c>
      <c r="C4736" t="s">
        <v>16086</v>
      </c>
      <c r="D4736" s="895">
        <v>280.06</v>
      </c>
    </row>
    <row r="4737" spans="1:4" x14ac:dyDescent="0.2">
      <c r="A4737">
        <v>11781</v>
      </c>
      <c r="B4737" t="s">
        <v>20738</v>
      </c>
      <c r="C4737" t="s">
        <v>16086</v>
      </c>
      <c r="D4737" s="895">
        <v>226.88</v>
      </c>
    </row>
    <row r="4738" spans="1:4" x14ac:dyDescent="0.2">
      <c r="A4738">
        <v>37588</v>
      </c>
      <c r="B4738" t="s">
        <v>20739</v>
      </c>
      <c r="C4738" t="s">
        <v>16086</v>
      </c>
      <c r="D4738" s="895">
        <v>53.68</v>
      </c>
    </row>
    <row r="4739" spans="1:4" x14ac:dyDescent="0.2">
      <c r="A4739">
        <v>11751</v>
      </c>
      <c r="B4739" t="s">
        <v>20740</v>
      </c>
      <c r="C4739" t="s">
        <v>16086</v>
      </c>
      <c r="D4739" s="895">
        <v>162.32</v>
      </c>
    </row>
    <row r="4740" spans="1:4" x14ac:dyDescent="0.2">
      <c r="A4740">
        <v>11750</v>
      </c>
      <c r="B4740" t="s">
        <v>20741</v>
      </c>
      <c r="C4740" t="s">
        <v>16086</v>
      </c>
      <c r="D4740" s="895">
        <v>134.69999999999999</v>
      </c>
    </row>
    <row r="4741" spans="1:4" x14ac:dyDescent="0.2">
      <c r="A4741">
        <v>11748</v>
      </c>
      <c r="B4741" t="s">
        <v>20742</v>
      </c>
      <c r="C4741" t="s">
        <v>16086</v>
      </c>
      <c r="D4741" s="895">
        <v>58</v>
      </c>
    </row>
    <row r="4742" spans="1:4" x14ac:dyDescent="0.2">
      <c r="A4742">
        <v>11746</v>
      </c>
      <c r="B4742" t="s">
        <v>20743</v>
      </c>
      <c r="C4742" t="s">
        <v>16086</v>
      </c>
      <c r="D4742" s="895">
        <v>90.38</v>
      </c>
    </row>
    <row r="4743" spans="1:4" x14ac:dyDescent="0.2">
      <c r="A4743">
        <v>11747</v>
      </c>
      <c r="B4743" t="s">
        <v>20744</v>
      </c>
      <c r="C4743" t="s">
        <v>16086</v>
      </c>
      <c r="D4743" s="895">
        <v>250.3</v>
      </c>
    </row>
    <row r="4744" spans="1:4" x14ac:dyDescent="0.2">
      <c r="A4744">
        <v>11749</v>
      </c>
      <c r="B4744" t="s">
        <v>20745</v>
      </c>
      <c r="C4744" t="s">
        <v>16086</v>
      </c>
      <c r="D4744" s="895">
        <v>66.94</v>
      </c>
    </row>
    <row r="4745" spans="1:4" x14ac:dyDescent="0.2">
      <c r="A4745">
        <v>10236</v>
      </c>
      <c r="B4745" t="s">
        <v>20746</v>
      </c>
      <c r="C4745" t="s">
        <v>16086</v>
      </c>
      <c r="D4745" s="895">
        <v>107.61</v>
      </c>
    </row>
    <row r="4746" spans="1:4" x14ac:dyDescent="0.2">
      <c r="A4746">
        <v>10233</v>
      </c>
      <c r="B4746" t="s">
        <v>20747</v>
      </c>
      <c r="C4746" t="s">
        <v>16086</v>
      </c>
      <c r="D4746" s="895">
        <v>100.84</v>
      </c>
    </row>
    <row r="4747" spans="1:4" x14ac:dyDescent="0.2">
      <c r="A4747">
        <v>10234</v>
      </c>
      <c r="B4747" t="s">
        <v>20748</v>
      </c>
      <c r="C4747" t="s">
        <v>16086</v>
      </c>
      <c r="D4747" s="895">
        <v>63.52</v>
      </c>
    </row>
    <row r="4748" spans="1:4" x14ac:dyDescent="0.2">
      <c r="A4748">
        <v>10231</v>
      </c>
      <c r="B4748" t="s">
        <v>20749</v>
      </c>
      <c r="C4748" t="s">
        <v>16086</v>
      </c>
      <c r="D4748" s="895">
        <v>291.3</v>
      </c>
    </row>
    <row r="4749" spans="1:4" x14ac:dyDescent="0.2">
      <c r="A4749">
        <v>10232</v>
      </c>
      <c r="B4749" t="s">
        <v>20750</v>
      </c>
      <c r="C4749" t="s">
        <v>16086</v>
      </c>
      <c r="D4749" s="895">
        <v>163.01</v>
      </c>
    </row>
    <row r="4750" spans="1:4" x14ac:dyDescent="0.2">
      <c r="A4750">
        <v>10229</v>
      </c>
      <c r="B4750" t="s">
        <v>20751</v>
      </c>
      <c r="C4750" t="s">
        <v>16086</v>
      </c>
      <c r="D4750" s="895">
        <v>57.45</v>
      </c>
    </row>
    <row r="4751" spans="1:4" x14ac:dyDescent="0.2">
      <c r="A4751">
        <v>10235</v>
      </c>
      <c r="B4751" t="s">
        <v>20752</v>
      </c>
      <c r="C4751" t="s">
        <v>16086</v>
      </c>
      <c r="D4751" s="895">
        <v>399.35</v>
      </c>
    </row>
    <row r="4752" spans="1:4" x14ac:dyDescent="0.2">
      <c r="A4752">
        <v>10230</v>
      </c>
      <c r="B4752" t="s">
        <v>20753</v>
      </c>
      <c r="C4752" t="s">
        <v>16086</v>
      </c>
      <c r="D4752" s="895">
        <v>702.81</v>
      </c>
    </row>
    <row r="4753" spans="1:4" x14ac:dyDescent="0.2">
      <c r="A4753">
        <v>10409</v>
      </c>
      <c r="B4753" t="s">
        <v>20754</v>
      </c>
      <c r="C4753" t="s">
        <v>16086</v>
      </c>
      <c r="D4753" s="895">
        <v>208.8</v>
      </c>
    </row>
    <row r="4754" spans="1:4" x14ac:dyDescent="0.2">
      <c r="A4754">
        <v>10411</v>
      </c>
      <c r="B4754" t="s">
        <v>20755</v>
      </c>
      <c r="C4754" t="s">
        <v>16086</v>
      </c>
      <c r="D4754" s="895">
        <v>186.83</v>
      </c>
    </row>
    <row r="4755" spans="1:4" x14ac:dyDescent="0.2">
      <c r="A4755">
        <v>10404</v>
      </c>
      <c r="B4755" t="s">
        <v>20756</v>
      </c>
      <c r="C4755" t="s">
        <v>16086</v>
      </c>
      <c r="D4755" s="895">
        <v>75.77</v>
      </c>
    </row>
    <row r="4756" spans="1:4" x14ac:dyDescent="0.2">
      <c r="A4756">
        <v>10410</v>
      </c>
      <c r="B4756" t="s">
        <v>20757</v>
      </c>
      <c r="C4756" t="s">
        <v>16086</v>
      </c>
      <c r="D4756" s="895">
        <v>124.8</v>
      </c>
    </row>
    <row r="4757" spans="1:4" x14ac:dyDescent="0.2">
      <c r="A4757">
        <v>10405</v>
      </c>
      <c r="B4757" t="s">
        <v>20758</v>
      </c>
      <c r="C4757" t="s">
        <v>16086</v>
      </c>
      <c r="D4757" s="895">
        <v>418.32</v>
      </c>
    </row>
    <row r="4758" spans="1:4" x14ac:dyDescent="0.2">
      <c r="A4758">
        <v>10408</v>
      </c>
      <c r="B4758" t="s">
        <v>20759</v>
      </c>
      <c r="C4758" t="s">
        <v>16086</v>
      </c>
      <c r="D4758" s="895">
        <v>292.52999999999997</v>
      </c>
    </row>
    <row r="4759" spans="1:4" x14ac:dyDescent="0.2">
      <c r="A4759">
        <v>10412</v>
      </c>
      <c r="B4759" t="s">
        <v>20760</v>
      </c>
      <c r="C4759" t="s">
        <v>16086</v>
      </c>
      <c r="D4759" s="895">
        <v>91.82</v>
      </c>
    </row>
    <row r="4760" spans="1:4" x14ac:dyDescent="0.2">
      <c r="A4760">
        <v>10406</v>
      </c>
      <c r="B4760" t="s">
        <v>20761</v>
      </c>
      <c r="C4760" t="s">
        <v>16086</v>
      </c>
      <c r="D4760" s="895">
        <v>577.79</v>
      </c>
    </row>
    <row r="4761" spans="1:4" x14ac:dyDescent="0.2">
      <c r="A4761">
        <v>10407</v>
      </c>
      <c r="B4761" t="s">
        <v>20762</v>
      </c>
      <c r="C4761" t="s">
        <v>16086</v>
      </c>
      <c r="D4761" s="895">
        <v>896.16</v>
      </c>
    </row>
    <row r="4762" spans="1:4" x14ac:dyDescent="0.2">
      <c r="A4762">
        <v>10416</v>
      </c>
      <c r="B4762" t="s">
        <v>20763</v>
      </c>
      <c r="C4762" t="s">
        <v>16086</v>
      </c>
      <c r="D4762" s="895">
        <v>111.16</v>
      </c>
    </row>
    <row r="4763" spans="1:4" x14ac:dyDescent="0.2">
      <c r="A4763">
        <v>10419</v>
      </c>
      <c r="B4763" t="s">
        <v>20764</v>
      </c>
      <c r="C4763" t="s">
        <v>16086</v>
      </c>
      <c r="D4763" s="895">
        <v>96.48</v>
      </c>
    </row>
    <row r="4764" spans="1:4" x14ac:dyDescent="0.2">
      <c r="A4764">
        <v>21092</v>
      </c>
      <c r="B4764" t="s">
        <v>20765</v>
      </c>
      <c r="C4764" t="s">
        <v>16086</v>
      </c>
      <c r="D4764" s="895">
        <v>55.16</v>
      </c>
    </row>
    <row r="4765" spans="1:4" x14ac:dyDescent="0.2">
      <c r="A4765">
        <v>10418</v>
      </c>
      <c r="B4765" t="s">
        <v>20766</v>
      </c>
      <c r="C4765" t="s">
        <v>16086</v>
      </c>
      <c r="D4765" s="895">
        <v>64.31</v>
      </c>
    </row>
    <row r="4766" spans="1:4" x14ac:dyDescent="0.2">
      <c r="A4766">
        <v>12657</v>
      </c>
      <c r="B4766" t="s">
        <v>20767</v>
      </c>
      <c r="C4766" t="s">
        <v>16086</v>
      </c>
      <c r="D4766" s="895">
        <v>259.52999999999997</v>
      </c>
    </row>
    <row r="4767" spans="1:4" x14ac:dyDescent="0.2">
      <c r="A4767">
        <v>10417</v>
      </c>
      <c r="B4767" t="s">
        <v>20768</v>
      </c>
      <c r="C4767" t="s">
        <v>16086</v>
      </c>
      <c r="D4767" s="895">
        <v>161.96</v>
      </c>
    </row>
    <row r="4768" spans="1:4" x14ac:dyDescent="0.2">
      <c r="A4768">
        <v>10413</v>
      </c>
      <c r="B4768" t="s">
        <v>20769</v>
      </c>
      <c r="C4768" t="s">
        <v>16086</v>
      </c>
      <c r="D4768" s="895">
        <v>58.86</v>
      </c>
    </row>
    <row r="4769" spans="1:4" x14ac:dyDescent="0.2">
      <c r="A4769">
        <v>10414</v>
      </c>
      <c r="B4769" t="s">
        <v>20770</v>
      </c>
      <c r="C4769" t="s">
        <v>16086</v>
      </c>
      <c r="D4769" s="895">
        <v>354.41</v>
      </c>
    </row>
    <row r="4770" spans="1:4" x14ac:dyDescent="0.2">
      <c r="A4770">
        <v>10415</v>
      </c>
      <c r="B4770" t="s">
        <v>20771</v>
      </c>
      <c r="C4770" t="s">
        <v>16086</v>
      </c>
      <c r="D4770" s="895">
        <v>615.09</v>
      </c>
    </row>
    <row r="4771" spans="1:4" x14ac:dyDescent="0.2">
      <c r="A4771">
        <v>38643</v>
      </c>
      <c r="B4771" t="s">
        <v>20772</v>
      </c>
      <c r="C4771" t="s">
        <v>16086</v>
      </c>
      <c r="D4771" s="895">
        <v>42.65</v>
      </c>
    </row>
    <row r="4772" spans="1:4" x14ac:dyDescent="0.2">
      <c r="A4772">
        <v>6157</v>
      </c>
      <c r="B4772" t="s">
        <v>20773</v>
      </c>
      <c r="C4772" t="s">
        <v>16086</v>
      </c>
      <c r="D4772" s="895">
        <v>58.27</v>
      </c>
    </row>
    <row r="4773" spans="1:4" x14ac:dyDescent="0.2">
      <c r="A4773">
        <v>6158</v>
      </c>
      <c r="B4773" t="s">
        <v>20774</v>
      </c>
      <c r="C4773" t="s">
        <v>16086</v>
      </c>
      <c r="D4773" s="895">
        <v>6.66</v>
      </c>
    </row>
    <row r="4774" spans="1:4" x14ac:dyDescent="0.2">
      <c r="A4774">
        <v>6153</v>
      </c>
      <c r="B4774" t="s">
        <v>20775</v>
      </c>
      <c r="C4774" t="s">
        <v>16086</v>
      </c>
      <c r="D4774" s="895">
        <v>4.58</v>
      </c>
    </row>
    <row r="4775" spans="1:4" x14ac:dyDescent="0.2">
      <c r="A4775">
        <v>6156</v>
      </c>
      <c r="B4775" t="s">
        <v>20776</v>
      </c>
      <c r="C4775" t="s">
        <v>16086</v>
      </c>
      <c r="D4775" s="895">
        <v>5.71</v>
      </c>
    </row>
    <row r="4776" spans="1:4" x14ac:dyDescent="0.2">
      <c r="A4776">
        <v>6154</v>
      </c>
      <c r="B4776" t="s">
        <v>20777</v>
      </c>
      <c r="C4776" t="s">
        <v>16086</v>
      </c>
      <c r="D4776" s="895">
        <v>8.15</v>
      </c>
    </row>
    <row r="4777" spans="1:4" x14ac:dyDescent="0.2">
      <c r="A4777">
        <v>6155</v>
      </c>
      <c r="B4777" t="s">
        <v>20778</v>
      </c>
      <c r="C4777" t="s">
        <v>16086</v>
      </c>
      <c r="D4777" s="895">
        <v>18.760000000000002</v>
      </c>
    </row>
    <row r="4778" spans="1:4" x14ac:dyDescent="0.2">
      <c r="A4778">
        <v>43595</v>
      </c>
      <c r="B4778" t="s">
        <v>20779</v>
      </c>
      <c r="C4778" t="s">
        <v>16086</v>
      </c>
      <c r="D4778" s="895">
        <v>18.04</v>
      </c>
    </row>
    <row r="4779" spans="1:4" x14ac:dyDescent="0.2">
      <c r="A4779">
        <v>43596</v>
      </c>
      <c r="B4779" t="s">
        <v>20780</v>
      </c>
      <c r="C4779" t="s">
        <v>16086</v>
      </c>
      <c r="D4779" s="895">
        <v>20.85</v>
      </c>
    </row>
    <row r="4780" spans="1:4" x14ac:dyDescent="0.2">
      <c r="A4780">
        <v>38108</v>
      </c>
      <c r="B4780" t="s">
        <v>20781</v>
      </c>
      <c r="C4780" t="s">
        <v>16086</v>
      </c>
      <c r="D4780" s="895">
        <v>59.37</v>
      </c>
    </row>
    <row r="4781" spans="1:4" x14ac:dyDescent="0.2">
      <c r="A4781">
        <v>38087</v>
      </c>
      <c r="B4781" t="s">
        <v>20782</v>
      </c>
      <c r="C4781" t="s">
        <v>16086</v>
      </c>
      <c r="D4781" s="895">
        <v>76.36</v>
      </c>
    </row>
    <row r="4782" spans="1:4" x14ac:dyDescent="0.2">
      <c r="A4782">
        <v>38109</v>
      </c>
      <c r="B4782" t="s">
        <v>20783</v>
      </c>
      <c r="C4782" t="s">
        <v>16086</v>
      </c>
      <c r="D4782" s="895">
        <v>94.89</v>
      </c>
    </row>
    <row r="4783" spans="1:4" x14ac:dyDescent="0.2">
      <c r="A4783">
        <v>38088</v>
      </c>
      <c r="B4783" t="s">
        <v>20784</v>
      </c>
      <c r="C4783" t="s">
        <v>16086</v>
      </c>
      <c r="D4783" s="895">
        <v>99.77</v>
      </c>
    </row>
    <row r="4784" spans="1:4" x14ac:dyDescent="0.2">
      <c r="A4784">
        <v>38110</v>
      </c>
      <c r="B4784" t="s">
        <v>20785</v>
      </c>
      <c r="C4784" t="s">
        <v>16086</v>
      </c>
      <c r="D4784" s="895">
        <v>36.5</v>
      </c>
    </row>
    <row r="4785" spans="1:4" x14ac:dyDescent="0.2">
      <c r="A4785">
        <v>38089</v>
      </c>
      <c r="B4785" t="s">
        <v>20786</v>
      </c>
      <c r="C4785" t="s">
        <v>16086</v>
      </c>
      <c r="D4785" s="895">
        <v>63.6</v>
      </c>
    </row>
    <row r="4786" spans="1:4" x14ac:dyDescent="0.2">
      <c r="A4786">
        <v>38111</v>
      </c>
      <c r="B4786" t="s">
        <v>20787</v>
      </c>
      <c r="C4786" t="s">
        <v>16086</v>
      </c>
      <c r="D4786" s="895">
        <v>40.82</v>
      </c>
    </row>
    <row r="4787" spans="1:4" x14ac:dyDescent="0.2">
      <c r="A4787">
        <v>38090</v>
      </c>
      <c r="B4787" t="s">
        <v>20788</v>
      </c>
      <c r="C4787" t="s">
        <v>16086</v>
      </c>
      <c r="D4787" s="895">
        <v>65.739999999999995</v>
      </c>
    </row>
    <row r="4788" spans="1:4" x14ac:dyDescent="0.2">
      <c r="A4788">
        <v>13726</v>
      </c>
      <c r="B4788" t="s">
        <v>20789</v>
      </c>
      <c r="C4788" t="s">
        <v>16086</v>
      </c>
      <c r="D4788" s="860">
        <v>66249.990000000005</v>
      </c>
    </row>
    <row r="4789" spans="1:4" x14ac:dyDescent="0.2">
      <c r="A4789">
        <v>38400</v>
      </c>
      <c r="B4789" t="s">
        <v>20790</v>
      </c>
      <c r="C4789" t="s">
        <v>16086</v>
      </c>
      <c r="D4789" s="895">
        <v>19.91</v>
      </c>
    </row>
    <row r="4790" spans="1:4" x14ac:dyDescent="0.2">
      <c r="A4790">
        <v>12627</v>
      </c>
      <c r="B4790" t="s">
        <v>20791</v>
      </c>
      <c r="C4790" t="s">
        <v>16086</v>
      </c>
      <c r="D4790" s="895">
        <v>1.65</v>
      </c>
    </row>
    <row r="4791" spans="1:4" x14ac:dyDescent="0.2">
      <c r="A4791">
        <v>39996</v>
      </c>
      <c r="B4791" t="s">
        <v>20792</v>
      </c>
      <c r="C4791" t="s">
        <v>16130</v>
      </c>
      <c r="D4791" s="895">
        <v>2.2400000000000002</v>
      </c>
    </row>
    <row r="4792" spans="1:4" x14ac:dyDescent="0.2">
      <c r="A4792">
        <v>10478</v>
      </c>
      <c r="B4792" t="s">
        <v>20793</v>
      </c>
      <c r="C4792" t="s">
        <v>16136</v>
      </c>
      <c r="D4792" s="895">
        <v>37.94</v>
      </c>
    </row>
    <row r="4793" spans="1:4" x14ac:dyDescent="0.2">
      <c r="A4793">
        <v>10481</v>
      </c>
      <c r="B4793" t="s">
        <v>20794</v>
      </c>
      <c r="C4793" t="s">
        <v>16136</v>
      </c>
      <c r="D4793" s="895">
        <v>33.74</v>
      </c>
    </row>
    <row r="4794" spans="1:4" x14ac:dyDescent="0.2">
      <c r="A4794">
        <v>10475</v>
      </c>
      <c r="B4794" t="s">
        <v>20795</v>
      </c>
      <c r="C4794" t="s">
        <v>16136</v>
      </c>
      <c r="D4794" s="895">
        <v>32.65</v>
      </c>
    </row>
    <row r="4795" spans="1:4" x14ac:dyDescent="0.2">
      <c r="A4795">
        <v>4030</v>
      </c>
      <c r="B4795" t="s">
        <v>20796</v>
      </c>
      <c r="C4795" t="s">
        <v>16487</v>
      </c>
      <c r="D4795" s="895">
        <v>8.3699999999999992</v>
      </c>
    </row>
    <row r="4796" spans="1:4" x14ac:dyDescent="0.2">
      <c r="A4796">
        <v>4031</v>
      </c>
      <c r="B4796" t="s">
        <v>20797</v>
      </c>
      <c r="C4796" t="s">
        <v>16487</v>
      </c>
      <c r="D4796" s="895">
        <v>39.340000000000003</v>
      </c>
    </row>
    <row r="4797" spans="1:4" x14ac:dyDescent="0.2">
      <c r="A4797">
        <v>39399</v>
      </c>
      <c r="B4797" t="s">
        <v>20798</v>
      </c>
      <c r="C4797" t="s">
        <v>16086</v>
      </c>
      <c r="D4797" s="860">
        <v>1440.99</v>
      </c>
    </row>
    <row r="4798" spans="1:4" x14ac:dyDescent="0.2">
      <c r="A4798">
        <v>39400</v>
      </c>
      <c r="B4798" t="s">
        <v>20799</v>
      </c>
      <c r="C4798" t="s">
        <v>16086</v>
      </c>
      <c r="D4798" s="860">
        <v>1566.29</v>
      </c>
    </row>
    <row r="4799" spans="1:4" x14ac:dyDescent="0.2">
      <c r="A4799">
        <v>39401</v>
      </c>
      <c r="B4799" t="s">
        <v>20800</v>
      </c>
      <c r="C4799" t="s">
        <v>16086</v>
      </c>
      <c r="D4799" s="860">
        <v>1757.01</v>
      </c>
    </row>
    <row r="4800" spans="1:4" x14ac:dyDescent="0.2">
      <c r="A4800">
        <v>11652</v>
      </c>
      <c r="B4800" t="s">
        <v>20801</v>
      </c>
      <c r="C4800" t="s">
        <v>16086</v>
      </c>
      <c r="D4800" s="860">
        <v>3780</v>
      </c>
    </row>
    <row r="4801" spans="1:4" x14ac:dyDescent="0.2">
      <c r="A4801">
        <v>13896</v>
      </c>
      <c r="B4801" t="s">
        <v>20802</v>
      </c>
      <c r="C4801" t="s">
        <v>16086</v>
      </c>
      <c r="D4801" s="860">
        <v>3390.99</v>
      </c>
    </row>
    <row r="4802" spans="1:4" x14ac:dyDescent="0.2">
      <c r="A4802">
        <v>13475</v>
      </c>
      <c r="B4802" t="s">
        <v>20803</v>
      </c>
      <c r="C4802" t="s">
        <v>16086</v>
      </c>
      <c r="D4802" s="860">
        <v>4130.63</v>
      </c>
    </row>
    <row r="4803" spans="1:4" x14ac:dyDescent="0.2">
      <c r="A4803">
        <v>44491</v>
      </c>
      <c r="B4803" t="s">
        <v>20804</v>
      </c>
      <c r="C4803" t="s">
        <v>16086</v>
      </c>
      <c r="D4803" s="860">
        <v>4403109.21</v>
      </c>
    </row>
    <row r="4804" spans="1:4" x14ac:dyDescent="0.2">
      <c r="A4804">
        <v>44470</v>
      </c>
      <c r="B4804" t="s">
        <v>20805</v>
      </c>
      <c r="C4804" t="s">
        <v>16086</v>
      </c>
      <c r="D4804" s="860">
        <v>1853657.87</v>
      </c>
    </row>
    <row r="4805" spans="1:4" x14ac:dyDescent="0.2">
      <c r="A4805">
        <v>13476</v>
      </c>
      <c r="B4805" t="s">
        <v>20806</v>
      </c>
      <c r="C4805" t="s">
        <v>16086</v>
      </c>
      <c r="D4805" s="860">
        <v>1867090.31</v>
      </c>
    </row>
    <row r="4806" spans="1:4" x14ac:dyDescent="0.2">
      <c r="A4806">
        <v>10488</v>
      </c>
      <c r="B4806" t="s">
        <v>20807</v>
      </c>
      <c r="C4806" t="s">
        <v>16086</v>
      </c>
      <c r="D4806" s="860">
        <v>2262000</v>
      </c>
    </row>
    <row r="4807" spans="1:4" x14ac:dyDescent="0.2">
      <c r="A4807">
        <v>13606</v>
      </c>
      <c r="B4807" t="s">
        <v>20808</v>
      </c>
      <c r="C4807" t="s">
        <v>16086</v>
      </c>
      <c r="D4807" s="860">
        <v>2004099.65</v>
      </c>
    </row>
    <row r="4808" spans="1:4" x14ac:dyDescent="0.2">
      <c r="A4808">
        <v>10489</v>
      </c>
      <c r="B4808" t="s">
        <v>20809</v>
      </c>
      <c r="C4808" t="s">
        <v>16234</v>
      </c>
      <c r="D4808" s="895">
        <v>18.420000000000002</v>
      </c>
    </row>
    <row r="4809" spans="1:4" x14ac:dyDescent="0.2">
      <c r="A4809">
        <v>41073</v>
      </c>
      <c r="B4809" t="s">
        <v>20810</v>
      </c>
      <c r="C4809" t="s">
        <v>16236</v>
      </c>
      <c r="D4809" s="860">
        <v>3233.77</v>
      </c>
    </row>
    <row r="4810" spans="1:4" x14ac:dyDescent="0.2">
      <c r="A4810">
        <v>34391</v>
      </c>
      <c r="B4810" t="s">
        <v>20811</v>
      </c>
      <c r="C4810" t="s">
        <v>16487</v>
      </c>
      <c r="D4810" s="895">
        <v>766</v>
      </c>
    </row>
    <row r="4811" spans="1:4" x14ac:dyDescent="0.2">
      <c r="A4811">
        <v>10496</v>
      </c>
      <c r="B4811" t="s">
        <v>20812</v>
      </c>
      <c r="C4811" t="s">
        <v>16487</v>
      </c>
      <c r="D4811" s="895">
        <v>666.66</v>
      </c>
    </row>
    <row r="4812" spans="1:4" x14ac:dyDescent="0.2">
      <c r="A4812">
        <v>10497</v>
      </c>
      <c r="B4812" t="s">
        <v>20813</v>
      </c>
      <c r="C4812" t="s">
        <v>16487</v>
      </c>
      <c r="D4812" s="860">
        <v>1733.33</v>
      </c>
    </row>
    <row r="4813" spans="1:4" x14ac:dyDescent="0.2">
      <c r="A4813">
        <v>10504</v>
      </c>
      <c r="B4813" t="s">
        <v>20814</v>
      </c>
      <c r="C4813" t="s">
        <v>16487</v>
      </c>
      <c r="D4813" s="860">
        <v>2026.66</v>
      </c>
    </row>
    <row r="4814" spans="1:4" x14ac:dyDescent="0.2">
      <c r="A4814">
        <v>34390</v>
      </c>
      <c r="B4814" t="s">
        <v>20815</v>
      </c>
      <c r="C4814" t="s">
        <v>16487</v>
      </c>
      <c r="D4814" s="895">
        <v>597.33000000000004</v>
      </c>
    </row>
    <row r="4815" spans="1:4" x14ac:dyDescent="0.2">
      <c r="A4815">
        <v>34389</v>
      </c>
      <c r="B4815" t="s">
        <v>20816</v>
      </c>
      <c r="C4815" t="s">
        <v>16487</v>
      </c>
      <c r="D4815" s="895">
        <v>186.66</v>
      </c>
    </row>
    <row r="4816" spans="1:4" x14ac:dyDescent="0.2">
      <c r="A4816">
        <v>34388</v>
      </c>
      <c r="B4816" t="s">
        <v>20817</v>
      </c>
      <c r="C4816" t="s">
        <v>16487</v>
      </c>
      <c r="D4816" s="895">
        <v>265.3</v>
      </c>
    </row>
    <row r="4817" spans="1:4" x14ac:dyDescent="0.2">
      <c r="A4817">
        <v>34387</v>
      </c>
      <c r="B4817" t="s">
        <v>20818</v>
      </c>
      <c r="C4817" t="s">
        <v>16487</v>
      </c>
      <c r="D4817" s="895">
        <v>430.66</v>
      </c>
    </row>
    <row r="4818" spans="1:4" x14ac:dyDescent="0.2">
      <c r="A4818">
        <v>11188</v>
      </c>
      <c r="B4818" t="s">
        <v>20819</v>
      </c>
      <c r="C4818" t="s">
        <v>16487</v>
      </c>
      <c r="D4818" s="895">
        <v>213.33</v>
      </c>
    </row>
    <row r="4819" spans="1:4" x14ac:dyDescent="0.2">
      <c r="A4819">
        <v>11189</v>
      </c>
      <c r="B4819" t="s">
        <v>20820</v>
      </c>
      <c r="C4819" t="s">
        <v>16487</v>
      </c>
      <c r="D4819" s="895">
        <v>320</v>
      </c>
    </row>
    <row r="4820" spans="1:4" x14ac:dyDescent="0.2">
      <c r="A4820">
        <v>21107</v>
      </c>
      <c r="B4820" t="s">
        <v>20821</v>
      </c>
      <c r="C4820" t="s">
        <v>16487</v>
      </c>
      <c r="D4820" s="895">
        <v>230.29</v>
      </c>
    </row>
    <row r="4821" spans="1:4" x14ac:dyDescent="0.2">
      <c r="A4821">
        <v>34386</v>
      </c>
      <c r="B4821" t="s">
        <v>20822</v>
      </c>
      <c r="C4821" t="s">
        <v>16487</v>
      </c>
      <c r="D4821" s="895">
        <v>400</v>
      </c>
    </row>
    <row r="4822" spans="1:4" x14ac:dyDescent="0.2">
      <c r="A4822">
        <v>10490</v>
      </c>
      <c r="B4822" t="s">
        <v>20823</v>
      </c>
      <c r="C4822" t="s">
        <v>16487</v>
      </c>
      <c r="D4822" s="895">
        <v>140</v>
      </c>
    </row>
    <row r="4823" spans="1:4" x14ac:dyDescent="0.2">
      <c r="A4823">
        <v>10492</v>
      </c>
      <c r="B4823" t="s">
        <v>20824</v>
      </c>
      <c r="C4823" t="s">
        <v>16487</v>
      </c>
      <c r="D4823" s="895">
        <v>160</v>
      </c>
    </row>
    <row r="4824" spans="1:4" x14ac:dyDescent="0.2">
      <c r="A4824">
        <v>10493</v>
      </c>
      <c r="B4824" t="s">
        <v>20825</v>
      </c>
      <c r="C4824" t="s">
        <v>16487</v>
      </c>
      <c r="D4824" s="895">
        <v>186.66</v>
      </c>
    </row>
    <row r="4825" spans="1:4" x14ac:dyDescent="0.2">
      <c r="A4825">
        <v>10491</v>
      </c>
      <c r="B4825" t="s">
        <v>20826</v>
      </c>
      <c r="C4825" t="s">
        <v>16487</v>
      </c>
      <c r="D4825" s="895">
        <v>226.66</v>
      </c>
    </row>
    <row r="4826" spans="1:4" x14ac:dyDescent="0.2">
      <c r="A4826">
        <v>34385</v>
      </c>
      <c r="B4826" t="s">
        <v>20827</v>
      </c>
      <c r="C4826" t="s">
        <v>16487</v>
      </c>
      <c r="D4826" s="895">
        <v>330.66</v>
      </c>
    </row>
    <row r="4827" spans="1:4" x14ac:dyDescent="0.2">
      <c r="A4827">
        <v>10499</v>
      </c>
      <c r="B4827" t="s">
        <v>20828</v>
      </c>
      <c r="C4827" t="s">
        <v>16487</v>
      </c>
      <c r="D4827" s="895">
        <v>133.33000000000001</v>
      </c>
    </row>
    <row r="4828" spans="1:4" x14ac:dyDescent="0.2">
      <c r="A4828">
        <v>34384</v>
      </c>
      <c r="B4828" t="s">
        <v>20829</v>
      </c>
      <c r="C4828" t="s">
        <v>16487</v>
      </c>
      <c r="D4828" s="895">
        <v>400</v>
      </c>
    </row>
    <row r="4829" spans="1:4" x14ac:dyDescent="0.2">
      <c r="A4829">
        <v>11185</v>
      </c>
      <c r="B4829" t="s">
        <v>20830</v>
      </c>
      <c r="C4829" t="s">
        <v>16487</v>
      </c>
      <c r="D4829" s="895">
        <v>413.33</v>
      </c>
    </row>
    <row r="4830" spans="1:4" x14ac:dyDescent="0.2">
      <c r="A4830">
        <v>10507</v>
      </c>
      <c r="B4830" t="s">
        <v>20831</v>
      </c>
      <c r="C4830" t="s">
        <v>16487</v>
      </c>
      <c r="D4830" s="895">
        <v>508.04</v>
      </c>
    </row>
    <row r="4831" spans="1:4" x14ac:dyDescent="0.2">
      <c r="A4831">
        <v>10505</v>
      </c>
      <c r="B4831" t="s">
        <v>20832</v>
      </c>
      <c r="C4831" t="s">
        <v>16487</v>
      </c>
      <c r="D4831" s="895">
        <v>299.77999999999997</v>
      </c>
    </row>
    <row r="4832" spans="1:4" x14ac:dyDescent="0.2">
      <c r="A4832">
        <v>10506</v>
      </c>
      <c r="B4832" t="s">
        <v>20833</v>
      </c>
      <c r="C4832" t="s">
        <v>16487</v>
      </c>
      <c r="D4832" s="895">
        <v>391.34</v>
      </c>
    </row>
    <row r="4833" spans="1:4" x14ac:dyDescent="0.2">
      <c r="A4833">
        <v>5031</v>
      </c>
      <c r="B4833" t="s">
        <v>20834</v>
      </c>
      <c r="C4833" t="s">
        <v>16487</v>
      </c>
      <c r="D4833" s="895">
        <v>549.5</v>
      </c>
    </row>
    <row r="4834" spans="1:4" x14ac:dyDescent="0.2">
      <c r="A4834">
        <v>10502</v>
      </c>
      <c r="B4834" t="s">
        <v>20835</v>
      </c>
      <c r="C4834" t="s">
        <v>16487</v>
      </c>
      <c r="D4834" s="895">
        <v>640.29</v>
      </c>
    </row>
    <row r="4835" spans="1:4" x14ac:dyDescent="0.2">
      <c r="A4835">
        <v>10501</v>
      </c>
      <c r="B4835" t="s">
        <v>20836</v>
      </c>
      <c r="C4835" t="s">
        <v>16487</v>
      </c>
      <c r="D4835" s="895">
        <v>361.75</v>
      </c>
    </row>
    <row r="4836" spans="1:4" x14ac:dyDescent="0.2">
      <c r="A4836">
        <v>10503</v>
      </c>
      <c r="B4836" t="s">
        <v>20837</v>
      </c>
      <c r="C4836" t="s">
        <v>16487</v>
      </c>
      <c r="D4836" s="895">
        <v>488.72</v>
      </c>
    </row>
    <row r="4837" spans="1:4" x14ac:dyDescent="0.2">
      <c r="A4837">
        <v>4500</v>
      </c>
      <c r="B4837" t="s">
        <v>20838</v>
      </c>
      <c r="C4837" t="s">
        <v>16130</v>
      </c>
      <c r="D4837" s="895">
        <v>15.46</v>
      </c>
    </row>
    <row r="4838" spans="1:4" x14ac:dyDescent="0.2">
      <c r="A4838">
        <v>4448</v>
      </c>
      <c r="B4838" t="s">
        <v>20839</v>
      </c>
      <c r="C4838" t="s">
        <v>16130</v>
      </c>
      <c r="D4838" s="895">
        <v>21.24</v>
      </c>
    </row>
    <row r="4839" spans="1:4" x14ac:dyDescent="0.2">
      <c r="A4839">
        <v>20213</v>
      </c>
      <c r="B4839" t="s">
        <v>20840</v>
      </c>
      <c r="C4839" t="s">
        <v>16130</v>
      </c>
      <c r="D4839" s="895">
        <v>27.05</v>
      </c>
    </row>
    <row r="4840" spans="1:4" x14ac:dyDescent="0.2">
      <c r="A4840">
        <v>20211</v>
      </c>
      <c r="B4840" t="s">
        <v>20841</v>
      </c>
      <c r="C4840" t="s">
        <v>16130</v>
      </c>
      <c r="D4840" s="895">
        <v>35.82</v>
      </c>
    </row>
    <row r="4841" spans="1:4" x14ac:dyDescent="0.2">
      <c r="A4841">
        <v>40270</v>
      </c>
      <c r="B4841" t="s">
        <v>20842</v>
      </c>
      <c r="C4841" t="s">
        <v>16130</v>
      </c>
      <c r="D4841" s="895">
        <v>121.53</v>
      </c>
    </row>
    <row r="4842" spans="1:4" x14ac:dyDescent="0.2">
      <c r="A4842">
        <v>4425</v>
      </c>
      <c r="B4842" t="s">
        <v>20843</v>
      </c>
      <c r="C4842" t="s">
        <v>16130</v>
      </c>
      <c r="D4842" s="895">
        <v>29.61</v>
      </c>
    </row>
    <row r="4843" spans="1:4" x14ac:dyDescent="0.2">
      <c r="A4843">
        <v>4472</v>
      </c>
      <c r="B4843" t="s">
        <v>20844</v>
      </c>
      <c r="C4843" t="s">
        <v>16130</v>
      </c>
      <c r="D4843" s="895">
        <v>36.99</v>
      </c>
    </row>
    <row r="4844" spans="1:4" x14ac:dyDescent="0.2">
      <c r="A4844">
        <v>35272</v>
      </c>
      <c r="B4844" t="s">
        <v>20845</v>
      </c>
      <c r="C4844" t="s">
        <v>16130</v>
      </c>
      <c r="D4844" s="895">
        <v>53.47</v>
      </c>
    </row>
    <row r="4845" spans="1:4" x14ac:dyDescent="0.2">
      <c r="A4845">
        <v>4481</v>
      </c>
      <c r="B4845" t="s">
        <v>20846</v>
      </c>
      <c r="C4845" t="s">
        <v>16130</v>
      </c>
      <c r="D4845" s="895">
        <v>57.24</v>
      </c>
    </row>
    <row r="4846" spans="1:4" x14ac:dyDescent="0.2">
      <c r="A4846">
        <v>34345</v>
      </c>
      <c r="B4846" t="s">
        <v>20847</v>
      </c>
      <c r="C4846" t="s">
        <v>16234</v>
      </c>
      <c r="D4846" s="895">
        <v>14.99</v>
      </c>
    </row>
    <row r="4847" spans="1:4" x14ac:dyDescent="0.2">
      <c r="A4847">
        <v>41096</v>
      </c>
      <c r="B4847" t="s">
        <v>20848</v>
      </c>
      <c r="C4847" t="s">
        <v>16236</v>
      </c>
      <c r="D4847" s="860">
        <v>2630.04</v>
      </c>
    </row>
    <row r="4848" spans="1:4" ht="40.5" x14ac:dyDescent="0.25">
      <c r="A4848" s="893">
        <v>97141</v>
      </c>
      <c r="B4848" s="894" t="s">
        <v>20849</v>
      </c>
      <c r="C4848" s="893" t="s">
        <v>71</v>
      </c>
      <c r="D4848" s="896">
        <v>5.4</v>
      </c>
    </row>
    <row r="4849" spans="1:4" ht="40.5" x14ac:dyDescent="0.25">
      <c r="A4849" s="893">
        <v>97142</v>
      </c>
      <c r="B4849" s="894" t="s">
        <v>20850</v>
      </c>
      <c r="C4849" s="893" t="s">
        <v>71</v>
      </c>
      <c r="D4849" s="896">
        <v>6.24</v>
      </c>
    </row>
    <row r="4850" spans="1:4" ht="40.5" x14ac:dyDescent="0.25">
      <c r="A4850" s="893">
        <v>97143</v>
      </c>
      <c r="B4850" s="894" t="s">
        <v>20851</v>
      </c>
      <c r="C4850" s="893" t="s">
        <v>71</v>
      </c>
      <c r="D4850" s="896">
        <v>8.31</v>
      </c>
    </row>
    <row r="4851" spans="1:4" ht="40.5" x14ac:dyDescent="0.25">
      <c r="A4851" s="893">
        <v>97144</v>
      </c>
      <c r="B4851" s="894" t="s">
        <v>20852</v>
      </c>
      <c r="C4851" s="893" t="s">
        <v>71</v>
      </c>
      <c r="D4851" s="896">
        <v>10.37</v>
      </c>
    </row>
    <row r="4852" spans="1:4" ht="40.5" x14ac:dyDescent="0.25">
      <c r="A4852" s="893">
        <v>97145</v>
      </c>
      <c r="B4852" s="894" t="s">
        <v>20853</v>
      </c>
      <c r="C4852" s="893" t="s">
        <v>71</v>
      </c>
      <c r="D4852" s="896">
        <v>12.47</v>
      </c>
    </row>
    <row r="4853" spans="1:4" ht="40.5" x14ac:dyDescent="0.25">
      <c r="A4853" s="893">
        <v>97146</v>
      </c>
      <c r="B4853" s="894" t="s">
        <v>20854</v>
      </c>
      <c r="C4853" s="893" t="s">
        <v>71</v>
      </c>
      <c r="D4853" s="896">
        <v>14.58</v>
      </c>
    </row>
    <row r="4854" spans="1:4" ht="40.5" x14ac:dyDescent="0.25">
      <c r="A4854" s="893">
        <v>97147</v>
      </c>
      <c r="B4854" s="894" t="s">
        <v>20855</v>
      </c>
      <c r="C4854" s="893" t="s">
        <v>71</v>
      </c>
      <c r="D4854" s="896">
        <v>16.66</v>
      </c>
    </row>
    <row r="4855" spans="1:4" ht="40.5" x14ac:dyDescent="0.25">
      <c r="A4855" s="893">
        <v>97148</v>
      </c>
      <c r="B4855" s="894" t="s">
        <v>20856</v>
      </c>
      <c r="C4855" s="893" t="s">
        <v>71</v>
      </c>
      <c r="D4855" s="896">
        <v>18.760000000000002</v>
      </c>
    </row>
    <row r="4856" spans="1:4" ht="40.5" x14ac:dyDescent="0.25">
      <c r="A4856" s="893">
        <v>97149</v>
      </c>
      <c r="B4856" s="894" t="s">
        <v>20857</v>
      </c>
      <c r="C4856" s="893" t="s">
        <v>71</v>
      </c>
      <c r="D4856" s="896">
        <v>20.87</v>
      </c>
    </row>
    <row r="4857" spans="1:4" ht="40.5" x14ac:dyDescent="0.25">
      <c r="A4857" s="893">
        <v>97150</v>
      </c>
      <c r="B4857" s="894" t="s">
        <v>20858</v>
      </c>
      <c r="C4857" s="893" t="s">
        <v>71</v>
      </c>
      <c r="D4857" s="896">
        <v>26.02</v>
      </c>
    </row>
    <row r="4858" spans="1:4" ht="40.5" x14ac:dyDescent="0.25">
      <c r="A4858" s="893">
        <v>97151</v>
      </c>
      <c r="B4858" s="894" t="s">
        <v>20859</v>
      </c>
      <c r="C4858" s="893" t="s">
        <v>71</v>
      </c>
      <c r="D4858" s="896">
        <v>30.7</v>
      </c>
    </row>
    <row r="4859" spans="1:4" ht="40.5" x14ac:dyDescent="0.25">
      <c r="A4859" s="893">
        <v>97152</v>
      </c>
      <c r="B4859" s="894" t="s">
        <v>20860</v>
      </c>
      <c r="C4859" s="893" t="s">
        <v>71</v>
      </c>
      <c r="D4859" s="896">
        <v>35.119999999999997</v>
      </c>
    </row>
    <row r="4860" spans="1:4" ht="40.5" x14ac:dyDescent="0.25">
      <c r="A4860" s="893">
        <v>97153</v>
      </c>
      <c r="B4860" s="894" t="s">
        <v>20861</v>
      </c>
      <c r="C4860" s="893" t="s">
        <v>71</v>
      </c>
      <c r="D4860" s="896">
        <v>39.729999999999997</v>
      </c>
    </row>
    <row r="4861" spans="1:4" ht="40.5" x14ac:dyDescent="0.25">
      <c r="A4861" s="893">
        <v>97154</v>
      </c>
      <c r="B4861" s="894" t="s">
        <v>20862</v>
      </c>
      <c r="C4861" s="893" t="s">
        <v>71</v>
      </c>
      <c r="D4861" s="896">
        <v>44.35</v>
      </c>
    </row>
    <row r="4862" spans="1:4" ht="40.5" x14ac:dyDescent="0.25">
      <c r="A4862" s="893">
        <v>97155</v>
      </c>
      <c r="B4862" s="894" t="s">
        <v>20863</v>
      </c>
      <c r="C4862" s="893" t="s">
        <v>71</v>
      </c>
      <c r="D4862" s="896">
        <v>48.99</v>
      </c>
    </row>
    <row r="4863" spans="1:4" ht="40.5" x14ac:dyDescent="0.25">
      <c r="A4863" s="893">
        <v>97156</v>
      </c>
      <c r="B4863" s="894" t="s">
        <v>20864</v>
      </c>
      <c r="C4863" s="893" t="s">
        <v>71</v>
      </c>
      <c r="D4863" s="896">
        <v>58.68</v>
      </c>
    </row>
    <row r="4864" spans="1:4" ht="40.5" x14ac:dyDescent="0.25">
      <c r="A4864" s="893">
        <v>97157</v>
      </c>
      <c r="B4864" s="894" t="s">
        <v>20865</v>
      </c>
      <c r="C4864" s="893" t="s">
        <v>71</v>
      </c>
      <c r="D4864" s="896">
        <v>4.0999999999999996</v>
      </c>
    </row>
    <row r="4865" spans="1:4" ht="40.5" x14ac:dyDescent="0.25">
      <c r="A4865" s="893">
        <v>97158</v>
      </c>
      <c r="B4865" s="894" t="s">
        <v>20866</v>
      </c>
      <c r="C4865" s="893" t="s">
        <v>71</v>
      </c>
      <c r="D4865" s="896">
        <v>4.79</v>
      </c>
    </row>
    <row r="4866" spans="1:4" ht="40.5" x14ac:dyDescent="0.25">
      <c r="A4866" s="893">
        <v>97159</v>
      </c>
      <c r="B4866" s="894" t="s">
        <v>20867</v>
      </c>
      <c r="C4866" s="893" t="s">
        <v>71</v>
      </c>
      <c r="D4866" s="896">
        <v>6.51</v>
      </c>
    </row>
    <row r="4867" spans="1:4" ht="40.5" x14ac:dyDescent="0.25">
      <c r="A4867" s="893">
        <v>97160</v>
      </c>
      <c r="B4867" s="894" t="s">
        <v>20868</v>
      </c>
      <c r="C4867" s="893" t="s">
        <v>71</v>
      </c>
      <c r="D4867" s="896">
        <v>8.2100000000000009</v>
      </c>
    </row>
    <row r="4868" spans="1:4" ht="40.5" x14ac:dyDescent="0.25">
      <c r="A4868" s="893">
        <v>97161</v>
      </c>
      <c r="B4868" s="894" t="s">
        <v>20869</v>
      </c>
      <c r="C4868" s="893" t="s">
        <v>71</v>
      </c>
      <c r="D4868" s="896">
        <v>9.9600000000000009</v>
      </c>
    </row>
    <row r="4869" spans="1:4" ht="40.5" x14ac:dyDescent="0.25">
      <c r="A4869" s="893">
        <v>97162</v>
      </c>
      <c r="B4869" s="894" t="s">
        <v>20870</v>
      </c>
      <c r="C4869" s="893" t="s">
        <v>71</v>
      </c>
      <c r="D4869" s="896">
        <v>11.71</v>
      </c>
    </row>
    <row r="4870" spans="1:4" ht="40.5" x14ac:dyDescent="0.25">
      <c r="A4870" s="893">
        <v>97163</v>
      </c>
      <c r="B4870" s="894" t="s">
        <v>20871</v>
      </c>
      <c r="C4870" s="893" t="s">
        <v>71</v>
      </c>
      <c r="D4870" s="896">
        <v>13.43</v>
      </c>
    </row>
    <row r="4871" spans="1:4" ht="40.5" x14ac:dyDescent="0.25">
      <c r="A4871" s="893">
        <v>97164</v>
      </c>
      <c r="B4871" s="894" t="s">
        <v>20872</v>
      </c>
      <c r="C4871" s="893" t="s">
        <v>71</v>
      </c>
      <c r="D4871" s="896">
        <v>15.18</v>
      </c>
    </row>
    <row r="4872" spans="1:4" ht="40.5" x14ac:dyDescent="0.25">
      <c r="A4872" s="893">
        <v>97165</v>
      </c>
      <c r="B4872" s="894" t="s">
        <v>20873</v>
      </c>
      <c r="C4872" s="893" t="s">
        <v>71</v>
      </c>
      <c r="D4872" s="896">
        <v>16.93</v>
      </c>
    </row>
    <row r="4873" spans="1:4" ht="40.5" x14ac:dyDescent="0.25">
      <c r="A4873" s="893">
        <v>97166</v>
      </c>
      <c r="B4873" s="894" t="s">
        <v>20874</v>
      </c>
      <c r="C4873" s="893" t="s">
        <v>71</v>
      </c>
      <c r="D4873" s="896">
        <v>20.73</v>
      </c>
    </row>
    <row r="4874" spans="1:4" ht="40.5" x14ac:dyDescent="0.25">
      <c r="A4874" s="893">
        <v>97167</v>
      </c>
      <c r="B4874" s="894" t="s">
        <v>20875</v>
      </c>
      <c r="C4874" s="893" t="s">
        <v>71</v>
      </c>
      <c r="D4874" s="896">
        <v>24.56</v>
      </c>
    </row>
    <row r="4875" spans="1:4" ht="40.5" x14ac:dyDescent="0.25">
      <c r="A4875" s="893">
        <v>97168</v>
      </c>
      <c r="B4875" s="894" t="s">
        <v>20876</v>
      </c>
      <c r="C4875" s="893" t="s">
        <v>71</v>
      </c>
      <c r="D4875" s="896">
        <v>28.12</v>
      </c>
    </row>
    <row r="4876" spans="1:4" ht="40.5" x14ac:dyDescent="0.25">
      <c r="A4876" s="893">
        <v>97169</v>
      </c>
      <c r="B4876" s="894" t="s">
        <v>20877</v>
      </c>
      <c r="C4876" s="893" t="s">
        <v>71</v>
      </c>
      <c r="D4876" s="896">
        <v>31.85</v>
      </c>
    </row>
    <row r="4877" spans="1:4" ht="40.5" x14ac:dyDescent="0.25">
      <c r="A4877" s="893">
        <v>97170</v>
      </c>
      <c r="B4877" s="894" t="s">
        <v>20878</v>
      </c>
      <c r="C4877" s="893" t="s">
        <v>71</v>
      </c>
      <c r="D4877" s="896">
        <v>35.6</v>
      </c>
    </row>
    <row r="4878" spans="1:4" ht="40.5" x14ac:dyDescent="0.25">
      <c r="A4878" s="893">
        <v>97171</v>
      </c>
      <c r="B4878" s="894" t="s">
        <v>20879</v>
      </c>
      <c r="C4878" s="893" t="s">
        <v>71</v>
      </c>
      <c r="D4878" s="896">
        <v>39.380000000000003</v>
      </c>
    </row>
    <row r="4879" spans="1:4" ht="40.5" x14ac:dyDescent="0.25">
      <c r="A4879" s="893">
        <v>97172</v>
      </c>
      <c r="B4879" s="894" t="s">
        <v>20880</v>
      </c>
      <c r="C4879" s="893" t="s">
        <v>71</v>
      </c>
      <c r="D4879" s="896">
        <v>47.37</v>
      </c>
    </row>
    <row r="4880" spans="1:4" ht="54" x14ac:dyDescent="0.25">
      <c r="A4880" s="893">
        <v>105249</v>
      </c>
      <c r="B4880" s="894" t="s">
        <v>20881</v>
      </c>
      <c r="C4880" s="893" t="s">
        <v>70</v>
      </c>
      <c r="D4880" s="896">
        <v>129.52000000000001</v>
      </c>
    </row>
    <row r="4881" spans="1:4" ht="54" x14ac:dyDescent="0.25">
      <c r="A4881" s="893">
        <v>105250</v>
      </c>
      <c r="B4881" s="894" t="s">
        <v>20882</v>
      </c>
      <c r="C4881" s="893" t="s">
        <v>70</v>
      </c>
      <c r="D4881" s="896">
        <v>17.05</v>
      </c>
    </row>
    <row r="4882" spans="1:4" ht="54" x14ac:dyDescent="0.25">
      <c r="A4882" s="893">
        <v>105251</v>
      </c>
      <c r="B4882" s="894" t="s">
        <v>20883</v>
      </c>
      <c r="C4882" s="893" t="s">
        <v>70</v>
      </c>
      <c r="D4882" s="896">
        <v>19.690000000000001</v>
      </c>
    </row>
    <row r="4883" spans="1:4" ht="54" x14ac:dyDescent="0.25">
      <c r="A4883" s="893">
        <v>105252</v>
      </c>
      <c r="B4883" s="894" t="s">
        <v>20884</v>
      </c>
      <c r="C4883" s="893" t="s">
        <v>70</v>
      </c>
      <c r="D4883" s="896">
        <v>26.2</v>
      </c>
    </row>
    <row r="4884" spans="1:4" ht="54" x14ac:dyDescent="0.25">
      <c r="A4884" s="893">
        <v>105253</v>
      </c>
      <c r="B4884" s="894" t="s">
        <v>20885</v>
      </c>
      <c r="C4884" s="893" t="s">
        <v>70</v>
      </c>
      <c r="D4884" s="896">
        <v>32.700000000000003</v>
      </c>
    </row>
    <row r="4885" spans="1:4" ht="54" x14ac:dyDescent="0.25">
      <c r="A4885" s="893">
        <v>105254</v>
      </c>
      <c r="B4885" s="894" t="s">
        <v>20886</v>
      </c>
      <c r="C4885" s="893" t="s">
        <v>70</v>
      </c>
      <c r="D4885" s="896">
        <v>39.36</v>
      </c>
    </row>
    <row r="4886" spans="1:4" ht="54" x14ac:dyDescent="0.25">
      <c r="A4886" s="893">
        <v>105255</v>
      </c>
      <c r="B4886" s="894" t="s">
        <v>20887</v>
      </c>
      <c r="C4886" s="893" t="s">
        <v>70</v>
      </c>
      <c r="D4886" s="896">
        <v>46.01</v>
      </c>
    </row>
    <row r="4887" spans="1:4" ht="54" x14ac:dyDescent="0.25">
      <c r="A4887" s="893">
        <v>105256</v>
      </c>
      <c r="B4887" s="894" t="s">
        <v>20888</v>
      </c>
      <c r="C4887" s="893" t="s">
        <v>70</v>
      </c>
      <c r="D4887" s="896">
        <v>52.66</v>
      </c>
    </row>
    <row r="4888" spans="1:4" ht="54" x14ac:dyDescent="0.25">
      <c r="A4888" s="893">
        <v>105257</v>
      </c>
      <c r="B4888" s="894" t="s">
        <v>20889</v>
      </c>
      <c r="C4888" s="893" t="s">
        <v>70</v>
      </c>
      <c r="D4888" s="896">
        <v>59.29</v>
      </c>
    </row>
    <row r="4889" spans="1:4" ht="54" x14ac:dyDescent="0.25">
      <c r="A4889" s="893">
        <v>105258</v>
      </c>
      <c r="B4889" s="894" t="s">
        <v>20890</v>
      </c>
      <c r="C4889" s="893" t="s">
        <v>70</v>
      </c>
      <c r="D4889" s="896">
        <v>33.24</v>
      </c>
    </row>
    <row r="4890" spans="1:4" ht="40.5" x14ac:dyDescent="0.25">
      <c r="A4890" s="893">
        <v>105259</v>
      </c>
      <c r="B4890" s="894" t="s">
        <v>20891</v>
      </c>
      <c r="C4890" s="893" t="s">
        <v>70</v>
      </c>
      <c r="D4890" s="896">
        <v>20.96</v>
      </c>
    </row>
    <row r="4891" spans="1:4" ht="54" x14ac:dyDescent="0.25">
      <c r="A4891" s="893">
        <v>105261</v>
      </c>
      <c r="B4891" s="894" t="s">
        <v>20892</v>
      </c>
      <c r="C4891" s="893" t="s">
        <v>70</v>
      </c>
      <c r="D4891" s="896">
        <v>37.229999999999997</v>
      </c>
    </row>
    <row r="4892" spans="1:4" ht="54" x14ac:dyDescent="0.25">
      <c r="A4892" s="893">
        <v>105262</v>
      </c>
      <c r="B4892" s="894" t="s">
        <v>20893</v>
      </c>
      <c r="C4892" s="893" t="s">
        <v>70</v>
      </c>
      <c r="D4892" s="896">
        <v>45.34</v>
      </c>
    </row>
    <row r="4893" spans="1:4" ht="54" x14ac:dyDescent="0.25">
      <c r="A4893" s="893">
        <v>105263</v>
      </c>
      <c r="B4893" s="894" t="s">
        <v>20894</v>
      </c>
      <c r="C4893" s="893" t="s">
        <v>70</v>
      </c>
      <c r="D4893" s="896">
        <v>53.9</v>
      </c>
    </row>
    <row r="4894" spans="1:4" ht="54" x14ac:dyDescent="0.25">
      <c r="A4894" s="893">
        <v>105264</v>
      </c>
      <c r="B4894" s="894" t="s">
        <v>20895</v>
      </c>
      <c r="C4894" s="893" t="s">
        <v>70</v>
      </c>
      <c r="D4894" s="896">
        <v>61.71</v>
      </c>
    </row>
    <row r="4895" spans="1:4" ht="54" x14ac:dyDescent="0.25">
      <c r="A4895" s="893">
        <v>105265</v>
      </c>
      <c r="B4895" s="894" t="s">
        <v>20896</v>
      </c>
      <c r="C4895" s="893" t="s">
        <v>70</v>
      </c>
      <c r="D4895" s="896">
        <v>69.78</v>
      </c>
    </row>
    <row r="4896" spans="1:4" ht="54" x14ac:dyDescent="0.25">
      <c r="A4896" s="893">
        <v>105266</v>
      </c>
      <c r="B4896" s="894" t="s">
        <v>20897</v>
      </c>
      <c r="C4896" s="893" t="s">
        <v>70</v>
      </c>
      <c r="D4896" s="896">
        <v>78.09</v>
      </c>
    </row>
    <row r="4897" spans="1:4" ht="54" x14ac:dyDescent="0.25">
      <c r="A4897" s="893">
        <v>105267</v>
      </c>
      <c r="B4897" s="894" t="s">
        <v>20898</v>
      </c>
      <c r="C4897" s="893" t="s">
        <v>70</v>
      </c>
      <c r="D4897" s="896">
        <v>86.5</v>
      </c>
    </row>
    <row r="4898" spans="1:4" ht="54" x14ac:dyDescent="0.25">
      <c r="A4898" s="893">
        <v>105268</v>
      </c>
      <c r="B4898" s="894" t="s">
        <v>20899</v>
      </c>
      <c r="C4898" s="893" t="s">
        <v>70</v>
      </c>
      <c r="D4898" s="896">
        <v>106.3</v>
      </c>
    </row>
    <row r="4899" spans="1:4" ht="54" x14ac:dyDescent="0.25">
      <c r="A4899" s="893">
        <v>105269</v>
      </c>
      <c r="B4899" s="894" t="s">
        <v>20900</v>
      </c>
      <c r="C4899" s="893" t="s">
        <v>70</v>
      </c>
      <c r="D4899" s="896">
        <v>13.05</v>
      </c>
    </row>
    <row r="4900" spans="1:4" ht="54" x14ac:dyDescent="0.25">
      <c r="A4900" s="893">
        <v>105270</v>
      </c>
      <c r="B4900" s="894" t="s">
        <v>20901</v>
      </c>
      <c r="C4900" s="893" t="s">
        <v>70</v>
      </c>
      <c r="D4900" s="896">
        <v>66.099999999999994</v>
      </c>
    </row>
    <row r="4901" spans="1:4" ht="54" x14ac:dyDescent="0.25">
      <c r="A4901" s="893">
        <v>105271</v>
      </c>
      <c r="B4901" s="894" t="s">
        <v>20902</v>
      </c>
      <c r="C4901" s="893" t="s">
        <v>70</v>
      </c>
      <c r="D4901" s="896">
        <v>82.17</v>
      </c>
    </row>
    <row r="4902" spans="1:4" ht="54" x14ac:dyDescent="0.25">
      <c r="A4902" s="893">
        <v>105272</v>
      </c>
      <c r="B4902" s="894" t="s">
        <v>20903</v>
      </c>
      <c r="C4902" s="893" t="s">
        <v>70</v>
      </c>
      <c r="D4902" s="896">
        <v>97.13</v>
      </c>
    </row>
    <row r="4903" spans="1:4" ht="54" x14ac:dyDescent="0.25">
      <c r="A4903" s="893">
        <v>105273</v>
      </c>
      <c r="B4903" s="894" t="s">
        <v>20904</v>
      </c>
      <c r="C4903" s="893" t="s">
        <v>70</v>
      </c>
      <c r="D4903" s="896">
        <v>111.32</v>
      </c>
    </row>
    <row r="4904" spans="1:4" ht="54" x14ac:dyDescent="0.25">
      <c r="A4904" s="893">
        <v>105274</v>
      </c>
      <c r="B4904" s="894" t="s">
        <v>20905</v>
      </c>
      <c r="C4904" s="893" t="s">
        <v>70</v>
      </c>
      <c r="D4904" s="896">
        <v>125.79</v>
      </c>
    </row>
    <row r="4905" spans="1:4" ht="54" x14ac:dyDescent="0.25">
      <c r="A4905" s="893">
        <v>105275</v>
      </c>
      <c r="B4905" s="894" t="s">
        <v>20906</v>
      </c>
      <c r="C4905" s="893" t="s">
        <v>70</v>
      </c>
      <c r="D4905" s="896">
        <v>140.47999999999999</v>
      </c>
    </row>
    <row r="4906" spans="1:4" ht="54" x14ac:dyDescent="0.25">
      <c r="A4906" s="893">
        <v>105276</v>
      </c>
      <c r="B4906" s="894" t="s">
        <v>20907</v>
      </c>
      <c r="C4906" s="893" t="s">
        <v>70</v>
      </c>
      <c r="D4906" s="896">
        <v>155.28</v>
      </c>
    </row>
    <row r="4907" spans="1:4" ht="54" x14ac:dyDescent="0.25">
      <c r="A4907" s="893">
        <v>105277</v>
      </c>
      <c r="B4907" s="894" t="s">
        <v>20908</v>
      </c>
      <c r="C4907" s="893" t="s">
        <v>70</v>
      </c>
      <c r="D4907" s="896">
        <v>187.85</v>
      </c>
    </row>
    <row r="4908" spans="1:4" ht="40.5" x14ac:dyDescent="0.25">
      <c r="A4908" s="893">
        <v>105278</v>
      </c>
      <c r="B4908" s="894" t="s">
        <v>20909</v>
      </c>
      <c r="C4908" s="893" t="s">
        <v>70</v>
      </c>
      <c r="D4908" s="896">
        <v>23.27</v>
      </c>
    </row>
    <row r="4909" spans="1:4" ht="40.5" x14ac:dyDescent="0.25">
      <c r="A4909" s="893">
        <v>105279</v>
      </c>
      <c r="B4909" s="894" t="s">
        <v>20910</v>
      </c>
      <c r="C4909" s="893" t="s">
        <v>70</v>
      </c>
      <c r="D4909" s="896">
        <v>26.88</v>
      </c>
    </row>
    <row r="4910" spans="1:4" ht="40.5" x14ac:dyDescent="0.25">
      <c r="A4910" s="893">
        <v>105280</v>
      </c>
      <c r="B4910" s="894" t="s">
        <v>20911</v>
      </c>
      <c r="C4910" s="893" t="s">
        <v>70</v>
      </c>
      <c r="D4910" s="896">
        <v>35.729999999999997</v>
      </c>
    </row>
    <row r="4911" spans="1:4" ht="40.5" x14ac:dyDescent="0.25">
      <c r="A4911" s="893">
        <v>105281</v>
      </c>
      <c r="B4911" s="894" t="s">
        <v>20912</v>
      </c>
      <c r="C4911" s="893" t="s">
        <v>70</v>
      </c>
      <c r="D4911" s="896">
        <v>44.59</v>
      </c>
    </row>
    <row r="4912" spans="1:4" ht="54" x14ac:dyDescent="0.25">
      <c r="A4912" s="893">
        <v>105282</v>
      </c>
      <c r="B4912" s="894" t="s">
        <v>20913</v>
      </c>
      <c r="C4912" s="893" t="s">
        <v>70</v>
      </c>
      <c r="D4912" s="896">
        <v>15.26</v>
      </c>
    </row>
    <row r="4913" spans="1:4" ht="40.5" x14ac:dyDescent="0.25">
      <c r="A4913" s="893">
        <v>105283</v>
      </c>
      <c r="B4913" s="894" t="s">
        <v>20914</v>
      </c>
      <c r="C4913" s="893" t="s">
        <v>70</v>
      </c>
      <c r="D4913" s="896">
        <v>28.35</v>
      </c>
    </row>
    <row r="4914" spans="1:4" ht="40.5" x14ac:dyDescent="0.25">
      <c r="A4914" s="893">
        <v>105284</v>
      </c>
      <c r="B4914" s="894" t="s">
        <v>20915</v>
      </c>
      <c r="C4914" s="893" t="s">
        <v>70</v>
      </c>
      <c r="D4914" s="896">
        <v>53.77</v>
      </c>
    </row>
    <row r="4915" spans="1:4" ht="40.5" x14ac:dyDescent="0.25">
      <c r="A4915" s="893">
        <v>105297</v>
      </c>
      <c r="B4915" s="894" t="s">
        <v>20916</v>
      </c>
      <c r="C4915" s="893" t="s">
        <v>70</v>
      </c>
      <c r="D4915" s="896">
        <v>11.63</v>
      </c>
    </row>
    <row r="4916" spans="1:4" ht="54" x14ac:dyDescent="0.25">
      <c r="A4916" s="893">
        <v>105298</v>
      </c>
      <c r="B4916" s="894" t="s">
        <v>20917</v>
      </c>
      <c r="C4916" s="893" t="s">
        <v>70</v>
      </c>
      <c r="D4916" s="896">
        <v>20.64</v>
      </c>
    </row>
    <row r="4917" spans="1:4" ht="54" x14ac:dyDescent="0.25">
      <c r="A4917" s="893">
        <v>105299</v>
      </c>
      <c r="B4917" s="894" t="s">
        <v>20918</v>
      </c>
      <c r="C4917" s="893" t="s">
        <v>70</v>
      </c>
      <c r="D4917" s="896">
        <v>26.06</v>
      </c>
    </row>
    <row r="4918" spans="1:4" ht="54" x14ac:dyDescent="0.25">
      <c r="A4918" s="893">
        <v>105300</v>
      </c>
      <c r="B4918" s="894" t="s">
        <v>20919</v>
      </c>
      <c r="C4918" s="893" t="s">
        <v>70</v>
      </c>
      <c r="D4918" s="896">
        <v>31.63</v>
      </c>
    </row>
    <row r="4919" spans="1:4" ht="54" x14ac:dyDescent="0.25">
      <c r="A4919" s="893">
        <v>105301</v>
      </c>
      <c r="B4919" s="894" t="s">
        <v>20920</v>
      </c>
      <c r="C4919" s="893" t="s">
        <v>70</v>
      </c>
      <c r="D4919" s="896">
        <v>37.18</v>
      </c>
    </row>
    <row r="4920" spans="1:4" ht="54" x14ac:dyDescent="0.25">
      <c r="A4920" s="893">
        <v>105302</v>
      </c>
      <c r="B4920" s="894" t="s">
        <v>20921</v>
      </c>
      <c r="C4920" s="893" t="s">
        <v>70</v>
      </c>
      <c r="D4920" s="896">
        <v>42.73</v>
      </c>
    </row>
    <row r="4921" spans="1:4" ht="54" x14ac:dyDescent="0.25">
      <c r="A4921" s="893">
        <v>105303</v>
      </c>
      <c r="B4921" s="894" t="s">
        <v>20922</v>
      </c>
      <c r="C4921" s="893" t="s">
        <v>70</v>
      </c>
      <c r="D4921" s="896">
        <v>48.27</v>
      </c>
    </row>
    <row r="4922" spans="1:4" ht="54" x14ac:dyDescent="0.25">
      <c r="A4922" s="893">
        <v>105304</v>
      </c>
      <c r="B4922" s="894" t="s">
        <v>20923</v>
      </c>
      <c r="C4922" s="893" t="s">
        <v>70</v>
      </c>
      <c r="D4922" s="896">
        <v>53.96</v>
      </c>
    </row>
    <row r="4923" spans="1:4" ht="54" x14ac:dyDescent="0.25">
      <c r="A4923" s="893">
        <v>105305</v>
      </c>
      <c r="B4923" s="894" t="s">
        <v>20924</v>
      </c>
      <c r="C4923" s="893" t="s">
        <v>70</v>
      </c>
      <c r="D4923" s="896">
        <v>65.91</v>
      </c>
    </row>
    <row r="4924" spans="1:4" ht="54" x14ac:dyDescent="0.25">
      <c r="A4924" s="893">
        <v>105306</v>
      </c>
      <c r="B4924" s="894" t="s">
        <v>20925</v>
      </c>
      <c r="C4924" s="893" t="s">
        <v>70</v>
      </c>
      <c r="D4924" s="896">
        <v>78.2</v>
      </c>
    </row>
    <row r="4925" spans="1:4" ht="54" x14ac:dyDescent="0.25">
      <c r="A4925" s="893">
        <v>105307</v>
      </c>
      <c r="B4925" s="894" t="s">
        <v>20926</v>
      </c>
      <c r="C4925" s="893" t="s">
        <v>70</v>
      </c>
      <c r="D4925" s="896">
        <v>89.74</v>
      </c>
    </row>
    <row r="4926" spans="1:4" ht="54" x14ac:dyDescent="0.25">
      <c r="A4926" s="893">
        <v>105317</v>
      </c>
      <c r="B4926" s="894" t="s">
        <v>20927</v>
      </c>
      <c r="C4926" s="893" t="s">
        <v>70</v>
      </c>
      <c r="D4926" s="896">
        <v>25.56</v>
      </c>
    </row>
    <row r="4927" spans="1:4" ht="54" x14ac:dyDescent="0.25">
      <c r="A4927" s="893">
        <v>105318</v>
      </c>
      <c r="B4927" s="894" t="s">
        <v>20928</v>
      </c>
      <c r="C4927" s="893" t="s">
        <v>70</v>
      </c>
      <c r="D4927" s="896">
        <v>29.4</v>
      </c>
    </row>
    <row r="4928" spans="1:4" ht="40.5" x14ac:dyDescent="0.25">
      <c r="A4928" s="893">
        <v>105319</v>
      </c>
      <c r="B4928" s="894" t="s">
        <v>20929</v>
      </c>
      <c r="C4928" s="893" t="s">
        <v>70</v>
      </c>
      <c r="D4928" s="896">
        <v>35.75</v>
      </c>
    </row>
    <row r="4929" spans="1:4" ht="40.5" x14ac:dyDescent="0.25">
      <c r="A4929" s="893">
        <v>105320</v>
      </c>
      <c r="B4929" s="894" t="s">
        <v>20930</v>
      </c>
      <c r="C4929" s="893" t="s">
        <v>70</v>
      </c>
      <c r="D4929" s="896">
        <v>43.47</v>
      </c>
    </row>
    <row r="4930" spans="1:4" ht="40.5" x14ac:dyDescent="0.25">
      <c r="A4930" s="893">
        <v>105321</v>
      </c>
      <c r="B4930" s="894" t="s">
        <v>20931</v>
      </c>
      <c r="C4930" s="893" t="s">
        <v>70</v>
      </c>
      <c r="D4930" s="896">
        <v>51.16</v>
      </c>
    </row>
    <row r="4931" spans="1:4" ht="40.5" x14ac:dyDescent="0.25">
      <c r="A4931" s="893">
        <v>105322</v>
      </c>
      <c r="B4931" s="894" t="s">
        <v>20932</v>
      </c>
      <c r="C4931" s="893" t="s">
        <v>70</v>
      </c>
      <c r="D4931" s="896">
        <v>58.85</v>
      </c>
    </row>
    <row r="4932" spans="1:4" ht="40.5" x14ac:dyDescent="0.25">
      <c r="A4932" s="893">
        <v>105323</v>
      </c>
      <c r="B4932" s="894" t="s">
        <v>20933</v>
      </c>
      <c r="C4932" s="893" t="s">
        <v>70</v>
      </c>
      <c r="D4932" s="896">
        <v>66.52</v>
      </c>
    </row>
    <row r="4933" spans="1:4" ht="40.5" x14ac:dyDescent="0.25">
      <c r="A4933" s="893">
        <v>105324</v>
      </c>
      <c r="B4933" s="894" t="s">
        <v>20934</v>
      </c>
      <c r="C4933" s="893" t="s">
        <v>70</v>
      </c>
      <c r="D4933" s="896">
        <v>74.47</v>
      </c>
    </row>
    <row r="4934" spans="1:4" ht="40.5" x14ac:dyDescent="0.25">
      <c r="A4934" s="893">
        <v>105325</v>
      </c>
      <c r="B4934" s="894" t="s">
        <v>20935</v>
      </c>
      <c r="C4934" s="893" t="s">
        <v>70</v>
      </c>
      <c r="D4934" s="896">
        <v>90.7</v>
      </c>
    </row>
    <row r="4935" spans="1:4" ht="40.5" x14ac:dyDescent="0.25">
      <c r="A4935" s="893">
        <v>105326</v>
      </c>
      <c r="B4935" s="894" t="s">
        <v>20936</v>
      </c>
      <c r="C4935" s="893" t="s">
        <v>70</v>
      </c>
      <c r="D4935" s="896">
        <v>107.86</v>
      </c>
    </row>
    <row r="4936" spans="1:4" ht="54" x14ac:dyDescent="0.25">
      <c r="A4936" s="893">
        <v>105340</v>
      </c>
      <c r="B4936" s="894" t="s">
        <v>20937</v>
      </c>
      <c r="C4936" s="893" t="s">
        <v>70</v>
      </c>
      <c r="D4936" s="896">
        <v>101.56</v>
      </c>
    </row>
    <row r="4937" spans="1:4" ht="54" x14ac:dyDescent="0.25">
      <c r="A4937" s="893">
        <v>105341</v>
      </c>
      <c r="B4937" s="894" t="s">
        <v>20938</v>
      </c>
      <c r="C4937" s="893" t="s">
        <v>70</v>
      </c>
      <c r="D4937" s="896">
        <v>125.74</v>
      </c>
    </row>
    <row r="4938" spans="1:4" ht="54" x14ac:dyDescent="0.25">
      <c r="A4938" s="893">
        <v>105342</v>
      </c>
      <c r="B4938" s="894" t="s">
        <v>20939</v>
      </c>
      <c r="C4938" s="893" t="s">
        <v>70</v>
      </c>
      <c r="D4938" s="896">
        <v>153</v>
      </c>
    </row>
    <row r="4939" spans="1:4" ht="40.5" x14ac:dyDescent="0.25">
      <c r="A4939" s="893">
        <v>105343</v>
      </c>
      <c r="B4939" s="894" t="s">
        <v>20940</v>
      </c>
      <c r="C4939" s="893" t="s">
        <v>70</v>
      </c>
      <c r="D4939" s="896">
        <v>17.93</v>
      </c>
    </row>
    <row r="4940" spans="1:4" ht="40.5" x14ac:dyDescent="0.25">
      <c r="A4940" s="893">
        <v>105344</v>
      </c>
      <c r="B4940" s="894" t="s">
        <v>20941</v>
      </c>
      <c r="C4940" s="893" t="s">
        <v>70</v>
      </c>
      <c r="D4940" s="896">
        <v>123.43</v>
      </c>
    </row>
    <row r="4941" spans="1:4" ht="40.5" x14ac:dyDescent="0.25">
      <c r="A4941" s="893">
        <v>105345</v>
      </c>
      <c r="B4941" s="894" t="s">
        <v>20942</v>
      </c>
      <c r="C4941" s="893" t="s">
        <v>70</v>
      </c>
      <c r="D4941" s="896">
        <v>156.16999999999999</v>
      </c>
    </row>
    <row r="4942" spans="1:4" ht="40.5" x14ac:dyDescent="0.25">
      <c r="A4942" s="893">
        <v>105346</v>
      </c>
      <c r="B4942" s="894" t="s">
        <v>20943</v>
      </c>
      <c r="C4942" s="893" t="s">
        <v>70</v>
      </c>
      <c r="D4942" s="896">
        <v>173.01</v>
      </c>
    </row>
    <row r="4943" spans="1:4" ht="40.5" x14ac:dyDescent="0.25">
      <c r="A4943" s="893">
        <v>105347</v>
      </c>
      <c r="B4943" s="894" t="s">
        <v>20944</v>
      </c>
      <c r="C4943" s="893" t="s">
        <v>70</v>
      </c>
      <c r="D4943" s="896">
        <v>212.6</v>
      </c>
    </row>
    <row r="4944" spans="1:4" ht="40.5" x14ac:dyDescent="0.25">
      <c r="A4944" s="893">
        <v>105348</v>
      </c>
      <c r="B4944" s="894" t="s">
        <v>20945</v>
      </c>
      <c r="C4944" s="893" t="s">
        <v>70</v>
      </c>
      <c r="D4944" s="896">
        <v>62.93</v>
      </c>
    </row>
    <row r="4945" spans="1:4" ht="40.5" x14ac:dyDescent="0.25">
      <c r="A4945" s="893">
        <v>105349</v>
      </c>
      <c r="B4945" s="894" t="s">
        <v>20946</v>
      </c>
      <c r="C4945" s="893" t="s">
        <v>70</v>
      </c>
      <c r="D4945" s="896">
        <v>72.08</v>
      </c>
    </row>
    <row r="4946" spans="1:4" ht="40.5" x14ac:dyDescent="0.25">
      <c r="A4946" s="893">
        <v>105350</v>
      </c>
      <c r="B4946" s="894" t="s">
        <v>20947</v>
      </c>
      <c r="C4946" s="893" t="s">
        <v>70</v>
      </c>
      <c r="D4946" s="896">
        <v>81.23</v>
      </c>
    </row>
    <row r="4947" spans="1:4" ht="40.5" x14ac:dyDescent="0.25">
      <c r="A4947" s="893">
        <v>105351</v>
      </c>
      <c r="B4947" s="894" t="s">
        <v>20948</v>
      </c>
      <c r="C4947" s="893" t="s">
        <v>70</v>
      </c>
      <c r="D4947" s="896">
        <v>90.63</v>
      </c>
    </row>
    <row r="4948" spans="1:4" ht="40.5" x14ac:dyDescent="0.25">
      <c r="A4948" s="893">
        <v>105352</v>
      </c>
      <c r="B4948" s="894" t="s">
        <v>20949</v>
      </c>
      <c r="C4948" s="893" t="s">
        <v>70</v>
      </c>
      <c r="D4948" s="896">
        <v>112.39</v>
      </c>
    </row>
    <row r="4949" spans="1:4" ht="40.5" x14ac:dyDescent="0.25">
      <c r="A4949" s="893">
        <v>105353</v>
      </c>
      <c r="B4949" s="894" t="s">
        <v>20950</v>
      </c>
      <c r="C4949" s="893" t="s">
        <v>70</v>
      </c>
      <c r="D4949" s="896">
        <v>133.09</v>
      </c>
    </row>
    <row r="4950" spans="1:4" ht="40.5" x14ac:dyDescent="0.25">
      <c r="A4950" s="893">
        <v>105354</v>
      </c>
      <c r="B4950" s="894" t="s">
        <v>20951</v>
      </c>
      <c r="C4950" s="893" t="s">
        <v>70</v>
      </c>
      <c r="D4950" s="896">
        <v>152.19999999999999</v>
      </c>
    </row>
    <row r="4951" spans="1:4" ht="40.5" x14ac:dyDescent="0.25">
      <c r="A4951" s="893">
        <v>105355</v>
      </c>
      <c r="B4951" s="894" t="s">
        <v>20952</v>
      </c>
      <c r="C4951" s="893" t="s">
        <v>70</v>
      </c>
      <c r="D4951" s="896">
        <v>171.89</v>
      </c>
    </row>
    <row r="4952" spans="1:4" ht="40.5" x14ac:dyDescent="0.25">
      <c r="A4952" s="893">
        <v>105356</v>
      </c>
      <c r="B4952" s="894" t="s">
        <v>20953</v>
      </c>
      <c r="C4952" s="893" t="s">
        <v>70</v>
      </c>
      <c r="D4952" s="896">
        <v>192.02</v>
      </c>
    </row>
    <row r="4953" spans="1:4" ht="40.5" x14ac:dyDescent="0.25">
      <c r="A4953" s="893">
        <v>105357</v>
      </c>
      <c r="B4953" s="894" t="s">
        <v>20954</v>
      </c>
      <c r="C4953" s="893" t="s">
        <v>70</v>
      </c>
      <c r="D4953" s="896">
        <v>212.4</v>
      </c>
    </row>
    <row r="4954" spans="1:4" ht="40.5" x14ac:dyDescent="0.25">
      <c r="A4954" s="893">
        <v>105358</v>
      </c>
      <c r="B4954" s="894" t="s">
        <v>20955</v>
      </c>
      <c r="C4954" s="893" t="s">
        <v>70</v>
      </c>
      <c r="D4954" s="896">
        <v>259.07</v>
      </c>
    </row>
    <row r="4955" spans="1:4" ht="40.5" x14ac:dyDescent="0.25">
      <c r="A4955" s="893">
        <v>105369</v>
      </c>
      <c r="B4955" s="894" t="s">
        <v>20956</v>
      </c>
      <c r="C4955" s="893" t="s">
        <v>70</v>
      </c>
      <c r="D4955" s="896">
        <v>77.150000000000006</v>
      </c>
    </row>
    <row r="4956" spans="1:4" ht="40.5" x14ac:dyDescent="0.25">
      <c r="A4956" s="893">
        <v>105377</v>
      </c>
      <c r="B4956" s="894" t="s">
        <v>20957</v>
      </c>
      <c r="C4956" s="893" t="s">
        <v>70</v>
      </c>
      <c r="D4956" s="896">
        <v>49.19</v>
      </c>
    </row>
    <row r="4957" spans="1:4" ht="54" x14ac:dyDescent="0.25">
      <c r="A4957" s="893">
        <v>105378</v>
      </c>
      <c r="B4957" s="894" t="s">
        <v>20958</v>
      </c>
      <c r="C4957" s="893" t="s">
        <v>70</v>
      </c>
      <c r="D4957" s="896">
        <v>13.43</v>
      </c>
    </row>
    <row r="4958" spans="1:4" ht="54" x14ac:dyDescent="0.25">
      <c r="A4958" s="893">
        <v>105379</v>
      </c>
      <c r="B4958" s="894" t="s">
        <v>20959</v>
      </c>
      <c r="C4958" s="893" t="s">
        <v>70</v>
      </c>
      <c r="D4958" s="896">
        <v>17.84</v>
      </c>
    </row>
    <row r="4959" spans="1:4" ht="54" x14ac:dyDescent="0.25">
      <c r="A4959" s="893">
        <v>105380</v>
      </c>
      <c r="B4959" s="894" t="s">
        <v>20960</v>
      </c>
      <c r="C4959" s="893" t="s">
        <v>70</v>
      </c>
      <c r="D4959" s="896">
        <v>106.19</v>
      </c>
    </row>
    <row r="4960" spans="1:4" ht="54" x14ac:dyDescent="0.25">
      <c r="A4960" s="893">
        <v>105388</v>
      </c>
      <c r="B4960" s="894" t="s">
        <v>20961</v>
      </c>
      <c r="C4960" s="893" t="s">
        <v>70</v>
      </c>
      <c r="D4960" s="896">
        <v>14.15</v>
      </c>
    </row>
    <row r="4961" spans="1:4" ht="54" x14ac:dyDescent="0.25">
      <c r="A4961" s="893">
        <v>105389</v>
      </c>
      <c r="B4961" s="894" t="s">
        <v>20962</v>
      </c>
      <c r="C4961" s="893" t="s">
        <v>70</v>
      </c>
      <c r="D4961" s="896">
        <v>17.850000000000001</v>
      </c>
    </row>
    <row r="4962" spans="1:4" ht="54" x14ac:dyDescent="0.25">
      <c r="A4962" s="893">
        <v>105390</v>
      </c>
      <c r="B4962" s="894" t="s">
        <v>20963</v>
      </c>
      <c r="C4962" s="893" t="s">
        <v>70</v>
      </c>
      <c r="D4962" s="896">
        <v>113.59</v>
      </c>
    </row>
    <row r="4963" spans="1:4" ht="40.5" x14ac:dyDescent="0.25">
      <c r="A4963" s="893">
        <v>105391</v>
      </c>
      <c r="B4963" s="894" t="s">
        <v>20964</v>
      </c>
      <c r="C4963" s="893" t="s">
        <v>70</v>
      </c>
      <c r="D4963" s="896">
        <v>139.57</v>
      </c>
    </row>
    <row r="4964" spans="1:4" ht="54" x14ac:dyDescent="0.25">
      <c r="A4964" s="893">
        <v>105392</v>
      </c>
      <c r="B4964" s="894" t="s">
        <v>20965</v>
      </c>
      <c r="C4964" s="893" t="s">
        <v>70</v>
      </c>
      <c r="D4964" s="896">
        <v>22.28</v>
      </c>
    </row>
    <row r="4965" spans="1:4" ht="54" x14ac:dyDescent="0.25">
      <c r="A4965" s="893">
        <v>105393</v>
      </c>
      <c r="B4965" s="894" t="s">
        <v>20966</v>
      </c>
      <c r="C4965" s="893" t="s">
        <v>70</v>
      </c>
      <c r="D4965" s="896">
        <v>26.87</v>
      </c>
    </row>
    <row r="4966" spans="1:4" ht="54" x14ac:dyDescent="0.25">
      <c r="A4966" s="893">
        <v>105394</v>
      </c>
      <c r="B4966" s="894" t="s">
        <v>20967</v>
      </c>
      <c r="C4966" s="893" t="s">
        <v>70</v>
      </c>
      <c r="D4966" s="896">
        <v>31.44</v>
      </c>
    </row>
    <row r="4967" spans="1:4" ht="54" x14ac:dyDescent="0.25">
      <c r="A4967" s="893">
        <v>105395</v>
      </c>
      <c r="B4967" s="894" t="s">
        <v>20968</v>
      </c>
      <c r="C4967" s="893" t="s">
        <v>70</v>
      </c>
      <c r="D4967" s="896">
        <v>36.020000000000003</v>
      </c>
    </row>
    <row r="4968" spans="1:4" ht="54" x14ac:dyDescent="0.25">
      <c r="A4968" s="893">
        <v>105396</v>
      </c>
      <c r="B4968" s="894" t="s">
        <v>20969</v>
      </c>
      <c r="C4968" s="893" t="s">
        <v>70</v>
      </c>
      <c r="D4968" s="896">
        <v>40.6</v>
      </c>
    </row>
    <row r="4969" spans="1:4" ht="54" x14ac:dyDescent="0.25">
      <c r="A4969" s="893">
        <v>105397</v>
      </c>
      <c r="B4969" s="894" t="s">
        <v>20970</v>
      </c>
      <c r="C4969" s="893" t="s">
        <v>70</v>
      </c>
      <c r="D4969" s="896">
        <v>45.3</v>
      </c>
    </row>
    <row r="4970" spans="1:4" ht="54" x14ac:dyDescent="0.25">
      <c r="A4970" s="893">
        <v>105398</v>
      </c>
      <c r="B4970" s="894" t="s">
        <v>20971</v>
      </c>
      <c r="C4970" s="893" t="s">
        <v>70</v>
      </c>
      <c r="D4970" s="896">
        <v>56.18</v>
      </c>
    </row>
    <row r="4971" spans="1:4" ht="54" x14ac:dyDescent="0.25">
      <c r="A4971" s="893">
        <v>105399</v>
      </c>
      <c r="B4971" s="894" t="s">
        <v>20972</v>
      </c>
      <c r="C4971" s="893" t="s">
        <v>70</v>
      </c>
      <c r="D4971" s="896">
        <v>66.510000000000005</v>
      </c>
    </row>
    <row r="4972" spans="1:4" ht="54" x14ac:dyDescent="0.25">
      <c r="A4972" s="893">
        <v>105400</v>
      </c>
      <c r="B4972" s="894" t="s">
        <v>20973</v>
      </c>
      <c r="C4972" s="893" t="s">
        <v>70</v>
      </c>
      <c r="D4972" s="896">
        <v>76.099999999999994</v>
      </c>
    </row>
    <row r="4973" spans="1:4" ht="54" x14ac:dyDescent="0.25">
      <c r="A4973" s="893">
        <v>105401</v>
      </c>
      <c r="B4973" s="894" t="s">
        <v>20974</v>
      </c>
      <c r="C4973" s="893" t="s">
        <v>70</v>
      </c>
      <c r="D4973" s="896">
        <v>85.94</v>
      </c>
    </row>
    <row r="4974" spans="1:4" ht="54" x14ac:dyDescent="0.25">
      <c r="A4974" s="893">
        <v>105402</v>
      </c>
      <c r="B4974" s="894" t="s">
        <v>20975</v>
      </c>
      <c r="C4974" s="893" t="s">
        <v>70</v>
      </c>
      <c r="D4974" s="896">
        <v>96.02</v>
      </c>
    </row>
    <row r="4975" spans="1:4" ht="40.5" x14ac:dyDescent="0.25">
      <c r="A4975" s="893">
        <v>97173</v>
      </c>
      <c r="B4975" s="894" t="s">
        <v>20976</v>
      </c>
      <c r="C4975" s="893" t="s">
        <v>71</v>
      </c>
      <c r="D4975" s="896">
        <v>44.21</v>
      </c>
    </row>
    <row r="4976" spans="1:4" ht="40.5" x14ac:dyDescent="0.25">
      <c r="A4976" s="893">
        <v>97174</v>
      </c>
      <c r="B4976" s="894" t="s">
        <v>20977</v>
      </c>
      <c r="C4976" s="893" t="s">
        <v>71</v>
      </c>
      <c r="D4976" s="896">
        <v>52.84</v>
      </c>
    </row>
    <row r="4977" spans="1:4" ht="40.5" x14ac:dyDescent="0.25">
      <c r="A4977" s="893">
        <v>97175</v>
      </c>
      <c r="B4977" s="894" t="s">
        <v>20978</v>
      </c>
      <c r="C4977" s="893" t="s">
        <v>71</v>
      </c>
      <c r="D4977" s="896">
        <v>61.44</v>
      </c>
    </row>
    <row r="4978" spans="1:4" ht="40.5" x14ac:dyDescent="0.25">
      <c r="A4978" s="893">
        <v>97176</v>
      </c>
      <c r="B4978" s="894" t="s">
        <v>20979</v>
      </c>
      <c r="C4978" s="893" t="s">
        <v>71</v>
      </c>
      <c r="D4978" s="896">
        <v>70.069999999999993</v>
      </c>
    </row>
    <row r="4979" spans="1:4" ht="54" x14ac:dyDescent="0.25">
      <c r="A4979" s="893">
        <v>97177</v>
      </c>
      <c r="B4979" s="894" t="s">
        <v>20980</v>
      </c>
      <c r="C4979" s="893" t="s">
        <v>71</v>
      </c>
      <c r="D4979" s="896">
        <v>78.7</v>
      </c>
    </row>
    <row r="4980" spans="1:4" ht="54" x14ac:dyDescent="0.25">
      <c r="A4980" s="893">
        <v>97178</v>
      </c>
      <c r="B4980" s="894" t="s">
        <v>20981</v>
      </c>
      <c r="C4980" s="893" t="s">
        <v>71</v>
      </c>
      <c r="D4980" s="896">
        <v>95.92</v>
      </c>
    </row>
    <row r="4981" spans="1:4" ht="54" x14ac:dyDescent="0.25">
      <c r="A4981" s="893">
        <v>97179</v>
      </c>
      <c r="B4981" s="894" t="s">
        <v>20982</v>
      </c>
      <c r="C4981" s="893" t="s">
        <v>71</v>
      </c>
      <c r="D4981" s="896">
        <v>113.2</v>
      </c>
    </row>
    <row r="4982" spans="1:4" ht="54" x14ac:dyDescent="0.25">
      <c r="A4982" s="893">
        <v>97180</v>
      </c>
      <c r="B4982" s="894" t="s">
        <v>20983</v>
      </c>
      <c r="C4982" s="893" t="s">
        <v>71</v>
      </c>
      <c r="D4982" s="896">
        <v>130.43</v>
      </c>
    </row>
    <row r="4983" spans="1:4" ht="54" x14ac:dyDescent="0.25">
      <c r="A4983" s="893">
        <v>97181</v>
      </c>
      <c r="B4983" s="894" t="s">
        <v>20984</v>
      </c>
      <c r="C4983" s="893" t="s">
        <v>71</v>
      </c>
      <c r="D4983" s="896">
        <v>147.66999999999999</v>
      </c>
    </row>
    <row r="4984" spans="1:4" ht="54" x14ac:dyDescent="0.25">
      <c r="A4984" s="893">
        <v>97182</v>
      </c>
      <c r="B4984" s="894" t="s">
        <v>20985</v>
      </c>
      <c r="C4984" s="893" t="s">
        <v>71</v>
      </c>
      <c r="D4984" s="896">
        <v>169.19</v>
      </c>
    </row>
    <row r="4985" spans="1:4" ht="40.5" x14ac:dyDescent="0.25">
      <c r="A4985" s="893">
        <v>97183</v>
      </c>
      <c r="B4985" s="894" t="s">
        <v>20986</v>
      </c>
      <c r="C4985" s="893" t="s">
        <v>71</v>
      </c>
      <c r="D4985" s="896">
        <v>39.31</v>
      </c>
    </row>
    <row r="4986" spans="1:4" ht="40.5" x14ac:dyDescent="0.25">
      <c r="A4986" s="893">
        <v>97184</v>
      </c>
      <c r="B4986" s="894" t="s">
        <v>20987</v>
      </c>
      <c r="C4986" s="893" t="s">
        <v>71</v>
      </c>
      <c r="D4986" s="896">
        <v>47.06</v>
      </c>
    </row>
    <row r="4987" spans="1:4" ht="40.5" x14ac:dyDescent="0.25">
      <c r="A4987" s="893">
        <v>97185</v>
      </c>
      <c r="B4987" s="894" t="s">
        <v>20988</v>
      </c>
      <c r="C4987" s="893" t="s">
        <v>71</v>
      </c>
      <c r="D4987" s="896">
        <v>54.8</v>
      </c>
    </row>
    <row r="4988" spans="1:4" ht="40.5" x14ac:dyDescent="0.25">
      <c r="A4988" s="893">
        <v>97186</v>
      </c>
      <c r="B4988" s="894" t="s">
        <v>20989</v>
      </c>
      <c r="C4988" s="893" t="s">
        <v>71</v>
      </c>
      <c r="D4988" s="896">
        <v>62.57</v>
      </c>
    </row>
    <row r="4989" spans="1:4" ht="54" x14ac:dyDescent="0.25">
      <c r="A4989" s="893">
        <v>97187</v>
      </c>
      <c r="B4989" s="894" t="s">
        <v>20990</v>
      </c>
      <c r="C4989" s="893" t="s">
        <v>71</v>
      </c>
      <c r="D4989" s="896">
        <v>70.33</v>
      </c>
    </row>
    <row r="4990" spans="1:4" ht="54" x14ac:dyDescent="0.25">
      <c r="A4990" s="893">
        <v>97188</v>
      </c>
      <c r="B4990" s="894" t="s">
        <v>20991</v>
      </c>
      <c r="C4990" s="893" t="s">
        <v>71</v>
      </c>
      <c r="D4990" s="896">
        <v>85.85</v>
      </c>
    </row>
    <row r="4991" spans="1:4" ht="54" x14ac:dyDescent="0.25">
      <c r="A4991" s="893">
        <v>97189</v>
      </c>
      <c r="B4991" s="894" t="s">
        <v>20992</v>
      </c>
      <c r="C4991" s="893" t="s">
        <v>71</v>
      </c>
      <c r="D4991" s="896">
        <v>101.38</v>
      </c>
    </row>
    <row r="4992" spans="1:4" ht="54" x14ac:dyDescent="0.25">
      <c r="A4992" s="893">
        <v>97190</v>
      </c>
      <c r="B4992" s="894" t="s">
        <v>20993</v>
      </c>
      <c r="C4992" s="893" t="s">
        <v>71</v>
      </c>
      <c r="D4992" s="896">
        <v>116.89</v>
      </c>
    </row>
    <row r="4993" spans="1:4" ht="54" x14ac:dyDescent="0.25">
      <c r="A4993" s="893">
        <v>97191</v>
      </c>
      <c r="B4993" s="894" t="s">
        <v>20994</v>
      </c>
      <c r="C4993" s="893" t="s">
        <v>71</v>
      </c>
      <c r="D4993" s="896">
        <v>132.43</v>
      </c>
    </row>
    <row r="4994" spans="1:4" ht="54" x14ac:dyDescent="0.25">
      <c r="A4994" s="893">
        <v>97192</v>
      </c>
      <c r="B4994" s="894" t="s">
        <v>20995</v>
      </c>
      <c r="C4994" s="893" t="s">
        <v>71</v>
      </c>
      <c r="D4994" s="896">
        <v>151.19</v>
      </c>
    </row>
    <row r="4995" spans="1:4" ht="27" x14ac:dyDescent="0.25">
      <c r="A4995" s="893">
        <v>90694</v>
      </c>
      <c r="B4995" s="894" t="s">
        <v>20996</v>
      </c>
      <c r="C4995" s="893" t="s">
        <v>71</v>
      </c>
      <c r="D4995" s="896">
        <v>58.35</v>
      </c>
    </row>
    <row r="4996" spans="1:4" ht="27" x14ac:dyDescent="0.25">
      <c r="A4996" s="893">
        <v>90695</v>
      </c>
      <c r="B4996" s="894" t="s">
        <v>20997</v>
      </c>
      <c r="C4996" s="893" t="s">
        <v>71</v>
      </c>
      <c r="D4996" s="896">
        <v>111.3</v>
      </c>
    </row>
    <row r="4997" spans="1:4" ht="27" x14ac:dyDescent="0.25">
      <c r="A4997" s="893">
        <v>90696</v>
      </c>
      <c r="B4997" s="894" t="s">
        <v>20998</v>
      </c>
      <c r="C4997" s="893" t="s">
        <v>71</v>
      </c>
      <c r="D4997" s="896">
        <v>186.28</v>
      </c>
    </row>
    <row r="4998" spans="1:4" ht="27" x14ac:dyDescent="0.25">
      <c r="A4998" s="893">
        <v>90697</v>
      </c>
      <c r="B4998" s="894" t="s">
        <v>20999</v>
      </c>
      <c r="C4998" s="893" t="s">
        <v>71</v>
      </c>
      <c r="D4998" s="896">
        <v>289.36</v>
      </c>
    </row>
    <row r="4999" spans="1:4" ht="27" x14ac:dyDescent="0.25">
      <c r="A4999" s="893">
        <v>90698</v>
      </c>
      <c r="B4999" s="894" t="s">
        <v>21000</v>
      </c>
      <c r="C4999" s="893" t="s">
        <v>71</v>
      </c>
      <c r="D4999" s="896">
        <v>442.67</v>
      </c>
    </row>
    <row r="5000" spans="1:4" ht="27" x14ac:dyDescent="0.25">
      <c r="A5000" s="893">
        <v>90699</v>
      </c>
      <c r="B5000" s="894" t="s">
        <v>21001</v>
      </c>
      <c r="C5000" s="893" t="s">
        <v>71</v>
      </c>
      <c r="D5000" s="896">
        <v>623.37</v>
      </c>
    </row>
    <row r="5001" spans="1:4" ht="27" x14ac:dyDescent="0.25">
      <c r="A5001" s="893">
        <v>90700</v>
      </c>
      <c r="B5001" s="894" t="s">
        <v>21002</v>
      </c>
      <c r="C5001" s="893" t="s">
        <v>71</v>
      </c>
      <c r="D5001" s="896">
        <v>727.54</v>
      </c>
    </row>
    <row r="5002" spans="1:4" ht="40.5" x14ac:dyDescent="0.25">
      <c r="A5002" s="893">
        <v>90701</v>
      </c>
      <c r="B5002" s="894" t="s">
        <v>21003</v>
      </c>
      <c r="C5002" s="893" t="s">
        <v>71</v>
      </c>
      <c r="D5002" s="896">
        <v>86.93</v>
      </c>
    </row>
    <row r="5003" spans="1:4" ht="40.5" x14ac:dyDescent="0.25">
      <c r="A5003" s="893">
        <v>90702</v>
      </c>
      <c r="B5003" s="894" t="s">
        <v>21004</v>
      </c>
      <c r="C5003" s="893" t="s">
        <v>71</v>
      </c>
      <c r="D5003" s="896">
        <v>144.35</v>
      </c>
    </row>
    <row r="5004" spans="1:4" ht="40.5" x14ac:dyDescent="0.25">
      <c r="A5004" s="893">
        <v>90703</v>
      </c>
      <c r="B5004" s="894" t="s">
        <v>21005</v>
      </c>
      <c r="C5004" s="893" t="s">
        <v>71</v>
      </c>
      <c r="D5004" s="896">
        <v>226.17</v>
      </c>
    </row>
    <row r="5005" spans="1:4" ht="40.5" x14ac:dyDescent="0.25">
      <c r="A5005" s="893">
        <v>90704</v>
      </c>
      <c r="B5005" s="894" t="s">
        <v>21006</v>
      </c>
      <c r="C5005" s="893" t="s">
        <v>71</v>
      </c>
      <c r="D5005" s="896">
        <v>335.77</v>
      </c>
    </row>
    <row r="5006" spans="1:4" ht="40.5" x14ac:dyDescent="0.25">
      <c r="A5006" s="893">
        <v>90705</v>
      </c>
      <c r="B5006" s="894" t="s">
        <v>21007</v>
      </c>
      <c r="C5006" s="893" t="s">
        <v>71</v>
      </c>
      <c r="D5006" s="896">
        <v>440.33</v>
      </c>
    </row>
    <row r="5007" spans="1:4" ht="40.5" x14ac:dyDescent="0.25">
      <c r="A5007" s="893">
        <v>90706</v>
      </c>
      <c r="B5007" s="894" t="s">
        <v>21008</v>
      </c>
      <c r="C5007" s="893" t="s">
        <v>71</v>
      </c>
      <c r="D5007" s="896">
        <v>583.16999999999996</v>
      </c>
    </row>
    <row r="5008" spans="1:4" ht="40.5" x14ac:dyDescent="0.25">
      <c r="A5008" s="893">
        <v>90708</v>
      </c>
      <c r="B5008" s="894" t="s">
        <v>21009</v>
      </c>
      <c r="C5008" s="893" t="s">
        <v>71</v>
      </c>
      <c r="D5008" s="896">
        <v>875.8</v>
      </c>
    </row>
    <row r="5009" spans="1:4" ht="27" x14ac:dyDescent="0.25">
      <c r="A5009" s="893">
        <v>90724</v>
      </c>
      <c r="B5009" s="894" t="s">
        <v>21010</v>
      </c>
      <c r="C5009" s="893" t="s">
        <v>70</v>
      </c>
      <c r="D5009" s="896">
        <v>27.16</v>
      </c>
    </row>
    <row r="5010" spans="1:4" ht="27" x14ac:dyDescent="0.25">
      <c r="A5010" s="893">
        <v>90725</v>
      </c>
      <c r="B5010" s="894" t="s">
        <v>21011</v>
      </c>
      <c r="C5010" s="893" t="s">
        <v>70</v>
      </c>
      <c r="D5010" s="896">
        <v>33.369999999999997</v>
      </c>
    </row>
    <row r="5011" spans="1:4" ht="27" x14ac:dyDescent="0.25">
      <c r="A5011" s="893">
        <v>90726</v>
      </c>
      <c r="B5011" s="894" t="s">
        <v>21012</v>
      </c>
      <c r="C5011" s="893" t="s">
        <v>70</v>
      </c>
      <c r="D5011" s="896">
        <v>39.659999999999997</v>
      </c>
    </row>
    <row r="5012" spans="1:4" ht="27" x14ac:dyDescent="0.25">
      <c r="A5012" s="893">
        <v>90727</v>
      </c>
      <c r="B5012" s="894" t="s">
        <v>21013</v>
      </c>
      <c r="C5012" s="893" t="s">
        <v>70</v>
      </c>
      <c r="D5012" s="896">
        <v>45.89</v>
      </c>
    </row>
    <row r="5013" spans="1:4" ht="27" x14ac:dyDescent="0.25">
      <c r="A5013" s="893">
        <v>90728</v>
      </c>
      <c r="B5013" s="894" t="s">
        <v>21014</v>
      </c>
      <c r="C5013" s="893" t="s">
        <v>70</v>
      </c>
      <c r="D5013" s="896">
        <v>52.11</v>
      </c>
    </row>
    <row r="5014" spans="1:4" ht="27" x14ac:dyDescent="0.25">
      <c r="A5014" s="893">
        <v>90729</v>
      </c>
      <c r="B5014" s="894" t="s">
        <v>21015</v>
      </c>
      <c r="C5014" s="893" t="s">
        <v>70</v>
      </c>
      <c r="D5014" s="896">
        <v>58.34</v>
      </c>
    </row>
    <row r="5015" spans="1:4" ht="27" x14ac:dyDescent="0.25">
      <c r="A5015" s="893">
        <v>90730</v>
      </c>
      <c r="B5015" s="894" t="s">
        <v>21016</v>
      </c>
      <c r="C5015" s="893" t="s">
        <v>70</v>
      </c>
      <c r="D5015" s="896">
        <v>64.569999999999993</v>
      </c>
    </row>
    <row r="5016" spans="1:4" ht="27" x14ac:dyDescent="0.25">
      <c r="A5016" s="893">
        <v>90731</v>
      </c>
      <c r="B5016" s="894" t="s">
        <v>21017</v>
      </c>
      <c r="C5016" s="893" t="s">
        <v>70</v>
      </c>
      <c r="D5016" s="896">
        <v>70.78</v>
      </c>
    </row>
    <row r="5017" spans="1:4" ht="27" x14ac:dyDescent="0.25">
      <c r="A5017" s="893">
        <v>90732</v>
      </c>
      <c r="B5017" s="894" t="s">
        <v>21018</v>
      </c>
      <c r="C5017" s="893" t="s">
        <v>70</v>
      </c>
      <c r="D5017" s="896">
        <v>89.45</v>
      </c>
    </row>
    <row r="5018" spans="1:4" ht="40.5" x14ac:dyDescent="0.25">
      <c r="A5018" s="893">
        <v>90733</v>
      </c>
      <c r="B5018" s="894" t="s">
        <v>21019</v>
      </c>
      <c r="C5018" s="893" t="s">
        <v>71</v>
      </c>
      <c r="D5018" s="896">
        <v>3.85</v>
      </c>
    </row>
    <row r="5019" spans="1:4" ht="40.5" x14ac:dyDescent="0.25">
      <c r="A5019" s="893">
        <v>90734</v>
      </c>
      <c r="B5019" s="894" t="s">
        <v>21020</v>
      </c>
      <c r="C5019" s="893" t="s">
        <v>71</v>
      </c>
      <c r="D5019" s="896">
        <v>4.57</v>
      </c>
    </row>
    <row r="5020" spans="1:4" ht="40.5" x14ac:dyDescent="0.25">
      <c r="A5020" s="893">
        <v>90735</v>
      </c>
      <c r="B5020" s="894" t="s">
        <v>21021</v>
      </c>
      <c r="C5020" s="893" t="s">
        <v>71</v>
      </c>
      <c r="D5020" s="896">
        <v>5.26</v>
      </c>
    </row>
    <row r="5021" spans="1:4" ht="40.5" x14ac:dyDescent="0.25">
      <c r="A5021" s="893">
        <v>90736</v>
      </c>
      <c r="B5021" s="894" t="s">
        <v>21022</v>
      </c>
      <c r="C5021" s="893" t="s">
        <v>71</v>
      </c>
      <c r="D5021" s="896">
        <v>5.98</v>
      </c>
    </row>
    <row r="5022" spans="1:4" ht="40.5" x14ac:dyDescent="0.25">
      <c r="A5022" s="893">
        <v>90737</v>
      </c>
      <c r="B5022" s="894" t="s">
        <v>21023</v>
      </c>
      <c r="C5022" s="893" t="s">
        <v>71</v>
      </c>
      <c r="D5022" s="896">
        <v>6.7</v>
      </c>
    </row>
    <row r="5023" spans="1:4" ht="40.5" x14ac:dyDescent="0.25">
      <c r="A5023" s="893">
        <v>90738</v>
      </c>
      <c r="B5023" s="894" t="s">
        <v>21024</v>
      </c>
      <c r="C5023" s="893" t="s">
        <v>71</v>
      </c>
      <c r="D5023" s="896">
        <v>7.41</v>
      </c>
    </row>
    <row r="5024" spans="1:4" ht="40.5" x14ac:dyDescent="0.25">
      <c r="A5024" s="893">
        <v>90739</v>
      </c>
      <c r="B5024" s="894" t="s">
        <v>21025</v>
      </c>
      <c r="C5024" s="893" t="s">
        <v>71</v>
      </c>
      <c r="D5024" s="896">
        <v>10.199999999999999</v>
      </c>
    </row>
    <row r="5025" spans="1:4" ht="40.5" x14ac:dyDescent="0.25">
      <c r="A5025" s="893">
        <v>90740</v>
      </c>
      <c r="B5025" s="894" t="s">
        <v>21026</v>
      </c>
      <c r="C5025" s="893" t="s">
        <v>71</v>
      </c>
      <c r="D5025" s="896">
        <v>5.08</v>
      </c>
    </row>
    <row r="5026" spans="1:4" ht="40.5" x14ac:dyDescent="0.25">
      <c r="A5026" s="893">
        <v>90741</v>
      </c>
      <c r="B5026" s="894" t="s">
        <v>21027</v>
      </c>
      <c r="C5026" s="893" t="s">
        <v>71</v>
      </c>
      <c r="D5026" s="896">
        <v>5.79</v>
      </c>
    </row>
    <row r="5027" spans="1:4" ht="40.5" x14ac:dyDescent="0.25">
      <c r="A5027" s="893">
        <v>90742</v>
      </c>
      <c r="B5027" s="894" t="s">
        <v>21028</v>
      </c>
      <c r="C5027" s="893" t="s">
        <v>71</v>
      </c>
      <c r="D5027" s="896">
        <v>6.51</v>
      </c>
    </row>
    <row r="5028" spans="1:4" ht="40.5" x14ac:dyDescent="0.25">
      <c r="A5028" s="893">
        <v>90743</v>
      </c>
      <c r="B5028" s="894" t="s">
        <v>21029</v>
      </c>
      <c r="C5028" s="893" t="s">
        <v>71</v>
      </c>
      <c r="D5028" s="896">
        <v>7.22</v>
      </c>
    </row>
    <row r="5029" spans="1:4" ht="40.5" x14ac:dyDescent="0.25">
      <c r="A5029" s="893">
        <v>90744</v>
      </c>
      <c r="B5029" s="894" t="s">
        <v>21030</v>
      </c>
      <c r="C5029" s="893" t="s">
        <v>71</v>
      </c>
      <c r="D5029" s="896">
        <v>7.93</v>
      </c>
    </row>
    <row r="5030" spans="1:4" ht="40.5" x14ac:dyDescent="0.25">
      <c r="A5030" s="893">
        <v>90745</v>
      </c>
      <c r="B5030" s="894" t="s">
        <v>21031</v>
      </c>
      <c r="C5030" s="893" t="s">
        <v>71</v>
      </c>
      <c r="D5030" s="896">
        <v>11.38</v>
      </c>
    </row>
    <row r="5031" spans="1:4" ht="40.5" x14ac:dyDescent="0.25">
      <c r="A5031" s="893">
        <v>90746</v>
      </c>
      <c r="B5031" s="894" t="s">
        <v>21032</v>
      </c>
      <c r="C5031" s="893" t="s">
        <v>71</v>
      </c>
      <c r="D5031" s="896">
        <v>4.16</v>
      </c>
    </row>
    <row r="5032" spans="1:4" ht="40.5" x14ac:dyDescent="0.25">
      <c r="A5032" s="893">
        <v>90747</v>
      </c>
      <c r="B5032" s="894" t="s">
        <v>21033</v>
      </c>
      <c r="C5032" s="893" t="s">
        <v>71</v>
      </c>
      <c r="D5032" s="896">
        <v>18.43</v>
      </c>
    </row>
    <row r="5033" spans="1:4" ht="40.5" x14ac:dyDescent="0.25">
      <c r="A5033" s="893">
        <v>94869</v>
      </c>
      <c r="B5033" s="894" t="s">
        <v>21034</v>
      </c>
      <c r="C5033" s="893" t="s">
        <v>71</v>
      </c>
      <c r="D5033" s="896">
        <v>154.49</v>
      </c>
    </row>
    <row r="5034" spans="1:4" ht="40.5" x14ac:dyDescent="0.25">
      <c r="A5034" s="893">
        <v>94870</v>
      </c>
      <c r="B5034" s="894" t="s">
        <v>21035</v>
      </c>
      <c r="C5034" s="893" t="s">
        <v>71</v>
      </c>
      <c r="D5034" s="896">
        <v>2.08</v>
      </c>
    </row>
    <row r="5035" spans="1:4" ht="40.5" x14ac:dyDescent="0.25">
      <c r="A5035" s="893">
        <v>94871</v>
      </c>
      <c r="B5035" s="894" t="s">
        <v>21036</v>
      </c>
      <c r="C5035" s="893" t="s">
        <v>71</v>
      </c>
      <c r="D5035" s="896">
        <v>241.74</v>
      </c>
    </row>
    <row r="5036" spans="1:4" ht="40.5" x14ac:dyDescent="0.25">
      <c r="A5036" s="893">
        <v>94872</v>
      </c>
      <c r="B5036" s="894" t="s">
        <v>21037</v>
      </c>
      <c r="C5036" s="893" t="s">
        <v>71</v>
      </c>
      <c r="D5036" s="896">
        <v>2.95</v>
      </c>
    </row>
    <row r="5037" spans="1:4" ht="40.5" x14ac:dyDescent="0.25">
      <c r="A5037" s="893">
        <v>94875</v>
      </c>
      <c r="B5037" s="894" t="s">
        <v>21038</v>
      </c>
      <c r="C5037" s="893" t="s">
        <v>71</v>
      </c>
      <c r="D5037" s="897">
        <v>1422.19</v>
      </c>
    </row>
    <row r="5038" spans="1:4" ht="40.5" x14ac:dyDescent="0.25">
      <c r="A5038" s="893">
        <v>94876</v>
      </c>
      <c r="B5038" s="894" t="s">
        <v>21039</v>
      </c>
      <c r="C5038" s="893" t="s">
        <v>71</v>
      </c>
      <c r="D5038" s="896">
        <v>30.86</v>
      </c>
    </row>
    <row r="5039" spans="1:4" ht="40.5" x14ac:dyDescent="0.25">
      <c r="A5039" s="893">
        <v>94878</v>
      </c>
      <c r="B5039" s="894" t="s">
        <v>21040</v>
      </c>
      <c r="C5039" s="893" t="s">
        <v>71</v>
      </c>
      <c r="D5039" s="896">
        <v>35.700000000000003</v>
      </c>
    </row>
    <row r="5040" spans="1:4" ht="40.5" x14ac:dyDescent="0.25">
      <c r="A5040" s="893">
        <v>94879</v>
      </c>
      <c r="B5040" s="894" t="s">
        <v>21041</v>
      </c>
      <c r="C5040" s="893" t="s">
        <v>71</v>
      </c>
      <c r="D5040" s="897">
        <v>2189.33</v>
      </c>
    </row>
    <row r="5041" spans="1:4" ht="40.5" x14ac:dyDescent="0.25">
      <c r="A5041" s="893">
        <v>94880</v>
      </c>
      <c r="B5041" s="894" t="s">
        <v>21042</v>
      </c>
      <c r="C5041" s="893" t="s">
        <v>71</v>
      </c>
      <c r="D5041" s="896">
        <v>46</v>
      </c>
    </row>
    <row r="5042" spans="1:4" ht="40.5" x14ac:dyDescent="0.25">
      <c r="A5042" s="893">
        <v>94881</v>
      </c>
      <c r="B5042" s="894" t="s">
        <v>21043</v>
      </c>
      <c r="C5042" s="893" t="s">
        <v>71</v>
      </c>
      <c r="D5042" s="897">
        <v>3015.68</v>
      </c>
    </row>
    <row r="5043" spans="1:4" ht="40.5" x14ac:dyDescent="0.25">
      <c r="A5043" s="893">
        <v>94882</v>
      </c>
      <c r="B5043" s="894" t="s">
        <v>21044</v>
      </c>
      <c r="C5043" s="893" t="s">
        <v>71</v>
      </c>
      <c r="D5043" s="896">
        <v>53.47</v>
      </c>
    </row>
    <row r="5044" spans="1:4" ht="40.5" x14ac:dyDescent="0.25">
      <c r="A5044" s="893">
        <v>94884</v>
      </c>
      <c r="B5044" s="894" t="s">
        <v>21045</v>
      </c>
      <c r="C5044" s="893" t="s">
        <v>71</v>
      </c>
      <c r="D5044" s="896">
        <v>68.62</v>
      </c>
    </row>
    <row r="5045" spans="1:4" ht="40.5" x14ac:dyDescent="0.25">
      <c r="A5045" s="893">
        <v>97121</v>
      </c>
      <c r="B5045" s="894" t="s">
        <v>21046</v>
      </c>
      <c r="C5045" s="893" t="s">
        <v>71</v>
      </c>
      <c r="D5045" s="896">
        <v>3.38</v>
      </c>
    </row>
    <row r="5046" spans="1:4" ht="40.5" x14ac:dyDescent="0.25">
      <c r="A5046" s="893">
        <v>97122</v>
      </c>
      <c r="B5046" s="894" t="s">
        <v>21047</v>
      </c>
      <c r="C5046" s="893" t="s">
        <v>71</v>
      </c>
      <c r="D5046" s="896">
        <v>4.0599999999999996</v>
      </c>
    </row>
    <row r="5047" spans="1:4" ht="40.5" x14ac:dyDescent="0.25">
      <c r="A5047" s="893">
        <v>97123</v>
      </c>
      <c r="B5047" s="894" t="s">
        <v>21048</v>
      </c>
      <c r="C5047" s="893" t="s">
        <v>71</v>
      </c>
      <c r="D5047" s="896">
        <v>4.72</v>
      </c>
    </row>
    <row r="5048" spans="1:4" ht="40.5" x14ac:dyDescent="0.25">
      <c r="A5048" s="893">
        <v>97124</v>
      </c>
      <c r="B5048" s="894" t="s">
        <v>21049</v>
      </c>
      <c r="C5048" s="893" t="s">
        <v>71</v>
      </c>
      <c r="D5048" s="896">
        <v>2.76</v>
      </c>
    </row>
    <row r="5049" spans="1:4" ht="40.5" x14ac:dyDescent="0.25">
      <c r="A5049" s="893">
        <v>97125</v>
      </c>
      <c r="B5049" s="894" t="s">
        <v>21050</v>
      </c>
      <c r="C5049" s="893" t="s">
        <v>71</v>
      </c>
      <c r="D5049" s="896">
        <v>3.33</v>
      </c>
    </row>
    <row r="5050" spans="1:4" ht="40.5" x14ac:dyDescent="0.25">
      <c r="A5050" s="893">
        <v>97126</v>
      </c>
      <c r="B5050" s="894" t="s">
        <v>21051</v>
      </c>
      <c r="C5050" s="893" t="s">
        <v>71</v>
      </c>
      <c r="D5050" s="896">
        <v>3.88</v>
      </c>
    </row>
    <row r="5051" spans="1:4" ht="40.5" x14ac:dyDescent="0.25">
      <c r="A5051" s="893">
        <v>102264</v>
      </c>
      <c r="B5051" s="894" t="s">
        <v>21052</v>
      </c>
      <c r="C5051" s="893" t="s">
        <v>71</v>
      </c>
      <c r="D5051" s="896">
        <v>24.86</v>
      </c>
    </row>
    <row r="5052" spans="1:4" ht="27" x14ac:dyDescent="0.25">
      <c r="A5052" s="893">
        <v>102265</v>
      </c>
      <c r="B5052" s="894" t="s">
        <v>21053</v>
      </c>
      <c r="C5052" s="893" t="s">
        <v>70</v>
      </c>
      <c r="D5052" s="896">
        <v>114.35</v>
      </c>
    </row>
    <row r="5053" spans="1:4" ht="27" x14ac:dyDescent="0.25">
      <c r="A5053" s="893">
        <v>102266</v>
      </c>
      <c r="B5053" s="894" t="s">
        <v>21054</v>
      </c>
      <c r="C5053" s="893" t="s">
        <v>70</v>
      </c>
      <c r="D5053" s="896">
        <v>126.81</v>
      </c>
    </row>
    <row r="5054" spans="1:4" ht="27" x14ac:dyDescent="0.25">
      <c r="A5054" s="893">
        <v>102267</v>
      </c>
      <c r="B5054" s="894" t="s">
        <v>21055</v>
      </c>
      <c r="C5054" s="893" t="s">
        <v>70</v>
      </c>
      <c r="D5054" s="896">
        <v>145.54</v>
      </c>
    </row>
    <row r="5055" spans="1:4" ht="27" x14ac:dyDescent="0.25">
      <c r="A5055" s="893">
        <v>102268</v>
      </c>
      <c r="B5055" s="894" t="s">
        <v>21056</v>
      </c>
      <c r="C5055" s="893" t="s">
        <v>70</v>
      </c>
      <c r="D5055" s="896">
        <v>164.22</v>
      </c>
    </row>
    <row r="5056" spans="1:4" ht="27" x14ac:dyDescent="0.25">
      <c r="A5056" s="893">
        <v>102269</v>
      </c>
      <c r="B5056" s="894" t="s">
        <v>21057</v>
      </c>
      <c r="C5056" s="893" t="s">
        <v>70</v>
      </c>
      <c r="D5056" s="896">
        <v>201.57</v>
      </c>
    </row>
    <row r="5057" spans="1:4" ht="40.5" x14ac:dyDescent="0.25">
      <c r="A5057" s="893">
        <v>105260</v>
      </c>
      <c r="B5057" s="894" t="s">
        <v>21058</v>
      </c>
      <c r="C5057" s="893" t="s">
        <v>70</v>
      </c>
      <c r="D5057" s="896">
        <v>23.59</v>
      </c>
    </row>
    <row r="5058" spans="1:4" ht="40.5" x14ac:dyDescent="0.25">
      <c r="A5058" s="893">
        <v>105285</v>
      </c>
      <c r="B5058" s="894" t="s">
        <v>21059</v>
      </c>
      <c r="C5058" s="893" t="s">
        <v>70</v>
      </c>
      <c r="D5058" s="896">
        <v>22.97</v>
      </c>
    </row>
    <row r="5059" spans="1:4" ht="54" x14ac:dyDescent="0.25">
      <c r="A5059" s="893">
        <v>105286</v>
      </c>
      <c r="B5059" s="894" t="s">
        <v>21060</v>
      </c>
      <c r="C5059" s="893" t="s">
        <v>70</v>
      </c>
      <c r="D5059" s="896">
        <v>29.81</v>
      </c>
    </row>
    <row r="5060" spans="1:4" ht="54" x14ac:dyDescent="0.25">
      <c r="A5060" s="893">
        <v>105287</v>
      </c>
      <c r="B5060" s="894" t="s">
        <v>21061</v>
      </c>
      <c r="C5060" s="893" t="s">
        <v>70</v>
      </c>
      <c r="D5060" s="896">
        <v>27.31</v>
      </c>
    </row>
    <row r="5061" spans="1:4" ht="54" x14ac:dyDescent="0.25">
      <c r="A5061" s="893">
        <v>105288</v>
      </c>
      <c r="B5061" s="894" t="s">
        <v>21062</v>
      </c>
      <c r="C5061" s="893" t="s">
        <v>70</v>
      </c>
      <c r="D5061" s="896">
        <v>47.47</v>
      </c>
    </row>
    <row r="5062" spans="1:4" ht="54" x14ac:dyDescent="0.25">
      <c r="A5062" s="893">
        <v>105289</v>
      </c>
      <c r="B5062" s="894" t="s">
        <v>21063</v>
      </c>
      <c r="C5062" s="893" t="s">
        <v>70</v>
      </c>
      <c r="D5062" s="896">
        <v>44.52</v>
      </c>
    </row>
    <row r="5063" spans="1:4" ht="54" x14ac:dyDescent="0.25">
      <c r="A5063" s="893">
        <v>105290</v>
      </c>
      <c r="B5063" s="894" t="s">
        <v>21064</v>
      </c>
      <c r="C5063" s="893" t="s">
        <v>70</v>
      </c>
      <c r="D5063" s="896">
        <v>63.05</v>
      </c>
    </row>
    <row r="5064" spans="1:4" ht="54" x14ac:dyDescent="0.25">
      <c r="A5064" s="893">
        <v>105291</v>
      </c>
      <c r="B5064" s="894" t="s">
        <v>21065</v>
      </c>
      <c r="C5064" s="893" t="s">
        <v>70</v>
      </c>
      <c r="D5064" s="896">
        <v>59.65</v>
      </c>
    </row>
    <row r="5065" spans="1:4" ht="54" x14ac:dyDescent="0.25">
      <c r="A5065" s="893">
        <v>105292</v>
      </c>
      <c r="B5065" s="894" t="s">
        <v>21066</v>
      </c>
      <c r="C5065" s="893" t="s">
        <v>70</v>
      </c>
      <c r="D5065" s="896">
        <v>49.02</v>
      </c>
    </row>
    <row r="5066" spans="1:4" ht="54" x14ac:dyDescent="0.25">
      <c r="A5066" s="893">
        <v>105293</v>
      </c>
      <c r="B5066" s="894" t="s">
        <v>21067</v>
      </c>
      <c r="C5066" s="893" t="s">
        <v>70</v>
      </c>
      <c r="D5066" s="896">
        <v>45.28</v>
      </c>
    </row>
    <row r="5067" spans="1:4" ht="54" x14ac:dyDescent="0.25">
      <c r="A5067" s="893">
        <v>105294</v>
      </c>
      <c r="B5067" s="894" t="s">
        <v>21068</v>
      </c>
      <c r="C5067" s="893" t="s">
        <v>70</v>
      </c>
      <c r="D5067" s="896">
        <v>94.93</v>
      </c>
    </row>
    <row r="5068" spans="1:4" ht="54" x14ac:dyDescent="0.25">
      <c r="A5068" s="893">
        <v>105295</v>
      </c>
      <c r="B5068" s="894" t="s">
        <v>21069</v>
      </c>
      <c r="C5068" s="893" t="s">
        <v>70</v>
      </c>
      <c r="D5068" s="896">
        <v>90.49</v>
      </c>
    </row>
    <row r="5069" spans="1:4" ht="54" x14ac:dyDescent="0.25">
      <c r="A5069" s="893">
        <v>105296</v>
      </c>
      <c r="B5069" s="894" t="s">
        <v>21070</v>
      </c>
      <c r="C5069" s="893" t="s">
        <v>70</v>
      </c>
      <c r="D5069" s="896">
        <v>159.01</v>
      </c>
    </row>
    <row r="5070" spans="1:4" ht="40.5" x14ac:dyDescent="0.25">
      <c r="A5070" s="893">
        <v>105308</v>
      </c>
      <c r="B5070" s="894" t="s">
        <v>21071</v>
      </c>
      <c r="C5070" s="893" t="s">
        <v>71</v>
      </c>
      <c r="D5070" s="896">
        <v>5.43</v>
      </c>
    </row>
    <row r="5071" spans="1:4" ht="40.5" x14ac:dyDescent="0.25">
      <c r="A5071" s="893">
        <v>105309</v>
      </c>
      <c r="B5071" s="894" t="s">
        <v>21072</v>
      </c>
      <c r="C5071" s="893" t="s">
        <v>71</v>
      </c>
      <c r="D5071" s="896">
        <v>5.85</v>
      </c>
    </row>
    <row r="5072" spans="1:4" ht="40.5" x14ac:dyDescent="0.25">
      <c r="A5072" s="893">
        <v>105310</v>
      </c>
      <c r="B5072" s="894" t="s">
        <v>21073</v>
      </c>
      <c r="C5072" s="893" t="s">
        <v>71</v>
      </c>
      <c r="D5072" s="896">
        <v>6.89</v>
      </c>
    </row>
    <row r="5073" spans="1:4" ht="54" x14ac:dyDescent="0.25">
      <c r="A5073" s="893">
        <v>105311</v>
      </c>
      <c r="B5073" s="894" t="s">
        <v>21074</v>
      </c>
      <c r="C5073" s="893" t="s">
        <v>71</v>
      </c>
      <c r="D5073" s="896">
        <v>4.38</v>
      </c>
    </row>
    <row r="5074" spans="1:4" ht="40.5" x14ac:dyDescent="0.25">
      <c r="A5074" s="893">
        <v>105312</v>
      </c>
      <c r="B5074" s="894" t="s">
        <v>21075</v>
      </c>
      <c r="C5074" s="893" t="s">
        <v>71</v>
      </c>
      <c r="D5074" s="896">
        <v>4.4800000000000004</v>
      </c>
    </row>
    <row r="5075" spans="1:4" ht="40.5" x14ac:dyDescent="0.25">
      <c r="A5075" s="893">
        <v>105313</v>
      </c>
      <c r="B5075" s="894" t="s">
        <v>21076</v>
      </c>
      <c r="C5075" s="893" t="s">
        <v>71</v>
      </c>
      <c r="D5075" s="896">
        <v>4.83</v>
      </c>
    </row>
    <row r="5076" spans="1:4" ht="40.5" x14ac:dyDescent="0.25">
      <c r="A5076" s="893">
        <v>105314</v>
      </c>
      <c r="B5076" s="894" t="s">
        <v>21077</v>
      </c>
      <c r="C5076" s="893" t="s">
        <v>71</v>
      </c>
      <c r="D5076" s="896">
        <v>5.69</v>
      </c>
    </row>
    <row r="5077" spans="1:4" ht="54" x14ac:dyDescent="0.25">
      <c r="A5077" s="893">
        <v>105315</v>
      </c>
      <c r="B5077" s="894" t="s">
        <v>21078</v>
      </c>
      <c r="C5077" s="893" t="s">
        <v>70</v>
      </c>
      <c r="D5077" s="896">
        <v>11.45</v>
      </c>
    </row>
    <row r="5078" spans="1:4" ht="54" x14ac:dyDescent="0.25">
      <c r="A5078" s="893">
        <v>105316</v>
      </c>
      <c r="B5078" s="894" t="s">
        <v>21079</v>
      </c>
      <c r="C5078" s="893" t="s">
        <v>70</v>
      </c>
      <c r="D5078" s="896">
        <v>21.72</v>
      </c>
    </row>
    <row r="5079" spans="1:4" ht="40.5" x14ac:dyDescent="0.25">
      <c r="A5079" s="893">
        <v>105327</v>
      </c>
      <c r="B5079" s="894" t="s">
        <v>21080</v>
      </c>
      <c r="C5079" s="893" t="s">
        <v>70</v>
      </c>
      <c r="D5079" s="896">
        <v>43.74</v>
      </c>
    </row>
    <row r="5080" spans="1:4" ht="40.5" x14ac:dyDescent="0.25">
      <c r="A5080" s="893">
        <v>105328</v>
      </c>
      <c r="B5080" s="894" t="s">
        <v>21081</v>
      </c>
      <c r="C5080" s="893" t="s">
        <v>70</v>
      </c>
      <c r="D5080" s="896">
        <v>43.01</v>
      </c>
    </row>
    <row r="5081" spans="1:4" ht="40.5" x14ac:dyDescent="0.25">
      <c r="A5081" s="893">
        <v>105329</v>
      </c>
      <c r="B5081" s="894" t="s">
        <v>21082</v>
      </c>
      <c r="C5081" s="893" t="s">
        <v>70</v>
      </c>
      <c r="D5081" s="896">
        <v>71.03</v>
      </c>
    </row>
    <row r="5082" spans="1:4" ht="40.5" x14ac:dyDescent="0.25">
      <c r="A5082" s="893">
        <v>105330</v>
      </c>
      <c r="B5082" s="894" t="s">
        <v>21083</v>
      </c>
      <c r="C5082" s="893" t="s">
        <v>70</v>
      </c>
      <c r="D5082" s="896">
        <v>70.19</v>
      </c>
    </row>
    <row r="5083" spans="1:4" ht="54" x14ac:dyDescent="0.25">
      <c r="A5083" s="893">
        <v>105331</v>
      </c>
      <c r="B5083" s="894" t="s">
        <v>21084</v>
      </c>
      <c r="C5083" s="893" t="s">
        <v>71</v>
      </c>
      <c r="D5083" s="896">
        <v>50.51</v>
      </c>
    </row>
    <row r="5084" spans="1:4" ht="54" x14ac:dyDescent="0.25">
      <c r="A5084" s="893">
        <v>105332</v>
      </c>
      <c r="B5084" s="894" t="s">
        <v>21085</v>
      </c>
      <c r="C5084" s="893" t="s">
        <v>71</v>
      </c>
      <c r="D5084" s="896">
        <v>49.73</v>
      </c>
    </row>
    <row r="5085" spans="1:4" ht="40.5" x14ac:dyDescent="0.25">
      <c r="A5085" s="893">
        <v>105333</v>
      </c>
      <c r="B5085" s="894" t="s">
        <v>21086</v>
      </c>
      <c r="C5085" s="893" t="s">
        <v>71</v>
      </c>
      <c r="D5085" s="896">
        <v>221.5</v>
      </c>
    </row>
    <row r="5086" spans="1:4" ht="40.5" x14ac:dyDescent="0.25">
      <c r="A5086" s="893">
        <v>105334</v>
      </c>
      <c r="B5086" s="894" t="s">
        <v>21087</v>
      </c>
      <c r="C5086" s="893" t="s">
        <v>71</v>
      </c>
      <c r="D5086" s="896">
        <v>218.86</v>
      </c>
    </row>
    <row r="5087" spans="1:4" ht="40.5" x14ac:dyDescent="0.25">
      <c r="A5087" s="893">
        <v>105335</v>
      </c>
      <c r="B5087" s="894" t="s">
        <v>21088</v>
      </c>
      <c r="C5087" s="893" t="s">
        <v>71</v>
      </c>
      <c r="D5087" s="896">
        <v>333.45</v>
      </c>
    </row>
    <row r="5088" spans="1:4" ht="40.5" x14ac:dyDescent="0.25">
      <c r="A5088" s="893">
        <v>105336</v>
      </c>
      <c r="B5088" s="894" t="s">
        <v>21089</v>
      </c>
      <c r="C5088" s="893" t="s">
        <v>71</v>
      </c>
      <c r="D5088" s="896">
        <v>330.34</v>
      </c>
    </row>
    <row r="5089" spans="1:4" ht="40.5" x14ac:dyDescent="0.25">
      <c r="A5089" s="893">
        <v>105337</v>
      </c>
      <c r="B5089" s="894" t="s">
        <v>21090</v>
      </c>
      <c r="C5089" s="893" t="s">
        <v>71</v>
      </c>
      <c r="D5089" s="896">
        <v>470.05</v>
      </c>
    </row>
    <row r="5090" spans="1:4" ht="40.5" x14ac:dyDescent="0.25">
      <c r="A5090" s="893">
        <v>105338</v>
      </c>
      <c r="B5090" s="894" t="s">
        <v>21091</v>
      </c>
      <c r="C5090" s="893" t="s">
        <v>71</v>
      </c>
      <c r="D5090" s="896">
        <v>466.46</v>
      </c>
    </row>
    <row r="5091" spans="1:4" ht="54" x14ac:dyDescent="0.25">
      <c r="A5091" s="893">
        <v>105339</v>
      </c>
      <c r="B5091" s="894" t="s">
        <v>21092</v>
      </c>
      <c r="C5091" s="893" t="s">
        <v>71</v>
      </c>
      <c r="D5091" s="896">
        <v>3.6</v>
      </c>
    </row>
    <row r="5092" spans="1:4" ht="54" x14ac:dyDescent="0.25">
      <c r="A5092" s="893">
        <v>105359</v>
      </c>
      <c r="B5092" s="894" t="s">
        <v>21093</v>
      </c>
      <c r="C5092" s="893" t="s">
        <v>70</v>
      </c>
      <c r="D5092" s="896">
        <v>13.95</v>
      </c>
    </row>
    <row r="5093" spans="1:4" ht="54" x14ac:dyDescent="0.25">
      <c r="A5093" s="893">
        <v>105360</v>
      </c>
      <c r="B5093" s="894" t="s">
        <v>21094</v>
      </c>
      <c r="C5093" s="893" t="s">
        <v>70</v>
      </c>
      <c r="D5093" s="896">
        <v>16.88</v>
      </c>
    </row>
    <row r="5094" spans="1:4" ht="54" x14ac:dyDescent="0.25">
      <c r="A5094" s="893">
        <v>105361</v>
      </c>
      <c r="B5094" s="894" t="s">
        <v>21095</v>
      </c>
      <c r="C5094" s="893" t="s">
        <v>70</v>
      </c>
      <c r="D5094" s="896">
        <v>19.64</v>
      </c>
    </row>
    <row r="5095" spans="1:4" ht="54" x14ac:dyDescent="0.25">
      <c r="A5095" s="893">
        <v>105362</v>
      </c>
      <c r="B5095" s="894" t="s">
        <v>21096</v>
      </c>
      <c r="C5095" s="893" t="s">
        <v>70</v>
      </c>
      <c r="D5095" s="896">
        <v>20.57</v>
      </c>
    </row>
    <row r="5096" spans="1:4" ht="54" x14ac:dyDescent="0.25">
      <c r="A5096" s="893">
        <v>105363</v>
      </c>
      <c r="B5096" s="894" t="s">
        <v>21097</v>
      </c>
      <c r="C5096" s="893" t="s">
        <v>70</v>
      </c>
      <c r="D5096" s="896">
        <v>24.71</v>
      </c>
    </row>
    <row r="5097" spans="1:4" ht="54" x14ac:dyDescent="0.25">
      <c r="A5097" s="893">
        <v>105364</v>
      </c>
      <c r="B5097" s="894" t="s">
        <v>21098</v>
      </c>
      <c r="C5097" s="893" t="s">
        <v>70</v>
      </c>
      <c r="D5097" s="896">
        <v>28.67</v>
      </c>
    </row>
    <row r="5098" spans="1:4" ht="40.5" x14ac:dyDescent="0.25">
      <c r="A5098" s="893">
        <v>105365</v>
      </c>
      <c r="B5098" s="894" t="s">
        <v>21099</v>
      </c>
      <c r="C5098" s="893" t="s">
        <v>70</v>
      </c>
      <c r="D5098" s="896">
        <v>27.9</v>
      </c>
    </row>
    <row r="5099" spans="1:4" ht="40.5" x14ac:dyDescent="0.25">
      <c r="A5099" s="893">
        <v>105366</v>
      </c>
      <c r="B5099" s="894" t="s">
        <v>21100</v>
      </c>
      <c r="C5099" s="893" t="s">
        <v>70</v>
      </c>
      <c r="D5099" s="896">
        <v>33.770000000000003</v>
      </c>
    </row>
    <row r="5100" spans="1:4" ht="40.5" x14ac:dyDescent="0.25">
      <c r="A5100" s="893">
        <v>105367</v>
      </c>
      <c r="B5100" s="894" t="s">
        <v>21101</v>
      </c>
      <c r="C5100" s="893" t="s">
        <v>70</v>
      </c>
      <c r="D5100" s="896">
        <v>39.29</v>
      </c>
    </row>
    <row r="5101" spans="1:4" ht="40.5" x14ac:dyDescent="0.25">
      <c r="A5101" s="893">
        <v>105368</v>
      </c>
      <c r="B5101" s="894" t="s">
        <v>21102</v>
      </c>
      <c r="C5101" s="893" t="s">
        <v>70</v>
      </c>
      <c r="D5101" s="896">
        <v>45.19</v>
      </c>
    </row>
    <row r="5102" spans="1:4" ht="40.5" x14ac:dyDescent="0.25">
      <c r="A5102" s="893">
        <v>105370</v>
      </c>
      <c r="B5102" s="894" t="s">
        <v>21103</v>
      </c>
      <c r="C5102" s="893" t="s">
        <v>70</v>
      </c>
      <c r="D5102" s="896">
        <v>71.81</v>
      </c>
    </row>
    <row r="5103" spans="1:4" ht="40.5" x14ac:dyDescent="0.25">
      <c r="A5103" s="893">
        <v>105371</v>
      </c>
      <c r="B5103" s="894" t="s">
        <v>21104</v>
      </c>
      <c r="C5103" s="893" t="s">
        <v>70</v>
      </c>
      <c r="D5103" s="896">
        <v>32.479999999999997</v>
      </c>
    </row>
    <row r="5104" spans="1:4" ht="40.5" x14ac:dyDescent="0.25">
      <c r="A5104" s="893">
        <v>105372</v>
      </c>
      <c r="B5104" s="894" t="s">
        <v>21105</v>
      </c>
      <c r="C5104" s="893" t="s">
        <v>70</v>
      </c>
      <c r="D5104" s="896">
        <v>8.9700000000000006</v>
      </c>
    </row>
    <row r="5105" spans="1:4" ht="54" x14ac:dyDescent="0.25">
      <c r="A5105" s="893">
        <v>105373</v>
      </c>
      <c r="B5105" s="894" t="s">
        <v>21106</v>
      </c>
      <c r="C5105" s="893" t="s">
        <v>70</v>
      </c>
      <c r="D5105" s="896">
        <v>10.47</v>
      </c>
    </row>
    <row r="5106" spans="1:4" ht="54" x14ac:dyDescent="0.25">
      <c r="A5106" s="893">
        <v>105374</v>
      </c>
      <c r="B5106" s="894" t="s">
        <v>21107</v>
      </c>
      <c r="C5106" s="893" t="s">
        <v>70</v>
      </c>
      <c r="D5106" s="896">
        <v>153.9</v>
      </c>
    </row>
    <row r="5107" spans="1:4" ht="54" x14ac:dyDescent="0.25">
      <c r="A5107" s="893">
        <v>105375</v>
      </c>
      <c r="B5107" s="894" t="s">
        <v>21108</v>
      </c>
      <c r="C5107" s="893" t="s">
        <v>70</v>
      </c>
      <c r="D5107" s="896">
        <v>127.54</v>
      </c>
    </row>
    <row r="5108" spans="1:4" ht="54" x14ac:dyDescent="0.25">
      <c r="A5108" s="893">
        <v>105376</v>
      </c>
      <c r="B5108" s="894" t="s">
        <v>21109</v>
      </c>
      <c r="C5108" s="893" t="s">
        <v>70</v>
      </c>
      <c r="D5108" s="896">
        <v>120.73</v>
      </c>
    </row>
    <row r="5109" spans="1:4" ht="54" x14ac:dyDescent="0.25">
      <c r="A5109" s="893">
        <v>105381</v>
      </c>
      <c r="B5109" s="894" t="s">
        <v>21110</v>
      </c>
      <c r="C5109" s="893" t="s">
        <v>70</v>
      </c>
      <c r="D5109" s="896">
        <v>13.93</v>
      </c>
    </row>
    <row r="5110" spans="1:4" ht="54" x14ac:dyDescent="0.25">
      <c r="A5110" s="893">
        <v>105382</v>
      </c>
      <c r="B5110" s="894" t="s">
        <v>21111</v>
      </c>
      <c r="C5110" s="893" t="s">
        <v>70</v>
      </c>
      <c r="D5110" s="896">
        <v>16.239999999999998</v>
      </c>
    </row>
    <row r="5111" spans="1:4" ht="54" x14ac:dyDescent="0.25">
      <c r="A5111" s="893">
        <v>105383</v>
      </c>
      <c r="B5111" s="894" t="s">
        <v>21112</v>
      </c>
      <c r="C5111" s="893" t="s">
        <v>70</v>
      </c>
      <c r="D5111" s="896">
        <v>16.829999999999998</v>
      </c>
    </row>
    <row r="5112" spans="1:4" ht="54" x14ac:dyDescent="0.25">
      <c r="A5112" s="893">
        <v>105384</v>
      </c>
      <c r="B5112" s="894" t="s">
        <v>21113</v>
      </c>
      <c r="C5112" s="893" t="s">
        <v>70</v>
      </c>
      <c r="D5112" s="896">
        <v>20.27</v>
      </c>
    </row>
    <row r="5113" spans="1:4" ht="54" x14ac:dyDescent="0.25">
      <c r="A5113" s="893">
        <v>105385</v>
      </c>
      <c r="B5113" s="894" t="s">
        <v>21114</v>
      </c>
      <c r="C5113" s="893" t="s">
        <v>70</v>
      </c>
      <c r="D5113" s="896">
        <v>23.56</v>
      </c>
    </row>
    <row r="5114" spans="1:4" ht="40.5" x14ac:dyDescent="0.25">
      <c r="A5114" s="893">
        <v>105386</v>
      </c>
      <c r="B5114" s="894" t="s">
        <v>21115</v>
      </c>
      <c r="C5114" s="893" t="s">
        <v>70</v>
      </c>
      <c r="D5114" s="896">
        <v>22.91</v>
      </c>
    </row>
    <row r="5115" spans="1:4" ht="40.5" x14ac:dyDescent="0.25">
      <c r="A5115" s="893">
        <v>105387</v>
      </c>
      <c r="B5115" s="894" t="s">
        <v>21116</v>
      </c>
      <c r="C5115" s="893" t="s">
        <v>70</v>
      </c>
      <c r="D5115" s="896">
        <v>27.87</v>
      </c>
    </row>
    <row r="5116" spans="1:4" ht="40.5" x14ac:dyDescent="0.25">
      <c r="A5116" s="893">
        <v>92833</v>
      </c>
      <c r="B5116" s="894" t="s">
        <v>21117</v>
      </c>
      <c r="C5116" s="893" t="s">
        <v>71</v>
      </c>
      <c r="D5116" s="896">
        <v>219.8</v>
      </c>
    </row>
    <row r="5117" spans="1:4" ht="54" x14ac:dyDescent="0.25">
      <c r="A5117" s="893">
        <v>92834</v>
      </c>
      <c r="B5117" s="894" t="s">
        <v>21118</v>
      </c>
      <c r="C5117" s="893" t="s">
        <v>71</v>
      </c>
      <c r="D5117" s="896">
        <v>21.57</v>
      </c>
    </row>
    <row r="5118" spans="1:4" ht="40.5" x14ac:dyDescent="0.25">
      <c r="A5118" s="893">
        <v>92835</v>
      </c>
      <c r="B5118" s="894" t="s">
        <v>21119</v>
      </c>
      <c r="C5118" s="893" t="s">
        <v>71</v>
      </c>
      <c r="D5118" s="896">
        <v>231.83</v>
      </c>
    </row>
    <row r="5119" spans="1:4" ht="54" x14ac:dyDescent="0.25">
      <c r="A5119" s="893">
        <v>92836</v>
      </c>
      <c r="B5119" s="894" t="s">
        <v>21120</v>
      </c>
      <c r="C5119" s="893" t="s">
        <v>71</v>
      </c>
      <c r="D5119" s="896">
        <v>28.51</v>
      </c>
    </row>
    <row r="5120" spans="1:4" ht="40.5" x14ac:dyDescent="0.25">
      <c r="A5120" s="893">
        <v>92837</v>
      </c>
      <c r="B5120" s="894" t="s">
        <v>21121</v>
      </c>
      <c r="C5120" s="893" t="s">
        <v>71</v>
      </c>
      <c r="D5120" s="896">
        <v>411.98</v>
      </c>
    </row>
    <row r="5121" spans="1:4" ht="54" x14ac:dyDescent="0.25">
      <c r="A5121" s="893">
        <v>92838</v>
      </c>
      <c r="B5121" s="894" t="s">
        <v>21122</v>
      </c>
      <c r="C5121" s="893" t="s">
        <v>71</v>
      </c>
      <c r="D5121" s="896">
        <v>35.840000000000003</v>
      </c>
    </row>
    <row r="5122" spans="1:4" ht="40.5" x14ac:dyDescent="0.25">
      <c r="A5122" s="893">
        <v>92839</v>
      </c>
      <c r="B5122" s="894" t="s">
        <v>21123</v>
      </c>
      <c r="C5122" s="893" t="s">
        <v>71</v>
      </c>
      <c r="D5122" s="896">
        <v>505.01</v>
      </c>
    </row>
    <row r="5123" spans="1:4" ht="54" x14ac:dyDescent="0.25">
      <c r="A5123" s="893">
        <v>92840</v>
      </c>
      <c r="B5123" s="894" t="s">
        <v>21124</v>
      </c>
      <c r="C5123" s="893" t="s">
        <v>71</v>
      </c>
      <c r="D5123" s="896">
        <v>43.47</v>
      </c>
    </row>
    <row r="5124" spans="1:4" ht="40.5" x14ac:dyDescent="0.25">
      <c r="A5124" s="893">
        <v>92841</v>
      </c>
      <c r="B5124" s="894" t="s">
        <v>21125</v>
      </c>
      <c r="C5124" s="893" t="s">
        <v>71</v>
      </c>
      <c r="D5124" s="896">
        <v>657.33</v>
      </c>
    </row>
    <row r="5125" spans="1:4" ht="54" x14ac:dyDescent="0.25">
      <c r="A5125" s="893">
        <v>92842</v>
      </c>
      <c r="B5125" s="894" t="s">
        <v>21126</v>
      </c>
      <c r="C5125" s="893" t="s">
        <v>71</v>
      </c>
      <c r="D5125" s="896">
        <v>54.48</v>
      </c>
    </row>
    <row r="5126" spans="1:4" ht="40.5" x14ac:dyDescent="0.25">
      <c r="A5126" s="893">
        <v>92843</v>
      </c>
      <c r="B5126" s="894" t="s">
        <v>21127</v>
      </c>
      <c r="C5126" s="893" t="s">
        <v>71</v>
      </c>
      <c r="D5126" s="896">
        <v>680.9</v>
      </c>
    </row>
    <row r="5127" spans="1:4" ht="54" x14ac:dyDescent="0.25">
      <c r="A5127" s="893">
        <v>92844</v>
      </c>
      <c r="B5127" s="894" t="s">
        <v>21128</v>
      </c>
      <c r="C5127" s="893" t="s">
        <v>71</v>
      </c>
      <c r="D5127" s="896">
        <v>64.73</v>
      </c>
    </row>
    <row r="5128" spans="1:4" ht="40.5" x14ac:dyDescent="0.25">
      <c r="A5128" s="893">
        <v>92845</v>
      </c>
      <c r="B5128" s="894" t="s">
        <v>21129</v>
      </c>
      <c r="C5128" s="893" t="s">
        <v>71</v>
      </c>
      <c r="D5128" s="897">
        <v>1008.5</v>
      </c>
    </row>
    <row r="5129" spans="1:4" ht="54" x14ac:dyDescent="0.25">
      <c r="A5129" s="893">
        <v>92846</v>
      </c>
      <c r="B5129" s="894" t="s">
        <v>21130</v>
      </c>
      <c r="C5129" s="893" t="s">
        <v>71</v>
      </c>
      <c r="D5129" s="896">
        <v>74.23</v>
      </c>
    </row>
    <row r="5130" spans="1:4" ht="40.5" x14ac:dyDescent="0.25">
      <c r="A5130" s="893">
        <v>92847</v>
      </c>
      <c r="B5130" s="894" t="s">
        <v>21131</v>
      </c>
      <c r="C5130" s="893" t="s">
        <v>71</v>
      </c>
      <c r="D5130" s="897">
        <v>1034.96</v>
      </c>
    </row>
    <row r="5131" spans="1:4" ht="54" x14ac:dyDescent="0.25">
      <c r="A5131" s="893">
        <v>92848</v>
      </c>
      <c r="B5131" s="894" t="s">
        <v>21132</v>
      </c>
      <c r="C5131" s="893" t="s">
        <v>71</v>
      </c>
      <c r="D5131" s="896">
        <v>87.48</v>
      </c>
    </row>
    <row r="5132" spans="1:4" ht="40.5" x14ac:dyDescent="0.25">
      <c r="A5132" s="893">
        <v>92849</v>
      </c>
      <c r="B5132" s="894" t="s">
        <v>21133</v>
      </c>
      <c r="C5132" s="893" t="s">
        <v>71</v>
      </c>
      <c r="D5132" s="896">
        <v>222.46</v>
      </c>
    </row>
    <row r="5133" spans="1:4" ht="54" x14ac:dyDescent="0.25">
      <c r="A5133" s="893">
        <v>92850</v>
      </c>
      <c r="B5133" s="894" t="s">
        <v>21134</v>
      </c>
      <c r="C5133" s="893" t="s">
        <v>71</v>
      </c>
      <c r="D5133" s="896">
        <v>24.23</v>
      </c>
    </row>
    <row r="5134" spans="1:4" ht="40.5" x14ac:dyDescent="0.25">
      <c r="A5134" s="893">
        <v>92851</v>
      </c>
      <c r="B5134" s="894" t="s">
        <v>21135</v>
      </c>
      <c r="C5134" s="893" t="s">
        <v>71</v>
      </c>
      <c r="D5134" s="896">
        <v>235.61</v>
      </c>
    </row>
    <row r="5135" spans="1:4" ht="54" x14ac:dyDescent="0.25">
      <c r="A5135" s="893">
        <v>92852</v>
      </c>
      <c r="B5135" s="894" t="s">
        <v>21136</v>
      </c>
      <c r="C5135" s="893" t="s">
        <v>71</v>
      </c>
      <c r="D5135" s="896">
        <v>32.29</v>
      </c>
    </row>
    <row r="5136" spans="1:4" ht="40.5" x14ac:dyDescent="0.25">
      <c r="A5136" s="893">
        <v>92853</v>
      </c>
      <c r="B5136" s="894" t="s">
        <v>21137</v>
      </c>
      <c r="C5136" s="893" t="s">
        <v>71</v>
      </c>
      <c r="D5136" s="896">
        <v>416.89</v>
      </c>
    </row>
    <row r="5137" spans="1:4" ht="54" x14ac:dyDescent="0.25">
      <c r="A5137" s="893">
        <v>92854</v>
      </c>
      <c r="B5137" s="894" t="s">
        <v>21138</v>
      </c>
      <c r="C5137" s="893" t="s">
        <v>71</v>
      </c>
      <c r="D5137" s="896">
        <v>40.75</v>
      </c>
    </row>
    <row r="5138" spans="1:4" ht="40.5" x14ac:dyDescent="0.25">
      <c r="A5138" s="893">
        <v>92855</v>
      </c>
      <c r="B5138" s="894" t="s">
        <v>21139</v>
      </c>
      <c r="C5138" s="893" t="s">
        <v>71</v>
      </c>
      <c r="D5138" s="896">
        <v>511.04</v>
      </c>
    </row>
    <row r="5139" spans="1:4" ht="54" x14ac:dyDescent="0.25">
      <c r="A5139" s="893">
        <v>92856</v>
      </c>
      <c r="B5139" s="894" t="s">
        <v>21140</v>
      </c>
      <c r="C5139" s="893" t="s">
        <v>71</v>
      </c>
      <c r="D5139" s="896">
        <v>49.5</v>
      </c>
    </row>
    <row r="5140" spans="1:4" ht="40.5" x14ac:dyDescent="0.25">
      <c r="A5140" s="893">
        <v>92857</v>
      </c>
      <c r="B5140" s="894" t="s">
        <v>21141</v>
      </c>
      <c r="C5140" s="893" t="s">
        <v>71</v>
      </c>
      <c r="D5140" s="896">
        <v>664.52</v>
      </c>
    </row>
    <row r="5141" spans="1:4" ht="54" x14ac:dyDescent="0.25">
      <c r="A5141" s="893">
        <v>92858</v>
      </c>
      <c r="B5141" s="894" t="s">
        <v>21142</v>
      </c>
      <c r="C5141" s="893" t="s">
        <v>71</v>
      </c>
      <c r="D5141" s="896">
        <v>61.67</v>
      </c>
    </row>
    <row r="5142" spans="1:4" ht="40.5" x14ac:dyDescent="0.25">
      <c r="A5142" s="893">
        <v>92859</v>
      </c>
      <c r="B5142" s="894" t="s">
        <v>21143</v>
      </c>
      <c r="C5142" s="893" t="s">
        <v>71</v>
      </c>
      <c r="D5142" s="896">
        <v>689.21</v>
      </c>
    </row>
    <row r="5143" spans="1:4" ht="54" x14ac:dyDescent="0.25">
      <c r="A5143" s="893">
        <v>92860</v>
      </c>
      <c r="B5143" s="894" t="s">
        <v>21144</v>
      </c>
      <c r="C5143" s="893" t="s">
        <v>71</v>
      </c>
      <c r="D5143" s="896">
        <v>73.040000000000006</v>
      </c>
    </row>
    <row r="5144" spans="1:4" ht="40.5" x14ac:dyDescent="0.25">
      <c r="A5144" s="893">
        <v>92861</v>
      </c>
      <c r="B5144" s="894" t="s">
        <v>21145</v>
      </c>
      <c r="C5144" s="893" t="s">
        <v>71</v>
      </c>
      <c r="D5144" s="897">
        <v>1017.94</v>
      </c>
    </row>
    <row r="5145" spans="1:4" ht="54" x14ac:dyDescent="0.25">
      <c r="A5145" s="893">
        <v>92862</v>
      </c>
      <c r="B5145" s="894" t="s">
        <v>21146</v>
      </c>
      <c r="C5145" s="893" t="s">
        <v>71</v>
      </c>
      <c r="D5145" s="896">
        <v>83.67</v>
      </c>
    </row>
    <row r="5146" spans="1:4" ht="40.5" x14ac:dyDescent="0.25">
      <c r="A5146" s="893">
        <v>92863</v>
      </c>
      <c r="B5146" s="894" t="s">
        <v>21147</v>
      </c>
      <c r="C5146" s="893" t="s">
        <v>71</v>
      </c>
      <c r="D5146" s="897">
        <v>1045.53</v>
      </c>
    </row>
    <row r="5147" spans="1:4" ht="54" x14ac:dyDescent="0.25">
      <c r="A5147" s="893">
        <v>92864</v>
      </c>
      <c r="B5147" s="894" t="s">
        <v>21148</v>
      </c>
      <c r="C5147" s="893" t="s">
        <v>71</v>
      </c>
      <c r="D5147" s="896">
        <v>98.05</v>
      </c>
    </row>
    <row r="5148" spans="1:4" ht="40.5" x14ac:dyDescent="0.25">
      <c r="A5148" s="893">
        <v>92210</v>
      </c>
      <c r="B5148" s="894" t="s">
        <v>21149</v>
      </c>
      <c r="C5148" s="893" t="s">
        <v>71</v>
      </c>
      <c r="D5148" s="896">
        <v>161.72</v>
      </c>
    </row>
    <row r="5149" spans="1:4" ht="40.5" x14ac:dyDescent="0.25">
      <c r="A5149" s="893">
        <v>92211</v>
      </c>
      <c r="B5149" s="894" t="s">
        <v>21150</v>
      </c>
      <c r="C5149" s="893" t="s">
        <v>71</v>
      </c>
      <c r="D5149" s="896">
        <v>196.7</v>
      </c>
    </row>
    <row r="5150" spans="1:4" ht="40.5" x14ac:dyDescent="0.25">
      <c r="A5150" s="893">
        <v>92212</v>
      </c>
      <c r="B5150" s="894" t="s">
        <v>21151</v>
      </c>
      <c r="C5150" s="893" t="s">
        <v>71</v>
      </c>
      <c r="D5150" s="896">
        <v>299.95999999999998</v>
      </c>
    </row>
    <row r="5151" spans="1:4" ht="40.5" x14ac:dyDescent="0.25">
      <c r="A5151" s="893">
        <v>92213</v>
      </c>
      <c r="B5151" s="894" t="s">
        <v>21152</v>
      </c>
      <c r="C5151" s="893" t="s">
        <v>71</v>
      </c>
      <c r="D5151" s="896">
        <v>398.79</v>
      </c>
    </row>
    <row r="5152" spans="1:4" ht="40.5" x14ac:dyDescent="0.25">
      <c r="A5152" s="893">
        <v>92214</v>
      </c>
      <c r="B5152" s="894" t="s">
        <v>21153</v>
      </c>
      <c r="C5152" s="893" t="s">
        <v>71</v>
      </c>
      <c r="D5152" s="896">
        <v>482.84</v>
      </c>
    </row>
    <row r="5153" spans="1:4" ht="40.5" x14ac:dyDescent="0.25">
      <c r="A5153" s="893">
        <v>92215</v>
      </c>
      <c r="B5153" s="894" t="s">
        <v>21154</v>
      </c>
      <c r="C5153" s="893" t="s">
        <v>71</v>
      </c>
      <c r="D5153" s="896">
        <v>554.29999999999995</v>
      </c>
    </row>
    <row r="5154" spans="1:4" ht="40.5" x14ac:dyDescent="0.25">
      <c r="A5154" s="893">
        <v>92216</v>
      </c>
      <c r="B5154" s="894" t="s">
        <v>21155</v>
      </c>
      <c r="C5154" s="893" t="s">
        <v>71</v>
      </c>
      <c r="D5154" s="896">
        <v>575.12</v>
      </c>
    </row>
    <row r="5155" spans="1:4" ht="40.5" x14ac:dyDescent="0.25">
      <c r="A5155" s="893">
        <v>92219</v>
      </c>
      <c r="B5155" s="894" t="s">
        <v>21156</v>
      </c>
      <c r="C5155" s="893" t="s">
        <v>71</v>
      </c>
      <c r="D5155" s="896">
        <v>165.51</v>
      </c>
    </row>
    <row r="5156" spans="1:4" ht="40.5" x14ac:dyDescent="0.25">
      <c r="A5156" s="893">
        <v>92220</v>
      </c>
      <c r="B5156" s="894" t="s">
        <v>21157</v>
      </c>
      <c r="C5156" s="893" t="s">
        <v>71</v>
      </c>
      <c r="D5156" s="896">
        <v>201.61</v>
      </c>
    </row>
    <row r="5157" spans="1:4" ht="40.5" x14ac:dyDescent="0.25">
      <c r="A5157" s="893">
        <v>92221</v>
      </c>
      <c r="B5157" s="894" t="s">
        <v>21158</v>
      </c>
      <c r="C5157" s="893" t="s">
        <v>71</v>
      </c>
      <c r="D5157" s="896">
        <v>305.99</v>
      </c>
    </row>
    <row r="5158" spans="1:4" ht="40.5" x14ac:dyDescent="0.25">
      <c r="A5158" s="893">
        <v>92222</v>
      </c>
      <c r="B5158" s="894" t="s">
        <v>21159</v>
      </c>
      <c r="C5158" s="893" t="s">
        <v>71</v>
      </c>
      <c r="D5158" s="896">
        <v>405.96</v>
      </c>
    </row>
    <row r="5159" spans="1:4" ht="40.5" x14ac:dyDescent="0.25">
      <c r="A5159" s="893">
        <v>92223</v>
      </c>
      <c r="B5159" s="894" t="s">
        <v>21160</v>
      </c>
      <c r="C5159" s="893" t="s">
        <v>71</v>
      </c>
      <c r="D5159" s="896">
        <v>491.12</v>
      </c>
    </row>
    <row r="5160" spans="1:4" ht="40.5" x14ac:dyDescent="0.25">
      <c r="A5160" s="893">
        <v>92224</v>
      </c>
      <c r="B5160" s="894" t="s">
        <v>21161</v>
      </c>
      <c r="C5160" s="893" t="s">
        <v>71</v>
      </c>
      <c r="D5160" s="896">
        <v>563.76</v>
      </c>
    </row>
    <row r="5161" spans="1:4" ht="40.5" x14ac:dyDescent="0.25">
      <c r="A5161" s="893">
        <v>92226</v>
      </c>
      <c r="B5161" s="894" t="s">
        <v>21162</v>
      </c>
      <c r="C5161" s="893" t="s">
        <v>71</v>
      </c>
      <c r="D5161" s="896">
        <v>585.71</v>
      </c>
    </row>
    <row r="5162" spans="1:4" ht="54" x14ac:dyDescent="0.25">
      <c r="A5162" s="893">
        <v>92808</v>
      </c>
      <c r="B5162" s="894" t="s">
        <v>21163</v>
      </c>
      <c r="C5162" s="893" t="s">
        <v>71</v>
      </c>
      <c r="D5162" s="896">
        <v>26.41</v>
      </c>
    </row>
    <row r="5163" spans="1:4" ht="54" x14ac:dyDescent="0.25">
      <c r="A5163" s="893">
        <v>92809</v>
      </c>
      <c r="B5163" s="894" t="s">
        <v>21164</v>
      </c>
      <c r="C5163" s="893" t="s">
        <v>71</v>
      </c>
      <c r="D5163" s="896">
        <v>36.68</v>
      </c>
    </row>
    <row r="5164" spans="1:4" ht="54" x14ac:dyDescent="0.25">
      <c r="A5164" s="893">
        <v>92810</v>
      </c>
      <c r="B5164" s="894" t="s">
        <v>21165</v>
      </c>
      <c r="C5164" s="893" t="s">
        <v>71</v>
      </c>
      <c r="D5164" s="896">
        <v>47.26</v>
      </c>
    </row>
    <row r="5165" spans="1:4" ht="54" x14ac:dyDescent="0.25">
      <c r="A5165" s="893">
        <v>92811</v>
      </c>
      <c r="B5165" s="894" t="s">
        <v>21166</v>
      </c>
      <c r="C5165" s="893" t="s">
        <v>71</v>
      </c>
      <c r="D5165" s="896">
        <v>58.01</v>
      </c>
    </row>
    <row r="5166" spans="1:4" ht="54" x14ac:dyDescent="0.25">
      <c r="A5166" s="893">
        <v>92812</v>
      </c>
      <c r="B5166" s="894" t="s">
        <v>21167</v>
      </c>
      <c r="C5166" s="893" t="s">
        <v>71</v>
      </c>
      <c r="D5166" s="896">
        <v>69.010000000000005</v>
      </c>
    </row>
    <row r="5167" spans="1:4" ht="54" x14ac:dyDescent="0.25">
      <c r="A5167" s="893">
        <v>92813</v>
      </c>
      <c r="B5167" s="894" t="s">
        <v>21168</v>
      </c>
      <c r="C5167" s="893" t="s">
        <v>71</v>
      </c>
      <c r="D5167" s="896">
        <v>80.27</v>
      </c>
    </row>
    <row r="5168" spans="1:4" ht="54" x14ac:dyDescent="0.25">
      <c r="A5168" s="893">
        <v>92814</v>
      </c>
      <c r="B5168" s="894" t="s">
        <v>21169</v>
      </c>
      <c r="C5168" s="893" t="s">
        <v>71</v>
      </c>
      <c r="D5168" s="896">
        <v>91.74</v>
      </c>
    </row>
    <row r="5169" spans="1:4" ht="54" x14ac:dyDescent="0.25">
      <c r="A5169" s="893">
        <v>92815</v>
      </c>
      <c r="B5169" s="894" t="s">
        <v>21170</v>
      </c>
      <c r="C5169" s="893" t="s">
        <v>71</v>
      </c>
      <c r="D5169" s="896">
        <v>103.42</v>
      </c>
    </row>
    <row r="5170" spans="1:4" ht="40.5" x14ac:dyDescent="0.25">
      <c r="A5170" s="893">
        <v>92816</v>
      </c>
      <c r="B5170" s="894" t="s">
        <v>21171</v>
      </c>
      <c r="C5170" s="893" t="s">
        <v>71</v>
      </c>
      <c r="D5170" s="896">
        <v>832.01</v>
      </c>
    </row>
    <row r="5171" spans="1:4" ht="54" x14ac:dyDescent="0.25">
      <c r="A5171" s="893">
        <v>92817</v>
      </c>
      <c r="B5171" s="894" t="s">
        <v>21172</v>
      </c>
      <c r="C5171" s="893" t="s">
        <v>71</v>
      </c>
      <c r="D5171" s="896">
        <v>127.49</v>
      </c>
    </row>
    <row r="5172" spans="1:4" ht="40.5" x14ac:dyDescent="0.25">
      <c r="A5172" s="893">
        <v>92818</v>
      </c>
      <c r="B5172" s="894" t="s">
        <v>21173</v>
      </c>
      <c r="C5172" s="893" t="s">
        <v>71</v>
      </c>
      <c r="D5172" s="897">
        <v>1185.99</v>
      </c>
    </row>
    <row r="5173" spans="1:4" ht="54" x14ac:dyDescent="0.25">
      <c r="A5173" s="893">
        <v>92819</v>
      </c>
      <c r="B5173" s="894" t="s">
        <v>21174</v>
      </c>
      <c r="C5173" s="893" t="s">
        <v>71</v>
      </c>
      <c r="D5173" s="896">
        <v>165.31</v>
      </c>
    </row>
    <row r="5174" spans="1:4" ht="54" x14ac:dyDescent="0.25">
      <c r="A5174" s="893">
        <v>92820</v>
      </c>
      <c r="B5174" s="894" t="s">
        <v>21175</v>
      </c>
      <c r="C5174" s="893" t="s">
        <v>71</v>
      </c>
      <c r="D5174" s="896">
        <v>29.07</v>
      </c>
    </row>
    <row r="5175" spans="1:4" ht="54" x14ac:dyDescent="0.25">
      <c r="A5175" s="893">
        <v>92821</v>
      </c>
      <c r="B5175" s="894" t="s">
        <v>21176</v>
      </c>
      <c r="C5175" s="893" t="s">
        <v>71</v>
      </c>
      <c r="D5175" s="896">
        <v>40.47</v>
      </c>
    </row>
    <row r="5176" spans="1:4" ht="54" x14ac:dyDescent="0.25">
      <c r="A5176" s="893">
        <v>92822</v>
      </c>
      <c r="B5176" s="894" t="s">
        <v>21177</v>
      </c>
      <c r="C5176" s="893" t="s">
        <v>71</v>
      </c>
      <c r="D5176" s="896">
        <v>52.17</v>
      </c>
    </row>
    <row r="5177" spans="1:4" ht="54" x14ac:dyDescent="0.25">
      <c r="A5177" s="893">
        <v>92824</v>
      </c>
      <c r="B5177" s="894" t="s">
        <v>21178</v>
      </c>
      <c r="C5177" s="893" t="s">
        <v>71</v>
      </c>
      <c r="D5177" s="896">
        <v>64.040000000000006</v>
      </c>
    </row>
    <row r="5178" spans="1:4" ht="54" x14ac:dyDescent="0.25">
      <c r="A5178" s="893">
        <v>92825</v>
      </c>
      <c r="B5178" s="894" t="s">
        <v>21179</v>
      </c>
      <c r="C5178" s="893" t="s">
        <v>71</v>
      </c>
      <c r="D5178" s="896">
        <v>76.180000000000007</v>
      </c>
    </row>
    <row r="5179" spans="1:4" ht="54" x14ac:dyDescent="0.25">
      <c r="A5179" s="893">
        <v>92826</v>
      </c>
      <c r="B5179" s="894" t="s">
        <v>21180</v>
      </c>
      <c r="C5179" s="893" t="s">
        <v>71</v>
      </c>
      <c r="D5179" s="896">
        <v>88.55</v>
      </c>
    </row>
    <row r="5180" spans="1:4" ht="54" x14ac:dyDescent="0.25">
      <c r="A5180" s="893">
        <v>92827</v>
      </c>
      <c r="B5180" s="894" t="s">
        <v>21181</v>
      </c>
      <c r="C5180" s="893" t="s">
        <v>71</v>
      </c>
      <c r="D5180" s="896">
        <v>101.2</v>
      </c>
    </row>
    <row r="5181" spans="1:4" ht="54" x14ac:dyDescent="0.25">
      <c r="A5181" s="893">
        <v>92828</v>
      </c>
      <c r="B5181" s="894" t="s">
        <v>21182</v>
      </c>
      <c r="C5181" s="893" t="s">
        <v>71</v>
      </c>
      <c r="D5181" s="896">
        <v>114.01</v>
      </c>
    </row>
    <row r="5182" spans="1:4" ht="40.5" x14ac:dyDescent="0.25">
      <c r="A5182" s="893">
        <v>92829</v>
      </c>
      <c r="B5182" s="894" t="s">
        <v>21183</v>
      </c>
      <c r="C5182" s="893" t="s">
        <v>71</v>
      </c>
      <c r="D5182" s="896">
        <v>844.85</v>
      </c>
    </row>
    <row r="5183" spans="1:4" ht="54" x14ac:dyDescent="0.25">
      <c r="A5183" s="893">
        <v>92830</v>
      </c>
      <c r="B5183" s="894" t="s">
        <v>21184</v>
      </c>
      <c r="C5183" s="893" t="s">
        <v>71</v>
      </c>
      <c r="D5183" s="896">
        <v>140.33000000000001</v>
      </c>
    </row>
    <row r="5184" spans="1:4" ht="40.5" x14ac:dyDescent="0.25">
      <c r="A5184" s="893">
        <v>92831</v>
      </c>
      <c r="B5184" s="894" t="s">
        <v>21185</v>
      </c>
      <c r="C5184" s="893" t="s">
        <v>71</v>
      </c>
      <c r="D5184" s="897">
        <v>1202.23</v>
      </c>
    </row>
    <row r="5185" spans="1:4" ht="54" x14ac:dyDescent="0.25">
      <c r="A5185" s="893">
        <v>92832</v>
      </c>
      <c r="B5185" s="894" t="s">
        <v>21186</v>
      </c>
      <c r="C5185" s="893" t="s">
        <v>71</v>
      </c>
      <c r="D5185" s="896">
        <v>181.55</v>
      </c>
    </row>
    <row r="5186" spans="1:4" ht="40.5" x14ac:dyDescent="0.25">
      <c r="A5186" s="893">
        <v>95565</v>
      </c>
      <c r="B5186" s="894" t="s">
        <v>21187</v>
      </c>
      <c r="C5186" s="893" t="s">
        <v>71</v>
      </c>
      <c r="D5186" s="896">
        <v>137.21</v>
      </c>
    </row>
    <row r="5187" spans="1:4" ht="40.5" x14ac:dyDescent="0.25">
      <c r="A5187" s="893">
        <v>95566</v>
      </c>
      <c r="B5187" s="894" t="s">
        <v>21188</v>
      </c>
      <c r="C5187" s="893" t="s">
        <v>71</v>
      </c>
      <c r="D5187" s="896">
        <v>139.87</v>
      </c>
    </row>
    <row r="5188" spans="1:4" ht="54" x14ac:dyDescent="0.25">
      <c r="A5188" s="893">
        <v>95567</v>
      </c>
      <c r="B5188" s="894" t="s">
        <v>21189</v>
      </c>
      <c r="C5188" s="893" t="s">
        <v>71</v>
      </c>
      <c r="D5188" s="896">
        <v>108.81</v>
      </c>
    </row>
    <row r="5189" spans="1:4" ht="54" x14ac:dyDescent="0.25">
      <c r="A5189" s="893">
        <v>95568</v>
      </c>
      <c r="B5189" s="894" t="s">
        <v>21190</v>
      </c>
      <c r="C5189" s="893" t="s">
        <v>71</v>
      </c>
      <c r="D5189" s="896">
        <v>134.05000000000001</v>
      </c>
    </row>
    <row r="5190" spans="1:4" ht="54" x14ac:dyDescent="0.25">
      <c r="A5190" s="893">
        <v>95569</v>
      </c>
      <c r="B5190" s="894" t="s">
        <v>21191</v>
      </c>
      <c r="C5190" s="893" t="s">
        <v>71</v>
      </c>
      <c r="D5190" s="896">
        <v>192.18</v>
      </c>
    </row>
    <row r="5191" spans="1:4" ht="54" x14ac:dyDescent="0.25">
      <c r="A5191" s="893">
        <v>95570</v>
      </c>
      <c r="B5191" s="894" t="s">
        <v>21192</v>
      </c>
      <c r="C5191" s="893" t="s">
        <v>71</v>
      </c>
      <c r="D5191" s="896">
        <v>111.47</v>
      </c>
    </row>
    <row r="5192" spans="1:4" ht="54" x14ac:dyDescent="0.25">
      <c r="A5192" s="893">
        <v>95571</v>
      </c>
      <c r="B5192" s="894" t="s">
        <v>21193</v>
      </c>
      <c r="C5192" s="893" t="s">
        <v>71</v>
      </c>
      <c r="D5192" s="896">
        <v>137.84</v>
      </c>
    </row>
    <row r="5193" spans="1:4" ht="54" x14ac:dyDescent="0.25">
      <c r="A5193" s="893">
        <v>95572</v>
      </c>
      <c r="B5193" s="894" t="s">
        <v>21194</v>
      </c>
      <c r="C5193" s="893" t="s">
        <v>71</v>
      </c>
      <c r="D5193" s="896">
        <v>197.09</v>
      </c>
    </row>
    <row r="5194" spans="1:4" ht="54" x14ac:dyDescent="0.25">
      <c r="A5194" s="893">
        <v>97127</v>
      </c>
      <c r="B5194" s="894" t="s">
        <v>21195</v>
      </c>
      <c r="C5194" s="893" t="s">
        <v>71</v>
      </c>
      <c r="D5194" s="896">
        <v>5.72</v>
      </c>
    </row>
    <row r="5195" spans="1:4" ht="54" x14ac:dyDescent="0.25">
      <c r="A5195" s="893">
        <v>97128</v>
      </c>
      <c r="B5195" s="894" t="s">
        <v>21196</v>
      </c>
      <c r="C5195" s="893" t="s">
        <v>71</v>
      </c>
      <c r="D5195" s="896">
        <v>11.11</v>
      </c>
    </row>
    <row r="5196" spans="1:4" ht="54" x14ac:dyDescent="0.25">
      <c r="A5196" s="893">
        <v>97129</v>
      </c>
      <c r="B5196" s="894" t="s">
        <v>21197</v>
      </c>
      <c r="C5196" s="893" t="s">
        <v>71</v>
      </c>
      <c r="D5196" s="896">
        <v>13.16</v>
      </c>
    </row>
    <row r="5197" spans="1:4" ht="54" x14ac:dyDescent="0.25">
      <c r="A5197" s="893">
        <v>97130</v>
      </c>
      <c r="B5197" s="894" t="s">
        <v>21198</v>
      </c>
      <c r="C5197" s="893" t="s">
        <v>71</v>
      </c>
      <c r="D5197" s="896">
        <v>15.23</v>
      </c>
    </row>
    <row r="5198" spans="1:4" ht="54" x14ac:dyDescent="0.25">
      <c r="A5198" s="893">
        <v>97131</v>
      </c>
      <c r="B5198" s="894" t="s">
        <v>21199</v>
      </c>
      <c r="C5198" s="893" t="s">
        <v>71</v>
      </c>
      <c r="D5198" s="896">
        <v>17.28</v>
      </c>
    </row>
    <row r="5199" spans="1:4" ht="54" x14ac:dyDescent="0.25">
      <c r="A5199" s="893">
        <v>97132</v>
      </c>
      <c r="B5199" s="894" t="s">
        <v>21200</v>
      </c>
      <c r="C5199" s="893" t="s">
        <v>71</v>
      </c>
      <c r="D5199" s="896">
        <v>19.34</v>
      </c>
    </row>
    <row r="5200" spans="1:4" ht="54" x14ac:dyDescent="0.25">
      <c r="A5200" s="893">
        <v>97133</v>
      </c>
      <c r="B5200" s="894" t="s">
        <v>21201</v>
      </c>
      <c r="C5200" s="893" t="s">
        <v>71</v>
      </c>
      <c r="D5200" s="896">
        <v>23.45</v>
      </c>
    </row>
    <row r="5201" spans="1:4" ht="54" x14ac:dyDescent="0.25">
      <c r="A5201" s="893">
        <v>97134</v>
      </c>
      <c r="B5201" s="894" t="s">
        <v>21202</v>
      </c>
      <c r="C5201" s="893" t="s">
        <v>71</v>
      </c>
      <c r="D5201" s="896">
        <v>4.72</v>
      </c>
    </row>
    <row r="5202" spans="1:4" ht="54" x14ac:dyDescent="0.25">
      <c r="A5202" s="893">
        <v>97135</v>
      </c>
      <c r="B5202" s="894" t="s">
        <v>21203</v>
      </c>
      <c r="C5202" s="893" t="s">
        <v>71</v>
      </c>
      <c r="D5202" s="896">
        <v>8.4700000000000006</v>
      </c>
    </row>
    <row r="5203" spans="1:4" ht="54" x14ac:dyDescent="0.25">
      <c r="A5203" s="893">
        <v>97136</v>
      </c>
      <c r="B5203" s="894" t="s">
        <v>21204</v>
      </c>
      <c r="C5203" s="893" t="s">
        <v>71</v>
      </c>
      <c r="D5203" s="896">
        <v>10.050000000000001</v>
      </c>
    </row>
    <row r="5204" spans="1:4" ht="54" x14ac:dyDescent="0.25">
      <c r="A5204" s="893">
        <v>97137</v>
      </c>
      <c r="B5204" s="894" t="s">
        <v>21205</v>
      </c>
      <c r="C5204" s="893" t="s">
        <v>71</v>
      </c>
      <c r="D5204" s="896">
        <v>11.64</v>
      </c>
    </row>
    <row r="5205" spans="1:4" ht="54" x14ac:dyDescent="0.25">
      <c r="A5205" s="893">
        <v>97138</v>
      </c>
      <c r="B5205" s="894" t="s">
        <v>21206</v>
      </c>
      <c r="C5205" s="893" t="s">
        <v>71</v>
      </c>
      <c r="D5205" s="896">
        <v>13.21</v>
      </c>
    </row>
    <row r="5206" spans="1:4" ht="54" x14ac:dyDescent="0.25">
      <c r="A5206" s="893">
        <v>97139</v>
      </c>
      <c r="B5206" s="894" t="s">
        <v>21207</v>
      </c>
      <c r="C5206" s="893" t="s">
        <v>71</v>
      </c>
      <c r="D5206" s="896">
        <v>14.81</v>
      </c>
    </row>
    <row r="5207" spans="1:4" ht="54" x14ac:dyDescent="0.25">
      <c r="A5207" s="893">
        <v>97140</v>
      </c>
      <c r="B5207" s="894" t="s">
        <v>21208</v>
      </c>
      <c r="C5207" s="893" t="s">
        <v>71</v>
      </c>
      <c r="D5207" s="896">
        <v>17.93</v>
      </c>
    </row>
    <row r="5208" spans="1:4" ht="27" x14ac:dyDescent="0.25">
      <c r="A5208" s="893">
        <v>103089</v>
      </c>
      <c r="B5208" s="894" t="s">
        <v>21209</v>
      </c>
      <c r="C5208" s="893" t="s">
        <v>71</v>
      </c>
      <c r="D5208" s="896">
        <v>12</v>
      </c>
    </row>
    <row r="5209" spans="1:4" ht="27" x14ac:dyDescent="0.25">
      <c r="A5209" s="893">
        <v>103090</v>
      </c>
      <c r="B5209" s="894" t="s">
        <v>21210</v>
      </c>
      <c r="C5209" s="893" t="s">
        <v>71</v>
      </c>
      <c r="D5209" s="896">
        <v>14.34</v>
      </c>
    </row>
    <row r="5210" spans="1:4" ht="27" x14ac:dyDescent="0.25">
      <c r="A5210" s="893">
        <v>103091</v>
      </c>
      <c r="B5210" s="894" t="s">
        <v>21211</v>
      </c>
      <c r="C5210" s="893" t="s">
        <v>71</v>
      </c>
      <c r="D5210" s="896">
        <v>20.190000000000001</v>
      </c>
    </row>
    <row r="5211" spans="1:4" ht="27" x14ac:dyDescent="0.25">
      <c r="A5211" s="893">
        <v>103092</v>
      </c>
      <c r="B5211" s="894" t="s">
        <v>21212</v>
      </c>
      <c r="C5211" s="893" t="s">
        <v>71</v>
      </c>
      <c r="D5211" s="896">
        <v>26.05</v>
      </c>
    </row>
    <row r="5212" spans="1:4" ht="27" x14ac:dyDescent="0.25">
      <c r="A5212" s="893">
        <v>103093</v>
      </c>
      <c r="B5212" s="894" t="s">
        <v>21213</v>
      </c>
      <c r="C5212" s="893" t="s">
        <v>71</v>
      </c>
      <c r="D5212" s="896">
        <v>39.82</v>
      </c>
    </row>
    <row r="5213" spans="1:4" ht="27" x14ac:dyDescent="0.25">
      <c r="A5213" s="893">
        <v>103094</v>
      </c>
      <c r="B5213" s="894" t="s">
        <v>21214</v>
      </c>
      <c r="C5213" s="893" t="s">
        <v>71</v>
      </c>
      <c r="D5213" s="896">
        <v>45.73</v>
      </c>
    </row>
    <row r="5214" spans="1:4" ht="27" x14ac:dyDescent="0.25">
      <c r="A5214" s="893">
        <v>103095</v>
      </c>
      <c r="B5214" s="894" t="s">
        <v>21215</v>
      </c>
      <c r="C5214" s="893" t="s">
        <v>71</v>
      </c>
      <c r="D5214" s="896">
        <v>59.47</v>
      </c>
    </row>
    <row r="5215" spans="1:4" ht="27" x14ac:dyDescent="0.25">
      <c r="A5215" s="893">
        <v>103096</v>
      </c>
      <c r="B5215" s="894" t="s">
        <v>21216</v>
      </c>
      <c r="C5215" s="893" t="s">
        <v>71</v>
      </c>
      <c r="D5215" s="896">
        <v>65.37</v>
      </c>
    </row>
    <row r="5216" spans="1:4" ht="27" x14ac:dyDescent="0.25">
      <c r="A5216" s="893">
        <v>103097</v>
      </c>
      <c r="B5216" s="894" t="s">
        <v>21217</v>
      </c>
      <c r="C5216" s="893" t="s">
        <v>71</v>
      </c>
      <c r="D5216" s="896">
        <v>79.13</v>
      </c>
    </row>
    <row r="5217" spans="1:4" ht="27" x14ac:dyDescent="0.25">
      <c r="A5217" s="893">
        <v>103098</v>
      </c>
      <c r="B5217" s="894" t="s">
        <v>21218</v>
      </c>
      <c r="C5217" s="893" t="s">
        <v>71</v>
      </c>
      <c r="D5217" s="896">
        <v>85</v>
      </c>
    </row>
    <row r="5218" spans="1:4" ht="27" x14ac:dyDescent="0.25">
      <c r="A5218" s="893">
        <v>103099</v>
      </c>
      <c r="B5218" s="894" t="s">
        <v>21219</v>
      </c>
      <c r="C5218" s="893" t="s">
        <v>71</v>
      </c>
      <c r="D5218" s="896">
        <v>96.72</v>
      </c>
    </row>
    <row r="5219" spans="1:4" ht="27" x14ac:dyDescent="0.25">
      <c r="A5219" s="893">
        <v>103100</v>
      </c>
      <c r="B5219" s="894" t="s">
        <v>21220</v>
      </c>
      <c r="C5219" s="893" t="s">
        <v>71</v>
      </c>
      <c r="D5219" s="896">
        <v>103.25</v>
      </c>
    </row>
    <row r="5220" spans="1:4" ht="27" x14ac:dyDescent="0.25">
      <c r="A5220" s="893">
        <v>103101</v>
      </c>
      <c r="B5220" s="894" t="s">
        <v>21221</v>
      </c>
      <c r="C5220" s="893" t="s">
        <v>71</v>
      </c>
      <c r="D5220" s="896">
        <v>113.73</v>
      </c>
    </row>
    <row r="5221" spans="1:4" ht="27" x14ac:dyDescent="0.25">
      <c r="A5221" s="893">
        <v>103102</v>
      </c>
      <c r="B5221" s="894" t="s">
        <v>21222</v>
      </c>
      <c r="C5221" s="893" t="s">
        <v>71</v>
      </c>
      <c r="D5221" s="896">
        <v>130.97</v>
      </c>
    </row>
    <row r="5222" spans="1:4" ht="27" x14ac:dyDescent="0.25">
      <c r="A5222" s="893">
        <v>103103</v>
      </c>
      <c r="B5222" s="894" t="s">
        <v>21223</v>
      </c>
      <c r="C5222" s="893" t="s">
        <v>71</v>
      </c>
      <c r="D5222" s="896">
        <v>141.46</v>
      </c>
    </row>
    <row r="5223" spans="1:4" ht="27" x14ac:dyDescent="0.25">
      <c r="A5223" s="893">
        <v>103104</v>
      </c>
      <c r="B5223" s="894" t="s">
        <v>21224</v>
      </c>
      <c r="C5223" s="893" t="s">
        <v>71</v>
      </c>
      <c r="D5223" s="896">
        <v>169.2</v>
      </c>
    </row>
    <row r="5224" spans="1:4" ht="40.5" x14ac:dyDescent="0.25">
      <c r="A5224" s="893">
        <v>103105</v>
      </c>
      <c r="B5224" s="894" t="s">
        <v>21225</v>
      </c>
      <c r="C5224" s="893" t="s">
        <v>70</v>
      </c>
      <c r="D5224" s="896">
        <v>49.87</v>
      </c>
    </row>
    <row r="5225" spans="1:4" ht="40.5" x14ac:dyDescent="0.25">
      <c r="A5225" s="893">
        <v>103106</v>
      </c>
      <c r="B5225" s="894" t="s">
        <v>21226</v>
      </c>
      <c r="C5225" s="893" t="s">
        <v>70</v>
      </c>
      <c r="D5225" s="896">
        <v>59.65</v>
      </c>
    </row>
    <row r="5226" spans="1:4" ht="40.5" x14ac:dyDescent="0.25">
      <c r="A5226" s="893">
        <v>103107</v>
      </c>
      <c r="B5226" s="894" t="s">
        <v>21227</v>
      </c>
      <c r="C5226" s="893" t="s">
        <v>70</v>
      </c>
      <c r="D5226" s="896">
        <v>84.09</v>
      </c>
    </row>
    <row r="5227" spans="1:4" ht="40.5" x14ac:dyDescent="0.25">
      <c r="A5227" s="893">
        <v>103108</v>
      </c>
      <c r="B5227" s="894" t="s">
        <v>21228</v>
      </c>
      <c r="C5227" s="893" t="s">
        <v>70</v>
      </c>
      <c r="D5227" s="896">
        <v>108.52</v>
      </c>
    </row>
    <row r="5228" spans="1:4" ht="40.5" x14ac:dyDescent="0.25">
      <c r="A5228" s="893">
        <v>103109</v>
      </c>
      <c r="B5228" s="894" t="s">
        <v>21229</v>
      </c>
      <c r="C5228" s="893" t="s">
        <v>70</v>
      </c>
      <c r="D5228" s="896">
        <v>178.88</v>
      </c>
    </row>
    <row r="5229" spans="1:4" ht="40.5" x14ac:dyDescent="0.25">
      <c r="A5229" s="893">
        <v>103110</v>
      </c>
      <c r="B5229" s="894" t="s">
        <v>21230</v>
      </c>
      <c r="C5229" s="893" t="s">
        <v>70</v>
      </c>
      <c r="D5229" s="896">
        <v>203.31</v>
      </c>
    </row>
    <row r="5230" spans="1:4" ht="40.5" x14ac:dyDescent="0.25">
      <c r="A5230" s="893">
        <v>103111</v>
      </c>
      <c r="B5230" s="894" t="s">
        <v>21231</v>
      </c>
      <c r="C5230" s="893" t="s">
        <v>70</v>
      </c>
      <c r="D5230" s="896">
        <v>273.66000000000003</v>
      </c>
    </row>
    <row r="5231" spans="1:4" ht="40.5" x14ac:dyDescent="0.25">
      <c r="A5231" s="893">
        <v>103112</v>
      </c>
      <c r="B5231" s="894" t="s">
        <v>21232</v>
      </c>
      <c r="C5231" s="893" t="s">
        <v>70</v>
      </c>
      <c r="D5231" s="896">
        <v>298.11</v>
      </c>
    </row>
    <row r="5232" spans="1:4" ht="40.5" x14ac:dyDescent="0.25">
      <c r="A5232" s="893">
        <v>103113</v>
      </c>
      <c r="B5232" s="894" t="s">
        <v>21233</v>
      </c>
      <c r="C5232" s="893" t="s">
        <v>70</v>
      </c>
      <c r="D5232" s="896">
        <v>368.46</v>
      </c>
    </row>
    <row r="5233" spans="1:4" ht="40.5" x14ac:dyDescent="0.25">
      <c r="A5233" s="893">
        <v>103114</v>
      </c>
      <c r="B5233" s="894" t="s">
        <v>21234</v>
      </c>
      <c r="C5233" s="893" t="s">
        <v>70</v>
      </c>
      <c r="D5233" s="896">
        <v>392.89</v>
      </c>
    </row>
    <row r="5234" spans="1:4" ht="40.5" x14ac:dyDescent="0.25">
      <c r="A5234" s="893">
        <v>103115</v>
      </c>
      <c r="B5234" s="894" t="s">
        <v>21235</v>
      </c>
      <c r="C5234" s="893" t="s">
        <v>70</v>
      </c>
      <c r="D5234" s="896">
        <v>441.76</v>
      </c>
    </row>
    <row r="5235" spans="1:4" ht="40.5" x14ac:dyDescent="0.25">
      <c r="A5235" s="893">
        <v>103116</v>
      </c>
      <c r="B5235" s="894" t="s">
        <v>21236</v>
      </c>
      <c r="C5235" s="893" t="s">
        <v>70</v>
      </c>
      <c r="D5235" s="896">
        <v>536.55999999999995</v>
      </c>
    </row>
    <row r="5236" spans="1:4" ht="40.5" x14ac:dyDescent="0.25">
      <c r="A5236" s="893">
        <v>103117</v>
      </c>
      <c r="B5236" s="894" t="s">
        <v>21237</v>
      </c>
      <c r="C5236" s="893" t="s">
        <v>70</v>
      </c>
      <c r="D5236" s="896">
        <v>585.42999999999995</v>
      </c>
    </row>
    <row r="5237" spans="1:4" ht="40.5" x14ac:dyDescent="0.25">
      <c r="A5237" s="893">
        <v>103118</v>
      </c>
      <c r="B5237" s="894" t="s">
        <v>21238</v>
      </c>
      <c r="C5237" s="893" t="s">
        <v>70</v>
      </c>
      <c r="D5237" s="896">
        <v>680.23</v>
      </c>
    </row>
    <row r="5238" spans="1:4" ht="40.5" x14ac:dyDescent="0.25">
      <c r="A5238" s="893">
        <v>103119</v>
      </c>
      <c r="B5238" s="894" t="s">
        <v>21239</v>
      </c>
      <c r="C5238" s="893" t="s">
        <v>70</v>
      </c>
      <c r="D5238" s="896">
        <v>729.12</v>
      </c>
    </row>
    <row r="5239" spans="1:4" ht="40.5" x14ac:dyDescent="0.25">
      <c r="A5239" s="893">
        <v>103120</v>
      </c>
      <c r="B5239" s="894" t="s">
        <v>21240</v>
      </c>
      <c r="C5239" s="893" t="s">
        <v>70</v>
      </c>
      <c r="D5239" s="896">
        <v>872.77</v>
      </c>
    </row>
    <row r="5240" spans="1:4" ht="40.5" x14ac:dyDescent="0.25">
      <c r="A5240" s="893">
        <v>103121</v>
      </c>
      <c r="B5240" s="894" t="s">
        <v>21241</v>
      </c>
      <c r="C5240" s="893" t="s">
        <v>70</v>
      </c>
      <c r="D5240" s="896">
        <v>65.7</v>
      </c>
    </row>
    <row r="5241" spans="1:4" ht="40.5" x14ac:dyDescent="0.25">
      <c r="A5241" s="893">
        <v>103122</v>
      </c>
      <c r="B5241" s="894" t="s">
        <v>21242</v>
      </c>
      <c r="C5241" s="893" t="s">
        <v>70</v>
      </c>
      <c r="D5241" s="896">
        <v>80.36</v>
      </c>
    </row>
    <row r="5242" spans="1:4" ht="40.5" x14ac:dyDescent="0.25">
      <c r="A5242" s="893">
        <v>103123</v>
      </c>
      <c r="B5242" s="894" t="s">
        <v>21243</v>
      </c>
      <c r="C5242" s="893" t="s">
        <v>70</v>
      </c>
      <c r="D5242" s="896">
        <v>117.02</v>
      </c>
    </row>
    <row r="5243" spans="1:4" ht="40.5" x14ac:dyDescent="0.25">
      <c r="A5243" s="893">
        <v>103124</v>
      </c>
      <c r="B5243" s="894" t="s">
        <v>21244</v>
      </c>
      <c r="C5243" s="893" t="s">
        <v>70</v>
      </c>
      <c r="D5243" s="896">
        <v>153.66</v>
      </c>
    </row>
    <row r="5244" spans="1:4" ht="40.5" x14ac:dyDescent="0.25">
      <c r="A5244" s="893">
        <v>103125</v>
      </c>
      <c r="B5244" s="894" t="s">
        <v>21245</v>
      </c>
      <c r="C5244" s="893" t="s">
        <v>70</v>
      </c>
      <c r="D5244" s="896">
        <v>259.20999999999998</v>
      </c>
    </row>
    <row r="5245" spans="1:4" ht="40.5" x14ac:dyDescent="0.25">
      <c r="A5245" s="893">
        <v>103126</v>
      </c>
      <c r="B5245" s="894" t="s">
        <v>21246</v>
      </c>
      <c r="C5245" s="893" t="s">
        <v>70</v>
      </c>
      <c r="D5245" s="896">
        <v>295.86</v>
      </c>
    </row>
    <row r="5246" spans="1:4" ht="40.5" x14ac:dyDescent="0.25">
      <c r="A5246" s="893">
        <v>103127</v>
      </c>
      <c r="B5246" s="894" t="s">
        <v>21247</v>
      </c>
      <c r="C5246" s="893" t="s">
        <v>70</v>
      </c>
      <c r="D5246" s="896">
        <v>401.39</v>
      </c>
    </row>
    <row r="5247" spans="1:4" ht="40.5" x14ac:dyDescent="0.25">
      <c r="A5247" s="893">
        <v>103128</v>
      </c>
      <c r="B5247" s="894" t="s">
        <v>21248</v>
      </c>
      <c r="C5247" s="893" t="s">
        <v>70</v>
      </c>
      <c r="D5247" s="896">
        <v>438.04</v>
      </c>
    </row>
    <row r="5248" spans="1:4" ht="40.5" x14ac:dyDescent="0.25">
      <c r="A5248" s="893">
        <v>103129</v>
      </c>
      <c r="B5248" s="894" t="s">
        <v>21249</v>
      </c>
      <c r="C5248" s="893" t="s">
        <v>70</v>
      </c>
      <c r="D5248" s="896">
        <v>543.59</v>
      </c>
    </row>
    <row r="5249" spans="1:4" ht="40.5" x14ac:dyDescent="0.25">
      <c r="A5249" s="893">
        <v>103130</v>
      </c>
      <c r="B5249" s="894" t="s">
        <v>21250</v>
      </c>
      <c r="C5249" s="893" t="s">
        <v>70</v>
      </c>
      <c r="D5249" s="896">
        <v>580.24</v>
      </c>
    </row>
    <row r="5250" spans="1:4" ht="40.5" x14ac:dyDescent="0.25">
      <c r="A5250" s="893">
        <v>103131</v>
      </c>
      <c r="B5250" s="894" t="s">
        <v>21251</v>
      </c>
      <c r="C5250" s="893" t="s">
        <v>70</v>
      </c>
      <c r="D5250" s="896">
        <v>653.54</v>
      </c>
    </row>
    <row r="5251" spans="1:4" ht="40.5" x14ac:dyDescent="0.25">
      <c r="A5251" s="893">
        <v>103132</v>
      </c>
      <c r="B5251" s="894" t="s">
        <v>21252</v>
      </c>
      <c r="C5251" s="893" t="s">
        <v>70</v>
      </c>
      <c r="D5251" s="896">
        <v>795.72</v>
      </c>
    </row>
    <row r="5252" spans="1:4" ht="40.5" x14ac:dyDescent="0.25">
      <c r="A5252" s="893">
        <v>103133</v>
      </c>
      <c r="B5252" s="894" t="s">
        <v>21253</v>
      </c>
      <c r="C5252" s="893" t="s">
        <v>70</v>
      </c>
      <c r="D5252" s="896">
        <v>869.04</v>
      </c>
    </row>
    <row r="5253" spans="1:4" ht="40.5" x14ac:dyDescent="0.25">
      <c r="A5253" s="893">
        <v>103134</v>
      </c>
      <c r="B5253" s="894" t="s">
        <v>21254</v>
      </c>
      <c r="C5253" s="893" t="s">
        <v>70</v>
      </c>
      <c r="D5253" s="897">
        <v>1011.22</v>
      </c>
    </row>
    <row r="5254" spans="1:4" ht="40.5" x14ac:dyDescent="0.25">
      <c r="A5254" s="893">
        <v>103135</v>
      </c>
      <c r="B5254" s="894" t="s">
        <v>21255</v>
      </c>
      <c r="C5254" s="893" t="s">
        <v>70</v>
      </c>
      <c r="D5254" s="897">
        <v>1084.54</v>
      </c>
    </row>
    <row r="5255" spans="1:4" ht="40.5" x14ac:dyDescent="0.25">
      <c r="A5255" s="893">
        <v>103136</v>
      </c>
      <c r="B5255" s="894" t="s">
        <v>21256</v>
      </c>
      <c r="C5255" s="893" t="s">
        <v>70</v>
      </c>
      <c r="D5255" s="897">
        <v>1300.03</v>
      </c>
    </row>
    <row r="5256" spans="1:4" ht="40.5" x14ac:dyDescent="0.25">
      <c r="A5256" s="893">
        <v>103137</v>
      </c>
      <c r="B5256" s="894" t="s">
        <v>21257</v>
      </c>
      <c r="C5256" s="893" t="s">
        <v>70</v>
      </c>
      <c r="D5256" s="896">
        <v>34.07</v>
      </c>
    </row>
    <row r="5257" spans="1:4" ht="40.5" x14ac:dyDescent="0.25">
      <c r="A5257" s="893">
        <v>103138</v>
      </c>
      <c r="B5257" s="894" t="s">
        <v>21258</v>
      </c>
      <c r="C5257" s="893" t="s">
        <v>70</v>
      </c>
      <c r="D5257" s="896">
        <v>38.950000000000003</v>
      </c>
    </row>
    <row r="5258" spans="1:4" ht="40.5" x14ac:dyDescent="0.25">
      <c r="A5258" s="893">
        <v>103139</v>
      </c>
      <c r="B5258" s="894" t="s">
        <v>21259</v>
      </c>
      <c r="C5258" s="893" t="s">
        <v>70</v>
      </c>
      <c r="D5258" s="896">
        <v>51.18</v>
      </c>
    </row>
    <row r="5259" spans="1:4" ht="40.5" x14ac:dyDescent="0.25">
      <c r="A5259" s="893">
        <v>103140</v>
      </c>
      <c r="B5259" s="894" t="s">
        <v>21260</v>
      </c>
      <c r="C5259" s="893" t="s">
        <v>70</v>
      </c>
      <c r="D5259" s="896">
        <v>63.38</v>
      </c>
    </row>
    <row r="5260" spans="1:4" ht="40.5" x14ac:dyDescent="0.25">
      <c r="A5260" s="893">
        <v>103141</v>
      </c>
      <c r="B5260" s="894" t="s">
        <v>21261</v>
      </c>
      <c r="C5260" s="893" t="s">
        <v>70</v>
      </c>
      <c r="D5260" s="896">
        <v>98.58</v>
      </c>
    </row>
    <row r="5261" spans="1:4" ht="40.5" x14ac:dyDescent="0.25">
      <c r="A5261" s="893">
        <v>103142</v>
      </c>
      <c r="B5261" s="894" t="s">
        <v>21262</v>
      </c>
      <c r="C5261" s="893" t="s">
        <v>70</v>
      </c>
      <c r="D5261" s="896">
        <v>110.78</v>
      </c>
    </row>
    <row r="5262" spans="1:4" ht="40.5" x14ac:dyDescent="0.25">
      <c r="A5262" s="893">
        <v>103143</v>
      </c>
      <c r="B5262" s="894" t="s">
        <v>21263</v>
      </c>
      <c r="C5262" s="893" t="s">
        <v>70</v>
      </c>
      <c r="D5262" s="896">
        <v>145.96</v>
      </c>
    </row>
    <row r="5263" spans="1:4" ht="40.5" x14ac:dyDescent="0.25">
      <c r="A5263" s="893">
        <v>103144</v>
      </c>
      <c r="B5263" s="894" t="s">
        <v>21264</v>
      </c>
      <c r="C5263" s="893" t="s">
        <v>70</v>
      </c>
      <c r="D5263" s="896">
        <v>158.16999999999999</v>
      </c>
    </row>
    <row r="5264" spans="1:4" ht="40.5" x14ac:dyDescent="0.25">
      <c r="A5264" s="893">
        <v>103145</v>
      </c>
      <c r="B5264" s="894" t="s">
        <v>21265</v>
      </c>
      <c r="C5264" s="893" t="s">
        <v>70</v>
      </c>
      <c r="D5264" s="896">
        <v>193.36</v>
      </c>
    </row>
    <row r="5265" spans="1:4" ht="40.5" x14ac:dyDescent="0.25">
      <c r="A5265" s="893">
        <v>103146</v>
      </c>
      <c r="B5265" s="894" t="s">
        <v>21266</v>
      </c>
      <c r="C5265" s="893" t="s">
        <v>70</v>
      </c>
      <c r="D5265" s="896">
        <v>205.56</v>
      </c>
    </row>
    <row r="5266" spans="1:4" ht="40.5" x14ac:dyDescent="0.25">
      <c r="A5266" s="893">
        <v>103147</v>
      </c>
      <c r="B5266" s="894" t="s">
        <v>21267</v>
      </c>
      <c r="C5266" s="893" t="s">
        <v>70</v>
      </c>
      <c r="D5266" s="896">
        <v>230</v>
      </c>
    </row>
    <row r="5267" spans="1:4" ht="40.5" x14ac:dyDescent="0.25">
      <c r="A5267" s="893">
        <v>103148</v>
      </c>
      <c r="B5267" s="894" t="s">
        <v>21268</v>
      </c>
      <c r="C5267" s="893" t="s">
        <v>70</v>
      </c>
      <c r="D5267" s="896">
        <v>277.39999999999998</v>
      </c>
    </row>
    <row r="5268" spans="1:4" ht="40.5" x14ac:dyDescent="0.25">
      <c r="A5268" s="893">
        <v>103149</v>
      </c>
      <c r="B5268" s="894" t="s">
        <v>21269</v>
      </c>
      <c r="C5268" s="893" t="s">
        <v>70</v>
      </c>
      <c r="D5268" s="896">
        <v>301.83</v>
      </c>
    </row>
    <row r="5269" spans="1:4" ht="40.5" x14ac:dyDescent="0.25">
      <c r="A5269" s="893">
        <v>103150</v>
      </c>
      <c r="B5269" s="894" t="s">
        <v>21270</v>
      </c>
      <c r="C5269" s="893" t="s">
        <v>70</v>
      </c>
      <c r="D5269" s="896">
        <v>349.18</v>
      </c>
    </row>
    <row r="5270" spans="1:4" ht="40.5" x14ac:dyDescent="0.25">
      <c r="A5270" s="893">
        <v>103151</v>
      </c>
      <c r="B5270" s="894" t="s">
        <v>21271</v>
      </c>
      <c r="C5270" s="893" t="s">
        <v>70</v>
      </c>
      <c r="D5270" s="896">
        <v>373.68</v>
      </c>
    </row>
    <row r="5271" spans="1:4" ht="40.5" x14ac:dyDescent="0.25">
      <c r="A5271" s="893">
        <v>103152</v>
      </c>
      <c r="B5271" s="894" t="s">
        <v>21272</v>
      </c>
      <c r="C5271" s="893" t="s">
        <v>70</v>
      </c>
      <c r="D5271" s="896">
        <v>445.51</v>
      </c>
    </row>
    <row r="5272" spans="1:4" ht="40.5" x14ac:dyDescent="0.25">
      <c r="A5272" s="893">
        <v>103372</v>
      </c>
      <c r="B5272" s="894" t="s">
        <v>21273</v>
      </c>
      <c r="C5272" s="893" t="s">
        <v>71</v>
      </c>
      <c r="D5272" s="896">
        <v>5.36</v>
      </c>
    </row>
    <row r="5273" spans="1:4" ht="40.5" x14ac:dyDescent="0.25">
      <c r="A5273" s="893">
        <v>103373</v>
      </c>
      <c r="B5273" s="894" t="s">
        <v>21274</v>
      </c>
      <c r="C5273" s="893" t="s">
        <v>71</v>
      </c>
      <c r="D5273" s="896">
        <v>10.48</v>
      </c>
    </row>
    <row r="5274" spans="1:4" ht="40.5" x14ac:dyDescent="0.25">
      <c r="A5274" s="893">
        <v>103376</v>
      </c>
      <c r="B5274" s="894" t="s">
        <v>21275</v>
      </c>
      <c r="C5274" s="893" t="s">
        <v>71</v>
      </c>
      <c r="D5274" s="896">
        <v>124.46</v>
      </c>
    </row>
    <row r="5275" spans="1:4" ht="40.5" x14ac:dyDescent="0.25">
      <c r="A5275" s="893">
        <v>103377</v>
      </c>
      <c r="B5275" s="894" t="s">
        <v>21276</v>
      </c>
      <c r="C5275" s="893" t="s">
        <v>71</v>
      </c>
      <c r="D5275" s="896">
        <v>266.19</v>
      </c>
    </row>
    <row r="5276" spans="1:4" ht="40.5" x14ac:dyDescent="0.25">
      <c r="A5276" s="893">
        <v>103379</v>
      </c>
      <c r="B5276" s="894" t="s">
        <v>21277</v>
      </c>
      <c r="C5276" s="893" t="s">
        <v>71</v>
      </c>
      <c r="D5276" s="896">
        <v>414.32</v>
      </c>
    </row>
    <row r="5277" spans="1:4" ht="40.5" x14ac:dyDescent="0.25">
      <c r="A5277" s="893">
        <v>103383</v>
      </c>
      <c r="B5277" s="894" t="s">
        <v>21278</v>
      </c>
      <c r="C5277" s="893" t="s">
        <v>71</v>
      </c>
      <c r="D5277" s="897">
        <v>1015.28</v>
      </c>
    </row>
    <row r="5278" spans="1:4" ht="40.5" x14ac:dyDescent="0.25">
      <c r="A5278" s="893">
        <v>103385</v>
      </c>
      <c r="B5278" s="894" t="s">
        <v>21279</v>
      </c>
      <c r="C5278" s="893" t="s">
        <v>71</v>
      </c>
      <c r="D5278" s="897">
        <v>1637.12</v>
      </c>
    </row>
    <row r="5279" spans="1:4" ht="40.5" x14ac:dyDescent="0.25">
      <c r="A5279" s="893">
        <v>103387</v>
      </c>
      <c r="B5279" s="894" t="s">
        <v>21280</v>
      </c>
      <c r="C5279" s="893" t="s">
        <v>71</v>
      </c>
      <c r="D5279" s="897">
        <v>2871.9</v>
      </c>
    </row>
    <row r="5280" spans="1:4" ht="40.5" x14ac:dyDescent="0.25">
      <c r="A5280" s="893">
        <v>103389</v>
      </c>
      <c r="B5280" s="894" t="s">
        <v>21281</v>
      </c>
      <c r="C5280" s="893" t="s">
        <v>71</v>
      </c>
      <c r="D5280" s="897">
        <v>4270.96</v>
      </c>
    </row>
    <row r="5281" spans="1:4" ht="40.5" x14ac:dyDescent="0.25">
      <c r="A5281" s="893">
        <v>103391</v>
      </c>
      <c r="B5281" s="894" t="s">
        <v>21282</v>
      </c>
      <c r="C5281" s="893" t="s">
        <v>71</v>
      </c>
      <c r="D5281" s="897">
        <v>2815.26</v>
      </c>
    </row>
    <row r="5282" spans="1:4" ht="40.5" x14ac:dyDescent="0.25">
      <c r="A5282" s="893">
        <v>103392</v>
      </c>
      <c r="B5282" s="894" t="s">
        <v>21283</v>
      </c>
      <c r="C5282" s="893" t="s">
        <v>71</v>
      </c>
      <c r="D5282" s="897">
        <v>4600.03</v>
      </c>
    </row>
    <row r="5283" spans="1:4" ht="40.5" x14ac:dyDescent="0.25">
      <c r="A5283" s="893">
        <v>103393</v>
      </c>
      <c r="B5283" s="894" t="s">
        <v>21284</v>
      </c>
      <c r="C5283" s="893" t="s">
        <v>71</v>
      </c>
      <c r="D5283" s="897">
        <v>5073.78</v>
      </c>
    </row>
    <row r="5284" spans="1:4" ht="40.5" x14ac:dyDescent="0.25">
      <c r="A5284" s="893">
        <v>103397</v>
      </c>
      <c r="B5284" s="894" t="s">
        <v>21285</v>
      </c>
      <c r="C5284" s="893" t="s">
        <v>70</v>
      </c>
      <c r="D5284" s="896">
        <v>4.32</v>
      </c>
    </row>
    <row r="5285" spans="1:4" ht="40.5" x14ac:dyDescent="0.25">
      <c r="A5285" s="893">
        <v>103398</v>
      </c>
      <c r="B5285" s="894" t="s">
        <v>21286</v>
      </c>
      <c r="C5285" s="893" t="s">
        <v>70</v>
      </c>
      <c r="D5285" s="896">
        <v>6.92</v>
      </c>
    </row>
    <row r="5286" spans="1:4" ht="40.5" x14ac:dyDescent="0.25">
      <c r="A5286" s="893">
        <v>103399</v>
      </c>
      <c r="B5286" s="894" t="s">
        <v>21287</v>
      </c>
      <c r="C5286" s="893" t="s">
        <v>70</v>
      </c>
      <c r="D5286" s="896">
        <v>13.63</v>
      </c>
    </row>
    <row r="5287" spans="1:4" ht="40.5" x14ac:dyDescent="0.25">
      <c r="A5287" s="893">
        <v>103400</v>
      </c>
      <c r="B5287" s="894" t="s">
        <v>21288</v>
      </c>
      <c r="C5287" s="893" t="s">
        <v>70</v>
      </c>
      <c r="D5287" s="896">
        <v>19.48</v>
      </c>
    </row>
    <row r="5288" spans="1:4" ht="40.5" x14ac:dyDescent="0.25">
      <c r="A5288" s="893">
        <v>103401</v>
      </c>
      <c r="B5288" s="894" t="s">
        <v>21289</v>
      </c>
      <c r="C5288" s="893" t="s">
        <v>70</v>
      </c>
      <c r="D5288" s="896">
        <v>23.82</v>
      </c>
    </row>
    <row r="5289" spans="1:4" ht="40.5" x14ac:dyDescent="0.25">
      <c r="A5289" s="893">
        <v>103402</v>
      </c>
      <c r="B5289" s="894" t="s">
        <v>21290</v>
      </c>
      <c r="C5289" s="893" t="s">
        <v>70</v>
      </c>
      <c r="D5289" s="896">
        <v>34.64</v>
      </c>
    </row>
    <row r="5290" spans="1:4" ht="40.5" x14ac:dyDescent="0.25">
      <c r="A5290" s="893">
        <v>103403</v>
      </c>
      <c r="B5290" s="894" t="s">
        <v>21291</v>
      </c>
      <c r="C5290" s="893" t="s">
        <v>70</v>
      </c>
      <c r="D5290" s="896">
        <v>38.979999999999997</v>
      </c>
    </row>
    <row r="5291" spans="1:4" ht="40.5" x14ac:dyDescent="0.25">
      <c r="A5291" s="893">
        <v>103404</v>
      </c>
      <c r="B5291" s="894" t="s">
        <v>21292</v>
      </c>
      <c r="C5291" s="893" t="s">
        <v>70</v>
      </c>
      <c r="D5291" s="896">
        <v>43.31</v>
      </c>
    </row>
    <row r="5292" spans="1:4" ht="40.5" x14ac:dyDescent="0.25">
      <c r="A5292" s="893">
        <v>103405</v>
      </c>
      <c r="B5292" s="894" t="s">
        <v>21293</v>
      </c>
      <c r="C5292" s="893" t="s">
        <v>70</v>
      </c>
      <c r="D5292" s="896">
        <v>48.73</v>
      </c>
    </row>
    <row r="5293" spans="1:4" ht="40.5" x14ac:dyDescent="0.25">
      <c r="A5293" s="893">
        <v>103406</v>
      </c>
      <c r="B5293" s="894" t="s">
        <v>21294</v>
      </c>
      <c r="C5293" s="893" t="s">
        <v>70</v>
      </c>
      <c r="D5293" s="896">
        <v>54.14</v>
      </c>
    </row>
    <row r="5294" spans="1:4" ht="40.5" x14ac:dyDescent="0.25">
      <c r="A5294" s="893">
        <v>103407</v>
      </c>
      <c r="B5294" s="894" t="s">
        <v>21295</v>
      </c>
      <c r="C5294" s="893" t="s">
        <v>70</v>
      </c>
      <c r="D5294" s="896">
        <v>60.64</v>
      </c>
    </row>
    <row r="5295" spans="1:4" ht="40.5" x14ac:dyDescent="0.25">
      <c r="A5295" s="893">
        <v>103408</v>
      </c>
      <c r="B5295" s="894" t="s">
        <v>21296</v>
      </c>
      <c r="C5295" s="893" t="s">
        <v>70</v>
      </c>
      <c r="D5295" s="896">
        <v>68.22</v>
      </c>
    </row>
    <row r="5296" spans="1:4" ht="40.5" x14ac:dyDescent="0.25">
      <c r="A5296" s="893">
        <v>103409</v>
      </c>
      <c r="B5296" s="894" t="s">
        <v>21297</v>
      </c>
      <c r="C5296" s="893" t="s">
        <v>70</v>
      </c>
      <c r="D5296" s="896">
        <v>76.89</v>
      </c>
    </row>
    <row r="5297" spans="1:4" ht="40.5" x14ac:dyDescent="0.25">
      <c r="A5297" s="893">
        <v>103410</v>
      </c>
      <c r="B5297" s="894" t="s">
        <v>21298</v>
      </c>
      <c r="C5297" s="893" t="s">
        <v>70</v>
      </c>
      <c r="D5297" s="896">
        <v>86.62</v>
      </c>
    </row>
    <row r="5298" spans="1:4" ht="40.5" x14ac:dyDescent="0.25">
      <c r="A5298" s="893">
        <v>103411</v>
      </c>
      <c r="B5298" s="894" t="s">
        <v>21299</v>
      </c>
      <c r="C5298" s="893" t="s">
        <v>70</v>
      </c>
      <c r="D5298" s="896">
        <v>8.66</v>
      </c>
    </row>
    <row r="5299" spans="1:4" ht="40.5" x14ac:dyDescent="0.25">
      <c r="A5299" s="893">
        <v>103412</v>
      </c>
      <c r="B5299" s="894" t="s">
        <v>21300</v>
      </c>
      <c r="C5299" s="893" t="s">
        <v>70</v>
      </c>
      <c r="D5299" s="896">
        <v>13.85</v>
      </c>
    </row>
    <row r="5300" spans="1:4" ht="40.5" x14ac:dyDescent="0.25">
      <c r="A5300" s="893">
        <v>103413</v>
      </c>
      <c r="B5300" s="894" t="s">
        <v>21301</v>
      </c>
      <c r="C5300" s="893" t="s">
        <v>70</v>
      </c>
      <c r="D5300" s="896">
        <v>27.28</v>
      </c>
    </row>
    <row r="5301" spans="1:4" ht="40.5" x14ac:dyDescent="0.25">
      <c r="A5301" s="893">
        <v>103414</v>
      </c>
      <c r="B5301" s="894" t="s">
        <v>21302</v>
      </c>
      <c r="C5301" s="893" t="s">
        <v>70</v>
      </c>
      <c r="D5301" s="896">
        <v>38.979999999999997</v>
      </c>
    </row>
    <row r="5302" spans="1:4" ht="40.5" x14ac:dyDescent="0.25">
      <c r="A5302" s="893">
        <v>103415</v>
      </c>
      <c r="B5302" s="894" t="s">
        <v>21303</v>
      </c>
      <c r="C5302" s="893" t="s">
        <v>70</v>
      </c>
      <c r="D5302" s="896">
        <v>47.64</v>
      </c>
    </row>
    <row r="5303" spans="1:4" ht="40.5" x14ac:dyDescent="0.25">
      <c r="A5303" s="893">
        <v>103416</v>
      </c>
      <c r="B5303" s="894" t="s">
        <v>21304</v>
      </c>
      <c r="C5303" s="893" t="s">
        <v>70</v>
      </c>
      <c r="D5303" s="896">
        <v>69.3</v>
      </c>
    </row>
    <row r="5304" spans="1:4" ht="40.5" x14ac:dyDescent="0.25">
      <c r="A5304" s="893">
        <v>103417</v>
      </c>
      <c r="B5304" s="894" t="s">
        <v>21305</v>
      </c>
      <c r="C5304" s="893" t="s">
        <v>70</v>
      </c>
      <c r="D5304" s="896">
        <v>77.959999999999994</v>
      </c>
    </row>
    <row r="5305" spans="1:4" ht="40.5" x14ac:dyDescent="0.25">
      <c r="A5305" s="893">
        <v>103418</v>
      </c>
      <c r="B5305" s="894" t="s">
        <v>21306</v>
      </c>
      <c r="C5305" s="893" t="s">
        <v>70</v>
      </c>
      <c r="D5305" s="896">
        <v>86.62</v>
      </c>
    </row>
    <row r="5306" spans="1:4" ht="40.5" x14ac:dyDescent="0.25">
      <c r="A5306" s="893">
        <v>103419</v>
      </c>
      <c r="B5306" s="894" t="s">
        <v>21307</v>
      </c>
      <c r="C5306" s="893" t="s">
        <v>70</v>
      </c>
      <c r="D5306" s="896">
        <v>97.46</v>
      </c>
    </row>
    <row r="5307" spans="1:4" ht="40.5" x14ac:dyDescent="0.25">
      <c r="A5307" s="893">
        <v>103420</v>
      </c>
      <c r="B5307" s="894" t="s">
        <v>21308</v>
      </c>
      <c r="C5307" s="893" t="s">
        <v>70</v>
      </c>
      <c r="D5307" s="896">
        <v>108.29</v>
      </c>
    </row>
    <row r="5308" spans="1:4" ht="40.5" x14ac:dyDescent="0.25">
      <c r="A5308" s="893">
        <v>103421</v>
      </c>
      <c r="B5308" s="894" t="s">
        <v>21309</v>
      </c>
      <c r="C5308" s="893" t="s">
        <v>70</v>
      </c>
      <c r="D5308" s="896">
        <v>121.28</v>
      </c>
    </row>
    <row r="5309" spans="1:4" ht="40.5" x14ac:dyDescent="0.25">
      <c r="A5309" s="893">
        <v>103422</v>
      </c>
      <c r="B5309" s="894" t="s">
        <v>21310</v>
      </c>
      <c r="C5309" s="893" t="s">
        <v>70</v>
      </c>
      <c r="D5309" s="896">
        <v>136.44</v>
      </c>
    </row>
    <row r="5310" spans="1:4" ht="40.5" x14ac:dyDescent="0.25">
      <c r="A5310" s="893">
        <v>103423</v>
      </c>
      <c r="B5310" s="894" t="s">
        <v>21311</v>
      </c>
      <c r="C5310" s="893" t="s">
        <v>70</v>
      </c>
      <c r="D5310" s="896">
        <v>153.78</v>
      </c>
    </row>
    <row r="5311" spans="1:4" ht="40.5" x14ac:dyDescent="0.25">
      <c r="A5311" s="893">
        <v>103424</v>
      </c>
      <c r="B5311" s="894" t="s">
        <v>21312</v>
      </c>
      <c r="C5311" s="893" t="s">
        <v>70</v>
      </c>
      <c r="D5311" s="896">
        <v>173.27</v>
      </c>
    </row>
    <row r="5312" spans="1:4" ht="40.5" x14ac:dyDescent="0.25">
      <c r="A5312" s="893">
        <v>103425</v>
      </c>
      <c r="B5312" s="894" t="s">
        <v>21313</v>
      </c>
      <c r="C5312" s="893" t="s">
        <v>70</v>
      </c>
      <c r="D5312" s="896">
        <v>15.9</v>
      </c>
    </row>
    <row r="5313" spans="1:4" ht="40.5" x14ac:dyDescent="0.25">
      <c r="A5313" s="893">
        <v>103426</v>
      </c>
      <c r="B5313" s="894" t="s">
        <v>21314</v>
      </c>
      <c r="C5313" s="893" t="s">
        <v>70</v>
      </c>
      <c r="D5313" s="896">
        <v>19.399999999999999</v>
      </c>
    </row>
    <row r="5314" spans="1:4" ht="40.5" x14ac:dyDescent="0.25">
      <c r="A5314" s="893">
        <v>103427</v>
      </c>
      <c r="B5314" s="894" t="s">
        <v>21315</v>
      </c>
      <c r="C5314" s="893" t="s">
        <v>70</v>
      </c>
      <c r="D5314" s="896">
        <v>38.83</v>
      </c>
    </row>
    <row r="5315" spans="1:4" ht="40.5" x14ac:dyDescent="0.25">
      <c r="A5315" s="893">
        <v>103428</v>
      </c>
      <c r="B5315" s="894" t="s">
        <v>21316</v>
      </c>
      <c r="C5315" s="893" t="s">
        <v>70</v>
      </c>
      <c r="D5315" s="896">
        <v>250.48</v>
      </c>
    </row>
    <row r="5316" spans="1:4" ht="40.5" x14ac:dyDescent="0.25">
      <c r="A5316" s="893">
        <v>103429</v>
      </c>
      <c r="B5316" s="894" t="s">
        <v>21317</v>
      </c>
      <c r="C5316" s="893" t="s">
        <v>70</v>
      </c>
      <c r="D5316" s="897">
        <v>2706.44</v>
      </c>
    </row>
    <row r="5317" spans="1:4" ht="40.5" x14ac:dyDescent="0.25">
      <c r="A5317" s="893">
        <v>103430</v>
      </c>
      <c r="B5317" s="894" t="s">
        <v>21318</v>
      </c>
      <c r="C5317" s="893" t="s">
        <v>70</v>
      </c>
      <c r="D5317" s="896">
        <v>33.74</v>
      </c>
    </row>
    <row r="5318" spans="1:4" ht="40.5" x14ac:dyDescent="0.25">
      <c r="A5318" s="893">
        <v>103431</v>
      </c>
      <c r="B5318" s="894" t="s">
        <v>21319</v>
      </c>
      <c r="C5318" s="893" t="s">
        <v>70</v>
      </c>
      <c r="D5318" s="896">
        <v>59.41</v>
      </c>
    </row>
    <row r="5319" spans="1:4" ht="40.5" x14ac:dyDescent="0.25">
      <c r="A5319" s="893">
        <v>103432</v>
      </c>
      <c r="B5319" s="894" t="s">
        <v>21320</v>
      </c>
      <c r="C5319" s="893" t="s">
        <v>70</v>
      </c>
      <c r="D5319" s="897">
        <v>1535.36</v>
      </c>
    </row>
    <row r="5320" spans="1:4" ht="40.5" x14ac:dyDescent="0.25">
      <c r="A5320" s="893">
        <v>103433</v>
      </c>
      <c r="B5320" s="894" t="s">
        <v>21321</v>
      </c>
      <c r="C5320" s="893" t="s">
        <v>70</v>
      </c>
      <c r="D5320" s="896">
        <v>32.92</v>
      </c>
    </row>
    <row r="5321" spans="1:4" ht="40.5" x14ac:dyDescent="0.25">
      <c r="A5321" s="893">
        <v>103434</v>
      </c>
      <c r="B5321" s="894" t="s">
        <v>21322</v>
      </c>
      <c r="C5321" s="893" t="s">
        <v>70</v>
      </c>
      <c r="D5321" s="896">
        <v>45.71</v>
      </c>
    </row>
    <row r="5322" spans="1:4" ht="40.5" x14ac:dyDescent="0.25">
      <c r="A5322" s="893">
        <v>103435</v>
      </c>
      <c r="B5322" s="894" t="s">
        <v>21323</v>
      </c>
      <c r="C5322" s="893" t="s">
        <v>70</v>
      </c>
      <c r="D5322" s="896">
        <v>85.19</v>
      </c>
    </row>
    <row r="5323" spans="1:4" ht="40.5" x14ac:dyDescent="0.25">
      <c r="A5323" s="893">
        <v>103436</v>
      </c>
      <c r="B5323" s="894" t="s">
        <v>21324</v>
      </c>
      <c r="C5323" s="893" t="s">
        <v>70</v>
      </c>
      <c r="D5323" s="897">
        <v>2171.17</v>
      </c>
    </row>
    <row r="5324" spans="1:4" ht="40.5" x14ac:dyDescent="0.25">
      <c r="A5324" s="893">
        <v>103437</v>
      </c>
      <c r="B5324" s="894" t="s">
        <v>21325</v>
      </c>
      <c r="C5324" s="893" t="s">
        <v>70</v>
      </c>
      <c r="D5324" s="896">
        <v>176.57</v>
      </c>
    </row>
    <row r="5325" spans="1:4" ht="40.5" x14ac:dyDescent="0.25">
      <c r="A5325" s="893">
        <v>103438</v>
      </c>
      <c r="B5325" s="894" t="s">
        <v>21326</v>
      </c>
      <c r="C5325" s="893" t="s">
        <v>70</v>
      </c>
      <c r="D5325" s="896">
        <v>176.57</v>
      </c>
    </row>
    <row r="5326" spans="1:4" ht="40.5" x14ac:dyDescent="0.25">
      <c r="A5326" s="893">
        <v>103439</v>
      </c>
      <c r="B5326" s="894" t="s">
        <v>21327</v>
      </c>
      <c r="C5326" s="893" t="s">
        <v>70</v>
      </c>
      <c r="D5326" s="896">
        <v>207.1</v>
      </c>
    </row>
    <row r="5327" spans="1:4" ht="40.5" x14ac:dyDescent="0.25">
      <c r="A5327" s="893">
        <v>103440</v>
      </c>
      <c r="B5327" s="894" t="s">
        <v>21328</v>
      </c>
      <c r="C5327" s="893" t="s">
        <v>70</v>
      </c>
      <c r="D5327" s="896">
        <v>402.7</v>
      </c>
    </row>
    <row r="5328" spans="1:4" ht="40.5" x14ac:dyDescent="0.25">
      <c r="A5328" s="893">
        <v>103441</v>
      </c>
      <c r="B5328" s="894" t="s">
        <v>21329</v>
      </c>
      <c r="C5328" s="893" t="s">
        <v>70</v>
      </c>
      <c r="D5328" s="896">
        <v>407.64</v>
      </c>
    </row>
    <row r="5329" spans="1:4" ht="40.5" x14ac:dyDescent="0.25">
      <c r="A5329" s="893">
        <v>103442</v>
      </c>
      <c r="B5329" s="894" t="s">
        <v>21330</v>
      </c>
      <c r="C5329" s="893" t="s">
        <v>70</v>
      </c>
      <c r="D5329" s="896">
        <v>526.95000000000005</v>
      </c>
    </row>
    <row r="5330" spans="1:4" ht="27" x14ac:dyDescent="0.25">
      <c r="A5330" s="893">
        <v>98441</v>
      </c>
      <c r="B5330" s="894" t="s">
        <v>21331</v>
      </c>
      <c r="C5330" s="893" t="s">
        <v>59</v>
      </c>
      <c r="D5330" s="896">
        <v>103.48</v>
      </c>
    </row>
    <row r="5331" spans="1:4" ht="27" x14ac:dyDescent="0.25">
      <c r="A5331" s="893">
        <v>98443</v>
      </c>
      <c r="B5331" s="894" t="s">
        <v>21332</v>
      </c>
      <c r="C5331" s="893" t="s">
        <v>59</v>
      </c>
      <c r="D5331" s="896">
        <v>80.5</v>
      </c>
    </row>
    <row r="5332" spans="1:4" ht="40.5" x14ac:dyDescent="0.25">
      <c r="A5332" s="893">
        <v>98445</v>
      </c>
      <c r="B5332" s="894" t="s">
        <v>21333</v>
      </c>
      <c r="C5332" s="893" t="s">
        <v>59</v>
      </c>
      <c r="D5332" s="896">
        <v>121.15</v>
      </c>
    </row>
    <row r="5333" spans="1:4" ht="40.5" x14ac:dyDescent="0.25">
      <c r="A5333" s="893">
        <v>98446</v>
      </c>
      <c r="B5333" s="894" t="s">
        <v>21334</v>
      </c>
      <c r="C5333" s="893" t="s">
        <v>59</v>
      </c>
      <c r="D5333" s="896">
        <v>154.26</v>
      </c>
    </row>
    <row r="5334" spans="1:4" ht="40.5" x14ac:dyDescent="0.25">
      <c r="A5334" s="893">
        <v>98447</v>
      </c>
      <c r="B5334" s="894" t="s">
        <v>21335</v>
      </c>
      <c r="C5334" s="893" t="s">
        <v>59</v>
      </c>
      <c r="D5334" s="896">
        <v>94.37</v>
      </c>
    </row>
    <row r="5335" spans="1:4" ht="40.5" x14ac:dyDescent="0.25">
      <c r="A5335" s="893">
        <v>98448</v>
      </c>
      <c r="B5335" s="894" t="s">
        <v>21336</v>
      </c>
      <c r="C5335" s="893" t="s">
        <v>59</v>
      </c>
      <c r="D5335" s="896">
        <v>120.61</v>
      </c>
    </row>
    <row r="5336" spans="1:4" ht="27" x14ac:dyDescent="0.25">
      <c r="A5336" s="893">
        <v>98449</v>
      </c>
      <c r="B5336" s="894" t="s">
        <v>21337</v>
      </c>
      <c r="C5336" s="893" t="s">
        <v>59</v>
      </c>
      <c r="D5336" s="896">
        <v>146.9</v>
      </c>
    </row>
    <row r="5337" spans="1:4" ht="27" x14ac:dyDescent="0.25">
      <c r="A5337" s="893">
        <v>98451</v>
      </c>
      <c r="B5337" s="894" t="s">
        <v>21338</v>
      </c>
      <c r="C5337" s="893" t="s">
        <v>59</v>
      </c>
      <c r="D5337" s="896">
        <v>120.75</v>
      </c>
    </row>
    <row r="5338" spans="1:4" ht="40.5" x14ac:dyDescent="0.25">
      <c r="A5338" s="893">
        <v>98453</v>
      </c>
      <c r="B5338" s="894" t="s">
        <v>21339</v>
      </c>
      <c r="C5338" s="893" t="s">
        <v>59</v>
      </c>
      <c r="D5338" s="896">
        <v>169.14</v>
      </c>
    </row>
    <row r="5339" spans="1:4" ht="40.5" x14ac:dyDescent="0.25">
      <c r="A5339" s="893">
        <v>98454</v>
      </c>
      <c r="B5339" s="894" t="s">
        <v>21340</v>
      </c>
      <c r="C5339" s="893" t="s">
        <v>59</v>
      </c>
      <c r="D5339" s="896">
        <v>211.01</v>
      </c>
    </row>
    <row r="5340" spans="1:4" ht="40.5" x14ac:dyDescent="0.25">
      <c r="A5340" s="893">
        <v>98455</v>
      </c>
      <c r="B5340" s="894" t="s">
        <v>21341</v>
      </c>
      <c r="C5340" s="893" t="s">
        <v>59</v>
      </c>
      <c r="D5340" s="896">
        <v>138.28</v>
      </c>
    </row>
    <row r="5341" spans="1:4" ht="40.5" x14ac:dyDescent="0.25">
      <c r="A5341" s="893">
        <v>98456</v>
      </c>
      <c r="B5341" s="894" t="s">
        <v>21342</v>
      </c>
      <c r="C5341" s="893" t="s">
        <v>59</v>
      </c>
      <c r="D5341" s="896">
        <v>173.73</v>
      </c>
    </row>
    <row r="5342" spans="1:4" ht="13.5" x14ac:dyDescent="0.25">
      <c r="A5342" s="893">
        <v>98458</v>
      </c>
      <c r="B5342" s="894" t="s">
        <v>21343</v>
      </c>
      <c r="C5342" s="893" t="s">
        <v>59</v>
      </c>
      <c r="D5342" s="896">
        <v>103.11</v>
      </c>
    </row>
    <row r="5343" spans="1:4" ht="13.5" x14ac:dyDescent="0.25">
      <c r="A5343" s="893">
        <v>98459</v>
      </c>
      <c r="B5343" s="894" t="s">
        <v>21344</v>
      </c>
      <c r="C5343" s="893" t="s">
        <v>59</v>
      </c>
      <c r="D5343" s="896">
        <v>91.7</v>
      </c>
    </row>
    <row r="5344" spans="1:4" ht="27" x14ac:dyDescent="0.25">
      <c r="A5344" s="893">
        <v>98460</v>
      </c>
      <c r="B5344" s="894" t="s">
        <v>21345</v>
      </c>
      <c r="C5344" s="893" t="s">
        <v>59</v>
      </c>
      <c r="D5344" s="896">
        <v>70.709999999999994</v>
      </c>
    </row>
    <row r="5345" spans="1:4" ht="27" x14ac:dyDescent="0.25">
      <c r="A5345" s="893">
        <v>98461</v>
      </c>
      <c r="B5345" s="894" t="s">
        <v>21346</v>
      </c>
      <c r="C5345" s="893" t="s">
        <v>70</v>
      </c>
      <c r="D5345" s="897">
        <v>5808.98</v>
      </c>
    </row>
    <row r="5346" spans="1:4" ht="27" x14ac:dyDescent="0.25">
      <c r="A5346" s="893">
        <v>98462</v>
      </c>
      <c r="B5346" s="894" t="s">
        <v>21347</v>
      </c>
      <c r="C5346" s="893" t="s">
        <v>70</v>
      </c>
      <c r="D5346" s="897">
        <v>9907.27</v>
      </c>
    </row>
    <row r="5347" spans="1:4" ht="27" x14ac:dyDescent="0.25">
      <c r="A5347" s="893">
        <v>105113</v>
      </c>
      <c r="B5347" s="894" t="s">
        <v>21348</v>
      </c>
      <c r="C5347" s="893" t="s">
        <v>70</v>
      </c>
      <c r="D5347" s="897">
        <v>7680.63</v>
      </c>
    </row>
    <row r="5348" spans="1:4" ht="27" x14ac:dyDescent="0.25">
      <c r="A5348" s="893">
        <v>105114</v>
      </c>
      <c r="B5348" s="894" t="s">
        <v>21349</v>
      </c>
      <c r="C5348" s="893" t="s">
        <v>58</v>
      </c>
      <c r="D5348" s="897">
        <v>1840.05</v>
      </c>
    </row>
    <row r="5349" spans="1:4" ht="27" x14ac:dyDescent="0.25">
      <c r="A5349" s="893">
        <v>105115</v>
      </c>
      <c r="B5349" s="894" t="s">
        <v>21350</v>
      </c>
      <c r="C5349" s="893" t="s">
        <v>70</v>
      </c>
      <c r="D5349" s="896">
        <v>133.81</v>
      </c>
    </row>
    <row r="5350" spans="1:4" ht="27" x14ac:dyDescent="0.25">
      <c r="A5350" s="893">
        <v>105116</v>
      </c>
      <c r="B5350" s="894" t="s">
        <v>21351</v>
      </c>
      <c r="C5350" s="893" t="s">
        <v>70</v>
      </c>
      <c r="D5350" s="896">
        <v>13.4</v>
      </c>
    </row>
    <row r="5351" spans="1:4" ht="13.5" x14ac:dyDescent="0.25">
      <c r="A5351" s="893">
        <v>105126</v>
      </c>
      <c r="B5351" s="894" t="s">
        <v>21352</v>
      </c>
      <c r="C5351" s="893" t="s">
        <v>71</v>
      </c>
      <c r="D5351" s="896">
        <v>38.29</v>
      </c>
    </row>
    <row r="5352" spans="1:4" ht="27" x14ac:dyDescent="0.25">
      <c r="A5352" s="893">
        <v>105127</v>
      </c>
      <c r="B5352" s="894" t="s">
        <v>21353</v>
      </c>
      <c r="C5352" s="893" t="s">
        <v>71</v>
      </c>
      <c r="D5352" s="896">
        <v>34.42</v>
      </c>
    </row>
    <row r="5353" spans="1:4" ht="13.5" x14ac:dyDescent="0.25">
      <c r="A5353" s="893">
        <v>105128</v>
      </c>
      <c r="B5353" s="894" t="s">
        <v>21354</v>
      </c>
      <c r="C5353" s="893" t="s">
        <v>71</v>
      </c>
      <c r="D5353" s="896">
        <v>111.74</v>
      </c>
    </row>
    <row r="5354" spans="1:4" ht="27" x14ac:dyDescent="0.25">
      <c r="A5354" s="893">
        <v>105130</v>
      </c>
      <c r="B5354" s="894" t="s">
        <v>21355</v>
      </c>
      <c r="C5354" s="893" t="s">
        <v>71</v>
      </c>
      <c r="D5354" s="896">
        <v>30.46</v>
      </c>
    </row>
    <row r="5355" spans="1:4" ht="27" x14ac:dyDescent="0.25">
      <c r="A5355" s="893">
        <v>5631</v>
      </c>
      <c r="B5355" s="894" t="s">
        <v>21356</v>
      </c>
      <c r="C5355" s="893" t="s">
        <v>863</v>
      </c>
      <c r="D5355" s="896">
        <v>219.05</v>
      </c>
    </row>
    <row r="5356" spans="1:4" ht="54" x14ac:dyDescent="0.25">
      <c r="A5356" s="893">
        <v>5678</v>
      </c>
      <c r="B5356" s="894" t="s">
        <v>21357</v>
      </c>
      <c r="C5356" s="893" t="s">
        <v>863</v>
      </c>
      <c r="D5356" s="896">
        <v>157.86000000000001</v>
      </c>
    </row>
    <row r="5357" spans="1:4" ht="54" x14ac:dyDescent="0.25">
      <c r="A5357" s="893">
        <v>5680</v>
      </c>
      <c r="B5357" s="894" t="s">
        <v>21358</v>
      </c>
      <c r="C5357" s="893" t="s">
        <v>863</v>
      </c>
      <c r="D5357" s="896">
        <v>144.97999999999999</v>
      </c>
    </row>
    <row r="5358" spans="1:4" ht="40.5" x14ac:dyDescent="0.25">
      <c r="A5358" s="893">
        <v>5684</v>
      </c>
      <c r="B5358" s="894" t="s">
        <v>21359</v>
      </c>
      <c r="C5358" s="893" t="s">
        <v>863</v>
      </c>
      <c r="D5358" s="896">
        <v>166.85</v>
      </c>
    </row>
    <row r="5359" spans="1:4" ht="27" x14ac:dyDescent="0.25">
      <c r="A5359" s="893">
        <v>5689</v>
      </c>
      <c r="B5359" s="894" t="s">
        <v>21360</v>
      </c>
      <c r="C5359" s="893" t="s">
        <v>863</v>
      </c>
      <c r="D5359" s="896">
        <v>6.32</v>
      </c>
    </row>
    <row r="5360" spans="1:4" ht="27" x14ac:dyDescent="0.25">
      <c r="A5360" s="893">
        <v>5795</v>
      </c>
      <c r="B5360" s="894" t="s">
        <v>21361</v>
      </c>
      <c r="C5360" s="893" t="s">
        <v>863</v>
      </c>
      <c r="D5360" s="896">
        <v>32.24</v>
      </c>
    </row>
    <row r="5361" spans="1:4" ht="40.5" x14ac:dyDescent="0.25">
      <c r="A5361" s="893">
        <v>5811</v>
      </c>
      <c r="B5361" s="894" t="s">
        <v>21362</v>
      </c>
      <c r="C5361" s="893" t="s">
        <v>863</v>
      </c>
      <c r="D5361" s="896">
        <v>203.45</v>
      </c>
    </row>
    <row r="5362" spans="1:4" ht="27" x14ac:dyDescent="0.25">
      <c r="A5362" s="893">
        <v>5823</v>
      </c>
      <c r="B5362" s="894" t="s">
        <v>21363</v>
      </c>
      <c r="C5362" s="893" t="s">
        <v>863</v>
      </c>
      <c r="D5362" s="896">
        <v>237.9</v>
      </c>
    </row>
    <row r="5363" spans="1:4" ht="54" x14ac:dyDescent="0.25">
      <c r="A5363" s="893">
        <v>5824</v>
      </c>
      <c r="B5363" s="894" t="s">
        <v>21364</v>
      </c>
      <c r="C5363" s="893" t="s">
        <v>863</v>
      </c>
      <c r="D5363" s="896">
        <v>215.27</v>
      </c>
    </row>
    <row r="5364" spans="1:4" ht="40.5" x14ac:dyDescent="0.25">
      <c r="A5364" s="893">
        <v>5835</v>
      </c>
      <c r="B5364" s="894" t="s">
        <v>21365</v>
      </c>
      <c r="C5364" s="893" t="s">
        <v>863</v>
      </c>
      <c r="D5364" s="896">
        <v>390.3</v>
      </c>
    </row>
    <row r="5365" spans="1:4" ht="27" x14ac:dyDescent="0.25">
      <c r="A5365" s="893">
        <v>5839</v>
      </c>
      <c r="B5365" s="894" t="s">
        <v>21366</v>
      </c>
      <c r="C5365" s="893" t="s">
        <v>863</v>
      </c>
      <c r="D5365" s="896">
        <v>9.31</v>
      </c>
    </row>
    <row r="5366" spans="1:4" ht="27" x14ac:dyDescent="0.25">
      <c r="A5366" s="893">
        <v>5843</v>
      </c>
      <c r="B5366" s="894" t="s">
        <v>21367</v>
      </c>
      <c r="C5366" s="893" t="s">
        <v>863</v>
      </c>
      <c r="D5366" s="896">
        <v>179.61</v>
      </c>
    </row>
    <row r="5367" spans="1:4" ht="27" x14ac:dyDescent="0.25">
      <c r="A5367" s="893">
        <v>5847</v>
      </c>
      <c r="B5367" s="894" t="s">
        <v>21368</v>
      </c>
      <c r="C5367" s="893" t="s">
        <v>863</v>
      </c>
      <c r="D5367" s="896">
        <v>283.17</v>
      </c>
    </row>
    <row r="5368" spans="1:4" ht="27" x14ac:dyDescent="0.25">
      <c r="A5368" s="893">
        <v>5851</v>
      </c>
      <c r="B5368" s="894" t="s">
        <v>21369</v>
      </c>
      <c r="C5368" s="893" t="s">
        <v>863</v>
      </c>
      <c r="D5368" s="896">
        <v>271.73</v>
      </c>
    </row>
    <row r="5369" spans="1:4" ht="27" x14ac:dyDescent="0.25">
      <c r="A5369" s="893">
        <v>5855</v>
      </c>
      <c r="B5369" s="894" t="s">
        <v>21370</v>
      </c>
      <c r="C5369" s="893" t="s">
        <v>863</v>
      </c>
      <c r="D5369" s="896">
        <v>712.72</v>
      </c>
    </row>
    <row r="5370" spans="1:4" ht="40.5" x14ac:dyDescent="0.25">
      <c r="A5370" s="893">
        <v>5863</v>
      </c>
      <c r="B5370" s="894" t="s">
        <v>21371</v>
      </c>
      <c r="C5370" s="893" t="s">
        <v>863</v>
      </c>
      <c r="D5370" s="896">
        <v>24.36</v>
      </c>
    </row>
    <row r="5371" spans="1:4" ht="40.5" x14ac:dyDescent="0.25">
      <c r="A5371" s="893">
        <v>5867</v>
      </c>
      <c r="B5371" s="894" t="s">
        <v>21372</v>
      </c>
      <c r="C5371" s="893" t="s">
        <v>863</v>
      </c>
      <c r="D5371" s="896">
        <v>169.25</v>
      </c>
    </row>
    <row r="5372" spans="1:4" ht="54" x14ac:dyDescent="0.25">
      <c r="A5372" s="893">
        <v>5875</v>
      </c>
      <c r="B5372" s="894" t="s">
        <v>21373</v>
      </c>
      <c r="C5372" s="893" t="s">
        <v>863</v>
      </c>
      <c r="D5372" s="896">
        <v>146.27000000000001</v>
      </c>
    </row>
    <row r="5373" spans="1:4" ht="40.5" x14ac:dyDescent="0.25">
      <c r="A5373" s="893">
        <v>5879</v>
      </c>
      <c r="B5373" s="894" t="s">
        <v>21374</v>
      </c>
      <c r="C5373" s="893" t="s">
        <v>863</v>
      </c>
      <c r="D5373" s="896">
        <v>151.99</v>
      </c>
    </row>
    <row r="5374" spans="1:4" ht="40.5" x14ac:dyDescent="0.25">
      <c r="A5374" s="893">
        <v>5882</v>
      </c>
      <c r="B5374" s="894" t="s">
        <v>21375</v>
      </c>
      <c r="C5374" s="893" t="s">
        <v>863</v>
      </c>
      <c r="D5374" s="896">
        <v>125.91</v>
      </c>
    </row>
    <row r="5375" spans="1:4" ht="40.5" x14ac:dyDescent="0.25">
      <c r="A5375" s="893">
        <v>5890</v>
      </c>
      <c r="B5375" s="894" t="s">
        <v>21376</v>
      </c>
      <c r="C5375" s="893" t="s">
        <v>863</v>
      </c>
      <c r="D5375" s="896">
        <v>202.71</v>
      </c>
    </row>
    <row r="5376" spans="1:4" ht="40.5" x14ac:dyDescent="0.25">
      <c r="A5376" s="893">
        <v>5894</v>
      </c>
      <c r="B5376" s="894" t="s">
        <v>21377</v>
      </c>
      <c r="C5376" s="893" t="s">
        <v>863</v>
      </c>
      <c r="D5376" s="896">
        <v>211.09</v>
      </c>
    </row>
    <row r="5377" spans="1:4" ht="54" x14ac:dyDescent="0.25">
      <c r="A5377" s="893">
        <v>5901</v>
      </c>
      <c r="B5377" s="894" t="s">
        <v>21378</v>
      </c>
      <c r="C5377" s="893" t="s">
        <v>863</v>
      </c>
      <c r="D5377" s="896">
        <v>315.60000000000002</v>
      </c>
    </row>
    <row r="5378" spans="1:4" ht="40.5" x14ac:dyDescent="0.25">
      <c r="A5378" s="893">
        <v>5909</v>
      </c>
      <c r="B5378" s="894" t="s">
        <v>21379</v>
      </c>
      <c r="C5378" s="893" t="s">
        <v>863</v>
      </c>
      <c r="D5378" s="896">
        <v>36.43</v>
      </c>
    </row>
    <row r="5379" spans="1:4" ht="27" x14ac:dyDescent="0.25">
      <c r="A5379" s="893">
        <v>5921</v>
      </c>
      <c r="B5379" s="894" t="s">
        <v>21380</v>
      </c>
      <c r="C5379" s="893" t="s">
        <v>863</v>
      </c>
      <c r="D5379" s="896">
        <v>4.9400000000000004</v>
      </c>
    </row>
    <row r="5380" spans="1:4" ht="54" x14ac:dyDescent="0.25">
      <c r="A5380" s="893">
        <v>5928</v>
      </c>
      <c r="B5380" s="894" t="s">
        <v>14005</v>
      </c>
      <c r="C5380" s="893" t="s">
        <v>863</v>
      </c>
      <c r="D5380" s="896">
        <v>275.16000000000003</v>
      </c>
    </row>
    <row r="5381" spans="1:4" ht="40.5" x14ac:dyDescent="0.25">
      <c r="A5381" s="893">
        <v>5932</v>
      </c>
      <c r="B5381" s="894" t="s">
        <v>21381</v>
      </c>
      <c r="C5381" s="893" t="s">
        <v>863</v>
      </c>
      <c r="D5381" s="896">
        <v>280.43</v>
      </c>
    </row>
    <row r="5382" spans="1:4" ht="40.5" x14ac:dyDescent="0.25">
      <c r="A5382" s="893">
        <v>5940</v>
      </c>
      <c r="B5382" s="894" t="s">
        <v>21382</v>
      </c>
      <c r="C5382" s="893" t="s">
        <v>863</v>
      </c>
      <c r="D5382" s="896">
        <v>175.58</v>
      </c>
    </row>
    <row r="5383" spans="1:4" ht="40.5" x14ac:dyDescent="0.25">
      <c r="A5383" s="893">
        <v>5944</v>
      </c>
      <c r="B5383" s="894" t="s">
        <v>21383</v>
      </c>
      <c r="C5383" s="893" t="s">
        <v>863</v>
      </c>
      <c r="D5383" s="896">
        <v>236.86</v>
      </c>
    </row>
    <row r="5384" spans="1:4" ht="40.5" x14ac:dyDescent="0.25">
      <c r="A5384" s="893">
        <v>5953</v>
      </c>
      <c r="B5384" s="894" t="s">
        <v>21384</v>
      </c>
      <c r="C5384" s="893" t="s">
        <v>863</v>
      </c>
      <c r="D5384" s="896">
        <v>59.78</v>
      </c>
    </row>
    <row r="5385" spans="1:4" ht="40.5" x14ac:dyDescent="0.25">
      <c r="A5385" s="893">
        <v>6259</v>
      </c>
      <c r="B5385" s="894" t="s">
        <v>21385</v>
      </c>
      <c r="C5385" s="893" t="s">
        <v>863</v>
      </c>
      <c r="D5385" s="896">
        <v>254.47</v>
      </c>
    </row>
    <row r="5386" spans="1:4" ht="40.5" x14ac:dyDescent="0.25">
      <c r="A5386" s="893">
        <v>6879</v>
      </c>
      <c r="B5386" s="894" t="s">
        <v>21386</v>
      </c>
      <c r="C5386" s="893" t="s">
        <v>863</v>
      </c>
      <c r="D5386" s="896">
        <v>219.51</v>
      </c>
    </row>
    <row r="5387" spans="1:4" ht="27" x14ac:dyDescent="0.25">
      <c r="A5387" s="893">
        <v>7030</v>
      </c>
      <c r="B5387" s="894" t="s">
        <v>21387</v>
      </c>
      <c r="C5387" s="893" t="s">
        <v>863</v>
      </c>
      <c r="D5387" s="896">
        <v>264.66000000000003</v>
      </c>
    </row>
    <row r="5388" spans="1:4" ht="40.5" x14ac:dyDescent="0.25">
      <c r="A5388" s="893">
        <v>7042</v>
      </c>
      <c r="B5388" s="894" t="s">
        <v>21388</v>
      </c>
      <c r="C5388" s="893" t="s">
        <v>863</v>
      </c>
      <c r="D5388" s="896">
        <v>26.22</v>
      </c>
    </row>
    <row r="5389" spans="1:4" ht="40.5" x14ac:dyDescent="0.25">
      <c r="A5389" s="893">
        <v>7049</v>
      </c>
      <c r="B5389" s="894" t="s">
        <v>21389</v>
      </c>
      <c r="C5389" s="893" t="s">
        <v>863</v>
      </c>
      <c r="D5389" s="896">
        <v>229.76</v>
      </c>
    </row>
    <row r="5390" spans="1:4" ht="40.5" x14ac:dyDescent="0.25">
      <c r="A5390" s="893">
        <v>67826</v>
      </c>
      <c r="B5390" s="894" t="s">
        <v>21390</v>
      </c>
      <c r="C5390" s="893" t="s">
        <v>863</v>
      </c>
      <c r="D5390" s="896">
        <v>186.55</v>
      </c>
    </row>
    <row r="5391" spans="1:4" ht="27" x14ac:dyDescent="0.25">
      <c r="A5391" s="893">
        <v>73417</v>
      </c>
      <c r="B5391" s="894" t="s">
        <v>21391</v>
      </c>
      <c r="C5391" s="893" t="s">
        <v>863</v>
      </c>
      <c r="D5391" s="896">
        <v>188.87</v>
      </c>
    </row>
    <row r="5392" spans="1:4" ht="40.5" x14ac:dyDescent="0.25">
      <c r="A5392" s="893">
        <v>73436</v>
      </c>
      <c r="B5392" s="894" t="s">
        <v>21392</v>
      </c>
      <c r="C5392" s="893" t="s">
        <v>863</v>
      </c>
      <c r="D5392" s="896">
        <v>170.13</v>
      </c>
    </row>
    <row r="5393" spans="1:4" ht="54" x14ac:dyDescent="0.25">
      <c r="A5393" s="893">
        <v>73467</v>
      </c>
      <c r="B5393" s="894" t="s">
        <v>21393</v>
      </c>
      <c r="C5393" s="893" t="s">
        <v>863</v>
      </c>
      <c r="D5393" s="896">
        <v>246.72</v>
      </c>
    </row>
    <row r="5394" spans="1:4" ht="40.5" x14ac:dyDescent="0.25">
      <c r="A5394" s="893">
        <v>73536</v>
      </c>
      <c r="B5394" s="894" t="s">
        <v>21394</v>
      </c>
      <c r="C5394" s="893" t="s">
        <v>863</v>
      </c>
      <c r="D5394" s="896">
        <v>22.2</v>
      </c>
    </row>
    <row r="5395" spans="1:4" ht="54" x14ac:dyDescent="0.25">
      <c r="A5395" s="893">
        <v>83362</v>
      </c>
      <c r="B5395" s="894" t="s">
        <v>21395</v>
      </c>
      <c r="C5395" s="893" t="s">
        <v>863</v>
      </c>
      <c r="D5395" s="896">
        <v>264.31</v>
      </c>
    </row>
    <row r="5396" spans="1:4" ht="40.5" x14ac:dyDescent="0.25">
      <c r="A5396" s="893">
        <v>83765</v>
      </c>
      <c r="B5396" s="894" t="s">
        <v>21396</v>
      </c>
      <c r="C5396" s="893" t="s">
        <v>863</v>
      </c>
      <c r="D5396" s="896">
        <v>105.15</v>
      </c>
    </row>
    <row r="5397" spans="1:4" ht="40.5" x14ac:dyDescent="0.25">
      <c r="A5397" s="893">
        <v>87445</v>
      </c>
      <c r="B5397" s="894" t="s">
        <v>21397</v>
      </c>
      <c r="C5397" s="893" t="s">
        <v>863</v>
      </c>
      <c r="D5397" s="896">
        <v>5.05</v>
      </c>
    </row>
    <row r="5398" spans="1:4" ht="27" x14ac:dyDescent="0.25">
      <c r="A5398" s="893">
        <v>88386</v>
      </c>
      <c r="B5398" s="894" t="s">
        <v>21398</v>
      </c>
      <c r="C5398" s="893" t="s">
        <v>863</v>
      </c>
      <c r="D5398" s="896">
        <v>4.41</v>
      </c>
    </row>
    <row r="5399" spans="1:4" ht="27" x14ac:dyDescent="0.25">
      <c r="A5399" s="893">
        <v>88393</v>
      </c>
      <c r="B5399" s="894" t="s">
        <v>21399</v>
      </c>
      <c r="C5399" s="893" t="s">
        <v>863</v>
      </c>
      <c r="D5399" s="896">
        <v>6.07</v>
      </c>
    </row>
    <row r="5400" spans="1:4" ht="27" x14ac:dyDescent="0.25">
      <c r="A5400" s="893">
        <v>88399</v>
      </c>
      <c r="B5400" s="894" t="s">
        <v>21400</v>
      </c>
      <c r="C5400" s="893" t="s">
        <v>863</v>
      </c>
      <c r="D5400" s="896">
        <v>3.24</v>
      </c>
    </row>
    <row r="5401" spans="1:4" ht="40.5" x14ac:dyDescent="0.25">
      <c r="A5401" s="893">
        <v>88418</v>
      </c>
      <c r="B5401" s="894" t="s">
        <v>21401</v>
      </c>
      <c r="C5401" s="893" t="s">
        <v>863</v>
      </c>
      <c r="D5401" s="896">
        <v>12.26</v>
      </c>
    </row>
    <row r="5402" spans="1:4" ht="27" x14ac:dyDescent="0.25">
      <c r="A5402" s="893">
        <v>88433</v>
      </c>
      <c r="B5402" s="894" t="s">
        <v>21402</v>
      </c>
      <c r="C5402" s="893" t="s">
        <v>863</v>
      </c>
      <c r="D5402" s="896">
        <v>15.97</v>
      </c>
    </row>
    <row r="5403" spans="1:4" ht="40.5" x14ac:dyDescent="0.25">
      <c r="A5403" s="893">
        <v>88830</v>
      </c>
      <c r="B5403" s="894" t="s">
        <v>21403</v>
      </c>
      <c r="C5403" s="893" t="s">
        <v>863</v>
      </c>
      <c r="D5403" s="896">
        <v>1.71</v>
      </c>
    </row>
    <row r="5404" spans="1:4" ht="27" x14ac:dyDescent="0.25">
      <c r="A5404" s="893">
        <v>88843</v>
      </c>
      <c r="B5404" s="894" t="s">
        <v>21404</v>
      </c>
      <c r="C5404" s="893" t="s">
        <v>863</v>
      </c>
      <c r="D5404" s="896">
        <v>229.27</v>
      </c>
    </row>
    <row r="5405" spans="1:4" ht="27" x14ac:dyDescent="0.25">
      <c r="A5405" s="893">
        <v>88907</v>
      </c>
      <c r="B5405" s="894" t="s">
        <v>21405</v>
      </c>
      <c r="C5405" s="893" t="s">
        <v>863</v>
      </c>
      <c r="D5405" s="896">
        <v>259.67</v>
      </c>
    </row>
    <row r="5406" spans="1:4" ht="40.5" x14ac:dyDescent="0.25">
      <c r="A5406" s="893">
        <v>89021</v>
      </c>
      <c r="B5406" s="894" t="s">
        <v>21406</v>
      </c>
      <c r="C5406" s="893" t="s">
        <v>863</v>
      </c>
      <c r="D5406" s="896">
        <v>2.4</v>
      </c>
    </row>
    <row r="5407" spans="1:4" ht="27" x14ac:dyDescent="0.25">
      <c r="A5407" s="893">
        <v>89028</v>
      </c>
      <c r="B5407" s="894" t="s">
        <v>21407</v>
      </c>
      <c r="C5407" s="893" t="s">
        <v>863</v>
      </c>
      <c r="D5407" s="896">
        <v>178.22</v>
      </c>
    </row>
    <row r="5408" spans="1:4" ht="27" x14ac:dyDescent="0.25">
      <c r="A5408" s="893">
        <v>89032</v>
      </c>
      <c r="B5408" s="894" t="s">
        <v>21408</v>
      </c>
      <c r="C5408" s="893" t="s">
        <v>863</v>
      </c>
      <c r="D5408" s="896">
        <v>208.78</v>
      </c>
    </row>
    <row r="5409" spans="1:4" ht="27" x14ac:dyDescent="0.25">
      <c r="A5409" s="893">
        <v>89035</v>
      </c>
      <c r="B5409" s="894" t="s">
        <v>21409</v>
      </c>
      <c r="C5409" s="893" t="s">
        <v>863</v>
      </c>
      <c r="D5409" s="896">
        <v>138.54</v>
      </c>
    </row>
    <row r="5410" spans="1:4" ht="40.5" x14ac:dyDescent="0.25">
      <c r="A5410" s="893">
        <v>89225</v>
      </c>
      <c r="B5410" s="894" t="s">
        <v>21410</v>
      </c>
      <c r="C5410" s="893" t="s">
        <v>863</v>
      </c>
      <c r="D5410" s="896">
        <v>4.8</v>
      </c>
    </row>
    <row r="5411" spans="1:4" ht="27" x14ac:dyDescent="0.25">
      <c r="A5411" s="893">
        <v>89234</v>
      </c>
      <c r="B5411" s="894" t="s">
        <v>21411</v>
      </c>
      <c r="C5411" s="893" t="s">
        <v>863</v>
      </c>
      <c r="D5411" s="896">
        <v>589.32000000000005</v>
      </c>
    </row>
    <row r="5412" spans="1:4" ht="27" x14ac:dyDescent="0.25">
      <c r="A5412" s="893">
        <v>89242</v>
      </c>
      <c r="B5412" s="894" t="s">
        <v>21412</v>
      </c>
      <c r="C5412" s="893" t="s">
        <v>863</v>
      </c>
      <c r="D5412" s="897">
        <v>1380.85</v>
      </c>
    </row>
    <row r="5413" spans="1:4" ht="27" x14ac:dyDescent="0.25">
      <c r="A5413" s="893">
        <v>89250</v>
      </c>
      <c r="B5413" s="894" t="s">
        <v>21413</v>
      </c>
      <c r="C5413" s="893" t="s">
        <v>863</v>
      </c>
      <c r="D5413" s="897">
        <v>1197.26</v>
      </c>
    </row>
    <row r="5414" spans="1:4" ht="40.5" x14ac:dyDescent="0.25">
      <c r="A5414" s="893">
        <v>89257</v>
      </c>
      <c r="B5414" s="894" t="s">
        <v>21414</v>
      </c>
      <c r="C5414" s="893" t="s">
        <v>863</v>
      </c>
      <c r="D5414" s="896">
        <v>337.77</v>
      </c>
    </row>
    <row r="5415" spans="1:4" ht="40.5" x14ac:dyDescent="0.25">
      <c r="A5415" s="893">
        <v>89272</v>
      </c>
      <c r="B5415" s="894" t="s">
        <v>21415</v>
      </c>
      <c r="C5415" s="893" t="s">
        <v>863</v>
      </c>
      <c r="D5415" s="896">
        <v>238.48</v>
      </c>
    </row>
    <row r="5416" spans="1:4" ht="40.5" x14ac:dyDescent="0.25">
      <c r="A5416" s="893">
        <v>89278</v>
      </c>
      <c r="B5416" s="894" t="s">
        <v>21416</v>
      </c>
      <c r="C5416" s="893" t="s">
        <v>863</v>
      </c>
      <c r="D5416" s="896">
        <v>11.67</v>
      </c>
    </row>
    <row r="5417" spans="1:4" ht="27" x14ac:dyDescent="0.25">
      <c r="A5417" s="893">
        <v>89843</v>
      </c>
      <c r="B5417" s="894" t="s">
        <v>21417</v>
      </c>
      <c r="C5417" s="893" t="s">
        <v>863</v>
      </c>
      <c r="D5417" s="896">
        <v>232.4</v>
      </c>
    </row>
    <row r="5418" spans="1:4" ht="54" x14ac:dyDescent="0.25">
      <c r="A5418" s="893">
        <v>89876</v>
      </c>
      <c r="B5418" s="894" t="s">
        <v>21418</v>
      </c>
      <c r="C5418" s="893" t="s">
        <v>863</v>
      </c>
      <c r="D5418" s="896">
        <v>329.51</v>
      </c>
    </row>
    <row r="5419" spans="1:4" ht="54" x14ac:dyDescent="0.25">
      <c r="A5419" s="893">
        <v>89883</v>
      </c>
      <c r="B5419" s="894" t="s">
        <v>21419</v>
      </c>
      <c r="C5419" s="893" t="s">
        <v>863</v>
      </c>
      <c r="D5419" s="896">
        <v>363.56</v>
      </c>
    </row>
    <row r="5420" spans="1:4" ht="27" x14ac:dyDescent="0.25">
      <c r="A5420" s="893">
        <v>90586</v>
      </c>
      <c r="B5420" s="894" t="s">
        <v>21420</v>
      </c>
      <c r="C5420" s="893" t="s">
        <v>863</v>
      </c>
      <c r="D5420" s="896">
        <v>1.3</v>
      </c>
    </row>
    <row r="5421" spans="1:4" ht="27" x14ac:dyDescent="0.25">
      <c r="A5421" s="893">
        <v>90625</v>
      </c>
      <c r="B5421" s="894" t="s">
        <v>21421</v>
      </c>
      <c r="C5421" s="893" t="s">
        <v>863</v>
      </c>
      <c r="D5421" s="896">
        <v>8.49</v>
      </c>
    </row>
    <row r="5422" spans="1:4" ht="27" x14ac:dyDescent="0.25">
      <c r="A5422" s="893">
        <v>90631</v>
      </c>
      <c r="B5422" s="894" t="s">
        <v>21422</v>
      </c>
      <c r="C5422" s="893" t="s">
        <v>863</v>
      </c>
      <c r="D5422" s="896">
        <v>175.06</v>
      </c>
    </row>
    <row r="5423" spans="1:4" ht="40.5" x14ac:dyDescent="0.25">
      <c r="A5423" s="893">
        <v>90637</v>
      </c>
      <c r="B5423" s="894" t="s">
        <v>21423</v>
      </c>
      <c r="C5423" s="893" t="s">
        <v>863</v>
      </c>
      <c r="D5423" s="896">
        <v>13.56</v>
      </c>
    </row>
    <row r="5424" spans="1:4" ht="40.5" x14ac:dyDescent="0.25">
      <c r="A5424" s="893">
        <v>90643</v>
      </c>
      <c r="B5424" s="894" t="s">
        <v>21424</v>
      </c>
      <c r="C5424" s="893" t="s">
        <v>863</v>
      </c>
      <c r="D5424" s="896">
        <v>24.58</v>
      </c>
    </row>
    <row r="5425" spans="1:4" ht="40.5" x14ac:dyDescent="0.25">
      <c r="A5425" s="893">
        <v>90650</v>
      </c>
      <c r="B5425" s="894" t="s">
        <v>21425</v>
      </c>
      <c r="C5425" s="893" t="s">
        <v>863</v>
      </c>
      <c r="D5425" s="896">
        <v>10.23</v>
      </c>
    </row>
    <row r="5426" spans="1:4" ht="27" x14ac:dyDescent="0.25">
      <c r="A5426" s="893">
        <v>90656</v>
      </c>
      <c r="B5426" s="894" t="s">
        <v>21426</v>
      </c>
      <c r="C5426" s="893" t="s">
        <v>863</v>
      </c>
      <c r="D5426" s="896">
        <v>13.45</v>
      </c>
    </row>
    <row r="5427" spans="1:4" ht="27" x14ac:dyDescent="0.25">
      <c r="A5427" s="893">
        <v>90662</v>
      </c>
      <c r="B5427" s="894" t="s">
        <v>21427</v>
      </c>
      <c r="C5427" s="893" t="s">
        <v>863</v>
      </c>
      <c r="D5427" s="896">
        <v>14.01</v>
      </c>
    </row>
    <row r="5428" spans="1:4" ht="54" x14ac:dyDescent="0.25">
      <c r="A5428" s="893">
        <v>90668</v>
      </c>
      <c r="B5428" s="894" t="s">
        <v>21428</v>
      </c>
      <c r="C5428" s="893" t="s">
        <v>863</v>
      </c>
      <c r="D5428" s="896">
        <v>32.65</v>
      </c>
    </row>
    <row r="5429" spans="1:4" ht="54" x14ac:dyDescent="0.25">
      <c r="A5429" s="893">
        <v>90674</v>
      </c>
      <c r="B5429" s="894" t="s">
        <v>21429</v>
      </c>
      <c r="C5429" s="893" t="s">
        <v>863</v>
      </c>
      <c r="D5429" s="896">
        <v>765.27</v>
      </c>
    </row>
    <row r="5430" spans="1:4" ht="54" x14ac:dyDescent="0.25">
      <c r="A5430" s="893">
        <v>90680</v>
      </c>
      <c r="B5430" s="894" t="s">
        <v>21430</v>
      </c>
      <c r="C5430" s="893" t="s">
        <v>863</v>
      </c>
      <c r="D5430" s="896">
        <v>407.06</v>
      </c>
    </row>
    <row r="5431" spans="1:4" ht="40.5" x14ac:dyDescent="0.25">
      <c r="A5431" s="893">
        <v>90686</v>
      </c>
      <c r="B5431" s="894" t="s">
        <v>21431</v>
      </c>
      <c r="C5431" s="893" t="s">
        <v>863</v>
      </c>
      <c r="D5431" s="896">
        <v>178.23</v>
      </c>
    </row>
    <row r="5432" spans="1:4" ht="27" x14ac:dyDescent="0.25">
      <c r="A5432" s="893">
        <v>90692</v>
      </c>
      <c r="B5432" s="894" t="s">
        <v>21432</v>
      </c>
      <c r="C5432" s="893" t="s">
        <v>863</v>
      </c>
      <c r="D5432" s="896">
        <v>134.37</v>
      </c>
    </row>
    <row r="5433" spans="1:4" ht="40.5" x14ac:dyDescent="0.25">
      <c r="A5433" s="893">
        <v>90964</v>
      </c>
      <c r="B5433" s="894" t="s">
        <v>21433</v>
      </c>
      <c r="C5433" s="893" t="s">
        <v>863</v>
      </c>
      <c r="D5433" s="896">
        <v>32.58</v>
      </c>
    </row>
    <row r="5434" spans="1:4" ht="27" x14ac:dyDescent="0.25">
      <c r="A5434" s="893">
        <v>90972</v>
      </c>
      <c r="B5434" s="894" t="s">
        <v>21434</v>
      </c>
      <c r="C5434" s="893" t="s">
        <v>863</v>
      </c>
      <c r="D5434" s="896">
        <v>77.569999999999993</v>
      </c>
    </row>
    <row r="5435" spans="1:4" ht="40.5" x14ac:dyDescent="0.25">
      <c r="A5435" s="893">
        <v>90979</v>
      </c>
      <c r="B5435" s="894" t="s">
        <v>21435</v>
      </c>
      <c r="C5435" s="893" t="s">
        <v>863</v>
      </c>
      <c r="D5435" s="896">
        <v>200.28</v>
      </c>
    </row>
    <row r="5436" spans="1:4" ht="27" x14ac:dyDescent="0.25">
      <c r="A5436" s="893">
        <v>90999</v>
      </c>
      <c r="B5436" s="894" t="s">
        <v>21436</v>
      </c>
      <c r="C5436" s="893" t="s">
        <v>863</v>
      </c>
      <c r="D5436" s="896">
        <v>102.28</v>
      </c>
    </row>
    <row r="5437" spans="1:4" ht="40.5" x14ac:dyDescent="0.25">
      <c r="A5437" s="893">
        <v>91031</v>
      </c>
      <c r="B5437" s="894" t="s">
        <v>21437</v>
      </c>
      <c r="C5437" s="893" t="s">
        <v>863</v>
      </c>
      <c r="D5437" s="896">
        <v>257.77999999999997</v>
      </c>
    </row>
    <row r="5438" spans="1:4" ht="40.5" x14ac:dyDescent="0.25">
      <c r="A5438" s="893">
        <v>91277</v>
      </c>
      <c r="B5438" s="894" t="s">
        <v>21438</v>
      </c>
      <c r="C5438" s="893" t="s">
        <v>863</v>
      </c>
      <c r="D5438" s="896">
        <v>10.54</v>
      </c>
    </row>
    <row r="5439" spans="1:4" ht="40.5" x14ac:dyDescent="0.25">
      <c r="A5439" s="893">
        <v>91283</v>
      </c>
      <c r="B5439" s="894" t="s">
        <v>21439</v>
      </c>
      <c r="C5439" s="893" t="s">
        <v>863</v>
      </c>
      <c r="D5439" s="896">
        <v>11.17</v>
      </c>
    </row>
    <row r="5440" spans="1:4" ht="54" x14ac:dyDescent="0.25">
      <c r="A5440" s="893">
        <v>91386</v>
      </c>
      <c r="B5440" s="894" t="s">
        <v>21440</v>
      </c>
      <c r="C5440" s="893" t="s">
        <v>863</v>
      </c>
      <c r="D5440" s="896">
        <v>266.33999999999997</v>
      </c>
    </row>
    <row r="5441" spans="1:4" ht="27" x14ac:dyDescent="0.25">
      <c r="A5441" s="893">
        <v>91533</v>
      </c>
      <c r="B5441" s="894" t="s">
        <v>21441</v>
      </c>
      <c r="C5441" s="893" t="s">
        <v>863</v>
      </c>
      <c r="D5441" s="896">
        <v>47.55</v>
      </c>
    </row>
    <row r="5442" spans="1:4" ht="54" x14ac:dyDescent="0.25">
      <c r="A5442" s="893">
        <v>91634</v>
      </c>
      <c r="B5442" s="894" t="s">
        <v>21442</v>
      </c>
      <c r="C5442" s="893" t="s">
        <v>863</v>
      </c>
      <c r="D5442" s="896">
        <v>233.53</v>
      </c>
    </row>
    <row r="5443" spans="1:4" ht="54" x14ac:dyDescent="0.25">
      <c r="A5443" s="893">
        <v>91645</v>
      </c>
      <c r="B5443" s="894" t="s">
        <v>21443</v>
      </c>
      <c r="C5443" s="893" t="s">
        <v>863</v>
      </c>
      <c r="D5443" s="896">
        <v>471.39</v>
      </c>
    </row>
    <row r="5444" spans="1:4" ht="27" x14ac:dyDescent="0.25">
      <c r="A5444" s="893">
        <v>91692</v>
      </c>
      <c r="B5444" s="894" t="s">
        <v>21444</v>
      </c>
      <c r="C5444" s="893" t="s">
        <v>863</v>
      </c>
      <c r="D5444" s="896">
        <v>40.21</v>
      </c>
    </row>
    <row r="5445" spans="1:4" ht="27" x14ac:dyDescent="0.25">
      <c r="A5445" s="893">
        <v>92043</v>
      </c>
      <c r="B5445" s="894" t="s">
        <v>21445</v>
      </c>
      <c r="C5445" s="893" t="s">
        <v>863</v>
      </c>
      <c r="D5445" s="896">
        <v>13.19</v>
      </c>
    </row>
    <row r="5446" spans="1:4" ht="54" x14ac:dyDescent="0.25">
      <c r="A5446" s="893">
        <v>92106</v>
      </c>
      <c r="B5446" s="894" t="s">
        <v>21446</v>
      </c>
      <c r="C5446" s="893" t="s">
        <v>863</v>
      </c>
      <c r="D5446" s="896">
        <v>354.38</v>
      </c>
    </row>
    <row r="5447" spans="1:4" ht="27" x14ac:dyDescent="0.25">
      <c r="A5447" s="893">
        <v>92112</v>
      </c>
      <c r="B5447" s="894" t="s">
        <v>21447</v>
      </c>
      <c r="C5447" s="893" t="s">
        <v>863</v>
      </c>
      <c r="D5447" s="896">
        <v>3.11</v>
      </c>
    </row>
    <row r="5448" spans="1:4" ht="27" x14ac:dyDescent="0.25">
      <c r="A5448" s="893">
        <v>92118</v>
      </c>
      <c r="B5448" s="894" t="s">
        <v>21448</v>
      </c>
      <c r="C5448" s="893" t="s">
        <v>863</v>
      </c>
      <c r="D5448" s="896">
        <v>0.38</v>
      </c>
    </row>
    <row r="5449" spans="1:4" ht="27" x14ac:dyDescent="0.25">
      <c r="A5449" s="893">
        <v>92138</v>
      </c>
      <c r="B5449" s="894" t="s">
        <v>21449</v>
      </c>
      <c r="C5449" s="893" t="s">
        <v>863</v>
      </c>
      <c r="D5449" s="896">
        <v>95.29</v>
      </c>
    </row>
    <row r="5450" spans="1:4" ht="27" x14ac:dyDescent="0.25">
      <c r="A5450" s="893">
        <v>92145</v>
      </c>
      <c r="B5450" s="894" t="s">
        <v>21450</v>
      </c>
      <c r="C5450" s="893" t="s">
        <v>863</v>
      </c>
      <c r="D5450" s="896">
        <v>80.760000000000005</v>
      </c>
    </row>
    <row r="5451" spans="1:4" ht="54" x14ac:dyDescent="0.25">
      <c r="A5451" s="893">
        <v>92242</v>
      </c>
      <c r="B5451" s="894" t="s">
        <v>21451</v>
      </c>
      <c r="C5451" s="893" t="s">
        <v>863</v>
      </c>
      <c r="D5451" s="896">
        <v>408.41</v>
      </c>
    </row>
    <row r="5452" spans="1:4" ht="27" x14ac:dyDescent="0.25">
      <c r="A5452" s="893">
        <v>92716</v>
      </c>
      <c r="B5452" s="894" t="s">
        <v>21452</v>
      </c>
      <c r="C5452" s="893" t="s">
        <v>863</v>
      </c>
      <c r="D5452" s="896">
        <v>89.03</v>
      </c>
    </row>
    <row r="5453" spans="1:4" ht="27" x14ac:dyDescent="0.25">
      <c r="A5453" s="893">
        <v>92960</v>
      </c>
      <c r="B5453" s="894" t="s">
        <v>21453</v>
      </c>
      <c r="C5453" s="893" t="s">
        <v>863</v>
      </c>
      <c r="D5453" s="896">
        <v>18.98</v>
      </c>
    </row>
    <row r="5454" spans="1:4" ht="27" x14ac:dyDescent="0.25">
      <c r="A5454" s="893">
        <v>92966</v>
      </c>
      <c r="B5454" s="894" t="s">
        <v>21454</v>
      </c>
      <c r="C5454" s="893" t="s">
        <v>863</v>
      </c>
      <c r="D5454" s="896">
        <v>32.369999999999997</v>
      </c>
    </row>
    <row r="5455" spans="1:4" ht="54" x14ac:dyDescent="0.25">
      <c r="A5455" s="893">
        <v>93224</v>
      </c>
      <c r="B5455" s="894" t="s">
        <v>21455</v>
      </c>
      <c r="C5455" s="893" t="s">
        <v>863</v>
      </c>
      <c r="D5455" s="897">
        <v>1125.93</v>
      </c>
    </row>
    <row r="5456" spans="1:4" ht="40.5" x14ac:dyDescent="0.25">
      <c r="A5456" s="893">
        <v>93233</v>
      </c>
      <c r="B5456" s="894" t="s">
        <v>21456</v>
      </c>
      <c r="C5456" s="893" t="s">
        <v>863</v>
      </c>
      <c r="D5456" s="896">
        <v>5.71</v>
      </c>
    </row>
    <row r="5457" spans="1:4" ht="27" x14ac:dyDescent="0.25">
      <c r="A5457" s="893">
        <v>93272</v>
      </c>
      <c r="B5457" s="894" t="s">
        <v>21457</v>
      </c>
      <c r="C5457" s="893" t="s">
        <v>863</v>
      </c>
      <c r="D5457" s="896">
        <v>119.03</v>
      </c>
    </row>
    <row r="5458" spans="1:4" ht="27" x14ac:dyDescent="0.25">
      <c r="A5458" s="893">
        <v>93281</v>
      </c>
      <c r="B5458" s="894" t="s">
        <v>21458</v>
      </c>
      <c r="C5458" s="893" t="s">
        <v>863</v>
      </c>
      <c r="D5458" s="896">
        <v>31.63</v>
      </c>
    </row>
    <row r="5459" spans="1:4" ht="27" x14ac:dyDescent="0.25">
      <c r="A5459" s="893">
        <v>93287</v>
      </c>
      <c r="B5459" s="894" t="s">
        <v>21459</v>
      </c>
      <c r="C5459" s="893" t="s">
        <v>863</v>
      </c>
      <c r="D5459" s="896">
        <v>370.64</v>
      </c>
    </row>
    <row r="5460" spans="1:4" ht="54" x14ac:dyDescent="0.25">
      <c r="A5460" s="893">
        <v>93402</v>
      </c>
      <c r="B5460" s="894" t="s">
        <v>21460</v>
      </c>
      <c r="C5460" s="893" t="s">
        <v>863</v>
      </c>
      <c r="D5460" s="896">
        <v>269.11</v>
      </c>
    </row>
    <row r="5461" spans="1:4" ht="54" x14ac:dyDescent="0.25">
      <c r="A5461" s="893">
        <v>93408</v>
      </c>
      <c r="B5461" s="894" t="s">
        <v>21461</v>
      </c>
      <c r="C5461" s="893" t="s">
        <v>863</v>
      </c>
      <c r="D5461" s="896">
        <v>90.91</v>
      </c>
    </row>
    <row r="5462" spans="1:4" ht="27" x14ac:dyDescent="0.25">
      <c r="A5462" s="893">
        <v>93415</v>
      </c>
      <c r="B5462" s="894" t="s">
        <v>21462</v>
      </c>
      <c r="C5462" s="893" t="s">
        <v>863</v>
      </c>
      <c r="D5462" s="896">
        <v>12.22</v>
      </c>
    </row>
    <row r="5463" spans="1:4" ht="27" x14ac:dyDescent="0.25">
      <c r="A5463" s="893">
        <v>93421</v>
      </c>
      <c r="B5463" s="894" t="s">
        <v>21463</v>
      </c>
      <c r="C5463" s="893" t="s">
        <v>863</v>
      </c>
      <c r="D5463" s="896">
        <v>76.099999999999994</v>
      </c>
    </row>
    <row r="5464" spans="1:4" ht="27" x14ac:dyDescent="0.25">
      <c r="A5464" s="893">
        <v>93427</v>
      </c>
      <c r="B5464" s="894" t="s">
        <v>21464</v>
      </c>
      <c r="C5464" s="893" t="s">
        <v>863</v>
      </c>
      <c r="D5464" s="896">
        <v>172.07</v>
      </c>
    </row>
    <row r="5465" spans="1:4" ht="27" x14ac:dyDescent="0.25">
      <c r="A5465" s="893">
        <v>93433</v>
      </c>
      <c r="B5465" s="894" t="s">
        <v>21465</v>
      </c>
      <c r="C5465" s="893" t="s">
        <v>863</v>
      </c>
      <c r="D5465" s="897">
        <v>2682.04</v>
      </c>
    </row>
    <row r="5466" spans="1:4" ht="27" x14ac:dyDescent="0.25">
      <c r="A5466" s="893">
        <v>93439</v>
      </c>
      <c r="B5466" s="894" t="s">
        <v>21466</v>
      </c>
      <c r="C5466" s="893" t="s">
        <v>863</v>
      </c>
      <c r="D5466" s="896">
        <v>272.05</v>
      </c>
    </row>
    <row r="5467" spans="1:4" ht="27" x14ac:dyDescent="0.25">
      <c r="A5467" s="893">
        <v>95121</v>
      </c>
      <c r="B5467" s="894" t="s">
        <v>21467</v>
      </c>
      <c r="C5467" s="893" t="s">
        <v>863</v>
      </c>
      <c r="D5467" s="896">
        <v>375.98</v>
      </c>
    </row>
    <row r="5468" spans="1:4" ht="27" x14ac:dyDescent="0.25">
      <c r="A5468" s="893">
        <v>95127</v>
      </c>
      <c r="B5468" s="894" t="s">
        <v>21468</v>
      </c>
      <c r="C5468" s="893" t="s">
        <v>863</v>
      </c>
      <c r="D5468" s="896">
        <v>226.77</v>
      </c>
    </row>
    <row r="5469" spans="1:4" ht="27" x14ac:dyDescent="0.25">
      <c r="A5469" s="893">
        <v>95133</v>
      </c>
      <c r="B5469" s="894" t="s">
        <v>21469</v>
      </c>
      <c r="C5469" s="893" t="s">
        <v>863</v>
      </c>
      <c r="D5469" s="896">
        <v>188.23</v>
      </c>
    </row>
    <row r="5470" spans="1:4" ht="27" x14ac:dyDescent="0.25">
      <c r="A5470" s="893">
        <v>95139</v>
      </c>
      <c r="B5470" s="894" t="s">
        <v>21470</v>
      </c>
      <c r="C5470" s="893" t="s">
        <v>863</v>
      </c>
      <c r="D5470" s="896">
        <v>0.05</v>
      </c>
    </row>
    <row r="5471" spans="1:4" ht="27" x14ac:dyDescent="0.25">
      <c r="A5471" s="893">
        <v>95212</v>
      </c>
      <c r="B5471" s="894" t="s">
        <v>21471</v>
      </c>
      <c r="C5471" s="893" t="s">
        <v>863</v>
      </c>
      <c r="D5471" s="896">
        <v>181.81</v>
      </c>
    </row>
    <row r="5472" spans="1:4" ht="27" x14ac:dyDescent="0.25">
      <c r="A5472" s="893">
        <v>95258</v>
      </c>
      <c r="B5472" s="894" t="s">
        <v>21472</v>
      </c>
      <c r="C5472" s="893" t="s">
        <v>863</v>
      </c>
      <c r="D5472" s="896">
        <v>31.77</v>
      </c>
    </row>
    <row r="5473" spans="1:4" ht="27" x14ac:dyDescent="0.25">
      <c r="A5473" s="893">
        <v>95264</v>
      </c>
      <c r="B5473" s="894" t="s">
        <v>21473</v>
      </c>
      <c r="C5473" s="893" t="s">
        <v>863</v>
      </c>
      <c r="D5473" s="896">
        <v>6.67</v>
      </c>
    </row>
    <row r="5474" spans="1:4" ht="27" x14ac:dyDescent="0.25">
      <c r="A5474" s="893">
        <v>95270</v>
      </c>
      <c r="B5474" s="894" t="s">
        <v>21474</v>
      </c>
      <c r="C5474" s="893" t="s">
        <v>863</v>
      </c>
      <c r="D5474" s="896">
        <v>10.18</v>
      </c>
    </row>
    <row r="5475" spans="1:4" ht="27" x14ac:dyDescent="0.25">
      <c r="A5475" s="893">
        <v>95276</v>
      </c>
      <c r="B5475" s="894" t="s">
        <v>21475</v>
      </c>
      <c r="C5475" s="893" t="s">
        <v>863</v>
      </c>
      <c r="D5475" s="896">
        <v>3.18</v>
      </c>
    </row>
    <row r="5476" spans="1:4" ht="27" x14ac:dyDescent="0.25">
      <c r="A5476" s="893">
        <v>95282</v>
      </c>
      <c r="B5476" s="894" t="s">
        <v>21476</v>
      </c>
      <c r="C5476" s="893" t="s">
        <v>863</v>
      </c>
      <c r="D5476" s="896">
        <v>10.4</v>
      </c>
    </row>
    <row r="5477" spans="1:4" ht="40.5" x14ac:dyDescent="0.25">
      <c r="A5477" s="893">
        <v>95620</v>
      </c>
      <c r="B5477" s="894" t="s">
        <v>21477</v>
      </c>
      <c r="C5477" s="893" t="s">
        <v>863</v>
      </c>
      <c r="D5477" s="896">
        <v>31.07</v>
      </c>
    </row>
    <row r="5478" spans="1:4" ht="40.5" x14ac:dyDescent="0.25">
      <c r="A5478" s="893">
        <v>95631</v>
      </c>
      <c r="B5478" s="894" t="s">
        <v>21478</v>
      </c>
      <c r="C5478" s="893" t="s">
        <v>863</v>
      </c>
      <c r="D5478" s="896">
        <v>238.54</v>
      </c>
    </row>
    <row r="5479" spans="1:4" ht="27" x14ac:dyDescent="0.25">
      <c r="A5479" s="893">
        <v>95702</v>
      </c>
      <c r="B5479" s="894" t="s">
        <v>21479</v>
      </c>
      <c r="C5479" s="893" t="s">
        <v>863</v>
      </c>
      <c r="D5479" s="896">
        <v>54.45</v>
      </c>
    </row>
    <row r="5480" spans="1:4" ht="27" x14ac:dyDescent="0.25">
      <c r="A5480" s="893">
        <v>95708</v>
      </c>
      <c r="B5480" s="894" t="s">
        <v>21480</v>
      </c>
      <c r="C5480" s="893" t="s">
        <v>863</v>
      </c>
      <c r="D5480" s="896">
        <v>178.63</v>
      </c>
    </row>
    <row r="5481" spans="1:4" ht="54" x14ac:dyDescent="0.25">
      <c r="A5481" s="893">
        <v>95720</v>
      </c>
      <c r="B5481" s="894" t="s">
        <v>21481</v>
      </c>
      <c r="C5481" s="893" t="s">
        <v>863</v>
      </c>
      <c r="D5481" s="896">
        <v>289.56</v>
      </c>
    </row>
    <row r="5482" spans="1:4" ht="27" x14ac:dyDescent="0.25">
      <c r="A5482" s="893">
        <v>95872</v>
      </c>
      <c r="B5482" s="894" t="s">
        <v>21482</v>
      </c>
      <c r="C5482" s="893" t="s">
        <v>863</v>
      </c>
      <c r="D5482" s="896">
        <v>291.64</v>
      </c>
    </row>
    <row r="5483" spans="1:4" ht="27" x14ac:dyDescent="0.25">
      <c r="A5483" s="893">
        <v>96013</v>
      </c>
      <c r="B5483" s="894" t="s">
        <v>21483</v>
      </c>
      <c r="C5483" s="893" t="s">
        <v>863</v>
      </c>
      <c r="D5483" s="896">
        <v>187.91</v>
      </c>
    </row>
    <row r="5484" spans="1:4" ht="27" x14ac:dyDescent="0.25">
      <c r="A5484" s="893">
        <v>96020</v>
      </c>
      <c r="B5484" s="894" t="s">
        <v>21484</v>
      </c>
      <c r="C5484" s="893" t="s">
        <v>863</v>
      </c>
      <c r="D5484" s="896">
        <v>187.44</v>
      </c>
    </row>
    <row r="5485" spans="1:4" ht="27" x14ac:dyDescent="0.25">
      <c r="A5485" s="893">
        <v>96028</v>
      </c>
      <c r="B5485" s="894" t="s">
        <v>21485</v>
      </c>
      <c r="C5485" s="893" t="s">
        <v>863</v>
      </c>
      <c r="D5485" s="896">
        <v>146.4</v>
      </c>
    </row>
    <row r="5486" spans="1:4" ht="40.5" x14ac:dyDescent="0.25">
      <c r="A5486" s="893">
        <v>96035</v>
      </c>
      <c r="B5486" s="894" t="s">
        <v>21486</v>
      </c>
      <c r="C5486" s="893" t="s">
        <v>863</v>
      </c>
      <c r="D5486" s="896">
        <v>280.04000000000002</v>
      </c>
    </row>
    <row r="5487" spans="1:4" ht="27" x14ac:dyDescent="0.25">
      <c r="A5487" s="893">
        <v>96157</v>
      </c>
      <c r="B5487" s="894" t="s">
        <v>21487</v>
      </c>
      <c r="C5487" s="893" t="s">
        <v>863</v>
      </c>
      <c r="D5487" s="896">
        <v>146.87</v>
      </c>
    </row>
    <row r="5488" spans="1:4" ht="27" x14ac:dyDescent="0.25">
      <c r="A5488" s="893">
        <v>96158</v>
      </c>
      <c r="B5488" s="894" t="s">
        <v>21488</v>
      </c>
      <c r="C5488" s="893" t="s">
        <v>863</v>
      </c>
      <c r="D5488" s="896">
        <v>143.68</v>
      </c>
    </row>
    <row r="5489" spans="1:4" ht="27" x14ac:dyDescent="0.25">
      <c r="A5489" s="893">
        <v>96245</v>
      </c>
      <c r="B5489" s="894" t="s">
        <v>29445</v>
      </c>
      <c r="C5489" s="893" t="s">
        <v>863</v>
      </c>
      <c r="D5489" s="896">
        <v>120.52</v>
      </c>
    </row>
    <row r="5490" spans="1:4" ht="40.5" x14ac:dyDescent="0.25">
      <c r="A5490" s="893">
        <v>96463</v>
      </c>
      <c r="B5490" s="894" t="s">
        <v>29446</v>
      </c>
      <c r="C5490" s="893" t="s">
        <v>863</v>
      </c>
      <c r="D5490" s="896">
        <v>226.68</v>
      </c>
    </row>
    <row r="5491" spans="1:4" ht="40.5" x14ac:dyDescent="0.25">
      <c r="A5491" s="893">
        <v>98764</v>
      </c>
      <c r="B5491" s="894" t="s">
        <v>21489</v>
      </c>
      <c r="C5491" s="893" t="s">
        <v>863</v>
      </c>
      <c r="D5491" s="896">
        <v>4.07</v>
      </c>
    </row>
    <row r="5492" spans="1:4" ht="40.5" x14ac:dyDescent="0.25">
      <c r="A5492" s="893">
        <v>99833</v>
      </c>
      <c r="B5492" s="894" t="s">
        <v>21490</v>
      </c>
      <c r="C5492" s="893" t="s">
        <v>863</v>
      </c>
      <c r="D5492" s="896">
        <v>4.12</v>
      </c>
    </row>
    <row r="5493" spans="1:4" ht="27" x14ac:dyDescent="0.25">
      <c r="A5493" s="893">
        <v>100641</v>
      </c>
      <c r="B5493" s="894" t="s">
        <v>21491</v>
      </c>
      <c r="C5493" s="893" t="s">
        <v>863</v>
      </c>
      <c r="D5493" s="897">
        <v>4803.7700000000004</v>
      </c>
    </row>
    <row r="5494" spans="1:4" ht="27" x14ac:dyDescent="0.25">
      <c r="A5494" s="893">
        <v>100647</v>
      </c>
      <c r="B5494" s="894" t="s">
        <v>21492</v>
      </c>
      <c r="C5494" s="893" t="s">
        <v>863</v>
      </c>
      <c r="D5494" s="897">
        <v>6575.18</v>
      </c>
    </row>
    <row r="5495" spans="1:4" ht="27" x14ac:dyDescent="0.25">
      <c r="A5495" s="893">
        <v>102275</v>
      </c>
      <c r="B5495" s="894" t="s">
        <v>21493</v>
      </c>
      <c r="C5495" s="893" t="s">
        <v>863</v>
      </c>
      <c r="D5495" s="896">
        <v>31.26</v>
      </c>
    </row>
    <row r="5496" spans="1:4" ht="40.5" x14ac:dyDescent="0.25">
      <c r="A5496" s="893">
        <v>102874</v>
      </c>
      <c r="B5496" s="894" t="s">
        <v>29447</v>
      </c>
      <c r="C5496" s="893" t="s">
        <v>863</v>
      </c>
      <c r="D5496" s="897">
        <v>1044.93</v>
      </c>
    </row>
    <row r="5497" spans="1:4" ht="40.5" x14ac:dyDescent="0.25">
      <c r="A5497" s="893">
        <v>102880</v>
      </c>
      <c r="B5497" s="894" t="s">
        <v>29448</v>
      </c>
      <c r="C5497" s="893" t="s">
        <v>863</v>
      </c>
      <c r="D5497" s="897">
        <v>1450.05</v>
      </c>
    </row>
    <row r="5498" spans="1:4" ht="40.5" x14ac:dyDescent="0.25">
      <c r="A5498" s="893">
        <v>102964</v>
      </c>
      <c r="B5498" s="894" t="s">
        <v>29449</v>
      </c>
      <c r="C5498" s="893" t="s">
        <v>863</v>
      </c>
      <c r="D5498" s="896">
        <v>499.88</v>
      </c>
    </row>
    <row r="5499" spans="1:4" ht="27" x14ac:dyDescent="0.25">
      <c r="A5499" s="893">
        <v>102976</v>
      </c>
      <c r="B5499" s="894" t="s">
        <v>29450</v>
      </c>
      <c r="C5499" s="893" t="s">
        <v>863</v>
      </c>
      <c r="D5499" s="896">
        <v>289.41000000000003</v>
      </c>
    </row>
    <row r="5500" spans="1:4" ht="40.5" x14ac:dyDescent="0.25">
      <c r="A5500" s="893">
        <v>103224</v>
      </c>
      <c r="B5500" s="894" t="s">
        <v>29451</v>
      </c>
      <c r="C5500" s="893" t="s">
        <v>863</v>
      </c>
      <c r="D5500" s="896">
        <v>450.92</v>
      </c>
    </row>
    <row r="5501" spans="1:4" ht="40.5" x14ac:dyDescent="0.25">
      <c r="A5501" s="893">
        <v>103230</v>
      </c>
      <c r="B5501" s="894" t="s">
        <v>29452</v>
      </c>
      <c r="C5501" s="893" t="s">
        <v>863</v>
      </c>
      <c r="D5501" s="896">
        <v>990.69</v>
      </c>
    </row>
    <row r="5502" spans="1:4" ht="40.5" x14ac:dyDescent="0.25">
      <c r="A5502" s="893">
        <v>103236</v>
      </c>
      <c r="B5502" s="894" t="s">
        <v>29453</v>
      </c>
      <c r="C5502" s="893" t="s">
        <v>863</v>
      </c>
      <c r="D5502" s="897">
        <v>1353.46</v>
      </c>
    </row>
    <row r="5503" spans="1:4" ht="27" x14ac:dyDescent="0.25">
      <c r="A5503" s="893">
        <v>104091</v>
      </c>
      <c r="B5503" s="894" t="s">
        <v>21494</v>
      </c>
      <c r="C5503" s="893" t="s">
        <v>863</v>
      </c>
      <c r="D5503" s="896">
        <v>0.73</v>
      </c>
    </row>
    <row r="5504" spans="1:4" ht="40.5" x14ac:dyDescent="0.25">
      <c r="A5504" s="893">
        <v>104097</v>
      </c>
      <c r="B5504" s="894" t="s">
        <v>21495</v>
      </c>
      <c r="C5504" s="893" t="s">
        <v>863</v>
      </c>
      <c r="D5504" s="896">
        <v>1.02</v>
      </c>
    </row>
    <row r="5505" spans="1:4" ht="40.5" x14ac:dyDescent="0.25">
      <c r="A5505" s="893">
        <v>104695</v>
      </c>
      <c r="B5505" s="894" t="s">
        <v>29454</v>
      </c>
      <c r="C5505" s="893" t="s">
        <v>863</v>
      </c>
      <c r="D5505" s="896">
        <v>43.09</v>
      </c>
    </row>
    <row r="5506" spans="1:4" ht="40.5" x14ac:dyDescent="0.25">
      <c r="A5506" s="893">
        <v>104716</v>
      </c>
      <c r="B5506" s="894" t="s">
        <v>29455</v>
      </c>
      <c r="C5506" s="893" t="s">
        <v>863</v>
      </c>
      <c r="D5506" s="896">
        <v>279.73</v>
      </c>
    </row>
    <row r="5507" spans="1:4" ht="27" x14ac:dyDescent="0.25">
      <c r="A5507" s="893">
        <v>5632</v>
      </c>
      <c r="B5507" s="894" t="s">
        <v>21496</v>
      </c>
      <c r="C5507" s="893" t="s">
        <v>21497</v>
      </c>
      <c r="D5507" s="896">
        <v>96.93</v>
      </c>
    </row>
    <row r="5508" spans="1:4" ht="54" x14ac:dyDescent="0.25">
      <c r="A5508" s="893">
        <v>5679</v>
      </c>
      <c r="B5508" s="894" t="s">
        <v>21498</v>
      </c>
      <c r="C5508" s="893" t="s">
        <v>21497</v>
      </c>
      <c r="D5508" s="896">
        <v>72.8</v>
      </c>
    </row>
    <row r="5509" spans="1:4" ht="54" x14ac:dyDescent="0.25">
      <c r="A5509" s="893">
        <v>5681</v>
      </c>
      <c r="B5509" s="894" t="s">
        <v>21499</v>
      </c>
      <c r="C5509" s="893" t="s">
        <v>21497</v>
      </c>
      <c r="D5509" s="896">
        <v>68.900000000000006</v>
      </c>
    </row>
    <row r="5510" spans="1:4" ht="40.5" x14ac:dyDescent="0.25">
      <c r="A5510" s="893">
        <v>5685</v>
      </c>
      <c r="B5510" s="894" t="s">
        <v>21500</v>
      </c>
      <c r="C5510" s="893" t="s">
        <v>21497</v>
      </c>
      <c r="D5510" s="896">
        <v>70.5</v>
      </c>
    </row>
    <row r="5511" spans="1:4" ht="27" x14ac:dyDescent="0.25">
      <c r="A5511" s="893">
        <v>5690</v>
      </c>
      <c r="B5511" s="894" t="s">
        <v>21501</v>
      </c>
      <c r="C5511" s="893" t="s">
        <v>21497</v>
      </c>
      <c r="D5511" s="896">
        <v>4.09</v>
      </c>
    </row>
    <row r="5512" spans="1:4" ht="40.5" x14ac:dyDescent="0.25">
      <c r="A5512" s="893">
        <v>5806</v>
      </c>
      <c r="B5512" s="894" t="s">
        <v>21502</v>
      </c>
      <c r="C5512" s="893" t="s">
        <v>21497</v>
      </c>
      <c r="D5512" s="896">
        <v>0.28000000000000003</v>
      </c>
    </row>
    <row r="5513" spans="1:4" ht="54" x14ac:dyDescent="0.25">
      <c r="A5513" s="893">
        <v>5826</v>
      </c>
      <c r="B5513" s="894" t="s">
        <v>21503</v>
      </c>
      <c r="C5513" s="893" t="s">
        <v>21497</v>
      </c>
      <c r="D5513" s="896">
        <v>62.33</v>
      </c>
    </row>
    <row r="5514" spans="1:4" ht="27" x14ac:dyDescent="0.25">
      <c r="A5514" s="893">
        <v>5829</v>
      </c>
      <c r="B5514" s="894" t="s">
        <v>21504</v>
      </c>
      <c r="C5514" s="893" t="s">
        <v>21497</v>
      </c>
      <c r="D5514" s="896">
        <v>181.82</v>
      </c>
    </row>
    <row r="5515" spans="1:4" ht="40.5" x14ac:dyDescent="0.25">
      <c r="A5515" s="893">
        <v>5837</v>
      </c>
      <c r="B5515" s="894" t="s">
        <v>21505</v>
      </c>
      <c r="C5515" s="893" t="s">
        <v>21497</v>
      </c>
      <c r="D5515" s="896">
        <v>157.22</v>
      </c>
    </row>
    <row r="5516" spans="1:4" ht="27" x14ac:dyDescent="0.25">
      <c r="A5516" s="893">
        <v>5841</v>
      </c>
      <c r="B5516" s="894" t="s">
        <v>21506</v>
      </c>
      <c r="C5516" s="893" t="s">
        <v>21497</v>
      </c>
      <c r="D5516" s="896">
        <v>4.68</v>
      </c>
    </row>
    <row r="5517" spans="1:4" ht="27" x14ac:dyDescent="0.25">
      <c r="A5517" s="893">
        <v>5845</v>
      </c>
      <c r="B5517" s="894" t="s">
        <v>21507</v>
      </c>
      <c r="C5517" s="893" t="s">
        <v>21497</v>
      </c>
      <c r="D5517" s="896">
        <v>63.35</v>
      </c>
    </row>
    <row r="5518" spans="1:4" ht="27" x14ac:dyDescent="0.25">
      <c r="A5518" s="893">
        <v>5849</v>
      </c>
      <c r="B5518" s="894" t="s">
        <v>21508</v>
      </c>
      <c r="C5518" s="893" t="s">
        <v>21497</v>
      </c>
      <c r="D5518" s="896">
        <v>101.21</v>
      </c>
    </row>
    <row r="5519" spans="1:4" ht="27" x14ac:dyDescent="0.25">
      <c r="A5519" s="893">
        <v>5853</v>
      </c>
      <c r="B5519" s="894" t="s">
        <v>21509</v>
      </c>
      <c r="C5519" s="893" t="s">
        <v>21497</v>
      </c>
      <c r="D5519" s="896">
        <v>101.6</v>
      </c>
    </row>
    <row r="5520" spans="1:4" ht="27" x14ac:dyDescent="0.25">
      <c r="A5520" s="893">
        <v>5857</v>
      </c>
      <c r="B5520" s="894" t="s">
        <v>21510</v>
      </c>
      <c r="C5520" s="893" t="s">
        <v>21497</v>
      </c>
      <c r="D5520" s="896">
        <v>244.31</v>
      </c>
    </row>
    <row r="5521" spans="1:4" ht="40.5" x14ac:dyDescent="0.25">
      <c r="A5521" s="893">
        <v>5865</v>
      </c>
      <c r="B5521" s="894" t="s">
        <v>21511</v>
      </c>
      <c r="C5521" s="893" t="s">
        <v>21497</v>
      </c>
      <c r="D5521" s="896">
        <v>12.26</v>
      </c>
    </row>
    <row r="5522" spans="1:4" ht="40.5" x14ac:dyDescent="0.25">
      <c r="A5522" s="893">
        <v>5869</v>
      </c>
      <c r="B5522" s="894" t="s">
        <v>21512</v>
      </c>
      <c r="C5522" s="893" t="s">
        <v>21497</v>
      </c>
      <c r="D5522" s="896">
        <v>79.77</v>
      </c>
    </row>
    <row r="5523" spans="1:4" ht="54" x14ac:dyDescent="0.25">
      <c r="A5523" s="893">
        <v>5877</v>
      </c>
      <c r="B5523" s="894" t="s">
        <v>21513</v>
      </c>
      <c r="C5523" s="893" t="s">
        <v>21497</v>
      </c>
      <c r="D5523" s="896">
        <v>71.56</v>
      </c>
    </row>
    <row r="5524" spans="1:4" ht="40.5" x14ac:dyDescent="0.25">
      <c r="A5524" s="893">
        <v>5881</v>
      </c>
      <c r="B5524" s="894" t="s">
        <v>21514</v>
      </c>
      <c r="C5524" s="893" t="s">
        <v>21497</v>
      </c>
      <c r="D5524" s="896">
        <v>85.4</v>
      </c>
    </row>
    <row r="5525" spans="1:4" ht="40.5" x14ac:dyDescent="0.25">
      <c r="A5525" s="893">
        <v>5884</v>
      </c>
      <c r="B5525" s="894" t="s">
        <v>21515</v>
      </c>
      <c r="C5525" s="893" t="s">
        <v>21497</v>
      </c>
      <c r="D5525" s="896">
        <v>55.98</v>
      </c>
    </row>
    <row r="5526" spans="1:4" ht="40.5" x14ac:dyDescent="0.25">
      <c r="A5526" s="893">
        <v>5892</v>
      </c>
      <c r="B5526" s="894" t="s">
        <v>21516</v>
      </c>
      <c r="C5526" s="893" t="s">
        <v>21497</v>
      </c>
      <c r="D5526" s="896">
        <v>57.43</v>
      </c>
    </row>
    <row r="5527" spans="1:4" ht="40.5" x14ac:dyDescent="0.25">
      <c r="A5527" s="893">
        <v>5896</v>
      </c>
      <c r="B5527" s="894" t="s">
        <v>21517</v>
      </c>
      <c r="C5527" s="893" t="s">
        <v>21497</v>
      </c>
      <c r="D5527" s="896">
        <v>60.16</v>
      </c>
    </row>
    <row r="5528" spans="1:4" ht="54" x14ac:dyDescent="0.25">
      <c r="A5528" s="893">
        <v>5903</v>
      </c>
      <c r="B5528" s="894" t="s">
        <v>21518</v>
      </c>
      <c r="C5528" s="893" t="s">
        <v>21497</v>
      </c>
      <c r="D5528" s="896">
        <v>74.56</v>
      </c>
    </row>
    <row r="5529" spans="1:4" ht="40.5" x14ac:dyDescent="0.25">
      <c r="A5529" s="893">
        <v>5911</v>
      </c>
      <c r="B5529" s="894" t="s">
        <v>21519</v>
      </c>
      <c r="C5529" s="893" t="s">
        <v>21497</v>
      </c>
      <c r="D5529" s="896">
        <v>28.77</v>
      </c>
    </row>
    <row r="5530" spans="1:4" ht="27" x14ac:dyDescent="0.25">
      <c r="A5530" s="893">
        <v>5923</v>
      </c>
      <c r="B5530" s="894" t="s">
        <v>21520</v>
      </c>
      <c r="C5530" s="893" t="s">
        <v>21497</v>
      </c>
      <c r="D5530" s="896">
        <v>3.2</v>
      </c>
    </row>
    <row r="5531" spans="1:4" ht="54" x14ac:dyDescent="0.25">
      <c r="A5531" s="893">
        <v>5930</v>
      </c>
      <c r="B5531" s="894" t="s">
        <v>21521</v>
      </c>
      <c r="C5531" s="893" t="s">
        <v>21497</v>
      </c>
      <c r="D5531" s="896">
        <v>73.25</v>
      </c>
    </row>
    <row r="5532" spans="1:4" ht="40.5" x14ac:dyDescent="0.25">
      <c r="A5532" s="893">
        <v>5934</v>
      </c>
      <c r="B5532" s="894" t="s">
        <v>21522</v>
      </c>
      <c r="C5532" s="893" t="s">
        <v>21497</v>
      </c>
      <c r="D5532" s="896">
        <v>114.44</v>
      </c>
    </row>
    <row r="5533" spans="1:4" ht="40.5" x14ac:dyDescent="0.25">
      <c r="A5533" s="893">
        <v>5942</v>
      </c>
      <c r="B5533" s="894" t="s">
        <v>21523</v>
      </c>
      <c r="C5533" s="893" t="s">
        <v>21497</v>
      </c>
      <c r="D5533" s="896">
        <v>82.99</v>
      </c>
    </row>
    <row r="5534" spans="1:4" ht="40.5" x14ac:dyDescent="0.25">
      <c r="A5534" s="893">
        <v>5946</v>
      </c>
      <c r="B5534" s="894" t="s">
        <v>21524</v>
      </c>
      <c r="C5534" s="893" t="s">
        <v>21497</v>
      </c>
      <c r="D5534" s="896">
        <v>101.6</v>
      </c>
    </row>
    <row r="5535" spans="1:4" ht="27" x14ac:dyDescent="0.25">
      <c r="A5535" s="893">
        <v>5952</v>
      </c>
      <c r="B5535" s="894" t="s">
        <v>21525</v>
      </c>
      <c r="C5535" s="893" t="s">
        <v>21497</v>
      </c>
      <c r="D5535" s="896">
        <v>30.05</v>
      </c>
    </row>
    <row r="5536" spans="1:4" ht="40.5" x14ac:dyDescent="0.25">
      <c r="A5536" s="893">
        <v>5954</v>
      </c>
      <c r="B5536" s="894" t="s">
        <v>21526</v>
      </c>
      <c r="C5536" s="893" t="s">
        <v>21497</v>
      </c>
      <c r="D5536" s="896">
        <v>6.73</v>
      </c>
    </row>
    <row r="5537" spans="1:4" ht="40.5" x14ac:dyDescent="0.25">
      <c r="A5537" s="893">
        <v>5961</v>
      </c>
      <c r="B5537" s="894" t="s">
        <v>21527</v>
      </c>
      <c r="C5537" s="893" t="s">
        <v>21497</v>
      </c>
      <c r="D5537" s="896">
        <v>64.22</v>
      </c>
    </row>
    <row r="5538" spans="1:4" ht="40.5" x14ac:dyDescent="0.25">
      <c r="A5538" s="893">
        <v>6260</v>
      </c>
      <c r="B5538" s="894" t="s">
        <v>21528</v>
      </c>
      <c r="C5538" s="893" t="s">
        <v>21497</v>
      </c>
      <c r="D5538" s="896">
        <v>61.92</v>
      </c>
    </row>
    <row r="5539" spans="1:4" ht="40.5" x14ac:dyDescent="0.25">
      <c r="A5539" s="893">
        <v>6880</v>
      </c>
      <c r="B5539" s="894" t="s">
        <v>21529</v>
      </c>
      <c r="C5539" s="893" t="s">
        <v>21497</v>
      </c>
      <c r="D5539" s="896">
        <v>93.39</v>
      </c>
    </row>
    <row r="5540" spans="1:4" ht="27" x14ac:dyDescent="0.25">
      <c r="A5540" s="893">
        <v>7031</v>
      </c>
      <c r="B5540" s="894" t="s">
        <v>21530</v>
      </c>
      <c r="C5540" s="893" t="s">
        <v>21497</v>
      </c>
      <c r="D5540" s="896">
        <v>6.33</v>
      </c>
    </row>
    <row r="5541" spans="1:4" ht="40.5" x14ac:dyDescent="0.25">
      <c r="A5541" s="893">
        <v>7043</v>
      </c>
      <c r="B5541" s="894" t="s">
        <v>21531</v>
      </c>
      <c r="C5541" s="893" t="s">
        <v>21497</v>
      </c>
      <c r="D5541" s="896">
        <v>0.34</v>
      </c>
    </row>
    <row r="5542" spans="1:4" ht="40.5" x14ac:dyDescent="0.25">
      <c r="A5542" s="893">
        <v>7050</v>
      </c>
      <c r="B5542" s="894" t="s">
        <v>21532</v>
      </c>
      <c r="C5542" s="893" t="s">
        <v>21497</v>
      </c>
      <c r="D5542" s="896">
        <v>86.28</v>
      </c>
    </row>
    <row r="5543" spans="1:4" ht="40.5" x14ac:dyDescent="0.25">
      <c r="A5543" s="893">
        <v>67827</v>
      </c>
      <c r="B5543" s="894" t="s">
        <v>21533</v>
      </c>
      <c r="C5543" s="893" t="s">
        <v>21497</v>
      </c>
      <c r="D5543" s="896">
        <v>65.430000000000007</v>
      </c>
    </row>
    <row r="5544" spans="1:4" ht="27" x14ac:dyDescent="0.25">
      <c r="A5544" s="893">
        <v>73395</v>
      </c>
      <c r="B5544" s="894" t="s">
        <v>21534</v>
      </c>
      <c r="C5544" s="893" t="s">
        <v>21497</v>
      </c>
      <c r="D5544" s="896">
        <v>9.67</v>
      </c>
    </row>
    <row r="5545" spans="1:4" ht="40.5" x14ac:dyDescent="0.25">
      <c r="A5545" s="893">
        <v>83766</v>
      </c>
      <c r="B5545" s="894" t="s">
        <v>21535</v>
      </c>
      <c r="C5545" s="893" t="s">
        <v>21497</v>
      </c>
      <c r="D5545" s="896">
        <v>47.24</v>
      </c>
    </row>
    <row r="5546" spans="1:4" ht="40.5" x14ac:dyDescent="0.25">
      <c r="A5546" s="893">
        <v>87446</v>
      </c>
      <c r="B5546" s="894" t="s">
        <v>21536</v>
      </c>
      <c r="C5546" s="893" t="s">
        <v>21497</v>
      </c>
      <c r="D5546" s="896">
        <v>0.46</v>
      </c>
    </row>
    <row r="5547" spans="1:4" ht="27" x14ac:dyDescent="0.25">
      <c r="A5547" s="893">
        <v>88392</v>
      </c>
      <c r="B5547" s="894" t="s">
        <v>21537</v>
      </c>
      <c r="C5547" s="893" t="s">
        <v>21497</v>
      </c>
      <c r="D5547" s="896">
        <v>0.91</v>
      </c>
    </row>
    <row r="5548" spans="1:4" ht="27" x14ac:dyDescent="0.25">
      <c r="A5548" s="893">
        <v>88398</v>
      </c>
      <c r="B5548" s="894" t="s">
        <v>21538</v>
      </c>
      <c r="C5548" s="893" t="s">
        <v>21497</v>
      </c>
      <c r="D5548" s="896">
        <v>1.08</v>
      </c>
    </row>
    <row r="5549" spans="1:4" ht="27" x14ac:dyDescent="0.25">
      <c r="A5549" s="893">
        <v>88404</v>
      </c>
      <c r="B5549" s="894" t="s">
        <v>21539</v>
      </c>
      <c r="C5549" s="893" t="s">
        <v>21497</v>
      </c>
      <c r="D5549" s="896">
        <v>0.86</v>
      </c>
    </row>
    <row r="5550" spans="1:4" ht="40.5" x14ac:dyDescent="0.25">
      <c r="A5550" s="893">
        <v>88430</v>
      </c>
      <c r="B5550" s="894" t="s">
        <v>21540</v>
      </c>
      <c r="C5550" s="893" t="s">
        <v>21497</v>
      </c>
      <c r="D5550" s="896">
        <v>5.63</v>
      </c>
    </row>
    <row r="5551" spans="1:4" ht="27" x14ac:dyDescent="0.25">
      <c r="A5551" s="893">
        <v>88438</v>
      </c>
      <c r="B5551" s="894" t="s">
        <v>21541</v>
      </c>
      <c r="C5551" s="893" t="s">
        <v>21497</v>
      </c>
      <c r="D5551" s="896">
        <v>7.47</v>
      </c>
    </row>
    <row r="5552" spans="1:4" ht="40.5" x14ac:dyDescent="0.25">
      <c r="A5552" s="893">
        <v>88831</v>
      </c>
      <c r="B5552" s="894" t="s">
        <v>21542</v>
      </c>
      <c r="C5552" s="893" t="s">
        <v>21497</v>
      </c>
      <c r="D5552" s="896">
        <v>0.34</v>
      </c>
    </row>
    <row r="5553" spans="1:4" ht="27" x14ac:dyDescent="0.25">
      <c r="A5553" s="893">
        <v>88844</v>
      </c>
      <c r="B5553" s="894" t="s">
        <v>21543</v>
      </c>
      <c r="C5553" s="893" t="s">
        <v>21497</v>
      </c>
      <c r="D5553" s="896">
        <v>89.51</v>
      </c>
    </row>
    <row r="5554" spans="1:4" ht="27" x14ac:dyDescent="0.25">
      <c r="A5554" s="893">
        <v>88908</v>
      </c>
      <c r="B5554" s="894" t="s">
        <v>21544</v>
      </c>
      <c r="C5554" s="893" t="s">
        <v>21497</v>
      </c>
      <c r="D5554" s="896">
        <v>104.74</v>
      </c>
    </row>
    <row r="5555" spans="1:4" ht="40.5" x14ac:dyDescent="0.25">
      <c r="A5555" s="893">
        <v>89022</v>
      </c>
      <c r="B5555" s="894" t="s">
        <v>21545</v>
      </c>
      <c r="C5555" s="893" t="s">
        <v>21497</v>
      </c>
      <c r="D5555" s="896">
        <v>0.39</v>
      </c>
    </row>
    <row r="5556" spans="1:4" ht="27" x14ac:dyDescent="0.25">
      <c r="A5556" s="893">
        <v>89027</v>
      </c>
      <c r="B5556" s="894" t="s">
        <v>21546</v>
      </c>
      <c r="C5556" s="893" t="s">
        <v>21497</v>
      </c>
      <c r="D5556" s="896">
        <v>5.14</v>
      </c>
    </row>
    <row r="5557" spans="1:4" ht="27" x14ac:dyDescent="0.25">
      <c r="A5557" s="893">
        <v>89031</v>
      </c>
      <c r="B5557" s="894" t="s">
        <v>21547</v>
      </c>
      <c r="C5557" s="893" t="s">
        <v>21497</v>
      </c>
      <c r="D5557" s="896">
        <v>87.25</v>
      </c>
    </row>
    <row r="5558" spans="1:4" ht="27" x14ac:dyDescent="0.25">
      <c r="A5558" s="893">
        <v>89036</v>
      </c>
      <c r="B5558" s="894" t="s">
        <v>21548</v>
      </c>
      <c r="C5558" s="893" t="s">
        <v>21497</v>
      </c>
      <c r="D5558" s="896">
        <v>56.78</v>
      </c>
    </row>
    <row r="5559" spans="1:4" ht="27" x14ac:dyDescent="0.25">
      <c r="A5559" s="893">
        <v>89218</v>
      </c>
      <c r="B5559" s="894" t="s">
        <v>21549</v>
      </c>
      <c r="C5559" s="893" t="s">
        <v>21497</v>
      </c>
      <c r="D5559" s="896">
        <v>112.83</v>
      </c>
    </row>
    <row r="5560" spans="1:4" ht="40.5" x14ac:dyDescent="0.25">
      <c r="A5560" s="893">
        <v>89226</v>
      </c>
      <c r="B5560" s="894" t="s">
        <v>21550</v>
      </c>
      <c r="C5560" s="893" t="s">
        <v>21497</v>
      </c>
      <c r="D5560" s="896">
        <v>1.4</v>
      </c>
    </row>
    <row r="5561" spans="1:4" ht="27" x14ac:dyDescent="0.25">
      <c r="A5561" s="893">
        <v>89235</v>
      </c>
      <c r="B5561" s="894" t="s">
        <v>21551</v>
      </c>
      <c r="C5561" s="893" t="s">
        <v>21497</v>
      </c>
      <c r="D5561" s="896">
        <v>199.7</v>
      </c>
    </row>
    <row r="5562" spans="1:4" ht="27" x14ac:dyDescent="0.25">
      <c r="A5562" s="893">
        <v>89243</v>
      </c>
      <c r="B5562" s="894" t="s">
        <v>21552</v>
      </c>
      <c r="C5562" s="893" t="s">
        <v>21497</v>
      </c>
      <c r="D5562" s="896">
        <v>419.94</v>
      </c>
    </row>
    <row r="5563" spans="1:4" ht="27" x14ac:dyDescent="0.25">
      <c r="A5563" s="893">
        <v>89251</v>
      </c>
      <c r="B5563" s="894" t="s">
        <v>21553</v>
      </c>
      <c r="C5563" s="893" t="s">
        <v>21497</v>
      </c>
      <c r="D5563" s="896">
        <v>369.47</v>
      </c>
    </row>
    <row r="5564" spans="1:4" ht="40.5" x14ac:dyDescent="0.25">
      <c r="A5564" s="893">
        <v>89258</v>
      </c>
      <c r="B5564" s="894" t="s">
        <v>21554</v>
      </c>
      <c r="C5564" s="893" t="s">
        <v>21497</v>
      </c>
      <c r="D5564" s="896">
        <v>135.12</v>
      </c>
    </row>
    <row r="5565" spans="1:4" ht="40.5" x14ac:dyDescent="0.25">
      <c r="A5565" s="893">
        <v>89273</v>
      </c>
      <c r="B5565" s="894" t="s">
        <v>21555</v>
      </c>
      <c r="C5565" s="893" t="s">
        <v>21497</v>
      </c>
      <c r="D5565" s="896">
        <v>125.98</v>
      </c>
    </row>
    <row r="5566" spans="1:4" ht="40.5" x14ac:dyDescent="0.25">
      <c r="A5566" s="893">
        <v>89279</v>
      </c>
      <c r="B5566" s="894" t="s">
        <v>21556</v>
      </c>
      <c r="C5566" s="893" t="s">
        <v>21497</v>
      </c>
      <c r="D5566" s="896">
        <v>1.7</v>
      </c>
    </row>
    <row r="5567" spans="1:4" ht="54" x14ac:dyDescent="0.25">
      <c r="A5567" s="893">
        <v>89877</v>
      </c>
      <c r="B5567" s="894" t="s">
        <v>21557</v>
      </c>
      <c r="C5567" s="893" t="s">
        <v>21497</v>
      </c>
      <c r="D5567" s="896">
        <v>88.91</v>
      </c>
    </row>
    <row r="5568" spans="1:4" ht="54" x14ac:dyDescent="0.25">
      <c r="A5568" s="893">
        <v>89884</v>
      </c>
      <c r="B5568" s="894" t="s">
        <v>21558</v>
      </c>
      <c r="C5568" s="893" t="s">
        <v>21497</v>
      </c>
      <c r="D5568" s="896">
        <v>92.47</v>
      </c>
    </row>
    <row r="5569" spans="1:4" ht="27" x14ac:dyDescent="0.25">
      <c r="A5569" s="893">
        <v>90587</v>
      </c>
      <c r="B5569" s="894" t="s">
        <v>21559</v>
      </c>
      <c r="C5569" s="893" t="s">
        <v>21497</v>
      </c>
      <c r="D5569" s="896">
        <v>0.53</v>
      </c>
    </row>
    <row r="5570" spans="1:4" ht="27" x14ac:dyDescent="0.25">
      <c r="A5570" s="893">
        <v>90626</v>
      </c>
      <c r="B5570" s="894" t="s">
        <v>21560</v>
      </c>
      <c r="C5570" s="893" t="s">
        <v>21497</v>
      </c>
      <c r="D5570" s="896">
        <v>2.88</v>
      </c>
    </row>
    <row r="5571" spans="1:4" ht="27" x14ac:dyDescent="0.25">
      <c r="A5571" s="893">
        <v>90632</v>
      </c>
      <c r="B5571" s="894" t="s">
        <v>21561</v>
      </c>
      <c r="C5571" s="893" t="s">
        <v>21497</v>
      </c>
      <c r="D5571" s="896">
        <v>106.78</v>
      </c>
    </row>
    <row r="5572" spans="1:4" ht="40.5" x14ac:dyDescent="0.25">
      <c r="A5572" s="893">
        <v>90638</v>
      </c>
      <c r="B5572" s="894" t="s">
        <v>21562</v>
      </c>
      <c r="C5572" s="893" t="s">
        <v>21497</v>
      </c>
      <c r="D5572" s="896">
        <v>4.33</v>
      </c>
    </row>
    <row r="5573" spans="1:4" ht="40.5" x14ac:dyDescent="0.25">
      <c r="A5573" s="893">
        <v>90644</v>
      </c>
      <c r="B5573" s="894" t="s">
        <v>21563</v>
      </c>
      <c r="C5573" s="893" t="s">
        <v>21497</v>
      </c>
      <c r="D5573" s="896">
        <v>6.47</v>
      </c>
    </row>
    <row r="5574" spans="1:4" ht="40.5" x14ac:dyDescent="0.25">
      <c r="A5574" s="893">
        <v>90651</v>
      </c>
      <c r="B5574" s="894" t="s">
        <v>21564</v>
      </c>
      <c r="C5574" s="893" t="s">
        <v>21497</v>
      </c>
      <c r="D5574" s="896">
        <v>0.99</v>
      </c>
    </row>
    <row r="5575" spans="1:4" ht="27" x14ac:dyDescent="0.25">
      <c r="A5575" s="893">
        <v>90657</v>
      </c>
      <c r="B5575" s="894" t="s">
        <v>21565</v>
      </c>
      <c r="C5575" s="893" t="s">
        <v>21497</v>
      </c>
      <c r="D5575" s="896">
        <v>4.21</v>
      </c>
    </row>
    <row r="5576" spans="1:4" ht="27" x14ac:dyDescent="0.25">
      <c r="A5576" s="893">
        <v>90663</v>
      </c>
      <c r="B5576" s="894" t="s">
        <v>21566</v>
      </c>
      <c r="C5576" s="893" t="s">
        <v>21497</v>
      </c>
      <c r="D5576" s="896">
        <v>4.5</v>
      </c>
    </row>
    <row r="5577" spans="1:4" ht="54" x14ac:dyDescent="0.25">
      <c r="A5577" s="893">
        <v>90669</v>
      </c>
      <c r="B5577" s="894" t="s">
        <v>21567</v>
      </c>
      <c r="C5577" s="893" t="s">
        <v>21497</v>
      </c>
      <c r="D5577" s="896">
        <v>9.02</v>
      </c>
    </row>
    <row r="5578" spans="1:4" ht="54" x14ac:dyDescent="0.25">
      <c r="A5578" s="893">
        <v>90675</v>
      </c>
      <c r="B5578" s="894" t="s">
        <v>21568</v>
      </c>
      <c r="C5578" s="893" t="s">
        <v>21497</v>
      </c>
      <c r="D5578" s="896">
        <v>345.24</v>
      </c>
    </row>
    <row r="5579" spans="1:4" ht="54" x14ac:dyDescent="0.25">
      <c r="A5579" s="893">
        <v>90681</v>
      </c>
      <c r="B5579" s="894" t="s">
        <v>21569</v>
      </c>
      <c r="C5579" s="893" t="s">
        <v>21497</v>
      </c>
      <c r="D5579" s="896">
        <v>179.12</v>
      </c>
    </row>
    <row r="5580" spans="1:4" ht="40.5" x14ac:dyDescent="0.25">
      <c r="A5580" s="893">
        <v>90687</v>
      </c>
      <c r="B5580" s="894" t="s">
        <v>21570</v>
      </c>
      <c r="C5580" s="893" t="s">
        <v>21497</v>
      </c>
      <c r="D5580" s="896">
        <v>81.12</v>
      </c>
    </row>
    <row r="5581" spans="1:4" ht="27" x14ac:dyDescent="0.25">
      <c r="A5581" s="893">
        <v>90693</v>
      </c>
      <c r="B5581" s="894" t="s">
        <v>21571</v>
      </c>
      <c r="C5581" s="893" t="s">
        <v>21497</v>
      </c>
      <c r="D5581" s="896">
        <v>64.349999999999994</v>
      </c>
    </row>
    <row r="5582" spans="1:4" ht="40.5" x14ac:dyDescent="0.25">
      <c r="A5582" s="893">
        <v>90965</v>
      </c>
      <c r="B5582" s="894" t="s">
        <v>21572</v>
      </c>
      <c r="C5582" s="893" t="s">
        <v>21497</v>
      </c>
      <c r="D5582" s="896">
        <v>8.99</v>
      </c>
    </row>
    <row r="5583" spans="1:4" ht="27" x14ac:dyDescent="0.25">
      <c r="A5583" s="893">
        <v>90973</v>
      </c>
      <c r="B5583" s="894" t="s">
        <v>21573</v>
      </c>
      <c r="C5583" s="893" t="s">
        <v>21497</v>
      </c>
      <c r="D5583" s="896">
        <v>9.01</v>
      </c>
    </row>
    <row r="5584" spans="1:4" ht="40.5" x14ac:dyDescent="0.25">
      <c r="A5584" s="893">
        <v>90982</v>
      </c>
      <c r="B5584" s="894" t="s">
        <v>21574</v>
      </c>
      <c r="C5584" s="893" t="s">
        <v>21497</v>
      </c>
      <c r="D5584" s="896">
        <v>22.9</v>
      </c>
    </row>
    <row r="5585" spans="1:4" ht="27" x14ac:dyDescent="0.25">
      <c r="A5585" s="893">
        <v>91001</v>
      </c>
      <c r="B5585" s="894" t="s">
        <v>21575</v>
      </c>
      <c r="C5585" s="893" t="s">
        <v>21497</v>
      </c>
      <c r="D5585" s="896">
        <v>10.69</v>
      </c>
    </row>
    <row r="5586" spans="1:4" ht="40.5" x14ac:dyDescent="0.25">
      <c r="A5586" s="893">
        <v>91032</v>
      </c>
      <c r="B5586" s="894" t="s">
        <v>21576</v>
      </c>
      <c r="C5586" s="893" t="s">
        <v>21497</v>
      </c>
      <c r="D5586" s="896">
        <v>68.150000000000006</v>
      </c>
    </row>
    <row r="5587" spans="1:4" ht="40.5" x14ac:dyDescent="0.25">
      <c r="A5587" s="893">
        <v>91278</v>
      </c>
      <c r="B5587" s="894" t="s">
        <v>21577</v>
      </c>
      <c r="C5587" s="893" t="s">
        <v>21497</v>
      </c>
      <c r="D5587" s="896">
        <v>0.74</v>
      </c>
    </row>
    <row r="5588" spans="1:4" ht="40.5" x14ac:dyDescent="0.25">
      <c r="A5588" s="893">
        <v>91285</v>
      </c>
      <c r="B5588" s="894" t="s">
        <v>21578</v>
      </c>
      <c r="C5588" s="893" t="s">
        <v>21497</v>
      </c>
      <c r="D5588" s="896">
        <v>1.01</v>
      </c>
    </row>
    <row r="5589" spans="1:4" ht="54" x14ac:dyDescent="0.25">
      <c r="A5589" s="893">
        <v>91387</v>
      </c>
      <c r="B5589" s="894" t="s">
        <v>21579</v>
      </c>
      <c r="C5589" s="893" t="s">
        <v>21497</v>
      </c>
      <c r="D5589" s="896">
        <v>74.849999999999994</v>
      </c>
    </row>
    <row r="5590" spans="1:4" ht="54" x14ac:dyDescent="0.25">
      <c r="A5590" s="893">
        <v>91395</v>
      </c>
      <c r="B5590" s="894" t="s">
        <v>21580</v>
      </c>
      <c r="C5590" s="893" t="s">
        <v>21497</v>
      </c>
      <c r="D5590" s="896">
        <v>59.46</v>
      </c>
    </row>
    <row r="5591" spans="1:4" ht="54" x14ac:dyDescent="0.25">
      <c r="A5591" s="893">
        <v>91486</v>
      </c>
      <c r="B5591" s="894" t="s">
        <v>21581</v>
      </c>
      <c r="C5591" s="893" t="s">
        <v>21497</v>
      </c>
      <c r="D5591" s="896">
        <v>69.13</v>
      </c>
    </row>
    <row r="5592" spans="1:4" ht="27" x14ac:dyDescent="0.25">
      <c r="A5592" s="893">
        <v>91534</v>
      </c>
      <c r="B5592" s="894" t="s">
        <v>21582</v>
      </c>
      <c r="C5592" s="893" t="s">
        <v>21497</v>
      </c>
      <c r="D5592" s="896">
        <v>39.979999999999997</v>
      </c>
    </row>
    <row r="5593" spans="1:4" ht="54" x14ac:dyDescent="0.25">
      <c r="A5593" s="893">
        <v>91635</v>
      </c>
      <c r="B5593" s="894" t="s">
        <v>21583</v>
      </c>
      <c r="C5593" s="893" t="s">
        <v>21497</v>
      </c>
      <c r="D5593" s="896">
        <v>64.760000000000005</v>
      </c>
    </row>
    <row r="5594" spans="1:4" ht="54" x14ac:dyDescent="0.25">
      <c r="A5594" s="893">
        <v>91646</v>
      </c>
      <c r="B5594" s="894" t="s">
        <v>21584</v>
      </c>
      <c r="C5594" s="893" t="s">
        <v>21497</v>
      </c>
      <c r="D5594" s="896">
        <v>100.08</v>
      </c>
    </row>
    <row r="5595" spans="1:4" ht="27" x14ac:dyDescent="0.25">
      <c r="A5595" s="893">
        <v>91693</v>
      </c>
      <c r="B5595" s="894" t="s">
        <v>21585</v>
      </c>
      <c r="C5595" s="893" t="s">
        <v>21497</v>
      </c>
      <c r="D5595" s="896">
        <v>38.99</v>
      </c>
    </row>
    <row r="5596" spans="1:4" ht="27" x14ac:dyDescent="0.25">
      <c r="A5596" s="893">
        <v>92044</v>
      </c>
      <c r="B5596" s="894" t="s">
        <v>21586</v>
      </c>
      <c r="C5596" s="893" t="s">
        <v>21497</v>
      </c>
      <c r="D5596" s="896">
        <v>7.8</v>
      </c>
    </row>
    <row r="5597" spans="1:4" ht="54" x14ac:dyDescent="0.25">
      <c r="A5597" s="893">
        <v>92107</v>
      </c>
      <c r="B5597" s="894" t="s">
        <v>21587</v>
      </c>
      <c r="C5597" s="893" t="s">
        <v>21497</v>
      </c>
      <c r="D5597" s="896">
        <v>94.21</v>
      </c>
    </row>
    <row r="5598" spans="1:4" ht="27" x14ac:dyDescent="0.25">
      <c r="A5598" s="893">
        <v>92113</v>
      </c>
      <c r="B5598" s="894" t="s">
        <v>21588</v>
      </c>
      <c r="C5598" s="893" t="s">
        <v>21497</v>
      </c>
      <c r="D5598" s="896">
        <v>1.01</v>
      </c>
    </row>
    <row r="5599" spans="1:4" ht="27" x14ac:dyDescent="0.25">
      <c r="A5599" s="893">
        <v>92119</v>
      </c>
      <c r="B5599" s="894" t="s">
        <v>21589</v>
      </c>
      <c r="C5599" s="893" t="s">
        <v>21497</v>
      </c>
      <c r="D5599" s="896">
        <v>0.24</v>
      </c>
    </row>
    <row r="5600" spans="1:4" ht="27" x14ac:dyDescent="0.25">
      <c r="A5600" s="893">
        <v>92139</v>
      </c>
      <c r="B5600" s="894" t="s">
        <v>21590</v>
      </c>
      <c r="C5600" s="893" t="s">
        <v>21497</v>
      </c>
      <c r="D5600" s="896">
        <v>44.44</v>
      </c>
    </row>
    <row r="5601" spans="1:4" ht="27" x14ac:dyDescent="0.25">
      <c r="A5601" s="893">
        <v>92146</v>
      </c>
      <c r="B5601" s="894" t="s">
        <v>21591</v>
      </c>
      <c r="C5601" s="893" t="s">
        <v>21497</v>
      </c>
      <c r="D5601" s="896">
        <v>32.700000000000003</v>
      </c>
    </row>
    <row r="5602" spans="1:4" ht="54" x14ac:dyDescent="0.25">
      <c r="A5602" s="893">
        <v>92243</v>
      </c>
      <c r="B5602" s="894" t="s">
        <v>21592</v>
      </c>
      <c r="C5602" s="893" t="s">
        <v>21497</v>
      </c>
      <c r="D5602" s="896">
        <v>82.36</v>
      </c>
    </row>
    <row r="5603" spans="1:4" ht="27" x14ac:dyDescent="0.25">
      <c r="A5603" s="893">
        <v>92717</v>
      </c>
      <c r="B5603" s="894" t="s">
        <v>21593</v>
      </c>
      <c r="C5603" s="893" t="s">
        <v>21497</v>
      </c>
      <c r="D5603" s="896">
        <v>0.18</v>
      </c>
    </row>
    <row r="5604" spans="1:4" ht="27" x14ac:dyDescent="0.25">
      <c r="A5604" s="893">
        <v>92961</v>
      </c>
      <c r="B5604" s="894" t="s">
        <v>21594</v>
      </c>
      <c r="C5604" s="893" t="s">
        <v>21497</v>
      </c>
      <c r="D5604" s="896">
        <v>5.22</v>
      </c>
    </row>
    <row r="5605" spans="1:4" ht="27" x14ac:dyDescent="0.25">
      <c r="A5605" s="893">
        <v>92967</v>
      </c>
      <c r="B5605" s="894" t="s">
        <v>21595</v>
      </c>
      <c r="C5605" s="893" t="s">
        <v>21497</v>
      </c>
      <c r="D5605" s="896">
        <v>30.11</v>
      </c>
    </row>
    <row r="5606" spans="1:4" ht="54" x14ac:dyDescent="0.25">
      <c r="A5606" s="893">
        <v>93225</v>
      </c>
      <c r="B5606" s="894" t="s">
        <v>21596</v>
      </c>
      <c r="C5606" s="893" t="s">
        <v>21497</v>
      </c>
      <c r="D5606" s="896">
        <v>508.64</v>
      </c>
    </row>
    <row r="5607" spans="1:4" ht="40.5" x14ac:dyDescent="0.25">
      <c r="A5607" s="893">
        <v>93234</v>
      </c>
      <c r="B5607" s="894" t="s">
        <v>21597</v>
      </c>
      <c r="C5607" s="893" t="s">
        <v>21497</v>
      </c>
      <c r="D5607" s="896">
        <v>0.43</v>
      </c>
    </row>
    <row r="5608" spans="1:4" ht="40.5" x14ac:dyDescent="0.25">
      <c r="A5608" s="893">
        <v>93244</v>
      </c>
      <c r="B5608" s="894" t="s">
        <v>21598</v>
      </c>
      <c r="C5608" s="893" t="s">
        <v>21497</v>
      </c>
      <c r="D5608" s="896">
        <v>72.180000000000007</v>
      </c>
    </row>
    <row r="5609" spans="1:4" ht="27" x14ac:dyDescent="0.25">
      <c r="A5609" s="893">
        <v>93274</v>
      </c>
      <c r="B5609" s="894" t="s">
        <v>21599</v>
      </c>
      <c r="C5609" s="893" t="s">
        <v>21497</v>
      </c>
      <c r="D5609" s="896">
        <v>84.87</v>
      </c>
    </row>
    <row r="5610" spans="1:4" ht="27" x14ac:dyDescent="0.25">
      <c r="A5610" s="893">
        <v>93282</v>
      </c>
      <c r="B5610" s="894" t="s">
        <v>21600</v>
      </c>
      <c r="C5610" s="893" t="s">
        <v>21497</v>
      </c>
      <c r="D5610" s="896">
        <v>30.73</v>
      </c>
    </row>
    <row r="5611" spans="1:4" ht="27" x14ac:dyDescent="0.25">
      <c r="A5611" s="893">
        <v>93288</v>
      </c>
      <c r="B5611" s="894" t="s">
        <v>21601</v>
      </c>
      <c r="C5611" s="893" t="s">
        <v>21497</v>
      </c>
      <c r="D5611" s="896">
        <v>198.04</v>
      </c>
    </row>
    <row r="5612" spans="1:4" ht="54" x14ac:dyDescent="0.25">
      <c r="A5612" s="893">
        <v>93403</v>
      </c>
      <c r="B5612" s="894" t="s">
        <v>21602</v>
      </c>
      <c r="C5612" s="893" t="s">
        <v>21497</v>
      </c>
      <c r="D5612" s="896">
        <v>70.09</v>
      </c>
    </row>
    <row r="5613" spans="1:4" ht="54" x14ac:dyDescent="0.25">
      <c r="A5613" s="893">
        <v>93409</v>
      </c>
      <c r="B5613" s="894" t="s">
        <v>21603</v>
      </c>
      <c r="C5613" s="893" t="s">
        <v>21497</v>
      </c>
      <c r="D5613" s="896">
        <v>35.11</v>
      </c>
    </row>
    <row r="5614" spans="1:4" ht="27" x14ac:dyDescent="0.25">
      <c r="A5614" s="893">
        <v>93416</v>
      </c>
      <c r="B5614" s="894" t="s">
        <v>21604</v>
      </c>
      <c r="C5614" s="893" t="s">
        <v>21497</v>
      </c>
      <c r="D5614" s="896">
        <v>0.46</v>
      </c>
    </row>
    <row r="5615" spans="1:4" ht="27" x14ac:dyDescent="0.25">
      <c r="A5615" s="893">
        <v>93422</v>
      </c>
      <c r="B5615" s="894" t="s">
        <v>21605</v>
      </c>
      <c r="C5615" s="893" t="s">
        <v>21497</v>
      </c>
      <c r="D5615" s="896">
        <v>6.07</v>
      </c>
    </row>
    <row r="5616" spans="1:4" ht="27" x14ac:dyDescent="0.25">
      <c r="A5616" s="893">
        <v>93428</v>
      </c>
      <c r="B5616" s="894" t="s">
        <v>21606</v>
      </c>
      <c r="C5616" s="893" t="s">
        <v>21497</v>
      </c>
      <c r="D5616" s="896">
        <v>8.6</v>
      </c>
    </row>
    <row r="5617" spans="1:4" ht="27" x14ac:dyDescent="0.25">
      <c r="A5617" s="893">
        <v>93434</v>
      </c>
      <c r="B5617" s="894" t="s">
        <v>21607</v>
      </c>
      <c r="C5617" s="893" t="s">
        <v>21497</v>
      </c>
      <c r="D5617" s="896">
        <v>355.09</v>
      </c>
    </row>
    <row r="5618" spans="1:4" ht="27" x14ac:dyDescent="0.25">
      <c r="A5618" s="893">
        <v>93440</v>
      </c>
      <c r="B5618" s="894" t="s">
        <v>21608</v>
      </c>
      <c r="C5618" s="893" t="s">
        <v>21497</v>
      </c>
      <c r="D5618" s="896">
        <v>151.36000000000001</v>
      </c>
    </row>
    <row r="5619" spans="1:4" ht="27" x14ac:dyDescent="0.25">
      <c r="A5619" s="893">
        <v>95122</v>
      </c>
      <c r="B5619" s="894" t="s">
        <v>21609</v>
      </c>
      <c r="C5619" s="893" t="s">
        <v>21497</v>
      </c>
      <c r="D5619" s="896">
        <v>238.31</v>
      </c>
    </row>
    <row r="5620" spans="1:4" ht="27" x14ac:dyDescent="0.25">
      <c r="A5620" s="893">
        <v>95128</v>
      </c>
      <c r="B5620" s="894" t="s">
        <v>21610</v>
      </c>
      <c r="C5620" s="893" t="s">
        <v>21497</v>
      </c>
      <c r="D5620" s="896">
        <v>62.26</v>
      </c>
    </row>
    <row r="5621" spans="1:4" ht="27" x14ac:dyDescent="0.25">
      <c r="A5621" s="893">
        <v>95140</v>
      </c>
      <c r="B5621" s="894" t="s">
        <v>21611</v>
      </c>
      <c r="C5621" s="893" t="s">
        <v>21497</v>
      </c>
      <c r="D5621" s="896">
        <v>0.03</v>
      </c>
    </row>
    <row r="5622" spans="1:4" ht="27" x14ac:dyDescent="0.25">
      <c r="A5622" s="893">
        <v>95213</v>
      </c>
      <c r="B5622" s="894" t="s">
        <v>21612</v>
      </c>
      <c r="C5622" s="893" t="s">
        <v>21497</v>
      </c>
      <c r="D5622" s="896">
        <v>114.57</v>
      </c>
    </row>
    <row r="5623" spans="1:4" ht="27" x14ac:dyDescent="0.25">
      <c r="A5623" s="893">
        <v>95259</v>
      </c>
      <c r="B5623" s="894" t="s">
        <v>21613</v>
      </c>
      <c r="C5623" s="893" t="s">
        <v>21497</v>
      </c>
      <c r="D5623" s="896">
        <v>29.82</v>
      </c>
    </row>
    <row r="5624" spans="1:4" ht="27" x14ac:dyDescent="0.25">
      <c r="A5624" s="893">
        <v>95265</v>
      </c>
      <c r="B5624" s="894" t="s">
        <v>21614</v>
      </c>
      <c r="C5624" s="893" t="s">
        <v>21497</v>
      </c>
      <c r="D5624" s="896">
        <v>0.88</v>
      </c>
    </row>
    <row r="5625" spans="1:4" ht="27" x14ac:dyDescent="0.25">
      <c r="A5625" s="893">
        <v>95271</v>
      </c>
      <c r="B5625" s="894" t="s">
        <v>21615</v>
      </c>
      <c r="C5625" s="893" t="s">
        <v>21497</v>
      </c>
      <c r="D5625" s="896">
        <v>0.61</v>
      </c>
    </row>
    <row r="5626" spans="1:4" ht="27" x14ac:dyDescent="0.25">
      <c r="A5626" s="893">
        <v>95277</v>
      </c>
      <c r="B5626" s="894" t="s">
        <v>21616</v>
      </c>
      <c r="C5626" s="893" t="s">
        <v>21497</v>
      </c>
      <c r="D5626" s="896">
        <v>0.61</v>
      </c>
    </row>
    <row r="5627" spans="1:4" ht="27" x14ac:dyDescent="0.25">
      <c r="A5627" s="893">
        <v>95283</v>
      </c>
      <c r="B5627" s="894" t="s">
        <v>21617</v>
      </c>
      <c r="C5627" s="893" t="s">
        <v>21497</v>
      </c>
      <c r="D5627" s="896">
        <v>0.73</v>
      </c>
    </row>
    <row r="5628" spans="1:4" ht="40.5" x14ac:dyDescent="0.25">
      <c r="A5628" s="893">
        <v>95621</v>
      </c>
      <c r="B5628" s="894" t="s">
        <v>21618</v>
      </c>
      <c r="C5628" s="893" t="s">
        <v>21497</v>
      </c>
      <c r="D5628" s="896">
        <v>29.47</v>
      </c>
    </row>
    <row r="5629" spans="1:4" ht="40.5" x14ac:dyDescent="0.25">
      <c r="A5629" s="893">
        <v>95632</v>
      </c>
      <c r="B5629" s="894" t="s">
        <v>21619</v>
      </c>
      <c r="C5629" s="893" t="s">
        <v>21497</v>
      </c>
      <c r="D5629" s="896">
        <v>90.66</v>
      </c>
    </row>
    <row r="5630" spans="1:4" ht="27" x14ac:dyDescent="0.25">
      <c r="A5630" s="893">
        <v>95703</v>
      </c>
      <c r="B5630" s="894" t="s">
        <v>21620</v>
      </c>
      <c r="C5630" s="893" t="s">
        <v>21497</v>
      </c>
      <c r="D5630" s="896">
        <v>45.27</v>
      </c>
    </row>
    <row r="5631" spans="1:4" ht="27" x14ac:dyDescent="0.25">
      <c r="A5631" s="893">
        <v>95709</v>
      </c>
      <c r="B5631" s="894" t="s">
        <v>21621</v>
      </c>
      <c r="C5631" s="893" t="s">
        <v>21497</v>
      </c>
      <c r="D5631" s="896">
        <v>107.45</v>
      </c>
    </row>
    <row r="5632" spans="1:4" ht="54" x14ac:dyDescent="0.25">
      <c r="A5632" s="893">
        <v>95721</v>
      </c>
      <c r="B5632" s="894" t="s">
        <v>21622</v>
      </c>
      <c r="C5632" s="893" t="s">
        <v>21497</v>
      </c>
      <c r="D5632" s="896">
        <v>119.77</v>
      </c>
    </row>
    <row r="5633" spans="1:4" ht="27" x14ac:dyDescent="0.25">
      <c r="A5633" s="893">
        <v>95873</v>
      </c>
      <c r="B5633" s="894" t="s">
        <v>21623</v>
      </c>
      <c r="C5633" s="893" t="s">
        <v>21497</v>
      </c>
      <c r="D5633" s="896">
        <v>13.75</v>
      </c>
    </row>
    <row r="5634" spans="1:4" ht="27" x14ac:dyDescent="0.25">
      <c r="A5634" s="893">
        <v>96014</v>
      </c>
      <c r="B5634" s="894" t="s">
        <v>21624</v>
      </c>
      <c r="C5634" s="893" t="s">
        <v>21497</v>
      </c>
      <c r="D5634" s="896">
        <v>67.790000000000006</v>
      </c>
    </row>
    <row r="5635" spans="1:4" ht="27" x14ac:dyDescent="0.25">
      <c r="A5635" s="893">
        <v>96021</v>
      </c>
      <c r="B5635" s="894" t="s">
        <v>21625</v>
      </c>
      <c r="C5635" s="893" t="s">
        <v>21497</v>
      </c>
      <c r="D5635" s="896">
        <v>67.540000000000006</v>
      </c>
    </row>
    <row r="5636" spans="1:4" ht="27" x14ac:dyDescent="0.25">
      <c r="A5636" s="893">
        <v>96029</v>
      </c>
      <c r="B5636" s="894" t="s">
        <v>21626</v>
      </c>
      <c r="C5636" s="893" t="s">
        <v>21497</v>
      </c>
      <c r="D5636" s="896">
        <v>61</v>
      </c>
    </row>
    <row r="5637" spans="1:4" ht="40.5" x14ac:dyDescent="0.25">
      <c r="A5637" s="893">
        <v>96036</v>
      </c>
      <c r="B5637" s="894" t="s">
        <v>21627</v>
      </c>
      <c r="C5637" s="893" t="s">
        <v>21497</v>
      </c>
      <c r="D5637" s="896">
        <v>83.16</v>
      </c>
    </row>
    <row r="5638" spans="1:4" ht="27" x14ac:dyDescent="0.25">
      <c r="A5638" s="893">
        <v>96155</v>
      </c>
      <c r="B5638" s="894" t="s">
        <v>21628</v>
      </c>
      <c r="C5638" s="893" t="s">
        <v>21497</v>
      </c>
      <c r="D5638" s="896">
        <v>61.25</v>
      </c>
    </row>
    <row r="5639" spans="1:4" ht="27" x14ac:dyDescent="0.25">
      <c r="A5639" s="893">
        <v>96156</v>
      </c>
      <c r="B5639" s="894" t="s">
        <v>21629</v>
      </c>
      <c r="C5639" s="893" t="s">
        <v>21497</v>
      </c>
      <c r="D5639" s="896">
        <v>69.03</v>
      </c>
    </row>
    <row r="5640" spans="1:4" ht="27" x14ac:dyDescent="0.25">
      <c r="A5640" s="893">
        <v>96159</v>
      </c>
      <c r="B5640" s="894" t="s">
        <v>21630</v>
      </c>
      <c r="C5640" s="893" t="s">
        <v>21497</v>
      </c>
      <c r="D5640" s="896">
        <v>100.11</v>
      </c>
    </row>
    <row r="5641" spans="1:4" ht="27" x14ac:dyDescent="0.25">
      <c r="A5641" s="893">
        <v>96246</v>
      </c>
      <c r="B5641" s="894" t="s">
        <v>29456</v>
      </c>
      <c r="C5641" s="893" t="s">
        <v>21497</v>
      </c>
      <c r="D5641" s="896">
        <v>70.67</v>
      </c>
    </row>
    <row r="5642" spans="1:4" ht="40.5" x14ac:dyDescent="0.25">
      <c r="A5642" s="893">
        <v>96464</v>
      </c>
      <c r="B5642" s="894" t="s">
        <v>29457</v>
      </c>
      <c r="C5642" s="893" t="s">
        <v>21497</v>
      </c>
      <c r="D5642" s="896">
        <v>97.29</v>
      </c>
    </row>
    <row r="5643" spans="1:4" ht="40.5" x14ac:dyDescent="0.25">
      <c r="A5643" s="893">
        <v>98765</v>
      </c>
      <c r="B5643" s="894" t="s">
        <v>21631</v>
      </c>
      <c r="C5643" s="893" t="s">
        <v>21497</v>
      </c>
      <c r="D5643" s="896">
        <v>0.06</v>
      </c>
    </row>
    <row r="5644" spans="1:4" ht="40.5" x14ac:dyDescent="0.25">
      <c r="A5644" s="893">
        <v>99834</v>
      </c>
      <c r="B5644" s="894" t="s">
        <v>21632</v>
      </c>
      <c r="C5644" s="893" t="s">
        <v>21497</v>
      </c>
      <c r="D5644" s="896">
        <v>0.2</v>
      </c>
    </row>
    <row r="5645" spans="1:4" ht="27" x14ac:dyDescent="0.25">
      <c r="A5645" s="893">
        <v>100642</v>
      </c>
      <c r="B5645" s="894" t="s">
        <v>21633</v>
      </c>
      <c r="C5645" s="893" t="s">
        <v>21497</v>
      </c>
      <c r="D5645" s="896">
        <v>309.26</v>
      </c>
    </row>
    <row r="5646" spans="1:4" ht="27" x14ac:dyDescent="0.25">
      <c r="A5646" s="893">
        <v>100648</v>
      </c>
      <c r="B5646" s="894" t="s">
        <v>21634</v>
      </c>
      <c r="C5646" s="893" t="s">
        <v>21497</v>
      </c>
      <c r="D5646" s="896">
        <v>606.16</v>
      </c>
    </row>
    <row r="5647" spans="1:4" ht="27" x14ac:dyDescent="0.25">
      <c r="A5647" s="893">
        <v>102274</v>
      </c>
      <c r="B5647" s="894" t="s">
        <v>21635</v>
      </c>
      <c r="C5647" s="893" t="s">
        <v>21497</v>
      </c>
      <c r="D5647" s="896">
        <v>28.84</v>
      </c>
    </row>
    <row r="5648" spans="1:4" ht="40.5" x14ac:dyDescent="0.25">
      <c r="A5648" s="893">
        <v>102875</v>
      </c>
      <c r="B5648" s="894" t="s">
        <v>29458</v>
      </c>
      <c r="C5648" s="893" t="s">
        <v>21497</v>
      </c>
      <c r="D5648" s="896">
        <v>486.34</v>
      </c>
    </row>
    <row r="5649" spans="1:4" ht="40.5" x14ac:dyDescent="0.25">
      <c r="A5649" s="893">
        <v>102881</v>
      </c>
      <c r="B5649" s="894" t="s">
        <v>29459</v>
      </c>
      <c r="C5649" s="893" t="s">
        <v>21497</v>
      </c>
      <c r="D5649" s="896">
        <v>660.7</v>
      </c>
    </row>
    <row r="5650" spans="1:4" ht="40.5" x14ac:dyDescent="0.25">
      <c r="A5650" s="893">
        <v>102965</v>
      </c>
      <c r="B5650" s="894" t="s">
        <v>29460</v>
      </c>
      <c r="C5650" s="893" t="s">
        <v>21497</v>
      </c>
      <c r="D5650" s="896">
        <v>256.04000000000002</v>
      </c>
    </row>
    <row r="5651" spans="1:4" ht="27" x14ac:dyDescent="0.25">
      <c r="A5651" s="893">
        <v>102975</v>
      </c>
      <c r="B5651" s="894" t="s">
        <v>29461</v>
      </c>
      <c r="C5651" s="893" t="s">
        <v>21497</v>
      </c>
      <c r="D5651" s="896">
        <v>155.46</v>
      </c>
    </row>
    <row r="5652" spans="1:4" ht="40.5" x14ac:dyDescent="0.25">
      <c r="A5652" s="893">
        <v>103225</v>
      </c>
      <c r="B5652" s="894" t="s">
        <v>29462</v>
      </c>
      <c r="C5652" s="893" t="s">
        <v>21497</v>
      </c>
      <c r="D5652" s="896">
        <v>229.05</v>
      </c>
    </row>
    <row r="5653" spans="1:4" ht="40.5" x14ac:dyDescent="0.25">
      <c r="A5653" s="893">
        <v>103231</v>
      </c>
      <c r="B5653" s="894" t="s">
        <v>29463</v>
      </c>
      <c r="C5653" s="893" t="s">
        <v>21497</v>
      </c>
      <c r="D5653" s="896">
        <v>475.16</v>
      </c>
    </row>
    <row r="5654" spans="1:4" ht="40.5" x14ac:dyDescent="0.25">
      <c r="A5654" s="893">
        <v>103237</v>
      </c>
      <c r="B5654" s="894" t="s">
        <v>29464</v>
      </c>
      <c r="C5654" s="893" t="s">
        <v>21497</v>
      </c>
      <c r="D5654" s="896">
        <v>635.5</v>
      </c>
    </row>
    <row r="5655" spans="1:4" ht="27" x14ac:dyDescent="0.25">
      <c r="A5655" s="893">
        <v>104092</v>
      </c>
      <c r="B5655" s="894" t="s">
        <v>21636</v>
      </c>
      <c r="C5655" s="893" t="s">
        <v>21497</v>
      </c>
      <c r="D5655" s="896">
        <v>7.0000000000000007E-2</v>
      </c>
    </row>
    <row r="5656" spans="1:4" ht="40.5" x14ac:dyDescent="0.25">
      <c r="A5656" s="893">
        <v>104098</v>
      </c>
      <c r="B5656" s="894" t="s">
        <v>21637</v>
      </c>
      <c r="C5656" s="893" t="s">
        <v>21497</v>
      </c>
      <c r="D5656" s="896">
        <v>0.11</v>
      </c>
    </row>
    <row r="5657" spans="1:4" ht="40.5" x14ac:dyDescent="0.25">
      <c r="A5657" s="893">
        <v>104696</v>
      </c>
      <c r="B5657" s="894" t="s">
        <v>29465</v>
      </c>
      <c r="C5657" s="893" t="s">
        <v>21497</v>
      </c>
      <c r="D5657" s="896">
        <v>40.06</v>
      </c>
    </row>
    <row r="5658" spans="1:4" ht="40.5" x14ac:dyDescent="0.25">
      <c r="A5658" s="893">
        <v>104717</v>
      </c>
      <c r="B5658" s="894" t="s">
        <v>29466</v>
      </c>
      <c r="C5658" s="893" t="s">
        <v>21497</v>
      </c>
      <c r="D5658" s="896">
        <v>114.83</v>
      </c>
    </row>
    <row r="5659" spans="1:4" ht="40.5" x14ac:dyDescent="0.25">
      <c r="A5659" s="893">
        <v>5089</v>
      </c>
      <c r="B5659" s="894" t="s">
        <v>21638</v>
      </c>
      <c r="C5659" s="893" t="s">
        <v>75</v>
      </c>
      <c r="D5659" s="896">
        <v>41.71</v>
      </c>
    </row>
    <row r="5660" spans="1:4" ht="27" x14ac:dyDescent="0.25">
      <c r="A5660" s="893">
        <v>5627</v>
      </c>
      <c r="B5660" s="894" t="s">
        <v>21639</v>
      </c>
      <c r="C5660" s="893" t="s">
        <v>75</v>
      </c>
      <c r="D5660" s="896">
        <v>46.95</v>
      </c>
    </row>
    <row r="5661" spans="1:4" ht="27" x14ac:dyDescent="0.25">
      <c r="A5661" s="893">
        <v>5628</v>
      </c>
      <c r="B5661" s="894" t="s">
        <v>21640</v>
      </c>
      <c r="C5661" s="893" t="s">
        <v>75</v>
      </c>
      <c r="D5661" s="896">
        <v>12.4</v>
      </c>
    </row>
    <row r="5662" spans="1:4" ht="27" x14ac:dyDescent="0.25">
      <c r="A5662" s="893">
        <v>5629</v>
      </c>
      <c r="B5662" s="894" t="s">
        <v>21641</v>
      </c>
      <c r="C5662" s="893" t="s">
        <v>75</v>
      </c>
      <c r="D5662" s="896">
        <v>58.69</v>
      </c>
    </row>
    <row r="5663" spans="1:4" ht="40.5" x14ac:dyDescent="0.25">
      <c r="A5663" s="893">
        <v>5630</v>
      </c>
      <c r="B5663" s="894" t="s">
        <v>21642</v>
      </c>
      <c r="C5663" s="893" t="s">
        <v>75</v>
      </c>
      <c r="D5663" s="896">
        <v>63.43</v>
      </c>
    </row>
    <row r="5664" spans="1:4" ht="27" x14ac:dyDescent="0.25">
      <c r="A5664" s="893">
        <v>5658</v>
      </c>
      <c r="B5664" s="894" t="s">
        <v>21643</v>
      </c>
      <c r="C5664" s="893" t="s">
        <v>75</v>
      </c>
      <c r="D5664" s="896">
        <v>2.23</v>
      </c>
    </row>
    <row r="5665" spans="1:4" ht="54" x14ac:dyDescent="0.25">
      <c r="A5665" s="893">
        <v>5664</v>
      </c>
      <c r="B5665" s="894" t="s">
        <v>21644</v>
      </c>
      <c r="C5665" s="893" t="s">
        <v>75</v>
      </c>
      <c r="D5665" s="896">
        <v>34.82</v>
      </c>
    </row>
    <row r="5666" spans="1:4" ht="54" x14ac:dyDescent="0.25">
      <c r="A5666" s="893">
        <v>5667</v>
      </c>
      <c r="B5666" s="894" t="s">
        <v>21645</v>
      </c>
      <c r="C5666" s="893" t="s">
        <v>75</v>
      </c>
      <c r="D5666" s="896">
        <v>30.97</v>
      </c>
    </row>
    <row r="5667" spans="1:4" ht="54" x14ac:dyDescent="0.25">
      <c r="A5667" s="893">
        <v>5668</v>
      </c>
      <c r="B5667" s="894" t="s">
        <v>21646</v>
      </c>
      <c r="C5667" s="893" t="s">
        <v>75</v>
      </c>
      <c r="D5667" s="896">
        <v>45.11</v>
      </c>
    </row>
    <row r="5668" spans="1:4" ht="40.5" x14ac:dyDescent="0.25">
      <c r="A5668" s="893">
        <v>5674</v>
      </c>
      <c r="B5668" s="894" t="s">
        <v>21647</v>
      </c>
      <c r="C5668" s="893" t="s">
        <v>75</v>
      </c>
      <c r="D5668" s="896">
        <v>40.11</v>
      </c>
    </row>
    <row r="5669" spans="1:4" ht="40.5" x14ac:dyDescent="0.25">
      <c r="A5669" s="893">
        <v>5692</v>
      </c>
      <c r="B5669" s="894" t="s">
        <v>21648</v>
      </c>
      <c r="C5669" s="893" t="s">
        <v>75</v>
      </c>
      <c r="D5669" s="896">
        <v>0.25</v>
      </c>
    </row>
    <row r="5670" spans="1:4" ht="40.5" x14ac:dyDescent="0.25">
      <c r="A5670" s="893">
        <v>5693</v>
      </c>
      <c r="B5670" s="894" t="s">
        <v>21649</v>
      </c>
      <c r="C5670" s="893" t="s">
        <v>75</v>
      </c>
      <c r="D5670" s="896">
        <v>21.67</v>
      </c>
    </row>
    <row r="5671" spans="1:4" ht="40.5" x14ac:dyDescent="0.25">
      <c r="A5671" s="893">
        <v>5695</v>
      </c>
      <c r="B5671" s="894" t="s">
        <v>21650</v>
      </c>
      <c r="C5671" s="893" t="s">
        <v>75</v>
      </c>
      <c r="D5671" s="896">
        <v>39.520000000000003</v>
      </c>
    </row>
    <row r="5672" spans="1:4" ht="27" x14ac:dyDescent="0.25">
      <c r="A5672" s="893">
        <v>5703</v>
      </c>
      <c r="B5672" s="894" t="s">
        <v>21651</v>
      </c>
      <c r="C5672" s="893" t="s">
        <v>75</v>
      </c>
      <c r="D5672" s="896">
        <v>20.46</v>
      </c>
    </row>
    <row r="5673" spans="1:4" ht="54" x14ac:dyDescent="0.25">
      <c r="A5673" s="893">
        <v>5705</v>
      </c>
      <c r="B5673" s="894" t="s">
        <v>21652</v>
      </c>
      <c r="C5673" s="893" t="s">
        <v>75</v>
      </c>
      <c r="D5673" s="896">
        <v>38.270000000000003</v>
      </c>
    </row>
    <row r="5674" spans="1:4" ht="27" x14ac:dyDescent="0.25">
      <c r="A5674" s="893">
        <v>5707</v>
      </c>
      <c r="B5674" s="894" t="s">
        <v>21653</v>
      </c>
      <c r="C5674" s="893" t="s">
        <v>75</v>
      </c>
      <c r="D5674" s="896">
        <v>82.85</v>
      </c>
    </row>
    <row r="5675" spans="1:4" ht="40.5" x14ac:dyDescent="0.25">
      <c r="A5675" s="893">
        <v>5710</v>
      </c>
      <c r="B5675" s="894" t="s">
        <v>21654</v>
      </c>
      <c r="C5675" s="893" t="s">
        <v>75</v>
      </c>
      <c r="D5675" s="896">
        <v>145.44</v>
      </c>
    </row>
    <row r="5676" spans="1:4" ht="40.5" x14ac:dyDescent="0.25">
      <c r="A5676" s="893">
        <v>5711</v>
      </c>
      <c r="B5676" s="894" t="s">
        <v>21655</v>
      </c>
      <c r="C5676" s="893" t="s">
        <v>75</v>
      </c>
      <c r="D5676" s="896">
        <v>87.64</v>
      </c>
    </row>
    <row r="5677" spans="1:4" ht="27" x14ac:dyDescent="0.25">
      <c r="A5677" s="893">
        <v>5714</v>
      </c>
      <c r="B5677" s="894" t="s">
        <v>21656</v>
      </c>
      <c r="C5677" s="893" t="s">
        <v>75</v>
      </c>
      <c r="D5677" s="896">
        <v>15.44</v>
      </c>
    </row>
    <row r="5678" spans="1:4" ht="27" x14ac:dyDescent="0.25">
      <c r="A5678" s="893">
        <v>5715</v>
      </c>
      <c r="B5678" s="894" t="s">
        <v>21657</v>
      </c>
      <c r="C5678" s="893" t="s">
        <v>75</v>
      </c>
      <c r="D5678" s="896">
        <v>66.319999999999993</v>
      </c>
    </row>
    <row r="5679" spans="1:4" ht="27" x14ac:dyDescent="0.25">
      <c r="A5679" s="893">
        <v>5718</v>
      </c>
      <c r="B5679" s="894" t="s">
        <v>21658</v>
      </c>
      <c r="C5679" s="893" t="s">
        <v>75</v>
      </c>
      <c r="D5679" s="896">
        <v>104.6</v>
      </c>
    </row>
    <row r="5680" spans="1:4" ht="40.5" x14ac:dyDescent="0.25">
      <c r="A5680" s="893">
        <v>5721</v>
      </c>
      <c r="B5680" s="894" t="s">
        <v>21659</v>
      </c>
      <c r="C5680" s="893" t="s">
        <v>75</v>
      </c>
      <c r="D5680" s="896">
        <v>92.29</v>
      </c>
    </row>
    <row r="5681" spans="1:4" ht="27" x14ac:dyDescent="0.25">
      <c r="A5681" s="893">
        <v>5722</v>
      </c>
      <c r="B5681" s="894" t="s">
        <v>21660</v>
      </c>
      <c r="C5681" s="893" t="s">
        <v>75</v>
      </c>
      <c r="D5681" s="896">
        <v>213.45</v>
      </c>
    </row>
    <row r="5682" spans="1:4" ht="27" x14ac:dyDescent="0.25">
      <c r="A5682" s="893">
        <v>5724</v>
      </c>
      <c r="B5682" s="894" t="s">
        <v>21661</v>
      </c>
      <c r="C5682" s="893" t="s">
        <v>75</v>
      </c>
      <c r="D5682" s="896">
        <v>60.04</v>
      </c>
    </row>
    <row r="5683" spans="1:4" ht="40.5" x14ac:dyDescent="0.25">
      <c r="A5683" s="893">
        <v>5727</v>
      </c>
      <c r="B5683" s="894" t="s">
        <v>21662</v>
      </c>
      <c r="C5683" s="893" t="s">
        <v>75</v>
      </c>
      <c r="D5683" s="896">
        <v>12.1</v>
      </c>
    </row>
    <row r="5684" spans="1:4" ht="40.5" x14ac:dyDescent="0.25">
      <c r="A5684" s="893">
        <v>5729</v>
      </c>
      <c r="B5684" s="894" t="s">
        <v>21663</v>
      </c>
      <c r="C5684" s="893" t="s">
        <v>75</v>
      </c>
      <c r="D5684" s="896">
        <v>49.26</v>
      </c>
    </row>
    <row r="5685" spans="1:4" ht="40.5" x14ac:dyDescent="0.25">
      <c r="A5685" s="893">
        <v>5730</v>
      </c>
      <c r="B5685" s="894" t="s">
        <v>21664</v>
      </c>
      <c r="C5685" s="893" t="s">
        <v>75</v>
      </c>
      <c r="D5685" s="896">
        <v>40.22</v>
      </c>
    </row>
    <row r="5686" spans="1:4" ht="54" x14ac:dyDescent="0.25">
      <c r="A5686" s="893">
        <v>5735</v>
      </c>
      <c r="B5686" s="894" t="s">
        <v>21665</v>
      </c>
      <c r="C5686" s="893" t="s">
        <v>75</v>
      </c>
      <c r="D5686" s="896">
        <v>33.6</v>
      </c>
    </row>
    <row r="5687" spans="1:4" ht="54" x14ac:dyDescent="0.25">
      <c r="A5687" s="893">
        <v>5736</v>
      </c>
      <c r="B5687" s="894" t="s">
        <v>21666</v>
      </c>
      <c r="C5687" s="893" t="s">
        <v>75</v>
      </c>
      <c r="D5687" s="896">
        <v>41.11</v>
      </c>
    </row>
    <row r="5688" spans="1:4" ht="40.5" x14ac:dyDescent="0.25">
      <c r="A5688" s="893">
        <v>5738</v>
      </c>
      <c r="B5688" s="894" t="s">
        <v>21667</v>
      </c>
      <c r="C5688" s="893" t="s">
        <v>75</v>
      </c>
      <c r="D5688" s="896">
        <v>43.8</v>
      </c>
    </row>
    <row r="5689" spans="1:4" ht="40.5" x14ac:dyDescent="0.25">
      <c r="A5689" s="893">
        <v>5739</v>
      </c>
      <c r="B5689" s="894" t="s">
        <v>21668</v>
      </c>
      <c r="C5689" s="893" t="s">
        <v>75</v>
      </c>
      <c r="D5689" s="896">
        <v>54.81</v>
      </c>
    </row>
    <row r="5690" spans="1:4" ht="40.5" x14ac:dyDescent="0.25">
      <c r="A5690" s="893">
        <v>5741</v>
      </c>
      <c r="B5690" s="894" t="s">
        <v>21669</v>
      </c>
      <c r="C5690" s="893" t="s">
        <v>75</v>
      </c>
      <c r="D5690" s="896">
        <v>42.78</v>
      </c>
    </row>
    <row r="5691" spans="1:4" ht="54" x14ac:dyDescent="0.25">
      <c r="A5691" s="893">
        <v>5742</v>
      </c>
      <c r="B5691" s="894" t="s">
        <v>21670</v>
      </c>
      <c r="C5691" s="893" t="s">
        <v>75</v>
      </c>
      <c r="D5691" s="896">
        <v>27.15</v>
      </c>
    </row>
    <row r="5692" spans="1:4" ht="54" x14ac:dyDescent="0.25">
      <c r="A5692" s="893">
        <v>5747</v>
      </c>
      <c r="B5692" s="894" t="s">
        <v>21671</v>
      </c>
      <c r="C5692" s="893" t="s">
        <v>75</v>
      </c>
      <c r="D5692" s="896">
        <v>155.66999999999999</v>
      </c>
    </row>
    <row r="5693" spans="1:4" ht="40.5" x14ac:dyDescent="0.25">
      <c r="A5693" s="893">
        <v>5751</v>
      </c>
      <c r="B5693" s="894" t="s">
        <v>21672</v>
      </c>
      <c r="C5693" s="893" t="s">
        <v>75</v>
      </c>
      <c r="D5693" s="896">
        <v>33.020000000000003</v>
      </c>
    </row>
    <row r="5694" spans="1:4" ht="40.5" x14ac:dyDescent="0.25">
      <c r="A5694" s="893">
        <v>5754</v>
      </c>
      <c r="B5694" s="894" t="s">
        <v>21673</v>
      </c>
      <c r="C5694" s="893" t="s">
        <v>75</v>
      </c>
      <c r="D5694" s="896">
        <v>36.26</v>
      </c>
    </row>
    <row r="5695" spans="1:4" ht="54" x14ac:dyDescent="0.25">
      <c r="A5695" s="893">
        <v>5763</v>
      </c>
      <c r="B5695" s="894" t="s">
        <v>21674</v>
      </c>
      <c r="C5695" s="893" t="s">
        <v>75</v>
      </c>
      <c r="D5695" s="896">
        <v>51.62</v>
      </c>
    </row>
    <row r="5696" spans="1:4" ht="40.5" x14ac:dyDescent="0.25">
      <c r="A5696" s="893">
        <v>5765</v>
      </c>
      <c r="B5696" s="894" t="s">
        <v>21675</v>
      </c>
      <c r="C5696" s="893" t="s">
        <v>75</v>
      </c>
      <c r="D5696" s="896">
        <v>4.6399999999999997</v>
      </c>
    </row>
    <row r="5697" spans="1:4" ht="40.5" x14ac:dyDescent="0.25">
      <c r="A5697" s="893">
        <v>5766</v>
      </c>
      <c r="B5697" s="894" t="s">
        <v>21676</v>
      </c>
      <c r="C5697" s="893" t="s">
        <v>75</v>
      </c>
      <c r="D5697" s="896">
        <v>3.02</v>
      </c>
    </row>
    <row r="5698" spans="1:4" ht="40.5" x14ac:dyDescent="0.25">
      <c r="A5698" s="893">
        <v>5779</v>
      </c>
      <c r="B5698" s="894" t="s">
        <v>21677</v>
      </c>
      <c r="C5698" s="893" t="s">
        <v>75</v>
      </c>
      <c r="D5698" s="896">
        <v>83.59</v>
      </c>
    </row>
    <row r="5699" spans="1:4" ht="40.5" x14ac:dyDescent="0.25">
      <c r="A5699" s="893">
        <v>5787</v>
      </c>
      <c r="B5699" s="894" t="s">
        <v>21678</v>
      </c>
      <c r="C5699" s="893" t="s">
        <v>75</v>
      </c>
      <c r="D5699" s="896">
        <v>69.260000000000005</v>
      </c>
    </row>
    <row r="5700" spans="1:4" ht="40.5" x14ac:dyDescent="0.25">
      <c r="A5700" s="893">
        <v>5797</v>
      </c>
      <c r="B5700" s="894" t="s">
        <v>21679</v>
      </c>
      <c r="C5700" s="893" t="s">
        <v>75</v>
      </c>
      <c r="D5700" s="896">
        <v>6.64</v>
      </c>
    </row>
    <row r="5701" spans="1:4" ht="40.5" x14ac:dyDescent="0.25">
      <c r="A5701" s="893">
        <v>5800</v>
      </c>
      <c r="B5701" s="894" t="s">
        <v>21680</v>
      </c>
      <c r="C5701" s="893" t="s">
        <v>75</v>
      </c>
      <c r="D5701" s="896">
        <v>0.36</v>
      </c>
    </row>
    <row r="5702" spans="1:4" ht="27" x14ac:dyDescent="0.25">
      <c r="A5702" s="893">
        <v>7032</v>
      </c>
      <c r="B5702" s="894" t="s">
        <v>21681</v>
      </c>
      <c r="C5702" s="893" t="s">
        <v>75</v>
      </c>
      <c r="D5702" s="896">
        <v>4.7</v>
      </c>
    </row>
    <row r="5703" spans="1:4" ht="27" x14ac:dyDescent="0.25">
      <c r="A5703" s="893">
        <v>7033</v>
      </c>
      <c r="B5703" s="894" t="s">
        <v>21682</v>
      </c>
      <c r="C5703" s="893" t="s">
        <v>75</v>
      </c>
      <c r="D5703" s="896">
        <v>1.63</v>
      </c>
    </row>
    <row r="5704" spans="1:4" ht="27" x14ac:dyDescent="0.25">
      <c r="A5704" s="893">
        <v>7034</v>
      </c>
      <c r="B5704" s="894" t="s">
        <v>21683</v>
      </c>
      <c r="C5704" s="893" t="s">
        <v>75</v>
      </c>
      <c r="D5704" s="896">
        <v>5.88</v>
      </c>
    </row>
    <row r="5705" spans="1:4" ht="27" x14ac:dyDescent="0.25">
      <c r="A5705" s="893">
        <v>7035</v>
      </c>
      <c r="B5705" s="894" t="s">
        <v>21684</v>
      </c>
      <c r="C5705" s="893" t="s">
        <v>75</v>
      </c>
      <c r="D5705" s="896">
        <v>252.45</v>
      </c>
    </row>
    <row r="5706" spans="1:4" ht="40.5" x14ac:dyDescent="0.25">
      <c r="A5706" s="893">
        <v>7038</v>
      </c>
      <c r="B5706" s="894" t="s">
        <v>21685</v>
      </c>
      <c r="C5706" s="893" t="s">
        <v>75</v>
      </c>
      <c r="D5706" s="896">
        <v>50.1</v>
      </c>
    </row>
    <row r="5707" spans="1:4" ht="40.5" x14ac:dyDescent="0.25">
      <c r="A5707" s="893">
        <v>7039</v>
      </c>
      <c r="B5707" s="894" t="s">
        <v>21686</v>
      </c>
      <c r="C5707" s="893" t="s">
        <v>75</v>
      </c>
      <c r="D5707" s="896">
        <v>13.44</v>
      </c>
    </row>
    <row r="5708" spans="1:4" ht="40.5" x14ac:dyDescent="0.25">
      <c r="A5708" s="893">
        <v>7040</v>
      </c>
      <c r="B5708" s="894" t="s">
        <v>21687</v>
      </c>
      <c r="C5708" s="893" t="s">
        <v>75</v>
      </c>
      <c r="D5708" s="896">
        <v>62.69</v>
      </c>
    </row>
    <row r="5709" spans="1:4" ht="40.5" x14ac:dyDescent="0.25">
      <c r="A5709" s="893">
        <v>7044</v>
      </c>
      <c r="B5709" s="894" t="s">
        <v>21688</v>
      </c>
      <c r="C5709" s="893" t="s">
        <v>75</v>
      </c>
      <c r="D5709" s="896">
        <v>0.28000000000000003</v>
      </c>
    </row>
    <row r="5710" spans="1:4" ht="40.5" x14ac:dyDescent="0.25">
      <c r="A5710" s="893">
        <v>7045</v>
      </c>
      <c r="B5710" s="894" t="s">
        <v>21689</v>
      </c>
      <c r="C5710" s="893" t="s">
        <v>75</v>
      </c>
      <c r="D5710" s="896">
        <v>0.06</v>
      </c>
    </row>
    <row r="5711" spans="1:4" ht="40.5" x14ac:dyDescent="0.25">
      <c r="A5711" s="893">
        <v>7046</v>
      </c>
      <c r="B5711" s="894" t="s">
        <v>21690</v>
      </c>
      <c r="C5711" s="893" t="s">
        <v>75</v>
      </c>
      <c r="D5711" s="896">
        <v>0.31</v>
      </c>
    </row>
    <row r="5712" spans="1:4" ht="54" x14ac:dyDescent="0.25">
      <c r="A5712" s="893">
        <v>7047</v>
      </c>
      <c r="B5712" s="894" t="s">
        <v>21691</v>
      </c>
      <c r="C5712" s="893" t="s">
        <v>75</v>
      </c>
      <c r="D5712" s="896">
        <v>25.57</v>
      </c>
    </row>
    <row r="5713" spans="1:4" ht="40.5" x14ac:dyDescent="0.25">
      <c r="A5713" s="893">
        <v>7051</v>
      </c>
      <c r="B5713" s="894" t="s">
        <v>21692</v>
      </c>
      <c r="C5713" s="893" t="s">
        <v>75</v>
      </c>
      <c r="D5713" s="896">
        <v>44.43</v>
      </c>
    </row>
    <row r="5714" spans="1:4" ht="40.5" x14ac:dyDescent="0.25">
      <c r="A5714" s="893">
        <v>7052</v>
      </c>
      <c r="B5714" s="894" t="s">
        <v>21693</v>
      </c>
      <c r="C5714" s="893" t="s">
        <v>75</v>
      </c>
      <c r="D5714" s="896">
        <v>12</v>
      </c>
    </row>
    <row r="5715" spans="1:4" ht="40.5" x14ac:dyDescent="0.25">
      <c r="A5715" s="893">
        <v>7053</v>
      </c>
      <c r="B5715" s="894" t="s">
        <v>21694</v>
      </c>
      <c r="C5715" s="893" t="s">
        <v>75</v>
      </c>
      <c r="D5715" s="896">
        <v>55.61</v>
      </c>
    </row>
    <row r="5716" spans="1:4" ht="54" x14ac:dyDescent="0.25">
      <c r="A5716" s="893">
        <v>7054</v>
      </c>
      <c r="B5716" s="894" t="s">
        <v>21695</v>
      </c>
      <c r="C5716" s="893" t="s">
        <v>75</v>
      </c>
      <c r="D5716" s="896">
        <v>87.87</v>
      </c>
    </row>
    <row r="5717" spans="1:4" ht="40.5" x14ac:dyDescent="0.25">
      <c r="A5717" s="893">
        <v>7058</v>
      </c>
      <c r="B5717" s="894" t="s">
        <v>21696</v>
      </c>
      <c r="C5717" s="893" t="s">
        <v>75</v>
      </c>
      <c r="D5717" s="896">
        <v>22.62</v>
      </c>
    </row>
    <row r="5718" spans="1:4" ht="40.5" x14ac:dyDescent="0.25">
      <c r="A5718" s="893">
        <v>7059</v>
      </c>
      <c r="B5718" s="894" t="s">
        <v>21697</v>
      </c>
      <c r="C5718" s="893" t="s">
        <v>75</v>
      </c>
      <c r="D5718" s="896">
        <v>8.75</v>
      </c>
    </row>
    <row r="5719" spans="1:4" ht="40.5" x14ac:dyDescent="0.25">
      <c r="A5719" s="893">
        <v>7060</v>
      </c>
      <c r="B5719" s="894" t="s">
        <v>21698</v>
      </c>
      <c r="C5719" s="893" t="s">
        <v>75</v>
      </c>
      <c r="D5719" s="896">
        <v>40.9</v>
      </c>
    </row>
    <row r="5720" spans="1:4" ht="54" x14ac:dyDescent="0.25">
      <c r="A5720" s="893">
        <v>7061</v>
      </c>
      <c r="B5720" s="894" t="s">
        <v>21699</v>
      </c>
      <c r="C5720" s="893" t="s">
        <v>75</v>
      </c>
      <c r="D5720" s="896">
        <v>80.22</v>
      </c>
    </row>
    <row r="5721" spans="1:4" ht="27" x14ac:dyDescent="0.25">
      <c r="A5721" s="893">
        <v>7063</v>
      </c>
      <c r="B5721" s="894" t="s">
        <v>21700</v>
      </c>
      <c r="C5721" s="893" t="s">
        <v>75</v>
      </c>
      <c r="D5721" s="896">
        <v>19.27</v>
      </c>
    </row>
    <row r="5722" spans="1:4" ht="27" x14ac:dyDescent="0.25">
      <c r="A5722" s="893">
        <v>7064</v>
      </c>
      <c r="B5722" s="894" t="s">
        <v>21701</v>
      </c>
      <c r="C5722" s="893" t="s">
        <v>75</v>
      </c>
      <c r="D5722" s="896">
        <v>5.2</v>
      </c>
    </row>
    <row r="5723" spans="1:4" ht="27" x14ac:dyDescent="0.25">
      <c r="A5723" s="893">
        <v>7065</v>
      </c>
      <c r="B5723" s="894" t="s">
        <v>21702</v>
      </c>
      <c r="C5723" s="893" t="s">
        <v>75</v>
      </c>
      <c r="D5723" s="896">
        <v>21.08</v>
      </c>
    </row>
    <row r="5724" spans="1:4" ht="27" x14ac:dyDescent="0.25">
      <c r="A5724" s="893">
        <v>7066</v>
      </c>
      <c r="B5724" s="894" t="s">
        <v>21703</v>
      </c>
      <c r="C5724" s="893" t="s">
        <v>75</v>
      </c>
      <c r="D5724" s="896">
        <v>95.18</v>
      </c>
    </row>
    <row r="5725" spans="1:4" ht="54" x14ac:dyDescent="0.25">
      <c r="A5725" s="893">
        <v>53786</v>
      </c>
      <c r="B5725" s="894" t="s">
        <v>21704</v>
      </c>
      <c r="C5725" s="893" t="s">
        <v>75</v>
      </c>
      <c r="D5725" s="896">
        <v>50.24</v>
      </c>
    </row>
    <row r="5726" spans="1:4" ht="40.5" x14ac:dyDescent="0.25">
      <c r="A5726" s="893">
        <v>53788</v>
      </c>
      <c r="B5726" s="894" t="s">
        <v>21705</v>
      </c>
      <c r="C5726" s="893" t="s">
        <v>75</v>
      </c>
      <c r="D5726" s="896">
        <v>56.24</v>
      </c>
    </row>
    <row r="5727" spans="1:4" ht="40.5" x14ac:dyDescent="0.25">
      <c r="A5727" s="893">
        <v>53792</v>
      </c>
      <c r="B5727" s="894" t="s">
        <v>21706</v>
      </c>
      <c r="C5727" s="893" t="s">
        <v>75</v>
      </c>
      <c r="D5727" s="896">
        <v>99.71</v>
      </c>
    </row>
    <row r="5728" spans="1:4" ht="27" x14ac:dyDescent="0.25">
      <c r="A5728" s="893">
        <v>53794</v>
      </c>
      <c r="B5728" s="894" t="s">
        <v>21707</v>
      </c>
      <c r="C5728" s="893" t="s">
        <v>75</v>
      </c>
      <c r="D5728" s="896">
        <v>35.619999999999997</v>
      </c>
    </row>
    <row r="5729" spans="1:4" ht="54" x14ac:dyDescent="0.25">
      <c r="A5729" s="893">
        <v>53797</v>
      </c>
      <c r="B5729" s="894" t="s">
        <v>21708</v>
      </c>
      <c r="C5729" s="893" t="s">
        <v>75</v>
      </c>
      <c r="D5729" s="896">
        <v>114.67</v>
      </c>
    </row>
    <row r="5730" spans="1:4" ht="27" x14ac:dyDescent="0.25">
      <c r="A5730" s="893">
        <v>53804</v>
      </c>
      <c r="B5730" s="894" t="s">
        <v>21709</v>
      </c>
      <c r="C5730" s="893" t="s">
        <v>75</v>
      </c>
      <c r="D5730" s="896">
        <v>4.63</v>
      </c>
    </row>
    <row r="5731" spans="1:4" ht="27" x14ac:dyDescent="0.25">
      <c r="A5731" s="893">
        <v>53806</v>
      </c>
      <c r="B5731" s="894" t="s">
        <v>21710</v>
      </c>
      <c r="C5731" s="893" t="s">
        <v>75</v>
      </c>
      <c r="D5731" s="896">
        <v>77.36</v>
      </c>
    </row>
    <row r="5732" spans="1:4" ht="27" x14ac:dyDescent="0.25">
      <c r="A5732" s="893">
        <v>53810</v>
      </c>
      <c r="B5732" s="894" t="s">
        <v>21711</v>
      </c>
      <c r="C5732" s="893" t="s">
        <v>75</v>
      </c>
      <c r="D5732" s="896">
        <v>77.84</v>
      </c>
    </row>
    <row r="5733" spans="1:4" ht="27" x14ac:dyDescent="0.25">
      <c r="A5733" s="893">
        <v>53814</v>
      </c>
      <c r="B5733" s="894" t="s">
        <v>21712</v>
      </c>
      <c r="C5733" s="893" t="s">
        <v>75</v>
      </c>
      <c r="D5733" s="896">
        <v>254.96</v>
      </c>
    </row>
    <row r="5734" spans="1:4" ht="27" x14ac:dyDescent="0.25">
      <c r="A5734" s="893">
        <v>53817</v>
      </c>
      <c r="B5734" s="894" t="s">
        <v>21713</v>
      </c>
      <c r="C5734" s="893" t="s">
        <v>75</v>
      </c>
      <c r="D5734" s="896">
        <v>61.49</v>
      </c>
    </row>
    <row r="5735" spans="1:4" ht="40.5" x14ac:dyDescent="0.25">
      <c r="A5735" s="893">
        <v>53818</v>
      </c>
      <c r="B5735" s="894" t="s">
        <v>21714</v>
      </c>
      <c r="C5735" s="893" t="s">
        <v>75</v>
      </c>
      <c r="D5735" s="896">
        <v>9.67</v>
      </c>
    </row>
    <row r="5736" spans="1:4" ht="40.5" x14ac:dyDescent="0.25">
      <c r="A5736" s="893">
        <v>53827</v>
      </c>
      <c r="B5736" s="894" t="s">
        <v>21715</v>
      </c>
      <c r="C5736" s="893" t="s">
        <v>75</v>
      </c>
      <c r="D5736" s="896">
        <v>112.26</v>
      </c>
    </row>
    <row r="5737" spans="1:4" ht="40.5" x14ac:dyDescent="0.25">
      <c r="A5737" s="893">
        <v>53829</v>
      </c>
      <c r="B5737" s="894" t="s">
        <v>21716</v>
      </c>
      <c r="C5737" s="893" t="s">
        <v>75</v>
      </c>
      <c r="D5737" s="896">
        <v>114.67</v>
      </c>
    </row>
    <row r="5738" spans="1:4" ht="54" x14ac:dyDescent="0.25">
      <c r="A5738" s="893">
        <v>53831</v>
      </c>
      <c r="B5738" s="894" t="s">
        <v>21717</v>
      </c>
      <c r="C5738" s="893" t="s">
        <v>75</v>
      </c>
      <c r="D5738" s="896">
        <v>189.42</v>
      </c>
    </row>
    <row r="5739" spans="1:4" ht="27" x14ac:dyDescent="0.25">
      <c r="A5739" s="893">
        <v>53840</v>
      </c>
      <c r="B5739" s="894" t="s">
        <v>21718</v>
      </c>
      <c r="C5739" s="893" t="s">
        <v>75</v>
      </c>
      <c r="D5739" s="896">
        <v>2.5099999999999998</v>
      </c>
    </row>
    <row r="5740" spans="1:4" ht="27" x14ac:dyDescent="0.25">
      <c r="A5740" s="893">
        <v>53841</v>
      </c>
      <c r="B5740" s="894" t="s">
        <v>21719</v>
      </c>
      <c r="C5740" s="893" t="s">
        <v>75</v>
      </c>
      <c r="D5740" s="896">
        <v>1.74</v>
      </c>
    </row>
    <row r="5741" spans="1:4" ht="40.5" x14ac:dyDescent="0.25">
      <c r="A5741" s="893">
        <v>53849</v>
      </c>
      <c r="B5741" s="894" t="s">
        <v>21720</v>
      </c>
      <c r="C5741" s="893" t="s">
        <v>75</v>
      </c>
      <c r="D5741" s="896">
        <v>82.4</v>
      </c>
    </row>
    <row r="5742" spans="1:4" ht="40.5" x14ac:dyDescent="0.25">
      <c r="A5742" s="893">
        <v>53857</v>
      </c>
      <c r="B5742" s="894" t="s">
        <v>21721</v>
      </c>
      <c r="C5742" s="893" t="s">
        <v>75</v>
      </c>
      <c r="D5742" s="896">
        <v>47.6</v>
      </c>
    </row>
    <row r="5743" spans="1:4" ht="40.5" x14ac:dyDescent="0.25">
      <c r="A5743" s="893">
        <v>53858</v>
      </c>
      <c r="B5743" s="894" t="s">
        <v>21722</v>
      </c>
      <c r="C5743" s="893" t="s">
        <v>75</v>
      </c>
      <c r="D5743" s="896">
        <v>44.99</v>
      </c>
    </row>
    <row r="5744" spans="1:4" ht="40.5" x14ac:dyDescent="0.25">
      <c r="A5744" s="893">
        <v>53861</v>
      </c>
      <c r="B5744" s="894" t="s">
        <v>21723</v>
      </c>
      <c r="C5744" s="893" t="s">
        <v>75</v>
      </c>
      <c r="D5744" s="896">
        <v>66</v>
      </c>
    </row>
    <row r="5745" spans="1:4" ht="27" x14ac:dyDescent="0.25">
      <c r="A5745" s="893">
        <v>53863</v>
      </c>
      <c r="B5745" s="894" t="s">
        <v>21724</v>
      </c>
      <c r="C5745" s="893" t="s">
        <v>75</v>
      </c>
      <c r="D5745" s="896">
        <v>2.19</v>
      </c>
    </row>
    <row r="5746" spans="1:4" ht="40.5" x14ac:dyDescent="0.25">
      <c r="A5746" s="893">
        <v>53865</v>
      </c>
      <c r="B5746" s="894" t="s">
        <v>21725</v>
      </c>
      <c r="C5746" s="893" t="s">
        <v>75</v>
      </c>
      <c r="D5746" s="896">
        <v>46.41</v>
      </c>
    </row>
    <row r="5747" spans="1:4" ht="40.5" x14ac:dyDescent="0.25">
      <c r="A5747" s="893">
        <v>53866</v>
      </c>
      <c r="B5747" s="894" t="s">
        <v>21726</v>
      </c>
      <c r="C5747" s="893" t="s">
        <v>75</v>
      </c>
      <c r="D5747" s="896">
        <v>1.65</v>
      </c>
    </row>
    <row r="5748" spans="1:4" ht="40.5" x14ac:dyDescent="0.25">
      <c r="A5748" s="893">
        <v>53882</v>
      </c>
      <c r="B5748" s="894" t="s">
        <v>21727</v>
      </c>
      <c r="C5748" s="893" t="s">
        <v>75</v>
      </c>
      <c r="D5748" s="896">
        <v>36.880000000000003</v>
      </c>
    </row>
    <row r="5749" spans="1:4" ht="40.5" x14ac:dyDescent="0.25">
      <c r="A5749" s="893">
        <v>55263</v>
      </c>
      <c r="B5749" s="894" t="s">
        <v>21728</v>
      </c>
      <c r="C5749" s="893" t="s">
        <v>75</v>
      </c>
      <c r="D5749" s="896">
        <v>63.43</v>
      </c>
    </row>
    <row r="5750" spans="1:4" ht="27" x14ac:dyDescent="0.25">
      <c r="A5750" s="893">
        <v>73303</v>
      </c>
      <c r="B5750" s="894" t="s">
        <v>21729</v>
      </c>
      <c r="C5750" s="893" t="s">
        <v>75</v>
      </c>
      <c r="D5750" s="896">
        <v>7.15</v>
      </c>
    </row>
    <row r="5751" spans="1:4" ht="27" x14ac:dyDescent="0.25">
      <c r="A5751" s="893">
        <v>73307</v>
      </c>
      <c r="B5751" s="894" t="s">
        <v>21730</v>
      </c>
      <c r="C5751" s="893" t="s">
        <v>75</v>
      </c>
      <c r="D5751" s="896">
        <v>6.38</v>
      </c>
    </row>
    <row r="5752" spans="1:4" ht="40.5" x14ac:dyDescent="0.25">
      <c r="A5752" s="893">
        <v>73309</v>
      </c>
      <c r="B5752" s="894" t="s">
        <v>21731</v>
      </c>
      <c r="C5752" s="893" t="s">
        <v>75</v>
      </c>
      <c r="D5752" s="896">
        <v>33.33</v>
      </c>
    </row>
    <row r="5753" spans="1:4" ht="27" x14ac:dyDescent="0.25">
      <c r="A5753" s="893">
        <v>73311</v>
      </c>
      <c r="B5753" s="894" t="s">
        <v>21732</v>
      </c>
      <c r="C5753" s="893" t="s">
        <v>75</v>
      </c>
      <c r="D5753" s="896">
        <v>175.34</v>
      </c>
    </row>
    <row r="5754" spans="1:4" ht="40.5" x14ac:dyDescent="0.25">
      <c r="A5754" s="893">
        <v>73313</v>
      </c>
      <c r="B5754" s="894" t="s">
        <v>21733</v>
      </c>
      <c r="C5754" s="893" t="s">
        <v>75</v>
      </c>
      <c r="D5754" s="896">
        <v>9</v>
      </c>
    </row>
    <row r="5755" spans="1:4" ht="40.5" x14ac:dyDescent="0.25">
      <c r="A5755" s="893">
        <v>73315</v>
      </c>
      <c r="B5755" s="894" t="s">
        <v>21734</v>
      </c>
      <c r="C5755" s="893" t="s">
        <v>75</v>
      </c>
      <c r="D5755" s="896">
        <v>56.24</v>
      </c>
    </row>
    <row r="5756" spans="1:4" ht="54" x14ac:dyDescent="0.25">
      <c r="A5756" s="893">
        <v>73335</v>
      </c>
      <c r="B5756" s="894" t="s">
        <v>21735</v>
      </c>
      <c r="C5756" s="893" t="s">
        <v>75</v>
      </c>
      <c r="D5756" s="896">
        <v>34.89</v>
      </c>
    </row>
    <row r="5757" spans="1:4" ht="54" x14ac:dyDescent="0.25">
      <c r="A5757" s="893">
        <v>73340</v>
      </c>
      <c r="B5757" s="894" t="s">
        <v>21736</v>
      </c>
      <c r="C5757" s="893" t="s">
        <v>75</v>
      </c>
      <c r="D5757" s="896">
        <v>152.37</v>
      </c>
    </row>
    <row r="5758" spans="1:4" ht="54" x14ac:dyDescent="0.25">
      <c r="A5758" s="893">
        <v>83361</v>
      </c>
      <c r="B5758" s="894" t="s">
        <v>21737</v>
      </c>
      <c r="C5758" s="893" t="s">
        <v>75</v>
      </c>
      <c r="D5758" s="896">
        <v>42.81</v>
      </c>
    </row>
    <row r="5759" spans="1:4" ht="40.5" x14ac:dyDescent="0.25">
      <c r="A5759" s="893">
        <v>83761</v>
      </c>
      <c r="B5759" s="894" t="s">
        <v>21738</v>
      </c>
      <c r="C5759" s="893" t="s">
        <v>75</v>
      </c>
      <c r="D5759" s="896">
        <v>9.52</v>
      </c>
    </row>
    <row r="5760" spans="1:4" ht="40.5" x14ac:dyDescent="0.25">
      <c r="A5760" s="893">
        <v>83762</v>
      </c>
      <c r="B5760" s="894" t="s">
        <v>21739</v>
      </c>
      <c r="C5760" s="893" t="s">
        <v>75</v>
      </c>
      <c r="D5760" s="896">
        <v>8.5</v>
      </c>
    </row>
    <row r="5761" spans="1:4" ht="40.5" x14ac:dyDescent="0.25">
      <c r="A5761" s="893">
        <v>83763</v>
      </c>
      <c r="B5761" s="894" t="s">
        <v>21740</v>
      </c>
      <c r="C5761" s="893" t="s">
        <v>75</v>
      </c>
      <c r="D5761" s="896">
        <v>49.41</v>
      </c>
    </row>
    <row r="5762" spans="1:4" ht="27" x14ac:dyDescent="0.25">
      <c r="A5762" s="893">
        <v>83764</v>
      </c>
      <c r="B5762" s="894" t="s">
        <v>21741</v>
      </c>
      <c r="C5762" s="893" t="s">
        <v>75</v>
      </c>
      <c r="D5762" s="896">
        <v>3.35</v>
      </c>
    </row>
    <row r="5763" spans="1:4" ht="27" x14ac:dyDescent="0.25">
      <c r="A5763" s="893">
        <v>87026</v>
      </c>
      <c r="B5763" s="894" t="s">
        <v>21742</v>
      </c>
      <c r="C5763" s="893" t="s">
        <v>75</v>
      </c>
      <c r="D5763" s="896">
        <v>0.69</v>
      </c>
    </row>
    <row r="5764" spans="1:4" ht="40.5" x14ac:dyDescent="0.25">
      <c r="A5764" s="893">
        <v>87441</v>
      </c>
      <c r="B5764" s="894" t="s">
        <v>21743</v>
      </c>
      <c r="C5764" s="893" t="s">
        <v>75</v>
      </c>
      <c r="D5764" s="896">
        <v>0.38</v>
      </c>
    </row>
    <row r="5765" spans="1:4" ht="40.5" x14ac:dyDescent="0.25">
      <c r="A5765" s="893">
        <v>87442</v>
      </c>
      <c r="B5765" s="894" t="s">
        <v>21744</v>
      </c>
      <c r="C5765" s="893" t="s">
        <v>75</v>
      </c>
      <c r="D5765" s="896">
        <v>0.08</v>
      </c>
    </row>
    <row r="5766" spans="1:4" ht="40.5" x14ac:dyDescent="0.25">
      <c r="A5766" s="893">
        <v>87443</v>
      </c>
      <c r="B5766" s="894" t="s">
        <v>21745</v>
      </c>
      <c r="C5766" s="893" t="s">
        <v>75</v>
      </c>
      <c r="D5766" s="896">
        <v>0.47</v>
      </c>
    </row>
    <row r="5767" spans="1:4" ht="40.5" x14ac:dyDescent="0.25">
      <c r="A5767" s="893">
        <v>87444</v>
      </c>
      <c r="B5767" s="894" t="s">
        <v>21746</v>
      </c>
      <c r="C5767" s="893" t="s">
        <v>75</v>
      </c>
      <c r="D5767" s="896">
        <v>4.12</v>
      </c>
    </row>
    <row r="5768" spans="1:4" ht="27" x14ac:dyDescent="0.25">
      <c r="A5768" s="893">
        <v>88387</v>
      </c>
      <c r="B5768" s="894" t="s">
        <v>21747</v>
      </c>
      <c r="C5768" s="893" t="s">
        <v>75</v>
      </c>
      <c r="D5768" s="896">
        <v>0.74</v>
      </c>
    </row>
    <row r="5769" spans="1:4" ht="27" x14ac:dyDescent="0.25">
      <c r="A5769" s="893">
        <v>88389</v>
      </c>
      <c r="B5769" s="894" t="s">
        <v>21748</v>
      </c>
      <c r="C5769" s="893" t="s">
        <v>75</v>
      </c>
      <c r="D5769" s="896">
        <v>0.17</v>
      </c>
    </row>
    <row r="5770" spans="1:4" ht="27" x14ac:dyDescent="0.25">
      <c r="A5770" s="893">
        <v>88390</v>
      </c>
      <c r="B5770" s="894" t="s">
        <v>21749</v>
      </c>
      <c r="C5770" s="893" t="s">
        <v>75</v>
      </c>
      <c r="D5770" s="896">
        <v>0.81</v>
      </c>
    </row>
    <row r="5771" spans="1:4" ht="40.5" x14ac:dyDescent="0.25">
      <c r="A5771" s="893">
        <v>88391</v>
      </c>
      <c r="B5771" s="894" t="s">
        <v>21750</v>
      </c>
      <c r="C5771" s="893" t="s">
        <v>75</v>
      </c>
      <c r="D5771" s="896">
        <v>2.69</v>
      </c>
    </row>
    <row r="5772" spans="1:4" ht="27" x14ac:dyDescent="0.25">
      <c r="A5772" s="893">
        <v>88394</v>
      </c>
      <c r="B5772" s="894" t="s">
        <v>21751</v>
      </c>
      <c r="C5772" s="893" t="s">
        <v>75</v>
      </c>
      <c r="D5772" s="896">
        <v>0.88</v>
      </c>
    </row>
    <row r="5773" spans="1:4" ht="27" x14ac:dyDescent="0.25">
      <c r="A5773" s="893">
        <v>88395</v>
      </c>
      <c r="B5773" s="894" t="s">
        <v>21752</v>
      </c>
      <c r="C5773" s="893" t="s">
        <v>75</v>
      </c>
      <c r="D5773" s="896">
        <v>0.2</v>
      </c>
    </row>
    <row r="5774" spans="1:4" ht="27" x14ac:dyDescent="0.25">
      <c r="A5774" s="893">
        <v>88396</v>
      </c>
      <c r="B5774" s="894" t="s">
        <v>21753</v>
      </c>
      <c r="C5774" s="893" t="s">
        <v>75</v>
      </c>
      <c r="D5774" s="896">
        <v>0.96</v>
      </c>
    </row>
    <row r="5775" spans="1:4" ht="40.5" x14ac:dyDescent="0.25">
      <c r="A5775" s="893">
        <v>88397</v>
      </c>
      <c r="B5775" s="894" t="s">
        <v>21754</v>
      </c>
      <c r="C5775" s="893" t="s">
        <v>75</v>
      </c>
      <c r="D5775" s="896">
        <v>4.03</v>
      </c>
    </row>
    <row r="5776" spans="1:4" ht="27" x14ac:dyDescent="0.25">
      <c r="A5776" s="893">
        <v>88400</v>
      </c>
      <c r="B5776" s="894" t="s">
        <v>21755</v>
      </c>
      <c r="C5776" s="893" t="s">
        <v>75</v>
      </c>
      <c r="D5776" s="896">
        <v>0.7</v>
      </c>
    </row>
    <row r="5777" spans="1:4" ht="27" x14ac:dyDescent="0.25">
      <c r="A5777" s="893">
        <v>88401</v>
      </c>
      <c r="B5777" s="894" t="s">
        <v>21756</v>
      </c>
      <c r="C5777" s="893" t="s">
        <v>75</v>
      </c>
      <c r="D5777" s="896">
        <v>0.16</v>
      </c>
    </row>
    <row r="5778" spans="1:4" ht="27" x14ac:dyDescent="0.25">
      <c r="A5778" s="893">
        <v>88402</v>
      </c>
      <c r="B5778" s="894" t="s">
        <v>21757</v>
      </c>
      <c r="C5778" s="893" t="s">
        <v>75</v>
      </c>
      <c r="D5778" s="896">
        <v>0.77</v>
      </c>
    </row>
    <row r="5779" spans="1:4" ht="40.5" x14ac:dyDescent="0.25">
      <c r="A5779" s="893">
        <v>88403</v>
      </c>
      <c r="B5779" s="894" t="s">
        <v>21758</v>
      </c>
      <c r="C5779" s="893" t="s">
        <v>75</v>
      </c>
      <c r="D5779" s="896">
        <v>1.61</v>
      </c>
    </row>
    <row r="5780" spans="1:4" ht="40.5" x14ac:dyDescent="0.25">
      <c r="A5780" s="893">
        <v>88419</v>
      </c>
      <c r="B5780" s="894" t="s">
        <v>21759</v>
      </c>
      <c r="C5780" s="893" t="s">
        <v>75</v>
      </c>
      <c r="D5780" s="896">
        <v>4.58</v>
      </c>
    </row>
    <row r="5781" spans="1:4" ht="40.5" x14ac:dyDescent="0.25">
      <c r="A5781" s="893">
        <v>88422</v>
      </c>
      <c r="B5781" s="894" t="s">
        <v>21760</v>
      </c>
      <c r="C5781" s="893" t="s">
        <v>75</v>
      </c>
      <c r="D5781" s="896">
        <v>1.05</v>
      </c>
    </row>
    <row r="5782" spans="1:4" ht="40.5" x14ac:dyDescent="0.25">
      <c r="A5782" s="893">
        <v>88425</v>
      </c>
      <c r="B5782" s="894" t="s">
        <v>21761</v>
      </c>
      <c r="C5782" s="893" t="s">
        <v>75</v>
      </c>
      <c r="D5782" s="896">
        <v>5.72</v>
      </c>
    </row>
    <row r="5783" spans="1:4" ht="40.5" x14ac:dyDescent="0.25">
      <c r="A5783" s="893">
        <v>88427</v>
      </c>
      <c r="B5783" s="894" t="s">
        <v>21762</v>
      </c>
      <c r="C5783" s="893" t="s">
        <v>75</v>
      </c>
      <c r="D5783" s="896">
        <v>0.91</v>
      </c>
    </row>
    <row r="5784" spans="1:4" ht="27" x14ac:dyDescent="0.25">
      <c r="A5784" s="893">
        <v>88434</v>
      </c>
      <c r="B5784" s="894" t="s">
        <v>21763</v>
      </c>
      <c r="C5784" s="893" t="s">
        <v>75</v>
      </c>
      <c r="D5784" s="896">
        <v>6.07</v>
      </c>
    </row>
    <row r="5785" spans="1:4" ht="27" x14ac:dyDescent="0.25">
      <c r="A5785" s="893">
        <v>88435</v>
      </c>
      <c r="B5785" s="894" t="s">
        <v>21764</v>
      </c>
      <c r="C5785" s="893" t="s">
        <v>75</v>
      </c>
      <c r="D5785" s="896">
        <v>1.4</v>
      </c>
    </row>
    <row r="5786" spans="1:4" ht="27" x14ac:dyDescent="0.25">
      <c r="A5786" s="893">
        <v>88436</v>
      </c>
      <c r="B5786" s="894" t="s">
        <v>21765</v>
      </c>
      <c r="C5786" s="893" t="s">
        <v>75</v>
      </c>
      <c r="D5786" s="896">
        <v>7.59</v>
      </c>
    </row>
    <row r="5787" spans="1:4" ht="40.5" x14ac:dyDescent="0.25">
      <c r="A5787" s="893">
        <v>88437</v>
      </c>
      <c r="B5787" s="894" t="s">
        <v>21766</v>
      </c>
      <c r="C5787" s="893" t="s">
        <v>75</v>
      </c>
      <c r="D5787" s="896">
        <v>0.91</v>
      </c>
    </row>
    <row r="5788" spans="1:4" ht="40.5" x14ac:dyDescent="0.25">
      <c r="A5788" s="893">
        <v>88569</v>
      </c>
      <c r="B5788" s="894" t="s">
        <v>21767</v>
      </c>
      <c r="C5788" s="893" t="s">
        <v>75</v>
      </c>
      <c r="D5788" s="896">
        <v>3.71</v>
      </c>
    </row>
    <row r="5789" spans="1:4" ht="40.5" x14ac:dyDescent="0.25">
      <c r="A5789" s="893">
        <v>88570</v>
      </c>
      <c r="B5789" s="894" t="s">
        <v>21768</v>
      </c>
      <c r="C5789" s="893" t="s">
        <v>75</v>
      </c>
      <c r="D5789" s="896">
        <v>1.28</v>
      </c>
    </row>
    <row r="5790" spans="1:4" ht="40.5" x14ac:dyDescent="0.25">
      <c r="A5790" s="893">
        <v>88826</v>
      </c>
      <c r="B5790" s="894" t="s">
        <v>21769</v>
      </c>
      <c r="C5790" s="893" t="s">
        <v>75</v>
      </c>
      <c r="D5790" s="896">
        <v>0.28000000000000003</v>
      </c>
    </row>
    <row r="5791" spans="1:4" ht="40.5" x14ac:dyDescent="0.25">
      <c r="A5791" s="893">
        <v>88827</v>
      </c>
      <c r="B5791" s="894" t="s">
        <v>21770</v>
      </c>
      <c r="C5791" s="893" t="s">
        <v>75</v>
      </c>
      <c r="D5791" s="896">
        <v>0.06</v>
      </c>
    </row>
    <row r="5792" spans="1:4" ht="40.5" x14ac:dyDescent="0.25">
      <c r="A5792" s="893">
        <v>88828</v>
      </c>
      <c r="B5792" s="894" t="s">
        <v>21771</v>
      </c>
      <c r="C5792" s="893" t="s">
        <v>75</v>
      </c>
      <c r="D5792" s="896">
        <v>0.3</v>
      </c>
    </row>
    <row r="5793" spans="1:4" ht="40.5" x14ac:dyDescent="0.25">
      <c r="A5793" s="893">
        <v>88829</v>
      </c>
      <c r="B5793" s="894" t="s">
        <v>21772</v>
      </c>
      <c r="C5793" s="893" t="s">
        <v>75</v>
      </c>
      <c r="D5793" s="896">
        <v>1.07</v>
      </c>
    </row>
    <row r="5794" spans="1:4" ht="27" x14ac:dyDescent="0.25">
      <c r="A5794" s="893">
        <v>88839</v>
      </c>
      <c r="B5794" s="894" t="s">
        <v>21773</v>
      </c>
      <c r="C5794" s="893" t="s">
        <v>75</v>
      </c>
      <c r="D5794" s="896">
        <v>35.15</v>
      </c>
    </row>
    <row r="5795" spans="1:4" ht="27" x14ac:dyDescent="0.25">
      <c r="A5795" s="893">
        <v>88840</v>
      </c>
      <c r="B5795" s="894" t="s">
        <v>21774</v>
      </c>
      <c r="C5795" s="893" t="s">
        <v>75</v>
      </c>
      <c r="D5795" s="896">
        <v>15.48</v>
      </c>
    </row>
    <row r="5796" spans="1:4" ht="27" x14ac:dyDescent="0.25">
      <c r="A5796" s="893">
        <v>88841</v>
      </c>
      <c r="B5796" s="894" t="s">
        <v>21775</v>
      </c>
      <c r="C5796" s="893" t="s">
        <v>75</v>
      </c>
      <c r="D5796" s="896">
        <v>62.84</v>
      </c>
    </row>
    <row r="5797" spans="1:4" ht="27" x14ac:dyDescent="0.25">
      <c r="A5797" s="893">
        <v>88842</v>
      </c>
      <c r="B5797" s="894" t="s">
        <v>21776</v>
      </c>
      <c r="C5797" s="893" t="s">
        <v>75</v>
      </c>
      <c r="D5797" s="896">
        <v>76.92</v>
      </c>
    </row>
    <row r="5798" spans="1:4" ht="40.5" x14ac:dyDescent="0.25">
      <c r="A5798" s="893">
        <v>88847</v>
      </c>
      <c r="B5798" s="894" t="s">
        <v>21777</v>
      </c>
      <c r="C5798" s="893" t="s">
        <v>75</v>
      </c>
      <c r="D5798" s="896">
        <v>22.82</v>
      </c>
    </row>
    <row r="5799" spans="1:4" ht="40.5" x14ac:dyDescent="0.25">
      <c r="A5799" s="893">
        <v>88848</v>
      </c>
      <c r="B5799" s="894" t="s">
        <v>21778</v>
      </c>
      <c r="C5799" s="893" t="s">
        <v>75</v>
      </c>
      <c r="D5799" s="896">
        <v>9.3800000000000008</v>
      </c>
    </row>
    <row r="5800" spans="1:4" ht="40.5" x14ac:dyDescent="0.25">
      <c r="A5800" s="893">
        <v>88853</v>
      </c>
      <c r="B5800" s="894" t="s">
        <v>21779</v>
      </c>
      <c r="C5800" s="893" t="s">
        <v>75</v>
      </c>
      <c r="D5800" s="896">
        <v>0.23</v>
      </c>
    </row>
    <row r="5801" spans="1:4" ht="40.5" x14ac:dyDescent="0.25">
      <c r="A5801" s="893">
        <v>88854</v>
      </c>
      <c r="B5801" s="894" t="s">
        <v>21780</v>
      </c>
      <c r="C5801" s="893" t="s">
        <v>75</v>
      </c>
      <c r="D5801" s="896">
        <v>0.05</v>
      </c>
    </row>
    <row r="5802" spans="1:4" ht="27" x14ac:dyDescent="0.25">
      <c r="A5802" s="893">
        <v>88855</v>
      </c>
      <c r="B5802" s="894" t="s">
        <v>21781</v>
      </c>
      <c r="C5802" s="893" t="s">
        <v>75</v>
      </c>
      <c r="D5802" s="896">
        <v>3.21</v>
      </c>
    </row>
    <row r="5803" spans="1:4" ht="27" x14ac:dyDescent="0.25">
      <c r="A5803" s="893">
        <v>88856</v>
      </c>
      <c r="B5803" s="894" t="s">
        <v>21782</v>
      </c>
      <c r="C5803" s="893" t="s">
        <v>75</v>
      </c>
      <c r="D5803" s="896">
        <v>0.88</v>
      </c>
    </row>
    <row r="5804" spans="1:4" ht="54" x14ac:dyDescent="0.25">
      <c r="A5804" s="893">
        <v>88857</v>
      </c>
      <c r="B5804" s="894" t="s">
        <v>21783</v>
      </c>
      <c r="C5804" s="893" t="s">
        <v>75</v>
      </c>
      <c r="D5804" s="896">
        <v>27.86</v>
      </c>
    </row>
    <row r="5805" spans="1:4" ht="54" x14ac:dyDescent="0.25">
      <c r="A5805" s="893">
        <v>88858</v>
      </c>
      <c r="B5805" s="894" t="s">
        <v>21784</v>
      </c>
      <c r="C5805" s="893" t="s">
        <v>75</v>
      </c>
      <c r="D5805" s="896">
        <v>7.36</v>
      </c>
    </row>
    <row r="5806" spans="1:4" ht="54" x14ac:dyDescent="0.25">
      <c r="A5806" s="893">
        <v>88859</v>
      </c>
      <c r="B5806" s="894" t="s">
        <v>21785</v>
      </c>
      <c r="C5806" s="893" t="s">
        <v>75</v>
      </c>
      <c r="D5806" s="896">
        <v>24.78</v>
      </c>
    </row>
    <row r="5807" spans="1:4" ht="54" x14ac:dyDescent="0.25">
      <c r="A5807" s="893">
        <v>88860</v>
      </c>
      <c r="B5807" s="894" t="s">
        <v>21786</v>
      </c>
      <c r="C5807" s="893" t="s">
        <v>75</v>
      </c>
      <c r="D5807" s="896">
        <v>6.54</v>
      </c>
    </row>
    <row r="5808" spans="1:4" ht="27" x14ac:dyDescent="0.25">
      <c r="A5808" s="893">
        <v>88900</v>
      </c>
      <c r="B5808" s="894" t="s">
        <v>21787</v>
      </c>
      <c r="C5808" s="893" t="s">
        <v>75</v>
      </c>
      <c r="D5808" s="896">
        <v>53.12</v>
      </c>
    </row>
    <row r="5809" spans="1:4" ht="27" x14ac:dyDescent="0.25">
      <c r="A5809" s="893">
        <v>88902</v>
      </c>
      <c r="B5809" s="894" t="s">
        <v>21788</v>
      </c>
      <c r="C5809" s="893" t="s">
        <v>75</v>
      </c>
      <c r="D5809" s="896">
        <v>14.04</v>
      </c>
    </row>
    <row r="5810" spans="1:4" ht="27" x14ac:dyDescent="0.25">
      <c r="A5810" s="893">
        <v>88903</v>
      </c>
      <c r="B5810" s="894" t="s">
        <v>21789</v>
      </c>
      <c r="C5810" s="893" t="s">
        <v>75</v>
      </c>
      <c r="D5810" s="896">
        <v>66.41</v>
      </c>
    </row>
    <row r="5811" spans="1:4" ht="40.5" x14ac:dyDescent="0.25">
      <c r="A5811" s="893">
        <v>88904</v>
      </c>
      <c r="B5811" s="894" t="s">
        <v>21790</v>
      </c>
      <c r="C5811" s="893" t="s">
        <v>75</v>
      </c>
      <c r="D5811" s="896">
        <v>88.52</v>
      </c>
    </row>
    <row r="5812" spans="1:4" ht="27" x14ac:dyDescent="0.25">
      <c r="A5812" s="893">
        <v>89009</v>
      </c>
      <c r="B5812" s="894" t="s">
        <v>21791</v>
      </c>
      <c r="C5812" s="893" t="s">
        <v>75</v>
      </c>
      <c r="D5812" s="896">
        <v>43.54</v>
      </c>
    </row>
    <row r="5813" spans="1:4" ht="27" x14ac:dyDescent="0.25">
      <c r="A5813" s="893">
        <v>89010</v>
      </c>
      <c r="B5813" s="894" t="s">
        <v>21792</v>
      </c>
      <c r="C5813" s="893" t="s">
        <v>75</v>
      </c>
      <c r="D5813" s="896">
        <v>19.18</v>
      </c>
    </row>
    <row r="5814" spans="1:4" ht="54" x14ac:dyDescent="0.25">
      <c r="A5814" s="893">
        <v>89011</v>
      </c>
      <c r="B5814" s="894" t="s">
        <v>21793</v>
      </c>
      <c r="C5814" s="893" t="s">
        <v>75</v>
      </c>
      <c r="D5814" s="896">
        <v>26.88</v>
      </c>
    </row>
    <row r="5815" spans="1:4" ht="54" x14ac:dyDescent="0.25">
      <c r="A5815" s="893">
        <v>89012</v>
      </c>
      <c r="B5815" s="894" t="s">
        <v>21794</v>
      </c>
      <c r="C5815" s="893" t="s">
        <v>75</v>
      </c>
      <c r="D5815" s="896">
        <v>7.1</v>
      </c>
    </row>
    <row r="5816" spans="1:4" ht="27" x14ac:dyDescent="0.25">
      <c r="A5816" s="893">
        <v>89013</v>
      </c>
      <c r="B5816" s="894" t="s">
        <v>21795</v>
      </c>
      <c r="C5816" s="893" t="s">
        <v>75</v>
      </c>
      <c r="D5816" s="896">
        <v>142.61000000000001</v>
      </c>
    </row>
    <row r="5817" spans="1:4" ht="27" x14ac:dyDescent="0.25">
      <c r="A5817" s="893">
        <v>89014</v>
      </c>
      <c r="B5817" s="894" t="s">
        <v>21796</v>
      </c>
      <c r="C5817" s="893" t="s">
        <v>75</v>
      </c>
      <c r="D5817" s="896">
        <v>62.82</v>
      </c>
    </row>
    <row r="5818" spans="1:4" ht="27" x14ac:dyDescent="0.25">
      <c r="A5818" s="893">
        <v>89015</v>
      </c>
      <c r="B5818" s="894" t="s">
        <v>21797</v>
      </c>
      <c r="C5818" s="893" t="s">
        <v>75</v>
      </c>
      <c r="D5818" s="896">
        <v>3.7</v>
      </c>
    </row>
    <row r="5819" spans="1:4" ht="27" x14ac:dyDescent="0.25">
      <c r="A5819" s="893">
        <v>89016</v>
      </c>
      <c r="B5819" s="894" t="s">
        <v>21798</v>
      </c>
      <c r="C5819" s="893" t="s">
        <v>75</v>
      </c>
      <c r="D5819" s="896">
        <v>0.98</v>
      </c>
    </row>
    <row r="5820" spans="1:4" ht="27" x14ac:dyDescent="0.25">
      <c r="A5820" s="893">
        <v>89017</v>
      </c>
      <c r="B5820" s="894" t="s">
        <v>21799</v>
      </c>
      <c r="C5820" s="893" t="s">
        <v>75</v>
      </c>
      <c r="D5820" s="896">
        <v>43.27</v>
      </c>
    </row>
    <row r="5821" spans="1:4" ht="27" x14ac:dyDescent="0.25">
      <c r="A5821" s="893">
        <v>89018</v>
      </c>
      <c r="B5821" s="894" t="s">
        <v>21800</v>
      </c>
      <c r="C5821" s="893" t="s">
        <v>75</v>
      </c>
      <c r="D5821" s="896">
        <v>19.059999999999999</v>
      </c>
    </row>
    <row r="5822" spans="1:4" ht="40.5" x14ac:dyDescent="0.25">
      <c r="A5822" s="893">
        <v>89019</v>
      </c>
      <c r="B5822" s="894" t="s">
        <v>21801</v>
      </c>
      <c r="C5822" s="893" t="s">
        <v>75</v>
      </c>
      <c r="D5822" s="896">
        <v>0.32</v>
      </c>
    </row>
    <row r="5823" spans="1:4" ht="40.5" x14ac:dyDescent="0.25">
      <c r="A5823" s="893">
        <v>89020</v>
      </c>
      <c r="B5823" s="894" t="s">
        <v>21802</v>
      </c>
      <c r="C5823" s="893" t="s">
        <v>75</v>
      </c>
      <c r="D5823" s="896">
        <v>7.0000000000000007E-2</v>
      </c>
    </row>
    <row r="5824" spans="1:4" ht="27" x14ac:dyDescent="0.25">
      <c r="A5824" s="893">
        <v>89023</v>
      </c>
      <c r="B5824" s="894" t="s">
        <v>21803</v>
      </c>
      <c r="C5824" s="893" t="s">
        <v>75</v>
      </c>
      <c r="D5824" s="896">
        <v>3.82</v>
      </c>
    </row>
    <row r="5825" spans="1:4" ht="27" x14ac:dyDescent="0.25">
      <c r="A5825" s="893">
        <v>89024</v>
      </c>
      <c r="B5825" s="894" t="s">
        <v>21804</v>
      </c>
      <c r="C5825" s="893" t="s">
        <v>75</v>
      </c>
      <c r="D5825" s="896">
        <v>1.32</v>
      </c>
    </row>
    <row r="5826" spans="1:4" ht="27" x14ac:dyDescent="0.25">
      <c r="A5826" s="893">
        <v>89025</v>
      </c>
      <c r="B5826" s="894" t="s">
        <v>21805</v>
      </c>
      <c r="C5826" s="893" t="s">
        <v>75</v>
      </c>
      <c r="D5826" s="896">
        <v>4.78</v>
      </c>
    </row>
    <row r="5827" spans="1:4" ht="27" x14ac:dyDescent="0.25">
      <c r="A5827" s="893">
        <v>89026</v>
      </c>
      <c r="B5827" s="894" t="s">
        <v>21806</v>
      </c>
      <c r="C5827" s="893" t="s">
        <v>75</v>
      </c>
      <c r="D5827" s="896">
        <v>168.3</v>
      </c>
    </row>
    <row r="5828" spans="1:4" ht="27" x14ac:dyDescent="0.25">
      <c r="A5828" s="893">
        <v>89029</v>
      </c>
      <c r="B5828" s="894" t="s">
        <v>21807</v>
      </c>
      <c r="C5828" s="893" t="s">
        <v>75</v>
      </c>
      <c r="D5828" s="896">
        <v>33.58</v>
      </c>
    </row>
    <row r="5829" spans="1:4" ht="27" x14ac:dyDescent="0.25">
      <c r="A5829" s="893">
        <v>89030</v>
      </c>
      <c r="B5829" s="894" t="s">
        <v>21808</v>
      </c>
      <c r="C5829" s="893" t="s">
        <v>75</v>
      </c>
      <c r="D5829" s="896">
        <v>14.79</v>
      </c>
    </row>
    <row r="5830" spans="1:4" ht="27" x14ac:dyDescent="0.25">
      <c r="A5830" s="893">
        <v>89033</v>
      </c>
      <c r="B5830" s="894" t="s">
        <v>21809</v>
      </c>
      <c r="C5830" s="893" t="s">
        <v>75</v>
      </c>
      <c r="D5830" s="896">
        <v>14.12</v>
      </c>
    </row>
    <row r="5831" spans="1:4" ht="27" x14ac:dyDescent="0.25">
      <c r="A5831" s="893">
        <v>89034</v>
      </c>
      <c r="B5831" s="894" t="s">
        <v>21810</v>
      </c>
      <c r="C5831" s="893" t="s">
        <v>75</v>
      </c>
      <c r="D5831" s="896">
        <v>3.78</v>
      </c>
    </row>
    <row r="5832" spans="1:4" ht="40.5" x14ac:dyDescent="0.25">
      <c r="A5832" s="893">
        <v>89128</v>
      </c>
      <c r="B5832" s="894" t="s">
        <v>21811</v>
      </c>
      <c r="C5832" s="893" t="s">
        <v>75</v>
      </c>
      <c r="D5832" s="896">
        <v>38.08</v>
      </c>
    </row>
    <row r="5833" spans="1:4" ht="40.5" x14ac:dyDescent="0.25">
      <c r="A5833" s="893">
        <v>89129</v>
      </c>
      <c r="B5833" s="894" t="s">
        <v>21812</v>
      </c>
      <c r="C5833" s="893" t="s">
        <v>75</v>
      </c>
      <c r="D5833" s="896">
        <v>10.06</v>
      </c>
    </row>
    <row r="5834" spans="1:4" ht="40.5" x14ac:dyDescent="0.25">
      <c r="A5834" s="893">
        <v>89130</v>
      </c>
      <c r="B5834" s="894" t="s">
        <v>21813</v>
      </c>
      <c r="C5834" s="893" t="s">
        <v>75</v>
      </c>
      <c r="D5834" s="896">
        <v>52.8</v>
      </c>
    </row>
    <row r="5835" spans="1:4" ht="40.5" x14ac:dyDescent="0.25">
      <c r="A5835" s="893">
        <v>89131</v>
      </c>
      <c r="B5835" s="894" t="s">
        <v>21814</v>
      </c>
      <c r="C5835" s="893" t="s">
        <v>75</v>
      </c>
      <c r="D5835" s="896">
        <v>13.95</v>
      </c>
    </row>
    <row r="5836" spans="1:4" ht="40.5" x14ac:dyDescent="0.25">
      <c r="A5836" s="893">
        <v>89210</v>
      </c>
      <c r="B5836" s="894" t="s">
        <v>21815</v>
      </c>
      <c r="C5836" s="893" t="s">
        <v>75</v>
      </c>
      <c r="D5836" s="896">
        <v>32.049999999999997</v>
      </c>
    </row>
    <row r="5837" spans="1:4" ht="40.5" x14ac:dyDescent="0.25">
      <c r="A5837" s="893">
        <v>89211</v>
      </c>
      <c r="B5837" s="894" t="s">
        <v>21816</v>
      </c>
      <c r="C5837" s="893" t="s">
        <v>75</v>
      </c>
      <c r="D5837" s="896">
        <v>8.6</v>
      </c>
    </row>
    <row r="5838" spans="1:4" ht="27" x14ac:dyDescent="0.25">
      <c r="A5838" s="893">
        <v>89212</v>
      </c>
      <c r="B5838" s="894" t="s">
        <v>21817</v>
      </c>
      <c r="C5838" s="893" t="s">
        <v>75</v>
      </c>
      <c r="D5838" s="896">
        <v>30</v>
      </c>
    </row>
    <row r="5839" spans="1:4" ht="27" x14ac:dyDescent="0.25">
      <c r="A5839" s="893">
        <v>89213</v>
      </c>
      <c r="B5839" s="894" t="s">
        <v>21818</v>
      </c>
      <c r="C5839" s="893" t="s">
        <v>75</v>
      </c>
      <c r="D5839" s="896">
        <v>9.25</v>
      </c>
    </row>
    <row r="5840" spans="1:4" ht="27" x14ac:dyDescent="0.25">
      <c r="A5840" s="893">
        <v>89214</v>
      </c>
      <c r="B5840" s="894" t="s">
        <v>21819</v>
      </c>
      <c r="C5840" s="893" t="s">
        <v>75</v>
      </c>
      <c r="D5840" s="896">
        <v>28.16</v>
      </c>
    </row>
    <row r="5841" spans="1:4" ht="27" x14ac:dyDescent="0.25">
      <c r="A5841" s="893">
        <v>89215</v>
      </c>
      <c r="B5841" s="894" t="s">
        <v>21820</v>
      </c>
      <c r="C5841" s="893" t="s">
        <v>75</v>
      </c>
      <c r="D5841" s="896">
        <v>91.41</v>
      </c>
    </row>
    <row r="5842" spans="1:4" ht="40.5" x14ac:dyDescent="0.25">
      <c r="A5842" s="893">
        <v>89221</v>
      </c>
      <c r="B5842" s="894" t="s">
        <v>21821</v>
      </c>
      <c r="C5842" s="893" t="s">
        <v>75</v>
      </c>
      <c r="D5842" s="896">
        <v>1.1399999999999999</v>
      </c>
    </row>
    <row r="5843" spans="1:4" ht="40.5" x14ac:dyDescent="0.25">
      <c r="A5843" s="893">
        <v>89222</v>
      </c>
      <c r="B5843" s="894" t="s">
        <v>21822</v>
      </c>
      <c r="C5843" s="893" t="s">
        <v>75</v>
      </c>
      <c r="D5843" s="896">
        <v>0.26</v>
      </c>
    </row>
    <row r="5844" spans="1:4" ht="40.5" x14ac:dyDescent="0.25">
      <c r="A5844" s="893">
        <v>89223</v>
      </c>
      <c r="B5844" s="894" t="s">
        <v>21823</v>
      </c>
      <c r="C5844" s="893" t="s">
        <v>75</v>
      </c>
      <c r="D5844" s="896">
        <v>1.25</v>
      </c>
    </row>
    <row r="5845" spans="1:4" ht="40.5" x14ac:dyDescent="0.25">
      <c r="A5845" s="893">
        <v>89224</v>
      </c>
      <c r="B5845" s="894" t="s">
        <v>21824</v>
      </c>
      <c r="C5845" s="893" t="s">
        <v>75</v>
      </c>
      <c r="D5845" s="896">
        <v>2.15</v>
      </c>
    </row>
    <row r="5846" spans="1:4" ht="40.5" x14ac:dyDescent="0.25">
      <c r="A5846" s="893">
        <v>89228</v>
      </c>
      <c r="B5846" s="894" t="s">
        <v>21825</v>
      </c>
      <c r="C5846" s="893" t="s">
        <v>75</v>
      </c>
      <c r="D5846" s="896">
        <v>52</v>
      </c>
    </row>
    <row r="5847" spans="1:4" ht="40.5" x14ac:dyDescent="0.25">
      <c r="A5847" s="893">
        <v>89229</v>
      </c>
      <c r="B5847" s="894" t="s">
        <v>21826</v>
      </c>
      <c r="C5847" s="893" t="s">
        <v>75</v>
      </c>
      <c r="D5847" s="896">
        <v>18.329999999999998</v>
      </c>
    </row>
    <row r="5848" spans="1:4" ht="27" x14ac:dyDescent="0.25">
      <c r="A5848" s="893">
        <v>89230</v>
      </c>
      <c r="B5848" s="894" t="s">
        <v>21827</v>
      </c>
      <c r="C5848" s="893" t="s">
        <v>75</v>
      </c>
      <c r="D5848" s="896">
        <v>126.21</v>
      </c>
    </row>
    <row r="5849" spans="1:4" ht="27" x14ac:dyDescent="0.25">
      <c r="A5849" s="893">
        <v>89231</v>
      </c>
      <c r="B5849" s="894" t="s">
        <v>21828</v>
      </c>
      <c r="C5849" s="893" t="s">
        <v>75</v>
      </c>
      <c r="D5849" s="896">
        <v>38.64</v>
      </c>
    </row>
    <row r="5850" spans="1:4" ht="27" x14ac:dyDescent="0.25">
      <c r="A5850" s="893">
        <v>89232</v>
      </c>
      <c r="B5850" s="894" t="s">
        <v>21829</v>
      </c>
      <c r="C5850" s="893" t="s">
        <v>75</v>
      </c>
      <c r="D5850" s="896">
        <v>225.12</v>
      </c>
    </row>
    <row r="5851" spans="1:4" ht="27" x14ac:dyDescent="0.25">
      <c r="A5851" s="893">
        <v>89233</v>
      </c>
      <c r="B5851" s="894" t="s">
        <v>21830</v>
      </c>
      <c r="C5851" s="893" t="s">
        <v>75</v>
      </c>
      <c r="D5851" s="896">
        <v>164.5</v>
      </c>
    </row>
    <row r="5852" spans="1:4" ht="27" x14ac:dyDescent="0.25">
      <c r="A5852" s="893">
        <v>89236</v>
      </c>
      <c r="B5852" s="894" t="s">
        <v>21831</v>
      </c>
      <c r="C5852" s="893" t="s">
        <v>75</v>
      </c>
      <c r="D5852" s="896">
        <v>294.82</v>
      </c>
    </row>
    <row r="5853" spans="1:4" ht="27" x14ac:dyDescent="0.25">
      <c r="A5853" s="893">
        <v>89237</v>
      </c>
      <c r="B5853" s="894" t="s">
        <v>21832</v>
      </c>
      <c r="C5853" s="893" t="s">
        <v>75</v>
      </c>
      <c r="D5853" s="896">
        <v>90.27</v>
      </c>
    </row>
    <row r="5854" spans="1:4" ht="27" x14ac:dyDescent="0.25">
      <c r="A5854" s="893">
        <v>89238</v>
      </c>
      <c r="B5854" s="894" t="s">
        <v>21833</v>
      </c>
      <c r="C5854" s="893" t="s">
        <v>75</v>
      </c>
      <c r="D5854" s="896">
        <v>525.88</v>
      </c>
    </row>
    <row r="5855" spans="1:4" ht="27" x14ac:dyDescent="0.25">
      <c r="A5855" s="893">
        <v>89239</v>
      </c>
      <c r="B5855" s="894" t="s">
        <v>21834</v>
      </c>
      <c r="C5855" s="893" t="s">
        <v>75</v>
      </c>
      <c r="D5855" s="896">
        <v>435.03</v>
      </c>
    </row>
    <row r="5856" spans="1:4" ht="40.5" x14ac:dyDescent="0.25">
      <c r="A5856" s="893">
        <v>89240</v>
      </c>
      <c r="B5856" s="894" t="s">
        <v>21835</v>
      </c>
      <c r="C5856" s="893" t="s">
        <v>75</v>
      </c>
      <c r="D5856" s="896">
        <v>90.48</v>
      </c>
    </row>
    <row r="5857" spans="1:4" ht="40.5" x14ac:dyDescent="0.25">
      <c r="A5857" s="893">
        <v>89241</v>
      </c>
      <c r="B5857" s="894" t="s">
        <v>21836</v>
      </c>
      <c r="C5857" s="893" t="s">
        <v>75</v>
      </c>
      <c r="D5857" s="896">
        <v>31.89</v>
      </c>
    </row>
    <row r="5858" spans="1:4" ht="27" x14ac:dyDescent="0.25">
      <c r="A5858" s="893">
        <v>89246</v>
      </c>
      <c r="B5858" s="894" t="s">
        <v>21837</v>
      </c>
      <c r="C5858" s="893" t="s">
        <v>75</v>
      </c>
      <c r="D5858" s="896">
        <v>256.18</v>
      </c>
    </row>
    <row r="5859" spans="1:4" ht="27" x14ac:dyDescent="0.25">
      <c r="A5859" s="893">
        <v>89247</v>
      </c>
      <c r="B5859" s="894" t="s">
        <v>21838</v>
      </c>
      <c r="C5859" s="893" t="s">
        <v>75</v>
      </c>
      <c r="D5859" s="896">
        <v>78.44</v>
      </c>
    </row>
    <row r="5860" spans="1:4" ht="27" x14ac:dyDescent="0.25">
      <c r="A5860" s="893">
        <v>89248</v>
      </c>
      <c r="B5860" s="894" t="s">
        <v>21839</v>
      </c>
      <c r="C5860" s="893" t="s">
        <v>75</v>
      </c>
      <c r="D5860" s="896">
        <v>456.96</v>
      </c>
    </row>
    <row r="5861" spans="1:4" ht="27" x14ac:dyDescent="0.25">
      <c r="A5861" s="893">
        <v>89249</v>
      </c>
      <c r="B5861" s="894" t="s">
        <v>21840</v>
      </c>
      <c r="C5861" s="893" t="s">
        <v>75</v>
      </c>
      <c r="D5861" s="896">
        <v>370.83</v>
      </c>
    </row>
    <row r="5862" spans="1:4" ht="40.5" x14ac:dyDescent="0.25">
      <c r="A5862" s="893">
        <v>89253</v>
      </c>
      <c r="B5862" s="894" t="s">
        <v>21841</v>
      </c>
      <c r="C5862" s="893" t="s">
        <v>75</v>
      </c>
      <c r="D5862" s="896">
        <v>74.14</v>
      </c>
    </row>
    <row r="5863" spans="1:4" ht="40.5" x14ac:dyDescent="0.25">
      <c r="A5863" s="893">
        <v>89254</v>
      </c>
      <c r="B5863" s="894" t="s">
        <v>21842</v>
      </c>
      <c r="C5863" s="893" t="s">
        <v>75</v>
      </c>
      <c r="D5863" s="896">
        <v>26.13</v>
      </c>
    </row>
    <row r="5864" spans="1:4" ht="40.5" x14ac:dyDescent="0.25">
      <c r="A5864" s="893">
        <v>89255</v>
      </c>
      <c r="B5864" s="894" t="s">
        <v>21843</v>
      </c>
      <c r="C5864" s="893" t="s">
        <v>75</v>
      </c>
      <c r="D5864" s="896">
        <v>119.19</v>
      </c>
    </row>
    <row r="5865" spans="1:4" ht="40.5" x14ac:dyDescent="0.25">
      <c r="A5865" s="893">
        <v>89256</v>
      </c>
      <c r="B5865" s="894" t="s">
        <v>21844</v>
      </c>
      <c r="C5865" s="893" t="s">
        <v>75</v>
      </c>
      <c r="D5865" s="896">
        <v>83.46</v>
      </c>
    </row>
    <row r="5866" spans="1:4" ht="54" x14ac:dyDescent="0.25">
      <c r="A5866" s="893">
        <v>89259</v>
      </c>
      <c r="B5866" s="894" t="s">
        <v>21845</v>
      </c>
      <c r="C5866" s="893" t="s">
        <v>75</v>
      </c>
      <c r="D5866" s="896">
        <v>27.32</v>
      </c>
    </row>
    <row r="5867" spans="1:4" ht="54" x14ac:dyDescent="0.25">
      <c r="A5867" s="893">
        <v>89260</v>
      </c>
      <c r="B5867" s="894" t="s">
        <v>21846</v>
      </c>
      <c r="C5867" s="893" t="s">
        <v>75</v>
      </c>
      <c r="D5867" s="896">
        <v>10.029999999999999</v>
      </c>
    </row>
    <row r="5868" spans="1:4" ht="54" x14ac:dyDescent="0.25">
      <c r="A5868" s="893">
        <v>89262</v>
      </c>
      <c r="B5868" s="894" t="s">
        <v>21847</v>
      </c>
      <c r="C5868" s="893" t="s">
        <v>75</v>
      </c>
      <c r="D5868" s="896">
        <v>46.24</v>
      </c>
    </row>
    <row r="5869" spans="1:4" ht="54" x14ac:dyDescent="0.25">
      <c r="A5869" s="893">
        <v>89264</v>
      </c>
      <c r="B5869" s="894" t="s">
        <v>21848</v>
      </c>
      <c r="C5869" s="893" t="s">
        <v>75</v>
      </c>
      <c r="D5869" s="896">
        <v>20.94</v>
      </c>
    </row>
    <row r="5870" spans="1:4" ht="54" x14ac:dyDescent="0.25">
      <c r="A5870" s="893">
        <v>89265</v>
      </c>
      <c r="B5870" s="894" t="s">
        <v>21849</v>
      </c>
      <c r="C5870" s="893" t="s">
        <v>75</v>
      </c>
      <c r="D5870" s="896">
        <v>8.36</v>
      </c>
    </row>
    <row r="5871" spans="1:4" ht="54" x14ac:dyDescent="0.25">
      <c r="A5871" s="893">
        <v>89266</v>
      </c>
      <c r="B5871" s="894" t="s">
        <v>21850</v>
      </c>
      <c r="C5871" s="893" t="s">
        <v>75</v>
      </c>
      <c r="D5871" s="896">
        <v>3.37</v>
      </c>
    </row>
    <row r="5872" spans="1:4" ht="40.5" x14ac:dyDescent="0.25">
      <c r="A5872" s="893">
        <v>89267</v>
      </c>
      <c r="B5872" s="894" t="s">
        <v>21851</v>
      </c>
      <c r="C5872" s="893" t="s">
        <v>75</v>
      </c>
      <c r="D5872" s="896">
        <v>52.21</v>
      </c>
    </row>
    <row r="5873" spans="1:4" ht="40.5" x14ac:dyDescent="0.25">
      <c r="A5873" s="893">
        <v>89268</v>
      </c>
      <c r="B5873" s="894" t="s">
        <v>21852</v>
      </c>
      <c r="C5873" s="893" t="s">
        <v>75</v>
      </c>
      <c r="D5873" s="896">
        <v>18.399999999999999</v>
      </c>
    </row>
    <row r="5874" spans="1:4" ht="40.5" x14ac:dyDescent="0.25">
      <c r="A5874" s="893">
        <v>89269</v>
      </c>
      <c r="B5874" s="894" t="s">
        <v>21853</v>
      </c>
      <c r="C5874" s="893" t="s">
        <v>75</v>
      </c>
      <c r="D5874" s="896">
        <v>7.44</v>
      </c>
    </row>
    <row r="5875" spans="1:4" ht="40.5" x14ac:dyDescent="0.25">
      <c r="A5875" s="893">
        <v>89270</v>
      </c>
      <c r="B5875" s="894" t="s">
        <v>21854</v>
      </c>
      <c r="C5875" s="893" t="s">
        <v>75</v>
      </c>
      <c r="D5875" s="896">
        <v>83.94</v>
      </c>
    </row>
    <row r="5876" spans="1:4" ht="40.5" x14ac:dyDescent="0.25">
      <c r="A5876" s="893">
        <v>89271</v>
      </c>
      <c r="B5876" s="894" t="s">
        <v>21855</v>
      </c>
      <c r="C5876" s="893" t="s">
        <v>75</v>
      </c>
      <c r="D5876" s="896">
        <v>28.56</v>
      </c>
    </row>
    <row r="5877" spans="1:4" ht="40.5" x14ac:dyDescent="0.25">
      <c r="A5877" s="893">
        <v>89274</v>
      </c>
      <c r="B5877" s="894" t="s">
        <v>21856</v>
      </c>
      <c r="C5877" s="893" t="s">
        <v>75</v>
      </c>
      <c r="D5877" s="896">
        <v>1.38</v>
      </c>
    </row>
    <row r="5878" spans="1:4" ht="40.5" x14ac:dyDescent="0.25">
      <c r="A5878" s="893">
        <v>89275</v>
      </c>
      <c r="B5878" s="894" t="s">
        <v>21857</v>
      </c>
      <c r="C5878" s="893" t="s">
        <v>75</v>
      </c>
      <c r="D5878" s="896">
        <v>0.32</v>
      </c>
    </row>
    <row r="5879" spans="1:4" ht="40.5" x14ac:dyDescent="0.25">
      <c r="A5879" s="893">
        <v>89276</v>
      </c>
      <c r="B5879" s="894" t="s">
        <v>21858</v>
      </c>
      <c r="C5879" s="893" t="s">
        <v>75</v>
      </c>
      <c r="D5879" s="896">
        <v>1.73</v>
      </c>
    </row>
    <row r="5880" spans="1:4" ht="40.5" x14ac:dyDescent="0.25">
      <c r="A5880" s="893">
        <v>89277</v>
      </c>
      <c r="B5880" s="894" t="s">
        <v>21859</v>
      </c>
      <c r="C5880" s="893" t="s">
        <v>75</v>
      </c>
      <c r="D5880" s="896">
        <v>8.24</v>
      </c>
    </row>
    <row r="5881" spans="1:4" ht="40.5" x14ac:dyDescent="0.25">
      <c r="A5881" s="893">
        <v>89280</v>
      </c>
      <c r="B5881" s="894" t="s">
        <v>21860</v>
      </c>
      <c r="C5881" s="893" t="s">
        <v>75</v>
      </c>
      <c r="D5881" s="896">
        <v>39.36</v>
      </c>
    </row>
    <row r="5882" spans="1:4" ht="40.5" x14ac:dyDescent="0.25">
      <c r="A5882" s="893">
        <v>89281</v>
      </c>
      <c r="B5882" s="894" t="s">
        <v>21861</v>
      </c>
      <c r="C5882" s="893" t="s">
        <v>75</v>
      </c>
      <c r="D5882" s="896">
        <v>10.56</v>
      </c>
    </row>
    <row r="5883" spans="1:4" ht="54" x14ac:dyDescent="0.25">
      <c r="A5883" s="893">
        <v>89870</v>
      </c>
      <c r="B5883" s="894" t="s">
        <v>21862</v>
      </c>
      <c r="C5883" s="893" t="s">
        <v>75</v>
      </c>
      <c r="D5883" s="896">
        <v>38.94</v>
      </c>
    </row>
    <row r="5884" spans="1:4" ht="40.5" x14ac:dyDescent="0.25">
      <c r="A5884" s="893">
        <v>89871</v>
      </c>
      <c r="B5884" s="894" t="s">
        <v>21863</v>
      </c>
      <c r="C5884" s="893" t="s">
        <v>75</v>
      </c>
      <c r="D5884" s="896">
        <v>13.85</v>
      </c>
    </row>
    <row r="5885" spans="1:4" ht="54" x14ac:dyDescent="0.25">
      <c r="A5885" s="893">
        <v>89872</v>
      </c>
      <c r="B5885" s="894" t="s">
        <v>21864</v>
      </c>
      <c r="C5885" s="893" t="s">
        <v>75</v>
      </c>
      <c r="D5885" s="896">
        <v>5.59</v>
      </c>
    </row>
    <row r="5886" spans="1:4" ht="54" x14ac:dyDescent="0.25">
      <c r="A5886" s="893">
        <v>89873</v>
      </c>
      <c r="B5886" s="894" t="s">
        <v>21865</v>
      </c>
      <c r="C5886" s="893" t="s">
        <v>75</v>
      </c>
      <c r="D5886" s="896">
        <v>67.03</v>
      </c>
    </row>
    <row r="5887" spans="1:4" ht="54" x14ac:dyDescent="0.25">
      <c r="A5887" s="893">
        <v>89874</v>
      </c>
      <c r="B5887" s="894" t="s">
        <v>21866</v>
      </c>
      <c r="C5887" s="893" t="s">
        <v>75</v>
      </c>
      <c r="D5887" s="896">
        <v>173.57</v>
      </c>
    </row>
    <row r="5888" spans="1:4" ht="54" x14ac:dyDescent="0.25">
      <c r="A5888" s="893">
        <v>89878</v>
      </c>
      <c r="B5888" s="894" t="s">
        <v>21867</v>
      </c>
      <c r="C5888" s="893" t="s">
        <v>75</v>
      </c>
      <c r="D5888" s="896">
        <v>41.54</v>
      </c>
    </row>
    <row r="5889" spans="1:4" ht="40.5" x14ac:dyDescent="0.25">
      <c r="A5889" s="893">
        <v>89879</v>
      </c>
      <c r="B5889" s="894" t="s">
        <v>21868</v>
      </c>
      <c r="C5889" s="893" t="s">
        <v>75</v>
      </c>
      <c r="D5889" s="896">
        <v>14.53</v>
      </c>
    </row>
    <row r="5890" spans="1:4" ht="54" x14ac:dyDescent="0.25">
      <c r="A5890" s="893">
        <v>89880</v>
      </c>
      <c r="B5890" s="894" t="s">
        <v>21869</v>
      </c>
      <c r="C5890" s="893" t="s">
        <v>75</v>
      </c>
      <c r="D5890" s="896">
        <v>5.87</v>
      </c>
    </row>
    <row r="5891" spans="1:4" ht="54" x14ac:dyDescent="0.25">
      <c r="A5891" s="893">
        <v>89881</v>
      </c>
      <c r="B5891" s="894" t="s">
        <v>21870</v>
      </c>
      <c r="C5891" s="893" t="s">
        <v>75</v>
      </c>
      <c r="D5891" s="896">
        <v>70.83</v>
      </c>
    </row>
    <row r="5892" spans="1:4" ht="54" x14ac:dyDescent="0.25">
      <c r="A5892" s="893">
        <v>89882</v>
      </c>
      <c r="B5892" s="894" t="s">
        <v>21871</v>
      </c>
      <c r="C5892" s="893" t="s">
        <v>75</v>
      </c>
      <c r="D5892" s="896">
        <v>200.26</v>
      </c>
    </row>
    <row r="5893" spans="1:4" ht="27" x14ac:dyDescent="0.25">
      <c r="A5893" s="893">
        <v>90582</v>
      </c>
      <c r="B5893" s="894" t="s">
        <v>21872</v>
      </c>
      <c r="C5893" s="893" t="s">
        <v>75</v>
      </c>
      <c r="D5893" s="896">
        <v>0.43</v>
      </c>
    </row>
    <row r="5894" spans="1:4" ht="27" x14ac:dyDescent="0.25">
      <c r="A5894" s="893">
        <v>90583</v>
      </c>
      <c r="B5894" s="894" t="s">
        <v>21873</v>
      </c>
      <c r="C5894" s="893" t="s">
        <v>75</v>
      </c>
      <c r="D5894" s="896">
        <v>0.1</v>
      </c>
    </row>
    <row r="5895" spans="1:4" ht="27" x14ac:dyDescent="0.25">
      <c r="A5895" s="893">
        <v>90584</v>
      </c>
      <c r="B5895" s="894" t="s">
        <v>21874</v>
      </c>
      <c r="C5895" s="893" t="s">
        <v>75</v>
      </c>
      <c r="D5895" s="896">
        <v>0.33</v>
      </c>
    </row>
    <row r="5896" spans="1:4" ht="27" x14ac:dyDescent="0.25">
      <c r="A5896" s="893">
        <v>90585</v>
      </c>
      <c r="B5896" s="894" t="s">
        <v>21875</v>
      </c>
      <c r="C5896" s="893" t="s">
        <v>75</v>
      </c>
      <c r="D5896" s="896">
        <v>0.44</v>
      </c>
    </row>
    <row r="5897" spans="1:4" ht="27" x14ac:dyDescent="0.25">
      <c r="A5897" s="893">
        <v>90621</v>
      </c>
      <c r="B5897" s="894" t="s">
        <v>21876</v>
      </c>
      <c r="C5897" s="893" t="s">
        <v>75</v>
      </c>
      <c r="D5897" s="896">
        <v>2.34</v>
      </c>
    </row>
    <row r="5898" spans="1:4" ht="27" x14ac:dyDescent="0.25">
      <c r="A5898" s="893">
        <v>90622</v>
      </c>
      <c r="B5898" s="894" t="s">
        <v>21877</v>
      </c>
      <c r="C5898" s="893" t="s">
        <v>75</v>
      </c>
      <c r="D5898" s="896">
        <v>0.54</v>
      </c>
    </row>
    <row r="5899" spans="1:4" ht="27" x14ac:dyDescent="0.25">
      <c r="A5899" s="893">
        <v>90623</v>
      </c>
      <c r="B5899" s="894" t="s">
        <v>21878</v>
      </c>
      <c r="C5899" s="893" t="s">
        <v>75</v>
      </c>
      <c r="D5899" s="896">
        <v>2.92</v>
      </c>
    </row>
    <row r="5900" spans="1:4" ht="27" x14ac:dyDescent="0.25">
      <c r="A5900" s="893">
        <v>90624</v>
      </c>
      <c r="B5900" s="894" t="s">
        <v>21879</v>
      </c>
      <c r="C5900" s="893" t="s">
        <v>75</v>
      </c>
      <c r="D5900" s="896">
        <v>2.69</v>
      </c>
    </row>
    <row r="5901" spans="1:4" ht="27" x14ac:dyDescent="0.25">
      <c r="A5901" s="893">
        <v>90627</v>
      </c>
      <c r="B5901" s="894" t="s">
        <v>21880</v>
      </c>
      <c r="C5901" s="893" t="s">
        <v>75</v>
      </c>
      <c r="D5901" s="896">
        <v>53.54</v>
      </c>
    </row>
    <row r="5902" spans="1:4" ht="27" x14ac:dyDescent="0.25">
      <c r="A5902" s="893">
        <v>90628</v>
      </c>
      <c r="B5902" s="894" t="s">
        <v>21881</v>
      </c>
      <c r="C5902" s="893" t="s">
        <v>75</v>
      </c>
      <c r="D5902" s="896">
        <v>14.36</v>
      </c>
    </row>
    <row r="5903" spans="1:4" ht="27" x14ac:dyDescent="0.25">
      <c r="A5903" s="893">
        <v>90629</v>
      </c>
      <c r="B5903" s="894" t="s">
        <v>21882</v>
      </c>
      <c r="C5903" s="893" t="s">
        <v>75</v>
      </c>
      <c r="D5903" s="896">
        <v>67</v>
      </c>
    </row>
    <row r="5904" spans="1:4" ht="40.5" x14ac:dyDescent="0.25">
      <c r="A5904" s="893">
        <v>90630</v>
      </c>
      <c r="B5904" s="894" t="s">
        <v>21883</v>
      </c>
      <c r="C5904" s="893" t="s">
        <v>75</v>
      </c>
      <c r="D5904" s="896">
        <v>1.28</v>
      </c>
    </row>
    <row r="5905" spans="1:4" ht="40.5" x14ac:dyDescent="0.25">
      <c r="A5905" s="893">
        <v>90633</v>
      </c>
      <c r="B5905" s="894" t="s">
        <v>21884</v>
      </c>
      <c r="C5905" s="893" t="s">
        <v>75</v>
      </c>
      <c r="D5905" s="896">
        <v>3.52</v>
      </c>
    </row>
    <row r="5906" spans="1:4" ht="40.5" x14ac:dyDescent="0.25">
      <c r="A5906" s="893">
        <v>90634</v>
      </c>
      <c r="B5906" s="894" t="s">
        <v>21885</v>
      </c>
      <c r="C5906" s="893" t="s">
        <v>75</v>
      </c>
      <c r="D5906" s="896">
        <v>0.81</v>
      </c>
    </row>
    <row r="5907" spans="1:4" ht="40.5" x14ac:dyDescent="0.25">
      <c r="A5907" s="893">
        <v>90635</v>
      </c>
      <c r="B5907" s="894" t="s">
        <v>21886</v>
      </c>
      <c r="C5907" s="893" t="s">
        <v>75</v>
      </c>
      <c r="D5907" s="896">
        <v>3.85</v>
      </c>
    </row>
    <row r="5908" spans="1:4" ht="54" x14ac:dyDescent="0.25">
      <c r="A5908" s="893">
        <v>90636</v>
      </c>
      <c r="B5908" s="894" t="s">
        <v>21887</v>
      </c>
      <c r="C5908" s="893" t="s">
        <v>75</v>
      </c>
      <c r="D5908" s="896">
        <v>5.38</v>
      </c>
    </row>
    <row r="5909" spans="1:4" ht="40.5" x14ac:dyDescent="0.25">
      <c r="A5909" s="893">
        <v>90639</v>
      </c>
      <c r="B5909" s="894" t="s">
        <v>21888</v>
      </c>
      <c r="C5909" s="893" t="s">
        <v>75</v>
      </c>
      <c r="D5909" s="896">
        <v>5.26</v>
      </c>
    </row>
    <row r="5910" spans="1:4" ht="27" x14ac:dyDescent="0.25">
      <c r="A5910" s="893">
        <v>90640</v>
      </c>
      <c r="B5910" s="894" t="s">
        <v>21889</v>
      </c>
      <c r="C5910" s="893" t="s">
        <v>75</v>
      </c>
      <c r="D5910" s="896">
        <v>1.21</v>
      </c>
    </row>
    <row r="5911" spans="1:4" ht="40.5" x14ac:dyDescent="0.25">
      <c r="A5911" s="893">
        <v>90641</v>
      </c>
      <c r="B5911" s="894" t="s">
        <v>21890</v>
      </c>
      <c r="C5911" s="893" t="s">
        <v>75</v>
      </c>
      <c r="D5911" s="896">
        <v>5.75</v>
      </c>
    </row>
    <row r="5912" spans="1:4" ht="40.5" x14ac:dyDescent="0.25">
      <c r="A5912" s="893">
        <v>90642</v>
      </c>
      <c r="B5912" s="894" t="s">
        <v>21891</v>
      </c>
      <c r="C5912" s="893" t="s">
        <v>75</v>
      </c>
      <c r="D5912" s="896">
        <v>12.36</v>
      </c>
    </row>
    <row r="5913" spans="1:4" ht="40.5" x14ac:dyDescent="0.25">
      <c r="A5913" s="893">
        <v>90646</v>
      </c>
      <c r="B5913" s="894" t="s">
        <v>21892</v>
      </c>
      <c r="C5913" s="893" t="s">
        <v>75</v>
      </c>
      <c r="D5913" s="896">
        <v>0.81</v>
      </c>
    </row>
    <row r="5914" spans="1:4" ht="40.5" x14ac:dyDescent="0.25">
      <c r="A5914" s="893">
        <v>90647</v>
      </c>
      <c r="B5914" s="894" t="s">
        <v>21893</v>
      </c>
      <c r="C5914" s="893" t="s">
        <v>75</v>
      </c>
      <c r="D5914" s="896">
        <v>0.18</v>
      </c>
    </row>
    <row r="5915" spans="1:4" ht="40.5" x14ac:dyDescent="0.25">
      <c r="A5915" s="893">
        <v>90648</v>
      </c>
      <c r="B5915" s="894" t="s">
        <v>21894</v>
      </c>
      <c r="C5915" s="893" t="s">
        <v>75</v>
      </c>
      <c r="D5915" s="896">
        <v>0.88</v>
      </c>
    </row>
    <row r="5916" spans="1:4" ht="40.5" x14ac:dyDescent="0.25">
      <c r="A5916" s="893">
        <v>90649</v>
      </c>
      <c r="B5916" s="894" t="s">
        <v>21895</v>
      </c>
      <c r="C5916" s="893" t="s">
        <v>75</v>
      </c>
      <c r="D5916" s="896">
        <v>8.36</v>
      </c>
    </row>
    <row r="5917" spans="1:4" ht="27" x14ac:dyDescent="0.25">
      <c r="A5917" s="893">
        <v>90652</v>
      </c>
      <c r="B5917" s="894" t="s">
        <v>21896</v>
      </c>
      <c r="C5917" s="893" t="s">
        <v>75</v>
      </c>
      <c r="D5917" s="896">
        <v>3.42</v>
      </c>
    </row>
    <row r="5918" spans="1:4" ht="27" x14ac:dyDescent="0.25">
      <c r="A5918" s="893">
        <v>90653</v>
      </c>
      <c r="B5918" s="894" t="s">
        <v>21897</v>
      </c>
      <c r="C5918" s="893" t="s">
        <v>75</v>
      </c>
      <c r="D5918" s="896">
        <v>0.79</v>
      </c>
    </row>
    <row r="5919" spans="1:4" ht="27" x14ac:dyDescent="0.25">
      <c r="A5919" s="893">
        <v>90654</v>
      </c>
      <c r="B5919" s="894" t="s">
        <v>21898</v>
      </c>
      <c r="C5919" s="893" t="s">
        <v>75</v>
      </c>
      <c r="D5919" s="896">
        <v>3.74</v>
      </c>
    </row>
    <row r="5920" spans="1:4" ht="27" x14ac:dyDescent="0.25">
      <c r="A5920" s="893">
        <v>90655</v>
      </c>
      <c r="B5920" s="894" t="s">
        <v>21899</v>
      </c>
      <c r="C5920" s="893" t="s">
        <v>75</v>
      </c>
      <c r="D5920" s="896">
        <v>5.5</v>
      </c>
    </row>
    <row r="5921" spans="1:4" ht="27" x14ac:dyDescent="0.25">
      <c r="A5921" s="893">
        <v>90658</v>
      </c>
      <c r="B5921" s="894" t="s">
        <v>21900</v>
      </c>
      <c r="C5921" s="893" t="s">
        <v>75</v>
      </c>
      <c r="D5921" s="896">
        <v>3.66</v>
      </c>
    </row>
    <row r="5922" spans="1:4" ht="27" x14ac:dyDescent="0.25">
      <c r="A5922" s="893">
        <v>90659</v>
      </c>
      <c r="B5922" s="894" t="s">
        <v>21901</v>
      </c>
      <c r="C5922" s="893" t="s">
        <v>75</v>
      </c>
      <c r="D5922" s="896">
        <v>0.84</v>
      </c>
    </row>
    <row r="5923" spans="1:4" ht="27" x14ac:dyDescent="0.25">
      <c r="A5923" s="893">
        <v>90660</v>
      </c>
      <c r="B5923" s="894" t="s">
        <v>21902</v>
      </c>
      <c r="C5923" s="893" t="s">
        <v>75</v>
      </c>
      <c r="D5923" s="896">
        <v>4.01</v>
      </c>
    </row>
    <row r="5924" spans="1:4" ht="27" x14ac:dyDescent="0.25">
      <c r="A5924" s="893">
        <v>90661</v>
      </c>
      <c r="B5924" s="894" t="s">
        <v>21903</v>
      </c>
      <c r="C5924" s="893" t="s">
        <v>75</v>
      </c>
      <c r="D5924" s="896">
        <v>5.5</v>
      </c>
    </row>
    <row r="5925" spans="1:4" ht="54" x14ac:dyDescent="0.25">
      <c r="A5925" s="893">
        <v>90664</v>
      </c>
      <c r="B5925" s="894" t="s">
        <v>21904</v>
      </c>
      <c r="C5925" s="893" t="s">
        <v>75</v>
      </c>
      <c r="D5925" s="896">
        <v>7.12</v>
      </c>
    </row>
    <row r="5926" spans="1:4" ht="54" x14ac:dyDescent="0.25">
      <c r="A5926" s="893">
        <v>90665</v>
      </c>
      <c r="B5926" s="894" t="s">
        <v>21905</v>
      </c>
      <c r="C5926" s="893" t="s">
        <v>75</v>
      </c>
      <c r="D5926" s="896">
        <v>1.9</v>
      </c>
    </row>
    <row r="5927" spans="1:4" ht="54" x14ac:dyDescent="0.25">
      <c r="A5927" s="893">
        <v>90666</v>
      </c>
      <c r="B5927" s="894" t="s">
        <v>21906</v>
      </c>
      <c r="C5927" s="893" t="s">
        <v>75</v>
      </c>
      <c r="D5927" s="896">
        <v>8.91</v>
      </c>
    </row>
    <row r="5928" spans="1:4" ht="54" x14ac:dyDescent="0.25">
      <c r="A5928" s="893">
        <v>90667</v>
      </c>
      <c r="B5928" s="894" t="s">
        <v>21907</v>
      </c>
      <c r="C5928" s="893" t="s">
        <v>75</v>
      </c>
      <c r="D5928" s="896">
        <v>14.72</v>
      </c>
    </row>
    <row r="5929" spans="1:4" ht="54" x14ac:dyDescent="0.25">
      <c r="A5929" s="893">
        <v>90670</v>
      </c>
      <c r="B5929" s="894" t="s">
        <v>21908</v>
      </c>
      <c r="C5929" s="893" t="s">
        <v>75</v>
      </c>
      <c r="D5929" s="896">
        <v>241.56</v>
      </c>
    </row>
    <row r="5930" spans="1:4" ht="54" x14ac:dyDescent="0.25">
      <c r="A5930" s="893">
        <v>90671</v>
      </c>
      <c r="B5930" s="894" t="s">
        <v>21909</v>
      </c>
      <c r="C5930" s="893" t="s">
        <v>75</v>
      </c>
      <c r="D5930" s="896">
        <v>64.8</v>
      </c>
    </row>
    <row r="5931" spans="1:4" ht="54" x14ac:dyDescent="0.25">
      <c r="A5931" s="893">
        <v>90672</v>
      </c>
      <c r="B5931" s="894" t="s">
        <v>21910</v>
      </c>
      <c r="C5931" s="893" t="s">
        <v>75</v>
      </c>
      <c r="D5931" s="896">
        <v>302.29000000000002</v>
      </c>
    </row>
    <row r="5932" spans="1:4" ht="54" x14ac:dyDescent="0.25">
      <c r="A5932" s="893">
        <v>90673</v>
      </c>
      <c r="B5932" s="894" t="s">
        <v>21911</v>
      </c>
      <c r="C5932" s="893" t="s">
        <v>75</v>
      </c>
      <c r="D5932" s="896">
        <v>117.74</v>
      </c>
    </row>
    <row r="5933" spans="1:4" ht="54" x14ac:dyDescent="0.25">
      <c r="A5933" s="893">
        <v>90676</v>
      </c>
      <c r="B5933" s="894" t="s">
        <v>21912</v>
      </c>
      <c r="C5933" s="893" t="s">
        <v>75</v>
      </c>
      <c r="D5933" s="896">
        <v>98.47</v>
      </c>
    </row>
    <row r="5934" spans="1:4" ht="54" x14ac:dyDescent="0.25">
      <c r="A5934" s="893">
        <v>90677</v>
      </c>
      <c r="B5934" s="894" t="s">
        <v>21913</v>
      </c>
      <c r="C5934" s="893" t="s">
        <v>75</v>
      </c>
      <c r="D5934" s="896">
        <v>29.73</v>
      </c>
    </row>
    <row r="5935" spans="1:4" ht="54" x14ac:dyDescent="0.25">
      <c r="A5935" s="893">
        <v>90678</v>
      </c>
      <c r="B5935" s="894" t="s">
        <v>21914</v>
      </c>
      <c r="C5935" s="893" t="s">
        <v>75</v>
      </c>
      <c r="D5935" s="896">
        <v>137.65</v>
      </c>
    </row>
    <row r="5936" spans="1:4" ht="54" x14ac:dyDescent="0.25">
      <c r="A5936" s="893">
        <v>90679</v>
      </c>
      <c r="B5936" s="894" t="s">
        <v>21915</v>
      </c>
      <c r="C5936" s="893" t="s">
        <v>75</v>
      </c>
      <c r="D5936" s="896">
        <v>90.29</v>
      </c>
    </row>
    <row r="5937" spans="1:4" ht="40.5" x14ac:dyDescent="0.25">
      <c r="A5937" s="893">
        <v>90682</v>
      </c>
      <c r="B5937" s="894" t="s">
        <v>21916</v>
      </c>
      <c r="C5937" s="893" t="s">
        <v>75</v>
      </c>
      <c r="D5937" s="896">
        <v>37.58</v>
      </c>
    </row>
    <row r="5938" spans="1:4" ht="40.5" x14ac:dyDescent="0.25">
      <c r="A5938" s="893">
        <v>90683</v>
      </c>
      <c r="B5938" s="894" t="s">
        <v>21917</v>
      </c>
      <c r="C5938" s="893" t="s">
        <v>75</v>
      </c>
      <c r="D5938" s="896">
        <v>8.69</v>
      </c>
    </row>
    <row r="5939" spans="1:4" ht="40.5" x14ac:dyDescent="0.25">
      <c r="A5939" s="893">
        <v>90684</v>
      </c>
      <c r="B5939" s="894" t="s">
        <v>21918</v>
      </c>
      <c r="C5939" s="893" t="s">
        <v>75</v>
      </c>
      <c r="D5939" s="896">
        <v>41.1</v>
      </c>
    </row>
    <row r="5940" spans="1:4" ht="40.5" x14ac:dyDescent="0.25">
      <c r="A5940" s="893">
        <v>90685</v>
      </c>
      <c r="B5940" s="894" t="s">
        <v>21919</v>
      </c>
      <c r="C5940" s="893" t="s">
        <v>75</v>
      </c>
      <c r="D5940" s="896">
        <v>56.01</v>
      </c>
    </row>
    <row r="5941" spans="1:4" ht="40.5" x14ac:dyDescent="0.25">
      <c r="A5941" s="893">
        <v>90688</v>
      </c>
      <c r="B5941" s="894" t="s">
        <v>21920</v>
      </c>
      <c r="C5941" s="893" t="s">
        <v>75</v>
      </c>
      <c r="D5941" s="896">
        <v>24.64</v>
      </c>
    </row>
    <row r="5942" spans="1:4" ht="27" x14ac:dyDescent="0.25">
      <c r="A5942" s="893">
        <v>90689</v>
      </c>
      <c r="B5942" s="894" t="s">
        <v>21921</v>
      </c>
      <c r="C5942" s="893" t="s">
        <v>75</v>
      </c>
      <c r="D5942" s="896">
        <v>4.8600000000000003</v>
      </c>
    </row>
    <row r="5943" spans="1:4" ht="27" x14ac:dyDescent="0.25">
      <c r="A5943" s="893">
        <v>90690</v>
      </c>
      <c r="B5943" s="894" t="s">
        <v>21922</v>
      </c>
      <c r="C5943" s="893" t="s">
        <v>75</v>
      </c>
      <c r="D5943" s="896">
        <v>30.8</v>
      </c>
    </row>
    <row r="5944" spans="1:4" ht="40.5" x14ac:dyDescent="0.25">
      <c r="A5944" s="893">
        <v>90691</v>
      </c>
      <c r="B5944" s="894" t="s">
        <v>21923</v>
      </c>
      <c r="C5944" s="893" t="s">
        <v>75</v>
      </c>
      <c r="D5944" s="896">
        <v>39.22</v>
      </c>
    </row>
    <row r="5945" spans="1:4" ht="40.5" x14ac:dyDescent="0.25">
      <c r="A5945" s="893">
        <v>90957</v>
      </c>
      <c r="B5945" s="894" t="s">
        <v>21924</v>
      </c>
      <c r="C5945" s="893" t="s">
        <v>75</v>
      </c>
      <c r="D5945" s="896">
        <v>5.31</v>
      </c>
    </row>
    <row r="5946" spans="1:4" ht="40.5" x14ac:dyDescent="0.25">
      <c r="A5946" s="893">
        <v>90958</v>
      </c>
      <c r="B5946" s="894" t="s">
        <v>21925</v>
      </c>
      <c r="C5946" s="893" t="s">
        <v>75</v>
      </c>
      <c r="D5946" s="896">
        <v>1.42</v>
      </c>
    </row>
    <row r="5947" spans="1:4" ht="40.5" x14ac:dyDescent="0.25">
      <c r="A5947" s="893">
        <v>90960</v>
      </c>
      <c r="B5947" s="894" t="s">
        <v>21926</v>
      </c>
      <c r="C5947" s="893" t="s">
        <v>75</v>
      </c>
      <c r="D5947" s="896">
        <v>7.09</v>
      </c>
    </row>
    <row r="5948" spans="1:4" ht="40.5" x14ac:dyDescent="0.25">
      <c r="A5948" s="893">
        <v>90961</v>
      </c>
      <c r="B5948" s="894" t="s">
        <v>21927</v>
      </c>
      <c r="C5948" s="893" t="s">
        <v>75</v>
      </c>
      <c r="D5948" s="896">
        <v>1.9</v>
      </c>
    </row>
    <row r="5949" spans="1:4" ht="40.5" x14ac:dyDescent="0.25">
      <c r="A5949" s="893">
        <v>90962</v>
      </c>
      <c r="B5949" s="894" t="s">
        <v>21928</v>
      </c>
      <c r="C5949" s="893" t="s">
        <v>75</v>
      </c>
      <c r="D5949" s="896">
        <v>8.8699999999999992</v>
      </c>
    </row>
    <row r="5950" spans="1:4" ht="40.5" x14ac:dyDescent="0.25">
      <c r="A5950" s="893">
        <v>90963</v>
      </c>
      <c r="B5950" s="894" t="s">
        <v>21929</v>
      </c>
      <c r="C5950" s="893" t="s">
        <v>75</v>
      </c>
      <c r="D5950" s="896">
        <v>14.72</v>
      </c>
    </row>
    <row r="5951" spans="1:4" ht="27" x14ac:dyDescent="0.25">
      <c r="A5951" s="893">
        <v>90968</v>
      </c>
      <c r="B5951" s="894" t="s">
        <v>21930</v>
      </c>
      <c r="C5951" s="893" t="s">
        <v>75</v>
      </c>
      <c r="D5951" s="896">
        <v>7.11</v>
      </c>
    </row>
    <row r="5952" spans="1:4" ht="27" x14ac:dyDescent="0.25">
      <c r="A5952" s="893">
        <v>90969</v>
      </c>
      <c r="B5952" s="894" t="s">
        <v>21931</v>
      </c>
      <c r="C5952" s="893" t="s">
        <v>75</v>
      </c>
      <c r="D5952" s="896">
        <v>1.9</v>
      </c>
    </row>
    <row r="5953" spans="1:4" ht="27" x14ac:dyDescent="0.25">
      <c r="A5953" s="893">
        <v>90970</v>
      </c>
      <c r="B5953" s="894" t="s">
        <v>21932</v>
      </c>
      <c r="C5953" s="893" t="s">
        <v>75</v>
      </c>
      <c r="D5953" s="896">
        <v>8.9</v>
      </c>
    </row>
    <row r="5954" spans="1:4" ht="40.5" x14ac:dyDescent="0.25">
      <c r="A5954" s="893">
        <v>90971</v>
      </c>
      <c r="B5954" s="894" t="s">
        <v>21933</v>
      </c>
      <c r="C5954" s="893" t="s">
        <v>75</v>
      </c>
      <c r="D5954" s="896">
        <v>59.66</v>
      </c>
    </row>
    <row r="5955" spans="1:4" ht="40.5" x14ac:dyDescent="0.25">
      <c r="A5955" s="893">
        <v>90975</v>
      </c>
      <c r="B5955" s="894" t="s">
        <v>21934</v>
      </c>
      <c r="C5955" s="893" t="s">
        <v>75</v>
      </c>
      <c r="D5955" s="896">
        <v>18.059999999999999</v>
      </c>
    </row>
    <row r="5956" spans="1:4" ht="40.5" x14ac:dyDescent="0.25">
      <c r="A5956" s="893">
        <v>90976</v>
      </c>
      <c r="B5956" s="894" t="s">
        <v>21935</v>
      </c>
      <c r="C5956" s="893" t="s">
        <v>75</v>
      </c>
      <c r="D5956" s="896">
        <v>4.84</v>
      </c>
    </row>
    <row r="5957" spans="1:4" ht="40.5" x14ac:dyDescent="0.25">
      <c r="A5957" s="893">
        <v>90977</v>
      </c>
      <c r="B5957" s="894" t="s">
        <v>21936</v>
      </c>
      <c r="C5957" s="893" t="s">
        <v>75</v>
      </c>
      <c r="D5957" s="896">
        <v>22.6</v>
      </c>
    </row>
    <row r="5958" spans="1:4" ht="40.5" x14ac:dyDescent="0.25">
      <c r="A5958" s="893">
        <v>90978</v>
      </c>
      <c r="B5958" s="894" t="s">
        <v>21937</v>
      </c>
      <c r="C5958" s="893" t="s">
        <v>75</v>
      </c>
      <c r="D5958" s="896">
        <v>154.78</v>
      </c>
    </row>
    <row r="5959" spans="1:4" ht="27" x14ac:dyDescent="0.25">
      <c r="A5959" s="893">
        <v>90992</v>
      </c>
      <c r="B5959" s="894" t="s">
        <v>21938</v>
      </c>
      <c r="C5959" s="893" t="s">
        <v>75</v>
      </c>
      <c r="D5959" s="896">
        <v>8.43</v>
      </c>
    </row>
    <row r="5960" spans="1:4" ht="27" x14ac:dyDescent="0.25">
      <c r="A5960" s="893">
        <v>90993</v>
      </c>
      <c r="B5960" s="894" t="s">
        <v>21939</v>
      </c>
      <c r="C5960" s="893" t="s">
        <v>75</v>
      </c>
      <c r="D5960" s="896">
        <v>2.2599999999999998</v>
      </c>
    </row>
    <row r="5961" spans="1:4" ht="27" x14ac:dyDescent="0.25">
      <c r="A5961" s="893">
        <v>90994</v>
      </c>
      <c r="B5961" s="894" t="s">
        <v>21940</v>
      </c>
      <c r="C5961" s="893" t="s">
        <v>75</v>
      </c>
      <c r="D5961" s="896">
        <v>10.55</v>
      </c>
    </row>
    <row r="5962" spans="1:4" ht="40.5" x14ac:dyDescent="0.25">
      <c r="A5962" s="893">
        <v>90995</v>
      </c>
      <c r="B5962" s="894" t="s">
        <v>21941</v>
      </c>
      <c r="C5962" s="893" t="s">
        <v>75</v>
      </c>
      <c r="D5962" s="896">
        <v>81.040000000000006</v>
      </c>
    </row>
    <row r="5963" spans="1:4" ht="54" x14ac:dyDescent="0.25">
      <c r="A5963" s="893">
        <v>91021</v>
      </c>
      <c r="B5963" s="894" t="s">
        <v>21942</v>
      </c>
      <c r="C5963" s="893" t="s">
        <v>75</v>
      </c>
      <c r="D5963" s="896">
        <v>12.04</v>
      </c>
    </row>
    <row r="5964" spans="1:4" ht="40.5" x14ac:dyDescent="0.25">
      <c r="A5964" s="893">
        <v>91026</v>
      </c>
      <c r="B5964" s="894" t="s">
        <v>21943</v>
      </c>
      <c r="C5964" s="893" t="s">
        <v>75</v>
      </c>
      <c r="D5964" s="896">
        <v>24.61</v>
      </c>
    </row>
    <row r="5965" spans="1:4" ht="40.5" x14ac:dyDescent="0.25">
      <c r="A5965" s="893">
        <v>91027</v>
      </c>
      <c r="B5965" s="894" t="s">
        <v>21944</v>
      </c>
      <c r="C5965" s="893" t="s">
        <v>75</v>
      </c>
      <c r="D5965" s="896">
        <v>9.89</v>
      </c>
    </row>
    <row r="5966" spans="1:4" ht="40.5" x14ac:dyDescent="0.25">
      <c r="A5966" s="893">
        <v>91028</v>
      </c>
      <c r="B5966" s="894" t="s">
        <v>21945</v>
      </c>
      <c r="C5966" s="893" t="s">
        <v>75</v>
      </c>
      <c r="D5966" s="896">
        <v>3.99</v>
      </c>
    </row>
    <row r="5967" spans="1:4" ht="40.5" x14ac:dyDescent="0.25">
      <c r="A5967" s="893">
        <v>91029</v>
      </c>
      <c r="B5967" s="894" t="s">
        <v>21946</v>
      </c>
      <c r="C5967" s="893" t="s">
        <v>75</v>
      </c>
      <c r="D5967" s="896">
        <v>45.21</v>
      </c>
    </row>
    <row r="5968" spans="1:4" ht="40.5" x14ac:dyDescent="0.25">
      <c r="A5968" s="893">
        <v>91030</v>
      </c>
      <c r="B5968" s="894" t="s">
        <v>21947</v>
      </c>
      <c r="C5968" s="893" t="s">
        <v>75</v>
      </c>
      <c r="D5968" s="896">
        <v>144.41999999999999</v>
      </c>
    </row>
    <row r="5969" spans="1:4" ht="40.5" x14ac:dyDescent="0.25">
      <c r="A5969" s="893">
        <v>91273</v>
      </c>
      <c r="B5969" s="894" t="s">
        <v>21948</v>
      </c>
      <c r="C5969" s="893" t="s">
        <v>75</v>
      </c>
      <c r="D5969" s="896">
        <v>0.59</v>
      </c>
    </row>
    <row r="5970" spans="1:4" ht="40.5" x14ac:dyDescent="0.25">
      <c r="A5970" s="893">
        <v>91274</v>
      </c>
      <c r="B5970" s="894" t="s">
        <v>21949</v>
      </c>
      <c r="C5970" s="893" t="s">
        <v>75</v>
      </c>
      <c r="D5970" s="896">
        <v>0.15</v>
      </c>
    </row>
    <row r="5971" spans="1:4" ht="40.5" x14ac:dyDescent="0.25">
      <c r="A5971" s="893">
        <v>91275</v>
      </c>
      <c r="B5971" s="894" t="s">
        <v>21950</v>
      </c>
      <c r="C5971" s="893" t="s">
        <v>75</v>
      </c>
      <c r="D5971" s="896">
        <v>0.73</v>
      </c>
    </row>
    <row r="5972" spans="1:4" ht="40.5" x14ac:dyDescent="0.25">
      <c r="A5972" s="893">
        <v>91276</v>
      </c>
      <c r="B5972" s="894" t="s">
        <v>21951</v>
      </c>
      <c r="C5972" s="893" t="s">
        <v>75</v>
      </c>
      <c r="D5972" s="896">
        <v>9.07</v>
      </c>
    </row>
    <row r="5973" spans="1:4" ht="54" x14ac:dyDescent="0.25">
      <c r="A5973" s="893">
        <v>91279</v>
      </c>
      <c r="B5973" s="894" t="s">
        <v>21952</v>
      </c>
      <c r="C5973" s="893" t="s">
        <v>75</v>
      </c>
      <c r="D5973" s="896">
        <v>0.83</v>
      </c>
    </row>
    <row r="5974" spans="1:4" ht="40.5" x14ac:dyDescent="0.25">
      <c r="A5974" s="893">
        <v>91280</v>
      </c>
      <c r="B5974" s="894" t="s">
        <v>21953</v>
      </c>
      <c r="C5974" s="893" t="s">
        <v>75</v>
      </c>
      <c r="D5974" s="896">
        <v>0.18</v>
      </c>
    </row>
    <row r="5975" spans="1:4" ht="40.5" x14ac:dyDescent="0.25">
      <c r="A5975" s="893">
        <v>91281</v>
      </c>
      <c r="B5975" s="894" t="s">
        <v>21954</v>
      </c>
      <c r="C5975" s="893" t="s">
        <v>75</v>
      </c>
      <c r="D5975" s="896">
        <v>1.03</v>
      </c>
    </row>
    <row r="5976" spans="1:4" ht="54" x14ac:dyDescent="0.25">
      <c r="A5976" s="893">
        <v>91282</v>
      </c>
      <c r="B5976" s="894" t="s">
        <v>21955</v>
      </c>
      <c r="C5976" s="893" t="s">
        <v>75</v>
      </c>
      <c r="D5976" s="896">
        <v>9.1300000000000008</v>
      </c>
    </row>
    <row r="5977" spans="1:4" ht="40.5" x14ac:dyDescent="0.25">
      <c r="A5977" s="893">
        <v>91354</v>
      </c>
      <c r="B5977" s="894" t="s">
        <v>21956</v>
      </c>
      <c r="C5977" s="893" t="s">
        <v>75</v>
      </c>
      <c r="D5977" s="896">
        <v>17.61</v>
      </c>
    </row>
    <row r="5978" spans="1:4" ht="40.5" x14ac:dyDescent="0.25">
      <c r="A5978" s="893">
        <v>91355</v>
      </c>
      <c r="B5978" s="894" t="s">
        <v>21957</v>
      </c>
      <c r="C5978" s="893" t="s">
        <v>75</v>
      </c>
      <c r="D5978" s="896">
        <v>7.24</v>
      </c>
    </row>
    <row r="5979" spans="1:4" ht="40.5" x14ac:dyDescent="0.25">
      <c r="A5979" s="893">
        <v>91356</v>
      </c>
      <c r="B5979" s="894" t="s">
        <v>21958</v>
      </c>
      <c r="C5979" s="893" t="s">
        <v>75</v>
      </c>
      <c r="D5979" s="896">
        <v>2.92</v>
      </c>
    </row>
    <row r="5980" spans="1:4" ht="40.5" x14ac:dyDescent="0.25">
      <c r="A5980" s="893">
        <v>91359</v>
      </c>
      <c r="B5980" s="894" t="s">
        <v>21959</v>
      </c>
      <c r="C5980" s="893" t="s">
        <v>75</v>
      </c>
      <c r="D5980" s="896">
        <v>20.99</v>
      </c>
    </row>
    <row r="5981" spans="1:4" ht="40.5" x14ac:dyDescent="0.25">
      <c r="A5981" s="893">
        <v>91360</v>
      </c>
      <c r="B5981" s="894" t="s">
        <v>21960</v>
      </c>
      <c r="C5981" s="893" t="s">
        <v>75</v>
      </c>
      <c r="D5981" s="896">
        <v>8.0299999999999994</v>
      </c>
    </row>
    <row r="5982" spans="1:4" ht="54" x14ac:dyDescent="0.25">
      <c r="A5982" s="893">
        <v>91361</v>
      </c>
      <c r="B5982" s="894" t="s">
        <v>21961</v>
      </c>
      <c r="C5982" s="893" t="s">
        <v>75</v>
      </c>
      <c r="D5982" s="896">
        <v>3.24</v>
      </c>
    </row>
    <row r="5983" spans="1:4" ht="40.5" x14ac:dyDescent="0.25">
      <c r="A5983" s="893">
        <v>91367</v>
      </c>
      <c r="B5983" s="894" t="s">
        <v>21962</v>
      </c>
      <c r="C5983" s="893" t="s">
        <v>75</v>
      </c>
      <c r="D5983" s="896">
        <v>21.86</v>
      </c>
    </row>
    <row r="5984" spans="1:4" ht="40.5" x14ac:dyDescent="0.25">
      <c r="A5984" s="893">
        <v>91368</v>
      </c>
      <c r="B5984" s="894" t="s">
        <v>21963</v>
      </c>
      <c r="C5984" s="893" t="s">
        <v>75</v>
      </c>
      <c r="D5984" s="896">
        <v>8.43</v>
      </c>
    </row>
    <row r="5985" spans="1:4" ht="40.5" x14ac:dyDescent="0.25">
      <c r="A5985" s="893">
        <v>91369</v>
      </c>
      <c r="B5985" s="894" t="s">
        <v>21964</v>
      </c>
      <c r="C5985" s="893" t="s">
        <v>75</v>
      </c>
      <c r="D5985" s="896">
        <v>3.4</v>
      </c>
    </row>
    <row r="5986" spans="1:4" ht="40.5" x14ac:dyDescent="0.25">
      <c r="A5986" s="893">
        <v>91375</v>
      </c>
      <c r="B5986" s="894" t="s">
        <v>21965</v>
      </c>
      <c r="C5986" s="893" t="s">
        <v>75</v>
      </c>
      <c r="D5986" s="896">
        <v>19.34</v>
      </c>
    </row>
    <row r="5987" spans="1:4" ht="40.5" x14ac:dyDescent="0.25">
      <c r="A5987" s="893">
        <v>91376</v>
      </c>
      <c r="B5987" s="894" t="s">
        <v>21966</v>
      </c>
      <c r="C5987" s="893" t="s">
        <v>75</v>
      </c>
      <c r="D5987" s="896">
        <v>7.95</v>
      </c>
    </row>
    <row r="5988" spans="1:4" ht="40.5" x14ac:dyDescent="0.25">
      <c r="A5988" s="893">
        <v>91377</v>
      </c>
      <c r="B5988" s="894" t="s">
        <v>21967</v>
      </c>
      <c r="C5988" s="893" t="s">
        <v>75</v>
      </c>
      <c r="D5988" s="896">
        <v>3.21</v>
      </c>
    </row>
    <row r="5989" spans="1:4" ht="54" x14ac:dyDescent="0.25">
      <c r="A5989" s="893">
        <v>91380</v>
      </c>
      <c r="B5989" s="894" t="s">
        <v>21968</v>
      </c>
      <c r="C5989" s="893" t="s">
        <v>75</v>
      </c>
      <c r="D5989" s="896">
        <v>28.75</v>
      </c>
    </row>
    <row r="5990" spans="1:4" ht="54" x14ac:dyDescent="0.25">
      <c r="A5990" s="893">
        <v>91381</v>
      </c>
      <c r="B5990" s="894" t="s">
        <v>21969</v>
      </c>
      <c r="C5990" s="893" t="s">
        <v>75</v>
      </c>
      <c r="D5990" s="896">
        <v>11.09</v>
      </c>
    </row>
    <row r="5991" spans="1:4" ht="54" x14ac:dyDescent="0.25">
      <c r="A5991" s="893">
        <v>91382</v>
      </c>
      <c r="B5991" s="894" t="s">
        <v>21970</v>
      </c>
      <c r="C5991" s="893" t="s">
        <v>75</v>
      </c>
      <c r="D5991" s="896">
        <v>4.4800000000000004</v>
      </c>
    </row>
    <row r="5992" spans="1:4" ht="54" x14ac:dyDescent="0.25">
      <c r="A5992" s="893">
        <v>91383</v>
      </c>
      <c r="B5992" s="894" t="s">
        <v>21971</v>
      </c>
      <c r="C5992" s="893" t="s">
        <v>75</v>
      </c>
      <c r="D5992" s="896">
        <v>51.9</v>
      </c>
    </row>
    <row r="5993" spans="1:4" ht="54" x14ac:dyDescent="0.25">
      <c r="A5993" s="893">
        <v>91384</v>
      </c>
      <c r="B5993" s="894" t="s">
        <v>21972</v>
      </c>
      <c r="C5993" s="893" t="s">
        <v>75</v>
      </c>
      <c r="D5993" s="896">
        <v>139.59</v>
      </c>
    </row>
    <row r="5994" spans="1:4" ht="54" x14ac:dyDescent="0.25">
      <c r="A5994" s="893">
        <v>91390</v>
      </c>
      <c r="B5994" s="894" t="s">
        <v>21973</v>
      </c>
      <c r="C5994" s="893" t="s">
        <v>75</v>
      </c>
      <c r="D5994" s="896">
        <v>19.100000000000001</v>
      </c>
    </row>
    <row r="5995" spans="1:4" ht="54" x14ac:dyDescent="0.25">
      <c r="A5995" s="893">
        <v>91391</v>
      </c>
      <c r="B5995" s="894" t="s">
        <v>21974</v>
      </c>
      <c r="C5995" s="893" t="s">
        <v>75</v>
      </c>
      <c r="D5995" s="896">
        <v>7.63</v>
      </c>
    </row>
    <row r="5996" spans="1:4" ht="54" x14ac:dyDescent="0.25">
      <c r="A5996" s="893">
        <v>91392</v>
      </c>
      <c r="B5996" s="894" t="s">
        <v>21975</v>
      </c>
      <c r="C5996" s="893" t="s">
        <v>75</v>
      </c>
      <c r="D5996" s="896">
        <v>3.07</v>
      </c>
    </row>
    <row r="5997" spans="1:4" ht="54" x14ac:dyDescent="0.25">
      <c r="A5997" s="893">
        <v>91396</v>
      </c>
      <c r="B5997" s="894" t="s">
        <v>21976</v>
      </c>
      <c r="C5997" s="893" t="s">
        <v>75</v>
      </c>
      <c r="D5997" s="896">
        <v>29.11</v>
      </c>
    </row>
    <row r="5998" spans="1:4" ht="54" x14ac:dyDescent="0.25">
      <c r="A5998" s="893">
        <v>91397</v>
      </c>
      <c r="B5998" s="894" t="s">
        <v>21977</v>
      </c>
      <c r="C5998" s="893" t="s">
        <v>75</v>
      </c>
      <c r="D5998" s="896">
        <v>11.25</v>
      </c>
    </row>
    <row r="5999" spans="1:4" ht="54" x14ac:dyDescent="0.25">
      <c r="A5999" s="893">
        <v>91398</v>
      </c>
      <c r="B5999" s="894" t="s">
        <v>21978</v>
      </c>
      <c r="C5999" s="893" t="s">
        <v>75</v>
      </c>
      <c r="D5999" s="896">
        <v>4.54</v>
      </c>
    </row>
    <row r="6000" spans="1:4" ht="40.5" x14ac:dyDescent="0.25">
      <c r="A6000" s="893">
        <v>91402</v>
      </c>
      <c r="B6000" s="894" t="s">
        <v>21979</v>
      </c>
      <c r="C6000" s="893" t="s">
        <v>75</v>
      </c>
      <c r="D6000" s="896">
        <v>3.53</v>
      </c>
    </row>
    <row r="6001" spans="1:4" ht="54" x14ac:dyDescent="0.25">
      <c r="A6001" s="893">
        <v>91466</v>
      </c>
      <c r="B6001" s="894" t="s">
        <v>21980</v>
      </c>
      <c r="C6001" s="893" t="s">
        <v>75</v>
      </c>
      <c r="D6001" s="896">
        <v>4.05</v>
      </c>
    </row>
    <row r="6002" spans="1:4" ht="54" x14ac:dyDescent="0.25">
      <c r="A6002" s="893">
        <v>91467</v>
      </c>
      <c r="B6002" s="894" t="s">
        <v>21981</v>
      </c>
      <c r="C6002" s="893" t="s">
        <v>75</v>
      </c>
      <c r="D6002" s="896">
        <v>155.66999999999999</v>
      </c>
    </row>
    <row r="6003" spans="1:4" ht="54" x14ac:dyDescent="0.25">
      <c r="A6003" s="893">
        <v>91468</v>
      </c>
      <c r="B6003" s="894" t="s">
        <v>21982</v>
      </c>
      <c r="C6003" s="893" t="s">
        <v>75</v>
      </c>
      <c r="D6003" s="896">
        <v>25.48</v>
      </c>
    </row>
    <row r="6004" spans="1:4" ht="54" x14ac:dyDescent="0.25">
      <c r="A6004" s="893">
        <v>91469</v>
      </c>
      <c r="B6004" s="894" t="s">
        <v>21983</v>
      </c>
      <c r="C6004" s="893" t="s">
        <v>75</v>
      </c>
      <c r="D6004" s="896">
        <v>9.9700000000000006</v>
      </c>
    </row>
    <row r="6005" spans="1:4" ht="54" x14ac:dyDescent="0.25">
      <c r="A6005" s="893">
        <v>91484</v>
      </c>
      <c r="B6005" s="894" t="s">
        <v>21984</v>
      </c>
      <c r="C6005" s="893" t="s">
        <v>75</v>
      </c>
      <c r="D6005" s="896">
        <v>4.0199999999999996</v>
      </c>
    </row>
    <row r="6006" spans="1:4" ht="54" x14ac:dyDescent="0.25">
      <c r="A6006" s="893">
        <v>91485</v>
      </c>
      <c r="B6006" s="894" t="s">
        <v>21985</v>
      </c>
      <c r="C6006" s="893" t="s">
        <v>75</v>
      </c>
      <c r="D6006" s="896">
        <v>152.37</v>
      </c>
    </row>
    <row r="6007" spans="1:4" ht="27" x14ac:dyDescent="0.25">
      <c r="A6007" s="893">
        <v>91529</v>
      </c>
      <c r="B6007" s="894" t="s">
        <v>21986</v>
      </c>
      <c r="C6007" s="893" t="s">
        <v>75</v>
      </c>
      <c r="D6007" s="896">
        <v>0.87</v>
      </c>
    </row>
    <row r="6008" spans="1:4" ht="27" x14ac:dyDescent="0.25">
      <c r="A6008" s="893">
        <v>91530</v>
      </c>
      <c r="B6008" s="894" t="s">
        <v>21987</v>
      </c>
      <c r="C6008" s="893" t="s">
        <v>75</v>
      </c>
      <c r="D6008" s="896">
        <v>0.23</v>
      </c>
    </row>
    <row r="6009" spans="1:4" ht="27" x14ac:dyDescent="0.25">
      <c r="A6009" s="893">
        <v>91531</v>
      </c>
      <c r="B6009" s="894" t="s">
        <v>21988</v>
      </c>
      <c r="C6009" s="893" t="s">
        <v>75</v>
      </c>
      <c r="D6009" s="896">
        <v>1.0900000000000001</v>
      </c>
    </row>
    <row r="6010" spans="1:4" ht="27" x14ac:dyDescent="0.25">
      <c r="A6010" s="893">
        <v>91532</v>
      </c>
      <c r="B6010" s="894" t="s">
        <v>21989</v>
      </c>
      <c r="C6010" s="893" t="s">
        <v>75</v>
      </c>
      <c r="D6010" s="896">
        <v>6.48</v>
      </c>
    </row>
    <row r="6011" spans="1:4" ht="54" x14ac:dyDescent="0.25">
      <c r="A6011" s="893">
        <v>91629</v>
      </c>
      <c r="B6011" s="894" t="s">
        <v>21990</v>
      </c>
      <c r="C6011" s="893" t="s">
        <v>75</v>
      </c>
      <c r="D6011" s="896">
        <v>21.63</v>
      </c>
    </row>
    <row r="6012" spans="1:4" ht="54" x14ac:dyDescent="0.25">
      <c r="A6012" s="893">
        <v>91630</v>
      </c>
      <c r="B6012" s="894" t="s">
        <v>21991</v>
      </c>
      <c r="C6012" s="893" t="s">
        <v>75</v>
      </c>
      <c r="D6012" s="896">
        <v>8.0399999999999991</v>
      </c>
    </row>
    <row r="6013" spans="1:4" ht="54" x14ac:dyDescent="0.25">
      <c r="A6013" s="893">
        <v>91631</v>
      </c>
      <c r="B6013" s="894" t="s">
        <v>21992</v>
      </c>
      <c r="C6013" s="893" t="s">
        <v>75</v>
      </c>
      <c r="D6013" s="896">
        <v>3.24</v>
      </c>
    </row>
    <row r="6014" spans="1:4" ht="54" x14ac:dyDescent="0.25">
      <c r="A6014" s="893">
        <v>91632</v>
      </c>
      <c r="B6014" s="894" t="s">
        <v>21993</v>
      </c>
      <c r="C6014" s="893" t="s">
        <v>75</v>
      </c>
      <c r="D6014" s="896">
        <v>37.020000000000003</v>
      </c>
    </row>
    <row r="6015" spans="1:4" ht="54" x14ac:dyDescent="0.25">
      <c r="A6015" s="893">
        <v>91633</v>
      </c>
      <c r="B6015" s="894" t="s">
        <v>21994</v>
      </c>
      <c r="C6015" s="893" t="s">
        <v>75</v>
      </c>
      <c r="D6015" s="896">
        <v>131.75</v>
      </c>
    </row>
    <row r="6016" spans="1:4" ht="54" x14ac:dyDescent="0.25">
      <c r="A6016" s="893">
        <v>91640</v>
      </c>
      <c r="B6016" s="894" t="s">
        <v>21995</v>
      </c>
      <c r="C6016" s="893" t="s">
        <v>75</v>
      </c>
      <c r="D6016" s="896">
        <v>41.47</v>
      </c>
    </row>
    <row r="6017" spans="1:4" ht="54" x14ac:dyDescent="0.25">
      <c r="A6017" s="893">
        <v>91641</v>
      </c>
      <c r="B6017" s="894" t="s">
        <v>21996</v>
      </c>
      <c r="C6017" s="893" t="s">
        <v>75</v>
      </c>
      <c r="D6017" s="896">
        <v>16.739999999999998</v>
      </c>
    </row>
    <row r="6018" spans="1:4" ht="54" x14ac:dyDescent="0.25">
      <c r="A6018" s="893">
        <v>91642</v>
      </c>
      <c r="B6018" s="894" t="s">
        <v>21997</v>
      </c>
      <c r="C6018" s="893" t="s">
        <v>75</v>
      </c>
      <c r="D6018" s="896">
        <v>6.77</v>
      </c>
    </row>
    <row r="6019" spans="1:4" ht="54" x14ac:dyDescent="0.25">
      <c r="A6019" s="893">
        <v>91643</v>
      </c>
      <c r="B6019" s="894" t="s">
        <v>21998</v>
      </c>
      <c r="C6019" s="893" t="s">
        <v>75</v>
      </c>
      <c r="D6019" s="896">
        <v>74.81</v>
      </c>
    </row>
    <row r="6020" spans="1:4" ht="54" x14ac:dyDescent="0.25">
      <c r="A6020" s="893">
        <v>91644</v>
      </c>
      <c r="B6020" s="894" t="s">
        <v>21999</v>
      </c>
      <c r="C6020" s="893" t="s">
        <v>75</v>
      </c>
      <c r="D6020" s="896">
        <v>296.5</v>
      </c>
    </row>
    <row r="6021" spans="1:4" ht="27" x14ac:dyDescent="0.25">
      <c r="A6021" s="893">
        <v>91688</v>
      </c>
      <c r="B6021" s="894" t="s">
        <v>22000</v>
      </c>
      <c r="C6021" s="893" t="s">
        <v>75</v>
      </c>
      <c r="D6021" s="896">
        <v>0.09</v>
      </c>
    </row>
    <row r="6022" spans="1:4" ht="27" x14ac:dyDescent="0.25">
      <c r="A6022" s="893">
        <v>91689</v>
      </c>
      <c r="B6022" s="894" t="s">
        <v>22001</v>
      </c>
      <c r="C6022" s="893" t="s">
        <v>75</v>
      </c>
      <c r="D6022" s="896">
        <v>0.02</v>
      </c>
    </row>
    <row r="6023" spans="1:4" ht="27" x14ac:dyDescent="0.25">
      <c r="A6023" s="893">
        <v>91690</v>
      </c>
      <c r="B6023" s="894" t="s">
        <v>22002</v>
      </c>
      <c r="C6023" s="893" t="s">
        <v>75</v>
      </c>
      <c r="D6023" s="896">
        <v>0.06</v>
      </c>
    </row>
    <row r="6024" spans="1:4" ht="27" x14ac:dyDescent="0.25">
      <c r="A6024" s="893">
        <v>91691</v>
      </c>
      <c r="B6024" s="894" t="s">
        <v>22003</v>
      </c>
      <c r="C6024" s="893" t="s">
        <v>75</v>
      </c>
      <c r="D6024" s="896">
        <v>1.1599999999999999</v>
      </c>
    </row>
    <row r="6025" spans="1:4" ht="27" x14ac:dyDescent="0.25">
      <c r="A6025" s="893">
        <v>92040</v>
      </c>
      <c r="B6025" s="894" t="s">
        <v>22004</v>
      </c>
      <c r="C6025" s="893" t="s">
        <v>75</v>
      </c>
      <c r="D6025" s="896">
        <v>6.47</v>
      </c>
    </row>
    <row r="6026" spans="1:4" ht="27" x14ac:dyDescent="0.25">
      <c r="A6026" s="893">
        <v>92041</v>
      </c>
      <c r="B6026" s="894" t="s">
        <v>22005</v>
      </c>
      <c r="C6026" s="893" t="s">
        <v>75</v>
      </c>
      <c r="D6026" s="896">
        <v>1.33</v>
      </c>
    </row>
    <row r="6027" spans="1:4" ht="27" x14ac:dyDescent="0.25">
      <c r="A6027" s="893">
        <v>92042</v>
      </c>
      <c r="B6027" s="894" t="s">
        <v>22006</v>
      </c>
      <c r="C6027" s="893" t="s">
        <v>75</v>
      </c>
      <c r="D6027" s="896">
        <v>5.39</v>
      </c>
    </row>
    <row r="6028" spans="1:4" ht="54" x14ac:dyDescent="0.25">
      <c r="A6028" s="893">
        <v>92101</v>
      </c>
      <c r="B6028" s="894" t="s">
        <v>22007</v>
      </c>
      <c r="C6028" s="893" t="s">
        <v>75</v>
      </c>
      <c r="D6028" s="896">
        <v>44.82</v>
      </c>
    </row>
    <row r="6029" spans="1:4" ht="54" x14ac:dyDescent="0.25">
      <c r="A6029" s="893">
        <v>92102</v>
      </c>
      <c r="B6029" s="894" t="s">
        <v>22008</v>
      </c>
      <c r="C6029" s="893" t="s">
        <v>75</v>
      </c>
      <c r="D6029" s="896">
        <v>14.05</v>
      </c>
    </row>
    <row r="6030" spans="1:4" ht="67.5" x14ac:dyDescent="0.25">
      <c r="A6030" s="893">
        <v>92103</v>
      </c>
      <c r="B6030" s="894" t="s">
        <v>22009</v>
      </c>
      <c r="C6030" s="893" t="s">
        <v>75</v>
      </c>
      <c r="D6030" s="896">
        <v>5.68</v>
      </c>
    </row>
    <row r="6031" spans="1:4" ht="54" x14ac:dyDescent="0.25">
      <c r="A6031" s="893">
        <v>92104</v>
      </c>
      <c r="B6031" s="894" t="s">
        <v>22010</v>
      </c>
      <c r="C6031" s="893" t="s">
        <v>75</v>
      </c>
      <c r="D6031" s="896">
        <v>70.75</v>
      </c>
    </row>
    <row r="6032" spans="1:4" ht="67.5" x14ac:dyDescent="0.25">
      <c r="A6032" s="893">
        <v>92105</v>
      </c>
      <c r="B6032" s="894" t="s">
        <v>22011</v>
      </c>
      <c r="C6032" s="893" t="s">
        <v>75</v>
      </c>
      <c r="D6032" s="896">
        <v>189.42</v>
      </c>
    </row>
    <row r="6033" spans="1:4" ht="27" x14ac:dyDescent="0.25">
      <c r="A6033" s="893">
        <v>92108</v>
      </c>
      <c r="B6033" s="894" t="s">
        <v>22012</v>
      </c>
      <c r="C6033" s="893" t="s">
        <v>75</v>
      </c>
      <c r="D6033" s="896">
        <v>0.82</v>
      </c>
    </row>
    <row r="6034" spans="1:4" ht="27" x14ac:dyDescent="0.25">
      <c r="A6034" s="893">
        <v>92109</v>
      </c>
      <c r="B6034" s="894" t="s">
        <v>22013</v>
      </c>
      <c r="C6034" s="893" t="s">
        <v>75</v>
      </c>
      <c r="D6034" s="896">
        <v>0.19</v>
      </c>
    </row>
    <row r="6035" spans="1:4" ht="27" x14ac:dyDescent="0.25">
      <c r="A6035" s="893">
        <v>92110</v>
      </c>
      <c r="B6035" s="894" t="s">
        <v>22014</v>
      </c>
      <c r="C6035" s="893" t="s">
        <v>75</v>
      </c>
      <c r="D6035" s="896">
        <v>1.03</v>
      </c>
    </row>
    <row r="6036" spans="1:4" ht="40.5" x14ac:dyDescent="0.25">
      <c r="A6036" s="893">
        <v>92111</v>
      </c>
      <c r="B6036" s="894" t="s">
        <v>22015</v>
      </c>
      <c r="C6036" s="893" t="s">
        <v>75</v>
      </c>
      <c r="D6036" s="896">
        <v>1.07</v>
      </c>
    </row>
    <row r="6037" spans="1:4" ht="27" x14ac:dyDescent="0.25">
      <c r="A6037" s="893">
        <v>92114</v>
      </c>
      <c r="B6037" s="894" t="s">
        <v>22016</v>
      </c>
      <c r="C6037" s="893" t="s">
        <v>75</v>
      </c>
      <c r="D6037" s="896">
        <v>0.2</v>
      </c>
    </row>
    <row r="6038" spans="1:4" ht="13.5" x14ac:dyDescent="0.25">
      <c r="A6038" s="893">
        <v>92115</v>
      </c>
      <c r="B6038" s="894" t="s">
        <v>22017</v>
      </c>
      <c r="C6038" s="893" t="s">
        <v>75</v>
      </c>
      <c r="D6038" s="896">
        <v>0.04</v>
      </c>
    </row>
    <row r="6039" spans="1:4" ht="27" x14ac:dyDescent="0.25">
      <c r="A6039" s="893">
        <v>92116</v>
      </c>
      <c r="B6039" s="894" t="s">
        <v>22018</v>
      </c>
      <c r="C6039" s="893" t="s">
        <v>75</v>
      </c>
      <c r="D6039" s="896">
        <v>0.14000000000000001</v>
      </c>
    </row>
    <row r="6040" spans="1:4" ht="27" x14ac:dyDescent="0.25">
      <c r="A6040" s="893">
        <v>92133</v>
      </c>
      <c r="B6040" s="894" t="s">
        <v>22019</v>
      </c>
      <c r="C6040" s="893" t="s">
        <v>75</v>
      </c>
      <c r="D6040" s="896">
        <v>12.93</v>
      </c>
    </row>
    <row r="6041" spans="1:4" ht="27" x14ac:dyDescent="0.25">
      <c r="A6041" s="893">
        <v>92134</v>
      </c>
      <c r="B6041" s="894" t="s">
        <v>22020</v>
      </c>
      <c r="C6041" s="893" t="s">
        <v>75</v>
      </c>
      <c r="D6041" s="896">
        <v>3.98</v>
      </c>
    </row>
    <row r="6042" spans="1:4" ht="27" x14ac:dyDescent="0.25">
      <c r="A6042" s="893">
        <v>92135</v>
      </c>
      <c r="B6042" s="894" t="s">
        <v>22021</v>
      </c>
      <c r="C6042" s="893" t="s">
        <v>75</v>
      </c>
      <c r="D6042" s="896">
        <v>1.61</v>
      </c>
    </row>
    <row r="6043" spans="1:4" ht="27" x14ac:dyDescent="0.25">
      <c r="A6043" s="893">
        <v>92136</v>
      </c>
      <c r="B6043" s="894" t="s">
        <v>22022</v>
      </c>
      <c r="C6043" s="893" t="s">
        <v>75</v>
      </c>
      <c r="D6043" s="896">
        <v>16.16</v>
      </c>
    </row>
    <row r="6044" spans="1:4" ht="27" x14ac:dyDescent="0.25">
      <c r="A6044" s="893">
        <v>92137</v>
      </c>
      <c r="B6044" s="894" t="s">
        <v>22023</v>
      </c>
      <c r="C6044" s="893" t="s">
        <v>75</v>
      </c>
      <c r="D6044" s="896">
        <v>34.69</v>
      </c>
    </row>
    <row r="6045" spans="1:4" ht="27" x14ac:dyDescent="0.25">
      <c r="A6045" s="893">
        <v>92140</v>
      </c>
      <c r="B6045" s="894" t="s">
        <v>22024</v>
      </c>
      <c r="C6045" s="893" t="s">
        <v>75</v>
      </c>
      <c r="D6045" s="896">
        <v>4.7300000000000004</v>
      </c>
    </row>
    <row r="6046" spans="1:4" ht="27" x14ac:dyDescent="0.25">
      <c r="A6046" s="893">
        <v>92141</v>
      </c>
      <c r="B6046" s="894" t="s">
        <v>22025</v>
      </c>
      <c r="C6046" s="893" t="s">
        <v>75</v>
      </c>
      <c r="D6046" s="896">
        <v>1.46</v>
      </c>
    </row>
    <row r="6047" spans="1:4" ht="27" x14ac:dyDescent="0.25">
      <c r="A6047" s="893">
        <v>92142</v>
      </c>
      <c r="B6047" s="894" t="s">
        <v>22026</v>
      </c>
      <c r="C6047" s="893" t="s">
        <v>75</v>
      </c>
      <c r="D6047" s="896">
        <v>0.59</v>
      </c>
    </row>
    <row r="6048" spans="1:4" ht="27" x14ac:dyDescent="0.25">
      <c r="A6048" s="893">
        <v>92143</v>
      </c>
      <c r="B6048" s="894" t="s">
        <v>22027</v>
      </c>
      <c r="C6048" s="893" t="s">
        <v>75</v>
      </c>
      <c r="D6048" s="896">
        <v>5.92</v>
      </c>
    </row>
    <row r="6049" spans="1:4" ht="27" x14ac:dyDescent="0.25">
      <c r="A6049" s="893">
        <v>92144</v>
      </c>
      <c r="B6049" s="894" t="s">
        <v>22028</v>
      </c>
      <c r="C6049" s="893" t="s">
        <v>75</v>
      </c>
      <c r="D6049" s="896">
        <v>42.14</v>
      </c>
    </row>
    <row r="6050" spans="1:4" ht="54" x14ac:dyDescent="0.25">
      <c r="A6050" s="893">
        <v>92237</v>
      </c>
      <c r="B6050" s="894" t="s">
        <v>22029</v>
      </c>
      <c r="C6050" s="893" t="s">
        <v>75</v>
      </c>
      <c r="D6050" s="896">
        <v>30.19</v>
      </c>
    </row>
    <row r="6051" spans="1:4" ht="54" x14ac:dyDescent="0.25">
      <c r="A6051" s="893">
        <v>92238</v>
      </c>
      <c r="B6051" s="894" t="s">
        <v>22030</v>
      </c>
      <c r="C6051" s="893" t="s">
        <v>75</v>
      </c>
      <c r="D6051" s="896">
        <v>12.16</v>
      </c>
    </row>
    <row r="6052" spans="1:4" ht="54" x14ac:dyDescent="0.25">
      <c r="A6052" s="893">
        <v>92239</v>
      </c>
      <c r="B6052" s="894" t="s">
        <v>22031</v>
      </c>
      <c r="C6052" s="893" t="s">
        <v>75</v>
      </c>
      <c r="D6052" s="896">
        <v>4.91</v>
      </c>
    </row>
    <row r="6053" spans="1:4" ht="54" x14ac:dyDescent="0.25">
      <c r="A6053" s="893">
        <v>92240</v>
      </c>
      <c r="B6053" s="894" t="s">
        <v>22032</v>
      </c>
      <c r="C6053" s="893" t="s">
        <v>75</v>
      </c>
      <c r="D6053" s="896">
        <v>54.23</v>
      </c>
    </row>
    <row r="6054" spans="1:4" ht="54" x14ac:dyDescent="0.25">
      <c r="A6054" s="893">
        <v>92241</v>
      </c>
      <c r="B6054" s="894" t="s">
        <v>22033</v>
      </c>
      <c r="C6054" s="893" t="s">
        <v>75</v>
      </c>
      <c r="D6054" s="896">
        <v>271.82</v>
      </c>
    </row>
    <row r="6055" spans="1:4" ht="27" x14ac:dyDescent="0.25">
      <c r="A6055" s="893">
        <v>92712</v>
      </c>
      <c r="B6055" s="894" t="s">
        <v>22034</v>
      </c>
      <c r="C6055" s="893" t="s">
        <v>75</v>
      </c>
      <c r="D6055" s="896">
        <v>0.15</v>
      </c>
    </row>
    <row r="6056" spans="1:4" ht="27" x14ac:dyDescent="0.25">
      <c r="A6056" s="893">
        <v>92713</v>
      </c>
      <c r="B6056" s="894" t="s">
        <v>22035</v>
      </c>
      <c r="C6056" s="893" t="s">
        <v>75</v>
      </c>
      <c r="D6056" s="896">
        <v>0.03</v>
      </c>
    </row>
    <row r="6057" spans="1:4" ht="27" x14ac:dyDescent="0.25">
      <c r="A6057" s="893">
        <v>92714</v>
      </c>
      <c r="B6057" s="894" t="s">
        <v>22036</v>
      </c>
      <c r="C6057" s="893" t="s">
        <v>75</v>
      </c>
      <c r="D6057" s="896">
        <v>0.18</v>
      </c>
    </row>
    <row r="6058" spans="1:4" ht="27" x14ac:dyDescent="0.25">
      <c r="A6058" s="893">
        <v>92715</v>
      </c>
      <c r="B6058" s="894" t="s">
        <v>22037</v>
      </c>
      <c r="C6058" s="893" t="s">
        <v>75</v>
      </c>
      <c r="D6058" s="896">
        <v>88.67</v>
      </c>
    </row>
    <row r="6059" spans="1:4" ht="27" x14ac:dyDescent="0.25">
      <c r="A6059" s="893">
        <v>92956</v>
      </c>
      <c r="B6059" s="894" t="s">
        <v>22038</v>
      </c>
      <c r="C6059" s="893" t="s">
        <v>75</v>
      </c>
      <c r="D6059" s="896">
        <v>4.24</v>
      </c>
    </row>
    <row r="6060" spans="1:4" ht="27" x14ac:dyDescent="0.25">
      <c r="A6060" s="893">
        <v>92957</v>
      </c>
      <c r="B6060" s="894" t="s">
        <v>22039</v>
      </c>
      <c r="C6060" s="893" t="s">
        <v>75</v>
      </c>
      <c r="D6060" s="896">
        <v>0.98</v>
      </c>
    </row>
    <row r="6061" spans="1:4" ht="27" x14ac:dyDescent="0.25">
      <c r="A6061" s="893">
        <v>92958</v>
      </c>
      <c r="B6061" s="894" t="s">
        <v>22040</v>
      </c>
      <c r="C6061" s="893" t="s">
        <v>75</v>
      </c>
      <c r="D6061" s="896">
        <v>4.6399999999999997</v>
      </c>
    </row>
    <row r="6062" spans="1:4" ht="27" x14ac:dyDescent="0.25">
      <c r="A6062" s="893">
        <v>92959</v>
      </c>
      <c r="B6062" s="894" t="s">
        <v>22041</v>
      </c>
      <c r="C6062" s="893" t="s">
        <v>75</v>
      </c>
      <c r="D6062" s="896">
        <v>9.1199999999999992</v>
      </c>
    </row>
    <row r="6063" spans="1:4" ht="27" x14ac:dyDescent="0.25">
      <c r="A6063" s="893">
        <v>92963</v>
      </c>
      <c r="B6063" s="894" t="s">
        <v>22042</v>
      </c>
      <c r="C6063" s="893" t="s">
        <v>75</v>
      </c>
      <c r="D6063" s="896">
        <v>1.8</v>
      </c>
    </row>
    <row r="6064" spans="1:4" ht="27" x14ac:dyDescent="0.25">
      <c r="A6064" s="893">
        <v>92964</v>
      </c>
      <c r="B6064" s="894" t="s">
        <v>22043</v>
      </c>
      <c r="C6064" s="893" t="s">
        <v>75</v>
      </c>
      <c r="D6064" s="896">
        <v>0.41</v>
      </c>
    </row>
    <row r="6065" spans="1:4" ht="27" x14ac:dyDescent="0.25">
      <c r="A6065" s="893">
        <v>92965</v>
      </c>
      <c r="B6065" s="894" t="s">
        <v>22044</v>
      </c>
      <c r="C6065" s="893" t="s">
        <v>75</v>
      </c>
      <c r="D6065" s="896">
        <v>2.2599999999999998</v>
      </c>
    </row>
    <row r="6066" spans="1:4" ht="54" x14ac:dyDescent="0.25">
      <c r="A6066" s="893">
        <v>93220</v>
      </c>
      <c r="B6066" s="894" t="s">
        <v>22045</v>
      </c>
      <c r="C6066" s="893" t="s">
        <v>75</v>
      </c>
      <c r="D6066" s="896">
        <v>370.39</v>
      </c>
    </row>
    <row r="6067" spans="1:4" ht="54" x14ac:dyDescent="0.25">
      <c r="A6067" s="893">
        <v>93221</v>
      </c>
      <c r="B6067" s="894" t="s">
        <v>22046</v>
      </c>
      <c r="C6067" s="893" t="s">
        <v>75</v>
      </c>
      <c r="D6067" s="896">
        <v>99.37</v>
      </c>
    </row>
    <row r="6068" spans="1:4" ht="54" x14ac:dyDescent="0.25">
      <c r="A6068" s="893">
        <v>93222</v>
      </c>
      <c r="B6068" s="894" t="s">
        <v>22047</v>
      </c>
      <c r="C6068" s="893" t="s">
        <v>75</v>
      </c>
      <c r="D6068" s="896">
        <v>463.51</v>
      </c>
    </row>
    <row r="6069" spans="1:4" ht="54" x14ac:dyDescent="0.25">
      <c r="A6069" s="893">
        <v>93223</v>
      </c>
      <c r="B6069" s="894" t="s">
        <v>22048</v>
      </c>
      <c r="C6069" s="893" t="s">
        <v>75</v>
      </c>
      <c r="D6069" s="896">
        <v>153.78</v>
      </c>
    </row>
    <row r="6070" spans="1:4" ht="40.5" x14ac:dyDescent="0.25">
      <c r="A6070" s="893">
        <v>93229</v>
      </c>
      <c r="B6070" s="894" t="s">
        <v>22049</v>
      </c>
      <c r="C6070" s="893" t="s">
        <v>75</v>
      </c>
      <c r="D6070" s="896">
        <v>0.35</v>
      </c>
    </row>
    <row r="6071" spans="1:4" ht="40.5" x14ac:dyDescent="0.25">
      <c r="A6071" s="893">
        <v>93230</v>
      </c>
      <c r="B6071" s="894" t="s">
        <v>22050</v>
      </c>
      <c r="C6071" s="893" t="s">
        <v>75</v>
      </c>
      <c r="D6071" s="896">
        <v>0.08</v>
      </c>
    </row>
    <row r="6072" spans="1:4" ht="40.5" x14ac:dyDescent="0.25">
      <c r="A6072" s="893">
        <v>93231</v>
      </c>
      <c r="B6072" s="894" t="s">
        <v>22051</v>
      </c>
      <c r="C6072" s="893" t="s">
        <v>75</v>
      </c>
      <c r="D6072" s="896">
        <v>0.43</v>
      </c>
    </row>
    <row r="6073" spans="1:4" ht="40.5" x14ac:dyDescent="0.25">
      <c r="A6073" s="893">
        <v>93232</v>
      </c>
      <c r="B6073" s="894" t="s">
        <v>22052</v>
      </c>
      <c r="C6073" s="893" t="s">
        <v>75</v>
      </c>
      <c r="D6073" s="896">
        <v>4.8499999999999996</v>
      </c>
    </row>
    <row r="6074" spans="1:4" ht="27" x14ac:dyDescent="0.25">
      <c r="A6074" s="893">
        <v>93235</v>
      </c>
      <c r="B6074" s="894" t="s">
        <v>22053</v>
      </c>
      <c r="C6074" s="893" t="s">
        <v>75</v>
      </c>
      <c r="D6074" s="896">
        <v>2.52</v>
      </c>
    </row>
    <row r="6075" spans="1:4" ht="40.5" x14ac:dyDescent="0.25">
      <c r="A6075" s="893">
        <v>93238</v>
      </c>
      <c r="B6075" s="894" t="s">
        <v>22054</v>
      </c>
      <c r="C6075" s="893" t="s">
        <v>75</v>
      </c>
      <c r="D6075" s="896">
        <v>2.59</v>
      </c>
    </row>
    <row r="6076" spans="1:4" ht="40.5" x14ac:dyDescent="0.25">
      <c r="A6076" s="893">
        <v>93239</v>
      </c>
      <c r="B6076" s="894" t="s">
        <v>22055</v>
      </c>
      <c r="C6076" s="893" t="s">
        <v>75</v>
      </c>
      <c r="D6076" s="896">
        <v>11.75</v>
      </c>
    </row>
    <row r="6077" spans="1:4" ht="40.5" x14ac:dyDescent="0.25">
      <c r="A6077" s="893">
        <v>93240</v>
      </c>
      <c r="B6077" s="894" t="s">
        <v>22056</v>
      </c>
      <c r="C6077" s="893" t="s">
        <v>75</v>
      </c>
      <c r="D6077" s="896">
        <v>11.78</v>
      </c>
    </row>
    <row r="6078" spans="1:4" ht="27" x14ac:dyDescent="0.25">
      <c r="A6078" s="893">
        <v>93267</v>
      </c>
      <c r="B6078" s="894" t="s">
        <v>22057</v>
      </c>
      <c r="C6078" s="893" t="s">
        <v>75</v>
      </c>
      <c r="D6078" s="896">
        <v>26.87</v>
      </c>
    </row>
    <row r="6079" spans="1:4" ht="27" x14ac:dyDescent="0.25">
      <c r="A6079" s="893">
        <v>93269</v>
      </c>
      <c r="B6079" s="894" t="s">
        <v>22058</v>
      </c>
      <c r="C6079" s="893" t="s">
        <v>75</v>
      </c>
      <c r="D6079" s="896">
        <v>10.07</v>
      </c>
    </row>
    <row r="6080" spans="1:4" ht="27" x14ac:dyDescent="0.25">
      <c r="A6080" s="893">
        <v>93270</v>
      </c>
      <c r="B6080" s="894" t="s">
        <v>22059</v>
      </c>
      <c r="C6080" s="893" t="s">
        <v>75</v>
      </c>
      <c r="D6080" s="896">
        <v>26.12</v>
      </c>
    </row>
    <row r="6081" spans="1:4" ht="27" x14ac:dyDescent="0.25">
      <c r="A6081" s="893">
        <v>93271</v>
      </c>
      <c r="B6081" s="894" t="s">
        <v>22060</v>
      </c>
      <c r="C6081" s="893" t="s">
        <v>75</v>
      </c>
      <c r="D6081" s="896">
        <v>8.0399999999999991</v>
      </c>
    </row>
    <row r="6082" spans="1:4" ht="27" x14ac:dyDescent="0.25">
      <c r="A6082" s="893">
        <v>93277</v>
      </c>
      <c r="B6082" s="894" t="s">
        <v>22061</v>
      </c>
      <c r="C6082" s="893" t="s">
        <v>75</v>
      </c>
      <c r="D6082" s="896">
        <v>0.25</v>
      </c>
    </row>
    <row r="6083" spans="1:4" ht="27" x14ac:dyDescent="0.25">
      <c r="A6083" s="893">
        <v>93278</v>
      </c>
      <c r="B6083" s="894" t="s">
        <v>22062</v>
      </c>
      <c r="C6083" s="893" t="s">
        <v>75</v>
      </c>
      <c r="D6083" s="896">
        <v>0.05</v>
      </c>
    </row>
    <row r="6084" spans="1:4" ht="27" x14ac:dyDescent="0.25">
      <c r="A6084" s="893">
        <v>93279</v>
      </c>
      <c r="B6084" s="894" t="s">
        <v>22063</v>
      </c>
      <c r="C6084" s="893" t="s">
        <v>75</v>
      </c>
      <c r="D6084" s="896">
        <v>0.23</v>
      </c>
    </row>
    <row r="6085" spans="1:4" ht="27" x14ac:dyDescent="0.25">
      <c r="A6085" s="893">
        <v>93280</v>
      </c>
      <c r="B6085" s="894" t="s">
        <v>22064</v>
      </c>
      <c r="C6085" s="893" t="s">
        <v>75</v>
      </c>
      <c r="D6085" s="896">
        <v>0.67</v>
      </c>
    </row>
    <row r="6086" spans="1:4" ht="27" x14ac:dyDescent="0.25">
      <c r="A6086" s="893">
        <v>93283</v>
      </c>
      <c r="B6086" s="894" t="s">
        <v>22065</v>
      </c>
      <c r="C6086" s="893" t="s">
        <v>75</v>
      </c>
      <c r="D6086" s="896">
        <v>100.42</v>
      </c>
    </row>
    <row r="6087" spans="1:4" ht="27" x14ac:dyDescent="0.25">
      <c r="A6087" s="893">
        <v>93284</v>
      </c>
      <c r="B6087" s="894" t="s">
        <v>22066</v>
      </c>
      <c r="C6087" s="893" t="s">
        <v>75</v>
      </c>
      <c r="D6087" s="896">
        <v>35.39</v>
      </c>
    </row>
    <row r="6088" spans="1:4" ht="27" x14ac:dyDescent="0.25">
      <c r="A6088" s="893">
        <v>93285</v>
      </c>
      <c r="B6088" s="894" t="s">
        <v>22067</v>
      </c>
      <c r="C6088" s="893" t="s">
        <v>75</v>
      </c>
      <c r="D6088" s="896">
        <v>161.41999999999999</v>
      </c>
    </row>
    <row r="6089" spans="1:4" ht="40.5" x14ac:dyDescent="0.25">
      <c r="A6089" s="893">
        <v>93286</v>
      </c>
      <c r="B6089" s="894" t="s">
        <v>22068</v>
      </c>
      <c r="C6089" s="893" t="s">
        <v>75</v>
      </c>
      <c r="D6089" s="896">
        <v>11.18</v>
      </c>
    </row>
    <row r="6090" spans="1:4" ht="40.5" x14ac:dyDescent="0.25">
      <c r="A6090" s="893">
        <v>93296</v>
      </c>
      <c r="B6090" s="894" t="s">
        <v>22069</v>
      </c>
      <c r="C6090" s="893" t="s">
        <v>75</v>
      </c>
      <c r="D6090" s="896">
        <v>14.3</v>
      </c>
    </row>
    <row r="6091" spans="1:4" ht="54" x14ac:dyDescent="0.25">
      <c r="A6091" s="893">
        <v>93397</v>
      </c>
      <c r="B6091" s="894" t="s">
        <v>22070</v>
      </c>
      <c r="C6091" s="893" t="s">
        <v>75</v>
      </c>
      <c r="D6091" s="896">
        <v>25.01</v>
      </c>
    </row>
    <row r="6092" spans="1:4" ht="54" x14ac:dyDescent="0.25">
      <c r="A6092" s="893">
        <v>93398</v>
      </c>
      <c r="B6092" s="894" t="s">
        <v>22071</v>
      </c>
      <c r="C6092" s="893" t="s">
        <v>75</v>
      </c>
      <c r="D6092" s="896">
        <v>9.43</v>
      </c>
    </row>
    <row r="6093" spans="1:4" ht="54" x14ac:dyDescent="0.25">
      <c r="A6093" s="893">
        <v>93399</v>
      </c>
      <c r="B6093" s="894" t="s">
        <v>22072</v>
      </c>
      <c r="C6093" s="893" t="s">
        <v>75</v>
      </c>
      <c r="D6093" s="896">
        <v>3.8</v>
      </c>
    </row>
    <row r="6094" spans="1:4" ht="54" x14ac:dyDescent="0.25">
      <c r="A6094" s="893">
        <v>93400</v>
      </c>
      <c r="B6094" s="894" t="s">
        <v>22073</v>
      </c>
      <c r="C6094" s="893" t="s">
        <v>75</v>
      </c>
      <c r="D6094" s="896">
        <v>43.35</v>
      </c>
    </row>
    <row r="6095" spans="1:4" ht="54" x14ac:dyDescent="0.25">
      <c r="A6095" s="893">
        <v>93401</v>
      </c>
      <c r="B6095" s="894" t="s">
        <v>22074</v>
      </c>
      <c r="C6095" s="893" t="s">
        <v>75</v>
      </c>
      <c r="D6095" s="896">
        <v>155.66999999999999</v>
      </c>
    </row>
    <row r="6096" spans="1:4" ht="54" x14ac:dyDescent="0.25">
      <c r="A6096" s="893">
        <v>93404</v>
      </c>
      <c r="B6096" s="894" t="s">
        <v>22075</v>
      </c>
      <c r="C6096" s="893" t="s">
        <v>75</v>
      </c>
      <c r="D6096" s="896">
        <v>7.82</v>
      </c>
    </row>
    <row r="6097" spans="1:4" ht="54" x14ac:dyDescent="0.25">
      <c r="A6097" s="893">
        <v>93405</v>
      </c>
      <c r="B6097" s="894" t="s">
        <v>22076</v>
      </c>
      <c r="C6097" s="893" t="s">
        <v>75</v>
      </c>
      <c r="D6097" s="896">
        <v>2</v>
      </c>
    </row>
    <row r="6098" spans="1:4" ht="54" x14ac:dyDescent="0.25">
      <c r="A6098" s="893">
        <v>93406</v>
      </c>
      <c r="B6098" s="894" t="s">
        <v>22077</v>
      </c>
      <c r="C6098" s="893" t="s">
        <v>75</v>
      </c>
      <c r="D6098" s="896">
        <v>9.39</v>
      </c>
    </row>
    <row r="6099" spans="1:4" ht="54" x14ac:dyDescent="0.25">
      <c r="A6099" s="893">
        <v>93407</v>
      </c>
      <c r="B6099" s="894" t="s">
        <v>22078</v>
      </c>
      <c r="C6099" s="893" t="s">
        <v>75</v>
      </c>
      <c r="D6099" s="896">
        <v>46.41</v>
      </c>
    </row>
    <row r="6100" spans="1:4" ht="27" x14ac:dyDescent="0.25">
      <c r="A6100" s="893">
        <v>93411</v>
      </c>
      <c r="B6100" s="894" t="s">
        <v>22079</v>
      </c>
      <c r="C6100" s="893" t="s">
        <v>75</v>
      </c>
      <c r="D6100" s="896">
        <v>0.34</v>
      </c>
    </row>
    <row r="6101" spans="1:4" ht="27" x14ac:dyDescent="0.25">
      <c r="A6101" s="893">
        <v>93412</v>
      </c>
      <c r="B6101" s="894" t="s">
        <v>22080</v>
      </c>
      <c r="C6101" s="893" t="s">
        <v>75</v>
      </c>
      <c r="D6101" s="896">
        <v>0.12</v>
      </c>
    </row>
    <row r="6102" spans="1:4" ht="27" x14ac:dyDescent="0.25">
      <c r="A6102" s="893">
        <v>93413</v>
      </c>
      <c r="B6102" s="894" t="s">
        <v>22081</v>
      </c>
      <c r="C6102" s="893" t="s">
        <v>75</v>
      </c>
      <c r="D6102" s="896">
        <v>0.3</v>
      </c>
    </row>
    <row r="6103" spans="1:4" ht="27" x14ac:dyDescent="0.25">
      <c r="A6103" s="893">
        <v>93414</v>
      </c>
      <c r="B6103" s="894" t="s">
        <v>22082</v>
      </c>
      <c r="C6103" s="893" t="s">
        <v>75</v>
      </c>
      <c r="D6103" s="896">
        <v>11.46</v>
      </c>
    </row>
    <row r="6104" spans="1:4" ht="27" x14ac:dyDescent="0.25">
      <c r="A6104" s="893">
        <v>93417</v>
      </c>
      <c r="B6104" s="894" t="s">
        <v>22083</v>
      </c>
      <c r="C6104" s="893" t="s">
        <v>75</v>
      </c>
      <c r="D6104" s="896">
        <v>4.49</v>
      </c>
    </row>
    <row r="6105" spans="1:4" ht="27" x14ac:dyDescent="0.25">
      <c r="A6105" s="893">
        <v>93418</v>
      </c>
      <c r="B6105" s="894" t="s">
        <v>22084</v>
      </c>
      <c r="C6105" s="893" t="s">
        <v>75</v>
      </c>
      <c r="D6105" s="896">
        <v>1.58</v>
      </c>
    </row>
    <row r="6106" spans="1:4" ht="27" x14ac:dyDescent="0.25">
      <c r="A6106" s="893">
        <v>93419</v>
      </c>
      <c r="B6106" s="894" t="s">
        <v>22085</v>
      </c>
      <c r="C6106" s="893" t="s">
        <v>75</v>
      </c>
      <c r="D6106" s="896">
        <v>4.01</v>
      </c>
    </row>
    <row r="6107" spans="1:4" ht="27" x14ac:dyDescent="0.25">
      <c r="A6107" s="893">
        <v>93420</v>
      </c>
      <c r="B6107" s="894" t="s">
        <v>22086</v>
      </c>
      <c r="C6107" s="893" t="s">
        <v>75</v>
      </c>
      <c r="D6107" s="896">
        <v>66.02</v>
      </c>
    </row>
    <row r="6108" spans="1:4" ht="27" x14ac:dyDescent="0.25">
      <c r="A6108" s="893">
        <v>93423</v>
      </c>
      <c r="B6108" s="894" t="s">
        <v>22087</v>
      </c>
      <c r="C6108" s="893" t="s">
        <v>75</v>
      </c>
      <c r="D6108" s="896">
        <v>6.36</v>
      </c>
    </row>
    <row r="6109" spans="1:4" ht="27" x14ac:dyDescent="0.25">
      <c r="A6109" s="893">
        <v>93424</v>
      </c>
      <c r="B6109" s="894" t="s">
        <v>22088</v>
      </c>
      <c r="C6109" s="893" t="s">
        <v>75</v>
      </c>
      <c r="D6109" s="896">
        <v>2.2400000000000002</v>
      </c>
    </row>
    <row r="6110" spans="1:4" ht="27" x14ac:dyDescent="0.25">
      <c r="A6110" s="893">
        <v>93425</v>
      </c>
      <c r="B6110" s="894" t="s">
        <v>22089</v>
      </c>
      <c r="C6110" s="893" t="s">
        <v>75</v>
      </c>
      <c r="D6110" s="896">
        <v>5.68</v>
      </c>
    </row>
    <row r="6111" spans="1:4" ht="27" x14ac:dyDescent="0.25">
      <c r="A6111" s="893">
        <v>93426</v>
      </c>
      <c r="B6111" s="894" t="s">
        <v>22090</v>
      </c>
      <c r="C6111" s="893" t="s">
        <v>75</v>
      </c>
      <c r="D6111" s="896">
        <v>157.79</v>
      </c>
    </row>
    <row r="6112" spans="1:4" ht="27" x14ac:dyDescent="0.25">
      <c r="A6112" s="893">
        <v>93429</v>
      </c>
      <c r="B6112" s="894" t="s">
        <v>22091</v>
      </c>
      <c r="C6112" s="893" t="s">
        <v>75</v>
      </c>
      <c r="D6112" s="896">
        <v>165.11</v>
      </c>
    </row>
    <row r="6113" spans="1:4" ht="27" x14ac:dyDescent="0.25">
      <c r="A6113" s="893">
        <v>93430</v>
      </c>
      <c r="B6113" s="894" t="s">
        <v>22092</v>
      </c>
      <c r="C6113" s="893" t="s">
        <v>75</v>
      </c>
      <c r="D6113" s="896">
        <v>50.75</v>
      </c>
    </row>
    <row r="6114" spans="1:4" ht="27" x14ac:dyDescent="0.25">
      <c r="A6114" s="893">
        <v>93431</v>
      </c>
      <c r="B6114" s="894" t="s">
        <v>22093</v>
      </c>
      <c r="C6114" s="893" t="s">
        <v>75</v>
      </c>
      <c r="D6114" s="896">
        <v>206.55</v>
      </c>
    </row>
    <row r="6115" spans="1:4" ht="27" x14ac:dyDescent="0.25">
      <c r="A6115" s="893">
        <v>93432</v>
      </c>
      <c r="B6115" s="894" t="s">
        <v>22094</v>
      </c>
      <c r="C6115" s="893" t="s">
        <v>75</v>
      </c>
      <c r="D6115" s="897">
        <v>2120.4</v>
      </c>
    </row>
    <row r="6116" spans="1:4" ht="27" x14ac:dyDescent="0.25">
      <c r="A6116" s="893">
        <v>93435</v>
      </c>
      <c r="B6116" s="894" t="s">
        <v>22095</v>
      </c>
      <c r="C6116" s="893" t="s">
        <v>75</v>
      </c>
      <c r="D6116" s="896">
        <v>9.27</v>
      </c>
    </row>
    <row r="6117" spans="1:4" ht="27" x14ac:dyDescent="0.25">
      <c r="A6117" s="893">
        <v>93436</v>
      </c>
      <c r="B6117" s="894" t="s">
        <v>22096</v>
      </c>
      <c r="C6117" s="893" t="s">
        <v>75</v>
      </c>
      <c r="D6117" s="896">
        <v>2.86</v>
      </c>
    </row>
    <row r="6118" spans="1:4" ht="27" x14ac:dyDescent="0.25">
      <c r="A6118" s="893">
        <v>93437</v>
      </c>
      <c r="B6118" s="894" t="s">
        <v>22097</v>
      </c>
      <c r="C6118" s="893" t="s">
        <v>75</v>
      </c>
      <c r="D6118" s="896">
        <v>10.14</v>
      </c>
    </row>
    <row r="6119" spans="1:4" ht="27" x14ac:dyDescent="0.25">
      <c r="A6119" s="893">
        <v>93438</v>
      </c>
      <c r="B6119" s="894" t="s">
        <v>22098</v>
      </c>
      <c r="C6119" s="893" t="s">
        <v>75</v>
      </c>
      <c r="D6119" s="896">
        <v>110.55</v>
      </c>
    </row>
    <row r="6120" spans="1:4" ht="27" x14ac:dyDescent="0.25">
      <c r="A6120" s="893">
        <v>95114</v>
      </c>
      <c r="B6120" s="894" t="s">
        <v>22099</v>
      </c>
      <c r="C6120" s="893" t="s">
        <v>75</v>
      </c>
      <c r="D6120" s="896">
        <v>1.75</v>
      </c>
    </row>
    <row r="6121" spans="1:4" ht="27" x14ac:dyDescent="0.25">
      <c r="A6121" s="893">
        <v>95115</v>
      </c>
      <c r="B6121" s="894" t="s">
        <v>22100</v>
      </c>
      <c r="C6121" s="893" t="s">
        <v>75</v>
      </c>
      <c r="D6121" s="896">
        <v>0.4</v>
      </c>
    </row>
    <row r="6122" spans="1:4" ht="27" x14ac:dyDescent="0.25">
      <c r="A6122" s="893">
        <v>95116</v>
      </c>
      <c r="B6122" s="894" t="s">
        <v>22101</v>
      </c>
      <c r="C6122" s="893" t="s">
        <v>75</v>
      </c>
      <c r="D6122" s="896">
        <v>32.549999999999997</v>
      </c>
    </row>
    <row r="6123" spans="1:4" ht="27" x14ac:dyDescent="0.25">
      <c r="A6123" s="893">
        <v>95117</v>
      </c>
      <c r="B6123" s="894" t="s">
        <v>22102</v>
      </c>
      <c r="C6123" s="893" t="s">
        <v>75</v>
      </c>
      <c r="D6123" s="896">
        <v>10.039999999999999</v>
      </c>
    </row>
    <row r="6124" spans="1:4" ht="27" x14ac:dyDescent="0.25">
      <c r="A6124" s="893">
        <v>95118</v>
      </c>
      <c r="B6124" s="894" t="s">
        <v>22103</v>
      </c>
      <c r="C6124" s="893" t="s">
        <v>75</v>
      </c>
      <c r="D6124" s="896">
        <v>75.72</v>
      </c>
    </row>
    <row r="6125" spans="1:4" ht="27" x14ac:dyDescent="0.25">
      <c r="A6125" s="893">
        <v>95119</v>
      </c>
      <c r="B6125" s="894" t="s">
        <v>22104</v>
      </c>
      <c r="C6125" s="893" t="s">
        <v>75</v>
      </c>
      <c r="D6125" s="896">
        <v>23.36</v>
      </c>
    </row>
    <row r="6126" spans="1:4" ht="27" x14ac:dyDescent="0.25">
      <c r="A6126" s="893">
        <v>95120</v>
      </c>
      <c r="B6126" s="894" t="s">
        <v>22105</v>
      </c>
      <c r="C6126" s="893" t="s">
        <v>75</v>
      </c>
      <c r="D6126" s="896">
        <v>54.82</v>
      </c>
    </row>
    <row r="6127" spans="1:4" ht="27" x14ac:dyDescent="0.25">
      <c r="A6127" s="893">
        <v>95123</v>
      </c>
      <c r="B6127" s="894" t="s">
        <v>22106</v>
      </c>
      <c r="C6127" s="893" t="s">
        <v>75</v>
      </c>
      <c r="D6127" s="896">
        <v>17.87</v>
      </c>
    </row>
    <row r="6128" spans="1:4" ht="27" x14ac:dyDescent="0.25">
      <c r="A6128" s="893">
        <v>95124</v>
      </c>
      <c r="B6128" s="894" t="s">
        <v>22107</v>
      </c>
      <c r="C6128" s="893" t="s">
        <v>75</v>
      </c>
      <c r="D6128" s="896">
        <v>5.51</v>
      </c>
    </row>
    <row r="6129" spans="1:4" ht="27" x14ac:dyDescent="0.25">
      <c r="A6129" s="893">
        <v>95125</v>
      </c>
      <c r="B6129" s="894" t="s">
        <v>22108</v>
      </c>
      <c r="C6129" s="893" t="s">
        <v>75</v>
      </c>
      <c r="D6129" s="896">
        <v>19.559999999999999</v>
      </c>
    </row>
    <row r="6130" spans="1:4" ht="27" x14ac:dyDescent="0.25">
      <c r="A6130" s="893">
        <v>95126</v>
      </c>
      <c r="B6130" s="894" t="s">
        <v>22109</v>
      </c>
      <c r="C6130" s="893" t="s">
        <v>75</v>
      </c>
      <c r="D6130" s="896">
        <v>144.94999999999999</v>
      </c>
    </row>
    <row r="6131" spans="1:4" ht="27" x14ac:dyDescent="0.25">
      <c r="A6131" s="893">
        <v>95129</v>
      </c>
      <c r="B6131" s="894" t="s">
        <v>22110</v>
      </c>
      <c r="C6131" s="893" t="s">
        <v>75</v>
      </c>
      <c r="D6131" s="896">
        <v>47.9</v>
      </c>
    </row>
    <row r="6132" spans="1:4" ht="27" x14ac:dyDescent="0.25">
      <c r="A6132" s="893">
        <v>95130</v>
      </c>
      <c r="B6132" s="894" t="s">
        <v>22111</v>
      </c>
      <c r="C6132" s="893" t="s">
        <v>75</v>
      </c>
      <c r="D6132" s="896">
        <v>17.36</v>
      </c>
    </row>
    <row r="6133" spans="1:4" ht="27" x14ac:dyDescent="0.25">
      <c r="A6133" s="893">
        <v>95131</v>
      </c>
      <c r="B6133" s="894" t="s">
        <v>22112</v>
      </c>
      <c r="C6133" s="893" t="s">
        <v>75</v>
      </c>
      <c r="D6133" s="896">
        <v>56.38</v>
      </c>
    </row>
    <row r="6134" spans="1:4" ht="27" x14ac:dyDescent="0.25">
      <c r="A6134" s="893">
        <v>95132</v>
      </c>
      <c r="B6134" s="894" t="s">
        <v>22113</v>
      </c>
      <c r="C6134" s="893" t="s">
        <v>75</v>
      </c>
      <c r="D6134" s="896">
        <v>31.74</v>
      </c>
    </row>
    <row r="6135" spans="1:4" ht="27" x14ac:dyDescent="0.25">
      <c r="A6135" s="893">
        <v>95136</v>
      </c>
      <c r="B6135" s="894" t="s">
        <v>22114</v>
      </c>
      <c r="C6135" s="893" t="s">
        <v>75</v>
      </c>
      <c r="D6135" s="896">
        <v>0.02</v>
      </c>
    </row>
    <row r="6136" spans="1:4" ht="27" x14ac:dyDescent="0.25">
      <c r="A6136" s="893">
        <v>95137</v>
      </c>
      <c r="B6136" s="894" t="s">
        <v>22115</v>
      </c>
      <c r="C6136" s="893" t="s">
        <v>75</v>
      </c>
      <c r="D6136" s="896">
        <v>0.01</v>
      </c>
    </row>
    <row r="6137" spans="1:4" ht="27" x14ac:dyDescent="0.25">
      <c r="A6137" s="893">
        <v>95138</v>
      </c>
      <c r="B6137" s="894" t="s">
        <v>22116</v>
      </c>
      <c r="C6137" s="893" t="s">
        <v>75</v>
      </c>
      <c r="D6137" s="896">
        <v>0.02</v>
      </c>
    </row>
    <row r="6138" spans="1:4" ht="27" x14ac:dyDescent="0.25">
      <c r="A6138" s="893">
        <v>95208</v>
      </c>
      <c r="B6138" s="894" t="s">
        <v>22117</v>
      </c>
      <c r="C6138" s="893" t="s">
        <v>75</v>
      </c>
      <c r="D6138" s="896">
        <v>54.13</v>
      </c>
    </row>
    <row r="6139" spans="1:4" ht="27" x14ac:dyDescent="0.25">
      <c r="A6139" s="893">
        <v>95209</v>
      </c>
      <c r="B6139" s="894" t="s">
        <v>22118</v>
      </c>
      <c r="C6139" s="893" t="s">
        <v>75</v>
      </c>
      <c r="D6139" s="896">
        <v>12.51</v>
      </c>
    </row>
    <row r="6140" spans="1:4" ht="27" x14ac:dyDescent="0.25">
      <c r="A6140" s="893">
        <v>95210</v>
      </c>
      <c r="B6140" s="894" t="s">
        <v>22119</v>
      </c>
      <c r="C6140" s="893" t="s">
        <v>75</v>
      </c>
      <c r="D6140" s="896">
        <v>59.2</v>
      </c>
    </row>
    <row r="6141" spans="1:4" ht="27" x14ac:dyDescent="0.25">
      <c r="A6141" s="893">
        <v>95211</v>
      </c>
      <c r="B6141" s="894" t="s">
        <v>22120</v>
      </c>
      <c r="C6141" s="893" t="s">
        <v>75</v>
      </c>
      <c r="D6141" s="896">
        <v>8.0399999999999991</v>
      </c>
    </row>
    <row r="6142" spans="1:4" ht="27" x14ac:dyDescent="0.25">
      <c r="A6142" s="893">
        <v>95217</v>
      </c>
      <c r="B6142" s="894" t="s">
        <v>22121</v>
      </c>
      <c r="C6142" s="893" t="s">
        <v>75</v>
      </c>
      <c r="D6142" s="896">
        <v>0.54</v>
      </c>
    </row>
    <row r="6143" spans="1:4" ht="27" x14ac:dyDescent="0.25">
      <c r="A6143" s="893">
        <v>95255</v>
      </c>
      <c r="B6143" s="894" t="s">
        <v>22122</v>
      </c>
      <c r="C6143" s="893" t="s">
        <v>75</v>
      </c>
      <c r="D6143" s="896">
        <v>1.56</v>
      </c>
    </row>
    <row r="6144" spans="1:4" ht="13.5" x14ac:dyDescent="0.25">
      <c r="A6144" s="893">
        <v>95256</v>
      </c>
      <c r="B6144" s="894" t="s">
        <v>22123</v>
      </c>
      <c r="C6144" s="893" t="s">
        <v>75</v>
      </c>
      <c r="D6144" s="896">
        <v>0.36</v>
      </c>
    </row>
    <row r="6145" spans="1:4" ht="27" x14ac:dyDescent="0.25">
      <c r="A6145" s="893">
        <v>95257</v>
      </c>
      <c r="B6145" s="894" t="s">
        <v>22124</v>
      </c>
      <c r="C6145" s="893" t="s">
        <v>75</v>
      </c>
      <c r="D6145" s="896">
        <v>1.95</v>
      </c>
    </row>
    <row r="6146" spans="1:4" ht="27" x14ac:dyDescent="0.25">
      <c r="A6146" s="893">
        <v>95260</v>
      </c>
      <c r="B6146" s="894" t="s">
        <v>22125</v>
      </c>
      <c r="C6146" s="893" t="s">
        <v>75</v>
      </c>
      <c r="D6146" s="896">
        <v>0.7</v>
      </c>
    </row>
    <row r="6147" spans="1:4" ht="27" x14ac:dyDescent="0.25">
      <c r="A6147" s="893">
        <v>95261</v>
      </c>
      <c r="B6147" s="894" t="s">
        <v>22126</v>
      </c>
      <c r="C6147" s="893" t="s">
        <v>75</v>
      </c>
      <c r="D6147" s="896">
        <v>0.18</v>
      </c>
    </row>
    <row r="6148" spans="1:4" ht="27" x14ac:dyDescent="0.25">
      <c r="A6148" s="893">
        <v>95262</v>
      </c>
      <c r="B6148" s="894" t="s">
        <v>22127</v>
      </c>
      <c r="C6148" s="893" t="s">
        <v>75</v>
      </c>
      <c r="D6148" s="896">
        <v>0.88</v>
      </c>
    </row>
    <row r="6149" spans="1:4" ht="27" x14ac:dyDescent="0.25">
      <c r="A6149" s="893">
        <v>95263</v>
      </c>
      <c r="B6149" s="894" t="s">
        <v>22128</v>
      </c>
      <c r="C6149" s="893" t="s">
        <v>75</v>
      </c>
      <c r="D6149" s="896">
        <v>4.91</v>
      </c>
    </row>
    <row r="6150" spans="1:4" ht="40.5" x14ac:dyDescent="0.25">
      <c r="A6150" s="893">
        <v>95266</v>
      </c>
      <c r="B6150" s="894" t="s">
        <v>22129</v>
      </c>
      <c r="C6150" s="893" t="s">
        <v>75</v>
      </c>
      <c r="D6150" s="896">
        <v>0.51</v>
      </c>
    </row>
    <row r="6151" spans="1:4" ht="27" x14ac:dyDescent="0.25">
      <c r="A6151" s="893">
        <v>95267</v>
      </c>
      <c r="B6151" s="894" t="s">
        <v>22130</v>
      </c>
      <c r="C6151" s="893" t="s">
        <v>75</v>
      </c>
      <c r="D6151" s="896">
        <v>0.1</v>
      </c>
    </row>
    <row r="6152" spans="1:4" ht="27" x14ac:dyDescent="0.25">
      <c r="A6152" s="893">
        <v>95268</v>
      </c>
      <c r="B6152" s="894" t="s">
        <v>22131</v>
      </c>
      <c r="C6152" s="893" t="s">
        <v>75</v>
      </c>
      <c r="D6152" s="896">
        <v>0.5</v>
      </c>
    </row>
    <row r="6153" spans="1:4" ht="40.5" x14ac:dyDescent="0.25">
      <c r="A6153" s="893">
        <v>95269</v>
      </c>
      <c r="B6153" s="894" t="s">
        <v>22132</v>
      </c>
      <c r="C6153" s="893" t="s">
        <v>75</v>
      </c>
      <c r="D6153" s="896">
        <v>9.07</v>
      </c>
    </row>
    <row r="6154" spans="1:4" ht="27" x14ac:dyDescent="0.25">
      <c r="A6154" s="893">
        <v>95272</v>
      </c>
      <c r="B6154" s="894" t="s">
        <v>22133</v>
      </c>
      <c r="C6154" s="893" t="s">
        <v>75</v>
      </c>
      <c r="D6154" s="896">
        <v>0.5</v>
      </c>
    </row>
    <row r="6155" spans="1:4" ht="27" x14ac:dyDescent="0.25">
      <c r="A6155" s="893">
        <v>95273</v>
      </c>
      <c r="B6155" s="894" t="s">
        <v>22134</v>
      </c>
      <c r="C6155" s="893" t="s">
        <v>75</v>
      </c>
      <c r="D6155" s="896">
        <v>0.11</v>
      </c>
    </row>
    <row r="6156" spans="1:4" ht="27" x14ac:dyDescent="0.25">
      <c r="A6156" s="893">
        <v>95274</v>
      </c>
      <c r="B6156" s="894" t="s">
        <v>22135</v>
      </c>
      <c r="C6156" s="893" t="s">
        <v>75</v>
      </c>
      <c r="D6156" s="896">
        <v>0.39</v>
      </c>
    </row>
    <row r="6157" spans="1:4" ht="27" x14ac:dyDescent="0.25">
      <c r="A6157" s="893">
        <v>95275</v>
      </c>
      <c r="B6157" s="894" t="s">
        <v>22136</v>
      </c>
      <c r="C6157" s="893" t="s">
        <v>75</v>
      </c>
      <c r="D6157" s="896">
        <v>2.1800000000000002</v>
      </c>
    </row>
    <row r="6158" spans="1:4" ht="27" x14ac:dyDescent="0.25">
      <c r="A6158" s="893">
        <v>95278</v>
      </c>
      <c r="B6158" s="894" t="s">
        <v>22137</v>
      </c>
      <c r="C6158" s="893" t="s">
        <v>75</v>
      </c>
      <c r="D6158" s="896">
        <v>0.61</v>
      </c>
    </row>
    <row r="6159" spans="1:4" ht="27" x14ac:dyDescent="0.25">
      <c r="A6159" s="893">
        <v>95279</v>
      </c>
      <c r="B6159" s="894" t="s">
        <v>22138</v>
      </c>
      <c r="C6159" s="893" t="s">
        <v>75</v>
      </c>
      <c r="D6159" s="896">
        <v>0.12</v>
      </c>
    </row>
    <row r="6160" spans="1:4" ht="27" x14ac:dyDescent="0.25">
      <c r="A6160" s="893">
        <v>95280</v>
      </c>
      <c r="B6160" s="894" t="s">
        <v>22139</v>
      </c>
      <c r="C6160" s="893" t="s">
        <v>75</v>
      </c>
      <c r="D6160" s="896">
        <v>0.6</v>
      </c>
    </row>
    <row r="6161" spans="1:4" ht="27" x14ac:dyDescent="0.25">
      <c r="A6161" s="893">
        <v>95281</v>
      </c>
      <c r="B6161" s="894" t="s">
        <v>22140</v>
      </c>
      <c r="C6161" s="893" t="s">
        <v>75</v>
      </c>
      <c r="D6161" s="896">
        <v>9.07</v>
      </c>
    </row>
    <row r="6162" spans="1:4" ht="40.5" x14ac:dyDescent="0.25">
      <c r="A6162" s="893">
        <v>95617</v>
      </c>
      <c r="B6162" s="894" t="s">
        <v>22141</v>
      </c>
      <c r="C6162" s="893" t="s">
        <v>75</v>
      </c>
      <c r="D6162" s="896">
        <v>1.28</v>
      </c>
    </row>
    <row r="6163" spans="1:4" ht="40.5" x14ac:dyDescent="0.25">
      <c r="A6163" s="893">
        <v>95618</v>
      </c>
      <c r="B6163" s="894" t="s">
        <v>22142</v>
      </c>
      <c r="C6163" s="893" t="s">
        <v>75</v>
      </c>
      <c r="D6163" s="896">
        <v>0.28999999999999998</v>
      </c>
    </row>
    <row r="6164" spans="1:4" ht="40.5" x14ac:dyDescent="0.25">
      <c r="A6164" s="893">
        <v>95619</v>
      </c>
      <c r="B6164" s="894" t="s">
        <v>22143</v>
      </c>
      <c r="C6164" s="893" t="s">
        <v>75</v>
      </c>
      <c r="D6164" s="896">
        <v>1.6</v>
      </c>
    </row>
    <row r="6165" spans="1:4" ht="40.5" x14ac:dyDescent="0.25">
      <c r="A6165" s="893">
        <v>95627</v>
      </c>
      <c r="B6165" s="894" t="s">
        <v>22144</v>
      </c>
      <c r="C6165" s="893" t="s">
        <v>75</v>
      </c>
      <c r="D6165" s="896">
        <v>47.95</v>
      </c>
    </row>
    <row r="6166" spans="1:4" ht="40.5" x14ac:dyDescent="0.25">
      <c r="A6166" s="893">
        <v>95628</v>
      </c>
      <c r="B6166" s="894" t="s">
        <v>22145</v>
      </c>
      <c r="C6166" s="893" t="s">
        <v>75</v>
      </c>
      <c r="D6166" s="896">
        <v>12.86</v>
      </c>
    </row>
    <row r="6167" spans="1:4" ht="40.5" x14ac:dyDescent="0.25">
      <c r="A6167" s="893">
        <v>95629</v>
      </c>
      <c r="B6167" s="894" t="s">
        <v>22146</v>
      </c>
      <c r="C6167" s="893" t="s">
        <v>75</v>
      </c>
      <c r="D6167" s="896">
        <v>60.01</v>
      </c>
    </row>
    <row r="6168" spans="1:4" ht="40.5" x14ac:dyDescent="0.25">
      <c r="A6168" s="893">
        <v>95630</v>
      </c>
      <c r="B6168" s="894" t="s">
        <v>22147</v>
      </c>
      <c r="C6168" s="893" t="s">
        <v>75</v>
      </c>
      <c r="D6168" s="896">
        <v>87.87</v>
      </c>
    </row>
    <row r="6169" spans="1:4" ht="27" x14ac:dyDescent="0.25">
      <c r="A6169" s="893">
        <v>95698</v>
      </c>
      <c r="B6169" s="894" t="s">
        <v>22148</v>
      </c>
      <c r="C6169" s="893" t="s">
        <v>75</v>
      </c>
      <c r="D6169" s="896">
        <v>5.19</v>
      </c>
    </row>
    <row r="6170" spans="1:4" ht="27" x14ac:dyDescent="0.25">
      <c r="A6170" s="893">
        <v>95699</v>
      </c>
      <c r="B6170" s="894" t="s">
        <v>22149</v>
      </c>
      <c r="C6170" s="893" t="s">
        <v>75</v>
      </c>
      <c r="D6170" s="896">
        <v>1.2</v>
      </c>
    </row>
    <row r="6171" spans="1:4" ht="27" x14ac:dyDescent="0.25">
      <c r="A6171" s="893">
        <v>95700</v>
      </c>
      <c r="B6171" s="894" t="s">
        <v>22150</v>
      </c>
      <c r="C6171" s="893" t="s">
        <v>75</v>
      </c>
      <c r="D6171" s="896">
        <v>6.49</v>
      </c>
    </row>
    <row r="6172" spans="1:4" ht="27" x14ac:dyDescent="0.25">
      <c r="A6172" s="893">
        <v>95701</v>
      </c>
      <c r="B6172" s="894" t="s">
        <v>22151</v>
      </c>
      <c r="C6172" s="893" t="s">
        <v>75</v>
      </c>
      <c r="D6172" s="896">
        <v>2.69</v>
      </c>
    </row>
    <row r="6173" spans="1:4" ht="27" x14ac:dyDescent="0.25">
      <c r="A6173" s="893">
        <v>95704</v>
      </c>
      <c r="B6173" s="894" t="s">
        <v>22152</v>
      </c>
      <c r="C6173" s="893" t="s">
        <v>75</v>
      </c>
      <c r="D6173" s="896">
        <v>54.07</v>
      </c>
    </row>
    <row r="6174" spans="1:4" ht="27" x14ac:dyDescent="0.25">
      <c r="A6174" s="893">
        <v>95705</v>
      </c>
      <c r="B6174" s="894" t="s">
        <v>22153</v>
      </c>
      <c r="C6174" s="893" t="s">
        <v>75</v>
      </c>
      <c r="D6174" s="896">
        <v>14.5</v>
      </c>
    </row>
    <row r="6175" spans="1:4" ht="27" x14ac:dyDescent="0.25">
      <c r="A6175" s="893">
        <v>95706</v>
      </c>
      <c r="B6175" s="894" t="s">
        <v>22154</v>
      </c>
      <c r="C6175" s="893" t="s">
        <v>75</v>
      </c>
      <c r="D6175" s="896">
        <v>67.66</v>
      </c>
    </row>
    <row r="6176" spans="1:4" ht="40.5" x14ac:dyDescent="0.25">
      <c r="A6176" s="893">
        <v>95707</v>
      </c>
      <c r="B6176" s="894" t="s">
        <v>22155</v>
      </c>
      <c r="C6176" s="893" t="s">
        <v>75</v>
      </c>
      <c r="D6176" s="896">
        <v>3.52</v>
      </c>
    </row>
    <row r="6177" spans="1:4" ht="54" x14ac:dyDescent="0.25">
      <c r="A6177" s="893">
        <v>95716</v>
      </c>
      <c r="B6177" s="894" t="s">
        <v>22156</v>
      </c>
      <c r="C6177" s="893" t="s">
        <v>75</v>
      </c>
      <c r="D6177" s="896">
        <v>65.010000000000005</v>
      </c>
    </row>
    <row r="6178" spans="1:4" ht="54" x14ac:dyDescent="0.25">
      <c r="A6178" s="893">
        <v>95717</v>
      </c>
      <c r="B6178" s="894" t="s">
        <v>22157</v>
      </c>
      <c r="C6178" s="893" t="s">
        <v>75</v>
      </c>
      <c r="D6178" s="896">
        <v>17.18</v>
      </c>
    </row>
    <row r="6179" spans="1:4" ht="54" x14ac:dyDescent="0.25">
      <c r="A6179" s="893">
        <v>95718</v>
      </c>
      <c r="B6179" s="894" t="s">
        <v>22158</v>
      </c>
      <c r="C6179" s="893" t="s">
        <v>75</v>
      </c>
      <c r="D6179" s="896">
        <v>81.27</v>
      </c>
    </row>
    <row r="6180" spans="1:4" ht="54" x14ac:dyDescent="0.25">
      <c r="A6180" s="893">
        <v>95719</v>
      </c>
      <c r="B6180" s="894" t="s">
        <v>22159</v>
      </c>
      <c r="C6180" s="893" t="s">
        <v>75</v>
      </c>
      <c r="D6180" s="896">
        <v>88.52</v>
      </c>
    </row>
    <row r="6181" spans="1:4" ht="27" x14ac:dyDescent="0.25">
      <c r="A6181" s="893">
        <v>95869</v>
      </c>
      <c r="B6181" s="894" t="s">
        <v>22160</v>
      </c>
      <c r="C6181" s="893" t="s">
        <v>75</v>
      </c>
      <c r="D6181" s="896">
        <v>3.58</v>
      </c>
    </row>
    <row r="6182" spans="1:4" ht="27" x14ac:dyDescent="0.25">
      <c r="A6182" s="893">
        <v>95870</v>
      </c>
      <c r="B6182" s="894" t="s">
        <v>22161</v>
      </c>
      <c r="C6182" s="893" t="s">
        <v>75</v>
      </c>
      <c r="D6182" s="896">
        <v>9.08</v>
      </c>
    </row>
    <row r="6183" spans="1:4" ht="27" x14ac:dyDescent="0.25">
      <c r="A6183" s="893">
        <v>95871</v>
      </c>
      <c r="B6183" s="894" t="s">
        <v>22162</v>
      </c>
      <c r="C6183" s="893" t="s">
        <v>75</v>
      </c>
      <c r="D6183" s="896">
        <v>268.81</v>
      </c>
    </row>
    <row r="6184" spans="1:4" ht="27" x14ac:dyDescent="0.25">
      <c r="A6184" s="893">
        <v>95874</v>
      </c>
      <c r="B6184" s="894" t="s">
        <v>22163</v>
      </c>
      <c r="C6184" s="893" t="s">
        <v>75</v>
      </c>
      <c r="D6184" s="896">
        <v>10.17</v>
      </c>
    </row>
    <row r="6185" spans="1:4" ht="27" x14ac:dyDescent="0.25">
      <c r="A6185" s="893">
        <v>96008</v>
      </c>
      <c r="B6185" s="894" t="s">
        <v>22164</v>
      </c>
      <c r="C6185" s="893" t="s">
        <v>75</v>
      </c>
      <c r="D6185" s="896">
        <v>22.8</v>
      </c>
    </row>
    <row r="6186" spans="1:4" ht="27" x14ac:dyDescent="0.25">
      <c r="A6186" s="893">
        <v>96009</v>
      </c>
      <c r="B6186" s="894" t="s">
        <v>22165</v>
      </c>
      <c r="C6186" s="893" t="s">
        <v>75</v>
      </c>
      <c r="D6186" s="896">
        <v>6.11</v>
      </c>
    </row>
    <row r="6187" spans="1:4" ht="27" x14ac:dyDescent="0.25">
      <c r="A6187" s="893">
        <v>96011</v>
      </c>
      <c r="B6187" s="894" t="s">
        <v>22166</v>
      </c>
      <c r="C6187" s="893" t="s">
        <v>75</v>
      </c>
      <c r="D6187" s="896">
        <v>24.94</v>
      </c>
    </row>
    <row r="6188" spans="1:4" ht="27" x14ac:dyDescent="0.25">
      <c r="A6188" s="893">
        <v>96012</v>
      </c>
      <c r="B6188" s="894" t="s">
        <v>22167</v>
      </c>
      <c r="C6188" s="893" t="s">
        <v>75</v>
      </c>
      <c r="D6188" s="896">
        <v>95.18</v>
      </c>
    </row>
    <row r="6189" spans="1:4" ht="27" x14ac:dyDescent="0.25">
      <c r="A6189" s="893">
        <v>96015</v>
      </c>
      <c r="B6189" s="894" t="s">
        <v>22168</v>
      </c>
      <c r="C6189" s="893" t="s">
        <v>75</v>
      </c>
      <c r="D6189" s="896">
        <v>22.6</v>
      </c>
    </row>
    <row r="6190" spans="1:4" ht="27" x14ac:dyDescent="0.25">
      <c r="A6190" s="893">
        <v>96016</v>
      </c>
      <c r="B6190" s="894" t="s">
        <v>22169</v>
      </c>
      <c r="C6190" s="893" t="s">
        <v>75</v>
      </c>
      <c r="D6190" s="896">
        <v>6.06</v>
      </c>
    </row>
    <row r="6191" spans="1:4" ht="27" x14ac:dyDescent="0.25">
      <c r="A6191" s="893">
        <v>96018</v>
      </c>
      <c r="B6191" s="894" t="s">
        <v>22170</v>
      </c>
      <c r="C6191" s="893" t="s">
        <v>75</v>
      </c>
      <c r="D6191" s="896">
        <v>24.72</v>
      </c>
    </row>
    <row r="6192" spans="1:4" ht="27" x14ac:dyDescent="0.25">
      <c r="A6192" s="893">
        <v>96019</v>
      </c>
      <c r="B6192" s="894" t="s">
        <v>22171</v>
      </c>
      <c r="C6192" s="893" t="s">
        <v>75</v>
      </c>
      <c r="D6192" s="896">
        <v>95.18</v>
      </c>
    </row>
    <row r="6193" spans="1:4" ht="27" x14ac:dyDescent="0.25">
      <c r="A6193" s="893">
        <v>96023</v>
      </c>
      <c r="B6193" s="894" t="s">
        <v>22172</v>
      </c>
      <c r="C6193" s="893" t="s">
        <v>75</v>
      </c>
      <c r="D6193" s="896">
        <v>17.45</v>
      </c>
    </row>
    <row r="6194" spans="1:4" ht="27" x14ac:dyDescent="0.25">
      <c r="A6194" s="893">
        <v>96024</v>
      </c>
      <c r="B6194" s="894" t="s">
        <v>22173</v>
      </c>
      <c r="C6194" s="893" t="s">
        <v>75</v>
      </c>
      <c r="D6194" s="896">
        <v>4.67</v>
      </c>
    </row>
    <row r="6195" spans="1:4" ht="27" x14ac:dyDescent="0.25">
      <c r="A6195" s="893">
        <v>96026</v>
      </c>
      <c r="B6195" s="894" t="s">
        <v>22174</v>
      </c>
      <c r="C6195" s="893" t="s">
        <v>75</v>
      </c>
      <c r="D6195" s="896">
        <v>19.079999999999998</v>
      </c>
    </row>
    <row r="6196" spans="1:4" ht="27" x14ac:dyDescent="0.25">
      <c r="A6196" s="893">
        <v>96027</v>
      </c>
      <c r="B6196" s="894" t="s">
        <v>22175</v>
      </c>
      <c r="C6196" s="893" t="s">
        <v>75</v>
      </c>
      <c r="D6196" s="896">
        <v>66.319999999999993</v>
      </c>
    </row>
    <row r="6197" spans="1:4" ht="40.5" x14ac:dyDescent="0.25">
      <c r="A6197" s="893">
        <v>96030</v>
      </c>
      <c r="B6197" s="894" t="s">
        <v>22176</v>
      </c>
      <c r="C6197" s="893" t="s">
        <v>75</v>
      </c>
      <c r="D6197" s="896">
        <v>35.22</v>
      </c>
    </row>
    <row r="6198" spans="1:4" ht="40.5" x14ac:dyDescent="0.25">
      <c r="A6198" s="893">
        <v>96031</v>
      </c>
      <c r="B6198" s="894" t="s">
        <v>22177</v>
      </c>
      <c r="C6198" s="893" t="s">
        <v>75</v>
      </c>
      <c r="D6198" s="896">
        <v>12.42</v>
      </c>
    </row>
    <row r="6199" spans="1:4" ht="40.5" x14ac:dyDescent="0.25">
      <c r="A6199" s="893">
        <v>96032</v>
      </c>
      <c r="B6199" s="894" t="s">
        <v>22178</v>
      </c>
      <c r="C6199" s="893" t="s">
        <v>75</v>
      </c>
      <c r="D6199" s="896">
        <v>4.99</v>
      </c>
    </row>
    <row r="6200" spans="1:4" ht="40.5" x14ac:dyDescent="0.25">
      <c r="A6200" s="893">
        <v>96033</v>
      </c>
      <c r="B6200" s="894" t="s">
        <v>22179</v>
      </c>
      <c r="C6200" s="893" t="s">
        <v>75</v>
      </c>
      <c r="D6200" s="896">
        <v>57.29</v>
      </c>
    </row>
    <row r="6201" spans="1:4" ht="40.5" x14ac:dyDescent="0.25">
      <c r="A6201" s="893">
        <v>96034</v>
      </c>
      <c r="B6201" s="894" t="s">
        <v>22180</v>
      </c>
      <c r="C6201" s="893" t="s">
        <v>75</v>
      </c>
      <c r="D6201" s="896">
        <v>139.59</v>
      </c>
    </row>
    <row r="6202" spans="1:4" ht="27" x14ac:dyDescent="0.25">
      <c r="A6202" s="893">
        <v>96053</v>
      </c>
      <c r="B6202" s="894" t="s">
        <v>22181</v>
      </c>
      <c r="C6202" s="893" t="s">
        <v>75</v>
      </c>
      <c r="D6202" s="896">
        <v>17.649999999999999</v>
      </c>
    </row>
    <row r="6203" spans="1:4" ht="27" x14ac:dyDescent="0.25">
      <c r="A6203" s="893">
        <v>96054</v>
      </c>
      <c r="B6203" s="894" t="s">
        <v>22182</v>
      </c>
      <c r="C6203" s="893" t="s">
        <v>75</v>
      </c>
      <c r="D6203" s="896">
        <v>28.34</v>
      </c>
    </row>
    <row r="6204" spans="1:4" ht="27" x14ac:dyDescent="0.25">
      <c r="A6204" s="893">
        <v>96055</v>
      </c>
      <c r="B6204" s="894" t="s">
        <v>22183</v>
      </c>
      <c r="C6204" s="893" t="s">
        <v>75</v>
      </c>
      <c r="D6204" s="896">
        <v>4.72</v>
      </c>
    </row>
    <row r="6205" spans="1:4" ht="27" x14ac:dyDescent="0.25">
      <c r="A6205" s="893">
        <v>96056</v>
      </c>
      <c r="B6205" s="894" t="s">
        <v>22184</v>
      </c>
      <c r="C6205" s="893" t="s">
        <v>75</v>
      </c>
      <c r="D6205" s="896">
        <v>19.3</v>
      </c>
    </row>
    <row r="6206" spans="1:4" ht="27" x14ac:dyDescent="0.25">
      <c r="A6206" s="893">
        <v>96057</v>
      </c>
      <c r="B6206" s="894" t="s">
        <v>22185</v>
      </c>
      <c r="C6206" s="893" t="s">
        <v>75</v>
      </c>
      <c r="D6206" s="896">
        <v>66.319999999999993</v>
      </c>
    </row>
    <row r="6207" spans="1:4" ht="27" x14ac:dyDescent="0.25">
      <c r="A6207" s="893">
        <v>96060</v>
      </c>
      <c r="B6207" s="894" t="s">
        <v>22186</v>
      </c>
      <c r="C6207" s="893" t="s">
        <v>75</v>
      </c>
      <c r="D6207" s="896">
        <v>5.84</v>
      </c>
    </row>
    <row r="6208" spans="1:4" ht="27" x14ac:dyDescent="0.25">
      <c r="A6208" s="893">
        <v>96061</v>
      </c>
      <c r="B6208" s="894" t="s">
        <v>22187</v>
      </c>
      <c r="C6208" s="893" t="s">
        <v>75</v>
      </c>
      <c r="D6208" s="896">
        <v>35.43</v>
      </c>
    </row>
    <row r="6209" spans="1:4" ht="40.5" x14ac:dyDescent="0.25">
      <c r="A6209" s="893">
        <v>96062</v>
      </c>
      <c r="B6209" s="894" t="s">
        <v>22188</v>
      </c>
      <c r="C6209" s="893" t="s">
        <v>75</v>
      </c>
      <c r="D6209" s="896">
        <v>39.22</v>
      </c>
    </row>
    <row r="6210" spans="1:4" ht="27" x14ac:dyDescent="0.25">
      <c r="A6210" s="893">
        <v>96241</v>
      </c>
      <c r="B6210" s="894" t="s">
        <v>29467</v>
      </c>
      <c r="C6210" s="893" t="s">
        <v>75</v>
      </c>
      <c r="D6210" s="896">
        <v>26.18</v>
      </c>
    </row>
    <row r="6211" spans="1:4" ht="27" x14ac:dyDescent="0.25">
      <c r="A6211" s="893">
        <v>96242</v>
      </c>
      <c r="B6211" s="894" t="s">
        <v>29468</v>
      </c>
      <c r="C6211" s="893" t="s">
        <v>75</v>
      </c>
      <c r="D6211" s="896">
        <v>6.91</v>
      </c>
    </row>
    <row r="6212" spans="1:4" ht="27" x14ac:dyDescent="0.25">
      <c r="A6212" s="893">
        <v>96243</v>
      </c>
      <c r="B6212" s="894" t="s">
        <v>29469</v>
      </c>
      <c r="C6212" s="893" t="s">
        <v>75</v>
      </c>
      <c r="D6212" s="896">
        <v>32.72</v>
      </c>
    </row>
    <row r="6213" spans="1:4" ht="27" x14ac:dyDescent="0.25">
      <c r="A6213" s="893">
        <v>96244</v>
      </c>
      <c r="B6213" s="894" t="s">
        <v>29470</v>
      </c>
      <c r="C6213" s="893" t="s">
        <v>75</v>
      </c>
      <c r="D6213" s="896">
        <v>17.13</v>
      </c>
    </row>
    <row r="6214" spans="1:4" ht="27" x14ac:dyDescent="0.25">
      <c r="A6214" s="893">
        <v>96301</v>
      </c>
      <c r="B6214" s="894" t="s">
        <v>22189</v>
      </c>
      <c r="C6214" s="893" t="s">
        <v>75</v>
      </c>
      <c r="D6214" s="896">
        <v>48.35</v>
      </c>
    </row>
    <row r="6215" spans="1:4" ht="40.5" x14ac:dyDescent="0.25">
      <c r="A6215" s="893">
        <v>96457</v>
      </c>
      <c r="B6215" s="894" t="s">
        <v>29471</v>
      </c>
      <c r="C6215" s="893" t="s">
        <v>75</v>
      </c>
      <c r="D6215" s="896">
        <v>62.84</v>
      </c>
    </row>
    <row r="6216" spans="1:4" ht="40.5" x14ac:dyDescent="0.25">
      <c r="A6216" s="893">
        <v>96458</v>
      </c>
      <c r="B6216" s="894" t="s">
        <v>29472</v>
      </c>
      <c r="C6216" s="893" t="s">
        <v>75</v>
      </c>
      <c r="D6216" s="896">
        <v>66.55</v>
      </c>
    </row>
    <row r="6217" spans="1:4" ht="40.5" x14ac:dyDescent="0.25">
      <c r="A6217" s="893">
        <v>96459</v>
      </c>
      <c r="B6217" s="894" t="s">
        <v>29473</v>
      </c>
      <c r="C6217" s="893" t="s">
        <v>75</v>
      </c>
      <c r="D6217" s="896">
        <v>14.26</v>
      </c>
    </row>
    <row r="6218" spans="1:4" ht="40.5" x14ac:dyDescent="0.25">
      <c r="A6218" s="893">
        <v>96460</v>
      </c>
      <c r="B6218" s="894" t="s">
        <v>29474</v>
      </c>
      <c r="C6218" s="893" t="s">
        <v>75</v>
      </c>
      <c r="D6218" s="896">
        <v>53.18</v>
      </c>
    </row>
    <row r="6219" spans="1:4" ht="40.5" x14ac:dyDescent="0.25">
      <c r="A6219" s="893">
        <v>98760</v>
      </c>
      <c r="B6219" s="894" t="s">
        <v>22190</v>
      </c>
      <c r="C6219" s="893" t="s">
        <v>75</v>
      </c>
      <c r="D6219" s="896">
        <v>0.05</v>
      </c>
    </row>
    <row r="6220" spans="1:4" ht="40.5" x14ac:dyDescent="0.25">
      <c r="A6220" s="893">
        <v>98761</v>
      </c>
      <c r="B6220" s="894" t="s">
        <v>22191</v>
      </c>
      <c r="C6220" s="893" t="s">
        <v>75</v>
      </c>
      <c r="D6220" s="896">
        <v>0.01</v>
      </c>
    </row>
    <row r="6221" spans="1:4" ht="40.5" x14ac:dyDescent="0.25">
      <c r="A6221" s="893">
        <v>98762</v>
      </c>
      <c r="B6221" s="894" t="s">
        <v>22192</v>
      </c>
      <c r="C6221" s="893" t="s">
        <v>75</v>
      </c>
      <c r="D6221" s="896">
        <v>7.0000000000000007E-2</v>
      </c>
    </row>
    <row r="6222" spans="1:4" ht="40.5" x14ac:dyDescent="0.25">
      <c r="A6222" s="893">
        <v>98763</v>
      </c>
      <c r="B6222" s="894" t="s">
        <v>22193</v>
      </c>
      <c r="C6222" s="893" t="s">
        <v>75</v>
      </c>
      <c r="D6222" s="896">
        <v>3.94</v>
      </c>
    </row>
    <row r="6223" spans="1:4" ht="40.5" x14ac:dyDescent="0.25">
      <c r="A6223" s="893">
        <v>99829</v>
      </c>
      <c r="B6223" s="894" t="s">
        <v>22194</v>
      </c>
      <c r="C6223" s="893" t="s">
        <v>75</v>
      </c>
      <c r="D6223" s="896">
        <v>0.17</v>
      </c>
    </row>
    <row r="6224" spans="1:4" ht="40.5" x14ac:dyDescent="0.25">
      <c r="A6224" s="893">
        <v>99830</v>
      </c>
      <c r="B6224" s="894" t="s">
        <v>22195</v>
      </c>
      <c r="C6224" s="893" t="s">
        <v>75</v>
      </c>
      <c r="D6224" s="896">
        <v>0.03</v>
      </c>
    </row>
    <row r="6225" spans="1:4" ht="40.5" x14ac:dyDescent="0.25">
      <c r="A6225" s="893">
        <v>99831</v>
      </c>
      <c r="B6225" s="894" t="s">
        <v>22196</v>
      </c>
      <c r="C6225" s="893" t="s">
        <v>75</v>
      </c>
      <c r="D6225" s="896">
        <v>0.12</v>
      </c>
    </row>
    <row r="6226" spans="1:4" ht="40.5" x14ac:dyDescent="0.25">
      <c r="A6226" s="893">
        <v>99832</v>
      </c>
      <c r="B6226" s="894" t="s">
        <v>22197</v>
      </c>
      <c r="C6226" s="893" t="s">
        <v>75</v>
      </c>
      <c r="D6226" s="896">
        <v>3.8</v>
      </c>
    </row>
    <row r="6227" spans="1:4" ht="27" x14ac:dyDescent="0.25">
      <c r="A6227" s="893">
        <v>100637</v>
      </c>
      <c r="B6227" s="894" t="s">
        <v>22198</v>
      </c>
      <c r="C6227" s="893" t="s">
        <v>75</v>
      </c>
      <c r="D6227" s="896">
        <v>202.81</v>
      </c>
    </row>
    <row r="6228" spans="1:4" ht="27" x14ac:dyDescent="0.25">
      <c r="A6228" s="893">
        <v>100638</v>
      </c>
      <c r="B6228" s="894" t="s">
        <v>22199</v>
      </c>
      <c r="C6228" s="893" t="s">
        <v>75</v>
      </c>
      <c r="D6228" s="896">
        <v>62.34</v>
      </c>
    </row>
    <row r="6229" spans="1:4" ht="27" x14ac:dyDescent="0.25">
      <c r="A6229" s="893">
        <v>100639</v>
      </c>
      <c r="B6229" s="894" t="s">
        <v>22200</v>
      </c>
      <c r="C6229" s="893" t="s">
        <v>75</v>
      </c>
      <c r="D6229" s="896">
        <v>253.71</v>
      </c>
    </row>
    <row r="6230" spans="1:4" ht="27" x14ac:dyDescent="0.25">
      <c r="A6230" s="893">
        <v>100640</v>
      </c>
      <c r="B6230" s="894" t="s">
        <v>22201</v>
      </c>
      <c r="C6230" s="893" t="s">
        <v>75</v>
      </c>
      <c r="D6230" s="897">
        <v>4240.8</v>
      </c>
    </row>
    <row r="6231" spans="1:4" ht="27" x14ac:dyDescent="0.25">
      <c r="A6231" s="893">
        <v>100643</v>
      </c>
      <c r="B6231" s="894" t="s">
        <v>22202</v>
      </c>
      <c r="C6231" s="893" t="s">
        <v>75</v>
      </c>
      <c r="D6231" s="896">
        <v>415.57</v>
      </c>
    </row>
    <row r="6232" spans="1:4" ht="27" x14ac:dyDescent="0.25">
      <c r="A6232" s="893">
        <v>100644</v>
      </c>
      <c r="B6232" s="894" t="s">
        <v>22203</v>
      </c>
      <c r="C6232" s="893" t="s">
        <v>75</v>
      </c>
      <c r="D6232" s="896">
        <v>146.47999999999999</v>
      </c>
    </row>
    <row r="6233" spans="1:4" ht="27" x14ac:dyDescent="0.25">
      <c r="A6233" s="893">
        <v>100645</v>
      </c>
      <c r="B6233" s="894" t="s">
        <v>22204</v>
      </c>
      <c r="C6233" s="893" t="s">
        <v>75</v>
      </c>
      <c r="D6233" s="896">
        <v>668.02</v>
      </c>
    </row>
    <row r="6234" spans="1:4" ht="27" x14ac:dyDescent="0.25">
      <c r="A6234" s="893">
        <v>100646</v>
      </c>
      <c r="B6234" s="894" t="s">
        <v>22205</v>
      </c>
      <c r="C6234" s="893" t="s">
        <v>75</v>
      </c>
      <c r="D6234" s="897">
        <v>5301</v>
      </c>
    </row>
    <row r="6235" spans="1:4" ht="27" x14ac:dyDescent="0.25">
      <c r="A6235" s="893">
        <v>102270</v>
      </c>
      <c r="B6235" s="894" t="s">
        <v>22206</v>
      </c>
      <c r="C6235" s="893" t="s">
        <v>75</v>
      </c>
      <c r="D6235" s="896">
        <v>0.77</v>
      </c>
    </row>
    <row r="6236" spans="1:4" ht="27" x14ac:dyDescent="0.25">
      <c r="A6236" s="893">
        <v>102271</v>
      </c>
      <c r="B6236" s="894" t="s">
        <v>22207</v>
      </c>
      <c r="C6236" s="893" t="s">
        <v>75</v>
      </c>
      <c r="D6236" s="896">
        <v>0.17</v>
      </c>
    </row>
    <row r="6237" spans="1:4" ht="27" x14ac:dyDescent="0.25">
      <c r="A6237" s="893">
        <v>102272</v>
      </c>
      <c r="B6237" s="894" t="s">
        <v>22208</v>
      </c>
      <c r="C6237" s="893" t="s">
        <v>75</v>
      </c>
      <c r="D6237" s="896">
        <v>0.96</v>
      </c>
    </row>
    <row r="6238" spans="1:4" ht="40.5" x14ac:dyDescent="0.25">
      <c r="A6238" s="893">
        <v>102273</v>
      </c>
      <c r="B6238" s="894" t="s">
        <v>22209</v>
      </c>
      <c r="C6238" s="893" t="s">
        <v>75</v>
      </c>
      <c r="D6238" s="896">
        <v>1.46</v>
      </c>
    </row>
    <row r="6239" spans="1:4" ht="27" x14ac:dyDescent="0.25">
      <c r="A6239" s="893">
        <v>102809</v>
      </c>
      <c r="B6239" s="894" t="s">
        <v>22210</v>
      </c>
      <c r="C6239" s="893" t="s">
        <v>75</v>
      </c>
      <c r="D6239" s="896">
        <v>15.87</v>
      </c>
    </row>
    <row r="6240" spans="1:4" ht="54" x14ac:dyDescent="0.25">
      <c r="A6240" s="893">
        <v>102815</v>
      </c>
      <c r="B6240" s="894" t="s">
        <v>22211</v>
      </c>
      <c r="C6240" s="893" t="s">
        <v>75</v>
      </c>
      <c r="D6240" s="896">
        <v>2.92</v>
      </c>
    </row>
    <row r="6241" spans="1:4" ht="40.5" x14ac:dyDescent="0.25">
      <c r="A6241" s="893">
        <v>102826</v>
      </c>
      <c r="B6241" s="894" t="s">
        <v>22212</v>
      </c>
      <c r="C6241" s="893" t="s">
        <v>75</v>
      </c>
      <c r="D6241" s="896">
        <v>5.48</v>
      </c>
    </row>
    <row r="6242" spans="1:4" ht="40.5" x14ac:dyDescent="0.25">
      <c r="A6242" s="893">
        <v>102832</v>
      </c>
      <c r="B6242" s="894" t="s">
        <v>22213</v>
      </c>
      <c r="C6242" s="893" t="s">
        <v>75</v>
      </c>
      <c r="D6242" s="896">
        <v>7.31</v>
      </c>
    </row>
    <row r="6243" spans="1:4" ht="40.5" x14ac:dyDescent="0.25">
      <c r="A6243" s="893">
        <v>102843</v>
      </c>
      <c r="B6243" s="894" t="s">
        <v>22214</v>
      </c>
      <c r="C6243" s="893" t="s">
        <v>75</v>
      </c>
      <c r="D6243" s="896">
        <v>132.52000000000001</v>
      </c>
    </row>
    <row r="6244" spans="1:4" ht="27" x14ac:dyDescent="0.25">
      <c r="A6244" s="893">
        <v>102849</v>
      </c>
      <c r="B6244" s="894" t="s">
        <v>22215</v>
      </c>
      <c r="C6244" s="893" t="s">
        <v>75</v>
      </c>
      <c r="D6244" s="896">
        <v>64.790000000000006</v>
      </c>
    </row>
    <row r="6245" spans="1:4" ht="40.5" x14ac:dyDescent="0.25">
      <c r="A6245" s="893">
        <v>102855</v>
      </c>
      <c r="B6245" s="894" t="s">
        <v>22216</v>
      </c>
      <c r="C6245" s="893" t="s">
        <v>75</v>
      </c>
      <c r="D6245" s="896">
        <v>64.790000000000006</v>
      </c>
    </row>
    <row r="6246" spans="1:4" ht="40.5" x14ac:dyDescent="0.25">
      <c r="A6246" s="893">
        <v>102861</v>
      </c>
      <c r="B6246" s="894" t="s">
        <v>22217</v>
      </c>
      <c r="C6246" s="893" t="s">
        <v>75</v>
      </c>
      <c r="D6246" s="896">
        <v>1.07</v>
      </c>
    </row>
    <row r="6247" spans="1:4" ht="27" x14ac:dyDescent="0.25">
      <c r="A6247" s="893">
        <v>102867</v>
      </c>
      <c r="B6247" s="894" t="s">
        <v>22218</v>
      </c>
      <c r="C6247" s="893" t="s">
        <v>75</v>
      </c>
      <c r="D6247" s="896">
        <v>0.57999999999999996</v>
      </c>
    </row>
    <row r="6248" spans="1:4" ht="40.5" x14ac:dyDescent="0.25">
      <c r="A6248" s="893">
        <v>102870</v>
      </c>
      <c r="B6248" s="894" t="s">
        <v>29475</v>
      </c>
      <c r="C6248" s="893" t="s">
        <v>75</v>
      </c>
      <c r="D6248" s="896">
        <v>352.29</v>
      </c>
    </row>
    <row r="6249" spans="1:4" ht="40.5" x14ac:dyDescent="0.25">
      <c r="A6249" s="893">
        <v>102871</v>
      </c>
      <c r="B6249" s="894" t="s">
        <v>29476</v>
      </c>
      <c r="C6249" s="893" t="s">
        <v>75</v>
      </c>
      <c r="D6249" s="896">
        <v>95.17</v>
      </c>
    </row>
    <row r="6250" spans="1:4" ht="40.5" x14ac:dyDescent="0.25">
      <c r="A6250" s="893">
        <v>102872</v>
      </c>
      <c r="B6250" s="894" t="s">
        <v>29477</v>
      </c>
      <c r="C6250" s="893" t="s">
        <v>75</v>
      </c>
      <c r="D6250" s="896">
        <v>440.85</v>
      </c>
    </row>
    <row r="6251" spans="1:4" ht="40.5" x14ac:dyDescent="0.25">
      <c r="A6251" s="893">
        <v>102873</v>
      </c>
      <c r="B6251" s="894" t="s">
        <v>22219</v>
      </c>
      <c r="C6251" s="893" t="s">
        <v>75</v>
      </c>
      <c r="D6251" s="896">
        <v>117.74</v>
      </c>
    </row>
    <row r="6252" spans="1:4" ht="40.5" x14ac:dyDescent="0.25">
      <c r="A6252" s="893">
        <v>102876</v>
      </c>
      <c r="B6252" s="894" t="s">
        <v>29478</v>
      </c>
      <c r="C6252" s="893" t="s">
        <v>75</v>
      </c>
      <c r="D6252" s="896">
        <v>489.56</v>
      </c>
    </row>
    <row r="6253" spans="1:4" ht="27" x14ac:dyDescent="0.25">
      <c r="A6253" s="893">
        <v>102877</v>
      </c>
      <c r="B6253" s="894" t="s">
        <v>29479</v>
      </c>
      <c r="C6253" s="893" t="s">
        <v>75</v>
      </c>
      <c r="D6253" s="896">
        <v>132.26</v>
      </c>
    </row>
    <row r="6254" spans="1:4" ht="40.5" x14ac:dyDescent="0.25">
      <c r="A6254" s="893">
        <v>102878</v>
      </c>
      <c r="B6254" s="894" t="s">
        <v>29480</v>
      </c>
      <c r="C6254" s="893" t="s">
        <v>75</v>
      </c>
      <c r="D6254" s="896">
        <v>612.65</v>
      </c>
    </row>
    <row r="6255" spans="1:4" ht="40.5" x14ac:dyDescent="0.25">
      <c r="A6255" s="893">
        <v>102879</v>
      </c>
      <c r="B6255" s="894" t="s">
        <v>22220</v>
      </c>
      <c r="C6255" s="893" t="s">
        <v>75</v>
      </c>
      <c r="D6255" s="896">
        <v>176.7</v>
      </c>
    </row>
    <row r="6256" spans="1:4" ht="13.5" x14ac:dyDescent="0.25">
      <c r="A6256" s="893">
        <v>102885</v>
      </c>
      <c r="B6256" s="894" t="s">
        <v>22221</v>
      </c>
      <c r="C6256" s="893" t="s">
        <v>75</v>
      </c>
      <c r="D6256" s="896">
        <v>1.1000000000000001</v>
      </c>
    </row>
    <row r="6257" spans="1:4" ht="27" x14ac:dyDescent="0.25">
      <c r="A6257" s="893">
        <v>102891</v>
      </c>
      <c r="B6257" s="894" t="s">
        <v>22222</v>
      </c>
      <c r="C6257" s="893" t="s">
        <v>75</v>
      </c>
      <c r="D6257" s="896">
        <v>1.1000000000000001</v>
      </c>
    </row>
    <row r="6258" spans="1:4" ht="40.5" x14ac:dyDescent="0.25">
      <c r="A6258" s="893">
        <v>102897</v>
      </c>
      <c r="B6258" s="894" t="s">
        <v>22223</v>
      </c>
      <c r="C6258" s="893" t="s">
        <v>75</v>
      </c>
      <c r="D6258" s="896">
        <v>88.52</v>
      </c>
    </row>
    <row r="6259" spans="1:4" ht="27" x14ac:dyDescent="0.25">
      <c r="A6259" s="893">
        <v>102903</v>
      </c>
      <c r="B6259" s="894" t="s">
        <v>22224</v>
      </c>
      <c r="C6259" s="893" t="s">
        <v>75</v>
      </c>
      <c r="D6259" s="896">
        <v>11.48</v>
      </c>
    </row>
    <row r="6260" spans="1:4" ht="27" x14ac:dyDescent="0.25">
      <c r="A6260" s="893">
        <v>102909</v>
      </c>
      <c r="B6260" s="894" t="s">
        <v>22225</v>
      </c>
      <c r="C6260" s="893" t="s">
        <v>75</v>
      </c>
      <c r="D6260" s="896">
        <v>3.5</v>
      </c>
    </row>
    <row r="6261" spans="1:4" ht="27" x14ac:dyDescent="0.25">
      <c r="A6261" s="893">
        <v>102915</v>
      </c>
      <c r="B6261" s="894" t="s">
        <v>22226</v>
      </c>
      <c r="C6261" s="893" t="s">
        <v>75</v>
      </c>
      <c r="D6261" s="896">
        <v>0.54</v>
      </c>
    </row>
    <row r="6262" spans="1:4" ht="40.5" x14ac:dyDescent="0.25">
      <c r="A6262" s="893">
        <v>102927</v>
      </c>
      <c r="B6262" s="894" t="s">
        <v>22227</v>
      </c>
      <c r="C6262" s="893" t="s">
        <v>75</v>
      </c>
      <c r="D6262" s="896">
        <v>0.8</v>
      </c>
    </row>
    <row r="6263" spans="1:4" ht="54" x14ac:dyDescent="0.25">
      <c r="A6263" s="893">
        <v>102933</v>
      </c>
      <c r="B6263" s="894" t="s">
        <v>22228</v>
      </c>
      <c r="C6263" s="893" t="s">
        <v>75</v>
      </c>
      <c r="D6263" s="896">
        <v>0.8</v>
      </c>
    </row>
    <row r="6264" spans="1:4" ht="27" x14ac:dyDescent="0.25">
      <c r="A6264" s="893">
        <v>102939</v>
      </c>
      <c r="B6264" s="894" t="s">
        <v>22229</v>
      </c>
      <c r="C6264" s="893" t="s">
        <v>75</v>
      </c>
      <c r="D6264" s="896">
        <v>8.0399999999999991</v>
      </c>
    </row>
    <row r="6265" spans="1:4" ht="40.5" x14ac:dyDescent="0.25">
      <c r="A6265" s="893">
        <v>102945</v>
      </c>
      <c r="B6265" s="894" t="s">
        <v>22230</v>
      </c>
      <c r="C6265" s="893" t="s">
        <v>75</v>
      </c>
      <c r="D6265" s="896">
        <v>0.01</v>
      </c>
    </row>
    <row r="6266" spans="1:4" ht="40.5" x14ac:dyDescent="0.25">
      <c r="A6266" s="893">
        <v>102951</v>
      </c>
      <c r="B6266" s="894" t="s">
        <v>22231</v>
      </c>
      <c r="C6266" s="893" t="s">
        <v>75</v>
      </c>
      <c r="D6266" s="896">
        <v>0.54</v>
      </c>
    </row>
    <row r="6267" spans="1:4" ht="40.5" x14ac:dyDescent="0.25">
      <c r="A6267" s="893">
        <v>102957</v>
      </c>
      <c r="B6267" s="894" t="s">
        <v>22232</v>
      </c>
      <c r="C6267" s="893" t="s">
        <v>75</v>
      </c>
      <c r="D6267" s="896">
        <v>38.69</v>
      </c>
    </row>
    <row r="6268" spans="1:4" ht="40.5" x14ac:dyDescent="0.25">
      <c r="A6268" s="893">
        <v>102960</v>
      </c>
      <c r="B6268" s="894" t="s">
        <v>29481</v>
      </c>
      <c r="C6268" s="893" t="s">
        <v>75</v>
      </c>
      <c r="D6268" s="896">
        <v>170.97</v>
      </c>
    </row>
    <row r="6269" spans="1:4" ht="40.5" x14ac:dyDescent="0.25">
      <c r="A6269" s="893">
        <v>102961</v>
      </c>
      <c r="B6269" s="894" t="s">
        <v>29482</v>
      </c>
      <c r="C6269" s="893" t="s">
        <v>75</v>
      </c>
      <c r="D6269" s="896">
        <v>46.19</v>
      </c>
    </row>
    <row r="6270" spans="1:4" ht="40.5" x14ac:dyDescent="0.25">
      <c r="A6270" s="893">
        <v>102962</v>
      </c>
      <c r="B6270" s="894" t="s">
        <v>29483</v>
      </c>
      <c r="C6270" s="893" t="s">
        <v>75</v>
      </c>
      <c r="D6270" s="896">
        <v>160.38</v>
      </c>
    </row>
    <row r="6271" spans="1:4" ht="40.5" x14ac:dyDescent="0.25">
      <c r="A6271" s="893">
        <v>102963</v>
      </c>
      <c r="B6271" s="894" t="s">
        <v>22233</v>
      </c>
      <c r="C6271" s="893" t="s">
        <v>75</v>
      </c>
      <c r="D6271" s="896">
        <v>83.46</v>
      </c>
    </row>
    <row r="6272" spans="1:4" ht="40.5" x14ac:dyDescent="0.25">
      <c r="A6272" s="893">
        <v>102969</v>
      </c>
      <c r="B6272" s="894" t="s">
        <v>22234</v>
      </c>
      <c r="C6272" s="893" t="s">
        <v>75</v>
      </c>
      <c r="D6272" s="896">
        <v>0.12</v>
      </c>
    </row>
    <row r="6273" spans="1:4" ht="27" x14ac:dyDescent="0.25">
      <c r="A6273" s="893">
        <v>102972</v>
      </c>
      <c r="B6273" s="894" t="s">
        <v>29484</v>
      </c>
      <c r="C6273" s="893" t="s">
        <v>75</v>
      </c>
      <c r="D6273" s="896">
        <v>91.25</v>
      </c>
    </row>
    <row r="6274" spans="1:4" ht="27" x14ac:dyDescent="0.25">
      <c r="A6274" s="893">
        <v>102973</v>
      </c>
      <c r="B6274" s="894" t="s">
        <v>29485</v>
      </c>
      <c r="C6274" s="893" t="s">
        <v>75</v>
      </c>
      <c r="D6274" s="896">
        <v>25.33</v>
      </c>
    </row>
    <row r="6275" spans="1:4" ht="27" x14ac:dyDescent="0.25">
      <c r="A6275" s="893">
        <v>102974</v>
      </c>
      <c r="B6275" s="894" t="s">
        <v>29486</v>
      </c>
      <c r="C6275" s="893" t="s">
        <v>75</v>
      </c>
      <c r="D6275" s="896">
        <v>85.6</v>
      </c>
    </row>
    <row r="6276" spans="1:4" ht="40.5" x14ac:dyDescent="0.25">
      <c r="A6276" s="893">
        <v>102985</v>
      </c>
      <c r="B6276" s="894" t="s">
        <v>22235</v>
      </c>
      <c r="C6276" s="893" t="s">
        <v>75</v>
      </c>
      <c r="D6276" s="896">
        <v>14.72</v>
      </c>
    </row>
    <row r="6277" spans="1:4" ht="40.5" x14ac:dyDescent="0.25">
      <c r="A6277" s="893">
        <v>103156</v>
      </c>
      <c r="B6277" s="894" t="s">
        <v>22236</v>
      </c>
      <c r="C6277" s="893" t="s">
        <v>75</v>
      </c>
      <c r="D6277" s="896">
        <v>2.04</v>
      </c>
    </row>
    <row r="6278" spans="1:4" ht="40.5" x14ac:dyDescent="0.25">
      <c r="A6278" s="893">
        <v>103162</v>
      </c>
      <c r="B6278" s="894" t="s">
        <v>22237</v>
      </c>
      <c r="C6278" s="893" t="s">
        <v>75</v>
      </c>
      <c r="D6278" s="896">
        <v>0.56999999999999995</v>
      </c>
    </row>
    <row r="6279" spans="1:4" ht="40.5" x14ac:dyDescent="0.25">
      <c r="A6279" s="893">
        <v>103168</v>
      </c>
      <c r="B6279" s="894" t="s">
        <v>22238</v>
      </c>
      <c r="C6279" s="893" t="s">
        <v>75</v>
      </c>
      <c r="D6279" s="896">
        <v>0.65</v>
      </c>
    </row>
    <row r="6280" spans="1:4" ht="40.5" x14ac:dyDescent="0.25">
      <c r="A6280" s="893">
        <v>103174</v>
      </c>
      <c r="B6280" s="894" t="s">
        <v>22239</v>
      </c>
      <c r="C6280" s="893" t="s">
        <v>75</v>
      </c>
      <c r="D6280" s="896">
        <v>1.63</v>
      </c>
    </row>
    <row r="6281" spans="1:4" ht="54" x14ac:dyDescent="0.25">
      <c r="A6281" s="893">
        <v>103180</v>
      </c>
      <c r="B6281" s="894" t="s">
        <v>22240</v>
      </c>
      <c r="C6281" s="893" t="s">
        <v>75</v>
      </c>
      <c r="D6281" s="896">
        <v>3.75</v>
      </c>
    </row>
    <row r="6282" spans="1:4" ht="40.5" x14ac:dyDescent="0.25">
      <c r="A6282" s="893">
        <v>103220</v>
      </c>
      <c r="B6282" s="894" t="s">
        <v>29487</v>
      </c>
      <c r="C6282" s="893" t="s">
        <v>75</v>
      </c>
      <c r="D6282" s="896">
        <v>149.72</v>
      </c>
    </row>
    <row r="6283" spans="1:4" ht="40.5" x14ac:dyDescent="0.25">
      <c r="A6283" s="893">
        <v>103221</v>
      </c>
      <c r="B6283" s="894" t="s">
        <v>29488</v>
      </c>
      <c r="C6283" s="893" t="s">
        <v>75</v>
      </c>
      <c r="D6283" s="896">
        <v>40.450000000000003</v>
      </c>
    </row>
    <row r="6284" spans="1:4" ht="40.5" x14ac:dyDescent="0.25">
      <c r="A6284" s="893">
        <v>103222</v>
      </c>
      <c r="B6284" s="894" t="s">
        <v>29489</v>
      </c>
      <c r="C6284" s="893" t="s">
        <v>75</v>
      </c>
      <c r="D6284" s="896">
        <v>187.36</v>
      </c>
    </row>
    <row r="6285" spans="1:4" ht="40.5" x14ac:dyDescent="0.25">
      <c r="A6285" s="893">
        <v>103223</v>
      </c>
      <c r="B6285" s="894" t="s">
        <v>22241</v>
      </c>
      <c r="C6285" s="893" t="s">
        <v>75</v>
      </c>
      <c r="D6285" s="896">
        <v>34.51</v>
      </c>
    </row>
    <row r="6286" spans="1:4" ht="40.5" x14ac:dyDescent="0.25">
      <c r="A6286" s="893">
        <v>103226</v>
      </c>
      <c r="B6286" s="894" t="s">
        <v>29490</v>
      </c>
      <c r="C6286" s="893" t="s">
        <v>75</v>
      </c>
      <c r="D6286" s="896">
        <v>343.48</v>
      </c>
    </row>
    <row r="6287" spans="1:4" ht="40.5" x14ac:dyDescent="0.25">
      <c r="A6287" s="893">
        <v>103227</v>
      </c>
      <c r="B6287" s="894" t="s">
        <v>29491</v>
      </c>
      <c r="C6287" s="893" t="s">
        <v>75</v>
      </c>
      <c r="D6287" s="896">
        <v>92.8</v>
      </c>
    </row>
    <row r="6288" spans="1:4" ht="40.5" x14ac:dyDescent="0.25">
      <c r="A6288" s="893">
        <v>103228</v>
      </c>
      <c r="B6288" s="894" t="s">
        <v>29492</v>
      </c>
      <c r="C6288" s="893" t="s">
        <v>75</v>
      </c>
      <c r="D6288" s="896">
        <v>429.84</v>
      </c>
    </row>
    <row r="6289" spans="1:4" ht="40.5" x14ac:dyDescent="0.25">
      <c r="A6289" s="893">
        <v>103229</v>
      </c>
      <c r="B6289" s="894" t="s">
        <v>22242</v>
      </c>
      <c r="C6289" s="893" t="s">
        <v>75</v>
      </c>
      <c r="D6289" s="896">
        <v>85.69</v>
      </c>
    </row>
    <row r="6290" spans="1:4" ht="40.5" x14ac:dyDescent="0.25">
      <c r="A6290" s="893">
        <v>103232</v>
      </c>
      <c r="B6290" s="894" t="s">
        <v>29493</v>
      </c>
      <c r="C6290" s="893" t="s">
        <v>75</v>
      </c>
      <c r="D6290" s="896">
        <v>469.72</v>
      </c>
    </row>
    <row r="6291" spans="1:4" ht="40.5" x14ac:dyDescent="0.25">
      <c r="A6291" s="893">
        <v>103233</v>
      </c>
      <c r="B6291" s="894" t="s">
        <v>29494</v>
      </c>
      <c r="C6291" s="893" t="s">
        <v>75</v>
      </c>
      <c r="D6291" s="896">
        <v>126.9</v>
      </c>
    </row>
    <row r="6292" spans="1:4" ht="40.5" x14ac:dyDescent="0.25">
      <c r="A6292" s="893">
        <v>103234</v>
      </c>
      <c r="B6292" s="894" t="s">
        <v>29495</v>
      </c>
      <c r="C6292" s="893" t="s">
        <v>75</v>
      </c>
      <c r="D6292" s="896">
        <v>616.9</v>
      </c>
    </row>
    <row r="6293" spans="1:4" ht="40.5" x14ac:dyDescent="0.25">
      <c r="A6293" s="893">
        <v>103235</v>
      </c>
      <c r="B6293" s="894" t="s">
        <v>22243</v>
      </c>
      <c r="C6293" s="893" t="s">
        <v>75</v>
      </c>
      <c r="D6293" s="896">
        <v>101.06</v>
      </c>
    </row>
    <row r="6294" spans="1:4" ht="40.5" x14ac:dyDescent="0.25">
      <c r="A6294" s="893">
        <v>103241</v>
      </c>
      <c r="B6294" s="894" t="s">
        <v>22244</v>
      </c>
      <c r="C6294" s="893" t="s">
        <v>75</v>
      </c>
      <c r="D6294" s="896">
        <v>10.08</v>
      </c>
    </row>
    <row r="6295" spans="1:4" ht="27" x14ac:dyDescent="0.25">
      <c r="A6295" s="893">
        <v>103660</v>
      </c>
      <c r="B6295" s="894" t="s">
        <v>22245</v>
      </c>
      <c r="C6295" s="893" t="s">
        <v>75</v>
      </c>
      <c r="D6295" s="896">
        <v>12.22</v>
      </c>
    </row>
    <row r="6296" spans="1:4" ht="40.5" x14ac:dyDescent="0.25">
      <c r="A6296" s="893">
        <v>103666</v>
      </c>
      <c r="B6296" s="894" t="s">
        <v>22246</v>
      </c>
      <c r="C6296" s="893" t="s">
        <v>75</v>
      </c>
      <c r="D6296" s="896">
        <v>133.58000000000001</v>
      </c>
    </row>
    <row r="6297" spans="1:4" ht="54" x14ac:dyDescent="0.25">
      <c r="A6297" s="893">
        <v>103792</v>
      </c>
      <c r="B6297" s="894" t="s">
        <v>22247</v>
      </c>
      <c r="C6297" s="893" t="s">
        <v>75</v>
      </c>
      <c r="D6297" s="896">
        <v>4.0199999999999996</v>
      </c>
    </row>
    <row r="6298" spans="1:4" ht="54" x14ac:dyDescent="0.25">
      <c r="A6298" s="893">
        <v>103937</v>
      </c>
      <c r="B6298" s="894" t="s">
        <v>22248</v>
      </c>
      <c r="C6298" s="893" t="s">
        <v>75</v>
      </c>
      <c r="D6298" s="896">
        <v>1.31</v>
      </c>
    </row>
    <row r="6299" spans="1:4" ht="54" x14ac:dyDescent="0.25">
      <c r="A6299" s="893">
        <v>103943</v>
      </c>
      <c r="B6299" s="894" t="s">
        <v>22249</v>
      </c>
      <c r="C6299" s="893" t="s">
        <v>75</v>
      </c>
      <c r="D6299" s="896">
        <v>1.31</v>
      </c>
    </row>
    <row r="6300" spans="1:4" ht="27" x14ac:dyDescent="0.25">
      <c r="A6300" s="893">
        <v>104087</v>
      </c>
      <c r="B6300" s="894" t="s">
        <v>22250</v>
      </c>
      <c r="C6300" s="893" t="s">
        <v>75</v>
      </c>
      <c r="D6300" s="896">
        <v>0.06</v>
      </c>
    </row>
    <row r="6301" spans="1:4" ht="27" x14ac:dyDescent="0.25">
      <c r="A6301" s="893">
        <v>104088</v>
      </c>
      <c r="B6301" s="894" t="s">
        <v>22251</v>
      </c>
      <c r="C6301" s="893" t="s">
        <v>75</v>
      </c>
      <c r="D6301" s="896">
        <v>0.01</v>
      </c>
    </row>
    <row r="6302" spans="1:4" ht="27" x14ac:dyDescent="0.25">
      <c r="A6302" s="893">
        <v>104089</v>
      </c>
      <c r="B6302" s="894" t="s">
        <v>22252</v>
      </c>
      <c r="C6302" s="893" t="s">
        <v>75</v>
      </c>
      <c r="D6302" s="896">
        <v>0.08</v>
      </c>
    </row>
    <row r="6303" spans="1:4" ht="40.5" x14ac:dyDescent="0.25">
      <c r="A6303" s="893">
        <v>104090</v>
      </c>
      <c r="B6303" s="894" t="s">
        <v>22253</v>
      </c>
      <c r="C6303" s="893" t="s">
        <v>75</v>
      </c>
      <c r="D6303" s="896">
        <v>0.57999999999999996</v>
      </c>
    </row>
    <row r="6304" spans="1:4" ht="40.5" x14ac:dyDescent="0.25">
      <c r="A6304" s="893">
        <v>104093</v>
      </c>
      <c r="B6304" s="894" t="s">
        <v>22254</v>
      </c>
      <c r="C6304" s="893" t="s">
        <v>75</v>
      </c>
      <c r="D6304" s="896">
        <v>0.09</v>
      </c>
    </row>
    <row r="6305" spans="1:4" ht="27" x14ac:dyDescent="0.25">
      <c r="A6305" s="893">
        <v>104094</v>
      </c>
      <c r="B6305" s="894" t="s">
        <v>22255</v>
      </c>
      <c r="C6305" s="893" t="s">
        <v>75</v>
      </c>
      <c r="D6305" s="896">
        <v>0.02</v>
      </c>
    </row>
    <row r="6306" spans="1:4" ht="40.5" x14ac:dyDescent="0.25">
      <c r="A6306" s="893">
        <v>104095</v>
      </c>
      <c r="B6306" s="894" t="s">
        <v>22256</v>
      </c>
      <c r="C6306" s="893" t="s">
        <v>75</v>
      </c>
      <c r="D6306" s="896">
        <v>0.11</v>
      </c>
    </row>
    <row r="6307" spans="1:4" ht="40.5" x14ac:dyDescent="0.25">
      <c r="A6307" s="893">
        <v>104096</v>
      </c>
      <c r="B6307" s="894" t="s">
        <v>22257</v>
      </c>
      <c r="C6307" s="893" t="s">
        <v>75</v>
      </c>
      <c r="D6307" s="896">
        <v>0.8</v>
      </c>
    </row>
    <row r="6308" spans="1:4" ht="40.5" x14ac:dyDescent="0.25">
      <c r="A6308" s="893">
        <v>104519</v>
      </c>
      <c r="B6308" s="894" t="s">
        <v>22258</v>
      </c>
      <c r="C6308" s="893" t="s">
        <v>75</v>
      </c>
      <c r="D6308" s="896">
        <v>0.55000000000000004</v>
      </c>
    </row>
    <row r="6309" spans="1:4" ht="27" x14ac:dyDescent="0.25">
      <c r="A6309" s="893">
        <v>104655</v>
      </c>
      <c r="B6309" s="894" t="s">
        <v>22259</v>
      </c>
      <c r="C6309" s="893" t="s">
        <v>75</v>
      </c>
      <c r="D6309" s="896">
        <v>0.57999999999999996</v>
      </c>
    </row>
    <row r="6310" spans="1:4" ht="40.5" x14ac:dyDescent="0.25">
      <c r="A6310" s="893">
        <v>104687</v>
      </c>
      <c r="B6310" s="894" t="s">
        <v>22260</v>
      </c>
      <c r="C6310" s="893" t="s">
        <v>75</v>
      </c>
      <c r="D6310" s="896">
        <v>442.45</v>
      </c>
    </row>
    <row r="6311" spans="1:4" ht="40.5" x14ac:dyDescent="0.25">
      <c r="A6311" s="893">
        <v>104691</v>
      </c>
      <c r="B6311" s="894" t="s">
        <v>29496</v>
      </c>
      <c r="C6311" s="893" t="s">
        <v>75</v>
      </c>
      <c r="D6311" s="896">
        <v>0.96</v>
      </c>
    </row>
    <row r="6312" spans="1:4" ht="27" x14ac:dyDescent="0.25">
      <c r="A6312" s="893">
        <v>104692</v>
      </c>
      <c r="B6312" s="894" t="s">
        <v>29497</v>
      </c>
      <c r="C6312" s="893" t="s">
        <v>75</v>
      </c>
      <c r="D6312" s="896">
        <v>0.22</v>
      </c>
    </row>
    <row r="6313" spans="1:4" ht="40.5" x14ac:dyDescent="0.25">
      <c r="A6313" s="893">
        <v>104693</v>
      </c>
      <c r="B6313" s="894" t="s">
        <v>29498</v>
      </c>
      <c r="C6313" s="893" t="s">
        <v>75</v>
      </c>
      <c r="D6313" s="896">
        <v>1.2</v>
      </c>
    </row>
    <row r="6314" spans="1:4" ht="40.5" x14ac:dyDescent="0.25">
      <c r="A6314" s="893">
        <v>104694</v>
      </c>
      <c r="B6314" s="894" t="s">
        <v>22261</v>
      </c>
      <c r="C6314" s="893" t="s">
        <v>75</v>
      </c>
      <c r="D6314" s="896">
        <v>1.83</v>
      </c>
    </row>
    <row r="6315" spans="1:4" ht="40.5" x14ac:dyDescent="0.25">
      <c r="A6315" s="893">
        <v>104703</v>
      </c>
      <c r="B6315" s="894" t="s">
        <v>22262</v>
      </c>
      <c r="C6315" s="893" t="s">
        <v>75</v>
      </c>
      <c r="D6315" s="896">
        <v>91.05</v>
      </c>
    </row>
    <row r="6316" spans="1:4" ht="54" x14ac:dyDescent="0.25">
      <c r="A6316" s="893">
        <v>104709</v>
      </c>
      <c r="B6316" s="894" t="s">
        <v>22263</v>
      </c>
      <c r="C6316" s="893" t="s">
        <v>75</v>
      </c>
      <c r="D6316" s="897">
        <v>1151.49</v>
      </c>
    </row>
    <row r="6317" spans="1:4" ht="40.5" x14ac:dyDescent="0.25">
      <c r="A6317" s="893">
        <v>104712</v>
      </c>
      <c r="B6317" s="894" t="s">
        <v>29499</v>
      </c>
      <c r="C6317" s="893" t="s">
        <v>75</v>
      </c>
      <c r="D6317" s="896">
        <v>61.1</v>
      </c>
    </row>
    <row r="6318" spans="1:4" ht="40.5" x14ac:dyDescent="0.25">
      <c r="A6318" s="893">
        <v>104713</v>
      </c>
      <c r="B6318" s="894" t="s">
        <v>29500</v>
      </c>
      <c r="C6318" s="893" t="s">
        <v>75</v>
      </c>
      <c r="D6318" s="896">
        <v>16.149999999999999</v>
      </c>
    </row>
    <row r="6319" spans="1:4" ht="40.5" x14ac:dyDescent="0.25">
      <c r="A6319" s="893">
        <v>104714</v>
      </c>
      <c r="B6319" s="894" t="s">
        <v>29501</v>
      </c>
      <c r="C6319" s="893" t="s">
        <v>75</v>
      </c>
      <c r="D6319" s="896">
        <v>76.38</v>
      </c>
    </row>
    <row r="6320" spans="1:4" ht="40.5" x14ac:dyDescent="0.25">
      <c r="A6320" s="893">
        <v>104715</v>
      </c>
      <c r="B6320" s="894" t="s">
        <v>22264</v>
      </c>
      <c r="C6320" s="893" t="s">
        <v>75</v>
      </c>
      <c r="D6320" s="896">
        <v>88.52</v>
      </c>
    </row>
    <row r="6321" spans="1:4" ht="40.5" x14ac:dyDescent="0.25">
      <c r="A6321" s="893">
        <v>104906</v>
      </c>
      <c r="B6321" s="894" t="s">
        <v>22265</v>
      </c>
      <c r="C6321" s="893" t="s">
        <v>75</v>
      </c>
      <c r="D6321" s="896">
        <v>97.18</v>
      </c>
    </row>
    <row r="6322" spans="1:4" ht="27" x14ac:dyDescent="0.25">
      <c r="A6322" s="893">
        <v>104912</v>
      </c>
      <c r="B6322" s="894" t="s">
        <v>22266</v>
      </c>
      <c r="C6322" s="893" t="s">
        <v>75</v>
      </c>
      <c r="D6322" s="896">
        <v>32.89</v>
      </c>
    </row>
    <row r="6323" spans="1:4" ht="40.5" x14ac:dyDescent="0.25">
      <c r="A6323" s="893">
        <v>92259</v>
      </c>
      <c r="B6323" s="894" t="s">
        <v>22267</v>
      </c>
      <c r="C6323" s="893" t="s">
        <v>70</v>
      </c>
      <c r="D6323" s="896">
        <v>514.17999999999995</v>
      </c>
    </row>
    <row r="6324" spans="1:4" ht="40.5" x14ac:dyDescent="0.25">
      <c r="A6324" s="893">
        <v>92260</v>
      </c>
      <c r="B6324" s="894" t="s">
        <v>22268</v>
      </c>
      <c r="C6324" s="893" t="s">
        <v>70</v>
      </c>
      <c r="D6324" s="896">
        <v>591.29</v>
      </c>
    </row>
    <row r="6325" spans="1:4" ht="40.5" x14ac:dyDescent="0.25">
      <c r="A6325" s="893">
        <v>92261</v>
      </c>
      <c r="B6325" s="894" t="s">
        <v>22269</v>
      </c>
      <c r="C6325" s="893" t="s">
        <v>70</v>
      </c>
      <c r="D6325" s="896">
        <v>666.05</v>
      </c>
    </row>
    <row r="6326" spans="1:4" ht="40.5" x14ac:dyDescent="0.25">
      <c r="A6326" s="893">
        <v>92262</v>
      </c>
      <c r="B6326" s="894" t="s">
        <v>22270</v>
      </c>
      <c r="C6326" s="893" t="s">
        <v>70</v>
      </c>
      <c r="D6326" s="896">
        <v>786.42</v>
      </c>
    </row>
    <row r="6327" spans="1:4" ht="40.5" x14ac:dyDescent="0.25">
      <c r="A6327" s="893">
        <v>92539</v>
      </c>
      <c r="B6327" s="894" t="s">
        <v>22271</v>
      </c>
      <c r="C6327" s="893" t="s">
        <v>59</v>
      </c>
      <c r="D6327" s="896">
        <v>84.42</v>
      </c>
    </row>
    <row r="6328" spans="1:4" ht="40.5" x14ac:dyDescent="0.25">
      <c r="A6328" s="893">
        <v>92540</v>
      </c>
      <c r="B6328" s="894" t="s">
        <v>22272</v>
      </c>
      <c r="C6328" s="893" t="s">
        <v>59</v>
      </c>
      <c r="D6328" s="896">
        <v>95.85</v>
      </c>
    </row>
    <row r="6329" spans="1:4" ht="40.5" x14ac:dyDescent="0.25">
      <c r="A6329" s="893">
        <v>92541</v>
      </c>
      <c r="B6329" s="894" t="s">
        <v>22273</v>
      </c>
      <c r="C6329" s="893" t="s">
        <v>59</v>
      </c>
      <c r="D6329" s="896">
        <v>90.92</v>
      </c>
    </row>
    <row r="6330" spans="1:4" ht="40.5" x14ac:dyDescent="0.25">
      <c r="A6330" s="893">
        <v>92542</v>
      </c>
      <c r="B6330" s="894" t="s">
        <v>22274</v>
      </c>
      <c r="C6330" s="893" t="s">
        <v>59</v>
      </c>
      <c r="D6330" s="896">
        <v>111.2</v>
      </c>
    </row>
    <row r="6331" spans="1:4" ht="40.5" x14ac:dyDescent="0.25">
      <c r="A6331" s="893">
        <v>92543</v>
      </c>
      <c r="B6331" s="894" t="s">
        <v>22275</v>
      </c>
      <c r="C6331" s="893" t="s">
        <v>59</v>
      </c>
      <c r="D6331" s="896">
        <v>25.22</v>
      </c>
    </row>
    <row r="6332" spans="1:4" ht="40.5" x14ac:dyDescent="0.25">
      <c r="A6332" s="893">
        <v>92544</v>
      </c>
      <c r="B6332" s="894" t="s">
        <v>22276</v>
      </c>
      <c r="C6332" s="893" t="s">
        <v>59</v>
      </c>
      <c r="D6332" s="896">
        <v>20.09</v>
      </c>
    </row>
    <row r="6333" spans="1:4" ht="40.5" x14ac:dyDescent="0.25">
      <c r="A6333" s="893">
        <v>92545</v>
      </c>
      <c r="B6333" s="894" t="s">
        <v>22277</v>
      </c>
      <c r="C6333" s="893" t="s">
        <v>70</v>
      </c>
      <c r="D6333" s="897">
        <v>1136.78</v>
      </c>
    </row>
    <row r="6334" spans="1:4" ht="40.5" x14ac:dyDescent="0.25">
      <c r="A6334" s="893">
        <v>92546</v>
      </c>
      <c r="B6334" s="894" t="s">
        <v>22278</v>
      </c>
      <c r="C6334" s="893" t="s">
        <v>70</v>
      </c>
      <c r="D6334" s="897">
        <v>1401.85</v>
      </c>
    </row>
    <row r="6335" spans="1:4" ht="40.5" x14ac:dyDescent="0.25">
      <c r="A6335" s="893">
        <v>92547</v>
      </c>
      <c r="B6335" s="894" t="s">
        <v>22279</v>
      </c>
      <c r="C6335" s="893" t="s">
        <v>70</v>
      </c>
      <c r="D6335" s="897">
        <v>1477.8</v>
      </c>
    </row>
    <row r="6336" spans="1:4" ht="40.5" x14ac:dyDescent="0.25">
      <c r="A6336" s="893">
        <v>92548</v>
      </c>
      <c r="B6336" s="894" t="s">
        <v>22280</v>
      </c>
      <c r="C6336" s="893" t="s">
        <v>70</v>
      </c>
      <c r="D6336" s="897">
        <v>1645.66</v>
      </c>
    </row>
    <row r="6337" spans="1:4" ht="40.5" x14ac:dyDescent="0.25">
      <c r="A6337" s="893">
        <v>92549</v>
      </c>
      <c r="B6337" s="894" t="s">
        <v>22281</v>
      </c>
      <c r="C6337" s="893" t="s">
        <v>70</v>
      </c>
      <c r="D6337" s="897">
        <v>2073.7800000000002</v>
      </c>
    </row>
    <row r="6338" spans="1:4" ht="40.5" x14ac:dyDescent="0.25">
      <c r="A6338" s="893">
        <v>92550</v>
      </c>
      <c r="B6338" s="894" t="s">
        <v>22282</v>
      </c>
      <c r="C6338" s="893" t="s">
        <v>70</v>
      </c>
      <c r="D6338" s="897">
        <v>2494.5100000000002</v>
      </c>
    </row>
    <row r="6339" spans="1:4" ht="40.5" x14ac:dyDescent="0.25">
      <c r="A6339" s="893">
        <v>92551</v>
      </c>
      <c r="B6339" s="894" t="s">
        <v>22283</v>
      </c>
      <c r="C6339" s="893" t="s">
        <v>70</v>
      </c>
      <c r="D6339" s="897">
        <v>2592.13</v>
      </c>
    </row>
    <row r="6340" spans="1:4" ht="40.5" x14ac:dyDescent="0.25">
      <c r="A6340" s="893">
        <v>92552</v>
      </c>
      <c r="B6340" s="894" t="s">
        <v>22284</v>
      </c>
      <c r="C6340" s="893" t="s">
        <v>70</v>
      </c>
      <c r="D6340" s="897">
        <v>2824.93</v>
      </c>
    </row>
    <row r="6341" spans="1:4" ht="40.5" x14ac:dyDescent="0.25">
      <c r="A6341" s="893">
        <v>92553</v>
      </c>
      <c r="B6341" s="894" t="s">
        <v>22285</v>
      </c>
      <c r="C6341" s="893" t="s">
        <v>70</v>
      </c>
      <c r="D6341" s="897">
        <v>3263.35</v>
      </c>
    </row>
    <row r="6342" spans="1:4" ht="40.5" x14ac:dyDescent="0.25">
      <c r="A6342" s="893">
        <v>92554</v>
      </c>
      <c r="B6342" s="894" t="s">
        <v>22286</v>
      </c>
      <c r="C6342" s="893" t="s">
        <v>70</v>
      </c>
      <c r="D6342" s="897">
        <v>3375.26</v>
      </c>
    </row>
    <row r="6343" spans="1:4" ht="40.5" x14ac:dyDescent="0.25">
      <c r="A6343" s="893">
        <v>92555</v>
      </c>
      <c r="B6343" s="894" t="s">
        <v>22287</v>
      </c>
      <c r="C6343" s="893" t="s">
        <v>70</v>
      </c>
      <c r="D6343" s="897">
        <v>1121.98</v>
      </c>
    </row>
    <row r="6344" spans="1:4" ht="40.5" x14ac:dyDescent="0.25">
      <c r="A6344" s="893">
        <v>92556</v>
      </c>
      <c r="B6344" s="894" t="s">
        <v>22288</v>
      </c>
      <c r="C6344" s="893" t="s">
        <v>70</v>
      </c>
      <c r="D6344" s="897">
        <v>1375.91</v>
      </c>
    </row>
    <row r="6345" spans="1:4" ht="40.5" x14ac:dyDescent="0.25">
      <c r="A6345" s="893">
        <v>92557</v>
      </c>
      <c r="B6345" s="894" t="s">
        <v>22289</v>
      </c>
      <c r="C6345" s="893" t="s">
        <v>70</v>
      </c>
      <c r="D6345" s="897">
        <v>1451.86</v>
      </c>
    </row>
    <row r="6346" spans="1:4" ht="40.5" x14ac:dyDescent="0.25">
      <c r="A6346" s="893">
        <v>92558</v>
      </c>
      <c r="B6346" s="894" t="s">
        <v>22290</v>
      </c>
      <c r="C6346" s="893" t="s">
        <v>70</v>
      </c>
      <c r="D6346" s="897">
        <v>1630.85</v>
      </c>
    </row>
    <row r="6347" spans="1:4" ht="40.5" x14ac:dyDescent="0.25">
      <c r="A6347" s="893">
        <v>92559</v>
      </c>
      <c r="B6347" s="894" t="s">
        <v>22291</v>
      </c>
      <c r="C6347" s="893" t="s">
        <v>70</v>
      </c>
      <c r="D6347" s="897">
        <v>2046.21</v>
      </c>
    </row>
    <row r="6348" spans="1:4" ht="40.5" x14ac:dyDescent="0.25">
      <c r="A6348" s="893">
        <v>92560</v>
      </c>
      <c r="B6348" s="894" t="s">
        <v>22292</v>
      </c>
      <c r="C6348" s="893" t="s">
        <v>70</v>
      </c>
      <c r="D6348" s="897">
        <v>2456.96</v>
      </c>
    </row>
    <row r="6349" spans="1:4" ht="40.5" x14ac:dyDescent="0.25">
      <c r="A6349" s="893">
        <v>92561</v>
      </c>
      <c r="B6349" s="894" t="s">
        <v>22293</v>
      </c>
      <c r="C6349" s="893" t="s">
        <v>70</v>
      </c>
      <c r="D6349" s="897">
        <v>2555.6</v>
      </c>
    </row>
    <row r="6350" spans="1:4" ht="40.5" x14ac:dyDescent="0.25">
      <c r="A6350" s="893">
        <v>92562</v>
      </c>
      <c r="B6350" s="894" t="s">
        <v>22294</v>
      </c>
      <c r="C6350" s="893" t="s">
        <v>70</v>
      </c>
      <c r="D6350" s="897">
        <v>2762.46</v>
      </c>
    </row>
    <row r="6351" spans="1:4" ht="40.5" x14ac:dyDescent="0.25">
      <c r="A6351" s="893">
        <v>92563</v>
      </c>
      <c r="B6351" s="894" t="s">
        <v>22295</v>
      </c>
      <c r="C6351" s="893" t="s">
        <v>70</v>
      </c>
      <c r="D6351" s="897">
        <v>3190.3</v>
      </c>
    </row>
    <row r="6352" spans="1:4" ht="40.5" x14ac:dyDescent="0.25">
      <c r="A6352" s="893">
        <v>92564</v>
      </c>
      <c r="B6352" s="894" t="s">
        <v>22296</v>
      </c>
      <c r="C6352" s="893" t="s">
        <v>70</v>
      </c>
      <c r="D6352" s="897">
        <v>3285.78</v>
      </c>
    </row>
    <row r="6353" spans="1:4" ht="54" x14ac:dyDescent="0.25">
      <c r="A6353" s="893">
        <v>100379</v>
      </c>
      <c r="B6353" s="894" t="s">
        <v>22297</v>
      </c>
      <c r="C6353" s="893" t="s">
        <v>59</v>
      </c>
      <c r="D6353" s="896">
        <v>42.31</v>
      </c>
    </row>
    <row r="6354" spans="1:4" ht="54" x14ac:dyDescent="0.25">
      <c r="A6354" s="893">
        <v>100380</v>
      </c>
      <c r="B6354" s="894" t="s">
        <v>22298</v>
      </c>
      <c r="C6354" s="893" t="s">
        <v>59</v>
      </c>
      <c r="D6354" s="896">
        <v>56.49</v>
      </c>
    </row>
    <row r="6355" spans="1:4" ht="54" x14ac:dyDescent="0.25">
      <c r="A6355" s="893">
        <v>100381</v>
      </c>
      <c r="B6355" s="894" t="s">
        <v>22299</v>
      </c>
      <c r="C6355" s="893" t="s">
        <v>59</v>
      </c>
      <c r="D6355" s="896">
        <v>63.73</v>
      </c>
    </row>
    <row r="6356" spans="1:4" ht="54" x14ac:dyDescent="0.25">
      <c r="A6356" s="893">
        <v>100383</v>
      </c>
      <c r="B6356" s="894" t="s">
        <v>22300</v>
      </c>
      <c r="C6356" s="893" t="s">
        <v>59</v>
      </c>
      <c r="D6356" s="896">
        <v>27.89</v>
      </c>
    </row>
    <row r="6357" spans="1:4" ht="54" x14ac:dyDescent="0.25">
      <c r="A6357" s="893">
        <v>100384</v>
      </c>
      <c r="B6357" s="894" t="s">
        <v>22301</v>
      </c>
      <c r="C6357" s="893" t="s">
        <v>59</v>
      </c>
      <c r="D6357" s="896">
        <v>29.49</v>
      </c>
    </row>
    <row r="6358" spans="1:4" ht="54" x14ac:dyDescent="0.25">
      <c r="A6358" s="893">
        <v>100385</v>
      </c>
      <c r="B6358" s="894" t="s">
        <v>22302</v>
      </c>
      <c r="C6358" s="893" t="s">
        <v>59</v>
      </c>
      <c r="D6358" s="896">
        <v>37.630000000000003</v>
      </c>
    </row>
    <row r="6359" spans="1:4" ht="54" x14ac:dyDescent="0.25">
      <c r="A6359" s="893">
        <v>100386</v>
      </c>
      <c r="B6359" s="894" t="s">
        <v>22303</v>
      </c>
      <c r="C6359" s="893" t="s">
        <v>59</v>
      </c>
      <c r="D6359" s="896">
        <v>48.66</v>
      </c>
    </row>
    <row r="6360" spans="1:4" ht="54" x14ac:dyDescent="0.25">
      <c r="A6360" s="893">
        <v>100387</v>
      </c>
      <c r="B6360" s="894" t="s">
        <v>22304</v>
      </c>
      <c r="C6360" s="893" t="s">
        <v>59</v>
      </c>
      <c r="D6360" s="896">
        <v>59.58</v>
      </c>
    </row>
    <row r="6361" spans="1:4" ht="40.5" x14ac:dyDescent="0.25">
      <c r="A6361" s="893">
        <v>100388</v>
      </c>
      <c r="B6361" s="894" t="s">
        <v>22305</v>
      </c>
      <c r="C6361" s="893" t="s">
        <v>59</v>
      </c>
      <c r="D6361" s="896">
        <v>21.84</v>
      </c>
    </row>
    <row r="6362" spans="1:4" ht="40.5" x14ac:dyDescent="0.25">
      <c r="A6362" s="893">
        <v>100389</v>
      </c>
      <c r="B6362" s="894" t="s">
        <v>22306</v>
      </c>
      <c r="C6362" s="893" t="s">
        <v>59</v>
      </c>
      <c r="D6362" s="896">
        <v>19.88</v>
      </c>
    </row>
    <row r="6363" spans="1:4" ht="40.5" x14ac:dyDescent="0.25">
      <c r="A6363" s="893">
        <v>100390</v>
      </c>
      <c r="B6363" s="894" t="s">
        <v>22307</v>
      </c>
      <c r="C6363" s="893" t="s">
        <v>59</v>
      </c>
      <c r="D6363" s="896">
        <v>26.37</v>
      </c>
    </row>
    <row r="6364" spans="1:4" ht="40.5" x14ac:dyDescent="0.25">
      <c r="A6364" s="893">
        <v>100391</v>
      </c>
      <c r="B6364" s="894" t="s">
        <v>22308</v>
      </c>
      <c r="C6364" s="893" t="s">
        <v>59</v>
      </c>
      <c r="D6364" s="896">
        <v>22.88</v>
      </c>
    </row>
    <row r="6365" spans="1:4" ht="40.5" x14ac:dyDescent="0.25">
      <c r="A6365" s="893">
        <v>100392</v>
      </c>
      <c r="B6365" s="894" t="s">
        <v>22309</v>
      </c>
      <c r="C6365" s="893" t="s">
        <v>59</v>
      </c>
      <c r="D6365" s="896">
        <v>17.2</v>
      </c>
    </row>
    <row r="6366" spans="1:4" ht="40.5" x14ac:dyDescent="0.25">
      <c r="A6366" s="893">
        <v>100393</v>
      </c>
      <c r="B6366" s="894" t="s">
        <v>22310</v>
      </c>
      <c r="C6366" s="893" t="s">
        <v>59</v>
      </c>
      <c r="D6366" s="896">
        <v>22.72</v>
      </c>
    </row>
    <row r="6367" spans="1:4" ht="40.5" x14ac:dyDescent="0.25">
      <c r="A6367" s="893">
        <v>100394</v>
      </c>
      <c r="B6367" s="894" t="s">
        <v>22311</v>
      </c>
      <c r="C6367" s="893" t="s">
        <v>59</v>
      </c>
      <c r="D6367" s="896">
        <v>20.77</v>
      </c>
    </row>
    <row r="6368" spans="1:4" ht="40.5" x14ac:dyDescent="0.25">
      <c r="A6368" s="893">
        <v>100395</v>
      </c>
      <c r="B6368" s="894" t="s">
        <v>22312</v>
      </c>
      <c r="C6368" s="893" t="s">
        <v>59</v>
      </c>
      <c r="D6368" s="896">
        <v>27.28</v>
      </c>
    </row>
    <row r="6369" spans="1:4" ht="27" x14ac:dyDescent="0.25">
      <c r="A6369" s="893">
        <v>94189</v>
      </c>
      <c r="B6369" s="894" t="s">
        <v>22313</v>
      </c>
      <c r="C6369" s="893" t="s">
        <v>59</v>
      </c>
      <c r="D6369" s="896">
        <v>41.61</v>
      </c>
    </row>
    <row r="6370" spans="1:4" ht="27" x14ac:dyDescent="0.25">
      <c r="A6370" s="893">
        <v>94192</v>
      </c>
      <c r="B6370" s="894" t="s">
        <v>22314</v>
      </c>
      <c r="C6370" s="893" t="s">
        <v>59</v>
      </c>
      <c r="D6370" s="896">
        <v>44.65</v>
      </c>
    </row>
    <row r="6371" spans="1:4" ht="27" x14ac:dyDescent="0.25">
      <c r="A6371" s="893">
        <v>94195</v>
      </c>
      <c r="B6371" s="894" t="s">
        <v>22315</v>
      </c>
      <c r="C6371" s="893" t="s">
        <v>59</v>
      </c>
      <c r="D6371" s="896">
        <v>26.4</v>
      </c>
    </row>
    <row r="6372" spans="1:4" ht="27" x14ac:dyDescent="0.25">
      <c r="A6372" s="893">
        <v>94198</v>
      </c>
      <c r="B6372" s="894" t="s">
        <v>22316</v>
      </c>
      <c r="C6372" s="893" t="s">
        <v>59</v>
      </c>
      <c r="D6372" s="896">
        <v>30.4</v>
      </c>
    </row>
    <row r="6373" spans="1:4" ht="27" x14ac:dyDescent="0.25">
      <c r="A6373" s="893">
        <v>94201</v>
      </c>
      <c r="B6373" s="894" t="s">
        <v>22317</v>
      </c>
      <c r="C6373" s="893" t="s">
        <v>59</v>
      </c>
      <c r="D6373" s="896">
        <v>38.53</v>
      </c>
    </row>
    <row r="6374" spans="1:4" ht="27" x14ac:dyDescent="0.25">
      <c r="A6374" s="893">
        <v>94204</v>
      </c>
      <c r="B6374" s="894" t="s">
        <v>22318</v>
      </c>
      <c r="C6374" s="893" t="s">
        <v>59</v>
      </c>
      <c r="D6374" s="896">
        <v>45.34</v>
      </c>
    </row>
    <row r="6375" spans="1:4" ht="27" x14ac:dyDescent="0.25">
      <c r="A6375" s="893">
        <v>94224</v>
      </c>
      <c r="B6375" s="894" t="s">
        <v>22319</v>
      </c>
      <c r="C6375" s="893" t="s">
        <v>71</v>
      </c>
      <c r="D6375" s="896">
        <v>29.48</v>
      </c>
    </row>
    <row r="6376" spans="1:4" ht="27" x14ac:dyDescent="0.25">
      <c r="A6376" s="893">
        <v>94226</v>
      </c>
      <c r="B6376" s="894" t="s">
        <v>22320</v>
      </c>
      <c r="C6376" s="893" t="s">
        <v>59</v>
      </c>
      <c r="D6376" s="896">
        <v>19.18</v>
      </c>
    </row>
    <row r="6377" spans="1:4" ht="13.5" x14ac:dyDescent="0.25">
      <c r="A6377" s="893">
        <v>94232</v>
      </c>
      <c r="B6377" s="894" t="s">
        <v>22321</v>
      </c>
      <c r="C6377" s="893" t="s">
        <v>70</v>
      </c>
      <c r="D6377" s="896">
        <v>3.48</v>
      </c>
    </row>
    <row r="6378" spans="1:4" ht="27" x14ac:dyDescent="0.25">
      <c r="A6378" s="893">
        <v>94440</v>
      </c>
      <c r="B6378" s="894" t="s">
        <v>22322</v>
      </c>
      <c r="C6378" s="893" t="s">
        <v>59</v>
      </c>
      <c r="D6378" s="896">
        <v>26.4</v>
      </c>
    </row>
    <row r="6379" spans="1:4" ht="27" x14ac:dyDescent="0.25">
      <c r="A6379" s="893">
        <v>94441</v>
      </c>
      <c r="B6379" s="894" t="s">
        <v>22323</v>
      </c>
      <c r="C6379" s="893" t="s">
        <v>59</v>
      </c>
      <c r="D6379" s="896">
        <v>30.4</v>
      </c>
    </row>
    <row r="6380" spans="1:4" ht="27" x14ac:dyDescent="0.25">
      <c r="A6380" s="893">
        <v>94442</v>
      </c>
      <c r="B6380" s="894" t="s">
        <v>22324</v>
      </c>
      <c r="C6380" s="893" t="s">
        <v>59</v>
      </c>
      <c r="D6380" s="896">
        <v>26.4</v>
      </c>
    </row>
    <row r="6381" spans="1:4" ht="27" x14ac:dyDescent="0.25">
      <c r="A6381" s="893">
        <v>94443</v>
      </c>
      <c r="B6381" s="894" t="s">
        <v>22325</v>
      </c>
      <c r="C6381" s="893" t="s">
        <v>59</v>
      </c>
      <c r="D6381" s="896">
        <v>30.4</v>
      </c>
    </row>
    <row r="6382" spans="1:4" ht="27" x14ac:dyDescent="0.25">
      <c r="A6382" s="893">
        <v>94445</v>
      </c>
      <c r="B6382" s="894" t="s">
        <v>22326</v>
      </c>
      <c r="C6382" s="893" t="s">
        <v>59</v>
      </c>
      <c r="D6382" s="896">
        <v>38.53</v>
      </c>
    </row>
    <row r="6383" spans="1:4" ht="27" x14ac:dyDescent="0.25">
      <c r="A6383" s="893">
        <v>94446</v>
      </c>
      <c r="B6383" s="894" t="s">
        <v>22327</v>
      </c>
      <c r="C6383" s="893" t="s">
        <v>59</v>
      </c>
      <c r="D6383" s="896">
        <v>45.34</v>
      </c>
    </row>
    <row r="6384" spans="1:4" ht="27" x14ac:dyDescent="0.25">
      <c r="A6384" s="893">
        <v>94447</v>
      </c>
      <c r="B6384" s="894" t="s">
        <v>22328</v>
      </c>
      <c r="C6384" s="893" t="s">
        <v>59</v>
      </c>
      <c r="D6384" s="896">
        <v>38.53</v>
      </c>
    </row>
    <row r="6385" spans="1:4" ht="27" x14ac:dyDescent="0.25">
      <c r="A6385" s="893">
        <v>94448</v>
      </c>
      <c r="B6385" s="894" t="s">
        <v>22329</v>
      </c>
      <c r="C6385" s="893" t="s">
        <v>59</v>
      </c>
      <c r="D6385" s="896">
        <v>45.34</v>
      </c>
    </row>
    <row r="6386" spans="1:4" ht="40.5" x14ac:dyDescent="0.25">
      <c r="A6386" s="893">
        <v>94207</v>
      </c>
      <c r="B6386" s="894" t="s">
        <v>22330</v>
      </c>
      <c r="C6386" s="893" t="s">
        <v>59</v>
      </c>
      <c r="D6386" s="896">
        <v>46.91</v>
      </c>
    </row>
    <row r="6387" spans="1:4" ht="40.5" x14ac:dyDescent="0.25">
      <c r="A6387" s="893">
        <v>94210</v>
      </c>
      <c r="B6387" s="894" t="s">
        <v>22331</v>
      </c>
      <c r="C6387" s="893" t="s">
        <v>59</v>
      </c>
      <c r="D6387" s="896">
        <v>49.85</v>
      </c>
    </row>
    <row r="6388" spans="1:4" ht="27" x14ac:dyDescent="0.25">
      <c r="A6388" s="893">
        <v>94218</v>
      </c>
      <c r="B6388" s="894" t="s">
        <v>22332</v>
      </c>
      <c r="C6388" s="893" t="s">
        <v>59</v>
      </c>
      <c r="D6388" s="896">
        <v>117.55</v>
      </c>
    </row>
    <row r="6389" spans="1:4" ht="27" x14ac:dyDescent="0.25">
      <c r="A6389" s="893">
        <v>94213</v>
      </c>
      <c r="B6389" s="894" t="s">
        <v>22333</v>
      </c>
      <c r="C6389" s="893" t="s">
        <v>59</v>
      </c>
      <c r="D6389" s="896">
        <v>70.69</v>
      </c>
    </row>
    <row r="6390" spans="1:4" ht="27" x14ac:dyDescent="0.25">
      <c r="A6390" s="893">
        <v>94216</v>
      </c>
      <c r="B6390" s="894" t="s">
        <v>22334</v>
      </c>
      <c r="C6390" s="893" t="s">
        <v>59</v>
      </c>
      <c r="D6390" s="896">
        <v>198.3</v>
      </c>
    </row>
    <row r="6391" spans="1:4" ht="40.5" x14ac:dyDescent="0.25">
      <c r="A6391" s="893">
        <v>94219</v>
      </c>
      <c r="B6391" s="894" t="s">
        <v>22335</v>
      </c>
      <c r="C6391" s="893" t="s">
        <v>71</v>
      </c>
      <c r="D6391" s="896">
        <v>31.23</v>
      </c>
    </row>
    <row r="6392" spans="1:4" ht="40.5" x14ac:dyDescent="0.25">
      <c r="A6392" s="893">
        <v>94220</v>
      </c>
      <c r="B6392" s="894" t="s">
        <v>22336</v>
      </c>
      <c r="C6392" s="893" t="s">
        <v>71</v>
      </c>
      <c r="D6392" s="896">
        <v>58.44</v>
      </c>
    </row>
    <row r="6393" spans="1:4" ht="40.5" x14ac:dyDescent="0.25">
      <c r="A6393" s="893">
        <v>94221</v>
      </c>
      <c r="B6393" s="894" t="s">
        <v>22337</v>
      </c>
      <c r="C6393" s="893" t="s">
        <v>71</v>
      </c>
      <c r="D6393" s="896">
        <v>23.32</v>
      </c>
    </row>
    <row r="6394" spans="1:4" ht="40.5" x14ac:dyDescent="0.25">
      <c r="A6394" s="893">
        <v>94222</v>
      </c>
      <c r="B6394" s="894" t="s">
        <v>22338</v>
      </c>
      <c r="C6394" s="893" t="s">
        <v>71</v>
      </c>
      <c r="D6394" s="896">
        <v>50.53</v>
      </c>
    </row>
    <row r="6395" spans="1:4" ht="27" x14ac:dyDescent="0.25">
      <c r="A6395" s="893">
        <v>94223</v>
      </c>
      <c r="B6395" s="894" t="s">
        <v>22339</v>
      </c>
      <c r="C6395" s="893" t="s">
        <v>71</v>
      </c>
      <c r="D6395" s="896">
        <v>80.12</v>
      </c>
    </row>
    <row r="6396" spans="1:4" ht="27" x14ac:dyDescent="0.25">
      <c r="A6396" s="893">
        <v>94451</v>
      </c>
      <c r="B6396" s="894" t="s">
        <v>22340</v>
      </c>
      <c r="C6396" s="893" t="s">
        <v>71</v>
      </c>
      <c r="D6396" s="896">
        <v>89.04</v>
      </c>
    </row>
    <row r="6397" spans="1:4" ht="27" x14ac:dyDescent="0.25">
      <c r="A6397" s="893">
        <v>100325</v>
      </c>
      <c r="B6397" s="894" t="s">
        <v>22341</v>
      </c>
      <c r="C6397" s="893" t="s">
        <v>71</v>
      </c>
      <c r="D6397" s="896">
        <v>86.36</v>
      </c>
    </row>
    <row r="6398" spans="1:4" ht="27" x14ac:dyDescent="0.25">
      <c r="A6398" s="893">
        <v>100327</v>
      </c>
      <c r="B6398" s="894" t="s">
        <v>22342</v>
      </c>
      <c r="C6398" s="893" t="s">
        <v>71</v>
      </c>
      <c r="D6398" s="896">
        <v>53.45</v>
      </c>
    </row>
    <row r="6399" spans="1:4" ht="27" x14ac:dyDescent="0.25">
      <c r="A6399" s="893">
        <v>100328</v>
      </c>
      <c r="B6399" s="894" t="s">
        <v>22343</v>
      </c>
      <c r="C6399" s="893" t="s">
        <v>59</v>
      </c>
      <c r="D6399" s="896">
        <v>13.02</v>
      </c>
    </row>
    <row r="6400" spans="1:4" ht="27" x14ac:dyDescent="0.25">
      <c r="A6400" s="893">
        <v>100329</v>
      </c>
      <c r="B6400" s="894" t="s">
        <v>22344</v>
      </c>
      <c r="C6400" s="893" t="s">
        <v>59</v>
      </c>
      <c r="D6400" s="896">
        <v>17.03</v>
      </c>
    </row>
    <row r="6401" spans="1:4" ht="27" x14ac:dyDescent="0.25">
      <c r="A6401" s="893">
        <v>100330</v>
      </c>
      <c r="B6401" s="894" t="s">
        <v>22345</v>
      </c>
      <c r="C6401" s="893" t="s">
        <v>59</v>
      </c>
      <c r="D6401" s="896">
        <v>17.62</v>
      </c>
    </row>
    <row r="6402" spans="1:4" ht="27" x14ac:dyDescent="0.25">
      <c r="A6402" s="893">
        <v>100331</v>
      </c>
      <c r="B6402" s="894" t="s">
        <v>22346</v>
      </c>
      <c r="C6402" s="893" t="s">
        <v>59</v>
      </c>
      <c r="D6402" s="896">
        <v>24.47</v>
      </c>
    </row>
    <row r="6403" spans="1:4" ht="40.5" x14ac:dyDescent="0.25">
      <c r="A6403" s="893">
        <v>100434</v>
      </c>
      <c r="B6403" s="894" t="s">
        <v>22347</v>
      </c>
      <c r="C6403" s="893" t="s">
        <v>71</v>
      </c>
      <c r="D6403" s="896">
        <v>206</v>
      </c>
    </row>
    <row r="6404" spans="1:4" ht="27" x14ac:dyDescent="0.25">
      <c r="A6404" s="893">
        <v>100435</v>
      </c>
      <c r="B6404" s="894" t="s">
        <v>22348</v>
      </c>
      <c r="C6404" s="893" t="s">
        <v>71</v>
      </c>
      <c r="D6404" s="896">
        <v>60.33</v>
      </c>
    </row>
    <row r="6405" spans="1:4" ht="27" x14ac:dyDescent="0.25">
      <c r="A6405" s="893">
        <v>94227</v>
      </c>
      <c r="B6405" s="894" t="s">
        <v>22349</v>
      </c>
      <c r="C6405" s="893" t="s">
        <v>71</v>
      </c>
      <c r="D6405" s="896">
        <v>59.29</v>
      </c>
    </row>
    <row r="6406" spans="1:4" ht="27" x14ac:dyDescent="0.25">
      <c r="A6406" s="893">
        <v>94228</v>
      </c>
      <c r="B6406" s="894" t="s">
        <v>22350</v>
      </c>
      <c r="C6406" s="893" t="s">
        <v>71</v>
      </c>
      <c r="D6406" s="896">
        <v>80.31</v>
      </c>
    </row>
    <row r="6407" spans="1:4" ht="27" x14ac:dyDescent="0.25">
      <c r="A6407" s="893">
        <v>94229</v>
      </c>
      <c r="B6407" s="894" t="s">
        <v>22351</v>
      </c>
      <c r="C6407" s="893" t="s">
        <v>71</v>
      </c>
      <c r="D6407" s="896">
        <v>154.54</v>
      </c>
    </row>
    <row r="6408" spans="1:4" ht="27" x14ac:dyDescent="0.25">
      <c r="A6408" s="893">
        <v>94231</v>
      </c>
      <c r="B6408" s="894" t="s">
        <v>22352</v>
      </c>
      <c r="C6408" s="893" t="s">
        <v>71</v>
      </c>
      <c r="D6408" s="896">
        <v>47.38</v>
      </c>
    </row>
    <row r="6409" spans="1:4" ht="40.5" x14ac:dyDescent="0.25">
      <c r="A6409" s="893">
        <v>94449</v>
      </c>
      <c r="B6409" s="894" t="s">
        <v>22353</v>
      </c>
      <c r="C6409" s="893" t="s">
        <v>59</v>
      </c>
      <c r="D6409" s="896">
        <v>70.88</v>
      </c>
    </row>
    <row r="6410" spans="1:4" ht="40.5" x14ac:dyDescent="0.25">
      <c r="A6410" s="893">
        <v>92255</v>
      </c>
      <c r="B6410" s="894" t="s">
        <v>22354</v>
      </c>
      <c r="C6410" s="893" t="s">
        <v>70</v>
      </c>
      <c r="D6410" s="896">
        <v>221.35</v>
      </c>
    </row>
    <row r="6411" spans="1:4" ht="40.5" x14ac:dyDescent="0.25">
      <c r="A6411" s="893">
        <v>92256</v>
      </c>
      <c r="B6411" s="894" t="s">
        <v>22355</v>
      </c>
      <c r="C6411" s="893" t="s">
        <v>70</v>
      </c>
      <c r="D6411" s="896">
        <v>279.64999999999998</v>
      </c>
    </row>
    <row r="6412" spans="1:4" ht="40.5" x14ac:dyDescent="0.25">
      <c r="A6412" s="893">
        <v>92257</v>
      </c>
      <c r="B6412" s="894" t="s">
        <v>22356</v>
      </c>
      <c r="C6412" s="893" t="s">
        <v>70</v>
      </c>
      <c r="D6412" s="896">
        <v>337.12</v>
      </c>
    </row>
    <row r="6413" spans="1:4" ht="40.5" x14ac:dyDescent="0.25">
      <c r="A6413" s="893">
        <v>92258</v>
      </c>
      <c r="B6413" s="894" t="s">
        <v>22357</v>
      </c>
      <c r="C6413" s="893" t="s">
        <v>70</v>
      </c>
      <c r="D6413" s="896">
        <v>429.56</v>
      </c>
    </row>
    <row r="6414" spans="1:4" ht="40.5" x14ac:dyDescent="0.25">
      <c r="A6414" s="893">
        <v>92568</v>
      </c>
      <c r="B6414" s="894" t="s">
        <v>22358</v>
      </c>
      <c r="C6414" s="893" t="s">
        <v>59</v>
      </c>
      <c r="D6414" s="896">
        <v>126.78</v>
      </c>
    </row>
    <row r="6415" spans="1:4" ht="40.5" x14ac:dyDescent="0.25">
      <c r="A6415" s="893">
        <v>92569</v>
      </c>
      <c r="B6415" s="894" t="s">
        <v>22359</v>
      </c>
      <c r="C6415" s="893" t="s">
        <v>59</v>
      </c>
      <c r="D6415" s="896">
        <v>70.17</v>
      </c>
    </row>
    <row r="6416" spans="1:4" ht="40.5" x14ac:dyDescent="0.25">
      <c r="A6416" s="893">
        <v>92570</v>
      </c>
      <c r="B6416" s="894" t="s">
        <v>22360</v>
      </c>
      <c r="C6416" s="893" t="s">
        <v>59</v>
      </c>
      <c r="D6416" s="896">
        <v>44.26</v>
      </c>
    </row>
    <row r="6417" spans="1:4" ht="40.5" x14ac:dyDescent="0.25">
      <c r="A6417" s="893">
        <v>92571</v>
      </c>
      <c r="B6417" s="894" t="s">
        <v>22361</v>
      </c>
      <c r="C6417" s="893" t="s">
        <v>59</v>
      </c>
      <c r="D6417" s="896">
        <v>137.65</v>
      </c>
    </row>
    <row r="6418" spans="1:4" ht="40.5" x14ac:dyDescent="0.25">
      <c r="A6418" s="893">
        <v>92572</v>
      </c>
      <c r="B6418" s="894" t="s">
        <v>22362</v>
      </c>
      <c r="C6418" s="893" t="s">
        <v>59</v>
      </c>
      <c r="D6418" s="896">
        <v>82.03</v>
      </c>
    </row>
    <row r="6419" spans="1:4" ht="40.5" x14ac:dyDescent="0.25">
      <c r="A6419" s="893">
        <v>92573</v>
      </c>
      <c r="B6419" s="894" t="s">
        <v>22363</v>
      </c>
      <c r="C6419" s="893" t="s">
        <v>59</v>
      </c>
      <c r="D6419" s="896">
        <v>48.95</v>
      </c>
    </row>
    <row r="6420" spans="1:4" ht="40.5" x14ac:dyDescent="0.25">
      <c r="A6420" s="893">
        <v>92574</v>
      </c>
      <c r="B6420" s="894" t="s">
        <v>22364</v>
      </c>
      <c r="C6420" s="893" t="s">
        <v>59</v>
      </c>
      <c r="D6420" s="896">
        <v>129.24</v>
      </c>
    </row>
    <row r="6421" spans="1:4" ht="40.5" x14ac:dyDescent="0.25">
      <c r="A6421" s="893">
        <v>92575</v>
      </c>
      <c r="B6421" s="894" t="s">
        <v>22365</v>
      </c>
      <c r="C6421" s="893" t="s">
        <v>59</v>
      </c>
      <c r="D6421" s="896">
        <v>64.37</v>
      </c>
    </row>
    <row r="6422" spans="1:4" ht="40.5" x14ac:dyDescent="0.25">
      <c r="A6422" s="893">
        <v>92576</v>
      </c>
      <c r="B6422" s="894" t="s">
        <v>22366</v>
      </c>
      <c r="C6422" s="893" t="s">
        <v>59</v>
      </c>
      <c r="D6422" s="896">
        <v>34.979999999999997</v>
      </c>
    </row>
    <row r="6423" spans="1:4" ht="40.5" x14ac:dyDescent="0.25">
      <c r="A6423" s="893">
        <v>92577</v>
      </c>
      <c r="B6423" s="894" t="s">
        <v>22367</v>
      </c>
      <c r="C6423" s="893" t="s">
        <v>59</v>
      </c>
      <c r="D6423" s="896">
        <v>140.44999999999999</v>
      </c>
    </row>
    <row r="6424" spans="1:4" ht="40.5" x14ac:dyDescent="0.25">
      <c r="A6424" s="893">
        <v>92578</v>
      </c>
      <c r="B6424" s="894" t="s">
        <v>22368</v>
      </c>
      <c r="C6424" s="893" t="s">
        <v>59</v>
      </c>
      <c r="D6424" s="896">
        <v>70.680000000000007</v>
      </c>
    </row>
    <row r="6425" spans="1:4" ht="40.5" x14ac:dyDescent="0.25">
      <c r="A6425" s="893">
        <v>92579</v>
      </c>
      <c r="B6425" s="894" t="s">
        <v>22369</v>
      </c>
      <c r="C6425" s="893" t="s">
        <v>59</v>
      </c>
      <c r="D6425" s="896">
        <v>38.72</v>
      </c>
    </row>
    <row r="6426" spans="1:4" ht="40.5" x14ac:dyDescent="0.25">
      <c r="A6426" s="893">
        <v>92580</v>
      </c>
      <c r="B6426" s="894" t="s">
        <v>22370</v>
      </c>
      <c r="C6426" s="893" t="s">
        <v>59</v>
      </c>
      <c r="D6426" s="896">
        <v>48.94</v>
      </c>
    </row>
    <row r="6427" spans="1:4" ht="40.5" x14ac:dyDescent="0.25">
      <c r="A6427" s="893">
        <v>92581</v>
      </c>
      <c r="B6427" s="894" t="s">
        <v>22371</v>
      </c>
      <c r="C6427" s="893" t="s">
        <v>59</v>
      </c>
      <c r="D6427" s="896">
        <v>50.63</v>
      </c>
    </row>
    <row r="6428" spans="1:4" ht="27" x14ac:dyDescent="0.25">
      <c r="A6428" s="893">
        <v>92582</v>
      </c>
      <c r="B6428" s="894" t="s">
        <v>22372</v>
      </c>
      <c r="C6428" s="893" t="s">
        <v>70</v>
      </c>
      <c r="D6428" s="896">
        <v>734.05</v>
      </c>
    </row>
    <row r="6429" spans="1:4" ht="27" x14ac:dyDescent="0.25">
      <c r="A6429" s="893">
        <v>92584</v>
      </c>
      <c r="B6429" s="894" t="s">
        <v>22373</v>
      </c>
      <c r="C6429" s="893" t="s">
        <v>70</v>
      </c>
      <c r="D6429" s="896">
        <v>850.11</v>
      </c>
    </row>
    <row r="6430" spans="1:4" ht="27" x14ac:dyDescent="0.25">
      <c r="A6430" s="893">
        <v>92586</v>
      </c>
      <c r="B6430" s="894" t="s">
        <v>22374</v>
      </c>
      <c r="C6430" s="893" t="s">
        <v>70</v>
      </c>
      <c r="D6430" s="896">
        <v>966.16</v>
      </c>
    </row>
    <row r="6431" spans="1:4" ht="27" x14ac:dyDescent="0.25">
      <c r="A6431" s="893">
        <v>92588</v>
      </c>
      <c r="B6431" s="894" t="s">
        <v>22375</v>
      </c>
      <c r="C6431" s="893" t="s">
        <v>70</v>
      </c>
      <c r="D6431" s="897">
        <v>1230.9100000000001</v>
      </c>
    </row>
    <row r="6432" spans="1:4" ht="27" x14ac:dyDescent="0.25">
      <c r="A6432" s="893">
        <v>92590</v>
      </c>
      <c r="B6432" s="894" t="s">
        <v>22376</v>
      </c>
      <c r="C6432" s="893" t="s">
        <v>70</v>
      </c>
      <c r="D6432" s="897">
        <v>1346.96</v>
      </c>
    </row>
    <row r="6433" spans="1:4" ht="27" x14ac:dyDescent="0.25">
      <c r="A6433" s="893">
        <v>92592</v>
      </c>
      <c r="B6433" s="894" t="s">
        <v>22377</v>
      </c>
      <c r="C6433" s="893" t="s">
        <v>70</v>
      </c>
      <c r="D6433" s="897">
        <v>1520.49</v>
      </c>
    </row>
    <row r="6434" spans="1:4" ht="27" x14ac:dyDescent="0.25">
      <c r="A6434" s="893">
        <v>92594</v>
      </c>
      <c r="B6434" s="894" t="s">
        <v>22378</v>
      </c>
      <c r="C6434" s="893" t="s">
        <v>70</v>
      </c>
      <c r="D6434" s="897">
        <v>1756.29</v>
      </c>
    </row>
    <row r="6435" spans="1:4" ht="27" x14ac:dyDescent="0.25">
      <c r="A6435" s="893">
        <v>92596</v>
      </c>
      <c r="B6435" s="894" t="s">
        <v>22379</v>
      </c>
      <c r="C6435" s="893" t="s">
        <v>70</v>
      </c>
      <c r="D6435" s="897">
        <v>1969.75</v>
      </c>
    </row>
    <row r="6436" spans="1:4" ht="27" x14ac:dyDescent="0.25">
      <c r="A6436" s="893">
        <v>92598</v>
      </c>
      <c r="B6436" s="894" t="s">
        <v>22380</v>
      </c>
      <c r="C6436" s="893" t="s">
        <v>70</v>
      </c>
      <c r="D6436" s="897">
        <v>2085.8000000000002</v>
      </c>
    </row>
    <row r="6437" spans="1:4" ht="27" x14ac:dyDescent="0.25">
      <c r="A6437" s="893">
        <v>92600</v>
      </c>
      <c r="B6437" s="894" t="s">
        <v>22381</v>
      </c>
      <c r="C6437" s="893" t="s">
        <v>70</v>
      </c>
      <c r="D6437" s="897">
        <v>2231.21</v>
      </c>
    </row>
    <row r="6438" spans="1:4" ht="40.5" x14ac:dyDescent="0.25">
      <c r="A6438" s="893">
        <v>92602</v>
      </c>
      <c r="B6438" s="894" t="s">
        <v>22382</v>
      </c>
      <c r="C6438" s="893" t="s">
        <v>70</v>
      </c>
      <c r="D6438" s="896">
        <v>734.05</v>
      </c>
    </row>
    <row r="6439" spans="1:4" ht="40.5" x14ac:dyDescent="0.25">
      <c r="A6439" s="893">
        <v>92604</v>
      </c>
      <c r="B6439" s="894" t="s">
        <v>22383</v>
      </c>
      <c r="C6439" s="893" t="s">
        <v>70</v>
      </c>
      <c r="D6439" s="896">
        <v>820.75</v>
      </c>
    </row>
    <row r="6440" spans="1:4" ht="40.5" x14ac:dyDescent="0.25">
      <c r="A6440" s="893">
        <v>92606</v>
      </c>
      <c r="B6440" s="894" t="s">
        <v>22384</v>
      </c>
      <c r="C6440" s="893" t="s">
        <v>70</v>
      </c>
      <c r="D6440" s="896">
        <v>936.81</v>
      </c>
    </row>
    <row r="6441" spans="1:4" ht="40.5" x14ac:dyDescent="0.25">
      <c r="A6441" s="893">
        <v>92608</v>
      </c>
      <c r="B6441" s="894" t="s">
        <v>22385</v>
      </c>
      <c r="C6441" s="893" t="s">
        <v>70</v>
      </c>
      <c r="D6441" s="897">
        <v>1172.2</v>
      </c>
    </row>
    <row r="6442" spans="1:4" ht="40.5" x14ac:dyDescent="0.25">
      <c r="A6442" s="893">
        <v>92610</v>
      </c>
      <c r="B6442" s="894" t="s">
        <v>22386</v>
      </c>
      <c r="C6442" s="893" t="s">
        <v>70</v>
      </c>
      <c r="D6442" s="897">
        <v>1288.26</v>
      </c>
    </row>
    <row r="6443" spans="1:4" ht="40.5" x14ac:dyDescent="0.25">
      <c r="A6443" s="893">
        <v>92612</v>
      </c>
      <c r="B6443" s="894" t="s">
        <v>22387</v>
      </c>
      <c r="C6443" s="893" t="s">
        <v>70</v>
      </c>
      <c r="D6443" s="897">
        <v>1461.78</v>
      </c>
    </row>
    <row r="6444" spans="1:4" ht="40.5" x14ac:dyDescent="0.25">
      <c r="A6444" s="893">
        <v>92614</v>
      </c>
      <c r="B6444" s="894" t="s">
        <v>22388</v>
      </c>
      <c r="C6444" s="893" t="s">
        <v>70</v>
      </c>
      <c r="D6444" s="897">
        <v>1638.88</v>
      </c>
    </row>
    <row r="6445" spans="1:4" ht="40.5" x14ac:dyDescent="0.25">
      <c r="A6445" s="893">
        <v>92616</v>
      </c>
      <c r="B6445" s="894" t="s">
        <v>22389</v>
      </c>
      <c r="C6445" s="893" t="s">
        <v>70</v>
      </c>
      <c r="D6445" s="897">
        <v>1881.69</v>
      </c>
    </row>
    <row r="6446" spans="1:4" ht="40.5" x14ac:dyDescent="0.25">
      <c r="A6446" s="893">
        <v>92618</v>
      </c>
      <c r="B6446" s="894" t="s">
        <v>22390</v>
      </c>
      <c r="C6446" s="893" t="s">
        <v>70</v>
      </c>
      <c r="D6446" s="897">
        <v>1997.74</v>
      </c>
    </row>
    <row r="6447" spans="1:4" ht="40.5" x14ac:dyDescent="0.25">
      <c r="A6447" s="893">
        <v>92620</v>
      </c>
      <c r="B6447" s="894" t="s">
        <v>22391</v>
      </c>
      <c r="C6447" s="893" t="s">
        <v>70</v>
      </c>
      <c r="D6447" s="897">
        <v>2113.79</v>
      </c>
    </row>
    <row r="6448" spans="1:4" ht="40.5" x14ac:dyDescent="0.25">
      <c r="A6448" s="893">
        <v>100357</v>
      </c>
      <c r="B6448" s="894" t="s">
        <v>22392</v>
      </c>
      <c r="C6448" s="893" t="s">
        <v>70</v>
      </c>
      <c r="D6448" s="897">
        <v>1178.29</v>
      </c>
    </row>
    <row r="6449" spans="1:4" ht="40.5" x14ac:dyDescent="0.25">
      <c r="A6449" s="893">
        <v>100358</v>
      </c>
      <c r="B6449" s="894" t="s">
        <v>22393</v>
      </c>
      <c r="C6449" s="893" t="s">
        <v>70</v>
      </c>
      <c r="D6449" s="897">
        <v>1611.74</v>
      </c>
    </row>
    <row r="6450" spans="1:4" ht="40.5" x14ac:dyDescent="0.25">
      <c r="A6450" s="893">
        <v>100359</v>
      </c>
      <c r="B6450" s="894" t="s">
        <v>22394</v>
      </c>
      <c r="C6450" s="893" t="s">
        <v>70</v>
      </c>
      <c r="D6450" s="897">
        <v>1689.32</v>
      </c>
    </row>
    <row r="6451" spans="1:4" ht="40.5" x14ac:dyDescent="0.25">
      <c r="A6451" s="893">
        <v>100360</v>
      </c>
      <c r="B6451" s="894" t="s">
        <v>22395</v>
      </c>
      <c r="C6451" s="893" t="s">
        <v>70</v>
      </c>
      <c r="D6451" s="897">
        <v>1872.59</v>
      </c>
    </row>
    <row r="6452" spans="1:4" ht="40.5" x14ac:dyDescent="0.25">
      <c r="A6452" s="893">
        <v>100361</v>
      </c>
      <c r="B6452" s="894" t="s">
        <v>22396</v>
      </c>
      <c r="C6452" s="893" t="s">
        <v>70</v>
      </c>
      <c r="D6452" s="897">
        <v>2338.86</v>
      </c>
    </row>
    <row r="6453" spans="1:4" ht="40.5" x14ac:dyDescent="0.25">
      <c r="A6453" s="893">
        <v>100362</v>
      </c>
      <c r="B6453" s="894" t="s">
        <v>22397</v>
      </c>
      <c r="C6453" s="893" t="s">
        <v>70</v>
      </c>
      <c r="D6453" s="897">
        <v>3001.77</v>
      </c>
    </row>
    <row r="6454" spans="1:4" ht="40.5" x14ac:dyDescent="0.25">
      <c r="A6454" s="893">
        <v>100363</v>
      </c>
      <c r="B6454" s="894" t="s">
        <v>22398</v>
      </c>
      <c r="C6454" s="893" t="s">
        <v>70</v>
      </c>
      <c r="D6454" s="897">
        <v>3096.94</v>
      </c>
    </row>
    <row r="6455" spans="1:4" ht="40.5" x14ac:dyDescent="0.25">
      <c r="A6455" s="893">
        <v>100364</v>
      </c>
      <c r="B6455" s="894" t="s">
        <v>22399</v>
      </c>
      <c r="C6455" s="893" t="s">
        <v>70</v>
      </c>
      <c r="D6455" s="897">
        <v>3370.2</v>
      </c>
    </row>
    <row r="6456" spans="1:4" ht="40.5" x14ac:dyDescent="0.25">
      <c r="A6456" s="893">
        <v>100365</v>
      </c>
      <c r="B6456" s="894" t="s">
        <v>22400</v>
      </c>
      <c r="C6456" s="893" t="s">
        <v>70</v>
      </c>
      <c r="D6456" s="897">
        <v>3894.17</v>
      </c>
    </row>
    <row r="6457" spans="1:4" ht="40.5" x14ac:dyDescent="0.25">
      <c r="A6457" s="893">
        <v>100366</v>
      </c>
      <c r="B6457" s="894" t="s">
        <v>22401</v>
      </c>
      <c r="C6457" s="893" t="s">
        <v>70</v>
      </c>
      <c r="D6457" s="897">
        <v>4148.58</v>
      </c>
    </row>
    <row r="6458" spans="1:4" ht="40.5" x14ac:dyDescent="0.25">
      <c r="A6458" s="893">
        <v>100367</v>
      </c>
      <c r="B6458" s="894" t="s">
        <v>22402</v>
      </c>
      <c r="C6458" s="893" t="s">
        <v>70</v>
      </c>
      <c r="D6458" s="897">
        <v>1148.68</v>
      </c>
    </row>
    <row r="6459" spans="1:4" ht="40.5" x14ac:dyDescent="0.25">
      <c r="A6459" s="893">
        <v>100368</v>
      </c>
      <c r="B6459" s="894" t="s">
        <v>22403</v>
      </c>
      <c r="C6459" s="893" t="s">
        <v>70</v>
      </c>
      <c r="D6459" s="897">
        <v>1575.21</v>
      </c>
    </row>
    <row r="6460" spans="1:4" ht="40.5" x14ac:dyDescent="0.25">
      <c r="A6460" s="893">
        <v>100369</v>
      </c>
      <c r="B6460" s="894" t="s">
        <v>22404</v>
      </c>
      <c r="C6460" s="893" t="s">
        <v>70</v>
      </c>
      <c r="D6460" s="897">
        <v>1652.79</v>
      </c>
    </row>
    <row r="6461" spans="1:4" ht="40.5" x14ac:dyDescent="0.25">
      <c r="A6461" s="893">
        <v>100370</v>
      </c>
      <c r="B6461" s="894" t="s">
        <v>22405</v>
      </c>
      <c r="C6461" s="893" t="s">
        <v>70</v>
      </c>
      <c r="D6461" s="897">
        <v>1949.22</v>
      </c>
    </row>
    <row r="6462" spans="1:4" ht="40.5" x14ac:dyDescent="0.25">
      <c r="A6462" s="893">
        <v>100371</v>
      </c>
      <c r="B6462" s="894" t="s">
        <v>22406</v>
      </c>
      <c r="C6462" s="893" t="s">
        <v>70</v>
      </c>
      <c r="D6462" s="897">
        <v>2241.4499999999998</v>
      </c>
    </row>
    <row r="6463" spans="1:4" ht="40.5" x14ac:dyDescent="0.25">
      <c r="A6463" s="893">
        <v>100372</v>
      </c>
      <c r="B6463" s="894" t="s">
        <v>22407</v>
      </c>
      <c r="C6463" s="893" t="s">
        <v>70</v>
      </c>
      <c r="D6463" s="897">
        <v>2834.87</v>
      </c>
    </row>
    <row r="6464" spans="1:4" ht="40.5" x14ac:dyDescent="0.25">
      <c r="A6464" s="893">
        <v>100373</v>
      </c>
      <c r="B6464" s="894" t="s">
        <v>22408</v>
      </c>
      <c r="C6464" s="893" t="s">
        <v>70</v>
      </c>
      <c r="D6464" s="897">
        <v>2928.83</v>
      </c>
    </row>
    <row r="6465" spans="1:4" ht="40.5" x14ac:dyDescent="0.25">
      <c r="A6465" s="893">
        <v>100374</v>
      </c>
      <c r="B6465" s="894" t="s">
        <v>22409</v>
      </c>
      <c r="C6465" s="893" t="s">
        <v>70</v>
      </c>
      <c r="D6465" s="897">
        <v>3148.45</v>
      </c>
    </row>
    <row r="6466" spans="1:4" ht="40.5" x14ac:dyDescent="0.25">
      <c r="A6466" s="893">
        <v>100375</v>
      </c>
      <c r="B6466" s="894" t="s">
        <v>22410</v>
      </c>
      <c r="C6466" s="893" t="s">
        <v>70</v>
      </c>
      <c r="D6466" s="897">
        <v>3564.13</v>
      </c>
    </row>
    <row r="6467" spans="1:4" ht="40.5" x14ac:dyDescent="0.25">
      <c r="A6467" s="893">
        <v>100376</v>
      </c>
      <c r="B6467" s="894" t="s">
        <v>22411</v>
      </c>
      <c r="C6467" s="893" t="s">
        <v>70</v>
      </c>
      <c r="D6467" s="897">
        <v>3492.75</v>
      </c>
    </row>
    <row r="6468" spans="1:4" ht="40.5" x14ac:dyDescent="0.25">
      <c r="A6468" s="893">
        <v>100377</v>
      </c>
      <c r="B6468" s="894" t="s">
        <v>22412</v>
      </c>
      <c r="C6468" s="893" t="s">
        <v>73</v>
      </c>
      <c r="D6468" s="896">
        <v>11.99</v>
      </c>
    </row>
    <row r="6469" spans="1:4" ht="40.5" x14ac:dyDescent="0.25">
      <c r="A6469" s="893">
        <v>100378</v>
      </c>
      <c r="B6469" s="894" t="s">
        <v>22413</v>
      </c>
      <c r="C6469" s="893" t="s">
        <v>73</v>
      </c>
      <c r="D6469" s="896">
        <v>11.11</v>
      </c>
    </row>
    <row r="6470" spans="1:4" ht="54" x14ac:dyDescent="0.25">
      <c r="A6470" s="893">
        <v>100382</v>
      </c>
      <c r="B6470" s="894" t="s">
        <v>22414</v>
      </c>
      <c r="C6470" s="893" t="s">
        <v>59</v>
      </c>
      <c r="D6470" s="896">
        <v>25.63</v>
      </c>
    </row>
    <row r="6471" spans="1:4" ht="40.5" x14ac:dyDescent="0.25">
      <c r="A6471" s="893">
        <v>104314</v>
      </c>
      <c r="B6471" s="894" t="s">
        <v>22415</v>
      </c>
      <c r="C6471" s="893" t="s">
        <v>73</v>
      </c>
      <c r="D6471" s="896">
        <v>11.29</v>
      </c>
    </row>
    <row r="6472" spans="1:4" ht="27" x14ac:dyDescent="0.25">
      <c r="A6472" s="893">
        <v>94444</v>
      </c>
      <c r="B6472" s="894" t="s">
        <v>22416</v>
      </c>
      <c r="C6472" s="893" t="s">
        <v>59</v>
      </c>
      <c r="D6472" s="896">
        <v>748.43</v>
      </c>
    </row>
    <row r="6473" spans="1:4" ht="13.5" x14ac:dyDescent="0.25">
      <c r="A6473" s="893">
        <v>104482</v>
      </c>
      <c r="B6473" s="894" t="s">
        <v>22417</v>
      </c>
      <c r="C6473" s="893" t="s">
        <v>75</v>
      </c>
      <c r="D6473" s="896">
        <v>38.659999999999997</v>
      </c>
    </row>
    <row r="6474" spans="1:4" ht="40.5" x14ac:dyDescent="0.25">
      <c r="A6474" s="893">
        <v>104184</v>
      </c>
      <c r="B6474" s="894" t="s">
        <v>22418</v>
      </c>
      <c r="C6474" s="893" t="s">
        <v>70</v>
      </c>
      <c r="D6474" s="896">
        <v>38.82</v>
      </c>
    </row>
    <row r="6475" spans="1:4" ht="54" x14ac:dyDescent="0.25">
      <c r="A6475" s="893">
        <v>104185</v>
      </c>
      <c r="B6475" s="894" t="s">
        <v>22419</v>
      </c>
      <c r="C6475" s="893" t="s">
        <v>70</v>
      </c>
      <c r="D6475" s="896">
        <v>32.299999999999997</v>
      </c>
    </row>
    <row r="6476" spans="1:4" ht="40.5" x14ac:dyDescent="0.25">
      <c r="A6476" s="893">
        <v>104186</v>
      </c>
      <c r="B6476" s="894" t="s">
        <v>29502</v>
      </c>
      <c r="C6476" s="893" t="s">
        <v>71</v>
      </c>
      <c r="D6476" s="896">
        <v>286.31</v>
      </c>
    </row>
    <row r="6477" spans="1:4" ht="40.5" x14ac:dyDescent="0.25">
      <c r="A6477" s="893">
        <v>104187</v>
      </c>
      <c r="B6477" s="894" t="s">
        <v>29503</v>
      </c>
      <c r="C6477" s="893" t="s">
        <v>71</v>
      </c>
      <c r="D6477" s="897">
        <v>1691.56</v>
      </c>
    </row>
    <row r="6478" spans="1:4" ht="40.5" x14ac:dyDescent="0.25">
      <c r="A6478" s="893">
        <v>104189</v>
      </c>
      <c r="B6478" s="894" t="s">
        <v>22420</v>
      </c>
      <c r="C6478" s="893" t="s">
        <v>58</v>
      </c>
      <c r="D6478" s="896">
        <v>136.58000000000001</v>
      </c>
    </row>
    <row r="6479" spans="1:4" ht="40.5" x14ac:dyDescent="0.25">
      <c r="A6479" s="893">
        <v>104190</v>
      </c>
      <c r="B6479" s="894" t="s">
        <v>22421</v>
      </c>
      <c r="C6479" s="893" t="s">
        <v>70</v>
      </c>
      <c r="D6479" s="896">
        <v>813.72</v>
      </c>
    </row>
    <row r="6480" spans="1:4" ht="27" x14ac:dyDescent="0.25">
      <c r="A6480" s="893">
        <v>102661</v>
      </c>
      <c r="B6480" s="894" t="s">
        <v>22422</v>
      </c>
      <c r="C6480" s="893" t="s">
        <v>71</v>
      </c>
      <c r="D6480" s="896">
        <v>33.979999999999997</v>
      </c>
    </row>
    <row r="6481" spans="1:4" ht="40.5" x14ac:dyDescent="0.25">
      <c r="A6481" s="893">
        <v>102662</v>
      </c>
      <c r="B6481" s="894" t="s">
        <v>22423</v>
      </c>
      <c r="C6481" s="893" t="s">
        <v>71</v>
      </c>
      <c r="D6481" s="896">
        <v>105.31</v>
      </c>
    </row>
    <row r="6482" spans="1:4" ht="27" x14ac:dyDescent="0.25">
      <c r="A6482" s="893">
        <v>102663</v>
      </c>
      <c r="B6482" s="894" t="s">
        <v>22424</v>
      </c>
      <c r="C6482" s="893" t="s">
        <v>71</v>
      </c>
      <c r="D6482" s="896">
        <v>75.48</v>
      </c>
    </row>
    <row r="6483" spans="1:4" ht="27" x14ac:dyDescent="0.25">
      <c r="A6483" s="893">
        <v>102664</v>
      </c>
      <c r="B6483" s="894" t="s">
        <v>22425</v>
      </c>
      <c r="C6483" s="893" t="s">
        <v>71</v>
      </c>
      <c r="D6483" s="896">
        <v>58.52</v>
      </c>
    </row>
    <row r="6484" spans="1:4" ht="27" x14ac:dyDescent="0.25">
      <c r="A6484" s="893">
        <v>102665</v>
      </c>
      <c r="B6484" s="894" t="s">
        <v>22426</v>
      </c>
      <c r="C6484" s="893" t="s">
        <v>71</v>
      </c>
      <c r="D6484" s="896">
        <v>32.14</v>
      </c>
    </row>
    <row r="6485" spans="1:4" ht="40.5" x14ac:dyDescent="0.25">
      <c r="A6485" s="893">
        <v>102666</v>
      </c>
      <c r="B6485" s="894" t="s">
        <v>22427</v>
      </c>
      <c r="C6485" s="893" t="s">
        <v>71</v>
      </c>
      <c r="D6485" s="896">
        <v>69.66</v>
      </c>
    </row>
    <row r="6486" spans="1:4" ht="40.5" x14ac:dyDescent="0.25">
      <c r="A6486" s="893">
        <v>102668</v>
      </c>
      <c r="B6486" s="894" t="s">
        <v>22428</v>
      </c>
      <c r="C6486" s="893" t="s">
        <v>71</v>
      </c>
      <c r="D6486" s="896">
        <v>140.97999999999999</v>
      </c>
    </row>
    <row r="6487" spans="1:4" ht="40.5" x14ac:dyDescent="0.25">
      <c r="A6487" s="893">
        <v>102669</v>
      </c>
      <c r="B6487" s="894" t="s">
        <v>22429</v>
      </c>
      <c r="C6487" s="893" t="s">
        <v>71</v>
      </c>
      <c r="D6487" s="896">
        <v>109.72</v>
      </c>
    </row>
    <row r="6488" spans="1:4" ht="40.5" x14ac:dyDescent="0.25">
      <c r="A6488" s="893">
        <v>102670</v>
      </c>
      <c r="B6488" s="894" t="s">
        <v>22430</v>
      </c>
      <c r="C6488" s="893" t="s">
        <v>71</v>
      </c>
      <c r="D6488" s="896">
        <v>96.51</v>
      </c>
    </row>
    <row r="6489" spans="1:4" ht="40.5" x14ac:dyDescent="0.25">
      <c r="A6489" s="893">
        <v>102672</v>
      </c>
      <c r="B6489" s="894" t="s">
        <v>22431</v>
      </c>
      <c r="C6489" s="893" t="s">
        <v>71</v>
      </c>
      <c r="D6489" s="896">
        <v>182.64</v>
      </c>
    </row>
    <row r="6490" spans="1:4" ht="40.5" x14ac:dyDescent="0.25">
      <c r="A6490" s="893">
        <v>102673</v>
      </c>
      <c r="B6490" s="894" t="s">
        <v>22432</v>
      </c>
      <c r="C6490" s="893" t="s">
        <v>71</v>
      </c>
      <c r="D6490" s="896">
        <v>168.18</v>
      </c>
    </row>
    <row r="6491" spans="1:4" ht="27" x14ac:dyDescent="0.25">
      <c r="A6491" s="893">
        <v>102674</v>
      </c>
      <c r="B6491" s="894" t="s">
        <v>22433</v>
      </c>
      <c r="C6491" s="893" t="s">
        <v>71</v>
      </c>
      <c r="D6491" s="896">
        <v>104.91</v>
      </c>
    </row>
    <row r="6492" spans="1:4" ht="27" x14ac:dyDescent="0.25">
      <c r="A6492" s="893">
        <v>102676</v>
      </c>
      <c r="B6492" s="894" t="s">
        <v>22434</v>
      </c>
      <c r="C6492" s="893" t="s">
        <v>71</v>
      </c>
      <c r="D6492" s="896">
        <v>180.33</v>
      </c>
    </row>
    <row r="6493" spans="1:4" ht="27" x14ac:dyDescent="0.25">
      <c r="A6493" s="893">
        <v>102677</v>
      </c>
      <c r="B6493" s="894" t="s">
        <v>22435</v>
      </c>
      <c r="C6493" s="893" t="s">
        <v>71</v>
      </c>
      <c r="D6493" s="896">
        <v>153.41999999999999</v>
      </c>
    </row>
    <row r="6494" spans="1:4" ht="27" x14ac:dyDescent="0.25">
      <c r="A6494" s="893">
        <v>102678</v>
      </c>
      <c r="B6494" s="894" t="s">
        <v>22436</v>
      </c>
      <c r="C6494" s="893" t="s">
        <v>71</v>
      </c>
      <c r="D6494" s="896">
        <v>172.57</v>
      </c>
    </row>
    <row r="6495" spans="1:4" ht="27" x14ac:dyDescent="0.25">
      <c r="A6495" s="893">
        <v>102679</v>
      </c>
      <c r="B6495" s="894" t="s">
        <v>22437</v>
      </c>
      <c r="C6495" s="893" t="s">
        <v>71</v>
      </c>
      <c r="D6495" s="896">
        <v>190.7</v>
      </c>
    </row>
    <row r="6496" spans="1:4" ht="40.5" x14ac:dyDescent="0.25">
      <c r="A6496" s="893">
        <v>102680</v>
      </c>
      <c r="B6496" s="894" t="s">
        <v>22438</v>
      </c>
      <c r="C6496" s="893" t="s">
        <v>71</v>
      </c>
      <c r="D6496" s="896">
        <v>185.13</v>
      </c>
    </row>
    <row r="6497" spans="1:4" ht="40.5" x14ac:dyDescent="0.25">
      <c r="A6497" s="893">
        <v>102681</v>
      </c>
      <c r="B6497" s="894" t="s">
        <v>22439</v>
      </c>
      <c r="C6497" s="893" t="s">
        <v>71</v>
      </c>
      <c r="D6497" s="896">
        <v>260.52999999999997</v>
      </c>
    </row>
    <row r="6498" spans="1:4" ht="40.5" x14ac:dyDescent="0.25">
      <c r="A6498" s="893">
        <v>102683</v>
      </c>
      <c r="B6498" s="894" t="s">
        <v>22440</v>
      </c>
      <c r="C6498" s="893" t="s">
        <v>71</v>
      </c>
      <c r="D6498" s="896">
        <v>236.62</v>
      </c>
    </row>
    <row r="6499" spans="1:4" ht="40.5" x14ac:dyDescent="0.25">
      <c r="A6499" s="893">
        <v>102684</v>
      </c>
      <c r="B6499" s="894" t="s">
        <v>22441</v>
      </c>
      <c r="C6499" s="893" t="s">
        <v>71</v>
      </c>
      <c r="D6499" s="896">
        <v>203.26</v>
      </c>
    </row>
    <row r="6500" spans="1:4" ht="40.5" x14ac:dyDescent="0.25">
      <c r="A6500" s="893">
        <v>102685</v>
      </c>
      <c r="B6500" s="894" t="s">
        <v>22442</v>
      </c>
      <c r="C6500" s="893" t="s">
        <v>71</v>
      </c>
      <c r="D6500" s="896">
        <v>278.68</v>
      </c>
    </row>
    <row r="6501" spans="1:4" ht="40.5" x14ac:dyDescent="0.25">
      <c r="A6501" s="893">
        <v>102687</v>
      </c>
      <c r="B6501" s="894" t="s">
        <v>22443</v>
      </c>
      <c r="C6501" s="893" t="s">
        <v>71</v>
      </c>
      <c r="D6501" s="896">
        <v>250.32</v>
      </c>
    </row>
    <row r="6502" spans="1:4" ht="40.5" x14ac:dyDescent="0.25">
      <c r="A6502" s="893">
        <v>102688</v>
      </c>
      <c r="B6502" s="894" t="s">
        <v>22444</v>
      </c>
      <c r="C6502" s="893" t="s">
        <v>71</v>
      </c>
      <c r="D6502" s="896">
        <v>41.1</v>
      </c>
    </row>
    <row r="6503" spans="1:4" ht="40.5" x14ac:dyDescent="0.25">
      <c r="A6503" s="893">
        <v>102689</v>
      </c>
      <c r="B6503" s="894" t="s">
        <v>22445</v>
      </c>
      <c r="C6503" s="893" t="s">
        <v>71</v>
      </c>
      <c r="D6503" s="896">
        <v>109.48</v>
      </c>
    </row>
    <row r="6504" spans="1:4" ht="40.5" x14ac:dyDescent="0.25">
      <c r="A6504" s="893">
        <v>102690</v>
      </c>
      <c r="B6504" s="894" t="s">
        <v>22446</v>
      </c>
      <c r="C6504" s="893" t="s">
        <v>71</v>
      </c>
      <c r="D6504" s="896">
        <v>76.77</v>
      </c>
    </row>
    <row r="6505" spans="1:4" ht="40.5" x14ac:dyDescent="0.25">
      <c r="A6505" s="893">
        <v>102693</v>
      </c>
      <c r="B6505" s="894" t="s">
        <v>22447</v>
      </c>
      <c r="C6505" s="893" t="s">
        <v>71</v>
      </c>
      <c r="D6505" s="896">
        <v>145.15</v>
      </c>
    </row>
    <row r="6506" spans="1:4" ht="40.5" x14ac:dyDescent="0.25">
      <c r="A6506" s="893">
        <v>102694</v>
      </c>
      <c r="B6506" s="894" t="s">
        <v>22448</v>
      </c>
      <c r="C6506" s="893" t="s">
        <v>71</v>
      </c>
      <c r="D6506" s="896">
        <v>74.540000000000006</v>
      </c>
    </row>
    <row r="6507" spans="1:4" ht="40.5" x14ac:dyDescent="0.25">
      <c r="A6507" s="893">
        <v>102696</v>
      </c>
      <c r="B6507" s="894" t="s">
        <v>22449</v>
      </c>
      <c r="C6507" s="893" t="s">
        <v>71</v>
      </c>
      <c r="D6507" s="896">
        <v>142.75</v>
      </c>
    </row>
    <row r="6508" spans="1:4" ht="40.5" x14ac:dyDescent="0.25">
      <c r="A6508" s="893">
        <v>102697</v>
      </c>
      <c r="B6508" s="894" t="s">
        <v>22450</v>
      </c>
      <c r="C6508" s="893" t="s">
        <v>71</v>
      </c>
      <c r="D6508" s="896">
        <v>134.72</v>
      </c>
    </row>
    <row r="6509" spans="1:4" ht="40.5" x14ac:dyDescent="0.25">
      <c r="A6509" s="893">
        <v>102703</v>
      </c>
      <c r="B6509" s="894" t="s">
        <v>22451</v>
      </c>
      <c r="C6509" s="893" t="s">
        <v>71</v>
      </c>
      <c r="D6509" s="896">
        <v>202.94</v>
      </c>
    </row>
    <row r="6510" spans="1:4" ht="27" x14ac:dyDescent="0.25">
      <c r="A6510" s="893">
        <v>102704</v>
      </c>
      <c r="B6510" s="894" t="s">
        <v>22452</v>
      </c>
      <c r="C6510" s="893" t="s">
        <v>71</v>
      </c>
      <c r="D6510" s="896">
        <v>12.25</v>
      </c>
    </row>
    <row r="6511" spans="1:4" ht="27" x14ac:dyDescent="0.25">
      <c r="A6511" s="893">
        <v>102705</v>
      </c>
      <c r="B6511" s="894" t="s">
        <v>22453</v>
      </c>
      <c r="C6511" s="893" t="s">
        <v>71</v>
      </c>
      <c r="D6511" s="896">
        <v>79.3</v>
      </c>
    </row>
    <row r="6512" spans="1:4" ht="27" x14ac:dyDescent="0.25">
      <c r="A6512" s="893">
        <v>102707</v>
      </c>
      <c r="B6512" s="894" t="s">
        <v>22454</v>
      </c>
      <c r="C6512" s="893" t="s">
        <v>71</v>
      </c>
      <c r="D6512" s="896">
        <v>57.24</v>
      </c>
    </row>
    <row r="6513" spans="1:4" ht="27" x14ac:dyDescent="0.25">
      <c r="A6513" s="893">
        <v>102708</v>
      </c>
      <c r="B6513" s="894" t="s">
        <v>22455</v>
      </c>
      <c r="C6513" s="893" t="s">
        <v>70</v>
      </c>
      <c r="D6513" s="896">
        <v>28.03</v>
      </c>
    </row>
    <row r="6514" spans="1:4" ht="40.5" x14ac:dyDescent="0.25">
      <c r="A6514" s="893">
        <v>102710</v>
      </c>
      <c r="B6514" s="894" t="s">
        <v>22456</v>
      </c>
      <c r="C6514" s="893" t="s">
        <v>70</v>
      </c>
      <c r="D6514" s="896">
        <v>70.099999999999994</v>
      </c>
    </row>
    <row r="6515" spans="1:4" ht="40.5" x14ac:dyDescent="0.25">
      <c r="A6515" s="893">
        <v>102711</v>
      </c>
      <c r="B6515" s="894" t="s">
        <v>22457</v>
      </c>
      <c r="C6515" s="893" t="s">
        <v>70</v>
      </c>
      <c r="D6515" s="896">
        <v>93.07</v>
      </c>
    </row>
    <row r="6516" spans="1:4" ht="40.5" x14ac:dyDescent="0.25">
      <c r="A6516" s="893">
        <v>102712</v>
      </c>
      <c r="B6516" s="894" t="s">
        <v>22458</v>
      </c>
      <c r="C6516" s="893" t="s">
        <v>59</v>
      </c>
      <c r="D6516" s="896">
        <v>10.26</v>
      </c>
    </row>
    <row r="6517" spans="1:4" ht="40.5" x14ac:dyDescent="0.25">
      <c r="A6517" s="893">
        <v>102713</v>
      </c>
      <c r="B6517" s="894" t="s">
        <v>22459</v>
      </c>
      <c r="C6517" s="893" t="s">
        <v>59</v>
      </c>
      <c r="D6517" s="896">
        <v>14.11</v>
      </c>
    </row>
    <row r="6518" spans="1:4" ht="40.5" x14ac:dyDescent="0.25">
      <c r="A6518" s="893">
        <v>102715</v>
      </c>
      <c r="B6518" s="894" t="s">
        <v>22460</v>
      </c>
      <c r="C6518" s="893" t="s">
        <v>59</v>
      </c>
      <c r="D6518" s="896">
        <v>27.92</v>
      </c>
    </row>
    <row r="6519" spans="1:4" ht="13.5" x14ac:dyDescent="0.25">
      <c r="A6519" s="893">
        <v>102716</v>
      </c>
      <c r="B6519" s="894" t="s">
        <v>22461</v>
      </c>
      <c r="C6519" s="893" t="s">
        <v>58</v>
      </c>
      <c r="D6519" s="896">
        <v>120.63</v>
      </c>
    </row>
    <row r="6520" spans="1:4" ht="13.5" x14ac:dyDescent="0.25">
      <c r="A6520" s="893">
        <v>102717</v>
      </c>
      <c r="B6520" s="894" t="s">
        <v>22462</v>
      </c>
      <c r="C6520" s="893" t="s">
        <v>58</v>
      </c>
      <c r="D6520" s="896">
        <v>181.77</v>
      </c>
    </row>
    <row r="6521" spans="1:4" ht="13.5" x14ac:dyDescent="0.25">
      <c r="A6521" s="893">
        <v>102718</v>
      </c>
      <c r="B6521" s="894" t="s">
        <v>22463</v>
      </c>
      <c r="C6521" s="893" t="s">
        <v>58</v>
      </c>
      <c r="D6521" s="896">
        <v>130.93</v>
      </c>
    </row>
    <row r="6522" spans="1:4" ht="13.5" x14ac:dyDescent="0.25">
      <c r="A6522" s="893">
        <v>102719</v>
      </c>
      <c r="B6522" s="894" t="s">
        <v>22464</v>
      </c>
      <c r="C6522" s="893" t="s">
        <v>58</v>
      </c>
      <c r="D6522" s="896">
        <v>192.07</v>
      </c>
    </row>
    <row r="6523" spans="1:4" ht="40.5" x14ac:dyDescent="0.25">
      <c r="A6523" s="893">
        <v>102722</v>
      </c>
      <c r="B6523" s="894" t="s">
        <v>22465</v>
      </c>
      <c r="C6523" s="893" t="s">
        <v>71</v>
      </c>
      <c r="D6523" s="896">
        <v>61.7</v>
      </c>
    </row>
    <row r="6524" spans="1:4" ht="40.5" x14ac:dyDescent="0.25">
      <c r="A6524" s="893">
        <v>102723</v>
      </c>
      <c r="B6524" s="894" t="s">
        <v>22466</v>
      </c>
      <c r="C6524" s="893" t="s">
        <v>71</v>
      </c>
      <c r="D6524" s="896">
        <v>128.75</v>
      </c>
    </row>
    <row r="6525" spans="1:4" ht="13.5" x14ac:dyDescent="0.25">
      <c r="A6525" s="893">
        <v>102724</v>
      </c>
      <c r="B6525" s="894" t="s">
        <v>22467</v>
      </c>
      <c r="C6525" s="893" t="s">
        <v>70</v>
      </c>
      <c r="D6525" s="896">
        <v>35.03</v>
      </c>
    </row>
    <row r="6526" spans="1:4" ht="13.5" x14ac:dyDescent="0.25">
      <c r="A6526" s="893">
        <v>102725</v>
      </c>
      <c r="B6526" s="894" t="s">
        <v>22468</v>
      </c>
      <c r="C6526" s="893" t="s">
        <v>70</v>
      </c>
      <c r="D6526" s="896">
        <v>34.26</v>
      </c>
    </row>
    <row r="6527" spans="1:4" ht="13.5" x14ac:dyDescent="0.25">
      <c r="A6527" s="893">
        <v>102726</v>
      </c>
      <c r="B6527" s="894" t="s">
        <v>22469</v>
      </c>
      <c r="C6527" s="893" t="s">
        <v>70</v>
      </c>
      <c r="D6527" s="896">
        <v>31.84</v>
      </c>
    </row>
    <row r="6528" spans="1:4" ht="40.5" x14ac:dyDescent="0.25">
      <c r="A6528" s="893">
        <v>103653</v>
      </c>
      <c r="B6528" s="894" t="s">
        <v>22470</v>
      </c>
      <c r="C6528" s="893" t="s">
        <v>59</v>
      </c>
      <c r="D6528" s="896">
        <v>33.35</v>
      </c>
    </row>
    <row r="6529" spans="1:4" ht="40.5" x14ac:dyDescent="0.25">
      <c r="A6529" s="893">
        <v>92743</v>
      </c>
      <c r="B6529" s="894" t="s">
        <v>22471</v>
      </c>
      <c r="C6529" s="893" t="s">
        <v>58</v>
      </c>
      <c r="D6529" s="896">
        <v>796.24</v>
      </c>
    </row>
    <row r="6530" spans="1:4" ht="40.5" x14ac:dyDescent="0.25">
      <c r="A6530" s="893">
        <v>92744</v>
      </c>
      <c r="B6530" s="894" t="s">
        <v>22472</v>
      </c>
      <c r="C6530" s="893" t="s">
        <v>58</v>
      </c>
      <c r="D6530" s="896">
        <v>759.98</v>
      </c>
    </row>
    <row r="6531" spans="1:4" ht="54" x14ac:dyDescent="0.25">
      <c r="A6531" s="893">
        <v>92745</v>
      </c>
      <c r="B6531" s="894" t="s">
        <v>22473</v>
      </c>
      <c r="C6531" s="893" t="s">
        <v>58</v>
      </c>
      <c r="D6531" s="896">
        <v>965.89</v>
      </c>
    </row>
    <row r="6532" spans="1:4" ht="54" x14ac:dyDescent="0.25">
      <c r="A6532" s="893">
        <v>92746</v>
      </c>
      <c r="B6532" s="894" t="s">
        <v>22474</v>
      </c>
      <c r="C6532" s="893" t="s">
        <v>58</v>
      </c>
      <c r="D6532" s="896">
        <v>894.03</v>
      </c>
    </row>
    <row r="6533" spans="1:4" ht="54" x14ac:dyDescent="0.25">
      <c r="A6533" s="893">
        <v>92747</v>
      </c>
      <c r="B6533" s="894" t="s">
        <v>22475</v>
      </c>
      <c r="C6533" s="893" t="s">
        <v>58</v>
      </c>
      <c r="D6533" s="897">
        <v>1070.42</v>
      </c>
    </row>
    <row r="6534" spans="1:4" ht="54" x14ac:dyDescent="0.25">
      <c r="A6534" s="893">
        <v>92748</v>
      </c>
      <c r="B6534" s="894" t="s">
        <v>22476</v>
      </c>
      <c r="C6534" s="893" t="s">
        <v>58</v>
      </c>
      <c r="D6534" s="896">
        <v>974.43</v>
      </c>
    </row>
    <row r="6535" spans="1:4" ht="40.5" x14ac:dyDescent="0.25">
      <c r="A6535" s="893">
        <v>92749</v>
      </c>
      <c r="B6535" s="894" t="s">
        <v>22477</v>
      </c>
      <c r="C6535" s="893" t="s">
        <v>58</v>
      </c>
      <c r="D6535" s="897">
        <v>1138</v>
      </c>
    </row>
    <row r="6536" spans="1:4" ht="40.5" x14ac:dyDescent="0.25">
      <c r="A6536" s="893">
        <v>92750</v>
      </c>
      <c r="B6536" s="894" t="s">
        <v>22478</v>
      </c>
      <c r="C6536" s="893" t="s">
        <v>58</v>
      </c>
      <c r="D6536" s="897">
        <v>1900.27</v>
      </c>
    </row>
    <row r="6537" spans="1:4" ht="40.5" x14ac:dyDescent="0.25">
      <c r="A6537" s="893">
        <v>92751</v>
      </c>
      <c r="B6537" s="894" t="s">
        <v>22479</v>
      </c>
      <c r="C6537" s="893" t="s">
        <v>58</v>
      </c>
      <c r="D6537" s="897">
        <v>2346.09</v>
      </c>
    </row>
    <row r="6538" spans="1:4" ht="40.5" x14ac:dyDescent="0.25">
      <c r="A6538" s="893">
        <v>92752</v>
      </c>
      <c r="B6538" s="894" t="s">
        <v>22480</v>
      </c>
      <c r="C6538" s="893" t="s">
        <v>58</v>
      </c>
      <c r="D6538" s="897">
        <v>2789.27</v>
      </c>
    </row>
    <row r="6539" spans="1:4" ht="54" x14ac:dyDescent="0.25">
      <c r="A6539" s="893">
        <v>92753</v>
      </c>
      <c r="B6539" s="894" t="s">
        <v>22481</v>
      </c>
      <c r="C6539" s="893" t="s">
        <v>58</v>
      </c>
      <c r="D6539" s="896">
        <v>728.27</v>
      </c>
    </row>
    <row r="6540" spans="1:4" ht="54" x14ac:dyDescent="0.25">
      <c r="A6540" s="893">
        <v>92754</v>
      </c>
      <c r="B6540" s="894" t="s">
        <v>22482</v>
      </c>
      <c r="C6540" s="893" t="s">
        <v>58</v>
      </c>
      <c r="D6540" s="896">
        <v>708.38</v>
      </c>
    </row>
    <row r="6541" spans="1:4" ht="40.5" x14ac:dyDescent="0.25">
      <c r="A6541" s="893">
        <v>92755</v>
      </c>
      <c r="B6541" s="894" t="s">
        <v>22483</v>
      </c>
      <c r="C6541" s="893" t="s">
        <v>59</v>
      </c>
      <c r="D6541" s="896">
        <v>288.83</v>
      </c>
    </row>
    <row r="6542" spans="1:4" ht="40.5" x14ac:dyDescent="0.25">
      <c r="A6542" s="893">
        <v>92756</v>
      </c>
      <c r="B6542" s="894" t="s">
        <v>22484</v>
      </c>
      <c r="C6542" s="893" t="s">
        <v>59</v>
      </c>
      <c r="D6542" s="896">
        <v>331.18</v>
      </c>
    </row>
    <row r="6543" spans="1:4" ht="40.5" x14ac:dyDescent="0.25">
      <c r="A6543" s="893">
        <v>92757</v>
      </c>
      <c r="B6543" s="894" t="s">
        <v>22485</v>
      </c>
      <c r="C6543" s="893" t="s">
        <v>59</v>
      </c>
      <c r="D6543" s="896">
        <v>382.03</v>
      </c>
    </row>
    <row r="6544" spans="1:4" ht="40.5" x14ac:dyDescent="0.25">
      <c r="A6544" s="893">
        <v>92758</v>
      </c>
      <c r="B6544" s="894" t="s">
        <v>22486</v>
      </c>
      <c r="C6544" s="893" t="s">
        <v>58</v>
      </c>
      <c r="D6544" s="896">
        <v>845.24</v>
      </c>
    </row>
    <row r="6545" spans="1:4" ht="54" x14ac:dyDescent="0.25">
      <c r="A6545" s="893">
        <v>91069</v>
      </c>
      <c r="B6545" s="894" t="s">
        <v>29504</v>
      </c>
      <c r="C6545" s="893" t="s">
        <v>59</v>
      </c>
      <c r="D6545" s="896">
        <v>207.23</v>
      </c>
    </row>
    <row r="6546" spans="1:4" ht="54" x14ac:dyDescent="0.25">
      <c r="A6546" s="893">
        <v>91070</v>
      </c>
      <c r="B6546" s="894" t="s">
        <v>29505</v>
      </c>
      <c r="C6546" s="893" t="s">
        <v>59</v>
      </c>
      <c r="D6546" s="896">
        <v>217.63</v>
      </c>
    </row>
    <row r="6547" spans="1:4" ht="54" x14ac:dyDescent="0.25">
      <c r="A6547" s="893">
        <v>91071</v>
      </c>
      <c r="B6547" s="894" t="s">
        <v>29506</v>
      </c>
      <c r="C6547" s="893" t="s">
        <v>59</v>
      </c>
      <c r="D6547" s="896">
        <v>344.74</v>
      </c>
    </row>
    <row r="6548" spans="1:4" ht="54" x14ac:dyDescent="0.25">
      <c r="A6548" s="893">
        <v>91072</v>
      </c>
      <c r="B6548" s="894" t="s">
        <v>29507</v>
      </c>
      <c r="C6548" s="893" t="s">
        <v>59</v>
      </c>
      <c r="D6548" s="896">
        <v>352.61</v>
      </c>
    </row>
    <row r="6549" spans="1:4" ht="54" x14ac:dyDescent="0.25">
      <c r="A6549" s="893">
        <v>91073</v>
      </c>
      <c r="B6549" s="894" t="s">
        <v>29508</v>
      </c>
      <c r="C6549" s="893" t="s">
        <v>59</v>
      </c>
      <c r="D6549" s="896">
        <v>272.41000000000003</v>
      </c>
    </row>
    <row r="6550" spans="1:4" ht="54" x14ac:dyDescent="0.25">
      <c r="A6550" s="893">
        <v>91074</v>
      </c>
      <c r="B6550" s="894" t="s">
        <v>29509</v>
      </c>
      <c r="C6550" s="893" t="s">
        <v>59</v>
      </c>
      <c r="D6550" s="896">
        <v>256.14999999999998</v>
      </c>
    </row>
    <row r="6551" spans="1:4" ht="54" x14ac:dyDescent="0.25">
      <c r="A6551" s="893">
        <v>91075</v>
      </c>
      <c r="B6551" s="894" t="s">
        <v>29510</v>
      </c>
      <c r="C6551" s="893" t="s">
        <v>59</v>
      </c>
      <c r="D6551" s="896">
        <v>441.4</v>
      </c>
    </row>
    <row r="6552" spans="1:4" ht="54" x14ac:dyDescent="0.25">
      <c r="A6552" s="893">
        <v>91076</v>
      </c>
      <c r="B6552" s="894" t="s">
        <v>29511</v>
      </c>
      <c r="C6552" s="893" t="s">
        <v>59</v>
      </c>
      <c r="D6552" s="896">
        <v>402.72</v>
      </c>
    </row>
    <row r="6553" spans="1:4" ht="54" x14ac:dyDescent="0.25">
      <c r="A6553" s="893">
        <v>91077</v>
      </c>
      <c r="B6553" s="894" t="s">
        <v>29512</v>
      </c>
      <c r="C6553" s="893" t="s">
        <v>59</v>
      </c>
      <c r="D6553" s="896">
        <v>185.14</v>
      </c>
    </row>
    <row r="6554" spans="1:4" ht="54" x14ac:dyDescent="0.25">
      <c r="A6554" s="893">
        <v>91078</v>
      </c>
      <c r="B6554" s="894" t="s">
        <v>29513</v>
      </c>
      <c r="C6554" s="893" t="s">
        <v>59</v>
      </c>
      <c r="D6554" s="896">
        <v>200.99</v>
      </c>
    </row>
    <row r="6555" spans="1:4" ht="54" x14ac:dyDescent="0.25">
      <c r="A6555" s="893">
        <v>91079</v>
      </c>
      <c r="B6555" s="894" t="s">
        <v>29514</v>
      </c>
      <c r="C6555" s="893" t="s">
        <v>59</v>
      </c>
      <c r="D6555" s="896">
        <v>202.75</v>
      </c>
    </row>
    <row r="6556" spans="1:4" ht="54" x14ac:dyDescent="0.25">
      <c r="A6556" s="893">
        <v>91080</v>
      </c>
      <c r="B6556" s="894" t="s">
        <v>29515</v>
      </c>
      <c r="C6556" s="893" t="s">
        <v>59</v>
      </c>
      <c r="D6556" s="896">
        <v>214.47</v>
      </c>
    </row>
    <row r="6557" spans="1:4" ht="54" x14ac:dyDescent="0.25">
      <c r="A6557" s="893">
        <v>91081</v>
      </c>
      <c r="B6557" s="894" t="s">
        <v>29516</v>
      </c>
      <c r="C6557" s="893" t="s">
        <v>59</v>
      </c>
      <c r="D6557" s="896">
        <v>277.62</v>
      </c>
    </row>
    <row r="6558" spans="1:4" ht="54" x14ac:dyDescent="0.25">
      <c r="A6558" s="893">
        <v>91082</v>
      </c>
      <c r="B6558" s="894" t="s">
        <v>29517</v>
      </c>
      <c r="C6558" s="893" t="s">
        <v>59</v>
      </c>
      <c r="D6558" s="896">
        <v>248.53</v>
      </c>
    </row>
    <row r="6559" spans="1:4" ht="54" x14ac:dyDescent="0.25">
      <c r="A6559" s="893">
        <v>91083</v>
      </c>
      <c r="B6559" s="894" t="s">
        <v>29518</v>
      </c>
      <c r="C6559" s="893" t="s">
        <v>59</v>
      </c>
      <c r="D6559" s="896">
        <v>351.37</v>
      </c>
    </row>
    <row r="6560" spans="1:4" ht="54" x14ac:dyDescent="0.25">
      <c r="A6560" s="893">
        <v>91084</v>
      </c>
      <c r="B6560" s="894" t="s">
        <v>29519</v>
      </c>
      <c r="C6560" s="893" t="s">
        <v>59</v>
      </c>
      <c r="D6560" s="896">
        <v>277.82</v>
      </c>
    </row>
    <row r="6561" spans="1:4" ht="54" x14ac:dyDescent="0.25">
      <c r="A6561" s="893">
        <v>91086</v>
      </c>
      <c r="B6561" s="894" t="s">
        <v>29520</v>
      </c>
      <c r="C6561" s="893" t="s">
        <v>59</v>
      </c>
      <c r="D6561" s="896">
        <v>230.22</v>
      </c>
    </row>
    <row r="6562" spans="1:4" ht="54" x14ac:dyDescent="0.25">
      <c r="A6562" s="893">
        <v>91087</v>
      </c>
      <c r="B6562" s="894" t="s">
        <v>29521</v>
      </c>
      <c r="C6562" s="893" t="s">
        <v>59</v>
      </c>
      <c r="D6562" s="896">
        <v>242.39</v>
      </c>
    </row>
    <row r="6563" spans="1:4" ht="54" x14ac:dyDescent="0.25">
      <c r="A6563" s="893">
        <v>91088</v>
      </c>
      <c r="B6563" s="894" t="s">
        <v>29522</v>
      </c>
      <c r="C6563" s="893" t="s">
        <v>59</v>
      </c>
      <c r="D6563" s="896">
        <v>368.12</v>
      </c>
    </row>
    <row r="6564" spans="1:4" ht="54" x14ac:dyDescent="0.25">
      <c r="A6564" s="893">
        <v>91089</v>
      </c>
      <c r="B6564" s="894" t="s">
        <v>29523</v>
      </c>
      <c r="C6564" s="893" t="s">
        <v>59</v>
      </c>
      <c r="D6564" s="896">
        <v>378.67</v>
      </c>
    </row>
    <row r="6565" spans="1:4" ht="54" x14ac:dyDescent="0.25">
      <c r="A6565" s="893">
        <v>91090</v>
      </c>
      <c r="B6565" s="894" t="s">
        <v>29524</v>
      </c>
      <c r="C6565" s="893" t="s">
        <v>59</v>
      </c>
      <c r="D6565" s="896">
        <v>279.45999999999998</v>
      </c>
    </row>
    <row r="6566" spans="1:4" ht="54" x14ac:dyDescent="0.25">
      <c r="A6566" s="893">
        <v>91091</v>
      </c>
      <c r="B6566" s="894" t="s">
        <v>29525</v>
      </c>
      <c r="C6566" s="893" t="s">
        <v>59</v>
      </c>
      <c r="D6566" s="896">
        <v>274.5</v>
      </c>
    </row>
    <row r="6567" spans="1:4" ht="54" x14ac:dyDescent="0.25">
      <c r="A6567" s="893">
        <v>91092</v>
      </c>
      <c r="B6567" s="894" t="s">
        <v>29526</v>
      </c>
      <c r="C6567" s="893" t="s">
        <v>59</v>
      </c>
      <c r="D6567" s="896">
        <v>437.46</v>
      </c>
    </row>
    <row r="6568" spans="1:4" ht="54" x14ac:dyDescent="0.25">
      <c r="A6568" s="893">
        <v>91093</v>
      </c>
      <c r="B6568" s="894" t="s">
        <v>29527</v>
      </c>
      <c r="C6568" s="893" t="s">
        <v>59</v>
      </c>
      <c r="D6568" s="896">
        <v>419.67</v>
      </c>
    </row>
    <row r="6569" spans="1:4" ht="54" x14ac:dyDescent="0.25">
      <c r="A6569" s="893">
        <v>91094</v>
      </c>
      <c r="B6569" s="894" t="s">
        <v>29528</v>
      </c>
      <c r="C6569" s="893" t="s">
        <v>59</v>
      </c>
      <c r="D6569" s="896">
        <v>176.21</v>
      </c>
    </row>
    <row r="6570" spans="1:4" ht="54" x14ac:dyDescent="0.25">
      <c r="A6570" s="893">
        <v>91095</v>
      </c>
      <c r="B6570" s="894" t="s">
        <v>29529</v>
      </c>
      <c r="C6570" s="893" t="s">
        <v>59</v>
      </c>
      <c r="D6570" s="896">
        <v>194.62</v>
      </c>
    </row>
    <row r="6571" spans="1:4" ht="54" x14ac:dyDescent="0.25">
      <c r="A6571" s="893">
        <v>91096</v>
      </c>
      <c r="B6571" s="894" t="s">
        <v>29530</v>
      </c>
      <c r="C6571" s="893" t="s">
        <v>59</v>
      </c>
      <c r="D6571" s="896">
        <v>190.65</v>
      </c>
    </row>
    <row r="6572" spans="1:4" ht="54" x14ac:dyDescent="0.25">
      <c r="A6572" s="893">
        <v>91097</v>
      </c>
      <c r="B6572" s="894" t="s">
        <v>29531</v>
      </c>
      <c r="C6572" s="893" t="s">
        <v>59</v>
      </c>
      <c r="D6572" s="896">
        <v>206.48</v>
      </c>
    </row>
    <row r="6573" spans="1:4" ht="54" x14ac:dyDescent="0.25">
      <c r="A6573" s="893">
        <v>91098</v>
      </c>
      <c r="B6573" s="894" t="s">
        <v>29532</v>
      </c>
      <c r="C6573" s="893" t="s">
        <v>59</v>
      </c>
      <c r="D6573" s="896">
        <v>242.33</v>
      </c>
    </row>
    <row r="6574" spans="1:4" ht="54" x14ac:dyDescent="0.25">
      <c r="A6574" s="893">
        <v>91099</v>
      </c>
      <c r="B6574" s="894" t="s">
        <v>29533</v>
      </c>
      <c r="C6574" s="893" t="s">
        <v>59</v>
      </c>
      <c r="D6574" s="896">
        <v>233.48</v>
      </c>
    </row>
    <row r="6575" spans="1:4" ht="54" x14ac:dyDescent="0.25">
      <c r="A6575" s="893">
        <v>91100</v>
      </c>
      <c r="B6575" s="894" t="s">
        <v>29534</v>
      </c>
      <c r="C6575" s="893" t="s">
        <v>59</v>
      </c>
      <c r="D6575" s="896">
        <v>289.02</v>
      </c>
    </row>
    <row r="6576" spans="1:4" ht="54" x14ac:dyDescent="0.25">
      <c r="A6576" s="893">
        <v>91101</v>
      </c>
      <c r="B6576" s="894" t="s">
        <v>29535</v>
      </c>
      <c r="C6576" s="893" t="s">
        <v>59</v>
      </c>
      <c r="D6576" s="896">
        <v>256.66000000000003</v>
      </c>
    </row>
    <row r="6577" spans="1:4" ht="40.5" x14ac:dyDescent="0.25">
      <c r="A6577" s="893">
        <v>93957</v>
      </c>
      <c r="B6577" s="894" t="s">
        <v>29536</v>
      </c>
      <c r="C6577" s="893" t="s">
        <v>71</v>
      </c>
      <c r="D6577" s="896">
        <v>375.87</v>
      </c>
    </row>
    <row r="6578" spans="1:4" ht="40.5" x14ac:dyDescent="0.25">
      <c r="A6578" s="893">
        <v>93959</v>
      </c>
      <c r="B6578" s="894" t="s">
        <v>29537</v>
      </c>
      <c r="C6578" s="893" t="s">
        <v>71</v>
      </c>
      <c r="D6578" s="896">
        <v>303.27</v>
      </c>
    </row>
    <row r="6579" spans="1:4" ht="40.5" x14ac:dyDescent="0.25">
      <c r="A6579" s="893">
        <v>93961</v>
      </c>
      <c r="B6579" s="894" t="s">
        <v>29538</v>
      </c>
      <c r="C6579" s="893" t="s">
        <v>71</v>
      </c>
      <c r="D6579" s="896">
        <v>272.79000000000002</v>
      </c>
    </row>
    <row r="6580" spans="1:4" ht="40.5" x14ac:dyDescent="0.25">
      <c r="A6580" s="893">
        <v>93967</v>
      </c>
      <c r="B6580" s="894" t="s">
        <v>29539</v>
      </c>
      <c r="C6580" s="893" t="s">
        <v>71</v>
      </c>
      <c r="D6580" s="896">
        <v>312.97000000000003</v>
      </c>
    </row>
    <row r="6581" spans="1:4" ht="40.5" x14ac:dyDescent="0.25">
      <c r="A6581" s="893">
        <v>93969</v>
      </c>
      <c r="B6581" s="894" t="s">
        <v>29540</v>
      </c>
      <c r="C6581" s="893" t="s">
        <v>71</v>
      </c>
      <c r="D6581" s="896">
        <v>252.42</v>
      </c>
    </row>
    <row r="6582" spans="1:4" ht="40.5" x14ac:dyDescent="0.25">
      <c r="A6582" s="893">
        <v>93971</v>
      </c>
      <c r="B6582" s="894" t="s">
        <v>29541</v>
      </c>
      <c r="C6582" s="893" t="s">
        <v>71</v>
      </c>
      <c r="D6582" s="896">
        <v>227.84</v>
      </c>
    </row>
    <row r="6583" spans="1:4" ht="27" x14ac:dyDescent="0.25">
      <c r="A6583" s="893">
        <v>95108</v>
      </c>
      <c r="B6583" s="894" t="s">
        <v>22487</v>
      </c>
      <c r="C6583" s="893" t="s">
        <v>70</v>
      </c>
      <c r="D6583" s="896">
        <v>40.130000000000003</v>
      </c>
    </row>
    <row r="6584" spans="1:4" ht="40.5" x14ac:dyDescent="0.25">
      <c r="A6584" s="893">
        <v>100341</v>
      </c>
      <c r="B6584" s="894" t="s">
        <v>29542</v>
      </c>
      <c r="C6584" s="893" t="s">
        <v>59</v>
      </c>
      <c r="D6584" s="896">
        <v>44.28</v>
      </c>
    </row>
    <row r="6585" spans="1:4" ht="27" x14ac:dyDescent="0.25">
      <c r="A6585" s="893">
        <v>100342</v>
      </c>
      <c r="B6585" s="894" t="s">
        <v>29543</v>
      </c>
      <c r="C6585" s="893" t="s">
        <v>73</v>
      </c>
      <c r="D6585" s="896">
        <v>19.97</v>
      </c>
    </row>
    <row r="6586" spans="1:4" ht="27" x14ac:dyDescent="0.25">
      <c r="A6586" s="893">
        <v>100343</v>
      </c>
      <c r="B6586" s="894" t="s">
        <v>29544</v>
      </c>
      <c r="C6586" s="893" t="s">
        <v>73</v>
      </c>
      <c r="D6586" s="896">
        <v>17.899999999999999</v>
      </c>
    </row>
    <row r="6587" spans="1:4" ht="27" x14ac:dyDescent="0.25">
      <c r="A6587" s="893">
        <v>100344</v>
      </c>
      <c r="B6587" s="894" t="s">
        <v>29545</v>
      </c>
      <c r="C6587" s="893" t="s">
        <v>73</v>
      </c>
      <c r="D6587" s="896">
        <v>14.92</v>
      </c>
    </row>
    <row r="6588" spans="1:4" ht="27" x14ac:dyDescent="0.25">
      <c r="A6588" s="893">
        <v>100345</v>
      </c>
      <c r="B6588" s="894" t="s">
        <v>29546</v>
      </c>
      <c r="C6588" s="893" t="s">
        <v>73</v>
      </c>
      <c r="D6588" s="896">
        <v>11.78</v>
      </c>
    </row>
    <row r="6589" spans="1:4" ht="27" x14ac:dyDescent="0.25">
      <c r="A6589" s="893">
        <v>100346</v>
      </c>
      <c r="B6589" s="894" t="s">
        <v>29547</v>
      </c>
      <c r="C6589" s="893" t="s">
        <v>73</v>
      </c>
      <c r="D6589" s="896">
        <v>11.33</v>
      </c>
    </row>
    <row r="6590" spans="1:4" ht="27" x14ac:dyDescent="0.25">
      <c r="A6590" s="893">
        <v>100347</v>
      </c>
      <c r="B6590" s="894" t="s">
        <v>29548</v>
      </c>
      <c r="C6590" s="893" t="s">
        <v>73</v>
      </c>
      <c r="D6590" s="896">
        <v>12.8</v>
      </c>
    </row>
    <row r="6591" spans="1:4" ht="27" x14ac:dyDescent="0.25">
      <c r="A6591" s="893">
        <v>100348</v>
      </c>
      <c r="B6591" s="894" t="s">
        <v>29549</v>
      </c>
      <c r="C6591" s="893" t="s">
        <v>73</v>
      </c>
      <c r="D6591" s="896">
        <v>12.6</v>
      </c>
    </row>
    <row r="6592" spans="1:4" ht="27" x14ac:dyDescent="0.25">
      <c r="A6592" s="893">
        <v>100349</v>
      </c>
      <c r="B6592" s="894" t="s">
        <v>29550</v>
      </c>
      <c r="C6592" s="893" t="s">
        <v>58</v>
      </c>
      <c r="D6592" s="896">
        <v>771.09</v>
      </c>
    </row>
    <row r="6593" spans="1:4" ht="54" x14ac:dyDescent="0.25">
      <c r="A6593" s="893">
        <v>104841</v>
      </c>
      <c r="B6593" s="894" t="s">
        <v>22488</v>
      </c>
      <c r="C6593" s="893" t="s">
        <v>71</v>
      </c>
      <c r="D6593" s="896">
        <v>85.66</v>
      </c>
    </row>
    <row r="6594" spans="1:4" ht="54" x14ac:dyDescent="0.25">
      <c r="A6594" s="893">
        <v>104842</v>
      </c>
      <c r="B6594" s="894" t="s">
        <v>22489</v>
      </c>
      <c r="C6594" s="893" t="s">
        <v>71</v>
      </c>
      <c r="D6594" s="896">
        <v>72.849999999999994</v>
      </c>
    </row>
    <row r="6595" spans="1:4" ht="54" x14ac:dyDescent="0.25">
      <c r="A6595" s="893">
        <v>104843</v>
      </c>
      <c r="B6595" s="894" t="s">
        <v>22490</v>
      </c>
      <c r="C6595" s="893" t="s">
        <v>71</v>
      </c>
      <c r="D6595" s="896">
        <v>118.44</v>
      </c>
    </row>
    <row r="6596" spans="1:4" ht="54" x14ac:dyDescent="0.25">
      <c r="A6596" s="893">
        <v>104844</v>
      </c>
      <c r="B6596" s="894" t="s">
        <v>22491</v>
      </c>
      <c r="C6596" s="893" t="s">
        <v>71</v>
      </c>
      <c r="D6596" s="896">
        <v>94.8</v>
      </c>
    </row>
    <row r="6597" spans="1:4" ht="54" x14ac:dyDescent="0.25">
      <c r="A6597" s="893">
        <v>104845</v>
      </c>
      <c r="B6597" s="894" t="s">
        <v>22492</v>
      </c>
      <c r="C6597" s="893" t="s">
        <v>71</v>
      </c>
      <c r="D6597" s="896">
        <v>135.36000000000001</v>
      </c>
    </row>
    <row r="6598" spans="1:4" ht="54" x14ac:dyDescent="0.25">
      <c r="A6598" s="893">
        <v>104846</v>
      </c>
      <c r="B6598" s="894" t="s">
        <v>22493</v>
      </c>
      <c r="C6598" s="893" t="s">
        <v>71</v>
      </c>
      <c r="D6598" s="896">
        <v>108.39</v>
      </c>
    </row>
    <row r="6599" spans="1:4" ht="54" x14ac:dyDescent="0.25">
      <c r="A6599" s="893">
        <v>104847</v>
      </c>
      <c r="B6599" s="894" t="s">
        <v>22494</v>
      </c>
      <c r="C6599" s="893" t="s">
        <v>71</v>
      </c>
      <c r="D6599" s="896">
        <v>91.81</v>
      </c>
    </row>
    <row r="6600" spans="1:4" ht="54" x14ac:dyDescent="0.25">
      <c r="A6600" s="893">
        <v>104848</v>
      </c>
      <c r="B6600" s="894" t="s">
        <v>22495</v>
      </c>
      <c r="C6600" s="893" t="s">
        <v>71</v>
      </c>
      <c r="D6600" s="896">
        <v>66.94</v>
      </c>
    </row>
    <row r="6601" spans="1:4" ht="54" x14ac:dyDescent="0.25">
      <c r="A6601" s="893">
        <v>104849</v>
      </c>
      <c r="B6601" s="894" t="s">
        <v>22496</v>
      </c>
      <c r="C6601" s="893" t="s">
        <v>71</v>
      </c>
      <c r="D6601" s="896">
        <v>57.27</v>
      </c>
    </row>
    <row r="6602" spans="1:4" ht="54" x14ac:dyDescent="0.25">
      <c r="A6602" s="893">
        <v>104850</v>
      </c>
      <c r="B6602" s="894" t="s">
        <v>22497</v>
      </c>
      <c r="C6602" s="893" t="s">
        <v>71</v>
      </c>
      <c r="D6602" s="896">
        <v>50.78</v>
      </c>
    </row>
    <row r="6603" spans="1:4" ht="54" x14ac:dyDescent="0.25">
      <c r="A6603" s="893">
        <v>104851</v>
      </c>
      <c r="B6603" s="894" t="s">
        <v>22498</v>
      </c>
      <c r="C6603" s="893" t="s">
        <v>71</v>
      </c>
      <c r="D6603" s="896">
        <v>74.400000000000006</v>
      </c>
    </row>
    <row r="6604" spans="1:4" ht="54" x14ac:dyDescent="0.25">
      <c r="A6604" s="893">
        <v>104852</v>
      </c>
      <c r="B6604" s="894" t="s">
        <v>22499</v>
      </c>
      <c r="C6604" s="893" t="s">
        <v>71</v>
      </c>
      <c r="D6604" s="896">
        <v>63.23</v>
      </c>
    </row>
    <row r="6605" spans="1:4" ht="54" x14ac:dyDescent="0.25">
      <c r="A6605" s="893">
        <v>104853</v>
      </c>
      <c r="B6605" s="894" t="s">
        <v>22500</v>
      </c>
      <c r="C6605" s="893" t="s">
        <v>71</v>
      </c>
      <c r="D6605" s="896">
        <v>55.79</v>
      </c>
    </row>
    <row r="6606" spans="1:4" ht="54" x14ac:dyDescent="0.25">
      <c r="A6606" s="893">
        <v>104854</v>
      </c>
      <c r="B6606" s="894" t="s">
        <v>22501</v>
      </c>
      <c r="C6606" s="893" t="s">
        <v>71</v>
      </c>
      <c r="D6606" s="896">
        <v>72.17</v>
      </c>
    </row>
    <row r="6607" spans="1:4" ht="54" x14ac:dyDescent="0.25">
      <c r="A6607" s="893">
        <v>104855</v>
      </c>
      <c r="B6607" s="894" t="s">
        <v>22502</v>
      </c>
      <c r="C6607" s="893" t="s">
        <v>71</v>
      </c>
      <c r="D6607" s="896">
        <v>63.22</v>
      </c>
    </row>
    <row r="6608" spans="1:4" ht="27" x14ac:dyDescent="0.25">
      <c r="A6608" s="893">
        <v>104875</v>
      </c>
      <c r="B6608" s="894" t="s">
        <v>29551</v>
      </c>
      <c r="C6608" s="893" t="s">
        <v>71</v>
      </c>
      <c r="D6608" s="896">
        <v>149.12</v>
      </c>
    </row>
    <row r="6609" spans="1:4" ht="27" x14ac:dyDescent="0.25">
      <c r="A6609" s="893">
        <v>104876</v>
      </c>
      <c r="B6609" s="894" t="s">
        <v>22503</v>
      </c>
      <c r="C6609" s="893" t="s">
        <v>70</v>
      </c>
      <c r="D6609" s="896">
        <v>27.2</v>
      </c>
    </row>
    <row r="6610" spans="1:4" ht="27" x14ac:dyDescent="0.25">
      <c r="A6610" s="893">
        <v>104877</v>
      </c>
      <c r="B6610" s="894" t="s">
        <v>22504</v>
      </c>
      <c r="C6610" s="893" t="s">
        <v>70</v>
      </c>
      <c r="D6610" s="896">
        <v>610.32000000000005</v>
      </c>
    </row>
    <row r="6611" spans="1:4" ht="27" x14ac:dyDescent="0.25">
      <c r="A6611" s="893">
        <v>104878</v>
      </c>
      <c r="B6611" s="894" t="s">
        <v>22505</v>
      </c>
      <c r="C6611" s="893" t="s">
        <v>70</v>
      </c>
      <c r="D6611" s="897">
        <v>2312.7199999999998</v>
      </c>
    </row>
    <row r="6612" spans="1:4" ht="54" x14ac:dyDescent="0.25">
      <c r="A6612" s="893">
        <v>104879</v>
      </c>
      <c r="B6612" s="894" t="s">
        <v>22506</v>
      </c>
      <c r="C6612" s="893" t="s">
        <v>71</v>
      </c>
      <c r="D6612" s="896">
        <v>80.459999999999994</v>
      </c>
    </row>
    <row r="6613" spans="1:4" ht="54" x14ac:dyDescent="0.25">
      <c r="A6613" s="893">
        <v>104880</v>
      </c>
      <c r="B6613" s="894" t="s">
        <v>22507</v>
      </c>
      <c r="C6613" s="893" t="s">
        <v>71</v>
      </c>
      <c r="D6613" s="896">
        <v>85.5</v>
      </c>
    </row>
    <row r="6614" spans="1:4" ht="40.5" x14ac:dyDescent="0.25">
      <c r="A6614" s="893">
        <v>104886</v>
      </c>
      <c r="B6614" s="894" t="s">
        <v>22508</v>
      </c>
      <c r="C6614" s="893" t="s">
        <v>71</v>
      </c>
      <c r="D6614" s="896">
        <v>50.78</v>
      </c>
    </row>
    <row r="6615" spans="1:4" ht="40.5" x14ac:dyDescent="0.25">
      <c r="A6615" s="893">
        <v>104887</v>
      </c>
      <c r="B6615" s="894" t="s">
        <v>22509</v>
      </c>
      <c r="C6615" s="893" t="s">
        <v>71</v>
      </c>
      <c r="D6615" s="896">
        <v>44.4</v>
      </c>
    </row>
    <row r="6616" spans="1:4" ht="40.5" x14ac:dyDescent="0.25">
      <c r="A6616" s="893">
        <v>104888</v>
      </c>
      <c r="B6616" s="894" t="s">
        <v>22510</v>
      </c>
      <c r="C6616" s="893" t="s">
        <v>71</v>
      </c>
      <c r="D6616" s="896">
        <v>40.090000000000003</v>
      </c>
    </row>
    <row r="6617" spans="1:4" ht="40.5" x14ac:dyDescent="0.25">
      <c r="A6617" s="893">
        <v>104889</v>
      </c>
      <c r="B6617" s="894" t="s">
        <v>22511</v>
      </c>
      <c r="C6617" s="893" t="s">
        <v>71</v>
      </c>
      <c r="D6617" s="896">
        <v>59.32</v>
      </c>
    </row>
    <row r="6618" spans="1:4" ht="40.5" x14ac:dyDescent="0.25">
      <c r="A6618" s="893">
        <v>104890</v>
      </c>
      <c r="B6618" s="894" t="s">
        <v>22512</v>
      </c>
      <c r="C6618" s="893" t="s">
        <v>71</v>
      </c>
      <c r="D6618" s="896">
        <v>51.27</v>
      </c>
    </row>
    <row r="6619" spans="1:4" ht="40.5" x14ac:dyDescent="0.25">
      <c r="A6619" s="893">
        <v>104891</v>
      </c>
      <c r="B6619" s="894" t="s">
        <v>22513</v>
      </c>
      <c r="C6619" s="893" t="s">
        <v>71</v>
      </c>
      <c r="D6619" s="896">
        <v>45.86</v>
      </c>
    </row>
    <row r="6620" spans="1:4" ht="54" x14ac:dyDescent="0.25">
      <c r="A6620" s="893">
        <v>104892</v>
      </c>
      <c r="B6620" s="894" t="s">
        <v>22514</v>
      </c>
      <c r="C6620" s="893" t="s">
        <v>71</v>
      </c>
      <c r="D6620" s="896">
        <v>107.04</v>
      </c>
    </row>
    <row r="6621" spans="1:4" ht="27" x14ac:dyDescent="0.25">
      <c r="A6621" s="893">
        <v>102989</v>
      </c>
      <c r="B6621" s="894" t="s">
        <v>22515</v>
      </c>
      <c r="C6621" s="893" t="s">
        <v>71</v>
      </c>
      <c r="D6621" s="896">
        <v>47.36</v>
      </c>
    </row>
    <row r="6622" spans="1:4" ht="27" x14ac:dyDescent="0.25">
      <c r="A6622" s="893">
        <v>102990</v>
      </c>
      <c r="B6622" s="894" t="s">
        <v>22516</v>
      </c>
      <c r="C6622" s="893" t="s">
        <v>71</v>
      </c>
      <c r="D6622" s="896">
        <v>57.5</v>
      </c>
    </row>
    <row r="6623" spans="1:4" ht="27" x14ac:dyDescent="0.25">
      <c r="A6623" s="893">
        <v>102991</v>
      </c>
      <c r="B6623" s="894" t="s">
        <v>22517</v>
      </c>
      <c r="C6623" s="893" t="s">
        <v>71</v>
      </c>
      <c r="D6623" s="896">
        <v>74.53</v>
      </c>
    </row>
    <row r="6624" spans="1:4" ht="27" x14ac:dyDescent="0.25">
      <c r="A6624" s="893">
        <v>102992</v>
      </c>
      <c r="B6624" s="894" t="s">
        <v>22518</v>
      </c>
      <c r="C6624" s="893" t="s">
        <v>71</v>
      </c>
      <c r="D6624" s="896">
        <v>110.65</v>
      </c>
    </row>
    <row r="6625" spans="1:4" ht="27" x14ac:dyDescent="0.25">
      <c r="A6625" s="893">
        <v>102993</v>
      </c>
      <c r="B6625" s="894" t="s">
        <v>22519</v>
      </c>
      <c r="C6625" s="893" t="s">
        <v>71</v>
      </c>
      <c r="D6625" s="896">
        <v>144.04</v>
      </c>
    </row>
    <row r="6626" spans="1:4" ht="27" x14ac:dyDescent="0.25">
      <c r="A6626" s="893">
        <v>102994</v>
      </c>
      <c r="B6626" s="894" t="s">
        <v>22520</v>
      </c>
      <c r="C6626" s="893" t="s">
        <v>71</v>
      </c>
      <c r="D6626" s="896">
        <v>247.82</v>
      </c>
    </row>
    <row r="6627" spans="1:4" ht="40.5" x14ac:dyDescent="0.25">
      <c r="A6627" s="893">
        <v>102995</v>
      </c>
      <c r="B6627" s="894" t="s">
        <v>22521</v>
      </c>
      <c r="C6627" s="893" t="s">
        <v>71</v>
      </c>
      <c r="D6627" s="896">
        <v>53.82</v>
      </c>
    </row>
    <row r="6628" spans="1:4" ht="40.5" x14ac:dyDescent="0.25">
      <c r="A6628" s="893">
        <v>102996</v>
      </c>
      <c r="B6628" s="894" t="s">
        <v>22522</v>
      </c>
      <c r="C6628" s="893" t="s">
        <v>71</v>
      </c>
      <c r="D6628" s="896">
        <v>76.010000000000005</v>
      </c>
    </row>
    <row r="6629" spans="1:4" ht="40.5" x14ac:dyDescent="0.25">
      <c r="A6629" s="893">
        <v>102997</v>
      </c>
      <c r="B6629" s="894" t="s">
        <v>22523</v>
      </c>
      <c r="C6629" s="893" t="s">
        <v>71</v>
      </c>
      <c r="D6629" s="896">
        <v>100.84</v>
      </c>
    </row>
    <row r="6630" spans="1:4" ht="40.5" x14ac:dyDescent="0.25">
      <c r="A6630" s="893">
        <v>102998</v>
      </c>
      <c r="B6630" s="894" t="s">
        <v>22524</v>
      </c>
      <c r="C6630" s="893" t="s">
        <v>71</v>
      </c>
      <c r="D6630" s="896">
        <v>96.57</v>
      </c>
    </row>
    <row r="6631" spans="1:4" ht="40.5" x14ac:dyDescent="0.25">
      <c r="A6631" s="893">
        <v>102999</v>
      </c>
      <c r="B6631" s="894" t="s">
        <v>22525</v>
      </c>
      <c r="C6631" s="893" t="s">
        <v>71</v>
      </c>
      <c r="D6631" s="896">
        <v>122.15</v>
      </c>
    </row>
    <row r="6632" spans="1:4" ht="40.5" x14ac:dyDescent="0.25">
      <c r="A6632" s="893">
        <v>103000</v>
      </c>
      <c r="B6632" s="894" t="s">
        <v>22526</v>
      </c>
      <c r="C6632" s="893" t="s">
        <v>71</v>
      </c>
      <c r="D6632" s="896">
        <v>122.65</v>
      </c>
    </row>
    <row r="6633" spans="1:4" ht="40.5" x14ac:dyDescent="0.25">
      <c r="A6633" s="893">
        <v>103001</v>
      </c>
      <c r="B6633" s="894" t="s">
        <v>22527</v>
      </c>
      <c r="C6633" s="893" t="s">
        <v>70</v>
      </c>
      <c r="D6633" s="896">
        <v>229.34</v>
      </c>
    </row>
    <row r="6634" spans="1:4" ht="40.5" x14ac:dyDescent="0.25">
      <c r="A6634" s="893">
        <v>103002</v>
      </c>
      <c r="B6634" s="894" t="s">
        <v>22528</v>
      </c>
      <c r="C6634" s="893" t="s">
        <v>70</v>
      </c>
      <c r="D6634" s="896">
        <v>284.99</v>
      </c>
    </row>
    <row r="6635" spans="1:4" ht="40.5" x14ac:dyDescent="0.25">
      <c r="A6635" s="893">
        <v>103003</v>
      </c>
      <c r="B6635" s="894" t="s">
        <v>22529</v>
      </c>
      <c r="C6635" s="893" t="s">
        <v>70</v>
      </c>
      <c r="D6635" s="896">
        <v>396.36</v>
      </c>
    </row>
    <row r="6636" spans="1:4" ht="40.5" x14ac:dyDescent="0.25">
      <c r="A6636" s="893">
        <v>103005</v>
      </c>
      <c r="B6636" s="894" t="s">
        <v>22530</v>
      </c>
      <c r="C6636" s="893" t="s">
        <v>70</v>
      </c>
      <c r="D6636" s="896">
        <v>579</v>
      </c>
    </row>
    <row r="6637" spans="1:4" ht="40.5" x14ac:dyDescent="0.25">
      <c r="A6637" s="893">
        <v>103006</v>
      </c>
      <c r="B6637" s="894" t="s">
        <v>22531</v>
      </c>
      <c r="C6637" s="893" t="s">
        <v>70</v>
      </c>
      <c r="D6637" s="896">
        <v>789.46</v>
      </c>
    </row>
    <row r="6638" spans="1:4" ht="40.5" x14ac:dyDescent="0.25">
      <c r="A6638" s="893">
        <v>103007</v>
      </c>
      <c r="B6638" s="894" t="s">
        <v>22532</v>
      </c>
      <c r="C6638" s="893" t="s">
        <v>70</v>
      </c>
      <c r="D6638" s="897">
        <v>1039.22</v>
      </c>
    </row>
    <row r="6639" spans="1:4" ht="27" x14ac:dyDescent="0.25">
      <c r="A6639" s="893">
        <v>97933</v>
      </c>
      <c r="B6639" s="894" t="s">
        <v>22533</v>
      </c>
      <c r="C6639" s="893" t="s">
        <v>70</v>
      </c>
      <c r="D6639" s="897">
        <v>1111.72</v>
      </c>
    </row>
    <row r="6640" spans="1:4" ht="27" x14ac:dyDescent="0.25">
      <c r="A6640" s="893">
        <v>97934</v>
      </c>
      <c r="B6640" s="894" t="s">
        <v>22534</v>
      </c>
      <c r="C6640" s="893" t="s">
        <v>70</v>
      </c>
      <c r="D6640" s="897">
        <v>2450.81</v>
      </c>
    </row>
    <row r="6641" spans="1:4" ht="27" x14ac:dyDescent="0.25">
      <c r="A6641" s="893">
        <v>97935</v>
      </c>
      <c r="B6641" s="894" t="s">
        <v>22535</v>
      </c>
      <c r="C6641" s="893" t="s">
        <v>70</v>
      </c>
      <c r="D6641" s="896">
        <v>915.05</v>
      </c>
    </row>
    <row r="6642" spans="1:4" ht="27" x14ac:dyDescent="0.25">
      <c r="A6642" s="893">
        <v>97936</v>
      </c>
      <c r="B6642" s="894" t="s">
        <v>22536</v>
      </c>
      <c r="C6642" s="893" t="s">
        <v>70</v>
      </c>
      <c r="D6642" s="897">
        <v>2093.5300000000002</v>
      </c>
    </row>
    <row r="6643" spans="1:4" ht="27" x14ac:dyDescent="0.25">
      <c r="A6643" s="893">
        <v>97947</v>
      </c>
      <c r="B6643" s="894" t="s">
        <v>22537</v>
      </c>
      <c r="C6643" s="893" t="s">
        <v>70</v>
      </c>
      <c r="D6643" s="897">
        <v>1728.35</v>
      </c>
    </row>
    <row r="6644" spans="1:4" ht="27" x14ac:dyDescent="0.25">
      <c r="A6644" s="893">
        <v>97948</v>
      </c>
      <c r="B6644" s="894" t="s">
        <v>22538</v>
      </c>
      <c r="C6644" s="893" t="s">
        <v>70</v>
      </c>
      <c r="D6644" s="897">
        <v>3214.46</v>
      </c>
    </row>
    <row r="6645" spans="1:4" ht="40.5" x14ac:dyDescent="0.25">
      <c r="A6645" s="893">
        <v>97949</v>
      </c>
      <c r="B6645" s="894" t="s">
        <v>22539</v>
      </c>
      <c r="C6645" s="893" t="s">
        <v>70</v>
      </c>
      <c r="D6645" s="897">
        <v>1721.12</v>
      </c>
    </row>
    <row r="6646" spans="1:4" ht="40.5" x14ac:dyDescent="0.25">
      <c r="A6646" s="893">
        <v>97950</v>
      </c>
      <c r="B6646" s="894" t="s">
        <v>22540</v>
      </c>
      <c r="C6646" s="893" t="s">
        <v>70</v>
      </c>
      <c r="D6646" s="897">
        <v>3058.51</v>
      </c>
    </row>
    <row r="6647" spans="1:4" ht="40.5" x14ac:dyDescent="0.25">
      <c r="A6647" s="893">
        <v>97951</v>
      </c>
      <c r="B6647" s="894" t="s">
        <v>22541</v>
      </c>
      <c r="C6647" s="893" t="s">
        <v>70</v>
      </c>
      <c r="D6647" s="897">
        <v>2794.83</v>
      </c>
    </row>
    <row r="6648" spans="1:4" ht="40.5" x14ac:dyDescent="0.25">
      <c r="A6648" s="893">
        <v>97952</v>
      </c>
      <c r="B6648" s="894" t="s">
        <v>22542</v>
      </c>
      <c r="C6648" s="893" t="s">
        <v>70</v>
      </c>
      <c r="D6648" s="897">
        <v>4899.5</v>
      </c>
    </row>
    <row r="6649" spans="1:4" ht="27" x14ac:dyDescent="0.25">
      <c r="A6649" s="893">
        <v>97953</v>
      </c>
      <c r="B6649" s="894" t="s">
        <v>22543</v>
      </c>
      <c r="C6649" s="893" t="s">
        <v>70</v>
      </c>
      <c r="D6649" s="897">
        <v>1427.06</v>
      </c>
    </row>
    <row r="6650" spans="1:4" ht="27" x14ac:dyDescent="0.25">
      <c r="A6650" s="893">
        <v>97955</v>
      </c>
      <c r="B6650" s="894" t="s">
        <v>22544</v>
      </c>
      <c r="C6650" s="893" t="s">
        <v>70</v>
      </c>
      <c r="D6650" s="897">
        <v>3060.73</v>
      </c>
    </row>
    <row r="6651" spans="1:4" ht="27" x14ac:dyDescent="0.25">
      <c r="A6651" s="893">
        <v>97956</v>
      </c>
      <c r="B6651" s="894" t="s">
        <v>22545</v>
      </c>
      <c r="C6651" s="893" t="s">
        <v>70</v>
      </c>
      <c r="D6651" s="897">
        <v>1527.08</v>
      </c>
    </row>
    <row r="6652" spans="1:4" ht="27" x14ac:dyDescent="0.25">
      <c r="A6652" s="893">
        <v>97957</v>
      </c>
      <c r="B6652" s="894" t="s">
        <v>22546</v>
      </c>
      <c r="C6652" s="893" t="s">
        <v>70</v>
      </c>
      <c r="D6652" s="897">
        <v>2742</v>
      </c>
    </row>
    <row r="6653" spans="1:4" ht="40.5" x14ac:dyDescent="0.25">
      <c r="A6653" s="893">
        <v>97961</v>
      </c>
      <c r="B6653" s="894" t="s">
        <v>22547</v>
      </c>
      <c r="C6653" s="893" t="s">
        <v>70</v>
      </c>
      <c r="D6653" s="897">
        <v>2485.75</v>
      </c>
    </row>
    <row r="6654" spans="1:4" ht="40.5" x14ac:dyDescent="0.25">
      <c r="A6654" s="893">
        <v>97973</v>
      </c>
      <c r="B6654" s="894" t="s">
        <v>22548</v>
      </c>
      <c r="C6654" s="893" t="s">
        <v>70</v>
      </c>
      <c r="D6654" s="897">
        <v>4641.6000000000004</v>
      </c>
    </row>
    <row r="6655" spans="1:4" ht="40.5" x14ac:dyDescent="0.25">
      <c r="A6655" s="893">
        <v>97974</v>
      </c>
      <c r="B6655" s="894" t="s">
        <v>22549</v>
      </c>
      <c r="C6655" s="893" t="s">
        <v>70</v>
      </c>
      <c r="D6655" s="896">
        <v>507.81</v>
      </c>
    </row>
    <row r="6656" spans="1:4" ht="40.5" x14ac:dyDescent="0.25">
      <c r="A6656" s="893">
        <v>97975</v>
      </c>
      <c r="B6656" s="894" t="s">
        <v>22550</v>
      </c>
      <c r="C6656" s="893" t="s">
        <v>70</v>
      </c>
      <c r="D6656" s="896">
        <v>660.41</v>
      </c>
    </row>
    <row r="6657" spans="1:4" ht="40.5" x14ac:dyDescent="0.25">
      <c r="A6657" s="893">
        <v>97976</v>
      </c>
      <c r="B6657" s="894" t="s">
        <v>22551</v>
      </c>
      <c r="C6657" s="893" t="s">
        <v>70</v>
      </c>
      <c r="D6657" s="897">
        <v>1138.05</v>
      </c>
    </row>
    <row r="6658" spans="1:4" ht="40.5" x14ac:dyDescent="0.25">
      <c r="A6658" s="893">
        <v>97977</v>
      </c>
      <c r="B6658" s="894" t="s">
        <v>22552</v>
      </c>
      <c r="C6658" s="893" t="s">
        <v>70</v>
      </c>
      <c r="D6658" s="897">
        <v>1600.19</v>
      </c>
    </row>
    <row r="6659" spans="1:4" ht="40.5" x14ac:dyDescent="0.25">
      <c r="A6659" s="893">
        <v>97978</v>
      </c>
      <c r="B6659" s="894" t="s">
        <v>22553</v>
      </c>
      <c r="C6659" s="893" t="s">
        <v>70</v>
      </c>
      <c r="D6659" s="897">
        <v>1016.2</v>
      </c>
    </row>
    <row r="6660" spans="1:4" ht="40.5" x14ac:dyDescent="0.25">
      <c r="A6660" s="893">
        <v>97980</v>
      </c>
      <c r="B6660" s="894" t="s">
        <v>22554</v>
      </c>
      <c r="C6660" s="893" t="s">
        <v>70</v>
      </c>
      <c r="D6660" s="897">
        <v>2086.6799999999998</v>
      </c>
    </row>
    <row r="6661" spans="1:4" ht="40.5" x14ac:dyDescent="0.25">
      <c r="A6661" s="893">
        <v>97981</v>
      </c>
      <c r="B6661" s="894" t="s">
        <v>22555</v>
      </c>
      <c r="C6661" s="893" t="s">
        <v>71</v>
      </c>
      <c r="D6661" s="897">
        <v>1147.3699999999999</v>
      </c>
    </row>
    <row r="6662" spans="1:4" ht="27" x14ac:dyDescent="0.25">
      <c r="A6662" s="893">
        <v>97983</v>
      </c>
      <c r="B6662" s="894" t="s">
        <v>22556</v>
      </c>
      <c r="C6662" s="893" t="s">
        <v>71</v>
      </c>
      <c r="D6662" s="896">
        <v>537.41999999999996</v>
      </c>
    </row>
    <row r="6663" spans="1:4" ht="27" x14ac:dyDescent="0.25">
      <c r="A6663" s="893">
        <v>97985</v>
      </c>
      <c r="B6663" s="894" t="s">
        <v>22557</v>
      </c>
      <c r="C6663" s="893" t="s">
        <v>71</v>
      </c>
      <c r="D6663" s="897">
        <v>1382.64</v>
      </c>
    </row>
    <row r="6664" spans="1:4" ht="27" x14ac:dyDescent="0.25">
      <c r="A6664" s="893">
        <v>97987</v>
      </c>
      <c r="B6664" s="894" t="s">
        <v>22558</v>
      </c>
      <c r="C6664" s="893" t="s">
        <v>71</v>
      </c>
      <c r="D6664" s="896">
        <v>714.23</v>
      </c>
    </row>
    <row r="6665" spans="1:4" ht="40.5" x14ac:dyDescent="0.25">
      <c r="A6665" s="893">
        <v>97988</v>
      </c>
      <c r="B6665" s="894" t="s">
        <v>22559</v>
      </c>
      <c r="C6665" s="893" t="s">
        <v>70</v>
      </c>
      <c r="D6665" s="897">
        <v>3056.18</v>
      </c>
    </row>
    <row r="6666" spans="1:4" ht="40.5" x14ac:dyDescent="0.25">
      <c r="A6666" s="893">
        <v>97989</v>
      </c>
      <c r="B6666" s="894" t="s">
        <v>22560</v>
      </c>
      <c r="C6666" s="893" t="s">
        <v>71</v>
      </c>
      <c r="D6666" s="897">
        <v>1617.86</v>
      </c>
    </row>
    <row r="6667" spans="1:4" ht="27" x14ac:dyDescent="0.25">
      <c r="A6667" s="893">
        <v>97991</v>
      </c>
      <c r="B6667" s="894" t="s">
        <v>22561</v>
      </c>
      <c r="C6667" s="893" t="s">
        <v>71</v>
      </c>
      <c r="D6667" s="896">
        <v>978.25</v>
      </c>
    </row>
    <row r="6668" spans="1:4" ht="40.5" x14ac:dyDescent="0.25">
      <c r="A6668" s="893">
        <v>97992</v>
      </c>
      <c r="B6668" s="894" t="s">
        <v>22562</v>
      </c>
      <c r="C6668" s="893" t="s">
        <v>70</v>
      </c>
      <c r="D6668" s="897">
        <v>3907.01</v>
      </c>
    </row>
    <row r="6669" spans="1:4" ht="40.5" x14ac:dyDescent="0.25">
      <c r="A6669" s="893">
        <v>97993</v>
      </c>
      <c r="B6669" s="894" t="s">
        <v>22563</v>
      </c>
      <c r="C6669" s="893" t="s">
        <v>71</v>
      </c>
      <c r="D6669" s="897">
        <v>1970.78</v>
      </c>
    </row>
    <row r="6670" spans="1:4" ht="40.5" x14ac:dyDescent="0.25">
      <c r="A6670" s="893">
        <v>97994</v>
      </c>
      <c r="B6670" s="894" t="s">
        <v>22564</v>
      </c>
      <c r="C6670" s="893" t="s">
        <v>70</v>
      </c>
      <c r="D6670" s="897">
        <v>2751.7</v>
      </c>
    </row>
    <row r="6671" spans="1:4" ht="40.5" x14ac:dyDescent="0.25">
      <c r="A6671" s="893">
        <v>97995</v>
      </c>
      <c r="B6671" s="894" t="s">
        <v>22565</v>
      </c>
      <c r="C6671" s="893" t="s">
        <v>71</v>
      </c>
      <c r="D6671" s="897">
        <v>1381.73</v>
      </c>
    </row>
    <row r="6672" spans="1:4" ht="40.5" x14ac:dyDescent="0.25">
      <c r="A6672" s="893">
        <v>97996</v>
      </c>
      <c r="B6672" s="894" t="s">
        <v>22566</v>
      </c>
      <c r="C6672" s="893" t="s">
        <v>70</v>
      </c>
      <c r="D6672" s="897">
        <v>3481.06</v>
      </c>
    </row>
    <row r="6673" spans="1:4" ht="40.5" x14ac:dyDescent="0.25">
      <c r="A6673" s="893">
        <v>97997</v>
      </c>
      <c r="B6673" s="894" t="s">
        <v>22567</v>
      </c>
      <c r="C6673" s="893" t="s">
        <v>71</v>
      </c>
      <c r="D6673" s="897">
        <v>1651.13</v>
      </c>
    </row>
    <row r="6674" spans="1:4" ht="40.5" x14ac:dyDescent="0.25">
      <c r="A6674" s="893">
        <v>97999</v>
      </c>
      <c r="B6674" s="894" t="s">
        <v>22568</v>
      </c>
      <c r="C6674" s="893" t="s">
        <v>71</v>
      </c>
      <c r="D6674" s="897">
        <v>1920.57</v>
      </c>
    </row>
    <row r="6675" spans="1:4" ht="40.5" x14ac:dyDescent="0.25">
      <c r="A6675" s="893">
        <v>98001</v>
      </c>
      <c r="B6675" s="894" t="s">
        <v>22569</v>
      </c>
      <c r="C6675" s="893" t="s">
        <v>71</v>
      </c>
      <c r="D6675" s="897">
        <v>2189.96</v>
      </c>
    </row>
    <row r="6676" spans="1:4" ht="40.5" x14ac:dyDescent="0.25">
      <c r="A6676" s="893">
        <v>98002</v>
      </c>
      <c r="B6676" s="894" t="s">
        <v>22570</v>
      </c>
      <c r="C6676" s="893" t="s">
        <v>70</v>
      </c>
      <c r="D6676" s="897">
        <v>5702.81</v>
      </c>
    </row>
    <row r="6677" spans="1:4" ht="40.5" x14ac:dyDescent="0.25">
      <c r="A6677" s="893">
        <v>98003</v>
      </c>
      <c r="B6677" s="894" t="s">
        <v>22571</v>
      </c>
      <c r="C6677" s="893" t="s">
        <v>71</v>
      </c>
      <c r="D6677" s="897">
        <v>2459.42</v>
      </c>
    </row>
    <row r="6678" spans="1:4" ht="40.5" x14ac:dyDescent="0.25">
      <c r="A6678" s="893">
        <v>98005</v>
      </c>
      <c r="B6678" s="894" t="s">
        <v>22572</v>
      </c>
      <c r="C6678" s="893" t="s">
        <v>71</v>
      </c>
      <c r="D6678" s="897">
        <v>2728.87</v>
      </c>
    </row>
    <row r="6679" spans="1:4" ht="40.5" x14ac:dyDescent="0.25">
      <c r="A6679" s="893">
        <v>98006</v>
      </c>
      <c r="B6679" s="894" t="s">
        <v>22573</v>
      </c>
      <c r="C6679" s="893" t="s">
        <v>70</v>
      </c>
      <c r="D6679" s="897">
        <v>7170.03</v>
      </c>
    </row>
    <row r="6680" spans="1:4" ht="40.5" x14ac:dyDescent="0.25">
      <c r="A6680" s="893">
        <v>98007</v>
      </c>
      <c r="B6680" s="894" t="s">
        <v>22574</v>
      </c>
      <c r="C6680" s="893" t="s">
        <v>71</v>
      </c>
      <c r="D6680" s="897">
        <v>2998.25</v>
      </c>
    </row>
    <row r="6681" spans="1:4" ht="40.5" x14ac:dyDescent="0.25">
      <c r="A6681" s="893">
        <v>98008</v>
      </c>
      <c r="B6681" s="894" t="s">
        <v>22575</v>
      </c>
      <c r="C6681" s="893" t="s">
        <v>70</v>
      </c>
      <c r="D6681" s="897">
        <v>4306.8599999999997</v>
      </c>
    </row>
    <row r="6682" spans="1:4" ht="40.5" x14ac:dyDescent="0.25">
      <c r="A6682" s="893">
        <v>98009</v>
      </c>
      <c r="B6682" s="894" t="s">
        <v>22576</v>
      </c>
      <c r="C6682" s="893" t="s">
        <v>71</v>
      </c>
      <c r="D6682" s="897">
        <v>1920.57</v>
      </c>
    </row>
    <row r="6683" spans="1:4" ht="40.5" x14ac:dyDescent="0.25">
      <c r="A6683" s="893">
        <v>98010</v>
      </c>
      <c r="B6683" s="894" t="s">
        <v>22577</v>
      </c>
      <c r="C6683" s="893" t="s">
        <v>70</v>
      </c>
      <c r="D6683" s="897">
        <v>5252.67</v>
      </c>
    </row>
    <row r="6684" spans="1:4" ht="40.5" x14ac:dyDescent="0.25">
      <c r="A6684" s="893">
        <v>98011</v>
      </c>
      <c r="B6684" s="894" t="s">
        <v>22578</v>
      </c>
      <c r="C6684" s="893" t="s">
        <v>71</v>
      </c>
      <c r="D6684" s="897">
        <v>2189.96</v>
      </c>
    </row>
    <row r="6685" spans="1:4" ht="40.5" x14ac:dyDescent="0.25">
      <c r="A6685" s="893">
        <v>98012</v>
      </c>
      <c r="B6685" s="894" t="s">
        <v>22579</v>
      </c>
      <c r="C6685" s="893" t="s">
        <v>70</v>
      </c>
      <c r="D6685" s="897">
        <v>6171.77</v>
      </c>
    </row>
    <row r="6686" spans="1:4" ht="40.5" x14ac:dyDescent="0.25">
      <c r="A6686" s="893">
        <v>98013</v>
      </c>
      <c r="B6686" s="894" t="s">
        <v>22580</v>
      </c>
      <c r="C6686" s="893" t="s">
        <v>71</v>
      </c>
      <c r="D6686" s="897">
        <v>2459.42</v>
      </c>
    </row>
    <row r="6687" spans="1:4" ht="40.5" x14ac:dyDescent="0.25">
      <c r="A6687" s="893">
        <v>98014</v>
      </c>
      <c r="B6687" s="894" t="s">
        <v>22581</v>
      </c>
      <c r="C6687" s="893" t="s">
        <v>70</v>
      </c>
      <c r="D6687" s="897">
        <v>7090.77</v>
      </c>
    </row>
    <row r="6688" spans="1:4" ht="40.5" x14ac:dyDescent="0.25">
      <c r="A6688" s="893">
        <v>98015</v>
      </c>
      <c r="B6688" s="894" t="s">
        <v>22582</v>
      </c>
      <c r="C6688" s="893" t="s">
        <v>71</v>
      </c>
      <c r="D6688" s="897">
        <v>2728.87</v>
      </c>
    </row>
    <row r="6689" spans="1:4" ht="40.5" x14ac:dyDescent="0.25">
      <c r="A6689" s="893">
        <v>98016</v>
      </c>
      <c r="B6689" s="894" t="s">
        <v>22583</v>
      </c>
      <c r="C6689" s="893" t="s">
        <v>70</v>
      </c>
      <c r="D6689" s="897">
        <v>8009.91</v>
      </c>
    </row>
    <row r="6690" spans="1:4" ht="40.5" x14ac:dyDescent="0.25">
      <c r="A6690" s="893">
        <v>98017</v>
      </c>
      <c r="B6690" s="894" t="s">
        <v>22584</v>
      </c>
      <c r="C6690" s="893" t="s">
        <v>71</v>
      </c>
      <c r="D6690" s="897">
        <v>2998.25</v>
      </c>
    </row>
    <row r="6691" spans="1:4" ht="40.5" x14ac:dyDescent="0.25">
      <c r="A6691" s="893">
        <v>98018</v>
      </c>
      <c r="B6691" s="894" t="s">
        <v>22585</v>
      </c>
      <c r="C6691" s="893" t="s">
        <v>70</v>
      </c>
      <c r="D6691" s="897">
        <v>8928.93</v>
      </c>
    </row>
    <row r="6692" spans="1:4" ht="40.5" x14ac:dyDescent="0.25">
      <c r="A6692" s="893">
        <v>98019</v>
      </c>
      <c r="B6692" s="894" t="s">
        <v>22586</v>
      </c>
      <c r="C6692" s="893" t="s">
        <v>71</v>
      </c>
      <c r="D6692" s="897">
        <v>3291.07</v>
      </c>
    </row>
    <row r="6693" spans="1:4" ht="40.5" x14ac:dyDescent="0.25">
      <c r="A6693" s="893">
        <v>98020</v>
      </c>
      <c r="B6693" s="894" t="s">
        <v>22587</v>
      </c>
      <c r="C6693" s="893" t="s">
        <v>70</v>
      </c>
      <c r="D6693" s="897">
        <v>6346.72</v>
      </c>
    </row>
    <row r="6694" spans="1:4" ht="40.5" x14ac:dyDescent="0.25">
      <c r="A6694" s="893">
        <v>98021</v>
      </c>
      <c r="B6694" s="894" t="s">
        <v>22588</v>
      </c>
      <c r="C6694" s="893" t="s">
        <v>71</v>
      </c>
      <c r="D6694" s="897">
        <v>2482.84</v>
      </c>
    </row>
    <row r="6695" spans="1:4" ht="40.5" x14ac:dyDescent="0.25">
      <c r="A6695" s="893">
        <v>98022</v>
      </c>
      <c r="B6695" s="894" t="s">
        <v>22589</v>
      </c>
      <c r="C6695" s="893" t="s">
        <v>70</v>
      </c>
      <c r="D6695" s="897">
        <v>7438.56</v>
      </c>
    </row>
    <row r="6696" spans="1:4" ht="40.5" x14ac:dyDescent="0.25">
      <c r="A6696" s="893">
        <v>98023</v>
      </c>
      <c r="B6696" s="894" t="s">
        <v>22590</v>
      </c>
      <c r="C6696" s="893" t="s">
        <v>71</v>
      </c>
      <c r="D6696" s="897">
        <v>2752.22</v>
      </c>
    </row>
    <row r="6697" spans="1:4" ht="40.5" x14ac:dyDescent="0.25">
      <c r="A6697" s="893">
        <v>98024</v>
      </c>
      <c r="B6697" s="894" t="s">
        <v>22591</v>
      </c>
      <c r="C6697" s="893" t="s">
        <v>70</v>
      </c>
      <c r="D6697" s="897">
        <v>8589.58</v>
      </c>
    </row>
    <row r="6698" spans="1:4" ht="40.5" x14ac:dyDescent="0.25">
      <c r="A6698" s="893">
        <v>98025</v>
      </c>
      <c r="B6698" s="894" t="s">
        <v>22592</v>
      </c>
      <c r="C6698" s="893" t="s">
        <v>71</v>
      </c>
      <c r="D6698" s="897">
        <v>3021.66</v>
      </c>
    </row>
    <row r="6699" spans="1:4" ht="40.5" x14ac:dyDescent="0.25">
      <c r="A6699" s="893">
        <v>98026</v>
      </c>
      <c r="B6699" s="894" t="s">
        <v>22593</v>
      </c>
      <c r="C6699" s="893" t="s">
        <v>70</v>
      </c>
      <c r="D6699" s="897">
        <v>9688.8799999999992</v>
      </c>
    </row>
    <row r="6700" spans="1:4" ht="40.5" x14ac:dyDescent="0.25">
      <c r="A6700" s="893">
        <v>98027</v>
      </c>
      <c r="B6700" s="894" t="s">
        <v>22594</v>
      </c>
      <c r="C6700" s="893" t="s">
        <v>71</v>
      </c>
      <c r="D6700" s="897">
        <v>3291.07</v>
      </c>
    </row>
    <row r="6701" spans="1:4" ht="40.5" x14ac:dyDescent="0.25">
      <c r="A6701" s="893">
        <v>98028</v>
      </c>
      <c r="B6701" s="894" t="s">
        <v>22595</v>
      </c>
      <c r="C6701" s="893" t="s">
        <v>70</v>
      </c>
      <c r="D6701" s="897">
        <v>10788.26</v>
      </c>
    </row>
    <row r="6702" spans="1:4" ht="40.5" x14ac:dyDescent="0.25">
      <c r="A6702" s="893">
        <v>98029</v>
      </c>
      <c r="B6702" s="894" t="s">
        <v>22596</v>
      </c>
      <c r="C6702" s="893" t="s">
        <v>71</v>
      </c>
      <c r="D6702" s="897">
        <v>3565.29</v>
      </c>
    </row>
    <row r="6703" spans="1:4" ht="40.5" x14ac:dyDescent="0.25">
      <c r="A6703" s="893">
        <v>98030</v>
      </c>
      <c r="B6703" s="894" t="s">
        <v>22597</v>
      </c>
      <c r="C6703" s="893" t="s">
        <v>70</v>
      </c>
      <c r="D6703" s="897">
        <v>8783.75</v>
      </c>
    </row>
    <row r="6704" spans="1:4" ht="40.5" x14ac:dyDescent="0.25">
      <c r="A6704" s="893">
        <v>98031</v>
      </c>
      <c r="B6704" s="894" t="s">
        <v>22598</v>
      </c>
      <c r="C6704" s="893" t="s">
        <v>71</v>
      </c>
      <c r="D6704" s="897">
        <v>3026.54</v>
      </c>
    </row>
    <row r="6705" spans="1:4" ht="40.5" x14ac:dyDescent="0.25">
      <c r="A6705" s="893">
        <v>98032</v>
      </c>
      <c r="B6705" s="894" t="s">
        <v>22599</v>
      </c>
      <c r="C6705" s="893" t="s">
        <v>70</v>
      </c>
      <c r="D6705" s="897">
        <v>10106.18</v>
      </c>
    </row>
    <row r="6706" spans="1:4" ht="40.5" x14ac:dyDescent="0.25">
      <c r="A6706" s="893">
        <v>98033</v>
      </c>
      <c r="B6706" s="894" t="s">
        <v>22600</v>
      </c>
      <c r="C6706" s="893" t="s">
        <v>71</v>
      </c>
      <c r="D6706" s="897">
        <v>3295.94</v>
      </c>
    </row>
    <row r="6707" spans="1:4" ht="40.5" x14ac:dyDescent="0.25">
      <c r="A6707" s="893">
        <v>98034</v>
      </c>
      <c r="B6707" s="894" t="s">
        <v>22601</v>
      </c>
      <c r="C6707" s="893" t="s">
        <v>70</v>
      </c>
      <c r="D6707" s="897">
        <v>11428.68</v>
      </c>
    </row>
    <row r="6708" spans="1:4" ht="40.5" x14ac:dyDescent="0.25">
      <c r="A6708" s="893">
        <v>98035</v>
      </c>
      <c r="B6708" s="894" t="s">
        <v>22602</v>
      </c>
      <c r="C6708" s="893" t="s">
        <v>71</v>
      </c>
      <c r="D6708" s="897">
        <v>3565.29</v>
      </c>
    </row>
    <row r="6709" spans="1:4" ht="40.5" x14ac:dyDescent="0.25">
      <c r="A6709" s="893">
        <v>98036</v>
      </c>
      <c r="B6709" s="894" t="s">
        <v>22603</v>
      </c>
      <c r="C6709" s="893" t="s">
        <v>70</v>
      </c>
      <c r="D6709" s="897">
        <v>12751.11</v>
      </c>
    </row>
    <row r="6710" spans="1:4" ht="40.5" x14ac:dyDescent="0.25">
      <c r="A6710" s="893">
        <v>98037</v>
      </c>
      <c r="B6710" s="894" t="s">
        <v>22604</v>
      </c>
      <c r="C6710" s="893" t="s">
        <v>71</v>
      </c>
      <c r="D6710" s="897">
        <v>3839.56</v>
      </c>
    </row>
    <row r="6711" spans="1:4" ht="40.5" x14ac:dyDescent="0.25">
      <c r="A6711" s="893">
        <v>98038</v>
      </c>
      <c r="B6711" s="894" t="s">
        <v>22605</v>
      </c>
      <c r="C6711" s="893" t="s">
        <v>70</v>
      </c>
      <c r="D6711" s="897">
        <v>11668.6</v>
      </c>
    </row>
    <row r="6712" spans="1:4" ht="40.5" x14ac:dyDescent="0.25">
      <c r="A6712" s="893">
        <v>98039</v>
      </c>
      <c r="B6712" s="894" t="s">
        <v>22606</v>
      </c>
      <c r="C6712" s="893" t="s">
        <v>71</v>
      </c>
      <c r="D6712" s="897">
        <v>3570.17</v>
      </c>
    </row>
    <row r="6713" spans="1:4" ht="40.5" x14ac:dyDescent="0.25">
      <c r="A6713" s="893">
        <v>98040</v>
      </c>
      <c r="B6713" s="894" t="s">
        <v>22607</v>
      </c>
      <c r="C6713" s="893" t="s">
        <v>70</v>
      </c>
      <c r="D6713" s="897">
        <v>13187.52</v>
      </c>
    </row>
    <row r="6714" spans="1:4" ht="40.5" x14ac:dyDescent="0.25">
      <c r="A6714" s="893">
        <v>98041</v>
      </c>
      <c r="B6714" s="894" t="s">
        <v>22608</v>
      </c>
      <c r="C6714" s="893" t="s">
        <v>71</v>
      </c>
      <c r="D6714" s="897">
        <v>3839.56</v>
      </c>
    </row>
    <row r="6715" spans="1:4" ht="40.5" x14ac:dyDescent="0.25">
      <c r="A6715" s="893">
        <v>98042</v>
      </c>
      <c r="B6715" s="894" t="s">
        <v>22609</v>
      </c>
      <c r="C6715" s="893" t="s">
        <v>70</v>
      </c>
      <c r="D6715" s="897">
        <v>14706.55</v>
      </c>
    </row>
    <row r="6716" spans="1:4" ht="40.5" x14ac:dyDescent="0.25">
      <c r="A6716" s="893">
        <v>98043</v>
      </c>
      <c r="B6716" s="894" t="s">
        <v>22610</v>
      </c>
      <c r="C6716" s="893" t="s">
        <v>71</v>
      </c>
      <c r="D6716" s="897">
        <v>4113.87</v>
      </c>
    </row>
    <row r="6717" spans="1:4" ht="40.5" x14ac:dyDescent="0.25">
      <c r="A6717" s="893">
        <v>98044</v>
      </c>
      <c r="B6717" s="894" t="s">
        <v>22611</v>
      </c>
      <c r="C6717" s="893" t="s">
        <v>70</v>
      </c>
      <c r="D6717" s="897">
        <v>14946.54</v>
      </c>
    </row>
    <row r="6718" spans="1:4" ht="40.5" x14ac:dyDescent="0.25">
      <c r="A6718" s="893">
        <v>98045</v>
      </c>
      <c r="B6718" s="894" t="s">
        <v>22612</v>
      </c>
      <c r="C6718" s="893" t="s">
        <v>71</v>
      </c>
      <c r="D6718" s="897">
        <v>4113.87</v>
      </c>
    </row>
    <row r="6719" spans="1:4" ht="40.5" x14ac:dyDescent="0.25">
      <c r="A6719" s="893">
        <v>98046</v>
      </c>
      <c r="B6719" s="894" t="s">
        <v>22613</v>
      </c>
      <c r="C6719" s="893" t="s">
        <v>70</v>
      </c>
      <c r="D6719" s="897">
        <v>16661.82</v>
      </c>
    </row>
    <row r="6720" spans="1:4" ht="40.5" x14ac:dyDescent="0.25">
      <c r="A6720" s="893">
        <v>98047</v>
      </c>
      <c r="B6720" s="894" t="s">
        <v>22614</v>
      </c>
      <c r="C6720" s="893" t="s">
        <v>71</v>
      </c>
      <c r="D6720" s="897">
        <v>4388.16</v>
      </c>
    </row>
    <row r="6721" spans="1:4" ht="40.5" x14ac:dyDescent="0.25">
      <c r="A6721" s="893">
        <v>98048</v>
      </c>
      <c r="B6721" s="894" t="s">
        <v>22615</v>
      </c>
      <c r="C6721" s="893" t="s">
        <v>70</v>
      </c>
      <c r="D6721" s="897">
        <v>18617.259999999998</v>
      </c>
    </row>
    <row r="6722" spans="1:4" ht="40.5" x14ac:dyDescent="0.25">
      <c r="A6722" s="893">
        <v>98049</v>
      </c>
      <c r="B6722" s="894" t="s">
        <v>22616</v>
      </c>
      <c r="C6722" s="893" t="s">
        <v>71</v>
      </c>
      <c r="D6722" s="897">
        <v>4614.75</v>
      </c>
    </row>
    <row r="6723" spans="1:4" ht="27" x14ac:dyDescent="0.25">
      <c r="A6723" s="893">
        <v>98050</v>
      </c>
      <c r="B6723" s="894" t="s">
        <v>22617</v>
      </c>
      <c r="C6723" s="893" t="s">
        <v>71</v>
      </c>
      <c r="D6723" s="896">
        <v>297.39999999999998</v>
      </c>
    </row>
    <row r="6724" spans="1:4" ht="40.5" x14ac:dyDescent="0.25">
      <c r="A6724" s="893">
        <v>98051</v>
      </c>
      <c r="B6724" s="894" t="s">
        <v>22618</v>
      </c>
      <c r="C6724" s="893" t="s">
        <v>71</v>
      </c>
      <c r="D6724" s="896">
        <v>922.47</v>
      </c>
    </row>
    <row r="6725" spans="1:4" ht="40.5" x14ac:dyDescent="0.25">
      <c r="A6725" s="893">
        <v>98405</v>
      </c>
      <c r="B6725" s="894" t="s">
        <v>22619</v>
      </c>
      <c r="C6725" s="893" t="s">
        <v>70</v>
      </c>
      <c r="D6725" s="897">
        <v>2570.6</v>
      </c>
    </row>
    <row r="6726" spans="1:4" ht="40.5" x14ac:dyDescent="0.25">
      <c r="A6726" s="893">
        <v>98406</v>
      </c>
      <c r="B6726" s="894" t="s">
        <v>22620</v>
      </c>
      <c r="C6726" s="893" t="s">
        <v>70</v>
      </c>
      <c r="D6726" s="897">
        <v>6436.39</v>
      </c>
    </row>
    <row r="6727" spans="1:4" ht="40.5" x14ac:dyDescent="0.25">
      <c r="A6727" s="893">
        <v>98407</v>
      </c>
      <c r="B6727" s="894" t="s">
        <v>22621</v>
      </c>
      <c r="C6727" s="893" t="s">
        <v>70</v>
      </c>
      <c r="D6727" s="897">
        <v>4210.3900000000003</v>
      </c>
    </row>
    <row r="6728" spans="1:4" ht="40.5" x14ac:dyDescent="0.25">
      <c r="A6728" s="893">
        <v>98408</v>
      </c>
      <c r="B6728" s="894" t="s">
        <v>22622</v>
      </c>
      <c r="C6728" s="893" t="s">
        <v>70</v>
      </c>
      <c r="D6728" s="897">
        <v>4939.72</v>
      </c>
    </row>
    <row r="6729" spans="1:4" ht="27" x14ac:dyDescent="0.25">
      <c r="A6729" s="893">
        <v>98409</v>
      </c>
      <c r="B6729" s="894" t="s">
        <v>22623</v>
      </c>
      <c r="C6729" s="893" t="s">
        <v>71</v>
      </c>
      <c r="D6729" s="896">
        <v>407.67</v>
      </c>
    </row>
    <row r="6730" spans="1:4" ht="40.5" x14ac:dyDescent="0.25">
      <c r="A6730" s="893">
        <v>98410</v>
      </c>
      <c r="B6730" s="894" t="s">
        <v>22624</v>
      </c>
      <c r="C6730" s="893" t="s">
        <v>70</v>
      </c>
      <c r="D6730" s="897">
        <v>1284.79</v>
      </c>
    </row>
    <row r="6731" spans="1:4" ht="27" x14ac:dyDescent="0.25">
      <c r="A6731" s="893">
        <v>99240</v>
      </c>
      <c r="B6731" s="894" t="s">
        <v>22625</v>
      </c>
      <c r="C6731" s="893" t="s">
        <v>71</v>
      </c>
      <c r="D6731" s="896">
        <v>711.28</v>
      </c>
    </row>
    <row r="6732" spans="1:4" ht="40.5" x14ac:dyDescent="0.25">
      <c r="A6732" s="893">
        <v>99241</v>
      </c>
      <c r="B6732" s="894" t="s">
        <v>22626</v>
      </c>
      <c r="C6732" s="893" t="s">
        <v>71</v>
      </c>
      <c r="D6732" s="897">
        <v>1858.66</v>
      </c>
    </row>
    <row r="6733" spans="1:4" ht="40.5" x14ac:dyDescent="0.25">
      <c r="A6733" s="893">
        <v>99242</v>
      </c>
      <c r="B6733" s="894" t="s">
        <v>22627</v>
      </c>
      <c r="C6733" s="893" t="s">
        <v>70</v>
      </c>
      <c r="D6733" s="897">
        <v>2971.99</v>
      </c>
    </row>
    <row r="6734" spans="1:4" ht="40.5" x14ac:dyDescent="0.25">
      <c r="A6734" s="893">
        <v>99243</v>
      </c>
      <c r="B6734" s="894" t="s">
        <v>22628</v>
      </c>
      <c r="C6734" s="893" t="s">
        <v>71</v>
      </c>
      <c r="D6734" s="897">
        <v>1538.13</v>
      </c>
    </row>
    <row r="6735" spans="1:4" ht="40.5" x14ac:dyDescent="0.25">
      <c r="A6735" s="893">
        <v>99244</v>
      </c>
      <c r="B6735" s="894" t="s">
        <v>22629</v>
      </c>
      <c r="C6735" s="893" t="s">
        <v>70</v>
      </c>
      <c r="D6735" s="897">
        <v>5151.53</v>
      </c>
    </row>
    <row r="6736" spans="1:4" ht="27" x14ac:dyDescent="0.25">
      <c r="A6736" s="893">
        <v>99246</v>
      </c>
      <c r="B6736" s="894" t="s">
        <v>22630</v>
      </c>
      <c r="C6736" s="893" t="s">
        <v>71</v>
      </c>
      <c r="D6736" s="896">
        <v>974.23</v>
      </c>
    </row>
    <row r="6737" spans="1:4" ht="40.5" x14ac:dyDescent="0.25">
      <c r="A6737" s="893">
        <v>99247</v>
      </c>
      <c r="B6737" s="894" t="s">
        <v>22631</v>
      </c>
      <c r="C6737" s="893" t="s">
        <v>71</v>
      </c>
      <c r="D6737" s="897">
        <v>2118.96</v>
      </c>
    </row>
    <row r="6738" spans="1:4" ht="40.5" x14ac:dyDescent="0.25">
      <c r="A6738" s="893">
        <v>99248</v>
      </c>
      <c r="B6738" s="894" t="s">
        <v>22632</v>
      </c>
      <c r="C6738" s="893" t="s">
        <v>70</v>
      </c>
      <c r="D6738" s="897">
        <v>3805.42</v>
      </c>
    </row>
    <row r="6739" spans="1:4" ht="40.5" x14ac:dyDescent="0.25">
      <c r="A6739" s="893">
        <v>99249</v>
      </c>
      <c r="B6739" s="894" t="s">
        <v>22633</v>
      </c>
      <c r="C6739" s="893" t="s">
        <v>71</v>
      </c>
      <c r="D6739" s="897">
        <v>1878.64</v>
      </c>
    </row>
    <row r="6740" spans="1:4" ht="40.5" x14ac:dyDescent="0.25">
      <c r="A6740" s="893">
        <v>99252</v>
      </c>
      <c r="B6740" s="894" t="s">
        <v>22634</v>
      </c>
      <c r="C6740" s="893" t="s">
        <v>70</v>
      </c>
      <c r="D6740" s="897">
        <v>2698.98</v>
      </c>
    </row>
    <row r="6741" spans="1:4" ht="40.5" x14ac:dyDescent="0.25">
      <c r="A6741" s="893">
        <v>99254</v>
      </c>
      <c r="B6741" s="894" t="s">
        <v>22635</v>
      </c>
      <c r="C6741" s="893" t="s">
        <v>71</v>
      </c>
      <c r="D6741" s="897">
        <v>1338.03</v>
      </c>
    </row>
    <row r="6742" spans="1:4" ht="40.5" x14ac:dyDescent="0.25">
      <c r="A6742" s="893">
        <v>99256</v>
      </c>
      <c r="B6742" s="894" t="s">
        <v>22636</v>
      </c>
      <c r="C6742" s="893" t="s">
        <v>70</v>
      </c>
      <c r="D6742" s="897">
        <v>6052.4</v>
      </c>
    </row>
    <row r="6743" spans="1:4" ht="40.5" x14ac:dyDescent="0.25">
      <c r="A6743" s="893">
        <v>99259</v>
      </c>
      <c r="B6743" s="894" t="s">
        <v>22637</v>
      </c>
      <c r="C6743" s="893" t="s">
        <v>70</v>
      </c>
      <c r="D6743" s="897">
        <v>3413.79</v>
      </c>
    </row>
    <row r="6744" spans="1:4" ht="40.5" x14ac:dyDescent="0.25">
      <c r="A6744" s="893">
        <v>99261</v>
      </c>
      <c r="B6744" s="894" t="s">
        <v>22638</v>
      </c>
      <c r="C6744" s="893" t="s">
        <v>71</v>
      </c>
      <c r="D6744" s="897">
        <v>1598.33</v>
      </c>
    </row>
    <row r="6745" spans="1:4" ht="40.5" x14ac:dyDescent="0.25">
      <c r="A6745" s="893">
        <v>99263</v>
      </c>
      <c r="B6745" s="894" t="s">
        <v>22639</v>
      </c>
      <c r="C6745" s="893" t="s">
        <v>71</v>
      </c>
      <c r="D6745" s="897">
        <v>2379.31</v>
      </c>
    </row>
    <row r="6746" spans="1:4" ht="40.5" x14ac:dyDescent="0.25">
      <c r="A6746" s="893">
        <v>99265</v>
      </c>
      <c r="B6746" s="894" t="s">
        <v>22640</v>
      </c>
      <c r="C6746" s="893" t="s">
        <v>70</v>
      </c>
      <c r="D6746" s="897">
        <v>4128.57</v>
      </c>
    </row>
    <row r="6747" spans="1:4" ht="40.5" x14ac:dyDescent="0.25">
      <c r="A6747" s="893">
        <v>99266</v>
      </c>
      <c r="B6747" s="894" t="s">
        <v>22641</v>
      </c>
      <c r="C6747" s="893" t="s">
        <v>71</v>
      </c>
      <c r="D6747" s="897">
        <v>1858.66</v>
      </c>
    </row>
    <row r="6748" spans="1:4" ht="40.5" x14ac:dyDescent="0.25">
      <c r="A6748" s="893">
        <v>99267</v>
      </c>
      <c r="B6748" s="894" t="s">
        <v>22642</v>
      </c>
      <c r="C6748" s="893" t="s">
        <v>70</v>
      </c>
      <c r="D6748" s="897">
        <v>4843.3500000000004</v>
      </c>
    </row>
    <row r="6749" spans="1:4" ht="40.5" x14ac:dyDescent="0.25">
      <c r="A6749" s="893">
        <v>99268</v>
      </c>
      <c r="B6749" s="894" t="s">
        <v>22643</v>
      </c>
      <c r="C6749" s="893" t="s">
        <v>70</v>
      </c>
      <c r="D6749" s="896">
        <v>504.04</v>
      </c>
    </row>
    <row r="6750" spans="1:4" ht="40.5" x14ac:dyDescent="0.25">
      <c r="A6750" s="893">
        <v>99269</v>
      </c>
      <c r="B6750" s="894" t="s">
        <v>22644</v>
      </c>
      <c r="C6750" s="893" t="s">
        <v>71</v>
      </c>
      <c r="D6750" s="897">
        <v>2118.96</v>
      </c>
    </row>
    <row r="6751" spans="1:4" ht="40.5" x14ac:dyDescent="0.25">
      <c r="A6751" s="893">
        <v>99270</v>
      </c>
      <c r="B6751" s="894" t="s">
        <v>22645</v>
      </c>
      <c r="C6751" s="893" t="s">
        <v>70</v>
      </c>
      <c r="D6751" s="896">
        <v>656</v>
      </c>
    </row>
    <row r="6752" spans="1:4" ht="40.5" x14ac:dyDescent="0.25">
      <c r="A6752" s="893">
        <v>99271</v>
      </c>
      <c r="B6752" s="894" t="s">
        <v>22646</v>
      </c>
      <c r="C6752" s="893" t="s">
        <v>70</v>
      </c>
      <c r="D6752" s="897">
        <v>6953.16</v>
      </c>
    </row>
    <row r="6753" spans="1:4" ht="40.5" x14ac:dyDescent="0.25">
      <c r="A6753" s="893">
        <v>99272</v>
      </c>
      <c r="B6753" s="894" t="s">
        <v>22647</v>
      </c>
      <c r="C6753" s="893" t="s">
        <v>70</v>
      </c>
      <c r="D6753" s="897">
        <v>1100.1600000000001</v>
      </c>
    </row>
    <row r="6754" spans="1:4" ht="40.5" x14ac:dyDescent="0.25">
      <c r="A6754" s="893">
        <v>99273</v>
      </c>
      <c r="B6754" s="894" t="s">
        <v>22648</v>
      </c>
      <c r="C6754" s="893" t="s">
        <v>70</v>
      </c>
      <c r="D6754" s="897">
        <v>1533.02</v>
      </c>
    </row>
    <row r="6755" spans="1:4" ht="40.5" x14ac:dyDescent="0.25">
      <c r="A6755" s="893">
        <v>99274</v>
      </c>
      <c r="B6755" s="894" t="s">
        <v>22649</v>
      </c>
      <c r="C6755" s="893" t="s">
        <v>70</v>
      </c>
      <c r="D6755" s="897">
        <v>5591.9</v>
      </c>
    </row>
    <row r="6756" spans="1:4" ht="40.5" x14ac:dyDescent="0.25">
      <c r="A6756" s="893">
        <v>99275</v>
      </c>
      <c r="B6756" s="894" t="s">
        <v>22650</v>
      </c>
      <c r="C6756" s="893" t="s">
        <v>70</v>
      </c>
      <c r="D6756" s="897">
        <v>1008.8</v>
      </c>
    </row>
    <row r="6757" spans="1:4" ht="40.5" x14ac:dyDescent="0.25">
      <c r="A6757" s="893">
        <v>99276</v>
      </c>
      <c r="B6757" s="894" t="s">
        <v>22651</v>
      </c>
      <c r="C6757" s="893" t="s">
        <v>71</v>
      </c>
      <c r="D6757" s="897">
        <v>2639.65</v>
      </c>
    </row>
    <row r="6758" spans="1:4" ht="40.5" x14ac:dyDescent="0.25">
      <c r="A6758" s="893">
        <v>99277</v>
      </c>
      <c r="B6758" s="894" t="s">
        <v>22652</v>
      </c>
      <c r="C6758" s="893" t="s">
        <v>71</v>
      </c>
      <c r="D6758" s="897">
        <v>2379.31</v>
      </c>
    </row>
    <row r="6759" spans="1:4" ht="27" x14ac:dyDescent="0.25">
      <c r="A6759" s="893">
        <v>99278</v>
      </c>
      <c r="B6759" s="894" t="s">
        <v>22653</v>
      </c>
      <c r="C6759" s="893" t="s">
        <v>71</v>
      </c>
      <c r="D6759" s="896">
        <v>405.88</v>
      </c>
    </row>
    <row r="6760" spans="1:4" ht="40.5" x14ac:dyDescent="0.25">
      <c r="A6760" s="893">
        <v>99279</v>
      </c>
      <c r="B6760" s="894" t="s">
        <v>22654</v>
      </c>
      <c r="C6760" s="893" t="s">
        <v>70</v>
      </c>
      <c r="D6760" s="897">
        <v>6310.92</v>
      </c>
    </row>
    <row r="6761" spans="1:4" ht="40.5" x14ac:dyDescent="0.25">
      <c r="A6761" s="893">
        <v>99280</v>
      </c>
      <c r="B6761" s="894" t="s">
        <v>22655</v>
      </c>
      <c r="C6761" s="893" t="s">
        <v>70</v>
      </c>
      <c r="D6761" s="897">
        <v>2020.29</v>
      </c>
    </row>
    <row r="6762" spans="1:4" ht="40.5" x14ac:dyDescent="0.25">
      <c r="A6762" s="893">
        <v>99281</v>
      </c>
      <c r="B6762" s="894" t="s">
        <v>22656</v>
      </c>
      <c r="C6762" s="893" t="s">
        <v>71</v>
      </c>
      <c r="D6762" s="897">
        <v>2639.65</v>
      </c>
    </row>
    <row r="6763" spans="1:4" ht="40.5" x14ac:dyDescent="0.25">
      <c r="A6763" s="893">
        <v>99282</v>
      </c>
      <c r="B6763" s="894" t="s">
        <v>22657</v>
      </c>
      <c r="C6763" s="893" t="s">
        <v>71</v>
      </c>
      <c r="D6763" s="897">
        <v>2924.91</v>
      </c>
    </row>
    <row r="6764" spans="1:4" ht="40.5" x14ac:dyDescent="0.25">
      <c r="A6764" s="893">
        <v>99283</v>
      </c>
      <c r="B6764" s="894" t="s">
        <v>22658</v>
      </c>
      <c r="C6764" s="893" t="s">
        <v>71</v>
      </c>
      <c r="D6764" s="897">
        <v>1084.18</v>
      </c>
    </row>
    <row r="6765" spans="1:4" ht="40.5" x14ac:dyDescent="0.25">
      <c r="A6765" s="893">
        <v>99284</v>
      </c>
      <c r="B6765" s="894" t="s">
        <v>22659</v>
      </c>
      <c r="C6765" s="893" t="s">
        <v>70</v>
      </c>
      <c r="D6765" s="897">
        <v>7854.05</v>
      </c>
    </row>
    <row r="6766" spans="1:4" ht="40.5" x14ac:dyDescent="0.25">
      <c r="A6766" s="893">
        <v>99285</v>
      </c>
      <c r="B6766" s="894" t="s">
        <v>22660</v>
      </c>
      <c r="C6766" s="893" t="s">
        <v>70</v>
      </c>
      <c r="D6766" s="897">
        <v>1325.69</v>
      </c>
    </row>
    <row r="6767" spans="1:4" ht="40.5" x14ac:dyDescent="0.25">
      <c r="A6767" s="893">
        <v>99286</v>
      </c>
      <c r="B6767" s="894" t="s">
        <v>22661</v>
      </c>
      <c r="C6767" s="893" t="s">
        <v>70</v>
      </c>
      <c r="D6767" s="897">
        <v>7030.02</v>
      </c>
    </row>
    <row r="6768" spans="1:4" ht="40.5" x14ac:dyDescent="0.25">
      <c r="A6768" s="893">
        <v>99287</v>
      </c>
      <c r="B6768" s="894" t="s">
        <v>22662</v>
      </c>
      <c r="C6768" s="893" t="s">
        <v>70</v>
      </c>
      <c r="D6768" s="897">
        <v>9907.81</v>
      </c>
    </row>
    <row r="6769" spans="1:4" ht="27" x14ac:dyDescent="0.25">
      <c r="A6769" s="893">
        <v>99288</v>
      </c>
      <c r="B6769" s="894" t="s">
        <v>22663</v>
      </c>
      <c r="C6769" s="893" t="s">
        <v>71</v>
      </c>
      <c r="D6769" s="896">
        <v>535.07000000000005</v>
      </c>
    </row>
    <row r="6770" spans="1:4" ht="40.5" x14ac:dyDescent="0.25">
      <c r="A6770" s="893">
        <v>99289</v>
      </c>
      <c r="B6770" s="894" t="s">
        <v>22664</v>
      </c>
      <c r="C6770" s="893" t="s">
        <v>71</v>
      </c>
      <c r="D6770" s="897">
        <v>2899.93</v>
      </c>
    </row>
    <row r="6771" spans="1:4" ht="40.5" x14ac:dyDescent="0.25">
      <c r="A6771" s="893">
        <v>99290</v>
      </c>
      <c r="B6771" s="894" t="s">
        <v>22665</v>
      </c>
      <c r="C6771" s="893" t="s">
        <v>70</v>
      </c>
      <c r="D6771" s="897">
        <v>4223.96</v>
      </c>
    </row>
    <row r="6772" spans="1:4" ht="40.5" x14ac:dyDescent="0.25">
      <c r="A6772" s="893">
        <v>99291</v>
      </c>
      <c r="B6772" s="894" t="s">
        <v>22666</v>
      </c>
      <c r="C6772" s="893" t="s">
        <v>71</v>
      </c>
      <c r="D6772" s="897">
        <v>2899.93</v>
      </c>
    </row>
    <row r="6773" spans="1:4" ht="40.5" x14ac:dyDescent="0.25">
      <c r="A6773" s="893">
        <v>99292</v>
      </c>
      <c r="B6773" s="894" t="s">
        <v>22667</v>
      </c>
      <c r="C6773" s="893" t="s">
        <v>70</v>
      </c>
      <c r="D6773" s="897">
        <v>2494.9</v>
      </c>
    </row>
    <row r="6774" spans="1:4" ht="40.5" x14ac:dyDescent="0.25">
      <c r="A6774" s="893">
        <v>99293</v>
      </c>
      <c r="B6774" s="894" t="s">
        <v>22668</v>
      </c>
      <c r="C6774" s="893" t="s">
        <v>71</v>
      </c>
      <c r="D6774" s="897">
        <v>1311.18</v>
      </c>
    </row>
    <row r="6775" spans="1:4" ht="40.5" x14ac:dyDescent="0.25">
      <c r="A6775" s="893">
        <v>99294</v>
      </c>
      <c r="B6775" s="894" t="s">
        <v>22669</v>
      </c>
      <c r="C6775" s="893" t="s">
        <v>70</v>
      </c>
      <c r="D6775" s="897">
        <v>8754.83</v>
      </c>
    </row>
    <row r="6776" spans="1:4" ht="40.5" x14ac:dyDescent="0.25">
      <c r="A6776" s="893">
        <v>99296</v>
      </c>
      <c r="B6776" s="894" t="s">
        <v>22670</v>
      </c>
      <c r="C6776" s="893" t="s">
        <v>71</v>
      </c>
      <c r="D6776" s="897">
        <v>3185.21</v>
      </c>
    </row>
    <row r="6777" spans="1:4" ht="40.5" x14ac:dyDescent="0.25">
      <c r="A6777" s="893">
        <v>99297</v>
      </c>
      <c r="B6777" s="894" t="s">
        <v>22671</v>
      </c>
      <c r="C6777" s="893" t="s">
        <v>71</v>
      </c>
      <c r="D6777" s="897">
        <v>3180.91</v>
      </c>
    </row>
    <row r="6778" spans="1:4" ht="40.5" x14ac:dyDescent="0.25">
      <c r="A6778" s="893">
        <v>99298</v>
      </c>
      <c r="B6778" s="894" t="s">
        <v>22672</v>
      </c>
      <c r="C6778" s="893" t="s">
        <v>70</v>
      </c>
      <c r="D6778" s="897">
        <v>11203.66</v>
      </c>
    </row>
    <row r="6779" spans="1:4" ht="40.5" x14ac:dyDescent="0.25">
      <c r="A6779" s="893">
        <v>99299</v>
      </c>
      <c r="B6779" s="894" t="s">
        <v>22673</v>
      </c>
      <c r="C6779" s="893" t="s">
        <v>71</v>
      </c>
      <c r="D6779" s="897">
        <v>3445.45</v>
      </c>
    </row>
    <row r="6780" spans="1:4" ht="40.5" x14ac:dyDescent="0.25">
      <c r="A6780" s="893">
        <v>99300</v>
      </c>
      <c r="B6780" s="894" t="s">
        <v>22674</v>
      </c>
      <c r="C6780" s="893" t="s">
        <v>70</v>
      </c>
      <c r="D6780" s="897">
        <v>12499.43</v>
      </c>
    </row>
    <row r="6781" spans="1:4" ht="40.5" x14ac:dyDescent="0.25">
      <c r="A6781" s="893">
        <v>99301</v>
      </c>
      <c r="B6781" s="894" t="s">
        <v>22675</v>
      </c>
      <c r="C6781" s="893" t="s">
        <v>70</v>
      </c>
      <c r="D6781" s="897">
        <v>6223.52</v>
      </c>
    </row>
    <row r="6782" spans="1:4" ht="40.5" x14ac:dyDescent="0.25">
      <c r="A6782" s="893">
        <v>99302</v>
      </c>
      <c r="B6782" s="894" t="s">
        <v>22676</v>
      </c>
      <c r="C6782" s="893" t="s">
        <v>71</v>
      </c>
      <c r="D6782" s="897">
        <v>3710.05</v>
      </c>
    </row>
    <row r="6783" spans="1:4" ht="40.5" x14ac:dyDescent="0.25">
      <c r="A6783" s="893">
        <v>99303</v>
      </c>
      <c r="B6783" s="894" t="s">
        <v>22677</v>
      </c>
      <c r="C6783" s="893" t="s">
        <v>70</v>
      </c>
      <c r="D6783" s="897">
        <v>11438.49</v>
      </c>
    </row>
    <row r="6784" spans="1:4" ht="40.5" x14ac:dyDescent="0.25">
      <c r="A6784" s="893">
        <v>99304</v>
      </c>
      <c r="B6784" s="894" t="s">
        <v>22678</v>
      </c>
      <c r="C6784" s="893" t="s">
        <v>71</v>
      </c>
      <c r="D6784" s="897">
        <v>3449.76</v>
      </c>
    </row>
    <row r="6785" spans="1:4" ht="40.5" x14ac:dyDescent="0.25">
      <c r="A6785" s="893">
        <v>99305</v>
      </c>
      <c r="B6785" s="894" t="s">
        <v>22679</v>
      </c>
      <c r="C6785" s="893" t="s">
        <v>70</v>
      </c>
      <c r="D6785" s="897">
        <v>12926.87</v>
      </c>
    </row>
    <row r="6786" spans="1:4" ht="40.5" x14ac:dyDescent="0.25">
      <c r="A6786" s="893">
        <v>99306</v>
      </c>
      <c r="B6786" s="894" t="s">
        <v>22680</v>
      </c>
      <c r="C6786" s="893" t="s">
        <v>71</v>
      </c>
      <c r="D6786" s="897">
        <v>3710.05</v>
      </c>
    </row>
    <row r="6787" spans="1:4" ht="40.5" x14ac:dyDescent="0.25">
      <c r="A6787" s="893">
        <v>99307</v>
      </c>
      <c r="B6787" s="894" t="s">
        <v>22681</v>
      </c>
      <c r="C6787" s="893" t="s">
        <v>71</v>
      </c>
      <c r="D6787" s="897">
        <v>2399.98</v>
      </c>
    </row>
    <row r="6788" spans="1:4" ht="40.5" x14ac:dyDescent="0.25">
      <c r="A6788" s="893">
        <v>99308</v>
      </c>
      <c r="B6788" s="894" t="s">
        <v>22682</v>
      </c>
      <c r="C6788" s="893" t="s">
        <v>70</v>
      </c>
      <c r="D6788" s="897">
        <v>14415.36</v>
      </c>
    </row>
    <row r="6789" spans="1:4" ht="40.5" x14ac:dyDescent="0.25">
      <c r="A6789" s="893">
        <v>99309</v>
      </c>
      <c r="B6789" s="894" t="s">
        <v>22683</v>
      </c>
      <c r="C6789" s="893" t="s">
        <v>71</v>
      </c>
      <c r="D6789" s="897">
        <v>3974.68</v>
      </c>
    </row>
    <row r="6790" spans="1:4" ht="40.5" x14ac:dyDescent="0.25">
      <c r="A6790" s="893">
        <v>99310</v>
      </c>
      <c r="B6790" s="894" t="s">
        <v>22684</v>
      </c>
      <c r="C6790" s="893" t="s">
        <v>70</v>
      </c>
      <c r="D6790" s="897">
        <v>14650.24</v>
      </c>
    </row>
    <row r="6791" spans="1:4" ht="40.5" x14ac:dyDescent="0.25">
      <c r="A6791" s="893">
        <v>99311</v>
      </c>
      <c r="B6791" s="894" t="s">
        <v>22685</v>
      </c>
      <c r="C6791" s="893" t="s">
        <v>71</v>
      </c>
      <c r="D6791" s="897">
        <v>3974.68</v>
      </c>
    </row>
    <row r="6792" spans="1:4" ht="40.5" x14ac:dyDescent="0.25">
      <c r="A6792" s="893">
        <v>99312</v>
      </c>
      <c r="B6792" s="894" t="s">
        <v>22686</v>
      </c>
      <c r="C6792" s="893" t="s">
        <v>70</v>
      </c>
      <c r="D6792" s="897">
        <v>7293.87</v>
      </c>
    </row>
    <row r="6793" spans="1:4" ht="40.5" x14ac:dyDescent="0.25">
      <c r="A6793" s="893">
        <v>99313</v>
      </c>
      <c r="B6793" s="894" t="s">
        <v>22687</v>
      </c>
      <c r="C6793" s="893" t="s">
        <v>70</v>
      </c>
      <c r="D6793" s="897">
        <v>16331.11</v>
      </c>
    </row>
    <row r="6794" spans="1:4" ht="40.5" x14ac:dyDescent="0.25">
      <c r="A6794" s="893">
        <v>99314</v>
      </c>
      <c r="B6794" s="894" t="s">
        <v>22688</v>
      </c>
      <c r="C6794" s="893" t="s">
        <v>71</v>
      </c>
      <c r="D6794" s="897">
        <v>4239.3</v>
      </c>
    </row>
    <row r="6795" spans="1:4" ht="40.5" x14ac:dyDescent="0.25">
      <c r="A6795" s="893">
        <v>99315</v>
      </c>
      <c r="B6795" s="894" t="s">
        <v>22689</v>
      </c>
      <c r="C6795" s="893" t="s">
        <v>70</v>
      </c>
      <c r="D6795" s="897">
        <v>18247.03</v>
      </c>
    </row>
    <row r="6796" spans="1:4" ht="40.5" x14ac:dyDescent="0.25">
      <c r="A6796" s="893">
        <v>99317</v>
      </c>
      <c r="B6796" s="894" t="s">
        <v>22690</v>
      </c>
      <c r="C6796" s="893" t="s">
        <v>71</v>
      </c>
      <c r="D6796" s="897">
        <v>2660.27</v>
      </c>
    </row>
    <row r="6797" spans="1:4" ht="27" x14ac:dyDescent="0.25">
      <c r="A6797" s="893">
        <v>99318</v>
      </c>
      <c r="B6797" s="894" t="s">
        <v>22691</v>
      </c>
      <c r="C6797" s="893" t="s">
        <v>71</v>
      </c>
      <c r="D6797" s="896">
        <v>296.60000000000002</v>
      </c>
    </row>
    <row r="6798" spans="1:4" ht="40.5" x14ac:dyDescent="0.25">
      <c r="A6798" s="893">
        <v>99319</v>
      </c>
      <c r="B6798" s="894" t="s">
        <v>22692</v>
      </c>
      <c r="C6798" s="893" t="s">
        <v>71</v>
      </c>
      <c r="D6798" s="896">
        <v>869.61</v>
      </c>
    </row>
    <row r="6799" spans="1:4" ht="40.5" x14ac:dyDescent="0.25">
      <c r="A6799" s="893">
        <v>99320</v>
      </c>
      <c r="B6799" s="894" t="s">
        <v>22693</v>
      </c>
      <c r="C6799" s="893" t="s">
        <v>70</v>
      </c>
      <c r="D6799" s="897">
        <v>8423.4</v>
      </c>
    </row>
    <row r="6800" spans="1:4" ht="40.5" x14ac:dyDescent="0.25">
      <c r="A6800" s="893">
        <v>99321</v>
      </c>
      <c r="B6800" s="894" t="s">
        <v>22694</v>
      </c>
      <c r="C6800" s="893" t="s">
        <v>71</v>
      </c>
      <c r="D6800" s="897">
        <v>2920.6</v>
      </c>
    </row>
    <row r="6801" spans="1:4" ht="40.5" x14ac:dyDescent="0.25">
      <c r="A6801" s="893">
        <v>99322</v>
      </c>
      <c r="B6801" s="894" t="s">
        <v>22695</v>
      </c>
      <c r="C6801" s="893" t="s">
        <v>70</v>
      </c>
      <c r="D6801" s="897">
        <v>9501.2199999999993</v>
      </c>
    </row>
    <row r="6802" spans="1:4" ht="40.5" x14ac:dyDescent="0.25">
      <c r="A6802" s="893">
        <v>99323</v>
      </c>
      <c r="B6802" s="894" t="s">
        <v>22696</v>
      </c>
      <c r="C6802" s="893" t="s">
        <v>71</v>
      </c>
      <c r="D6802" s="897">
        <v>3180.91</v>
      </c>
    </row>
    <row r="6803" spans="1:4" ht="40.5" x14ac:dyDescent="0.25">
      <c r="A6803" s="893">
        <v>99324</v>
      </c>
      <c r="B6803" s="894" t="s">
        <v>22697</v>
      </c>
      <c r="C6803" s="893" t="s">
        <v>70</v>
      </c>
      <c r="D6803" s="897">
        <v>10579.11</v>
      </c>
    </row>
    <row r="6804" spans="1:4" ht="40.5" x14ac:dyDescent="0.25">
      <c r="A6804" s="893">
        <v>99325</v>
      </c>
      <c r="B6804" s="894" t="s">
        <v>22698</v>
      </c>
      <c r="C6804" s="893" t="s">
        <v>71</v>
      </c>
      <c r="D6804" s="897">
        <v>3445.45</v>
      </c>
    </row>
    <row r="6805" spans="1:4" ht="40.5" x14ac:dyDescent="0.25">
      <c r="A6805" s="893">
        <v>99326</v>
      </c>
      <c r="B6805" s="894" t="s">
        <v>22699</v>
      </c>
      <c r="C6805" s="893" t="s">
        <v>70</v>
      </c>
      <c r="D6805" s="897">
        <v>8612.0300000000007</v>
      </c>
    </row>
    <row r="6806" spans="1:4" ht="40.5" x14ac:dyDescent="0.25">
      <c r="A6806" s="893">
        <v>99327</v>
      </c>
      <c r="B6806" s="894" t="s">
        <v>22700</v>
      </c>
      <c r="C6806" s="893" t="s">
        <v>71</v>
      </c>
      <c r="D6806" s="897">
        <v>4461.8</v>
      </c>
    </row>
    <row r="6807" spans="1:4" ht="40.5" x14ac:dyDescent="0.25">
      <c r="A6807" s="893">
        <v>101800</v>
      </c>
      <c r="B6807" s="894" t="s">
        <v>22701</v>
      </c>
      <c r="C6807" s="893" t="s">
        <v>70</v>
      </c>
      <c r="D6807" s="897">
        <v>1413.33</v>
      </c>
    </row>
    <row r="6808" spans="1:4" ht="40.5" x14ac:dyDescent="0.25">
      <c r="A6808" s="893">
        <v>101801</v>
      </c>
      <c r="B6808" s="894" t="s">
        <v>22702</v>
      </c>
      <c r="C6808" s="893" t="s">
        <v>70</v>
      </c>
      <c r="D6808" s="897">
        <v>1087.8499999999999</v>
      </c>
    </row>
    <row r="6809" spans="1:4" ht="40.5" x14ac:dyDescent="0.25">
      <c r="A6809" s="893">
        <v>101806</v>
      </c>
      <c r="B6809" s="894" t="s">
        <v>22703</v>
      </c>
      <c r="C6809" s="893" t="s">
        <v>70</v>
      </c>
      <c r="D6809" s="896">
        <v>548.65</v>
      </c>
    </row>
    <row r="6810" spans="1:4" ht="40.5" x14ac:dyDescent="0.25">
      <c r="A6810" s="893">
        <v>101807</v>
      </c>
      <c r="B6810" s="894" t="s">
        <v>22704</v>
      </c>
      <c r="C6810" s="893" t="s">
        <v>70</v>
      </c>
      <c r="D6810" s="896">
        <v>525.19000000000005</v>
      </c>
    </row>
    <row r="6811" spans="1:4" ht="40.5" x14ac:dyDescent="0.25">
      <c r="A6811" s="893">
        <v>101808</v>
      </c>
      <c r="B6811" s="894" t="s">
        <v>22705</v>
      </c>
      <c r="C6811" s="893" t="s">
        <v>70</v>
      </c>
      <c r="D6811" s="896">
        <v>560.32000000000005</v>
      </c>
    </row>
    <row r="6812" spans="1:4" ht="40.5" x14ac:dyDescent="0.25">
      <c r="A6812" s="893">
        <v>101809</v>
      </c>
      <c r="B6812" s="894" t="s">
        <v>22706</v>
      </c>
      <c r="C6812" s="893" t="s">
        <v>70</v>
      </c>
      <c r="D6812" s="897">
        <v>3004.06</v>
      </c>
    </row>
    <row r="6813" spans="1:4" ht="40.5" x14ac:dyDescent="0.25">
      <c r="A6813" s="893">
        <v>102139</v>
      </c>
      <c r="B6813" s="894" t="s">
        <v>22707</v>
      </c>
      <c r="C6813" s="893" t="s">
        <v>70</v>
      </c>
      <c r="D6813" s="897">
        <v>1756.03</v>
      </c>
    </row>
    <row r="6814" spans="1:4" ht="40.5" x14ac:dyDescent="0.25">
      <c r="A6814" s="893">
        <v>102141</v>
      </c>
      <c r="B6814" s="894" t="s">
        <v>22708</v>
      </c>
      <c r="C6814" s="893" t="s">
        <v>70</v>
      </c>
      <c r="D6814" s="897">
        <v>2689.39</v>
      </c>
    </row>
    <row r="6815" spans="1:4" ht="40.5" x14ac:dyDescent="0.25">
      <c r="A6815" s="893">
        <v>102142</v>
      </c>
      <c r="B6815" s="894" t="s">
        <v>22709</v>
      </c>
      <c r="C6815" s="893" t="s">
        <v>70</v>
      </c>
      <c r="D6815" s="897">
        <v>2655.99</v>
      </c>
    </row>
    <row r="6816" spans="1:4" ht="40.5" x14ac:dyDescent="0.25">
      <c r="A6816" s="893">
        <v>102457</v>
      </c>
      <c r="B6816" s="894" t="s">
        <v>22710</v>
      </c>
      <c r="C6816" s="893" t="s">
        <v>70</v>
      </c>
      <c r="D6816" s="897">
        <v>1658.91</v>
      </c>
    </row>
    <row r="6817" spans="1:4" ht="27" x14ac:dyDescent="0.25">
      <c r="A6817" s="893">
        <v>94263</v>
      </c>
      <c r="B6817" s="894" t="s">
        <v>22711</v>
      </c>
      <c r="C6817" s="893" t="s">
        <v>71</v>
      </c>
      <c r="D6817" s="896">
        <v>38.5</v>
      </c>
    </row>
    <row r="6818" spans="1:4" ht="27" x14ac:dyDescent="0.25">
      <c r="A6818" s="893">
        <v>94264</v>
      </c>
      <c r="B6818" s="894" t="s">
        <v>22712</v>
      </c>
      <c r="C6818" s="893" t="s">
        <v>71</v>
      </c>
      <c r="D6818" s="896">
        <v>43.47</v>
      </c>
    </row>
    <row r="6819" spans="1:4" ht="27" x14ac:dyDescent="0.25">
      <c r="A6819" s="893">
        <v>94265</v>
      </c>
      <c r="B6819" s="894" t="s">
        <v>22713</v>
      </c>
      <c r="C6819" s="893" t="s">
        <v>71</v>
      </c>
      <c r="D6819" s="896">
        <v>52.97</v>
      </c>
    </row>
    <row r="6820" spans="1:4" ht="27" x14ac:dyDescent="0.25">
      <c r="A6820" s="893">
        <v>94266</v>
      </c>
      <c r="B6820" s="894" t="s">
        <v>22714</v>
      </c>
      <c r="C6820" s="893" t="s">
        <v>71</v>
      </c>
      <c r="D6820" s="896">
        <v>58.65</v>
      </c>
    </row>
    <row r="6821" spans="1:4" ht="40.5" x14ac:dyDescent="0.25">
      <c r="A6821" s="893">
        <v>94267</v>
      </c>
      <c r="B6821" s="894" t="s">
        <v>22715</v>
      </c>
      <c r="C6821" s="893" t="s">
        <v>71</v>
      </c>
      <c r="D6821" s="896">
        <v>63.53</v>
      </c>
    </row>
    <row r="6822" spans="1:4" ht="40.5" x14ac:dyDescent="0.25">
      <c r="A6822" s="893">
        <v>94268</v>
      </c>
      <c r="B6822" s="894" t="s">
        <v>22716</v>
      </c>
      <c r="C6822" s="893" t="s">
        <v>71</v>
      </c>
      <c r="D6822" s="896">
        <v>69.790000000000006</v>
      </c>
    </row>
    <row r="6823" spans="1:4" ht="40.5" x14ac:dyDescent="0.25">
      <c r="A6823" s="893">
        <v>94269</v>
      </c>
      <c r="B6823" s="894" t="s">
        <v>22717</v>
      </c>
      <c r="C6823" s="893" t="s">
        <v>71</v>
      </c>
      <c r="D6823" s="896">
        <v>91.75</v>
      </c>
    </row>
    <row r="6824" spans="1:4" ht="40.5" x14ac:dyDescent="0.25">
      <c r="A6824" s="893">
        <v>94270</v>
      </c>
      <c r="B6824" s="894" t="s">
        <v>22718</v>
      </c>
      <c r="C6824" s="893" t="s">
        <v>71</v>
      </c>
      <c r="D6824" s="896">
        <v>100.47</v>
      </c>
    </row>
    <row r="6825" spans="1:4" ht="40.5" x14ac:dyDescent="0.25">
      <c r="A6825" s="893">
        <v>94271</v>
      </c>
      <c r="B6825" s="894" t="s">
        <v>22719</v>
      </c>
      <c r="C6825" s="893" t="s">
        <v>71</v>
      </c>
      <c r="D6825" s="896">
        <v>112.23</v>
      </c>
    </row>
    <row r="6826" spans="1:4" ht="40.5" x14ac:dyDescent="0.25">
      <c r="A6826" s="893">
        <v>94272</v>
      </c>
      <c r="B6826" s="894" t="s">
        <v>22720</v>
      </c>
      <c r="C6826" s="893" t="s">
        <v>71</v>
      </c>
      <c r="D6826" s="896">
        <v>123.86</v>
      </c>
    </row>
    <row r="6827" spans="1:4" ht="40.5" x14ac:dyDescent="0.25">
      <c r="A6827" s="893">
        <v>94273</v>
      </c>
      <c r="B6827" s="894" t="s">
        <v>22721</v>
      </c>
      <c r="C6827" s="893" t="s">
        <v>71</v>
      </c>
      <c r="D6827" s="896">
        <v>56.48</v>
      </c>
    </row>
    <row r="6828" spans="1:4" ht="40.5" x14ac:dyDescent="0.25">
      <c r="A6828" s="893">
        <v>94274</v>
      </c>
      <c r="B6828" s="894" t="s">
        <v>22722</v>
      </c>
      <c r="C6828" s="893" t="s">
        <v>71</v>
      </c>
      <c r="D6828" s="896">
        <v>59.6</v>
      </c>
    </row>
    <row r="6829" spans="1:4" ht="40.5" x14ac:dyDescent="0.25">
      <c r="A6829" s="893">
        <v>94275</v>
      </c>
      <c r="B6829" s="894" t="s">
        <v>22723</v>
      </c>
      <c r="C6829" s="893" t="s">
        <v>71</v>
      </c>
      <c r="D6829" s="896">
        <v>51.33</v>
      </c>
    </row>
    <row r="6830" spans="1:4" ht="40.5" x14ac:dyDescent="0.25">
      <c r="A6830" s="893">
        <v>94276</v>
      </c>
      <c r="B6830" s="894" t="s">
        <v>22724</v>
      </c>
      <c r="C6830" s="893" t="s">
        <v>71</v>
      </c>
      <c r="D6830" s="896">
        <v>54.43</v>
      </c>
    </row>
    <row r="6831" spans="1:4" ht="40.5" x14ac:dyDescent="0.25">
      <c r="A6831" s="893">
        <v>94277</v>
      </c>
      <c r="B6831" s="894" t="s">
        <v>22725</v>
      </c>
      <c r="C6831" s="893" t="s">
        <v>71</v>
      </c>
      <c r="D6831" s="896">
        <v>45.05</v>
      </c>
    </row>
    <row r="6832" spans="1:4" ht="40.5" x14ac:dyDescent="0.25">
      <c r="A6832" s="893">
        <v>94278</v>
      </c>
      <c r="B6832" s="894" t="s">
        <v>22726</v>
      </c>
      <c r="C6832" s="893" t="s">
        <v>71</v>
      </c>
      <c r="D6832" s="896">
        <v>48.14</v>
      </c>
    </row>
    <row r="6833" spans="1:4" ht="54" x14ac:dyDescent="0.25">
      <c r="A6833" s="893">
        <v>94279</v>
      </c>
      <c r="B6833" s="894" t="s">
        <v>22727</v>
      </c>
      <c r="C6833" s="893" t="s">
        <v>71</v>
      </c>
      <c r="D6833" s="896">
        <v>54.78</v>
      </c>
    </row>
    <row r="6834" spans="1:4" ht="54" x14ac:dyDescent="0.25">
      <c r="A6834" s="893">
        <v>94280</v>
      </c>
      <c r="B6834" s="894" t="s">
        <v>22728</v>
      </c>
      <c r="C6834" s="893" t="s">
        <v>71</v>
      </c>
      <c r="D6834" s="896">
        <v>57.88</v>
      </c>
    </row>
    <row r="6835" spans="1:4" ht="27" x14ac:dyDescent="0.25">
      <c r="A6835" s="893">
        <v>94281</v>
      </c>
      <c r="B6835" s="894" t="s">
        <v>22729</v>
      </c>
      <c r="C6835" s="893" t="s">
        <v>71</v>
      </c>
      <c r="D6835" s="896">
        <v>49.59</v>
      </c>
    </row>
    <row r="6836" spans="1:4" ht="27" x14ac:dyDescent="0.25">
      <c r="A6836" s="893">
        <v>94282</v>
      </c>
      <c r="B6836" s="894" t="s">
        <v>22730</v>
      </c>
      <c r="C6836" s="893" t="s">
        <v>71</v>
      </c>
      <c r="D6836" s="896">
        <v>57.79</v>
      </c>
    </row>
    <row r="6837" spans="1:4" ht="27" x14ac:dyDescent="0.25">
      <c r="A6837" s="893">
        <v>94283</v>
      </c>
      <c r="B6837" s="894" t="s">
        <v>22731</v>
      </c>
      <c r="C6837" s="893" t="s">
        <v>71</v>
      </c>
      <c r="D6837" s="896">
        <v>67.95</v>
      </c>
    </row>
    <row r="6838" spans="1:4" ht="27" x14ac:dyDescent="0.25">
      <c r="A6838" s="893">
        <v>94284</v>
      </c>
      <c r="B6838" s="894" t="s">
        <v>22732</v>
      </c>
      <c r="C6838" s="893" t="s">
        <v>71</v>
      </c>
      <c r="D6838" s="896">
        <v>76.150000000000006</v>
      </c>
    </row>
    <row r="6839" spans="1:4" ht="27" x14ac:dyDescent="0.25">
      <c r="A6839" s="893">
        <v>94285</v>
      </c>
      <c r="B6839" s="894" t="s">
        <v>22733</v>
      </c>
      <c r="C6839" s="893" t="s">
        <v>71</v>
      </c>
      <c r="D6839" s="896">
        <v>88.84</v>
      </c>
    </row>
    <row r="6840" spans="1:4" ht="27" x14ac:dyDescent="0.25">
      <c r="A6840" s="893">
        <v>94286</v>
      </c>
      <c r="B6840" s="894" t="s">
        <v>22734</v>
      </c>
      <c r="C6840" s="893" t="s">
        <v>71</v>
      </c>
      <c r="D6840" s="896">
        <v>97.05</v>
      </c>
    </row>
    <row r="6841" spans="1:4" ht="27" x14ac:dyDescent="0.25">
      <c r="A6841" s="893">
        <v>94287</v>
      </c>
      <c r="B6841" s="894" t="s">
        <v>22735</v>
      </c>
      <c r="C6841" s="893" t="s">
        <v>71</v>
      </c>
      <c r="D6841" s="896">
        <v>37.18</v>
      </c>
    </row>
    <row r="6842" spans="1:4" ht="27" x14ac:dyDescent="0.25">
      <c r="A6842" s="893">
        <v>94288</v>
      </c>
      <c r="B6842" s="894" t="s">
        <v>22736</v>
      </c>
      <c r="C6842" s="893" t="s">
        <v>71</v>
      </c>
      <c r="D6842" s="896">
        <v>44.45</v>
      </c>
    </row>
    <row r="6843" spans="1:4" ht="27" x14ac:dyDescent="0.25">
      <c r="A6843" s="893">
        <v>94289</v>
      </c>
      <c r="B6843" s="894" t="s">
        <v>22737</v>
      </c>
      <c r="C6843" s="893" t="s">
        <v>71</v>
      </c>
      <c r="D6843" s="896">
        <v>48.77</v>
      </c>
    </row>
    <row r="6844" spans="1:4" ht="27" x14ac:dyDescent="0.25">
      <c r="A6844" s="893">
        <v>94290</v>
      </c>
      <c r="B6844" s="894" t="s">
        <v>22738</v>
      </c>
      <c r="C6844" s="893" t="s">
        <v>71</v>
      </c>
      <c r="D6844" s="896">
        <v>56.08</v>
      </c>
    </row>
    <row r="6845" spans="1:4" ht="27" x14ac:dyDescent="0.25">
      <c r="A6845" s="893">
        <v>94291</v>
      </c>
      <c r="B6845" s="894" t="s">
        <v>22739</v>
      </c>
      <c r="C6845" s="893" t="s">
        <v>71</v>
      </c>
      <c r="D6845" s="896">
        <v>60.94</v>
      </c>
    </row>
    <row r="6846" spans="1:4" ht="27" x14ac:dyDescent="0.25">
      <c r="A6846" s="893">
        <v>94292</v>
      </c>
      <c r="B6846" s="894" t="s">
        <v>22740</v>
      </c>
      <c r="C6846" s="893" t="s">
        <v>71</v>
      </c>
      <c r="D6846" s="896">
        <v>68.23</v>
      </c>
    </row>
    <row r="6847" spans="1:4" ht="27" x14ac:dyDescent="0.25">
      <c r="A6847" s="893">
        <v>94293</v>
      </c>
      <c r="B6847" s="894" t="s">
        <v>22741</v>
      </c>
      <c r="C6847" s="893" t="s">
        <v>71</v>
      </c>
      <c r="D6847" s="896">
        <v>198.96</v>
      </c>
    </row>
    <row r="6848" spans="1:4" ht="27" x14ac:dyDescent="0.25">
      <c r="A6848" s="893">
        <v>94294</v>
      </c>
      <c r="B6848" s="894" t="s">
        <v>22742</v>
      </c>
      <c r="C6848" s="893" t="s">
        <v>71</v>
      </c>
      <c r="D6848" s="896">
        <v>7.96</v>
      </c>
    </row>
    <row r="6849" spans="1:4" ht="54" x14ac:dyDescent="0.25">
      <c r="A6849" s="893">
        <v>104491</v>
      </c>
      <c r="B6849" s="894" t="s">
        <v>22743</v>
      </c>
      <c r="C6849" s="893" t="s">
        <v>71</v>
      </c>
      <c r="D6849" s="897">
        <v>4037.56</v>
      </c>
    </row>
    <row r="6850" spans="1:4" ht="54" x14ac:dyDescent="0.25">
      <c r="A6850" s="893">
        <v>104492</v>
      </c>
      <c r="B6850" s="894" t="s">
        <v>22744</v>
      </c>
      <c r="C6850" s="893" t="s">
        <v>71</v>
      </c>
      <c r="D6850" s="897">
        <v>5048.07</v>
      </c>
    </row>
    <row r="6851" spans="1:4" ht="54" x14ac:dyDescent="0.25">
      <c r="A6851" s="893">
        <v>104494</v>
      </c>
      <c r="B6851" s="894" t="s">
        <v>22745</v>
      </c>
      <c r="C6851" s="893" t="s">
        <v>71</v>
      </c>
      <c r="D6851" s="897">
        <v>6817.82</v>
      </c>
    </row>
    <row r="6852" spans="1:4" ht="54" x14ac:dyDescent="0.25">
      <c r="A6852" s="893">
        <v>104497</v>
      </c>
      <c r="B6852" s="894" t="s">
        <v>22746</v>
      </c>
      <c r="C6852" s="893" t="s">
        <v>71</v>
      </c>
      <c r="D6852" s="897">
        <v>8183.64</v>
      </c>
    </row>
    <row r="6853" spans="1:4" ht="27" x14ac:dyDescent="0.25">
      <c r="A6853" s="893">
        <v>104515</v>
      </c>
      <c r="B6853" s="894" t="s">
        <v>22747</v>
      </c>
      <c r="C6853" s="893" t="s">
        <v>59</v>
      </c>
      <c r="D6853" s="896">
        <v>28.81</v>
      </c>
    </row>
    <row r="6854" spans="1:4" ht="40.5" x14ac:dyDescent="0.25">
      <c r="A6854" s="893">
        <v>102727</v>
      </c>
      <c r="B6854" s="894" t="s">
        <v>22748</v>
      </c>
      <c r="C6854" s="893" t="s">
        <v>59</v>
      </c>
      <c r="D6854" s="896">
        <v>107.64</v>
      </c>
    </row>
    <row r="6855" spans="1:4" ht="27" x14ac:dyDescent="0.25">
      <c r="A6855" s="893">
        <v>102728</v>
      </c>
      <c r="B6855" s="894" t="s">
        <v>22749</v>
      </c>
      <c r="C6855" s="893" t="s">
        <v>73</v>
      </c>
      <c r="D6855" s="896">
        <v>17.32</v>
      </c>
    </row>
    <row r="6856" spans="1:4" ht="27" x14ac:dyDescent="0.25">
      <c r="A6856" s="893">
        <v>102729</v>
      </c>
      <c r="B6856" s="894" t="s">
        <v>22750</v>
      </c>
      <c r="C6856" s="893" t="s">
        <v>73</v>
      </c>
      <c r="D6856" s="896">
        <v>16.170000000000002</v>
      </c>
    </row>
    <row r="6857" spans="1:4" ht="27" x14ac:dyDescent="0.25">
      <c r="A6857" s="893">
        <v>102730</v>
      </c>
      <c r="B6857" s="894" t="s">
        <v>22751</v>
      </c>
      <c r="C6857" s="893" t="s">
        <v>73</v>
      </c>
      <c r="D6857" s="896">
        <v>14.4</v>
      </c>
    </row>
    <row r="6858" spans="1:4" ht="27" x14ac:dyDescent="0.25">
      <c r="A6858" s="893">
        <v>102731</v>
      </c>
      <c r="B6858" s="894" t="s">
        <v>22752</v>
      </c>
      <c r="C6858" s="893" t="s">
        <v>73</v>
      </c>
      <c r="D6858" s="896">
        <v>12.12</v>
      </c>
    </row>
    <row r="6859" spans="1:4" ht="27" x14ac:dyDescent="0.25">
      <c r="A6859" s="893">
        <v>102732</v>
      </c>
      <c r="B6859" s="894" t="s">
        <v>22753</v>
      </c>
      <c r="C6859" s="893" t="s">
        <v>73</v>
      </c>
      <c r="D6859" s="896">
        <v>11.45</v>
      </c>
    </row>
    <row r="6860" spans="1:4" ht="27" x14ac:dyDescent="0.25">
      <c r="A6860" s="893">
        <v>102733</v>
      </c>
      <c r="B6860" s="894" t="s">
        <v>22754</v>
      </c>
      <c r="C6860" s="893" t="s">
        <v>73</v>
      </c>
      <c r="D6860" s="896">
        <v>12.75</v>
      </c>
    </row>
    <row r="6861" spans="1:4" ht="27" x14ac:dyDescent="0.25">
      <c r="A6861" s="893">
        <v>102734</v>
      </c>
      <c r="B6861" s="894" t="s">
        <v>22755</v>
      </c>
      <c r="C6861" s="893" t="s">
        <v>73</v>
      </c>
      <c r="D6861" s="896">
        <v>16.190000000000001</v>
      </c>
    </row>
    <row r="6862" spans="1:4" ht="27" x14ac:dyDescent="0.25">
      <c r="A6862" s="893">
        <v>102735</v>
      </c>
      <c r="B6862" s="894" t="s">
        <v>22756</v>
      </c>
      <c r="C6862" s="893" t="s">
        <v>73</v>
      </c>
      <c r="D6862" s="896">
        <v>15.2</v>
      </c>
    </row>
    <row r="6863" spans="1:4" ht="27" x14ac:dyDescent="0.25">
      <c r="A6863" s="893">
        <v>102736</v>
      </c>
      <c r="B6863" s="894" t="s">
        <v>22757</v>
      </c>
      <c r="C6863" s="893" t="s">
        <v>58</v>
      </c>
      <c r="D6863" s="896">
        <v>745.19</v>
      </c>
    </row>
    <row r="6864" spans="1:4" ht="27" x14ac:dyDescent="0.25">
      <c r="A6864" s="893">
        <v>102737</v>
      </c>
      <c r="B6864" s="894" t="s">
        <v>22758</v>
      </c>
      <c r="C6864" s="893" t="s">
        <v>70</v>
      </c>
      <c r="D6864" s="897">
        <v>1237.6500000000001</v>
      </c>
    </row>
    <row r="6865" spans="1:4" ht="27" x14ac:dyDescent="0.25">
      <c r="A6865" s="893">
        <v>102738</v>
      </c>
      <c r="B6865" s="894" t="s">
        <v>22759</v>
      </c>
      <c r="C6865" s="893" t="s">
        <v>70</v>
      </c>
      <c r="D6865" s="897">
        <v>2541.88</v>
      </c>
    </row>
    <row r="6866" spans="1:4" ht="27" x14ac:dyDescent="0.25">
      <c r="A6866" s="893">
        <v>102739</v>
      </c>
      <c r="B6866" s="894" t="s">
        <v>22760</v>
      </c>
      <c r="C6866" s="893" t="s">
        <v>70</v>
      </c>
      <c r="D6866" s="897">
        <v>4263.34</v>
      </c>
    </row>
    <row r="6867" spans="1:4" ht="27" x14ac:dyDescent="0.25">
      <c r="A6867" s="893">
        <v>102740</v>
      </c>
      <c r="B6867" s="894" t="s">
        <v>22761</v>
      </c>
      <c r="C6867" s="893" t="s">
        <v>70</v>
      </c>
      <c r="D6867" s="897">
        <v>6399.45</v>
      </c>
    </row>
    <row r="6868" spans="1:4" ht="27" x14ac:dyDescent="0.25">
      <c r="A6868" s="893">
        <v>102741</v>
      </c>
      <c r="B6868" s="894" t="s">
        <v>22762</v>
      </c>
      <c r="C6868" s="893" t="s">
        <v>70</v>
      </c>
      <c r="D6868" s="897">
        <v>8994.15</v>
      </c>
    </row>
    <row r="6869" spans="1:4" ht="27" x14ac:dyDescent="0.25">
      <c r="A6869" s="893">
        <v>102742</v>
      </c>
      <c r="B6869" s="894" t="s">
        <v>22763</v>
      </c>
      <c r="C6869" s="893" t="s">
        <v>70</v>
      </c>
      <c r="D6869" s="897">
        <v>15595.2</v>
      </c>
    </row>
    <row r="6870" spans="1:4" ht="27" x14ac:dyDescent="0.25">
      <c r="A6870" s="893">
        <v>102743</v>
      </c>
      <c r="B6870" s="894" t="s">
        <v>22764</v>
      </c>
      <c r="C6870" s="893" t="s">
        <v>70</v>
      </c>
      <c r="D6870" s="897">
        <v>5166.6899999999996</v>
      </c>
    </row>
    <row r="6871" spans="1:4" ht="27" x14ac:dyDescent="0.25">
      <c r="A6871" s="893">
        <v>102744</v>
      </c>
      <c r="B6871" s="894" t="s">
        <v>22765</v>
      </c>
      <c r="C6871" s="893" t="s">
        <v>70</v>
      </c>
      <c r="D6871" s="897">
        <v>7751.39</v>
      </c>
    </row>
    <row r="6872" spans="1:4" ht="27" x14ac:dyDescent="0.25">
      <c r="A6872" s="893">
        <v>102745</v>
      </c>
      <c r="B6872" s="894" t="s">
        <v>22766</v>
      </c>
      <c r="C6872" s="893" t="s">
        <v>70</v>
      </c>
      <c r="D6872" s="897">
        <v>10909.62</v>
      </c>
    </row>
    <row r="6873" spans="1:4" ht="27" x14ac:dyDescent="0.25">
      <c r="A6873" s="893">
        <v>102746</v>
      </c>
      <c r="B6873" s="894" t="s">
        <v>22767</v>
      </c>
      <c r="C6873" s="893" t="s">
        <v>70</v>
      </c>
      <c r="D6873" s="897">
        <v>18940.39</v>
      </c>
    </row>
    <row r="6874" spans="1:4" ht="27" x14ac:dyDescent="0.25">
      <c r="A6874" s="893">
        <v>102747</v>
      </c>
      <c r="B6874" s="894" t="s">
        <v>22768</v>
      </c>
      <c r="C6874" s="893" t="s">
        <v>70</v>
      </c>
      <c r="D6874" s="897">
        <v>9629.5</v>
      </c>
    </row>
    <row r="6875" spans="1:4" ht="27" x14ac:dyDescent="0.25">
      <c r="A6875" s="893">
        <v>102748</v>
      </c>
      <c r="B6875" s="894" t="s">
        <v>22769</v>
      </c>
      <c r="C6875" s="893" t="s">
        <v>70</v>
      </c>
      <c r="D6875" s="897">
        <v>13493.19</v>
      </c>
    </row>
    <row r="6876" spans="1:4" ht="27" x14ac:dyDescent="0.25">
      <c r="A6876" s="893">
        <v>102749</v>
      </c>
      <c r="B6876" s="894" t="s">
        <v>22770</v>
      </c>
      <c r="C6876" s="893" t="s">
        <v>70</v>
      </c>
      <c r="D6876" s="897">
        <v>23199.84</v>
      </c>
    </row>
    <row r="6877" spans="1:4" ht="27" x14ac:dyDescent="0.25">
      <c r="A6877" s="893">
        <v>102750</v>
      </c>
      <c r="B6877" s="894" t="s">
        <v>22771</v>
      </c>
      <c r="C6877" s="893" t="s">
        <v>70</v>
      </c>
      <c r="D6877" s="897">
        <v>3102.82</v>
      </c>
    </row>
    <row r="6878" spans="1:4" ht="27" x14ac:dyDescent="0.25">
      <c r="A6878" s="893">
        <v>102751</v>
      </c>
      <c r="B6878" s="894" t="s">
        <v>22772</v>
      </c>
      <c r="C6878" s="893" t="s">
        <v>70</v>
      </c>
      <c r="D6878" s="897">
        <v>5406.74</v>
      </c>
    </row>
    <row r="6879" spans="1:4" ht="27" x14ac:dyDescent="0.25">
      <c r="A6879" s="893">
        <v>102752</v>
      </c>
      <c r="B6879" s="894" t="s">
        <v>22773</v>
      </c>
      <c r="C6879" s="893" t="s">
        <v>70</v>
      </c>
      <c r="D6879" s="897">
        <v>8632.43</v>
      </c>
    </row>
    <row r="6880" spans="1:4" ht="27" x14ac:dyDescent="0.25">
      <c r="A6880" s="893">
        <v>102753</v>
      </c>
      <c r="B6880" s="894" t="s">
        <v>22774</v>
      </c>
      <c r="C6880" s="893" t="s">
        <v>70</v>
      </c>
      <c r="D6880" s="897">
        <v>12802.81</v>
      </c>
    </row>
    <row r="6881" spans="1:4" ht="27" x14ac:dyDescent="0.25">
      <c r="A6881" s="893">
        <v>102754</v>
      </c>
      <c r="B6881" s="894" t="s">
        <v>22775</v>
      </c>
      <c r="C6881" s="893" t="s">
        <v>70</v>
      </c>
      <c r="D6881" s="897">
        <v>24378.85</v>
      </c>
    </row>
    <row r="6882" spans="1:4" ht="27" x14ac:dyDescent="0.25">
      <c r="A6882" s="893">
        <v>102755</v>
      </c>
      <c r="B6882" s="894" t="s">
        <v>22776</v>
      </c>
      <c r="C6882" s="893" t="s">
        <v>70</v>
      </c>
      <c r="D6882" s="897">
        <v>12073.19</v>
      </c>
    </row>
    <row r="6883" spans="1:4" ht="27" x14ac:dyDescent="0.25">
      <c r="A6883" s="893">
        <v>102756</v>
      </c>
      <c r="B6883" s="894" t="s">
        <v>22777</v>
      </c>
      <c r="C6883" s="893" t="s">
        <v>70</v>
      </c>
      <c r="D6883" s="897">
        <v>17962.82</v>
      </c>
    </row>
    <row r="6884" spans="1:4" ht="27" x14ac:dyDescent="0.25">
      <c r="A6884" s="893">
        <v>102757</v>
      </c>
      <c r="B6884" s="894" t="s">
        <v>22778</v>
      </c>
      <c r="C6884" s="893" t="s">
        <v>70</v>
      </c>
      <c r="D6884" s="897">
        <v>33469.51</v>
      </c>
    </row>
    <row r="6885" spans="1:4" ht="27" x14ac:dyDescent="0.25">
      <c r="A6885" s="893">
        <v>102758</v>
      </c>
      <c r="B6885" s="894" t="s">
        <v>22779</v>
      </c>
      <c r="C6885" s="893" t="s">
        <v>70</v>
      </c>
      <c r="D6885" s="897">
        <v>15529.68</v>
      </c>
    </row>
    <row r="6886" spans="1:4" ht="27" x14ac:dyDescent="0.25">
      <c r="A6886" s="893">
        <v>102759</v>
      </c>
      <c r="B6886" s="894" t="s">
        <v>22780</v>
      </c>
      <c r="C6886" s="893" t="s">
        <v>70</v>
      </c>
      <c r="D6886" s="897">
        <v>23146.720000000001</v>
      </c>
    </row>
    <row r="6887" spans="1:4" ht="27" x14ac:dyDescent="0.25">
      <c r="A6887" s="893">
        <v>102760</v>
      </c>
      <c r="B6887" s="894" t="s">
        <v>22781</v>
      </c>
      <c r="C6887" s="893" t="s">
        <v>70</v>
      </c>
      <c r="D6887" s="897">
        <v>42729.66</v>
      </c>
    </row>
    <row r="6888" spans="1:4" ht="27" x14ac:dyDescent="0.25">
      <c r="A6888" s="893">
        <v>102761</v>
      </c>
      <c r="B6888" s="894" t="s">
        <v>22782</v>
      </c>
      <c r="C6888" s="893" t="s">
        <v>70</v>
      </c>
      <c r="D6888" s="897">
        <v>14735.05</v>
      </c>
    </row>
    <row r="6889" spans="1:4" ht="27" x14ac:dyDescent="0.25">
      <c r="A6889" s="893">
        <v>102762</v>
      </c>
      <c r="B6889" s="894" t="s">
        <v>22783</v>
      </c>
      <c r="C6889" s="893" t="s">
        <v>70</v>
      </c>
      <c r="D6889" s="897">
        <v>22831.919999999998</v>
      </c>
    </row>
    <row r="6890" spans="1:4" ht="27" x14ac:dyDescent="0.25">
      <c r="A6890" s="893">
        <v>102763</v>
      </c>
      <c r="B6890" s="894" t="s">
        <v>22784</v>
      </c>
      <c r="C6890" s="893" t="s">
        <v>70</v>
      </c>
      <c r="D6890" s="897">
        <v>31773.78</v>
      </c>
    </row>
    <row r="6891" spans="1:4" ht="27" x14ac:dyDescent="0.25">
      <c r="A6891" s="893">
        <v>102764</v>
      </c>
      <c r="B6891" s="894" t="s">
        <v>22785</v>
      </c>
      <c r="C6891" s="893" t="s">
        <v>70</v>
      </c>
      <c r="D6891" s="897">
        <v>44946.84</v>
      </c>
    </row>
    <row r="6892" spans="1:4" ht="27" x14ac:dyDescent="0.25">
      <c r="A6892" s="893">
        <v>102765</v>
      </c>
      <c r="B6892" s="894" t="s">
        <v>22786</v>
      </c>
      <c r="C6892" s="893" t="s">
        <v>70</v>
      </c>
      <c r="D6892" s="897">
        <v>18348.47</v>
      </c>
    </row>
    <row r="6893" spans="1:4" ht="27" x14ac:dyDescent="0.25">
      <c r="A6893" s="893">
        <v>102766</v>
      </c>
      <c r="B6893" s="894" t="s">
        <v>22787</v>
      </c>
      <c r="C6893" s="893" t="s">
        <v>70</v>
      </c>
      <c r="D6893" s="897">
        <v>27733.96</v>
      </c>
    </row>
    <row r="6894" spans="1:4" ht="27" x14ac:dyDescent="0.25">
      <c r="A6894" s="893">
        <v>102767</v>
      </c>
      <c r="B6894" s="894" t="s">
        <v>22788</v>
      </c>
      <c r="C6894" s="893" t="s">
        <v>70</v>
      </c>
      <c r="D6894" s="897">
        <v>38841.230000000003</v>
      </c>
    </row>
    <row r="6895" spans="1:4" ht="27" x14ac:dyDescent="0.25">
      <c r="A6895" s="893">
        <v>102768</v>
      </c>
      <c r="B6895" s="894" t="s">
        <v>22789</v>
      </c>
      <c r="C6895" s="893" t="s">
        <v>70</v>
      </c>
      <c r="D6895" s="897">
        <v>54443.58</v>
      </c>
    </row>
    <row r="6896" spans="1:4" ht="27" x14ac:dyDescent="0.25">
      <c r="A6896" s="893">
        <v>102769</v>
      </c>
      <c r="B6896" s="894" t="s">
        <v>22790</v>
      </c>
      <c r="C6896" s="893" t="s">
        <v>70</v>
      </c>
      <c r="D6896" s="897">
        <v>21256</v>
      </c>
    </row>
    <row r="6897" spans="1:4" ht="27" x14ac:dyDescent="0.25">
      <c r="A6897" s="893">
        <v>102770</v>
      </c>
      <c r="B6897" s="894" t="s">
        <v>22791</v>
      </c>
      <c r="C6897" s="893" t="s">
        <v>70</v>
      </c>
      <c r="D6897" s="897">
        <v>32698.75</v>
      </c>
    </row>
    <row r="6898" spans="1:4" ht="27" x14ac:dyDescent="0.25">
      <c r="A6898" s="893">
        <v>102771</v>
      </c>
      <c r="B6898" s="894" t="s">
        <v>22792</v>
      </c>
      <c r="C6898" s="893" t="s">
        <v>70</v>
      </c>
      <c r="D6898" s="897">
        <v>45772.09</v>
      </c>
    </row>
    <row r="6899" spans="1:4" ht="27" x14ac:dyDescent="0.25">
      <c r="A6899" s="893">
        <v>102772</v>
      </c>
      <c r="B6899" s="894" t="s">
        <v>22793</v>
      </c>
      <c r="C6899" s="893" t="s">
        <v>70</v>
      </c>
      <c r="D6899" s="897">
        <v>64602.95</v>
      </c>
    </row>
    <row r="6900" spans="1:4" ht="27" x14ac:dyDescent="0.25">
      <c r="A6900" s="893">
        <v>102773</v>
      </c>
      <c r="B6900" s="894" t="s">
        <v>22794</v>
      </c>
      <c r="C6900" s="893" t="s">
        <v>70</v>
      </c>
      <c r="D6900" s="897">
        <v>9681.7199999999993</v>
      </c>
    </row>
    <row r="6901" spans="1:4" ht="27" x14ac:dyDescent="0.25">
      <c r="A6901" s="893">
        <v>102774</v>
      </c>
      <c r="B6901" s="894" t="s">
        <v>22795</v>
      </c>
      <c r="C6901" s="893" t="s">
        <v>70</v>
      </c>
      <c r="D6901" s="897">
        <v>9681.7199999999993</v>
      </c>
    </row>
    <row r="6902" spans="1:4" ht="27" x14ac:dyDescent="0.25">
      <c r="A6902" s="893">
        <v>102775</v>
      </c>
      <c r="B6902" s="894" t="s">
        <v>22796</v>
      </c>
      <c r="C6902" s="893" t="s">
        <v>70</v>
      </c>
      <c r="D6902" s="897">
        <v>14459.16</v>
      </c>
    </row>
    <row r="6903" spans="1:4" ht="27" x14ac:dyDescent="0.25">
      <c r="A6903" s="893">
        <v>102776</v>
      </c>
      <c r="B6903" s="894" t="s">
        <v>22797</v>
      </c>
      <c r="C6903" s="893" t="s">
        <v>70</v>
      </c>
      <c r="D6903" s="897">
        <v>14459.16</v>
      </c>
    </row>
    <row r="6904" spans="1:4" ht="27" x14ac:dyDescent="0.25">
      <c r="A6904" s="893">
        <v>102777</v>
      </c>
      <c r="B6904" s="894" t="s">
        <v>22798</v>
      </c>
      <c r="C6904" s="893" t="s">
        <v>70</v>
      </c>
      <c r="D6904" s="897">
        <v>21889.56</v>
      </c>
    </row>
    <row r="6905" spans="1:4" ht="27" x14ac:dyDescent="0.25">
      <c r="A6905" s="893">
        <v>102778</v>
      </c>
      <c r="B6905" s="894" t="s">
        <v>22799</v>
      </c>
      <c r="C6905" s="893" t="s">
        <v>70</v>
      </c>
      <c r="D6905" s="897">
        <v>32919.620000000003</v>
      </c>
    </row>
    <row r="6906" spans="1:4" ht="27" x14ac:dyDescent="0.25">
      <c r="A6906" s="893">
        <v>102779</v>
      </c>
      <c r="B6906" s="894" t="s">
        <v>22800</v>
      </c>
      <c r="C6906" s="893" t="s">
        <v>70</v>
      </c>
      <c r="D6906" s="897">
        <v>9681.7199999999993</v>
      </c>
    </row>
    <row r="6907" spans="1:4" ht="27" x14ac:dyDescent="0.25">
      <c r="A6907" s="893">
        <v>102780</v>
      </c>
      <c r="B6907" s="894" t="s">
        <v>22801</v>
      </c>
      <c r="C6907" s="893" t="s">
        <v>70</v>
      </c>
      <c r="D6907" s="897">
        <v>11140.32</v>
      </c>
    </row>
    <row r="6908" spans="1:4" ht="27" x14ac:dyDescent="0.25">
      <c r="A6908" s="893">
        <v>102781</v>
      </c>
      <c r="B6908" s="894" t="s">
        <v>22802</v>
      </c>
      <c r="C6908" s="893" t="s">
        <v>70</v>
      </c>
      <c r="D6908" s="897">
        <v>16514.939999999999</v>
      </c>
    </row>
    <row r="6909" spans="1:4" ht="27" x14ac:dyDescent="0.25">
      <c r="A6909" s="893">
        <v>102782</v>
      </c>
      <c r="B6909" s="894" t="s">
        <v>22803</v>
      </c>
      <c r="C6909" s="893" t="s">
        <v>70</v>
      </c>
      <c r="D6909" s="897">
        <v>18425.68</v>
      </c>
    </row>
    <row r="6910" spans="1:4" ht="27" x14ac:dyDescent="0.25">
      <c r="A6910" s="893">
        <v>102783</v>
      </c>
      <c r="B6910" s="894" t="s">
        <v>22804</v>
      </c>
      <c r="C6910" s="893" t="s">
        <v>70</v>
      </c>
      <c r="D6910" s="897">
        <v>24397.48</v>
      </c>
    </row>
    <row r="6911" spans="1:4" ht="27" x14ac:dyDescent="0.25">
      <c r="A6911" s="893">
        <v>102784</v>
      </c>
      <c r="B6911" s="894" t="s">
        <v>22805</v>
      </c>
      <c r="C6911" s="893" t="s">
        <v>70</v>
      </c>
      <c r="D6911" s="897">
        <v>38434.65</v>
      </c>
    </row>
    <row r="6912" spans="1:4" ht="27" x14ac:dyDescent="0.25">
      <c r="A6912" s="893">
        <v>102785</v>
      </c>
      <c r="B6912" s="894" t="s">
        <v>22806</v>
      </c>
      <c r="C6912" s="893" t="s">
        <v>70</v>
      </c>
      <c r="D6912" s="897">
        <v>11140.32</v>
      </c>
    </row>
    <row r="6913" spans="1:4" ht="27" x14ac:dyDescent="0.25">
      <c r="A6913" s="893">
        <v>102786</v>
      </c>
      <c r="B6913" s="894" t="s">
        <v>22807</v>
      </c>
      <c r="C6913" s="893" t="s">
        <v>70</v>
      </c>
      <c r="D6913" s="897">
        <v>12453.88</v>
      </c>
    </row>
    <row r="6914" spans="1:4" ht="27" x14ac:dyDescent="0.25">
      <c r="A6914" s="893">
        <v>102787</v>
      </c>
      <c r="B6914" s="894" t="s">
        <v>22808</v>
      </c>
      <c r="C6914" s="893" t="s">
        <v>70</v>
      </c>
      <c r="D6914" s="897">
        <v>18425.68</v>
      </c>
    </row>
    <row r="6915" spans="1:4" ht="27" x14ac:dyDescent="0.25">
      <c r="A6915" s="893">
        <v>102788</v>
      </c>
      <c r="B6915" s="894" t="s">
        <v>22809</v>
      </c>
      <c r="C6915" s="893" t="s">
        <v>70</v>
      </c>
      <c r="D6915" s="897">
        <v>20309.22</v>
      </c>
    </row>
    <row r="6916" spans="1:4" ht="27" x14ac:dyDescent="0.25">
      <c r="A6916" s="893">
        <v>102789</v>
      </c>
      <c r="B6916" s="894" t="s">
        <v>22810</v>
      </c>
      <c r="C6916" s="893" t="s">
        <v>70</v>
      </c>
      <c r="D6916" s="897">
        <v>26742.23</v>
      </c>
    </row>
    <row r="6917" spans="1:4" ht="27" x14ac:dyDescent="0.25">
      <c r="A6917" s="893">
        <v>102790</v>
      </c>
      <c r="B6917" s="894" t="s">
        <v>22811</v>
      </c>
      <c r="C6917" s="893" t="s">
        <v>70</v>
      </c>
      <c r="D6917" s="897">
        <v>44402.93</v>
      </c>
    </row>
    <row r="6918" spans="1:4" ht="27" x14ac:dyDescent="0.25">
      <c r="A6918" s="893">
        <v>102791</v>
      </c>
      <c r="B6918" s="894" t="s">
        <v>22812</v>
      </c>
      <c r="C6918" s="893" t="s">
        <v>70</v>
      </c>
      <c r="D6918" s="897">
        <v>35454.120000000003</v>
      </c>
    </row>
    <row r="6919" spans="1:4" ht="27" x14ac:dyDescent="0.25">
      <c r="A6919" s="893">
        <v>102792</v>
      </c>
      <c r="B6919" s="894" t="s">
        <v>22813</v>
      </c>
      <c r="C6919" s="893" t="s">
        <v>70</v>
      </c>
      <c r="D6919" s="897">
        <v>57795.08</v>
      </c>
    </row>
    <row r="6920" spans="1:4" ht="27" x14ac:dyDescent="0.25">
      <c r="A6920" s="893">
        <v>102793</v>
      </c>
      <c r="B6920" s="894" t="s">
        <v>22814</v>
      </c>
      <c r="C6920" s="893" t="s">
        <v>70</v>
      </c>
      <c r="D6920" s="897">
        <v>78003.850000000006</v>
      </c>
    </row>
    <row r="6921" spans="1:4" ht="27" x14ac:dyDescent="0.25">
      <c r="A6921" s="893">
        <v>102794</v>
      </c>
      <c r="B6921" s="894" t="s">
        <v>22815</v>
      </c>
      <c r="C6921" s="893" t="s">
        <v>70</v>
      </c>
      <c r="D6921" s="897">
        <v>111856.81</v>
      </c>
    </row>
    <row r="6922" spans="1:4" ht="27" x14ac:dyDescent="0.25">
      <c r="A6922" s="893">
        <v>102795</v>
      </c>
      <c r="B6922" s="894" t="s">
        <v>22816</v>
      </c>
      <c r="C6922" s="893" t="s">
        <v>70</v>
      </c>
      <c r="D6922" s="897">
        <v>37821.19</v>
      </c>
    </row>
    <row r="6923" spans="1:4" ht="27" x14ac:dyDescent="0.25">
      <c r="A6923" s="893">
        <v>102796</v>
      </c>
      <c r="B6923" s="894" t="s">
        <v>22817</v>
      </c>
      <c r="C6923" s="893" t="s">
        <v>70</v>
      </c>
      <c r="D6923" s="897">
        <v>61150.11</v>
      </c>
    </row>
    <row r="6924" spans="1:4" ht="27" x14ac:dyDescent="0.25">
      <c r="A6924" s="893">
        <v>102797</v>
      </c>
      <c r="B6924" s="894" t="s">
        <v>22818</v>
      </c>
      <c r="C6924" s="893" t="s">
        <v>70</v>
      </c>
      <c r="D6924" s="897">
        <v>86777.4</v>
      </c>
    </row>
    <row r="6925" spans="1:4" ht="27" x14ac:dyDescent="0.25">
      <c r="A6925" s="893">
        <v>102798</v>
      </c>
      <c r="B6925" s="894" t="s">
        <v>22819</v>
      </c>
      <c r="C6925" s="893" t="s">
        <v>70</v>
      </c>
      <c r="D6925" s="897">
        <v>106287.99</v>
      </c>
    </row>
    <row r="6926" spans="1:4" ht="27" x14ac:dyDescent="0.25">
      <c r="A6926" s="893">
        <v>102799</v>
      </c>
      <c r="B6926" s="894" t="s">
        <v>22820</v>
      </c>
      <c r="C6926" s="893" t="s">
        <v>70</v>
      </c>
      <c r="D6926" s="897">
        <v>38617.43</v>
      </c>
    </row>
    <row r="6927" spans="1:4" ht="27" x14ac:dyDescent="0.25">
      <c r="A6927" s="893">
        <v>102800</v>
      </c>
      <c r="B6927" s="894" t="s">
        <v>22821</v>
      </c>
      <c r="C6927" s="893" t="s">
        <v>70</v>
      </c>
      <c r="D6927" s="897">
        <v>67111.05</v>
      </c>
    </row>
    <row r="6928" spans="1:4" ht="27" x14ac:dyDescent="0.25">
      <c r="A6928" s="893">
        <v>102801</v>
      </c>
      <c r="B6928" s="894" t="s">
        <v>22822</v>
      </c>
      <c r="C6928" s="893" t="s">
        <v>70</v>
      </c>
      <c r="D6928" s="897">
        <v>94088.16</v>
      </c>
    </row>
    <row r="6929" spans="1:4" ht="27" x14ac:dyDescent="0.25">
      <c r="A6929" s="893">
        <v>102802</v>
      </c>
      <c r="B6929" s="894" t="s">
        <v>22823</v>
      </c>
      <c r="C6929" s="893" t="s">
        <v>70</v>
      </c>
      <c r="D6929" s="897">
        <v>112871.51</v>
      </c>
    </row>
    <row r="6930" spans="1:4" ht="27" x14ac:dyDescent="0.25">
      <c r="A6930" s="893">
        <v>101570</v>
      </c>
      <c r="B6930" s="894" t="s">
        <v>22824</v>
      </c>
      <c r="C6930" s="893" t="s">
        <v>59</v>
      </c>
      <c r="D6930" s="896">
        <v>26.59</v>
      </c>
    </row>
    <row r="6931" spans="1:4" ht="40.5" x14ac:dyDescent="0.25">
      <c r="A6931" s="893">
        <v>101571</v>
      </c>
      <c r="B6931" s="894" t="s">
        <v>22825</v>
      </c>
      <c r="C6931" s="893" t="s">
        <v>59</v>
      </c>
      <c r="D6931" s="896">
        <v>36.53</v>
      </c>
    </row>
    <row r="6932" spans="1:4" ht="27" x14ac:dyDescent="0.25">
      <c r="A6932" s="893">
        <v>101572</v>
      </c>
      <c r="B6932" s="894" t="s">
        <v>22826</v>
      </c>
      <c r="C6932" s="893" t="s">
        <v>59</v>
      </c>
      <c r="D6932" s="896">
        <v>20.75</v>
      </c>
    </row>
    <row r="6933" spans="1:4" ht="40.5" x14ac:dyDescent="0.25">
      <c r="A6933" s="893">
        <v>101573</v>
      </c>
      <c r="B6933" s="894" t="s">
        <v>22827</v>
      </c>
      <c r="C6933" s="893" t="s">
        <v>59</v>
      </c>
      <c r="D6933" s="896">
        <v>30.68</v>
      </c>
    </row>
    <row r="6934" spans="1:4" ht="27" x14ac:dyDescent="0.25">
      <c r="A6934" s="893">
        <v>101574</v>
      </c>
      <c r="B6934" s="894" t="s">
        <v>22828</v>
      </c>
      <c r="C6934" s="893" t="s">
        <v>59</v>
      </c>
      <c r="D6934" s="896">
        <v>15.66</v>
      </c>
    </row>
    <row r="6935" spans="1:4" ht="40.5" x14ac:dyDescent="0.25">
      <c r="A6935" s="893">
        <v>101575</v>
      </c>
      <c r="B6935" s="894" t="s">
        <v>22829</v>
      </c>
      <c r="C6935" s="893" t="s">
        <v>59</v>
      </c>
      <c r="D6935" s="896">
        <v>25.75</v>
      </c>
    </row>
    <row r="6936" spans="1:4" ht="27" x14ac:dyDescent="0.25">
      <c r="A6936" s="893">
        <v>101576</v>
      </c>
      <c r="B6936" s="894" t="s">
        <v>22830</v>
      </c>
      <c r="C6936" s="893" t="s">
        <v>59</v>
      </c>
      <c r="D6936" s="896">
        <v>46.02</v>
      </c>
    </row>
    <row r="6937" spans="1:4" ht="40.5" x14ac:dyDescent="0.25">
      <c r="A6937" s="893">
        <v>101577</v>
      </c>
      <c r="B6937" s="894" t="s">
        <v>22831</v>
      </c>
      <c r="C6937" s="893" t="s">
        <v>59</v>
      </c>
      <c r="D6937" s="896">
        <v>58.76</v>
      </c>
    </row>
    <row r="6938" spans="1:4" ht="27" x14ac:dyDescent="0.25">
      <c r="A6938" s="893">
        <v>101578</v>
      </c>
      <c r="B6938" s="894" t="s">
        <v>22832</v>
      </c>
      <c r="C6938" s="893" t="s">
        <v>59</v>
      </c>
      <c r="D6938" s="896">
        <v>37.700000000000003</v>
      </c>
    </row>
    <row r="6939" spans="1:4" ht="40.5" x14ac:dyDescent="0.25">
      <c r="A6939" s="893">
        <v>101579</v>
      </c>
      <c r="B6939" s="894" t="s">
        <v>22833</v>
      </c>
      <c r="C6939" s="893" t="s">
        <v>59</v>
      </c>
      <c r="D6939" s="896">
        <v>50.44</v>
      </c>
    </row>
    <row r="6940" spans="1:4" ht="27" x14ac:dyDescent="0.25">
      <c r="A6940" s="893">
        <v>101580</v>
      </c>
      <c r="B6940" s="894" t="s">
        <v>22834</v>
      </c>
      <c r="C6940" s="893" t="s">
        <v>59</v>
      </c>
      <c r="D6940" s="896">
        <v>32.69</v>
      </c>
    </row>
    <row r="6941" spans="1:4" ht="27" x14ac:dyDescent="0.25">
      <c r="A6941" s="893">
        <v>101581</v>
      </c>
      <c r="B6941" s="894" t="s">
        <v>22835</v>
      </c>
      <c r="C6941" s="893" t="s">
        <v>59</v>
      </c>
      <c r="D6941" s="896">
        <v>45.59</v>
      </c>
    </row>
    <row r="6942" spans="1:4" ht="27" x14ac:dyDescent="0.25">
      <c r="A6942" s="893">
        <v>101582</v>
      </c>
      <c r="B6942" s="894" t="s">
        <v>22836</v>
      </c>
      <c r="C6942" s="893" t="s">
        <v>59</v>
      </c>
      <c r="D6942" s="896">
        <v>75.34</v>
      </c>
    </row>
    <row r="6943" spans="1:4" ht="27" x14ac:dyDescent="0.25">
      <c r="A6943" s="893">
        <v>101583</v>
      </c>
      <c r="B6943" s="894" t="s">
        <v>22837</v>
      </c>
      <c r="C6943" s="893" t="s">
        <v>59</v>
      </c>
      <c r="D6943" s="896">
        <v>95.22</v>
      </c>
    </row>
    <row r="6944" spans="1:4" ht="27" x14ac:dyDescent="0.25">
      <c r="A6944" s="893">
        <v>101584</v>
      </c>
      <c r="B6944" s="894" t="s">
        <v>22838</v>
      </c>
      <c r="C6944" s="893" t="s">
        <v>59</v>
      </c>
      <c r="D6944" s="896">
        <v>61.43</v>
      </c>
    </row>
    <row r="6945" spans="1:4" ht="27" x14ac:dyDescent="0.25">
      <c r="A6945" s="893">
        <v>101585</v>
      </c>
      <c r="B6945" s="894" t="s">
        <v>22839</v>
      </c>
      <c r="C6945" s="893" t="s">
        <v>59</v>
      </c>
      <c r="D6945" s="896">
        <v>81.3</v>
      </c>
    </row>
    <row r="6946" spans="1:4" ht="27" x14ac:dyDescent="0.25">
      <c r="A6946" s="893">
        <v>101586</v>
      </c>
      <c r="B6946" s="894" t="s">
        <v>22840</v>
      </c>
      <c r="C6946" s="893" t="s">
        <v>59</v>
      </c>
      <c r="D6946" s="896">
        <v>52.11</v>
      </c>
    </row>
    <row r="6947" spans="1:4" ht="27" x14ac:dyDescent="0.25">
      <c r="A6947" s="893">
        <v>101587</v>
      </c>
      <c r="B6947" s="894" t="s">
        <v>22841</v>
      </c>
      <c r="C6947" s="893" t="s">
        <v>59</v>
      </c>
      <c r="D6947" s="896">
        <v>72.14</v>
      </c>
    </row>
    <row r="6948" spans="1:4" ht="27" x14ac:dyDescent="0.25">
      <c r="A6948" s="893">
        <v>101588</v>
      </c>
      <c r="B6948" s="894" t="s">
        <v>22842</v>
      </c>
      <c r="C6948" s="893" t="s">
        <v>59</v>
      </c>
      <c r="D6948" s="896">
        <v>99.18</v>
      </c>
    </row>
    <row r="6949" spans="1:4" ht="40.5" x14ac:dyDescent="0.25">
      <c r="A6949" s="893">
        <v>101589</v>
      </c>
      <c r="B6949" s="894" t="s">
        <v>22843</v>
      </c>
      <c r="C6949" s="893" t="s">
        <v>59</v>
      </c>
      <c r="D6949" s="896">
        <v>144.66</v>
      </c>
    </row>
    <row r="6950" spans="1:4" ht="27" x14ac:dyDescent="0.25">
      <c r="A6950" s="893">
        <v>101590</v>
      </c>
      <c r="B6950" s="894" t="s">
        <v>22844</v>
      </c>
      <c r="C6950" s="893" t="s">
        <v>59</v>
      </c>
      <c r="D6950" s="896">
        <v>75.02</v>
      </c>
    </row>
    <row r="6951" spans="1:4" ht="40.5" x14ac:dyDescent="0.25">
      <c r="A6951" s="893">
        <v>101591</v>
      </c>
      <c r="B6951" s="894" t="s">
        <v>22845</v>
      </c>
      <c r="C6951" s="893" t="s">
        <v>59</v>
      </c>
      <c r="D6951" s="896">
        <v>120.5</v>
      </c>
    </row>
    <row r="6952" spans="1:4" ht="27" x14ac:dyDescent="0.25">
      <c r="A6952" s="893">
        <v>101592</v>
      </c>
      <c r="B6952" s="894" t="s">
        <v>22846</v>
      </c>
      <c r="C6952" s="893" t="s">
        <v>59</v>
      </c>
      <c r="D6952" s="896">
        <v>52.55</v>
      </c>
    </row>
    <row r="6953" spans="1:4" ht="40.5" x14ac:dyDescent="0.25">
      <c r="A6953" s="893">
        <v>101593</v>
      </c>
      <c r="B6953" s="894" t="s">
        <v>22847</v>
      </c>
      <c r="C6953" s="893" t="s">
        <v>59</v>
      </c>
      <c r="D6953" s="896">
        <v>98.15</v>
      </c>
    </row>
    <row r="6954" spans="1:4" ht="40.5" x14ac:dyDescent="0.25">
      <c r="A6954" s="893">
        <v>101600</v>
      </c>
      <c r="B6954" s="894" t="s">
        <v>22848</v>
      </c>
      <c r="C6954" s="893" t="s">
        <v>59</v>
      </c>
      <c r="D6954" s="896">
        <v>18.649999999999999</v>
      </c>
    </row>
    <row r="6955" spans="1:4" ht="40.5" x14ac:dyDescent="0.25">
      <c r="A6955" s="893">
        <v>101601</v>
      </c>
      <c r="B6955" s="894" t="s">
        <v>22849</v>
      </c>
      <c r="C6955" s="893" t="s">
        <v>59</v>
      </c>
      <c r="D6955" s="896">
        <v>27.62</v>
      </c>
    </row>
    <row r="6956" spans="1:4" ht="40.5" x14ac:dyDescent="0.25">
      <c r="A6956" s="893">
        <v>101602</v>
      </c>
      <c r="B6956" s="894" t="s">
        <v>22850</v>
      </c>
      <c r="C6956" s="893" t="s">
        <v>59</v>
      </c>
      <c r="D6956" s="896">
        <v>13.83</v>
      </c>
    </row>
    <row r="6957" spans="1:4" ht="40.5" x14ac:dyDescent="0.25">
      <c r="A6957" s="893">
        <v>101603</v>
      </c>
      <c r="B6957" s="894" t="s">
        <v>22851</v>
      </c>
      <c r="C6957" s="893" t="s">
        <v>59</v>
      </c>
      <c r="D6957" s="896">
        <v>22.8</v>
      </c>
    </row>
    <row r="6958" spans="1:4" ht="40.5" x14ac:dyDescent="0.25">
      <c r="A6958" s="893">
        <v>101604</v>
      </c>
      <c r="B6958" s="894" t="s">
        <v>22852</v>
      </c>
      <c r="C6958" s="893" t="s">
        <v>59</v>
      </c>
      <c r="D6958" s="896">
        <v>9.0500000000000007</v>
      </c>
    </row>
    <row r="6959" spans="1:4" ht="40.5" x14ac:dyDescent="0.25">
      <c r="A6959" s="893">
        <v>101605</v>
      </c>
      <c r="B6959" s="894" t="s">
        <v>22853</v>
      </c>
      <c r="C6959" s="893" t="s">
        <v>59</v>
      </c>
      <c r="D6959" s="896">
        <v>18.02</v>
      </c>
    </row>
    <row r="6960" spans="1:4" ht="54" x14ac:dyDescent="0.25">
      <c r="A6960" s="893">
        <v>90788</v>
      </c>
      <c r="B6960" s="894" t="s">
        <v>22854</v>
      </c>
      <c r="C6960" s="893" t="s">
        <v>70</v>
      </c>
      <c r="D6960" s="896">
        <v>755.65</v>
      </c>
    </row>
    <row r="6961" spans="1:4" ht="54" x14ac:dyDescent="0.25">
      <c r="A6961" s="893">
        <v>90789</v>
      </c>
      <c r="B6961" s="894" t="s">
        <v>22855</v>
      </c>
      <c r="C6961" s="893" t="s">
        <v>70</v>
      </c>
      <c r="D6961" s="896">
        <v>757.8</v>
      </c>
    </row>
    <row r="6962" spans="1:4" ht="54" x14ac:dyDescent="0.25">
      <c r="A6962" s="893">
        <v>90790</v>
      </c>
      <c r="B6962" s="894" t="s">
        <v>22856</v>
      </c>
      <c r="C6962" s="893" t="s">
        <v>70</v>
      </c>
      <c r="D6962" s="896">
        <v>781.94</v>
      </c>
    </row>
    <row r="6963" spans="1:4" ht="54" x14ac:dyDescent="0.25">
      <c r="A6963" s="893">
        <v>90791</v>
      </c>
      <c r="B6963" s="894" t="s">
        <v>22857</v>
      </c>
      <c r="C6963" s="893" t="s">
        <v>70</v>
      </c>
      <c r="D6963" s="896">
        <v>917.42</v>
      </c>
    </row>
    <row r="6964" spans="1:4" ht="40.5" x14ac:dyDescent="0.25">
      <c r="A6964" s="893">
        <v>90793</v>
      </c>
      <c r="B6964" s="894" t="s">
        <v>22858</v>
      </c>
      <c r="C6964" s="893" t="s">
        <v>70</v>
      </c>
      <c r="D6964" s="896">
        <v>974.67</v>
      </c>
    </row>
    <row r="6965" spans="1:4" ht="40.5" x14ac:dyDescent="0.25">
      <c r="A6965" s="893">
        <v>90794</v>
      </c>
      <c r="B6965" s="894" t="s">
        <v>22859</v>
      </c>
      <c r="C6965" s="893" t="s">
        <v>70</v>
      </c>
      <c r="D6965" s="896">
        <v>664.95</v>
      </c>
    </row>
    <row r="6966" spans="1:4" ht="40.5" x14ac:dyDescent="0.25">
      <c r="A6966" s="893">
        <v>90795</v>
      </c>
      <c r="B6966" s="894" t="s">
        <v>22860</v>
      </c>
      <c r="C6966" s="893" t="s">
        <v>70</v>
      </c>
      <c r="D6966" s="896">
        <v>673.5</v>
      </c>
    </row>
    <row r="6967" spans="1:4" ht="40.5" x14ac:dyDescent="0.25">
      <c r="A6967" s="893">
        <v>90796</v>
      </c>
      <c r="B6967" s="894" t="s">
        <v>22861</v>
      </c>
      <c r="C6967" s="893" t="s">
        <v>70</v>
      </c>
      <c r="D6967" s="896">
        <v>682.04</v>
      </c>
    </row>
    <row r="6968" spans="1:4" ht="40.5" x14ac:dyDescent="0.25">
      <c r="A6968" s="893">
        <v>90797</v>
      </c>
      <c r="B6968" s="894" t="s">
        <v>22862</v>
      </c>
      <c r="C6968" s="893" t="s">
        <v>70</v>
      </c>
      <c r="D6968" s="896">
        <v>690.59</v>
      </c>
    </row>
    <row r="6969" spans="1:4" ht="40.5" x14ac:dyDescent="0.25">
      <c r="A6969" s="893">
        <v>90798</v>
      </c>
      <c r="B6969" s="894" t="s">
        <v>22863</v>
      </c>
      <c r="C6969" s="893" t="s">
        <v>70</v>
      </c>
      <c r="D6969" s="896">
        <v>991.19</v>
      </c>
    </row>
    <row r="6970" spans="1:4" ht="40.5" x14ac:dyDescent="0.25">
      <c r="A6970" s="893">
        <v>90799</v>
      </c>
      <c r="B6970" s="894" t="s">
        <v>22864</v>
      </c>
      <c r="C6970" s="893" t="s">
        <v>70</v>
      </c>
      <c r="D6970" s="897">
        <v>1024.3900000000001</v>
      </c>
    </row>
    <row r="6971" spans="1:4" ht="27" x14ac:dyDescent="0.25">
      <c r="A6971" s="893">
        <v>90801</v>
      </c>
      <c r="B6971" s="894" t="s">
        <v>22865</v>
      </c>
      <c r="C6971" s="893" t="s">
        <v>70</v>
      </c>
      <c r="D6971" s="896">
        <v>307.77</v>
      </c>
    </row>
    <row r="6972" spans="1:4" ht="27" x14ac:dyDescent="0.25">
      <c r="A6972" s="893">
        <v>90806</v>
      </c>
      <c r="B6972" s="894" t="s">
        <v>22866</v>
      </c>
      <c r="C6972" s="893" t="s">
        <v>70</v>
      </c>
      <c r="D6972" s="896">
        <v>410.51</v>
      </c>
    </row>
    <row r="6973" spans="1:4" ht="40.5" x14ac:dyDescent="0.25">
      <c r="A6973" s="893">
        <v>90820</v>
      </c>
      <c r="B6973" s="894" t="s">
        <v>22867</v>
      </c>
      <c r="C6973" s="893" t="s">
        <v>70</v>
      </c>
      <c r="D6973" s="896">
        <v>304.2</v>
      </c>
    </row>
    <row r="6974" spans="1:4" ht="40.5" x14ac:dyDescent="0.25">
      <c r="A6974" s="893">
        <v>90821</v>
      </c>
      <c r="B6974" s="894" t="s">
        <v>22868</v>
      </c>
      <c r="C6974" s="893" t="s">
        <v>70</v>
      </c>
      <c r="D6974" s="896">
        <v>311.75</v>
      </c>
    </row>
    <row r="6975" spans="1:4" ht="40.5" x14ac:dyDescent="0.25">
      <c r="A6975" s="893">
        <v>90822</v>
      </c>
      <c r="B6975" s="894" t="s">
        <v>22869</v>
      </c>
      <c r="C6975" s="893" t="s">
        <v>70</v>
      </c>
      <c r="D6975" s="896">
        <v>334.78</v>
      </c>
    </row>
    <row r="6976" spans="1:4" ht="40.5" x14ac:dyDescent="0.25">
      <c r="A6976" s="893">
        <v>90823</v>
      </c>
      <c r="B6976" s="894" t="s">
        <v>22870</v>
      </c>
      <c r="C6976" s="893" t="s">
        <v>70</v>
      </c>
      <c r="D6976" s="896">
        <v>408.73</v>
      </c>
    </row>
    <row r="6977" spans="1:4" ht="40.5" x14ac:dyDescent="0.25">
      <c r="A6977" s="893">
        <v>90824</v>
      </c>
      <c r="B6977" s="894" t="s">
        <v>22871</v>
      </c>
      <c r="C6977" s="893" t="s">
        <v>70</v>
      </c>
      <c r="D6977" s="896">
        <v>581.34</v>
      </c>
    </row>
    <row r="6978" spans="1:4" ht="40.5" x14ac:dyDescent="0.25">
      <c r="A6978" s="893">
        <v>90825</v>
      </c>
      <c r="B6978" s="894" t="s">
        <v>22872</v>
      </c>
      <c r="C6978" s="893" t="s">
        <v>70</v>
      </c>
      <c r="D6978" s="896">
        <v>646.67999999999995</v>
      </c>
    </row>
    <row r="6979" spans="1:4" ht="40.5" x14ac:dyDescent="0.25">
      <c r="A6979" s="893">
        <v>90830</v>
      </c>
      <c r="B6979" s="894" t="s">
        <v>22873</v>
      </c>
      <c r="C6979" s="893" t="s">
        <v>70</v>
      </c>
      <c r="D6979" s="896">
        <v>159.69999999999999</v>
      </c>
    </row>
    <row r="6980" spans="1:4" ht="40.5" x14ac:dyDescent="0.25">
      <c r="A6980" s="893">
        <v>90831</v>
      </c>
      <c r="B6980" s="894" t="s">
        <v>22874</v>
      </c>
      <c r="C6980" s="893" t="s">
        <v>70</v>
      </c>
      <c r="D6980" s="896">
        <v>138.43</v>
      </c>
    </row>
    <row r="6981" spans="1:4" ht="54" x14ac:dyDescent="0.25">
      <c r="A6981" s="893">
        <v>90841</v>
      </c>
      <c r="B6981" s="894" t="s">
        <v>22875</v>
      </c>
      <c r="C6981" s="893" t="s">
        <v>70</v>
      </c>
      <c r="D6981" s="896">
        <v>958.35</v>
      </c>
    </row>
    <row r="6982" spans="1:4" ht="54" x14ac:dyDescent="0.25">
      <c r="A6982" s="893">
        <v>90842</v>
      </c>
      <c r="B6982" s="894" t="s">
        <v>22876</v>
      </c>
      <c r="C6982" s="893" t="s">
        <v>70</v>
      </c>
      <c r="D6982" s="896">
        <v>968.09</v>
      </c>
    </row>
    <row r="6983" spans="1:4" ht="54" x14ac:dyDescent="0.25">
      <c r="A6983" s="893">
        <v>90843</v>
      </c>
      <c r="B6983" s="894" t="s">
        <v>22877</v>
      </c>
      <c r="C6983" s="893" t="s">
        <v>70</v>
      </c>
      <c r="D6983" s="897">
        <v>1014.59</v>
      </c>
    </row>
    <row r="6984" spans="1:4" ht="54" x14ac:dyDescent="0.25">
      <c r="A6984" s="893">
        <v>90844</v>
      </c>
      <c r="B6984" s="894" t="s">
        <v>22878</v>
      </c>
      <c r="C6984" s="893" t="s">
        <v>70</v>
      </c>
      <c r="D6984" s="897">
        <v>1090.73</v>
      </c>
    </row>
    <row r="6985" spans="1:4" ht="54" x14ac:dyDescent="0.25">
      <c r="A6985" s="893">
        <v>90845</v>
      </c>
      <c r="B6985" s="894" t="s">
        <v>22879</v>
      </c>
      <c r="C6985" s="893" t="s">
        <v>70</v>
      </c>
      <c r="D6985" s="897">
        <v>1261.1500000000001</v>
      </c>
    </row>
    <row r="6986" spans="1:4" ht="54" x14ac:dyDescent="0.25">
      <c r="A6986" s="893">
        <v>90846</v>
      </c>
      <c r="B6986" s="894" t="s">
        <v>22880</v>
      </c>
      <c r="C6986" s="893" t="s">
        <v>70</v>
      </c>
      <c r="D6986" s="897">
        <v>1328.68</v>
      </c>
    </row>
    <row r="6987" spans="1:4" ht="54" x14ac:dyDescent="0.25">
      <c r="A6987" s="893">
        <v>90847</v>
      </c>
      <c r="B6987" s="894" t="s">
        <v>22881</v>
      </c>
      <c r="C6987" s="893" t="s">
        <v>70</v>
      </c>
      <c r="D6987" s="896">
        <v>819.92</v>
      </c>
    </row>
    <row r="6988" spans="1:4" ht="54" x14ac:dyDescent="0.25">
      <c r="A6988" s="893">
        <v>90848</v>
      </c>
      <c r="B6988" s="894" t="s">
        <v>22882</v>
      </c>
      <c r="C6988" s="893" t="s">
        <v>70</v>
      </c>
      <c r="D6988" s="896">
        <v>829.66</v>
      </c>
    </row>
    <row r="6989" spans="1:4" ht="54" x14ac:dyDescent="0.25">
      <c r="A6989" s="893">
        <v>90849</v>
      </c>
      <c r="B6989" s="894" t="s">
        <v>22883</v>
      </c>
      <c r="C6989" s="893" t="s">
        <v>70</v>
      </c>
      <c r="D6989" s="896">
        <v>854.89</v>
      </c>
    </row>
    <row r="6990" spans="1:4" ht="54" x14ac:dyDescent="0.25">
      <c r="A6990" s="893">
        <v>90850</v>
      </c>
      <c r="B6990" s="894" t="s">
        <v>22884</v>
      </c>
      <c r="C6990" s="893" t="s">
        <v>70</v>
      </c>
      <c r="D6990" s="896">
        <v>931.03</v>
      </c>
    </row>
    <row r="6991" spans="1:4" ht="54" x14ac:dyDescent="0.25">
      <c r="A6991" s="893">
        <v>90851</v>
      </c>
      <c r="B6991" s="894" t="s">
        <v>22885</v>
      </c>
      <c r="C6991" s="893" t="s">
        <v>70</v>
      </c>
      <c r="D6991" s="897">
        <v>1101.45</v>
      </c>
    </row>
    <row r="6992" spans="1:4" ht="54" x14ac:dyDescent="0.25">
      <c r="A6992" s="893">
        <v>90852</v>
      </c>
      <c r="B6992" s="894" t="s">
        <v>22886</v>
      </c>
      <c r="C6992" s="893" t="s">
        <v>70</v>
      </c>
      <c r="D6992" s="897">
        <v>1168.98</v>
      </c>
    </row>
    <row r="6993" spans="1:4" ht="40.5" x14ac:dyDescent="0.25">
      <c r="A6993" s="893">
        <v>91009</v>
      </c>
      <c r="B6993" s="894" t="s">
        <v>22887</v>
      </c>
      <c r="C6993" s="893" t="s">
        <v>70</v>
      </c>
      <c r="D6993" s="896">
        <v>314.39</v>
      </c>
    </row>
    <row r="6994" spans="1:4" ht="40.5" x14ac:dyDescent="0.25">
      <c r="A6994" s="893">
        <v>91010</v>
      </c>
      <c r="B6994" s="894" t="s">
        <v>22888</v>
      </c>
      <c r="C6994" s="893" t="s">
        <v>70</v>
      </c>
      <c r="D6994" s="896">
        <v>322.43</v>
      </c>
    </row>
    <row r="6995" spans="1:4" ht="40.5" x14ac:dyDescent="0.25">
      <c r="A6995" s="893">
        <v>91011</v>
      </c>
      <c r="B6995" s="894" t="s">
        <v>22889</v>
      </c>
      <c r="C6995" s="893" t="s">
        <v>70</v>
      </c>
      <c r="D6995" s="896">
        <v>376.16</v>
      </c>
    </row>
    <row r="6996" spans="1:4" ht="40.5" x14ac:dyDescent="0.25">
      <c r="A6996" s="893">
        <v>91012</v>
      </c>
      <c r="B6996" s="894" t="s">
        <v>22890</v>
      </c>
      <c r="C6996" s="893" t="s">
        <v>70</v>
      </c>
      <c r="D6996" s="896">
        <v>417.76</v>
      </c>
    </row>
    <row r="6997" spans="1:4" ht="54" x14ac:dyDescent="0.25">
      <c r="A6997" s="893">
        <v>91013</v>
      </c>
      <c r="B6997" s="894" t="s">
        <v>22891</v>
      </c>
      <c r="C6997" s="893" t="s">
        <v>70</v>
      </c>
      <c r="D6997" s="896">
        <v>830.11</v>
      </c>
    </row>
    <row r="6998" spans="1:4" ht="54" x14ac:dyDescent="0.25">
      <c r="A6998" s="893">
        <v>91014</v>
      </c>
      <c r="B6998" s="894" t="s">
        <v>22892</v>
      </c>
      <c r="C6998" s="893" t="s">
        <v>70</v>
      </c>
      <c r="D6998" s="896">
        <v>840.34</v>
      </c>
    </row>
    <row r="6999" spans="1:4" ht="54" x14ac:dyDescent="0.25">
      <c r="A6999" s="893">
        <v>91015</v>
      </c>
      <c r="B6999" s="894" t="s">
        <v>22893</v>
      </c>
      <c r="C6999" s="893" t="s">
        <v>70</v>
      </c>
      <c r="D6999" s="896">
        <v>896.27</v>
      </c>
    </row>
    <row r="7000" spans="1:4" ht="54" x14ac:dyDescent="0.25">
      <c r="A7000" s="893">
        <v>91016</v>
      </c>
      <c r="B7000" s="894" t="s">
        <v>22894</v>
      </c>
      <c r="C7000" s="893" t="s">
        <v>70</v>
      </c>
      <c r="D7000" s="896">
        <v>940.06</v>
      </c>
    </row>
    <row r="7001" spans="1:4" ht="27" x14ac:dyDescent="0.25">
      <c r="A7001" s="893">
        <v>91287</v>
      </c>
      <c r="B7001" s="894" t="s">
        <v>22895</v>
      </c>
      <c r="C7001" s="893" t="s">
        <v>70</v>
      </c>
      <c r="D7001" s="896">
        <v>237.78</v>
      </c>
    </row>
    <row r="7002" spans="1:4" ht="27" x14ac:dyDescent="0.25">
      <c r="A7002" s="893">
        <v>91292</v>
      </c>
      <c r="B7002" s="894" t="s">
        <v>22896</v>
      </c>
      <c r="C7002" s="893" t="s">
        <v>70</v>
      </c>
      <c r="D7002" s="896">
        <v>340.52</v>
      </c>
    </row>
    <row r="7003" spans="1:4" ht="40.5" x14ac:dyDescent="0.25">
      <c r="A7003" s="893">
        <v>91295</v>
      </c>
      <c r="B7003" s="894" t="s">
        <v>22897</v>
      </c>
      <c r="C7003" s="893" t="s">
        <v>70</v>
      </c>
      <c r="D7003" s="896">
        <v>323.20999999999998</v>
      </c>
    </row>
    <row r="7004" spans="1:4" ht="40.5" x14ac:dyDescent="0.25">
      <c r="A7004" s="893">
        <v>91296</v>
      </c>
      <c r="B7004" s="894" t="s">
        <v>22898</v>
      </c>
      <c r="C7004" s="893" t="s">
        <v>70</v>
      </c>
      <c r="D7004" s="896">
        <v>347.08</v>
      </c>
    </row>
    <row r="7005" spans="1:4" ht="40.5" x14ac:dyDescent="0.25">
      <c r="A7005" s="893">
        <v>91297</v>
      </c>
      <c r="B7005" s="894" t="s">
        <v>22899</v>
      </c>
      <c r="C7005" s="893" t="s">
        <v>70</v>
      </c>
      <c r="D7005" s="896">
        <v>382.04</v>
      </c>
    </row>
    <row r="7006" spans="1:4" ht="27" x14ac:dyDescent="0.25">
      <c r="A7006" s="893">
        <v>91298</v>
      </c>
      <c r="B7006" s="894" t="s">
        <v>22900</v>
      </c>
      <c r="C7006" s="893" t="s">
        <v>70</v>
      </c>
      <c r="D7006" s="896">
        <v>894.06</v>
      </c>
    </row>
    <row r="7007" spans="1:4" ht="40.5" x14ac:dyDescent="0.25">
      <c r="A7007" s="893">
        <v>91299</v>
      </c>
      <c r="B7007" s="894" t="s">
        <v>22901</v>
      </c>
      <c r="C7007" s="893" t="s">
        <v>70</v>
      </c>
      <c r="D7007" s="897">
        <v>1255.32</v>
      </c>
    </row>
    <row r="7008" spans="1:4" ht="40.5" x14ac:dyDescent="0.25">
      <c r="A7008" s="893">
        <v>91304</v>
      </c>
      <c r="B7008" s="894" t="s">
        <v>22902</v>
      </c>
      <c r="C7008" s="893" t="s">
        <v>70</v>
      </c>
      <c r="D7008" s="896">
        <v>102.83</v>
      </c>
    </row>
    <row r="7009" spans="1:4" ht="40.5" x14ac:dyDescent="0.25">
      <c r="A7009" s="893">
        <v>91305</v>
      </c>
      <c r="B7009" s="894" t="s">
        <v>22903</v>
      </c>
      <c r="C7009" s="893" t="s">
        <v>70</v>
      </c>
      <c r="D7009" s="896">
        <v>99.31</v>
      </c>
    </row>
    <row r="7010" spans="1:4" ht="40.5" x14ac:dyDescent="0.25">
      <c r="A7010" s="893">
        <v>91306</v>
      </c>
      <c r="B7010" s="894" t="s">
        <v>22904</v>
      </c>
      <c r="C7010" s="893" t="s">
        <v>70</v>
      </c>
      <c r="D7010" s="896">
        <v>138.43</v>
      </c>
    </row>
    <row r="7011" spans="1:4" ht="40.5" x14ac:dyDescent="0.25">
      <c r="A7011" s="893">
        <v>91307</v>
      </c>
      <c r="B7011" s="894" t="s">
        <v>22905</v>
      </c>
      <c r="C7011" s="893" t="s">
        <v>70</v>
      </c>
      <c r="D7011" s="896">
        <v>86.11</v>
      </c>
    </row>
    <row r="7012" spans="1:4" ht="54" x14ac:dyDescent="0.25">
      <c r="A7012" s="893">
        <v>91312</v>
      </c>
      <c r="B7012" s="894" t="s">
        <v>22906</v>
      </c>
      <c r="C7012" s="893" t="s">
        <v>70</v>
      </c>
      <c r="D7012" s="896">
        <v>819</v>
      </c>
    </row>
    <row r="7013" spans="1:4" ht="54" x14ac:dyDescent="0.25">
      <c r="A7013" s="893">
        <v>91313</v>
      </c>
      <c r="B7013" s="894" t="s">
        <v>22907</v>
      </c>
      <c r="C7013" s="893" t="s">
        <v>70</v>
      </c>
      <c r="D7013" s="896">
        <v>814.91</v>
      </c>
    </row>
    <row r="7014" spans="1:4" ht="54" x14ac:dyDescent="0.25">
      <c r="A7014" s="893">
        <v>91314</v>
      </c>
      <c r="B7014" s="894" t="s">
        <v>22908</v>
      </c>
      <c r="C7014" s="893" t="s">
        <v>70</v>
      </c>
      <c r="D7014" s="896">
        <v>856.23</v>
      </c>
    </row>
    <row r="7015" spans="1:4" ht="54" x14ac:dyDescent="0.25">
      <c r="A7015" s="893">
        <v>91315</v>
      </c>
      <c r="B7015" s="894" t="s">
        <v>22909</v>
      </c>
      <c r="C7015" s="893" t="s">
        <v>70</v>
      </c>
      <c r="D7015" s="896">
        <v>931.74</v>
      </c>
    </row>
    <row r="7016" spans="1:4" ht="54" x14ac:dyDescent="0.25">
      <c r="A7016" s="893">
        <v>91316</v>
      </c>
      <c r="B7016" s="894" t="s">
        <v>22910</v>
      </c>
      <c r="C7016" s="893" t="s">
        <v>70</v>
      </c>
      <c r="D7016" s="897">
        <v>1102.79</v>
      </c>
    </row>
    <row r="7017" spans="1:4" ht="54" x14ac:dyDescent="0.25">
      <c r="A7017" s="893">
        <v>91317</v>
      </c>
      <c r="B7017" s="894" t="s">
        <v>22911</v>
      </c>
      <c r="C7017" s="893" t="s">
        <v>70</v>
      </c>
      <c r="D7017" s="897">
        <v>1169.69</v>
      </c>
    </row>
    <row r="7018" spans="1:4" ht="54" x14ac:dyDescent="0.25">
      <c r="A7018" s="893">
        <v>91318</v>
      </c>
      <c r="B7018" s="894" t="s">
        <v>22912</v>
      </c>
      <c r="C7018" s="893" t="s">
        <v>70</v>
      </c>
      <c r="D7018" s="896">
        <v>719.69</v>
      </c>
    </row>
    <row r="7019" spans="1:4" ht="54" x14ac:dyDescent="0.25">
      <c r="A7019" s="893">
        <v>91319</v>
      </c>
      <c r="B7019" s="894" t="s">
        <v>22913</v>
      </c>
      <c r="C7019" s="893" t="s">
        <v>70</v>
      </c>
      <c r="D7019" s="896">
        <v>728.8</v>
      </c>
    </row>
    <row r="7020" spans="1:4" ht="54" x14ac:dyDescent="0.25">
      <c r="A7020" s="893">
        <v>91320</v>
      </c>
      <c r="B7020" s="894" t="s">
        <v>22914</v>
      </c>
      <c r="C7020" s="893" t="s">
        <v>70</v>
      </c>
      <c r="D7020" s="896">
        <v>753.4</v>
      </c>
    </row>
    <row r="7021" spans="1:4" ht="54" x14ac:dyDescent="0.25">
      <c r="A7021" s="893">
        <v>91321</v>
      </c>
      <c r="B7021" s="894" t="s">
        <v>22915</v>
      </c>
      <c r="C7021" s="893" t="s">
        <v>70</v>
      </c>
      <c r="D7021" s="896">
        <v>828.91</v>
      </c>
    </row>
    <row r="7022" spans="1:4" ht="54" x14ac:dyDescent="0.25">
      <c r="A7022" s="893">
        <v>91322</v>
      </c>
      <c r="B7022" s="894" t="s">
        <v>22916</v>
      </c>
      <c r="C7022" s="893" t="s">
        <v>70</v>
      </c>
      <c r="D7022" s="896">
        <v>999.96</v>
      </c>
    </row>
    <row r="7023" spans="1:4" ht="54" x14ac:dyDescent="0.25">
      <c r="A7023" s="893">
        <v>91323</v>
      </c>
      <c r="B7023" s="894" t="s">
        <v>22917</v>
      </c>
      <c r="C7023" s="893" t="s">
        <v>70</v>
      </c>
      <c r="D7023" s="897">
        <v>1066.8599999999999</v>
      </c>
    </row>
    <row r="7024" spans="1:4" ht="54" x14ac:dyDescent="0.25">
      <c r="A7024" s="893">
        <v>91324</v>
      </c>
      <c r="B7024" s="894" t="s">
        <v>22918</v>
      </c>
      <c r="C7024" s="893" t="s">
        <v>70</v>
      </c>
      <c r="D7024" s="896">
        <v>729.88</v>
      </c>
    </row>
    <row r="7025" spans="1:4" ht="54" x14ac:dyDescent="0.25">
      <c r="A7025" s="893">
        <v>91325</v>
      </c>
      <c r="B7025" s="894" t="s">
        <v>22919</v>
      </c>
      <c r="C7025" s="893" t="s">
        <v>70</v>
      </c>
      <c r="D7025" s="896">
        <v>739.48</v>
      </c>
    </row>
    <row r="7026" spans="1:4" ht="54" x14ac:dyDescent="0.25">
      <c r="A7026" s="893">
        <v>91326</v>
      </c>
      <c r="B7026" s="894" t="s">
        <v>22920</v>
      </c>
      <c r="C7026" s="893" t="s">
        <v>70</v>
      </c>
      <c r="D7026" s="896">
        <v>794.78</v>
      </c>
    </row>
    <row r="7027" spans="1:4" ht="54" x14ac:dyDescent="0.25">
      <c r="A7027" s="893">
        <v>91327</v>
      </c>
      <c r="B7027" s="894" t="s">
        <v>22921</v>
      </c>
      <c r="C7027" s="893" t="s">
        <v>70</v>
      </c>
      <c r="D7027" s="896">
        <v>837.94</v>
      </c>
    </row>
    <row r="7028" spans="1:4" ht="54" x14ac:dyDescent="0.25">
      <c r="A7028" s="893">
        <v>91328</v>
      </c>
      <c r="B7028" s="894" t="s">
        <v>22922</v>
      </c>
      <c r="C7028" s="893" t="s">
        <v>70</v>
      </c>
      <c r="D7028" s="896">
        <v>838.93</v>
      </c>
    </row>
    <row r="7029" spans="1:4" ht="54" x14ac:dyDescent="0.25">
      <c r="A7029" s="893">
        <v>91329</v>
      </c>
      <c r="B7029" s="894" t="s">
        <v>22923</v>
      </c>
      <c r="C7029" s="893" t="s">
        <v>70</v>
      </c>
      <c r="D7029" s="896">
        <v>738.7</v>
      </c>
    </row>
    <row r="7030" spans="1:4" ht="54" x14ac:dyDescent="0.25">
      <c r="A7030" s="893">
        <v>91330</v>
      </c>
      <c r="B7030" s="894" t="s">
        <v>22924</v>
      </c>
      <c r="C7030" s="893" t="s">
        <v>70</v>
      </c>
      <c r="D7030" s="896">
        <v>864.99</v>
      </c>
    </row>
    <row r="7031" spans="1:4" ht="54" x14ac:dyDescent="0.25">
      <c r="A7031" s="893">
        <v>91331</v>
      </c>
      <c r="B7031" s="894" t="s">
        <v>22925</v>
      </c>
      <c r="C7031" s="893" t="s">
        <v>70</v>
      </c>
      <c r="D7031" s="896">
        <v>764.13</v>
      </c>
    </row>
    <row r="7032" spans="1:4" ht="54" x14ac:dyDescent="0.25">
      <c r="A7032" s="893">
        <v>91332</v>
      </c>
      <c r="B7032" s="894" t="s">
        <v>22926</v>
      </c>
      <c r="C7032" s="893" t="s">
        <v>70</v>
      </c>
      <c r="D7032" s="896">
        <v>902.15</v>
      </c>
    </row>
    <row r="7033" spans="1:4" ht="54" x14ac:dyDescent="0.25">
      <c r="A7033" s="893">
        <v>91333</v>
      </c>
      <c r="B7033" s="894" t="s">
        <v>22927</v>
      </c>
      <c r="C7033" s="893" t="s">
        <v>70</v>
      </c>
      <c r="D7033" s="896">
        <v>800.66</v>
      </c>
    </row>
    <row r="7034" spans="1:4" ht="54" x14ac:dyDescent="0.25">
      <c r="A7034" s="893">
        <v>91334</v>
      </c>
      <c r="B7034" s="894" t="s">
        <v>22928</v>
      </c>
      <c r="C7034" s="893" t="s">
        <v>70</v>
      </c>
      <c r="D7034" s="897">
        <v>1414.17</v>
      </c>
    </row>
    <row r="7035" spans="1:4" ht="54" x14ac:dyDescent="0.25">
      <c r="A7035" s="893">
        <v>91335</v>
      </c>
      <c r="B7035" s="894" t="s">
        <v>22929</v>
      </c>
      <c r="C7035" s="893" t="s">
        <v>70</v>
      </c>
      <c r="D7035" s="897">
        <v>1312.68</v>
      </c>
    </row>
    <row r="7036" spans="1:4" ht="54" x14ac:dyDescent="0.25">
      <c r="A7036" s="893">
        <v>91336</v>
      </c>
      <c r="B7036" s="894" t="s">
        <v>22930</v>
      </c>
      <c r="C7036" s="893" t="s">
        <v>70</v>
      </c>
      <c r="D7036" s="897">
        <v>1775.43</v>
      </c>
    </row>
    <row r="7037" spans="1:4" ht="54" x14ac:dyDescent="0.25">
      <c r="A7037" s="893">
        <v>91337</v>
      </c>
      <c r="B7037" s="894" t="s">
        <v>22931</v>
      </c>
      <c r="C7037" s="893" t="s">
        <v>70</v>
      </c>
      <c r="D7037" s="897">
        <v>1673.94</v>
      </c>
    </row>
    <row r="7038" spans="1:4" ht="27" x14ac:dyDescent="0.25">
      <c r="A7038" s="893">
        <v>100659</v>
      </c>
      <c r="B7038" s="894" t="s">
        <v>22932</v>
      </c>
      <c r="C7038" s="893" t="s">
        <v>71</v>
      </c>
      <c r="D7038" s="896">
        <v>10.96</v>
      </c>
    </row>
    <row r="7039" spans="1:4" ht="27" x14ac:dyDescent="0.25">
      <c r="A7039" s="893">
        <v>100660</v>
      </c>
      <c r="B7039" s="894" t="s">
        <v>22933</v>
      </c>
      <c r="C7039" s="893" t="s">
        <v>71</v>
      </c>
      <c r="D7039" s="896">
        <v>7.81</v>
      </c>
    </row>
    <row r="7040" spans="1:4" ht="54" x14ac:dyDescent="0.25">
      <c r="A7040" s="893">
        <v>100675</v>
      </c>
      <c r="B7040" s="894" t="s">
        <v>22934</v>
      </c>
      <c r="C7040" s="893" t="s">
        <v>70</v>
      </c>
      <c r="D7040" s="896">
        <v>867.32</v>
      </c>
    </row>
    <row r="7041" spans="1:4" ht="27" x14ac:dyDescent="0.25">
      <c r="A7041" s="893">
        <v>100676</v>
      </c>
      <c r="B7041" s="894" t="s">
        <v>22935</v>
      </c>
      <c r="C7041" s="893" t="s">
        <v>70</v>
      </c>
      <c r="D7041" s="896">
        <v>196.93</v>
      </c>
    </row>
    <row r="7042" spans="1:4" ht="54" x14ac:dyDescent="0.25">
      <c r="A7042" s="893">
        <v>100678</v>
      </c>
      <c r="B7042" s="894" t="s">
        <v>22936</v>
      </c>
      <c r="C7042" s="893" t="s">
        <v>70</v>
      </c>
      <c r="D7042" s="896">
        <v>968.54</v>
      </c>
    </row>
    <row r="7043" spans="1:4" ht="54" x14ac:dyDescent="0.25">
      <c r="A7043" s="893">
        <v>100679</v>
      </c>
      <c r="B7043" s="894" t="s">
        <v>22937</v>
      </c>
      <c r="C7043" s="893" t="s">
        <v>70</v>
      </c>
      <c r="D7043" s="896">
        <v>829.19</v>
      </c>
    </row>
    <row r="7044" spans="1:4" ht="54" x14ac:dyDescent="0.25">
      <c r="A7044" s="893">
        <v>100680</v>
      </c>
      <c r="B7044" s="894" t="s">
        <v>22938</v>
      </c>
      <c r="C7044" s="893" t="s">
        <v>70</v>
      </c>
      <c r="D7044" s="896">
        <v>978.77</v>
      </c>
    </row>
    <row r="7045" spans="1:4" ht="54" x14ac:dyDescent="0.25">
      <c r="A7045" s="893">
        <v>100681</v>
      </c>
      <c r="B7045" s="894" t="s">
        <v>22939</v>
      </c>
      <c r="C7045" s="893" t="s">
        <v>70</v>
      </c>
      <c r="D7045" s="897">
        <v>1003.42</v>
      </c>
    </row>
    <row r="7046" spans="1:4" ht="54" x14ac:dyDescent="0.25">
      <c r="A7046" s="893">
        <v>100682</v>
      </c>
      <c r="B7046" s="894" t="s">
        <v>22940</v>
      </c>
      <c r="C7046" s="893" t="s">
        <v>70</v>
      </c>
      <c r="D7046" s="896">
        <v>850.24</v>
      </c>
    </row>
    <row r="7047" spans="1:4" ht="54" x14ac:dyDescent="0.25">
      <c r="A7047" s="893">
        <v>100683</v>
      </c>
      <c r="B7047" s="894" t="s">
        <v>22941</v>
      </c>
      <c r="C7047" s="893" t="s">
        <v>70</v>
      </c>
      <c r="D7047" s="897">
        <v>1055.97</v>
      </c>
    </row>
    <row r="7048" spans="1:4" ht="54" x14ac:dyDescent="0.25">
      <c r="A7048" s="893">
        <v>100684</v>
      </c>
      <c r="B7048" s="894" t="s">
        <v>22942</v>
      </c>
      <c r="C7048" s="893" t="s">
        <v>70</v>
      </c>
      <c r="D7048" s="896">
        <v>897.61</v>
      </c>
    </row>
    <row r="7049" spans="1:4" ht="54" x14ac:dyDescent="0.25">
      <c r="A7049" s="893">
        <v>100685</v>
      </c>
      <c r="B7049" s="894" t="s">
        <v>22943</v>
      </c>
      <c r="C7049" s="893" t="s">
        <v>70</v>
      </c>
      <c r="D7049" s="897">
        <v>1099.76</v>
      </c>
    </row>
    <row r="7050" spans="1:4" ht="54" x14ac:dyDescent="0.25">
      <c r="A7050" s="893">
        <v>100686</v>
      </c>
      <c r="B7050" s="894" t="s">
        <v>22944</v>
      </c>
      <c r="C7050" s="893" t="s">
        <v>70</v>
      </c>
      <c r="D7050" s="896">
        <v>940.77</v>
      </c>
    </row>
    <row r="7051" spans="1:4" ht="54" x14ac:dyDescent="0.25">
      <c r="A7051" s="893">
        <v>100687</v>
      </c>
      <c r="B7051" s="894" t="s">
        <v>22945</v>
      </c>
      <c r="C7051" s="893" t="s">
        <v>70</v>
      </c>
      <c r="D7051" s="896">
        <v>977.36</v>
      </c>
    </row>
    <row r="7052" spans="1:4" ht="54" x14ac:dyDescent="0.25">
      <c r="A7052" s="893">
        <v>100688</v>
      </c>
      <c r="B7052" s="894" t="s">
        <v>22946</v>
      </c>
      <c r="C7052" s="893" t="s">
        <v>70</v>
      </c>
      <c r="D7052" s="896">
        <v>838.01</v>
      </c>
    </row>
    <row r="7053" spans="1:4" ht="54" x14ac:dyDescent="0.25">
      <c r="A7053" s="893">
        <v>100689</v>
      </c>
      <c r="B7053" s="894" t="s">
        <v>22947</v>
      </c>
      <c r="C7053" s="893" t="s">
        <v>70</v>
      </c>
      <c r="D7053" s="897">
        <v>1061.8499999999999</v>
      </c>
    </row>
    <row r="7054" spans="1:4" ht="54" x14ac:dyDescent="0.25">
      <c r="A7054" s="893">
        <v>100690</v>
      </c>
      <c r="B7054" s="894" t="s">
        <v>22948</v>
      </c>
      <c r="C7054" s="893" t="s">
        <v>70</v>
      </c>
      <c r="D7054" s="896">
        <v>903.49</v>
      </c>
    </row>
    <row r="7055" spans="1:4" ht="54" x14ac:dyDescent="0.25">
      <c r="A7055" s="893">
        <v>100691</v>
      </c>
      <c r="B7055" s="894" t="s">
        <v>22949</v>
      </c>
      <c r="C7055" s="893" t="s">
        <v>70</v>
      </c>
      <c r="D7055" s="897">
        <v>1573.87</v>
      </c>
    </row>
    <row r="7056" spans="1:4" ht="54" x14ac:dyDescent="0.25">
      <c r="A7056" s="893">
        <v>100692</v>
      </c>
      <c r="B7056" s="894" t="s">
        <v>22950</v>
      </c>
      <c r="C7056" s="893" t="s">
        <v>70</v>
      </c>
      <c r="D7056" s="897">
        <v>1415.51</v>
      </c>
    </row>
    <row r="7057" spans="1:4" ht="54" x14ac:dyDescent="0.25">
      <c r="A7057" s="893">
        <v>100693</v>
      </c>
      <c r="B7057" s="894" t="s">
        <v>22951</v>
      </c>
      <c r="C7057" s="893" t="s">
        <v>70</v>
      </c>
      <c r="D7057" s="897">
        <v>1935.13</v>
      </c>
    </row>
    <row r="7058" spans="1:4" ht="54" x14ac:dyDescent="0.25">
      <c r="A7058" s="893">
        <v>100694</v>
      </c>
      <c r="B7058" s="894" t="s">
        <v>22952</v>
      </c>
      <c r="C7058" s="893" t="s">
        <v>70</v>
      </c>
      <c r="D7058" s="897">
        <v>1776.77</v>
      </c>
    </row>
    <row r="7059" spans="1:4" ht="27" x14ac:dyDescent="0.25">
      <c r="A7059" s="893">
        <v>100695</v>
      </c>
      <c r="B7059" s="894" t="s">
        <v>22953</v>
      </c>
      <c r="C7059" s="893" t="s">
        <v>70</v>
      </c>
      <c r="D7059" s="896">
        <v>71.7</v>
      </c>
    </row>
    <row r="7060" spans="1:4" ht="27" x14ac:dyDescent="0.25">
      <c r="A7060" s="893">
        <v>100696</v>
      </c>
      <c r="B7060" s="894" t="s">
        <v>22954</v>
      </c>
      <c r="C7060" s="893" t="s">
        <v>70</v>
      </c>
      <c r="D7060" s="896">
        <v>79.72</v>
      </c>
    </row>
    <row r="7061" spans="1:4" ht="27" x14ac:dyDescent="0.25">
      <c r="A7061" s="893">
        <v>100697</v>
      </c>
      <c r="B7061" s="894" t="s">
        <v>22955</v>
      </c>
      <c r="C7061" s="893" t="s">
        <v>70</v>
      </c>
      <c r="D7061" s="896">
        <v>87.79</v>
      </c>
    </row>
    <row r="7062" spans="1:4" ht="27" x14ac:dyDescent="0.25">
      <c r="A7062" s="893">
        <v>100698</v>
      </c>
      <c r="B7062" s="894" t="s">
        <v>22956</v>
      </c>
      <c r="C7062" s="893" t="s">
        <v>70</v>
      </c>
      <c r="D7062" s="896">
        <v>95.84</v>
      </c>
    </row>
    <row r="7063" spans="1:4" ht="40.5" x14ac:dyDescent="0.25">
      <c r="A7063" s="893">
        <v>100699</v>
      </c>
      <c r="B7063" s="894" t="s">
        <v>22957</v>
      </c>
      <c r="C7063" s="893" t="s">
        <v>70</v>
      </c>
      <c r="D7063" s="896">
        <v>114.51</v>
      </c>
    </row>
    <row r="7064" spans="1:4" ht="27" x14ac:dyDescent="0.25">
      <c r="A7064" s="893">
        <v>100700</v>
      </c>
      <c r="B7064" s="894" t="s">
        <v>22958</v>
      </c>
      <c r="C7064" s="893" t="s">
        <v>70</v>
      </c>
      <c r="D7064" s="896">
        <v>809.37</v>
      </c>
    </row>
    <row r="7065" spans="1:4" ht="54" x14ac:dyDescent="0.25">
      <c r="A7065" s="893">
        <v>100712</v>
      </c>
      <c r="B7065" s="894" t="s">
        <v>22959</v>
      </c>
      <c r="C7065" s="893" t="s">
        <v>70</v>
      </c>
      <c r="D7065" s="896">
        <v>825.59</v>
      </c>
    </row>
    <row r="7066" spans="1:4" ht="54" x14ac:dyDescent="0.25">
      <c r="A7066" s="893">
        <v>100665</v>
      </c>
      <c r="B7066" s="894" t="s">
        <v>29552</v>
      </c>
      <c r="C7066" s="893" t="s">
        <v>59</v>
      </c>
      <c r="D7066" s="896">
        <v>796.86</v>
      </c>
    </row>
    <row r="7067" spans="1:4" ht="54" x14ac:dyDescent="0.25">
      <c r="A7067" s="893">
        <v>100666</v>
      </c>
      <c r="B7067" s="894" t="s">
        <v>29553</v>
      </c>
      <c r="C7067" s="893" t="s">
        <v>59</v>
      </c>
      <c r="D7067" s="896">
        <v>638.51</v>
      </c>
    </row>
    <row r="7068" spans="1:4" ht="54" x14ac:dyDescent="0.25">
      <c r="A7068" s="893">
        <v>100667</v>
      </c>
      <c r="B7068" s="894" t="s">
        <v>29554</v>
      </c>
      <c r="C7068" s="893" t="s">
        <v>59</v>
      </c>
      <c r="D7068" s="897">
        <v>1020.73</v>
      </c>
    </row>
    <row r="7069" spans="1:4" ht="54" x14ac:dyDescent="0.25">
      <c r="A7069" s="893">
        <v>100668</v>
      </c>
      <c r="B7069" s="894" t="s">
        <v>29555</v>
      </c>
      <c r="C7069" s="893" t="s">
        <v>59</v>
      </c>
      <c r="D7069" s="897">
        <v>1208</v>
      </c>
    </row>
    <row r="7070" spans="1:4" ht="54" x14ac:dyDescent="0.25">
      <c r="A7070" s="893">
        <v>100669</v>
      </c>
      <c r="B7070" s="894" t="s">
        <v>29556</v>
      </c>
      <c r="C7070" s="893" t="s">
        <v>59</v>
      </c>
      <c r="D7070" s="896">
        <v>841.37</v>
      </c>
    </row>
    <row r="7071" spans="1:4" ht="54" x14ac:dyDescent="0.25">
      <c r="A7071" s="893">
        <v>100670</v>
      </c>
      <c r="B7071" s="894" t="s">
        <v>29557</v>
      </c>
      <c r="C7071" s="893" t="s">
        <v>59</v>
      </c>
      <c r="D7071" s="896">
        <v>978.4</v>
      </c>
    </row>
    <row r="7072" spans="1:4" ht="54" x14ac:dyDescent="0.25">
      <c r="A7072" s="893">
        <v>100671</v>
      </c>
      <c r="B7072" s="894" t="s">
        <v>29558</v>
      </c>
      <c r="C7072" s="893" t="s">
        <v>59</v>
      </c>
      <c r="D7072" s="897">
        <v>1206.05</v>
      </c>
    </row>
    <row r="7073" spans="1:4" ht="54" x14ac:dyDescent="0.25">
      <c r="A7073" s="893">
        <v>100672</v>
      </c>
      <c r="B7073" s="894" t="s">
        <v>29559</v>
      </c>
      <c r="C7073" s="893" t="s">
        <v>59</v>
      </c>
      <c r="D7073" s="896">
        <v>790.86</v>
      </c>
    </row>
    <row r="7074" spans="1:4" ht="27" x14ac:dyDescent="0.25">
      <c r="A7074" s="893">
        <v>100701</v>
      </c>
      <c r="B7074" s="894" t="s">
        <v>22960</v>
      </c>
      <c r="C7074" s="893" t="s">
        <v>59</v>
      </c>
      <c r="D7074" s="896">
        <v>566.77</v>
      </c>
    </row>
    <row r="7075" spans="1:4" ht="54" x14ac:dyDescent="0.25">
      <c r="A7075" s="893">
        <v>94559</v>
      </c>
      <c r="B7075" s="894" t="s">
        <v>29560</v>
      </c>
      <c r="C7075" s="893" t="s">
        <v>59</v>
      </c>
      <c r="D7075" s="896">
        <v>718.75</v>
      </c>
    </row>
    <row r="7076" spans="1:4" ht="54" x14ac:dyDescent="0.25">
      <c r="A7076" s="893">
        <v>94562</v>
      </c>
      <c r="B7076" s="894" t="s">
        <v>29561</v>
      </c>
      <c r="C7076" s="893" t="s">
        <v>59</v>
      </c>
      <c r="D7076" s="896">
        <v>601.11</v>
      </c>
    </row>
    <row r="7077" spans="1:4" ht="27" x14ac:dyDescent="0.25">
      <c r="A7077" s="893">
        <v>94587</v>
      </c>
      <c r="B7077" s="894" t="s">
        <v>29562</v>
      </c>
      <c r="C7077" s="893" t="s">
        <v>71</v>
      </c>
      <c r="D7077" s="896">
        <v>67.61</v>
      </c>
    </row>
    <row r="7078" spans="1:4" ht="27" x14ac:dyDescent="0.25">
      <c r="A7078" s="893">
        <v>94588</v>
      </c>
      <c r="B7078" s="894" t="s">
        <v>29563</v>
      </c>
      <c r="C7078" s="893" t="s">
        <v>71</v>
      </c>
      <c r="D7078" s="896">
        <v>79.11</v>
      </c>
    </row>
    <row r="7079" spans="1:4" ht="54" x14ac:dyDescent="0.25">
      <c r="A7079" s="893">
        <v>105813</v>
      </c>
      <c r="B7079" s="894" t="s">
        <v>29564</v>
      </c>
      <c r="C7079" s="893" t="s">
        <v>59</v>
      </c>
      <c r="D7079" s="897">
        <v>1024.81</v>
      </c>
    </row>
    <row r="7080" spans="1:4" ht="54" x14ac:dyDescent="0.25">
      <c r="A7080" s="893">
        <v>99837</v>
      </c>
      <c r="B7080" s="894" t="s">
        <v>22961</v>
      </c>
      <c r="C7080" s="893" t="s">
        <v>71</v>
      </c>
      <c r="D7080" s="896">
        <v>811.37</v>
      </c>
    </row>
    <row r="7081" spans="1:4" ht="54" x14ac:dyDescent="0.25">
      <c r="A7081" s="893">
        <v>99839</v>
      </c>
      <c r="B7081" s="894" t="s">
        <v>22962</v>
      </c>
      <c r="C7081" s="893" t="s">
        <v>71</v>
      </c>
      <c r="D7081" s="896">
        <v>606.46</v>
      </c>
    </row>
    <row r="7082" spans="1:4" ht="27" x14ac:dyDescent="0.25">
      <c r="A7082" s="893">
        <v>99841</v>
      </c>
      <c r="B7082" s="894" t="s">
        <v>22963</v>
      </c>
      <c r="C7082" s="893" t="s">
        <v>71</v>
      </c>
      <c r="D7082" s="897">
        <v>1172.6300000000001</v>
      </c>
    </row>
    <row r="7083" spans="1:4" ht="27" x14ac:dyDescent="0.25">
      <c r="A7083" s="893">
        <v>99855</v>
      </c>
      <c r="B7083" s="894" t="s">
        <v>22964</v>
      </c>
      <c r="C7083" s="893" t="s">
        <v>71</v>
      </c>
      <c r="D7083" s="896">
        <v>146.74</v>
      </c>
    </row>
    <row r="7084" spans="1:4" ht="27" x14ac:dyDescent="0.25">
      <c r="A7084" s="893">
        <v>99857</v>
      </c>
      <c r="B7084" s="894" t="s">
        <v>22965</v>
      </c>
      <c r="C7084" s="893" t="s">
        <v>71</v>
      </c>
      <c r="D7084" s="896">
        <v>104.35</v>
      </c>
    </row>
    <row r="7085" spans="1:4" ht="27" x14ac:dyDescent="0.25">
      <c r="A7085" s="893">
        <v>99861</v>
      </c>
      <c r="B7085" s="894" t="s">
        <v>22966</v>
      </c>
      <c r="C7085" s="893" t="s">
        <v>59</v>
      </c>
      <c r="D7085" s="896">
        <v>688.19</v>
      </c>
    </row>
    <row r="7086" spans="1:4" ht="27" x14ac:dyDescent="0.25">
      <c r="A7086" s="893">
        <v>99862</v>
      </c>
      <c r="B7086" s="894" t="s">
        <v>22967</v>
      </c>
      <c r="C7086" s="893" t="s">
        <v>59</v>
      </c>
      <c r="D7086" s="896">
        <v>680.82</v>
      </c>
    </row>
    <row r="7087" spans="1:4" ht="27" x14ac:dyDescent="0.25">
      <c r="A7087" s="893">
        <v>90838</v>
      </c>
      <c r="B7087" s="894" t="s">
        <v>22968</v>
      </c>
      <c r="C7087" s="893" t="s">
        <v>70</v>
      </c>
      <c r="D7087" s="897">
        <v>1449.45</v>
      </c>
    </row>
    <row r="7088" spans="1:4" ht="27" x14ac:dyDescent="0.25">
      <c r="A7088" s="893">
        <v>91338</v>
      </c>
      <c r="B7088" s="894" t="s">
        <v>22969</v>
      </c>
      <c r="C7088" s="893" t="s">
        <v>59</v>
      </c>
      <c r="D7088" s="896">
        <v>843.13</v>
      </c>
    </row>
    <row r="7089" spans="1:4" ht="27" x14ac:dyDescent="0.25">
      <c r="A7089" s="893">
        <v>91341</v>
      </c>
      <c r="B7089" s="894" t="s">
        <v>22970</v>
      </c>
      <c r="C7089" s="893" t="s">
        <v>59</v>
      </c>
      <c r="D7089" s="896">
        <v>659.45</v>
      </c>
    </row>
    <row r="7090" spans="1:4" ht="40.5" x14ac:dyDescent="0.25">
      <c r="A7090" s="893">
        <v>94805</v>
      </c>
      <c r="B7090" s="894" t="s">
        <v>22971</v>
      </c>
      <c r="C7090" s="893" t="s">
        <v>70</v>
      </c>
      <c r="D7090" s="896">
        <v>820.44</v>
      </c>
    </row>
    <row r="7091" spans="1:4" ht="40.5" x14ac:dyDescent="0.25">
      <c r="A7091" s="893">
        <v>94806</v>
      </c>
      <c r="B7091" s="894" t="s">
        <v>22972</v>
      </c>
      <c r="C7091" s="893" t="s">
        <v>70</v>
      </c>
      <c r="D7091" s="896">
        <v>665.48</v>
      </c>
    </row>
    <row r="7092" spans="1:4" ht="27" x14ac:dyDescent="0.25">
      <c r="A7092" s="893">
        <v>94807</v>
      </c>
      <c r="B7092" s="894" t="s">
        <v>22973</v>
      </c>
      <c r="C7092" s="893" t="s">
        <v>70</v>
      </c>
      <c r="D7092" s="896">
        <v>607.75</v>
      </c>
    </row>
    <row r="7093" spans="1:4" ht="27" x14ac:dyDescent="0.25">
      <c r="A7093" s="893">
        <v>100702</v>
      </c>
      <c r="B7093" s="894" t="s">
        <v>22974</v>
      </c>
      <c r="C7093" s="893" t="s">
        <v>59</v>
      </c>
      <c r="D7093" s="896">
        <v>465.39</v>
      </c>
    </row>
    <row r="7094" spans="1:4" ht="13.5" x14ac:dyDescent="0.25">
      <c r="A7094" s="893">
        <v>102188</v>
      </c>
      <c r="B7094" s="894" t="s">
        <v>22975</v>
      </c>
      <c r="C7094" s="893" t="s">
        <v>70</v>
      </c>
      <c r="D7094" s="896">
        <v>813.46</v>
      </c>
    </row>
    <row r="7095" spans="1:4" ht="54" x14ac:dyDescent="0.25">
      <c r="A7095" s="893">
        <v>102189</v>
      </c>
      <c r="B7095" s="894" t="s">
        <v>22976</v>
      </c>
      <c r="C7095" s="893" t="s">
        <v>70</v>
      </c>
      <c r="D7095" s="896">
        <v>235.73</v>
      </c>
    </row>
    <row r="7096" spans="1:4" ht="13.5" x14ac:dyDescent="0.25">
      <c r="A7096" s="893">
        <v>100703</v>
      </c>
      <c r="B7096" s="894" t="s">
        <v>22977</v>
      </c>
      <c r="C7096" s="893" t="s">
        <v>70</v>
      </c>
      <c r="D7096" s="896">
        <v>34.450000000000003</v>
      </c>
    </row>
    <row r="7097" spans="1:4" ht="27" x14ac:dyDescent="0.25">
      <c r="A7097" s="893">
        <v>100704</v>
      </c>
      <c r="B7097" s="894" t="s">
        <v>22978</v>
      </c>
      <c r="C7097" s="893" t="s">
        <v>70</v>
      </c>
      <c r="D7097" s="896">
        <v>71.39</v>
      </c>
    </row>
    <row r="7098" spans="1:4" ht="13.5" x14ac:dyDescent="0.25">
      <c r="A7098" s="893">
        <v>100705</v>
      </c>
      <c r="B7098" s="894" t="s">
        <v>22979</v>
      </c>
      <c r="C7098" s="893" t="s">
        <v>70</v>
      </c>
      <c r="D7098" s="896">
        <v>85.15</v>
      </c>
    </row>
    <row r="7099" spans="1:4" ht="13.5" x14ac:dyDescent="0.25">
      <c r="A7099" s="893">
        <v>100706</v>
      </c>
      <c r="B7099" s="894" t="s">
        <v>22980</v>
      </c>
      <c r="C7099" s="893" t="s">
        <v>70</v>
      </c>
      <c r="D7099" s="896">
        <v>79.56</v>
      </c>
    </row>
    <row r="7100" spans="1:4" ht="13.5" x14ac:dyDescent="0.25">
      <c r="A7100" s="893">
        <v>100707</v>
      </c>
      <c r="B7100" s="894" t="s">
        <v>22981</v>
      </c>
      <c r="C7100" s="893" t="s">
        <v>70</v>
      </c>
      <c r="D7100" s="896">
        <v>151.03</v>
      </c>
    </row>
    <row r="7101" spans="1:4" ht="13.5" x14ac:dyDescent="0.25">
      <c r="A7101" s="893">
        <v>100708</v>
      </c>
      <c r="B7101" s="894" t="s">
        <v>22982</v>
      </c>
      <c r="C7101" s="893" t="s">
        <v>70</v>
      </c>
      <c r="D7101" s="896">
        <v>187.54</v>
      </c>
    </row>
    <row r="7102" spans="1:4" ht="27" x14ac:dyDescent="0.25">
      <c r="A7102" s="893">
        <v>100709</v>
      </c>
      <c r="B7102" s="894" t="s">
        <v>22983</v>
      </c>
      <c r="C7102" s="893" t="s">
        <v>70</v>
      </c>
      <c r="D7102" s="896">
        <v>52.07</v>
      </c>
    </row>
    <row r="7103" spans="1:4" ht="13.5" x14ac:dyDescent="0.25">
      <c r="A7103" s="893">
        <v>100710</v>
      </c>
      <c r="B7103" s="894" t="s">
        <v>22984</v>
      </c>
      <c r="C7103" s="893" t="s">
        <v>70</v>
      </c>
      <c r="D7103" s="896">
        <v>113.86</v>
      </c>
    </row>
    <row r="7104" spans="1:4" ht="27" x14ac:dyDescent="0.25">
      <c r="A7104" s="893">
        <v>102151</v>
      </c>
      <c r="B7104" s="894" t="s">
        <v>22985</v>
      </c>
      <c r="C7104" s="893" t="s">
        <v>59</v>
      </c>
      <c r="D7104" s="896">
        <v>184.07</v>
      </c>
    </row>
    <row r="7105" spans="1:4" ht="27" x14ac:dyDescent="0.25">
      <c r="A7105" s="893">
        <v>102152</v>
      </c>
      <c r="B7105" s="894" t="s">
        <v>22986</v>
      </c>
      <c r="C7105" s="893" t="s">
        <v>59</v>
      </c>
      <c r="D7105" s="896">
        <v>204.07</v>
      </c>
    </row>
    <row r="7106" spans="1:4" ht="27" x14ac:dyDescent="0.25">
      <c r="A7106" s="893">
        <v>102153</v>
      </c>
      <c r="B7106" s="894" t="s">
        <v>22987</v>
      </c>
      <c r="C7106" s="893" t="s">
        <v>59</v>
      </c>
      <c r="D7106" s="896">
        <v>257.39999999999998</v>
      </c>
    </row>
    <row r="7107" spans="1:4" ht="27" x14ac:dyDescent="0.25">
      <c r="A7107" s="893">
        <v>102154</v>
      </c>
      <c r="B7107" s="894" t="s">
        <v>22988</v>
      </c>
      <c r="C7107" s="893" t="s">
        <v>59</v>
      </c>
      <c r="D7107" s="896">
        <v>222.06</v>
      </c>
    </row>
    <row r="7108" spans="1:4" ht="27" x14ac:dyDescent="0.25">
      <c r="A7108" s="893">
        <v>102155</v>
      </c>
      <c r="B7108" s="894" t="s">
        <v>22989</v>
      </c>
      <c r="C7108" s="893" t="s">
        <v>59</v>
      </c>
      <c r="D7108" s="896">
        <v>265.69</v>
      </c>
    </row>
    <row r="7109" spans="1:4" ht="27" x14ac:dyDescent="0.25">
      <c r="A7109" s="893">
        <v>102156</v>
      </c>
      <c r="B7109" s="894" t="s">
        <v>22990</v>
      </c>
      <c r="C7109" s="893" t="s">
        <v>59</v>
      </c>
      <c r="D7109" s="896">
        <v>253.79</v>
      </c>
    </row>
    <row r="7110" spans="1:4" ht="27" x14ac:dyDescent="0.25">
      <c r="A7110" s="893">
        <v>102157</v>
      </c>
      <c r="B7110" s="894" t="s">
        <v>22991</v>
      </c>
      <c r="C7110" s="893" t="s">
        <v>59</v>
      </c>
      <c r="D7110" s="896">
        <v>347.13</v>
      </c>
    </row>
    <row r="7111" spans="1:4" ht="27" x14ac:dyDescent="0.25">
      <c r="A7111" s="893">
        <v>102158</v>
      </c>
      <c r="B7111" s="894" t="s">
        <v>22992</v>
      </c>
      <c r="C7111" s="893" t="s">
        <v>59</v>
      </c>
      <c r="D7111" s="896">
        <v>350.81</v>
      </c>
    </row>
    <row r="7112" spans="1:4" ht="27" x14ac:dyDescent="0.25">
      <c r="A7112" s="893">
        <v>102159</v>
      </c>
      <c r="B7112" s="894" t="s">
        <v>22993</v>
      </c>
      <c r="C7112" s="893" t="s">
        <v>59</v>
      </c>
      <c r="D7112" s="896">
        <v>417.64</v>
      </c>
    </row>
    <row r="7113" spans="1:4" ht="27" x14ac:dyDescent="0.25">
      <c r="A7113" s="893">
        <v>102160</v>
      </c>
      <c r="B7113" s="894" t="s">
        <v>22994</v>
      </c>
      <c r="C7113" s="893" t="s">
        <v>59</v>
      </c>
      <c r="D7113" s="896">
        <v>177.4</v>
      </c>
    </row>
    <row r="7114" spans="1:4" ht="27" x14ac:dyDescent="0.25">
      <c r="A7114" s="893">
        <v>102161</v>
      </c>
      <c r="B7114" s="894" t="s">
        <v>22995</v>
      </c>
      <c r="C7114" s="893" t="s">
        <v>59</v>
      </c>
      <c r="D7114" s="896">
        <v>291.08999999999997</v>
      </c>
    </row>
    <row r="7115" spans="1:4" ht="27" x14ac:dyDescent="0.25">
      <c r="A7115" s="893">
        <v>102162</v>
      </c>
      <c r="B7115" s="894" t="s">
        <v>22996</v>
      </c>
      <c r="C7115" s="893" t="s">
        <v>59</v>
      </c>
      <c r="D7115" s="896">
        <v>311.08999999999997</v>
      </c>
    </row>
    <row r="7116" spans="1:4" ht="27" x14ac:dyDescent="0.25">
      <c r="A7116" s="893">
        <v>102163</v>
      </c>
      <c r="B7116" s="894" t="s">
        <v>22997</v>
      </c>
      <c r="C7116" s="893" t="s">
        <v>59</v>
      </c>
      <c r="D7116" s="896">
        <v>364.42</v>
      </c>
    </row>
    <row r="7117" spans="1:4" ht="27" x14ac:dyDescent="0.25">
      <c r="A7117" s="893">
        <v>102164</v>
      </c>
      <c r="B7117" s="894" t="s">
        <v>22998</v>
      </c>
      <c r="C7117" s="893" t="s">
        <v>59</v>
      </c>
      <c r="D7117" s="896">
        <v>309.39999999999998</v>
      </c>
    </row>
    <row r="7118" spans="1:4" ht="27" x14ac:dyDescent="0.25">
      <c r="A7118" s="893">
        <v>102165</v>
      </c>
      <c r="B7118" s="894" t="s">
        <v>22999</v>
      </c>
      <c r="C7118" s="893" t="s">
        <v>59</v>
      </c>
      <c r="D7118" s="896">
        <v>353.03</v>
      </c>
    </row>
    <row r="7119" spans="1:4" ht="27" x14ac:dyDescent="0.25">
      <c r="A7119" s="893">
        <v>102166</v>
      </c>
      <c r="B7119" s="894" t="s">
        <v>23000</v>
      </c>
      <c r="C7119" s="893" t="s">
        <v>59</v>
      </c>
      <c r="D7119" s="896">
        <v>321.41000000000003</v>
      </c>
    </row>
    <row r="7120" spans="1:4" ht="27" x14ac:dyDescent="0.25">
      <c r="A7120" s="893">
        <v>102167</v>
      </c>
      <c r="B7120" s="894" t="s">
        <v>23001</v>
      </c>
      <c r="C7120" s="893" t="s">
        <v>59</v>
      </c>
      <c r="D7120" s="896">
        <v>414.75</v>
      </c>
    </row>
    <row r="7121" spans="1:4" ht="27" x14ac:dyDescent="0.25">
      <c r="A7121" s="893">
        <v>102168</v>
      </c>
      <c r="B7121" s="894" t="s">
        <v>23002</v>
      </c>
      <c r="C7121" s="893" t="s">
        <v>59</v>
      </c>
      <c r="D7121" s="896">
        <v>400.92</v>
      </c>
    </row>
    <row r="7122" spans="1:4" ht="27" x14ac:dyDescent="0.25">
      <c r="A7122" s="893">
        <v>102169</v>
      </c>
      <c r="B7122" s="894" t="s">
        <v>23003</v>
      </c>
      <c r="C7122" s="893" t="s">
        <v>59</v>
      </c>
      <c r="D7122" s="896">
        <v>461.28</v>
      </c>
    </row>
    <row r="7123" spans="1:4" ht="27" x14ac:dyDescent="0.25">
      <c r="A7123" s="893">
        <v>102170</v>
      </c>
      <c r="B7123" s="894" t="s">
        <v>23004</v>
      </c>
      <c r="C7123" s="893" t="s">
        <v>59</v>
      </c>
      <c r="D7123" s="896">
        <v>284.42</v>
      </c>
    </row>
    <row r="7124" spans="1:4" ht="27" x14ac:dyDescent="0.25">
      <c r="A7124" s="893">
        <v>102171</v>
      </c>
      <c r="B7124" s="894" t="s">
        <v>23005</v>
      </c>
      <c r="C7124" s="893" t="s">
        <v>59</v>
      </c>
      <c r="D7124" s="896">
        <v>522.74</v>
      </c>
    </row>
    <row r="7125" spans="1:4" ht="27" x14ac:dyDescent="0.25">
      <c r="A7125" s="893">
        <v>102172</v>
      </c>
      <c r="B7125" s="894" t="s">
        <v>23006</v>
      </c>
      <c r="C7125" s="893" t="s">
        <v>59</v>
      </c>
      <c r="D7125" s="896">
        <v>508.08</v>
      </c>
    </row>
    <row r="7126" spans="1:4" ht="27" x14ac:dyDescent="0.25">
      <c r="A7126" s="893">
        <v>102176</v>
      </c>
      <c r="B7126" s="894" t="s">
        <v>23007</v>
      </c>
      <c r="C7126" s="893" t="s">
        <v>59</v>
      </c>
      <c r="D7126" s="896">
        <v>942.34</v>
      </c>
    </row>
    <row r="7127" spans="1:4" ht="27" x14ac:dyDescent="0.25">
      <c r="A7127" s="893">
        <v>102177</v>
      </c>
      <c r="B7127" s="894" t="s">
        <v>23008</v>
      </c>
      <c r="C7127" s="893" t="s">
        <v>59</v>
      </c>
      <c r="D7127" s="897">
        <v>1890.14</v>
      </c>
    </row>
    <row r="7128" spans="1:4" ht="27" x14ac:dyDescent="0.25">
      <c r="A7128" s="893">
        <v>102178</v>
      </c>
      <c r="B7128" s="894" t="s">
        <v>23009</v>
      </c>
      <c r="C7128" s="893" t="s">
        <v>59</v>
      </c>
      <c r="D7128" s="897">
        <v>2168.33</v>
      </c>
    </row>
    <row r="7129" spans="1:4" ht="27" x14ac:dyDescent="0.25">
      <c r="A7129" s="893">
        <v>102179</v>
      </c>
      <c r="B7129" s="894" t="s">
        <v>23010</v>
      </c>
      <c r="C7129" s="893" t="s">
        <v>59</v>
      </c>
      <c r="D7129" s="896">
        <v>435.63</v>
      </c>
    </row>
    <row r="7130" spans="1:4" ht="27" x14ac:dyDescent="0.25">
      <c r="A7130" s="893">
        <v>102180</v>
      </c>
      <c r="B7130" s="894" t="s">
        <v>23011</v>
      </c>
      <c r="C7130" s="893" t="s">
        <v>59</v>
      </c>
      <c r="D7130" s="896">
        <v>516.19000000000005</v>
      </c>
    </row>
    <row r="7131" spans="1:4" ht="27" x14ac:dyDescent="0.25">
      <c r="A7131" s="893">
        <v>102181</v>
      </c>
      <c r="B7131" s="894" t="s">
        <v>23012</v>
      </c>
      <c r="C7131" s="893" t="s">
        <v>59</v>
      </c>
      <c r="D7131" s="896">
        <v>622.91</v>
      </c>
    </row>
    <row r="7132" spans="1:4" ht="27" x14ac:dyDescent="0.25">
      <c r="A7132" s="893">
        <v>102182</v>
      </c>
      <c r="B7132" s="894" t="s">
        <v>23013</v>
      </c>
      <c r="C7132" s="893" t="s">
        <v>70</v>
      </c>
      <c r="D7132" s="897">
        <v>1269.22</v>
      </c>
    </row>
    <row r="7133" spans="1:4" ht="27" x14ac:dyDescent="0.25">
      <c r="A7133" s="893">
        <v>102183</v>
      </c>
      <c r="B7133" s="894" t="s">
        <v>23014</v>
      </c>
      <c r="C7133" s="893" t="s">
        <v>70</v>
      </c>
      <c r="D7133" s="897">
        <v>2551.58</v>
      </c>
    </row>
    <row r="7134" spans="1:4" ht="27" x14ac:dyDescent="0.25">
      <c r="A7134" s="893">
        <v>102184</v>
      </c>
      <c r="B7134" s="894" t="s">
        <v>23015</v>
      </c>
      <c r="C7134" s="893" t="s">
        <v>70</v>
      </c>
      <c r="D7134" s="897">
        <v>2058.25</v>
      </c>
    </row>
    <row r="7135" spans="1:4" ht="27" x14ac:dyDescent="0.25">
      <c r="A7135" s="893">
        <v>102185</v>
      </c>
      <c r="B7135" s="894" t="s">
        <v>23016</v>
      </c>
      <c r="C7135" s="893" t="s">
        <v>70</v>
      </c>
      <c r="D7135" s="897">
        <v>4129.29</v>
      </c>
    </row>
    <row r="7136" spans="1:4" ht="27" x14ac:dyDescent="0.25">
      <c r="A7136" s="893">
        <v>102190</v>
      </c>
      <c r="B7136" s="894" t="s">
        <v>23017</v>
      </c>
      <c r="C7136" s="893" t="s">
        <v>59</v>
      </c>
      <c r="D7136" s="896">
        <v>20.190000000000001</v>
      </c>
    </row>
    <row r="7137" spans="1:4" ht="27" x14ac:dyDescent="0.25">
      <c r="A7137" s="893">
        <v>102191</v>
      </c>
      <c r="B7137" s="894" t="s">
        <v>23018</v>
      </c>
      <c r="C7137" s="893" t="s">
        <v>59</v>
      </c>
      <c r="D7137" s="896">
        <v>24.54</v>
      </c>
    </row>
    <row r="7138" spans="1:4" ht="13.5" x14ac:dyDescent="0.25">
      <c r="A7138" s="893">
        <v>102192</v>
      </c>
      <c r="B7138" s="894" t="s">
        <v>23019</v>
      </c>
      <c r="C7138" s="893" t="s">
        <v>59</v>
      </c>
      <c r="D7138" s="896">
        <v>17.510000000000002</v>
      </c>
    </row>
    <row r="7139" spans="1:4" ht="40.5" x14ac:dyDescent="0.25">
      <c r="A7139" s="893">
        <v>94569</v>
      </c>
      <c r="B7139" s="894" t="s">
        <v>29565</v>
      </c>
      <c r="C7139" s="893" t="s">
        <v>59</v>
      </c>
      <c r="D7139" s="896">
        <v>678.41</v>
      </c>
    </row>
    <row r="7140" spans="1:4" ht="54" x14ac:dyDescent="0.25">
      <c r="A7140" s="893">
        <v>94570</v>
      </c>
      <c r="B7140" s="894" t="s">
        <v>29566</v>
      </c>
      <c r="C7140" s="893" t="s">
        <v>59</v>
      </c>
      <c r="D7140" s="896">
        <v>358.17</v>
      </c>
    </row>
    <row r="7141" spans="1:4" ht="54" x14ac:dyDescent="0.25">
      <c r="A7141" s="893">
        <v>94572</v>
      </c>
      <c r="B7141" s="894" t="s">
        <v>29567</v>
      </c>
      <c r="C7141" s="893" t="s">
        <v>59</v>
      </c>
      <c r="D7141" s="896">
        <v>513.73</v>
      </c>
    </row>
    <row r="7142" spans="1:4" ht="54" x14ac:dyDescent="0.25">
      <c r="A7142" s="893">
        <v>94573</v>
      </c>
      <c r="B7142" s="894" t="s">
        <v>29568</v>
      </c>
      <c r="C7142" s="893" t="s">
        <v>59</v>
      </c>
      <c r="D7142" s="896">
        <v>399.52</v>
      </c>
    </row>
    <row r="7143" spans="1:4" ht="27" x14ac:dyDescent="0.25">
      <c r="A7143" s="893">
        <v>94589</v>
      </c>
      <c r="B7143" s="894" t="s">
        <v>29569</v>
      </c>
      <c r="C7143" s="893" t="s">
        <v>71</v>
      </c>
      <c r="D7143" s="896">
        <v>21.74</v>
      </c>
    </row>
    <row r="7144" spans="1:4" ht="27" x14ac:dyDescent="0.25">
      <c r="A7144" s="893">
        <v>94590</v>
      </c>
      <c r="B7144" s="894" t="s">
        <v>29570</v>
      </c>
      <c r="C7144" s="893" t="s">
        <v>71</v>
      </c>
      <c r="D7144" s="896">
        <v>28.52</v>
      </c>
    </row>
    <row r="7145" spans="1:4" ht="40.5" x14ac:dyDescent="0.25">
      <c r="A7145" s="893">
        <v>100674</v>
      </c>
      <c r="B7145" s="894" t="s">
        <v>29571</v>
      </c>
      <c r="C7145" s="893" t="s">
        <v>59</v>
      </c>
      <c r="D7145" s="896">
        <v>780.29</v>
      </c>
    </row>
    <row r="7146" spans="1:4" ht="13.5" x14ac:dyDescent="0.25">
      <c r="A7146" s="893">
        <v>105812</v>
      </c>
      <c r="B7146" s="894" t="s">
        <v>29572</v>
      </c>
      <c r="C7146" s="893" t="s">
        <v>71</v>
      </c>
      <c r="D7146" s="896">
        <v>31.82</v>
      </c>
    </row>
    <row r="7147" spans="1:4" ht="40.5" x14ac:dyDescent="0.25">
      <c r="A7147" s="893">
        <v>101096</v>
      </c>
      <c r="B7147" s="894" t="s">
        <v>23020</v>
      </c>
      <c r="C7147" s="893" t="s">
        <v>58</v>
      </c>
      <c r="D7147" s="897">
        <v>1363.25</v>
      </c>
    </row>
    <row r="7148" spans="1:4" ht="40.5" x14ac:dyDescent="0.25">
      <c r="A7148" s="893">
        <v>101097</v>
      </c>
      <c r="B7148" s="894" t="s">
        <v>23021</v>
      </c>
      <c r="C7148" s="893" t="s">
        <v>58</v>
      </c>
      <c r="D7148" s="897">
        <v>1285.9100000000001</v>
      </c>
    </row>
    <row r="7149" spans="1:4" ht="40.5" x14ac:dyDescent="0.25">
      <c r="A7149" s="893">
        <v>101098</v>
      </c>
      <c r="B7149" s="894" t="s">
        <v>23022</v>
      </c>
      <c r="C7149" s="893" t="s">
        <v>58</v>
      </c>
      <c r="D7149" s="897">
        <v>1188.05</v>
      </c>
    </row>
    <row r="7150" spans="1:4" ht="40.5" x14ac:dyDescent="0.25">
      <c r="A7150" s="893">
        <v>101099</v>
      </c>
      <c r="B7150" s="894" t="s">
        <v>23023</v>
      </c>
      <c r="C7150" s="893" t="s">
        <v>58</v>
      </c>
      <c r="D7150" s="897">
        <v>1083.1500000000001</v>
      </c>
    </row>
    <row r="7151" spans="1:4" ht="40.5" x14ac:dyDescent="0.25">
      <c r="A7151" s="893">
        <v>101100</v>
      </c>
      <c r="B7151" s="894" t="s">
        <v>23024</v>
      </c>
      <c r="C7151" s="893" t="s">
        <v>58</v>
      </c>
      <c r="D7151" s="896">
        <v>957.75</v>
      </c>
    </row>
    <row r="7152" spans="1:4" ht="54" x14ac:dyDescent="0.25">
      <c r="A7152" s="893">
        <v>101101</v>
      </c>
      <c r="B7152" s="894" t="s">
        <v>23025</v>
      </c>
      <c r="C7152" s="893" t="s">
        <v>58</v>
      </c>
      <c r="D7152" s="896">
        <v>935.66</v>
      </c>
    </row>
    <row r="7153" spans="1:4" ht="54" x14ac:dyDescent="0.25">
      <c r="A7153" s="893">
        <v>101102</v>
      </c>
      <c r="B7153" s="894" t="s">
        <v>23026</v>
      </c>
      <c r="C7153" s="893" t="s">
        <v>58</v>
      </c>
      <c r="D7153" s="896">
        <v>913.93</v>
      </c>
    </row>
    <row r="7154" spans="1:4" ht="54" x14ac:dyDescent="0.25">
      <c r="A7154" s="893">
        <v>101103</v>
      </c>
      <c r="B7154" s="894" t="s">
        <v>23027</v>
      </c>
      <c r="C7154" s="893" t="s">
        <v>58</v>
      </c>
      <c r="D7154" s="896">
        <v>858.49</v>
      </c>
    </row>
    <row r="7155" spans="1:4" ht="54" x14ac:dyDescent="0.25">
      <c r="A7155" s="893">
        <v>101104</v>
      </c>
      <c r="B7155" s="894" t="s">
        <v>23028</v>
      </c>
      <c r="C7155" s="893" t="s">
        <v>58</v>
      </c>
      <c r="D7155" s="897">
        <v>1508.29</v>
      </c>
    </row>
    <row r="7156" spans="1:4" ht="54" x14ac:dyDescent="0.25">
      <c r="A7156" s="893">
        <v>101105</v>
      </c>
      <c r="B7156" s="894" t="s">
        <v>23029</v>
      </c>
      <c r="C7156" s="893" t="s">
        <v>58</v>
      </c>
      <c r="D7156" s="897">
        <v>1428.78</v>
      </c>
    </row>
    <row r="7157" spans="1:4" ht="54" x14ac:dyDescent="0.25">
      <c r="A7157" s="893">
        <v>101106</v>
      </c>
      <c r="B7157" s="894" t="s">
        <v>23030</v>
      </c>
      <c r="C7157" s="893" t="s">
        <v>58</v>
      </c>
      <c r="D7157" s="897">
        <v>1328.19</v>
      </c>
    </row>
    <row r="7158" spans="1:4" ht="54" x14ac:dyDescent="0.25">
      <c r="A7158" s="893">
        <v>101107</v>
      </c>
      <c r="B7158" s="894" t="s">
        <v>23031</v>
      </c>
      <c r="C7158" s="893" t="s">
        <v>58</v>
      </c>
      <c r="D7158" s="897">
        <v>1218.97</v>
      </c>
    </row>
    <row r="7159" spans="1:4" ht="54" x14ac:dyDescent="0.25">
      <c r="A7159" s="893">
        <v>101108</v>
      </c>
      <c r="B7159" s="894" t="s">
        <v>23032</v>
      </c>
      <c r="C7159" s="893" t="s">
        <v>58</v>
      </c>
      <c r="D7159" s="897">
        <v>1096.56</v>
      </c>
    </row>
    <row r="7160" spans="1:4" ht="54" x14ac:dyDescent="0.25">
      <c r="A7160" s="893">
        <v>101109</v>
      </c>
      <c r="B7160" s="894" t="s">
        <v>23033</v>
      </c>
      <c r="C7160" s="893" t="s">
        <v>58</v>
      </c>
      <c r="D7160" s="897">
        <v>1072.6400000000001</v>
      </c>
    </row>
    <row r="7161" spans="1:4" ht="54" x14ac:dyDescent="0.25">
      <c r="A7161" s="893">
        <v>101110</v>
      </c>
      <c r="B7161" s="894" t="s">
        <v>23034</v>
      </c>
      <c r="C7161" s="893" t="s">
        <v>58</v>
      </c>
      <c r="D7161" s="897">
        <v>1048.8699999999999</v>
      </c>
    </row>
    <row r="7162" spans="1:4" ht="54" x14ac:dyDescent="0.25">
      <c r="A7162" s="893">
        <v>101111</v>
      </c>
      <c r="B7162" s="894" t="s">
        <v>23035</v>
      </c>
      <c r="C7162" s="893" t="s">
        <v>58</v>
      </c>
      <c r="D7162" s="896">
        <v>989.83</v>
      </c>
    </row>
    <row r="7163" spans="1:4" ht="27" x14ac:dyDescent="0.25">
      <c r="A7163" s="893">
        <v>101112</v>
      </c>
      <c r="B7163" s="894" t="s">
        <v>23036</v>
      </c>
      <c r="C7163" s="893" t="s">
        <v>58</v>
      </c>
      <c r="D7163" s="896">
        <v>938.21</v>
      </c>
    </row>
    <row r="7164" spans="1:4" ht="40.5" x14ac:dyDescent="0.25">
      <c r="A7164" s="893">
        <v>101113</v>
      </c>
      <c r="B7164" s="894" t="s">
        <v>23037</v>
      </c>
      <c r="C7164" s="893" t="s">
        <v>58</v>
      </c>
      <c r="D7164" s="897">
        <v>1090.74</v>
      </c>
    </row>
    <row r="7165" spans="1:4" ht="27" x14ac:dyDescent="0.25">
      <c r="A7165" s="893">
        <v>95601</v>
      </c>
      <c r="B7165" s="894" t="s">
        <v>23038</v>
      </c>
      <c r="C7165" s="893" t="s">
        <v>70</v>
      </c>
      <c r="D7165" s="896">
        <v>19.48</v>
      </c>
    </row>
    <row r="7166" spans="1:4" ht="27" x14ac:dyDescent="0.25">
      <c r="A7166" s="893">
        <v>95602</v>
      </c>
      <c r="B7166" s="894" t="s">
        <v>23039</v>
      </c>
      <c r="C7166" s="893" t="s">
        <v>70</v>
      </c>
      <c r="D7166" s="896">
        <v>31.18</v>
      </c>
    </row>
    <row r="7167" spans="1:4" ht="27" x14ac:dyDescent="0.25">
      <c r="A7167" s="893">
        <v>95603</v>
      </c>
      <c r="B7167" s="894" t="s">
        <v>23040</v>
      </c>
      <c r="C7167" s="893" t="s">
        <v>70</v>
      </c>
      <c r="D7167" s="896">
        <v>53.19</v>
      </c>
    </row>
    <row r="7168" spans="1:4" ht="27" x14ac:dyDescent="0.25">
      <c r="A7168" s="893">
        <v>95604</v>
      </c>
      <c r="B7168" s="894" t="s">
        <v>23041</v>
      </c>
      <c r="C7168" s="893" t="s">
        <v>70</v>
      </c>
      <c r="D7168" s="896">
        <v>82.54</v>
      </c>
    </row>
    <row r="7169" spans="1:4" ht="27" x14ac:dyDescent="0.25">
      <c r="A7169" s="893">
        <v>95605</v>
      </c>
      <c r="B7169" s="894" t="s">
        <v>23042</v>
      </c>
      <c r="C7169" s="893" t="s">
        <v>70</v>
      </c>
      <c r="D7169" s="896">
        <v>151.58000000000001</v>
      </c>
    </row>
    <row r="7170" spans="1:4" ht="27" x14ac:dyDescent="0.25">
      <c r="A7170" s="893">
        <v>95607</v>
      </c>
      <c r="B7170" s="894" t="s">
        <v>29573</v>
      </c>
      <c r="C7170" s="893" t="s">
        <v>70</v>
      </c>
      <c r="D7170" s="896">
        <v>23.81</v>
      </c>
    </row>
    <row r="7171" spans="1:4" ht="27" x14ac:dyDescent="0.25">
      <c r="A7171" s="893">
        <v>95608</v>
      </c>
      <c r="B7171" s="894" t="s">
        <v>23043</v>
      </c>
      <c r="C7171" s="893" t="s">
        <v>70</v>
      </c>
      <c r="D7171" s="896">
        <v>34.54</v>
      </c>
    </row>
    <row r="7172" spans="1:4" ht="27" x14ac:dyDescent="0.25">
      <c r="A7172" s="893">
        <v>95609</v>
      </c>
      <c r="B7172" s="894" t="s">
        <v>23044</v>
      </c>
      <c r="C7172" s="893" t="s">
        <v>70</v>
      </c>
      <c r="D7172" s="896">
        <v>43.8</v>
      </c>
    </row>
    <row r="7173" spans="1:4" ht="40.5" x14ac:dyDescent="0.25">
      <c r="A7173" s="893">
        <v>100651</v>
      </c>
      <c r="B7173" s="894" t="s">
        <v>23045</v>
      </c>
      <c r="C7173" s="893" t="s">
        <v>71</v>
      </c>
      <c r="D7173" s="896">
        <v>160.35</v>
      </c>
    </row>
    <row r="7174" spans="1:4" ht="40.5" x14ac:dyDescent="0.25">
      <c r="A7174" s="893">
        <v>100652</v>
      </c>
      <c r="B7174" s="894" t="s">
        <v>23046</v>
      </c>
      <c r="C7174" s="893" t="s">
        <v>71</v>
      </c>
      <c r="D7174" s="896">
        <v>308.33</v>
      </c>
    </row>
    <row r="7175" spans="1:4" ht="40.5" x14ac:dyDescent="0.25">
      <c r="A7175" s="893">
        <v>100653</v>
      </c>
      <c r="B7175" s="894" t="s">
        <v>23047</v>
      </c>
      <c r="C7175" s="893" t="s">
        <v>71</v>
      </c>
      <c r="D7175" s="896">
        <v>514.38</v>
      </c>
    </row>
    <row r="7176" spans="1:4" ht="40.5" x14ac:dyDescent="0.25">
      <c r="A7176" s="893">
        <v>100654</v>
      </c>
      <c r="B7176" s="894" t="s">
        <v>23048</v>
      </c>
      <c r="C7176" s="893" t="s">
        <v>71</v>
      </c>
      <c r="D7176" s="896">
        <v>690.71</v>
      </c>
    </row>
    <row r="7177" spans="1:4" ht="40.5" x14ac:dyDescent="0.25">
      <c r="A7177" s="893">
        <v>100655</v>
      </c>
      <c r="B7177" s="894" t="s">
        <v>23049</v>
      </c>
      <c r="C7177" s="893" t="s">
        <v>71</v>
      </c>
      <c r="D7177" s="896">
        <v>801.65</v>
      </c>
    </row>
    <row r="7178" spans="1:4" ht="40.5" x14ac:dyDescent="0.25">
      <c r="A7178" s="893">
        <v>100656</v>
      </c>
      <c r="B7178" s="894" t="s">
        <v>23050</v>
      </c>
      <c r="C7178" s="893" t="s">
        <v>71</v>
      </c>
      <c r="D7178" s="896">
        <v>117.88</v>
      </c>
    </row>
    <row r="7179" spans="1:4" ht="40.5" x14ac:dyDescent="0.25">
      <c r="A7179" s="893">
        <v>100657</v>
      </c>
      <c r="B7179" s="894" t="s">
        <v>23051</v>
      </c>
      <c r="C7179" s="893" t="s">
        <v>71</v>
      </c>
      <c r="D7179" s="896">
        <v>151.24</v>
      </c>
    </row>
    <row r="7180" spans="1:4" ht="40.5" x14ac:dyDescent="0.25">
      <c r="A7180" s="893">
        <v>100658</v>
      </c>
      <c r="B7180" s="894" t="s">
        <v>23052</v>
      </c>
      <c r="C7180" s="893" t="s">
        <v>71</v>
      </c>
      <c r="D7180" s="896">
        <v>345.36</v>
      </c>
    </row>
    <row r="7181" spans="1:4" ht="27" x14ac:dyDescent="0.25">
      <c r="A7181" s="893">
        <v>100889</v>
      </c>
      <c r="B7181" s="894" t="s">
        <v>23053</v>
      </c>
      <c r="C7181" s="893" t="s">
        <v>73</v>
      </c>
      <c r="D7181" s="896">
        <v>12.08</v>
      </c>
    </row>
    <row r="7182" spans="1:4" ht="27" x14ac:dyDescent="0.25">
      <c r="A7182" s="893">
        <v>100890</v>
      </c>
      <c r="B7182" s="894" t="s">
        <v>23054</v>
      </c>
      <c r="C7182" s="893" t="s">
        <v>73</v>
      </c>
      <c r="D7182" s="896">
        <v>11.87</v>
      </c>
    </row>
    <row r="7183" spans="1:4" ht="27" x14ac:dyDescent="0.25">
      <c r="A7183" s="893">
        <v>100892</v>
      </c>
      <c r="B7183" s="894" t="s">
        <v>23055</v>
      </c>
      <c r="C7183" s="893" t="s">
        <v>73</v>
      </c>
      <c r="D7183" s="896">
        <v>12.6</v>
      </c>
    </row>
    <row r="7184" spans="1:4" ht="27" x14ac:dyDescent="0.25">
      <c r="A7184" s="893">
        <v>100893</v>
      </c>
      <c r="B7184" s="894" t="s">
        <v>23056</v>
      </c>
      <c r="C7184" s="893" t="s">
        <v>73</v>
      </c>
      <c r="D7184" s="896">
        <v>12.38</v>
      </c>
    </row>
    <row r="7185" spans="1:4" ht="27" x14ac:dyDescent="0.25">
      <c r="A7185" s="893">
        <v>100894</v>
      </c>
      <c r="B7185" s="894" t="s">
        <v>23057</v>
      </c>
      <c r="C7185" s="893" t="s">
        <v>73</v>
      </c>
      <c r="D7185" s="896">
        <v>12.24</v>
      </c>
    </row>
    <row r="7186" spans="1:4" ht="40.5" x14ac:dyDescent="0.25">
      <c r="A7186" s="893">
        <v>100896</v>
      </c>
      <c r="B7186" s="894" t="s">
        <v>23058</v>
      </c>
      <c r="C7186" s="893" t="s">
        <v>71</v>
      </c>
      <c r="D7186" s="896">
        <v>69.33</v>
      </c>
    </row>
    <row r="7187" spans="1:4" ht="40.5" x14ac:dyDescent="0.25">
      <c r="A7187" s="893">
        <v>100897</v>
      </c>
      <c r="B7187" s="894" t="s">
        <v>23059</v>
      </c>
      <c r="C7187" s="893" t="s">
        <v>71</v>
      </c>
      <c r="D7187" s="896">
        <v>137.26</v>
      </c>
    </row>
    <row r="7188" spans="1:4" ht="40.5" x14ac:dyDescent="0.25">
      <c r="A7188" s="893">
        <v>100898</v>
      </c>
      <c r="B7188" s="894" t="s">
        <v>23060</v>
      </c>
      <c r="C7188" s="893" t="s">
        <v>71</v>
      </c>
      <c r="D7188" s="896">
        <v>267.94</v>
      </c>
    </row>
    <row r="7189" spans="1:4" ht="40.5" x14ac:dyDescent="0.25">
      <c r="A7189" s="893">
        <v>100899</v>
      </c>
      <c r="B7189" s="894" t="s">
        <v>23061</v>
      </c>
      <c r="C7189" s="893" t="s">
        <v>71</v>
      </c>
      <c r="D7189" s="896">
        <v>96.07</v>
      </c>
    </row>
    <row r="7190" spans="1:4" ht="40.5" x14ac:dyDescent="0.25">
      <c r="A7190" s="893">
        <v>100900</v>
      </c>
      <c r="B7190" s="894" t="s">
        <v>23062</v>
      </c>
      <c r="C7190" s="893" t="s">
        <v>71</v>
      </c>
      <c r="D7190" s="896">
        <v>308.44</v>
      </c>
    </row>
    <row r="7191" spans="1:4" ht="27" x14ac:dyDescent="0.25">
      <c r="A7191" s="893">
        <v>101173</v>
      </c>
      <c r="B7191" s="894" t="s">
        <v>23063</v>
      </c>
      <c r="C7191" s="893" t="s">
        <v>71</v>
      </c>
      <c r="D7191" s="896">
        <v>65.739999999999995</v>
      </c>
    </row>
    <row r="7192" spans="1:4" ht="27" x14ac:dyDescent="0.25">
      <c r="A7192" s="893">
        <v>101174</v>
      </c>
      <c r="B7192" s="894" t="s">
        <v>23064</v>
      </c>
      <c r="C7192" s="893" t="s">
        <v>71</v>
      </c>
      <c r="D7192" s="896">
        <v>91.9</v>
      </c>
    </row>
    <row r="7193" spans="1:4" ht="27" x14ac:dyDescent="0.25">
      <c r="A7193" s="893">
        <v>101175</v>
      </c>
      <c r="B7193" s="894" t="s">
        <v>23065</v>
      </c>
      <c r="C7193" s="893" t="s">
        <v>71</v>
      </c>
      <c r="D7193" s="896">
        <v>125.45</v>
      </c>
    </row>
    <row r="7194" spans="1:4" ht="27" x14ac:dyDescent="0.25">
      <c r="A7194" s="893">
        <v>101176</v>
      </c>
      <c r="B7194" s="894" t="s">
        <v>23066</v>
      </c>
      <c r="C7194" s="893" t="s">
        <v>71</v>
      </c>
      <c r="D7194" s="896">
        <v>158.62</v>
      </c>
    </row>
    <row r="7195" spans="1:4" ht="27" x14ac:dyDescent="0.25">
      <c r="A7195" s="893">
        <v>102521</v>
      </c>
      <c r="B7195" s="894" t="s">
        <v>23067</v>
      </c>
      <c r="C7195" s="893" t="s">
        <v>70</v>
      </c>
      <c r="D7195" s="896">
        <v>125.05</v>
      </c>
    </row>
    <row r="7196" spans="1:4" ht="27" x14ac:dyDescent="0.25">
      <c r="A7196" s="893">
        <v>102522</v>
      </c>
      <c r="B7196" s="894" t="s">
        <v>23068</v>
      </c>
      <c r="C7196" s="893" t="s">
        <v>70</v>
      </c>
      <c r="D7196" s="896">
        <v>183.45</v>
      </c>
    </row>
    <row r="7197" spans="1:4" ht="27" x14ac:dyDescent="0.25">
      <c r="A7197" s="893">
        <v>102523</v>
      </c>
      <c r="B7197" s="894" t="s">
        <v>23069</v>
      </c>
      <c r="C7197" s="893" t="s">
        <v>70</v>
      </c>
      <c r="D7197" s="896">
        <v>241.85</v>
      </c>
    </row>
    <row r="7198" spans="1:4" ht="27" x14ac:dyDescent="0.25">
      <c r="A7198" s="893">
        <v>95240</v>
      </c>
      <c r="B7198" s="894" t="s">
        <v>23070</v>
      </c>
      <c r="C7198" s="893" t="s">
        <v>59</v>
      </c>
      <c r="D7198" s="896">
        <v>19.239999999999998</v>
      </c>
    </row>
    <row r="7199" spans="1:4" ht="27" x14ac:dyDescent="0.25">
      <c r="A7199" s="893">
        <v>95241</v>
      </c>
      <c r="B7199" s="894" t="s">
        <v>23071</v>
      </c>
      <c r="C7199" s="893" t="s">
        <v>59</v>
      </c>
      <c r="D7199" s="896">
        <v>36.79</v>
      </c>
    </row>
    <row r="7200" spans="1:4" ht="27" x14ac:dyDescent="0.25">
      <c r="A7200" s="893">
        <v>96616</v>
      </c>
      <c r="B7200" s="894" t="s">
        <v>23072</v>
      </c>
      <c r="C7200" s="893" t="s">
        <v>58</v>
      </c>
      <c r="D7200" s="896">
        <v>803.83</v>
      </c>
    </row>
    <row r="7201" spans="1:4" ht="27" x14ac:dyDescent="0.25">
      <c r="A7201" s="893">
        <v>96617</v>
      </c>
      <c r="B7201" s="894" t="s">
        <v>23073</v>
      </c>
      <c r="C7201" s="893" t="s">
        <v>59</v>
      </c>
      <c r="D7201" s="896">
        <v>20.12</v>
      </c>
    </row>
    <row r="7202" spans="1:4" ht="27" x14ac:dyDescent="0.25">
      <c r="A7202" s="893">
        <v>96619</v>
      </c>
      <c r="B7202" s="894" t="s">
        <v>23074</v>
      </c>
      <c r="C7202" s="893" t="s">
        <v>59</v>
      </c>
      <c r="D7202" s="896">
        <v>40.17</v>
      </c>
    </row>
    <row r="7203" spans="1:4" ht="27" x14ac:dyDescent="0.25">
      <c r="A7203" s="893">
        <v>96620</v>
      </c>
      <c r="B7203" s="894" t="s">
        <v>23075</v>
      </c>
      <c r="C7203" s="893" t="s">
        <v>58</v>
      </c>
      <c r="D7203" s="896">
        <v>736.12</v>
      </c>
    </row>
    <row r="7204" spans="1:4" ht="27" x14ac:dyDescent="0.25">
      <c r="A7204" s="893">
        <v>96621</v>
      </c>
      <c r="B7204" s="894" t="s">
        <v>23076</v>
      </c>
      <c r="C7204" s="893" t="s">
        <v>58</v>
      </c>
      <c r="D7204" s="896">
        <v>288.62</v>
      </c>
    </row>
    <row r="7205" spans="1:4" ht="27" x14ac:dyDescent="0.25">
      <c r="A7205" s="893">
        <v>96622</v>
      </c>
      <c r="B7205" s="894" t="s">
        <v>23077</v>
      </c>
      <c r="C7205" s="893" t="s">
        <v>58</v>
      </c>
      <c r="D7205" s="896">
        <v>272.44</v>
      </c>
    </row>
    <row r="7206" spans="1:4" ht="27" x14ac:dyDescent="0.25">
      <c r="A7206" s="893">
        <v>96623</v>
      </c>
      <c r="B7206" s="894" t="s">
        <v>23078</v>
      </c>
      <c r="C7206" s="893" t="s">
        <v>58</v>
      </c>
      <c r="D7206" s="896">
        <v>247.57</v>
      </c>
    </row>
    <row r="7207" spans="1:4" ht="27" x14ac:dyDescent="0.25">
      <c r="A7207" s="893">
        <v>96624</v>
      </c>
      <c r="B7207" s="894" t="s">
        <v>23079</v>
      </c>
      <c r="C7207" s="893" t="s">
        <v>58</v>
      </c>
      <c r="D7207" s="896">
        <v>231.37</v>
      </c>
    </row>
    <row r="7208" spans="1:4" ht="13.5" x14ac:dyDescent="0.25">
      <c r="A7208" s="893">
        <v>97082</v>
      </c>
      <c r="B7208" s="894" t="s">
        <v>23080</v>
      </c>
      <c r="C7208" s="893" t="s">
        <v>58</v>
      </c>
      <c r="D7208" s="896">
        <v>69.05</v>
      </c>
    </row>
    <row r="7209" spans="1:4" ht="40.5" x14ac:dyDescent="0.25">
      <c r="A7209" s="893">
        <v>97083</v>
      </c>
      <c r="B7209" s="894" t="s">
        <v>23081</v>
      </c>
      <c r="C7209" s="893" t="s">
        <v>59</v>
      </c>
      <c r="D7209" s="896">
        <v>3.7</v>
      </c>
    </row>
    <row r="7210" spans="1:4" ht="40.5" x14ac:dyDescent="0.25">
      <c r="A7210" s="893">
        <v>97084</v>
      </c>
      <c r="B7210" s="894" t="s">
        <v>23082</v>
      </c>
      <c r="C7210" s="893" t="s">
        <v>59</v>
      </c>
      <c r="D7210" s="896">
        <v>0.78</v>
      </c>
    </row>
    <row r="7211" spans="1:4" ht="40.5" x14ac:dyDescent="0.25">
      <c r="A7211" s="893">
        <v>97086</v>
      </c>
      <c r="B7211" s="894" t="s">
        <v>23083</v>
      </c>
      <c r="C7211" s="893" t="s">
        <v>59</v>
      </c>
      <c r="D7211" s="896">
        <v>147.54</v>
      </c>
    </row>
    <row r="7212" spans="1:4" ht="27" x14ac:dyDescent="0.25">
      <c r="A7212" s="893">
        <v>97087</v>
      </c>
      <c r="B7212" s="894" t="s">
        <v>23084</v>
      </c>
      <c r="C7212" s="893" t="s">
        <v>59</v>
      </c>
      <c r="D7212" s="896">
        <v>2.2599999999999998</v>
      </c>
    </row>
    <row r="7213" spans="1:4" ht="27" x14ac:dyDescent="0.25">
      <c r="A7213" s="893">
        <v>97088</v>
      </c>
      <c r="B7213" s="894" t="s">
        <v>23085</v>
      </c>
      <c r="C7213" s="893" t="s">
        <v>73</v>
      </c>
      <c r="D7213" s="896">
        <v>17.13</v>
      </c>
    </row>
    <row r="7214" spans="1:4" ht="27" x14ac:dyDescent="0.25">
      <c r="A7214" s="893">
        <v>97089</v>
      </c>
      <c r="B7214" s="894" t="s">
        <v>23086</v>
      </c>
      <c r="C7214" s="893" t="s">
        <v>73</v>
      </c>
      <c r="D7214" s="896">
        <v>15.64</v>
      </c>
    </row>
    <row r="7215" spans="1:4" ht="27" x14ac:dyDescent="0.25">
      <c r="A7215" s="893">
        <v>97090</v>
      </c>
      <c r="B7215" s="894" t="s">
        <v>23087</v>
      </c>
      <c r="C7215" s="893" t="s">
        <v>73</v>
      </c>
      <c r="D7215" s="896">
        <v>15.32</v>
      </c>
    </row>
    <row r="7216" spans="1:4" ht="27" x14ac:dyDescent="0.25">
      <c r="A7216" s="893">
        <v>97091</v>
      </c>
      <c r="B7216" s="894" t="s">
        <v>23088</v>
      </c>
      <c r="C7216" s="893" t="s">
        <v>73</v>
      </c>
      <c r="D7216" s="896">
        <v>14.82</v>
      </c>
    </row>
    <row r="7217" spans="1:4" ht="27" x14ac:dyDescent="0.25">
      <c r="A7217" s="893">
        <v>97092</v>
      </c>
      <c r="B7217" s="894" t="s">
        <v>23089</v>
      </c>
      <c r="C7217" s="893" t="s">
        <v>73</v>
      </c>
      <c r="D7217" s="896">
        <v>14.31</v>
      </c>
    </row>
    <row r="7218" spans="1:4" ht="27" x14ac:dyDescent="0.25">
      <c r="A7218" s="893">
        <v>97093</v>
      </c>
      <c r="B7218" s="894" t="s">
        <v>23090</v>
      </c>
      <c r="C7218" s="893" t="s">
        <v>73</v>
      </c>
      <c r="D7218" s="896">
        <v>13.39</v>
      </c>
    </row>
    <row r="7219" spans="1:4" ht="27" x14ac:dyDescent="0.25">
      <c r="A7219" s="893">
        <v>97096</v>
      </c>
      <c r="B7219" s="894" t="s">
        <v>23091</v>
      </c>
      <c r="C7219" s="893" t="s">
        <v>58</v>
      </c>
      <c r="D7219" s="896">
        <v>731.6</v>
      </c>
    </row>
    <row r="7220" spans="1:4" ht="27" x14ac:dyDescent="0.25">
      <c r="A7220" s="893">
        <v>97097</v>
      </c>
      <c r="B7220" s="894" t="s">
        <v>23092</v>
      </c>
      <c r="C7220" s="893" t="s">
        <v>59</v>
      </c>
      <c r="D7220" s="896">
        <v>32.5</v>
      </c>
    </row>
    <row r="7221" spans="1:4" ht="27" x14ac:dyDescent="0.25">
      <c r="A7221" s="893">
        <v>97101</v>
      </c>
      <c r="B7221" s="894" t="s">
        <v>23093</v>
      </c>
      <c r="C7221" s="893" t="s">
        <v>59</v>
      </c>
      <c r="D7221" s="896">
        <v>198.9</v>
      </c>
    </row>
    <row r="7222" spans="1:4" ht="27" x14ac:dyDescent="0.25">
      <c r="A7222" s="893">
        <v>97102</v>
      </c>
      <c r="B7222" s="894" t="s">
        <v>23094</v>
      </c>
      <c r="C7222" s="893" t="s">
        <v>59</v>
      </c>
      <c r="D7222" s="896">
        <v>249.53</v>
      </c>
    </row>
    <row r="7223" spans="1:4" ht="27" x14ac:dyDescent="0.25">
      <c r="A7223" s="893">
        <v>97103</v>
      </c>
      <c r="B7223" s="894" t="s">
        <v>23095</v>
      </c>
      <c r="C7223" s="893" t="s">
        <v>59</v>
      </c>
      <c r="D7223" s="896">
        <v>296.35000000000002</v>
      </c>
    </row>
    <row r="7224" spans="1:4" ht="27" x14ac:dyDescent="0.25">
      <c r="A7224" s="893">
        <v>100322</v>
      </c>
      <c r="B7224" s="894" t="s">
        <v>23096</v>
      </c>
      <c r="C7224" s="893" t="s">
        <v>58</v>
      </c>
      <c r="D7224" s="896">
        <v>221.31</v>
      </c>
    </row>
    <row r="7225" spans="1:4" ht="27" x14ac:dyDescent="0.25">
      <c r="A7225" s="893">
        <v>100323</v>
      </c>
      <c r="B7225" s="894" t="s">
        <v>23097</v>
      </c>
      <c r="C7225" s="893" t="s">
        <v>58</v>
      </c>
      <c r="D7225" s="896">
        <v>163.94</v>
      </c>
    </row>
    <row r="7226" spans="1:4" ht="40.5" x14ac:dyDescent="0.25">
      <c r="A7226" s="893">
        <v>100324</v>
      </c>
      <c r="B7226" s="894" t="s">
        <v>23098</v>
      </c>
      <c r="C7226" s="893" t="s">
        <v>58</v>
      </c>
      <c r="D7226" s="896">
        <v>230.92</v>
      </c>
    </row>
    <row r="7227" spans="1:4" ht="27" x14ac:dyDescent="0.25">
      <c r="A7227" s="893">
        <v>103072</v>
      </c>
      <c r="B7227" s="894" t="s">
        <v>23099</v>
      </c>
      <c r="C7227" s="893" t="s">
        <v>59</v>
      </c>
      <c r="D7227" s="896">
        <v>350.19</v>
      </c>
    </row>
    <row r="7228" spans="1:4" ht="27" x14ac:dyDescent="0.25">
      <c r="A7228" s="893">
        <v>103073</v>
      </c>
      <c r="B7228" s="894" t="s">
        <v>23100</v>
      </c>
      <c r="C7228" s="893" t="s">
        <v>59</v>
      </c>
      <c r="D7228" s="896">
        <v>420.69</v>
      </c>
    </row>
    <row r="7229" spans="1:4" ht="40.5" x14ac:dyDescent="0.25">
      <c r="A7229" s="893">
        <v>103074</v>
      </c>
      <c r="B7229" s="894" t="s">
        <v>23101</v>
      </c>
      <c r="C7229" s="893" t="s">
        <v>59</v>
      </c>
      <c r="D7229" s="896">
        <v>198.08</v>
      </c>
    </row>
    <row r="7230" spans="1:4" ht="40.5" x14ac:dyDescent="0.25">
      <c r="A7230" s="893">
        <v>103075</v>
      </c>
      <c r="B7230" s="894" t="s">
        <v>23102</v>
      </c>
      <c r="C7230" s="893" t="s">
        <v>59</v>
      </c>
      <c r="D7230" s="896">
        <v>230.58</v>
      </c>
    </row>
    <row r="7231" spans="1:4" ht="27" x14ac:dyDescent="0.25">
      <c r="A7231" s="893">
        <v>103076</v>
      </c>
      <c r="B7231" s="894" t="s">
        <v>23103</v>
      </c>
      <c r="C7231" s="893" t="s">
        <v>59</v>
      </c>
      <c r="D7231" s="896">
        <v>170.35</v>
      </c>
    </row>
    <row r="7232" spans="1:4" ht="27" x14ac:dyDescent="0.25">
      <c r="A7232" s="893">
        <v>103077</v>
      </c>
      <c r="B7232" s="894" t="s">
        <v>23104</v>
      </c>
      <c r="C7232" s="893" t="s">
        <v>59</v>
      </c>
      <c r="D7232" s="896">
        <v>220.98</v>
      </c>
    </row>
    <row r="7233" spans="1:4" ht="27" x14ac:dyDescent="0.25">
      <c r="A7233" s="893">
        <v>103078</v>
      </c>
      <c r="B7233" s="894" t="s">
        <v>23105</v>
      </c>
      <c r="C7233" s="893" t="s">
        <v>59</v>
      </c>
      <c r="D7233" s="896">
        <v>267.8</v>
      </c>
    </row>
    <row r="7234" spans="1:4" ht="27" x14ac:dyDescent="0.25">
      <c r="A7234" s="893">
        <v>103079</v>
      </c>
      <c r="B7234" s="894" t="s">
        <v>23106</v>
      </c>
      <c r="C7234" s="893" t="s">
        <v>59</v>
      </c>
      <c r="D7234" s="896">
        <v>321.64</v>
      </c>
    </row>
    <row r="7235" spans="1:4" ht="27" x14ac:dyDescent="0.25">
      <c r="A7235" s="893">
        <v>103080</v>
      </c>
      <c r="B7235" s="894" t="s">
        <v>23107</v>
      </c>
      <c r="C7235" s="893" t="s">
        <v>59</v>
      </c>
      <c r="D7235" s="896">
        <v>392.14</v>
      </c>
    </row>
    <row r="7236" spans="1:4" ht="27" x14ac:dyDescent="0.25">
      <c r="A7236" s="893">
        <v>92263</v>
      </c>
      <c r="B7236" s="894" t="s">
        <v>23108</v>
      </c>
      <c r="C7236" s="893" t="s">
        <v>59</v>
      </c>
      <c r="D7236" s="896">
        <v>180.9</v>
      </c>
    </row>
    <row r="7237" spans="1:4" ht="27" x14ac:dyDescent="0.25">
      <c r="A7237" s="893">
        <v>92264</v>
      </c>
      <c r="B7237" s="894" t="s">
        <v>23109</v>
      </c>
      <c r="C7237" s="893" t="s">
        <v>59</v>
      </c>
      <c r="D7237" s="896">
        <v>232.84</v>
      </c>
    </row>
    <row r="7238" spans="1:4" ht="27" x14ac:dyDescent="0.25">
      <c r="A7238" s="893">
        <v>92265</v>
      </c>
      <c r="B7238" s="894" t="s">
        <v>23110</v>
      </c>
      <c r="C7238" s="893" t="s">
        <v>59</v>
      </c>
      <c r="D7238" s="896">
        <v>134.43</v>
      </c>
    </row>
    <row r="7239" spans="1:4" ht="27" x14ac:dyDescent="0.25">
      <c r="A7239" s="893">
        <v>92266</v>
      </c>
      <c r="B7239" s="894" t="s">
        <v>23111</v>
      </c>
      <c r="C7239" s="893" t="s">
        <v>59</v>
      </c>
      <c r="D7239" s="896">
        <v>178.99</v>
      </c>
    </row>
    <row r="7240" spans="1:4" ht="27" x14ac:dyDescent="0.25">
      <c r="A7240" s="893">
        <v>92267</v>
      </c>
      <c r="B7240" s="894" t="s">
        <v>23112</v>
      </c>
      <c r="C7240" s="893" t="s">
        <v>59</v>
      </c>
      <c r="D7240" s="896">
        <v>60.19</v>
      </c>
    </row>
    <row r="7241" spans="1:4" ht="27" x14ac:dyDescent="0.25">
      <c r="A7241" s="893">
        <v>92268</v>
      </c>
      <c r="B7241" s="894" t="s">
        <v>23113</v>
      </c>
      <c r="C7241" s="893" t="s">
        <v>59</v>
      </c>
      <c r="D7241" s="896">
        <v>101.01</v>
      </c>
    </row>
    <row r="7242" spans="1:4" ht="27" x14ac:dyDescent="0.25">
      <c r="A7242" s="893">
        <v>92269</v>
      </c>
      <c r="B7242" s="894" t="s">
        <v>23114</v>
      </c>
      <c r="C7242" s="893" t="s">
        <v>59</v>
      </c>
      <c r="D7242" s="896">
        <v>134.30000000000001</v>
      </c>
    </row>
    <row r="7243" spans="1:4" ht="27" x14ac:dyDescent="0.25">
      <c r="A7243" s="893">
        <v>92270</v>
      </c>
      <c r="B7243" s="894" t="s">
        <v>23115</v>
      </c>
      <c r="C7243" s="893" t="s">
        <v>59</v>
      </c>
      <c r="D7243" s="896">
        <v>184.26</v>
      </c>
    </row>
    <row r="7244" spans="1:4" ht="27" x14ac:dyDescent="0.25">
      <c r="A7244" s="893">
        <v>92271</v>
      </c>
      <c r="B7244" s="894" t="s">
        <v>23116</v>
      </c>
      <c r="C7244" s="893" t="s">
        <v>59</v>
      </c>
      <c r="D7244" s="896">
        <v>111.97</v>
      </c>
    </row>
    <row r="7245" spans="1:4" ht="27" x14ac:dyDescent="0.25">
      <c r="A7245" s="893">
        <v>92272</v>
      </c>
      <c r="B7245" s="894" t="s">
        <v>23117</v>
      </c>
      <c r="C7245" s="893" t="s">
        <v>71</v>
      </c>
      <c r="D7245" s="896">
        <v>39.76</v>
      </c>
    </row>
    <row r="7246" spans="1:4" ht="27" x14ac:dyDescent="0.25">
      <c r="A7246" s="893">
        <v>92273</v>
      </c>
      <c r="B7246" s="894" t="s">
        <v>23118</v>
      </c>
      <c r="C7246" s="893" t="s">
        <v>71</v>
      </c>
      <c r="D7246" s="896">
        <v>15.9</v>
      </c>
    </row>
    <row r="7247" spans="1:4" ht="40.5" x14ac:dyDescent="0.25">
      <c r="A7247" s="893">
        <v>92409</v>
      </c>
      <c r="B7247" s="894" t="s">
        <v>23119</v>
      </c>
      <c r="C7247" s="893" t="s">
        <v>59</v>
      </c>
      <c r="D7247" s="896">
        <v>250.67</v>
      </c>
    </row>
    <row r="7248" spans="1:4" ht="40.5" x14ac:dyDescent="0.25">
      <c r="A7248" s="893">
        <v>92411</v>
      </c>
      <c r="B7248" s="894" t="s">
        <v>23120</v>
      </c>
      <c r="C7248" s="893" t="s">
        <v>59</v>
      </c>
      <c r="D7248" s="896">
        <v>171.6</v>
      </c>
    </row>
    <row r="7249" spans="1:4" ht="40.5" x14ac:dyDescent="0.25">
      <c r="A7249" s="893">
        <v>92413</v>
      </c>
      <c r="B7249" s="894" t="s">
        <v>23121</v>
      </c>
      <c r="C7249" s="893" t="s">
        <v>59</v>
      </c>
      <c r="D7249" s="896">
        <v>114.33</v>
      </c>
    </row>
    <row r="7250" spans="1:4" ht="40.5" x14ac:dyDescent="0.25">
      <c r="A7250" s="893">
        <v>92415</v>
      </c>
      <c r="B7250" s="894" t="s">
        <v>23122</v>
      </c>
      <c r="C7250" s="893" t="s">
        <v>59</v>
      </c>
      <c r="D7250" s="896">
        <v>153.49</v>
      </c>
    </row>
    <row r="7251" spans="1:4" ht="40.5" x14ac:dyDescent="0.25">
      <c r="A7251" s="893">
        <v>92417</v>
      </c>
      <c r="B7251" s="894" t="s">
        <v>23123</v>
      </c>
      <c r="C7251" s="893" t="s">
        <v>59</v>
      </c>
      <c r="D7251" s="896">
        <v>180.66</v>
      </c>
    </row>
    <row r="7252" spans="1:4" ht="40.5" x14ac:dyDescent="0.25">
      <c r="A7252" s="893">
        <v>92419</v>
      </c>
      <c r="B7252" s="894" t="s">
        <v>23124</v>
      </c>
      <c r="C7252" s="893" t="s">
        <v>59</v>
      </c>
      <c r="D7252" s="896">
        <v>96.42</v>
      </c>
    </row>
    <row r="7253" spans="1:4" ht="40.5" x14ac:dyDescent="0.25">
      <c r="A7253" s="893">
        <v>92421</v>
      </c>
      <c r="B7253" s="894" t="s">
        <v>23125</v>
      </c>
      <c r="C7253" s="893" t="s">
        <v>59</v>
      </c>
      <c r="D7253" s="896">
        <v>117.26</v>
      </c>
    </row>
    <row r="7254" spans="1:4" ht="40.5" x14ac:dyDescent="0.25">
      <c r="A7254" s="893">
        <v>92423</v>
      </c>
      <c r="B7254" s="894" t="s">
        <v>23126</v>
      </c>
      <c r="C7254" s="893" t="s">
        <v>59</v>
      </c>
      <c r="D7254" s="896">
        <v>78.59</v>
      </c>
    </row>
    <row r="7255" spans="1:4" ht="40.5" x14ac:dyDescent="0.25">
      <c r="A7255" s="893">
        <v>92425</v>
      </c>
      <c r="B7255" s="894" t="s">
        <v>23127</v>
      </c>
      <c r="C7255" s="893" t="s">
        <v>59</v>
      </c>
      <c r="D7255" s="896">
        <v>96.71</v>
      </c>
    </row>
    <row r="7256" spans="1:4" ht="40.5" x14ac:dyDescent="0.25">
      <c r="A7256" s="893">
        <v>92427</v>
      </c>
      <c r="B7256" s="894" t="s">
        <v>23128</v>
      </c>
      <c r="C7256" s="893" t="s">
        <v>59</v>
      </c>
      <c r="D7256" s="896">
        <v>69.58</v>
      </c>
    </row>
    <row r="7257" spans="1:4" ht="40.5" x14ac:dyDescent="0.25">
      <c r="A7257" s="893">
        <v>92429</v>
      </c>
      <c r="B7257" s="894" t="s">
        <v>23129</v>
      </c>
      <c r="C7257" s="893" t="s">
        <v>59</v>
      </c>
      <c r="D7257" s="896">
        <v>86.37</v>
      </c>
    </row>
    <row r="7258" spans="1:4" ht="40.5" x14ac:dyDescent="0.25">
      <c r="A7258" s="893">
        <v>92431</v>
      </c>
      <c r="B7258" s="894" t="s">
        <v>23130</v>
      </c>
      <c r="C7258" s="893" t="s">
        <v>59</v>
      </c>
      <c r="D7258" s="896">
        <v>65.59</v>
      </c>
    </row>
    <row r="7259" spans="1:4" ht="40.5" x14ac:dyDescent="0.25">
      <c r="A7259" s="893">
        <v>92433</v>
      </c>
      <c r="B7259" s="894" t="s">
        <v>23131</v>
      </c>
      <c r="C7259" s="893" t="s">
        <v>59</v>
      </c>
      <c r="D7259" s="896">
        <v>81.540000000000006</v>
      </c>
    </row>
    <row r="7260" spans="1:4" ht="40.5" x14ac:dyDescent="0.25">
      <c r="A7260" s="893">
        <v>92435</v>
      </c>
      <c r="B7260" s="894" t="s">
        <v>23132</v>
      </c>
      <c r="C7260" s="893" t="s">
        <v>59</v>
      </c>
      <c r="D7260" s="896">
        <v>62.18</v>
      </c>
    </row>
    <row r="7261" spans="1:4" ht="40.5" x14ac:dyDescent="0.25">
      <c r="A7261" s="893">
        <v>92437</v>
      </c>
      <c r="B7261" s="894" t="s">
        <v>23133</v>
      </c>
      <c r="C7261" s="893" t="s">
        <v>59</v>
      </c>
      <c r="D7261" s="896">
        <v>77.58</v>
      </c>
    </row>
    <row r="7262" spans="1:4" ht="40.5" x14ac:dyDescent="0.25">
      <c r="A7262" s="893">
        <v>92439</v>
      </c>
      <c r="B7262" s="894" t="s">
        <v>23134</v>
      </c>
      <c r="C7262" s="893" t="s">
        <v>59</v>
      </c>
      <c r="D7262" s="896">
        <v>59.71</v>
      </c>
    </row>
    <row r="7263" spans="1:4" ht="40.5" x14ac:dyDescent="0.25">
      <c r="A7263" s="893">
        <v>92441</v>
      </c>
      <c r="B7263" s="894" t="s">
        <v>23135</v>
      </c>
      <c r="C7263" s="893" t="s">
        <v>59</v>
      </c>
      <c r="D7263" s="896">
        <v>74.739999999999995</v>
      </c>
    </row>
    <row r="7264" spans="1:4" ht="40.5" x14ac:dyDescent="0.25">
      <c r="A7264" s="893">
        <v>92443</v>
      </c>
      <c r="B7264" s="894" t="s">
        <v>23136</v>
      </c>
      <c r="C7264" s="893" t="s">
        <v>59</v>
      </c>
      <c r="D7264" s="896">
        <v>54.48</v>
      </c>
    </row>
    <row r="7265" spans="1:4" ht="40.5" x14ac:dyDescent="0.25">
      <c r="A7265" s="893">
        <v>92445</v>
      </c>
      <c r="B7265" s="894" t="s">
        <v>23137</v>
      </c>
      <c r="C7265" s="893" t="s">
        <v>59</v>
      </c>
      <c r="D7265" s="896">
        <v>68.959999999999994</v>
      </c>
    </row>
    <row r="7266" spans="1:4" ht="40.5" x14ac:dyDescent="0.25">
      <c r="A7266" s="893">
        <v>92446</v>
      </c>
      <c r="B7266" s="894" t="s">
        <v>23138</v>
      </c>
      <c r="C7266" s="893" t="s">
        <v>59</v>
      </c>
      <c r="D7266" s="896">
        <v>327.14999999999998</v>
      </c>
    </row>
    <row r="7267" spans="1:4" ht="40.5" x14ac:dyDescent="0.25">
      <c r="A7267" s="893">
        <v>92447</v>
      </c>
      <c r="B7267" s="894" t="s">
        <v>23139</v>
      </c>
      <c r="C7267" s="893" t="s">
        <v>59</v>
      </c>
      <c r="D7267" s="896">
        <v>228.28</v>
      </c>
    </row>
    <row r="7268" spans="1:4" ht="40.5" x14ac:dyDescent="0.25">
      <c r="A7268" s="893">
        <v>92448</v>
      </c>
      <c r="B7268" s="894" t="s">
        <v>23140</v>
      </c>
      <c r="C7268" s="893" t="s">
        <v>59</v>
      </c>
      <c r="D7268" s="896">
        <v>178.26</v>
      </c>
    </row>
    <row r="7269" spans="1:4" ht="40.5" x14ac:dyDescent="0.25">
      <c r="A7269" s="893">
        <v>92449</v>
      </c>
      <c r="B7269" s="894" t="s">
        <v>23141</v>
      </c>
      <c r="C7269" s="893" t="s">
        <v>59</v>
      </c>
      <c r="D7269" s="896">
        <v>305.51</v>
      </c>
    </row>
    <row r="7270" spans="1:4" ht="40.5" x14ac:dyDescent="0.25">
      <c r="A7270" s="893">
        <v>92450</v>
      </c>
      <c r="B7270" s="894" t="s">
        <v>23142</v>
      </c>
      <c r="C7270" s="893" t="s">
        <v>59</v>
      </c>
      <c r="D7270" s="896">
        <v>322.10000000000002</v>
      </c>
    </row>
    <row r="7271" spans="1:4" ht="40.5" x14ac:dyDescent="0.25">
      <c r="A7271" s="893">
        <v>92451</v>
      </c>
      <c r="B7271" s="894" t="s">
        <v>23143</v>
      </c>
      <c r="C7271" s="893" t="s">
        <v>59</v>
      </c>
      <c r="D7271" s="896">
        <v>208.82</v>
      </c>
    </row>
    <row r="7272" spans="1:4" ht="40.5" x14ac:dyDescent="0.25">
      <c r="A7272" s="893">
        <v>92452</v>
      </c>
      <c r="B7272" s="894" t="s">
        <v>23144</v>
      </c>
      <c r="C7272" s="893" t="s">
        <v>59</v>
      </c>
      <c r="D7272" s="896">
        <v>198.17</v>
      </c>
    </row>
    <row r="7273" spans="1:4" ht="40.5" x14ac:dyDescent="0.25">
      <c r="A7273" s="893">
        <v>92453</v>
      </c>
      <c r="B7273" s="894" t="s">
        <v>23145</v>
      </c>
      <c r="C7273" s="893" t="s">
        <v>59</v>
      </c>
      <c r="D7273" s="896">
        <v>261.2</v>
      </c>
    </row>
    <row r="7274" spans="1:4" ht="40.5" x14ac:dyDescent="0.25">
      <c r="A7274" s="893">
        <v>92454</v>
      </c>
      <c r="B7274" s="894" t="s">
        <v>23146</v>
      </c>
      <c r="C7274" s="893" t="s">
        <v>59</v>
      </c>
      <c r="D7274" s="896">
        <v>286.97000000000003</v>
      </c>
    </row>
    <row r="7275" spans="1:4" ht="40.5" x14ac:dyDescent="0.25">
      <c r="A7275" s="893">
        <v>92455</v>
      </c>
      <c r="B7275" s="894" t="s">
        <v>23147</v>
      </c>
      <c r="C7275" s="893" t="s">
        <v>59</v>
      </c>
      <c r="D7275" s="896">
        <v>170.82</v>
      </c>
    </row>
    <row r="7276" spans="1:4" ht="40.5" x14ac:dyDescent="0.25">
      <c r="A7276" s="893">
        <v>92456</v>
      </c>
      <c r="B7276" s="894" t="s">
        <v>23148</v>
      </c>
      <c r="C7276" s="893" t="s">
        <v>59</v>
      </c>
      <c r="D7276" s="896">
        <v>163.02000000000001</v>
      </c>
    </row>
    <row r="7277" spans="1:4" ht="40.5" x14ac:dyDescent="0.25">
      <c r="A7277" s="893">
        <v>92457</v>
      </c>
      <c r="B7277" s="894" t="s">
        <v>23149</v>
      </c>
      <c r="C7277" s="893" t="s">
        <v>59</v>
      </c>
      <c r="D7277" s="896">
        <v>226.96</v>
      </c>
    </row>
    <row r="7278" spans="1:4" ht="40.5" x14ac:dyDescent="0.25">
      <c r="A7278" s="893">
        <v>92458</v>
      </c>
      <c r="B7278" s="894" t="s">
        <v>23150</v>
      </c>
      <c r="C7278" s="893" t="s">
        <v>59</v>
      </c>
      <c r="D7278" s="896">
        <v>265.05</v>
      </c>
    </row>
    <row r="7279" spans="1:4" ht="40.5" x14ac:dyDescent="0.25">
      <c r="A7279" s="893">
        <v>92459</v>
      </c>
      <c r="B7279" s="894" t="s">
        <v>23151</v>
      </c>
      <c r="C7279" s="893" t="s">
        <v>59</v>
      </c>
      <c r="D7279" s="896">
        <v>145.07</v>
      </c>
    </row>
    <row r="7280" spans="1:4" ht="40.5" x14ac:dyDescent="0.25">
      <c r="A7280" s="893">
        <v>92460</v>
      </c>
      <c r="B7280" s="894" t="s">
        <v>23152</v>
      </c>
      <c r="C7280" s="893" t="s">
        <v>59</v>
      </c>
      <c r="D7280" s="896">
        <v>136.58000000000001</v>
      </c>
    </row>
    <row r="7281" spans="1:4" ht="40.5" x14ac:dyDescent="0.25">
      <c r="A7281" s="893">
        <v>92461</v>
      </c>
      <c r="B7281" s="894" t="s">
        <v>23153</v>
      </c>
      <c r="C7281" s="893" t="s">
        <v>59</v>
      </c>
      <c r="D7281" s="896">
        <v>209.29</v>
      </c>
    </row>
    <row r="7282" spans="1:4" ht="40.5" x14ac:dyDescent="0.25">
      <c r="A7282" s="893">
        <v>92462</v>
      </c>
      <c r="B7282" s="894" t="s">
        <v>23154</v>
      </c>
      <c r="C7282" s="893" t="s">
        <v>59</v>
      </c>
      <c r="D7282" s="896">
        <v>251.15</v>
      </c>
    </row>
    <row r="7283" spans="1:4" ht="40.5" x14ac:dyDescent="0.25">
      <c r="A7283" s="893">
        <v>92463</v>
      </c>
      <c r="B7283" s="894" t="s">
        <v>23155</v>
      </c>
      <c r="C7283" s="893" t="s">
        <v>59</v>
      </c>
      <c r="D7283" s="896">
        <v>131.41999999999999</v>
      </c>
    </row>
    <row r="7284" spans="1:4" ht="40.5" x14ac:dyDescent="0.25">
      <c r="A7284" s="893">
        <v>92464</v>
      </c>
      <c r="B7284" s="894" t="s">
        <v>23156</v>
      </c>
      <c r="C7284" s="893" t="s">
        <v>59</v>
      </c>
      <c r="D7284" s="896">
        <v>128.4</v>
      </c>
    </row>
    <row r="7285" spans="1:4" ht="40.5" x14ac:dyDescent="0.25">
      <c r="A7285" s="893">
        <v>92465</v>
      </c>
      <c r="B7285" s="894" t="s">
        <v>23157</v>
      </c>
      <c r="C7285" s="893" t="s">
        <v>59</v>
      </c>
      <c r="D7285" s="896">
        <v>168.04</v>
      </c>
    </row>
    <row r="7286" spans="1:4" ht="40.5" x14ac:dyDescent="0.25">
      <c r="A7286" s="893">
        <v>92466</v>
      </c>
      <c r="B7286" s="894" t="s">
        <v>23158</v>
      </c>
      <c r="C7286" s="893" t="s">
        <v>59</v>
      </c>
      <c r="D7286" s="896">
        <v>243.67</v>
      </c>
    </row>
    <row r="7287" spans="1:4" ht="40.5" x14ac:dyDescent="0.25">
      <c r="A7287" s="893">
        <v>92467</v>
      </c>
      <c r="B7287" s="894" t="s">
        <v>23159</v>
      </c>
      <c r="C7287" s="893" t="s">
        <v>59</v>
      </c>
      <c r="D7287" s="896">
        <v>109.05</v>
      </c>
    </row>
    <row r="7288" spans="1:4" ht="40.5" x14ac:dyDescent="0.25">
      <c r="A7288" s="893">
        <v>92468</v>
      </c>
      <c r="B7288" s="894" t="s">
        <v>23160</v>
      </c>
      <c r="C7288" s="893" t="s">
        <v>59</v>
      </c>
      <c r="D7288" s="896">
        <v>121.52</v>
      </c>
    </row>
    <row r="7289" spans="1:4" ht="40.5" x14ac:dyDescent="0.25">
      <c r="A7289" s="893">
        <v>92469</v>
      </c>
      <c r="B7289" s="894" t="s">
        <v>23161</v>
      </c>
      <c r="C7289" s="893" t="s">
        <v>59</v>
      </c>
      <c r="D7289" s="896">
        <v>153.05000000000001</v>
      </c>
    </row>
    <row r="7290" spans="1:4" ht="40.5" x14ac:dyDescent="0.25">
      <c r="A7290" s="893">
        <v>92470</v>
      </c>
      <c r="B7290" s="894" t="s">
        <v>23162</v>
      </c>
      <c r="C7290" s="893" t="s">
        <v>59</v>
      </c>
      <c r="D7290" s="896">
        <v>235.78</v>
      </c>
    </row>
    <row r="7291" spans="1:4" ht="40.5" x14ac:dyDescent="0.25">
      <c r="A7291" s="893">
        <v>92471</v>
      </c>
      <c r="B7291" s="894" t="s">
        <v>23163</v>
      </c>
      <c r="C7291" s="893" t="s">
        <v>59</v>
      </c>
      <c r="D7291" s="896">
        <v>99.45</v>
      </c>
    </row>
    <row r="7292" spans="1:4" ht="40.5" x14ac:dyDescent="0.25">
      <c r="A7292" s="893">
        <v>92472</v>
      </c>
      <c r="B7292" s="894" t="s">
        <v>23164</v>
      </c>
      <c r="C7292" s="893" t="s">
        <v>59</v>
      </c>
      <c r="D7292" s="896">
        <v>114.65</v>
      </c>
    </row>
    <row r="7293" spans="1:4" ht="40.5" x14ac:dyDescent="0.25">
      <c r="A7293" s="893">
        <v>92473</v>
      </c>
      <c r="B7293" s="894" t="s">
        <v>23165</v>
      </c>
      <c r="C7293" s="893" t="s">
        <v>59</v>
      </c>
      <c r="D7293" s="896">
        <v>140.88999999999999</v>
      </c>
    </row>
    <row r="7294" spans="1:4" ht="40.5" x14ac:dyDescent="0.25">
      <c r="A7294" s="893">
        <v>92474</v>
      </c>
      <c r="B7294" s="894" t="s">
        <v>23166</v>
      </c>
      <c r="C7294" s="893" t="s">
        <v>59</v>
      </c>
      <c r="D7294" s="896">
        <v>228.96</v>
      </c>
    </row>
    <row r="7295" spans="1:4" ht="40.5" x14ac:dyDescent="0.25">
      <c r="A7295" s="893">
        <v>92475</v>
      </c>
      <c r="B7295" s="894" t="s">
        <v>23167</v>
      </c>
      <c r="C7295" s="893" t="s">
        <v>59</v>
      </c>
      <c r="D7295" s="896">
        <v>91.62</v>
      </c>
    </row>
    <row r="7296" spans="1:4" ht="40.5" x14ac:dyDescent="0.25">
      <c r="A7296" s="893">
        <v>92476</v>
      </c>
      <c r="B7296" s="894" t="s">
        <v>23168</v>
      </c>
      <c r="C7296" s="893" t="s">
        <v>59</v>
      </c>
      <c r="D7296" s="896">
        <v>108.8</v>
      </c>
    </row>
    <row r="7297" spans="1:4" ht="40.5" x14ac:dyDescent="0.25">
      <c r="A7297" s="893">
        <v>92477</v>
      </c>
      <c r="B7297" s="894" t="s">
        <v>23169</v>
      </c>
      <c r="C7297" s="893" t="s">
        <v>59</v>
      </c>
      <c r="D7297" s="896">
        <v>114.98</v>
      </c>
    </row>
    <row r="7298" spans="1:4" ht="40.5" x14ac:dyDescent="0.25">
      <c r="A7298" s="893">
        <v>92478</v>
      </c>
      <c r="B7298" s="894" t="s">
        <v>23170</v>
      </c>
      <c r="C7298" s="893" t="s">
        <v>59</v>
      </c>
      <c r="D7298" s="896">
        <v>215.54</v>
      </c>
    </row>
    <row r="7299" spans="1:4" ht="40.5" x14ac:dyDescent="0.25">
      <c r="A7299" s="893">
        <v>92479</v>
      </c>
      <c r="B7299" s="894" t="s">
        <v>23171</v>
      </c>
      <c r="C7299" s="893" t="s">
        <v>59</v>
      </c>
      <c r="D7299" s="896">
        <v>74.97</v>
      </c>
    </row>
    <row r="7300" spans="1:4" ht="40.5" x14ac:dyDescent="0.25">
      <c r="A7300" s="893">
        <v>92480</v>
      </c>
      <c r="B7300" s="894" t="s">
        <v>23172</v>
      </c>
      <c r="C7300" s="893" t="s">
        <v>59</v>
      </c>
      <c r="D7300" s="896">
        <v>97.13</v>
      </c>
    </row>
    <row r="7301" spans="1:4" ht="27" x14ac:dyDescent="0.25">
      <c r="A7301" s="893">
        <v>92482</v>
      </c>
      <c r="B7301" s="894" t="s">
        <v>23173</v>
      </c>
      <c r="C7301" s="893" t="s">
        <v>59</v>
      </c>
      <c r="D7301" s="896">
        <v>362.08</v>
      </c>
    </row>
    <row r="7302" spans="1:4" ht="27" x14ac:dyDescent="0.25">
      <c r="A7302" s="893">
        <v>92484</v>
      </c>
      <c r="B7302" s="894" t="s">
        <v>23174</v>
      </c>
      <c r="C7302" s="893" t="s">
        <v>59</v>
      </c>
      <c r="D7302" s="896">
        <v>252.6</v>
      </c>
    </row>
    <row r="7303" spans="1:4" ht="27" x14ac:dyDescent="0.25">
      <c r="A7303" s="893">
        <v>92486</v>
      </c>
      <c r="B7303" s="894" t="s">
        <v>23175</v>
      </c>
      <c r="C7303" s="893" t="s">
        <v>59</v>
      </c>
      <c r="D7303" s="896">
        <v>182.13</v>
      </c>
    </row>
    <row r="7304" spans="1:4" ht="40.5" x14ac:dyDescent="0.25">
      <c r="A7304" s="893">
        <v>92488</v>
      </c>
      <c r="B7304" s="894" t="s">
        <v>23176</v>
      </c>
      <c r="C7304" s="893" t="s">
        <v>59</v>
      </c>
      <c r="D7304" s="896">
        <v>113.39</v>
      </c>
    </row>
    <row r="7305" spans="1:4" ht="40.5" x14ac:dyDescent="0.25">
      <c r="A7305" s="893">
        <v>92490</v>
      </c>
      <c r="B7305" s="894" t="s">
        <v>23177</v>
      </c>
      <c r="C7305" s="893" t="s">
        <v>59</v>
      </c>
      <c r="D7305" s="896">
        <v>76.25</v>
      </c>
    </row>
    <row r="7306" spans="1:4" ht="40.5" x14ac:dyDescent="0.25">
      <c r="A7306" s="893">
        <v>92492</v>
      </c>
      <c r="B7306" s="894" t="s">
        <v>23178</v>
      </c>
      <c r="C7306" s="893" t="s">
        <v>59</v>
      </c>
      <c r="D7306" s="896">
        <v>106.83</v>
      </c>
    </row>
    <row r="7307" spans="1:4" ht="40.5" x14ac:dyDescent="0.25">
      <c r="A7307" s="893">
        <v>92494</v>
      </c>
      <c r="B7307" s="894" t="s">
        <v>23179</v>
      </c>
      <c r="C7307" s="893" t="s">
        <v>59</v>
      </c>
      <c r="D7307" s="896">
        <v>70.989999999999995</v>
      </c>
    </row>
    <row r="7308" spans="1:4" ht="40.5" x14ac:dyDescent="0.25">
      <c r="A7308" s="893">
        <v>92496</v>
      </c>
      <c r="B7308" s="894" t="s">
        <v>23180</v>
      </c>
      <c r="C7308" s="893" t="s">
        <v>59</v>
      </c>
      <c r="D7308" s="896">
        <v>101.35</v>
      </c>
    </row>
    <row r="7309" spans="1:4" ht="40.5" x14ac:dyDescent="0.25">
      <c r="A7309" s="893">
        <v>92498</v>
      </c>
      <c r="B7309" s="894" t="s">
        <v>23181</v>
      </c>
      <c r="C7309" s="893" t="s">
        <v>59</v>
      </c>
      <c r="D7309" s="896">
        <v>66.62</v>
      </c>
    </row>
    <row r="7310" spans="1:4" ht="40.5" x14ac:dyDescent="0.25">
      <c r="A7310" s="893">
        <v>92500</v>
      </c>
      <c r="B7310" s="894" t="s">
        <v>23182</v>
      </c>
      <c r="C7310" s="893" t="s">
        <v>59</v>
      </c>
      <c r="D7310" s="896">
        <v>96.93</v>
      </c>
    </row>
    <row r="7311" spans="1:4" ht="40.5" x14ac:dyDescent="0.25">
      <c r="A7311" s="893">
        <v>92502</v>
      </c>
      <c r="B7311" s="894" t="s">
        <v>23183</v>
      </c>
      <c r="C7311" s="893" t="s">
        <v>59</v>
      </c>
      <c r="D7311" s="896">
        <v>63.28</v>
      </c>
    </row>
    <row r="7312" spans="1:4" ht="40.5" x14ac:dyDescent="0.25">
      <c r="A7312" s="893">
        <v>92504</v>
      </c>
      <c r="B7312" s="894" t="s">
        <v>23184</v>
      </c>
      <c r="C7312" s="893" t="s">
        <v>59</v>
      </c>
      <c r="D7312" s="896">
        <v>88.88</v>
      </c>
    </row>
    <row r="7313" spans="1:4" ht="40.5" x14ac:dyDescent="0.25">
      <c r="A7313" s="893">
        <v>92506</v>
      </c>
      <c r="B7313" s="894" t="s">
        <v>23185</v>
      </c>
      <c r="C7313" s="893" t="s">
        <v>59</v>
      </c>
      <c r="D7313" s="896">
        <v>57.09</v>
      </c>
    </row>
    <row r="7314" spans="1:4" ht="40.5" x14ac:dyDescent="0.25">
      <c r="A7314" s="893">
        <v>92508</v>
      </c>
      <c r="B7314" s="894" t="s">
        <v>23186</v>
      </c>
      <c r="C7314" s="893" t="s">
        <v>59</v>
      </c>
      <c r="D7314" s="896">
        <v>112.51</v>
      </c>
    </row>
    <row r="7315" spans="1:4" ht="40.5" x14ac:dyDescent="0.25">
      <c r="A7315" s="893">
        <v>92510</v>
      </c>
      <c r="B7315" s="894" t="s">
        <v>23187</v>
      </c>
      <c r="C7315" s="893" t="s">
        <v>59</v>
      </c>
      <c r="D7315" s="896">
        <v>73.14</v>
      </c>
    </row>
    <row r="7316" spans="1:4" ht="40.5" x14ac:dyDescent="0.25">
      <c r="A7316" s="893">
        <v>92512</v>
      </c>
      <c r="B7316" s="894" t="s">
        <v>23188</v>
      </c>
      <c r="C7316" s="893" t="s">
        <v>59</v>
      </c>
      <c r="D7316" s="896">
        <v>94.97</v>
      </c>
    </row>
    <row r="7317" spans="1:4" ht="40.5" x14ac:dyDescent="0.25">
      <c r="A7317" s="893">
        <v>92514</v>
      </c>
      <c r="B7317" s="894" t="s">
        <v>23189</v>
      </c>
      <c r="C7317" s="893" t="s">
        <v>59</v>
      </c>
      <c r="D7317" s="896">
        <v>56.99</v>
      </c>
    </row>
    <row r="7318" spans="1:4" ht="40.5" x14ac:dyDescent="0.25">
      <c r="A7318" s="893">
        <v>92515</v>
      </c>
      <c r="B7318" s="894" t="s">
        <v>23190</v>
      </c>
      <c r="C7318" s="893" t="s">
        <v>59</v>
      </c>
      <c r="D7318" s="896">
        <v>86.09</v>
      </c>
    </row>
    <row r="7319" spans="1:4" ht="40.5" x14ac:dyDescent="0.25">
      <c r="A7319" s="893">
        <v>92518</v>
      </c>
      <c r="B7319" s="894" t="s">
        <v>23191</v>
      </c>
      <c r="C7319" s="893" t="s">
        <v>59</v>
      </c>
      <c r="D7319" s="896">
        <v>49.43</v>
      </c>
    </row>
    <row r="7320" spans="1:4" ht="40.5" x14ac:dyDescent="0.25">
      <c r="A7320" s="893">
        <v>92520</v>
      </c>
      <c r="B7320" s="894" t="s">
        <v>23192</v>
      </c>
      <c r="C7320" s="893" t="s">
        <v>59</v>
      </c>
      <c r="D7320" s="896">
        <v>80.2</v>
      </c>
    </row>
    <row r="7321" spans="1:4" ht="40.5" x14ac:dyDescent="0.25">
      <c r="A7321" s="893">
        <v>92522</v>
      </c>
      <c r="B7321" s="894" t="s">
        <v>23193</v>
      </c>
      <c r="C7321" s="893" t="s">
        <v>59</v>
      </c>
      <c r="D7321" s="896">
        <v>44.75</v>
      </c>
    </row>
    <row r="7322" spans="1:4" ht="40.5" x14ac:dyDescent="0.25">
      <c r="A7322" s="893">
        <v>92524</v>
      </c>
      <c r="B7322" s="894" t="s">
        <v>23194</v>
      </c>
      <c r="C7322" s="893" t="s">
        <v>59</v>
      </c>
      <c r="D7322" s="896">
        <v>79.53</v>
      </c>
    </row>
    <row r="7323" spans="1:4" ht="40.5" x14ac:dyDescent="0.25">
      <c r="A7323" s="893">
        <v>92526</v>
      </c>
      <c r="B7323" s="894" t="s">
        <v>23195</v>
      </c>
      <c r="C7323" s="893" t="s">
        <v>59</v>
      </c>
      <c r="D7323" s="896">
        <v>45.21</v>
      </c>
    </row>
    <row r="7324" spans="1:4" ht="40.5" x14ac:dyDescent="0.25">
      <c r="A7324" s="893">
        <v>92528</v>
      </c>
      <c r="B7324" s="894" t="s">
        <v>23196</v>
      </c>
      <c r="C7324" s="893" t="s">
        <v>59</v>
      </c>
      <c r="D7324" s="896">
        <v>75.650000000000006</v>
      </c>
    </row>
    <row r="7325" spans="1:4" ht="40.5" x14ac:dyDescent="0.25">
      <c r="A7325" s="893">
        <v>92530</v>
      </c>
      <c r="B7325" s="894" t="s">
        <v>23197</v>
      </c>
      <c r="C7325" s="893" t="s">
        <v>59</v>
      </c>
      <c r="D7325" s="896">
        <v>42.37</v>
      </c>
    </row>
    <row r="7326" spans="1:4" ht="40.5" x14ac:dyDescent="0.25">
      <c r="A7326" s="893">
        <v>92532</v>
      </c>
      <c r="B7326" s="894" t="s">
        <v>23198</v>
      </c>
      <c r="C7326" s="893" t="s">
        <v>59</v>
      </c>
      <c r="D7326" s="896">
        <v>72.3</v>
      </c>
    </row>
    <row r="7327" spans="1:4" ht="40.5" x14ac:dyDescent="0.25">
      <c r="A7327" s="893">
        <v>92534</v>
      </c>
      <c r="B7327" s="894" t="s">
        <v>23199</v>
      </c>
      <c r="C7327" s="893" t="s">
        <v>59</v>
      </c>
      <c r="D7327" s="896">
        <v>39.96</v>
      </c>
    </row>
    <row r="7328" spans="1:4" ht="40.5" x14ac:dyDescent="0.25">
      <c r="A7328" s="893">
        <v>92536</v>
      </c>
      <c r="B7328" s="894" t="s">
        <v>23200</v>
      </c>
      <c r="C7328" s="893" t="s">
        <v>59</v>
      </c>
      <c r="D7328" s="896">
        <v>65.84</v>
      </c>
    </row>
    <row r="7329" spans="1:4" ht="40.5" x14ac:dyDescent="0.25">
      <c r="A7329" s="893">
        <v>92538</v>
      </c>
      <c r="B7329" s="894" t="s">
        <v>23201</v>
      </c>
      <c r="C7329" s="893" t="s">
        <v>59</v>
      </c>
      <c r="D7329" s="896">
        <v>35.17</v>
      </c>
    </row>
    <row r="7330" spans="1:4" ht="27" x14ac:dyDescent="0.25">
      <c r="A7330" s="893">
        <v>96252</v>
      </c>
      <c r="B7330" s="894" t="s">
        <v>23202</v>
      </c>
      <c r="C7330" s="893" t="s">
        <v>59</v>
      </c>
      <c r="D7330" s="896">
        <v>165.75</v>
      </c>
    </row>
    <row r="7331" spans="1:4" ht="27" x14ac:dyDescent="0.25">
      <c r="A7331" s="893">
        <v>96258</v>
      </c>
      <c r="B7331" s="894" t="s">
        <v>23203</v>
      </c>
      <c r="C7331" s="893" t="s">
        <v>59</v>
      </c>
      <c r="D7331" s="896">
        <v>157.43</v>
      </c>
    </row>
    <row r="7332" spans="1:4" ht="27" x14ac:dyDescent="0.25">
      <c r="A7332" s="893">
        <v>96529</v>
      </c>
      <c r="B7332" s="894" t="s">
        <v>23204</v>
      </c>
      <c r="C7332" s="893" t="s">
        <v>59</v>
      </c>
      <c r="D7332" s="896">
        <v>286.10000000000002</v>
      </c>
    </row>
    <row r="7333" spans="1:4" ht="27" x14ac:dyDescent="0.25">
      <c r="A7333" s="893">
        <v>96530</v>
      </c>
      <c r="B7333" s="894" t="s">
        <v>23205</v>
      </c>
      <c r="C7333" s="893" t="s">
        <v>59</v>
      </c>
      <c r="D7333" s="896">
        <v>151.12</v>
      </c>
    </row>
    <row r="7334" spans="1:4" ht="40.5" x14ac:dyDescent="0.25">
      <c r="A7334" s="893">
        <v>96531</v>
      </c>
      <c r="B7334" s="894" t="s">
        <v>23206</v>
      </c>
      <c r="C7334" s="893" t="s">
        <v>59</v>
      </c>
      <c r="D7334" s="896">
        <v>112.65</v>
      </c>
    </row>
    <row r="7335" spans="1:4" ht="27" x14ac:dyDescent="0.25">
      <c r="A7335" s="893">
        <v>96532</v>
      </c>
      <c r="B7335" s="894" t="s">
        <v>23207</v>
      </c>
      <c r="C7335" s="893" t="s">
        <v>59</v>
      </c>
      <c r="D7335" s="896">
        <v>195.42</v>
      </c>
    </row>
    <row r="7336" spans="1:4" ht="27" x14ac:dyDescent="0.25">
      <c r="A7336" s="893">
        <v>96533</v>
      </c>
      <c r="B7336" s="894" t="s">
        <v>23208</v>
      </c>
      <c r="C7336" s="893" t="s">
        <v>59</v>
      </c>
      <c r="D7336" s="896">
        <v>100.25</v>
      </c>
    </row>
    <row r="7337" spans="1:4" ht="40.5" x14ac:dyDescent="0.25">
      <c r="A7337" s="893">
        <v>96534</v>
      </c>
      <c r="B7337" s="894" t="s">
        <v>23209</v>
      </c>
      <c r="C7337" s="893" t="s">
        <v>59</v>
      </c>
      <c r="D7337" s="896">
        <v>85.21</v>
      </c>
    </row>
    <row r="7338" spans="1:4" ht="27" x14ac:dyDescent="0.25">
      <c r="A7338" s="893">
        <v>96535</v>
      </c>
      <c r="B7338" s="894" t="s">
        <v>23210</v>
      </c>
      <c r="C7338" s="893" t="s">
        <v>59</v>
      </c>
      <c r="D7338" s="896">
        <v>148.22999999999999</v>
      </c>
    </row>
    <row r="7339" spans="1:4" ht="27" x14ac:dyDescent="0.25">
      <c r="A7339" s="893">
        <v>96536</v>
      </c>
      <c r="B7339" s="894" t="s">
        <v>23211</v>
      </c>
      <c r="C7339" s="893" t="s">
        <v>59</v>
      </c>
      <c r="D7339" s="896">
        <v>73.760000000000005</v>
      </c>
    </row>
    <row r="7340" spans="1:4" ht="40.5" x14ac:dyDescent="0.25">
      <c r="A7340" s="893">
        <v>96537</v>
      </c>
      <c r="B7340" s="894" t="s">
        <v>23212</v>
      </c>
      <c r="C7340" s="893" t="s">
        <v>59</v>
      </c>
      <c r="D7340" s="896">
        <v>200.78</v>
      </c>
    </row>
    <row r="7341" spans="1:4" ht="40.5" x14ac:dyDescent="0.25">
      <c r="A7341" s="893">
        <v>96538</v>
      </c>
      <c r="B7341" s="894" t="s">
        <v>23213</v>
      </c>
      <c r="C7341" s="893" t="s">
        <v>59</v>
      </c>
      <c r="D7341" s="896">
        <v>274.27</v>
      </c>
    </row>
    <row r="7342" spans="1:4" ht="40.5" x14ac:dyDescent="0.25">
      <c r="A7342" s="893">
        <v>96539</v>
      </c>
      <c r="B7342" s="894" t="s">
        <v>23214</v>
      </c>
      <c r="C7342" s="893" t="s">
        <v>59</v>
      </c>
      <c r="D7342" s="896">
        <v>143.88</v>
      </c>
    </row>
    <row r="7343" spans="1:4" ht="40.5" x14ac:dyDescent="0.25">
      <c r="A7343" s="893">
        <v>96540</v>
      </c>
      <c r="B7343" s="894" t="s">
        <v>23215</v>
      </c>
      <c r="C7343" s="893" t="s">
        <v>59</v>
      </c>
      <c r="D7343" s="896">
        <v>143.38999999999999</v>
      </c>
    </row>
    <row r="7344" spans="1:4" ht="40.5" x14ac:dyDescent="0.25">
      <c r="A7344" s="893">
        <v>96541</v>
      </c>
      <c r="B7344" s="894" t="s">
        <v>23216</v>
      </c>
      <c r="C7344" s="893" t="s">
        <v>59</v>
      </c>
      <c r="D7344" s="896">
        <v>202.78</v>
      </c>
    </row>
    <row r="7345" spans="1:4" ht="40.5" x14ac:dyDescent="0.25">
      <c r="A7345" s="893">
        <v>96542</v>
      </c>
      <c r="B7345" s="894" t="s">
        <v>23217</v>
      </c>
      <c r="C7345" s="893" t="s">
        <v>59</v>
      </c>
      <c r="D7345" s="896">
        <v>107.81</v>
      </c>
    </row>
    <row r="7346" spans="1:4" ht="27" x14ac:dyDescent="0.25">
      <c r="A7346" s="893">
        <v>96543</v>
      </c>
      <c r="B7346" s="894" t="s">
        <v>23218</v>
      </c>
      <c r="C7346" s="893" t="s">
        <v>73</v>
      </c>
      <c r="D7346" s="896">
        <v>23.23</v>
      </c>
    </row>
    <row r="7347" spans="1:4" ht="27" x14ac:dyDescent="0.25">
      <c r="A7347" s="893">
        <v>101791</v>
      </c>
      <c r="B7347" s="894" t="s">
        <v>23219</v>
      </c>
      <c r="C7347" s="893" t="s">
        <v>71</v>
      </c>
      <c r="D7347" s="896">
        <v>25.98</v>
      </c>
    </row>
    <row r="7348" spans="1:4" ht="27" x14ac:dyDescent="0.25">
      <c r="A7348" s="893">
        <v>101792</v>
      </c>
      <c r="B7348" s="894" t="s">
        <v>23220</v>
      </c>
      <c r="C7348" s="893" t="s">
        <v>58</v>
      </c>
      <c r="D7348" s="896">
        <v>18.2</v>
      </c>
    </row>
    <row r="7349" spans="1:4" ht="27" x14ac:dyDescent="0.25">
      <c r="A7349" s="893">
        <v>101793</v>
      </c>
      <c r="B7349" s="894" t="s">
        <v>23221</v>
      </c>
      <c r="C7349" s="893" t="s">
        <v>58</v>
      </c>
      <c r="D7349" s="896">
        <v>27.27</v>
      </c>
    </row>
    <row r="7350" spans="1:4" ht="40.5" x14ac:dyDescent="0.25">
      <c r="A7350" s="893">
        <v>101969</v>
      </c>
      <c r="B7350" s="894" t="s">
        <v>23222</v>
      </c>
      <c r="C7350" s="893" t="s">
        <v>59</v>
      </c>
      <c r="D7350" s="896">
        <v>207.85</v>
      </c>
    </row>
    <row r="7351" spans="1:4" ht="40.5" x14ac:dyDescent="0.25">
      <c r="A7351" s="893">
        <v>101971</v>
      </c>
      <c r="B7351" s="894" t="s">
        <v>23223</v>
      </c>
      <c r="C7351" s="893" t="s">
        <v>59</v>
      </c>
      <c r="D7351" s="896">
        <v>161.27000000000001</v>
      </c>
    </row>
    <row r="7352" spans="1:4" ht="27" x14ac:dyDescent="0.25">
      <c r="A7352" s="893">
        <v>101973</v>
      </c>
      <c r="B7352" s="894" t="s">
        <v>23224</v>
      </c>
      <c r="C7352" s="893" t="s">
        <v>59</v>
      </c>
      <c r="D7352" s="896">
        <v>221.85</v>
      </c>
    </row>
    <row r="7353" spans="1:4" ht="27" x14ac:dyDescent="0.25">
      <c r="A7353" s="893">
        <v>101974</v>
      </c>
      <c r="B7353" s="894" t="s">
        <v>23225</v>
      </c>
      <c r="C7353" s="893" t="s">
        <v>59</v>
      </c>
      <c r="D7353" s="896">
        <v>536.9</v>
      </c>
    </row>
    <row r="7354" spans="1:4" ht="27" x14ac:dyDescent="0.25">
      <c r="A7354" s="893">
        <v>101975</v>
      </c>
      <c r="B7354" s="894" t="s">
        <v>23226</v>
      </c>
      <c r="C7354" s="893" t="s">
        <v>59</v>
      </c>
      <c r="D7354" s="896">
        <v>454.06</v>
      </c>
    </row>
    <row r="7355" spans="1:4" ht="40.5" x14ac:dyDescent="0.25">
      <c r="A7355" s="893">
        <v>101977</v>
      </c>
      <c r="B7355" s="894" t="s">
        <v>23227</v>
      </c>
      <c r="C7355" s="893" t="s">
        <v>59</v>
      </c>
      <c r="D7355" s="896">
        <v>342.91</v>
      </c>
    </row>
    <row r="7356" spans="1:4" ht="40.5" x14ac:dyDescent="0.25">
      <c r="A7356" s="893">
        <v>101980</v>
      </c>
      <c r="B7356" s="894" t="s">
        <v>23228</v>
      </c>
      <c r="C7356" s="893" t="s">
        <v>59</v>
      </c>
      <c r="D7356" s="896">
        <v>313.77999999999997</v>
      </c>
    </row>
    <row r="7357" spans="1:4" ht="40.5" x14ac:dyDescent="0.25">
      <c r="A7357" s="893">
        <v>101981</v>
      </c>
      <c r="B7357" s="894" t="s">
        <v>23229</v>
      </c>
      <c r="C7357" s="893" t="s">
        <v>59</v>
      </c>
      <c r="D7357" s="896">
        <v>272.02</v>
      </c>
    </row>
    <row r="7358" spans="1:4" ht="40.5" x14ac:dyDescent="0.25">
      <c r="A7358" s="893">
        <v>101982</v>
      </c>
      <c r="B7358" s="894" t="s">
        <v>23230</v>
      </c>
      <c r="C7358" s="893" t="s">
        <v>59</v>
      </c>
      <c r="D7358" s="896">
        <v>242.67</v>
      </c>
    </row>
    <row r="7359" spans="1:4" ht="40.5" x14ac:dyDescent="0.25">
      <c r="A7359" s="893">
        <v>101983</v>
      </c>
      <c r="B7359" s="894" t="s">
        <v>23231</v>
      </c>
      <c r="C7359" s="893" t="s">
        <v>59</v>
      </c>
      <c r="D7359" s="896">
        <v>224.22</v>
      </c>
    </row>
    <row r="7360" spans="1:4" ht="40.5" x14ac:dyDescent="0.25">
      <c r="A7360" s="893">
        <v>101985</v>
      </c>
      <c r="B7360" s="894" t="s">
        <v>23232</v>
      </c>
      <c r="C7360" s="893" t="s">
        <v>59</v>
      </c>
      <c r="D7360" s="896">
        <v>221.33</v>
      </c>
    </row>
    <row r="7361" spans="1:4" ht="40.5" x14ac:dyDescent="0.25">
      <c r="A7361" s="893">
        <v>101986</v>
      </c>
      <c r="B7361" s="894" t="s">
        <v>23233</v>
      </c>
      <c r="C7361" s="893" t="s">
        <v>59</v>
      </c>
      <c r="D7361" s="896">
        <v>162.11000000000001</v>
      </c>
    </row>
    <row r="7362" spans="1:4" ht="27" x14ac:dyDescent="0.25">
      <c r="A7362" s="893">
        <v>101987</v>
      </c>
      <c r="B7362" s="894" t="s">
        <v>23234</v>
      </c>
      <c r="C7362" s="893" t="s">
        <v>59</v>
      </c>
      <c r="D7362" s="896">
        <v>260.42</v>
      </c>
    </row>
    <row r="7363" spans="1:4" ht="40.5" x14ac:dyDescent="0.25">
      <c r="A7363" s="893">
        <v>101988</v>
      </c>
      <c r="B7363" s="894" t="s">
        <v>23235</v>
      </c>
      <c r="C7363" s="893" t="s">
        <v>59</v>
      </c>
      <c r="D7363" s="896">
        <v>216.44</v>
      </c>
    </row>
    <row r="7364" spans="1:4" ht="40.5" x14ac:dyDescent="0.25">
      <c r="A7364" s="893">
        <v>101989</v>
      </c>
      <c r="B7364" s="894" t="s">
        <v>23236</v>
      </c>
      <c r="C7364" s="893" t="s">
        <v>59</v>
      </c>
      <c r="D7364" s="896">
        <v>170.44</v>
      </c>
    </row>
    <row r="7365" spans="1:4" ht="27" x14ac:dyDescent="0.25">
      <c r="A7365" s="893">
        <v>101990</v>
      </c>
      <c r="B7365" s="894" t="s">
        <v>23237</v>
      </c>
      <c r="C7365" s="893" t="s">
        <v>59</v>
      </c>
      <c r="D7365" s="896">
        <v>238.83</v>
      </c>
    </row>
    <row r="7366" spans="1:4" ht="40.5" x14ac:dyDescent="0.25">
      <c r="A7366" s="893">
        <v>101991</v>
      </c>
      <c r="B7366" s="894" t="s">
        <v>23238</v>
      </c>
      <c r="C7366" s="893" t="s">
        <v>59</v>
      </c>
      <c r="D7366" s="896">
        <v>222.14</v>
      </c>
    </row>
    <row r="7367" spans="1:4" ht="40.5" x14ac:dyDescent="0.25">
      <c r="A7367" s="893">
        <v>101992</v>
      </c>
      <c r="B7367" s="894" t="s">
        <v>23239</v>
      </c>
      <c r="C7367" s="893" t="s">
        <v>59</v>
      </c>
      <c r="D7367" s="896">
        <v>165.53</v>
      </c>
    </row>
    <row r="7368" spans="1:4" ht="27" x14ac:dyDescent="0.25">
      <c r="A7368" s="893">
        <v>101993</v>
      </c>
      <c r="B7368" s="894" t="s">
        <v>23240</v>
      </c>
      <c r="C7368" s="893" t="s">
        <v>59</v>
      </c>
      <c r="D7368" s="896">
        <v>305.04000000000002</v>
      </c>
    </row>
    <row r="7369" spans="1:4" ht="27" x14ac:dyDescent="0.25">
      <c r="A7369" s="893">
        <v>101994</v>
      </c>
      <c r="B7369" s="894" t="s">
        <v>23241</v>
      </c>
      <c r="C7369" s="893" t="s">
        <v>59</v>
      </c>
      <c r="D7369" s="896">
        <v>229.32</v>
      </c>
    </row>
    <row r="7370" spans="1:4" ht="27" x14ac:dyDescent="0.25">
      <c r="A7370" s="893">
        <v>101995</v>
      </c>
      <c r="B7370" s="894" t="s">
        <v>23242</v>
      </c>
      <c r="C7370" s="893" t="s">
        <v>59</v>
      </c>
      <c r="D7370" s="896">
        <v>177.68</v>
      </c>
    </row>
    <row r="7371" spans="1:4" ht="27" x14ac:dyDescent="0.25">
      <c r="A7371" s="893">
        <v>101996</v>
      </c>
      <c r="B7371" s="894" t="s">
        <v>23243</v>
      </c>
      <c r="C7371" s="893" t="s">
        <v>59</v>
      </c>
      <c r="D7371" s="896">
        <v>256.14999999999998</v>
      </c>
    </row>
    <row r="7372" spans="1:4" ht="27" x14ac:dyDescent="0.25">
      <c r="A7372" s="893">
        <v>101997</v>
      </c>
      <c r="B7372" s="894" t="s">
        <v>23244</v>
      </c>
      <c r="C7372" s="893" t="s">
        <v>59</v>
      </c>
      <c r="D7372" s="896">
        <v>222.16</v>
      </c>
    </row>
    <row r="7373" spans="1:4" ht="27" x14ac:dyDescent="0.25">
      <c r="A7373" s="893">
        <v>101998</v>
      </c>
      <c r="B7373" s="894" t="s">
        <v>23245</v>
      </c>
      <c r="C7373" s="893" t="s">
        <v>59</v>
      </c>
      <c r="D7373" s="896">
        <v>164.27</v>
      </c>
    </row>
    <row r="7374" spans="1:4" ht="27" x14ac:dyDescent="0.25">
      <c r="A7374" s="893">
        <v>101999</v>
      </c>
      <c r="B7374" s="894" t="s">
        <v>23246</v>
      </c>
      <c r="C7374" s="893" t="s">
        <v>59</v>
      </c>
      <c r="D7374" s="896">
        <v>326.5</v>
      </c>
    </row>
    <row r="7375" spans="1:4" ht="27" x14ac:dyDescent="0.25">
      <c r="A7375" s="893">
        <v>102000</v>
      </c>
      <c r="B7375" s="894" t="s">
        <v>23247</v>
      </c>
      <c r="C7375" s="893" t="s">
        <v>59</v>
      </c>
      <c r="D7375" s="896">
        <v>548.14</v>
      </c>
    </row>
    <row r="7376" spans="1:4" ht="27" x14ac:dyDescent="0.25">
      <c r="A7376" s="893">
        <v>102001</v>
      </c>
      <c r="B7376" s="894" t="s">
        <v>23248</v>
      </c>
      <c r="C7376" s="893" t="s">
        <v>59</v>
      </c>
      <c r="D7376" s="896">
        <v>469.23</v>
      </c>
    </row>
    <row r="7377" spans="1:4" ht="40.5" x14ac:dyDescent="0.25">
      <c r="A7377" s="893">
        <v>102002</v>
      </c>
      <c r="B7377" s="894" t="s">
        <v>23249</v>
      </c>
      <c r="C7377" s="893" t="s">
        <v>59</v>
      </c>
      <c r="D7377" s="896">
        <v>338.18</v>
      </c>
    </row>
    <row r="7378" spans="1:4" ht="40.5" x14ac:dyDescent="0.25">
      <c r="A7378" s="893">
        <v>102003</v>
      </c>
      <c r="B7378" s="894" t="s">
        <v>23250</v>
      </c>
      <c r="C7378" s="893" t="s">
        <v>59</v>
      </c>
      <c r="D7378" s="896">
        <v>308.39999999999998</v>
      </c>
    </row>
    <row r="7379" spans="1:4" ht="40.5" x14ac:dyDescent="0.25">
      <c r="A7379" s="893">
        <v>102004</v>
      </c>
      <c r="B7379" s="894" t="s">
        <v>23251</v>
      </c>
      <c r="C7379" s="893" t="s">
        <v>59</v>
      </c>
      <c r="D7379" s="896">
        <v>271.38</v>
      </c>
    </row>
    <row r="7380" spans="1:4" ht="40.5" x14ac:dyDescent="0.25">
      <c r="A7380" s="893">
        <v>102005</v>
      </c>
      <c r="B7380" s="894" t="s">
        <v>23252</v>
      </c>
      <c r="C7380" s="893" t="s">
        <v>59</v>
      </c>
      <c r="D7380" s="896">
        <v>240.54</v>
      </c>
    </row>
    <row r="7381" spans="1:4" ht="40.5" x14ac:dyDescent="0.25">
      <c r="A7381" s="893">
        <v>102006</v>
      </c>
      <c r="B7381" s="894" t="s">
        <v>23253</v>
      </c>
      <c r="C7381" s="893" t="s">
        <v>59</v>
      </c>
      <c r="D7381" s="896">
        <v>221.15</v>
      </c>
    </row>
    <row r="7382" spans="1:4" ht="27" x14ac:dyDescent="0.25">
      <c r="A7382" s="893">
        <v>102007</v>
      </c>
      <c r="B7382" s="894" t="s">
        <v>23254</v>
      </c>
      <c r="C7382" s="893" t="s">
        <v>59</v>
      </c>
      <c r="D7382" s="896">
        <v>531.44000000000005</v>
      </c>
    </row>
    <row r="7383" spans="1:4" ht="27" x14ac:dyDescent="0.25">
      <c r="A7383" s="893">
        <v>102008</v>
      </c>
      <c r="B7383" s="894" t="s">
        <v>23255</v>
      </c>
      <c r="C7383" s="893" t="s">
        <v>59</v>
      </c>
      <c r="D7383" s="896">
        <v>441.83</v>
      </c>
    </row>
    <row r="7384" spans="1:4" ht="40.5" x14ac:dyDescent="0.25">
      <c r="A7384" s="893">
        <v>102009</v>
      </c>
      <c r="B7384" s="894" t="s">
        <v>23256</v>
      </c>
      <c r="C7384" s="893" t="s">
        <v>59</v>
      </c>
      <c r="D7384" s="896">
        <v>345.33</v>
      </c>
    </row>
    <row r="7385" spans="1:4" ht="40.5" x14ac:dyDescent="0.25">
      <c r="A7385" s="893">
        <v>102010</v>
      </c>
      <c r="B7385" s="894" t="s">
        <v>23257</v>
      </c>
      <c r="C7385" s="893" t="s">
        <v>59</v>
      </c>
      <c r="D7385" s="896">
        <v>313.22000000000003</v>
      </c>
    </row>
    <row r="7386" spans="1:4" ht="40.5" x14ac:dyDescent="0.25">
      <c r="A7386" s="893">
        <v>102011</v>
      </c>
      <c r="B7386" s="894" t="s">
        <v>23258</v>
      </c>
      <c r="C7386" s="893" t="s">
        <v>59</v>
      </c>
      <c r="D7386" s="896">
        <v>268.8</v>
      </c>
    </row>
    <row r="7387" spans="1:4" ht="40.5" x14ac:dyDescent="0.25">
      <c r="A7387" s="893">
        <v>102012</v>
      </c>
      <c r="B7387" s="894" t="s">
        <v>23259</v>
      </c>
      <c r="C7387" s="893" t="s">
        <v>59</v>
      </c>
      <c r="D7387" s="896">
        <v>238.5</v>
      </c>
    </row>
    <row r="7388" spans="1:4" ht="40.5" x14ac:dyDescent="0.25">
      <c r="A7388" s="893">
        <v>102013</v>
      </c>
      <c r="B7388" s="894" t="s">
        <v>23260</v>
      </c>
      <c r="C7388" s="893" t="s">
        <v>59</v>
      </c>
      <c r="D7388" s="896">
        <v>221.62</v>
      </c>
    </row>
    <row r="7389" spans="1:4" ht="27" x14ac:dyDescent="0.25">
      <c r="A7389" s="893">
        <v>102014</v>
      </c>
      <c r="B7389" s="894" t="s">
        <v>23261</v>
      </c>
      <c r="C7389" s="893" t="s">
        <v>59</v>
      </c>
      <c r="D7389" s="896">
        <v>592.75</v>
      </c>
    </row>
    <row r="7390" spans="1:4" ht="27" x14ac:dyDescent="0.25">
      <c r="A7390" s="893">
        <v>102015</v>
      </c>
      <c r="B7390" s="894" t="s">
        <v>23262</v>
      </c>
      <c r="C7390" s="893" t="s">
        <v>59</v>
      </c>
      <c r="D7390" s="896">
        <v>494.66</v>
      </c>
    </row>
    <row r="7391" spans="1:4" ht="40.5" x14ac:dyDescent="0.25">
      <c r="A7391" s="893">
        <v>102016</v>
      </c>
      <c r="B7391" s="894" t="s">
        <v>23263</v>
      </c>
      <c r="C7391" s="893" t="s">
        <v>59</v>
      </c>
      <c r="D7391" s="896">
        <v>336.74</v>
      </c>
    </row>
    <row r="7392" spans="1:4" ht="40.5" x14ac:dyDescent="0.25">
      <c r="A7392" s="893">
        <v>102017</v>
      </c>
      <c r="B7392" s="894" t="s">
        <v>23264</v>
      </c>
      <c r="C7392" s="893" t="s">
        <v>59</v>
      </c>
      <c r="D7392" s="896">
        <v>304.68</v>
      </c>
    </row>
    <row r="7393" spans="1:4" ht="40.5" x14ac:dyDescent="0.25">
      <c r="A7393" s="893">
        <v>102036</v>
      </c>
      <c r="B7393" s="894" t="s">
        <v>23265</v>
      </c>
      <c r="C7393" s="893" t="s">
        <v>59</v>
      </c>
      <c r="D7393" s="896">
        <v>265.43</v>
      </c>
    </row>
    <row r="7394" spans="1:4" ht="40.5" x14ac:dyDescent="0.25">
      <c r="A7394" s="893">
        <v>102037</v>
      </c>
      <c r="B7394" s="894" t="s">
        <v>23266</v>
      </c>
      <c r="C7394" s="893" t="s">
        <v>59</v>
      </c>
      <c r="D7394" s="896">
        <v>234.51</v>
      </c>
    </row>
    <row r="7395" spans="1:4" ht="40.5" x14ac:dyDescent="0.25">
      <c r="A7395" s="893">
        <v>102038</v>
      </c>
      <c r="B7395" s="894" t="s">
        <v>23267</v>
      </c>
      <c r="C7395" s="893" t="s">
        <v>59</v>
      </c>
      <c r="D7395" s="896">
        <v>217.28</v>
      </c>
    </row>
    <row r="7396" spans="1:4" ht="27" x14ac:dyDescent="0.25">
      <c r="A7396" s="893">
        <v>102039</v>
      </c>
      <c r="B7396" s="894" t="s">
        <v>23268</v>
      </c>
      <c r="C7396" s="893" t="s">
        <v>59</v>
      </c>
      <c r="D7396" s="896">
        <v>554.34</v>
      </c>
    </row>
    <row r="7397" spans="1:4" ht="27" x14ac:dyDescent="0.25">
      <c r="A7397" s="893">
        <v>102040</v>
      </c>
      <c r="B7397" s="894" t="s">
        <v>23269</v>
      </c>
      <c r="C7397" s="893" t="s">
        <v>59</v>
      </c>
      <c r="D7397" s="896">
        <v>459.67</v>
      </c>
    </row>
    <row r="7398" spans="1:4" ht="40.5" x14ac:dyDescent="0.25">
      <c r="A7398" s="893">
        <v>102041</v>
      </c>
      <c r="B7398" s="894" t="s">
        <v>23270</v>
      </c>
      <c r="C7398" s="893" t="s">
        <v>59</v>
      </c>
      <c r="D7398" s="896">
        <v>345.83</v>
      </c>
    </row>
    <row r="7399" spans="1:4" ht="40.5" x14ac:dyDescent="0.25">
      <c r="A7399" s="893">
        <v>102042</v>
      </c>
      <c r="B7399" s="894" t="s">
        <v>23271</v>
      </c>
      <c r="C7399" s="893" t="s">
        <v>59</v>
      </c>
      <c r="D7399" s="896">
        <v>310.64999999999998</v>
      </c>
    </row>
    <row r="7400" spans="1:4" ht="40.5" x14ac:dyDescent="0.25">
      <c r="A7400" s="893">
        <v>102043</v>
      </c>
      <c r="B7400" s="894" t="s">
        <v>23272</v>
      </c>
      <c r="C7400" s="893" t="s">
        <v>59</v>
      </c>
      <c r="D7400" s="896">
        <v>267.63</v>
      </c>
    </row>
    <row r="7401" spans="1:4" ht="40.5" x14ac:dyDescent="0.25">
      <c r="A7401" s="893">
        <v>102044</v>
      </c>
      <c r="B7401" s="894" t="s">
        <v>23273</v>
      </c>
      <c r="C7401" s="893" t="s">
        <v>59</v>
      </c>
      <c r="D7401" s="896">
        <v>238.21</v>
      </c>
    </row>
    <row r="7402" spans="1:4" ht="40.5" x14ac:dyDescent="0.25">
      <c r="A7402" s="893">
        <v>102045</v>
      </c>
      <c r="B7402" s="894" t="s">
        <v>23274</v>
      </c>
      <c r="C7402" s="893" t="s">
        <v>59</v>
      </c>
      <c r="D7402" s="896">
        <v>220.55</v>
      </c>
    </row>
    <row r="7403" spans="1:4" ht="27" x14ac:dyDescent="0.25">
      <c r="A7403" s="893">
        <v>102046</v>
      </c>
      <c r="B7403" s="894" t="s">
        <v>23275</v>
      </c>
      <c r="C7403" s="893" t="s">
        <v>59</v>
      </c>
      <c r="D7403" s="896">
        <v>603.44000000000005</v>
      </c>
    </row>
    <row r="7404" spans="1:4" ht="27" x14ac:dyDescent="0.25">
      <c r="A7404" s="893">
        <v>102047</v>
      </c>
      <c r="B7404" s="894" t="s">
        <v>23276</v>
      </c>
      <c r="C7404" s="893" t="s">
        <v>59</v>
      </c>
      <c r="D7404" s="896">
        <v>511.71</v>
      </c>
    </row>
    <row r="7405" spans="1:4" ht="40.5" x14ac:dyDescent="0.25">
      <c r="A7405" s="893">
        <v>102048</v>
      </c>
      <c r="B7405" s="894" t="s">
        <v>23277</v>
      </c>
      <c r="C7405" s="893" t="s">
        <v>59</v>
      </c>
      <c r="D7405" s="896">
        <v>329.11</v>
      </c>
    </row>
    <row r="7406" spans="1:4" ht="40.5" x14ac:dyDescent="0.25">
      <c r="A7406" s="893">
        <v>102049</v>
      </c>
      <c r="B7406" s="894" t="s">
        <v>23278</v>
      </c>
      <c r="C7406" s="893" t="s">
        <v>59</v>
      </c>
      <c r="D7406" s="896">
        <v>293.22000000000003</v>
      </c>
    </row>
    <row r="7407" spans="1:4" ht="40.5" x14ac:dyDescent="0.25">
      <c r="A7407" s="893">
        <v>102050</v>
      </c>
      <c r="B7407" s="894" t="s">
        <v>23279</v>
      </c>
      <c r="C7407" s="893" t="s">
        <v>59</v>
      </c>
      <c r="D7407" s="896">
        <v>256.19</v>
      </c>
    </row>
    <row r="7408" spans="1:4" ht="40.5" x14ac:dyDescent="0.25">
      <c r="A7408" s="893">
        <v>102051</v>
      </c>
      <c r="B7408" s="894" t="s">
        <v>23280</v>
      </c>
      <c r="C7408" s="893" t="s">
        <v>59</v>
      </c>
      <c r="D7408" s="896">
        <v>225.27</v>
      </c>
    </row>
    <row r="7409" spans="1:4" ht="40.5" x14ac:dyDescent="0.25">
      <c r="A7409" s="893">
        <v>102052</v>
      </c>
      <c r="B7409" s="894" t="s">
        <v>23281</v>
      </c>
      <c r="C7409" s="893" t="s">
        <v>59</v>
      </c>
      <c r="D7409" s="896">
        <v>208.04</v>
      </c>
    </row>
    <row r="7410" spans="1:4" ht="27" x14ac:dyDescent="0.25">
      <c r="A7410" s="893">
        <v>102059</v>
      </c>
      <c r="B7410" s="894" t="s">
        <v>23282</v>
      </c>
      <c r="C7410" s="893" t="s">
        <v>59</v>
      </c>
      <c r="D7410" s="896">
        <v>514.72</v>
      </c>
    </row>
    <row r="7411" spans="1:4" ht="27" x14ac:dyDescent="0.25">
      <c r="A7411" s="893">
        <v>102060</v>
      </c>
      <c r="B7411" s="894" t="s">
        <v>23283</v>
      </c>
      <c r="C7411" s="893" t="s">
        <v>59</v>
      </c>
      <c r="D7411" s="896">
        <v>430.45</v>
      </c>
    </row>
    <row r="7412" spans="1:4" ht="40.5" x14ac:dyDescent="0.25">
      <c r="A7412" s="893">
        <v>102061</v>
      </c>
      <c r="B7412" s="894" t="s">
        <v>23284</v>
      </c>
      <c r="C7412" s="893" t="s">
        <v>59</v>
      </c>
      <c r="D7412" s="896">
        <v>319.19</v>
      </c>
    </row>
    <row r="7413" spans="1:4" ht="40.5" x14ac:dyDescent="0.25">
      <c r="A7413" s="893">
        <v>102062</v>
      </c>
      <c r="B7413" s="894" t="s">
        <v>23285</v>
      </c>
      <c r="C7413" s="893" t="s">
        <v>59</v>
      </c>
      <c r="D7413" s="896">
        <v>293.38</v>
      </c>
    </row>
    <row r="7414" spans="1:4" ht="40.5" x14ac:dyDescent="0.25">
      <c r="A7414" s="893">
        <v>102063</v>
      </c>
      <c r="B7414" s="894" t="s">
        <v>23286</v>
      </c>
      <c r="C7414" s="893" t="s">
        <v>59</v>
      </c>
      <c r="D7414" s="896">
        <v>251.93</v>
      </c>
    </row>
    <row r="7415" spans="1:4" ht="40.5" x14ac:dyDescent="0.25">
      <c r="A7415" s="893">
        <v>102064</v>
      </c>
      <c r="B7415" s="894" t="s">
        <v>23287</v>
      </c>
      <c r="C7415" s="893" t="s">
        <v>59</v>
      </c>
      <c r="D7415" s="896">
        <v>222.29</v>
      </c>
    </row>
    <row r="7416" spans="1:4" ht="40.5" x14ac:dyDescent="0.25">
      <c r="A7416" s="893">
        <v>102065</v>
      </c>
      <c r="B7416" s="894" t="s">
        <v>23288</v>
      </c>
      <c r="C7416" s="893" t="s">
        <v>59</v>
      </c>
      <c r="D7416" s="896">
        <v>205.84</v>
      </c>
    </row>
    <row r="7417" spans="1:4" ht="27" x14ac:dyDescent="0.25">
      <c r="A7417" s="893">
        <v>102066</v>
      </c>
      <c r="B7417" s="894" t="s">
        <v>23289</v>
      </c>
      <c r="C7417" s="893" t="s">
        <v>59</v>
      </c>
      <c r="D7417" s="896">
        <v>537.05999999999995</v>
      </c>
    </row>
    <row r="7418" spans="1:4" ht="27" x14ac:dyDescent="0.25">
      <c r="A7418" s="893">
        <v>102067</v>
      </c>
      <c r="B7418" s="894" t="s">
        <v>23290</v>
      </c>
      <c r="C7418" s="893" t="s">
        <v>59</v>
      </c>
      <c r="D7418" s="896">
        <v>457.68</v>
      </c>
    </row>
    <row r="7419" spans="1:4" ht="40.5" x14ac:dyDescent="0.25">
      <c r="A7419" s="893">
        <v>102068</v>
      </c>
      <c r="B7419" s="894" t="s">
        <v>23291</v>
      </c>
      <c r="C7419" s="893" t="s">
        <v>59</v>
      </c>
      <c r="D7419" s="896">
        <v>300.56</v>
      </c>
    </row>
    <row r="7420" spans="1:4" ht="40.5" x14ac:dyDescent="0.25">
      <c r="A7420" s="893">
        <v>102069</v>
      </c>
      <c r="B7420" s="894" t="s">
        <v>23292</v>
      </c>
      <c r="C7420" s="893" t="s">
        <v>59</v>
      </c>
      <c r="D7420" s="896">
        <v>274.83999999999997</v>
      </c>
    </row>
    <row r="7421" spans="1:4" ht="40.5" x14ac:dyDescent="0.25">
      <c r="A7421" s="893">
        <v>102070</v>
      </c>
      <c r="B7421" s="894" t="s">
        <v>23293</v>
      </c>
      <c r="C7421" s="893" t="s">
        <v>59</v>
      </c>
      <c r="D7421" s="896">
        <v>240.15</v>
      </c>
    </row>
    <row r="7422" spans="1:4" ht="40.5" x14ac:dyDescent="0.25">
      <c r="A7422" s="893">
        <v>102071</v>
      </c>
      <c r="B7422" s="894" t="s">
        <v>23294</v>
      </c>
      <c r="C7422" s="893" t="s">
        <v>59</v>
      </c>
      <c r="D7422" s="896">
        <v>211.55</v>
      </c>
    </row>
    <row r="7423" spans="1:4" ht="40.5" x14ac:dyDescent="0.25">
      <c r="A7423" s="893">
        <v>102072</v>
      </c>
      <c r="B7423" s="894" t="s">
        <v>23295</v>
      </c>
      <c r="C7423" s="893" t="s">
        <v>59</v>
      </c>
      <c r="D7423" s="896">
        <v>199.05</v>
      </c>
    </row>
    <row r="7424" spans="1:4" ht="40.5" x14ac:dyDescent="0.25">
      <c r="A7424" s="893">
        <v>102073</v>
      </c>
      <c r="B7424" s="894" t="s">
        <v>23296</v>
      </c>
      <c r="C7424" s="893" t="s">
        <v>58</v>
      </c>
      <c r="D7424" s="897">
        <v>4184.57</v>
      </c>
    </row>
    <row r="7425" spans="1:4" ht="40.5" x14ac:dyDescent="0.25">
      <c r="A7425" s="893">
        <v>102074</v>
      </c>
      <c r="B7425" s="894" t="s">
        <v>23297</v>
      </c>
      <c r="C7425" s="893" t="s">
        <v>58</v>
      </c>
      <c r="D7425" s="897">
        <v>5022.76</v>
      </c>
    </row>
    <row r="7426" spans="1:4" ht="40.5" x14ac:dyDescent="0.25">
      <c r="A7426" s="893">
        <v>102075</v>
      </c>
      <c r="B7426" s="894" t="s">
        <v>23298</v>
      </c>
      <c r="C7426" s="893" t="s">
        <v>58</v>
      </c>
      <c r="D7426" s="897">
        <v>5237.7</v>
      </c>
    </row>
    <row r="7427" spans="1:4" ht="40.5" x14ac:dyDescent="0.25">
      <c r="A7427" s="893">
        <v>102076</v>
      </c>
      <c r="B7427" s="894" t="s">
        <v>23299</v>
      </c>
      <c r="C7427" s="893" t="s">
        <v>58</v>
      </c>
      <c r="D7427" s="897">
        <v>5360.36</v>
      </c>
    </row>
    <row r="7428" spans="1:4" ht="40.5" x14ac:dyDescent="0.25">
      <c r="A7428" s="893">
        <v>102077</v>
      </c>
      <c r="B7428" s="894" t="s">
        <v>23300</v>
      </c>
      <c r="C7428" s="893" t="s">
        <v>58</v>
      </c>
      <c r="D7428" s="897">
        <v>5880.56</v>
      </c>
    </row>
    <row r="7429" spans="1:4" ht="40.5" x14ac:dyDescent="0.25">
      <c r="A7429" s="893">
        <v>102078</v>
      </c>
      <c r="B7429" s="894" t="s">
        <v>23301</v>
      </c>
      <c r="C7429" s="893" t="s">
        <v>58</v>
      </c>
      <c r="D7429" s="897">
        <v>5991.24</v>
      </c>
    </row>
    <row r="7430" spans="1:4" ht="40.5" x14ac:dyDescent="0.25">
      <c r="A7430" s="893">
        <v>102079</v>
      </c>
      <c r="B7430" s="894" t="s">
        <v>23302</v>
      </c>
      <c r="C7430" s="893" t="s">
        <v>58</v>
      </c>
      <c r="D7430" s="897">
        <v>5764.35</v>
      </c>
    </row>
    <row r="7431" spans="1:4" ht="40.5" x14ac:dyDescent="0.25">
      <c r="A7431" s="893">
        <v>102080</v>
      </c>
      <c r="B7431" s="894" t="s">
        <v>23303</v>
      </c>
      <c r="C7431" s="893" t="s">
        <v>58</v>
      </c>
      <c r="D7431" s="897">
        <v>5059.9399999999996</v>
      </c>
    </row>
    <row r="7432" spans="1:4" ht="40.5" x14ac:dyDescent="0.25">
      <c r="A7432" s="893">
        <v>102086</v>
      </c>
      <c r="B7432" s="894" t="s">
        <v>23304</v>
      </c>
      <c r="C7432" s="893" t="s">
        <v>59</v>
      </c>
      <c r="D7432" s="896">
        <v>219.9</v>
      </c>
    </row>
    <row r="7433" spans="1:4" ht="40.5" x14ac:dyDescent="0.25">
      <c r="A7433" s="893">
        <v>102087</v>
      </c>
      <c r="B7433" s="894" t="s">
        <v>23305</v>
      </c>
      <c r="C7433" s="893" t="s">
        <v>59</v>
      </c>
      <c r="D7433" s="896">
        <v>171.61</v>
      </c>
    </row>
    <row r="7434" spans="1:4" ht="27" x14ac:dyDescent="0.25">
      <c r="A7434" s="893">
        <v>102088</v>
      </c>
      <c r="B7434" s="894" t="s">
        <v>23306</v>
      </c>
      <c r="C7434" s="893" t="s">
        <v>59</v>
      </c>
      <c r="D7434" s="896">
        <v>238.93</v>
      </c>
    </row>
    <row r="7435" spans="1:4" ht="40.5" x14ac:dyDescent="0.25">
      <c r="A7435" s="893">
        <v>102089</v>
      </c>
      <c r="B7435" s="894" t="s">
        <v>23307</v>
      </c>
      <c r="C7435" s="893" t="s">
        <v>59</v>
      </c>
      <c r="D7435" s="896">
        <v>210.47</v>
      </c>
    </row>
    <row r="7436" spans="1:4" ht="40.5" x14ac:dyDescent="0.25">
      <c r="A7436" s="893">
        <v>102090</v>
      </c>
      <c r="B7436" s="894" t="s">
        <v>23308</v>
      </c>
      <c r="C7436" s="893" t="s">
        <v>59</v>
      </c>
      <c r="D7436" s="896">
        <v>155.68</v>
      </c>
    </row>
    <row r="7437" spans="1:4" ht="27" x14ac:dyDescent="0.25">
      <c r="A7437" s="893">
        <v>102091</v>
      </c>
      <c r="B7437" s="894" t="s">
        <v>23309</v>
      </c>
      <c r="C7437" s="893" t="s">
        <v>59</v>
      </c>
      <c r="D7437" s="896">
        <v>277.22000000000003</v>
      </c>
    </row>
    <row r="7438" spans="1:4" ht="40.5" x14ac:dyDescent="0.25">
      <c r="A7438" s="893">
        <v>103760</v>
      </c>
      <c r="B7438" s="894" t="s">
        <v>23310</v>
      </c>
      <c r="C7438" s="893" t="s">
        <v>59</v>
      </c>
      <c r="D7438" s="896">
        <v>128.75</v>
      </c>
    </row>
    <row r="7439" spans="1:4" ht="40.5" x14ac:dyDescent="0.25">
      <c r="A7439" s="893">
        <v>103761</v>
      </c>
      <c r="B7439" s="894" t="s">
        <v>23311</v>
      </c>
      <c r="C7439" s="893" t="s">
        <v>59</v>
      </c>
      <c r="D7439" s="896">
        <v>88.46</v>
      </c>
    </row>
    <row r="7440" spans="1:4" ht="40.5" x14ac:dyDescent="0.25">
      <c r="A7440" s="893">
        <v>103762</v>
      </c>
      <c r="B7440" s="894" t="s">
        <v>23312</v>
      </c>
      <c r="C7440" s="893" t="s">
        <v>59</v>
      </c>
      <c r="D7440" s="896">
        <v>75.62</v>
      </c>
    </row>
    <row r="7441" spans="1:4" ht="40.5" x14ac:dyDescent="0.25">
      <c r="A7441" s="893">
        <v>103763</v>
      </c>
      <c r="B7441" s="894" t="s">
        <v>23313</v>
      </c>
      <c r="C7441" s="893" t="s">
        <v>59</v>
      </c>
      <c r="D7441" s="896">
        <v>66.739999999999995</v>
      </c>
    </row>
    <row r="7442" spans="1:4" ht="27" x14ac:dyDescent="0.25">
      <c r="A7442" s="893">
        <v>104925</v>
      </c>
      <c r="B7442" s="894" t="s">
        <v>23314</v>
      </c>
      <c r="C7442" s="893" t="s">
        <v>59</v>
      </c>
      <c r="D7442" s="896">
        <v>169.69</v>
      </c>
    </row>
    <row r="7443" spans="1:4" ht="27" x14ac:dyDescent="0.25">
      <c r="A7443" s="893">
        <v>104926</v>
      </c>
      <c r="B7443" s="894" t="s">
        <v>23315</v>
      </c>
      <c r="C7443" s="893" t="s">
        <v>59</v>
      </c>
      <c r="D7443" s="896">
        <v>110.24</v>
      </c>
    </row>
    <row r="7444" spans="1:4" ht="27" x14ac:dyDescent="0.25">
      <c r="A7444" s="893">
        <v>104927</v>
      </c>
      <c r="B7444" s="894" t="s">
        <v>23316</v>
      </c>
      <c r="C7444" s="893" t="s">
        <v>59</v>
      </c>
      <c r="D7444" s="896">
        <v>79.34</v>
      </c>
    </row>
    <row r="7445" spans="1:4" ht="40.5" x14ac:dyDescent="0.25">
      <c r="A7445" s="893">
        <v>104928</v>
      </c>
      <c r="B7445" s="894" t="s">
        <v>23317</v>
      </c>
      <c r="C7445" s="893" t="s">
        <v>59</v>
      </c>
      <c r="D7445" s="896">
        <v>164.97</v>
      </c>
    </row>
    <row r="7446" spans="1:4" ht="40.5" x14ac:dyDescent="0.25">
      <c r="A7446" s="893">
        <v>104929</v>
      </c>
      <c r="B7446" s="894" t="s">
        <v>23318</v>
      </c>
      <c r="C7446" s="893" t="s">
        <v>59</v>
      </c>
      <c r="D7446" s="896">
        <v>102.04</v>
      </c>
    </row>
    <row r="7447" spans="1:4" ht="27" x14ac:dyDescent="0.25">
      <c r="A7447" s="893">
        <v>105403</v>
      </c>
      <c r="B7447" s="894" t="s">
        <v>23319</v>
      </c>
      <c r="C7447" s="893" t="s">
        <v>59</v>
      </c>
      <c r="D7447" s="896">
        <v>201.9</v>
      </c>
    </row>
    <row r="7448" spans="1:4" ht="27" x14ac:dyDescent="0.25">
      <c r="A7448" s="893">
        <v>105406</v>
      </c>
      <c r="B7448" s="894" t="s">
        <v>23320</v>
      </c>
      <c r="C7448" s="893" t="s">
        <v>59</v>
      </c>
      <c r="D7448" s="896">
        <v>215.42</v>
      </c>
    </row>
    <row r="7449" spans="1:4" ht="27" x14ac:dyDescent="0.25">
      <c r="A7449" s="893">
        <v>89996</v>
      </c>
      <c r="B7449" s="894" t="s">
        <v>23321</v>
      </c>
      <c r="C7449" s="893" t="s">
        <v>73</v>
      </c>
      <c r="D7449" s="896">
        <v>12.83</v>
      </c>
    </row>
    <row r="7450" spans="1:4" ht="27" x14ac:dyDescent="0.25">
      <c r="A7450" s="893">
        <v>89997</v>
      </c>
      <c r="B7450" s="894" t="s">
        <v>23322</v>
      </c>
      <c r="C7450" s="893" t="s">
        <v>73</v>
      </c>
      <c r="D7450" s="896">
        <v>10.45</v>
      </c>
    </row>
    <row r="7451" spans="1:4" ht="27" x14ac:dyDescent="0.25">
      <c r="A7451" s="893">
        <v>89998</v>
      </c>
      <c r="B7451" s="894" t="s">
        <v>23323</v>
      </c>
      <c r="C7451" s="893" t="s">
        <v>73</v>
      </c>
      <c r="D7451" s="896">
        <v>12.22</v>
      </c>
    </row>
    <row r="7452" spans="1:4" ht="27" x14ac:dyDescent="0.25">
      <c r="A7452" s="893">
        <v>89999</v>
      </c>
      <c r="B7452" s="894" t="s">
        <v>23324</v>
      </c>
      <c r="C7452" s="893" t="s">
        <v>73</v>
      </c>
      <c r="D7452" s="896">
        <v>19.100000000000001</v>
      </c>
    </row>
    <row r="7453" spans="1:4" ht="27" x14ac:dyDescent="0.25">
      <c r="A7453" s="893">
        <v>90000</v>
      </c>
      <c r="B7453" s="894" t="s">
        <v>23325</v>
      </c>
      <c r="C7453" s="893" t="s">
        <v>73</v>
      </c>
      <c r="D7453" s="896">
        <v>15.4</v>
      </c>
    </row>
    <row r="7454" spans="1:4" ht="27" x14ac:dyDescent="0.25">
      <c r="A7454" s="893">
        <v>91593</v>
      </c>
      <c r="B7454" s="894" t="s">
        <v>23326</v>
      </c>
      <c r="C7454" s="893" t="s">
        <v>73</v>
      </c>
      <c r="D7454" s="896">
        <v>10.76</v>
      </c>
    </row>
    <row r="7455" spans="1:4" ht="40.5" x14ac:dyDescent="0.25">
      <c r="A7455" s="893">
        <v>91594</v>
      </c>
      <c r="B7455" s="894" t="s">
        <v>23327</v>
      </c>
      <c r="C7455" s="893" t="s">
        <v>73</v>
      </c>
      <c r="D7455" s="896">
        <v>11.24</v>
      </c>
    </row>
    <row r="7456" spans="1:4" ht="27" x14ac:dyDescent="0.25">
      <c r="A7456" s="893">
        <v>91595</v>
      </c>
      <c r="B7456" s="894" t="s">
        <v>23328</v>
      </c>
      <c r="C7456" s="893" t="s">
        <v>73</v>
      </c>
      <c r="D7456" s="896">
        <v>12.07</v>
      </c>
    </row>
    <row r="7457" spans="1:4" ht="27" x14ac:dyDescent="0.25">
      <c r="A7457" s="893">
        <v>91596</v>
      </c>
      <c r="B7457" s="894" t="s">
        <v>23329</v>
      </c>
      <c r="C7457" s="893" t="s">
        <v>73</v>
      </c>
      <c r="D7457" s="896">
        <v>11.13</v>
      </c>
    </row>
    <row r="7458" spans="1:4" ht="27" x14ac:dyDescent="0.25">
      <c r="A7458" s="893">
        <v>91597</v>
      </c>
      <c r="B7458" s="894" t="s">
        <v>23330</v>
      </c>
      <c r="C7458" s="893" t="s">
        <v>73</v>
      </c>
      <c r="D7458" s="896">
        <v>8.01</v>
      </c>
    </row>
    <row r="7459" spans="1:4" ht="27" x14ac:dyDescent="0.25">
      <c r="A7459" s="893">
        <v>91598</v>
      </c>
      <c r="B7459" s="894" t="s">
        <v>23331</v>
      </c>
      <c r="C7459" s="893" t="s">
        <v>73</v>
      </c>
      <c r="D7459" s="896">
        <v>11</v>
      </c>
    </row>
    <row r="7460" spans="1:4" ht="27" x14ac:dyDescent="0.25">
      <c r="A7460" s="893">
        <v>91599</v>
      </c>
      <c r="B7460" s="894" t="s">
        <v>23332</v>
      </c>
      <c r="C7460" s="893" t="s">
        <v>73</v>
      </c>
      <c r="D7460" s="896">
        <v>8.4499999999999993</v>
      </c>
    </row>
    <row r="7461" spans="1:4" ht="27" x14ac:dyDescent="0.25">
      <c r="A7461" s="893">
        <v>91600</v>
      </c>
      <c r="B7461" s="894" t="s">
        <v>23333</v>
      </c>
      <c r="C7461" s="893" t="s">
        <v>73</v>
      </c>
      <c r="D7461" s="896">
        <v>14.07</v>
      </c>
    </row>
    <row r="7462" spans="1:4" ht="27" x14ac:dyDescent="0.25">
      <c r="A7462" s="893">
        <v>91601</v>
      </c>
      <c r="B7462" s="894" t="s">
        <v>23334</v>
      </c>
      <c r="C7462" s="893" t="s">
        <v>73</v>
      </c>
      <c r="D7462" s="896">
        <v>14.88</v>
      </c>
    </row>
    <row r="7463" spans="1:4" ht="27" x14ac:dyDescent="0.25">
      <c r="A7463" s="893">
        <v>91602</v>
      </c>
      <c r="B7463" s="894" t="s">
        <v>23335</v>
      </c>
      <c r="C7463" s="893" t="s">
        <v>73</v>
      </c>
      <c r="D7463" s="896">
        <v>13.74</v>
      </c>
    </row>
    <row r="7464" spans="1:4" ht="27" x14ac:dyDescent="0.25">
      <c r="A7464" s="893">
        <v>91603</v>
      </c>
      <c r="B7464" s="894" t="s">
        <v>23336</v>
      </c>
      <c r="C7464" s="893" t="s">
        <v>73</v>
      </c>
      <c r="D7464" s="896">
        <v>12.97</v>
      </c>
    </row>
    <row r="7465" spans="1:4" ht="27" x14ac:dyDescent="0.25">
      <c r="A7465" s="893">
        <v>92759</v>
      </c>
      <c r="B7465" s="894" t="s">
        <v>23337</v>
      </c>
      <c r="C7465" s="893" t="s">
        <v>73</v>
      </c>
      <c r="D7465" s="896">
        <v>16.7</v>
      </c>
    </row>
    <row r="7466" spans="1:4" ht="27" x14ac:dyDescent="0.25">
      <c r="A7466" s="893">
        <v>92760</v>
      </c>
      <c r="B7466" s="894" t="s">
        <v>23338</v>
      </c>
      <c r="C7466" s="893" t="s">
        <v>73</v>
      </c>
      <c r="D7466" s="896">
        <v>15.86</v>
      </c>
    </row>
    <row r="7467" spans="1:4" ht="27" x14ac:dyDescent="0.25">
      <c r="A7467" s="893">
        <v>92761</v>
      </c>
      <c r="B7467" s="894" t="s">
        <v>23339</v>
      </c>
      <c r="C7467" s="893" t="s">
        <v>73</v>
      </c>
      <c r="D7467" s="896">
        <v>14.97</v>
      </c>
    </row>
    <row r="7468" spans="1:4" ht="27" x14ac:dyDescent="0.25">
      <c r="A7468" s="893">
        <v>92762</v>
      </c>
      <c r="B7468" s="894" t="s">
        <v>23340</v>
      </c>
      <c r="C7468" s="893" t="s">
        <v>73</v>
      </c>
      <c r="D7468" s="896">
        <v>13.41</v>
      </c>
    </row>
    <row r="7469" spans="1:4" ht="27" x14ac:dyDescent="0.25">
      <c r="A7469" s="893">
        <v>92763</v>
      </c>
      <c r="B7469" s="894" t="s">
        <v>23341</v>
      </c>
      <c r="C7469" s="893" t="s">
        <v>73</v>
      </c>
      <c r="D7469" s="896">
        <v>11.29</v>
      </c>
    </row>
    <row r="7470" spans="1:4" ht="27" x14ac:dyDescent="0.25">
      <c r="A7470" s="893">
        <v>92764</v>
      </c>
      <c r="B7470" s="894" t="s">
        <v>23342</v>
      </c>
      <c r="C7470" s="893" t="s">
        <v>73</v>
      </c>
      <c r="D7470" s="896">
        <v>10.97</v>
      </c>
    </row>
    <row r="7471" spans="1:4" ht="27" x14ac:dyDescent="0.25">
      <c r="A7471" s="893">
        <v>92765</v>
      </c>
      <c r="B7471" s="894" t="s">
        <v>23343</v>
      </c>
      <c r="C7471" s="893" t="s">
        <v>73</v>
      </c>
      <c r="D7471" s="896">
        <v>12.52</v>
      </c>
    </row>
    <row r="7472" spans="1:4" ht="27" x14ac:dyDescent="0.25">
      <c r="A7472" s="893">
        <v>92766</v>
      </c>
      <c r="B7472" s="894" t="s">
        <v>23344</v>
      </c>
      <c r="C7472" s="893" t="s">
        <v>73</v>
      </c>
      <c r="D7472" s="896">
        <v>12.38</v>
      </c>
    </row>
    <row r="7473" spans="1:4" ht="27" x14ac:dyDescent="0.25">
      <c r="A7473" s="893">
        <v>92767</v>
      </c>
      <c r="B7473" s="894" t="s">
        <v>23345</v>
      </c>
      <c r="C7473" s="893" t="s">
        <v>73</v>
      </c>
      <c r="D7473" s="896">
        <v>18.2</v>
      </c>
    </row>
    <row r="7474" spans="1:4" ht="27" x14ac:dyDescent="0.25">
      <c r="A7474" s="893">
        <v>92768</v>
      </c>
      <c r="B7474" s="894" t="s">
        <v>23346</v>
      </c>
      <c r="C7474" s="893" t="s">
        <v>73</v>
      </c>
      <c r="D7474" s="896">
        <v>16.059999999999999</v>
      </c>
    </row>
    <row r="7475" spans="1:4" ht="27" x14ac:dyDescent="0.25">
      <c r="A7475" s="893">
        <v>92769</v>
      </c>
      <c r="B7475" s="894" t="s">
        <v>23347</v>
      </c>
      <c r="C7475" s="893" t="s">
        <v>73</v>
      </c>
      <c r="D7475" s="896">
        <v>15.26</v>
      </c>
    </row>
    <row r="7476" spans="1:4" ht="27" x14ac:dyDescent="0.25">
      <c r="A7476" s="893">
        <v>92770</v>
      </c>
      <c r="B7476" s="894" t="s">
        <v>23348</v>
      </c>
      <c r="C7476" s="893" t="s">
        <v>73</v>
      </c>
      <c r="D7476" s="896">
        <v>14.41</v>
      </c>
    </row>
    <row r="7477" spans="1:4" ht="27" x14ac:dyDescent="0.25">
      <c r="A7477" s="893">
        <v>92771</v>
      </c>
      <c r="B7477" s="894" t="s">
        <v>23349</v>
      </c>
      <c r="C7477" s="893" t="s">
        <v>73</v>
      </c>
      <c r="D7477" s="896">
        <v>12.9</v>
      </c>
    </row>
    <row r="7478" spans="1:4" ht="27" x14ac:dyDescent="0.25">
      <c r="A7478" s="893">
        <v>92772</v>
      </c>
      <c r="B7478" s="894" t="s">
        <v>23350</v>
      </c>
      <c r="C7478" s="893" t="s">
        <v>73</v>
      </c>
      <c r="D7478" s="896">
        <v>10.85</v>
      </c>
    </row>
    <row r="7479" spans="1:4" ht="27" x14ac:dyDescent="0.25">
      <c r="A7479" s="893">
        <v>92773</v>
      </c>
      <c r="B7479" s="894" t="s">
        <v>23351</v>
      </c>
      <c r="C7479" s="893" t="s">
        <v>73</v>
      </c>
      <c r="D7479" s="896">
        <v>10.67</v>
      </c>
    </row>
    <row r="7480" spans="1:4" ht="27" x14ac:dyDescent="0.25">
      <c r="A7480" s="893">
        <v>92774</v>
      </c>
      <c r="B7480" s="894" t="s">
        <v>23352</v>
      </c>
      <c r="C7480" s="893" t="s">
        <v>73</v>
      </c>
      <c r="D7480" s="896">
        <v>12.34</v>
      </c>
    </row>
    <row r="7481" spans="1:4" ht="13.5" x14ac:dyDescent="0.25">
      <c r="A7481" s="893">
        <v>92798</v>
      </c>
      <c r="B7481" s="894" t="s">
        <v>23353</v>
      </c>
      <c r="C7481" s="893" t="s">
        <v>73</v>
      </c>
      <c r="D7481" s="896">
        <v>11.28</v>
      </c>
    </row>
    <row r="7482" spans="1:4" ht="13.5" x14ac:dyDescent="0.25">
      <c r="A7482" s="893">
        <v>92799</v>
      </c>
      <c r="B7482" s="894" t="s">
        <v>23354</v>
      </c>
      <c r="C7482" s="893" t="s">
        <v>73</v>
      </c>
      <c r="D7482" s="896">
        <v>13.28</v>
      </c>
    </row>
    <row r="7483" spans="1:4" ht="13.5" x14ac:dyDescent="0.25">
      <c r="A7483" s="893">
        <v>92800</v>
      </c>
      <c r="B7483" s="894" t="s">
        <v>23355</v>
      </c>
      <c r="C7483" s="893" t="s">
        <v>73</v>
      </c>
      <c r="D7483" s="896">
        <v>12.04</v>
      </c>
    </row>
    <row r="7484" spans="1:4" ht="13.5" x14ac:dyDescent="0.25">
      <c r="A7484" s="893">
        <v>92801</v>
      </c>
      <c r="B7484" s="894" t="s">
        <v>23356</v>
      </c>
      <c r="C7484" s="893" t="s">
        <v>73</v>
      </c>
      <c r="D7484" s="896">
        <v>12.23</v>
      </c>
    </row>
    <row r="7485" spans="1:4" ht="13.5" x14ac:dyDescent="0.25">
      <c r="A7485" s="893">
        <v>92802</v>
      </c>
      <c r="B7485" s="894" t="s">
        <v>23357</v>
      </c>
      <c r="C7485" s="893" t="s">
        <v>73</v>
      </c>
      <c r="D7485" s="896">
        <v>12.19</v>
      </c>
    </row>
    <row r="7486" spans="1:4" ht="13.5" x14ac:dyDescent="0.25">
      <c r="A7486" s="893">
        <v>92803</v>
      </c>
      <c r="B7486" s="894" t="s">
        <v>23358</v>
      </c>
      <c r="C7486" s="893" t="s">
        <v>73</v>
      </c>
      <c r="D7486" s="896">
        <v>11.26</v>
      </c>
    </row>
    <row r="7487" spans="1:4" ht="13.5" x14ac:dyDescent="0.25">
      <c r="A7487" s="893">
        <v>92804</v>
      </c>
      <c r="B7487" s="894" t="s">
        <v>23359</v>
      </c>
      <c r="C7487" s="893" t="s">
        <v>73</v>
      </c>
      <c r="D7487" s="896">
        <v>9.66</v>
      </c>
    </row>
    <row r="7488" spans="1:4" ht="13.5" x14ac:dyDescent="0.25">
      <c r="A7488" s="893">
        <v>92805</v>
      </c>
      <c r="B7488" s="894" t="s">
        <v>23360</v>
      </c>
      <c r="C7488" s="893" t="s">
        <v>73</v>
      </c>
      <c r="D7488" s="896">
        <v>9.57</v>
      </c>
    </row>
    <row r="7489" spans="1:4" ht="13.5" x14ac:dyDescent="0.25">
      <c r="A7489" s="893">
        <v>92806</v>
      </c>
      <c r="B7489" s="894" t="s">
        <v>23361</v>
      </c>
      <c r="C7489" s="893" t="s">
        <v>73</v>
      </c>
      <c r="D7489" s="896">
        <v>11.29</v>
      </c>
    </row>
    <row r="7490" spans="1:4" ht="13.5" x14ac:dyDescent="0.25">
      <c r="A7490" s="893">
        <v>92875</v>
      </c>
      <c r="B7490" s="894" t="s">
        <v>23362</v>
      </c>
      <c r="C7490" s="893" t="s">
        <v>73</v>
      </c>
      <c r="D7490" s="896">
        <v>11.59</v>
      </c>
    </row>
    <row r="7491" spans="1:4" ht="13.5" x14ac:dyDescent="0.25">
      <c r="A7491" s="893">
        <v>92876</v>
      </c>
      <c r="B7491" s="894" t="s">
        <v>23363</v>
      </c>
      <c r="C7491" s="893" t="s">
        <v>73</v>
      </c>
      <c r="D7491" s="896">
        <v>11.29</v>
      </c>
    </row>
    <row r="7492" spans="1:4" ht="13.5" x14ac:dyDescent="0.25">
      <c r="A7492" s="893">
        <v>92877</v>
      </c>
      <c r="B7492" s="894" t="s">
        <v>23364</v>
      </c>
      <c r="C7492" s="893" t="s">
        <v>73</v>
      </c>
      <c r="D7492" s="896">
        <v>12.2</v>
      </c>
    </row>
    <row r="7493" spans="1:4" ht="13.5" x14ac:dyDescent="0.25">
      <c r="A7493" s="893">
        <v>92878</v>
      </c>
      <c r="B7493" s="894" t="s">
        <v>23365</v>
      </c>
      <c r="C7493" s="893" t="s">
        <v>73</v>
      </c>
      <c r="D7493" s="896">
        <v>12.01</v>
      </c>
    </row>
    <row r="7494" spans="1:4" ht="13.5" x14ac:dyDescent="0.25">
      <c r="A7494" s="893">
        <v>92879</v>
      </c>
      <c r="B7494" s="894" t="s">
        <v>23366</v>
      </c>
      <c r="C7494" s="893" t="s">
        <v>73</v>
      </c>
      <c r="D7494" s="896">
        <v>11.89</v>
      </c>
    </row>
    <row r="7495" spans="1:4" ht="13.5" x14ac:dyDescent="0.25">
      <c r="A7495" s="893">
        <v>92880</v>
      </c>
      <c r="B7495" s="894" t="s">
        <v>23367</v>
      </c>
      <c r="C7495" s="893" t="s">
        <v>73</v>
      </c>
      <c r="D7495" s="896">
        <v>12.16</v>
      </c>
    </row>
    <row r="7496" spans="1:4" ht="13.5" x14ac:dyDescent="0.25">
      <c r="A7496" s="893">
        <v>92881</v>
      </c>
      <c r="B7496" s="894" t="s">
        <v>23368</v>
      </c>
      <c r="C7496" s="893" t="s">
        <v>73</v>
      </c>
      <c r="D7496" s="896">
        <v>12.13</v>
      </c>
    </row>
    <row r="7497" spans="1:4" ht="13.5" x14ac:dyDescent="0.25">
      <c r="A7497" s="893">
        <v>92882</v>
      </c>
      <c r="B7497" s="894" t="s">
        <v>23369</v>
      </c>
      <c r="C7497" s="893" t="s">
        <v>73</v>
      </c>
      <c r="D7497" s="896">
        <v>15.77</v>
      </c>
    </row>
    <row r="7498" spans="1:4" ht="13.5" x14ac:dyDescent="0.25">
      <c r="A7498" s="893">
        <v>92883</v>
      </c>
      <c r="B7498" s="894" t="s">
        <v>23370</v>
      </c>
      <c r="C7498" s="893" t="s">
        <v>73</v>
      </c>
      <c r="D7498" s="896">
        <v>14.59</v>
      </c>
    </row>
    <row r="7499" spans="1:4" ht="13.5" x14ac:dyDescent="0.25">
      <c r="A7499" s="893">
        <v>92884</v>
      </c>
      <c r="B7499" s="894" t="s">
        <v>23371</v>
      </c>
      <c r="C7499" s="893" t="s">
        <v>73</v>
      </c>
      <c r="D7499" s="896">
        <v>14.84</v>
      </c>
    </row>
    <row r="7500" spans="1:4" ht="13.5" x14ac:dyDescent="0.25">
      <c r="A7500" s="893">
        <v>92885</v>
      </c>
      <c r="B7500" s="894" t="s">
        <v>23372</v>
      </c>
      <c r="C7500" s="893" t="s">
        <v>73</v>
      </c>
      <c r="D7500" s="896">
        <v>14.1</v>
      </c>
    </row>
    <row r="7501" spans="1:4" ht="13.5" x14ac:dyDescent="0.25">
      <c r="A7501" s="893">
        <v>92886</v>
      </c>
      <c r="B7501" s="894" t="s">
        <v>23373</v>
      </c>
      <c r="C7501" s="893" t="s">
        <v>73</v>
      </c>
      <c r="D7501" s="896">
        <v>13.52</v>
      </c>
    </row>
    <row r="7502" spans="1:4" ht="13.5" x14ac:dyDescent="0.25">
      <c r="A7502" s="893">
        <v>92887</v>
      </c>
      <c r="B7502" s="894" t="s">
        <v>23374</v>
      </c>
      <c r="C7502" s="893" t="s">
        <v>73</v>
      </c>
      <c r="D7502" s="896">
        <v>13.46</v>
      </c>
    </row>
    <row r="7503" spans="1:4" ht="13.5" x14ac:dyDescent="0.25">
      <c r="A7503" s="893">
        <v>92888</v>
      </c>
      <c r="B7503" s="894" t="s">
        <v>23375</v>
      </c>
      <c r="C7503" s="893" t="s">
        <v>73</v>
      </c>
      <c r="D7503" s="896">
        <v>13.16</v>
      </c>
    </row>
    <row r="7504" spans="1:4" ht="40.5" x14ac:dyDescent="0.25">
      <c r="A7504" s="893">
        <v>92915</v>
      </c>
      <c r="B7504" s="894" t="s">
        <v>23376</v>
      </c>
      <c r="C7504" s="893" t="s">
        <v>73</v>
      </c>
      <c r="D7504" s="896">
        <v>19.739999999999998</v>
      </c>
    </row>
    <row r="7505" spans="1:4" ht="40.5" x14ac:dyDescent="0.25">
      <c r="A7505" s="893">
        <v>92916</v>
      </c>
      <c r="B7505" s="894" t="s">
        <v>23377</v>
      </c>
      <c r="C7505" s="893" t="s">
        <v>73</v>
      </c>
      <c r="D7505" s="896">
        <v>18.11</v>
      </c>
    </row>
    <row r="7506" spans="1:4" ht="40.5" x14ac:dyDescent="0.25">
      <c r="A7506" s="893">
        <v>92917</v>
      </c>
      <c r="B7506" s="894" t="s">
        <v>23378</v>
      </c>
      <c r="C7506" s="893" t="s">
        <v>73</v>
      </c>
      <c r="D7506" s="896">
        <v>16.57</v>
      </c>
    </row>
    <row r="7507" spans="1:4" ht="40.5" x14ac:dyDescent="0.25">
      <c r="A7507" s="893">
        <v>92919</v>
      </c>
      <c r="B7507" s="894" t="s">
        <v>23379</v>
      </c>
      <c r="C7507" s="893" t="s">
        <v>73</v>
      </c>
      <c r="D7507" s="896">
        <v>14.52</v>
      </c>
    </row>
    <row r="7508" spans="1:4" ht="40.5" x14ac:dyDescent="0.25">
      <c r="A7508" s="893">
        <v>92921</v>
      </c>
      <c r="B7508" s="894" t="s">
        <v>23380</v>
      </c>
      <c r="C7508" s="893" t="s">
        <v>73</v>
      </c>
      <c r="D7508" s="896">
        <v>12.02</v>
      </c>
    </row>
    <row r="7509" spans="1:4" ht="40.5" x14ac:dyDescent="0.25">
      <c r="A7509" s="893">
        <v>92922</v>
      </c>
      <c r="B7509" s="894" t="s">
        <v>23381</v>
      </c>
      <c r="C7509" s="893" t="s">
        <v>73</v>
      </c>
      <c r="D7509" s="896">
        <v>11.51</v>
      </c>
    </row>
    <row r="7510" spans="1:4" ht="40.5" x14ac:dyDescent="0.25">
      <c r="A7510" s="893">
        <v>92923</v>
      </c>
      <c r="B7510" s="894" t="s">
        <v>23382</v>
      </c>
      <c r="C7510" s="893" t="s">
        <v>73</v>
      </c>
      <c r="D7510" s="896">
        <v>12.95</v>
      </c>
    </row>
    <row r="7511" spans="1:4" ht="40.5" x14ac:dyDescent="0.25">
      <c r="A7511" s="893">
        <v>92924</v>
      </c>
      <c r="B7511" s="894" t="s">
        <v>23383</v>
      </c>
      <c r="C7511" s="893" t="s">
        <v>73</v>
      </c>
      <c r="D7511" s="896">
        <v>12.71</v>
      </c>
    </row>
    <row r="7512" spans="1:4" ht="13.5" x14ac:dyDescent="0.25">
      <c r="A7512" s="893">
        <v>95448</v>
      </c>
      <c r="B7512" s="894" t="s">
        <v>29574</v>
      </c>
      <c r="C7512" s="893" t="s">
        <v>73</v>
      </c>
      <c r="D7512" s="896">
        <v>12.37</v>
      </c>
    </row>
    <row r="7513" spans="1:4" ht="13.5" x14ac:dyDescent="0.25">
      <c r="A7513" s="893">
        <v>95576</v>
      </c>
      <c r="B7513" s="894" t="s">
        <v>23384</v>
      </c>
      <c r="C7513" s="893" t="s">
        <v>73</v>
      </c>
      <c r="D7513" s="896">
        <v>15.2</v>
      </c>
    </row>
    <row r="7514" spans="1:4" ht="27" x14ac:dyDescent="0.25">
      <c r="A7514" s="893">
        <v>95577</v>
      </c>
      <c r="B7514" s="894" t="s">
        <v>23385</v>
      </c>
      <c r="C7514" s="893" t="s">
        <v>73</v>
      </c>
      <c r="D7514" s="896">
        <v>12.99</v>
      </c>
    </row>
    <row r="7515" spans="1:4" ht="27" x14ac:dyDescent="0.25">
      <c r="A7515" s="893">
        <v>95578</v>
      </c>
      <c r="B7515" s="894" t="s">
        <v>23386</v>
      </c>
      <c r="C7515" s="893" t="s">
        <v>73</v>
      </c>
      <c r="D7515" s="896">
        <v>10.85</v>
      </c>
    </row>
    <row r="7516" spans="1:4" ht="27" x14ac:dyDescent="0.25">
      <c r="A7516" s="893">
        <v>95579</v>
      </c>
      <c r="B7516" s="894" t="s">
        <v>23387</v>
      </c>
      <c r="C7516" s="893" t="s">
        <v>73</v>
      </c>
      <c r="D7516" s="896">
        <v>10.52</v>
      </c>
    </row>
    <row r="7517" spans="1:4" ht="27" x14ac:dyDescent="0.25">
      <c r="A7517" s="893">
        <v>95580</v>
      </c>
      <c r="B7517" s="894" t="s">
        <v>23388</v>
      </c>
      <c r="C7517" s="893" t="s">
        <v>73</v>
      </c>
      <c r="D7517" s="896">
        <v>12.15</v>
      </c>
    </row>
    <row r="7518" spans="1:4" ht="27" x14ac:dyDescent="0.25">
      <c r="A7518" s="893">
        <v>95581</v>
      </c>
      <c r="B7518" s="894" t="s">
        <v>23389</v>
      </c>
      <c r="C7518" s="893" t="s">
        <v>73</v>
      </c>
      <c r="D7518" s="896">
        <v>12.08</v>
      </c>
    </row>
    <row r="7519" spans="1:4" ht="27" x14ac:dyDescent="0.25">
      <c r="A7519" s="893">
        <v>95582</v>
      </c>
      <c r="B7519" s="894" t="s">
        <v>23390</v>
      </c>
      <c r="C7519" s="893" t="s">
        <v>73</v>
      </c>
      <c r="D7519" s="896">
        <v>13.16</v>
      </c>
    </row>
    <row r="7520" spans="1:4" ht="27" x14ac:dyDescent="0.25">
      <c r="A7520" s="893">
        <v>95583</v>
      </c>
      <c r="B7520" s="894" t="s">
        <v>23391</v>
      </c>
      <c r="C7520" s="893" t="s">
        <v>73</v>
      </c>
      <c r="D7520" s="896">
        <v>18.77</v>
      </c>
    </row>
    <row r="7521" spans="1:4" ht="27" x14ac:dyDescent="0.25">
      <c r="A7521" s="893">
        <v>95584</v>
      </c>
      <c r="B7521" s="894" t="s">
        <v>23392</v>
      </c>
      <c r="C7521" s="893" t="s">
        <v>73</v>
      </c>
      <c r="D7521" s="896">
        <v>16.7</v>
      </c>
    </row>
    <row r="7522" spans="1:4" ht="27" x14ac:dyDescent="0.25">
      <c r="A7522" s="893">
        <v>95592</v>
      </c>
      <c r="B7522" s="894" t="s">
        <v>23393</v>
      </c>
      <c r="C7522" s="893" t="s">
        <v>73</v>
      </c>
      <c r="D7522" s="896">
        <v>18.77</v>
      </c>
    </row>
    <row r="7523" spans="1:4" ht="27" x14ac:dyDescent="0.25">
      <c r="A7523" s="893">
        <v>95593</v>
      </c>
      <c r="B7523" s="894" t="s">
        <v>23394</v>
      </c>
      <c r="C7523" s="893" t="s">
        <v>73</v>
      </c>
      <c r="D7523" s="896">
        <v>16.7</v>
      </c>
    </row>
    <row r="7524" spans="1:4" ht="27" x14ac:dyDescent="0.25">
      <c r="A7524" s="893">
        <v>95943</v>
      </c>
      <c r="B7524" s="894" t="s">
        <v>23395</v>
      </c>
      <c r="C7524" s="893" t="s">
        <v>73</v>
      </c>
      <c r="D7524" s="896">
        <v>25.74</v>
      </c>
    </row>
    <row r="7525" spans="1:4" ht="27" x14ac:dyDescent="0.25">
      <c r="A7525" s="893">
        <v>95944</v>
      </c>
      <c r="B7525" s="894" t="s">
        <v>23396</v>
      </c>
      <c r="C7525" s="893" t="s">
        <v>73</v>
      </c>
      <c r="D7525" s="896">
        <v>23.47</v>
      </c>
    </row>
    <row r="7526" spans="1:4" ht="27" x14ac:dyDescent="0.25">
      <c r="A7526" s="893">
        <v>95945</v>
      </c>
      <c r="B7526" s="894" t="s">
        <v>23397</v>
      </c>
      <c r="C7526" s="893" t="s">
        <v>73</v>
      </c>
      <c r="D7526" s="896">
        <v>19.12</v>
      </c>
    </row>
    <row r="7527" spans="1:4" ht="27" x14ac:dyDescent="0.25">
      <c r="A7527" s="893">
        <v>95946</v>
      </c>
      <c r="B7527" s="894" t="s">
        <v>23398</v>
      </c>
      <c r="C7527" s="893" t="s">
        <v>73</v>
      </c>
      <c r="D7527" s="896">
        <v>15.31</v>
      </c>
    </row>
    <row r="7528" spans="1:4" ht="27" x14ac:dyDescent="0.25">
      <c r="A7528" s="893">
        <v>95947</v>
      </c>
      <c r="B7528" s="894" t="s">
        <v>23399</v>
      </c>
      <c r="C7528" s="893" t="s">
        <v>73</v>
      </c>
      <c r="D7528" s="896">
        <v>11.87</v>
      </c>
    </row>
    <row r="7529" spans="1:4" ht="27" x14ac:dyDescent="0.25">
      <c r="A7529" s="893">
        <v>95948</v>
      </c>
      <c r="B7529" s="894" t="s">
        <v>23400</v>
      </c>
      <c r="C7529" s="893" t="s">
        <v>73</v>
      </c>
      <c r="D7529" s="896">
        <v>10.5</v>
      </c>
    </row>
    <row r="7530" spans="1:4" ht="27" x14ac:dyDescent="0.25">
      <c r="A7530" s="893">
        <v>96544</v>
      </c>
      <c r="B7530" s="894" t="s">
        <v>23401</v>
      </c>
      <c r="C7530" s="893" t="s">
        <v>73</v>
      </c>
      <c r="D7530" s="896">
        <v>21.07</v>
      </c>
    </row>
    <row r="7531" spans="1:4" ht="27" x14ac:dyDescent="0.25">
      <c r="A7531" s="893">
        <v>96545</v>
      </c>
      <c r="B7531" s="894" t="s">
        <v>23402</v>
      </c>
      <c r="C7531" s="893" t="s">
        <v>73</v>
      </c>
      <c r="D7531" s="896">
        <v>19.100000000000001</v>
      </c>
    </row>
    <row r="7532" spans="1:4" ht="27" x14ac:dyDescent="0.25">
      <c r="A7532" s="893">
        <v>96546</v>
      </c>
      <c r="B7532" s="894" t="s">
        <v>23403</v>
      </c>
      <c r="C7532" s="893" t="s">
        <v>73</v>
      </c>
      <c r="D7532" s="896">
        <v>16.75</v>
      </c>
    </row>
    <row r="7533" spans="1:4" ht="27" x14ac:dyDescent="0.25">
      <c r="A7533" s="893">
        <v>100064</v>
      </c>
      <c r="B7533" s="894" t="s">
        <v>23404</v>
      </c>
      <c r="C7533" s="893" t="s">
        <v>73</v>
      </c>
      <c r="D7533" s="896">
        <v>11.05</v>
      </c>
    </row>
    <row r="7534" spans="1:4" ht="27" x14ac:dyDescent="0.25">
      <c r="A7534" s="893">
        <v>100066</v>
      </c>
      <c r="B7534" s="894" t="s">
        <v>23405</v>
      </c>
      <c r="C7534" s="893" t="s">
        <v>73</v>
      </c>
      <c r="D7534" s="896">
        <v>10.93</v>
      </c>
    </row>
    <row r="7535" spans="1:4" ht="27" x14ac:dyDescent="0.25">
      <c r="A7535" s="893">
        <v>100067</v>
      </c>
      <c r="B7535" s="894" t="s">
        <v>23406</v>
      </c>
      <c r="C7535" s="893" t="s">
        <v>73</v>
      </c>
      <c r="D7535" s="896">
        <v>14.44</v>
      </c>
    </row>
    <row r="7536" spans="1:4" ht="27" x14ac:dyDescent="0.25">
      <c r="A7536" s="893">
        <v>100068</v>
      </c>
      <c r="B7536" s="894" t="s">
        <v>23407</v>
      </c>
      <c r="C7536" s="893" t="s">
        <v>73</v>
      </c>
      <c r="D7536" s="896">
        <v>11.12</v>
      </c>
    </row>
    <row r="7537" spans="1:4" ht="27" x14ac:dyDescent="0.25">
      <c r="A7537" s="893">
        <v>102920</v>
      </c>
      <c r="B7537" s="894" t="s">
        <v>23408</v>
      </c>
      <c r="C7537" s="893" t="s">
        <v>73</v>
      </c>
      <c r="D7537" s="896">
        <v>10.06</v>
      </c>
    </row>
    <row r="7538" spans="1:4" ht="27" x14ac:dyDescent="0.25">
      <c r="A7538" s="893">
        <v>102921</v>
      </c>
      <c r="B7538" s="894" t="s">
        <v>23409</v>
      </c>
      <c r="C7538" s="893" t="s">
        <v>73</v>
      </c>
      <c r="D7538" s="896">
        <v>9.7100000000000009</v>
      </c>
    </row>
    <row r="7539" spans="1:4" ht="27" x14ac:dyDescent="0.25">
      <c r="A7539" s="893">
        <v>102922</v>
      </c>
      <c r="B7539" s="894" t="s">
        <v>23410</v>
      </c>
      <c r="C7539" s="893" t="s">
        <v>73</v>
      </c>
      <c r="D7539" s="896">
        <v>10.72</v>
      </c>
    </row>
    <row r="7540" spans="1:4" ht="27" x14ac:dyDescent="0.25">
      <c r="A7540" s="893">
        <v>102923</v>
      </c>
      <c r="B7540" s="894" t="s">
        <v>23411</v>
      </c>
      <c r="C7540" s="893" t="s">
        <v>73</v>
      </c>
      <c r="D7540" s="896">
        <v>9.4700000000000006</v>
      </c>
    </row>
    <row r="7541" spans="1:4" ht="27" x14ac:dyDescent="0.25">
      <c r="A7541" s="893">
        <v>103088</v>
      </c>
      <c r="B7541" s="894" t="s">
        <v>23412</v>
      </c>
      <c r="C7541" s="893" t="s">
        <v>73</v>
      </c>
      <c r="D7541" s="896">
        <v>12.09</v>
      </c>
    </row>
    <row r="7542" spans="1:4" ht="40.5" x14ac:dyDescent="0.25">
      <c r="A7542" s="893">
        <v>104104</v>
      </c>
      <c r="B7542" s="894" t="s">
        <v>23413</v>
      </c>
      <c r="C7542" s="893" t="s">
        <v>73</v>
      </c>
      <c r="D7542" s="896">
        <v>13.35</v>
      </c>
    </row>
    <row r="7543" spans="1:4" ht="27" x14ac:dyDescent="0.25">
      <c r="A7543" s="893">
        <v>104105</v>
      </c>
      <c r="B7543" s="894" t="s">
        <v>23414</v>
      </c>
      <c r="C7543" s="893" t="s">
        <v>73</v>
      </c>
      <c r="D7543" s="896">
        <v>13.36</v>
      </c>
    </row>
    <row r="7544" spans="1:4" ht="40.5" x14ac:dyDescent="0.25">
      <c r="A7544" s="893">
        <v>104106</v>
      </c>
      <c r="B7544" s="894" t="s">
        <v>23415</v>
      </c>
      <c r="C7544" s="893" t="s">
        <v>73</v>
      </c>
      <c r="D7544" s="896">
        <v>12.26</v>
      </c>
    </row>
    <row r="7545" spans="1:4" ht="40.5" x14ac:dyDescent="0.25">
      <c r="A7545" s="893">
        <v>104107</v>
      </c>
      <c r="B7545" s="894" t="s">
        <v>23416</v>
      </c>
      <c r="C7545" s="893" t="s">
        <v>73</v>
      </c>
      <c r="D7545" s="896">
        <v>13.01</v>
      </c>
    </row>
    <row r="7546" spans="1:4" ht="40.5" x14ac:dyDescent="0.25">
      <c r="A7546" s="893">
        <v>104108</v>
      </c>
      <c r="B7546" s="894" t="s">
        <v>23417</v>
      </c>
      <c r="C7546" s="893" t="s">
        <v>73</v>
      </c>
      <c r="D7546" s="896">
        <v>15.4</v>
      </c>
    </row>
    <row r="7547" spans="1:4" ht="40.5" x14ac:dyDescent="0.25">
      <c r="A7547" s="893">
        <v>104109</v>
      </c>
      <c r="B7547" s="894" t="s">
        <v>23418</v>
      </c>
      <c r="C7547" s="893" t="s">
        <v>73</v>
      </c>
      <c r="D7547" s="896">
        <v>18.72</v>
      </c>
    </row>
    <row r="7548" spans="1:4" ht="40.5" x14ac:dyDescent="0.25">
      <c r="A7548" s="893">
        <v>104110</v>
      </c>
      <c r="B7548" s="894" t="s">
        <v>23419</v>
      </c>
      <c r="C7548" s="893" t="s">
        <v>73</v>
      </c>
      <c r="D7548" s="896">
        <v>21.13</v>
      </c>
    </row>
    <row r="7549" spans="1:4" ht="40.5" x14ac:dyDescent="0.25">
      <c r="A7549" s="893">
        <v>104111</v>
      </c>
      <c r="B7549" s="894" t="s">
        <v>23420</v>
      </c>
      <c r="C7549" s="893" t="s">
        <v>73</v>
      </c>
      <c r="D7549" s="896">
        <v>23.83</v>
      </c>
    </row>
    <row r="7550" spans="1:4" ht="27" x14ac:dyDescent="0.25">
      <c r="A7550" s="893">
        <v>104915</v>
      </c>
      <c r="B7550" s="894" t="s">
        <v>23421</v>
      </c>
      <c r="C7550" s="893" t="s">
        <v>73</v>
      </c>
      <c r="D7550" s="896">
        <v>12.45</v>
      </c>
    </row>
    <row r="7551" spans="1:4" ht="27" x14ac:dyDescent="0.25">
      <c r="A7551" s="893">
        <v>104917</v>
      </c>
      <c r="B7551" s="894" t="s">
        <v>23422</v>
      </c>
      <c r="C7551" s="893" t="s">
        <v>73</v>
      </c>
      <c r="D7551" s="896">
        <v>18.37</v>
      </c>
    </row>
    <row r="7552" spans="1:4" ht="27" x14ac:dyDescent="0.25">
      <c r="A7552" s="893">
        <v>104918</v>
      </c>
      <c r="B7552" s="894" t="s">
        <v>23423</v>
      </c>
      <c r="C7552" s="893" t="s">
        <v>73</v>
      </c>
      <c r="D7552" s="896">
        <v>17.12</v>
      </c>
    </row>
    <row r="7553" spans="1:4" ht="27" x14ac:dyDescent="0.25">
      <c r="A7553" s="893">
        <v>104919</v>
      </c>
      <c r="B7553" s="894" t="s">
        <v>23424</v>
      </c>
      <c r="C7553" s="893" t="s">
        <v>73</v>
      </c>
      <c r="D7553" s="896">
        <v>15.31</v>
      </c>
    </row>
    <row r="7554" spans="1:4" ht="27" x14ac:dyDescent="0.25">
      <c r="A7554" s="893">
        <v>104920</v>
      </c>
      <c r="B7554" s="894" t="s">
        <v>23425</v>
      </c>
      <c r="C7554" s="893" t="s">
        <v>73</v>
      </c>
      <c r="D7554" s="896">
        <v>13.02</v>
      </c>
    </row>
    <row r="7555" spans="1:4" ht="27" x14ac:dyDescent="0.25">
      <c r="A7555" s="893">
        <v>104921</v>
      </c>
      <c r="B7555" s="894" t="s">
        <v>23426</v>
      </c>
      <c r="C7555" s="893" t="s">
        <v>73</v>
      </c>
      <c r="D7555" s="896">
        <v>12.28</v>
      </c>
    </row>
    <row r="7556" spans="1:4" ht="27" x14ac:dyDescent="0.25">
      <c r="A7556" s="893">
        <v>104922</v>
      </c>
      <c r="B7556" s="894" t="s">
        <v>23427</v>
      </c>
      <c r="C7556" s="893" t="s">
        <v>73</v>
      </c>
      <c r="D7556" s="896">
        <v>13.58</v>
      </c>
    </row>
    <row r="7557" spans="1:4" ht="13.5" x14ac:dyDescent="0.25">
      <c r="A7557" s="893">
        <v>89993</v>
      </c>
      <c r="B7557" s="894" t="s">
        <v>23428</v>
      </c>
      <c r="C7557" s="893" t="s">
        <v>58</v>
      </c>
      <c r="D7557" s="897">
        <v>1057.99</v>
      </c>
    </row>
    <row r="7558" spans="1:4" ht="27" x14ac:dyDescent="0.25">
      <c r="A7558" s="893">
        <v>89994</v>
      </c>
      <c r="B7558" s="894" t="s">
        <v>23429</v>
      </c>
      <c r="C7558" s="893" t="s">
        <v>58</v>
      </c>
      <c r="D7558" s="896">
        <v>895.44</v>
      </c>
    </row>
    <row r="7559" spans="1:4" ht="27" x14ac:dyDescent="0.25">
      <c r="A7559" s="893">
        <v>89995</v>
      </c>
      <c r="B7559" s="894" t="s">
        <v>23430</v>
      </c>
      <c r="C7559" s="893" t="s">
        <v>58</v>
      </c>
      <c r="D7559" s="897">
        <v>1016.41</v>
      </c>
    </row>
    <row r="7560" spans="1:4" ht="40.5" x14ac:dyDescent="0.25">
      <c r="A7560" s="893">
        <v>90278</v>
      </c>
      <c r="B7560" s="894" t="s">
        <v>23431</v>
      </c>
      <c r="C7560" s="893" t="s">
        <v>58</v>
      </c>
      <c r="D7560" s="896">
        <v>505.53</v>
      </c>
    </row>
    <row r="7561" spans="1:4" ht="40.5" x14ac:dyDescent="0.25">
      <c r="A7561" s="893">
        <v>90279</v>
      </c>
      <c r="B7561" s="894" t="s">
        <v>23432</v>
      </c>
      <c r="C7561" s="893" t="s">
        <v>58</v>
      </c>
      <c r="D7561" s="896">
        <v>554.53</v>
      </c>
    </row>
    <row r="7562" spans="1:4" ht="40.5" x14ac:dyDescent="0.25">
      <c r="A7562" s="893">
        <v>90280</v>
      </c>
      <c r="B7562" s="894" t="s">
        <v>23433</v>
      </c>
      <c r="C7562" s="893" t="s">
        <v>58</v>
      </c>
      <c r="D7562" s="896">
        <v>606.61</v>
      </c>
    </row>
    <row r="7563" spans="1:4" ht="40.5" x14ac:dyDescent="0.25">
      <c r="A7563" s="893">
        <v>90281</v>
      </c>
      <c r="B7563" s="894" t="s">
        <v>23434</v>
      </c>
      <c r="C7563" s="893" t="s">
        <v>58</v>
      </c>
      <c r="D7563" s="896">
        <v>694.05</v>
      </c>
    </row>
    <row r="7564" spans="1:4" ht="40.5" x14ac:dyDescent="0.25">
      <c r="A7564" s="893">
        <v>90282</v>
      </c>
      <c r="B7564" s="894" t="s">
        <v>23435</v>
      </c>
      <c r="C7564" s="893" t="s">
        <v>58</v>
      </c>
      <c r="D7564" s="896">
        <v>492.52</v>
      </c>
    </row>
    <row r="7565" spans="1:4" ht="40.5" x14ac:dyDescent="0.25">
      <c r="A7565" s="893">
        <v>90283</v>
      </c>
      <c r="B7565" s="894" t="s">
        <v>23436</v>
      </c>
      <c r="C7565" s="893" t="s">
        <v>58</v>
      </c>
      <c r="D7565" s="896">
        <v>540.91</v>
      </c>
    </row>
    <row r="7566" spans="1:4" ht="40.5" x14ac:dyDescent="0.25">
      <c r="A7566" s="893">
        <v>90284</v>
      </c>
      <c r="B7566" s="894" t="s">
        <v>23437</v>
      </c>
      <c r="C7566" s="893" t="s">
        <v>58</v>
      </c>
      <c r="D7566" s="896">
        <v>597.12</v>
      </c>
    </row>
    <row r="7567" spans="1:4" ht="40.5" x14ac:dyDescent="0.25">
      <c r="A7567" s="893">
        <v>90285</v>
      </c>
      <c r="B7567" s="894" t="s">
        <v>23438</v>
      </c>
      <c r="C7567" s="893" t="s">
        <v>58</v>
      </c>
      <c r="D7567" s="896">
        <v>689.04</v>
      </c>
    </row>
    <row r="7568" spans="1:4" ht="40.5" x14ac:dyDescent="0.25">
      <c r="A7568" s="893">
        <v>94962</v>
      </c>
      <c r="B7568" s="894" t="s">
        <v>23439</v>
      </c>
      <c r="C7568" s="893" t="s">
        <v>58</v>
      </c>
      <c r="D7568" s="896">
        <v>392.29</v>
      </c>
    </row>
    <row r="7569" spans="1:4" ht="40.5" x14ac:dyDescent="0.25">
      <c r="A7569" s="893">
        <v>94963</v>
      </c>
      <c r="B7569" s="894" t="s">
        <v>23440</v>
      </c>
      <c r="C7569" s="893" t="s">
        <v>58</v>
      </c>
      <c r="D7569" s="896">
        <v>430.1</v>
      </c>
    </row>
    <row r="7570" spans="1:4" ht="40.5" x14ac:dyDescent="0.25">
      <c r="A7570" s="893">
        <v>94964</v>
      </c>
      <c r="B7570" s="894" t="s">
        <v>23441</v>
      </c>
      <c r="C7570" s="893" t="s">
        <v>58</v>
      </c>
      <c r="D7570" s="896">
        <v>469.3</v>
      </c>
    </row>
    <row r="7571" spans="1:4" ht="40.5" x14ac:dyDescent="0.25">
      <c r="A7571" s="893">
        <v>94965</v>
      </c>
      <c r="B7571" s="894" t="s">
        <v>23442</v>
      </c>
      <c r="C7571" s="893" t="s">
        <v>58</v>
      </c>
      <c r="D7571" s="896">
        <v>483.85</v>
      </c>
    </row>
    <row r="7572" spans="1:4" ht="40.5" x14ac:dyDescent="0.25">
      <c r="A7572" s="893">
        <v>94966</v>
      </c>
      <c r="B7572" s="894" t="s">
        <v>23443</v>
      </c>
      <c r="C7572" s="893" t="s">
        <v>58</v>
      </c>
      <c r="D7572" s="896">
        <v>498.46</v>
      </c>
    </row>
    <row r="7573" spans="1:4" ht="40.5" x14ac:dyDescent="0.25">
      <c r="A7573" s="893">
        <v>94967</v>
      </c>
      <c r="B7573" s="894" t="s">
        <v>23444</v>
      </c>
      <c r="C7573" s="893" t="s">
        <v>58</v>
      </c>
      <c r="D7573" s="896">
        <v>562.75</v>
      </c>
    </row>
    <row r="7574" spans="1:4" ht="40.5" x14ac:dyDescent="0.25">
      <c r="A7574" s="893">
        <v>94968</v>
      </c>
      <c r="B7574" s="894" t="s">
        <v>23445</v>
      </c>
      <c r="C7574" s="893" t="s">
        <v>58</v>
      </c>
      <c r="D7574" s="896">
        <v>386.62</v>
      </c>
    </row>
    <row r="7575" spans="1:4" ht="40.5" x14ac:dyDescent="0.25">
      <c r="A7575" s="893">
        <v>94969</v>
      </c>
      <c r="B7575" s="894" t="s">
        <v>23446</v>
      </c>
      <c r="C7575" s="893" t="s">
        <v>58</v>
      </c>
      <c r="D7575" s="896">
        <v>420.89</v>
      </c>
    </row>
    <row r="7576" spans="1:4" ht="40.5" x14ac:dyDescent="0.25">
      <c r="A7576" s="893">
        <v>94970</v>
      </c>
      <c r="B7576" s="894" t="s">
        <v>23447</v>
      </c>
      <c r="C7576" s="893" t="s">
        <v>58</v>
      </c>
      <c r="D7576" s="896">
        <v>451.91</v>
      </c>
    </row>
    <row r="7577" spans="1:4" ht="40.5" x14ac:dyDescent="0.25">
      <c r="A7577" s="893">
        <v>94971</v>
      </c>
      <c r="B7577" s="894" t="s">
        <v>23448</v>
      </c>
      <c r="C7577" s="893" t="s">
        <v>58</v>
      </c>
      <c r="D7577" s="896">
        <v>474.17</v>
      </c>
    </row>
    <row r="7578" spans="1:4" ht="40.5" x14ac:dyDescent="0.25">
      <c r="A7578" s="893">
        <v>94972</v>
      </c>
      <c r="B7578" s="894" t="s">
        <v>23449</v>
      </c>
      <c r="C7578" s="893" t="s">
        <v>58</v>
      </c>
      <c r="D7578" s="896">
        <v>488.83</v>
      </c>
    </row>
    <row r="7579" spans="1:4" ht="40.5" x14ac:dyDescent="0.25">
      <c r="A7579" s="893">
        <v>94973</v>
      </c>
      <c r="B7579" s="894" t="s">
        <v>23450</v>
      </c>
      <c r="C7579" s="893" t="s">
        <v>58</v>
      </c>
      <c r="D7579" s="896">
        <v>550.52</v>
      </c>
    </row>
    <row r="7580" spans="1:4" ht="27" x14ac:dyDescent="0.25">
      <c r="A7580" s="893">
        <v>94974</v>
      </c>
      <c r="B7580" s="894" t="s">
        <v>23451</v>
      </c>
      <c r="C7580" s="893" t="s">
        <v>58</v>
      </c>
      <c r="D7580" s="896">
        <v>448.26</v>
      </c>
    </row>
    <row r="7581" spans="1:4" ht="27" x14ac:dyDescent="0.25">
      <c r="A7581" s="893">
        <v>94975</v>
      </c>
      <c r="B7581" s="894" t="s">
        <v>23452</v>
      </c>
      <c r="C7581" s="893" t="s">
        <v>58</v>
      </c>
      <c r="D7581" s="896">
        <v>481.26</v>
      </c>
    </row>
    <row r="7582" spans="1:4" ht="40.5" x14ac:dyDescent="0.25">
      <c r="A7582" s="893">
        <v>96555</v>
      </c>
      <c r="B7582" s="894" t="s">
        <v>23453</v>
      </c>
      <c r="C7582" s="893" t="s">
        <v>58</v>
      </c>
      <c r="D7582" s="896">
        <v>712.39</v>
      </c>
    </row>
    <row r="7583" spans="1:4" ht="27" x14ac:dyDescent="0.25">
      <c r="A7583" s="893">
        <v>96556</v>
      </c>
      <c r="B7583" s="894" t="s">
        <v>23454</v>
      </c>
      <c r="C7583" s="893" t="s">
        <v>58</v>
      </c>
      <c r="D7583" s="896">
        <v>879.06</v>
      </c>
    </row>
    <row r="7584" spans="1:4" ht="40.5" x14ac:dyDescent="0.25">
      <c r="A7584" s="893">
        <v>96557</v>
      </c>
      <c r="B7584" s="894" t="s">
        <v>23455</v>
      </c>
      <c r="C7584" s="893" t="s">
        <v>58</v>
      </c>
      <c r="D7584" s="896">
        <v>845.1</v>
      </c>
    </row>
    <row r="7585" spans="1:4" ht="27" x14ac:dyDescent="0.25">
      <c r="A7585" s="893">
        <v>96558</v>
      </c>
      <c r="B7585" s="894" t="s">
        <v>23456</v>
      </c>
      <c r="C7585" s="893" t="s">
        <v>58</v>
      </c>
      <c r="D7585" s="896">
        <v>882.23</v>
      </c>
    </row>
    <row r="7586" spans="1:4" ht="40.5" x14ac:dyDescent="0.25">
      <c r="A7586" s="893">
        <v>99235</v>
      </c>
      <c r="B7586" s="894" t="s">
        <v>29575</v>
      </c>
      <c r="C7586" s="893" t="s">
        <v>58</v>
      </c>
      <c r="D7586" s="896">
        <v>771.12</v>
      </c>
    </row>
    <row r="7587" spans="1:4" ht="40.5" x14ac:dyDescent="0.25">
      <c r="A7587" s="893">
        <v>99431</v>
      </c>
      <c r="B7587" s="894" t="s">
        <v>29576</v>
      </c>
      <c r="C7587" s="893" t="s">
        <v>58</v>
      </c>
      <c r="D7587" s="896">
        <v>859.23</v>
      </c>
    </row>
    <row r="7588" spans="1:4" ht="40.5" x14ac:dyDescent="0.25">
      <c r="A7588" s="893">
        <v>99432</v>
      </c>
      <c r="B7588" s="894" t="s">
        <v>29577</v>
      </c>
      <c r="C7588" s="893" t="s">
        <v>58</v>
      </c>
      <c r="D7588" s="896">
        <v>839.95</v>
      </c>
    </row>
    <row r="7589" spans="1:4" ht="40.5" x14ac:dyDescent="0.25">
      <c r="A7589" s="893">
        <v>99433</v>
      </c>
      <c r="B7589" s="894" t="s">
        <v>29578</v>
      </c>
      <c r="C7589" s="893" t="s">
        <v>58</v>
      </c>
      <c r="D7589" s="896">
        <v>910.05</v>
      </c>
    </row>
    <row r="7590" spans="1:4" ht="40.5" x14ac:dyDescent="0.25">
      <c r="A7590" s="893">
        <v>99434</v>
      </c>
      <c r="B7590" s="894" t="s">
        <v>29579</v>
      </c>
      <c r="C7590" s="893" t="s">
        <v>58</v>
      </c>
      <c r="D7590" s="896">
        <v>863.28</v>
      </c>
    </row>
    <row r="7591" spans="1:4" ht="40.5" x14ac:dyDescent="0.25">
      <c r="A7591" s="893">
        <v>99435</v>
      </c>
      <c r="B7591" s="894" t="s">
        <v>29580</v>
      </c>
      <c r="C7591" s="893" t="s">
        <v>58</v>
      </c>
      <c r="D7591" s="896">
        <v>842.86</v>
      </c>
    </row>
    <row r="7592" spans="1:4" ht="40.5" x14ac:dyDescent="0.25">
      <c r="A7592" s="893">
        <v>99436</v>
      </c>
      <c r="B7592" s="894" t="s">
        <v>29581</v>
      </c>
      <c r="C7592" s="893" t="s">
        <v>58</v>
      </c>
      <c r="D7592" s="896">
        <v>933.18</v>
      </c>
    </row>
    <row r="7593" spans="1:4" ht="40.5" x14ac:dyDescent="0.25">
      <c r="A7593" s="893">
        <v>99437</v>
      </c>
      <c r="B7593" s="894" t="s">
        <v>29582</v>
      </c>
      <c r="C7593" s="893" t="s">
        <v>58</v>
      </c>
      <c r="D7593" s="896">
        <v>819.87</v>
      </c>
    </row>
    <row r="7594" spans="1:4" ht="40.5" x14ac:dyDescent="0.25">
      <c r="A7594" s="893">
        <v>99438</v>
      </c>
      <c r="B7594" s="894" t="s">
        <v>29583</v>
      </c>
      <c r="C7594" s="893" t="s">
        <v>58</v>
      </c>
      <c r="D7594" s="896">
        <v>827.57</v>
      </c>
    </row>
    <row r="7595" spans="1:4" ht="40.5" x14ac:dyDescent="0.25">
      <c r="A7595" s="893">
        <v>99439</v>
      </c>
      <c r="B7595" s="894" t="s">
        <v>29584</v>
      </c>
      <c r="C7595" s="893" t="s">
        <v>58</v>
      </c>
      <c r="D7595" s="896">
        <v>848.55</v>
      </c>
    </row>
    <row r="7596" spans="1:4" ht="40.5" x14ac:dyDescent="0.25">
      <c r="A7596" s="893">
        <v>102473</v>
      </c>
      <c r="B7596" s="894" t="s">
        <v>23457</v>
      </c>
      <c r="C7596" s="893" t="s">
        <v>58</v>
      </c>
      <c r="D7596" s="896">
        <v>591.66</v>
      </c>
    </row>
    <row r="7597" spans="1:4" ht="40.5" x14ac:dyDescent="0.25">
      <c r="A7597" s="893">
        <v>102474</v>
      </c>
      <c r="B7597" s="894" t="s">
        <v>23458</v>
      </c>
      <c r="C7597" s="893" t="s">
        <v>58</v>
      </c>
      <c r="D7597" s="896">
        <v>624.22</v>
      </c>
    </row>
    <row r="7598" spans="1:4" ht="40.5" x14ac:dyDescent="0.25">
      <c r="A7598" s="893">
        <v>102475</v>
      </c>
      <c r="B7598" s="894" t="s">
        <v>23459</v>
      </c>
      <c r="C7598" s="893" t="s">
        <v>58</v>
      </c>
      <c r="D7598" s="896">
        <v>669.97</v>
      </c>
    </row>
    <row r="7599" spans="1:4" ht="40.5" x14ac:dyDescent="0.25">
      <c r="A7599" s="893">
        <v>102476</v>
      </c>
      <c r="B7599" s="894" t="s">
        <v>23460</v>
      </c>
      <c r="C7599" s="893" t="s">
        <v>58</v>
      </c>
      <c r="D7599" s="896">
        <v>680.99</v>
      </c>
    </row>
    <row r="7600" spans="1:4" ht="40.5" x14ac:dyDescent="0.25">
      <c r="A7600" s="893">
        <v>102477</v>
      </c>
      <c r="B7600" s="894" t="s">
        <v>23461</v>
      </c>
      <c r="C7600" s="893" t="s">
        <v>58</v>
      </c>
      <c r="D7600" s="896">
        <v>716.91</v>
      </c>
    </row>
    <row r="7601" spans="1:4" ht="40.5" x14ac:dyDescent="0.25">
      <c r="A7601" s="893">
        <v>102478</v>
      </c>
      <c r="B7601" s="894" t="s">
        <v>23462</v>
      </c>
      <c r="C7601" s="893" t="s">
        <v>58</v>
      </c>
      <c r="D7601" s="896">
        <v>757.72</v>
      </c>
    </row>
    <row r="7602" spans="1:4" ht="40.5" x14ac:dyDescent="0.25">
      <c r="A7602" s="893">
        <v>102479</v>
      </c>
      <c r="B7602" s="894" t="s">
        <v>23463</v>
      </c>
      <c r="C7602" s="893" t="s">
        <v>58</v>
      </c>
      <c r="D7602" s="896">
        <v>586.89</v>
      </c>
    </row>
    <row r="7603" spans="1:4" ht="40.5" x14ac:dyDescent="0.25">
      <c r="A7603" s="893">
        <v>102480</v>
      </c>
      <c r="B7603" s="894" t="s">
        <v>23464</v>
      </c>
      <c r="C7603" s="893" t="s">
        <v>58</v>
      </c>
      <c r="D7603" s="896">
        <v>615.66999999999996</v>
      </c>
    </row>
    <row r="7604" spans="1:4" ht="40.5" x14ac:dyDescent="0.25">
      <c r="A7604" s="893">
        <v>102481</v>
      </c>
      <c r="B7604" s="894" t="s">
        <v>23465</v>
      </c>
      <c r="C7604" s="893" t="s">
        <v>58</v>
      </c>
      <c r="D7604" s="896">
        <v>653.33000000000004</v>
      </c>
    </row>
    <row r="7605" spans="1:4" ht="40.5" x14ac:dyDescent="0.25">
      <c r="A7605" s="893">
        <v>102482</v>
      </c>
      <c r="B7605" s="894" t="s">
        <v>23466</v>
      </c>
      <c r="C7605" s="893" t="s">
        <v>58</v>
      </c>
      <c r="D7605" s="896">
        <v>676.3</v>
      </c>
    </row>
    <row r="7606" spans="1:4" ht="40.5" x14ac:dyDescent="0.25">
      <c r="A7606" s="893">
        <v>102483</v>
      </c>
      <c r="B7606" s="894" t="s">
        <v>23467</v>
      </c>
      <c r="C7606" s="893" t="s">
        <v>58</v>
      </c>
      <c r="D7606" s="896">
        <v>706.74</v>
      </c>
    </row>
    <row r="7607" spans="1:4" ht="40.5" x14ac:dyDescent="0.25">
      <c r="A7607" s="893">
        <v>102484</v>
      </c>
      <c r="B7607" s="894" t="s">
        <v>23468</v>
      </c>
      <c r="C7607" s="893" t="s">
        <v>58</v>
      </c>
      <c r="D7607" s="896">
        <v>755.24</v>
      </c>
    </row>
    <row r="7608" spans="1:4" ht="27" x14ac:dyDescent="0.25">
      <c r="A7608" s="893">
        <v>102485</v>
      </c>
      <c r="B7608" s="894" t="s">
        <v>23469</v>
      </c>
      <c r="C7608" s="893" t="s">
        <v>58</v>
      </c>
      <c r="D7608" s="896">
        <v>652.14</v>
      </c>
    </row>
    <row r="7609" spans="1:4" ht="27" x14ac:dyDescent="0.25">
      <c r="A7609" s="893">
        <v>102486</v>
      </c>
      <c r="B7609" s="894" t="s">
        <v>23470</v>
      </c>
      <c r="C7609" s="893" t="s">
        <v>58</v>
      </c>
      <c r="D7609" s="896">
        <v>677.09</v>
      </c>
    </row>
    <row r="7610" spans="1:4" ht="27" x14ac:dyDescent="0.25">
      <c r="A7610" s="893">
        <v>102487</v>
      </c>
      <c r="B7610" s="894" t="s">
        <v>23471</v>
      </c>
      <c r="C7610" s="893" t="s">
        <v>58</v>
      </c>
      <c r="D7610" s="896">
        <v>612.32000000000005</v>
      </c>
    </row>
    <row r="7611" spans="1:4" ht="40.5" x14ac:dyDescent="0.25">
      <c r="A7611" s="893">
        <v>103183</v>
      </c>
      <c r="B7611" s="894" t="s">
        <v>29585</v>
      </c>
      <c r="C7611" s="893" t="s">
        <v>58</v>
      </c>
      <c r="D7611" s="896">
        <v>929.11</v>
      </c>
    </row>
    <row r="7612" spans="1:4" ht="40.5" x14ac:dyDescent="0.25">
      <c r="A7612" s="893">
        <v>103184</v>
      </c>
      <c r="B7612" s="894" t="s">
        <v>29586</v>
      </c>
      <c r="C7612" s="893" t="s">
        <v>58</v>
      </c>
      <c r="D7612" s="896">
        <v>794.49</v>
      </c>
    </row>
    <row r="7613" spans="1:4" ht="27" x14ac:dyDescent="0.25">
      <c r="A7613" s="893">
        <v>103669</v>
      </c>
      <c r="B7613" s="894" t="s">
        <v>23472</v>
      </c>
      <c r="C7613" s="893" t="s">
        <v>58</v>
      </c>
      <c r="D7613" s="897">
        <v>1094.02</v>
      </c>
    </row>
    <row r="7614" spans="1:4" ht="27" x14ac:dyDescent="0.25">
      <c r="A7614" s="893">
        <v>103670</v>
      </c>
      <c r="B7614" s="894" t="s">
        <v>23473</v>
      </c>
      <c r="C7614" s="893" t="s">
        <v>58</v>
      </c>
      <c r="D7614" s="896">
        <v>334.66</v>
      </c>
    </row>
    <row r="7615" spans="1:4" ht="27" x14ac:dyDescent="0.25">
      <c r="A7615" s="893">
        <v>103671</v>
      </c>
      <c r="B7615" s="894" t="s">
        <v>23474</v>
      </c>
      <c r="C7615" s="893" t="s">
        <v>58</v>
      </c>
      <c r="D7615" s="896">
        <v>813.62</v>
      </c>
    </row>
    <row r="7616" spans="1:4" ht="27" x14ac:dyDescent="0.25">
      <c r="A7616" s="893">
        <v>103672</v>
      </c>
      <c r="B7616" s="894" t="s">
        <v>23475</v>
      </c>
      <c r="C7616" s="893" t="s">
        <v>58</v>
      </c>
      <c r="D7616" s="896">
        <v>762.12</v>
      </c>
    </row>
    <row r="7617" spans="1:4" ht="27" x14ac:dyDescent="0.25">
      <c r="A7617" s="893">
        <v>103673</v>
      </c>
      <c r="B7617" s="894" t="s">
        <v>23476</v>
      </c>
      <c r="C7617" s="893" t="s">
        <v>58</v>
      </c>
      <c r="D7617" s="896">
        <v>46.47</v>
      </c>
    </row>
    <row r="7618" spans="1:4" ht="40.5" x14ac:dyDescent="0.25">
      <c r="A7618" s="893">
        <v>103674</v>
      </c>
      <c r="B7618" s="894" t="s">
        <v>23477</v>
      </c>
      <c r="C7618" s="893" t="s">
        <v>58</v>
      </c>
      <c r="D7618" s="896">
        <v>785.37</v>
      </c>
    </row>
    <row r="7619" spans="1:4" ht="40.5" x14ac:dyDescent="0.25">
      <c r="A7619" s="893">
        <v>103675</v>
      </c>
      <c r="B7619" s="894" t="s">
        <v>23478</v>
      </c>
      <c r="C7619" s="893" t="s">
        <v>58</v>
      </c>
      <c r="D7619" s="896">
        <v>763.11</v>
      </c>
    </row>
    <row r="7620" spans="1:4" ht="40.5" x14ac:dyDescent="0.25">
      <c r="A7620" s="893">
        <v>103676</v>
      </c>
      <c r="B7620" s="894" t="s">
        <v>23479</v>
      </c>
      <c r="C7620" s="893" t="s">
        <v>58</v>
      </c>
      <c r="D7620" s="897">
        <v>1152.82</v>
      </c>
    </row>
    <row r="7621" spans="1:4" ht="54" x14ac:dyDescent="0.25">
      <c r="A7621" s="893">
        <v>103677</v>
      </c>
      <c r="B7621" s="894" t="s">
        <v>23480</v>
      </c>
      <c r="C7621" s="893" t="s">
        <v>58</v>
      </c>
      <c r="D7621" s="896">
        <v>963.29</v>
      </c>
    </row>
    <row r="7622" spans="1:4" ht="40.5" x14ac:dyDescent="0.25">
      <c r="A7622" s="893">
        <v>103678</v>
      </c>
      <c r="B7622" s="894" t="s">
        <v>23481</v>
      </c>
      <c r="C7622" s="893" t="s">
        <v>58</v>
      </c>
      <c r="D7622" s="897">
        <v>1045.96</v>
      </c>
    </row>
    <row r="7623" spans="1:4" ht="54" x14ac:dyDescent="0.25">
      <c r="A7623" s="893">
        <v>103679</v>
      </c>
      <c r="B7623" s="894" t="s">
        <v>23482</v>
      </c>
      <c r="C7623" s="893" t="s">
        <v>58</v>
      </c>
      <c r="D7623" s="896">
        <v>915.78</v>
      </c>
    </row>
    <row r="7624" spans="1:4" ht="40.5" x14ac:dyDescent="0.25">
      <c r="A7624" s="893">
        <v>103680</v>
      </c>
      <c r="B7624" s="894" t="s">
        <v>23483</v>
      </c>
      <c r="C7624" s="893" t="s">
        <v>58</v>
      </c>
      <c r="D7624" s="896">
        <v>972.42</v>
      </c>
    </row>
    <row r="7625" spans="1:4" ht="54" x14ac:dyDescent="0.25">
      <c r="A7625" s="893">
        <v>103681</v>
      </c>
      <c r="B7625" s="894" t="s">
        <v>23484</v>
      </c>
      <c r="C7625" s="893" t="s">
        <v>58</v>
      </c>
      <c r="D7625" s="896">
        <v>843.2</v>
      </c>
    </row>
    <row r="7626" spans="1:4" ht="40.5" x14ac:dyDescent="0.25">
      <c r="A7626" s="893">
        <v>103682</v>
      </c>
      <c r="B7626" s="894" t="s">
        <v>23485</v>
      </c>
      <c r="C7626" s="893" t="s">
        <v>58</v>
      </c>
      <c r="D7626" s="897">
        <v>1111.0899999999999</v>
      </c>
    </row>
    <row r="7627" spans="1:4" ht="40.5" x14ac:dyDescent="0.25">
      <c r="A7627" s="893">
        <v>103683</v>
      </c>
      <c r="B7627" s="894" t="s">
        <v>23486</v>
      </c>
      <c r="C7627" s="893" t="s">
        <v>58</v>
      </c>
      <c r="D7627" s="897">
        <v>1433.15</v>
      </c>
    </row>
    <row r="7628" spans="1:4" ht="27" x14ac:dyDescent="0.25">
      <c r="A7628" s="893">
        <v>103684</v>
      </c>
      <c r="B7628" s="894" t="s">
        <v>23487</v>
      </c>
      <c r="C7628" s="893" t="s">
        <v>58</v>
      </c>
      <c r="D7628" s="896">
        <v>782.31</v>
      </c>
    </row>
    <row r="7629" spans="1:4" ht="27" x14ac:dyDescent="0.25">
      <c r="A7629" s="893">
        <v>103685</v>
      </c>
      <c r="B7629" s="894" t="s">
        <v>23488</v>
      </c>
      <c r="C7629" s="893" t="s">
        <v>58</v>
      </c>
      <c r="D7629" s="896">
        <v>768.4</v>
      </c>
    </row>
    <row r="7630" spans="1:4" ht="27" x14ac:dyDescent="0.25">
      <c r="A7630" s="893">
        <v>103686</v>
      </c>
      <c r="B7630" s="894" t="s">
        <v>23489</v>
      </c>
      <c r="C7630" s="893" t="s">
        <v>58</v>
      </c>
      <c r="D7630" s="896">
        <v>837.8</v>
      </c>
    </row>
    <row r="7631" spans="1:4" ht="40.5" x14ac:dyDescent="0.25">
      <c r="A7631" s="893">
        <v>103687</v>
      </c>
      <c r="B7631" s="894" t="s">
        <v>23490</v>
      </c>
      <c r="C7631" s="893" t="s">
        <v>58</v>
      </c>
      <c r="D7631" s="897">
        <v>1229.18</v>
      </c>
    </row>
    <row r="7632" spans="1:4" ht="27" x14ac:dyDescent="0.25">
      <c r="A7632" s="893">
        <v>103688</v>
      </c>
      <c r="B7632" s="894" t="s">
        <v>23491</v>
      </c>
      <c r="C7632" s="893" t="s">
        <v>58</v>
      </c>
      <c r="D7632" s="896">
        <v>956.77</v>
      </c>
    </row>
    <row r="7633" spans="1:4" ht="27" x14ac:dyDescent="0.25">
      <c r="A7633" s="893">
        <v>104916</v>
      </c>
      <c r="B7633" s="894" t="s">
        <v>23492</v>
      </c>
      <c r="C7633" s="893" t="s">
        <v>73</v>
      </c>
      <c r="D7633" s="896">
        <v>19.649999999999999</v>
      </c>
    </row>
    <row r="7634" spans="1:4" ht="27" x14ac:dyDescent="0.25">
      <c r="A7634" s="893">
        <v>104923</v>
      </c>
      <c r="B7634" s="894" t="s">
        <v>23493</v>
      </c>
      <c r="C7634" s="893" t="s">
        <v>58</v>
      </c>
      <c r="D7634" s="896">
        <v>771.14</v>
      </c>
    </row>
    <row r="7635" spans="1:4" ht="27" x14ac:dyDescent="0.25">
      <c r="A7635" s="893">
        <v>104924</v>
      </c>
      <c r="B7635" s="894" t="s">
        <v>23494</v>
      </c>
      <c r="C7635" s="893" t="s">
        <v>58</v>
      </c>
      <c r="D7635" s="896">
        <v>872.31</v>
      </c>
    </row>
    <row r="7636" spans="1:4" ht="40.5" x14ac:dyDescent="0.25">
      <c r="A7636" s="893">
        <v>101963</v>
      </c>
      <c r="B7636" s="894" t="s">
        <v>23495</v>
      </c>
      <c r="C7636" s="893" t="s">
        <v>59</v>
      </c>
      <c r="D7636" s="896">
        <v>191.94</v>
      </c>
    </row>
    <row r="7637" spans="1:4" ht="40.5" x14ac:dyDescent="0.25">
      <c r="A7637" s="893">
        <v>101964</v>
      </c>
      <c r="B7637" s="894" t="s">
        <v>23496</v>
      </c>
      <c r="C7637" s="893" t="s">
        <v>59</v>
      </c>
      <c r="D7637" s="896">
        <v>178.24</v>
      </c>
    </row>
    <row r="7638" spans="1:4" ht="40.5" x14ac:dyDescent="0.25">
      <c r="A7638" s="893">
        <v>101165</v>
      </c>
      <c r="B7638" s="894" t="s">
        <v>23497</v>
      </c>
      <c r="C7638" s="893" t="s">
        <v>58</v>
      </c>
      <c r="D7638" s="897">
        <v>1010.41</v>
      </c>
    </row>
    <row r="7639" spans="1:4" ht="40.5" x14ac:dyDescent="0.25">
      <c r="A7639" s="893">
        <v>101166</v>
      </c>
      <c r="B7639" s="894" t="s">
        <v>23498</v>
      </c>
      <c r="C7639" s="893" t="s">
        <v>58</v>
      </c>
      <c r="D7639" s="896">
        <v>614.58000000000004</v>
      </c>
    </row>
    <row r="7640" spans="1:4" ht="40.5" x14ac:dyDescent="0.25">
      <c r="A7640" s="893">
        <v>98575</v>
      </c>
      <c r="B7640" s="894" t="s">
        <v>23499</v>
      </c>
      <c r="C7640" s="893" t="s">
        <v>71</v>
      </c>
      <c r="D7640" s="896">
        <v>70.010000000000005</v>
      </c>
    </row>
    <row r="7641" spans="1:4" ht="27" x14ac:dyDescent="0.25">
      <c r="A7641" s="893">
        <v>98576</v>
      </c>
      <c r="B7641" s="894" t="s">
        <v>23500</v>
      </c>
      <c r="C7641" s="893" t="s">
        <v>71</v>
      </c>
      <c r="D7641" s="896">
        <v>25.86</v>
      </c>
    </row>
    <row r="7642" spans="1:4" ht="27" x14ac:dyDescent="0.25">
      <c r="A7642" s="893">
        <v>98577</v>
      </c>
      <c r="B7642" s="894" t="s">
        <v>23501</v>
      </c>
      <c r="C7642" s="893" t="s">
        <v>71</v>
      </c>
      <c r="D7642" s="896">
        <v>49.79</v>
      </c>
    </row>
    <row r="7643" spans="1:4" ht="27" x14ac:dyDescent="0.25">
      <c r="A7643" s="893">
        <v>93184</v>
      </c>
      <c r="B7643" s="894" t="s">
        <v>23502</v>
      </c>
      <c r="C7643" s="893" t="s">
        <v>71</v>
      </c>
      <c r="D7643" s="896">
        <v>29.61</v>
      </c>
    </row>
    <row r="7644" spans="1:4" ht="27" x14ac:dyDescent="0.25">
      <c r="A7644" s="893">
        <v>93187</v>
      </c>
      <c r="B7644" s="894" t="s">
        <v>23503</v>
      </c>
      <c r="C7644" s="893" t="s">
        <v>71</v>
      </c>
      <c r="D7644" s="896">
        <v>80.010000000000005</v>
      </c>
    </row>
    <row r="7645" spans="1:4" ht="27" x14ac:dyDescent="0.25">
      <c r="A7645" s="893">
        <v>93191</v>
      </c>
      <c r="B7645" s="894" t="s">
        <v>23504</v>
      </c>
      <c r="C7645" s="893" t="s">
        <v>71</v>
      </c>
      <c r="D7645" s="896">
        <v>72.36</v>
      </c>
    </row>
    <row r="7646" spans="1:4" ht="13.5" x14ac:dyDescent="0.25">
      <c r="A7646" s="893">
        <v>93194</v>
      </c>
      <c r="B7646" s="894" t="s">
        <v>23505</v>
      </c>
      <c r="C7646" s="893" t="s">
        <v>71</v>
      </c>
      <c r="D7646" s="896">
        <v>28.83</v>
      </c>
    </row>
    <row r="7647" spans="1:4" ht="27" x14ac:dyDescent="0.25">
      <c r="A7647" s="893">
        <v>93197</v>
      </c>
      <c r="B7647" s="894" t="s">
        <v>23506</v>
      </c>
      <c r="C7647" s="893" t="s">
        <v>71</v>
      </c>
      <c r="D7647" s="896">
        <v>59.45</v>
      </c>
    </row>
    <row r="7648" spans="1:4" ht="27" x14ac:dyDescent="0.25">
      <c r="A7648" s="893">
        <v>93199</v>
      </c>
      <c r="B7648" s="894" t="s">
        <v>23507</v>
      </c>
      <c r="C7648" s="893" t="s">
        <v>71</v>
      </c>
      <c r="D7648" s="896">
        <v>51.5</v>
      </c>
    </row>
    <row r="7649" spans="1:4" ht="27" x14ac:dyDescent="0.25">
      <c r="A7649" s="893">
        <v>93200</v>
      </c>
      <c r="B7649" s="894" t="s">
        <v>23508</v>
      </c>
      <c r="C7649" s="893" t="s">
        <v>71</v>
      </c>
      <c r="D7649" s="896">
        <v>12.52</v>
      </c>
    </row>
    <row r="7650" spans="1:4" ht="27" x14ac:dyDescent="0.25">
      <c r="A7650" s="893">
        <v>93202</v>
      </c>
      <c r="B7650" s="894" t="s">
        <v>23509</v>
      </c>
      <c r="C7650" s="893" t="s">
        <v>71</v>
      </c>
      <c r="D7650" s="896">
        <v>27.54</v>
      </c>
    </row>
    <row r="7651" spans="1:4" ht="27" x14ac:dyDescent="0.25">
      <c r="A7651" s="893">
        <v>93203</v>
      </c>
      <c r="B7651" s="894" t="s">
        <v>23510</v>
      </c>
      <c r="C7651" s="893" t="s">
        <v>71</v>
      </c>
      <c r="D7651" s="896">
        <v>15.38</v>
      </c>
    </row>
    <row r="7652" spans="1:4" ht="27" x14ac:dyDescent="0.25">
      <c r="A7652" s="893">
        <v>93205</v>
      </c>
      <c r="B7652" s="894" t="s">
        <v>23511</v>
      </c>
      <c r="C7652" s="893" t="s">
        <v>71</v>
      </c>
      <c r="D7652" s="896">
        <v>71.5</v>
      </c>
    </row>
    <row r="7653" spans="1:4" ht="27" x14ac:dyDescent="0.25">
      <c r="A7653" s="893">
        <v>105021</v>
      </c>
      <c r="B7653" s="894" t="s">
        <v>23512</v>
      </c>
      <c r="C7653" s="893" t="s">
        <v>71</v>
      </c>
      <c r="D7653" s="896">
        <v>25.9</v>
      </c>
    </row>
    <row r="7654" spans="1:4" ht="27" x14ac:dyDescent="0.25">
      <c r="A7654" s="893">
        <v>105022</v>
      </c>
      <c r="B7654" s="894" t="s">
        <v>23513</v>
      </c>
      <c r="C7654" s="893" t="s">
        <v>71</v>
      </c>
      <c r="D7654" s="896">
        <v>22.91</v>
      </c>
    </row>
    <row r="7655" spans="1:4" ht="27" x14ac:dyDescent="0.25">
      <c r="A7655" s="893">
        <v>105023</v>
      </c>
      <c r="B7655" s="894" t="s">
        <v>23514</v>
      </c>
      <c r="C7655" s="893" t="s">
        <v>71</v>
      </c>
      <c r="D7655" s="896">
        <v>68.23</v>
      </c>
    </row>
    <row r="7656" spans="1:4" ht="27" x14ac:dyDescent="0.25">
      <c r="A7656" s="893">
        <v>105024</v>
      </c>
      <c r="B7656" s="894" t="s">
        <v>23515</v>
      </c>
      <c r="C7656" s="893" t="s">
        <v>71</v>
      </c>
      <c r="D7656" s="896">
        <v>56.42</v>
      </c>
    </row>
    <row r="7657" spans="1:4" ht="27" x14ac:dyDescent="0.25">
      <c r="A7657" s="893">
        <v>105025</v>
      </c>
      <c r="B7657" s="894" t="s">
        <v>23516</v>
      </c>
      <c r="C7657" s="893" t="s">
        <v>71</v>
      </c>
      <c r="D7657" s="896">
        <v>60.17</v>
      </c>
    </row>
    <row r="7658" spans="1:4" ht="27" x14ac:dyDescent="0.25">
      <c r="A7658" s="893">
        <v>105026</v>
      </c>
      <c r="B7658" s="894" t="s">
        <v>23517</v>
      </c>
      <c r="C7658" s="893" t="s">
        <v>71</v>
      </c>
      <c r="D7658" s="896">
        <v>43.19</v>
      </c>
    </row>
    <row r="7659" spans="1:4" ht="13.5" x14ac:dyDescent="0.25">
      <c r="A7659" s="893">
        <v>105027</v>
      </c>
      <c r="B7659" s="894" t="s">
        <v>23518</v>
      </c>
      <c r="C7659" s="893" t="s">
        <v>71</v>
      </c>
      <c r="D7659" s="896">
        <v>25.5</v>
      </c>
    </row>
    <row r="7660" spans="1:4" ht="13.5" x14ac:dyDescent="0.25">
      <c r="A7660" s="893">
        <v>105028</v>
      </c>
      <c r="B7660" s="894" t="s">
        <v>23519</v>
      </c>
      <c r="C7660" s="893" t="s">
        <v>71</v>
      </c>
      <c r="D7660" s="896">
        <v>22.55</v>
      </c>
    </row>
    <row r="7661" spans="1:4" ht="27" x14ac:dyDescent="0.25">
      <c r="A7661" s="893">
        <v>105029</v>
      </c>
      <c r="B7661" s="894" t="s">
        <v>23520</v>
      </c>
      <c r="C7661" s="893" t="s">
        <v>71</v>
      </c>
      <c r="D7661" s="896">
        <v>51.64</v>
      </c>
    </row>
    <row r="7662" spans="1:4" ht="27" x14ac:dyDescent="0.25">
      <c r="A7662" s="893">
        <v>105030</v>
      </c>
      <c r="B7662" s="894" t="s">
        <v>23521</v>
      </c>
      <c r="C7662" s="893" t="s">
        <v>71</v>
      </c>
      <c r="D7662" s="896">
        <v>43.85</v>
      </c>
    </row>
    <row r="7663" spans="1:4" ht="27" x14ac:dyDescent="0.25">
      <c r="A7663" s="893">
        <v>105031</v>
      </c>
      <c r="B7663" s="894" t="s">
        <v>23522</v>
      </c>
      <c r="C7663" s="893" t="s">
        <v>71</v>
      </c>
      <c r="D7663" s="896">
        <v>48.7</v>
      </c>
    </row>
    <row r="7664" spans="1:4" ht="27" x14ac:dyDescent="0.25">
      <c r="A7664" s="893">
        <v>105032</v>
      </c>
      <c r="B7664" s="894" t="s">
        <v>23523</v>
      </c>
      <c r="C7664" s="893" t="s">
        <v>71</v>
      </c>
      <c r="D7664" s="896">
        <v>33.840000000000003</v>
      </c>
    </row>
    <row r="7665" spans="1:4" ht="27" x14ac:dyDescent="0.25">
      <c r="A7665" s="893">
        <v>105033</v>
      </c>
      <c r="B7665" s="894" t="s">
        <v>23524</v>
      </c>
      <c r="C7665" s="893" t="s">
        <v>71</v>
      </c>
      <c r="D7665" s="896">
        <v>59.75</v>
      </c>
    </row>
    <row r="7666" spans="1:4" ht="27" x14ac:dyDescent="0.25">
      <c r="A7666" s="893">
        <v>105034</v>
      </c>
      <c r="B7666" s="894" t="s">
        <v>23525</v>
      </c>
      <c r="C7666" s="893" t="s">
        <v>71</v>
      </c>
      <c r="D7666" s="896">
        <v>43.63</v>
      </c>
    </row>
    <row r="7667" spans="1:4" ht="27" x14ac:dyDescent="0.25">
      <c r="A7667" s="893">
        <v>105035</v>
      </c>
      <c r="B7667" s="894" t="s">
        <v>23526</v>
      </c>
      <c r="C7667" s="893" t="s">
        <v>71</v>
      </c>
      <c r="D7667" s="896">
        <v>71.2</v>
      </c>
    </row>
    <row r="7668" spans="1:4" ht="27" x14ac:dyDescent="0.25">
      <c r="A7668" s="893">
        <v>105036</v>
      </c>
      <c r="B7668" s="894" t="s">
        <v>23527</v>
      </c>
      <c r="C7668" s="893" t="s">
        <v>71</v>
      </c>
      <c r="D7668" s="896">
        <v>51.34</v>
      </c>
    </row>
    <row r="7669" spans="1:4" ht="27" x14ac:dyDescent="0.25">
      <c r="A7669" s="893">
        <v>105037</v>
      </c>
      <c r="B7669" s="894" t="s">
        <v>23528</v>
      </c>
      <c r="C7669" s="893" t="s">
        <v>71</v>
      </c>
      <c r="D7669" s="896">
        <v>34.74</v>
      </c>
    </row>
    <row r="7670" spans="1:4" ht="13.5" x14ac:dyDescent="0.25">
      <c r="A7670" s="893">
        <v>105038</v>
      </c>
      <c r="B7670" s="894" t="s">
        <v>23529</v>
      </c>
      <c r="C7670" s="893" t="s">
        <v>71</v>
      </c>
      <c r="D7670" s="896">
        <v>70.989999999999995</v>
      </c>
    </row>
    <row r="7671" spans="1:4" ht="13.5" x14ac:dyDescent="0.25">
      <c r="A7671" s="893">
        <v>105039</v>
      </c>
      <c r="B7671" s="894" t="s">
        <v>23530</v>
      </c>
      <c r="C7671" s="893" t="s">
        <v>71</v>
      </c>
      <c r="D7671" s="896">
        <v>51.11</v>
      </c>
    </row>
    <row r="7672" spans="1:4" ht="13.5" x14ac:dyDescent="0.25">
      <c r="A7672" s="893">
        <v>105040</v>
      </c>
      <c r="B7672" s="894" t="s">
        <v>23531</v>
      </c>
      <c r="C7672" s="893" t="s">
        <v>71</v>
      </c>
      <c r="D7672" s="896">
        <v>34.57</v>
      </c>
    </row>
    <row r="7673" spans="1:4" ht="27" x14ac:dyDescent="0.25">
      <c r="A7673" s="893">
        <v>97733</v>
      </c>
      <c r="B7673" s="894" t="s">
        <v>23532</v>
      </c>
      <c r="C7673" s="893" t="s">
        <v>58</v>
      </c>
      <c r="D7673" s="897">
        <v>3721.6</v>
      </c>
    </row>
    <row r="7674" spans="1:4" ht="27" x14ac:dyDescent="0.25">
      <c r="A7674" s="893">
        <v>97734</v>
      </c>
      <c r="B7674" s="894" t="s">
        <v>23533</v>
      </c>
      <c r="C7674" s="893" t="s">
        <v>58</v>
      </c>
      <c r="D7674" s="897">
        <v>3228.09</v>
      </c>
    </row>
    <row r="7675" spans="1:4" ht="27" x14ac:dyDescent="0.25">
      <c r="A7675" s="893">
        <v>97735</v>
      </c>
      <c r="B7675" s="894" t="s">
        <v>23534</v>
      </c>
      <c r="C7675" s="893" t="s">
        <v>58</v>
      </c>
      <c r="D7675" s="897">
        <v>2624.94</v>
      </c>
    </row>
    <row r="7676" spans="1:4" ht="27" x14ac:dyDescent="0.25">
      <c r="A7676" s="893">
        <v>97736</v>
      </c>
      <c r="B7676" s="894" t="s">
        <v>23535</v>
      </c>
      <c r="C7676" s="893" t="s">
        <v>58</v>
      </c>
      <c r="D7676" s="897">
        <v>1558.54</v>
      </c>
    </row>
    <row r="7677" spans="1:4" ht="27" x14ac:dyDescent="0.25">
      <c r="A7677" s="893">
        <v>97737</v>
      </c>
      <c r="B7677" s="894" t="s">
        <v>29587</v>
      </c>
      <c r="C7677" s="893" t="s">
        <v>58</v>
      </c>
      <c r="D7677" s="897">
        <v>3517.18</v>
      </c>
    </row>
    <row r="7678" spans="1:4" ht="40.5" x14ac:dyDescent="0.25">
      <c r="A7678" s="893">
        <v>97738</v>
      </c>
      <c r="B7678" s="894" t="s">
        <v>23536</v>
      </c>
      <c r="C7678" s="893" t="s">
        <v>58</v>
      </c>
      <c r="D7678" s="897">
        <v>4343.68</v>
      </c>
    </row>
    <row r="7679" spans="1:4" ht="27" x14ac:dyDescent="0.25">
      <c r="A7679" s="893">
        <v>97739</v>
      </c>
      <c r="B7679" s="894" t="s">
        <v>23537</v>
      </c>
      <c r="C7679" s="893" t="s">
        <v>58</v>
      </c>
      <c r="D7679" s="897">
        <v>3118.53</v>
      </c>
    </row>
    <row r="7680" spans="1:4" ht="27" x14ac:dyDescent="0.25">
      <c r="A7680" s="893">
        <v>97740</v>
      </c>
      <c r="B7680" s="894" t="s">
        <v>23538</v>
      </c>
      <c r="C7680" s="893" t="s">
        <v>58</v>
      </c>
      <c r="D7680" s="897">
        <v>2182.61</v>
      </c>
    </row>
    <row r="7681" spans="1:4" ht="27" x14ac:dyDescent="0.25">
      <c r="A7681" s="893">
        <v>98615</v>
      </c>
      <c r="B7681" s="894" t="s">
        <v>23539</v>
      </c>
      <c r="C7681" s="893" t="s">
        <v>59</v>
      </c>
      <c r="D7681" s="896">
        <v>164.56</v>
      </c>
    </row>
    <row r="7682" spans="1:4" ht="27" x14ac:dyDescent="0.25">
      <c r="A7682" s="893">
        <v>98616</v>
      </c>
      <c r="B7682" s="894" t="s">
        <v>23540</v>
      </c>
      <c r="C7682" s="893" t="s">
        <v>59</v>
      </c>
      <c r="D7682" s="896">
        <v>131.33000000000001</v>
      </c>
    </row>
    <row r="7683" spans="1:4" ht="27" x14ac:dyDescent="0.25">
      <c r="A7683" s="893">
        <v>98617</v>
      </c>
      <c r="B7683" s="894" t="s">
        <v>23541</v>
      </c>
      <c r="C7683" s="893" t="s">
        <v>59</v>
      </c>
      <c r="D7683" s="896">
        <v>122.13</v>
      </c>
    </row>
    <row r="7684" spans="1:4" ht="27" x14ac:dyDescent="0.25">
      <c r="A7684" s="893">
        <v>98618</v>
      </c>
      <c r="B7684" s="894" t="s">
        <v>23542</v>
      </c>
      <c r="C7684" s="893" t="s">
        <v>59</v>
      </c>
      <c r="D7684" s="896">
        <v>167.27</v>
      </c>
    </row>
    <row r="7685" spans="1:4" ht="27" x14ac:dyDescent="0.25">
      <c r="A7685" s="893">
        <v>98619</v>
      </c>
      <c r="B7685" s="894" t="s">
        <v>23543</v>
      </c>
      <c r="C7685" s="893" t="s">
        <v>59</v>
      </c>
      <c r="D7685" s="896">
        <v>153.33000000000001</v>
      </c>
    </row>
    <row r="7686" spans="1:4" ht="27" x14ac:dyDescent="0.25">
      <c r="A7686" s="893">
        <v>98620</v>
      </c>
      <c r="B7686" s="894" t="s">
        <v>23544</v>
      </c>
      <c r="C7686" s="893" t="s">
        <v>59</v>
      </c>
      <c r="D7686" s="896">
        <v>146.27000000000001</v>
      </c>
    </row>
    <row r="7687" spans="1:4" ht="27" x14ac:dyDescent="0.25">
      <c r="A7687" s="893">
        <v>98621</v>
      </c>
      <c r="B7687" s="894" t="s">
        <v>23545</v>
      </c>
      <c r="C7687" s="893" t="s">
        <v>59</v>
      </c>
      <c r="D7687" s="896">
        <v>190.97</v>
      </c>
    </row>
    <row r="7688" spans="1:4" ht="27" x14ac:dyDescent="0.25">
      <c r="A7688" s="893">
        <v>98622</v>
      </c>
      <c r="B7688" s="894" t="s">
        <v>23546</v>
      </c>
      <c r="C7688" s="893" t="s">
        <v>59</v>
      </c>
      <c r="D7688" s="896">
        <v>179.72</v>
      </c>
    </row>
    <row r="7689" spans="1:4" ht="27" x14ac:dyDescent="0.25">
      <c r="A7689" s="893">
        <v>98623</v>
      </c>
      <c r="B7689" s="894" t="s">
        <v>23547</v>
      </c>
      <c r="C7689" s="893" t="s">
        <v>59</v>
      </c>
      <c r="D7689" s="896">
        <v>173.99</v>
      </c>
    </row>
    <row r="7690" spans="1:4" ht="27" x14ac:dyDescent="0.25">
      <c r="A7690" s="893">
        <v>98624</v>
      </c>
      <c r="B7690" s="894" t="s">
        <v>23548</v>
      </c>
      <c r="C7690" s="893" t="s">
        <v>59</v>
      </c>
      <c r="D7690" s="896">
        <v>216.58</v>
      </c>
    </row>
    <row r="7691" spans="1:4" ht="27" x14ac:dyDescent="0.25">
      <c r="A7691" s="893">
        <v>98625</v>
      </c>
      <c r="B7691" s="894" t="s">
        <v>23549</v>
      </c>
      <c r="C7691" s="893" t="s">
        <v>59</v>
      </c>
      <c r="D7691" s="896">
        <v>207.08</v>
      </c>
    </row>
    <row r="7692" spans="1:4" ht="27" x14ac:dyDescent="0.25">
      <c r="A7692" s="893">
        <v>98626</v>
      </c>
      <c r="B7692" s="894" t="s">
        <v>23550</v>
      </c>
      <c r="C7692" s="893" t="s">
        <v>59</v>
      </c>
      <c r="D7692" s="896">
        <v>202.16</v>
      </c>
    </row>
    <row r="7693" spans="1:4" ht="27" x14ac:dyDescent="0.25">
      <c r="A7693" s="893">
        <v>98627</v>
      </c>
      <c r="B7693" s="894" t="s">
        <v>29588</v>
      </c>
      <c r="C7693" s="893" t="s">
        <v>59</v>
      </c>
      <c r="D7693" s="896">
        <v>634.70000000000005</v>
      </c>
    </row>
    <row r="7694" spans="1:4" ht="27" x14ac:dyDescent="0.25">
      <c r="A7694" s="893">
        <v>98628</v>
      </c>
      <c r="B7694" s="894" t="s">
        <v>29589</v>
      </c>
      <c r="C7694" s="893" t="s">
        <v>59</v>
      </c>
      <c r="D7694" s="896">
        <v>544.07000000000005</v>
      </c>
    </row>
    <row r="7695" spans="1:4" ht="27" x14ac:dyDescent="0.25">
      <c r="A7695" s="893">
        <v>98629</v>
      </c>
      <c r="B7695" s="894" t="s">
        <v>29590</v>
      </c>
      <c r="C7695" s="893" t="s">
        <v>59</v>
      </c>
      <c r="D7695" s="896">
        <v>498.58</v>
      </c>
    </row>
    <row r="7696" spans="1:4" ht="27" x14ac:dyDescent="0.25">
      <c r="A7696" s="893">
        <v>98630</v>
      </c>
      <c r="B7696" s="894" t="s">
        <v>29591</v>
      </c>
      <c r="C7696" s="893" t="s">
        <v>59</v>
      </c>
      <c r="D7696" s="896">
        <v>664.21</v>
      </c>
    </row>
    <row r="7697" spans="1:4" ht="27" x14ac:dyDescent="0.25">
      <c r="A7697" s="893">
        <v>98632</v>
      </c>
      <c r="B7697" s="894" t="s">
        <v>29592</v>
      </c>
      <c r="C7697" s="893" t="s">
        <v>59</v>
      </c>
      <c r="D7697" s="896">
        <v>555.80999999999995</v>
      </c>
    </row>
    <row r="7698" spans="1:4" ht="27" x14ac:dyDescent="0.25">
      <c r="A7698" s="893">
        <v>98655</v>
      </c>
      <c r="B7698" s="894" t="s">
        <v>23551</v>
      </c>
      <c r="C7698" s="893" t="s">
        <v>71</v>
      </c>
      <c r="D7698" s="896">
        <v>746.43</v>
      </c>
    </row>
    <row r="7699" spans="1:4" ht="27" x14ac:dyDescent="0.25">
      <c r="A7699" s="893">
        <v>98656</v>
      </c>
      <c r="B7699" s="894" t="s">
        <v>23552</v>
      </c>
      <c r="C7699" s="893" t="s">
        <v>71</v>
      </c>
      <c r="D7699" s="896">
        <v>758.47</v>
      </c>
    </row>
    <row r="7700" spans="1:4" ht="27" x14ac:dyDescent="0.25">
      <c r="A7700" s="893">
        <v>98657</v>
      </c>
      <c r="B7700" s="894" t="s">
        <v>23553</v>
      </c>
      <c r="C7700" s="893" t="s">
        <v>71</v>
      </c>
      <c r="D7700" s="896">
        <v>770.52</v>
      </c>
    </row>
    <row r="7701" spans="1:4" ht="27" x14ac:dyDescent="0.25">
      <c r="A7701" s="893">
        <v>98658</v>
      </c>
      <c r="B7701" s="894" t="s">
        <v>23554</v>
      </c>
      <c r="C7701" s="893" t="s">
        <v>71</v>
      </c>
      <c r="D7701" s="896">
        <v>782.55</v>
      </c>
    </row>
    <row r="7702" spans="1:4" ht="27" x14ac:dyDescent="0.25">
      <c r="A7702" s="893">
        <v>98659</v>
      </c>
      <c r="B7702" s="894" t="s">
        <v>23555</v>
      </c>
      <c r="C7702" s="893" t="s">
        <v>71</v>
      </c>
      <c r="D7702" s="896">
        <v>806.65</v>
      </c>
    </row>
    <row r="7703" spans="1:4" ht="27" x14ac:dyDescent="0.25">
      <c r="A7703" s="893">
        <v>98746</v>
      </c>
      <c r="B7703" s="894" t="s">
        <v>23556</v>
      </c>
      <c r="C7703" s="893" t="s">
        <v>71</v>
      </c>
      <c r="D7703" s="896">
        <v>71.17</v>
      </c>
    </row>
    <row r="7704" spans="1:4" ht="27" x14ac:dyDescent="0.25">
      <c r="A7704" s="893">
        <v>98749</v>
      </c>
      <c r="B7704" s="894" t="s">
        <v>23557</v>
      </c>
      <c r="C7704" s="893" t="s">
        <v>71</v>
      </c>
      <c r="D7704" s="896">
        <v>82.16</v>
      </c>
    </row>
    <row r="7705" spans="1:4" ht="27" x14ac:dyDescent="0.25">
      <c r="A7705" s="893">
        <v>98750</v>
      </c>
      <c r="B7705" s="894" t="s">
        <v>23558</v>
      </c>
      <c r="C7705" s="893" t="s">
        <v>71</v>
      </c>
      <c r="D7705" s="896">
        <v>95.19</v>
      </c>
    </row>
    <row r="7706" spans="1:4" ht="27" x14ac:dyDescent="0.25">
      <c r="A7706" s="893">
        <v>98751</v>
      </c>
      <c r="B7706" s="894" t="s">
        <v>23559</v>
      </c>
      <c r="C7706" s="893" t="s">
        <v>71</v>
      </c>
      <c r="D7706" s="896">
        <v>129.09</v>
      </c>
    </row>
    <row r="7707" spans="1:4" ht="27" x14ac:dyDescent="0.25">
      <c r="A7707" s="893">
        <v>98752</v>
      </c>
      <c r="B7707" s="894" t="s">
        <v>23560</v>
      </c>
      <c r="C7707" s="893" t="s">
        <v>71</v>
      </c>
      <c r="D7707" s="896">
        <v>169.49</v>
      </c>
    </row>
    <row r="7708" spans="1:4" ht="27" x14ac:dyDescent="0.25">
      <c r="A7708" s="893">
        <v>98753</v>
      </c>
      <c r="B7708" s="894" t="s">
        <v>23561</v>
      </c>
      <c r="C7708" s="893" t="s">
        <v>71</v>
      </c>
      <c r="D7708" s="896">
        <v>219.41</v>
      </c>
    </row>
    <row r="7709" spans="1:4" ht="54" x14ac:dyDescent="0.25">
      <c r="A7709" s="893">
        <v>100763</v>
      </c>
      <c r="B7709" s="894" t="s">
        <v>23562</v>
      </c>
      <c r="C7709" s="893" t="s">
        <v>73</v>
      </c>
      <c r="D7709" s="896">
        <v>16.23</v>
      </c>
    </row>
    <row r="7710" spans="1:4" ht="54" x14ac:dyDescent="0.25">
      <c r="A7710" s="893">
        <v>100764</v>
      </c>
      <c r="B7710" s="894" t="s">
        <v>23563</v>
      </c>
      <c r="C7710" s="893" t="s">
        <v>73</v>
      </c>
      <c r="D7710" s="896">
        <v>15.94</v>
      </c>
    </row>
    <row r="7711" spans="1:4" ht="40.5" x14ac:dyDescent="0.25">
      <c r="A7711" s="893">
        <v>100765</v>
      </c>
      <c r="B7711" s="894" t="s">
        <v>23564</v>
      </c>
      <c r="C7711" s="893" t="s">
        <v>73</v>
      </c>
      <c r="D7711" s="896">
        <v>14.07</v>
      </c>
    </row>
    <row r="7712" spans="1:4" ht="40.5" x14ac:dyDescent="0.25">
      <c r="A7712" s="893">
        <v>100766</v>
      </c>
      <c r="B7712" s="894" t="s">
        <v>23565</v>
      </c>
      <c r="C7712" s="893" t="s">
        <v>73</v>
      </c>
      <c r="D7712" s="896">
        <v>14.31</v>
      </c>
    </row>
    <row r="7713" spans="1:4" ht="54" x14ac:dyDescent="0.25">
      <c r="A7713" s="893">
        <v>100767</v>
      </c>
      <c r="B7713" s="894" t="s">
        <v>23566</v>
      </c>
      <c r="C7713" s="893" t="s">
        <v>73</v>
      </c>
      <c r="D7713" s="896">
        <v>17.420000000000002</v>
      </c>
    </row>
    <row r="7714" spans="1:4" ht="54" x14ac:dyDescent="0.25">
      <c r="A7714" s="893">
        <v>100768</v>
      </c>
      <c r="B7714" s="894" t="s">
        <v>23567</v>
      </c>
      <c r="C7714" s="893" t="s">
        <v>73</v>
      </c>
      <c r="D7714" s="896">
        <v>16.48</v>
      </c>
    </row>
    <row r="7715" spans="1:4" ht="54" x14ac:dyDescent="0.25">
      <c r="A7715" s="893">
        <v>100769</v>
      </c>
      <c r="B7715" s="894" t="s">
        <v>23568</v>
      </c>
      <c r="C7715" s="893" t="s">
        <v>73</v>
      </c>
      <c r="D7715" s="896">
        <v>23.54</v>
      </c>
    </row>
    <row r="7716" spans="1:4" ht="54" x14ac:dyDescent="0.25">
      <c r="A7716" s="893">
        <v>100770</v>
      </c>
      <c r="B7716" s="894" t="s">
        <v>23569</v>
      </c>
      <c r="C7716" s="893" t="s">
        <v>73</v>
      </c>
      <c r="D7716" s="896">
        <v>22.4</v>
      </c>
    </row>
    <row r="7717" spans="1:4" ht="54" x14ac:dyDescent="0.25">
      <c r="A7717" s="893">
        <v>100771</v>
      </c>
      <c r="B7717" s="894" t="s">
        <v>23570</v>
      </c>
      <c r="C7717" s="893" t="s">
        <v>73</v>
      </c>
      <c r="D7717" s="896">
        <v>18.13</v>
      </c>
    </row>
    <row r="7718" spans="1:4" ht="54" x14ac:dyDescent="0.25">
      <c r="A7718" s="893">
        <v>100772</v>
      </c>
      <c r="B7718" s="894" t="s">
        <v>23571</v>
      </c>
      <c r="C7718" s="893" t="s">
        <v>73</v>
      </c>
      <c r="D7718" s="896">
        <v>17.100000000000001</v>
      </c>
    </row>
    <row r="7719" spans="1:4" ht="54" x14ac:dyDescent="0.25">
      <c r="A7719" s="893">
        <v>100773</v>
      </c>
      <c r="B7719" s="894" t="s">
        <v>23572</v>
      </c>
      <c r="C7719" s="893" t="s">
        <v>73</v>
      </c>
      <c r="D7719" s="896">
        <v>19.5</v>
      </c>
    </row>
    <row r="7720" spans="1:4" ht="54" x14ac:dyDescent="0.25">
      <c r="A7720" s="893">
        <v>100774</v>
      </c>
      <c r="B7720" s="894" t="s">
        <v>23573</v>
      </c>
      <c r="C7720" s="893" t="s">
        <v>73</v>
      </c>
      <c r="D7720" s="896">
        <v>11.49</v>
      </c>
    </row>
    <row r="7721" spans="1:4" ht="54" x14ac:dyDescent="0.25">
      <c r="A7721" s="893">
        <v>100775</v>
      </c>
      <c r="B7721" s="894" t="s">
        <v>23574</v>
      </c>
      <c r="C7721" s="893" t="s">
        <v>73</v>
      </c>
      <c r="D7721" s="896">
        <v>13</v>
      </c>
    </row>
    <row r="7722" spans="1:4" ht="54" x14ac:dyDescent="0.25">
      <c r="A7722" s="893">
        <v>100776</v>
      </c>
      <c r="B7722" s="894" t="s">
        <v>23575</v>
      </c>
      <c r="C7722" s="893" t="s">
        <v>73</v>
      </c>
      <c r="D7722" s="896">
        <v>19.63</v>
      </c>
    </row>
    <row r="7723" spans="1:4" ht="54" x14ac:dyDescent="0.25">
      <c r="A7723" s="893">
        <v>100777</v>
      </c>
      <c r="B7723" s="894" t="s">
        <v>23576</v>
      </c>
      <c r="C7723" s="893" t="s">
        <v>73</v>
      </c>
      <c r="D7723" s="896">
        <v>11.44</v>
      </c>
    </row>
    <row r="7724" spans="1:4" ht="54" x14ac:dyDescent="0.25">
      <c r="A7724" s="893">
        <v>100778</v>
      </c>
      <c r="B7724" s="894" t="s">
        <v>23577</v>
      </c>
      <c r="C7724" s="893" t="s">
        <v>73</v>
      </c>
      <c r="D7724" s="896">
        <v>12.96</v>
      </c>
    </row>
    <row r="7725" spans="1:4" ht="40.5" x14ac:dyDescent="0.25">
      <c r="A7725" s="893">
        <v>103795</v>
      </c>
      <c r="B7725" s="894" t="s">
        <v>23578</v>
      </c>
      <c r="C7725" s="893" t="s">
        <v>59</v>
      </c>
      <c r="D7725" s="896">
        <v>93.19</v>
      </c>
    </row>
    <row r="7726" spans="1:4" ht="40.5" x14ac:dyDescent="0.25">
      <c r="A7726" s="893">
        <v>103796</v>
      </c>
      <c r="B7726" s="894" t="s">
        <v>23579</v>
      </c>
      <c r="C7726" s="893" t="s">
        <v>59</v>
      </c>
      <c r="D7726" s="896">
        <v>60.07</v>
      </c>
    </row>
    <row r="7727" spans="1:4" ht="27" x14ac:dyDescent="0.25">
      <c r="A7727" s="893">
        <v>103797</v>
      </c>
      <c r="B7727" s="894" t="s">
        <v>23580</v>
      </c>
      <c r="C7727" s="893" t="s">
        <v>73</v>
      </c>
      <c r="D7727" s="896">
        <v>19.13</v>
      </c>
    </row>
    <row r="7728" spans="1:4" ht="40.5" x14ac:dyDescent="0.25">
      <c r="A7728" s="893">
        <v>103798</v>
      </c>
      <c r="B7728" s="894" t="s">
        <v>23581</v>
      </c>
      <c r="C7728" s="893" t="s">
        <v>58</v>
      </c>
      <c r="D7728" s="896">
        <v>764.21</v>
      </c>
    </row>
    <row r="7729" spans="1:4" ht="54" x14ac:dyDescent="0.25">
      <c r="A7729" s="893">
        <v>103799</v>
      </c>
      <c r="B7729" s="894" t="s">
        <v>23582</v>
      </c>
      <c r="C7729" s="893" t="s">
        <v>58</v>
      </c>
      <c r="D7729" s="896">
        <v>461.33</v>
      </c>
    </row>
    <row r="7730" spans="1:4" ht="40.5" x14ac:dyDescent="0.25">
      <c r="A7730" s="893">
        <v>103800</v>
      </c>
      <c r="B7730" s="894" t="s">
        <v>23583</v>
      </c>
      <c r="C7730" s="893" t="s">
        <v>58</v>
      </c>
      <c r="D7730" s="896">
        <v>531.83000000000004</v>
      </c>
    </row>
    <row r="7731" spans="1:4" ht="40.5" x14ac:dyDescent="0.25">
      <c r="A7731" s="893">
        <v>103801</v>
      </c>
      <c r="B7731" s="894" t="s">
        <v>23584</v>
      </c>
      <c r="C7731" s="893" t="s">
        <v>58</v>
      </c>
      <c r="D7731" s="896">
        <v>644.63</v>
      </c>
    </row>
    <row r="7732" spans="1:4" ht="54" x14ac:dyDescent="0.25">
      <c r="A7732" s="893">
        <v>103925</v>
      </c>
      <c r="B7732" s="894" t="s">
        <v>23585</v>
      </c>
      <c r="C7732" s="893" t="s">
        <v>58</v>
      </c>
      <c r="D7732" s="897">
        <v>1939.9</v>
      </c>
    </row>
    <row r="7733" spans="1:4" ht="54" x14ac:dyDescent="0.25">
      <c r="A7733" s="893">
        <v>103926</v>
      </c>
      <c r="B7733" s="894" t="s">
        <v>23586</v>
      </c>
      <c r="C7733" s="893" t="s">
        <v>58</v>
      </c>
      <c r="D7733" s="897">
        <v>1574.45</v>
      </c>
    </row>
    <row r="7734" spans="1:4" ht="40.5" x14ac:dyDescent="0.25">
      <c r="A7734" s="893">
        <v>103928</v>
      </c>
      <c r="B7734" s="894" t="s">
        <v>23587</v>
      </c>
      <c r="C7734" s="893" t="s">
        <v>58</v>
      </c>
      <c r="D7734" s="896">
        <v>531.83000000000004</v>
      </c>
    </row>
    <row r="7735" spans="1:4" ht="40.5" x14ac:dyDescent="0.25">
      <c r="A7735" s="893">
        <v>103929</v>
      </c>
      <c r="B7735" s="894" t="s">
        <v>23588</v>
      </c>
      <c r="C7735" s="893" t="s">
        <v>58</v>
      </c>
      <c r="D7735" s="897">
        <v>1245.3900000000001</v>
      </c>
    </row>
    <row r="7736" spans="1:4" ht="54" x14ac:dyDescent="0.25">
      <c r="A7736" s="893">
        <v>103930</v>
      </c>
      <c r="B7736" s="894" t="s">
        <v>23589</v>
      </c>
      <c r="C7736" s="893" t="s">
        <v>58</v>
      </c>
      <c r="D7736" s="896">
        <v>793.56</v>
      </c>
    </row>
    <row r="7737" spans="1:4" ht="54" x14ac:dyDescent="0.25">
      <c r="A7737" s="893">
        <v>103931</v>
      </c>
      <c r="B7737" s="894" t="s">
        <v>23590</v>
      </c>
      <c r="C7737" s="893" t="s">
        <v>58</v>
      </c>
      <c r="D7737" s="896">
        <v>594.51</v>
      </c>
    </row>
    <row r="7738" spans="1:4" ht="54" x14ac:dyDescent="0.25">
      <c r="A7738" s="893">
        <v>103932</v>
      </c>
      <c r="B7738" s="894" t="s">
        <v>23591</v>
      </c>
      <c r="C7738" s="893" t="s">
        <v>58</v>
      </c>
      <c r="D7738" s="896">
        <v>565.35</v>
      </c>
    </row>
    <row r="7739" spans="1:4" ht="40.5" x14ac:dyDescent="0.25">
      <c r="A7739" s="893">
        <v>103933</v>
      </c>
      <c r="B7739" s="894" t="s">
        <v>23592</v>
      </c>
      <c r="C7739" s="893" t="s">
        <v>58</v>
      </c>
      <c r="D7739" s="897">
        <v>1733.38</v>
      </c>
    </row>
    <row r="7740" spans="1:4" ht="27" x14ac:dyDescent="0.25">
      <c r="A7740" s="893">
        <v>105041</v>
      </c>
      <c r="B7740" s="894" t="s">
        <v>23593</v>
      </c>
      <c r="C7740" s="893" t="s">
        <v>71</v>
      </c>
      <c r="D7740" s="896">
        <v>53.99</v>
      </c>
    </row>
    <row r="7741" spans="1:4" ht="40.5" x14ac:dyDescent="0.25">
      <c r="A7741" s="893">
        <v>105042</v>
      </c>
      <c r="B7741" s="894" t="s">
        <v>23594</v>
      </c>
      <c r="C7741" s="893" t="s">
        <v>71</v>
      </c>
      <c r="D7741" s="896">
        <v>63.68</v>
      </c>
    </row>
    <row r="7742" spans="1:4" ht="27" x14ac:dyDescent="0.25">
      <c r="A7742" s="893">
        <v>105045</v>
      </c>
      <c r="B7742" s="894" t="s">
        <v>23595</v>
      </c>
      <c r="C7742" s="893" t="s">
        <v>71</v>
      </c>
      <c r="D7742" s="896">
        <v>61.61</v>
      </c>
    </row>
    <row r="7743" spans="1:4" ht="40.5" x14ac:dyDescent="0.25">
      <c r="A7743" s="893">
        <v>105046</v>
      </c>
      <c r="B7743" s="894" t="s">
        <v>23596</v>
      </c>
      <c r="C7743" s="893" t="s">
        <v>71</v>
      </c>
      <c r="D7743" s="896">
        <v>51.82</v>
      </c>
    </row>
    <row r="7744" spans="1:4" ht="40.5" x14ac:dyDescent="0.25">
      <c r="A7744" s="893">
        <v>105050</v>
      </c>
      <c r="B7744" s="894" t="s">
        <v>23597</v>
      </c>
      <c r="C7744" s="893" t="s">
        <v>71</v>
      </c>
      <c r="D7744" s="896">
        <v>183.09</v>
      </c>
    </row>
    <row r="7745" spans="1:4" ht="40.5" x14ac:dyDescent="0.25">
      <c r="A7745" s="893">
        <v>105053</v>
      </c>
      <c r="B7745" s="894" t="s">
        <v>23598</v>
      </c>
      <c r="C7745" s="893" t="s">
        <v>71</v>
      </c>
      <c r="D7745" s="896">
        <v>171.39</v>
      </c>
    </row>
    <row r="7746" spans="1:4" ht="40.5" x14ac:dyDescent="0.25">
      <c r="A7746" s="893">
        <v>105056</v>
      </c>
      <c r="B7746" s="894" t="s">
        <v>23599</v>
      </c>
      <c r="C7746" s="893" t="s">
        <v>71</v>
      </c>
      <c r="D7746" s="896">
        <v>250.41</v>
      </c>
    </row>
    <row r="7747" spans="1:4" ht="40.5" x14ac:dyDescent="0.25">
      <c r="A7747" s="893">
        <v>105058</v>
      </c>
      <c r="B7747" s="894" t="s">
        <v>23600</v>
      </c>
      <c r="C7747" s="893" t="s">
        <v>71</v>
      </c>
      <c r="D7747" s="896">
        <v>239.52</v>
      </c>
    </row>
    <row r="7748" spans="1:4" ht="40.5" x14ac:dyDescent="0.25">
      <c r="A7748" s="893">
        <v>105061</v>
      </c>
      <c r="B7748" s="894" t="s">
        <v>23601</v>
      </c>
      <c r="C7748" s="893" t="s">
        <v>71</v>
      </c>
      <c r="D7748" s="896">
        <v>100.99</v>
      </c>
    </row>
    <row r="7749" spans="1:4" ht="40.5" x14ac:dyDescent="0.25">
      <c r="A7749" s="893">
        <v>105064</v>
      </c>
      <c r="B7749" s="894" t="s">
        <v>23602</v>
      </c>
      <c r="C7749" s="893" t="s">
        <v>71</v>
      </c>
      <c r="D7749" s="896">
        <v>85.86</v>
      </c>
    </row>
    <row r="7750" spans="1:4" ht="40.5" x14ac:dyDescent="0.25">
      <c r="A7750" s="893">
        <v>105068</v>
      </c>
      <c r="B7750" s="894" t="s">
        <v>23603</v>
      </c>
      <c r="C7750" s="893" t="s">
        <v>71</v>
      </c>
      <c r="D7750" s="896">
        <v>166.41</v>
      </c>
    </row>
    <row r="7751" spans="1:4" ht="40.5" x14ac:dyDescent="0.25">
      <c r="A7751" s="893">
        <v>105071</v>
      </c>
      <c r="B7751" s="894" t="s">
        <v>23604</v>
      </c>
      <c r="C7751" s="893" t="s">
        <v>71</v>
      </c>
      <c r="D7751" s="896">
        <v>151.30000000000001</v>
      </c>
    </row>
    <row r="7752" spans="1:4" ht="40.5" x14ac:dyDescent="0.25">
      <c r="A7752" s="893">
        <v>105074</v>
      </c>
      <c r="B7752" s="894" t="s">
        <v>23605</v>
      </c>
      <c r="C7752" s="893" t="s">
        <v>71</v>
      </c>
      <c r="D7752" s="896">
        <v>257.95999999999998</v>
      </c>
    </row>
    <row r="7753" spans="1:4" ht="40.5" x14ac:dyDescent="0.25">
      <c r="A7753" s="893">
        <v>105077</v>
      </c>
      <c r="B7753" s="894" t="s">
        <v>23606</v>
      </c>
      <c r="C7753" s="893" t="s">
        <v>71</v>
      </c>
      <c r="D7753" s="896">
        <v>242.93</v>
      </c>
    </row>
    <row r="7754" spans="1:4" ht="27" x14ac:dyDescent="0.25">
      <c r="A7754" s="893">
        <v>105080</v>
      </c>
      <c r="B7754" s="894" t="s">
        <v>23607</v>
      </c>
      <c r="C7754" s="893" t="s">
        <v>71</v>
      </c>
      <c r="D7754" s="896">
        <v>66.53</v>
      </c>
    </row>
    <row r="7755" spans="1:4" ht="27" x14ac:dyDescent="0.25">
      <c r="A7755" s="893">
        <v>105081</v>
      </c>
      <c r="B7755" s="894" t="s">
        <v>23608</v>
      </c>
      <c r="C7755" s="893" t="s">
        <v>71</v>
      </c>
      <c r="D7755" s="896">
        <v>76.95</v>
      </c>
    </row>
    <row r="7756" spans="1:4" ht="27" x14ac:dyDescent="0.25">
      <c r="A7756" s="893">
        <v>105082</v>
      </c>
      <c r="B7756" s="894" t="s">
        <v>23609</v>
      </c>
      <c r="C7756" s="893" t="s">
        <v>71</v>
      </c>
      <c r="D7756" s="896">
        <v>69.33</v>
      </c>
    </row>
    <row r="7757" spans="1:4" ht="27" x14ac:dyDescent="0.25">
      <c r="A7757" s="893">
        <v>105083</v>
      </c>
      <c r="B7757" s="894" t="s">
        <v>23610</v>
      </c>
      <c r="C7757" s="893" t="s">
        <v>71</v>
      </c>
      <c r="D7757" s="896">
        <v>78.22</v>
      </c>
    </row>
    <row r="7758" spans="1:4" ht="27" x14ac:dyDescent="0.25">
      <c r="A7758" s="893">
        <v>105084</v>
      </c>
      <c r="B7758" s="894" t="s">
        <v>23611</v>
      </c>
      <c r="C7758" s="893" t="s">
        <v>71</v>
      </c>
      <c r="D7758" s="896">
        <v>97.05</v>
      </c>
    </row>
    <row r="7759" spans="1:4" ht="27" x14ac:dyDescent="0.25">
      <c r="A7759" s="893">
        <v>105085</v>
      </c>
      <c r="B7759" s="894" t="s">
        <v>23612</v>
      </c>
      <c r="C7759" s="893" t="s">
        <v>71</v>
      </c>
      <c r="D7759" s="896">
        <v>101.44</v>
      </c>
    </row>
    <row r="7760" spans="1:4" ht="27" x14ac:dyDescent="0.25">
      <c r="A7760" s="893">
        <v>105086</v>
      </c>
      <c r="B7760" s="894" t="s">
        <v>23613</v>
      </c>
      <c r="C7760" s="893" t="s">
        <v>71</v>
      </c>
      <c r="D7760" s="896">
        <v>90.32</v>
      </c>
    </row>
    <row r="7761" spans="1:4" ht="27" x14ac:dyDescent="0.25">
      <c r="A7761" s="893">
        <v>105087</v>
      </c>
      <c r="B7761" s="894" t="s">
        <v>23614</v>
      </c>
      <c r="C7761" s="893" t="s">
        <v>71</v>
      </c>
      <c r="D7761" s="896">
        <v>101.44</v>
      </c>
    </row>
    <row r="7762" spans="1:4" ht="27" x14ac:dyDescent="0.25">
      <c r="A7762" s="893">
        <v>105088</v>
      </c>
      <c r="B7762" s="894" t="s">
        <v>23615</v>
      </c>
      <c r="C7762" s="893" t="s">
        <v>71</v>
      </c>
      <c r="D7762" s="896">
        <v>182.88</v>
      </c>
    </row>
    <row r="7763" spans="1:4" ht="27" x14ac:dyDescent="0.25">
      <c r="A7763" s="893">
        <v>105089</v>
      </c>
      <c r="B7763" s="894" t="s">
        <v>23616</v>
      </c>
      <c r="C7763" s="893" t="s">
        <v>71</v>
      </c>
      <c r="D7763" s="896">
        <v>168.86</v>
      </c>
    </row>
    <row r="7764" spans="1:4" ht="27" x14ac:dyDescent="0.25">
      <c r="A7764" s="893">
        <v>105090</v>
      </c>
      <c r="B7764" s="894" t="s">
        <v>23617</v>
      </c>
      <c r="C7764" s="893" t="s">
        <v>59</v>
      </c>
      <c r="D7764" s="896">
        <v>334.35</v>
      </c>
    </row>
    <row r="7765" spans="1:4" ht="27" x14ac:dyDescent="0.25">
      <c r="A7765" s="893">
        <v>105091</v>
      </c>
      <c r="B7765" s="894" t="s">
        <v>23618</v>
      </c>
      <c r="C7765" s="893" t="s">
        <v>71</v>
      </c>
      <c r="D7765" s="896">
        <v>133.88</v>
      </c>
    </row>
    <row r="7766" spans="1:4" ht="27" x14ac:dyDescent="0.25">
      <c r="A7766" s="893">
        <v>105092</v>
      </c>
      <c r="B7766" s="894" t="s">
        <v>23619</v>
      </c>
      <c r="C7766" s="893" t="s">
        <v>71</v>
      </c>
      <c r="D7766" s="896">
        <v>145.55000000000001</v>
      </c>
    </row>
    <row r="7767" spans="1:4" ht="27" x14ac:dyDescent="0.25">
      <c r="A7767" s="893">
        <v>105093</v>
      </c>
      <c r="B7767" s="894" t="s">
        <v>23620</v>
      </c>
      <c r="C7767" s="893" t="s">
        <v>71</v>
      </c>
      <c r="D7767" s="896">
        <v>147.85</v>
      </c>
    </row>
    <row r="7768" spans="1:4" ht="40.5" x14ac:dyDescent="0.25">
      <c r="A7768" s="893">
        <v>105095</v>
      </c>
      <c r="B7768" s="894" t="s">
        <v>23621</v>
      </c>
      <c r="C7768" s="893" t="s">
        <v>71</v>
      </c>
      <c r="D7768" s="896">
        <v>91.63</v>
      </c>
    </row>
    <row r="7769" spans="1:4" ht="40.5" x14ac:dyDescent="0.25">
      <c r="A7769" s="893">
        <v>105098</v>
      </c>
      <c r="B7769" s="894" t="s">
        <v>23622</v>
      </c>
      <c r="C7769" s="893" t="s">
        <v>71</v>
      </c>
      <c r="D7769" s="896">
        <v>79.790000000000006</v>
      </c>
    </row>
    <row r="7770" spans="1:4" ht="27" x14ac:dyDescent="0.25">
      <c r="A7770" s="893">
        <v>105099</v>
      </c>
      <c r="B7770" s="894" t="s">
        <v>23623</v>
      </c>
      <c r="C7770" s="893" t="s">
        <v>71</v>
      </c>
      <c r="D7770" s="896">
        <v>79.5</v>
      </c>
    </row>
    <row r="7771" spans="1:4" ht="27" x14ac:dyDescent="0.25">
      <c r="A7771" s="893">
        <v>105100</v>
      </c>
      <c r="B7771" s="894" t="s">
        <v>23624</v>
      </c>
      <c r="C7771" s="893" t="s">
        <v>71</v>
      </c>
      <c r="D7771" s="896">
        <v>110.61</v>
      </c>
    </row>
    <row r="7772" spans="1:4" ht="27" x14ac:dyDescent="0.25">
      <c r="A7772" s="893">
        <v>105101</v>
      </c>
      <c r="B7772" s="894" t="s">
        <v>23625</v>
      </c>
      <c r="C7772" s="893" t="s">
        <v>71</v>
      </c>
      <c r="D7772" s="896">
        <v>208.65</v>
      </c>
    </row>
    <row r="7773" spans="1:4" ht="27" x14ac:dyDescent="0.25">
      <c r="A7773" s="893">
        <v>105102</v>
      </c>
      <c r="B7773" s="894" t="s">
        <v>23626</v>
      </c>
      <c r="C7773" s="893" t="s">
        <v>71</v>
      </c>
      <c r="D7773" s="896">
        <v>284.54000000000002</v>
      </c>
    </row>
    <row r="7774" spans="1:4" ht="27" x14ac:dyDescent="0.25">
      <c r="A7774" s="893">
        <v>98562</v>
      </c>
      <c r="B7774" s="894" t="s">
        <v>23627</v>
      </c>
      <c r="C7774" s="893" t="s">
        <v>59</v>
      </c>
      <c r="D7774" s="896">
        <v>51.35</v>
      </c>
    </row>
    <row r="7775" spans="1:4" ht="27" x14ac:dyDescent="0.25">
      <c r="A7775" s="893">
        <v>98555</v>
      </c>
      <c r="B7775" s="894" t="s">
        <v>23628</v>
      </c>
      <c r="C7775" s="893" t="s">
        <v>59</v>
      </c>
      <c r="D7775" s="896">
        <v>30.53</v>
      </c>
    </row>
    <row r="7776" spans="1:4" ht="40.5" x14ac:dyDescent="0.25">
      <c r="A7776" s="893">
        <v>98556</v>
      </c>
      <c r="B7776" s="894" t="s">
        <v>23629</v>
      </c>
      <c r="C7776" s="893" t="s">
        <v>59</v>
      </c>
      <c r="D7776" s="896">
        <v>58.38</v>
      </c>
    </row>
    <row r="7777" spans="1:4" ht="40.5" x14ac:dyDescent="0.25">
      <c r="A7777" s="893">
        <v>98558</v>
      </c>
      <c r="B7777" s="894" t="s">
        <v>23630</v>
      </c>
      <c r="C7777" s="893" t="s">
        <v>70</v>
      </c>
      <c r="D7777" s="896">
        <v>9.73</v>
      </c>
    </row>
    <row r="7778" spans="1:4" ht="13.5" x14ac:dyDescent="0.25">
      <c r="A7778" s="893">
        <v>98559</v>
      </c>
      <c r="B7778" s="894" t="s">
        <v>23631</v>
      </c>
      <c r="C7778" s="893" t="s">
        <v>71</v>
      </c>
      <c r="D7778" s="896">
        <v>5.48</v>
      </c>
    </row>
    <row r="7779" spans="1:4" ht="27" x14ac:dyDescent="0.25">
      <c r="A7779" s="893">
        <v>98546</v>
      </c>
      <c r="B7779" s="894" t="s">
        <v>23632</v>
      </c>
      <c r="C7779" s="893" t="s">
        <v>59</v>
      </c>
      <c r="D7779" s="896">
        <v>134.22</v>
      </c>
    </row>
    <row r="7780" spans="1:4" ht="40.5" x14ac:dyDescent="0.25">
      <c r="A7780" s="893">
        <v>98547</v>
      </c>
      <c r="B7780" s="894" t="s">
        <v>23633</v>
      </c>
      <c r="C7780" s="893" t="s">
        <v>59</v>
      </c>
      <c r="D7780" s="896">
        <v>227.65</v>
      </c>
    </row>
    <row r="7781" spans="1:4" ht="27" x14ac:dyDescent="0.25">
      <c r="A7781" s="893">
        <v>98553</v>
      </c>
      <c r="B7781" s="894" t="s">
        <v>23634</v>
      </c>
      <c r="C7781" s="893" t="s">
        <v>59</v>
      </c>
      <c r="D7781" s="896">
        <v>156.44</v>
      </c>
    </row>
    <row r="7782" spans="1:4" ht="27" x14ac:dyDescent="0.25">
      <c r="A7782" s="893">
        <v>98554</v>
      </c>
      <c r="B7782" s="894" t="s">
        <v>23635</v>
      </c>
      <c r="C7782" s="893" t="s">
        <v>59</v>
      </c>
      <c r="D7782" s="896">
        <v>43.12</v>
      </c>
    </row>
    <row r="7783" spans="1:4" ht="27" x14ac:dyDescent="0.25">
      <c r="A7783" s="893">
        <v>98557</v>
      </c>
      <c r="B7783" s="894" t="s">
        <v>23636</v>
      </c>
      <c r="C7783" s="893" t="s">
        <v>59</v>
      </c>
      <c r="D7783" s="896">
        <v>38.31</v>
      </c>
    </row>
    <row r="7784" spans="1:4" ht="27" x14ac:dyDescent="0.25">
      <c r="A7784" s="893">
        <v>98563</v>
      </c>
      <c r="B7784" s="894" t="s">
        <v>23637</v>
      </c>
      <c r="C7784" s="893" t="s">
        <v>59</v>
      </c>
      <c r="D7784" s="896">
        <v>38</v>
      </c>
    </row>
    <row r="7785" spans="1:4" ht="27" x14ac:dyDescent="0.25">
      <c r="A7785" s="893">
        <v>98564</v>
      </c>
      <c r="B7785" s="894" t="s">
        <v>23638</v>
      </c>
      <c r="C7785" s="893" t="s">
        <v>59</v>
      </c>
      <c r="D7785" s="896">
        <v>50.96</v>
      </c>
    </row>
    <row r="7786" spans="1:4" ht="27" x14ac:dyDescent="0.25">
      <c r="A7786" s="893">
        <v>98565</v>
      </c>
      <c r="B7786" s="894" t="s">
        <v>23639</v>
      </c>
      <c r="C7786" s="893" t="s">
        <v>59</v>
      </c>
      <c r="D7786" s="896">
        <v>54.22</v>
      </c>
    </row>
    <row r="7787" spans="1:4" ht="27" x14ac:dyDescent="0.25">
      <c r="A7787" s="893">
        <v>98566</v>
      </c>
      <c r="B7787" s="894" t="s">
        <v>23640</v>
      </c>
      <c r="C7787" s="893" t="s">
        <v>59</v>
      </c>
      <c r="D7787" s="896">
        <v>67.180000000000007</v>
      </c>
    </row>
    <row r="7788" spans="1:4" ht="27" x14ac:dyDescent="0.25">
      <c r="A7788" s="893">
        <v>98567</v>
      </c>
      <c r="B7788" s="894" t="s">
        <v>23641</v>
      </c>
      <c r="C7788" s="893" t="s">
        <v>59</v>
      </c>
      <c r="D7788" s="896">
        <v>69.67</v>
      </c>
    </row>
    <row r="7789" spans="1:4" ht="27" x14ac:dyDescent="0.25">
      <c r="A7789" s="893">
        <v>98568</v>
      </c>
      <c r="B7789" s="894" t="s">
        <v>23642</v>
      </c>
      <c r="C7789" s="893" t="s">
        <v>59</v>
      </c>
      <c r="D7789" s="896">
        <v>82.63</v>
      </c>
    </row>
    <row r="7790" spans="1:4" ht="27" x14ac:dyDescent="0.25">
      <c r="A7790" s="893">
        <v>98569</v>
      </c>
      <c r="B7790" s="894" t="s">
        <v>23643</v>
      </c>
      <c r="C7790" s="893" t="s">
        <v>59</v>
      </c>
      <c r="D7790" s="896">
        <v>85.89</v>
      </c>
    </row>
    <row r="7791" spans="1:4" ht="27" x14ac:dyDescent="0.25">
      <c r="A7791" s="893">
        <v>98570</v>
      </c>
      <c r="B7791" s="894" t="s">
        <v>23644</v>
      </c>
      <c r="C7791" s="893" t="s">
        <v>59</v>
      </c>
      <c r="D7791" s="896">
        <v>98.85</v>
      </c>
    </row>
    <row r="7792" spans="1:4" ht="27" x14ac:dyDescent="0.25">
      <c r="A7792" s="893">
        <v>98571</v>
      </c>
      <c r="B7792" s="894" t="s">
        <v>23645</v>
      </c>
      <c r="C7792" s="893" t="s">
        <v>59</v>
      </c>
      <c r="D7792" s="896">
        <v>51.53</v>
      </c>
    </row>
    <row r="7793" spans="1:4" ht="27" x14ac:dyDescent="0.25">
      <c r="A7793" s="893">
        <v>98572</v>
      </c>
      <c r="B7793" s="894" t="s">
        <v>23646</v>
      </c>
      <c r="C7793" s="893" t="s">
        <v>59</v>
      </c>
      <c r="D7793" s="896">
        <v>63.21</v>
      </c>
    </row>
    <row r="7794" spans="1:4" ht="27" x14ac:dyDescent="0.25">
      <c r="A7794" s="893">
        <v>98573</v>
      </c>
      <c r="B7794" s="894" t="s">
        <v>23647</v>
      </c>
      <c r="C7794" s="893" t="s">
        <v>59</v>
      </c>
      <c r="D7794" s="896">
        <v>75.53</v>
      </c>
    </row>
    <row r="7795" spans="1:4" ht="40.5" x14ac:dyDescent="0.25">
      <c r="A7795" s="893">
        <v>91831</v>
      </c>
      <c r="B7795" s="894" t="s">
        <v>23648</v>
      </c>
      <c r="C7795" s="893" t="s">
        <v>71</v>
      </c>
      <c r="D7795" s="896">
        <v>18.18</v>
      </c>
    </row>
    <row r="7796" spans="1:4" ht="40.5" x14ac:dyDescent="0.25">
      <c r="A7796" s="893">
        <v>91833</v>
      </c>
      <c r="B7796" s="894" t="s">
        <v>23649</v>
      </c>
      <c r="C7796" s="893" t="s">
        <v>71</v>
      </c>
      <c r="D7796" s="896">
        <v>18.670000000000002</v>
      </c>
    </row>
    <row r="7797" spans="1:4" ht="40.5" x14ac:dyDescent="0.25">
      <c r="A7797" s="893">
        <v>91834</v>
      </c>
      <c r="B7797" s="894" t="s">
        <v>23650</v>
      </c>
      <c r="C7797" s="893" t="s">
        <v>71</v>
      </c>
      <c r="D7797" s="896">
        <v>19.07</v>
      </c>
    </row>
    <row r="7798" spans="1:4" ht="40.5" x14ac:dyDescent="0.25">
      <c r="A7798" s="893">
        <v>91835</v>
      </c>
      <c r="B7798" s="894" t="s">
        <v>23651</v>
      </c>
      <c r="C7798" s="893" t="s">
        <v>71</v>
      </c>
      <c r="D7798" s="896">
        <v>20.29</v>
      </c>
    </row>
    <row r="7799" spans="1:4" ht="40.5" x14ac:dyDescent="0.25">
      <c r="A7799" s="893">
        <v>91836</v>
      </c>
      <c r="B7799" s="894" t="s">
        <v>23652</v>
      </c>
      <c r="C7799" s="893" t="s">
        <v>71</v>
      </c>
      <c r="D7799" s="896">
        <v>21.62</v>
      </c>
    </row>
    <row r="7800" spans="1:4" ht="40.5" x14ac:dyDescent="0.25">
      <c r="A7800" s="893">
        <v>91837</v>
      </c>
      <c r="B7800" s="894" t="s">
        <v>23653</v>
      </c>
      <c r="C7800" s="893" t="s">
        <v>71</v>
      </c>
      <c r="D7800" s="896">
        <v>24.48</v>
      </c>
    </row>
    <row r="7801" spans="1:4" ht="40.5" x14ac:dyDescent="0.25">
      <c r="A7801" s="893">
        <v>91839</v>
      </c>
      <c r="B7801" s="894" t="s">
        <v>23654</v>
      </c>
      <c r="C7801" s="893" t="s">
        <v>71</v>
      </c>
      <c r="D7801" s="896">
        <v>21.1</v>
      </c>
    </row>
    <row r="7802" spans="1:4" ht="40.5" x14ac:dyDescent="0.25">
      <c r="A7802" s="893">
        <v>91840</v>
      </c>
      <c r="B7802" s="894" t="s">
        <v>23655</v>
      </c>
      <c r="C7802" s="893" t="s">
        <v>71</v>
      </c>
      <c r="D7802" s="896">
        <v>24.06</v>
      </c>
    </row>
    <row r="7803" spans="1:4" ht="40.5" x14ac:dyDescent="0.25">
      <c r="A7803" s="893">
        <v>91841</v>
      </c>
      <c r="B7803" s="894" t="s">
        <v>23656</v>
      </c>
      <c r="C7803" s="893" t="s">
        <v>71</v>
      </c>
      <c r="D7803" s="896">
        <v>23.24</v>
      </c>
    </row>
    <row r="7804" spans="1:4" ht="40.5" x14ac:dyDescent="0.25">
      <c r="A7804" s="893">
        <v>91843</v>
      </c>
      <c r="B7804" s="894" t="s">
        <v>23657</v>
      </c>
      <c r="C7804" s="893" t="s">
        <v>71</v>
      </c>
      <c r="D7804" s="896">
        <v>6.58</v>
      </c>
    </row>
    <row r="7805" spans="1:4" ht="40.5" x14ac:dyDescent="0.25">
      <c r="A7805" s="893">
        <v>91845</v>
      </c>
      <c r="B7805" s="894" t="s">
        <v>23658</v>
      </c>
      <c r="C7805" s="893" t="s">
        <v>71</v>
      </c>
      <c r="D7805" s="896">
        <v>8.14</v>
      </c>
    </row>
    <row r="7806" spans="1:4" ht="40.5" x14ac:dyDescent="0.25">
      <c r="A7806" s="893">
        <v>91847</v>
      </c>
      <c r="B7806" s="894" t="s">
        <v>23659</v>
      </c>
      <c r="C7806" s="893" t="s">
        <v>71</v>
      </c>
      <c r="D7806" s="896">
        <v>12.4</v>
      </c>
    </row>
    <row r="7807" spans="1:4" ht="40.5" x14ac:dyDescent="0.25">
      <c r="A7807" s="893">
        <v>91849</v>
      </c>
      <c r="B7807" s="894" t="s">
        <v>23660</v>
      </c>
      <c r="C7807" s="893" t="s">
        <v>71</v>
      </c>
      <c r="D7807" s="896">
        <v>9.02</v>
      </c>
    </row>
    <row r="7808" spans="1:4" ht="40.5" x14ac:dyDescent="0.25">
      <c r="A7808" s="893">
        <v>91850</v>
      </c>
      <c r="B7808" s="894" t="s">
        <v>23661</v>
      </c>
      <c r="C7808" s="893" t="s">
        <v>71</v>
      </c>
      <c r="D7808" s="896">
        <v>11.93</v>
      </c>
    </row>
    <row r="7809" spans="1:4" ht="40.5" x14ac:dyDescent="0.25">
      <c r="A7809" s="893">
        <v>91851</v>
      </c>
      <c r="B7809" s="894" t="s">
        <v>23662</v>
      </c>
      <c r="C7809" s="893" t="s">
        <v>71</v>
      </c>
      <c r="D7809" s="896">
        <v>11.11</v>
      </c>
    </row>
    <row r="7810" spans="1:4" ht="40.5" x14ac:dyDescent="0.25">
      <c r="A7810" s="893">
        <v>91852</v>
      </c>
      <c r="B7810" s="894" t="s">
        <v>23663</v>
      </c>
      <c r="C7810" s="893" t="s">
        <v>71</v>
      </c>
      <c r="D7810" s="896">
        <v>9.92</v>
      </c>
    </row>
    <row r="7811" spans="1:4" ht="40.5" x14ac:dyDescent="0.25">
      <c r="A7811" s="893">
        <v>91853</v>
      </c>
      <c r="B7811" s="894" t="s">
        <v>23664</v>
      </c>
      <c r="C7811" s="893" t="s">
        <v>71</v>
      </c>
      <c r="D7811" s="896">
        <v>10.37</v>
      </c>
    </row>
    <row r="7812" spans="1:4" ht="40.5" x14ac:dyDescent="0.25">
      <c r="A7812" s="893">
        <v>91854</v>
      </c>
      <c r="B7812" s="894" t="s">
        <v>23665</v>
      </c>
      <c r="C7812" s="893" t="s">
        <v>71</v>
      </c>
      <c r="D7812" s="896">
        <v>10.74</v>
      </c>
    </row>
    <row r="7813" spans="1:4" ht="40.5" x14ac:dyDescent="0.25">
      <c r="A7813" s="893">
        <v>91855</v>
      </c>
      <c r="B7813" s="894" t="s">
        <v>23666</v>
      </c>
      <c r="C7813" s="893" t="s">
        <v>71</v>
      </c>
      <c r="D7813" s="896">
        <v>11.87</v>
      </c>
    </row>
    <row r="7814" spans="1:4" ht="40.5" x14ac:dyDescent="0.25">
      <c r="A7814" s="893">
        <v>91856</v>
      </c>
      <c r="B7814" s="894" t="s">
        <v>23667</v>
      </c>
      <c r="C7814" s="893" t="s">
        <v>71</v>
      </c>
      <c r="D7814" s="896">
        <v>13.23</v>
      </c>
    </row>
    <row r="7815" spans="1:4" ht="40.5" x14ac:dyDescent="0.25">
      <c r="A7815" s="893">
        <v>91857</v>
      </c>
      <c r="B7815" s="894" t="s">
        <v>23668</v>
      </c>
      <c r="C7815" s="893" t="s">
        <v>71</v>
      </c>
      <c r="D7815" s="896">
        <v>15.87</v>
      </c>
    </row>
    <row r="7816" spans="1:4" ht="40.5" x14ac:dyDescent="0.25">
      <c r="A7816" s="893">
        <v>91859</v>
      </c>
      <c r="B7816" s="894" t="s">
        <v>23669</v>
      </c>
      <c r="C7816" s="893" t="s">
        <v>71</v>
      </c>
      <c r="D7816" s="896">
        <v>12.75</v>
      </c>
    </row>
    <row r="7817" spans="1:4" ht="40.5" x14ac:dyDescent="0.25">
      <c r="A7817" s="893">
        <v>91860</v>
      </c>
      <c r="B7817" s="894" t="s">
        <v>23670</v>
      </c>
      <c r="C7817" s="893" t="s">
        <v>71</v>
      </c>
      <c r="D7817" s="896">
        <v>15.5</v>
      </c>
    </row>
    <row r="7818" spans="1:4" ht="40.5" x14ac:dyDescent="0.25">
      <c r="A7818" s="893">
        <v>91861</v>
      </c>
      <c r="B7818" s="894" t="s">
        <v>23671</v>
      </c>
      <c r="C7818" s="893" t="s">
        <v>71</v>
      </c>
      <c r="D7818" s="896">
        <v>14.74</v>
      </c>
    </row>
    <row r="7819" spans="1:4" ht="40.5" x14ac:dyDescent="0.25">
      <c r="A7819" s="893">
        <v>91862</v>
      </c>
      <c r="B7819" s="894" t="s">
        <v>23672</v>
      </c>
      <c r="C7819" s="893" t="s">
        <v>71</v>
      </c>
      <c r="D7819" s="896">
        <v>10.01</v>
      </c>
    </row>
    <row r="7820" spans="1:4" ht="40.5" x14ac:dyDescent="0.25">
      <c r="A7820" s="893">
        <v>91863</v>
      </c>
      <c r="B7820" s="894" t="s">
        <v>23673</v>
      </c>
      <c r="C7820" s="893" t="s">
        <v>71</v>
      </c>
      <c r="D7820" s="896">
        <v>11.71</v>
      </c>
    </row>
    <row r="7821" spans="1:4" ht="40.5" x14ac:dyDescent="0.25">
      <c r="A7821" s="893">
        <v>91864</v>
      </c>
      <c r="B7821" s="894" t="s">
        <v>23674</v>
      </c>
      <c r="C7821" s="893" t="s">
        <v>71</v>
      </c>
      <c r="D7821" s="896">
        <v>15.32</v>
      </c>
    </row>
    <row r="7822" spans="1:4" ht="40.5" x14ac:dyDescent="0.25">
      <c r="A7822" s="893">
        <v>91865</v>
      </c>
      <c r="B7822" s="894" t="s">
        <v>23675</v>
      </c>
      <c r="C7822" s="893" t="s">
        <v>71</v>
      </c>
      <c r="D7822" s="896">
        <v>18.920000000000002</v>
      </c>
    </row>
    <row r="7823" spans="1:4" ht="40.5" x14ac:dyDescent="0.25">
      <c r="A7823" s="893">
        <v>91866</v>
      </c>
      <c r="B7823" s="894" t="s">
        <v>23676</v>
      </c>
      <c r="C7823" s="893" t="s">
        <v>71</v>
      </c>
      <c r="D7823" s="896">
        <v>8.4600000000000009</v>
      </c>
    </row>
    <row r="7824" spans="1:4" ht="40.5" x14ac:dyDescent="0.25">
      <c r="A7824" s="893">
        <v>91867</v>
      </c>
      <c r="B7824" s="894" t="s">
        <v>23677</v>
      </c>
      <c r="C7824" s="893" t="s">
        <v>71</v>
      </c>
      <c r="D7824" s="896">
        <v>10.15</v>
      </c>
    </row>
    <row r="7825" spans="1:4" ht="40.5" x14ac:dyDescent="0.25">
      <c r="A7825" s="893">
        <v>91868</v>
      </c>
      <c r="B7825" s="894" t="s">
        <v>23678</v>
      </c>
      <c r="C7825" s="893" t="s">
        <v>71</v>
      </c>
      <c r="D7825" s="896">
        <v>13.76</v>
      </c>
    </row>
    <row r="7826" spans="1:4" ht="40.5" x14ac:dyDescent="0.25">
      <c r="A7826" s="893">
        <v>91869</v>
      </c>
      <c r="B7826" s="894" t="s">
        <v>23679</v>
      </c>
      <c r="C7826" s="893" t="s">
        <v>71</v>
      </c>
      <c r="D7826" s="896">
        <v>17.32</v>
      </c>
    </row>
    <row r="7827" spans="1:4" ht="40.5" x14ac:dyDescent="0.25">
      <c r="A7827" s="893">
        <v>91870</v>
      </c>
      <c r="B7827" s="894" t="s">
        <v>23680</v>
      </c>
      <c r="C7827" s="893" t="s">
        <v>71</v>
      </c>
      <c r="D7827" s="896">
        <v>13.73</v>
      </c>
    </row>
    <row r="7828" spans="1:4" ht="40.5" x14ac:dyDescent="0.25">
      <c r="A7828" s="893">
        <v>91871</v>
      </c>
      <c r="B7828" s="894" t="s">
        <v>23681</v>
      </c>
      <c r="C7828" s="893" t="s">
        <v>71</v>
      </c>
      <c r="D7828" s="896">
        <v>15.42</v>
      </c>
    </row>
    <row r="7829" spans="1:4" ht="40.5" x14ac:dyDescent="0.25">
      <c r="A7829" s="893">
        <v>91872</v>
      </c>
      <c r="B7829" s="894" t="s">
        <v>23682</v>
      </c>
      <c r="C7829" s="893" t="s">
        <v>71</v>
      </c>
      <c r="D7829" s="896">
        <v>19.03</v>
      </c>
    </row>
    <row r="7830" spans="1:4" ht="40.5" x14ac:dyDescent="0.25">
      <c r="A7830" s="893">
        <v>91873</v>
      </c>
      <c r="B7830" s="894" t="s">
        <v>23683</v>
      </c>
      <c r="C7830" s="893" t="s">
        <v>71</v>
      </c>
      <c r="D7830" s="896">
        <v>22.58</v>
      </c>
    </row>
    <row r="7831" spans="1:4" ht="40.5" x14ac:dyDescent="0.25">
      <c r="A7831" s="893">
        <v>93008</v>
      </c>
      <c r="B7831" s="894" t="s">
        <v>23684</v>
      </c>
      <c r="C7831" s="893" t="s">
        <v>71</v>
      </c>
      <c r="D7831" s="896">
        <v>17.34</v>
      </c>
    </row>
    <row r="7832" spans="1:4" ht="40.5" x14ac:dyDescent="0.25">
      <c r="A7832" s="893">
        <v>93009</v>
      </c>
      <c r="B7832" s="894" t="s">
        <v>23685</v>
      </c>
      <c r="C7832" s="893" t="s">
        <v>71</v>
      </c>
      <c r="D7832" s="896">
        <v>24.88</v>
      </c>
    </row>
    <row r="7833" spans="1:4" ht="40.5" x14ac:dyDescent="0.25">
      <c r="A7833" s="893">
        <v>93010</v>
      </c>
      <c r="B7833" s="894" t="s">
        <v>23686</v>
      </c>
      <c r="C7833" s="893" t="s">
        <v>71</v>
      </c>
      <c r="D7833" s="896">
        <v>34.130000000000003</v>
      </c>
    </row>
    <row r="7834" spans="1:4" ht="40.5" x14ac:dyDescent="0.25">
      <c r="A7834" s="893">
        <v>93011</v>
      </c>
      <c r="B7834" s="894" t="s">
        <v>23687</v>
      </c>
      <c r="C7834" s="893" t="s">
        <v>71</v>
      </c>
      <c r="D7834" s="896">
        <v>41.37</v>
      </c>
    </row>
    <row r="7835" spans="1:4" ht="40.5" x14ac:dyDescent="0.25">
      <c r="A7835" s="893">
        <v>93012</v>
      </c>
      <c r="B7835" s="894" t="s">
        <v>23688</v>
      </c>
      <c r="C7835" s="893" t="s">
        <v>71</v>
      </c>
      <c r="D7835" s="896">
        <v>61.59</v>
      </c>
    </row>
    <row r="7836" spans="1:4" ht="27" x14ac:dyDescent="0.25">
      <c r="A7836" s="893">
        <v>95726</v>
      </c>
      <c r="B7836" s="894" t="s">
        <v>23689</v>
      </c>
      <c r="C7836" s="893" t="s">
        <v>71</v>
      </c>
      <c r="D7836" s="896">
        <v>16.989999999999998</v>
      </c>
    </row>
    <row r="7837" spans="1:4" ht="27" x14ac:dyDescent="0.25">
      <c r="A7837" s="893">
        <v>95727</v>
      </c>
      <c r="B7837" s="894" t="s">
        <v>29593</v>
      </c>
      <c r="C7837" s="893" t="s">
        <v>71</v>
      </c>
      <c r="D7837" s="896">
        <v>21.19</v>
      </c>
    </row>
    <row r="7838" spans="1:4" ht="27" x14ac:dyDescent="0.25">
      <c r="A7838" s="893">
        <v>95728</v>
      </c>
      <c r="B7838" s="894" t="s">
        <v>29594</v>
      </c>
      <c r="C7838" s="893" t="s">
        <v>71</v>
      </c>
      <c r="D7838" s="896">
        <v>27.74</v>
      </c>
    </row>
    <row r="7839" spans="1:4" ht="40.5" x14ac:dyDescent="0.25">
      <c r="A7839" s="893">
        <v>97667</v>
      </c>
      <c r="B7839" s="894" t="s">
        <v>23690</v>
      </c>
      <c r="C7839" s="893" t="s">
        <v>71</v>
      </c>
      <c r="D7839" s="896">
        <v>10.34</v>
      </c>
    </row>
    <row r="7840" spans="1:4" ht="40.5" x14ac:dyDescent="0.25">
      <c r="A7840" s="893">
        <v>97668</v>
      </c>
      <c r="B7840" s="894" t="s">
        <v>23691</v>
      </c>
      <c r="C7840" s="893" t="s">
        <v>71</v>
      </c>
      <c r="D7840" s="896">
        <v>14.73</v>
      </c>
    </row>
    <row r="7841" spans="1:4" ht="40.5" x14ac:dyDescent="0.25">
      <c r="A7841" s="893">
        <v>97669</v>
      </c>
      <c r="B7841" s="894" t="s">
        <v>23692</v>
      </c>
      <c r="C7841" s="893" t="s">
        <v>71</v>
      </c>
      <c r="D7841" s="896">
        <v>21.83</v>
      </c>
    </row>
    <row r="7842" spans="1:4" ht="40.5" x14ac:dyDescent="0.25">
      <c r="A7842" s="893">
        <v>97670</v>
      </c>
      <c r="B7842" s="894" t="s">
        <v>23693</v>
      </c>
      <c r="C7842" s="893" t="s">
        <v>71</v>
      </c>
      <c r="D7842" s="896">
        <v>27.98</v>
      </c>
    </row>
    <row r="7843" spans="1:4" ht="40.5" x14ac:dyDescent="0.25">
      <c r="A7843" s="893">
        <v>91874</v>
      </c>
      <c r="B7843" s="894" t="s">
        <v>23694</v>
      </c>
      <c r="C7843" s="893" t="s">
        <v>70</v>
      </c>
      <c r="D7843" s="896">
        <v>8.5299999999999994</v>
      </c>
    </row>
    <row r="7844" spans="1:4" ht="40.5" x14ac:dyDescent="0.25">
      <c r="A7844" s="893">
        <v>91875</v>
      </c>
      <c r="B7844" s="894" t="s">
        <v>23695</v>
      </c>
      <c r="C7844" s="893" t="s">
        <v>70</v>
      </c>
      <c r="D7844" s="896">
        <v>9.93</v>
      </c>
    </row>
    <row r="7845" spans="1:4" ht="40.5" x14ac:dyDescent="0.25">
      <c r="A7845" s="893">
        <v>91876</v>
      </c>
      <c r="B7845" s="894" t="s">
        <v>23696</v>
      </c>
      <c r="C7845" s="893" t="s">
        <v>70</v>
      </c>
      <c r="D7845" s="896">
        <v>11.87</v>
      </c>
    </row>
    <row r="7846" spans="1:4" ht="40.5" x14ac:dyDescent="0.25">
      <c r="A7846" s="893">
        <v>91877</v>
      </c>
      <c r="B7846" s="894" t="s">
        <v>23697</v>
      </c>
      <c r="C7846" s="893" t="s">
        <v>70</v>
      </c>
      <c r="D7846" s="896">
        <v>14.43</v>
      </c>
    </row>
    <row r="7847" spans="1:4" ht="40.5" x14ac:dyDescent="0.25">
      <c r="A7847" s="893">
        <v>91878</v>
      </c>
      <c r="B7847" s="894" t="s">
        <v>23698</v>
      </c>
      <c r="C7847" s="893" t="s">
        <v>70</v>
      </c>
      <c r="D7847" s="896">
        <v>6.67</v>
      </c>
    </row>
    <row r="7848" spans="1:4" ht="40.5" x14ac:dyDescent="0.25">
      <c r="A7848" s="893">
        <v>91879</v>
      </c>
      <c r="B7848" s="894" t="s">
        <v>23699</v>
      </c>
      <c r="C7848" s="893" t="s">
        <v>70</v>
      </c>
      <c r="D7848" s="896">
        <v>8.07</v>
      </c>
    </row>
    <row r="7849" spans="1:4" ht="40.5" x14ac:dyDescent="0.25">
      <c r="A7849" s="893">
        <v>91880</v>
      </c>
      <c r="B7849" s="894" t="s">
        <v>23700</v>
      </c>
      <c r="C7849" s="893" t="s">
        <v>70</v>
      </c>
      <c r="D7849" s="896">
        <v>10.01</v>
      </c>
    </row>
    <row r="7850" spans="1:4" ht="40.5" x14ac:dyDescent="0.25">
      <c r="A7850" s="893">
        <v>91881</v>
      </c>
      <c r="B7850" s="894" t="s">
        <v>23701</v>
      </c>
      <c r="C7850" s="893" t="s">
        <v>70</v>
      </c>
      <c r="D7850" s="896">
        <v>12.57</v>
      </c>
    </row>
    <row r="7851" spans="1:4" ht="40.5" x14ac:dyDescent="0.25">
      <c r="A7851" s="893">
        <v>91882</v>
      </c>
      <c r="B7851" s="894" t="s">
        <v>23702</v>
      </c>
      <c r="C7851" s="893" t="s">
        <v>70</v>
      </c>
      <c r="D7851" s="896">
        <v>12.37</v>
      </c>
    </row>
    <row r="7852" spans="1:4" ht="40.5" x14ac:dyDescent="0.25">
      <c r="A7852" s="893">
        <v>91884</v>
      </c>
      <c r="B7852" s="894" t="s">
        <v>23703</v>
      </c>
      <c r="C7852" s="893" t="s">
        <v>70</v>
      </c>
      <c r="D7852" s="896">
        <v>13.78</v>
      </c>
    </row>
    <row r="7853" spans="1:4" ht="40.5" x14ac:dyDescent="0.25">
      <c r="A7853" s="893">
        <v>91885</v>
      </c>
      <c r="B7853" s="894" t="s">
        <v>23704</v>
      </c>
      <c r="C7853" s="893" t="s">
        <v>70</v>
      </c>
      <c r="D7853" s="896">
        <v>15.65</v>
      </c>
    </row>
    <row r="7854" spans="1:4" ht="40.5" x14ac:dyDescent="0.25">
      <c r="A7854" s="893">
        <v>91886</v>
      </c>
      <c r="B7854" s="894" t="s">
        <v>23705</v>
      </c>
      <c r="C7854" s="893" t="s">
        <v>70</v>
      </c>
      <c r="D7854" s="896">
        <v>18.14</v>
      </c>
    </row>
    <row r="7855" spans="1:4" ht="40.5" x14ac:dyDescent="0.25">
      <c r="A7855" s="893">
        <v>91887</v>
      </c>
      <c r="B7855" s="894" t="s">
        <v>23706</v>
      </c>
      <c r="C7855" s="893" t="s">
        <v>70</v>
      </c>
      <c r="D7855" s="896">
        <v>14.31</v>
      </c>
    </row>
    <row r="7856" spans="1:4" ht="40.5" x14ac:dyDescent="0.25">
      <c r="A7856" s="893">
        <v>91889</v>
      </c>
      <c r="B7856" s="894" t="s">
        <v>23707</v>
      </c>
      <c r="C7856" s="893" t="s">
        <v>70</v>
      </c>
      <c r="D7856" s="896">
        <v>14.02</v>
      </c>
    </row>
    <row r="7857" spans="1:4" ht="40.5" x14ac:dyDescent="0.25">
      <c r="A7857" s="893">
        <v>91890</v>
      </c>
      <c r="B7857" s="894" t="s">
        <v>23708</v>
      </c>
      <c r="C7857" s="893" t="s">
        <v>70</v>
      </c>
      <c r="D7857" s="896">
        <v>15.88</v>
      </c>
    </row>
    <row r="7858" spans="1:4" ht="40.5" x14ac:dyDescent="0.25">
      <c r="A7858" s="893">
        <v>91892</v>
      </c>
      <c r="B7858" s="894" t="s">
        <v>23709</v>
      </c>
      <c r="C7858" s="893" t="s">
        <v>70</v>
      </c>
      <c r="D7858" s="896">
        <v>17.809999999999999</v>
      </c>
    </row>
    <row r="7859" spans="1:4" ht="40.5" x14ac:dyDescent="0.25">
      <c r="A7859" s="893">
        <v>91893</v>
      </c>
      <c r="B7859" s="894" t="s">
        <v>23710</v>
      </c>
      <c r="C7859" s="893" t="s">
        <v>70</v>
      </c>
      <c r="D7859" s="896">
        <v>19.440000000000001</v>
      </c>
    </row>
    <row r="7860" spans="1:4" ht="40.5" x14ac:dyDescent="0.25">
      <c r="A7860" s="893">
        <v>91895</v>
      </c>
      <c r="B7860" s="894" t="s">
        <v>23711</v>
      </c>
      <c r="C7860" s="893" t="s">
        <v>70</v>
      </c>
      <c r="D7860" s="896">
        <v>21.4</v>
      </c>
    </row>
    <row r="7861" spans="1:4" ht="40.5" x14ac:dyDescent="0.25">
      <c r="A7861" s="893">
        <v>91896</v>
      </c>
      <c r="B7861" s="894" t="s">
        <v>23712</v>
      </c>
      <c r="C7861" s="893" t="s">
        <v>70</v>
      </c>
      <c r="D7861" s="896">
        <v>22.41</v>
      </c>
    </row>
    <row r="7862" spans="1:4" ht="40.5" x14ac:dyDescent="0.25">
      <c r="A7862" s="893">
        <v>91898</v>
      </c>
      <c r="B7862" s="894" t="s">
        <v>23713</v>
      </c>
      <c r="C7862" s="893" t="s">
        <v>70</v>
      </c>
      <c r="D7862" s="896">
        <v>24.5</v>
      </c>
    </row>
    <row r="7863" spans="1:4" ht="40.5" x14ac:dyDescent="0.25">
      <c r="A7863" s="893">
        <v>91899</v>
      </c>
      <c r="B7863" s="894" t="s">
        <v>23714</v>
      </c>
      <c r="C7863" s="893" t="s">
        <v>70</v>
      </c>
      <c r="D7863" s="896">
        <v>11.49</v>
      </c>
    </row>
    <row r="7864" spans="1:4" ht="40.5" x14ac:dyDescent="0.25">
      <c r="A7864" s="893">
        <v>91901</v>
      </c>
      <c r="B7864" s="894" t="s">
        <v>23715</v>
      </c>
      <c r="C7864" s="893" t="s">
        <v>70</v>
      </c>
      <c r="D7864" s="896">
        <v>11.2</v>
      </c>
    </row>
    <row r="7865" spans="1:4" ht="40.5" x14ac:dyDescent="0.25">
      <c r="A7865" s="893">
        <v>91902</v>
      </c>
      <c r="B7865" s="894" t="s">
        <v>23716</v>
      </c>
      <c r="C7865" s="893" t="s">
        <v>70</v>
      </c>
      <c r="D7865" s="896">
        <v>13.05</v>
      </c>
    </row>
    <row r="7866" spans="1:4" ht="40.5" x14ac:dyDescent="0.25">
      <c r="A7866" s="893">
        <v>91904</v>
      </c>
      <c r="B7866" s="894" t="s">
        <v>23717</v>
      </c>
      <c r="C7866" s="893" t="s">
        <v>70</v>
      </c>
      <c r="D7866" s="896">
        <v>14.98</v>
      </c>
    </row>
    <row r="7867" spans="1:4" ht="40.5" x14ac:dyDescent="0.25">
      <c r="A7867" s="893">
        <v>91905</v>
      </c>
      <c r="B7867" s="894" t="s">
        <v>23718</v>
      </c>
      <c r="C7867" s="893" t="s">
        <v>70</v>
      </c>
      <c r="D7867" s="896">
        <v>16.62</v>
      </c>
    </row>
    <row r="7868" spans="1:4" ht="40.5" x14ac:dyDescent="0.25">
      <c r="A7868" s="893">
        <v>91907</v>
      </c>
      <c r="B7868" s="894" t="s">
        <v>23719</v>
      </c>
      <c r="C7868" s="893" t="s">
        <v>70</v>
      </c>
      <c r="D7868" s="896">
        <v>18.579999999999998</v>
      </c>
    </row>
    <row r="7869" spans="1:4" ht="40.5" x14ac:dyDescent="0.25">
      <c r="A7869" s="893">
        <v>91908</v>
      </c>
      <c r="B7869" s="894" t="s">
        <v>23720</v>
      </c>
      <c r="C7869" s="893" t="s">
        <v>70</v>
      </c>
      <c r="D7869" s="896">
        <v>19.649999999999999</v>
      </c>
    </row>
    <row r="7870" spans="1:4" ht="40.5" x14ac:dyDescent="0.25">
      <c r="A7870" s="893">
        <v>91910</v>
      </c>
      <c r="B7870" s="894" t="s">
        <v>23721</v>
      </c>
      <c r="C7870" s="893" t="s">
        <v>70</v>
      </c>
      <c r="D7870" s="896">
        <v>21.74</v>
      </c>
    </row>
    <row r="7871" spans="1:4" ht="40.5" x14ac:dyDescent="0.25">
      <c r="A7871" s="893">
        <v>91911</v>
      </c>
      <c r="B7871" s="894" t="s">
        <v>23722</v>
      </c>
      <c r="C7871" s="893" t="s">
        <v>70</v>
      </c>
      <c r="D7871" s="896">
        <v>20.07</v>
      </c>
    </row>
    <row r="7872" spans="1:4" ht="40.5" x14ac:dyDescent="0.25">
      <c r="A7872" s="893">
        <v>91913</v>
      </c>
      <c r="B7872" s="894" t="s">
        <v>23723</v>
      </c>
      <c r="C7872" s="893" t="s">
        <v>70</v>
      </c>
      <c r="D7872" s="896">
        <v>19.78</v>
      </c>
    </row>
    <row r="7873" spans="1:4" ht="40.5" x14ac:dyDescent="0.25">
      <c r="A7873" s="893">
        <v>91914</v>
      </c>
      <c r="B7873" s="894" t="s">
        <v>23724</v>
      </c>
      <c r="C7873" s="893" t="s">
        <v>70</v>
      </c>
      <c r="D7873" s="896">
        <v>21.57</v>
      </c>
    </row>
    <row r="7874" spans="1:4" ht="40.5" x14ac:dyDescent="0.25">
      <c r="A7874" s="893">
        <v>91916</v>
      </c>
      <c r="B7874" s="894" t="s">
        <v>23725</v>
      </c>
      <c r="C7874" s="893" t="s">
        <v>70</v>
      </c>
      <c r="D7874" s="896">
        <v>23.5</v>
      </c>
    </row>
    <row r="7875" spans="1:4" ht="40.5" x14ac:dyDescent="0.25">
      <c r="A7875" s="893">
        <v>91917</v>
      </c>
      <c r="B7875" s="894" t="s">
        <v>23726</v>
      </c>
      <c r="C7875" s="893" t="s">
        <v>70</v>
      </c>
      <c r="D7875" s="896">
        <v>25.07</v>
      </c>
    </row>
    <row r="7876" spans="1:4" ht="40.5" x14ac:dyDescent="0.25">
      <c r="A7876" s="893">
        <v>91919</v>
      </c>
      <c r="B7876" s="894" t="s">
        <v>23727</v>
      </c>
      <c r="C7876" s="893" t="s">
        <v>70</v>
      </c>
      <c r="D7876" s="896">
        <v>27.03</v>
      </c>
    </row>
    <row r="7877" spans="1:4" ht="40.5" x14ac:dyDescent="0.25">
      <c r="A7877" s="893">
        <v>91920</v>
      </c>
      <c r="B7877" s="894" t="s">
        <v>23728</v>
      </c>
      <c r="C7877" s="893" t="s">
        <v>70</v>
      </c>
      <c r="D7877" s="896">
        <v>27.97</v>
      </c>
    </row>
    <row r="7878" spans="1:4" ht="40.5" x14ac:dyDescent="0.25">
      <c r="A7878" s="893">
        <v>91922</v>
      </c>
      <c r="B7878" s="894" t="s">
        <v>23729</v>
      </c>
      <c r="C7878" s="893" t="s">
        <v>70</v>
      </c>
      <c r="D7878" s="896">
        <v>30.06</v>
      </c>
    </row>
    <row r="7879" spans="1:4" ht="40.5" x14ac:dyDescent="0.25">
      <c r="A7879" s="893">
        <v>93013</v>
      </c>
      <c r="B7879" s="894" t="s">
        <v>23730</v>
      </c>
      <c r="C7879" s="893" t="s">
        <v>70</v>
      </c>
      <c r="D7879" s="896">
        <v>17.84</v>
      </c>
    </row>
    <row r="7880" spans="1:4" ht="40.5" x14ac:dyDescent="0.25">
      <c r="A7880" s="893">
        <v>93014</v>
      </c>
      <c r="B7880" s="894" t="s">
        <v>23731</v>
      </c>
      <c r="C7880" s="893" t="s">
        <v>70</v>
      </c>
      <c r="D7880" s="896">
        <v>21.55</v>
      </c>
    </row>
    <row r="7881" spans="1:4" ht="40.5" x14ac:dyDescent="0.25">
      <c r="A7881" s="893">
        <v>93015</v>
      </c>
      <c r="B7881" s="894" t="s">
        <v>23732</v>
      </c>
      <c r="C7881" s="893" t="s">
        <v>70</v>
      </c>
      <c r="D7881" s="896">
        <v>30.95</v>
      </c>
    </row>
    <row r="7882" spans="1:4" ht="40.5" x14ac:dyDescent="0.25">
      <c r="A7882" s="893">
        <v>93016</v>
      </c>
      <c r="B7882" s="894" t="s">
        <v>23733</v>
      </c>
      <c r="C7882" s="893" t="s">
        <v>70</v>
      </c>
      <c r="D7882" s="896">
        <v>36.94</v>
      </c>
    </row>
    <row r="7883" spans="1:4" ht="40.5" x14ac:dyDescent="0.25">
      <c r="A7883" s="893">
        <v>93017</v>
      </c>
      <c r="B7883" s="894" t="s">
        <v>23734</v>
      </c>
      <c r="C7883" s="893" t="s">
        <v>70</v>
      </c>
      <c r="D7883" s="896">
        <v>53.72</v>
      </c>
    </row>
    <row r="7884" spans="1:4" ht="40.5" x14ac:dyDescent="0.25">
      <c r="A7884" s="893">
        <v>93018</v>
      </c>
      <c r="B7884" s="894" t="s">
        <v>23735</v>
      </c>
      <c r="C7884" s="893" t="s">
        <v>70</v>
      </c>
      <c r="D7884" s="896">
        <v>27.11</v>
      </c>
    </row>
    <row r="7885" spans="1:4" ht="40.5" x14ac:dyDescent="0.25">
      <c r="A7885" s="893">
        <v>93020</v>
      </c>
      <c r="B7885" s="894" t="s">
        <v>23736</v>
      </c>
      <c r="C7885" s="893" t="s">
        <v>70</v>
      </c>
      <c r="D7885" s="896">
        <v>33.83</v>
      </c>
    </row>
    <row r="7886" spans="1:4" ht="40.5" x14ac:dyDescent="0.25">
      <c r="A7886" s="893">
        <v>93022</v>
      </c>
      <c r="B7886" s="894" t="s">
        <v>23737</v>
      </c>
      <c r="C7886" s="893" t="s">
        <v>70</v>
      </c>
      <c r="D7886" s="896">
        <v>52.73</v>
      </c>
    </row>
    <row r="7887" spans="1:4" ht="40.5" x14ac:dyDescent="0.25">
      <c r="A7887" s="893">
        <v>93024</v>
      </c>
      <c r="B7887" s="894" t="s">
        <v>23738</v>
      </c>
      <c r="C7887" s="893" t="s">
        <v>70</v>
      </c>
      <c r="D7887" s="896">
        <v>56</v>
      </c>
    </row>
    <row r="7888" spans="1:4" ht="40.5" x14ac:dyDescent="0.25">
      <c r="A7888" s="893">
        <v>93026</v>
      </c>
      <c r="B7888" s="894" t="s">
        <v>23739</v>
      </c>
      <c r="C7888" s="893" t="s">
        <v>70</v>
      </c>
      <c r="D7888" s="896">
        <v>87.44</v>
      </c>
    </row>
    <row r="7889" spans="1:4" ht="40.5" x14ac:dyDescent="0.25">
      <c r="A7889" s="893">
        <v>97559</v>
      </c>
      <c r="B7889" s="894" t="s">
        <v>23740</v>
      </c>
      <c r="C7889" s="893" t="s">
        <v>70</v>
      </c>
      <c r="D7889" s="896">
        <v>15.67</v>
      </c>
    </row>
    <row r="7890" spans="1:4" ht="40.5" x14ac:dyDescent="0.25">
      <c r="A7890" s="893">
        <v>97562</v>
      </c>
      <c r="B7890" s="894" t="s">
        <v>23741</v>
      </c>
      <c r="C7890" s="893" t="s">
        <v>70</v>
      </c>
      <c r="D7890" s="896">
        <v>12.84</v>
      </c>
    </row>
    <row r="7891" spans="1:4" ht="40.5" x14ac:dyDescent="0.25">
      <c r="A7891" s="893">
        <v>97564</v>
      </c>
      <c r="B7891" s="894" t="s">
        <v>23742</v>
      </c>
      <c r="C7891" s="893" t="s">
        <v>70</v>
      </c>
      <c r="D7891" s="896">
        <v>21.36</v>
      </c>
    </row>
    <row r="7892" spans="1:4" ht="27" x14ac:dyDescent="0.25">
      <c r="A7892" s="893">
        <v>104395</v>
      </c>
      <c r="B7892" s="894" t="s">
        <v>23743</v>
      </c>
      <c r="C7892" s="893" t="s">
        <v>70</v>
      </c>
      <c r="D7892" s="896">
        <v>23.47</v>
      </c>
    </row>
    <row r="7893" spans="1:4" ht="27" x14ac:dyDescent="0.25">
      <c r="A7893" s="893">
        <v>91924</v>
      </c>
      <c r="B7893" s="894" t="s">
        <v>23744</v>
      </c>
      <c r="C7893" s="893" t="s">
        <v>71</v>
      </c>
      <c r="D7893" s="896">
        <v>3.33</v>
      </c>
    </row>
    <row r="7894" spans="1:4" ht="27" x14ac:dyDescent="0.25">
      <c r="A7894" s="893">
        <v>91925</v>
      </c>
      <c r="B7894" s="894" t="s">
        <v>23745</v>
      </c>
      <c r="C7894" s="893" t="s">
        <v>71</v>
      </c>
      <c r="D7894" s="896">
        <v>3.97</v>
      </c>
    </row>
    <row r="7895" spans="1:4" ht="27" x14ac:dyDescent="0.25">
      <c r="A7895" s="893">
        <v>91926</v>
      </c>
      <c r="B7895" s="894" t="s">
        <v>23746</v>
      </c>
      <c r="C7895" s="893" t="s">
        <v>71</v>
      </c>
      <c r="D7895" s="896">
        <v>4.8</v>
      </c>
    </row>
    <row r="7896" spans="1:4" ht="27" x14ac:dyDescent="0.25">
      <c r="A7896" s="893">
        <v>91927</v>
      </c>
      <c r="B7896" s="894" t="s">
        <v>23747</v>
      </c>
      <c r="C7896" s="893" t="s">
        <v>71</v>
      </c>
      <c r="D7896" s="896">
        <v>5.34</v>
      </c>
    </row>
    <row r="7897" spans="1:4" ht="27" x14ac:dyDescent="0.25">
      <c r="A7897" s="893">
        <v>91928</v>
      </c>
      <c r="B7897" s="894" t="s">
        <v>23748</v>
      </c>
      <c r="C7897" s="893" t="s">
        <v>71</v>
      </c>
      <c r="D7897" s="896">
        <v>7.36</v>
      </c>
    </row>
    <row r="7898" spans="1:4" ht="27" x14ac:dyDescent="0.25">
      <c r="A7898" s="893">
        <v>91929</v>
      </c>
      <c r="B7898" s="894" t="s">
        <v>23749</v>
      </c>
      <c r="C7898" s="893" t="s">
        <v>71</v>
      </c>
      <c r="D7898" s="896">
        <v>7.84</v>
      </c>
    </row>
    <row r="7899" spans="1:4" ht="27" x14ac:dyDescent="0.25">
      <c r="A7899" s="893">
        <v>91930</v>
      </c>
      <c r="B7899" s="894" t="s">
        <v>23750</v>
      </c>
      <c r="C7899" s="893" t="s">
        <v>71</v>
      </c>
      <c r="D7899" s="896">
        <v>10.25</v>
      </c>
    </row>
    <row r="7900" spans="1:4" ht="27" x14ac:dyDescent="0.25">
      <c r="A7900" s="893">
        <v>91931</v>
      </c>
      <c r="B7900" s="894" t="s">
        <v>23751</v>
      </c>
      <c r="C7900" s="893" t="s">
        <v>71</v>
      </c>
      <c r="D7900" s="896">
        <v>11.02</v>
      </c>
    </row>
    <row r="7901" spans="1:4" ht="27" x14ac:dyDescent="0.25">
      <c r="A7901" s="893">
        <v>91932</v>
      </c>
      <c r="B7901" s="894" t="s">
        <v>23752</v>
      </c>
      <c r="C7901" s="893" t="s">
        <v>71</v>
      </c>
      <c r="D7901" s="896">
        <v>18.2</v>
      </c>
    </row>
    <row r="7902" spans="1:4" ht="27" x14ac:dyDescent="0.25">
      <c r="A7902" s="893">
        <v>91933</v>
      </c>
      <c r="B7902" s="894" t="s">
        <v>23753</v>
      </c>
      <c r="C7902" s="893" t="s">
        <v>71</v>
      </c>
      <c r="D7902" s="896">
        <v>17.579999999999998</v>
      </c>
    </row>
    <row r="7903" spans="1:4" ht="27" x14ac:dyDescent="0.25">
      <c r="A7903" s="893">
        <v>91934</v>
      </c>
      <c r="B7903" s="894" t="s">
        <v>23754</v>
      </c>
      <c r="C7903" s="893" t="s">
        <v>71</v>
      </c>
      <c r="D7903" s="896">
        <v>26.35</v>
      </c>
    </row>
    <row r="7904" spans="1:4" ht="27" x14ac:dyDescent="0.25">
      <c r="A7904" s="893">
        <v>91935</v>
      </c>
      <c r="B7904" s="894" t="s">
        <v>23755</v>
      </c>
      <c r="C7904" s="893" t="s">
        <v>71</v>
      </c>
      <c r="D7904" s="896">
        <v>27.55</v>
      </c>
    </row>
    <row r="7905" spans="1:4" ht="27" x14ac:dyDescent="0.25">
      <c r="A7905" s="893">
        <v>92979</v>
      </c>
      <c r="B7905" s="894" t="s">
        <v>23756</v>
      </c>
      <c r="C7905" s="893" t="s">
        <v>71</v>
      </c>
      <c r="D7905" s="896">
        <v>11.59</v>
      </c>
    </row>
    <row r="7906" spans="1:4" ht="27" x14ac:dyDescent="0.25">
      <c r="A7906" s="893">
        <v>92980</v>
      </c>
      <c r="B7906" s="894" t="s">
        <v>23757</v>
      </c>
      <c r="C7906" s="893" t="s">
        <v>71</v>
      </c>
      <c r="D7906" s="896">
        <v>11.08</v>
      </c>
    </row>
    <row r="7907" spans="1:4" ht="27" x14ac:dyDescent="0.25">
      <c r="A7907" s="893">
        <v>92981</v>
      </c>
      <c r="B7907" s="894" t="s">
        <v>23758</v>
      </c>
      <c r="C7907" s="893" t="s">
        <v>71</v>
      </c>
      <c r="D7907" s="896">
        <v>16.59</v>
      </c>
    </row>
    <row r="7908" spans="1:4" ht="27" x14ac:dyDescent="0.25">
      <c r="A7908" s="893">
        <v>92982</v>
      </c>
      <c r="B7908" s="894" t="s">
        <v>23759</v>
      </c>
      <c r="C7908" s="893" t="s">
        <v>71</v>
      </c>
      <c r="D7908" s="896">
        <v>17.57</v>
      </c>
    </row>
    <row r="7909" spans="1:4" ht="40.5" x14ac:dyDescent="0.25">
      <c r="A7909" s="893">
        <v>92984</v>
      </c>
      <c r="B7909" s="894" t="s">
        <v>23760</v>
      </c>
      <c r="C7909" s="893" t="s">
        <v>71</v>
      </c>
      <c r="D7909" s="896">
        <v>29.5</v>
      </c>
    </row>
    <row r="7910" spans="1:4" ht="40.5" x14ac:dyDescent="0.25">
      <c r="A7910" s="893">
        <v>92986</v>
      </c>
      <c r="B7910" s="894" t="s">
        <v>23761</v>
      </c>
      <c r="C7910" s="893" t="s">
        <v>71</v>
      </c>
      <c r="D7910" s="896">
        <v>40.67</v>
      </c>
    </row>
    <row r="7911" spans="1:4" ht="40.5" x14ac:dyDescent="0.25">
      <c r="A7911" s="893">
        <v>92988</v>
      </c>
      <c r="B7911" s="894" t="s">
        <v>23762</v>
      </c>
      <c r="C7911" s="893" t="s">
        <v>71</v>
      </c>
      <c r="D7911" s="896">
        <v>58.84</v>
      </c>
    </row>
    <row r="7912" spans="1:4" ht="40.5" x14ac:dyDescent="0.25">
      <c r="A7912" s="893">
        <v>92990</v>
      </c>
      <c r="B7912" s="894" t="s">
        <v>23763</v>
      </c>
      <c r="C7912" s="893" t="s">
        <v>71</v>
      </c>
      <c r="D7912" s="896">
        <v>81.31</v>
      </c>
    </row>
    <row r="7913" spans="1:4" ht="40.5" x14ac:dyDescent="0.25">
      <c r="A7913" s="893">
        <v>92992</v>
      </c>
      <c r="B7913" s="894" t="s">
        <v>23764</v>
      </c>
      <c r="C7913" s="893" t="s">
        <v>71</v>
      </c>
      <c r="D7913" s="896">
        <v>105.05</v>
      </c>
    </row>
    <row r="7914" spans="1:4" ht="40.5" x14ac:dyDescent="0.25">
      <c r="A7914" s="893">
        <v>92994</v>
      </c>
      <c r="B7914" s="894" t="s">
        <v>23765</v>
      </c>
      <c r="C7914" s="893" t="s">
        <v>71</v>
      </c>
      <c r="D7914" s="896">
        <v>136.37</v>
      </c>
    </row>
    <row r="7915" spans="1:4" ht="40.5" x14ac:dyDescent="0.25">
      <c r="A7915" s="893">
        <v>92996</v>
      </c>
      <c r="B7915" s="894" t="s">
        <v>23766</v>
      </c>
      <c r="C7915" s="893" t="s">
        <v>71</v>
      </c>
      <c r="D7915" s="896">
        <v>164.96</v>
      </c>
    </row>
    <row r="7916" spans="1:4" ht="40.5" x14ac:dyDescent="0.25">
      <c r="A7916" s="893">
        <v>92998</v>
      </c>
      <c r="B7916" s="894" t="s">
        <v>23767</v>
      </c>
      <c r="C7916" s="893" t="s">
        <v>71</v>
      </c>
      <c r="D7916" s="896">
        <v>202.09</v>
      </c>
    </row>
    <row r="7917" spans="1:4" ht="40.5" x14ac:dyDescent="0.25">
      <c r="A7917" s="893">
        <v>93000</v>
      </c>
      <c r="B7917" s="894" t="s">
        <v>23768</v>
      </c>
      <c r="C7917" s="893" t="s">
        <v>71</v>
      </c>
      <c r="D7917" s="896">
        <v>267.39999999999998</v>
      </c>
    </row>
    <row r="7918" spans="1:4" ht="40.5" x14ac:dyDescent="0.25">
      <c r="A7918" s="893">
        <v>93002</v>
      </c>
      <c r="B7918" s="894" t="s">
        <v>23769</v>
      </c>
      <c r="C7918" s="893" t="s">
        <v>71</v>
      </c>
      <c r="D7918" s="896">
        <v>345.56</v>
      </c>
    </row>
    <row r="7919" spans="1:4" ht="27" x14ac:dyDescent="0.25">
      <c r="A7919" s="893">
        <v>101884</v>
      </c>
      <c r="B7919" s="894" t="s">
        <v>23770</v>
      </c>
      <c r="C7919" s="893" t="s">
        <v>71</v>
      </c>
      <c r="D7919" s="896">
        <v>11.26</v>
      </c>
    </row>
    <row r="7920" spans="1:4" ht="27" x14ac:dyDescent="0.25">
      <c r="A7920" s="893">
        <v>101885</v>
      </c>
      <c r="B7920" s="894" t="s">
        <v>23771</v>
      </c>
      <c r="C7920" s="893" t="s">
        <v>71</v>
      </c>
      <c r="D7920" s="896">
        <v>10.75</v>
      </c>
    </row>
    <row r="7921" spans="1:4" ht="27" x14ac:dyDescent="0.25">
      <c r="A7921" s="893">
        <v>101886</v>
      </c>
      <c r="B7921" s="894" t="s">
        <v>23772</v>
      </c>
      <c r="C7921" s="893" t="s">
        <v>71</v>
      </c>
      <c r="D7921" s="896">
        <v>16.2</v>
      </c>
    </row>
    <row r="7922" spans="1:4" ht="27" x14ac:dyDescent="0.25">
      <c r="A7922" s="893">
        <v>101887</v>
      </c>
      <c r="B7922" s="894" t="s">
        <v>23773</v>
      </c>
      <c r="C7922" s="893" t="s">
        <v>71</v>
      </c>
      <c r="D7922" s="896">
        <v>17.18</v>
      </c>
    </row>
    <row r="7923" spans="1:4" ht="27" x14ac:dyDescent="0.25">
      <c r="A7923" s="893">
        <v>101888</v>
      </c>
      <c r="B7923" s="894" t="s">
        <v>23774</v>
      </c>
      <c r="C7923" s="893" t="s">
        <v>71</v>
      </c>
      <c r="D7923" s="896">
        <v>25.4</v>
      </c>
    </row>
    <row r="7924" spans="1:4" ht="27" x14ac:dyDescent="0.25">
      <c r="A7924" s="893">
        <v>101889</v>
      </c>
      <c r="B7924" s="894" t="s">
        <v>23775</v>
      </c>
      <c r="C7924" s="893" t="s">
        <v>71</v>
      </c>
      <c r="D7924" s="896">
        <v>26.69</v>
      </c>
    </row>
    <row r="7925" spans="1:4" ht="27" x14ac:dyDescent="0.25">
      <c r="A7925" s="893">
        <v>91936</v>
      </c>
      <c r="B7925" s="894" t="s">
        <v>23776</v>
      </c>
      <c r="C7925" s="893" t="s">
        <v>70</v>
      </c>
      <c r="D7925" s="896">
        <v>20.22</v>
      </c>
    </row>
    <row r="7926" spans="1:4" ht="27" x14ac:dyDescent="0.25">
      <c r="A7926" s="893">
        <v>91937</v>
      </c>
      <c r="B7926" s="894" t="s">
        <v>23777</v>
      </c>
      <c r="C7926" s="893" t="s">
        <v>70</v>
      </c>
      <c r="D7926" s="896">
        <v>18.37</v>
      </c>
    </row>
    <row r="7927" spans="1:4" ht="27" x14ac:dyDescent="0.25">
      <c r="A7927" s="893">
        <v>91939</v>
      </c>
      <c r="B7927" s="894" t="s">
        <v>23778</v>
      </c>
      <c r="C7927" s="893" t="s">
        <v>70</v>
      </c>
      <c r="D7927" s="896">
        <v>38.08</v>
      </c>
    </row>
    <row r="7928" spans="1:4" ht="27" x14ac:dyDescent="0.25">
      <c r="A7928" s="893">
        <v>91940</v>
      </c>
      <c r="B7928" s="894" t="s">
        <v>23779</v>
      </c>
      <c r="C7928" s="893" t="s">
        <v>70</v>
      </c>
      <c r="D7928" s="896">
        <v>21.5</v>
      </c>
    </row>
    <row r="7929" spans="1:4" ht="27" x14ac:dyDescent="0.25">
      <c r="A7929" s="893">
        <v>91941</v>
      </c>
      <c r="B7929" s="894" t="s">
        <v>23780</v>
      </c>
      <c r="C7929" s="893" t="s">
        <v>70</v>
      </c>
      <c r="D7929" s="896">
        <v>13.36</v>
      </c>
    </row>
    <row r="7930" spans="1:4" ht="27" x14ac:dyDescent="0.25">
      <c r="A7930" s="893">
        <v>91942</v>
      </c>
      <c r="B7930" s="894" t="s">
        <v>23781</v>
      </c>
      <c r="C7930" s="893" t="s">
        <v>70</v>
      </c>
      <c r="D7930" s="896">
        <v>41.78</v>
      </c>
    </row>
    <row r="7931" spans="1:4" ht="27" x14ac:dyDescent="0.25">
      <c r="A7931" s="893">
        <v>91943</v>
      </c>
      <c r="B7931" s="894" t="s">
        <v>23782</v>
      </c>
      <c r="C7931" s="893" t="s">
        <v>70</v>
      </c>
      <c r="D7931" s="896">
        <v>24.61</v>
      </c>
    </row>
    <row r="7932" spans="1:4" ht="27" x14ac:dyDescent="0.25">
      <c r="A7932" s="893">
        <v>91944</v>
      </c>
      <c r="B7932" s="894" t="s">
        <v>23783</v>
      </c>
      <c r="C7932" s="893" t="s">
        <v>70</v>
      </c>
      <c r="D7932" s="896">
        <v>16.16</v>
      </c>
    </row>
    <row r="7933" spans="1:4" ht="27" x14ac:dyDescent="0.25">
      <c r="A7933" s="893">
        <v>92865</v>
      </c>
      <c r="B7933" s="894" t="s">
        <v>23784</v>
      </c>
      <c r="C7933" s="893" t="s">
        <v>70</v>
      </c>
      <c r="D7933" s="896">
        <v>17.260000000000002</v>
      </c>
    </row>
    <row r="7934" spans="1:4" ht="27" x14ac:dyDescent="0.25">
      <c r="A7934" s="893">
        <v>92866</v>
      </c>
      <c r="B7934" s="894" t="s">
        <v>23785</v>
      </c>
      <c r="C7934" s="893" t="s">
        <v>70</v>
      </c>
      <c r="D7934" s="896">
        <v>15.6</v>
      </c>
    </row>
    <row r="7935" spans="1:4" ht="27" x14ac:dyDescent="0.25">
      <c r="A7935" s="893">
        <v>92867</v>
      </c>
      <c r="B7935" s="894" t="s">
        <v>23786</v>
      </c>
      <c r="C7935" s="893" t="s">
        <v>70</v>
      </c>
      <c r="D7935" s="896">
        <v>37.200000000000003</v>
      </c>
    </row>
    <row r="7936" spans="1:4" ht="27" x14ac:dyDescent="0.25">
      <c r="A7936" s="893">
        <v>92868</v>
      </c>
      <c r="B7936" s="894" t="s">
        <v>23787</v>
      </c>
      <c r="C7936" s="893" t="s">
        <v>70</v>
      </c>
      <c r="D7936" s="896">
        <v>20.62</v>
      </c>
    </row>
    <row r="7937" spans="1:4" ht="27" x14ac:dyDescent="0.25">
      <c r="A7937" s="893">
        <v>92869</v>
      </c>
      <c r="B7937" s="894" t="s">
        <v>23788</v>
      </c>
      <c r="C7937" s="893" t="s">
        <v>70</v>
      </c>
      <c r="D7937" s="896">
        <v>12.48</v>
      </c>
    </row>
    <row r="7938" spans="1:4" ht="27" x14ac:dyDescent="0.25">
      <c r="A7938" s="893">
        <v>92870</v>
      </c>
      <c r="B7938" s="894" t="s">
        <v>23789</v>
      </c>
      <c r="C7938" s="893" t="s">
        <v>70</v>
      </c>
      <c r="D7938" s="896">
        <v>40.21</v>
      </c>
    </row>
    <row r="7939" spans="1:4" ht="27" x14ac:dyDescent="0.25">
      <c r="A7939" s="893">
        <v>92871</v>
      </c>
      <c r="B7939" s="894" t="s">
        <v>23790</v>
      </c>
      <c r="C7939" s="893" t="s">
        <v>70</v>
      </c>
      <c r="D7939" s="896">
        <v>23.04</v>
      </c>
    </row>
    <row r="7940" spans="1:4" ht="27" x14ac:dyDescent="0.25">
      <c r="A7940" s="893">
        <v>92872</v>
      </c>
      <c r="B7940" s="894" t="s">
        <v>23791</v>
      </c>
      <c r="C7940" s="893" t="s">
        <v>70</v>
      </c>
      <c r="D7940" s="896">
        <v>14.59</v>
      </c>
    </row>
    <row r="7941" spans="1:4" ht="40.5" x14ac:dyDescent="0.25">
      <c r="A7941" s="893">
        <v>95777</v>
      </c>
      <c r="B7941" s="894" t="s">
        <v>23792</v>
      </c>
      <c r="C7941" s="893" t="s">
        <v>70</v>
      </c>
      <c r="D7941" s="896">
        <v>29.03</v>
      </c>
    </row>
    <row r="7942" spans="1:4" ht="40.5" x14ac:dyDescent="0.25">
      <c r="A7942" s="893">
        <v>95778</v>
      </c>
      <c r="B7942" s="894" t="s">
        <v>23793</v>
      </c>
      <c r="C7942" s="893" t="s">
        <v>70</v>
      </c>
      <c r="D7942" s="896">
        <v>32.58</v>
      </c>
    </row>
    <row r="7943" spans="1:4" ht="40.5" x14ac:dyDescent="0.25">
      <c r="A7943" s="893">
        <v>95779</v>
      </c>
      <c r="B7943" s="894" t="s">
        <v>23794</v>
      </c>
      <c r="C7943" s="893" t="s">
        <v>70</v>
      </c>
      <c r="D7943" s="896">
        <v>27.06</v>
      </c>
    </row>
    <row r="7944" spans="1:4" ht="27" x14ac:dyDescent="0.25">
      <c r="A7944" s="893">
        <v>95780</v>
      </c>
      <c r="B7944" s="894" t="s">
        <v>23795</v>
      </c>
      <c r="C7944" s="893" t="s">
        <v>70</v>
      </c>
      <c r="D7944" s="896">
        <v>34.520000000000003</v>
      </c>
    </row>
    <row r="7945" spans="1:4" ht="27" x14ac:dyDescent="0.25">
      <c r="A7945" s="893">
        <v>95781</v>
      </c>
      <c r="B7945" s="894" t="s">
        <v>23796</v>
      </c>
      <c r="C7945" s="893" t="s">
        <v>70</v>
      </c>
      <c r="D7945" s="896">
        <v>39.47</v>
      </c>
    </row>
    <row r="7946" spans="1:4" ht="27" x14ac:dyDescent="0.25">
      <c r="A7946" s="893">
        <v>95782</v>
      </c>
      <c r="B7946" s="894" t="s">
        <v>23797</v>
      </c>
      <c r="C7946" s="893" t="s">
        <v>70</v>
      </c>
      <c r="D7946" s="896">
        <v>36.76</v>
      </c>
    </row>
    <row r="7947" spans="1:4" ht="40.5" x14ac:dyDescent="0.25">
      <c r="A7947" s="893">
        <v>95785</v>
      </c>
      <c r="B7947" s="894" t="s">
        <v>23798</v>
      </c>
      <c r="C7947" s="893" t="s">
        <v>70</v>
      </c>
      <c r="D7947" s="896">
        <v>43.52</v>
      </c>
    </row>
    <row r="7948" spans="1:4" ht="40.5" x14ac:dyDescent="0.25">
      <c r="A7948" s="893">
        <v>95787</v>
      </c>
      <c r="B7948" s="894" t="s">
        <v>23799</v>
      </c>
      <c r="C7948" s="893" t="s">
        <v>70</v>
      </c>
      <c r="D7948" s="896">
        <v>32.92</v>
      </c>
    </row>
    <row r="7949" spans="1:4" ht="40.5" x14ac:dyDescent="0.25">
      <c r="A7949" s="893">
        <v>95789</v>
      </c>
      <c r="B7949" s="894" t="s">
        <v>23800</v>
      </c>
      <c r="C7949" s="893" t="s">
        <v>70</v>
      </c>
      <c r="D7949" s="896">
        <v>44.76</v>
      </c>
    </row>
    <row r="7950" spans="1:4" ht="40.5" x14ac:dyDescent="0.25">
      <c r="A7950" s="893">
        <v>95791</v>
      </c>
      <c r="B7950" s="894" t="s">
        <v>23801</v>
      </c>
      <c r="C7950" s="893" t="s">
        <v>70</v>
      </c>
      <c r="D7950" s="896">
        <v>62.07</v>
      </c>
    </row>
    <row r="7951" spans="1:4" ht="40.5" x14ac:dyDescent="0.25">
      <c r="A7951" s="893">
        <v>95795</v>
      </c>
      <c r="B7951" s="894" t="s">
        <v>23802</v>
      </c>
      <c r="C7951" s="893" t="s">
        <v>70</v>
      </c>
      <c r="D7951" s="896">
        <v>37.54</v>
      </c>
    </row>
    <row r="7952" spans="1:4" ht="27" x14ac:dyDescent="0.25">
      <c r="A7952" s="893">
        <v>95796</v>
      </c>
      <c r="B7952" s="894" t="s">
        <v>23803</v>
      </c>
      <c r="C7952" s="893" t="s">
        <v>70</v>
      </c>
      <c r="D7952" s="896">
        <v>52.61</v>
      </c>
    </row>
    <row r="7953" spans="1:4" ht="40.5" x14ac:dyDescent="0.25">
      <c r="A7953" s="893">
        <v>95797</v>
      </c>
      <c r="B7953" s="894" t="s">
        <v>23804</v>
      </c>
      <c r="C7953" s="893" t="s">
        <v>70</v>
      </c>
      <c r="D7953" s="896">
        <v>72.67</v>
      </c>
    </row>
    <row r="7954" spans="1:4" ht="40.5" x14ac:dyDescent="0.25">
      <c r="A7954" s="893">
        <v>95801</v>
      </c>
      <c r="B7954" s="894" t="s">
        <v>23805</v>
      </c>
      <c r="C7954" s="893" t="s">
        <v>70</v>
      </c>
      <c r="D7954" s="896">
        <v>44.82</v>
      </c>
    </row>
    <row r="7955" spans="1:4" ht="27" x14ac:dyDescent="0.25">
      <c r="A7955" s="893">
        <v>95802</v>
      </c>
      <c r="B7955" s="894" t="s">
        <v>23806</v>
      </c>
      <c r="C7955" s="893" t="s">
        <v>70</v>
      </c>
      <c r="D7955" s="896">
        <v>55.95</v>
      </c>
    </row>
    <row r="7956" spans="1:4" ht="40.5" x14ac:dyDescent="0.25">
      <c r="A7956" s="893">
        <v>95803</v>
      </c>
      <c r="B7956" s="894" t="s">
        <v>23807</v>
      </c>
      <c r="C7956" s="893" t="s">
        <v>70</v>
      </c>
      <c r="D7956" s="896">
        <v>81.180000000000007</v>
      </c>
    </row>
    <row r="7957" spans="1:4" ht="27" x14ac:dyDescent="0.25">
      <c r="A7957" s="893">
        <v>95804</v>
      </c>
      <c r="B7957" s="894" t="s">
        <v>23808</v>
      </c>
      <c r="C7957" s="893" t="s">
        <v>70</v>
      </c>
      <c r="D7957" s="896">
        <v>23.92</v>
      </c>
    </row>
    <row r="7958" spans="1:4" ht="27" x14ac:dyDescent="0.25">
      <c r="A7958" s="893">
        <v>95805</v>
      </c>
      <c r="B7958" s="894" t="s">
        <v>23809</v>
      </c>
      <c r="C7958" s="893" t="s">
        <v>70</v>
      </c>
      <c r="D7958" s="896">
        <v>25.51</v>
      </c>
    </row>
    <row r="7959" spans="1:4" ht="27" x14ac:dyDescent="0.25">
      <c r="A7959" s="893">
        <v>95806</v>
      </c>
      <c r="B7959" s="894" t="s">
        <v>23810</v>
      </c>
      <c r="C7959" s="893" t="s">
        <v>70</v>
      </c>
      <c r="D7959" s="896">
        <v>28.2</v>
      </c>
    </row>
    <row r="7960" spans="1:4" ht="27" x14ac:dyDescent="0.25">
      <c r="A7960" s="893">
        <v>95807</v>
      </c>
      <c r="B7960" s="894" t="s">
        <v>23811</v>
      </c>
      <c r="C7960" s="893" t="s">
        <v>70</v>
      </c>
      <c r="D7960" s="896">
        <v>28.43</v>
      </c>
    </row>
    <row r="7961" spans="1:4" ht="27" x14ac:dyDescent="0.25">
      <c r="A7961" s="893">
        <v>95808</v>
      </c>
      <c r="B7961" s="894" t="s">
        <v>23812</v>
      </c>
      <c r="C7961" s="893" t="s">
        <v>70</v>
      </c>
      <c r="D7961" s="896">
        <v>33.21</v>
      </c>
    </row>
    <row r="7962" spans="1:4" ht="27" x14ac:dyDescent="0.25">
      <c r="A7962" s="893">
        <v>95809</v>
      </c>
      <c r="B7962" s="894" t="s">
        <v>23813</v>
      </c>
      <c r="C7962" s="893" t="s">
        <v>70</v>
      </c>
      <c r="D7962" s="896">
        <v>41.67</v>
      </c>
    </row>
    <row r="7963" spans="1:4" ht="27" x14ac:dyDescent="0.25">
      <c r="A7963" s="893">
        <v>95810</v>
      </c>
      <c r="B7963" s="894" t="s">
        <v>23814</v>
      </c>
      <c r="C7963" s="893" t="s">
        <v>70</v>
      </c>
      <c r="D7963" s="896">
        <v>16.02</v>
      </c>
    </row>
    <row r="7964" spans="1:4" ht="27" x14ac:dyDescent="0.25">
      <c r="A7964" s="893">
        <v>95811</v>
      </c>
      <c r="B7964" s="894" t="s">
        <v>23815</v>
      </c>
      <c r="C7964" s="893" t="s">
        <v>70</v>
      </c>
      <c r="D7964" s="896">
        <v>20.81</v>
      </c>
    </row>
    <row r="7965" spans="1:4" ht="27" x14ac:dyDescent="0.25">
      <c r="A7965" s="893">
        <v>95812</v>
      </c>
      <c r="B7965" s="894" t="s">
        <v>23816</v>
      </c>
      <c r="C7965" s="893" t="s">
        <v>70</v>
      </c>
      <c r="D7965" s="896">
        <v>29.28</v>
      </c>
    </row>
    <row r="7966" spans="1:4" ht="27" x14ac:dyDescent="0.25">
      <c r="A7966" s="893">
        <v>95813</v>
      </c>
      <c r="B7966" s="894" t="s">
        <v>23817</v>
      </c>
      <c r="C7966" s="893" t="s">
        <v>70</v>
      </c>
      <c r="D7966" s="896">
        <v>18.88</v>
      </c>
    </row>
    <row r="7967" spans="1:4" ht="27" x14ac:dyDescent="0.25">
      <c r="A7967" s="893">
        <v>95814</v>
      </c>
      <c r="B7967" s="894" t="s">
        <v>23818</v>
      </c>
      <c r="C7967" s="893" t="s">
        <v>70</v>
      </c>
      <c r="D7967" s="896">
        <v>25.27</v>
      </c>
    </row>
    <row r="7968" spans="1:4" ht="27" x14ac:dyDescent="0.25">
      <c r="A7968" s="893">
        <v>95815</v>
      </c>
      <c r="B7968" s="894" t="s">
        <v>23819</v>
      </c>
      <c r="C7968" s="893" t="s">
        <v>70</v>
      </c>
      <c r="D7968" s="896">
        <v>37.99</v>
      </c>
    </row>
    <row r="7969" spans="1:4" ht="27" x14ac:dyDescent="0.25">
      <c r="A7969" s="893">
        <v>95816</v>
      </c>
      <c r="B7969" s="894" t="s">
        <v>23820</v>
      </c>
      <c r="C7969" s="893" t="s">
        <v>70</v>
      </c>
      <c r="D7969" s="896">
        <v>34.4</v>
      </c>
    </row>
    <row r="7970" spans="1:4" ht="27" x14ac:dyDescent="0.25">
      <c r="A7970" s="893">
        <v>95817</v>
      </c>
      <c r="B7970" s="894" t="s">
        <v>23821</v>
      </c>
      <c r="C7970" s="893" t="s">
        <v>70</v>
      </c>
      <c r="D7970" s="896">
        <v>41.93</v>
      </c>
    </row>
    <row r="7971" spans="1:4" ht="27" x14ac:dyDescent="0.25">
      <c r="A7971" s="893">
        <v>95818</v>
      </c>
      <c r="B7971" s="894" t="s">
        <v>23822</v>
      </c>
      <c r="C7971" s="893" t="s">
        <v>70</v>
      </c>
      <c r="D7971" s="896">
        <v>58.21</v>
      </c>
    </row>
    <row r="7972" spans="1:4" ht="27" x14ac:dyDescent="0.25">
      <c r="A7972" s="893">
        <v>97881</v>
      </c>
      <c r="B7972" s="894" t="s">
        <v>23823</v>
      </c>
      <c r="C7972" s="893" t="s">
        <v>70</v>
      </c>
      <c r="D7972" s="896">
        <v>142.12</v>
      </c>
    </row>
    <row r="7973" spans="1:4" ht="27" x14ac:dyDescent="0.25">
      <c r="A7973" s="893">
        <v>97882</v>
      </c>
      <c r="B7973" s="894" t="s">
        <v>23824</v>
      </c>
      <c r="C7973" s="893" t="s">
        <v>70</v>
      </c>
      <c r="D7973" s="896">
        <v>223.35</v>
      </c>
    </row>
    <row r="7974" spans="1:4" ht="27" x14ac:dyDescent="0.25">
      <c r="A7974" s="893">
        <v>97883</v>
      </c>
      <c r="B7974" s="894" t="s">
        <v>23825</v>
      </c>
      <c r="C7974" s="893" t="s">
        <v>70</v>
      </c>
      <c r="D7974" s="896">
        <v>430.63</v>
      </c>
    </row>
    <row r="7975" spans="1:4" ht="27" x14ac:dyDescent="0.25">
      <c r="A7975" s="893">
        <v>97884</v>
      </c>
      <c r="B7975" s="894" t="s">
        <v>23826</v>
      </c>
      <c r="C7975" s="893" t="s">
        <v>70</v>
      </c>
      <c r="D7975" s="896">
        <v>841.88</v>
      </c>
    </row>
    <row r="7976" spans="1:4" ht="27" x14ac:dyDescent="0.25">
      <c r="A7976" s="893">
        <v>97885</v>
      </c>
      <c r="B7976" s="894" t="s">
        <v>23827</v>
      </c>
      <c r="C7976" s="893" t="s">
        <v>70</v>
      </c>
      <c r="D7976" s="897">
        <v>1294.6300000000001</v>
      </c>
    </row>
    <row r="7977" spans="1:4" ht="40.5" x14ac:dyDescent="0.25">
      <c r="A7977" s="893">
        <v>97886</v>
      </c>
      <c r="B7977" s="894" t="s">
        <v>23828</v>
      </c>
      <c r="C7977" s="893" t="s">
        <v>70</v>
      </c>
      <c r="D7977" s="896">
        <v>168.03</v>
      </c>
    </row>
    <row r="7978" spans="1:4" ht="40.5" x14ac:dyDescent="0.25">
      <c r="A7978" s="893">
        <v>97887</v>
      </c>
      <c r="B7978" s="894" t="s">
        <v>23829</v>
      </c>
      <c r="C7978" s="893" t="s">
        <v>70</v>
      </c>
      <c r="D7978" s="896">
        <v>263.33</v>
      </c>
    </row>
    <row r="7979" spans="1:4" ht="40.5" x14ac:dyDescent="0.25">
      <c r="A7979" s="893">
        <v>97888</v>
      </c>
      <c r="B7979" s="894" t="s">
        <v>23830</v>
      </c>
      <c r="C7979" s="893" t="s">
        <v>70</v>
      </c>
      <c r="D7979" s="896">
        <v>502.2</v>
      </c>
    </row>
    <row r="7980" spans="1:4" ht="40.5" x14ac:dyDescent="0.25">
      <c r="A7980" s="893">
        <v>97889</v>
      </c>
      <c r="B7980" s="894" t="s">
        <v>23831</v>
      </c>
      <c r="C7980" s="893" t="s">
        <v>70</v>
      </c>
      <c r="D7980" s="896">
        <v>684.91</v>
      </c>
    </row>
    <row r="7981" spans="1:4" ht="40.5" x14ac:dyDescent="0.25">
      <c r="A7981" s="893">
        <v>97890</v>
      </c>
      <c r="B7981" s="894" t="s">
        <v>23832</v>
      </c>
      <c r="C7981" s="893" t="s">
        <v>70</v>
      </c>
      <c r="D7981" s="896">
        <v>769.93</v>
      </c>
    </row>
    <row r="7982" spans="1:4" ht="40.5" x14ac:dyDescent="0.25">
      <c r="A7982" s="893">
        <v>97891</v>
      </c>
      <c r="B7982" s="894" t="s">
        <v>23833</v>
      </c>
      <c r="C7982" s="893" t="s">
        <v>70</v>
      </c>
      <c r="D7982" s="896">
        <v>216.9</v>
      </c>
    </row>
    <row r="7983" spans="1:4" ht="40.5" x14ac:dyDescent="0.25">
      <c r="A7983" s="893">
        <v>97892</v>
      </c>
      <c r="B7983" s="894" t="s">
        <v>23834</v>
      </c>
      <c r="C7983" s="893" t="s">
        <v>70</v>
      </c>
      <c r="D7983" s="896">
        <v>404.05</v>
      </c>
    </row>
    <row r="7984" spans="1:4" ht="40.5" x14ac:dyDescent="0.25">
      <c r="A7984" s="893">
        <v>97893</v>
      </c>
      <c r="B7984" s="894" t="s">
        <v>23835</v>
      </c>
      <c r="C7984" s="893" t="s">
        <v>70</v>
      </c>
      <c r="D7984" s="896">
        <v>559.72</v>
      </c>
    </row>
    <row r="7985" spans="1:4" ht="40.5" x14ac:dyDescent="0.25">
      <c r="A7985" s="893">
        <v>97894</v>
      </c>
      <c r="B7985" s="894" t="s">
        <v>23836</v>
      </c>
      <c r="C7985" s="893" t="s">
        <v>70</v>
      </c>
      <c r="D7985" s="896">
        <v>618.23</v>
      </c>
    </row>
    <row r="7986" spans="1:4" ht="27" x14ac:dyDescent="0.25">
      <c r="A7986" s="893">
        <v>104396</v>
      </c>
      <c r="B7986" s="894" t="s">
        <v>23837</v>
      </c>
      <c r="C7986" s="893" t="s">
        <v>70</v>
      </c>
      <c r="D7986" s="896">
        <v>24.32</v>
      </c>
    </row>
    <row r="7987" spans="1:4" ht="27" x14ac:dyDescent="0.25">
      <c r="A7987" s="893">
        <v>104397</v>
      </c>
      <c r="B7987" s="894" t="s">
        <v>23838</v>
      </c>
      <c r="C7987" s="893" t="s">
        <v>70</v>
      </c>
      <c r="D7987" s="896">
        <v>28.77</v>
      </c>
    </row>
    <row r="7988" spans="1:4" ht="27" x14ac:dyDescent="0.25">
      <c r="A7988" s="893">
        <v>104398</v>
      </c>
      <c r="B7988" s="894" t="s">
        <v>23839</v>
      </c>
      <c r="C7988" s="893" t="s">
        <v>70</v>
      </c>
      <c r="D7988" s="896">
        <v>28.41</v>
      </c>
    </row>
    <row r="7989" spans="1:4" ht="27" x14ac:dyDescent="0.25">
      <c r="A7989" s="893">
        <v>104399</v>
      </c>
      <c r="B7989" s="894" t="s">
        <v>23840</v>
      </c>
      <c r="C7989" s="893" t="s">
        <v>70</v>
      </c>
      <c r="D7989" s="896">
        <v>32</v>
      </c>
    </row>
    <row r="7990" spans="1:4" ht="27" x14ac:dyDescent="0.25">
      <c r="A7990" s="893">
        <v>104400</v>
      </c>
      <c r="B7990" s="894" t="s">
        <v>23841</v>
      </c>
      <c r="C7990" s="893" t="s">
        <v>70</v>
      </c>
      <c r="D7990" s="896">
        <v>41.16</v>
      </c>
    </row>
    <row r="7991" spans="1:4" ht="27" x14ac:dyDescent="0.25">
      <c r="A7991" s="893">
        <v>104401</v>
      </c>
      <c r="B7991" s="894" t="s">
        <v>23842</v>
      </c>
      <c r="C7991" s="893" t="s">
        <v>70</v>
      </c>
      <c r="D7991" s="896">
        <v>26.65</v>
      </c>
    </row>
    <row r="7992" spans="1:4" ht="27" x14ac:dyDescent="0.25">
      <c r="A7992" s="893">
        <v>104402</v>
      </c>
      <c r="B7992" s="894" t="s">
        <v>23843</v>
      </c>
      <c r="C7992" s="893" t="s">
        <v>70</v>
      </c>
      <c r="D7992" s="896">
        <v>28.65</v>
      </c>
    </row>
    <row r="7993" spans="1:4" ht="27" x14ac:dyDescent="0.25">
      <c r="A7993" s="893">
        <v>104403</v>
      </c>
      <c r="B7993" s="894" t="s">
        <v>23844</v>
      </c>
      <c r="C7993" s="893" t="s">
        <v>70</v>
      </c>
      <c r="D7993" s="896">
        <v>35.58</v>
      </c>
    </row>
    <row r="7994" spans="1:4" ht="27" x14ac:dyDescent="0.25">
      <c r="A7994" s="893">
        <v>104404</v>
      </c>
      <c r="B7994" s="894" t="s">
        <v>23845</v>
      </c>
      <c r="C7994" s="893" t="s">
        <v>70</v>
      </c>
      <c r="D7994" s="896">
        <v>37.299999999999997</v>
      </c>
    </row>
    <row r="7995" spans="1:4" ht="27" x14ac:dyDescent="0.25">
      <c r="A7995" s="893">
        <v>104405</v>
      </c>
      <c r="B7995" s="894" t="s">
        <v>23846</v>
      </c>
      <c r="C7995" s="893" t="s">
        <v>70</v>
      </c>
      <c r="D7995" s="896">
        <v>50.39</v>
      </c>
    </row>
    <row r="7996" spans="1:4" ht="27" x14ac:dyDescent="0.25">
      <c r="A7996" s="893">
        <v>93653</v>
      </c>
      <c r="B7996" s="894" t="s">
        <v>23847</v>
      </c>
      <c r="C7996" s="893" t="s">
        <v>70</v>
      </c>
      <c r="D7996" s="896">
        <v>11.45</v>
      </c>
    </row>
    <row r="7997" spans="1:4" ht="27" x14ac:dyDescent="0.25">
      <c r="A7997" s="893">
        <v>93654</v>
      </c>
      <c r="B7997" s="894" t="s">
        <v>23848</v>
      </c>
      <c r="C7997" s="893" t="s">
        <v>70</v>
      </c>
      <c r="D7997" s="896">
        <v>12.25</v>
      </c>
    </row>
    <row r="7998" spans="1:4" ht="27" x14ac:dyDescent="0.25">
      <c r="A7998" s="893">
        <v>93655</v>
      </c>
      <c r="B7998" s="894" t="s">
        <v>23849</v>
      </c>
      <c r="C7998" s="893" t="s">
        <v>70</v>
      </c>
      <c r="D7998" s="896">
        <v>13.78</v>
      </c>
    </row>
    <row r="7999" spans="1:4" ht="27" x14ac:dyDescent="0.25">
      <c r="A7999" s="893">
        <v>93656</v>
      </c>
      <c r="B7999" s="894" t="s">
        <v>23850</v>
      </c>
      <c r="C7999" s="893" t="s">
        <v>70</v>
      </c>
      <c r="D7999" s="896">
        <v>13.78</v>
      </c>
    </row>
    <row r="8000" spans="1:4" ht="27" x14ac:dyDescent="0.25">
      <c r="A8000" s="893">
        <v>93657</v>
      </c>
      <c r="B8000" s="894" t="s">
        <v>23851</v>
      </c>
      <c r="C8000" s="893" t="s">
        <v>70</v>
      </c>
      <c r="D8000" s="896">
        <v>15.65</v>
      </c>
    </row>
    <row r="8001" spans="1:4" ht="27" x14ac:dyDescent="0.25">
      <c r="A8001" s="893">
        <v>93658</v>
      </c>
      <c r="B8001" s="894" t="s">
        <v>23852</v>
      </c>
      <c r="C8001" s="893" t="s">
        <v>70</v>
      </c>
      <c r="D8001" s="896">
        <v>22.53</v>
      </c>
    </row>
    <row r="8002" spans="1:4" ht="27" x14ac:dyDescent="0.25">
      <c r="A8002" s="893">
        <v>93659</v>
      </c>
      <c r="B8002" s="894" t="s">
        <v>23853</v>
      </c>
      <c r="C8002" s="893" t="s">
        <v>70</v>
      </c>
      <c r="D8002" s="896">
        <v>26.34</v>
      </c>
    </row>
    <row r="8003" spans="1:4" ht="27" x14ac:dyDescent="0.25">
      <c r="A8003" s="893">
        <v>93660</v>
      </c>
      <c r="B8003" s="894" t="s">
        <v>23854</v>
      </c>
      <c r="C8003" s="893" t="s">
        <v>70</v>
      </c>
      <c r="D8003" s="896">
        <v>53.18</v>
      </c>
    </row>
    <row r="8004" spans="1:4" ht="27" x14ac:dyDescent="0.25">
      <c r="A8004" s="893">
        <v>93661</v>
      </c>
      <c r="B8004" s="894" t="s">
        <v>23855</v>
      </c>
      <c r="C8004" s="893" t="s">
        <v>70</v>
      </c>
      <c r="D8004" s="896">
        <v>54.78</v>
      </c>
    </row>
    <row r="8005" spans="1:4" ht="27" x14ac:dyDescent="0.25">
      <c r="A8005" s="893">
        <v>93662</v>
      </c>
      <c r="B8005" s="894" t="s">
        <v>23856</v>
      </c>
      <c r="C8005" s="893" t="s">
        <v>70</v>
      </c>
      <c r="D8005" s="896">
        <v>57.83</v>
      </c>
    </row>
    <row r="8006" spans="1:4" ht="27" x14ac:dyDescent="0.25">
      <c r="A8006" s="893">
        <v>93663</v>
      </c>
      <c r="B8006" s="894" t="s">
        <v>23857</v>
      </c>
      <c r="C8006" s="893" t="s">
        <v>70</v>
      </c>
      <c r="D8006" s="896">
        <v>57.83</v>
      </c>
    </row>
    <row r="8007" spans="1:4" ht="27" x14ac:dyDescent="0.25">
      <c r="A8007" s="893">
        <v>93664</v>
      </c>
      <c r="B8007" s="894" t="s">
        <v>23858</v>
      </c>
      <c r="C8007" s="893" t="s">
        <v>70</v>
      </c>
      <c r="D8007" s="896">
        <v>61.57</v>
      </c>
    </row>
    <row r="8008" spans="1:4" ht="27" x14ac:dyDescent="0.25">
      <c r="A8008" s="893">
        <v>93665</v>
      </c>
      <c r="B8008" s="894" t="s">
        <v>23859</v>
      </c>
      <c r="C8008" s="893" t="s">
        <v>70</v>
      </c>
      <c r="D8008" s="896">
        <v>66.790000000000006</v>
      </c>
    </row>
    <row r="8009" spans="1:4" ht="27" x14ac:dyDescent="0.25">
      <c r="A8009" s="893">
        <v>93666</v>
      </c>
      <c r="B8009" s="894" t="s">
        <v>23860</v>
      </c>
      <c r="C8009" s="893" t="s">
        <v>70</v>
      </c>
      <c r="D8009" s="896">
        <v>74.41</v>
      </c>
    </row>
    <row r="8010" spans="1:4" ht="27" x14ac:dyDescent="0.25">
      <c r="A8010" s="893">
        <v>93667</v>
      </c>
      <c r="B8010" s="894" t="s">
        <v>23861</v>
      </c>
      <c r="C8010" s="893" t="s">
        <v>70</v>
      </c>
      <c r="D8010" s="896">
        <v>67.010000000000005</v>
      </c>
    </row>
    <row r="8011" spans="1:4" ht="27" x14ac:dyDescent="0.25">
      <c r="A8011" s="893">
        <v>93668</v>
      </c>
      <c r="B8011" s="894" t="s">
        <v>23862</v>
      </c>
      <c r="C8011" s="893" t="s">
        <v>70</v>
      </c>
      <c r="D8011" s="896">
        <v>69.400000000000006</v>
      </c>
    </row>
    <row r="8012" spans="1:4" ht="27" x14ac:dyDescent="0.25">
      <c r="A8012" s="893">
        <v>93669</v>
      </c>
      <c r="B8012" s="894" t="s">
        <v>23863</v>
      </c>
      <c r="C8012" s="893" t="s">
        <v>70</v>
      </c>
      <c r="D8012" s="896">
        <v>73.97</v>
      </c>
    </row>
    <row r="8013" spans="1:4" ht="27" x14ac:dyDescent="0.25">
      <c r="A8013" s="893">
        <v>93670</v>
      </c>
      <c r="B8013" s="894" t="s">
        <v>23864</v>
      </c>
      <c r="C8013" s="893" t="s">
        <v>70</v>
      </c>
      <c r="D8013" s="896">
        <v>73.97</v>
      </c>
    </row>
    <row r="8014" spans="1:4" ht="27" x14ac:dyDescent="0.25">
      <c r="A8014" s="893">
        <v>93671</v>
      </c>
      <c r="B8014" s="894" t="s">
        <v>23865</v>
      </c>
      <c r="C8014" s="893" t="s">
        <v>70</v>
      </c>
      <c r="D8014" s="896">
        <v>79.59</v>
      </c>
    </row>
    <row r="8015" spans="1:4" ht="27" x14ac:dyDescent="0.25">
      <c r="A8015" s="893">
        <v>93672</v>
      </c>
      <c r="B8015" s="894" t="s">
        <v>23866</v>
      </c>
      <c r="C8015" s="893" t="s">
        <v>70</v>
      </c>
      <c r="D8015" s="896">
        <v>88.48</v>
      </c>
    </row>
    <row r="8016" spans="1:4" ht="27" x14ac:dyDescent="0.25">
      <c r="A8016" s="893">
        <v>93673</v>
      </c>
      <c r="B8016" s="894" t="s">
        <v>23867</v>
      </c>
      <c r="C8016" s="893" t="s">
        <v>70</v>
      </c>
      <c r="D8016" s="896">
        <v>99.91</v>
      </c>
    </row>
    <row r="8017" spans="1:4" ht="27" x14ac:dyDescent="0.25">
      <c r="A8017" s="893">
        <v>97359</v>
      </c>
      <c r="B8017" s="894" t="s">
        <v>23868</v>
      </c>
      <c r="C8017" s="893" t="s">
        <v>70</v>
      </c>
      <c r="D8017" s="897">
        <v>3745.34</v>
      </c>
    </row>
    <row r="8018" spans="1:4" ht="27" x14ac:dyDescent="0.25">
      <c r="A8018" s="893">
        <v>97360</v>
      </c>
      <c r="B8018" s="894" t="s">
        <v>23869</v>
      </c>
      <c r="C8018" s="893" t="s">
        <v>70</v>
      </c>
      <c r="D8018" s="897">
        <v>7197.96</v>
      </c>
    </row>
    <row r="8019" spans="1:4" ht="27" x14ac:dyDescent="0.25">
      <c r="A8019" s="893">
        <v>97361</v>
      </c>
      <c r="B8019" s="894" t="s">
        <v>23870</v>
      </c>
      <c r="C8019" s="893" t="s">
        <v>70</v>
      </c>
      <c r="D8019" s="897">
        <v>9597.27</v>
      </c>
    </row>
    <row r="8020" spans="1:4" ht="27" x14ac:dyDescent="0.25">
      <c r="A8020" s="893">
        <v>97362</v>
      </c>
      <c r="B8020" s="894" t="s">
        <v>23871</v>
      </c>
      <c r="C8020" s="893" t="s">
        <v>70</v>
      </c>
      <c r="D8020" s="897">
        <v>1667.52</v>
      </c>
    </row>
    <row r="8021" spans="1:4" ht="40.5" x14ac:dyDescent="0.25">
      <c r="A8021" s="893">
        <v>101875</v>
      </c>
      <c r="B8021" s="894" t="s">
        <v>23872</v>
      </c>
      <c r="C8021" s="893" t="s">
        <v>70</v>
      </c>
      <c r="D8021" s="896">
        <v>365.47</v>
      </c>
    </row>
    <row r="8022" spans="1:4" ht="40.5" x14ac:dyDescent="0.25">
      <c r="A8022" s="893">
        <v>101876</v>
      </c>
      <c r="B8022" s="894" t="s">
        <v>23873</v>
      </c>
      <c r="C8022" s="893" t="s">
        <v>70</v>
      </c>
      <c r="D8022" s="896">
        <v>87.32</v>
      </c>
    </row>
    <row r="8023" spans="1:4" ht="40.5" x14ac:dyDescent="0.25">
      <c r="A8023" s="893">
        <v>101877</v>
      </c>
      <c r="B8023" s="894" t="s">
        <v>23874</v>
      </c>
      <c r="C8023" s="893" t="s">
        <v>70</v>
      </c>
      <c r="D8023" s="896">
        <v>61.13</v>
      </c>
    </row>
    <row r="8024" spans="1:4" ht="40.5" x14ac:dyDescent="0.25">
      <c r="A8024" s="893">
        <v>101878</v>
      </c>
      <c r="B8024" s="894" t="s">
        <v>23875</v>
      </c>
      <c r="C8024" s="893" t="s">
        <v>70</v>
      </c>
      <c r="D8024" s="896">
        <v>521.46</v>
      </c>
    </row>
    <row r="8025" spans="1:4" ht="40.5" x14ac:dyDescent="0.25">
      <c r="A8025" s="893">
        <v>101879</v>
      </c>
      <c r="B8025" s="894" t="s">
        <v>23876</v>
      </c>
      <c r="C8025" s="893" t="s">
        <v>70</v>
      </c>
      <c r="D8025" s="896">
        <v>525.20000000000005</v>
      </c>
    </row>
    <row r="8026" spans="1:4" ht="40.5" x14ac:dyDescent="0.25">
      <c r="A8026" s="893">
        <v>101880</v>
      </c>
      <c r="B8026" s="894" t="s">
        <v>23877</v>
      </c>
      <c r="C8026" s="893" t="s">
        <v>70</v>
      </c>
      <c r="D8026" s="896">
        <v>605.41999999999996</v>
      </c>
    </row>
    <row r="8027" spans="1:4" ht="40.5" x14ac:dyDescent="0.25">
      <c r="A8027" s="893">
        <v>101881</v>
      </c>
      <c r="B8027" s="894" t="s">
        <v>23878</v>
      </c>
      <c r="C8027" s="893" t="s">
        <v>70</v>
      </c>
      <c r="D8027" s="896">
        <v>863.51</v>
      </c>
    </row>
    <row r="8028" spans="1:4" ht="40.5" x14ac:dyDescent="0.25">
      <c r="A8028" s="893">
        <v>101882</v>
      </c>
      <c r="B8028" s="894" t="s">
        <v>23879</v>
      </c>
      <c r="C8028" s="893" t="s">
        <v>70</v>
      </c>
      <c r="D8028" s="897">
        <v>1219.07</v>
      </c>
    </row>
    <row r="8029" spans="1:4" ht="40.5" x14ac:dyDescent="0.25">
      <c r="A8029" s="893">
        <v>101883</v>
      </c>
      <c r="B8029" s="894" t="s">
        <v>23880</v>
      </c>
      <c r="C8029" s="893" t="s">
        <v>70</v>
      </c>
      <c r="D8029" s="896">
        <v>501.15</v>
      </c>
    </row>
    <row r="8030" spans="1:4" ht="27" x14ac:dyDescent="0.25">
      <c r="A8030" s="893">
        <v>101890</v>
      </c>
      <c r="B8030" s="894" t="s">
        <v>23881</v>
      </c>
      <c r="C8030" s="893" t="s">
        <v>70</v>
      </c>
      <c r="D8030" s="896">
        <v>16.18</v>
      </c>
    </row>
    <row r="8031" spans="1:4" ht="27" x14ac:dyDescent="0.25">
      <c r="A8031" s="893">
        <v>101891</v>
      </c>
      <c r="B8031" s="894" t="s">
        <v>23882</v>
      </c>
      <c r="C8031" s="893" t="s">
        <v>70</v>
      </c>
      <c r="D8031" s="896">
        <v>28.12</v>
      </c>
    </row>
    <row r="8032" spans="1:4" ht="27" x14ac:dyDescent="0.25">
      <c r="A8032" s="893">
        <v>101892</v>
      </c>
      <c r="B8032" s="894" t="s">
        <v>23883</v>
      </c>
      <c r="C8032" s="893" t="s">
        <v>70</v>
      </c>
      <c r="D8032" s="896">
        <v>67.87</v>
      </c>
    </row>
    <row r="8033" spans="1:4" ht="27" x14ac:dyDescent="0.25">
      <c r="A8033" s="893">
        <v>101893</v>
      </c>
      <c r="B8033" s="894" t="s">
        <v>23884</v>
      </c>
      <c r="C8033" s="893" t="s">
        <v>70</v>
      </c>
      <c r="D8033" s="896">
        <v>87.52</v>
      </c>
    </row>
    <row r="8034" spans="1:4" ht="27" x14ac:dyDescent="0.25">
      <c r="A8034" s="893">
        <v>101894</v>
      </c>
      <c r="B8034" s="894" t="s">
        <v>23885</v>
      </c>
      <c r="C8034" s="893" t="s">
        <v>70</v>
      </c>
      <c r="D8034" s="896">
        <v>158.61000000000001</v>
      </c>
    </row>
    <row r="8035" spans="1:4" ht="27" x14ac:dyDescent="0.25">
      <c r="A8035" s="893">
        <v>101895</v>
      </c>
      <c r="B8035" s="894" t="s">
        <v>23886</v>
      </c>
      <c r="C8035" s="893" t="s">
        <v>70</v>
      </c>
      <c r="D8035" s="896">
        <v>413.26</v>
      </c>
    </row>
    <row r="8036" spans="1:4" ht="27" x14ac:dyDescent="0.25">
      <c r="A8036" s="893">
        <v>101896</v>
      </c>
      <c r="B8036" s="894" t="s">
        <v>23887</v>
      </c>
      <c r="C8036" s="893" t="s">
        <v>70</v>
      </c>
      <c r="D8036" s="896">
        <v>606.75</v>
      </c>
    </row>
    <row r="8037" spans="1:4" ht="27" x14ac:dyDescent="0.25">
      <c r="A8037" s="893">
        <v>101897</v>
      </c>
      <c r="B8037" s="894" t="s">
        <v>23888</v>
      </c>
      <c r="C8037" s="893" t="s">
        <v>70</v>
      </c>
      <c r="D8037" s="896">
        <v>951.52</v>
      </c>
    </row>
    <row r="8038" spans="1:4" ht="27" x14ac:dyDescent="0.25">
      <c r="A8038" s="893">
        <v>101898</v>
      </c>
      <c r="B8038" s="894" t="s">
        <v>23889</v>
      </c>
      <c r="C8038" s="893" t="s">
        <v>70</v>
      </c>
      <c r="D8038" s="897">
        <v>1260.9000000000001</v>
      </c>
    </row>
    <row r="8039" spans="1:4" ht="27" x14ac:dyDescent="0.25">
      <c r="A8039" s="893">
        <v>101899</v>
      </c>
      <c r="B8039" s="894" t="s">
        <v>23890</v>
      </c>
      <c r="C8039" s="893" t="s">
        <v>70</v>
      </c>
      <c r="D8039" s="897">
        <v>1996.79</v>
      </c>
    </row>
    <row r="8040" spans="1:4" ht="27" x14ac:dyDescent="0.25">
      <c r="A8040" s="893">
        <v>101900</v>
      </c>
      <c r="B8040" s="894" t="s">
        <v>23891</v>
      </c>
      <c r="C8040" s="893" t="s">
        <v>70</v>
      </c>
      <c r="D8040" s="897">
        <v>4128.2700000000004</v>
      </c>
    </row>
    <row r="8041" spans="1:4" ht="27" x14ac:dyDescent="0.25">
      <c r="A8041" s="893">
        <v>101901</v>
      </c>
      <c r="B8041" s="894" t="s">
        <v>23892</v>
      </c>
      <c r="C8041" s="893" t="s">
        <v>70</v>
      </c>
      <c r="D8041" s="896">
        <v>134.58000000000001</v>
      </c>
    </row>
    <row r="8042" spans="1:4" ht="27" x14ac:dyDescent="0.25">
      <c r="A8042" s="893">
        <v>101902</v>
      </c>
      <c r="B8042" s="894" t="s">
        <v>23893</v>
      </c>
      <c r="C8042" s="893" t="s">
        <v>70</v>
      </c>
      <c r="D8042" s="896">
        <v>166.77</v>
      </c>
    </row>
    <row r="8043" spans="1:4" ht="27" x14ac:dyDescent="0.25">
      <c r="A8043" s="893">
        <v>101903</v>
      </c>
      <c r="B8043" s="894" t="s">
        <v>23894</v>
      </c>
      <c r="C8043" s="893" t="s">
        <v>70</v>
      </c>
      <c r="D8043" s="896">
        <v>346.97</v>
      </c>
    </row>
    <row r="8044" spans="1:4" ht="27" x14ac:dyDescent="0.25">
      <c r="A8044" s="893">
        <v>101904</v>
      </c>
      <c r="B8044" s="894" t="s">
        <v>23895</v>
      </c>
      <c r="C8044" s="893" t="s">
        <v>70</v>
      </c>
      <c r="D8044" s="897">
        <v>1259.1199999999999</v>
      </c>
    </row>
    <row r="8045" spans="1:4" ht="27" x14ac:dyDescent="0.25">
      <c r="A8045" s="893">
        <v>101938</v>
      </c>
      <c r="B8045" s="894" t="s">
        <v>23896</v>
      </c>
      <c r="C8045" s="893" t="s">
        <v>70</v>
      </c>
      <c r="D8045" s="896">
        <v>116.58</v>
      </c>
    </row>
    <row r="8046" spans="1:4" ht="27" x14ac:dyDescent="0.25">
      <c r="A8046" s="893">
        <v>101946</v>
      </c>
      <c r="B8046" s="894" t="s">
        <v>23897</v>
      </c>
      <c r="C8046" s="893" t="s">
        <v>70</v>
      </c>
      <c r="D8046" s="896">
        <v>183.91</v>
      </c>
    </row>
    <row r="8047" spans="1:4" ht="27" x14ac:dyDescent="0.25">
      <c r="A8047" s="893">
        <v>91945</v>
      </c>
      <c r="B8047" s="894" t="s">
        <v>23898</v>
      </c>
      <c r="C8047" s="893" t="s">
        <v>70</v>
      </c>
      <c r="D8047" s="896">
        <v>17.45</v>
      </c>
    </row>
    <row r="8048" spans="1:4" ht="27" x14ac:dyDescent="0.25">
      <c r="A8048" s="893">
        <v>91946</v>
      </c>
      <c r="B8048" s="894" t="s">
        <v>23899</v>
      </c>
      <c r="C8048" s="893" t="s">
        <v>70</v>
      </c>
      <c r="D8048" s="896">
        <v>13.67</v>
      </c>
    </row>
    <row r="8049" spans="1:4" ht="27" x14ac:dyDescent="0.25">
      <c r="A8049" s="893">
        <v>91947</v>
      </c>
      <c r="B8049" s="894" t="s">
        <v>23900</v>
      </c>
      <c r="C8049" s="893" t="s">
        <v>70</v>
      </c>
      <c r="D8049" s="896">
        <v>11.3</v>
      </c>
    </row>
    <row r="8050" spans="1:4" ht="27" x14ac:dyDescent="0.25">
      <c r="A8050" s="893">
        <v>91949</v>
      </c>
      <c r="B8050" s="894" t="s">
        <v>23901</v>
      </c>
      <c r="C8050" s="893" t="s">
        <v>70</v>
      </c>
      <c r="D8050" s="896">
        <v>24.62</v>
      </c>
    </row>
    <row r="8051" spans="1:4" ht="27" x14ac:dyDescent="0.25">
      <c r="A8051" s="893">
        <v>91950</v>
      </c>
      <c r="B8051" s="894" t="s">
        <v>23902</v>
      </c>
      <c r="C8051" s="893" t="s">
        <v>70</v>
      </c>
      <c r="D8051" s="896">
        <v>20.010000000000002</v>
      </c>
    </row>
    <row r="8052" spans="1:4" ht="27" x14ac:dyDescent="0.25">
      <c r="A8052" s="893">
        <v>91951</v>
      </c>
      <c r="B8052" s="894" t="s">
        <v>23903</v>
      </c>
      <c r="C8052" s="893" t="s">
        <v>70</v>
      </c>
      <c r="D8052" s="896">
        <v>17.260000000000002</v>
      </c>
    </row>
    <row r="8053" spans="1:4" ht="27" x14ac:dyDescent="0.25">
      <c r="A8053" s="893">
        <v>91952</v>
      </c>
      <c r="B8053" s="894" t="s">
        <v>23904</v>
      </c>
      <c r="C8053" s="893" t="s">
        <v>70</v>
      </c>
      <c r="D8053" s="896">
        <v>23.37</v>
      </c>
    </row>
    <row r="8054" spans="1:4" ht="27" x14ac:dyDescent="0.25">
      <c r="A8054" s="893">
        <v>91953</v>
      </c>
      <c r="B8054" s="894" t="s">
        <v>23905</v>
      </c>
      <c r="C8054" s="893" t="s">
        <v>70</v>
      </c>
      <c r="D8054" s="896">
        <v>37.04</v>
      </c>
    </row>
    <row r="8055" spans="1:4" ht="27" x14ac:dyDescent="0.25">
      <c r="A8055" s="893">
        <v>91954</v>
      </c>
      <c r="B8055" s="894" t="s">
        <v>23906</v>
      </c>
      <c r="C8055" s="893" t="s">
        <v>70</v>
      </c>
      <c r="D8055" s="896">
        <v>31.39</v>
      </c>
    </row>
    <row r="8056" spans="1:4" ht="27" x14ac:dyDescent="0.25">
      <c r="A8056" s="893">
        <v>91955</v>
      </c>
      <c r="B8056" s="894" t="s">
        <v>23907</v>
      </c>
      <c r="C8056" s="893" t="s">
        <v>70</v>
      </c>
      <c r="D8056" s="896">
        <v>45.06</v>
      </c>
    </row>
    <row r="8057" spans="1:4" ht="40.5" x14ac:dyDescent="0.25">
      <c r="A8057" s="893">
        <v>91956</v>
      </c>
      <c r="B8057" s="894" t="s">
        <v>23908</v>
      </c>
      <c r="C8057" s="893" t="s">
        <v>70</v>
      </c>
      <c r="D8057" s="896">
        <v>50.73</v>
      </c>
    </row>
    <row r="8058" spans="1:4" ht="40.5" x14ac:dyDescent="0.25">
      <c r="A8058" s="893">
        <v>91957</v>
      </c>
      <c r="B8058" s="894" t="s">
        <v>23909</v>
      </c>
      <c r="C8058" s="893" t="s">
        <v>70</v>
      </c>
      <c r="D8058" s="896">
        <v>64.400000000000006</v>
      </c>
    </row>
    <row r="8059" spans="1:4" ht="27" x14ac:dyDescent="0.25">
      <c r="A8059" s="893">
        <v>91958</v>
      </c>
      <c r="B8059" s="894" t="s">
        <v>23910</v>
      </c>
      <c r="C8059" s="893" t="s">
        <v>70</v>
      </c>
      <c r="D8059" s="896">
        <v>42.78</v>
      </c>
    </row>
    <row r="8060" spans="1:4" ht="27" x14ac:dyDescent="0.25">
      <c r="A8060" s="893">
        <v>91959</v>
      </c>
      <c r="B8060" s="894" t="s">
        <v>23911</v>
      </c>
      <c r="C8060" s="893" t="s">
        <v>70</v>
      </c>
      <c r="D8060" s="896">
        <v>56.45</v>
      </c>
    </row>
    <row r="8061" spans="1:4" ht="27" x14ac:dyDescent="0.25">
      <c r="A8061" s="893">
        <v>91960</v>
      </c>
      <c r="B8061" s="894" t="s">
        <v>23912</v>
      </c>
      <c r="C8061" s="893" t="s">
        <v>70</v>
      </c>
      <c r="D8061" s="896">
        <v>58.82</v>
      </c>
    </row>
    <row r="8062" spans="1:4" ht="27" x14ac:dyDescent="0.25">
      <c r="A8062" s="893">
        <v>91961</v>
      </c>
      <c r="B8062" s="894" t="s">
        <v>23913</v>
      </c>
      <c r="C8062" s="893" t="s">
        <v>70</v>
      </c>
      <c r="D8062" s="896">
        <v>72.489999999999995</v>
      </c>
    </row>
    <row r="8063" spans="1:4" ht="40.5" x14ac:dyDescent="0.25">
      <c r="A8063" s="893">
        <v>91962</v>
      </c>
      <c r="B8063" s="894" t="s">
        <v>23914</v>
      </c>
      <c r="C8063" s="893" t="s">
        <v>70</v>
      </c>
      <c r="D8063" s="896">
        <v>78.16</v>
      </c>
    </row>
    <row r="8064" spans="1:4" ht="40.5" x14ac:dyDescent="0.25">
      <c r="A8064" s="893">
        <v>91963</v>
      </c>
      <c r="B8064" s="894" t="s">
        <v>23915</v>
      </c>
      <c r="C8064" s="893" t="s">
        <v>70</v>
      </c>
      <c r="D8064" s="896">
        <v>91.83</v>
      </c>
    </row>
    <row r="8065" spans="1:4" ht="40.5" x14ac:dyDescent="0.25">
      <c r="A8065" s="893">
        <v>91964</v>
      </c>
      <c r="B8065" s="894" t="s">
        <v>23916</v>
      </c>
      <c r="C8065" s="893" t="s">
        <v>70</v>
      </c>
      <c r="D8065" s="896">
        <v>70.14</v>
      </c>
    </row>
    <row r="8066" spans="1:4" ht="40.5" x14ac:dyDescent="0.25">
      <c r="A8066" s="893">
        <v>91965</v>
      </c>
      <c r="B8066" s="894" t="s">
        <v>23917</v>
      </c>
      <c r="C8066" s="893" t="s">
        <v>70</v>
      </c>
      <c r="D8066" s="896">
        <v>83.81</v>
      </c>
    </row>
    <row r="8067" spans="1:4" ht="27" x14ac:dyDescent="0.25">
      <c r="A8067" s="893">
        <v>91966</v>
      </c>
      <c r="B8067" s="894" t="s">
        <v>23918</v>
      </c>
      <c r="C8067" s="893" t="s">
        <v>70</v>
      </c>
      <c r="D8067" s="896">
        <v>62.18</v>
      </c>
    </row>
    <row r="8068" spans="1:4" ht="27" x14ac:dyDescent="0.25">
      <c r="A8068" s="893">
        <v>91967</v>
      </c>
      <c r="B8068" s="894" t="s">
        <v>23919</v>
      </c>
      <c r="C8068" s="893" t="s">
        <v>70</v>
      </c>
      <c r="D8068" s="896">
        <v>75.849999999999994</v>
      </c>
    </row>
    <row r="8069" spans="1:4" ht="27" x14ac:dyDescent="0.25">
      <c r="A8069" s="893">
        <v>91968</v>
      </c>
      <c r="B8069" s="894" t="s">
        <v>23920</v>
      </c>
      <c r="C8069" s="893" t="s">
        <v>70</v>
      </c>
      <c r="D8069" s="896">
        <v>86.18</v>
      </c>
    </row>
    <row r="8070" spans="1:4" ht="27" x14ac:dyDescent="0.25">
      <c r="A8070" s="893">
        <v>91969</v>
      </c>
      <c r="B8070" s="894" t="s">
        <v>23921</v>
      </c>
      <c r="C8070" s="893" t="s">
        <v>70</v>
      </c>
      <c r="D8070" s="896">
        <v>99.85</v>
      </c>
    </row>
    <row r="8071" spans="1:4" ht="40.5" x14ac:dyDescent="0.25">
      <c r="A8071" s="893">
        <v>91970</v>
      </c>
      <c r="B8071" s="894" t="s">
        <v>23922</v>
      </c>
      <c r="C8071" s="893" t="s">
        <v>70</v>
      </c>
      <c r="D8071" s="896">
        <v>90</v>
      </c>
    </row>
    <row r="8072" spans="1:4" ht="40.5" x14ac:dyDescent="0.25">
      <c r="A8072" s="893">
        <v>91971</v>
      </c>
      <c r="B8072" s="894" t="s">
        <v>23923</v>
      </c>
      <c r="C8072" s="893" t="s">
        <v>70</v>
      </c>
      <c r="D8072" s="896">
        <v>110.01</v>
      </c>
    </row>
    <row r="8073" spans="1:4" ht="40.5" x14ac:dyDescent="0.25">
      <c r="A8073" s="893">
        <v>91972</v>
      </c>
      <c r="B8073" s="894" t="s">
        <v>23924</v>
      </c>
      <c r="C8073" s="893" t="s">
        <v>70</v>
      </c>
      <c r="D8073" s="896">
        <v>98.09</v>
      </c>
    </row>
    <row r="8074" spans="1:4" ht="40.5" x14ac:dyDescent="0.25">
      <c r="A8074" s="893">
        <v>91973</v>
      </c>
      <c r="B8074" s="894" t="s">
        <v>23925</v>
      </c>
      <c r="C8074" s="893" t="s">
        <v>70</v>
      </c>
      <c r="D8074" s="896">
        <v>118.1</v>
      </c>
    </row>
    <row r="8075" spans="1:4" ht="27" x14ac:dyDescent="0.25">
      <c r="A8075" s="893">
        <v>91974</v>
      </c>
      <c r="B8075" s="894" t="s">
        <v>23926</v>
      </c>
      <c r="C8075" s="893" t="s">
        <v>70</v>
      </c>
      <c r="D8075" s="896">
        <v>81.97</v>
      </c>
    </row>
    <row r="8076" spans="1:4" ht="27" x14ac:dyDescent="0.25">
      <c r="A8076" s="893">
        <v>91975</v>
      </c>
      <c r="B8076" s="894" t="s">
        <v>23927</v>
      </c>
      <c r="C8076" s="893" t="s">
        <v>70</v>
      </c>
      <c r="D8076" s="896">
        <v>101.98</v>
      </c>
    </row>
    <row r="8077" spans="1:4" ht="27" x14ac:dyDescent="0.25">
      <c r="A8077" s="893">
        <v>91976</v>
      </c>
      <c r="B8077" s="894" t="s">
        <v>23928</v>
      </c>
      <c r="C8077" s="893" t="s">
        <v>70</v>
      </c>
      <c r="D8077" s="896">
        <v>120.85</v>
      </c>
    </row>
    <row r="8078" spans="1:4" ht="27" x14ac:dyDescent="0.25">
      <c r="A8078" s="893">
        <v>91977</v>
      </c>
      <c r="B8078" s="894" t="s">
        <v>23929</v>
      </c>
      <c r="C8078" s="893" t="s">
        <v>70</v>
      </c>
      <c r="D8078" s="896">
        <v>140.86000000000001</v>
      </c>
    </row>
    <row r="8079" spans="1:4" ht="27" x14ac:dyDescent="0.25">
      <c r="A8079" s="893">
        <v>91978</v>
      </c>
      <c r="B8079" s="894" t="s">
        <v>23930</v>
      </c>
      <c r="C8079" s="893" t="s">
        <v>70</v>
      </c>
      <c r="D8079" s="896">
        <v>49.32</v>
      </c>
    </row>
    <row r="8080" spans="1:4" ht="27" x14ac:dyDescent="0.25">
      <c r="A8080" s="893">
        <v>91979</v>
      </c>
      <c r="B8080" s="894" t="s">
        <v>23931</v>
      </c>
      <c r="C8080" s="893" t="s">
        <v>70</v>
      </c>
      <c r="D8080" s="896">
        <v>62.99</v>
      </c>
    </row>
    <row r="8081" spans="1:4" ht="27" x14ac:dyDescent="0.25">
      <c r="A8081" s="893">
        <v>91980</v>
      </c>
      <c r="B8081" s="894" t="s">
        <v>23932</v>
      </c>
      <c r="C8081" s="893" t="s">
        <v>70</v>
      </c>
      <c r="D8081" s="896">
        <v>47.83</v>
      </c>
    </row>
    <row r="8082" spans="1:4" ht="27" x14ac:dyDescent="0.25">
      <c r="A8082" s="893">
        <v>91981</v>
      </c>
      <c r="B8082" s="894" t="s">
        <v>23933</v>
      </c>
      <c r="C8082" s="893" t="s">
        <v>70</v>
      </c>
      <c r="D8082" s="896">
        <v>61.5</v>
      </c>
    </row>
    <row r="8083" spans="1:4" ht="27" x14ac:dyDescent="0.25">
      <c r="A8083" s="893">
        <v>91982</v>
      </c>
      <c r="B8083" s="894" t="s">
        <v>23934</v>
      </c>
      <c r="C8083" s="893" t="s">
        <v>70</v>
      </c>
      <c r="D8083" s="896">
        <v>109.74</v>
      </c>
    </row>
    <row r="8084" spans="1:4" ht="27" x14ac:dyDescent="0.25">
      <c r="A8084" s="893">
        <v>91983</v>
      </c>
      <c r="B8084" s="894" t="s">
        <v>23935</v>
      </c>
      <c r="C8084" s="893" t="s">
        <v>70</v>
      </c>
      <c r="D8084" s="896">
        <v>123.41</v>
      </c>
    </row>
    <row r="8085" spans="1:4" ht="27" x14ac:dyDescent="0.25">
      <c r="A8085" s="893">
        <v>91984</v>
      </c>
      <c r="B8085" s="894" t="s">
        <v>23936</v>
      </c>
      <c r="C8085" s="893" t="s">
        <v>70</v>
      </c>
      <c r="D8085" s="896">
        <v>21.99</v>
      </c>
    </row>
    <row r="8086" spans="1:4" ht="27" x14ac:dyDescent="0.25">
      <c r="A8086" s="893">
        <v>91985</v>
      </c>
      <c r="B8086" s="894" t="s">
        <v>23937</v>
      </c>
      <c r="C8086" s="893" t="s">
        <v>70</v>
      </c>
      <c r="D8086" s="896">
        <v>35.659999999999997</v>
      </c>
    </row>
    <row r="8087" spans="1:4" ht="27" x14ac:dyDescent="0.25">
      <c r="A8087" s="893">
        <v>91986</v>
      </c>
      <c r="B8087" s="894" t="s">
        <v>23938</v>
      </c>
      <c r="C8087" s="893" t="s">
        <v>70</v>
      </c>
      <c r="D8087" s="896">
        <v>45.95</v>
      </c>
    </row>
    <row r="8088" spans="1:4" ht="27" x14ac:dyDescent="0.25">
      <c r="A8088" s="893">
        <v>91987</v>
      </c>
      <c r="B8088" s="894" t="s">
        <v>23939</v>
      </c>
      <c r="C8088" s="893" t="s">
        <v>70</v>
      </c>
      <c r="D8088" s="896">
        <v>59.62</v>
      </c>
    </row>
    <row r="8089" spans="1:4" ht="27" x14ac:dyDescent="0.25">
      <c r="A8089" s="893">
        <v>91988</v>
      </c>
      <c r="B8089" s="894" t="s">
        <v>23940</v>
      </c>
      <c r="C8089" s="893" t="s">
        <v>70</v>
      </c>
      <c r="D8089" s="896">
        <v>27.01</v>
      </c>
    </row>
    <row r="8090" spans="1:4" ht="27" x14ac:dyDescent="0.25">
      <c r="A8090" s="893">
        <v>91989</v>
      </c>
      <c r="B8090" s="894" t="s">
        <v>23941</v>
      </c>
      <c r="C8090" s="893" t="s">
        <v>70</v>
      </c>
      <c r="D8090" s="896">
        <v>40.68</v>
      </c>
    </row>
    <row r="8091" spans="1:4" ht="27" x14ac:dyDescent="0.25">
      <c r="A8091" s="893">
        <v>91990</v>
      </c>
      <c r="B8091" s="894" t="s">
        <v>23942</v>
      </c>
      <c r="C8091" s="893" t="s">
        <v>70</v>
      </c>
      <c r="D8091" s="896">
        <v>42.42</v>
      </c>
    </row>
    <row r="8092" spans="1:4" ht="27" x14ac:dyDescent="0.25">
      <c r="A8092" s="893">
        <v>91991</v>
      </c>
      <c r="B8092" s="894" t="s">
        <v>23943</v>
      </c>
      <c r="C8092" s="893" t="s">
        <v>70</v>
      </c>
      <c r="D8092" s="896">
        <v>45.13</v>
      </c>
    </row>
    <row r="8093" spans="1:4" ht="27" x14ac:dyDescent="0.25">
      <c r="A8093" s="893">
        <v>91992</v>
      </c>
      <c r="B8093" s="894" t="s">
        <v>23944</v>
      </c>
      <c r="C8093" s="893" t="s">
        <v>70</v>
      </c>
      <c r="D8093" s="896">
        <v>56.09</v>
      </c>
    </row>
    <row r="8094" spans="1:4" ht="27" x14ac:dyDescent="0.25">
      <c r="A8094" s="893">
        <v>91993</v>
      </c>
      <c r="B8094" s="894" t="s">
        <v>23945</v>
      </c>
      <c r="C8094" s="893" t="s">
        <v>70</v>
      </c>
      <c r="D8094" s="896">
        <v>58.8</v>
      </c>
    </row>
    <row r="8095" spans="1:4" ht="27" x14ac:dyDescent="0.25">
      <c r="A8095" s="893">
        <v>91994</v>
      </c>
      <c r="B8095" s="894" t="s">
        <v>23946</v>
      </c>
      <c r="C8095" s="893" t="s">
        <v>70</v>
      </c>
      <c r="D8095" s="896">
        <v>29.99</v>
      </c>
    </row>
    <row r="8096" spans="1:4" ht="27" x14ac:dyDescent="0.25">
      <c r="A8096" s="893">
        <v>91995</v>
      </c>
      <c r="B8096" s="894" t="s">
        <v>23947</v>
      </c>
      <c r="C8096" s="893" t="s">
        <v>70</v>
      </c>
      <c r="D8096" s="896">
        <v>32.700000000000003</v>
      </c>
    </row>
    <row r="8097" spans="1:4" ht="27" x14ac:dyDescent="0.25">
      <c r="A8097" s="893">
        <v>91996</v>
      </c>
      <c r="B8097" s="894" t="s">
        <v>23948</v>
      </c>
      <c r="C8097" s="893" t="s">
        <v>70</v>
      </c>
      <c r="D8097" s="896">
        <v>43.66</v>
      </c>
    </row>
    <row r="8098" spans="1:4" ht="27" x14ac:dyDescent="0.25">
      <c r="A8098" s="893">
        <v>91997</v>
      </c>
      <c r="B8098" s="894" t="s">
        <v>23949</v>
      </c>
      <c r="C8098" s="893" t="s">
        <v>70</v>
      </c>
      <c r="D8098" s="896">
        <v>46.37</v>
      </c>
    </row>
    <row r="8099" spans="1:4" ht="27" x14ac:dyDescent="0.25">
      <c r="A8099" s="893">
        <v>91998</v>
      </c>
      <c r="B8099" s="894" t="s">
        <v>23950</v>
      </c>
      <c r="C8099" s="893" t="s">
        <v>70</v>
      </c>
      <c r="D8099" s="896">
        <v>25.19</v>
      </c>
    </row>
    <row r="8100" spans="1:4" ht="27" x14ac:dyDescent="0.25">
      <c r="A8100" s="893">
        <v>91999</v>
      </c>
      <c r="B8100" s="894" t="s">
        <v>23951</v>
      </c>
      <c r="C8100" s="893" t="s">
        <v>70</v>
      </c>
      <c r="D8100" s="896">
        <v>27.9</v>
      </c>
    </row>
    <row r="8101" spans="1:4" ht="27" x14ac:dyDescent="0.25">
      <c r="A8101" s="893">
        <v>92000</v>
      </c>
      <c r="B8101" s="894" t="s">
        <v>23952</v>
      </c>
      <c r="C8101" s="893" t="s">
        <v>70</v>
      </c>
      <c r="D8101" s="896">
        <v>38.86</v>
      </c>
    </row>
    <row r="8102" spans="1:4" ht="27" x14ac:dyDescent="0.25">
      <c r="A8102" s="893">
        <v>92001</v>
      </c>
      <c r="B8102" s="894" t="s">
        <v>23953</v>
      </c>
      <c r="C8102" s="893" t="s">
        <v>70</v>
      </c>
      <c r="D8102" s="896">
        <v>41.57</v>
      </c>
    </row>
    <row r="8103" spans="1:4" ht="27" x14ac:dyDescent="0.25">
      <c r="A8103" s="893">
        <v>92002</v>
      </c>
      <c r="B8103" s="894" t="s">
        <v>23954</v>
      </c>
      <c r="C8103" s="893" t="s">
        <v>70</v>
      </c>
      <c r="D8103" s="896">
        <v>56.02</v>
      </c>
    </row>
    <row r="8104" spans="1:4" ht="27" x14ac:dyDescent="0.25">
      <c r="A8104" s="893">
        <v>92003</v>
      </c>
      <c r="B8104" s="894" t="s">
        <v>23955</v>
      </c>
      <c r="C8104" s="893" t="s">
        <v>70</v>
      </c>
      <c r="D8104" s="896">
        <v>61.44</v>
      </c>
    </row>
    <row r="8105" spans="1:4" ht="27" x14ac:dyDescent="0.25">
      <c r="A8105" s="893">
        <v>92004</v>
      </c>
      <c r="B8105" s="894" t="s">
        <v>23956</v>
      </c>
      <c r="C8105" s="893" t="s">
        <v>70</v>
      </c>
      <c r="D8105" s="896">
        <v>69.69</v>
      </c>
    </row>
    <row r="8106" spans="1:4" ht="27" x14ac:dyDescent="0.25">
      <c r="A8106" s="893">
        <v>92005</v>
      </c>
      <c r="B8106" s="894" t="s">
        <v>23957</v>
      </c>
      <c r="C8106" s="893" t="s">
        <v>70</v>
      </c>
      <c r="D8106" s="896">
        <v>75.11</v>
      </c>
    </row>
    <row r="8107" spans="1:4" ht="27" x14ac:dyDescent="0.25">
      <c r="A8107" s="893">
        <v>92006</v>
      </c>
      <c r="B8107" s="894" t="s">
        <v>23958</v>
      </c>
      <c r="C8107" s="893" t="s">
        <v>70</v>
      </c>
      <c r="D8107" s="896">
        <v>46.35</v>
      </c>
    </row>
    <row r="8108" spans="1:4" ht="27" x14ac:dyDescent="0.25">
      <c r="A8108" s="893">
        <v>92007</v>
      </c>
      <c r="B8108" s="894" t="s">
        <v>23959</v>
      </c>
      <c r="C8108" s="893" t="s">
        <v>70</v>
      </c>
      <c r="D8108" s="896">
        <v>51.77</v>
      </c>
    </row>
    <row r="8109" spans="1:4" ht="27" x14ac:dyDescent="0.25">
      <c r="A8109" s="893">
        <v>92008</v>
      </c>
      <c r="B8109" s="894" t="s">
        <v>23960</v>
      </c>
      <c r="C8109" s="893" t="s">
        <v>70</v>
      </c>
      <c r="D8109" s="896">
        <v>60.02</v>
      </c>
    </row>
    <row r="8110" spans="1:4" ht="27" x14ac:dyDescent="0.25">
      <c r="A8110" s="893">
        <v>92009</v>
      </c>
      <c r="B8110" s="894" t="s">
        <v>23961</v>
      </c>
      <c r="C8110" s="893" t="s">
        <v>70</v>
      </c>
      <c r="D8110" s="896">
        <v>65.44</v>
      </c>
    </row>
    <row r="8111" spans="1:4" ht="27" x14ac:dyDescent="0.25">
      <c r="A8111" s="893">
        <v>92010</v>
      </c>
      <c r="B8111" s="894" t="s">
        <v>23962</v>
      </c>
      <c r="C8111" s="893" t="s">
        <v>70</v>
      </c>
      <c r="D8111" s="896">
        <v>81.98</v>
      </c>
    </row>
    <row r="8112" spans="1:4" ht="27" x14ac:dyDescent="0.25">
      <c r="A8112" s="893">
        <v>92011</v>
      </c>
      <c r="B8112" s="894" t="s">
        <v>23963</v>
      </c>
      <c r="C8112" s="893" t="s">
        <v>70</v>
      </c>
      <c r="D8112" s="896">
        <v>90.11</v>
      </c>
    </row>
    <row r="8113" spans="1:4" ht="27" x14ac:dyDescent="0.25">
      <c r="A8113" s="893">
        <v>92012</v>
      </c>
      <c r="B8113" s="894" t="s">
        <v>23964</v>
      </c>
      <c r="C8113" s="893" t="s">
        <v>70</v>
      </c>
      <c r="D8113" s="896">
        <v>95.65</v>
      </c>
    </row>
    <row r="8114" spans="1:4" ht="27" x14ac:dyDescent="0.25">
      <c r="A8114" s="893">
        <v>92013</v>
      </c>
      <c r="B8114" s="894" t="s">
        <v>23965</v>
      </c>
      <c r="C8114" s="893" t="s">
        <v>70</v>
      </c>
      <c r="D8114" s="896">
        <v>103.78</v>
      </c>
    </row>
    <row r="8115" spans="1:4" ht="27" x14ac:dyDescent="0.25">
      <c r="A8115" s="893">
        <v>92014</v>
      </c>
      <c r="B8115" s="894" t="s">
        <v>23966</v>
      </c>
      <c r="C8115" s="893" t="s">
        <v>70</v>
      </c>
      <c r="D8115" s="896">
        <v>67.52</v>
      </c>
    </row>
    <row r="8116" spans="1:4" ht="27" x14ac:dyDescent="0.25">
      <c r="A8116" s="893">
        <v>92015</v>
      </c>
      <c r="B8116" s="894" t="s">
        <v>23967</v>
      </c>
      <c r="C8116" s="893" t="s">
        <v>70</v>
      </c>
      <c r="D8116" s="896">
        <v>75.650000000000006</v>
      </c>
    </row>
    <row r="8117" spans="1:4" ht="27" x14ac:dyDescent="0.25">
      <c r="A8117" s="893">
        <v>92016</v>
      </c>
      <c r="B8117" s="894" t="s">
        <v>23968</v>
      </c>
      <c r="C8117" s="893" t="s">
        <v>70</v>
      </c>
      <c r="D8117" s="896">
        <v>81.19</v>
      </c>
    </row>
    <row r="8118" spans="1:4" ht="27" x14ac:dyDescent="0.25">
      <c r="A8118" s="893">
        <v>92017</v>
      </c>
      <c r="B8118" s="894" t="s">
        <v>23969</v>
      </c>
      <c r="C8118" s="893" t="s">
        <v>70</v>
      </c>
      <c r="D8118" s="896">
        <v>89.32</v>
      </c>
    </row>
    <row r="8119" spans="1:4" ht="27" x14ac:dyDescent="0.25">
      <c r="A8119" s="893">
        <v>92018</v>
      </c>
      <c r="B8119" s="894" t="s">
        <v>23970</v>
      </c>
      <c r="C8119" s="893" t="s">
        <v>70</v>
      </c>
      <c r="D8119" s="896">
        <v>89.38</v>
      </c>
    </row>
    <row r="8120" spans="1:4" ht="27" x14ac:dyDescent="0.25">
      <c r="A8120" s="893">
        <v>92019</v>
      </c>
      <c r="B8120" s="894" t="s">
        <v>23971</v>
      </c>
      <c r="C8120" s="893" t="s">
        <v>70</v>
      </c>
      <c r="D8120" s="896">
        <v>109.39</v>
      </c>
    </row>
    <row r="8121" spans="1:4" ht="27" x14ac:dyDescent="0.25">
      <c r="A8121" s="893">
        <v>92020</v>
      </c>
      <c r="B8121" s="894" t="s">
        <v>23972</v>
      </c>
      <c r="C8121" s="893" t="s">
        <v>70</v>
      </c>
      <c r="D8121" s="896">
        <v>132.02000000000001</v>
      </c>
    </row>
    <row r="8122" spans="1:4" ht="27" x14ac:dyDescent="0.25">
      <c r="A8122" s="893">
        <v>92021</v>
      </c>
      <c r="B8122" s="894" t="s">
        <v>23973</v>
      </c>
      <c r="C8122" s="893" t="s">
        <v>70</v>
      </c>
      <c r="D8122" s="896">
        <v>152.03</v>
      </c>
    </row>
    <row r="8123" spans="1:4" ht="27" x14ac:dyDescent="0.25">
      <c r="A8123" s="893">
        <v>92022</v>
      </c>
      <c r="B8123" s="894" t="s">
        <v>23974</v>
      </c>
      <c r="C8123" s="893" t="s">
        <v>70</v>
      </c>
      <c r="D8123" s="896">
        <v>49.33</v>
      </c>
    </row>
    <row r="8124" spans="1:4" ht="27" x14ac:dyDescent="0.25">
      <c r="A8124" s="893">
        <v>92023</v>
      </c>
      <c r="B8124" s="894" t="s">
        <v>23975</v>
      </c>
      <c r="C8124" s="893" t="s">
        <v>70</v>
      </c>
      <c r="D8124" s="896">
        <v>63</v>
      </c>
    </row>
    <row r="8125" spans="1:4" ht="40.5" x14ac:dyDescent="0.25">
      <c r="A8125" s="893">
        <v>92024</v>
      </c>
      <c r="B8125" s="894" t="s">
        <v>23976</v>
      </c>
      <c r="C8125" s="893" t="s">
        <v>70</v>
      </c>
      <c r="D8125" s="896">
        <v>75.36</v>
      </c>
    </row>
    <row r="8126" spans="1:4" ht="40.5" x14ac:dyDescent="0.25">
      <c r="A8126" s="893">
        <v>92025</v>
      </c>
      <c r="B8126" s="894" t="s">
        <v>23977</v>
      </c>
      <c r="C8126" s="893" t="s">
        <v>70</v>
      </c>
      <c r="D8126" s="896">
        <v>89.03</v>
      </c>
    </row>
    <row r="8127" spans="1:4" ht="40.5" x14ac:dyDescent="0.25">
      <c r="A8127" s="893">
        <v>92026</v>
      </c>
      <c r="B8127" s="894" t="s">
        <v>23978</v>
      </c>
      <c r="C8127" s="893" t="s">
        <v>70</v>
      </c>
      <c r="D8127" s="896">
        <v>68.739999999999995</v>
      </c>
    </row>
    <row r="8128" spans="1:4" ht="40.5" x14ac:dyDescent="0.25">
      <c r="A8128" s="893">
        <v>92027</v>
      </c>
      <c r="B8128" s="894" t="s">
        <v>23979</v>
      </c>
      <c r="C8128" s="893" t="s">
        <v>70</v>
      </c>
      <c r="D8128" s="896">
        <v>82.41</v>
      </c>
    </row>
    <row r="8129" spans="1:4" ht="40.5" x14ac:dyDescent="0.25">
      <c r="A8129" s="893">
        <v>92028</v>
      </c>
      <c r="B8129" s="894" t="s">
        <v>23980</v>
      </c>
      <c r="C8129" s="893" t="s">
        <v>70</v>
      </c>
      <c r="D8129" s="896">
        <v>57.42</v>
      </c>
    </row>
    <row r="8130" spans="1:4" ht="40.5" x14ac:dyDescent="0.25">
      <c r="A8130" s="893">
        <v>92029</v>
      </c>
      <c r="B8130" s="894" t="s">
        <v>23981</v>
      </c>
      <c r="C8130" s="893" t="s">
        <v>70</v>
      </c>
      <c r="D8130" s="896">
        <v>71.09</v>
      </c>
    </row>
    <row r="8131" spans="1:4" ht="40.5" x14ac:dyDescent="0.25">
      <c r="A8131" s="893">
        <v>92030</v>
      </c>
      <c r="B8131" s="894" t="s">
        <v>23982</v>
      </c>
      <c r="C8131" s="893" t="s">
        <v>70</v>
      </c>
      <c r="D8131" s="896">
        <v>83.38</v>
      </c>
    </row>
    <row r="8132" spans="1:4" ht="40.5" x14ac:dyDescent="0.25">
      <c r="A8132" s="893">
        <v>92031</v>
      </c>
      <c r="B8132" s="894" t="s">
        <v>23983</v>
      </c>
      <c r="C8132" s="893" t="s">
        <v>70</v>
      </c>
      <c r="D8132" s="896">
        <v>97.05</v>
      </c>
    </row>
    <row r="8133" spans="1:4" ht="40.5" x14ac:dyDescent="0.25">
      <c r="A8133" s="893">
        <v>92032</v>
      </c>
      <c r="B8133" s="894" t="s">
        <v>23984</v>
      </c>
      <c r="C8133" s="893" t="s">
        <v>70</v>
      </c>
      <c r="D8133" s="896">
        <v>84.78</v>
      </c>
    </row>
    <row r="8134" spans="1:4" ht="40.5" x14ac:dyDescent="0.25">
      <c r="A8134" s="893">
        <v>92033</v>
      </c>
      <c r="B8134" s="894" t="s">
        <v>23985</v>
      </c>
      <c r="C8134" s="893" t="s">
        <v>70</v>
      </c>
      <c r="D8134" s="896">
        <v>98.45</v>
      </c>
    </row>
    <row r="8135" spans="1:4" ht="40.5" x14ac:dyDescent="0.25">
      <c r="A8135" s="893">
        <v>92034</v>
      </c>
      <c r="B8135" s="894" t="s">
        <v>23986</v>
      </c>
      <c r="C8135" s="893" t="s">
        <v>70</v>
      </c>
      <c r="D8135" s="896">
        <v>76.760000000000005</v>
      </c>
    </row>
    <row r="8136" spans="1:4" ht="40.5" x14ac:dyDescent="0.25">
      <c r="A8136" s="893">
        <v>92035</v>
      </c>
      <c r="B8136" s="894" t="s">
        <v>23987</v>
      </c>
      <c r="C8136" s="893" t="s">
        <v>70</v>
      </c>
      <c r="D8136" s="896">
        <v>90.43</v>
      </c>
    </row>
    <row r="8137" spans="1:4" ht="27" x14ac:dyDescent="0.25">
      <c r="A8137" s="893">
        <v>97595</v>
      </c>
      <c r="B8137" s="894" t="s">
        <v>29595</v>
      </c>
      <c r="C8137" s="893" t="s">
        <v>70</v>
      </c>
      <c r="D8137" s="896">
        <v>107.2</v>
      </c>
    </row>
    <row r="8138" spans="1:4" ht="27" x14ac:dyDescent="0.25">
      <c r="A8138" s="893">
        <v>97596</v>
      </c>
      <c r="B8138" s="894" t="s">
        <v>29596</v>
      </c>
      <c r="C8138" s="893" t="s">
        <v>70</v>
      </c>
      <c r="D8138" s="896">
        <v>77.31</v>
      </c>
    </row>
    <row r="8139" spans="1:4" ht="27" x14ac:dyDescent="0.25">
      <c r="A8139" s="893">
        <v>97597</v>
      </c>
      <c r="B8139" s="894" t="s">
        <v>29597</v>
      </c>
      <c r="C8139" s="893" t="s">
        <v>70</v>
      </c>
      <c r="D8139" s="896">
        <v>75.709999999999994</v>
      </c>
    </row>
    <row r="8140" spans="1:4" ht="27" x14ac:dyDescent="0.25">
      <c r="A8140" s="893">
        <v>97598</v>
      </c>
      <c r="B8140" s="894" t="s">
        <v>29598</v>
      </c>
      <c r="C8140" s="893" t="s">
        <v>70</v>
      </c>
      <c r="D8140" s="896">
        <v>71.89</v>
      </c>
    </row>
    <row r="8141" spans="1:4" ht="27" x14ac:dyDescent="0.25">
      <c r="A8141" s="893">
        <v>97599</v>
      </c>
      <c r="B8141" s="894" t="s">
        <v>29599</v>
      </c>
      <c r="C8141" s="893" t="s">
        <v>70</v>
      </c>
      <c r="D8141" s="896">
        <v>21.99</v>
      </c>
    </row>
    <row r="8142" spans="1:4" ht="27" x14ac:dyDescent="0.25">
      <c r="A8142" s="893">
        <v>97609</v>
      </c>
      <c r="B8142" s="894" t="s">
        <v>29600</v>
      </c>
      <c r="C8142" s="893" t="s">
        <v>70</v>
      </c>
      <c r="D8142" s="896">
        <v>15.07</v>
      </c>
    </row>
    <row r="8143" spans="1:4" ht="27" x14ac:dyDescent="0.25">
      <c r="A8143" s="893">
        <v>97610</v>
      </c>
      <c r="B8143" s="894" t="s">
        <v>29601</v>
      </c>
      <c r="C8143" s="893" t="s">
        <v>70</v>
      </c>
      <c r="D8143" s="896">
        <v>15.8</v>
      </c>
    </row>
    <row r="8144" spans="1:4" ht="27" x14ac:dyDescent="0.25">
      <c r="A8144" s="893">
        <v>100902</v>
      </c>
      <c r="B8144" s="894" t="s">
        <v>29602</v>
      </c>
      <c r="C8144" s="893" t="s">
        <v>70</v>
      </c>
      <c r="D8144" s="896">
        <v>31.38</v>
      </c>
    </row>
    <row r="8145" spans="1:4" ht="27" x14ac:dyDescent="0.25">
      <c r="A8145" s="893">
        <v>100903</v>
      </c>
      <c r="B8145" s="894" t="s">
        <v>29603</v>
      </c>
      <c r="C8145" s="893" t="s">
        <v>70</v>
      </c>
      <c r="D8145" s="896">
        <v>34.590000000000003</v>
      </c>
    </row>
    <row r="8146" spans="1:4" ht="27" x14ac:dyDescent="0.25">
      <c r="A8146" s="893">
        <v>103782</v>
      </c>
      <c r="B8146" s="894" t="s">
        <v>29604</v>
      </c>
      <c r="C8146" s="893" t="s">
        <v>70</v>
      </c>
      <c r="D8146" s="896">
        <v>34.9</v>
      </c>
    </row>
    <row r="8147" spans="1:4" ht="27" x14ac:dyDescent="0.25">
      <c r="A8147" s="893">
        <v>105554</v>
      </c>
      <c r="B8147" s="894" t="s">
        <v>29605</v>
      </c>
      <c r="C8147" s="893" t="s">
        <v>70</v>
      </c>
      <c r="D8147" s="896">
        <v>18.38</v>
      </c>
    </row>
    <row r="8148" spans="1:4" ht="40.5" x14ac:dyDescent="0.25">
      <c r="A8148" s="893">
        <v>101489</v>
      </c>
      <c r="B8148" s="894" t="s">
        <v>23988</v>
      </c>
      <c r="C8148" s="893" t="s">
        <v>70</v>
      </c>
      <c r="D8148" s="897">
        <v>1563.8</v>
      </c>
    </row>
    <row r="8149" spans="1:4" ht="40.5" x14ac:dyDescent="0.25">
      <c r="A8149" s="893">
        <v>101490</v>
      </c>
      <c r="B8149" s="894" t="s">
        <v>23989</v>
      </c>
      <c r="C8149" s="893" t="s">
        <v>70</v>
      </c>
      <c r="D8149" s="897">
        <v>1673.47</v>
      </c>
    </row>
    <row r="8150" spans="1:4" ht="40.5" x14ac:dyDescent="0.25">
      <c r="A8150" s="893">
        <v>101491</v>
      </c>
      <c r="B8150" s="894" t="s">
        <v>23990</v>
      </c>
      <c r="C8150" s="893" t="s">
        <v>70</v>
      </c>
      <c r="D8150" s="897">
        <v>1694.92</v>
      </c>
    </row>
    <row r="8151" spans="1:4" ht="40.5" x14ac:dyDescent="0.25">
      <c r="A8151" s="893">
        <v>101492</v>
      </c>
      <c r="B8151" s="894" t="s">
        <v>23991</v>
      </c>
      <c r="C8151" s="893" t="s">
        <v>70</v>
      </c>
      <c r="D8151" s="897">
        <v>1847.68</v>
      </c>
    </row>
    <row r="8152" spans="1:4" ht="40.5" x14ac:dyDescent="0.25">
      <c r="A8152" s="893">
        <v>101493</v>
      </c>
      <c r="B8152" s="894" t="s">
        <v>23992</v>
      </c>
      <c r="C8152" s="893" t="s">
        <v>70</v>
      </c>
      <c r="D8152" s="897">
        <v>1541.44</v>
      </c>
    </row>
    <row r="8153" spans="1:4" ht="40.5" x14ac:dyDescent="0.25">
      <c r="A8153" s="893">
        <v>101494</v>
      </c>
      <c r="B8153" s="894" t="s">
        <v>23993</v>
      </c>
      <c r="C8153" s="893" t="s">
        <v>70</v>
      </c>
      <c r="D8153" s="897">
        <v>1651.11</v>
      </c>
    </row>
    <row r="8154" spans="1:4" ht="40.5" x14ac:dyDescent="0.25">
      <c r="A8154" s="893">
        <v>101495</v>
      </c>
      <c r="B8154" s="894" t="s">
        <v>23994</v>
      </c>
      <c r="C8154" s="893" t="s">
        <v>70</v>
      </c>
      <c r="D8154" s="897">
        <v>1672.56</v>
      </c>
    </row>
    <row r="8155" spans="1:4" ht="40.5" x14ac:dyDescent="0.25">
      <c r="A8155" s="893">
        <v>101496</v>
      </c>
      <c r="B8155" s="894" t="s">
        <v>23995</v>
      </c>
      <c r="C8155" s="893" t="s">
        <v>70</v>
      </c>
      <c r="D8155" s="897">
        <v>1825.32</v>
      </c>
    </row>
    <row r="8156" spans="1:4" ht="40.5" x14ac:dyDescent="0.25">
      <c r="A8156" s="893">
        <v>101497</v>
      </c>
      <c r="B8156" s="894" t="s">
        <v>23996</v>
      </c>
      <c r="C8156" s="893" t="s">
        <v>70</v>
      </c>
      <c r="D8156" s="897">
        <v>1828.59</v>
      </c>
    </row>
    <row r="8157" spans="1:4" ht="40.5" x14ac:dyDescent="0.25">
      <c r="A8157" s="893">
        <v>101498</v>
      </c>
      <c r="B8157" s="894" t="s">
        <v>23997</v>
      </c>
      <c r="C8157" s="893" t="s">
        <v>70</v>
      </c>
      <c r="D8157" s="897">
        <v>1994.59</v>
      </c>
    </row>
    <row r="8158" spans="1:4" ht="40.5" x14ac:dyDescent="0.25">
      <c r="A8158" s="893">
        <v>101499</v>
      </c>
      <c r="B8158" s="894" t="s">
        <v>23998</v>
      </c>
      <c r="C8158" s="893" t="s">
        <v>70</v>
      </c>
      <c r="D8158" s="897">
        <v>2027.06</v>
      </c>
    </row>
    <row r="8159" spans="1:4" ht="40.5" x14ac:dyDescent="0.25">
      <c r="A8159" s="893">
        <v>101500</v>
      </c>
      <c r="B8159" s="894" t="s">
        <v>23999</v>
      </c>
      <c r="C8159" s="893" t="s">
        <v>70</v>
      </c>
      <c r="D8159" s="897">
        <v>2242.9299999999998</v>
      </c>
    </row>
    <row r="8160" spans="1:4" ht="40.5" x14ac:dyDescent="0.25">
      <c r="A8160" s="893">
        <v>101501</v>
      </c>
      <c r="B8160" s="894" t="s">
        <v>24000</v>
      </c>
      <c r="C8160" s="893" t="s">
        <v>70</v>
      </c>
      <c r="D8160" s="897">
        <v>1814.58</v>
      </c>
    </row>
    <row r="8161" spans="1:4" ht="40.5" x14ac:dyDescent="0.25">
      <c r="A8161" s="893">
        <v>101502</v>
      </c>
      <c r="B8161" s="894" t="s">
        <v>24001</v>
      </c>
      <c r="C8161" s="893" t="s">
        <v>70</v>
      </c>
      <c r="D8161" s="897">
        <v>1980.58</v>
      </c>
    </row>
    <row r="8162" spans="1:4" ht="40.5" x14ac:dyDescent="0.25">
      <c r="A8162" s="893">
        <v>101503</v>
      </c>
      <c r="B8162" s="894" t="s">
        <v>24002</v>
      </c>
      <c r="C8162" s="893" t="s">
        <v>70</v>
      </c>
      <c r="D8162" s="897">
        <v>2013.05</v>
      </c>
    </row>
    <row r="8163" spans="1:4" ht="40.5" x14ac:dyDescent="0.25">
      <c r="A8163" s="893">
        <v>101504</v>
      </c>
      <c r="B8163" s="894" t="s">
        <v>24003</v>
      </c>
      <c r="C8163" s="893" t="s">
        <v>70</v>
      </c>
      <c r="D8163" s="897">
        <v>2228.92</v>
      </c>
    </row>
    <row r="8164" spans="1:4" ht="40.5" x14ac:dyDescent="0.25">
      <c r="A8164" s="893">
        <v>101505</v>
      </c>
      <c r="B8164" s="894" t="s">
        <v>24004</v>
      </c>
      <c r="C8164" s="893" t="s">
        <v>70</v>
      </c>
      <c r="D8164" s="897">
        <v>1951.66</v>
      </c>
    </row>
    <row r="8165" spans="1:4" ht="40.5" x14ac:dyDescent="0.25">
      <c r="A8165" s="893">
        <v>101506</v>
      </c>
      <c r="B8165" s="894" t="s">
        <v>24005</v>
      </c>
      <c r="C8165" s="893" t="s">
        <v>70</v>
      </c>
      <c r="D8165" s="897">
        <v>2173</v>
      </c>
    </row>
    <row r="8166" spans="1:4" ht="40.5" x14ac:dyDescent="0.25">
      <c r="A8166" s="893">
        <v>101507</v>
      </c>
      <c r="B8166" s="894" t="s">
        <v>24006</v>
      </c>
      <c r="C8166" s="893" t="s">
        <v>70</v>
      </c>
      <c r="D8166" s="897">
        <v>2216.29</v>
      </c>
    </row>
    <row r="8167" spans="1:4" ht="40.5" x14ac:dyDescent="0.25">
      <c r="A8167" s="893">
        <v>101508</v>
      </c>
      <c r="B8167" s="894" t="s">
        <v>24007</v>
      </c>
      <c r="C8167" s="893" t="s">
        <v>70</v>
      </c>
      <c r="D8167" s="897">
        <v>2494.15</v>
      </c>
    </row>
    <row r="8168" spans="1:4" ht="40.5" x14ac:dyDescent="0.25">
      <c r="A8168" s="893">
        <v>101509</v>
      </c>
      <c r="B8168" s="894" t="s">
        <v>24008</v>
      </c>
      <c r="C8168" s="893" t="s">
        <v>70</v>
      </c>
      <c r="D8168" s="897">
        <v>1981.13</v>
      </c>
    </row>
    <row r="8169" spans="1:4" ht="40.5" x14ac:dyDescent="0.25">
      <c r="A8169" s="893">
        <v>101510</v>
      </c>
      <c r="B8169" s="894" t="s">
        <v>24009</v>
      </c>
      <c r="C8169" s="893" t="s">
        <v>70</v>
      </c>
      <c r="D8169" s="897">
        <v>2202.4699999999998</v>
      </c>
    </row>
    <row r="8170" spans="1:4" ht="40.5" x14ac:dyDescent="0.25">
      <c r="A8170" s="893">
        <v>101511</v>
      </c>
      <c r="B8170" s="894" t="s">
        <v>24010</v>
      </c>
      <c r="C8170" s="893" t="s">
        <v>70</v>
      </c>
      <c r="D8170" s="897">
        <v>2245.7600000000002</v>
      </c>
    </row>
    <row r="8171" spans="1:4" ht="40.5" x14ac:dyDescent="0.25">
      <c r="A8171" s="893">
        <v>101512</v>
      </c>
      <c r="B8171" s="894" t="s">
        <v>24011</v>
      </c>
      <c r="C8171" s="893" t="s">
        <v>70</v>
      </c>
      <c r="D8171" s="897">
        <v>2523.62</v>
      </c>
    </row>
    <row r="8172" spans="1:4" ht="40.5" x14ac:dyDescent="0.25">
      <c r="A8172" s="893">
        <v>101513</v>
      </c>
      <c r="B8172" s="894" t="s">
        <v>24012</v>
      </c>
      <c r="C8172" s="893" t="s">
        <v>70</v>
      </c>
      <c r="D8172" s="896">
        <v>846.24</v>
      </c>
    </row>
    <row r="8173" spans="1:4" ht="40.5" x14ac:dyDescent="0.25">
      <c r="A8173" s="893">
        <v>101514</v>
      </c>
      <c r="B8173" s="894" t="s">
        <v>24013</v>
      </c>
      <c r="C8173" s="893" t="s">
        <v>70</v>
      </c>
      <c r="D8173" s="896">
        <v>977.85</v>
      </c>
    </row>
    <row r="8174" spans="1:4" ht="40.5" x14ac:dyDescent="0.25">
      <c r="A8174" s="893">
        <v>101515</v>
      </c>
      <c r="B8174" s="894" t="s">
        <v>24014</v>
      </c>
      <c r="C8174" s="893" t="s">
        <v>70</v>
      </c>
      <c r="D8174" s="897">
        <v>1003.59</v>
      </c>
    </row>
    <row r="8175" spans="1:4" ht="40.5" x14ac:dyDescent="0.25">
      <c r="A8175" s="893">
        <v>101516</v>
      </c>
      <c r="B8175" s="894" t="s">
        <v>24015</v>
      </c>
      <c r="C8175" s="893" t="s">
        <v>70</v>
      </c>
      <c r="D8175" s="897">
        <v>1151.03</v>
      </c>
    </row>
    <row r="8176" spans="1:4" ht="40.5" x14ac:dyDescent="0.25">
      <c r="A8176" s="893">
        <v>101517</v>
      </c>
      <c r="B8176" s="894" t="s">
        <v>24016</v>
      </c>
      <c r="C8176" s="893" t="s">
        <v>70</v>
      </c>
      <c r="D8176" s="896">
        <v>823.87</v>
      </c>
    </row>
    <row r="8177" spans="1:4" ht="40.5" x14ac:dyDescent="0.25">
      <c r="A8177" s="893">
        <v>101518</v>
      </c>
      <c r="B8177" s="894" t="s">
        <v>24017</v>
      </c>
      <c r="C8177" s="893" t="s">
        <v>70</v>
      </c>
      <c r="D8177" s="896">
        <v>955.48</v>
      </c>
    </row>
    <row r="8178" spans="1:4" ht="40.5" x14ac:dyDescent="0.25">
      <c r="A8178" s="893">
        <v>101519</v>
      </c>
      <c r="B8178" s="894" t="s">
        <v>24018</v>
      </c>
      <c r="C8178" s="893" t="s">
        <v>70</v>
      </c>
      <c r="D8178" s="896">
        <v>981.22</v>
      </c>
    </row>
    <row r="8179" spans="1:4" ht="40.5" x14ac:dyDescent="0.25">
      <c r="A8179" s="893">
        <v>101520</v>
      </c>
      <c r="B8179" s="894" t="s">
        <v>24019</v>
      </c>
      <c r="C8179" s="893" t="s">
        <v>70</v>
      </c>
      <c r="D8179" s="897">
        <v>1128.6600000000001</v>
      </c>
    </row>
    <row r="8180" spans="1:4" ht="40.5" x14ac:dyDescent="0.25">
      <c r="A8180" s="893">
        <v>101521</v>
      </c>
      <c r="B8180" s="894" t="s">
        <v>24020</v>
      </c>
      <c r="C8180" s="893" t="s">
        <v>70</v>
      </c>
      <c r="D8180" s="897">
        <v>1127.74</v>
      </c>
    </row>
    <row r="8181" spans="1:4" ht="40.5" x14ac:dyDescent="0.25">
      <c r="A8181" s="893">
        <v>101522</v>
      </c>
      <c r="B8181" s="894" t="s">
        <v>24021</v>
      </c>
      <c r="C8181" s="893" t="s">
        <v>70</v>
      </c>
      <c r="D8181" s="897">
        <v>1325.15</v>
      </c>
    </row>
    <row r="8182" spans="1:4" ht="40.5" x14ac:dyDescent="0.25">
      <c r="A8182" s="893">
        <v>101523</v>
      </c>
      <c r="B8182" s="894" t="s">
        <v>24022</v>
      </c>
      <c r="C8182" s="893" t="s">
        <v>70</v>
      </c>
      <c r="D8182" s="897">
        <v>1363.76</v>
      </c>
    </row>
    <row r="8183" spans="1:4" ht="40.5" x14ac:dyDescent="0.25">
      <c r="A8183" s="893">
        <v>101524</v>
      </c>
      <c r="B8183" s="894" t="s">
        <v>24023</v>
      </c>
      <c r="C8183" s="893" t="s">
        <v>70</v>
      </c>
      <c r="D8183" s="897">
        <v>1584.92</v>
      </c>
    </row>
    <row r="8184" spans="1:4" ht="40.5" x14ac:dyDescent="0.25">
      <c r="A8184" s="893">
        <v>101525</v>
      </c>
      <c r="B8184" s="894" t="s">
        <v>24024</v>
      </c>
      <c r="C8184" s="893" t="s">
        <v>70</v>
      </c>
      <c r="D8184" s="897">
        <v>1113.73</v>
      </c>
    </row>
    <row r="8185" spans="1:4" ht="40.5" x14ac:dyDescent="0.25">
      <c r="A8185" s="893">
        <v>101526</v>
      </c>
      <c r="B8185" s="894" t="s">
        <v>24025</v>
      </c>
      <c r="C8185" s="893" t="s">
        <v>70</v>
      </c>
      <c r="D8185" s="897">
        <v>1311.14</v>
      </c>
    </row>
    <row r="8186" spans="1:4" ht="40.5" x14ac:dyDescent="0.25">
      <c r="A8186" s="893">
        <v>101527</v>
      </c>
      <c r="B8186" s="894" t="s">
        <v>24026</v>
      </c>
      <c r="C8186" s="893" t="s">
        <v>70</v>
      </c>
      <c r="D8186" s="897">
        <v>1349.75</v>
      </c>
    </row>
    <row r="8187" spans="1:4" ht="40.5" x14ac:dyDescent="0.25">
      <c r="A8187" s="893">
        <v>101528</v>
      </c>
      <c r="B8187" s="894" t="s">
        <v>24027</v>
      </c>
      <c r="C8187" s="893" t="s">
        <v>70</v>
      </c>
      <c r="D8187" s="897">
        <v>1570.91</v>
      </c>
    </row>
    <row r="8188" spans="1:4" ht="40.5" x14ac:dyDescent="0.25">
      <c r="A8188" s="893">
        <v>101529</v>
      </c>
      <c r="B8188" s="894" t="s">
        <v>24028</v>
      </c>
      <c r="C8188" s="893" t="s">
        <v>70</v>
      </c>
      <c r="D8188" s="897">
        <v>1269.27</v>
      </c>
    </row>
    <row r="8189" spans="1:4" ht="40.5" x14ac:dyDescent="0.25">
      <c r="A8189" s="893">
        <v>101530</v>
      </c>
      <c r="B8189" s="894" t="s">
        <v>24029</v>
      </c>
      <c r="C8189" s="893" t="s">
        <v>70</v>
      </c>
      <c r="D8189" s="897">
        <v>1532.48</v>
      </c>
    </row>
    <row r="8190" spans="1:4" ht="40.5" x14ac:dyDescent="0.25">
      <c r="A8190" s="893">
        <v>101531</v>
      </c>
      <c r="B8190" s="894" t="s">
        <v>24030</v>
      </c>
      <c r="C8190" s="893" t="s">
        <v>70</v>
      </c>
      <c r="D8190" s="897">
        <v>1583.96</v>
      </c>
    </row>
    <row r="8191" spans="1:4" ht="40.5" x14ac:dyDescent="0.25">
      <c r="A8191" s="893">
        <v>101532</v>
      </c>
      <c r="B8191" s="894" t="s">
        <v>24031</v>
      </c>
      <c r="C8191" s="893" t="s">
        <v>70</v>
      </c>
      <c r="D8191" s="897">
        <v>1878.84</v>
      </c>
    </row>
    <row r="8192" spans="1:4" ht="40.5" x14ac:dyDescent="0.25">
      <c r="A8192" s="893">
        <v>101533</v>
      </c>
      <c r="B8192" s="894" t="s">
        <v>24032</v>
      </c>
      <c r="C8192" s="893" t="s">
        <v>70</v>
      </c>
      <c r="D8192" s="897">
        <v>1298.74</v>
      </c>
    </row>
    <row r="8193" spans="1:4" ht="40.5" x14ac:dyDescent="0.25">
      <c r="A8193" s="893">
        <v>101534</v>
      </c>
      <c r="B8193" s="894" t="s">
        <v>24033</v>
      </c>
      <c r="C8193" s="893" t="s">
        <v>70</v>
      </c>
      <c r="D8193" s="897">
        <v>1561.95</v>
      </c>
    </row>
    <row r="8194" spans="1:4" ht="40.5" x14ac:dyDescent="0.25">
      <c r="A8194" s="893">
        <v>101535</v>
      </c>
      <c r="B8194" s="894" t="s">
        <v>24034</v>
      </c>
      <c r="C8194" s="893" t="s">
        <v>70</v>
      </c>
      <c r="D8194" s="897">
        <v>1613.43</v>
      </c>
    </row>
    <row r="8195" spans="1:4" ht="40.5" x14ac:dyDescent="0.25">
      <c r="A8195" s="893">
        <v>101536</v>
      </c>
      <c r="B8195" s="894" t="s">
        <v>24035</v>
      </c>
      <c r="C8195" s="893" t="s">
        <v>70</v>
      </c>
      <c r="D8195" s="897">
        <v>1908.31</v>
      </c>
    </row>
    <row r="8196" spans="1:4" ht="27" x14ac:dyDescent="0.25">
      <c r="A8196" s="893">
        <v>101537</v>
      </c>
      <c r="B8196" s="894" t="s">
        <v>24036</v>
      </c>
      <c r="C8196" s="893" t="s">
        <v>70</v>
      </c>
      <c r="D8196" s="896">
        <v>115.32</v>
      </c>
    </row>
    <row r="8197" spans="1:4" ht="27" x14ac:dyDescent="0.25">
      <c r="A8197" s="893">
        <v>101538</v>
      </c>
      <c r="B8197" s="894" t="s">
        <v>24037</v>
      </c>
      <c r="C8197" s="893" t="s">
        <v>70</v>
      </c>
      <c r="D8197" s="896">
        <v>56.39</v>
      </c>
    </row>
    <row r="8198" spans="1:4" ht="27" x14ac:dyDescent="0.25">
      <c r="A8198" s="893">
        <v>101539</v>
      </c>
      <c r="B8198" s="894" t="s">
        <v>24038</v>
      </c>
      <c r="C8198" s="893" t="s">
        <v>70</v>
      </c>
      <c r="D8198" s="896">
        <v>93.6</v>
      </c>
    </row>
    <row r="8199" spans="1:4" ht="27" x14ac:dyDescent="0.25">
      <c r="A8199" s="893">
        <v>101540</v>
      </c>
      <c r="B8199" s="894" t="s">
        <v>24039</v>
      </c>
      <c r="C8199" s="893" t="s">
        <v>70</v>
      </c>
      <c r="D8199" s="896">
        <v>157.47</v>
      </c>
    </row>
    <row r="8200" spans="1:4" ht="27" x14ac:dyDescent="0.25">
      <c r="A8200" s="893">
        <v>101541</v>
      </c>
      <c r="B8200" s="894" t="s">
        <v>24040</v>
      </c>
      <c r="C8200" s="893" t="s">
        <v>70</v>
      </c>
      <c r="D8200" s="896">
        <v>205.48</v>
      </c>
    </row>
    <row r="8201" spans="1:4" ht="27" x14ac:dyDescent="0.25">
      <c r="A8201" s="893">
        <v>101542</v>
      </c>
      <c r="B8201" s="894" t="s">
        <v>24041</v>
      </c>
      <c r="C8201" s="893" t="s">
        <v>70</v>
      </c>
      <c r="D8201" s="896">
        <v>42.64</v>
      </c>
    </row>
    <row r="8202" spans="1:4" ht="27" x14ac:dyDescent="0.25">
      <c r="A8202" s="893">
        <v>101543</v>
      </c>
      <c r="B8202" s="894" t="s">
        <v>24042</v>
      </c>
      <c r="C8202" s="893" t="s">
        <v>70</v>
      </c>
      <c r="D8202" s="896">
        <v>76</v>
      </c>
    </row>
    <row r="8203" spans="1:4" ht="27" x14ac:dyDescent="0.25">
      <c r="A8203" s="893">
        <v>101544</v>
      </c>
      <c r="B8203" s="894" t="s">
        <v>24043</v>
      </c>
      <c r="C8203" s="893" t="s">
        <v>70</v>
      </c>
      <c r="D8203" s="896">
        <v>121.4</v>
      </c>
    </row>
    <row r="8204" spans="1:4" ht="27" x14ac:dyDescent="0.25">
      <c r="A8204" s="893">
        <v>101545</v>
      </c>
      <c r="B8204" s="894" t="s">
        <v>24044</v>
      </c>
      <c r="C8204" s="893" t="s">
        <v>70</v>
      </c>
      <c r="D8204" s="896">
        <v>175.86</v>
      </c>
    </row>
    <row r="8205" spans="1:4" ht="27" x14ac:dyDescent="0.25">
      <c r="A8205" s="893">
        <v>101546</v>
      </c>
      <c r="B8205" s="894" t="s">
        <v>24045</v>
      </c>
      <c r="C8205" s="893" t="s">
        <v>70</v>
      </c>
      <c r="D8205" s="896">
        <v>39.71</v>
      </c>
    </row>
    <row r="8206" spans="1:4" ht="27" x14ac:dyDescent="0.25">
      <c r="A8206" s="893">
        <v>101547</v>
      </c>
      <c r="B8206" s="894" t="s">
        <v>24046</v>
      </c>
      <c r="C8206" s="893" t="s">
        <v>70</v>
      </c>
      <c r="D8206" s="896">
        <v>124.04</v>
      </c>
    </row>
    <row r="8207" spans="1:4" ht="27" x14ac:dyDescent="0.25">
      <c r="A8207" s="893">
        <v>101548</v>
      </c>
      <c r="B8207" s="894" t="s">
        <v>24047</v>
      </c>
      <c r="C8207" s="893" t="s">
        <v>70</v>
      </c>
      <c r="D8207" s="896">
        <v>9.9700000000000006</v>
      </c>
    </row>
    <row r="8208" spans="1:4" ht="40.5" x14ac:dyDescent="0.25">
      <c r="A8208" s="893">
        <v>101549</v>
      </c>
      <c r="B8208" s="894" t="s">
        <v>24048</v>
      </c>
      <c r="C8208" s="893" t="s">
        <v>70</v>
      </c>
      <c r="D8208" s="896">
        <v>20.73</v>
      </c>
    </row>
    <row r="8209" spans="1:4" ht="27" x14ac:dyDescent="0.25">
      <c r="A8209" s="893">
        <v>101553</v>
      </c>
      <c r="B8209" s="894" t="s">
        <v>24049</v>
      </c>
      <c r="C8209" s="893" t="s">
        <v>70</v>
      </c>
      <c r="D8209" s="896">
        <v>20.100000000000001</v>
      </c>
    </row>
    <row r="8210" spans="1:4" ht="27" x14ac:dyDescent="0.25">
      <c r="A8210" s="893">
        <v>101554</v>
      </c>
      <c r="B8210" s="894" t="s">
        <v>24050</v>
      </c>
      <c r="C8210" s="893" t="s">
        <v>70</v>
      </c>
      <c r="D8210" s="896">
        <v>14.65</v>
      </c>
    </row>
    <row r="8211" spans="1:4" ht="27" x14ac:dyDescent="0.25">
      <c r="A8211" s="893">
        <v>101555</v>
      </c>
      <c r="B8211" s="894" t="s">
        <v>24051</v>
      </c>
      <c r="C8211" s="893" t="s">
        <v>70</v>
      </c>
      <c r="D8211" s="896">
        <v>9.69</v>
      </c>
    </row>
    <row r="8212" spans="1:4" ht="27" x14ac:dyDescent="0.25">
      <c r="A8212" s="893">
        <v>101556</v>
      </c>
      <c r="B8212" s="894" t="s">
        <v>24052</v>
      </c>
      <c r="C8212" s="893" t="s">
        <v>70</v>
      </c>
      <c r="D8212" s="896">
        <v>8.9</v>
      </c>
    </row>
    <row r="8213" spans="1:4" ht="40.5" x14ac:dyDescent="0.25">
      <c r="A8213" s="893">
        <v>101560</v>
      </c>
      <c r="B8213" s="894" t="s">
        <v>24053</v>
      </c>
      <c r="C8213" s="893" t="s">
        <v>71</v>
      </c>
      <c r="D8213" s="896">
        <v>10.71</v>
      </c>
    </row>
    <row r="8214" spans="1:4" ht="40.5" x14ac:dyDescent="0.25">
      <c r="A8214" s="893">
        <v>101561</v>
      </c>
      <c r="B8214" s="894" t="s">
        <v>24054</v>
      </c>
      <c r="C8214" s="893" t="s">
        <v>71</v>
      </c>
      <c r="D8214" s="896">
        <v>17.02</v>
      </c>
    </row>
    <row r="8215" spans="1:4" ht="40.5" x14ac:dyDescent="0.25">
      <c r="A8215" s="893">
        <v>101562</v>
      </c>
      <c r="B8215" s="894" t="s">
        <v>24055</v>
      </c>
      <c r="C8215" s="893" t="s">
        <v>71</v>
      </c>
      <c r="D8215" s="896">
        <v>26.33</v>
      </c>
    </row>
    <row r="8216" spans="1:4" ht="40.5" x14ac:dyDescent="0.25">
      <c r="A8216" s="893">
        <v>101563</v>
      </c>
      <c r="B8216" s="894" t="s">
        <v>24056</v>
      </c>
      <c r="C8216" s="893" t="s">
        <v>71</v>
      </c>
      <c r="D8216" s="896">
        <v>37.18</v>
      </c>
    </row>
    <row r="8217" spans="1:4" ht="40.5" x14ac:dyDescent="0.25">
      <c r="A8217" s="893">
        <v>101564</v>
      </c>
      <c r="B8217" s="894" t="s">
        <v>24057</v>
      </c>
      <c r="C8217" s="893" t="s">
        <v>71</v>
      </c>
      <c r="D8217" s="896">
        <v>54.93</v>
      </c>
    </row>
    <row r="8218" spans="1:4" ht="40.5" x14ac:dyDescent="0.25">
      <c r="A8218" s="893">
        <v>101565</v>
      </c>
      <c r="B8218" s="894" t="s">
        <v>24058</v>
      </c>
      <c r="C8218" s="893" t="s">
        <v>71</v>
      </c>
      <c r="D8218" s="896">
        <v>76.8</v>
      </c>
    </row>
    <row r="8219" spans="1:4" ht="40.5" x14ac:dyDescent="0.25">
      <c r="A8219" s="893">
        <v>101567</v>
      </c>
      <c r="B8219" s="894" t="s">
        <v>24059</v>
      </c>
      <c r="C8219" s="893" t="s">
        <v>71</v>
      </c>
      <c r="D8219" s="896">
        <v>99.69</v>
      </c>
    </row>
    <row r="8220" spans="1:4" ht="40.5" x14ac:dyDescent="0.25">
      <c r="A8220" s="893">
        <v>101568</v>
      </c>
      <c r="B8220" s="894" t="s">
        <v>24060</v>
      </c>
      <c r="C8220" s="893" t="s">
        <v>71</v>
      </c>
      <c r="D8220" s="896">
        <v>130.34</v>
      </c>
    </row>
    <row r="8221" spans="1:4" ht="27" x14ac:dyDescent="0.25">
      <c r="A8221" s="893">
        <v>101630</v>
      </c>
      <c r="B8221" s="894" t="s">
        <v>24061</v>
      </c>
      <c r="C8221" s="893" t="s">
        <v>70</v>
      </c>
      <c r="D8221" s="896">
        <v>83.47</v>
      </c>
    </row>
    <row r="8222" spans="1:4" ht="27" x14ac:dyDescent="0.25">
      <c r="A8222" s="893">
        <v>101632</v>
      </c>
      <c r="B8222" s="894" t="s">
        <v>24062</v>
      </c>
      <c r="C8222" s="893" t="s">
        <v>70</v>
      </c>
      <c r="D8222" s="896">
        <v>36.61</v>
      </c>
    </row>
    <row r="8223" spans="1:4" ht="27" x14ac:dyDescent="0.25">
      <c r="A8223" s="893">
        <v>101633</v>
      </c>
      <c r="B8223" s="894" t="s">
        <v>24063</v>
      </c>
      <c r="C8223" s="893" t="s">
        <v>70</v>
      </c>
      <c r="D8223" s="896">
        <v>103.38</v>
      </c>
    </row>
    <row r="8224" spans="1:4" ht="40.5" x14ac:dyDescent="0.25">
      <c r="A8224" s="893">
        <v>101636</v>
      </c>
      <c r="B8224" s="894" t="s">
        <v>24064</v>
      </c>
      <c r="C8224" s="893" t="s">
        <v>70</v>
      </c>
      <c r="D8224" s="896">
        <v>161.72999999999999</v>
      </c>
    </row>
    <row r="8225" spans="1:4" ht="40.5" x14ac:dyDescent="0.25">
      <c r="A8225" s="893">
        <v>101637</v>
      </c>
      <c r="B8225" s="894" t="s">
        <v>24065</v>
      </c>
      <c r="C8225" s="893" t="s">
        <v>70</v>
      </c>
      <c r="D8225" s="896">
        <v>156.15</v>
      </c>
    </row>
    <row r="8226" spans="1:4" ht="27" x14ac:dyDescent="0.25">
      <c r="A8226" s="893">
        <v>101651</v>
      </c>
      <c r="B8226" s="894" t="s">
        <v>24066</v>
      </c>
      <c r="C8226" s="893" t="s">
        <v>70</v>
      </c>
      <c r="D8226" s="896">
        <v>69.430000000000007</v>
      </c>
    </row>
    <row r="8227" spans="1:4" ht="67.5" x14ac:dyDescent="0.25">
      <c r="A8227" s="893">
        <v>101653</v>
      </c>
      <c r="B8227" s="894" t="s">
        <v>24067</v>
      </c>
      <c r="C8227" s="893" t="s">
        <v>70</v>
      </c>
      <c r="D8227" s="896">
        <v>297.27</v>
      </c>
    </row>
    <row r="8228" spans="1:4" ht="27" x14ac:dyDescent="0.25">
      <c r="A8228" s="893">
        <v>101654</v>
      </c>
      <c r="B8228" s="894" t="s">
        <v>24068</v>
      </c>
      <c r="C8228" s="893" t="s">
        <v>70</v>
      </c>
      <c r="D8228" s="896">
        <v>223.49</v>
      </c>
    </row>
    <row r="8229" spans="1:4" ht="27" x14ac:dyDescent="0.25">
      <c r="A8229" s="893">
        <v>101655</v>
      </c>
      <c r="B8229" s="894" t="s">
        <v>24069</v>
      </c>
      <c r="C8229" s="893" t="s">
        <v>70</v>
      </c>
      <c r="D8229" s="896">
        <v>343.95</v>
      </c>
    </row>
    <row r="8230" spans="1:4" ht="27" x14ac:dyDescent="0.25">
      <c r="A8230" s="893">
        <v>101656</v>
      </c>
      <c r="B8230" s="894" t="s">
        <v>24070</v>
      </c>
      <c r="C8230" s="893" t="s">
        <v>70</v>
      </c>
      <c r="D8230" s="896">
        <v>372.08</v>
      </c>
    </row>
    <row r="8231" spans="1:4" ht="27" x14ac:dyDescent="0.25">
      <c r="A8231" s="893">
        <v>101657</v>
      </c>
      <c r="B8231" s="894" t="s">
        <v>24071</v>
      </c>
      <c r="C8231" s="893" t="s">
        <v>70</v>
      </c>
      <c r="D8231" s="896">
        <v>431.99</v>
      </c>
    </row>
    <row r="8232" spans="1:4" ht="27" x14ac:dyDescent="0.25">
      <c r="A8232" s="893">
        <v>101658</v>
      </c>
      <c r="B8232" s="894" t="s">
        <v>24072</v>
      </c>
      <c r="C8232" s="893" t="s">
        <v>70</v>
      </c>
      <c r="D8232" s="896">
        <v>555.17999999999995</v>
      </c>
    </row>
    <row r="8233" spans="1:4" ht="27" x14ac:dyDescent="0.25">
      <c r="A8233" s="893">
        <v>101659</v>
      </c>
      <c r="B8233" s="894" t="s">
        <v>24073</v>
      </c>
      <c r="C8233" s="893" t="s">
        <v>70</v>
      </c>
      <c r="D8233" s="896">
        <v>631.79999999999995</v>
      </c>
    </row>
    <row r="8234" spans="1:4" ht="27" x14ac:dyDescent="0.25">
      <c r="A8234" s="893">
        <v>101660</v>
      </c>
      <c r="B8234" s="894" t="s">
        <v>24074</v>
      </c>
      <c r="C8234" s="893" t="s">
        <v>70</v>
      </c>
      <c r="D8234" s="896">
        <v>993.48</v>
      </c>
    </row>
    <row r="8235" spans="1:4" ht="40.5" x14ac:dyDescent="0.25">
      <c r="A8235" s="893">
        <v>101661</v>
      </c>
      <c r="B8235" s="894" t="s">
        <v>24075</v>
      </c>
      <c r="C8235" s="893" t="s">
        <v>70</v>
      </c>
      <c r="D8235" s="896">
        <v>132.84</v>
      </c>
    </row>
    <row r="8236" spans="1:4" ht="27" x14ac:dyDescent="0.25">
      <c r="A8236" s="893">
        <v>101663</v>
      </c>
      <c r="B8236" s="894" t="s">
        <v>24076</v>
      </c>
      <c r="C8236" s="893" t="s">
        <v>70</v>
      </c>
      <c r="D8236" s="896">
        <v>31.37</v>
      </c>
    </row>
    <row r="8237" spans="1:4" ht="27" x14ac:dyDescent="0.25">
      <c r="A8237" s="893">
        <v>101664</v>
      </c>
      <c r="B8237" s="894" t="s">
        <v>24077</v>
      </c>
      <c r="C8237" s="893" t="s">
        <v>70</v>
      </c>
      <c r="D8237" s="896">
        <v>32.51</v>
      </c>
    </row>
    <row r="8238" spans="1:4" ht="27" x14ac:dyDescent="0.25">
      <c r="A8238" s="893">
        <v>101665</v>
      </c>
      <c r="B8238" s="894" t="s">
        <v>24078</v>
      </c>
      <c r="C8238" s="893" t="s">
        <v>70</v>
      </c>
      <c r="D8238" s="896">
        <v>37.43</v>
      </c>
    </row>
    <row r="8239" spans="1:4" ht="40.5" x14ac:dyDescent="0.25">
      <c r="A8239" s="893">
        <v>100578</v>
      </c>
      <c r="B8239" s="894" t="s">
        <v>24079</v>
      </c>
      <c r="C8239" s="893" t="s">
        <v>70</v>
      </c>
      <c r="D8239" s="896">
        <v>555.04999999999995</v>
      </c>
    </row>
    <row r="8240" spans="1:4" ht="40.5" x14ac:dyDescent="0.25">
      <c r="A8240" s="893">
        <v>100579</v>
      </c>
      <c r="B8240" s="894" t="s">
        <v>24080</v>
      </c>
      <c r="C8240" s="893" t="s">
        <v>70</v>
      </c>
      <c r="D8240" s="896">
        <v>608.17999999999995</v>
      </c>
    </row>
    <row r="8241" spans="1:4" ht="40.5" x14ac:dyDescent="0.25">
      <c r="A8241" s="893">
        <v>100580</v>
      </c>
      <c r="B8241" s="894" t="s">
        <v>24081</v>
      </c>
      <c r="C8241" s="893" t="s">
        <v>70</v>
      </c>
      <c r="D8241" s="896">
        <v>671.41</v>
      </c>
    </row>
    <row r="8242" spans="1:4" ht="40.5" x14ac:dyDescent="0.25">
      <c r="A8242" s="893">
        <v>100581</v>
      </c>
      <c r="B8242" s="894" t="s">
        <v>24082</v>
      </c>
      <c r="C8242" s="893" t="s">
        <v>70</v>
      </c>
      <c r="D8242" s="896">
        <v>634.49</v>
      </c>
    </row>
    <row r="8243" spans="1:4" ht="40.5" x14ac:dyDescent="0.25">
      <c r="A8243" s="893">
        <v>100582</v>
      </c>
      <c r="B8243" s="894" t="s">
        <v>24083</v>
      </c>
      <c r="C8243" s="893" t="s">
        <v>70</v>
      </c>
      <c r="D8243" s="896">
        <v>748.58</v>
      </c>
    </row>
    <row r="8244" spans="1:4" ht="40.5" x14ac:dyDescent="0.25">
      <c r="A8244" s="893">
        <v>100583</v>
      </c>
      <c r="B8244" s="894" t="s">
        <v>24084</v>
      </c>
      <c r="C8244" s="893" t="s">
        <v>70</v>
      </c>
      <c r="D8244" s="896">
        <v>662.85</v>
      </c>
    </row>
    <row r="8245" spans="1:4" ht="40.5" x14ac:dyDescent="0.25">
      <c r="A8245" s="893">
        <v>100584</v>
      </c>
      <c r="B8245" s="894" t="s">
        <v>24085</v>
      </c>
      <c r="C8245" s="893" t="s">
        <v>70</v>
      </c>
      <c r="D8245" s="896">
        <v>731.38</v>
      </c>
    </row>
    <row r="8246" spans="1:4" ht="40.5" x14ac:dyDescent="0.25">
      <c r="A8246" s="893">
        <v>100585</v>
      </c>
      <c r="B8246" s="894" t="s">
        <v>24086</v>
      </c>
      <c r="C8246" s="893" t="s">
        <v>70</v>
      </c>
      <c r="D8246" s="896">
        <v>717.84</v>
      </c>
    </row>
    <row r="8247" spans="1:4" ht="40.5" x14ac:dyDescent="0.25">
      <c r="A8247" s="893">
        <v>100586</v>
      </c>
      <c r="B8247" s="894" t="s">
        <v>24087</v>
      </c>
      <c r="C8247" s="893" t="s">
        <v>70</v>
      </c>
      <c r="D8247" s="896">
        <v>826.96</v>
      </c>
    </row>
    <row r="8248" spans="1:4" ht="40.5" x14ac:dyDescent="0.25">
      <c r="A8248" s="893">
        <v>100587</v>
      </c>
      <c r="B8248" s="894" t="s">
        <v>24088</v>
      </c>
      <c r="C8248" s="893" t="s">
        <v>70</v>
      </c>
      <c r="D8248" s="896">
        <v>774.99</v>
      </c>
    </row>
    <row r="8249" spans="1:4" ht="40.5" x14ac:dyDescent="0.25">
      <c r="A8249" s="893">
        <v>100588</v>
      </c>
      <c r="B8249" s="894" t="s">
        <v>24089</v>
      </c>
      <c r="C8249" s="893" t="s">
        <v>70</v>
      </c>
      <c r="D8249" s="896">
        <v>859.81</v>
      </c>
    </row>
    <row r="8250" spans="1:4" ht="40.5" x14ac:dyDescent="0.25">
      <c r="A8250" s="893">
        <v>100589</v>
      </c>
      <c r="B8250" s="894" t="s">
        <v>24090</v>
      </c>
      <c r="C8250" s="893" t="s">
        <v>70</v>
      </c>
      <c r="D8250" s="896">
        <v>862.65</v>
      </c>
    </row>
    <row r="8251" spans="1:4" ht="40.5" x14ac:dyDescent="0.25">
      <c r="A8251" s="893">
        <v>100590</v>
      </c>
      <c r="B8251" s="894" t="s">
        <v>24091</v>
      </c>
      <c r="C8251" s="893" t="s">
        <v>70</v>
      </c>
      <c r="D8251" s="896">
        <v>946.68</v>
      </c>
    </row>
    <row r="8252" spans="1:4" ht="40.5" x14ac:dyDescent="0.25">
      <c r="A8252" s="893">
        <v>100591</v>
      </c>
      <c r="B8252" s="894" t="s">
        <v>24092</v>
      </c>
      <c r="C8252" s="893" t="s">
        <v>70</v>
      </c>
      <c r="D8252" s="896">
        <v>854.29</v>
      </c>
    </row>
    <row r="8253" spans="1:4" ht="40.5" x14ac:dyDescent="0.25">
      <c r="A8253" s="893">
        <v>100592</v>
      </c>
      <c r="B8253" s="894" t="s">
        <v>24093</v>
      </c>
      <c r="C8253" s="893" t="s">
        <v>70</v>
      </c>
      <c r="D8253" s="896">
        <v>923.88</v>
      </c>
    </row>
    <row r="8254" spans="1:4" ht="40.5" x14ac:dyDescent="0.25">
      <c r="A8254" s="893">
        <v>100593</v>
      </c>
      <c r="B8254" s="894" t="s">
        <v>24094</v>
      </c>
      <c r="C8254" s="893" t="s">
        <v>70</v>
      </c>
      <c r="D8254" s="896">
        <v>915.24</v>
      </c>
    </row>
    <row r="8255" spans="1:4" ht="40.5" x14ac:dyDescent="0.25">
      <c r="A8255" s="893">
        <v>100594</v>
      </c>
      <c r="B8255" s="894" t="s">
        <v>24095</v>
      </c>
      <c r="C8255" s="893" t="s">
        <v>70</v>
      </c>
      <c r="D8255" s="897">
        <v>1033.04</v>
      </c>
    </row>
    <row r="8256" spans="1:4" ht="40.5" x14ac:dyDescent="0.25">
      <c r="A8256" s="893">
        <v>100595</v>
      </c>
      <c r="B8256" s="894" t="s">
        <v>24096</v>
      </c>
      <c r="C8256" s="893" t="s">
        <v>70</v>
      </c>
      <c r="D8256" s="897">
        <v>1098.19</v>
      </c>
    </row>
    <row r="8257" spans="1:4" ht="40.5" x14ac:dyDescent="0.25">
      <c r="A8257" s="893">
        <v>100596</v>
      </c>
      <c r="B8257" s="894" t="s">
        <v>24097</v>
      </c>
      <c r="C8257" s="893" t="s">
        <v>70</v>
      </c>
      <c r="D8257" s="897">
        <v>1256.97</v>
      </c>
    </row>
    <row r="8258" spans="1:4" ht="40.5" x14ac:dyDescent="0.25">
      <c r="A8258" s="893">
        <v>100597</v>
      </c>
      <c r="B8258" s="894" t="s">
        <v>24098</v>
      </c>
      <c r="C8258" s="893" t="s">
        <v>70</v>
      </c>
      <c r="D8258" s="897">
        <v>1274.21</v>
      </c>
    </row>
    <row r="8259" spans="1:4" ht="40.5" x14ac:dyDescent="0.25">
      <c r="A8259" s="893">
        <v>100598</v>
      </c>
      <c r="B8259" s="894" t="s">
        <v>24099</v>
      </c>
      <c r="C8259" s="893" t="s">
        <v>70</v>
      </c>
      <c r="D8259" s="897">
        <v>1405.11</v>
      </c>
    </row>
    <row r="8260" spans="1:4" ht="40.5" x14ac:dyDescent="0.25">
      <c r="A8260" s="893">
        <v>100599</v>
      </c>
      <c r="B8260" s="894" t="s">
        <v>24100</v>
      </c>
      <c r="C8260" s="893" t="s">
        <v>70</v>
      </c>
      <c r="D8260" s="896">
        <v>565.14</v>
      </c>
    </row>
    <row r="8261" spans="1:4" ht="40.5" x14ac:dyDescent="0.25">
      <c r="A8261" s="893">
        <v>100600</v>
      </c>
      <c r="B8261" s="894" t="s">
        <v>24101</v>
      </c>
      <c r="C8261" s="893" t="s">
        <v>70</v>
      </c>
      <c r="D8261" s="896">
        <v>673.34</v>
      </c>
    </row>
    <row r="8262" spans="1:4" ht="40.5" x14ac:dyDescent="0.25">
      <c r="A8262" s="893">
        <v>100601</v>
      </c>
      <c r="B8262" s="894" t="s">
        <v>24102</v>
      </c>
      <c r="C8262" s="893" t="s">
        <v>70</v>
      </c>
      <c r="D8262" s="896">
        <v>853.13</v>
      </c>
    </row>
    <row r="8263" spans="1:4" ht="40.5" x14ac:dyDescent="0.25">
      <c r="A8263" s="893">
        <v>100602</v>
      </c>
      <c r="B8263" s="894" t="s">
        <v>24103</v>
      </c>
      <c r="C8263" s="893" t="s">
        <v>70</v>
      </c>
      <c r="D8263" s="897">
        <v>1077.43</v>
      </c>
    </row>
    <row r="8264" spans="1:4" ht="40.5" x14ac:dyDescent="0.25">
      <c r="A8264" s="893">
        <v>100603</v>
      </c>
      <c r="B8264" s="894" t="s">
        <v>24104</v>
      </c>
      <c r="C8264" s="893" t="s">
        <v>70</v>
      </c>
      <c r="D8264" s="897">
        <v>1655.47</v>
      </c>
    </row>
    <row r="8265" spans="1:4" ht="40.5" x14ac:dyDescent="0.25">
      <c r="A8265" s="893">
        <v>100604</v>
      </c>
      <c r="B8265" s="894" t="s">
        <v>24105</v>
      </c>
      <c r="C8265" s="893" t="s">
        <v>70</v>
      </c>
      <c r="D8265" s="896">
        <v>715.57</v>
      </c>
    </row>
    <row r="8266" spans="1:4" ht="40.5" x14ac:dyDescent="0.25">
      <c r="A8266" s="893">
        <v>100605</v>
      </c>
      <c r="B8266" s="894" t="s">
        <v>24106</v>
      </c>
      <c r="C8266" s="893" t="s">
        <v>70</v>
      </c>
      <c r="D8266" s="897">
        <v>1131.3599999999999</v>
      </c>
    </row>
    <row r="8267" spans="1:4" ht="54" x14ac:dyDescent="0.25">
      <c r="A8267" s="893">
        <v>100606</v>
      </c>
      <c r="B8267" s="894" t="s">
        <v>24107</v>
      </c>
      <c r="C8267" s="893" t="s">
        <v>70</v>
      </c>
      <c r="D8267" s="897">
        <v>1724.64</v>
      </c>
    </row>
    <row r="8268" spans="1:4" ht="54" x14ac:dyDescent="0.25">
      <c r="A8268" s="893">
        <v>100607</v>
      </c>
      <c r="B8268" s="894" t="s">
        <v>24108</v>
      </c>
      <c r="C8268" s="893" t="s">
        <v>70</v>
      </c>
      <c r="D8268" s="896">
        <v>735.73</v>
      </c>
    </row>
    <row r="8269" spans="1:4" ht="54" x14ac:dyDescent="0.25">
      <c r="A8269" s="893">
        <v>100608</v>
      </c>
      <c r="B8269" s="894" t="s">
        <v>24109</v>
      </c>
      <c r="C8269" s="893" t="s">
        <v>70</v>
      </c>
      <c r="D8269" s="897">
        <v>1157.98</v>
      </c>
    </row>
    <row r="8270" spans="1:4" ht="54" x14ac:dyDescent="0.25">
      <c r="A8270" s="893">
        <v>100609</v>
      </c>
      <c r="B8270" s="894" t="s">
        <v>24110</v>
      </c>
      <c r="C8270" s="893" t="s">
        <v>70</v>
      </c>
      <c r="D8270" s="897">
        <v>1761.7</v>
      </c>
    </row>
    <row r="8271" spans="1:4" ht="40.5" x14ac:dyDescent="0.25">
      <c r="A8271" s="893">
        <v>100610</v>
      </c>
      <c r="B8271" s="894" t="s">
        <v>24111</v>
      </c>
      <c r="C8271" s="893" t="s">
        <v>70</v>
      </c>
      <c r="D8271" s="896">
        <v>755.75</v>
      </c>
    </row>
    <row r="8272" spans="1:4" ht="40.5" x14ac:dyDescent="0.25">
      <c r="A8272" s="893">
        <v>100611</v>
      </c>
      <c r="B8272" s="894" t="s">
        <v>24112</v>
      </c>
      <c r="C8272" s="893" t="s">
        <v>70</v>
      </c>
      <c r="D8272" s="896">
        <v>945.89</v>
      </c>
    </row>
    <row r="8273" spans="1:4" ht="40.5" x14ac:dyDescent="0.25">
      <c r="A8273" s="893">
        <v>100612</v>
      </c>
      <c r="B8273" s="894" t="s">
        <v>24113</v>
      </c>
      <c r="C8273" s="893" t="s">
        <v>70</v>
      </c>
      <c r="D8273" s="897">
        <v>1184.0899999999999</v>
      </c>
    </row>
    <row r="8274" spans="1:4" ht="54" x14ac:dyDescent="0.25">
      <c r="A8274" s="893">
        <v>100613</v>
      </c>
      <c r="B8274" s="894" t="s">
        <v>24114</v>
      </c>
      <c r="C8274" s="893" t="s">
        <v>70</v>
      </c>
      <c r="D8274" s="897">
        <v>1797.99</v>
      </c>
    </row>
    <row r="8275" spans="1:4" ht="40.5" x14ac:dyDescent="0.25">
      <c r="A8275" s="893">
        <v>100614</v>
      </c>
      <c r="B8275" s="894" t="s">
        <v>24115</v>
      </c>
      <c r="C8275" s="893" t="s">
        <v>70</v>
      </c>
      <c r="D8275" s="896">
        <v>991.44</v>
      </c>
    </row>
    <row r="8276" spans="1:4" ht="40.5" x14ac:dyDescent="0.25">
      <c r="A8276" s="893">
        <v>100615</v>
      </c>
      <c r="B8276" s="894" t="s">
        <v>24116</v>
      </c>
      <c r="C8276" s="893" t="s">
        <v>70</v>
      </c>
      <c r="D8276" s="897">
        <v>1235.98</v>
      </c>
    </row>
    <row r="8277" spans="1:4" ht="54" x14ac:dyDescent="0.25">
      <c r="A8277" s="893">
        <v>100616</v>
      </c>
      <c r="B8277" s="894" t="s">
        <v>24117</v>
      </c>
      <c r="C8277" s="893" t="s">
        <v>70</v>
      </c>
      <c r="D8277" s="897">
        <v>1874.38</v>
      </c>
    </row>
    <row r="8278" spans="1:4" ht="40.5" x14ac:dyDescent="0.25">
      <c r="A8278" s="893">
        <v>100617</v>
      </c>
      <c r="B8278" s="894" t="s">
        <v>24118</v>
      </c>
      <c r="C8278" s="893" t="s">
        <v>70</v>
      </c>
      <c r="D8278" s="897">
        <v>1287.71</v>
      </c>
    </row>
    <row r="8279" spans="1:4" ht="54" x14ac:dyDescent="0.25">
      <c r="A8279" s="893">
        <v>100618</v>
      </c>
      <c r="B8279" s="894" t="s">
        <v>24119</v>
      </c>
      <c r="C8279" s="893" t="s">
        <v>70</v>
      </c>
      <c r="D8279" s="897">
        <v>1954.88</v>
      </c>
    </row>
    <row r="8280" spans="1:4" ht="27" x14ac:dyDescent="0.25">
      <c r="A8280" s="893">
        <v>100619</v>
      </c>
      <c r="B8280" s="894" t="s">
        <v>24120</v>
      </c>
      <c r="C8280" s="893" t="s">
        <v>70</v>
      </c>
      <c r="D8280" s="896">
        <v>600.83000000000004</v>
      </c>
    </row>
    <row r="8281" spans="1:4" ht="40.5" x14ac:dyDescent="0.25">
      <c r="A8281" s="893">
        <v>100620</v>
      </c>
      <c r="B8281" s="894" t="s">
        <v>24121</v>
      </c>
      <c r="C8281" s="893" t="s">
        <v>70</v>
      </c>
      <c r="D8281" s="897">
        <v>2682.16</v>
      </c>
    </row>
    <row r="8282" spans="1:4" ht="40.5" x14ac:dyDescent="0.25">
      <c r="A8282" s="893">
        <v>100621</v>
      </c>
      <c r="B8282" s="894" t="s">
        <v>24122</v>
      </c>
      <c r="C8282" s="893" t="s">
        <v>70</v>
      </c>
      <c r="D8282" s="897">
        <v>3123.52</v>
      </c>
    </row>
    <row r="8283" spans="1:4" ht="40.5" x14ac:dyDescent="0.25">
      <c r="A8283" s="893">
        <v>100622</v>
      </c>
      <c r="B8283" s="894" t="s">
        <v>24123</v>
      </c>
      <c r="C8283" s="893" t="s">
        <v>70</v>
      </c>
      <c r="D8283" s="897">
        <v>2406.7800000000002</v>
      </c>
    </row>
    <row r="8284" spans="1:4" ht="40.5" x14ac:dyDescent="0.25">
      <c r="A8284" s="893">
        <v>100623</v>
      </c>
      <c r="B8284" s="894" t="s">
        <v>24124</v>
      </c>
      <c r="C8284" s="893" t="s">
        <v>70</v>
      </c>
      <c r="D8284" s="897">
        <v>2594.7199999999998</v>
      </c>
    </row>
    <row r="8285" spans="1:4" ht="27" x14ac:dyDescent="0.25">
      <c r="A8285" s="893">
        <v>97605</v>
      </c>
      <c r="B8285" s="894" t="s">
        <v>29606</v>
      </c>
      <c r="C8285" s="893" t="s">
        <v>70</v>
      </c>
      <c r="D8285" s="896">
        <v>87.69</v>
      </c>
    </row>
    <row r="8286" spans="1:4" ht="27" x14ac:dyDescent="0.25">
      <c r="A8286" s="893">
        <v>97607</v>
      </c>
      <c r="B8286" s="894" t="s">
        <v>29607</v>
      </c>
      <c r="C8286" s="893" t="s">
        <v>70</v>
      </c>
      <c r="D8286" s="896">
        <v>112.09</v>
      </c>
    </row>
    <row r="8287" spans="1:4" ht="40.5" x14ac:dyDescent="0.25">
      <c r="A8287" s="893">
        <v>102102</v>
      </c>
      <c r="B8287" s="894" t="s">
        <v>24125</v>
      </c>
      <c r="C8287" s="893" t="s">
        <v>70</v>
      </c>
      <c r="D8287" s="897">
        <v>11236.32</v>
      </c>
    </row>
    <row r="8288" spans="1:4" ht="40.5" x14ac:dyDescent="0.25">
      <c r="A8288" s="893">
        <v>102103</v>
      </c>
      <c r="B8288" s="894" t="s">
        <v>24126</v>
      </c>
      <c r="C8288" s="893" t="s">
        <v>70</v>
      </c>
      <c r="D8288" s="897">
        <v>12495.3</v>
      </c>
    </row>
    <row r="8289" spans="1:4" ht="40.5" x14ac:dyDescent="0.25">
      <c r="A8289" s="893">
        <v>102104</v>
      </c>
      <c r="B8289" s="894" t="s">
        <v>24127</v>
      </c>
      <c r="C8289" s="893" t="s">
        <v>70</v>
      </c>
      <c r="D8289" s="897">
        <v>16004.09</v>
      </c>
    </row>
    <row r="8290" spans="1:4" ht="40.5" x14ac:dyDescent="0.25">
      <c r="A8290" s="893">
        <v>102105</v>
      </c>
      <c r="B8290" s="894" t="s">
        <v>24128</v>
      </c>
      <c r="C8290" s="893" t="s">
        <v>70</v>
      </c>
      <c r="D8290" s="897">
        <v>19649.73</v>
      </c>
    </row>
    <row r="8291" spans="1:4" ht="40.5" x14ac:dyDescent="0.25">
      <c r="A8291" s="893">
        <v>102106</v>
      </c>
      <c r="B8291" s="894" t="s">
        <v>24129</v>
      </c>
      <c r="C8291" s="893" t="s">
        <v>70</v>
      </c>
      <c r="D8291" s="897">
        <v>24623.7</v>
      </c>
    </row>
    <row r="8292" spans="1:4" ht="40.5" x14ac:dyDescent="0.25">
      <c r="A8292" s="893">
        <v>102107</v>
      </c>
      <c r="B8292" s="894" t="s">
        <v>24130</v>
      </c>
      <c r="C8292" s="893" t="s">
        <v>70</v>
      </c>
      <c r="D8292" s="897">
        <v>34324.400000000001</v>
      </c>
    </row>
    <row r="8293" spans="1:4" ht="40.5" x14ac:dyDescent="0.25">
      <c r="A8293" s="893">
        <v>102108</v>
      </c>
      <c r="B8293" s="894" t="s">
        <v>24131</v>
      </c>
      <c r="C8293" s="893" t="s">
        <v>70</v>
      </c>
      <c r="D8293" s="897">
        <v>39956.47</v>
      </c>
    </row>
    <row r="8294" spans="1:4" ht="27" x14ac:dyDescent="0.25">
      <c r="A8294" s="893">
        <v>102109</v>
      </c>
      <c r="B8294" s="894" t="s">
        <v>24132</v>
      </c>
      <c r="C8294" s="893" t="s">
        <v>70</v>
      </c>
      <c r="D8294" s="896">
        <v>74.849999999999994</v>
      </c>
    </row>
    <row r="8295" spans="1:4" ht="27" x14ac:dyDescent="0.25">
      <c r="A8295" s="893">
        <v>102110</v>
      </c>
      <c r="B8295" s="894" t="s">
        <v>24133</v>
      </c>
      <c r="C8295" s="893" t="s">
        <v>70</v>
      </c>
      <c r="D8295" s="896">
        <v>230.93</v>
      </c>
    </row>
    <row r="8296" spans="1:4" ht="40.5" x14ac:dyDescent="0.25">
      <c r="A8296" s="893">
        <v>103654</v>
      </c>
      <c r="B8296" s="894" t="s">
        <v>24134</v>
      </c>
      <c r="C8296" s="893" t="s">
        <v>70</v>
      </c>
      <c r="D8296" s="897">
        <v>64663.5</v>
      </c>
    </row>
    <row r="8297" spans="1:4" ht="40.5" x14ac:dyDescent="0.25">
      <c r="A8297" s="893">
        <v>103655</v>
      </c>
      <c r="B8297" s="894" t="s">
        <v>24135</v>
      </c>
      <c r="C8297" s="893" t="s">
        <v>70</v>
      </c>
      <c r="D8297" s="897">
        <v>88554.67</v>
      </c>
    </row>
    <row r="8298" spans="1:4" ht="40.5" x14ac:dyDescent="0.25">
      <c r="A8298" s="893">
        <v>103656</v>
      </c>
      <c r="B8298" s="894" t="s">
        <v>24136</v>
      </c>
      <c r="C8298" s="893" t="s">
        <v>70</v>
      </c>
      <c r="D8298" s="897">
        <v>123773.46</v>
      </c>
    </row>
    <row r="8299" spans="1:4" ht="27" x14ac:dyDescent="0.25">
      <c r="A8299" s="893">
        <v>96973</v>
      </c>
      <c r="B8299" s="894" t="s">
        <v>24137</v>
      </c>
      <c r="C8299" s="893" t="s">
        <v>71</v>
      </c>
      <c r="D8299" s="896">
        <v>76.2</v>
      </c>
    </row>
    <row r="8300" spans="1:4" ht="27" x14ac:dyDescent="0.25">
      <c r="A8300" s="893">
        <v>96974</v>
      </c>
      <c r="B8300" s="894" t="s">
        <v>24138</v>
      </c>
      <c r="C8300" s="893" t="s">
        <v>71</v>
      </c>
      <c r="D8300" s="896">
        <v>98.06</v>
      </c>
    </row>
    <row r="8301" spans="1:4" ht="27" x14ac:dyDescent="0.25">
      <c r="A8301" s="893">
        <v>96975</v>
      </c>
      <c r="B8301" s="894" t="s">
        <v>24139</v>
      </c>
      <c r="C8301" s="893" t="s">
        <v>71</v>
      </c>
      <c r="D8301" s="896">
        <v>121</v>
      </c>
    </row>
    <row r="8302" spans="1:4" ht="27" x14ac:dyDescent="0.25">
      <c r="A8302" s="893">
        <v>96976</v>
      </c>
      <c r="B8302" s="894" t="s">
        <v>24140</v>
      </c>
      <c r="C8302" s="893" t="s">
        <v>71</v>
      </c>
      <c r="D8302" s="896">
        <v>158.55000000000001</v>
      </c>
    </row>
    <row r="8303" spans="1:4" ht="27" x14ac:dyDescent="0.25">
      <c r="A8303" s="893">
        <v>96977</v>
      </c>
      <c r="B8303" s="894" t="s">
        <v>24141</v>
      </c>
      <c r="C8303" s="893" t="s">
        <v>71</v>
      </c>
      <c r="D8303" s="896">
        <v>60.3</v>
      </c>
    </row>
    <row r="8304" spans="1:4" ht="27" x14ac:dyDescent="0.25">
      <c r="A8304" s="893">
        <v>96978</v>
      </c>
      <c r="B8304" s="894" t="s">
        <v>24142</v>
      </c>
      <c r="C8304" s="893" t="s">
        <v>71</v>
      </c>
      <c r="D8304" s="896">
        <v>79.430000000000007</v>
      </c>
    </row>
    <row r="8305" spans="1:4" ht="27" x14ac:dyDescent="0.25">
      <c r="A8305" s="893">
        <v>96979</v>
      </c>
      <c r="B8305" s="894" t="s">
        <v>24143</v>
      </c>
      <c r="C8305" s="893" t="s">
        <v>71</v>
      </c>
      <c r="D8305" s="896">
        <v>113.51</v>
      </c>
    </row>
    <row r="8306" spans="1:4" ht="27" x14ac:dyDescent="0.25">
      <c r="A8306" s="893">
        <v>96984</v>
      </c>
      <c r="B8306" s="894" t="s">
        <v>24144</v>
      </c>
      <c r="C8306" s="893" t="s">
        <v>70</v>
      </c>
      <c r="D8306" s="896">
        <v>62.95</v>
      </c>
    </row>
    <row r="8307" spans="1:4" ht="27" x14ac:dyDescent="0.25">
      <c r="A8307" s="893">
        <v>96985</v>
      </c>
      <c r="B8307" s="894" t="s">
        <v>24145</v>
      </c>
      <c r="C8307" s="893" t="s">
        <v>70</v>
      </c>
      <c r="D8307" s="896">
        <v>80.58</v>
      </c>
    </row>
    <row r="8308" spans="1:4" ht="27" x14ac:dyDescent="0.25">
      <c r="A8308" s="893">
        <v>96986</v>
      </c>
      <c r="B8308" s="894" t="s">
        <v>24146</v>
      </c>
      <c r="C8308" s="893" t="s">
        <v>70</v>
      </c>
      <c r="D8308" s="896">
        <v>120.56</v>
      </c>
    </row>
    <row r="8309" spans="1:4" ht="27" x14ac:dyDescent="0.25">
      <c r="A8309" s="893">
        <v>96987</v>
      </c>
      <c r="B8309" s="894" t="s">
        <v>24147</v>
      </c>
      <c r="C8309" s="893" t="s">
        <v>70</v>
      </c>
      <c r="D8309" s="896">
        <v>134.22999999999999</v>
      </c>
    </row>
    <row r="8310" spans="1:4" ht="27" x14ac:dyDescent="0.25">
      <c r="A8310" s="893">
        <v>96988</v>
      </c>
      <c r="B8310" s="894" t="s">
        <v>24148</v>
      </c>
      <c r="C8310" s="893" t="s">
        <v>70</v>
      </c>
      <c r="D8310" s="896">
        <v>159.69999999999999</v>
      </c>
    </row>
    <row r="8311" spans="1:4" ht="27" x14ac:dyDescent="0.25">
      <c r="A8311" s="893">
        <v>96989</v>
      </c>
      <c r="B8311" s="894" t="s">
        <v>24149</v>
      </c>
      <c r="C8311" s="893" t="s">
        <v>70</v>
      </c>
      <c r="D8311" s="896">
        <v>133.61000000000001</v>
      </c>
    </row>
    <row r="8312" spans="1:4" ht="27" x14ac:dyDescent="0.25">
      <c r="A8312" s="893">
        <v>98463</v>
      </c>
      <c r="B8312" s="894" t="s">
        <v>24150</v>
      </c>
      <c r="C8312" s="893" t="s">
        <v>70</v>
      </c>
      <c r="D8312" s="896">
        <v>29.2</v>
      </c>
    </row>
    <row r="8313" spans="1:4" ht="13.5" x14ac:dyDescent="0.25">
      <c r="A8313" s="893">
        <v>104746</v>
      </c>
      <c r="B8313" s="894" t="s">
        <v>24151</v>
      </c>
      <c r="C8313" s="893" t="s">
        <v>70</v>
      </c>
      <c r="D8313" s="896">
        <v>28.61</v>
      </c>
    </row>
    <row r="8314" spans="1:4" ht="40.5" x14ac:dyDescent="0.25">
      <c r="A8314" s="893">
        <v>104749</v>
      </c>
      <c r="B8314" s="894" t="s">
        <v>24152</v>
      </c>
      <c r="C8314" s="893" t="s">
        <v>70</v>
      </c>
      <c r="D8314" s="896">
        <v>21.82</v>
      </c>
    </row>
    <row r="8315" spans="1:4" ht="40.5" x14ac:dyDescent="0.25">
      <c r="A8315" s="893">
        <v>104750</v>
      </c>
      <c r="B8315" s="894" t="s">
        <v>24153</v>
      </c>
      <c r="C8315" s="893" t="s">
        <v>70</v>
      </c>
      <c r="D8315" s="896">
        <v>18.05</v>
      </c>
    </row>
    <row r="8316" spans="1:4" ht="27" x14ac:dyDescent="0.25">
      <c r="A8316" s="893">
        <v>104751</v>
      </c>
      <c r="B8316" s="894" t="s">
        <v>24154</v>
      </c>
      <c r="C8316" s="893" t="s">
        <v>70</v>
      </c>
      <c r="D8316" s="896">
        <v>24.51</v>
      </c>
    </row>
    <row r="8317" spans="1:4" ht="27" x14ac:dyDescent="0.25">
      <c r="A8317" s="893">
        <v>104752</v>
      </c>
      <c r="B8317" s="894" t="s">
        <v>24155</v>
      </c>
      <c r="C8317" s="893" t="s">
        <v>70</v>
      </c>
      <c r="D8317" s="896">
        <v>23.23</v>
      </c>
    </row>
    <row r="8318" spans="1:4" ht="27" x14ac:dyDescent="0.25">
      <c r="A8318" s="893">
        <v>104753</v>
      </c>
      <c r="B8318" s="894" t="s">
        <v>24156</v>
      </c>
      <c r="C8318" s="893" t="s">
        <v>70</v>
      </c>
      <c r="D8318" s="896">
        <v>27.78</v>
      </c>
    </row>
    <row r="8319" spans="1:4" ht="27" x14ac:dyDescent="0.25">
      <c r="A8319" s="893">
        <v>104754</v>
      </c>
      <c r="B8319" s="894" t="s">
        <v>24157</v>
      </c>
      <c r="C8319" s="893" t="s">
        <v>70</v>
      </c>
      <c r="D8319" s="896">
        <v>35.6</v>
      </c>
    </row>
    <row r="8320" spans="1:4" ht="27" x14ac:dyDescent="0.25">
      <c r="A8320" s="893">
        <v>104755</v>
      </c>
      <c r="B8320" s="894" t="s">
        <v>24158</v>
      </c>
      <c r="C8320" s="893" t="s">
        <v>70</v>
      </c>
      <c r="D8320" s="896">
        <v>47.72</v>
      </c>
    </row>
    <row r="8321" spans="1:4" ht="40.5" x14ac:dyDescent="0.25">
      <c r="A8321" s="893">
        <v>103490</v>
      </c>
      <c r="B8321" s="894" t="s">
        <v>24159</v>
      </c>
      <c r="C8321" s="893" t="s">
        <v>58</v>
      </c>
      <c r="D8321" s="897">
        <v>3423.74</v>
      </c>
    </row>
    <row r="8322" spans="1:4" ht="40.5" x14ac:dyDescent="0.25">
      <c r="A8322" s="893">
        <v>103491</v>
      </c>
      <c r="B8322" s="894" t="s">
        <v>24160</v>
      </c>
      <c r="C8322" s="893" t="s">
        <v>58</v>
      </c>
      <c r="D8322" s="896">
        <v>626.08000000000004</v>
      </c>
    </row>
    <row r="8323" spans="1:4" ht="27" x14ac:dyDescent="0.25">
      <c r="A8323" s="893">
        <v>104758</v>
      </c>
      <c r="B8323" s="894" t="s">
        <v>24161</v>
      </c>
      <c r="C8323" s="893" t="s">
        <v>70</v>
      </c>
      <c r="D8323" s="896">
        <v>19.72</v>
      </c>
    </row>
    <row r="8324" spans="1:4" ht="27" x14ac:dyDescent="0.25">
      <c r="A8324" s="893">
        <v>104759</v>
      </c>
      <c r="B8324" s="894" t="s">
        <v>24162</v>
      </c>
      <c r="C8324" s="893" t="s">
        <v>70</v>
      </c>
      <c r="D8324" s="896">
        <v>52.58</v>
      </c>
    </row>
    <row r="8325" spans="1:4" ht="27" x14ac:dyDescent="0.25">
      <c r="A8325" s="893">
        <v>104760</v>
      </c>
      <c r="B8325" s="894" t="s">
        <v>24163</v>
      </c>
      <c r="C8325" s="893" t="s">
        <v>70</v>
      </c>
      <c r="D8325" s="896">
        <v>76.790000000000006</v>
      </c>
    </row>
    <row r="8326" spans="1:4" ht="40.5" x14ac:dyDescent="0.25">
      <c r="A8326" s="893">
        <v>104761</v>
      </c>
      <c r="B8326" s="894" t="s">
        <v>24164</v>
      </c>
      <c r="C8326" s="893" t="s">
        <v>70</v>
      </c>
      <c r="D8326" s="896">
        <v>10.83</v>
      </c>
    </row>
    <row r="8327" spans="1:4" ht="40.5" x14ac:dyDescent="0.25">
      <c r="A8327" s="893">
        <v>104762</v>
      </c>
      <c r="B8327" s="894" t="s">
        <v>24165</v>
      </c>
      <c r="C8327" s="893" t="s">
        <v>70</v>
      </c>
      <c r="D8327" s="896">
        <v>28.89</v>
      </c>
    </row>
    <row r="8328" spans="1:4" ht="40.5" x14ac:dyDescent="0.25">
      <c r="A8328" s="893">
        <v>104763</v>
      </c>
      <c r="B8328" s="894" t="s">
        <v>24166</v>
      </c>
      <c r="C8328" s="893" t="s">
        <v>70</v>
      </c>
      <c r="D8328" s="896">
        <v>42.19</v>
      </c>
    </row>
    <row r="8329" spans="1:4" ht="40.5" x14ac:dyDescent="0.25">
      <c r="A8329" s="893">
        <v>104764</v>
      </c>
      <c r="B8329" s="894" t="s">
        <v>24167</v>
      </c>
      <c r="C8329" s="893" t="s">
        <v>71</v>
      </c>
      <c r="D8329" s="896">
        <v>22.04</v>
      </c>
    </row>
    <row r="8330" spans="1:4" ht="40.5" x14ac:dyDescent="0.25">
      <c r="A8330" s="893">
        <v>104765</v>
      </c>
      <c r="B8330" s="894" t="s">
        <v>24168</v>
      </c>
      <c r="C8330" s="893" t="s">
        <v>71</v>
      </c>
      <c r="D8330" s="896">
        <v>18.829999999999998</v>
      </c>
    </row>
    <row r="8331" spans="1:4" ht="27" x14ac:dyDescent="0.25">
      <c r="A8331" s="893">
        <v>104766</v>
      </c>
      <c r="B8331" s="894" t="s">
        <v>24169</v>
      </c>
      <c r="C8331" s="893" t="s">
        <v>71</v>
      </c>
      <c r="D8331" s="896">
        <v>19.07</v>
      </c>
    </row>
    <row r="8332" spans="1:4" ht="27" x14ac:dyDescent="0.25">
      <c r="A8332" s="893">
        <v>104768</v>
      </c>
      <c r="B8332" s="894" t="s">
        <v>24170</v>
      </c>
      <c r="C8332" s="893" t="s">
        <v>70</v>
      </c>
      <c r="D8332" s="896">
        <v>0.83</v>
      </c>
    </row>
    <row r="8333" spans="1:4" ht="40.5" x14ac:dyDescent="0.25">
      <c r="A8333" s="893">
        <v>104770</v>
      </c>
      <c r="B8333" s="894" t="s">
        <v>24171</v>
      </c>
      <c r="C8333" s="893" t="s">
        <v>70</v>
      </c>
      <c r="D8333" s="896">
        <v>2.2200000000000002</v>
      </c>
    </row>
    <row r="8334" spans="1:4" ht="40.5" x14ac:dyDescent="0.25">
      <c r="A8334" s="893">
        <v>104772</v>
      </c>
      <c r="B8334" s="894" t="s">
        <v>24172</v>
      </c>
      <c r="C8334" s="893" t="s">
        <v>70</v>
      </c>
      <c r="D8334" s="896">
        <v>3.26</v>
      </c>
    </row>
    <row r="8335" spans="1:4" ht="27" x14ac:dyDescent="0.25">
      <c r="A8335" s="893">
        <v>104774</v>
      </c>
      <c r="B8335" s="894" t="s">
        <v>24173</v>
      </c>
      <c r="C8335" s="893" t="s">
        <v>70</v>
      </c>
      <c r="D8335" s="896">
        <v>2.84</v>
      </c>
    </row>
    <row r="8336" spans="1:4" ht="40.5" x14ac:dyDescent="0.25">
      <c r="A8336" s="893">
        <v>104776</v>
      </c>
      <c r="B8336" s="894" t="s">
        <v>24174</v>
      </c>
      <c r="C8336" s="893" t="s">
        <v>70</v>
      </c>
      <c r="D8336" s="896">
        <v>7.59</v>
      </c>
    </row>
    <row r="8337" spans="1:4" ht="40.5" x14ac:dyDescent="0.25">
      <c r="A8337" s="893">
        <v>104778</v>
      </c>
      <c r="B8337" s="894" t="s">
        <v>24175</v>
      </c>
      <c r="C8337" s="893" t="s">
        <v>70</v>
      </c>
      <c r="D8337" s="896">
        <v>11.1</v>
      </c>
    </row>
    <row r="8338" spans="1:4" ht="27" x14ac:dyDescent="0.25">
      <c r="A8338" s="893">
        <v>104780</v>
      </c>
      <c r="B8338" s="894" t="s">
        <v>24176</v>
      </c>
      <c r="C8338" s="893" t="s">
        <v>71</v>
      </c>
      <c r="D8338" s="896">
        <v>7.88</v>
      </c>
    </row>
    <row r="8339" spans="1:4" ht="40.5" x14ac:dyDescent="0.25">
      <c r="A8339" s="893">
        <v>104785</v>
      </c>
      <c r="B8339" s="894" t="s">
        <v>24177</v>
      </c>
      <c r="C8339" s="893" t="s">
        <v>71</v>
      </c>
      <c r="D8339" s="896">
        <v>14.16</v>
      </c>
    </row>
    <row r="8340" spans="1:4" ht="54" x14ac:dyDescent="0.25">
      <c r="A8340" s="893">
        <v>96765</v>
      </c>
      <c r="B8340" s="894" t="s">
        <v>24178</v>
      </c>
      <c r="C8340" s="893" t="s">
        <v>70</v>
      </c>
      <c r="D8340" s="897">
        <v>1587.69</v>
      </c>
    </row>
    <row r="8341" spans="1:4" ht="27" x14ac:dyDescent="0.25">
      <c r="A8341" s="893">
        <v>101905</v>
      </c>
      <c r="B8341" s="894" t="s">
        <v>24179</v>
      </c>
      <c r="C8341" s="893" t="s">
        <v>70</v>
      </c>
      <c r="D8341" s="896">
        <v>218.82</v>
      </c>
    </row>
    <row r="8342" spans="1:4" ht="27" x14ac:dyDescent="0.25">
      <c r="A8342" s="893">
        <v>101906</v>
      </c>
      <c r="B8342" s="894" t="s">
        <v>24180</v>
      </c>
      <c r="C8342" s="893" t="s">
        <v>70</v>
      </c>
      <c r="D8342" s="896">
        <v>635.54999999999995</v>
      </c>
    </row>
    <row r="8343" spans="1:4" ht="27" x14ac:dyDescent="0.25">
      <c r="A8343" s="893">
        <v>101907</v>
      </c>
      <c r="B8343" s="894" t="s">
        <v>24181</v>
      </c>
      <c r="C8343" s="893" t="s">
        <v>70</v>
      </c>
      <c r="D8343" s="896">
        <v>686.32</v>
      </c>
    </row>
    <row r="8344" spans="1:4" ht="27" x14ac:dyDescent="0.25">
      <c r="A8344" s="893">
        <v>101908</v>
      </c>
      <c r="B8344" s="894" t="s">
        <v>24182</v>
      </c>
      <c r="C8344" s="893" t="s">
        <v>70</v>
      </c>
      <c r="D8344" s="896">
        <v>212.47</v>
      </c>
    </row>
    <row r="8345" spans="1:4" ht="27" x14ac:dyDescent="0.25">
      <c r="A8345" s="893">
        <v>101909</v>
      </c>
      <c r="B8345" s="894" t="s">
        <v>24183</v>
      </c>
      <c r="C8345" s="893" t="s">
        <v>70</v>
      </c>
      <c r="D8345" s="896">
        <v>246.32</v>
      </c>
    </row>
    <row r="8346" spans="1:4" ht="27" x14ac:dyDescent="0.25">
      <c r="A8346" s="893">
        <v>101910</v>
      </c>
      <c r="B8346" s="894" t="s">
        <v>24184</v>
      </c>
      <c r="C8346" s="893" t="s">
        <v>70</v>
      </c>
      <c r="D8346" s="896">
        <v>288.62</v>
      </c>
    </row>
    <row r="8347" spans="1:4" ht="27" x14ac:dyDescent="0.25">
      <c r="A8347" s="893">
        <v>101911</v>
      </c>
      <c r="B8347" s="894" t="s">
        <v>24185</v>
      </c>
      <c r="C8347" s="893" t="s">
        <v>70</v>
      </c>
      <c r="D8347" s="896">
        <v>330.93</v>
      </c>
    </row>
    <row r="8348" spans="1:4" ht="54" x14ac:dyDescent="0.25">
      <c r="A8348" s="893">
        <v>101912</v>
      </c>
      <c r="B8348" s="894" t="s">
        <v>24186</v>
      </c>
      <c r="C8348" s="893" t="s">
        <v>70</v>
      </c>
      <c r="D8348" s="897">
        <v>1942.32</v>
      </c>
    </row>
    <row r="8349" spans="1:4" ht="27" x14ac:dyDescent="0.25">
      <c r="A8349" s="893">
        <v>101913</v>
      </c>
      <c r="B8349" s="894" t="s">
        <v>24187</v>
      </c>
      <c r="C8349" s="893" t="s">
        <v>70</v>
      </c>
      <c r="D8349" s="896">
        <v>455.34</v>
      </c>
    </row>
    <row r="8350" spans="1:4" ht="27" x14ac:dyDescent="0.25">
      <c r="A8350" s="893">
        <v>101914</v>
      </c>
      <c r="B8350" s="894" t="s">
        <v>24188</v>
      </c>
      <c r="C8350" s="893" t="s">
        <v>70</v>
      </c>
      <c r="D8350" s="896">
        <v>578.38</v>
      </c>
    </row>
    <row r="8351" spans="1:4" ht="40.5" x14ac:dyDescent="0.25">
      <c r="A8351" s="893">
        <v>101915</v>
      </c>
      <c r="B8351" s="894" t="s">
        <v>24189</v>
      </c>
      <c r="C8351" s="893" t="s">
        <v>70</v>
      </c>
      <c r="D8351" s="896">
        <v>357.74</v>
      </c>
    </row>
    <row r="8352" spans="1:4" ht="27" x14ac:dyDescent="0.25">
      <c r="A8352" s="893">
        <v>101916</v>
      </c>
      <c r="B8352" s="894" t="s">
        <v>24190</v>
      </c>
      <c r="C8352" s="893" t="s">
        <v>70</v>
      </c>
      <c r="D8352" s="897">
        <v>3409.7</v>
      </c>
    </row>
    <row r="8353" spans="1:4" ht="27" x14ac:dyDescent="0.25">
      <c r="A8353" s="893">
        <v>101917</v>
      </c>
      <c r="B8353" s="894" t="s">
        <v>24191</v>
      </c>
      <c r="C8353" s="893" t="s">
        <v>70</v>
      </c>
      <c r="D8353" s="896">
        <v>168.85</v>
      </c>
    </row>
    <row r="8354" spans="1:4" ht="27" x14ac:dyDescent="0.25">
      <c r="A8354" s="893">
        <v>98261</v>
      </c>
      <c r="B8354" s="894" t="s">
        <v>24192</v>
      </c>
      <c r="C8354" s="893" t="s">
        <v>71</v>
      </c>
      <c r="D8354" s="896">
        <v>4.51</v>
      </c>
    </row>
    <row r="8355" spans="1:4" ht="27" x14ac:dyDescent="0.25">
      <c r="A8355" s="893">
        <v>98262</v>
      </c>
      <c r="B8355" s="894" t="s">
        <v>24193</v>
      </c>
      <c r="C8355" s="893" t="s">
        <v>71</v>
      </c>
      <c r="D8355" s="896">
        <v>5.24</v>
      </c>
    </row>
    <row r="8356" spans="1:4" ht="27" x14ac:dyDescent="0.25">
      <c r="A8356" s="893">
        <v>98263</v>
      </c>
      <c r="B8356" s="894" t="s">
        <v>24194</v>
      </c>
      <c r="C8356" s="893" t="s">
        <v>71</v>
      </c>
      <c r="D8356" s="896">
        <v>5.45</v>
      </c>
    </row>
    <row r="8357" spans="1:4" ht="27" x14ac:dyDescent="0.25">
      <c r="A8357" s="893">
        <v>98264</v>
      </c>
      <c r="B8357" s="894" t="s">
        <v>24195</v>
      </c>
      <c r="C8357" s="893" t="s">
        <v>71</v>
      </c>
      <c r="D8357" s="896">
        <v>6.22</v>
      </c>
    </row>
    <row r="8358" spans="1:4" ht="27" x14ac:dyDescent="0.25">
      <c r="A8358" s="893">
        <v>98265</v>
      </c>
      <c r="B8358" s="894" t="s">
        <v>24196</v>
      </c>
      <c r="C8358" s="893" t="s">
        <v>71</v>
      </c>
      <c r="D8358" s="896">
        <v>6.72</v>
      </c>
    </row>
    <row r="8359" spans="1:4" ht="27" x14ac:dyDescent="0.25">
      <c r="A8359" s="893">
        <v>98266</v>
      </c>
      <c r="B8359" s="894" t="s">
        <v>24197</v>
      </c>
      <c r="C8359" s="893" t="s">
        <v>71</v>
      </c>
      <c r="D8359" s="896">
        <v>7.38</v>
      </c>
    </row>
    <row r="8360" spans="1:4" ht="27" x14ac:dyDescent="0.25">
      <c r="A8360" s="893">
        <v>98267</v>
      </c>
      <c r="B8360" s="894" t="s">
        <v>24198</v>
      </c>
      <c r="C8360" s="893" t="s">
        <v>71</v>
      </c>
      <c r="D8360" s="896">
        <v>11.09</v>
      </c>
    </row>
    <row r="8361" spans="1:4" ht="27" x14ac:dyDescent="0.25">
      <c r="A8361" s="893">
        <v>98268</v>
      </c>
      <c r="B8361" s="894" t="s">
        <v>24199</v>
      </c>
      <c r="C8361" s="893" t="s">
        <v>71</v>
      </c>
      <c r="D8361" s="896">
        <v>16.57</v>
      </c>
    </row>
    <row r="8362" spans="1:4" ht="27" x14ac:dyDescent="0.25">
      <c r="A8362" s="893">
        <v>98269</v>
      </c>
      <c r="B8362" s="894" t="s">
        <v>24200</v>
      </c>
      <c r="C8362" s="893" t="s">
        <v>71</v>
      </c>
      <c r="D8362" s="896">
        <v>21.82</v>
      </c>
    </row>
    <row r="8363" spans="1:4" ht="27" x14ac:dyDescent="0.25">
      <c r="A8363" s="893">
        <v>98270</v>
      </c>
      <c r="B8363" s="894" t="s">
        <v>24201</v>
      </c>
      <c r="C8363" s="893" t="s">
        <v>71</v>
      </c>
      <c r="D8363" s="896">
        <v>31.56</v>
      </c>
    </row>
    <row r="8364" spans="1:4" ht="27" x14ac:dyDescent="0.25">
      <c r="A8364" s="893">
        <v>98271</v>
      </c>
      <c r="B8364" s="894" t="s">
        <v>24202</v>
      </c>
      <c r="C8364" s="893" t="s">
        <v>71</v>
      </c>
      <c r="D8364" s="896">
        <v>43.22</v>
      </c>
    </row>
    <row r="8365" spans="1:4" ht="27" x14ac:dyDescent="0.25">
      <c r="A8365" s="893">
        <v>98272</v>
      </c>
      <c r="B8365" s="894" t="s">
        <v>24203</v>
      </c>
      <c r="C8365" s="893" t="s">
        <v>71</v>
      </c>
      <c r="D8365" s="896">
        <v>95.39</v>
      </c>
    </row>
    <row r="8366" spans="1:4" ht="27" x14ac:dyDescent="0.25">
      <c r="A8366" s="893">
        <v>98273</v>
      </c>
      <c r="B8366" s="894" t="s">
        <v>24204</v>
      </c>
      <c r="C8366" s="893" t="s">
        <v>71</v>
      </c>
      <c r="D8366" s="896">
        <v>2.36</v>
      </c>
    </row>
    <row r="8367" spans="1:4" ht="27" x14ac:dyDescent="0.25">
      <c r="A8367" s="893">
        <v>98274</v>
      </c>
      <c r="B8367" s="894" t="s">
        <v>24205</v>
      </c>
      <c r="C8367" s="893" t="s">
        <v>71</v>
      </c>
      <c r="D8367" s="896">
        <v>2.86</v>
      </c>
    </row>
    <row r="8368" spans="1:4" ht="27" x14ac:dyDescent="0.25">
      <c r="A8368" s="893">
        <v>98275</v>
      </c>
      <c r="B8368" s="894" t="s">
        <v>24206</v>
      </c>
      <c r="C8368" s="893" t="s">
        <v>71</v>
      </c>
      <c r="D8368" s="896">
        <v>3.52</v>
      </c>
    </row>
    <row r="8369" spans="1:4" ht="27" x14ac:dyDescent="0.25">
      <c r="A8369" s="893">
        <v>98276</v>
      </c>
      <c r="B8369" s="894" t="s">
        <v>24207</v>
      </c>
      <c r="C8369" s="893" t="s">
        <v>71</v>
      </c>
      <c r="D8369" s="896">
        <v>7.23</v>
      </c>
    </row>
    <row r="8370" spans="1:4" ht="27" x14ac:dyDescent="0.25">
      <c r="A8370" s="893">
        <v>98277</v>
      </c>
      <c r="B8370" s="894" t="s">
        <v>24208</v>
      </c>
      <c r="C8370" s="893" t="s">
        <v>71</v>
      </c>
      <c r="D8370" s="896">
        <v>12.71</v>
      </c>
    </row>
    <row r="8371" spans="1:4" ht="27" x14ac:dyDescent="0.25">
      <c r="A8371" s="893">
        <v>98278</v>
      </c>
      <c r="B8371" s="894" t="s">
        <v>24209</v>
      </c>
      <c r="C8371" s="893" t="s">
        <v>71</v>
      </c>
      <c r="D8371" s="896">
        <v>17.97</v>
      </c>
    </row>
    <row r="8372" spans="1:4" ht="27" x14ac:dyDescent="0.25">
      <c r="A8372" s="893">
        <v>98279</v>
      </c>
      <c r="B8372" s="894" t="s">
        <v>24210</v>
      </c>
      <c r="C8372" s="893" t="s">
        <v>71</v>
      </c>
      <c r="D8372" s="896">
        <v>27.7</v>
      </c>
    </row>
    <row r="8373" spans="1:4" ht="40.5" x14ac:dyDescent="0.25">
      <c r="A8373" s="893">
        <v>98280</v>
      </c>
      <c r="B8373" s="894" t="s">
        <v>24211</v>
      </c>
      <c r="C8373" s="893" t="s">
        <v>71</v>
      </c>
      <c r="D8373" s="896">
        <v>9.4700000000000006</v>
      </c>
    </row>
    <row r="8374" spans="1:4" ht="40.5" x14ac:dyDescent="0.25">
      <c r="A8374" s="893">
        <v>98281</v>
      </c>
      <c r="B8374" s="894" t="s">
        <v>24212</v>
      </c>
      <c r="C8374" s="893" t="s">
        <v>71</v>
      </c>
      <c r="D8374" s="896">
        <v>10.19</v>
      </c>
    </row>
    <row r="8375" spans="1:4" ht="40.5" x14ac:dyDescent="0.25">
      <c r="A8375" s="893">
        <v>98282</v>
      </c>
      <c r="B8375" s="894" t="s">
        <v>24213</v>
      </c>
      <c r="C8375" s="893" t="s">
        <v>71</v>
      </c>
      <c r="D8375" s="896">
        <v>10.42</v>
      </c>
    </row>
    <row r="8376" spans="1:4" ht="40.5" x14ac:dyDescent="0.25">
      <c r="A8376" s="893">
        <v>98283</v>
      </c>
      <c r="B8376" s="894" t="s">
        <v>24214</v>
      </c>
      <c r="C8376" s="893" t="s">
        <v>71</v>
      </c>
      <c r="D8376" s="896">
        <v>11.17</v>
      </c>
    </row>
    <row r="8377" spans="1:4" ht="40.5" x14ac:dyDescent="0.25">
      <c r="A8377" s="893">
        <v>98284</v>
      </c>
      <c r="B8377" s="894" t="s">
        <v>24215</v>
      </c>
      <c r="C8377" s="893" t="s">
        <v>71</v>
      </c>
      <c r="D8377" s="896">
        <v>11.68</v>
      </c>
    </row>
    <row r="8378" spans="1:4" ht="40.5" x14ac:dyDescent="0.25">
      <c r="A8378" s="893">
        <v>98285</v>
      </c>
      <c r="B8378" s="894" t="s">
        <v>24216</v>
      </c>
      <c r="C8378" s="893" t="s">
        <v>71</v>
      </c>
      <c r="D8378" s="896">
        <v>12.35</v>
      </c>
    </row>
    <row r="8379" spans="1:4" ht="27" x14ac:dyDescent="0.25">
      <c r="A8379" s="893">
        <v>98286</v>
      </c>
      <c r="B8379" s="894" t="s">
        <v>24217</v>
      </c>
      <c r="C8379" s="893" t="s">
        <v>71</v>
      </c>
      <c r="D8379" s="896">
        <v>16.05</v>
      </c>
    </row>
    <row r="8380" spans="1:4" ht="40.5" x14ac:dyDescent="0.25">
      <c r="A8380" s="893">
        <v>98287</v>
      </c>
      <c r="B8380" s="894" t="s">
        <v>24218</v>
      </c>
      <c r="C8380" s="893" t="s">
        <v>71</v>
      </c>
      <c r="D8380" s="896">
        <v>1.52</v>
      </c>
    </row>
    <row r="8381" spans="1:4" ht="40.5" x14ac:dyDescent="0.25">
      <c r="A8381" s="893">
        <v>98288</v>
      </c>
      <c r="B8381" s="894" t="s">
        <v>24219</v>
      </c>
      <c r="C8381" s="893" t="s">
        <v>71</v>
      </c>
      <c r="D8381" s="896">
        <v>2.2599999999999998</v>
      </c>
    </row>
    <row r="8382" spans="1:4" ht="40.5" x14ac:dyDescent="0.25">
      <c r="A8382" s="893">
        <v>98289</v>
      </c>
      <c r="B8382" s="894" t="s">
        <v>24220</v>
      </c>
      <c r="C8382" s="893" t="s">
        <v>71</v>
      </c>
      <c r="D8382" s="896">
        <v>2.4700000000000002</v>
      </c>
    </row>
    <row r="8383" spans="1:4" ht="40.5" x14ac:dyDescent="0.25">
      <c r="A8383" s="893">
        <v>98290</v>
      </c>
      <c r="B8383" s="894" t="s">
        <v>24221</v>
      </c>
      <c r="C8383" s="893" t="s">
        <v>71</v>
      </c>
      <c r="D8383" s="896">
        <v>3.24</v>
      </c>
    </row>
    <row r="8384" spans="1:4" ht="40.5" x14ac:dyDescent="0.25">
      <c r="A8384" s="893">
        <v>98291</v>
      </c>
      <c r="B8384" s="894" t="s">
        <v>24222</v>
      </c>
      <c r="C8384" s="893" t="s">
        <v>71</v>
      </c>
      <c r="D8384" s="896">
        <v>3.74</v>
      </c>
    </row>
    <row r="8385" spans="1:4" ht="40.5" x14ac:dyDescent="0.25">
      <c r="A8385" s="893">
        <v>98292</v>
      </c>
      <c r="B8385" s="894" t="s">
        <v>24223</v>
      </c>
      <c r="C8385" s="893" t="s">
        <v>71</v>
      </c>
      <c r="D8385" s="896">
        <v>4.4000000000000004</v>
      </c>
    </row>
    <row r="8386" spans="1:4" ht="27" x14ac:dyDescent="0.25">
      <c r="A8386" s="893">
        <v>98293</v>
      </c>
      <c r="B8386" s="894" t="s">
        <v>24224</v>
      </c>
      <c r="C8386" s="893" t="s">
        <v>71</v>
      </c>
      <c r="D8386" s="896">
        <v>8.11</v>
      </c>
    </row>
    <row r="8387" spans="1:4" ht="27" x14ac:dyDescent="0.25">
      <c r="A8387" s="893">
        <v>98400</v>
      </c>
      <c r="B8387" s="894" t="s">
        <v>24225</v>
      </c>
      <c r="C8387" s="893" t="s">
        <v>71</v>
      </c>
      <c r="D8387" s="896">
        <v>13.02</v>
      </c>
    </row>
    <row r="8388" spans="1:4" ht="27" x14ac:dyDescent="0.25">
      <c r="A8388" s="893">
        <v>98401</v>
      </c>
      <c r="B8388" s="894" t="s">
        <v>24226</v>
      </c>
      <c r="C8388" s="893" t="s">
        <v>71</v>
      </c>
      <c r="D8388" s="896">
        <v>19.23</v>
      </c>
    </row>
    <row r="8389" spans="1:4" ht="27" x14ac:dyDescent="0.25">
      <c r="A8389" s="893">
        <v>98402</v>
      </c>
      <c r="B8389" s="894" t="s">
        <v>24227</v>
      </c>
      <c r="C8389" s="893" t="s">
        <v>71</v>
      </c>
      <c r="D8389" s="896">
        <v>22.23</v>
      </c>
    </row>
    <row r="8390" spans="1:4" ht="27" x14ac:dyDescent="0.25">
      <c r="A8390" s="893">
        <v>100556</v>
      </c>
      <c r="B8390" s="894" t="s">
        <v>24228</v>
      </c>
      <c r="C8390" s="893" t="s">
        <v>70</v>
      </c>
      <c r="D8390" s="896">
        <v>42.69</v>
      </c>
    </row>
    <row r="8391" spans="1:4" ht="27" x14ac:dyDescent="0.25">
      <c r="A8391" s="893">
        <v>100557</v>
      </c>
      <c r="B8391" s="894" t="s">
        <v>24229</v>
      </c>
      <c r="C8391" s="893" t="s">
        <v>70</v>
      </c>
      <c r="D8391" s="896">
        <v>450.22</v>
      </c>
    </row>
    <row r="8392" spans="1:4" ht="40.5" x14ac:dyDescent="0.25">
      <c r="A8392" s="893">
        <v>100560</v>
      </c>
      <c r="B8392" s="894" t="s">
        <v>24230</v>
      </c>
      <c r="C8392" s="893" t="s">
        <v>70</v>
      </c>
      <c r="D8392" s="896">
        <v>115.08</v>
      </c>
    </row>
    <row r="8393" spans="1:4" ht="40.5" x14ac:dyDescent="0.25">
      <c r="A8393" s="893">
        <v>100561</v>
      </c>
      <c r="B8393" s="894" t="s">
        <v>24231</v>
      </c>
      <c r="C8393" s="893" t="s">
        <v>70</v>
      </c>
      <c r="D8393" s="896">
        <v>194.9</v>
      </c>
    </row>
    <row r="8394" spans="1:4" ht="40.5" x14ac:dyDescent="0.25">
      <c r="A8394" s="893">
        <v>100562</v>
      </c>
      <c r="B8394" s="894" t="s">
        <v>24232</v>
      </c>
      <c r="C8394" s="893" t="s">
        <v>70</v>
      </c>
      <c r="D8394" s="896">
        <v>291.32</v>
      </c>
    </row>
    <row r="8395" spans="1:4" ht="40.5" x14ac:dyDescent="0.25">
      <c r="A8395" s="893">
        <v>100563</v>
      </c>
      <c r="B8395" s="894" t="s">
        <v>24233</v>
      </c>
      <c r="C8395" s="893" t="s">
        <v>70</v>
      </c>
      <c r="D8395" s="896">
        <v>411.15</v>
      </c>
    </row>
    <row r="8396" spans="1:4" ht="40.5" x14ac:dyDescent="0.25">
      <c r="A8396" s="893">
        <v>101795</v>
      </c>
      <c r="B8396" s="894" t="s">
        <v>24234</v>
      </c>
      <c r="C8396" s="893" t="s">
        <v>70</v>
      </c>
      <c r="D8396" s="896">
        <v>606.59</v>
      </c>
    </row>
    <row r="8397" spans="1:4" ht="27" x14ac:dyDescent="0.25">
      <c r="A8397" s="893">
        <v>101798</v>
      </c>
      <c r="B8397" s="894" t="s">
        <v>24235</v>
      </c>
      <c r="C8397" s="893" t="s">
        <v>70</v>
      </c>
      <c r="D8397" s="896">
        <v>356.84</v>
      </c>
    </row>
    <row r="8398" spans="1:4" ht="27" x14ac:dyDescent="0.25">
      <c r="A8398" s="893">
        <v>101799</v>
      </c>
      <c r="B8398" s="894" t="s">
        <v>24236</v>
      </c>
      <c r="C8398" s="893" t="s">
        <v>70</v>
      </c>
      <c r="D8398" s="896">
        <v>858.63</v>
      </c>
    </row>
    <row r="8399" spans="1:4" ht="13.5" x14ac:dyDescent="0.25">
      <c r="A8399" s="893">
        <v>98397</v>
      </c>
      <c r="B8399" s="894" t="s">
        <v>24237</v>
      </c>
      <c r="C8399" s="893" t="s">
        <v>59</v>
      </c>
      <c r="D8399" s="896">
        <v>14.31</v>
      </c>
    </row>
    <row r="8400" spans="1:4" ht="27" x14ac:dyDescent="0.25">
      <c r="A8400" s="893">
        <v>103244</v>
      </c>
      <c r="B8400" s="894" t="s">
        <v>24238</v>
      </c>
      <c r="C8400" s="893" t="s">
        <v>70</v>
      </c>
      <c r="D8400" s="897">
        <v>2545.84</v>
      </c>
    </row>
    <row r="8401" spans="1:4" ht="27" x14ac:dyDescent="0.25">
      <c r="A8401" s="893">
        <v>103245</v>
      </c>
      <c r="B8401" s="894" t="s">
        <v>24239</v>
      </c>
      <c r="C8401" s="893" t="s">
        <v>70</v>
      </c>
      <c r="D8401" s="897">
        <v>2005.83</v>
      </c>
    </row>
    <row r="8402" spans="1:4" ht="27" x14ac:dyDescent="0.25">
      <c r="A8402" s="893">
        <v>103246</v>
      </c>
      <c r="B8402" s="894" t="s">
        <v>24240</v>
      </c>
      <c r="C8402" s="893" t="s">
        <v>70</v>
      </c>
      <c r="D8402" s="897">
        <v>2188.4499999999998</v>
      </c>
    </row>
    <row r="8403" spans="1:4" ht="27" x14ac:dyDescent="0.25">
      <c r="A8403" s="893">
        <v>103247</v>
      </c>
      <c r="B8403" s="894" t="s">
        <v>24241</v>
      </c>
      <c r="C8403" s="893" t="s">
        <v>70</v>
      </c>
      <c r="D8403" s="897">
        <v>2826.71</v>
      </c>
    </row>
    <row r="8404" spans="1:4" ht="27" x14ac:dyDescent="0.25">
      <c r="A8404" s="893">
        <v>103248</v>
      </c>
      <c r="B8404" s="894" t="s">
        <v>24242</v>
      </c>
      <c r="C8404" s="893" t="s">
        <v>70</v>
      </c>
      <c r="D8404" s="897">
        <v>2308.0300000000002</v>
      </c>
    </row>
    <row r="8405" spans="1:4" ht="27" x14ac:dyDescent="0.25">
      <c r="A8405" s="893">
        <v>103249</v>
      </c>
      <c r="B8405" s="894" t="s">
        <v>24243</v>
      </c>
      <c r="C8405" s="893" t="s">
        <v>70</v>
      </c>
      <c r="D8405" s="897">
        <v>2480.38</v>
      </c>
    </row>
    <row r="8406" spans="1:4" ht="27" x14ac:dyDescent="0.25">
      <c r="A8406" s="893">
        <v>103250</v>
      </c>
      <c r="B8406" s="894" t="s">
        <v>24244</v>
      </c>
      <c r="C8406" s="893" t="s">
        <v>70</v>
      </c>
      <c r="D8406" s="897">
        <v>4110.47</v>
      </c>
    </row>
    <row r="8407" spans="1:4" ht="27" x14ac:dyDescent="0.25">
      <c r="A8407" s="893">
        <v>103251</v>
      </c>
      <c r="B8407" s="894" t="s">
        <v>24245</v>
      </c>
      <c r="C8407" s="893" t="s">
        <v>70</v>
      </c>
      <c r="D8407" s="897">
        <v>3244.19</v>
      </c>
    </row>
    <row r="8408" spans="1:4" ht="27" x14ac:dyDescent="0.25">
      <c r="A8408" s="893">
        <v>103252</v>
      </c>
      <c r="B8408" s="894" t="s">
        <v>24246</v>
      </c>
      <c r="C8408" s="893" t="s">
        <v>70</v>
      </c>
      <c r="D8408" s="897">
        <v>3593.54</v>
      </c>
    </row>
    <row r="8409" spans="1:4" ht="27" x14ac:dyDescent="0.25">
      <c r="A8409" s="893">
        <v>103253</v>
      </c>
      <c r="B8409" s="894" t="s">
        <v>24247</v>
      </c>
      <c r="C8409" s="893" t="s">
        <v>70</v>
      </c>
      <c r="D8409" s="897">
        <v>5606.96</v>
      </c>
    </row>
    <row r="8410" spans="1:4" ht="27" x14ac:dyDescent="0.25">
      <c r="A8410" s="893">
        <v>103254</v>
      </c>
      <c r="B8410" s="894" t="s">
        <v>24248</v>
      </c>
      <c r="C8410" s="893" t="s">
        <v>70</v>
      </c>
      <c r="D8410" s="897">
        <v>4190.6899999999996</v>
      </c>
    </row>
    <row r="8411" spans="1:4" ht="27" x14ac:dyDescent="0.25">
      <c r="A8411" s="893">
        <v>103255</v>
      </c>
      <c r="B8411" s="894" t="s">
        <v>24249</v>
      </c>
      <c r="C8411" s="893" t="s">
        <v>70</v>
      </c>
      <c r="D8411" s="897">
        <v>4690.3900000000003</v>
      </c>
    </row>
    <row r="8412" spans="1:4" ht="27" x14ac:dyDescent="0.25">
      <c r="A8412" s="893">
        <v>103256</v>
      </c>
      <c r="B8412" s="894" t="s">
        <v>24250</v>
      </c>
      <c r="C8412" s="893" t="s">
        <v>70</v>
      </c>
      <c r="D8412" s="897">
        <v>10419.219999999999</v>
      </c>
    </row>
    <row r="8413" spans="1:4" ht="27" x14ac:dyDescent="0.25">
      <c r="A8413" s="893">
        <v>103257</v>
      </c>
      <c r="B8413" s="894" t="s">
        <v>24251</v>
      </c>
      <c r="C8413" s="893" t="s">
        <v>70</v>
      </c>
      <c r="D8413" s="897">
        <v>5949.25</v>
      </c>
    </row>
    <row r="8414" spans="1:4" ht="27" x14ac:dyDescent="0.25">
      <c r="A8414" s="893">
        <v>103258</v>
      </c>
      <c r="B8414" s="894" t="s">
        <v>24252</v>
      </c>
      <c r="C8414" s="893" t="s">
        <v>70</v>
      </c>
      <c r="D8414" s="897">
        <v>11649.74</v>
      </c>
    </row>
    <row r="8415" spans="1:4" ht="27" x14ac:dyDescent="0.25">
      <c r="A8415" s="893">
        <v>103259</v>
      </c>
      <c r="B8415" s="894" t="s">
        <v>24253</v>
      </c>
      <c r="C8415" s="893" t="s">
        <v>70</v>
      </c>
      <c r="D8415" s="897">
        <v>6272.43</v>
      </c>
    </row>
    <row r="8416" spans="1:4" ht="27" x14ac:dyDescent="0.25">
      <c r="A8416" s="893">
        <v>103260</v>
      </c>
      <c r="B8416" s="894" t="s">
        <v>24254</v>
      </c>
      <c r="C8416" s="893" t="s">
        <v>70</v>
      </c>
      <c r="D8416" s="897">
        <v>6443.55</v>
      </c>
    </row>
    <row r="8417" spans="1:4" ht="27" x14ac:dyDescent="0.25">
      <c r="A8417" s="893">
        <v>103261</v>
      </c>
      <c r="B8417" s="894" t="s">
        <v>24255</v>
      </c>
      <c r="C8417" s="893" t="s">
        <v>70</v>
      </c>
      <c r="D8417" s="897">
        <v>13143.66</v>
      </c>
    </row>
    <row r="8418" spans="1:4" ht="27" x14ac:dyDescent="0.25">
      <c r="A8418" s="893">
        <v>103262</v>
      </c>
      <c r="B8418" s="894" t="s">
        <v>24256</v>
      </c>
      <c r="C8418" s="893" t="s">
        <v>70</v>
      </c>
      <c r="D8418" s="897">
        <v>8244.2000000000007</v>
      </c>
    </row>
    <row r="8419" spans="1:4" ht="27" x14ac:dyDescent="0.25">
      <c r="A8419" s="893">
        <v>103263</v>
      </c>
      <c r="B8419" s="894" t="s">
        <v>24257</v>
      </c>
      <c r="C8419" s="893" t="s">
        <v>70</v>
      </c>
      <c r="D8419" s="897">
        <v>18279.5</v>
      </c>
    </row>
    <row r="8420" spans="1:4" ht="27" x14ac:dyDescent="0.25">
      <c r="A8420" s="893">
        <v>103264</v>
      </c>
      <c r="B8420" s="894" t="s">
        <v>24258</v>
      </c>
      <c r="C8420" s="893" t="s">
        <v>70</v>
      </c>
      <c r="D8420" s="897">
        <v>10257.68</v>
      </c>
    </row>
    <row r="8421" spans="1:4" ht="40.5" x14ac:dyDescent="0.25">
      <c r="A8421" s="893">
        <v>103265</v>
      </c>
      <c r="B8421" s="894" t="s">
        <v>24259</v>
      </c>
      <c r="C8421" s="893" t="s">
        <v>70</v>
      </c>
      <c r="D8421" s="897">
        <v>22034.36</v>
      </c>
    </row>
    <row r="8422" spans="1:4" ht="27" x14ac:dyDescent="0.25">
      <c r="A8422" s="893">
        <v>103266</v>
      </c>
      <c r="B8422" s="894" t="s">
        <v>24260</v>
      </c>
      <c r="C8422" s="893" t="s">
        <v>70</v>
      </c>
      <c r="D8422" s="897">
        <v>11454.26</v>
      </c>
    </row>
    <row r="8423" spans="1:4" ht="27" x14ac:dyDescent="0.25">
      <c r="A8423" s="893">
        <v>103267</v>
      </c>
      <c r="B8423" s="894" t="s">
        <v>24261</v>
      </c>
      <c r="C8423" s="893" t="s">
        <v>70</v>
      </c>
      <c r="D8423" s="897">
        <v>6504.17</v>
      </c>
    </row>
    <row r="8424" spans="1:4" ht="27" x14ac:dyDescent="0.25">
      <c r="A8424" s="893">
        <v>103268</v>
      </c>
      <c r="B8424" s="894" t="s">
        <v>24262</v>
      </c>
      <c r="C8424" s="893" t="s">
        <v>70</v>
      </c>
      <c r="D8424" s="897">
        <v>7722.98</v>
      </c>
    </row>
    <row r="8425" spans="1:4" ht="27" x14ac:dyDescent="0.25">
      <c r="A8425" s="893">
        <v>103269</v>
      </c>
      <c r="B8425" s="894" t="s">
        <v>24263</v>
      </c>
      <c r="C8425" s="893" t="s">
        <v>70</v>
      </c>
      <c r="D8425" s="897">
        <v>7997.12</v>
      </c>
    </row>
    <row r="8426" spans="1:4" ht="27" x14ac:dyDescent="0.25">
      <c r="A8426" s="893">
        <v>103270</v>
      </c>
      <c r="B8426" s="894" t="s">
        <v>24264</v>
      </c>
      <c r="C8426" s="893" t="s">
        <v>70</v>
      </c>
      <c r="D8426" s="897">
        <v>8301.61</v>
      </c>
    </row>
    <row r="8427" spans="1:4" ht="27" x14ac:dyDescent="0.25">
      <c r="A8427" s="893">
        <v>103271</v>
      </c>
      <c r="B8427" s="894" t="s">
        <v>24265</v>
      </c>
      <c r="C8427" s="893" t="s">
        <v>70</v>
      </c>
      <c r="D8427" s="897">
        <v>11766.91</v>
      </c>
    </row>
    <row r="8428" spans="1:4" ht="27" x14ac:dyDescent="0.25">
      <c r="A8428" s="893">
        <v>103272</v>
      </c>
      <c r="B8428" s="894" t="s">
        <v>24266</v>
      </c>
      <c r="C8428" s="893" t="s">
        <v>70</v>
      </c>
      <c r="D8428" s="897">
        <v>12154.11</v>
      </c>
    </row>
    <row r="8429" spans="1:4" ht="27" x14ac:dyDescent="0.25">
      <c r="A8429" s="893">
        <v>103273</v>
      </c>
      <c r="B8429" s="894" t="s">
        <v>24267</v>
      </c>
      <c r="C8429" s="893" t="s">
        <v>70</v>
      </c>
      <c r="D8429" s="897">
        <v>12527</v>
      </c>
    </row>
    <row r="8430" spans="1:4" ht="27" x14ac:dyDescent="0.25">
      <c r="A8430" s="893">
        <v>103274</v>
      </c>
      <c r="B8430" s="894" t="s">
        <v>24268</v>
      </c>
      <c r="C8430" s="893" t="s">
        <v>70</v>
      </c>
      <c r="D8430" s="897">
        <v>14348.05</v>
      </c>
    </row>
    <row r="8431" spans="1:4" ht="27" x14ac:dyDescent="0.25">
      <c r="A8431" s="893">
        <v>103275</v>
      </c>
      <c r="B8431" s="894" t="s">
        <v>24269</v>
      </c>
      <c r="C8431" s="893" t="s">
        <v>70</v>
      </c>
      <c r="D8431" s="897">
        <v>14273.7</v>
      </c>
    </row>
    <row r="8432" spans="1:4" ht="27" x14ac:dyDescent="0.25">
      <c r="A8432" s="893">
        <v>103276</v>
      </c>
      <c r="B8432" s="894" t="s">
        <v>24270</v>
      </c>
      <c r="C8432" s="893" t="s">
        <v>70</v>
      </c>
      <c r="D8432" s="897">
        <v>14978.02</v>
      </c>
    </row>
    <row r="8433" spans="1:4" ht="27" x14ac:dyDescent="0.25">
      <c r="A8433" s="893">
        <v>103277</v>
      </c>
      <c r="B8433" s="894" t="s">
        <v>24271</v>
      </c>
      <c r="C8433" s="893" t="s">
        <v>70</v>
      </c>
      <c r="D8433" s="897">
        <v>27665.19</v>
      </c>
    </row>
    <row r="8434" spans="1:4" ht="27" x14ac:dyDescent="0.25">
      <c r="A8434" s="893">
        <v>103278</v>
      </c>
      <c r="B8434" s="894" t="s">
        <v>24272</v>
      </c>
      <c r="C8434" s="893" t="s">
        <v>70</v>
      </c>
      <c r="D8434" s="897">
        <v>35403.11</v>
      </c>
    </row>
    <row r="8435" spans="1:4" ht="27" x14ac:dyDescent="0.25">
      <c r="A8435" s="893">
        <v>103288</v>
      </c>
      <c r="B8435" s="894" t="s">
        <v>24273</v>
      </c>
      <c r="C8435" s="893" t="s">
        <v>70</v>
      </c>
      <c r="D8435" s="896">
        <v>15.96</v>
      </c>
    </row>
    <row r="8436" spans="1:4" ht="40.5" x14ac:dyDescent="0.25">
      <c r="A8436" s="893">
        <v>103289</v>
      </c>
      <c r="B8436" s="894" t="s">
        <v>24274</v>
      </c>
      <c r="C8436" s="893" t="s">
        <v>71</v>
      </c>
      <c r="D8436" s="896">
        <v>31.33</v>
      </c>
    </row>
    <row r="8437" spans="1:4" ht="40.5" x14ac:dyDescent="0.25">
      <c r="A8437" s="893">
        <v>103290</v>
      </c>
      <c r="B8437" s="894" t="s">
        <v>24275</v>
      </c>
      <c r="C8437" s="893" t="s">
        <v>71</v>
      </c>
      <c r="D8437" s="896">
        <v>48.15</v>
      </c>
    </row>
    <row r="8438" spans="1:4" ht="40.5" x14ac:dyDescent="0.25">
      <c r="A8438" s="893">
        <v>103291</v>
      </c>
      <c r="B8438" s="894" t="s">
        <v>24276</v>
      </c>
      <c r="C8438" s="893" t="s">
        <v>71</v>
      </c>
      <c r="D8438" s="896">
        <v>60.35</v>
      </c>
    </row>
    <row r="8439" spans="1:4" ht="40.5" x14ac:dyDescent="0.25">
      <c r="A8439" s="893">
        <v>103292</v>
      </c>
      <c r="B8439" s="894" t="s">
        <v>24277</v>
      </c>
      <c r="C8439" s="893" t="s">
        <v>71</v>
      </c>
      <c r="D8439" s="896">
        <v>72.760000000000005</v>
      </c>
    </row>
    <row r="8440" spans="1:4" ht="54" x14ac:dyDescent="0.25">
      <c r="A8440" s="893">
        <v>101936</v>
      </c>
      <c r="B8440" s="894" t="s">
        <v>24278</v>
      </c>
      <c r="C8440" s="893" t="s">
        <v>70</v>
      </c>
      <c r="D8440" s="897">
        <v>9486.0499999999993</v>
      </c>
    </row>
    <row r="8441" spans="1:4" ht="54" x14ac:dyDescent="0.25">
      <c r="A8441" s="893">
        <v>101937</v>
      </c>
      <c r="B8441" s="894" t="s">
        <v>24279</v>
      </c>
      <c r="C8441" s="893" t="s">
        <v>70</v>
      </c>
      <c r="D8441" s="897">
        <v>17050.89</v>
      </c>
    </row>
    <row r="8442" spans="1:4" ht="27" x14ac:dyDescent="0.25">
      <c r="A8442" s="893">
        <v>98294</v>
      </c>
      <c r="B8442" s="894" t="s">
        <v>24280</v>
      </c>
      <c r="C8442" s="893" t="s">
        <v>71</v>
      </c>
      <c r="D8442" s="896">
        <v>5.67</v>
      </c>
    </row>
    <row r="8443" spans="1:4" ht="27" x14ac:dyDescent="0.25">
      <c r="A8443" s="893">
        <v>98295</v>
      </c>
      <c r="B8443" s="894" t="s">
        <v>24281</v>
      </c>
      <c r="C8443" s="893" t="s">
        <v>71</v>
      </c>
      <c r="D8443" s="896">
        <v>4.7699999999999996</v>
      </c>
    </row>
    <row r="8444" spans="1:4" ht="27" x14ac:dyDescent="0.25">
      <c r="A8444" s="893">
        <v>98296</v>
      </c>
      <c r="B8444" s="894" t="s">
        <v>24282</v>
      </c>
      <c r="C8444" s="893" t="s">
        <v>71</v>
      </c>
      <c r="D8444" s="896">
        <v>8.34</v>
      </c>
    </row>
    <row r="8445" spans="1:4" ht="27" x14ac:dyDescent="0.25">
      <c r="A8445" s="893">
        <v>98297</v>
      </c>
      <c r="B8445" s="894" t="s">
        <v>24283</v>
      </c>
      <c r="C8445" s="893" t="s">
        <v>71</v>
      </c>
      <c r="D8445" s="896">
        <v>6.9</v>
      </c>
    </row>
    <row r="8446" spans="1:4" ht="27" x14ac:dyDescent="0.25">
      <c r="A8446" s="893">
        <v>98298</v>
      </c>
      <c r="B8446" s="894" t="s">
        <v>24284</v>
      </c>
      <c r="C8446" s="893" t="s">
        <v>71</v>
      </c>
      <c r="D8446" s="896">
        <v>19.59</v>
      </c>
    </row>
    <row r="8447" spans="1:4" ht="27" x14ac:dyDescent="0.25">
      <c r="A8447" s="893">
        <v>98299</v>
      </c>
      <c r="B8447" s="894" t="s">
        <v>24285</v>
      </c>
      <c r="C8447" s="893" t="s">
        <v>71</v>
      </c>
      <c r="D8447" s="896">
        <v>17.82</v>
      </c>
    </row>
    <row r="8448" spans="1:4" ht="13.5" x14ac:dyDescent="0.25">
      <c r="A8448" s="893">
        <v>98300</v>
      </c>
      <c r="B8448" s="894" t="s">
        <v>24286</v>
      </c>
      <c r="C8448" s="893" t="s">
        <v>71</v>
      </c>
      <c r="D8448" s="896">
        <v>6.36</v>
      </c>
    </row>
    <row r="8449" spans="1:4" ht="27" x14ac:dyDescent="0.25">
      <c r="A8449" s="893">
        <v>98301</v>
      </c>
      <c r="B8449" s="894" t="s">
        <v>24287</v>
      </c>
      <c r="C8449" s="893" t="s">
        <v>70</v>
      </c>
      <c r="D8449" s="896">
        <v>989.25</v>
      </c>
    </row>
    <row r="8450" spans="1:4" ht="27" x14ac:dyDescent="0.25">
      <c r="A8450" s="893">
        <v>98302</v>
      </c>
      <c r="B8450" s="894" t="s">
        <v>24288</v>
      </c>
      <c r="C8450" s="893" t="s">
        <v>70</v>
      </c>
      <c r="D8450" s="897">
        <v>1982.94</v>
      </c>
    </row>
    <row r="8451" spans="1:4" ht="27" x14ac:dyDescent="0.25">
      <c r="A8451" s="893">
        <v>98304</v>
      </c>
      <c r="B8451" s="894" t="s">
        <v>24289</v>
      </c>
      <c r="C8451" s="893" t="s">
        <v>70</v>
      </c>
      <c r="D8451" s="897">
        <v>6378.55</v>
      </c>
    </row>
    <row r="8452" spans="1:4" ht="27" x14ac:dyDescent="0.25">
      <c r="A8452" s="893">
        <v>98305</v>
      </c>
      <c r="B8452" s="894" t="s">
        <v>24290</v>
      </c>
      <c r="C8452" s="893" t="s">
        <v>70</v>
      </c>
      <c r="D8452" s="897">
        <v>4884.58</v>
      </c>
    </row>
    <row r="8453" spans="1:4" ht="27" x14ac:dyDescent="0.25">
      <c r="A8453" s="893">
        <v>98306</v>
      </c>
      <c r="B8453" s="894" t="s">
        <v>24291</v>
      </c>
      <c r="C8453" s="893" t="s">
        <v>70</v>
      </c>
      <c r="D8453" s="896">
        <v>96.08</v>
      </c>
    </row>
    <row r="8454" spans="1:4" ht="13.5" x14ac:dyDescent="0.25">
      <c r="A8454" s="893">
        <v>98307</v>
      </c>
      <c r="B8454" s="894" t="s">
        <v>24292</v>
      </c>
      <c r="C8454" s="893" t="s">
        <v>70</v>
      </c>
      <c r="D8454" s="896">
        <v>57.53</v>
      </c>
    </row>
    <row r="8455" spans="1:4" ht="13.5" x14ac:dyDescent="0.25">
      <c r="A8455" s="893">
        <v>98308</v>
      </c>
      <c r="B8455" s="894" t="s">
        <v>24293</v>
      </c>
      <c r="C8455" s="893" t="s">
        <v>70</v>
      </c>
      <c r="D8455" s="896">
        <v>38.32</v>
      </c>
    </row>
    <row r="8456" spans="1:4" ht="27" x14ac:dyDescent="0.25">
      <c r="A8456" s="893">
        <v>98593</v>
      </c>
      <c r="B8456" s="894" t="s">
        <v>24294</v>
      </c>
      <c r="C8456" s="893" t="s">
        <v>70</v>
      </c>
      <c r="D8456" s="897">
        <v>4352.3900000000003</v>
      </c>
    </row>
    <row r="8457" spans="1:4" ht="13.5" x14ac:dyDescent="0.25">
      <c r="A8457" s="893">
        <v>100553</v>
      </c>
      <c r="B8457" s="894" t="s">
        <v>24295</v>
      </c>
      <c r="C8457" s="893" t="s">
        <v>71</v>
      </c>
      <c r="D8457" s="896">
        <v>21.92</v>
      </c>
    </row>
    <row r="8458" spans="1:4" ht="13.5" x14ac:dyDescent="0.25">
      <c r="A8458" s="893">
        <v>100554</v>
      </c>
      <c r="B8458" s="894" t="s">
        <v>24296</v>
      </c>
      <c r="C8458" s="893" t="s">
        <v>71</v>
      </c>
      <c r="D8458" s="896">
        <v>6.06</v>
      </c>
    </row>
    <row r="8459" spans="1:4" ht="27" x14ac:dyDescent="0.25">
      <c r="A8459" s="893">
        <v>100555</v>
      </c>
      <c r="B8459" s="894" t="s">
        <v>24297</v>
      </c>
      <c r="C8459" s="893" t="s">
        <v>70</v>
      </c>
      <c r="D8459" s="897">
        <v>2433.91</v>
      </c>
    </row>
    <row r="8460" spans="1:4" ht="27" x14ac:dyDescent="0.25">
      <c r="A8460" s="893">
        <v>89355</v>
      </c>
      <c r="B8460" s="894" t="s">
        <v>29608</v>
      </c>
      <c r="C8460" s="893" t="s">
        <v>71</v>
      </c>
      <c r="D8460" s="896">
        <v>22.75</v>
      </c>
    </row>
    <row r="8461" spans="1:4" ht="27" x14ac:dyDescent="0.25">
      <c r="A8461" s="893">
        <v>89356</v>
      </c>
      <c r="B8461" s="894" t="s">
        <v>29609</v>
      </c>
      <c r="C8461" s="893" t="s">
        <v>71</v>
      </c>
      <c r="D8461" s="896">
        <v>26.23</v>
      </c>
    </row>
    <row r="8462" spans="1:4" ht="27" x14ac:dyDescent="0.25">
      <c r="A8462" s="893">
        <v>89357</v>
      </c>
      <c r="B8462" s="894" t="s">
        <v>29610</v>
      </c>
      <c r="C8462" s="893" t="s">
        <v>71</v>
      </c>
      <c r="D8462" s="896">
        <v>36.35</v>
      </c>
    </row>
    <row r="8463" spans="1:4" ht="27" x14ac:dyDescent="0.25">
      <c r="A8463" s="893">
        <v>89401</v>
      </c>
      <c r="B8463" s="894" t="s">
        <v>29611</v>
      </c>
      <c r="C8463" s="893" t="s">
        <v>71</v>
      </c>
      <c r="D8463" s="896">
        <v>12.17</v>
      </c>
    </row>
    <row r="8464" spans="1:4" ht="27" x14ac:dyDescent="0.25">
      <c r="A8464" s="893">
        <v>89402</v>
      </c>
      <c r="B8464" s="894" t="s">
        <v>29612</v>
      </c>
      <c r="C8464" s="893" t="s">
        <v>71</v>
      </c>
      <c r="D8464" s="896">
        <v>13.99</v>
      </c>
    </row>
    <row r="8465" spans="1:4" ht="27" x14ac:dyDescent="0.25">
      <c r="A8465" s="893">
        <v>89403</v>
      </c>
      <c r="B8465" s="894" t="s">
        <v>29613</v>
      </c>
      <c r="C8465" s="893" t="s">
        <v>71</v>
      </c>
      <c r="D8465" s="896">
        <v>21.74</v>
      </c>
    </row>
    <row r="8466" spans="1:4" ht="27" x14ac:dyDescent="0.25">
      <c r="A8466" s="893">
        <v>89446</v>
      </c>
      <c r="B8466" s="894" t="s">
        <v>29614</v>
      </c>
      <c r="C8466" s="893" t="s">
        <v>71</v>
      </c>
      <c r="D8466" s="896">
        <v>6.3</v>
      </c>
    </row>
    <row r="8467" spans="1:4" ht="27" x14ac:dyDescent="0.25">
      <c r="A8467" s="893">
        <v>89447</v>
      </c>
      <c r="B8467" s="894" t="s">
        <v>29615</v>
      </c>
      <c r="C8467" s="893" t="s">
        <v>71</v>
      </c>
      <c r="D8467" s="896">
        <v>12.59</v>
      </c>
    </row>
    <row r="8468" spans="1:4" ht="27" x14ac:dyDescent="0.25">
      <c r="A8468" s="893">
        <v>89448</v>
      </c>
      <c r="B8468" s="894" t="s">
        <v>29616</v>
      </c>
      <c r="C8468" s="893" t="s">
        <v>71</v>
      </c>
      <c r="D8468" s="896">
        <v>19.29</v>
      </c>
    </row>
    <row r="8469" spans="1:4" ht="27" x14ac:dyDescent="0.25">
      <c r="A8469" s="893">
        <v>89449</v>
      </c>
      <c r="B8469" s="894" t="s">
        <v>29617</v>
      </c>
      <c r="C8469" s="893" t="s">
        <v>71</v>
      </c>
      <c r="D8469" s="896">
        <v>21.32</v>
      </c>
    </row>
    <row r="8470" spans="1:4" ht="27" x14ac:dyDescent="0.25">
      <c r="A8470" s="893">
        <v>89450</v>
      </c>
      <c r="B8470" s="894" t="s">
        <v>29618</v>
      </c>
      <c r="C8470" s="893" t="s">
        <v>71</v>
      </c>
      <c r="D8470" s="896">
        <v>34.22</v>
      </c>
    </row>
    <row r="8471" spans="1:4" ht="27" x14ac:dyDescent="0.25">
      <c r="A8471" s="893">
        <v>89451</v>
      </c>
      <c r="B8471" s="894" t="s">
        <v>29619</v>
      </c>
      <c r="C8471" s="893" t="s">
        <v>71</v>
      </c>
      <c r="D8471" s="896">
        <v>55.76</v>
      </c>
    </row>
    <row r="8472" spans="1:4" ht="27" x14ac:dyDescent="0.25">
      <c r="A8472" s="893">
        <v>89452</v>
      </c>
      <c r="B8472" s="894" t="s">
        <v>29620</v>
      </c>
      <c r="C8472" s="893" t="s">
        <v>71</v>
      </c>
      <c r="D8472" s="896">
        <v>76.86</v>
      </c>
    </row>
    <row r="8473" spans="1:4" ht="27" x14ac:dyDescent="0.25">
      <c r="A8473" s="893">
        <v>89508</v>
      </c>
      <c r="B8473" s="894" t="s">
        <v>24298</v>
      </c>
      <c r="C8473" s="893" t="s">
        <v>71</v>
      </c>
      <c r="D8473" s="896">
        <v>20.25</v>
      </c>
    </row>
    <row r="8474" spans="1:4" ht="27" x14ac:dyDescent="0.25">
      <c r="A8474" s="893">
        <v>89509</v>
      </c>
      <c r="B8474" s="894" t="s">
        <v>24299</v>
      </c>
      <c r="C8474" s="893" t="s">
        <v>71</v>
      </c>
      <c r="D8474" s="896">
        <v>27.47</v>
      </c>
    </row>
    <row r="8475" spans="1:4" ht="27" x14ac:dyDescent="0.25">
      <c r="A8475" s="893">
        <v>89511</v>
      </c>
      <c r="B8475" s="894" t="s">
        <v>24300</v>
      </c>
      <c r="C8475" s="893" t="s">
        <v>71</v>
      </c>
      <c r="D8475" s="896">
        <v>47.06</v>
      </c>
    </row>
    <row r="8476" spans="1:4" ht="27" x14ac:dyDescent="0.25">
      <c r="A8476" s="893">
        <v>89512</v>
      </c>
      <c r="B8476" s="894" t="s">
        <v>24301</v>
      </c>
      <c r="C8476" s="893" t="s">
        <v>71</v>
      </c>
      <c r="D8476" s="896">
        <v>59.44</v>
      </c>
    </row>
    <row r="8477" spans="1:4" ht="27" x14ac:dyDescent="0.25">
      <c r="A8477" s="893">
        <v>89576</v>
      </c>
      <c r="B8477" s="894" t="s">
        <v>24302</v>
      </c>
      <c r="C8477" s="893" t="s">
        <v>71</v>
      </c>
      <c r="D8477" s="896">
        <v>33.64</v>
      </c>
    </row>
    <row r="8478" spans="1:4" ht="27" x14ac:dyDescent="0.25">
      <c r="A8478" s="893">
        <v>89578</v>
      </c>
      <c r="B8478" s="894" t="s">
        <v>24303</v>
      </c>
      <c r="C8478" s="893" t="s">
        <v>71</v>
      </c>
      <c r="D8478" s="896">
        <v>41.61</v>
      </c>
    </row>
    <row r="8479" spans="1:4" ht="27" x14ac:dyDescent="0.25">
      <c r="A8479" s="893">
        <v>89580</v>
      </c>
      <c r="B8479" s="894" t="s">
        <v>24304</v>
      </c>
      <c r="C8479" s="893" t="s">
        <v>71</v>
      </c>
      <c r="D8479" s="896">
        <v>86.27</v>
      </c>
    </row>
    <row r="8480" spans="1:4" ht="27" x14ac:dyDescent="0.25">
      <c r="A8480" s="893">
        <v>89633</v>
      </c>
      <c r="B8480" s="894" t="s">
        <v>24305</v>
      </c>
      <c r="C8480" s="893" t="s">
        <v>71</v>
      </c>
      <c r="D8480" s="896">
        <v>29.06</v>
      </c>
    </row>
    <row r="8481" spans="1:4" ht="27" x14ac:dyDescent="0.25">
      <c r="A8481" s="893">
        <v>89634</v>
      </c>
      <c r="B8481" s="894" t="s">
        <v>24306</v>
      </c>
      <c r="C8481" s="893" t="s">
        <v>71</v>
      </c>
      <c r="D8481" s="896">
        <v>41.41</v>
      </c>
    </row>
    <row r="8482" spans="1:4" ht="27" x14ac:dyDescent="0.25">
      <c r="A8482" s="893">
        <v>89635</v>
      </c>
      <c r="B8482" s="894" t="s">
        <v>24307</v>
      </c>
      <c r="C8482" s="893" t="s">
        <v>71</v>
      </c>
      <c r="D8482" s="896">
        <v>60.95</v>
      </c>
    </row>
    <row r="8483" spans="1:4" ht="27" x14ac:dyDescent="0.25">
      <c r="A8483" s="893">
        <v>89636</v>
      </c>
      <c r="B8483" s="894" t="s">
        <v>24308</v>
      </c>
      <c r="C8483" s="893" t="s">
        <v>71</v>
      </c>
      <c r="D8483" s="896">
        <v>76.709999999999994</v>
      </c>
    </row>
    <row r="8484" spans="1:4" ht="40.5" x14ac:dyDescent="0.25">
      <c r="A8484" s="893">
        <v>89711</v>
      </c>
      <c r="B8484" s="894" t="s">
        <v>24309</v>
      </c>
      <c r="C8484" s="893" t="s">
        <v>71</v>
      </c>
      <c r="D8484" s="896">
        <v>24.88</v>
      </c>
    </row>
    <row r="8485" spans="1:4" ht="40.5" x14ac:dyDescent="0.25">
      <c r="A8485" s="893">
        <v>89712</v>
      </c>
      <c r="B8485" s="894" t="s">
        <v>24310</v>
      </c>
      <c r="C8485" s="893" t="s">
        <v>71</v>
      </c>
      <c r="D8485" s="896">
        <v>32.03</v>
      </c>
    </row>
    <row r="8486" spans="1:4" ht="40.5" x14ac:dyDescent="0.25">
      <c r="A8486" s="893">
        <v>89713</v>
      </c>
      <c r="B8486" s="894" t="s">
        <v>24311</v>
      </c>
      <c r="C8486" s="893" t="s">
        <v>71</v>
      </c>
      <c r="D8486" s="896">
        <v>40.06</v>
      </c>
    </row>
    <row r="8487" spans="1:4" ht="40.5" x14ac:dyDescent="0.25">
      <c r="A8487" s="893">
        <v>89714</v>
      </c>
      <c r="B8487" s="894" t="s">
        <v>24312</v>
      </c>
      <c r="C8487" s="893" t="s">
        <v>71</v>
      </c>
      <c r="D8487" s="896">
        <v>44.6</v>
      </c>
    </row>
    <row r="8488" spans="1:4" ht="27" x14ac:dyDescent="0.25">
      <c r="A8488" s="893">
        <v>89716</v>
      </c>
      <c r="B8488" s="894" t="s">
        <v>24313</v>
      </c>
      <c r="C8488" s="893" t="s">
        <v>71</v>
      </c>
      <c r="D8488" s="896">
        <v>30.27</v>
      </c>
    </row>
    <row r="8489" spans="1:4" ht="27" x14ac:dyDescent="0.25">
      <c r="A8489" s="893">
        <v>89717</v>
      </c>
      <c r="B8489" s="894" t="s">
        <v>24314</v>
      </c>
      <c r="C8489" s="893" t="s">
        <v>71</v>
      </c>
      <c r="D8489" s="896">
        <v>47.83</v>
      </c>
    </row>
    <row r="8490" spans="1:4" ht="27" x14ac:dyDescent="0.25">
      <c r="A8490" s="893">
        <v>89770</v>
      </c>
      <c r="B8490" s="894" t="s">
        <v>24315</v>
      </c>
      <c r="C8490" s="893" t="s">
        <v>71</v>
      </c>
      <c r="D8490" s="896">
        <v>51.55</v>
      </c>
    </row>
    <row r="8491" spans="1:4" ht="27" x14ac:dyDescent="0.25">
      <c r="A8491" s="893">
        <v>89771</v>
      </c>
      <c r="B8491" s="894" t="s">
        <v>24316</v>
      </c>
      <c r="C8491" s="893" t="s">
        <v>71</v>
      </c>
      <c r="D8491" s="896">
        <v>68.83</v>
      </c>
    </row>
    <row r="8492" spans="1:4" ht="27" x14ac:dyDescent="0.25">
      <c r="A8492" s="893">
        <v>89773</v>
      </c>
      <c r="B8492" s="894" t="s">
        <v>24317</v>
      </c>
      <c r="C8492" s="893" t="s">
        <v>71</v>
      </c>
      <c r="D8492" s="896">
        <v>161.76</v>
      </c>
    </row>
    <row r="8493" spans="1:4" ht="27" x14ac:dyDescent="0.25">
      <c r="A8493" s="893">
        <v>89775</v>
      </c>
      <c r="B8493" s="894" t="s">
        <v>24318</v>
      </c>
      <c r="C8493" s="893" t="s">
        <v>71</v>
      </c>
      <c r="D8493" s="896">
        <v>252.92</v>
      </c>
    </row>
    <row r="8494" spans="1:4" ht="40.5" x14ac:dyDescent="0.25">
      <c r="A8494" s="893">
        <v>89798</v>
      </c>
      <c r="B8494" s="894" t="s">
        <v>24319</v>
      </c>
      <c r="C8494" s="893" t="s">
        <v>71</v>
      </c>
      <c r="D8494" s="896">
        <v>16.89</v>
      </c>
    </row>
    <row r="8495" spans="1:4" ht="40.5" x14ac:dyDescent="0.25">
      <c r="A8495" s="893">
        <v>89799</v>
      </c>
      <c r="B8495" s="894" t="s">
        <v>24320</v>
      </c>
      <c r="C8495" s="893" t="s">
        <v>71</v>
      </c>
      <c r="D8495" s="896">
        <v>27.5</v>
      </c>
    </row>
    <row r="8496" spans="1:4" ht="40.5" x14ac:dyDescent="0.25">
      <c r="A8496" s="893">
        <v>89800</v>
      </c>
      <c r="B8496" s="894" t="s">
        <v>24321</v>
      </c>
      <c r="C8496" s="893" t="s">
        <v>71</v>
      </c>
      <c r="D8496" s="896">
        <v>34.65</v>
      </c>
    </row>
    <row r="8497" spans="1:4" ht="27" x14ac:dyDescent="0.25">
      <c r="A8497" s="893">
        <v>89848</v>
      </c>
      <c r="B8497" s="894" t="s">
        <v>24322</v>
      </c>
      <c r="C8497" s="893" t="s">
        <v>71</v>
      </c>
      <c r="D8497" s="896">
        <v>33.36</v>
      </c>
    </row>
    <row r="8498" spans="1:4" ht="27" x14ac:dyDescent="0.25">
      <c r="A8498" s="893">
        <v>89849</v>
      </c>
      <c r="B8498" s="894" t="s">
        <v>24323</v>
      </c>
      <c r="C8498" s="893" t="s">
        <v>71</v>
      </c>
      <c r="D8498" s="896">
        <v>69.94</v>
      </c>
    </row>
    <row r="8499" spans="1:4" ht="27" x14ac:dyDescent="0.25">
      <c r="A8499" s="893">
        <v>89865</v>
      </c>
      <c r="B8499" s="894" t="s">
        <v>29621</v>
      </c>
      <c r="C8499" s="893" t="s">
        <v>71</v>
      </c>
      <c r="D8499" s="896">
        <v>19.25</v>
      </c>
    </row>
    <row r="8500" spans="1:4" ht="40.5" x14ac:dyDescent="0.25">
      <c r="A8500" s="893">
        <v>92275</v>
      </c>
      <c r="B8500" s="894" t="s">
        <v>24324</v>
      </c>
      <c r="C8500" s="893" t="s">
        <v>71</v>
      </c>
      <c r="D8500" s="896">
        <v>56.77</v>
      </c>
    </row>
    <row r="8501" spans="1:4" ht="40.5" x14ac:dyDescent="0.25">
      <c r="A8501" s="893">
        <v>92276</v>
      </c>
      <c r="B8501" s="894" t="s">
        <v>24325</v>
      </c>
      <c r="C8501" s="893" t="s">
        <v>71</v>
      </c>
      <c r="D8501" s="896">
        <v>72.099999999999994</v>
      </c>
    </row>
    <row r="8502" spans="1:4" ht="40.5" x14ac:dyDescent="0.25">
      <c r="A8502" s="893">
        <v>92277</v>
      </c>
      <c r="B8502" s="894" t="s">
        <v>24326</v>
      </c>
      <c r="C8502" s="893" t="s">
        <v>71</v>
      </c>
      <c r="D8502" s="896">
        <v>104.14</v>
      </c>
    </row>
    <row r="8503" spans="1:4" ht="40.5" x14ac:dyDescent="0.25">
      <c r="A8503" s="893">
        <v>92278</v>
      </c>
      <c r="B8503" s="894" t="s">
        <v>24327</v>
      </c>
      <c r="C8503" s="893" t="s">
        <v>71</v>
      </c>
      <c r="D8503" s="896">
        <v>140.07</v>
      </c>
    </row>
    <row r="8504" spans="1:4" ht="40.5" x14ac:dyDescent="0.25">
      <c r="A8504" s="893">
        <v>92279</v>
      </c>
      <c r="B8504" s="894" t="s">
        <v>24328</v>
      </c>
      <c r="C8504" s="893" t="s">
        <v>71</v>
      </c>
      <c r="D8504" s="896">
        <v>202.4</v>
      </c>
    </row>
    <row r="8505" spans="1:4" ht="40.5" x14ac:dyDescent="0.25">
      <c r="A8505" s="893">
        <v>92280</v>
      </c>
      <c r="B8505" s="894" t="s">
        <v>24329</v>
      </c>
      <c r="C8505" s="893" t="s">
        <v>71</v>
      </c>
      <c r="D8505" s="896">
        <v>284.05</v>
      </c>
    </row>
    <row r="8506" spans="1:4" ht="40.5" x14ac:dyDescent="0.25">
      <c r="A8506" s="893">
        <v>92281</v>
      </c>
      <c r="B8506" s="894" t="s">
        <v>24330</v>
      </c>
      <c r="C8506" s="893" t="s">
        <v>71</v>
      </c>
      <c r="D8506" s="896">
        <v>109.8</v>
      </c>
    </row>
    <row r="8507" spans="1:4" ht="40.5" x14ac:dyDescent="0.25">
      <c r="A8507" s="893">
        <v>92282</v>
      </c>
      <c r="B8507" s="894" t="s">
        <v>24331</v>
      </c>
      <c r="C8507" s="893" t="s">
        <v>71</v>
      </c>
      <c r="D8507" s="896">
        <v>127.26</v>
      </c>
    </row>
    <row r="8508" spans="1:4" ht="40.5" x14ac:dyDescent="0.25">
      <c r="A8508" s="893">
        <v>92283</v>
      </c>
      <c r="B8508" s="894" t="s">
        <v>24332</v>
      </c>
      <c r="C8508" s="893" t="s">
        <v>71</v>
      </c>
      <c r="D8508" s="896">
        <v>173.73</v>
      </c>
    </row>
    <row r="8509" spans="1:4" ht="40.5" x14ac:dyDescent="0.25">
      <c r="A8509" s="893">
        <v>92284</v>
      </c>
      <c r="B8509" s="894" t="s">
        <v>24333</v>
      </c>
      <c r="C8509" s="893" t="s">
        <v>71</v>
      </c>
      <c r="D8509" s="896">
        <v>219.33</v>
      </c>
    </row>
    <row r="8510" spans="1:4" ht="40.5" x14ac:dyDescent="0.25">
      <c r="A8510" s="893">
        <v>92285</v>
      </c>
      <c r="B8510" s="894" t="s">
        <v>24334</v>
      </c>
      <c r="C8510" s="893" t="s">
        <v>71</v>
      </c>
      <c r="D8510" s="896">
        <v>297.04000000000002</v>
      </c>
    </row>
    <row r="8511" spans="1:4" ht="40.5" x14ac:dyDescent="0.25">
      <c r="A8511" s="893">
        <v>92286</v>
      </c>
      <c r="B8511" s="894" t="s">
        <v>24335</v>
      </c>
      <c r="C8511" s="893" t="s">
        <v>71</v>
      </c>
      <c r="D8511" s="896">
        <v>380</v>
      </c>
    </row>
    <row r="8512" spans="1:4" ht="40.5" x14ac:dyDescent="0.25">
      <c r="A8512" s="893">
        <v>92305</v>
      </c>
      <c r="B8512" s="894" t="s">
        <v>24336</v>
      </c>
      <c r="C8512" s="893" t="s">
        <v>71</v>
      </c>
      <c r="D8512" s="896">
        <v>39.04</v>
      </c>
    </row>
    <row r="8513" spans="1:4" ht="40.5" x14ac:dyDescent="0.25">
      <c r="A8513" s="893">
        <v>92306</v>
      </c>
      <c r="B8513" s="894" t="s">
        <v>24337</v>
      </c>
      <c r="C8513" s="893" t="s">
        <v>71</v>
      </c>
      <c r="D8513" s="896">
        <v>62.95</v>
      </c>
    </row>
    <row r="8514" spans="1:4" ht="40.5" x14ac:dyDescent="0.25">
      <c r="A8514" s="893">
        <v>92307</v>
      </c>
      <c r="B8514" s="894" t="s">
        <v>24338</v>
      </c>
      <c r="C8514" s="893" t="s">
        <v>71</v>
      </c>
      <c r="D8514" s="896">
        <v>78.56</v>
      </c>
    </row>
    <row r="8515" spans="1:4" ht="40.5" x14ac:dyDescent="0.25">
      <c r="A8515" s="893">
        <v>92308</v>
      </c>
      <c r="B8515" s="894" t="s">
        <v>24339</v>
      </c>
      <c r="C8515" s="893" t="s">
        <v>71</v>
      </c>
      <c r="D8515" s="896">
        <v>53.76</v>
      </c>
    </row>
    <row r="8516" spans="1:4" ht="40.5" x14ac:dyDescent="0.25">
      <c r="A8516" s="893">
        <v>92309</v>
      </c>
      <c r="B8516" s="894" t="s">
        <v>24340</v>
      </c>
      <c r="C8516" s="893" t="s">
        <v>71</v>
      </c>
      <c r="D8516" s="896">
        <v>119.05</v>
      </c>
    </row>
    <row r="8517" spans="1:4" ht="40.5" x14ac:dyDescent="0.25">
      <c r="A8517" s="893">
        <v>92310</v>
      </c>
      <c r="B8517" s="894" t="s">
        <v>24341</v>
      </c>
      <c r="C8517" s="893" t="s">
        <v>71</v>
      </c>
      <c r="D8517" s="896">
        <v>136.80000000000001</v>
      </c>
    </row>
    <row r="8518" spans="1:4" ht="40.5" x14ac:dyDescent="0.25">
      <c r="A8518" s="893">
        <v>92320</v>
      </c>
      <c r="B8518" s="894" t="s">
        <v>24342</v>
      </c>
      <c r="C8518" s="893" t="s">
        <v>71</v>
      </c>
      <c r="D8518" s="896">
        <v>51.72</v>
      </c>
    </row>
    <row r="8519" spans="1:4" ht="40.5" x14ac:dyDescent="0.25">
      <c r="A8519" s="893">
        <v>92321</v>
      </c>
      <c r="B8519" s="894" t="s">
        <v>24343</v>
      </c>
      <c r="C8519" s="893" t="s">
        <v>71</v>
      </c>
      <c r="D8519" s="896">
        <v>84.81</v>
      </c>
    </row>
    <row r="8520" spans="1:4" ht="40.5" x14ac:dyDescent="0.25">
      <c r="A8520" s="893">
        <v>92322</v>
      </c>
      <c r="B8520" s="894" t="s">
        <v>24344</v>
      </c>
      <c r="C8520" s="893" t="s">
        <v>71</v>
      </c>
      <c r="D8520" s="896">
        <v>108.27</v>
      </c>
    </row>
    <row r="8521" spans="1:4" ht="40.5" x14ac:dyDescent="0.25">
      <c r="A8521" s="893">
        <v>92323</v>
      </c>
      <c r="B8521" s="894" t="s">
        <v>24345</v>
      </c>
      <c r="C8521" s="893" t="s">
        <v>71</v>
      </c>
      <c r="D8521" s="896">
        <v>63.4</v>
      </c>
    </row>
    <row r="8522" spans="1:4" ht="40.5" x14ac:dyDescent="0.25">
      <c r="A8522" s="893">
        <v>92324</v>
      </c>
      <c r="B8522" s="894" t="s">
        <v>24346</v>
      </c>
      <c r="C8522" s="893" t="s">
        <v>71</v>
      </c>
      <c r="D8522" s="896">
        <v>137.86000000000001</v>
      </c>
    </row>
    <row r="8523" spans="1:4" ht="40.5" x14ac:dyDescent="0.25">
      <c r="A8523" s="893">
        <v>92325</v>
      </c>
      <c r="B8523" s="894" t="s">
        <v>24347</v>
      </c>
      <c r="C8523" s="893" t="s">
        <v>71</v>
      </c>
      <c r="D8523" s="896">
        <v>163.46</v>
      </c>
    </row>
    <row r="8524" spans="1:4" ht="40.5" x14ac:dyDescent="0.25">
      <c r="A8524" s="893">
        <v>92335</v>
      </c>
      <c r="B8524" s="894" t="s">
        <v>24348</v>
      </c>
      <c r="C8524" s="893" t="s">
        <v>71</v>
      </c>
      <c r="D8524" s="896">
        <v>135.32</v>
      </c>
    </row>
    <row r="8525" spans="1:4" ht="40.5" x14ac:dyDescent="0.25">
      <c r="A8525" s="893">
        <v>92336</v>
      </c>
      <c r="B8525" s="894" t="s">
        <v>24349</v>
      </c>
      <c r="C8525" s="893" t="s">
        <v>71</v>
      </c>
      <c r="D8525" s="896">
        <v>166.65</v>
      </c>
    </row>
    <row r="8526" spans="1:4" ht="40.5" x14ac:dyDescent="0.25">
      <c r="A8526" s="893">
        <v>92337</v>
      </c>
      <c r="B8526" s="894" t="s">
        <v>24350</v>
      </c>
      <c r="C8526" s="893" t="s">
        <v>71</v>
      </c>
      <c r="D8526" s="896">
        <v>220.68</v>
      </c>
    </row>
    <row r="8527" spans="1:4" ht="27" x14ac:dyDescent="0.25">
      <c r="A8527" s="893">
        <v>92338</v>
      </c>
      <c r="B8527" s="894" t="s">
        <v>24351</v>
      </c>
      <c r="C8527" s="893" t="s">
        <v>71</v>
      </c>
      <c r="D8527" s="896">
        <v>160.43</v>
      </c>
    </row>
    <row r="8528" spans="1:4" ht="27" x14ac:dyDescent="0.25">
      <c r="A8528" s="893">
        <v>92339</v>
      </c>
      <c r="B8528" s="894" t="s">
        <v>24352</v>
      </c>
      <c r="C8528" s="893" t="s">
        <v>71</v>
      </c>
      <c r="D8528" s="896">
        <v>242.71</v>
      </c>
    </row>
    <row r="8529" spans="1:4" ht="40.5" x14ac:dyDescent="0.25">
      <c r="A8529" s="893">
        <v>92341</v>
      </c>
      <c r="B8529" s="894" t="s">
        <v>24353</v>
      </c>
      <c r="C8529" s="893" t="s">
        <v>71</v>
      </c>
      <c r="D8529" s="896">
        <v>146.97</v>
      </c>
    </row>
    <row r="8530" spans="1:4" ht="40.5" x14ac:dyDescent="0.25">
      <c r="A8530" s="893">
        <v>92342</v>
      </c>
      <c r="B8530" s="894" t="s">
        <v>24354</v>
      </c>
      <c r="C8530" s="893" t="s">
        <v>71</v>
      </c>
      <c r="D8530" s="896">
        <v>178.37</v>
      </c>
    </row>
    <row r="8531" spans="1:4" ht="40.5" x14ac:dyDescent="0.25">
      <c r="A8531" s="893">
        <v>92343</v>
      </c>
      <c r="B8531" s="894" t="s">
        <v>24355</v>
      </c>
      <c r="C8531" s="893" t="s">
        <v>71</v>
      </c>
      <c r="D8531" s="896">
        <v>232.5</v>
      </c>
    </row>
    <row r="8532" spans="1:4" ht="40.5" x14ac:dyDescent="0.25">
      <c r="A8532" s="893">
        <v>92359</v>
      </c>
      <c r="B8532" s="894" t="s">
        <v>24356</v>
      </c>
      <c r="C8532" s="893" t="s">
        <v>71</v>
      </c>
      <c r="D8532" s="896">
        <v>75.180000000000007</v>
      </c>
    </row>
    <row r="8533" spans="1:4" ht="40.5" x14ac:dyDescent="0.25">
      <c r="A8533" s="893">
        <v>92360</v>
      </c>
      <c r="B8533" s="894" t="s">
        <v>24357</v>
      </c>
      <c r="C8533" s="893" t="s">
        <v>71</v>
      </c>
      <c r="D8533" s="896">
        <v>100.48</v>
      </c>
    </row>
    <row r="8534" spans="1:4" ht="40.5" x14ac:dyDescent="0.25">
      <c r="A8534" s="893">
        <v>92361</v>
      </c>
      <c r="B8534" s="894" t="s">
        <v>24358</v>
      </c>
      <c r="C8534" s="893" t="s">
        <v>71</v>
      </c>
      <c r="D8534" s="896">
        <v>135.66</v>
      </c>
    </row>
    <row r="8535" spans="1:4" ht="40.5" x14ac:dyDescent="0.25">
      <c r="A8535" s="893">
        <v>92362</v>
      </c>
      <c r="B8535" s="894" t="s">
        <v>24359</v>
      </c>
      <c r="C8535" s="893" t="s">
        <v>71</v>
      </c>
      <c r="D8535" s="896">
        <v>216.95</v>
      </c>
    </row>
    <row r="8536" spans="1:4" ht="40.5" x14ac:dyDescent="0.25">
      <c r="A8536" s="893">
        <v>92364</v>
      </c>
      <c r="B8536" s="894" t="s">
        <v>24360</v>
      </c>
      <c r="C8536" s="893" t="s">
        <v>71</v>
      </c>
      <c r="D8536" s="896">
        <v>81.83</v>
      </c>
    </row>
    <row r="8537" spans="1:4" ht="40.5" x14ac:dyDescent="0.25">
      <c r="A8537" s="893">
        <v>92365</v>
      </c>
      <c r="B8537" s="894" t="s">
        <v>24361</v>
      </c>
      <c r="C8537" s="893" t="s">
        <v>71</v>
      </c>
      <c r="D8537" s="896">
        <v>94.39</v>
      </c>
    </row>
    <row r="8538" spans="1:4" ht="40.5" x14ac:dyDescent="0.25">
      <c r="A8538" s="893">
        <v>92366</v>
      </c>
      <c r="B8538" s="894" t="s">
        <v>24362</v>
      </c>
      <c r="C8538" s="893" t="s">
        <v>71</v>
      </c>
      <c r="D8538" s="896">
        <v>132.57</v>
      </c>
    </row>
    <row r="8539" spans="1:4" ht="40.5" x14ac:dyDescent="0.25">
      <c r="A8539" s="893">
        <v>92367</v>
      </c>
      <c r="B8539" s="894" t="s">
        <v>24363</v>
      </c>
      <c r="C8539" s="893" t="s">
        <v>71</v>
      </c>
      <c r="D8539" s="896">
        <v>163.31</v>
      </c>
    </row>
    <row r="8540" spans="1:4" ht="40.5" x14ac:dyDescent="0.25">
      <c r="A8540" s="893">
        <v>92368</v>
      </c>
      <c r="B8540" s="894" t="s">
        <v>24364</v>
      </c>
      <c r="C8540" s="893" t="s">
        <v>71</v>
      </c>
      <c r="D8540" s="896">
        <v>216.84</v>
      </c>
    </row>
    <row r="8541" spans="1:4" ht="40.5" x14ac:dyDescent="0.25">
      <c r="A8541" s="893">
        <v>92645</v>
      </c>
      <c r="B8541" s="894" t="s">
        <v>24365</v>
      </c>
      <c r="C8541" s="893" t="s">
        <v>71</v>
      </c>
      <c r="D8541" s="896">
        <v>79.64</v>
      </c>
    </row>
    <row r="8542" spans="1:4" ht="40.5" x14ac:dyDescent="0.25">
      <c r="A8542" s="893">
        <v>92646</v>
      </c>
      <c r="B8542" s="894" t="s">
        <v>24366</v>
      </c>
      <c r="C8542" s="893" t="s">
        <v>71</v>
      </c>
      <c r="D8542" s="896">
        <v>104.93</v>
      </c>
    </row>
    <row r="8543" spans="1:4" ht="40.5" x14ac:dyDescent="0.25">
      <c r="A8543" s="893">
        <v>92648</v>
      </c>
      <c r="B8543" s="894" t="s">
        <v>24367</v>
      </c>
      <c r="C8543" s="893" t="s">
        <v>71</v>
      </c>
      <c r="D8543" s="896">
        <v>114.87</v>
      </c>
    </row>
    <row r="8544" spans="1:4" ht="40.5" x14ac:dyDescent="0.25">
      <c r="A8544" s="893">
        <v>92649</v>
      </c>
      <c r="B8544" s="894" t="s">
        <v>24368</v>
      </c>
      <c r="C8544" s="893" t="s">
        <v>71</v>
      </c>
      <c r="D8544" s="896">
        <v>140.12</v>
      </c>
    </row>
    <row r="8545" spans="1:4" ht="40.5" x14ac:dyDescent="0.25">
      <c r="A8545" s="893">
        <v>92650</v>
      </c>
      <c r="B8545" s="894" t="s">
        <v>24369</v>
      </c>
      <c r="C8545" s="893" t="s">
        <v>71</v>
      </c>
      <c r="D8545" s="896">
        <v>221.4</v>
      </c>
    </row>
    <row r="8546" spans="1:4" ht="40.5" x14ac:dyDescent="0.25">
      <c r="A8546" s="893">
        <v>92652</v>
      </c>
      <c r="B8546" s="894" t="s">
        <v>24370</v>
      </c>
      <c r="C8546" s="893" t="s">
        <v>71</v>
      </c>
      <c r="D8546" s="896">
        <v>87.15</v>
      </c>
    </row>
    <row r="8547" spans="1:4" ht="40.5" x14ac:dyDescent="0.25">
      <c r="A8547" s="893">
        <v>92653</v>
      </c>
      <c r="B8547" s="894" t="s">
        <v>24371</v>
      </c>
      <c r="C8547" s="893" t="s">
        <v>71</v>
      </c>
      <c r="D8547" s="896">
        <v>99.75</v>
      </c>
    </row>
    <row r="8548" spans="1:4" ht="40.5" x14ac:dyDescent="0.25">
      <c r="A8548" s="893">
        <v>92654</v>
      </c>
      <c r="B8548" s="894" t="s">
        <v>24372</v>
      </c>
      <c r="C8548" s="893" t="s">
        <v>71</v>
      </c>
      <c r="D8548" s="896">
        <v>137.93</v>
      </c>
    </row>
    <row r="8549" spans="1:4" ht="40.5" x14ac:dyDescent="0.25">
      <c r="A8549" s="893">
        <v>92655</v>
      </c>
      <c r="B8549" s="894" t="s">
        <v>24373</v>
      </c>
      <c r="C8549" s="893" t="s">
        <v>71</v>
      </c>
      <c r="D8549" s="896">
        <v>168.79</v>
      </c>
    </row>
    <row r="8550" spans="1:4" ht="40.5" x14ac:dyDescent="0.25">
      <c r="A8550" s="893">
        <v>92656</v>
      </c>
      <c r="B8550" s="894" t="s">
        <v>24374</v>
      </c>
      <c r="C8550" s="893" t="s">
        <v>71</v>
      </c>
      <c r="D8550" s="896">
        <v>222.31</v>
      </c>
    </row>
    <row r="8551" spans="1:4" ht="40.5" x14ac:dyDescent="0.25">
      <c r="A8551" s="893">
        <v>92687</v>
      </c>
      <c r="B8551" s="894" t="s">
        <v>24375</v>
      </c>
      <c r="C8551" s="893" t="s">
        <v>71</v>
      </c>
      <c r="D8551" s="896">
        <v>39.94</v>
      </c>
    </row>
    <row r="8552" spans="1:4" ht="40.5" x14ac:dyDescent="0.25">
      <c r="A8552" s="893">
        <v>92688</v>
      </c>
      <c r="B8552" s="894" t="s">
        <v>24376</v>
      </c>
      <c r="C8552" s="893" t="s">
        <v>71</v>
      </c>
      <c r="D8552" s="896">
        <v>54.78</v>
      </c>
    </row>
    <row r="8553" spans="1:4" ht="40.5" x14ac:dyDescent="0.25">
      <c r="A8553" s="893">
        <v>92689</v>
      </c>
      <c r="B8553" s="894" t="s">
        <v>24377</v>
      </c>
      <c r="C8553" s="893" t="s">
        <v>71</v>
      </c>
      <c r="D8553" s="896">
        <v>56.21</v>
      </c>
    </row>
    <row r="8554" spans="1:4" ht="40.5" x14ac:dyDescent="0.25">
      <c r="A8554" s="893">
        <v>92690</v>
      </c>
      <c r="B8554" s="894" t="s">
        <v>24378</v>
      </c>
      <c r="C8554" s="893" t="s">
        <v>71</v>
      </c>
      <c r="D8554" s="896">
        <v>80.3</v>
      </c>
    </row>
    <row r="8555" spans="1:4" ht="40.5" x14ac:dyDescent="0.25">
      <c r="A8555" s="893">
        <v>92691</v>
      </c>
      <c r="B8555" s="894" t="s">
        <v>24379</v>
      </c>
      <c r="C8555" s="893" t="s">
        <v>71</v>
      </c>
      <c r="D8555" s="896">
        <v>104.77</v>
      </c>
    </row>
    <row r="8556" spans="1:4" ht="40.5" x14ac:dyDescent="0.25">
      <c r="A8556" s="893">
        <v>94462</v>
      </c>
      <c r="B8556" s="894" t="s">
        <v>24380</v>
      </c>
      <c r="C8556" s="893" t="s">
        <v>71</v>
      </c>
      <c r="D8556" s="896">
        <v>141.51</v>
      </c>
    </row>
    <row r="8557" spans="1:4" ht="40.5" x14ac:dyDescent="0.25">
      <c r="A8557" s="893">
        <v>94463</v>
      </c>
      <c r="B8557" s="894" t="s">
        <v>24381</v>
      </c>
      <c r="C8557" s="893" t="s">
        <v>71</v>
      </c>
      <c r="D8557" s="896">
        <v>174.12</v>
      </c>
    </row>
    <row r="8558" spans="1:4" ht="40.5" x14ac:dyDescent="0.25">
      <c r="A8558" s="893">
        <v>94464</v>
      </c>
      <c r="B8558" s="894" t="s">
        <v>24382</v>
      </c>
      <c r="C8558" s="893" t="s">
        <v>71</v>
      </c>
      <c r="D8558" s="896">
        <v>230.3</v>
      </c>
    </row>
    <row r="8559" spans="1:4" ht="40.5" x14ac:dyDescent="0.25">
      <c r="A8559" s="893">
        <v>94602</v>
      </c>
      <c r="B8559" s="894" t="s">
        <v>24383</v>
      </c>
      <c r="C8559" s="893" t="s">
        <v>71</v>
      </c>
      <c r="D8559" s="896">
        <v>223.42</v>
      </c>
    </row>
    <row r="8560" spans="1:4" ht="40.5" x14ac:dyDescent="0.25">
      <c r="A8560" s="893">
        <v>94603</v>
      </c>
      <c r="B8560" s="894" t="s">
        <v>24384</v>
      </c>
      <c r="C8560" s="893" t="s">
        <v>71</v>
      </c>
      <c r="D8560" s="896">
        <v>304.83999999999997</v>
      </c>
    </row>
    <row r="8561" spans="1:4" ht="40.5" x14ac:dyDescent="0.25">
      <c r="A8561" s="893">
        <v>94604</v>
      </c>
      <c r="B8561" s="894" t="s">
        <v>24385</v>
      </c>
      <c r="C8561" s="893" t="s">
        <v>71</v>
      </c>
      <c r="D8561" s="896">
        <v>433.83</v>
      </c>
    </row>
    <row r="8562" spans="1:4" ht="40.5" x14ac:dyDescent="0.25">
      <c r="A8562" s="893">
        <v>94605</v>
      </c>
      <c r="B8562" s="894" t="s">
        <v>24386</v>
      </c>
      <c r="C8562" s="893" t="s">
        <v>71</v>
      </c>
      <c r="D8562" s="896">
        <v>628.12</v>
      </c>
    </row>
    <row r="8563" spans="1:4" ht="27" x14ac:dyDescent="0.25">
      <c r="A8563" s="893">
        <v>94648</v>
      </c>
      <c r="B8563" s="894" t="s">
        <v>29622</v>
      </c>
      <c r="C8563" s="893" t="s">
        <v>71</v>
      </c>
      <c r="D8563" s="896">
        <v>7.76</v>
      </c>
    </row>
    <row r="8564" spans="1:4" ht="27" x14ac:dyDescent="0.25">
      <c r="A8564" s="893">
        <v>94649</v>
      </c>
      <c r="B8564" s="894" t="s">
        <v>29623</v>
      </c>
      <c r="C8564" s="893" t="s">
        <v>71</v>
      </c>
      <c r="D8564" s="896">
        <v>14.61</v>
      </c>
    </row>
    <row r="8565" spans="1:4" ht="27" x14ac:dyDescent="0.25">
      <c r="A8565" s="893">
        <v>94650</v>
      </c>
      <c r="B8565" s="894" t="s">
        <v>29624</v>
      </c>
      <c r="C8565" s="893" t="s">
        <v>71</v>
      </c>
      <c r="D8565" s="896">
        <v>22.17</v>
      </c>
    </row>
    <row r="8566" spans="1:4" ht="27" x14ac:dyDescent="0.25">
      <c r="A8566" s="893">
        <v>94651</v>
      </c>
      <c r="B8566" s="894" t="s">
        <v>29625</v>
      </c>
      <c r="C8566" s="893" t="s">
        <v>71</v>
      </c>
      <c r="D8566" s="896">
        <v>25.66</v>
      </c>
    </row>
    <row r="8567" spans="1:4" ht="27" x14ac:dyDescent="0.25">
      <c r="A8567" s="893">
        <v>94652</v>
      </c>
      <c r="B8567" s="894" t="s">
        <v>29626</v>
      </c>
      <c r="C8567" s="893" t="s">
        <v>71</v>
      </c>
      <c r="D8567" s="896">
        <v>40.36</v>
      </c>
    </row>
    <row r="8568" spans="1:4" ht="27" x14ac:dyDescent="0.25">
      <c r="A8568" s="893">
        <v>94653</v>
      </c>
      <c r="B8568" s="894" t="s">
        <v>29627</v>
      </c>
      <c r="C8568" s="893" t="s">
        <v>71</v>
      </c>
      <c r="D8568" s="896">
        <v>65.34</v>
      </c>
    </row>
    <row r="8569" spans="1:4" ht="27" x14ac:dyDescent="0.25">
      <c r="A8569" s="893">
        <v>94654</v>
      </c>
      <c r="B8569" s="894" t="s">
        <v>29628</v>
      </c>
      <c r="C8569" s="893" t="s">
        <v>71</v>
      </c>
      <c r="D8569" s="896">
        <v>89.21</v>
      </c>
    </row>
    <row r="8570" spans="1:4" ht="27" x14ac:dyDescent="0.25">
      <c r="A8570" s="893">
        <v>94655</v>
      </c>
      <c r="B8570" s="894" t="s">
        <v>29629</v>
      </c>
      <c r="C8570" s="893" t="s">
        <v>71</v>
      </c>
      <c r="D8570" s="896">
        <v>140.4</v>
      </c>
    </row>
    <row r="8571" spans="1:4" ht="27" x14ac:dyDescent="0.25">
      <c r="A8571" s="893">
        <v>94716</v>
      </c>
      <c r="B8571" s="894" t="s">
        <v>24387</v>
      </c>
      <c r="C8571" s="893" t="s">
        <v>71</v>
      </c>
      <c r="D8571" s="896">
        <v>24.58</v>
      </c>
    </row>
    <row r="8572" spans="1:4" ht="27" x14ac:dyDescent="0.25">
      <c r="A8572" s="893">
        <v>94717</v>
      </c>
      <c r="B8572" s="894" t="s">
        <v>24388</v>
      </c>
      <c r="C8572" s="893" t="s">
        <v>71</v>
      </c>
      <c r="D8572" s="896">
        <v>41.29</v>
      </c>
    </row>
    <row r="8573" spans="1:4" ht="27" x14ac:dyDescent="0.25">
      <c r="A8573" s="893">
        <v>94718</v>
      </c>
      <c r="B8573" s="894" t="s">
        <v>24389</v>
      </c>
      <c r="C8573" s="893" t="s">
        <v>71</v>
      </c>
      <c r="D8573" s="896">
        <v>53.9</v>
      </c>
    </row>
    <row r="8574" spans="1:4" ht="27" x14ac:dyDescent="0.25">
      <c r="A8574" s="893">
        <v>94719</v>
      </c>
      <c r="B8574" s="894" t="s">
        <v>24390</v>
      </c>
      <c r="C8574" s="893" t="s">
        <v>71</v>
      </c>
      <c r="D8574" s="896">
        <v>71.97</v>
      </c>
    </row>
    <row r="8575" spans="1:4" ht="27" x14ac:dyDescent="0.25">
      <c r="A8575" s="893">
        <v>94720</v>
      </c>
      <c r="B8575" s="894" t="s">
        <v>24391</v>
      </c>
      <c r="C8575" s="893" t="s">
        <v>71</v>
      </c>
      <c r="D8575" s="896">
        <v>105.38</v>
      </c>
    </row>
    <row r="8576" spans="1:4" ht="27" x14ac:dyDescent="0.25">
      <c r="A8576" s="893">
        <v>94721</v>
      </c>
      <c r="B8576" s="894" t="s">
        <v>24392</v>
      </c>
      <c r="C8576" s="893" t="s">
        <v>71</v>
      </c>
      <c r="D8576" s="896">
        <v>170.78</v>
      </c>
    </row>
    <row r="8577" spans="1:4" ht="27" x14ac:dyDescent="0.25">
      <c r="A8577" s="893">
        <v>94722</v>
      </c>
      <c r="B8577" s="894" t="s">
        <v>24393</v>
      </c>
      <c r="C8577" s="893" t="s">
        <v>71</v>
      </c>
      <c r="D8577" s="896">
        <v>266.45</v>
      </c>
    </row>
    <row r="8578" spans="1:4" ht="27" x14ac:dyDescent="0.25">
      <c r="A8578" s="893">
        <v>94723</v>
      </c>
      <c r="B8578" s="894" t="s">
        <v>24394</v>
      </c>
      <c r="C8578" s="893" t="s">
        <v>71</v>
      </c>
      <c r="D8578" s="896">
        <v>501.87</v>
      </c>
    </row>
    <row r="8579" spans="1:4" ht="40.5" x14ac:dyDescent="0.25">
      <c r="A8579" s="893">
        <v>95697</v>
      </c>
      <c r="B8579" s="894" t="s">
        <v>24395</v>
      </c>
      <c r="C8579" s="893" t="s">
        <v>71</v>
      </c>
      <c r="D8579" s="896">
        <v>110.41</v>
      </c>
    </row>
    <row r="8580" spans="1:4" ht="27" x14ac:dyDescent="0.25">
      <c r="A8580" s="893">
        <v>96635</v>
      </c>
      <c r="B8580" s="894" t="s">
        <v>24396</v>
      </c>
      <c r="C8580" s="893" t="s">
        <v>71</v>
      </c>
      <c r="D8580" s="896">
        <v>42.64</v>
      </c>
    </row>
    <row r="8581" spans="1:4" ht="27" x14ac:dyDescent="0.25">
      <c r="A8581" s="893">
        <v>96636</v>
      </c>
      <c r="B8581" s="894" t="s">
        <v>24397</v>
      </c>
      <c r="C8581" s="893" t="s">
        <v>71</v>
      </c>
      <c r="D8581" s="896">
        <v>45.09</v>
      </c>
    </row>
    <row r="8582" spans="1:4" ht="27" x14ac:dyDescent="0.25">
      <c r="A8582" s="893">
        <v>96644</v>
      </c>
      <c r="B8582" s="894" t="s">
        <v>24398</v>
      </c>
      <c r="C8582" s="893" t="s">
        <v>71</v>
      </c>
      <c r="D8582" s="896">
        <v>22.36</v>
      </c>
    </row>
    <row r="8583" spans="1:4" ht="27" x14ac:dyDescent="0.25">
      <c r="A8583" s="893">
        <v>96645</v>
      </c>
      <c r="B8583" s="894" t="s">
        <v>24399</v>
      </c>
      <c r="C8583" s="893" t="s">
        <v>71</v>
      </c>
      <c r="D8583" s="896">
        <v>19.96</v>
      </c>
    </row>
    <row r="8584" spans="1:4" ht="27" x14ac:dyDescent="0.25">
      <c r="A8584" s="893">
        <v>96646</v>
      </c>
      <c r="B8584" s="894" t="s">
        <v>24400</v>
      </c>
      <c r="C8584" s="893" t="s">
        <v>71</v>
      </c>
      <c r="D8584" s="896">
        <v>24.18</v>
      </c>
    </row>
    <row r="8585" spans="1:4" ht="27" x14ac:dyDescent="0.25">
      <c r="A8585" s="893">
        <v>96647</v>
      </c>
      <c r="B8585" s="894" t="s">
        <v>24401</v>
      </c>
      <c r="C8585" s="893" t="s">
        <v>71</v>
      </c>
      <c r="D8585" s="896">
        <v>24.2</v>
      </c>
    </row>
    <row r="8586" spans="1:4" ht="27" x14ac:dyDescent="0.25">
      <c r="A8586" s="893">
        <v>96648</v>
      </c>
      <c r="B8586" s="894" t="s">
        <v>24402</v>
      </c>
      <c r="C8586" s="893" t="s">
        <v>71</v>
      </c>
      <c r="D8586" s="896">
        <v>29.62</v>
      </c>
    </row>
    <row r="8587" spans="1:4" ht="27" x14ac:dyDescent="0.25">
      <c r="A8587" s="893">
        <v>96649</v>
      </c>
      <c r="B8587" s="894" t="s">
        <v>24403</v>
      </c>
      <c r="C8587" s="893" t="s">
        <v>71</v>
      </c>
      <c r="D8587" s="896">
        <v>38.79</v>
      </c>
    </row>
    <row r="8588" spans="1:4" ht="27" x14ac:dyDescent="0.25">
      <c r="A8588" s="893">
        <v>96668</v>
      </c>
      <c r="B8588" s="894" t="s">
        <v>24404</v>
      </c>
      <c r="C8588" s="893" t="s">
        <v>71</v>
      </c>
      <c r="D8588" s="896">
        <v>16.95</v>
      </c>
    </row>
    <row r="8589" spans="1:4" ht="27" x14ac:dyDescent="0.25">
      <c r="A8589" s="893">
        <v>96669</v>
      </c>
      <c r="B8589" s="894" t="s">
        <v>24405</v>
      </c>
      <c r="C8589" s="893" t="s">
        <v>71</v>
      </c>
      <c r="D8589" s="896">
        <v>17.07</v>
      </c>
    </row>
    <row r="8590" spans="1:4" ht="27" x14ac:dyDescent="0.25">
      <c r="A8590" s="893">
        <v>96670</v>
      </c>
      <c r="B8590" s="894" t="s">
        <v>24406</v>
      </c>
      <c r="C8590" s="893" t="s">
        <v>71</v>
      </c>
      <c r="D8590" s="896">
        <v>22.11</v>
      </c>
    </row>
    <row r="8591" spans="1:4" ht="27" x14ac:dyDescent="0.25">
      <c r="A8591" s="893">
        <v>96671</v>
      </c>
      <c r="B8591" s="894" t="s">
        <v>24407</v>
      </c>
      <c r="C8591" s="893" t="s">
        <v>71</v>
      </c>
      <c r="D8591" s="896">
        <v>33.1</v>
      </c>
    </row>
    <row r="8592" spans="1:4" ht="27" x14ac:dyDescent="0.25">
      <c r="A8592" s="893">
        <v>96672</v>
      </c>
      <c r="B8592" s="894" t="s">
        <v>24408</v>
      </c>
      <c r="C8592" s="893" t="s">
        <v>71</v>
      </c>
      <c r="D8592" s="896">
        <v>50.04</v>
      </c>
    </row>
    <row r="8593" spans="1:4" ht="27" x14ac:dyDescent="0.25">
      <c r="A8593" s="893">
        <v>96673</v>
      </c>
      <c r="B8593" s="894" t="s">
        <v>24409</v>
      </c>
      <c r="C8593" s="893" t="s">
        <v>71</v>
      </c>
      <c r="D8593" s="896">
        <v>62.92</v>
      </c>
    </row>
    <row r="8594" spans="1:4" ht="27" x14ac:dyDescent="0.25">
      <c r="A8594" s="893">
        <v>96674</v>
      </c>
      <c r="B8594" s="894" t="s">
        <v>24410</v>
      </c>
      <c r="C8594" s="893" t="s">
        <v>71</v>
      </c>
      <c r="D8594" s="896">
        <v>100.86</v>
      </c>
    </row>
    <row r="8595" spans="1:4" ht="27" x14ac:dyDescent="0.25">
      <c r="A8595" s="893">
        <v>96675</v>
      </c>
      <c r="B8595" s="894" t="s">
        <v>24411</v>
      </c>
      <c r="C8595" s="893" t="s">
        <v>71</v>
      </c>
      <c r="D8595" s="896">
        <v>146.04</v>
      </c>
    </row>
    <row r="8596" spans="1:4" ht="27" x14ac:dyDescent="0.25">
      <c r="A8596" s="893">
        <v>96676</v>
      </c>
      <c r="B8596" s="894" t="s">
        <v>24412</v>
      </c>
      <c r="C8596" s="893" t="s">
        <v>71</v>
      </c>
      <c r="D8596" s="896">
        <v>21.73</v>
      </c>
    </row>
    <row r="8597" spans="1:4" ht="27" x14ac:dyDescent="0.25">
      <c r="A8597" s="893">
        <v>96677</v>
      </c>
      <c r="B8597" s="894" t="s">
        <v>24413</v>
      </c>
      <c r="C8597" s="893" t="s">
        <v>71</v>
      </c>
      <c r="D8597" s="896">
        <v>28.23</v>
      </c>
    </row>
    <row r="8598" spans="1:4" ht="27" x14ac:dyDescent="0.25">
      <c r="A8598" s="893">
        <v>96678</v>
      </c>
      <c r="B8598" s="894" t="s">
        <v>24414</v>
      </c>
      <c r="C8598" s="893" t="s">
        <v>71</v>
      </c>
      <c r="D8598" s="896">
        <v>38.64</v>
      </c>
    </row>
    <row r="8599" spans="1:4" ht="27" x14ac:dyDescent="0.25">
      <c r="A8599" s="893">
        <v>96679</v>
      </c>
      <c r="B8599" s="894" t="s">
        <v>24415</v>
      </c>
      <c r="C8599" s="893" t="s">
        <v>71</v>
      </c>
      <c r="D8599" s="896">
        <v>57.14</v>
      </c>
    </row>
    <row r="8600" spans="1:4" ht="27" x14ac:dyDescent="0.25">
      <c r="A8600" s="893">
        <v>96680</v>
      </c>
      <c r="B8600" s="894" t="s">
        <v>24416</v>
      </c>
      <c r="C8600" s="893" t="s">
        <v>71</v>
      </c>
      <c r="D8600" s="896">
        <v>93.7</v>
      </c>
    </row>
    <row r="8601" spans="1:4" ht="27" x14ac:dyDescent="0.25">
      <c r="A8601" s="893">
        <v>96681</v>
      </c>
      <c r="B8601" s="894" t="s">
        <v>24417</v>
      </c>
      <c r="C8601" s="893" t="s">
        <v>71</v>
      </c>
      <c r="D8601" s="896">
        <v>125.67</v>
      </c>
    </row>
    <row r="8602" spans="1:4" ht="27" x14ac:dyDescent="0.25">
      <c r="A8602" s="893">
        <v>96682</v>
      </c>
      <c r="B8602" s="894" t="s">
        <v>24418</v>
      </c>
      <c r="C8602" s="893" t="s">
        <v>71</v>
      </c>
      <c r="D8602" s="896">
        <v>206.03</v>
      </c>
    </row>
    <row r="8603" spans="1:4" ht="27" x14ac:dyDescent="0.25">
      <c r="A8603" s="893">
        <v>96683</v>
      </c>
      <c r="B8603" s="894" t="s">
        <v>24419</v>
      </c>
      <c r="C8603" s="893" t="s">
        <v>71</v>
      </c>
      <c r="D8603" s="896">
        <v>282.26</v>
      </c>
    </row>
    <row r="8604" spans="1:4" ht="27" x14ac:dyDescent="0.25">
      <c r="A8604" s="893">
        <v>96718</v>
      </c>
      <c r="B8604" s="894" t="s">
        <v>24420</v>
      </c>
      <c r="C8604" s="893" t="s">
        <v>71</v>
      </c>
      <c r="D8604" s="896">
        <v>14</v>
      </c>
    </row>
    <row r="8605" spans="1:4" ht="27" x14ac:dyDescent="0.25">
      <c r="A8605" s="893">
        <v>96719</v>
      </c>
      <c r="B8605" s="894" t="s">
        <v>24421</v>
      </c>
      <c r="C8605" s="893" t="s">
        <v>71</v>
      </c>
      <c r="D8605" s="896">
        <v>17.829999999999998</v>
      </c>
    </row>
    <row r="8606" spans="1:4" ht="27" x14ac:dyDescent="0.25">
      <c r="A8606" s="893">
        <v>96720</v>
      </c>
      <c r="B8606" s="894" t="s">
        <v>24422</v>
      </c>
      <c r="C8606" s="893" t="s">
        <v>71</v>
      </c>
      <c r="D8606" s="896">
        <v>16.309999999999999</v>
      </c>
    </row>
    <row r="8607" spans="1:4" ht="27" x14ac:dyDescent="0.25">
      <c r="A8607" s="893">
        <v>96721</v>
      </c>
      <c r="B8607" s="894" t="s">
        <v>24423</v>
      </c>
      <c r="C8607" s="893" t="s">
        <v>71</v>
      </c>
      <c r="D8607" s="896">
        <v>21.13</v>
      </c>
    </row>
    <row r="8608" spans="1:4" ht="27" x14ac:dyDescent="0.25">
      <c r="A8608" s="893">
        <v>96722</v>
      </c>
      <c r="B8608" s="894" t="s">
        <v>24424</v>
      </c>
      <c r="C8608" s="893" t="s">
        <v>71</v>
      </c>
      <c r="D8608" s="896">
        <v>32.22</v>
      </c>
    </row>
    <row r="8609" spans="1:4" ht="27" x14ac:dyDescent="0.25">
      <c r="A8609" s="893">
        <v>96723</v>
      </c>
      <c r="B8609" s="894" t="s">
        <v>24425</v>
      </c>
      <c r="C8609" s="893" t="s">
        <v>71</v>
      </c>
      <c r="D8609" s="896">
        <v>49.87</v>
      </c>
    </row>
    <row r="8610" spans="1:4" ht="27" x14ac:dyDescent="0.25">
      <c r="A8610" s="893">
        <v>96724</v>
      </c>
      <c r="B8610" s="894" t="s">
        <v>24426</v>
      </c>
      <c r="C8610" s="893" t="s">
        <v>71</v>
      </c>
      <c r="D8610" s="896">
        <v>63.99</v>
      </c>
    </row>
    <row r="8611" spans="1:4" ht="27" x14ac:dyDescent="0.25">
      <c r="A8611" s="893">
        <v>96725</v>
      </c>
      <c r="B8611" s="894" t="s">
        <v>24427</v>
      </c>
      <c r="C8611" s="893" t="s">
        <v>71</v>
      </c>
      <c r="D8611" s="896">
        <v>104.29</v>
      </c>
    </row>
    <row r="8612" spans="1:4" ht="27" x14ac:dyDescent="0.25">
      <c r="A8612" s="893">
        <v>96726</v>
      </c>
      <c r="B8612" s="894" t="s">
        <v>24428</v>
      </c>
      <c r="C8612" s="893" t="s">
        <v>71</v>
      </c>
      <c r="D8612" s="896">
        <v>153.99</v>
      </c>
    </row>
    <row r="8613" spans="1:4" ht="27" x14ac:dyDescent="0.25">
      <c r="A8613" s="893">
        <v>96727</v>
      </c>
      <c r="B8613" s="894" t="s">
        <v>24429</v>
      </c>
      <c r="C8613" s="893" t="s">
        <v>71</v>
      </c>
      <c r="D8613" s="896">
        <v>15.97</v>
      </c>
    </row>
    <row r="8614" spans="1:4" ht="27" x14ac:dyDescent="0.25">
      <c r="A8614" s="893">
        <v>96728</v>
      </c>
      <c r="B8614" s="894" t="s">
        <v>24430</v>
      </c>
      <c r="C8614" s="893" t="s">
        <v>71</v>
      </c>
      <c r="D8614" s="896">
        <v>20.53</v>
      </c>
    </row>
    <row r="8615" spans="1:4" ht="27" x14ac:dyDescent="0.25">
      <c r="A8615" s="893">
        <v>96729</v>
      </c>
      <c r="B8615" s="894" t="s">
        <v>24431</v>
      </c>
      <c r="C8615" s="893" t="s">
        <v>71</v>
      </c>
      <c r="D8615" s="896">
        <v>26.41</v>
      </c>
    </row>
    <row r="8616" spans="1:4" ht="27" x14ac:dyDescent="0.25">
      <c r="A8616" s="893">
        <v>96730</v>
      </c>
      <c r="B8616" s="894" t="s">
        <v>24432</v>
      </c>
      <c r="C8616" s="893" t="s">
        <v>71</v>
      </c>
      <c r="D8616" s="896">
        <v>36.380000000000003</v>
      </c>
    </row>
    <row r="8617" spans="1:4" ht="27" x14ac:dyDescent="0.25">
      <c r="A8617" s="893">
        <v>96731</v>
      </c>
      <c r="B8617" s="894" t="s">
        <v>24433</v>
      </c>
      <c r="C8617" s="893" t="s">
        <v>71</v>
      </c>
      <c r="D8617" s="896">
        <v>54.77</v>
      </c>
    </row>
    <row r="8618" spans="1:4" ht="27" x14ac:dyDescent="0.25">
      <c r="A8618" s="893">
        <v>96732</v>
      </c>
      <c r="B8618" s="894" t="s">
        <v>24434</v>
      </c>
      <c r="C8618" s="893" t="s">
        <v>71</v>
      </c>
      <c r="D8618" s="896">
        <v>91.9</v>
      </c>
    </row>
    <row r="8619" spans="1:4" ht="27" x14ac:dyDescent="0.25">
      <c r="A8619" s="893">
        <v>96733</v>
      </c>
      <c r="B8619" s="894" t="s">
        <v>24435</v>
      </c>
      <c r="C8619" s="893" t="s">
        <v>71</v>
      </c>
      <c r="D8619" s="896">
        <v>125.13</v>
      </c>
    </row>
    <row r="8620" spans="1:4" ht="27" x14ac:dyDescent="0.25">
      <c r="A8620" s="893">
        <v>96734</v>
      </c>
      <c r="B8620" s="894" t="s">
        <v>24436</v>
      </c>
      <c r="C8620" s="893" t="s">
        <v>71</v>
      </c>
      <c r="D8620" s="896">
        <v>208.06</v>
      </c>
    </row>
    <row r="8621" spans="1:4" ht="27" x14ac:dyDescent="0.25">
      <c r="A8621" s="893">
        <v>96735</v>
      </c>
      <c r="B8621" s="894" t="s">
        <v>24437</v>
      </c>
      <c r="C8621" s="893" t="s">
        <v>71</v>
      </c>
      <c r="D8621" s="896">
        <v>289.38</v>
      </c>
    </row>
    <row r="8622" spans="1:4" ht="27" x14ac:dyDescent="0.25">
      <c r="A8622" s="893">
        <v>96798</v>
      </c>
      <c r="B8622" s="894" t="s">
        <v>24438</v>
      </c>
      <c r="C8622" s="893" t="s">
        <v>71</v>
      </c>
      <c r="D8622" s="896">
        <v>8.1300000000000008</v>
      </c>
    </row>
    <row r="8623" spans="1:4" ht="27" x14ac:dyDescent="0.25">
      <c r="A8623" s="893">
        <v>96799</v>
      </c>
      <c r="B8623" s="894" t="s">
        <v>24439</v>
      </c>
      <c r="C8623" s="893" t="s">
        <v>71</v>
      </c>
      <c r="D8623" s="896">
        <v>10.41</v>
      </c>
    </row>
    <row r="8624" spans="1:4" ht="27" x14ac:dyDescent="0.25">
      <c r="A8624" s="893">
        <v>96800</v>
      </c>
      <c r="B8624" s="894" t="s">
        <v>24440</v>
      </c>
      <c r="C8624" s="893" t="s">
        <v>71</v>
      </c>
      <c r="D8624" s="896">
        <v>14.15</v>
      </c>
    </row>
    <row r="8625" spans="1:4" ht="27" x14ac:dyDescent="0.25">
      <c r="A8625" s="893">
        <v>96801</v>
      </c>
      <c r="B8625" s="894" t="s">
        <v>24441</v>
      </c>
      <c r="C8625" s="893" t="s">
        <v>71</v>
      </c>
      <c r="D8625" s="896">
        <v>21.38</v>
      </c>
    </row>
    <row r="8626" spans="1:4" ht="40.5" x14ac:dyDescent="0.25">
      <c r="A8626" s="893">
        <v>97327</v>
      </c>
      <c r="B8626" s="894" t="s">
        <v>24442</v>
      </c>
      <c r="C8626" s="893" t="s">
        <v>71</v>
      </c>
      <c r="D8626" s="896">
        <v>26.55</v>
      </c>
    </row>
    <row r="8627" spans="1:4" ht="40.5" x14ac:dyDescent="0.25">
      <c r="A8627" s="893">
        <v>97328</v>
      </c>
      <c r="B8627" s="894" t="s">
        <v>24443</v>
      </c>
      <c r="C8627" s="893" t="s">
        <v>71</v>
      </c>
      <c r="D8627" s="896">
        <v>43.31</v>
      </c>
    </row>
    <row r="8628" spans="1:4" ht="40.5" x14ac:dyDescent="0.25">
      <c r="A8628" s="893">
        <v>97329</v>
      </c>
      <c r="B8628" s="894" t="s">
        <v>24444</v>
      </c>
      <c r="C8628" s="893" t="s">
        <v>71</v>
      </c>
      <c r="D8628" s="896">
        <v>55.41</v>
      </c>
    </row>
    <row r="8629" spans="1:4" ht="40.5" x14ac:dyDescent="0.25">
      <c r="A8629" s="893">
        <v>97330</v>
      </c>
      <c r="B8629" s="894" t="s">
        <v>24445</v>
      </c>
      <c r="C8629" s="893" t="s">
        <v>71</v>
      </c>
      <c r="D8629" s="896">
        <v>67.760000000000005</v>
      </c>
    </row>
    <row r="8630" spans="1:4" ht="40.5" x14ac:dyDescent="0.25">
      <c r="A8630" s="893">
        <v>97331</v>
      </c>
      <c r="B8630" s="894" t="s">
        <v>24446</v>
      </c>
      <c r="C8630" s="893" t="s">
        <v>71</v>
      </c>
      <c r="D8630" s="896">
        <v>26.93</v>
      </c>
    </row>
    <row r="8631" spans="1:4" ht="40.5" x14ac:dyDescent="0.25">
      <c r="A8631" s="893">
        <v>97332</v>
      </c>
      <c r="B8631" s="894" t="s">
        <v>24447</v>
      </c>
      <c r="C8631" s="893" t="s">
        <v>71</v>
      </c>
      <c r="D8631" s="896">
        <v>43.75</v>
      </c>
    </row>
    <row r="8632" spans="1:4" ht="40.5" x14ac:dyDescent="0.25">
      <c r="A8632" s="893">
        <v>97333</v>
      </c>
      <c r="B8632" s="894" t="s">
        <v>24448</v>
      </c>
      <c r="C8632" s="893" t="s">
        <v>71</v>
      </c>
      <c r="D8632" s="896">
        <v>55.95</v>
      </c>
    </row>
    <row r="8633" spans="1:4" ht="40.5" x14ac:dyDescent="0.25">
      <c r="A8633" s="893">
        <v>97334</v>
      </c>
      <c r="B8633" s="894" t="s">
        <v>24449</v>
      </c>
      <c r="C8633" s="893" t="s">
        <v>71</v>
      </c>
      <c r="D8633" s="896">
        <v>68.36</v>
      </c>
    </row>
    <row r="8634" spans="1:4" ht="40.5" x14ac:dyDescent="0.25">
      <c r="A8634" s="893">
        <v>97335</v>
      </c>
      <c r="B8634" s="894" t="s">
        <v>24450</v>
      </c>
      <c r="C8634" s="893" t="s">
        <v>71</v>
      </c>
      <c r="D8634" s="896">
        <v>81.59</v>
      </c>
    </row>
    <row r="8635" spans="1:4" ht="40.5" x14ac:dyDescent="0.25">
      <c r="A8635" s="893">
        <v>97336</v>
      </c>
      <c r="B8635" s="894" t="s">
        <v>24451</v>
      </c>
      <c r="C8635" s="893" t="s">
        <v>71</v>
      </c>
      <c r="D8635" s="896">
        <v>103.84</v>
      </c>
    </row>
    <row r="8636" spans="1:4" ht="40.5" x14ac:dyDescent="0.25">
      <c r="A8636" s="893">
        <v>97337</v>
      </c>
      <c r="B8636" s="894" t="s">
        <v>24452</v>
      </c>
      <c r="C8636" s="893" t="s">
        <v>71</v>
      </c>
      <c r="D8636" s="896">
        <v>156.08000000000001</v>
      </c>
    </row>
    <row r="8637" spans="1:4" ht="40.5" x14ac:dyDescent="0.25">
      <c r="A8637" s="893">
        <v>97338</v>
      </c>
      <c r="B8637" s="894" t="s">
        <v>24453</v>
      </c>
      <c r="C8637" s="893" t="s">
        <v>71</v>
      </c>
      <c r="D8637" s="896">
        <v>187.8</v>
      </c>
    </row>
    <row r="8638" spans="1:4" ht="40.5" x14ac:dyDescent="0.25">
      <c r="A8638" s="893">
        <v>97339</v>
      </c>
      <c r="B8638" s="894" t="s">
        <v>24454</v>
      </c>
      <c r="C8638" s="893" t="s">
        <v>71</v>
      </c>
      <c r="D8638" s="896">
        <v>202.4</v>
      </c>
    </row>
    <row r="8639" spans="1:4" ht="40.5" x14ac:dyDescent="0.25">
      <c r="A8639" s="893">
        <v>97340</v>
      </c>
      <c r="B8639" s="894" t="s">
        <v>24455</v>
      </c>
      <c r="C8639" s="893" t="s">
        <v>71</v>
      </c>
      <c r="D8639" s="896">
        <v>203.8</v>
      </c>
    </row>
    <row r="8640" spans="1:4" ht="40.5" x14ac:dyDescent="0.25">
      <c r="A8640" s="893">
        <v>97498</v>
      </c>
      <c r="B8640" s="894" t="s">
        <v>24456</v>
      </c>
      <c r="C8640" s="893" t="s">
        <v>71</v>
      </c>
      <c r="D8640" s="896">
        <v>66.09</v>
      </c>
    </row>
    <row r="8641" spans="1:4" ht="40.5" x14ac:dyDescent="0.25">
      <c r="A8641" s="893">
        <v>97535</v>
      </c>
      <c r="B8641" s="894" t="s">
        <v>24457</v>
      </c>
      <c r="C8641" s="893" t="s">
        <v>71</v>
      </c>
      <c r="D8641" s="896">
        <v>71.41</v>
      </c>
    </row>
    <row r="8642" spans="1:4" ht="40.5" x14ac:dyDescent="0.25">
      <c r="A8642" s="893">
        <v>97536</v>
      </c>
      <c r="B8642" s="894" t="s">
        <v>24458</v>
      </c>
      <c r="C8642" s="893" t="s">
        <v>71</v>
      </c>
      <c r="D8642" s="896">
        <v>83.61</v>
      </c>
    </row>
    <row r="8643" spans="1:4" ht="40.5" x14ac:dyDescent="0.25">
      <c r="A8643" s="893">
        <v>100788</v>
      </c>
      <c r="B8643" s="894" t="s">
        <v>24459</v>
      </c>
      <c r="C8643" s="893" t="s">
        <v>70</v>
      </c>
      <c r="D8643" s="896">
        <v>822.11</v>
      </c>
    </row>
    <row r="8644" spans="1:4" ht="27" x14ac:dyDescent="0.25">
      <c r="A8644" s="893">
        <v>100791</v>
      </c>
      <c r="B8644" s="894" t="s">
        <v>24460</v>
      </c>
      <c r="C8644" s="893" t="s">
        <v>71</v>
      </c>
      <c r="D8644" s="896">
        <v>17.73</v>
      </c>
    </row>
    <row r="8645" spans="1:4" ht="27" x14ac:dyDescent="0.25">
      <c r="A8645" s="893">
        <v>100792</v>
      </c>
      <c r="B8645" s="894" t="s">
        <v>24461</v>
      </c>
      <c r="C8645" s="893" t="s">
        <v>71</v>
      </c>
      <c r="D8645" s="896">
        <v>25.24</v>
      </c>
    </row>
    <row r="8646" spans="1:4" ht="27" x14ac:dyDescent="0.25">
      <c r="A8646" s="893">
        <v>100793</v>
      </c>
      <c r="B8646" s="894" t="s">
        <v>24462</v>
      </c>
      <c r="C8646" s="893" t="s">
        <v>71</v>
      </c>
      <c r="D8646" s="896">
        <v>33.049999999999997</v>
      </c>
    </row>
    <row r="8647" spans="1:4" ht="27" x14ac:dyDescent="0.25">
      <c r="A8647" s="893">
        <v>100794</v>
      </c>
      <c r="B8647" s="894" t="s">
        <v>24463</v>
      </c>
      <c r="C8647" s="893" t="s">
        <v>71</v>
      </c>
      <c r="D8647" s="896">
        <v>44.13</v>
      </c>
    </row>
    <row r="8648" spans="1:4" ht="40.5" x14ac:dyDescent="0.25">
      <c r="A8648" s="893">
        <v>100799</v>
      </c>
      <c r="B8648" s="894" t="s">
        <v>24464</v>
      </c>
      <c r="C8648" s="893" t="s">
        <v>71</v>
      </c>
      <c r="D8648" s="896">
        <v>18.27</v>
      </c>
    </row>
    <row r="8649" spans="1:4" ht="40.5" x14ac:dyDescent="0.25">
      <c r="A8649" s="893">
        <v>100800</v>
      </c>
      <c r="B8649" s="894" t="s">
        <v>24465</v>
      </c>
      <c r="C8649" s="893" t="s">
        <v>71</v>
      </c>
      <c r="D8649" s="896">
        <v>25.78</v>
      </c>
    </row>
    <row r="8650" spans="1:4" ht="40.5" x14ac:dyDescent="0.25">
      <c r="A8650" s="893">
        <v>100801</v>
      </c>
      <c r="B8650" s="894" t="s">
        <v>24466</v>
      </c>
      <c r="C8650" s="893" t="s">
        <v>71</v>
      </c>
      <c r="D8650" s="896">
        <v>33.58</v>
      </c>
    </row>
    <row r="8651" spans="1:4" ht="40.5" x14ac:dyDescent="0.25">
      <c r="A8651" s="893">
        <v>100802</v>
      </c>
      <c r="B8651" s="894" t="s">
        <v>24467</v>
      </c>
      <c r="C8651" s="893" t="s">
        <v>71</v>
      </c>
      <c r="D8651" s="896">
        <v>44.66</v>
      </c>
    </row>
    <row r="8652" spans="1:4" ht="27" x14ac:dyDescent="0.25">
      <c r="A8652" s="893">
        <v>100803</v>
      </c>
      <c r="B8652" s="894" t="s">
        <v>24468</v>
      </c>
      <c r="C8652" s="893" t="s">
        <v>71</v>
      </c>
      <c r="D8652" s="896">
        <v>16.63</v>
      </c>
    </row>
    <row r="8653" spans="1:4" ht="27" x14ac:dyDescent="0.25">
      <c r="A8653" s="893">
        <v>100804</v>
      </c>
      <c r="B8653" s="894" t="s">
        <v>24469</v>
      </c>
      <c r="C8653" s="893" t="s">
        <v>71</v>
      </c>
      <c r="D8653" s="896">
        <v>23.93</v>
      </c>
    </row>
    <row r="8654" spans="1:4" ht="27" x14ac:dyDescent="0.25">
      <c r="A8654" s="893">
        <v>100805</v>
      </c>
      <c r="B8654" s="894" t="s">
        <v>24470</v>
      </c>
      <c r="C8654" s="893" t="s">
        <v>71</v>
      </c>
      <c r="D8654" s="896">
        <v>31.49</v>
      </c>
    </row>
    <row r="8655" spans="1:4" ht="27" x14ac:dyDescent="0.25">
      <c r="A8655" s="893">
        <v>100806</v>
      </c>
      <c r="B8655" s="894" t="s">
        <v>24471</v>
      </c>
      <c r="C8655" s="893" t="s">
        <v>71</v>
      </c>
      <c r="D8655" s="896">
        <v>42.2</v>
      </c>
    </row>
    <row r="8656" spans="1:4" ht="40.5" x14ac:dyDescent="0.25">
      <c r="A8656" s="893">
        <v>100807</v>
      </c>
      <c r="B8656" s="894" t="s">
        <v>24472</v>
      </c>
      <c r="C8656" s="893" t="s">
        <v>71</v>
      </c>
      <c r="D8656" s="896">
        <v>24.53</v>
      </c>
    </row>
    <row r="8657" spans="1:4" ht="40.5" x14ac:dyDescent="0.25">
      <c r="A8657" s="893">
        <v>100808</v>
      </c>
      <c r="B8657" s="894" t="s">
        <v>24473</v>
      </c>
      <c r="C8657" s="893" t="s">
        <v>71</v>
      </c>
      <c r="D8657" s="896">
        <v>33.21</v>
      </c>
    </row>
    <row r="8658" spans="1:4" ht="40.5" x14ac:dyDescent="0.25">
      <c r="A8658" s="893">
        <v>100809</v>
      </c>
      <c r="B8658" s="894" t="s">
        <v>24474</v>
      </c>
      <c r="C8658" s="893" t="s">
        <v>71</v>
      </c>
      <c r="D8658" s="896">
        <v>42.47</v>
      </c>
    </row>
    <row r="8659" spans="1:4" ht="40.5" x14ac:dyDescent="0.25">
      <c r="A8659" s="893">
        <v>100810</v>
      </c>
      <c r="B8659" s="894" t="s">
        <v>24475</v>
      </c>
      <c r="C8659" s="893" t="s">
        <v>71</v>
      </c>
      <c r="D8659" s="896">
        <v>55.58</v>
      </c>
    </row>
    <row r="8660" spans="1:4" ht="40.5" x14ac:dyDescent="0.25">
      <c r="A8660" s="893">
        <v>101918</v>
      </c>
      <c r="B8660" s="894" t="s">
        <v>24476</v>
      </c>
      <c r="C8660" s="893" t="s">
        <v>71</v>
      </c>
      <c r="D8660" s="896">
        <v>311.87</v>
      </c>
    </row>
    <row r="8661" spans="1:4" ht="27" x14ac:dyDescent="0.25">
      <c r="A8661" s="893">
        <v>101919</v>
      </c>
      <c r="B8661" s="894" t="s">
        <v>24477</v>
      </c>
      <c r="C8661" s="893" t="s">
        <v>70</v>
      </c>
      <c r="D8661" s="896">
        <v>456.33</v>
      </c>
    </row>
    <row r="8662" spans="1:4" ht="27" x14ac:dyDescent="0.25">
      <c r="A8662" s="893">
        <v>101920</v>
      </c>
      <c r="B8662" s="894" t="s">
        <v>24478</v>
      </c>
      <c r="C8662" s="893" t="s">
        <v>70</v>
      </c>
      <c r="D8662" s="896">
        <v>217.36</v>
      </c>
    </row>
    <row r="8663" spans="1:4" ht="40.5" x14ac:dyDescent="0.25">
      <c r="A8663" s="893">
        <v>101921</v>
      </c>
      <c r="B8663" s="894" t="s">
        <v>24479</v>
      </c>
      <c r="C8663" s="893" t="s">
        <v>70</v>
      </c>
      <c r="D8663" s="896">
        <v>248.13</v>
      </c>
    </row>
    <row r="8664" spans="1:4" ht="40.5" x14ac:dyDescent="0.25">
      <c r="A8664" s="893">
        <v>101922</v>
      </c>
      <c r="B8664" s="894" t="s">
        <v>24480</v>
      </c>
      <c r="C8664" s="893" t="s">
        <v>70</v>
      </c>
      <c r="D8664" s="896">
        <v>248.13</v>
      </c>
    </row>
    <row r="8665" spans="1:4" ht="40.5" x14ac:dyDescent="0.25">
      <c r="A8665" s="893">
        <v>101923</v>
      </c>
      <c r="B8665" s="894" t="s">
        <v>24481</v>
      </c>
      <c r="C8665" s="893" t="s">
        <v>70</v>
      </c>
      <c r="D8665" s="896">
        <v>248.13</v>
      </c>
    </row>
    <row r="8666" spans="1:4" ht="27" x14ac:dyDescent="0.25">
      <c r="A8666" s="893">
        <v>101924</v>
      </c>
      <c r="B8666" s="894" t="s">
        <v>24482</v>
      </c>
      <c r="C8666" s="893" t="s">
        <v>70</v>
      </c>
      <c r="D8666" s="896">
        <v>204.48</v>
      </c>
    </row>
    <row r="8667" spans="1:4" ht="27" x14ac:dyDescent="0.25">
      <c r="A8667" s="893">
        <v>101925</v>
      </c>
      <c r="B8667" s="894" t="s">
        <v>24483</v>
      </c>
      <c r="C8667" s="893" t="s">
        <v>70</v>
      </c>
      <c r="D8667" s="896">
        <v>342.07</v>
      </c>
    </row>
    <row r="8668" spans="1:4" ht="27" x14ac:dyDescent="0.25">
      <c r="A8668" s="893">
        <v>101926</v>
      </c>
      <c r="B8668" s="894" t="s">
        <v>24484</v>
      </c>
      <c r="C8668" s="893" t="s">
        <v>70</v>
      </c>
      <c r="D8668" s="896">
        <v>440.96</v>
      </c>
    </row>
    <row r="8669" spans="1:4" ht="40.5" x14ac:dyDescent="0.25">
      <c r="A8669" s="893">
        <v>101927</v>
      </c>
      <c r="B8669" s="894" t="s">
        <v>24485</v>
      </c>
      <c r="C8669" s="893" t="s">
        <v>71</v>
      </c>
      <c r="D8669" s="896">
        <v>295.3</v>
      </c>
    </row>
    <row r="8670" spans="1:4" ht="40.5" x14ac:dyDescent="0.25">
      <c r="A8670" s="893">
        <v>101928</v>
      </c>
      <c r="B8670" s="894" t="s">
        <v>24486</v>
      </c>
      <c r="C8670" s="893" t="s">
        <v>70</v>
      </c>
      <c r="D8670" s="896">
        <v>462.67</v>
      </c>
    </row>
    <row r="8671" spans="1:4" ht="40.5" x14ac:dyDescent="0.25">
      <c r="A8671" s="893">
        <v>101929</v>
      </c>
      <c r="B8671" s="894" t="s">
        <v>24487</v>
      </c>
      <c r="C8671" s="893" t="s">
        <v>70</v>
      </c>
      <c r="D8671" s="896">
        <v>223.7</v>
      </c>
    </row>
    <row r="8672" spans="1:4" ht="40.5" x14ac:dyDescent="0.25">
      <c r="A8672" s="893">
        <v>101930</v>
      </c>
      <c r="B8672" s="894" t="s">
        <v>24488</v>
      </c>
      <c r="C8672" s="893" t="s">
        <v>70</v>
      </c>
      <c r="D8672" s="896">
        <v>254.47</v>
      </c>
    </row>
    <row r="8673" spans="1:4" ht="40.5" x14ac:dyDescent="0.25">
      <c r="A8673" s="893">
        <v>101931</v>
      </c>
      <c r="B8673" s="894" t="s">
        <v>24489</v>
      </c>
      <c r="C8673" s="893" t="s">
        <v>70</v>
      </c>
      <c r="D8673" s="896">
        <v>254.47</v>
      </c>
    </row>
    <row r="8674" spans="1:4" ht="40.5" x14ac:dyDescent="0.25">
      <c r="A8674" s="893">
        <v>101932</v>
      </c>
      <c r="B8674" s="894" t="s">
        <v>24490</v>
      </c>
      <c r="C8674" s="893" t="s">
        <v>70</v>
      </c>
      <c r="D8674" s="896">
        <v>254.47</v>
      </c>
    </row>
    <row r="8675" spans="1:4" ht="40.5" x14ac:dyDescent="0.25">
      <c r="A8675" s="893">
        <v>101933</v>
      </c>
      <c r="B8675" s="894" t="s">
        <v>24491</v>
      </c>
      <c r="C8675" s="893" t="s">
        <v>70</v>
      </c>
      <c r="D8675" s="896">
        <v>210.82</v>
      </c>
    </row>
    <row r="8676" spans="1:4" ht="40.5" x14ac:dyDescent="0.25">
      <c r="A8676" s="893">
        <v>101934</v>
      </c>
      <c r="B8676" s="894" t="s">
        <v>24492</v>
      </c>
      <c r="C8676" s="893" t="s">
        <v>70</v>
      </c>
      <c r="D8676" s="896">
        <v>351.58</v>
      </c>
    </row>
    <row r="8677" spans="1:4" ht="40.5" x14ac:dyDescent="0.25">
      <c r="A8677" s="893">
        <v>101935</v>
      </c>
      <c r="B8677" s="894" t="s">
        <v>24493</v>
      </c>
      <c r="C8677" s="893" t="s">
        <v>70</v>
      </c>
      <c r="D8677" s="896">
        <v>453.65</v>
      </c>
    </row>
    <row r="8678" spans="1:4" ht="40.5" x14ac:dyDescent="0.25">
      <c r="A8678" s="893">
        <v>103802</v>
      </c>
      <c r="B8678" s="894" t="s">
        <v>24494</v>
      </c>
      <c r="C8678" s="893" t="s">
        <v>71</v>
      </c>
      <c r="D8678" s="896">
        <v>41.47</v>
      </c>
    </row>
    <row r="8679" spans="1:4" ht="40.5" x14ac:dyDescent="0.25">
      <c r="A8679" s="893">
        <v>103803</v>
      </c>
      <c r="B8679" s="894" t="s">
        <v>24495</v>
      </c>
      <c r="C8679" s="893" t="s">
        <v>71</v>
      </c>
      <c r="D8679" s="896">
        <v>71.28</v>
      </c>
    </row>
    <row r="8680" spans="1:4" ht="40.5" x14ac:dyDescent="0.25">
      <c r="A8680" s="893">
        <v>103804</v>
      </c>
      <c r="B8680" s="894" t="s">
        <v>24496</v>
      </c>
      <c r="C8680" s="893" t="s">
        <v>71</v>
      </c>
      <c r="D8680" s="896">
        <v>85.91</v>
      </c>
    </row>
    <row r="8681" spans="1:4" ht="40.5" x14ac:dyDescent="0.25">
      <c r="A8681" s="893">
        <v>103835</v>
      </c>
      <c r="B8681" s="894" t="s">
        <v>24497</v>
      </c>
      <c r="C8681" s="893" t="s">
        <v>71</v>
      </c>
      <c r="D8681" s="896">
        <v>64.86</v>
      </c>
    </row>
    <row r="8682" spans="1:4" ht="40.5" x14ac:dyDescent="0.25">
      <c r="A8682" s="893">
        <v>103836</v>
      </c>
      <c r="B8682" s="894" t="s">
        <v>24498</v>
      </c>
      <c r="C8682" s="893" t="s">
        <v>71</v>
      </c>
      <c r="D8682" s="896">
        <v>100.41</v>
      </c>
    </row>
    <row r="8683" spans="1:4" ht="40.5" x14ac:dyDescent="0.25">
      <c r="A8683" s="893">
        <v>103837</v>
      </c>
      <c r="B8683" s="894" t="s">
        <v>24499</v>
      </c>
      <c r="C8683" s="893" t="s">
        <v>71</v>
      </c>
      <c r="D8683" s="896">
        <v>126.51</v>
      </c>
    </row>
    <row r="8684" spans="1:4" ht="40.5" x14ac:dyDescent="0.25">
      <c r="A8684" s="893">
        <v>103868</v>
      </c>
      <c r="B8684" s="894" t="s">
        <v>24500</v>
      </c>
      <c r="C8684" s="893" t="s">
        <v>71</v>
      </c>
      <c r="D8684" s="896">
        <v>52.42</v>
      </c>
    </row>
    <row r="8685" spans="1:4" ht="40.5" x14ac:dyDescent="0.25">
      <c r="A8685" s="893">
        <v>103869</v>
      </c>
      <c r="B8685" s="894" t="s">
        <v>24501</v>
      </c>
      <c r="C8685" s="893" t="s">
        <v>71</v>
      </c>
      <c r="D8685" s="896">
        <v>78.95</v>
      </c>
    </row>
    <row r="8686" spans="1:4" ht="40.5" x14ac:dyDescent="0.25">
      <c r="A8686" s="893">
        <v>103870</v>
      </c>
      <c r="B8686" s="894" t="s">
        <v>24502</v>
      </c>
      <c r="C8686" s="893" t="s">
        <v>71</v>
      </c>
      <c r="D8686" s="896">
        <v>96.81</v>
      </c>
    </row>
    <row r="8687" spans="1:4" ht="40.5" x14ac:dyDescent="0.25">
      <c r="A8687" s="893">
        <v>103871</v>
      </c>
      <c r="B8687" s="894" t="s">
        <v>24503</v>
      </c>
      <c r="C8687" s="893" t="s">
        <v>71</v>
      </c>
      <c r="D8687" s="896">
        <v>63.97</v>
      </c>
    </row>
    <row r="8688" spans="1:4" ht="40.5" x14ac:dyDescent="0.25">
      <c r="A8688" s="893">
        <v>103872</v>
      </c>
      <c r="B8688" s="894" t="s">
        <v>24504</v>
      </c>
      <c r="C8688" s="893" t="s">
        <v>71</v>
      </c>
      <c r="D8688" s="896">
        <v>131.87</v>
      </c>
    </row>
    <row r="8689" spans="1:4" ht="40.5" x14ac:dyDescent="0.25">
      <c r="A8689" s="893">
        <v>103873</v>
      </c>
      <c r="B8689" s="894" t="s">
        <v>24505</v>
      </c>
      <c r="C8689" s="893" t="s">
        <v>71</v>
      </c>
      <c r="D8689" s="896">
        <v>151.87</v>
      </c>
    </row>
    <row r="8690" spans="1:4" ht="27" x14ac:dyDescent="0.25">
      <c r="A8690" s="893">
        <v>103978</v>
      </c>
      <c r="B8690" s="894" t="s">
        <v>29630</v>
      </c>
      <c r="C8690" s="893" t="s">
        <v>71</v>
      </c>
      <c r="D8690" s="896">
        <v>30.05</v>
      </c>
    </row>
    <row r="8691" spans="1:4" ht="27" x14ac:dyDescent="0.25">
      <c r="A8691" s="893">
        <v>103979</v>
      </c>
      <c r="B8691" s="894" t="s">
        <v>29631</v>
      </c>
      <c r="C8691" s="893" t="s">
        <v>71</v>
      </c>
      <c r="D8691" s="896">
        <v>34.17</v>
      </c>
    </row>
    <row r="8692" spans="1:4" ht="27" x14ac:dyDescent="0.25">
      <c r="A8692" s="893">
        <v>104021</v>
      </c>
      <c r="B8692" s="894" t="s">
        <v>24506</v>
      </c>
      <c r="C8692" s="893" t="s">
        <v>71</v>
      </c>
      <c r="D8692" s="896">
        <v>79.959999999999994</v>
      </c>
    </row>
    <row r="8693" spans="1:4" ht="27" x14ac:dyDescent="0.25">
      <c r="A8693" s="893">
        <v>104166</v>
      </c>
      <c r="B8693" s="894" t="s">
        <v>24507</v>
      </c>
      <c r="C8693" s="893" t="s">
        <v>71</v>
      </c>
      <c r="D8693" s="896">
        <v>92.84</v>
      </c>
    </row>
    <row r="8694" spans="1:4" ht="27" x14ac:dyDescent="0.25">
      <c r="A8694" s="893">
        <v>104194</v>
      </c>
      <c r="B8694" s="894" t="s">
        <v>24508</v>
      </c>
      <c r="C8694" s="893" t="s">
        <v>71</v>
      </c>
      <c r="D8694" s="896">
        <v>22</v>
      </c>
    </row>
    <row r="8695" spans="1:4" ht="27" x14ac:dyDescent="0.25">
      <c r="A8695" s="893">
        <v>104195</v>
      </c>
      <c r="B8695" s="894" t="s">
        <v>24509</v>
      </c>
      <c r="C8695" s="893" t="s">
        <v>71</v>
      </c>
      <c r="D8695" s="896">
        <v>23.32</v>
      </c>
    </row>
    <row r="8696" spans="1:4" ht="27" x14ac:dyDescent="0.25">
      <c r="A8696" s="893">
        <v>104315</v>
      </c>
      <c r="B8696" s="894" t="s">
        <v>29632</v>
      </c>
      <c r="C8696" s="893" t="s">
        <v>71</v>
      </c>
      <c r="D8696" s="896">
        <v>17.96</v>
      </c>
    </row>
    <row r="8697" spans="1:4" ht="27" x14ac:dyDescent="0.25">
      <c r="A8697" s="893">
        <v>104316</v>
      </c>
      <c r="B8697" s="894" t="s">
        <v>29633</v>
      </c>
      <c r="C8697" s="893" t="s">
        <v>71</v>
      </c>
      <c r="D8697" s="896">
        <v>26.31</v>
      </c>
    </row>
    <row r="8698" spans="1:4" ht="40.5" x14ac:dyDescent="0.25">
      <c r="A8698" s="893">
        <v>105138</v>
      </c>
      <c r="B8698" s="894" t="s">
        <v>24510</v>
      </c>
      <c r="C8698" s="893" t="s">
        <v>70</v>
      </c>
      <c r="D8698" s="896">
        <v>19.190000000000001</v>
      </c>
    </row>
    <row r="8699" spans="1:4" ht="40.5" x14ac:dyDescent="0.25">
      <c r="A8699" s="893">
        <v>105139</v>
      </c>
      <c r="B8699" s="894" t="s">
        <v>24511</v>
      </c>
      <c r="C8699" s="893" t="s">
        <v>70</v>
      </c>
      <c r="D8699" s="896">
        <v>22.66</v>
      </c>
    </row>
    <row r="8700" spans="1:4" ht="40.5" x14ac:dyDescent="0.25">
      <c r="A8700" s="893">
        <v>105140</v>
      </c>
      <c r="B8700" s="894" t="s">
        <v>24512</v>
      </c>
      <c r="C8700" s="893" t="s">
        <v>70</v>
      </c>
      <c r="D8700" s="896">
        <v>29.18</v>
      </c>
    </row>
    <row r="8701" spans="1:4" ht="40.5" x14ac:dyDescent="0.25">
      <c r="A8701" s="893">
        <v>105141</v>
      </c>
      <c r="B8701" s="894" t="s">
        <v>24513</v>
      </c>
      <c r="C8701" s="893" t="s">
        <v>70</v>
      </c>
      <c r="D8701" s="896">
        <v>34.590000000000003</v>
      </c>
    </row>
    <row r="8702" spans="1:4" ht="40.5" x14ac:dyDescent="0.25">
      <c r="A8702" s="893">
        <v>105142</v>
      </c>
      <c r="B8702" s="894" t="s">
        <v>24514</v>
      </c>
      <c r="C8702" s="893" t="s">
        <v>70</v>
      </c>
      <c r="D8702" s="896">
        <v>7.46</v>
      </c>
    </row>
    <row r="8703" spans="1:4" ht="40.5" x14ac:dyDescent="0.25">
      <c r="A8703" s="893">
        <v>105143</v>
      </c>
      <c r="B8703" s="894" t="s">
        <v>24515</v>
      </c>
      <c r="C8703" s="893" t="s">
        <v>70</v>
      </c>
      <c r="D8703" s="896">
        <v>11.28</v>
      </c>
    </row>
    <row r="8704" spans="1:4" ht="40.5" x14ac:dyDescent="0.25">
      <c r="A8704" s="893">
        <v>105144</v>
      </c>
      <c r="B8704" s="894" t="s">
        <v>24516</v>
      </c>
      <c r="C8704" s="893" t="s">
        <v>70</v>
      </c>
      <c r="D8704" s="896">
        <v>24.04</v>
      </c>
    </row>
    <row r="8705" spans="1:4" ht="40.5" x14ac:dyDescent="0.25">
      <c r="A8705" s="893">
        <v>105145</v>
      </c>
      <c r="B8705" s="894" t="s">
        <v>24517</v>
      </c>
      <c r="C8705" s="893" t="s">
        <v>70</v>
      </c>
      <c r="D8705" s="896">
        <v>13.08</v>
      </c>
    </row>
    <row r="8706" spans="1:4" ht="27" x14ac:dyDescent="0.25">
      <c r="A8706" s="893">
        <v>105153</v>
      </c>
      <c r="B8706" s="894" t="s">
        <v>24518</v>
      </c>
      <c r="C8706" s="893" t="s">
        <v>70</v>
      </c>
      <c r="D8706" s="896">
        <v>49.82</v>
      </c>
    </row>
    <row r="8707" spans="1:4" ht="27" x14ac:dyDescent="0.25">
      <c r="A8707" s="893">
        <v>89358</v>
      </c>
      <c r="B8707" s="894" t="s">
        <v>24519</v>
      </c>
      <c r="C8707" s="893" t="s">
        <v>70</v>
      </c>
      <c r="D8707" s="896">
        <v>8.73</v>
      </c>
    </row>
    <row r="8708" spans="1:4" ht="27" x14ac:dyDescent="0.25">
      <c r="A8708" s="893">
        <v>89359</v>
      </c>
      <c r="B8708" s="894" t="s">
        <v>24520</v>
      </c>
      <c r="C8708" s="893" t="s">
        <v>70</v>
      </c>
      <c r="D8708" s="896">
        <v>9.3800000000000008</v>
      </c>
    </row>
    <row r="8709" spans="1:4" ht="27" x14ac:dyDescent="0.25">
      <c r="A8709" s="893">
        <v>89360</v>
      </c>
      <c r="B8709" s="894" t="s">
        <v>24521</v>
      </c>
      <c r="C8709" s="893" t="s">
        <v>70</v>
      </c>
      <c r="D8709" s="896">
        <v>10.56</v>
      </c>
    </row>
    <row r="8710" spans="1:4" ht="27" x14ac:dyDescent="0.25">
      <c r="A8710" s="893">
        <v>89361</v>
      </c>
      <c r="B8710" s="894" t="s">
        <v>24522</v>
      </c>
      <c r="C8710" s="893" t="s">
        <v>70</v>
      </c>
      <c r="D8710" s="896">
        <v>10.65</v>
      </c>
    </row>
    <row r="8711" spans="1:4" ht="27" x14ac:dyDescent="0.25">
      <c r="A8711" s="893">
        <v>89362</v>
      </c>
      <c r="B8711" s="894" t="s">
        <v>24523</v>
      </c>
      <c r="C8711" s="893" t="s">
        <v>70</v>
      </c>
      <c r="D8711" s="896">
        <v>10.37</v>
      </c>
    </row>
    <row r="8712" spans="1:4" ht="27" x14ac:dyDescent="0.25">
      <c r="A8712" s="893">
        <v>89363</v>
      </c>
      <c r="B8712" s="894" t="s">
        <v>24524</v>
      </c>
      <c r="C8712" s="893" t="s">
        <v>70</v>
      </c>
      <c r="D8712" s="896">
        <v>11.3</v>
      </c>
    </row>
    <row r="8713" spans="1:4" ht="27" x14ac:dyDescent="0.25">
      <c r="A8713" s="893">
        <v>89364</v>
      </c>
      <c r="B8713" s="894" t="s">
        <v>24525</v>
      </c>
      <c r="C8713" s="893" t="s">
        <v>70</v>
      </c>
      <c r="D8713" s="896">
        <v>13.09</v>
      </c>
    </row>
    <row r="8714" spans="1:4" ht="27" x14ac:dyDescent="0.25">
      <c r="A8714" s="893">
        <v>89365</v>
      </c>
      <c r="B8714" s="894" t="s">
        <v>24526</v>
      </c>
      <c r="C8714" s="893" t="s">
        <v>70</v>
      </c>
      <c r="D8714" s="896">
        <v>12.45</v>
      </c>
    </row>
    <row r="8715" spans="1:4" ht="40.5" x14ac:dyDescent="0.25">
      <c r="A8715" s="893">
        <v>89366</v>
      </c>
      <c r="B8715" s="894" t="s">
        <v>24527</v>
      </c>
      <c r="C8715" s="893" t="s">
        <v>70</v>
      </c>
      <c r="D8715" s="896">
        <v>18.440000000000001</v>
      </c>
    </row>
    <row r="8716" spans="1:4" ht="27" x14ac:dyDescent="0.25">
      <c r="A8716" s="893">
        <v>89367</v>
      </c>
      <c r="B8716" s="894" t="s">
        <v>24528</v>
      </c>
      <c r="C8716" s="893" t="s">
        <v>70</v>
      </c>
      <c r="D8716" s="896">
        <v>14.4</v>
      </c>
    </row>
    <row r="8717" spans="1:4" ht="27" x14ac:dyDescent="0.25">
      <c r="A8717" s="893">
        <v>89368</v>
      </c>
      <c r="B8717" s="894" t="s">
        <v>24529</v>
      </c>
      <c r="C8717" s="893" t="s">
        <v>70</v>
      </c>
      <c r="D8717" s="896">
        <v>16.47</v>
      </c>
    </row>
    <row r="8718" spans="1:4" ht="27" x14ac:dyDescent="0.25">
      <c r="A8718" s="893">
        <v>89369</v>
      </c>
      <c r="B8718" s="894" t="s">
        <v>24530</v>
      </c>
      <c r="C8718" s="893" t="s">
        <v>70</v>
      </c>
      <c r="D8718" s="896">
        <v>19.25</v>
      </c>
    </row>
    <row r="8719" spans="1:4" ht="27" x14ac:dyDescent="0.25">
      <c r="A8719" s="893">
        <v>89370</v>
      </c>
      <c r="B8719" s="894" t="s">
        <v>24531</v>
      </c>
      <c r="C8719" s="893" t="s">
        <v>70</v>
      </c>
      <c r="D8719" s="896">
        <v>16.86</v>
      </c>
    </row>
    <row r="8720" spans="1:4" ht="27" x14ac:dyDescent="0.25">
      <c r="A8720" s="893">
        <v>89371</v>
      </c>
      <c r="B8720" s="894" t="s">
        <v>24532</v>
      </c>
      <c r="C8720" s="893" t="s">
        <v>70</v>
      </c>
      <c r="D8720" s="896">
        <v>6.55</v>
      </c>
    </row>
    <row r="8721" spans="1:4" ht="27" x14ac:dyDescent="0.25">
      <c r="A8721" s="893">
        <v>89372</v>
      </c>
      <c r="B8721" s="894" t="s">
        <v>24533</v>
      </c>
      <c r="C8721" s="893" t="s">
        <v>70</v>
      </c>
      <c r="D8721" s="896">
        <v>18.37</v>
      </c>
    </row>
    <row r="8722" spans="1:4" ht="40.5" x14ac:dyDescent="0.25">
      <c r="A8722" s="893">
        <v>89373</v>
      </c>
      <c r="B8722" s="894" t="s">
        <v>24534</v>
      </c>
      <c r="C8722" s="893" t="s">
        <v>70</v>
      </c>
      <c r="D8722" s="896">
        <v>7.84</v>
      </c>
    </row>
    <row r="8723" spans="1:4" ht="40.5" x14ac:dyDescent="0.25">
      <c r="A8723" s="893">
        <v>89374</v>
      </c>
      <c r="B8723" s="894" t="s">
        <v>24535</v>
      </c>
      <c r="C8723" s="893" t="s">
        <v>70</v>
      </c>
      <c r="D8723" s="896">
        <v>11.44</v>
      </c>
    </row>
    <row r="8724" spans="1:4" ht="27" x14ac:dyDescent="0.25">
      <c r="A8724" s="893">
        <v>89375</v>
      </c>
      <c r="B8724" s="894" t="s">
        <v>24536</v>
      </c>
      <c r="C8724" s="893" t="s">
        <v>70</v>
      </c>
      <c r="D8724" s="896">
        <v>13.59</v>
      </c>
    </row>
    <row r="8725" spans="1:4" ht="40.5" x14ac:dyDescent="0.25">
      <c r="A8725" s="893">
        <v>89376</v>
      </c>
      <c r="B8725" s="894" t="s">
        <v>24537</v>
      </c>
      <c r="C8725" s="893" t="s">
        <v>70</v>
      </c>
      <c r="D8725" s="896">
        <v>6.22</v>
      </c>
    </row>
    <row r="8726" spans="1:4" ht="27" x14ac:dyDescent="0.25">
      <c r="A8726" s="893">
        <v>89377</v>
      </c>
      <c r="B8726" s="894" t="s">
        <v>24538</v>
      </c>
      <c r="C8726" s="893" t="s">
        <v>70</v>
      </c>
      <c r="D8726" s="896">
        <v>11.54</v>
      </c>
    </row>
    <row r="8727" spans="1:4" ht="27" x14ac:dyDescent="0.25">
      <c r="A8727" s="893">
        <v>89378</v>
      </c>
      <c r="B8727" s="894" t="s">
        <v>24539</v>
      </c>
      <c r="C8727" s="893" t="s">
        <v>70</v>
      </c>
      <c r="D8727" s="896">
        <v>7.7</v>
      </c>
    </row>
    <row r="8728" spans="1:4" ht="27" x14ac:dyDescent="0.25">
      <c r="A8728" s="893">
        <v>89379</v>
      </c>
      <c r="B8728" s="894" t="s">
        <v>24540</v>
      </c>
      <c r="C8728" s="893" t="s">
        <v>70</v>
      </c>
      <c r="D8728" s="896">
        <v>21.55</v>
      </c>
    </row>
    <row r="8729" spans="1:4" ht="40.5" x14ac:dyDescent="0.25">
      <c r="A8729" s="893">
        <v>89380</v>
      </c>
      <c r="B8729" s="894" t="s">
        <v>24541</v>
      </c>
      <c r="C8729" s="893" t="s">
        <v>70</v>
      </c>
      <c r="D8729" s="896">
        <v>11.2</v>
      </c>
    </row>
    <row r="8730" spans="1:4" ht="40.5" x14ac:dyDescent="0.25">
      <c r="A8730" s="893">
        <v>89381</v>
      </c>
      <c r="B8730" s="894" t="s">
        <v>24542</v>
      </c>
      <c r="C8730" s="893" t="s">
        <v>70</v>
      </c>
      <c r="D8730" s="896">
        <v>14.05</v>
      </c>
    </row>
    <row r="8731" spans="1:4" ht="27" x14ac:dyDescent="0.25">
      <c r="A8731" s="893">
        <v>89382</v>
      </c>
      <c r="B8731" s="894" t="s">
        <v>24543</v>
      </c>
      <c r="C8731" s="893" t="s">
        <v>70</v>
      </c>
      <c r="D8731" s="896">
        <v>16.32</v>
      </c>
    </row>
    <row r="8732" spans="1:4" ht="40.5" x14ac:dyDescent="0.25">
      <c r="A8732" s="893">
        <v>89383</v>
      </c>
      <c r="B8732" s="894" t="s">
        <v>24544</v>
      </c>
      <c r="C8732" s="893" t="s">
        <v>70</v>
      </c>
      <c r="D8732" s="896">
        <v>7.23</v>
      </c>
    </row>
    <row r="8733" spans="1:4" ht="27" x14ac:dyDescent="0.25">
      <c r="A8733" s="893">
        <v>89384</v>
      </c>
      <c r="B8733" s="894" t="s">
        <v>24545</v>
      </c>
      <c r="C8733" s="893" t="s">
        <v>70</v>
      </c>
      <c r="D8733" s="896">
        <v>14.75</v>
      </c>
    </row>
    <row r="8734" spans="1:4" ht="40.5" x14ac:dyDescent="0.25">
      <c r="A8734" s="893">
        <v>89385</v>
      </c>
      <c r="B8734" s="894" t="s">
        <v>24546</v>
      </c>
      <c r="C8734" s="893" t="s">
        <v>70</v>
      </c>
      <c r="D8734" s="896">
        <v>7.98</v>
      </c>
    </row>
    <row r="8735" spans="1:4" ht="27" x14ac:dyDescent="0.25">
      <c r="A8735" s="893">
        <v>89386</v>
      </c>
      <c r="B8735" s="894" t="s">
        <v>24547</v>
      </c>
      <c r="C8735" s="893" t="s">
        <v>70</v>
      </c>
      <c r="D8735" s="896">
        <v>10.58</v>
      </c>
    </row>
    <row r="8736" spans="1:4" ht="27" x14ac:dyDescent="0.25">
      <c r="A8736" s="893">
        <v>89387</v>
      </c>
      <c r="B8736" s="894" t="s">
        <v>24548</v>
      </c>
      <c r="C8736" s="893" t="s">
        <v>70</v>
      </c>
      <c r="D8736" s="896">
        <v>34.51</v>
      </c>
    </row>
    <row r="8737" spans="1:4" ht="40.5" x14ac:dyDescent="0.25">
      <c r="A8737" s="893">
        <v>89389</v>
      </c>
      <c r="B8737" s="894" t="s">
        <v>24549</v>
      </c>
      <c r="C8737" s="893" t="s">
        <v>70</v>
      </c>
      <c r="D8737" s="896">
        <v>12.88</v>
      </c>
    </row>
    <row r="8738" spans="1:4" ht="27" x14ac:dyDescent="0.25">
      <c r="A8738" s="893">
        <v>89390</v>
      </c>
      <c r="B8738" s="894" t="s">
        <v>24550</v>
      </c>
      <c r="C8738" s="893" t="s">
        <v>70</v>
      </c>
      <c r="D8738" s="896">
        <v>24.35</v>
      </c>
    </row>
    <row r="8739" spans="1:4" ht="40.5" x14ac:dyDescent="0.25">
      <c r="A8739" s="893">
        <v>89391</v>
      </c>
      <c r="B8739" s="894" t="s">
        <v>24551</v>
      </c>
      <c r="C8739" s="893" t="s">
        <v>70</v>
      </c>
      <c r="D8739" s="896">
        <v>9.6199999999999992</v>
      </c>
    </row>
    <row r="8740" spans="1:4" ht="27" x14ac:dyDescent="0.25">
      <c r="A8740" s="893">
        <v>89392</v>
      </c>
      <c r="B8740" s="894" t="s">
        <v>24552</v>
      </c>
      <c r="C8740" s="893" t="s">
        <v>70</v>
      </c>
      <c r="D8740" s="896">
        <v>28</v>
      </c>
    </row>
    <row r="8741" spans="1:4" ht="27" x14ac:dyDescent="0.25">
      <c r="A8741" s="893">
        <v>89393</v>
      </c>
      <c r="B8741" s="894" t="s">
        <v>24553</v>
      </c>
      <c r="C8741" s="893" t="s">
        <v>70</v>
      </c>
      <c r="D8741" s="896">
        <v>12.11</v>
      </c>
    </row>
    <row r="8742" spans="1:4" ht="40.5" x14ac:dyDescent="0.25">
      <c r="A8742" s="893">
        <v>89394</v>
      </c>
      <c r="B8742" s="894" t="s">
        <v>24554</v>
      </c>
      <c r="C8742" s="893" t="s">
        <v>70</v>
      </c>
      <c r="D8742" s="896">
        <v>21.09</v>
      </c>
    </row>
    <row r="8743" spans="1:4" ht="27" x14ac:dyDescent="0.25">
      <c r="A8743" s="893">
        <v>89395</v>
      </c>
      <c r="B8743" s="894" t="s">
        <v>24555</v>
      </c>
      <c r="C8743" s="893" t="s">
        <v>70</v>
      </c>
      <c r="D8743" s="896">
        <v>14.3</v>
      </c>
    </row>
    <row r="8744" spans="1:4" ht="40.5" x14ac:dyDescent="0.25">
      <c r="A8744" s="893">
        <v>89396</v>
      </c>
      <c r="B8744" s="894" t="s">
        <v>24556</v>
      </c>
      <c r="C8744" s="893" t="s">
        <v>70</v>
      </c>
      <c r="D8744" s="896">
        <v>23.1</v>
      </c>
    </row>
    <row r="8745" spans="1:4" ht="27" x14ac:dyDescent="0.25">
      <c r="A8745" s="893">
        <v>89397</v>
      </c>
      <c r="B8745" s="894" t="s">
        <v>24557</v>
      </c>
      <c r="C8745" s="893" t="s">
        <v>70</v>
      </c>
      <c r="D8745" s="896">
        <v>16.45</v>
      </c>
    </row>
    <row r="8746" spans="1:4" ht="27" x14ac:dyDescent="0.25">
      <c r="A8746" s="893">
        <v>89398</v>
      </c>
      <c r="B8746" s="894" t="s">
        <v>24558</v>
      </c>
      <c r="C8746" s="893" t="s">
        <v>70</v>
      </c>
      <c r="D8746" s="896">
        <v>20.14</v>
      </c>
    </row>
    <row r="8747" spans="1:4" ht="40.5" x14ac:dyDescent="0.25">
      <c r="A8747" s="893">
        <v>89399</v>
      </c>
      <c r="B8747" s="894" t="s">
        <v>24559</v>
      </c>
      <c r="C8747" s="893" t="s">
        <v>70</v>
      </c>
      <c r="D8747" s="896">
        <v>28.09</v>
      </c>
    </row>
    <row r="8748" spans="1:4" ht="27" x14ac:dyDescent="0.25">
      <c r="A8748" s="893">
        <v>89400</v>
      </c>
      <c r="B8748" s="894" t="s">
        <v>24560</v>
      </c>
      <c r="C8748" s="893" t="s">
        <v>70</v>
      </c>
      <c r="D8748" s="896">
        <v>22.27</v>
      </c>
    </row>
    <row r="8749" spans="1:4" ht="27" x14ac:dyDescent="0.25">
      <c r="A8749" s="893">
        <v>89404</v>
      </c>
      <c r="B8749" s="894" t="s">
        <v>24561</v>
      </c>
      <c r="C8749" s="893" t="s">
        <v>70</v>
      </c>
      <c r="D8749" s="896">
        <v>7.96</v>
      </c>
    </row>
    <row r="8750" spans="1:4" ht="27" x14ac:dyDescent="0.25">
      <c r="A8750" s="893">
        <v>89405</v>
      </c>
      <c r="B8750" s="894" t="s">
        <v>24562</v>
      </c>
      <c r="C8750" s="893" t="s">
        <v>70</v>
      </c>
      <c r="D8750" s="896">
        <v>8.61</v>
      </c>
    </row>
    <row r="8751" spans="1:4" ht="27" x14ac:dyDescent="0.25">
      <c r="A8751" s="893">
        <v>89406</v>
      </c>
      <c r="B8751" s="894" t="s">
        <v>24563</v>
      </c>
      <c r="C8751" s="893" t="s">
        <v>70</v>
      </c>
      <c r="D8751" s="896">
        <v>9.7899999999999991</v>
      </c>
    </row>
    <row r="8752" spans="1:4" ht="27" x14ac:dyDescent="0.25">
      <c r="A8752" s="893">
        <v>89407</v>
      </c>
      <c r="B8752" s="894" t="s">
        <v>24564</v>
      </c>
      <c r="C8752" s="893" t="s">
        <v>70</v>
      </c>
      <c r="D8752" s="896">
        <v>9.8800000000000008</v>
      </c>
    </row>
    <row r="8753" spans="1:4" ht="27" x14ac:dyDescent="0.25">
      <c r="A8753" s="893">
        <v>89408</v>
      </c>
      <c r="B8753" s="894" t="s">
        <v>24565</v>
      </c>
      <c r="C8753" s="893" t="s">
        <v>70</v>
      </c>
      <c r="D8753" s="896">
        <v>9.4700000000000006</v>
      </c>
    </row>
    <row r="8754" spans="1:4" ht="27" x14ac:dyDescent="0.25">
      <c r="A8754" s="893">
        <v>89409</v>
      </c>
      <c r="B8754" s="894" t="s">
        <v>24566</v>
      </c>
      <c r="C8754" s="893" t="s">
        <v>70</v>
      </c>
      <c r="D8754" s="896">
        <v>10.4</v>
      </c>
    </row>
    <row r="8755" spans="1:4" ht="27" x14ac:dyDescent="0.25">
      <c r="A8755" s="893">
        <v>89410</v>
      </c>
      <c r="B8755" s="894" t="s">
        <v>24567</v>
      </c>
      <c r="C8755" s="893" t="s">
        <v>70</v>
      </c>
      <c r="D8755" s="896">
        <v>12.19</v>
      </c>
    </row>
    <row r="8756" spans="1:4" ht="27" x14ac:dyDescent="0.25">
      <c r="A8756" s="893">
        <v>89411</v>
      </c>
      <c r="B8756" s="894" t="s">
        <v>24568</v>
      </c>
      <c r="C8756" s="893" t="s">
        <v>70</v>
      </c>
      <c r="D8756" s="896">
        <v>11.55</v>
      </c>
    </row>
    <row r="8757" spans="1:4" ht="40.5" x14ac:dyDescent="0.25">
      <c r="A8757" s="893">
        <v>89412</v>
      </c>
      <c r="B8757" s="894" t="s">
        <v>24569</v>
      </c>
      <c r="C8757" s="893" t="s">
        <v>70</v>
      </c>
      <c r="D8757" s="896">
        <v>10.84</v>
      </c>
    </row>
    <row r="8758" spans="1:4" ht="27" x14ac:dyDescent="0.25">
      <c r="A8758" s="893">
        <v>89413</v>
      </c>
      <c r="B8758" s="894" t="s">
        <v>24570</v>
      </c>
      <c r="C8758" s="893" t="s">
        <v>70</v>
      </c>
      <c r="D8758" s="896">
        <v>13.34</v>
      </c>
    </row>
    <row r="8759" spans="1:4" ht="27" x14ac:dyDescent="0.25">
      <c r="A8759" s="893">
        <v>89414</v>
      </c>
      <c r="B8759" s="894" t="s">
        <v>24571</v>
      </c>
      <c r="C8759" s="893" t="s">
        <v>70</v>
      </c>
      <c r="D8759" s="896">
        <v>15.41</v>
      </c>
    </row>
    <row r="8760" spans="1:4" ht="27" x14ac:dyDescent="0.25">
      <c r="A8760" s="893">
        <v>89415</v>
      </c>
      <c r="B8760" s="894" t="s">
        <v>24572</v>
      </c>
      <c r="C8760" s="893" t="s">
        <v>70</v>
      </c>
      <c r="D8760" s="896">
        <v>18.190000000000001</v>
      </c>
    </row>
    <row r="8761" spans="1:4" ht="27" x14ac:dyDescent="0.25">
      <c r="A8761" s="893">
        <v>89416</v>
      </c>
      <c r="B8761" s="894" t="s">
        <v>24573</v>
      </c>
      <c r="C8761" s="893" t="s">
        <v>70</v>
      </c>
      <c r="D8761" s="896">
        <v>15.8</v>
      </c>
    </row>
    <row r="8762" spans="1:4" ht="27" x14ac:dyDescent="0.25">
      <c r="A8762" s="893">
        <v>89417</v>
      </c>
      <c r="B8762" s="894" t="s">
        <v>24574</v>
      </c>
      <c r="C8762" s="893" t="s">
        <v>70</v>
      </c>
      <c r="D8762" s="896">
        <v>6.02</v>
      </c>
    </row>
    <row r="8763" spans="1:4" ht="27" x14ac:dyDescent="0.25">
      <c r="A8763" s="893">
        <v>89418</v>
      </c>
      <c r="B8763" s="894" t="s">
        <v>24575</v>
      </c>
      <c r="C8763" s="893" t="s">
        <v>70</v>
      </c>
      <c r="D8763" s="896">
        <v>17.84</v>
      </c>
    </row>
    <row r="8764" spans="1:4" ht="40.5" x14ac:dyDescent="0.25">
      <c r="A8764" s="893">
        <v>89419</v>
      </c>
      <c r="B8764" s="894" t="s">
        <v>24576</v>
      </c>
      <c r="C8764" s="893" t="s">
        <v>70</v>
      </c>
      <c r="D8764" s="896">
        <v>7.29</v>
      </c>
    </row>
    <row r="8765" spans="1:4" ht="27" x14ac:dyDescent="0.25">
      <c r="A8765" s="893">
        <v>89421</v>
      </c>
      <c r="B8765" s="894" t="s">
        <v>24577</v>
      </c>
      <c r="C8765" s="893" t="s">
        <v>70</v>
      </c>
      <c r="D8765" s="896">
        <v>13.06</v>
      </c>
    </row>
    <row r="8766" spans="1:4" ht="27" x14ac:dyDescent="0.25">
      <c r="A8766" s="893">
        <v>89423</v>
      </c>
      <c r="B8766" s="894" t="s">
        <v>24578</v>
      </c>
      <c r="C8766" s="893" t="s">
        <v>70</v>
      </c>
      <c r="D8766" s="896">
        <v>11.01</v>
      </c>
    </row>
    <row r="8767" spans="1:4" ht="27" x14ac:dyDescent="0.25">
      <c r="A8767" s="893">
        <v>89424</v>
      </c>
      <c r="B8767" s="894" t="s">
        <v>24579</v>
      </c>
      <c r="C8767" s="893" t="s">
        <v>70</v>
      </c>
      <c r="D8767" s="896">
        <v>7.1</v>
      </c>
    </row>
    <row r="8768" spans="1:4" ht="27" x14ac:dyDescent="0.25">
      <c r="A8768" s="893">
        <v>89425</v>
      </c>
      <c r="B8768" s="894" t="s">
        <v>24580</v>
      </c>
      <c r="C8768" s="893" t="s">
        <v>70</v>
      </c>
      <c r="D8768" s="896">
        <v>20.95</v>
      </c>
    </row>
    <row r="8769" spans="1:4" ht="40.5" x14ac:dyDescent="0.25">
      <c r="A8769" s="893">
        <v>89426</v>
      </c>
      <c r="B8769" s="894" t="s">
        <v>24581</v>
      </c>
      <c r="C8769" s="893" t="s">
        <v>70</v>
      </c>
      <c r="D8769" s="896">
        <v>10.54</v>
      </c>
    </row>
    <row r="8770" spans="1:4" ht="40.5" x14ac:dyDescent="0.25">
      <c r="A8770" s="893">
        <v>89427</v>
      </c>
      <c r="B8770" s="894" t="s">
        <v>24582</v>
      </c>
      <c r="C8770" s="893" t="s">
        <v>70</v>
      </c>
      <c r="D8770" s="896">
        <v>13.5</v>
      </c>
    </row>
    <row r="8771" spans="1:4" ht="27" x14ac:dyDescent="0.25">
      <c r="A8771" s="893">
        <v>89428</v>
      </c>
      <c r="B8771" s="894" t="s">
        <v>24583</v>
      </c>
      <c r="C8771" s="893" t="s">
        <v>70</v>
      </c>
      <c r="D8771" s="896">
        <v>15.72</v>
      </c>
    </row>
    <row r="8772" spans="1:4" ht="40.5" x14ac:dyDescent="0.25">
      <c r="A8772" s="893">
        <v>89429</v>
      </c>
      <c r="B8772" s="894" t="s">
        <v>24584</v>
      </c>
      <c r="C8772" s="893" t="s">
        <v>70</v>
      </c>
      <c r="D8772" s="896">
        <v>6.68</v>
      </c>
    </row>
    <row r="8773" spans="1:4" ht="27" x14ac:dyDescent="0.25">
      <c r="A8773" s="893">
        <v>89430</v>
      </c>
      <c r="B8773" s="894" t="s">
        <v>24585</v>
      </c>
      <c r="C8773" s="893" t="s">
        <v>70</v>
      </c>
      <c r="D8773" s="896">
        <v>14.15</v>
      </c>
    </row>
    <row r="8774" spans="1:4" ht="27" x14ac:dyDescent="0.25">
      <c r="A8774" s="893">
        <v>89431</v>
      </c>
      <c r="B8774" s="894" t="s">
        <v>24586</v>
      </c>
      <c r="C8774" s="893" t="s">
        <v>70</v>
      </c>
      <c r="D8774" s="896">
        <v>9.8800000000000008</v>
      </c>
    </row>
    <row r="8775" spans="1:4" ht="27" x14ac:dyDescent="0.25">
      <c r="A8775" s="893">
        <v>89432</v>
      </c>
      <c r="B8775" s="894" t="s">
        <v>24587</v>
      </c>
      <c r="C8775" s="893" t="s">
        <v>70</v>
      </c>
      <c r="D8775" s="896">
        <v>33.81</v>
      </c>
    </row>
    <row r="8776" spans="1:4" ht="40.5" x14ac:dyDescent="0.25">
      <c r="A8776" s="893">
        <v>89433</v>
      </c>
      <c r="B8776" s="894" t="s">
        <v>24588</v>
      </c>
      <c r="C8776" s="893" t="s">
        <v>70</v>
      </c>
      <c r="D8776" s="896">
        <v>14.6</v>
      </c>
    </row>
    <row r="8777" spans="1:4" ht="40.5" x14ac:dyDescent="0.25">
      <c r="A8777" s="893">
        <v>89434</v>
      </c>
      <c r="B8777" s="894" t="s">
        <v>24589</v>
      </c>
      <c r="C8777" s="893" t="s">
        <v>70</v>
      </c>
      <c r="D8777" s="896">
        <v>12.22</v>
      </c>
    </row>
    <row r="8778" spans="1:4" ht="27" x14ac:dyDescent="0.25">
      <c r="A8778" s="893">
        <v>89435</v>
      </c>
      <c r="B8778" s="894" t="s">
        <v>24590</v>
      </c>
      <c r="C8778" s="893" t="s">
        <v>70</v>
      </c>
      <c r="D8778" s="896">
        <v>23.65</v>
      </c>
    </row>
    <row r="8779" spans="1:4" ht="40.5" x14ac:dyDescent="0.25">
      <c r="A8779" s="893">
        <v>89436</v>
      </c>
      <c r="B8779" s="894" t="s">
        <v>24591</v>
      </c>
      <c r="C8779" s="893" t="s">
        <v>70</v>
      </c>
      <c r="D8779" s="896">
        <v>8.9600000000000009</v>
      </c>
    </row>
    <row r="8780" spans="1:4" ht="27" x14ac:dyDescent="0.25">
      <c r="A8780" s="893">
        <v>89437</v>
      </c>
      <c r="B8780" s="894" t="s">
        <v>24592</v>
      </c>
      <c r="C8780" s="893" t="s">
        <v>70</v>
      </c>
      <c r="D8780" s="896">
        <v>27.3</v>
      </c>
    </row>
    <row r="8781" spans="1:4" ht="27" x14ac:dyDescent="0.25">
      <c r="A8781" s="893">
        <v>89438</v>
      </c>
      <c r="B8781" s="894" t="s">
        <v>24593</v>
      </c>
      <c r="C8781" s="893" t="s">
        <v>70</v>
      </c>
      <c r="D8781" s="896">
        <v>11.09</v>
      </c>
    </row>
    <row r="8782" spans="1:4" ht="40.5" x14ac:dyDescent="0.25">
      <c r="A8782" s="893">
        <v>89439</v>
      </c>
      <c r="B8782" s="894" t="s">
        <v>24594</v>
      </c>
      <c r="C8782" s="893" t="s">
        <v>70</v>
      </c>
      <c r="D8782" s="896">
        <v>12.87</v>
      </c>
    </row>
    <row r="8783" spans="1:4" ht="27" x14ac:dyDescent="0.25">
      <c r="A8783" s="893">
        <v>89440</v>
      </c>
      <c r="B8783" s="894" t="s">
        <v>24595</v>
      </c>
      <c r="C8783" s="893" t="s">
        <v>70</v>
      </c>
      <c r="D8783" s="896">
        <v>13.12</v>
      </c>
    </row>
    <row r="8784" spans="1:4" ht="27" x14ac:dyDescent="0.25">
      <c r="A8784" s="893">
        <v>89442</v>
      </c>
      <c r="B8784" s="894" t="s">
        <v>24596</v>
      </c>
      <c r="C8784" s="893" t="s">
        <v>70</v>
      </c>
      <c r="D8784" s="896">
        <v>15.35</v>
      </c>
    </row>
    <row r="8785" spans="1:4" ht="27" x14ac:dyDescent="0.25">
      <c r="A8785" s="893">
        <v>89443</v>
      </c>
      <c r="B8785" s="894" t="s">
        <v>24597</v>
      </c>
      <c r="C8785" s="893" t="s">
        <v>70</v>
      </c>
      <c r="D8785" s="896">
        <v>18.73</v>
      </c>
    </row>
    <row r="8786" spans="1:4" ht="40.5" x14ac:dyDescent="0.25">
      <c r="A8786" s="893">
        <v>89444</v>
      </c>
      <c r="B8786" s="894" t="s">
        <v>24598</v>
      </c>
      <c r="C8786" s="893" t="s">
        <v>70</v>
      </c>
      <c r="D8786" s="896">
        <v>27.4</v>
      </c>
    </row>
    <row r="8787" spans="1:4" ht="27" x14ac:dyDescent="0.25">
      <c r="A8787" s="893">
        <v>89445</v>
      </c>
      <c r="B8787" s="894" t="s">
        <v>24599</v>
      </c>
      <c r="C8787" s="893" t="s">
        <v>70</v>
      </c>
      <c r="D8787" s="896">
        <v>20.97</v>
      </c>
    </row>
    <row r="8788" spans="1:4" ht="27" x14ac:dyDescent="0.25">
      <c r="A8788" s="893">
        <v>89481</v>
      </c>
      <c r="B8788" s="894" t="s">
        <v>24600</v>
      </c>
      <c r="C8788" s="893" t="s">
        <v>70</v>
      </c>
      <c r="D8788" s="896">
        <v>5.84</v>
      </c>
    </row>
    <row r="8789" spans="1:4" ht="27" x14ac:dyDescent="0.25">
      <c r="A8789" s="893">
        <v>89485</v>
      </c>
      <c r="B8789" s="894" t="s">
        <v>24601</v>
      </c>
      <c r="C8789" s="893" t="s">
        <v>70</v>
      </c>
      <c r="D8789" s="896">
        <v>6.77</v>
      </c>
    </row>
    <row r="8790" spans="1:4" ht="27" x14ac:dyDescent="0.25">
      <c r="A8790" s="893">
        <v>89489</v>
      </c>
      <c r="B8790" s="894" t="s">
        <v>24602</v>
      </c>
      <c r="C8790" s="893" t="s">
        <v>70</v>
      </c>
      <c r="D8790" s="896">
        <v>8.56</v>
      </c>
    </row>
    <row r="8791" spans="1:4" ht="27" x14ac:dyDescent="0.25">
      <c r="A8791" s="893">
        <v>89490</v>
      </c>
      <c r="B8791" s="894" t="s">
        <v>24603</v>
      </c>
      <c r="C8791" s="893" t="s">
        <v>70</v>
      </c>
      <c r="D8791" s="896">
        <v>7.92</v>
      </c>
    </row>
    <row r="8792" spans="1:4" ht="27" x14ac:dyDescent="0.25">
      <c r="A8792" s="893">
        <v>89492</v>
      </c>
      <c r="B8792" s="894" t="s">
        <v>24604</v>
      </c>
      <c r="C8792" s="893" t="s">
        <v>70</v>
      </c>
      <c r="D8792" s="896">
        <v>9.1199999999999992</v>
      </c>
    </row>
    <row r="8793" spans="1:4" ht="27" x14ac:dyDescent="0.25">
      <c r="A8793" s="893">
        <v>89493</v>
      </c>
      <c r="B8793" s="894" t="s">
        <v>24605</v>
      </c>
      <c r="C8793" s="893" t="s">
        <v>70</v>
      </c>
      <c r="D8793" s="896">
        <v>11.19</v>
      </c>
    </row>
    <row r="8794" spans="1:4" ht="27" x14ac:dyDescent="0.25">
      <c r="A8794" s="893">
        <v>89494</v>
      </c>
      <c r="B8794" s="894" t="s">
        <v>24606</v>
      </c>
      <c r="C8794" s="893" t="s">
        <v>70</v>
      </c>
      <c r="D8794" s="896">
        <v>13.97</v>
      </c>
    </row>
    <row r="8795" spans="1:4" ht="27" x14ac:dyDescent="0.25">
      <c r="A8795" s="893">
        <v>89496</v>
      </c>
      <c r="B8795" s="894" t="s">
        <v>24607</v>
      </c>
      <c r="C8795" s="893" t="s">
        <v>70</v>
      </c>
      <c r="D8795" s="896">
        <v>11.58</v>
      </c>
    </row>
    <row r="8796" spans="1:4" ht="27" x14ac:dyDescent="0.25">
      <c r="A8796" s="893">
        <v>89497</v>
      </c>
      <c r="B8796" s="894" t="s">
        <v>24608</v>
      </c>
      <c r="C8796" s="893" t="s">
        <v>70</v>
      </c>
      <c r="D8796" s="896">
        <v>14.74</v>
      </c>
    </row>
    <row r="8797" spans="1:4" ht="27" x14ac:dyDescent="0.25">
      <c r="A8797" s="893">
        <v>89498</v>
      </c>
      <c r="B8797" s="894" t="s">
        <v>24609</v>
      </c>
      <c r="C8797" s="893" t="s">
        <v>70</v>
      </c>
      <c r="D8797" s="896">
        <v>14.81</v>
      </c>
    </row>
    <row r="8798" spans="1:4" ht="27" x14ac:dyDescent="0.25">
      <c r="A8798" s="893">
        <v>89499</v>
      </c>
      <c r="B8798" s="894" t="s">
        <v>24610</v>
      </c>
      <c r="C8798" s="893" t="s">
        <v>70</v>
      </c>
      <c r="D8798" s="896">
        <v>22.09</v>
      </c>
    </row>
    <row r="8799" spans="1:4" ht="27" x14ac:dyDescent="0.25">
      <c r="A8799" s="893">
        <v>89500</v>
      </c>
      <c r="B8799" s="894" t="s">
        <v>24611</v>
      </c>
      <c r="C8799" s="893" t="s">
        <v>70</v>
      </c>
      <c r="D8799" s="896">
        <v>14.16</v>
      </c>
    </row>
    <row r="8800" spans="1:4" ht="27" x14ac:dyDescent="0.25">
      <c r="A8800" s="893">
        <v>89501</v>
      </c>
      <c r="B8800" s="894" t="s">
        <v>24612</v>
      </c>
      <c r="C8800" s="893" t="s">
        <v>70</v>
      </c>
      <c r="D8800" s="896">
        <v>15.83</v>
      </c>
    </row>
    <row r="8801" spans="1:4" ht="27" x14ac:dyDescent="0.25">
      <c r="A8801" s="893">
        <v>89502</v>
      </c>
      <c r="B8801" s="894" t="s">
        <v>24613</v>
      </c>
      <c r="C8801" s="893" t="s">
        <v>70</v>
      </c>
      <c r="D8801" s="896">
        <v>18.82</v>
      </c>
    </row>
    <row r="8802" spans="1:4" ht="27" x14ac:dyDescent="0.25">
      <c r="A8802" s="893">
        <v>89503</v>
      </c>
      <c r="B8802" s="894" t="s">
        <v>24614</v>
      </c>
      <c r="C8802" s="893" t="s">
        <v>70</v>
      </c>
      <c r="D8802" s="896">
        <v>25.5</v>
      </c>
    </row>
    <row r="8803" spans="1:4" ht="27" x14ac:dyDescent="0.25">
      <c r="A8803" s="893">
        <v>89504</v>
      </c>
      <c r="B8803" s="894" t="s">
        <v>24615</v>
      </c>
      <c r="C8803" s="893" t="s">
        <v>70</v>
      </c>
      <c r="D8803" s="896">
        <v>20.97</v>
      </c>
    </row>
    <row r="8804" spans="1:4" ht="27" x14ac:dyDescent="0.25">
      <c r="A8804" s="893">
        <v>89505</v>
      </c>
      <c r="B8804" s="894" t="s">
        <v>24616</v>
      </c>
      <c r="C8804" s="893" t="s">
        <v>70</v>
      </c>
      <c r="D8804" s="896">
        <v>46.85</v>
      </c>
    </row>
    <row r="8805" spans="1:4" ht="27" x14ac:dyDescent="0.25">
      <c r="A8805" s="893">
        <v>89506</v>
      </c>
      <c r="B8805" s="894" t="s">
        <v>24617</v>
      </c>
      <c r="C8805" s="893" t="s">
        <v>70</v>
      </c>
      <c r="D8805" s="896">
        <v>44.75</v>
      </c>
    </row>
    <row r="8806" spans="1:4" ht="27" x14ac:dyDescent="0.25">
      <c r="A8806" s="893">
        <v>89507</v>
      </c>
      <c r="B8806" s="894" t="s">
        <v>24618</v>
      </c>
      <c r="C8806" s="893" t="s">
        <v>70</v>
      </c>
      <c r="D8806" s="896">
        <v>53.03</v>
      </c>
    </row>
    <row r="8807" spans="1:4" ht="27" x14ac:dyDescent="0.25">
      <c r="A8807" s="893">
        <v>89510</v>
      </c>
      <c r="B8807" s="894" t="s">
        <v>24619</v>
      </c>
      <c r="C8807" s="893" t="s">
        <v>70</v>
      </c>
      <c r="D8807" s="896">
        <v>30.05</v>
      </c>
    </row>
    <row r="8808" spans="1:4" ht="27" x14ac:dyDescent="0.25">
      <c r="A8808" s="893">
        <v>89513</v>
      </c>
      <c r="B8808" s="894" t="s">
        <v>24620</v>
      </c>
      <c r="C8808" s="893" t="s">
        <v>70</v>
      </c>
      <c r="D8808" s="896">
        <v>118.42</v>
      </c>
    </row>
    <row r="8809" spans="1:4" ht="40.5" x14ac:dyDescent="0.25">
      <c r="A8809" s="893">
        <v>89514</v>
      </c>
      <c r="B8809" s="894" t="s">
        <v>24621</v>
      </c>
      <c r="C8809" s="893" t="s">
        <v>70</v>
      </c>
      <c r="D8809" s="896">
        <v>9.56</v>
      </c>
    </row>
    <row r="8810" spans="1:4" ht="27" x14ac:dyDescent="0.25">
      <c r="A8810" s="893">
        <v>89515</v>
      </c>
      <c r="B8810" s="894" t="s">
        <v>24622</v>
      </c>
      <c r="C8810" s="893" t="s">
        <v>70</v>
      </c>
      <c r="D8810" s="896">
        <v>94.2</v>
      </c>
    </row>
    <row r="8811" spans="1:4" ht="40.5" x14ac:dyDescent="0.25">
      <c r="A8811" s="893">
        <v>89516</v>
      </c>
      <c r="B8811" s="894" t="s">
        <v>24623</v>
      </c>
      <c r="C8811" s="893" t="s">
        <v>70</v>
      </c>
      <c r="D8811" s="896">
        <v>9.67</v>
      </c>
    </row>
    <row r="8812" spans="1:4" ht="27" x14ac:dyDescent="0.25">
      <c r="A8812" s="893">
        <v>89517</v>
      </c>
      <c r="B8812" s="894" t="s">
        <v>24624</v>
      </c>
      <c r="C8812" s="893" t="s">
        <v>70</v>
      </c>
      <c r="D8812" s="896">
        <v>78.739999999999995</v>
      </c>
    </row>
    <row r="8813" spans="1:4" ht="40.5" x14ac:dyDescent="0.25">
      <c r="A8813" s="893">
        <v>89518</v>
      </c>
      <c r="B8813" s="894" t="s">
        <v>24625</v>
      </c>
      <c r="C8813" s="893" t="s">
        <v>70</v>
      </c>
      <c r="D8813" s="896">
        <v>17.34</v>
      </c>
    </row>
    <row r="8814" spans="1:4" ht="27" x14ac:dyDescent="0.25">
      <c r="A8814" s="893">
        <v>89519</v>
      </c>
      <c r="B8814" s="894" t="s">
        <v>24626</v>
      </c>
      <c r="C8814" s="893" t="s">
        <v>70</v>
      </c>
      <c r="D8814" s="896">
        <v>53.03</v>
      </c>
    </row>
    <row r="8815" spans="1:4" ht="40.5" x14ac:dyDescent="0.25">
      <c r="A8815" s="893">
        <v>89520</v>
      </c>
      <c r="B8815" s="894" t="s">
        <v>24627</v>
      </c>
      <c r="C8815" s="893" t="s">
        <v>70</v>
      </c>
      <c r="D8815" s="896">
        <v>18.27</v>
      </c>
    </row>
    <row r="8816" spans="1:4" ht="27" x14ac:dyDescent="0.25">
      <c r="A8816" s="893">
        <v>89521</v>
      </c>
      <c r="B8816" s="894" t="s">
        <v>24628</v>
      </c>
      <c r="C8816" s="893" t="s">
        <v>70</v>
      </c>
      <c r="D8816" s="896">
        <v>141.15</v>
      </c>
    </row>
    <row r="8817" spans="1:4" ht="40.5" x14ac:dyDescent="0.25">
      <c r="A8817" s="893">
        <v>89522</v>
      </c>
      <c r="B8817" s="894" t="s">
        <v>24629</v>
      </c>
      <c r="C8817" s="893" t="s">
        <v>70</v>
      </c>
      <c r="D8817" s="896">
        <v>34.86</v>
      </c>
    </row>
    <row r="8818" spans="1:4" ht="27" x14ac:dyDescent="0.25">
      <c r="A8818" s="893">
        <v>89523</v>
      </c>
      <c r="B8818" s="894" t="s">
        <v>24630</v>
      </c>
      <c r="C8818" s="893" t="s">
        <v>70</v>
      </c>
      <c r="D8818" s="896">
        <v>115.22</v>
      </c>
    </row>
    <row r="8819" spans="1:4" ht="40.5" x14ac:dyDescent="0.25">
      <c r="A8819" s="893">
        <v>89524</v>
      </c>
      <c r="B8819" s="894" t="s">
        <v>24631</v>
      </c>
      <c r="C8819" s="893" t="s">
        <v>70</v>
      </c>
      <c r="D8819" s="896">
        <v>35.450000000000003</v>
      </c>
    </row>
    <row r="8820" spans="1:4" ht="27" x14ac:dyDescent="0.25">
      <c r="A8820" s="893">
        <v>89525</v>
      </c>
      <c r="B8820" s="894" t="s">
        <v>24632</v>
      </c>
      <c r="C8820" s="893" t="s">
        <v>70</v>
      </c>
      <c r="D8820" s="896">
        <v>99.1</v>
      </c>
    </row>
    <row r="8821" spans="1:4" ht="40.5" x14ac:dyDescent="0.25">
      <c r="A8821" s="893">
        <v>89526</v>
      </c>
      <c r="B8821" s="894" t="s">
        <v>24633</v>
      </c>
      <c r="C8821" s="893" t="s">
        <v>70</v>
      </c>
      <c r="D8821" s="896">
        <v>46.27</v>
      </c>
    </row>
    <row r="8822" spans="1:4" ht="27" x14ac:dyDescent="0.25">
      <c r="A8822" s="893">
        <v>89527</v>
      </c>
      <c r="B8822" s="894" t="s">
        <v>24634</v>
      </c>
      <c r="C8822" s="893" t="s">
        <v>70</v>
      </c>
      <c r="D8822" s="896">
        <v>63.91</v>
      </c>
    </row>
    <row r="8823" spans="1:4" ht="27" x14ac:dyDescent="0.25">
      <c r="A8823" s="893">
        <v>89528</v>
      </c>
      <c r="B8823" s="894" t="s">
        <v>24635</v>
      </c>
      <c r="C8823" s="893" t="s">
        <v>70</v>
      </c>
      <c r="D8823" s="896">
        <v>4.67</v>
      </c>
    </row>
    <row r="8824" spans="1:4" ht="40.5" x14ac:dyDescent="0.25">
      <c r="A8824" s="893">
        <v>89529</v>
      </c>
      <c r="B8824" s="894" t="s">
        <v>24636</v>
      </c>
      <c r="C8824" s="893" t="s">
        <v>70</v>
      </c>
      <c r="D8824" s="896">
        <v>43</v>
      </c>
    </row>
    <row r="8825" spans="1:4" ht="27" x14ac:dyDescent="0.25">
      <c r="A8825" s="893">
        <v>89530</v>
      </c>
      <c r="B8825" s="894" t="s">
        <v>24637</v>
      </c>
      <c r="C8825" s="893" t="s">
        <v>70</v>
      </c>
      <c r="D8825" s="896">
        <v>18.52</v>
      </c>
    </row>
    <row r="8826" spans="1:4" ht="40.5" x14ac:dyDescent="0.25">
      <c r="A8826" s="893">
        <v>89531</v>
      </c>
      <c r="B8826" s="894" t="s">
        <v>24638</v>
      </c>
      <c r="C8826" s="893" t="s">
        <v>70</v>
      </c>
      <c r="D8826" s="896">
        <v>44.32</v>
      </c>
    </row>
    <row r="8827" spans="1:4" ht="27" x14ac:dyDescent="0.25">
      <c r="A8827" s="893">
        <v>89532</v>
      </c>
      <c r="B8827" s="894" t="s">
        <v>24639</v>
      </c>
      <c r="C8827" s="893" t="s">
        <v>70</v>
      </c>
      <c r="D8827" s="896">
        <v>7.91</v>
      </c>
    </row>
    <row r="8828" spans="1:4" ht="40.5" x14ac:dyDescent="0.25">
      <c r="A8828" s="893">
        <v>89535</v>
      </c>
      <c r="B8828" s="894" t="s">
        <v>24640</v>
      </c>
      <c r="C8828" s="893" t="s">
        <v>70</v>
      </c>
      <c r="D8828" s="896">
        <v>49.98</v>
      </c>
    </row>
    <row r="8829" spans="1:4" ht="27" x14ac:dyDescent="0.25">
      <c r="A8829" s="893">
        <v>89536</v>
      </c>
      <c r="B8829" s="894" t="s">
        <v>24641</v>
      </c>
      <c r="C8829" s="893" t="s">
        <v>70</v>
      </c>
      <c r="D8829" s="896">
        <v>13.29</v>
      </c>
    </row>
    <row r="8830" spans="1:4" ht="27" x14ac:dyDescent="0.25">
      <c r="A8830" s="893">
        <v>89540</v>
      </c>
      <c r="B8830" s="894" t="s">
        <v>24642</v>
      </c>
      <c r="C8830" s="893" t="s">
        <v>70</v>
      </c>
      <c r="D8830" s="896">
        <v>11.72</v>
      </c>
    </row>
    <row r="8831" spans="1:4" ht="27" x14ac:dyDescent="0.25">
      <c r="A8831" s="893">
        <v>89541</v>
      </c>
      <c r="B8831" s="894" t="s">
        <v>24643</v>
      </c>
      <c r="C8831" s="893" t="s">
        <v>70</v>
      </c>
      <c r="D8831" s="896">
        <v>7.07</v>
      </c>
    </row>
    <row r="8832" spans="1:4" ht="27" x14ac:dyDescent="0.25">
      <c r="A8832" s="893">
        <v>89542</v>
      </c>
      <c r="B8832" s="894" t="s">
        <v>24644</v>
      </c>
      <c r="C8832" s="893" t="s">
        <v>70</v>
      </c>
      <c r="D8832" s="896">
        <v>31</v>
      </c>
    </row>
    <row r="8833" spans="1:4" ht="40.5" x14ac:dyDescent="0.25">
      <c r="A8833" s="893">
        <v>89544</v>
      </c>
      <c r="B8833" s="894" t="s">
        <v>24645</v>
      </c>
      <c r="C8833" s="893" t="s">
        <v>70</v>
      </c>
      <c r="D8833" s="896">
        <v>9.9600000000000009</v>
      </c>
    </row>
    <row r="8834" spans="1:4" ht="40.5" x14ac:dyDescent="0.25">
      <c r="A8834" s="893">
        <v>89545</v>
      </c>
      <c r="B8834" s="894" t="s">
        <v>24646</v>
      </c>
      <c r="C8834" s="893" t="s">
        <v>70</v>
      </c>
      <c r="D8834" s="896">
        <v>19.79</v>
      </c>
    </row>
    <row r="8835" spans="1:4" ht="40.5" x14ac:dyDescent="0.25">
      <c r="A8835" s="893">
        <v>89546</v>
      </c>
      <c r="B8835" s="894" t="s">
        <v>24647</v>
      </c>
      <c r="C8835" s="893" t="s">
        <v>70</v>
      </c>
      <c r="D8835" s="896">
        <v>12.89</v>
      </c>
    </row>
    <row r="8836" spans="1:4" ht="40.5" x14ac:dyDescent="0.25">
      <c r="A8836" s="893">
        <v>89547</v>
      </c>
      <c r="B8836" s="894" t="s">
        <v>24648</v>
      </c>
      <c r="C8836" s="893" t="s">
        <v>70</v>
      </c>
      <c r="D8836" s="896">
        <v>25.89</v>
      </c>
    </row>
    <row r="8837" spans="1:4" ht="40.5" x14ac:dyDescent="0.25">
      <c r="A8837" s="893">
        <v>89548</v>
      </c>
      <c r="B8837" s="894" t="s">
        <v>24649</v>
      </c>
      <c r="C8837" s="893" t="s">
        <v>70</v>
      </c>
      <c r="D8837" s="896">
        <v>26.64</v>
      </c>
    </row>
    <row r="8838" spans="1:4" ht="40.5" x14ac:dyDescent="0.25">
      <c r="A8838" s="893">
        <v>89549</v>
      </c>
      <c r="B8838" s="894" t="s">
        <v>24650</v>
      </c>
      <c r="C8838" s="893" t="s">
        <v>70</v>
      </c>
      <c r="D8838" s="896">
        <v>22</v>
      </c>
    </row>
    <row r="8839" spans="1:4" ht="40.5" x14ac:dyDescent="0.25">
      <c r="A8839" s="893">
        <v>89550</v>
      </c>
      <c r="B8839" s="894" t="s">
        <v>24651</v>
      </c>
      <c r="C8839" s="893" t="s">
        <v>70</v>
      </c>
      <c r="D8839" s="896">
        <v>49.31</v>
      </c>
    </row>
    <row r="8840" spans="1:4" ht="27" x14ac:dyDescent="0.25">
      <c r="A8840" s="893">
        <v>89551</v>
      </c>
      <c r="B8840" s="894" t="s">
        <v>24652</v>
      </c>
      <c r="C8840" s="893" t="s">
        <v>70</v>
      </c>
      <c r="D8840" s="896">
        <v>9.59</v>
      </c>
    </row>
    <row r="8841" spans="1:4" ht="27" x14ac:dyDescent="0.25">
      <c r="A8841" s="893">
        <v>89552</v>
      </c>
      <c r="B8841" s="894" t="s">
        <v>24653</v>
      </c>
      <c r="C8841" s="893" t="s">
        <v>70</v>
      </c>
      <c r="D8841" s="896">
        <v>20.84</v>
      </c>
    </row>
    <row r="8842" spans="1:4" ht="40.5" x14ac:dyDescent="0.25">
      <c r="A8842" s="893">
        <v>89553</v>
      </c>
      <c r="B8842" s="894" t="s">
        <v>24654</v>
      </c>
      <c r="C8842" s="893" t="s">
        <v>70</v>
      </c>
      <c r="D8842" s="896">
        <v>6.33</v>
      </c>
    </row>
    <row r="8843" spans="1:4" ht="40.5" x14ac:dyDescent="0.25">
      <c r="A8843" s="893">
        <v>89554</v>
      </c>
      <c r="B8843" s="894" t="s">
        <v>24655</v>
      </c>
      <c r="C8843" s="893" t="s">
        <v>70</v>
      </c>
      <c r="D8843" s="896">
        <v>32.53</v>
      </c>
    </row>
    <row r="8844" spans="1:4" ht="27" x14ac:dyDescent="0.25">
      <c r="A8844" s="893">
        <v>89555</v>
      </c>
      <c r="B8844" s="894" t="s">
        <v>24656</v>
      </c>
      <c r="C8844" s="893" t="s">
        <v>70</v>
      </c>
      <c r="D8844" s="896">
        <v>24.49</v>
      </c>
    </row>
    <row r="8845" spans="1:4" ht="40.5" x14ac:dyDescent="0.25">
      <c r="A8845" s="893">
        <v>89556</v>
      </c>
      <c r="B8845" s="894" t="s">
        <v>24657</v>
      </c>
      <c r="C8845" s="893" t="s">
        <v>70</v>
      </c>
      <c r="D8845" s="896">
        <v>47.21</v>
      </c>
    </row>
    <row r="8846" spans="1:4" ht="40.5" x14ac:dyDescent="0.25">
      <c r="A8846" s="893">
        <v>89557</v>
      </c>
      <c r="B8846" s="894" t="s">
        <v>24658</v>
      </c>
      <c r="C8846" s="893" t="s">
        <v>70</v>
      </c>
      <c r="D8846" s="896">
        <v>37.29</v>
      </c>
    </row>
    <row r="8847" spans="1:4" ht="27" x14ac:dyDescent="0.25">
      <c r="A8847" s="893">
        <v>89558</v>
      </c>
      <c r="B8847" s="894" t="s">
        <v>24659</v>
      </c>
      <c r="C8847" s="893" t="s">
        <v>70</v>
      </c>
      <c r="D8847" s="896">
        <v>10.83</v>
      </c>
    </row>
    <row r="8848" spans="1:4" ht="40.5" x14ac:dyDescent="0.25">
      <c r="A8848" s="893">
        <v>89559</v>
      </c>
      <c r="B8848" s="894" t="s">
        <v>24660</v>
      </c>
      <c r="C8848" s="893" t="s">
        <v>70</v>
      </c>
      <c r="D8848" s="896">
        <v>80.72</v>
      </c>
    </row>
    <row r="8849" spans="1:4" ht="27" x14ac:dyDescent="0.25">
      <c r="A8849" s="893">
        <v>89560</v>
      </c>
      <c r="B8849" s="894" t="s">
        <v>24661</v>
      </c>
      <c r="C8849" s="893" t="s">
        <v>70</v>
      </c>
      <c r="D8849" s="896">
        <v>39.75</v>
      </c>
    </row>
    <row r="8850" spans="1:4" ht="40.5" x14ac:dyDescent="0.25">
      <c r="A8850" s="893">
        <v>89561</v>
      </c>
      <c r="B8850" s="894" t="s">
        <v>24662</v>
      </c>
      <c r="C8850" s="893" t="s">
        <v>70</v>
      </c>
      <c r="D8850" s="896">
        <v>17.329999999999998</v>
      </c>
    </row>
    <row r="8851" spans="1:4" ht="27" x14ac:dyDescent="0.25">
      <c r="A8851" s="893">
        <v>89562</v>
      </c>
      <c r="B8851" s="894" t="s">
        <v>24663</v>
      </c>
      <c r="C8851" s="893" t="s">
        <v>70</v>
      </c>
      <c r="D8851" s="896">
        <v>11.56</v>
      </c>
    </row>
    <row r="8852" spans="1:4" ht="40.5" x14ac:dyDescent="0.25">
      <c r="A8852" s="893">
        <v>89563</v>
      </c>
      <c r="B8852" s="894" t="s">
        <v>24664</v>
      </c>
      <c r="C8852" s="893" t="s">
        <v>70</v>
      </c>
      <c r="D8852" s="896">
        <v>40.9</v>
      </c>
    </row>
    <row r="8853" spans="1:4" ht="27" x14ac:dyDescent="0.25">
      <c r="A8853" s="893">
        <v>89564</v>
      </c>
      <c r="B8853" s="894" t="s">
        <v>24665</v>
      </c>
      <c r="C8853" s="893" t="s">
        <v>70</v>
      </c>
      <c r="D8853" s="896">
        <v>17.600000000000001</v>
      </c>
    </row>
    <row r="8854" spans="1:4" ht="40.5" x14ac:dyDescent="0.25">
      <c r="A8854" s="893">
        <v>89565</v>
      </c>
      <c r="B8854" s="894" t="s">
        <v>24666</v>
      </c>
      <c r="C8854" s="893" t="s">
        <v>70</v>
      </c>
      <c r="D8854" s="896">
        <v>66.47</v>
      </c>
    </row>
    <row r="8855" spans="1:4" ht="27" x14ac:dyDescent="0.25">
      <c r="A8855" s="893">
        <v>89566</v>
      </c>
      <c r="B8855" s="894" t="s">
        <v>24667</v>
      </c>
      <c r="C8855" s="893" t="s">
        <v>70</v>
      </c>
      <c r="D8855" s="896">
        <v>55.85</v>
      </c>
    </row>
    <row r="8856" spans="1:4" ht="40.5" x14ac:dyDescent="0.25">
      <c r="A8856" s="893">
        <v>89567</v>
      </c>
      <c r="B8856" s="894" t="s">
        <v>24668</v>
      </c>
      <c r="C8856" s="893" t="s">
        <v>70</v>
      </c>
      <c r="D8856" s="896">
        <v>95.58</v>
      </c>
    </row>
    <row r="8857" spans="1:4" ht="27" x14ac:dyDescent="0.25">
      <c r="A8857" s="893">
        <v>89568</v>
      </c>
      <c r="B8857" s="894" t="s">
        <v>24669</v>
      </c>
      <c r="C8857" s="893" t="s">
        <v>70</v>
      </c>
      <c r="D8857" s="896">
        <v>36.82</v>
      </c>
    </row>
    <row r="8858" spans="1:4" ht="40.5" x14ac:dyDescent="0.25">
      <c r="A8858" s="893">
        <v>89569</v>
      </c>
      <c r="B8858" s="894" t="s">
        <v>24670</v>
      </c>
      <c r="C8858" s="893" t="s">
        <v>70</v>
      </c>
      <c r="D8858" s="896">
        <v>112.74</v>
      </c>
    </row>
    <row r="8859" spans="1:4" ht="40.5" x14ac:dyDescent="0.25">
      <c r="A8859" s="893">
        <v>89570</v>
      </c>
      <c r="B8859" s="894" t="s">
        <v>24671</v>
      </c>
      <c r="C8859" s="893" t="s">
        <v>70</v>
      </c>
      <c r="D8859" s="896">
        <v>12.8</v>
      </c>
    </row>
    <row r="8860" spans="1:4" ht="27" x14ac:dyDescent="0.25">
      <c r="A8860" s="893">
        <v>89571</v>
      </c>
      <c r="B8860" s="894" t="s">
        <v>24672</v>
      </c>
      <c r="C8860" s="893" t="s">
        <v>70</v>
      </c>
      <c r="D8860" s="896">
        <v>82.2</v>
      </c>
    </row>
    <row r="8861" spans="1:4" ht="40.5" x14ac:dyDescent="0.25">
      <c r="A8861" s="893">
        <v>89572</v>
      </c>
      <c r="B8861" s="894" t="s">
        <v>24673</v>
      </c>
      <c r="C8861" s="893" t="s">
        <v>70</v>
      </c>
      <c r="D8861" s="896">
        <v>9.64</v>
      </c>
    </row>
    <row r="8862" spans="1:4" ht="27" x14ac:dyDescent="0.25">
      <c r="A8862" s="893">
        <v>89573</v>
      </c>
      <c r="B8862" s="894" t="s">
        <v>24674</v>
      </c>
      <c r="C8862" s="893" t="s">
        <v>70</v>
      </c>
      <c r="D8862" s="896">
        <v>91.07</v>
      </c>
    </row>
    <row r="8863" spans="1:4" ht="40.5" x14ac:dyDescent="0.25">
      <c r="A8863" s="893">
        <v>89574</v>
      </c>
      <c r="B8863" s="894" t="s">
        <v>24675</v>
      </c>
      <c r="C8863" s="893" t="s">
        <v>70</v>
      </c>
      <c r="D8863" s="896">
        <v>186.92</v>
      </c>
    </row>
    <row r="8864" spans="1:4" ht="27" x14ac:dyDescent="0.25">
      <c r="A8864" s="893">
        <v>89575</v>
      </c>
      <c r="B8864" s="894" t="s">
        <v>24676</v>
      </c>
      <c r="C8864" s="893" t="s">
        <v>70</v>
      </c>
      <c r="D8864" s="896">
        <v>12.75</v>
      </c>
    </row>
    <row r="8865" spans="1:4" ht="27" x14ac:dyDescent="0.25">
      <c r="A8865" s="893">
        <v>89577</v>
      </c>
      <c r="B8865" s="894" t="s">
        <v>24677</v>
      </c>
      <c r="C8865" s="893" t="s">
        <v>70</v>
      </c>
      <c r="D8865" s="896">
        <v>41.83</v>
      </c>
    </row>
    <row r="8866" spans="1:4" ht="27" x14ac:dyDescent="0.25">
      <c r="A8866" s="893">
        <v>89579</v>
      </c>
      <c r="B8866" s="894" t="s">
        <v>24678</v>
      </c>
      <c r="C8866" s="893" t="s">
        <v>70</v>
      </c>
      <c r="D8866" s="896">
        <v>13.09</v>
      </c>
    </row>
    <row r="8867" spans="1:4" ht="40.5" x14ac:dyDescent="0.25">
      <c r="A8867" s="893">
        <v>89581</v>
      </c>
      <c r="B8867" s="894" t="s">
        <v>24679</v>
      </c>
      <c r="C8867" s="893" t="s">
        <v>70</v>
      </c>
      <c r="D8867" s="896">
        <v>39.22</v>
      </c>
    </row>
    <row r="8868" spans="1:4" ht="40.5" x14ac:dyDescent="0.25">
      <c r="A8868" s="893">
        <v>89582</v>
      </c>
      <c r="B8868" s="894" t="s">
        <v>24680</v>
      </c>
      <c r="C8868" s="893" t="s">
        <v>70</v>
      </c>
      <c r="D8868" s="896">
        <v>39.81</v>
      </c>
    </row>
    <row r="8869" spans="1:4" ht="40.5" x14ac:dyDescent="0.25">
      <c r="A8869" s="893">
        <v>89583</v>
      </c>
      <c r="B8869" s="894" t="s">
        <v>24681</v>
      </c>
      <c r="C8869" s="893" t="s">
        <v>70</v>
      </c>
      <c r="D8869" s="896">
        <v>50.63</v>
      </c>
    </row>
    <row r="8870" spans="1:4" ht="40.5" x14ac:dyDescent="0.25">
      <c r="A8870" s="893">
        <v>89584</v>
      </c>
      <c r="B8870" s="894" t="s">
        <v>24682</v>
      </c>
      <c r="C8870" s="893" t="s">
        <v>70</v>
      </c>
      <c r="D8870" s="896">
        <v>50.89</v>
      </c>
    </row>
    <row r="8871" spans="1:4" ht="40.5" x14ac:dyDescent="0.25">
      <c r="A8871" s="893">
        <v>89585</v>
      </c>
      <c r="B8871" s="894" t="s">
        <v>24683</v>
      </c>
      <c r="C8871" s="893" t="s">
        <v>70</v>
      </c>
      <c r="D8871" s="896">
        <v>52.21</v>
      </c>
    </row>
    <row r="8872" spans="1:4" ht="40.5" x14ac:dyDescent="0.25">
      <c r="A8872" s="893">
        <v>89587</v>
      </c>
      <c r="B8872" s="894" t="s">
        <v>24684</v>
      </c>
      <c r="C8872" s="893" t="s">
        <v>70</v>
      </c>
      <c r="D8872" s="896">
        <v>57.87</v>
      </c>
    </row>
    <row r="8873" spans="1:4" ht="40.5" x14ac:dyDescent="0.25">
      <c r="A8873" s="893">
        <v>89590</v>
      </c>
      <c r="B8873" s="894" t="s">
        <v>24685</v>
      </c>
      <c r="C8873" s="893" t="s">
        <v>70</v>
      </c>
      <c r="D8873" s="896">
        <v>156.68</v>
      </c>
    </row>
    <row r="8874" spans="1:4" ht="40.5" x14ac:dyDescent="0.25">
      <c r="A8874" s="893">
        <v>89591</v>
      </c>
      <c r="B8874" s="894" t="s">
        <v>24686</v>
      </c>
      <c r="C8874" s="893" t="s">
        <v>70</v>
      </c>
      <c r="D8874" s="896">
        <v>152.65</v>
      </c>
    </row>
    <row r="8875" spans="1:4" ht="40.5" x14ac:dyDescent="0.25">
      <c r="A8875" s="893">
        <v>89592</v>
      </c>
      <c r="B8875" s="894" t="s">
        <v>24687</v>
      </c>
      <c r="C8875" s="893" t="s">
        <v>70</v>
      </c>
      <c r="D8875" s="896">
        <v>188.1</v>
      </c>
    </row>
    <row r="8876" spans="1:4" ht="27" x14ac:dyDescent="0.25">
      <c r="A8876" s="893">
        <v>89593</v>
      </c>
      <c r="B8876" s="894" t="s">
        <v>24688</v>
      </c>
      <c r="C8876" s="893" t="s">
        <v>70</v>
      </c>
      <c r="D8876" s="896">
        <v>28.16</v>
      </c>
    </row>
    <row r="8877" spans="1:4" ht="27" x14ac:dyDescent="0.25">
      <c r="A8877" s="893">
        <v>89594</v>
      </c>
      <c r="B8877" s="894" t="s">
        <v>24689</v>
      </c>
      <c r="C8877" s="893" t="s">
        <v>70</v>
      </c>
      <c r="D8877" s="896">
        <v>40.71</v>
      </c>
    </row>
    <row r="8878" spans="1:4" ht="40.5" x14ac:dyDescent="0.25">
      <c r="A8878" s="893">
        <v>89595</v>
      </c>
      <c r="B8878" s="894" t="s">
        <v>24690</v>
      </c>
      <c r="C8878" s="893" t="s">
        <v>70</v>
      </c>
      <c r="D8878" s="896">
        <v>16.2</v>
      </c>
    </row>
    <row r="8879" spans="1:4" ht="40.5" x14ac:dyDescent="0.25">
      <c r="A8879" s="893">
        <v>89596</v>
      </c>
      <c r="B8879" s="894" t="s">
        <v>24691</v>
      </c>
      <c r="C8879" s="893" t="s">
        <v>70</v>
      </c>
      <c r="D8879" s="896">
        <v>11.57</v>
      </c>
    </row>
    <row r="8880" spans="1:4" ht="27" x14ac:dyDescent="0.25">
      <c r="A8880" s="893">
        <v>89597</v>
      </c>
      <c r="B8880" s="894" t="s">
        <v>24692</v>
      </c>
      <c r="C8880" s="893" t="s">
        <v>70</v>
      </c>
      <c r="D8880" s="896">
        <v>25.36</v>
      </c>
    </row>
    <row r="8881" spans="1:4" ht="27" x14ac:dyDescent="0.25">
      <c r="A8881" s="893">
        <v>89598</v>
      </c>
      <c r="B8881" s="894" t="s">
        <v>24693</v>
      </c>
      <c r="C8881" s="893" t="s">
        <v>70</v>
      </c>
      <c r="D8881" s="896">
        <v>56.48</v>
      </c>
    </row>
    <row r="8882" spans="1:4" ht="40.5" x14ac:dyDescent="0.25">
      <c r="A8882" s="893">
        <v>89599</v>
      </c>
      <c r="B8882" s="894" t="s">
        <v>24694</v>
      </c>
      <c r="C8882" s="893" t="s">
        <v>70</v>
      </c>
      <c r="D8882" s="896">
        <v>28.8</v>
      </c>
    </row>
    <row r="8883" spans="1:4" ht="40.5" x14ac:dyDescent="0.25">
      <c r="A8883" s="893">
        <v>89600</v>
      </c>
      <c r="B8883" s="894" t="s">
        <v>24695</v>
      </c>
      <c r="C8883" s="893" t="s">
        <v>70</v>
      </c>
      <c r="D8883" s="896">
        <v>29.54</v>
      </c>
    </row>
    <row r="8884" spans="1:4" ht="27" x14ac:dyDescent="0.25">
      <c r="A8884" s="893">
        <v>89605</v>
      </c>
      <c r="B8884" s="894" t="s">
        <v>24696</v>
      </c>
      <c r="C8884" s="893" t="s">
        <v>70</v>
      </c>
      <c r="D8884" s="896">
        <v>23.09</v>
      </c>
    </row>
    <row r="8885" spans="1:4" ht="27" x14ac:dyDescent="0.25">
      <c r="A8885" s="893">
        <v>89609</v>
      </c>
      <c r="B8885" s="894" t="s">
        <v>24697</v>
      </c>
      <c r="C8885" s="893" t="s">
        <v>70</v>
      </c>
      <c r="D8885" s="896">
        <v>95.7</v>
      </c>
    </row>
    <row r="8886" spans="1:4" ht="40.5" x14ac:dyDescent="0.25">
      <c r="A8886" s="893">
        <v>89610</v>
      </c>
      <c r="B8886" s="894" t="s">
        <v>24698</v>
      </c>
      <c r="C8886" s="893" t="s">
        <v>70</v>
      </c>
      <c r="D8886" s="896">
        <v>21.82</v>
      </c>
    </row>
    <row r="8887" spans="1:4" ht="27" x14ac:dyDescent="0.25">
      <c r="A8887" s="893">
        <v>89611</v>
      </c>
      <c r="B8887" s="894" t="s">
        <v>24699</v>
      </c>
      <c r="C8887" s="893" t="s">
        <v>70</v>
      </c>
      <c r="D8887" s="896">
        <v>35.9</v>
      </c>
    </row>
    <row r="8888" spans="1:4" ht="27" x14ac:dyDescent="0.25">
      <c r="A8888" s="893">
        <v>89612</v>
      </c>
      <c r="B8888" s="894" t="s">
        <v>24700</v>
      </c>
      <c r="C8888" s="893" t="s">
        <v>70</v>
      </c>
      <c r="D8888" s="896">
        <v>188.36</v>
      </c>
    </row>
    <row r="8889" spans="1:4" ht="40.5" x14ac:dyDescent="0.25">
      <c r="A8889" s="893">
        <v>89613</v>
      </c>
      <c r="B8889" s="894" t="s">
        <v>24701</v>
      </c>
      <c r="C8889" s="893" t="s">
        <v>70</v>
      </c>
      <c r="D8889" s="896">
        <v>34.229999999999997</v>
      </c>
    </row>
    <row r="8890" spans="1:4" ht="27" x14ac:dyDescent="0.25">
      <c r="A8890" s="893">
        <v>89614</v>
      </c>
      <c r="B8890" s="894" t="s">
        <v>24702</v>
      </c>
      <c r="C8890" s="893" t="s">
        <v>70</v>
      </c>
      <c r="D8890" s="896">
        <v>67.400000000000006</v>
      </c>
    </row>
    <row r="8891" spans="1:4" ht="27" x14ac:dyDescent="0.25">
      <c r="A8891" s="893">
        <v>89615</v>
      </c>
      <c r="B8891" s="894" t="s">
        <v>24703</v>
      </c>
      <c r="C8891" s="893" t="s">
        <v>70</v>
      </c>
      <c r="D8891" s="896">
        <v>222.43</v>
      </c>
    </row>
    <row r="8892" spans="1:4" ht="40.5" x14ac:dyDescent="0.25">
      <c r="A8892" s="893">
        <v>89616</v>
      </c>
      <c r="B8892" s="894" t="s">
        <v>24704</v>
      </c>
      <c r="C8892" s="893" t="s">
        <v>70</v>
      </c>
      <c r="D8892" s="896">
        <v>45.77</v>
      </c>
    </row>
    <row r="8893" spans="1:4" ht="27" x14ac:dyDescent="0.25">
      <c r="A8893" s="893">
        <v>89617</v>
      </c>
      <c r="B8893" s="894" t="s">
        <v>24705</v>
      </c>
      <c r="C8893" s="893" t="s">
        <v>70</v>
      </c>
      <c r="D8893" s="896">
        <v>8.27</v>
      </c>
    </row>
    <row r="8894" spans="1:4" ht="27" x14ac:dyDescent="0.25">
      <c r="A8894" s="893">
        <v>89620</v>
      </c>
      <c r="B8894" s="894" t="s">
        <v>24706</v>
      </c>
      <c r="C8894" s="893" t="s">
        <v>70</v>
      </c>
      <c r="D8894" s="896">
        <v>13.12</v>
      </c>
    </row>
    <row r="8895" spans="1:4" ht="27" x14ac:dyDescent="0.25">
      <c r="A8895" s="893">
        <v>89622</v>
      </c>
      <c r="B8895" s="894" t="s">
        <v>24707</v>
      </c>
      <c r="C8895" s="893" t="s">
        <v>70</v>
      </c>
      <c r="D8895" s="896">
        <v>15.75</v>
      </c>
    </row>
    <row r="8896" spans="1:4" ht="27" x14ac:dyDescent="0.25">
      <c r="A8896" s="893">
        <v>89623</v>
      </c>
      <c r="B8896" s="894" t="s">
        <v>24708</v>
      </c>
      <c r="C8896" s="893" t="s">
        <v>70</v>
      </c>
      <c r="D8896" s="896">
        <v>21.62</v>
      </c>
    </row>
    <row r="8897" spans="1:4" ht="27" x14ac:dyDescent="0.25">
      <c r="A8897" s="893">
        <v>89624</v>
      </c>
      <c r="B8897" s="894" t="s">
        <v>24709</v>
      </c>
      <c r="C8897" s="893" t="s">
        <v>70</v>
      </c>
      <c r="D8897" s="896">
        <v>20</v>
      </c>
    </row>
    <row r="8898" spans="1:4" ht="27" x14ac:dyDescent="0.25">
      <c r="A8898" s="893">
        <v>89625</v>
      </c>
      <c r="B8898" s="894" t="s">
        <v>24710</v>
      </c>
      <c r="C8898" s="893" t="s">
        <v>70</v>
      </c>
      <c r="D8898" s="896">
        <v>25.19</v>
      </c>
    </row>
    <row r="8899" spans="1:4" ht="27" x14ac:dyDescent="0.25">
      <c r="A8899" s="893">
        <v>89626</v>
      </c>
      <c r="B8899" s="894" t="s">
        <v>24711</v>
      </c>
      <c r="C8899" s="893" t="s">
        <v>70</v>
      </c>
      <c r="D8899" s="896">
        <v>33.79</v>
      </c>
    </row>
    <row r="8900" spans="1:4" ht="27" x14ac:dyDescent="0.25">
      <c r="A8900" s="893">
        <v>89627</v>
      </c>
      <c r="B8900" s="894" t="s">
        <v>24712</v>
      </c>
      <c r="C8900" s="893" t="s">
        <v>70</v>
      </c>
      <c r="D8900" s="896">
        <v>22.45</v>
      </c>
    </row>
    <row r="8901" spans="1:4" ht="27" x14ac:dyDescent="0.25">
      <c r="A8901" s="893">
        <v>89628</v>
      </c>
      <c r="B8901" s="894" t="s">
        <v>24713</v>
      </c>
      <c r="C8901" s="893" t="s">
        <v>70</v>
      </c>
      <c r="D8901" s="896">
        <v>53.9</v>
      </c>
    </row>
    <row r="8902" spans="1:4" ht="27" x14ac:dyDescent="0.25">
      <c r="A8902" s="893">
        <v>89629</v>
      </c>
      <c r="B8902" s="894" t="s">
        <v>24714</v>
      </c>
      <c r="C8902" s="893" t="s">
        <v>70</v>
      </c>
      <c r="D8902" s="896">
        <v>91.07</v>
      </c>
    </row>
    <row r="8903" spans="1:4" ht="27" x14ac:dyDescent="0.25">
      <c r="A8903" s="893">
        <v>89630</v>
      </c>
      <c r="B8903" s="894" t="s">
        <v>24715</v>
      </c>
      <c r="C8903" s="893" t="s">
        <v>70</v>
      </c>
      <c r="D8903" s="896">
        <v>69.010000000000005</v>
      </c>
    </row>
    <row r="8904" spans="1:4" ht="27" x14ac:dyDescent="0.25">
      <c r="A8904" s="893">
        <v>89631</v>
      </c>
      <c r="B8904" s="894" t="s">
        <v>24716</v>
      </c>
      <c r="C8904" s="893" t="s">
        <v>70</v>
      </c>
      <c r="D8904" s="896">
        <v>119.72</v>
      </c>
    </row>
    <row r="8905" spans="1:4" ht="27" x14ac:dyDescent="0.25">
      <c r="A8905" s="893">
        <v>89632</v>
      </c>
      <c r="B8905" s="894" t="s">
        <v>24717</v>
      </c>
      <c r="C8905" s="893" t="s">
        <v>70</v>
      </c>
      <c r="D8905" s="896">
        <v>139.55000000000001</v>
      </c>
    </row>
    <row r="8906" spans="1:4" ht="27" x14ac:dyDescent="0.25">
      <c r="A8906" s="893">
        <v>89637</v>
      </c>
      <c r="B8906" s="894" t="s">
        <v>24718</v>
      </c>
      <c r="C8906" s="893" t="s">
        <v>70</v>
      </c>
      <c r="D8906" s="896">
        <v>11.87</v>
      </c>
    </row>
    <row r="8907" spans="1:4" ht="27" x14ac:dyDescent="0.25">
      <c r="A8907" s="893">
        <v>89638</v>
      </c>
      <c r="B8907" s="894" t="s">
        <v>24719</v>
      </c>
      <c r="C8907" s="893" t="s">
        <v>70</v>
      </c>
      <c r="D8907" s="896">
        <v>12.9</v>
      </c>
    </row>
    <row r="8908" spans="1:4" ht="27" x14ac:dyDescent="0.25">
      <c r="A8908" s="893">
        <v>89639</v>
      </c>
      <c r="B8908" s="894" t="s">
        <v>24720</v>
      </c>
      <c r="C8908" s="893" t="s">
        <v>70</v>
      </c>
      <c r="D8908" s="896">
        <v>13.62</v>
      </c>
    </row>
    <row r="8909" spans="1:4" ht="40.5" x14ac:dyDescent="0.25">
      <c r="A8909" s="893">
        <v>89640</v>
      </c>
      <c r="B8909" s="894" t="s">
        <v>24721</v>
      </c>
      <c r="C8909" s="893" t="s">
        <v>70</v>
      </c>
      <c r="D8909" s="896">
        <v>21.39</v>
      </c>
    </row>
    <row r="8910" spans="1:4" ht="27" x14ac:dyDescent="0.25">
      <c r="A8910" s="893">
        <v>89641</v>
      </c>
      <c r="B8910" s="894" t="s">
        <v>24722</v>
      </c>
      <c r="C8910" s="893" t="s">
        <v>70</v>
      </c>
      <c r="D8910" s="896">
        <v>15.32</v>
      </c>
    </row>
    <row r="8911" spans="1:4" ht="27" x14ac:dyDescent="0.25">
      <c r="A8911" s="893">
        <v>89642</v>
      </c>
      <c r="B8911" s="894" t="s">
        <v>24723</v>
      </c>
      <c r="C8911" s="893" t="s">
        <v>70</v>
      </c>
      <c r="D8911" s="896">
        <v>17.12</v>
      </c>
    </row>
    <row r="8912" spans="1:4" ht="27" x14ac:dyDescent="0.25">
      <c r="A8912" s="893">
        <v>89643</v>
      </c>
      <c r="B8912" s="894" t="s">
        <v>24724</v>
      </c>
      <c r="C8912" s="893" t="s">
        <v>70</v>
      </c>
      <c r="D8912" s="896">
        <v>18.55</v>
      </c>
    </row>
    <row r="8913" spans="1:4" ht="40.5" x14ac:dyDescent="0.25">
      <c r="A8913" s="893">
        <v>89644</v>
      </c>
      <c r="B8913" s="894" t="s">
        <v>24725</v>
      </c>
      <c r="C8913" s="893" t="s">
        <v>70</v>
      </c>
      <c r="D8913" s="896">
        <v>26.08</v>
      </c>
    </row>
    <row r="8914" spans="1:4" ht="40.5" x14ac:dyDescent="0.25">
      <c r="A8914" s="893">
        <v>89645</v>
      </c>
      <c r="B8914" s="894" t="s">
        <v>24726</v>
      </c>
      <c r="C8914" s="893" t="s">
        <v>70</v>
      </c>
      <c r="D8914" s="896">
        <v>36.44</v>
      </c>
    </row>
    <row r="8915" spans="1:4" ht="27" x14ac:dyDescent="0.25">
      <c r="A8915" s="893">
        <v>89646</v>
      </c>
      <c r="B8915" s="894" t="s">
        <v>24727</v>
      </c>
      <c r="C8915" s="893" t="s">
        <v>70</v>
      </c>
      <c r="D8915" s="896">
        <v>23.11</v>
      </c>
    </row>
    <row r="8916" spans="1:4" ht="27" x14ac:dyDescent="0.25">
      <c r="A8916" s="893">
        <v>89647</v>
      </c>
      <c r="B8916" s="894" t="s">
        <v>24728</v>
      </c>
      <c r="C8916" s="893" t="s">
        <v>70</v>
      </c>
      <c r="D8916" s="896">
        <v>22.37</v>
      </c>
    </row>
    <row r="8917" spans="1:4" ht="27" x14ac:dyDescent="0.25">
      <c r="A8917" s="893">
        <v>89648</v>
      </c>
      <c r="B8917" s="894" t="s">
        <v>24729</v>
      </c>
      <c r="C8917" s="893" t="s">
        <v>70</v>
      </c>
      <c r="D8917" s="896">
        <v>27.97</v>
      </c>
    </row>
    <row r="8918" spans="1:4" ht="27" x14ac:dyDescent="0.25">
      <c r="A8918" s="893">
        <v>89649</v>
      </c>
      <c r="B8918" s="894" t="s">
        <v>24730</v>
      </c>
      <c r="C8918" s="893" t="s">
        <v>70</v>
      </c>
      <c r="D8918" s="896">
        <v>34.03</v>
      </c>
    </row>
    <row r="8919" spans="1:4" ht="27" x14ac:dyDescent="0.25">
      <c r="A8919" s="893">
        <v>89650</v>
      </c>
      <c r="B8919" s="894" t="s">
        <v>24731</v>
      </c>
      <c r="C8919" s="893" t="s">
        <v>70</v>
      </c>
      <c r="D8919" s="896">
        <v>32.19</v>
      </c>
    </row>
    <row r="8920" spans="1:4" ht="27" x14ac:dyDescent="0.25">
      <c r="A8920" s="893">
        <v>89651</v>
      </c>
      <c r="B8920" s="894" t="s">
        <v>24732</v>
      </c>
      <c r="C8920" s="893" t="s">
        <v>70</v>
      </c>
      <c r="D8920" s="896">
        <v>7.99</v>
      </c>
    </row>
    <row r="8921" spans="1:4" ht="27" x14ac:dyDescent="0.25">
      <c r="A8921" s="893">
        <v>89652</v>
      </c>
      <c r="B8921" s="894" t="s">
        <v>24733</v>
      </c>
      <c r="C8921" s="893" t="s">
        <v>70</v>
      </c>
      <c r="D8921" s="896">
        <v>13.7</v>
      </c>
    </row>
    <row r="8922" spans="1:4" ht="40.5" x14ac:dyDescent="0.25">
      <c r="A8922" s="893">
        <v>89653</v>
      </c>
      <c r="B8922" s="894" t="s">
        <v>24734</v>
      </c>
      <c r="C8922" s="893" t="s">
        <v>70</v>
      </c>
      <c r="D8922" s="896">
        <v>19.489999999999998</v>
      </c>
    </row>
    <row r="8923" spans="1:4" ht="27" x14ac:dyDescent="0.25">
      <c r="A8923" s="893">
        <v>89654</v>
      </c>
      <c r="B8923" s="894" t="s">
        <v>24735</v>
      </c>
      <c r="C8923" s="893" t="s">
        <v>70</v>
      </c>
      <c r="D8923" s="896">
        <v>22.58</v>
      </c>
    </row>
    <row r="8924" spans="1:4" ht="27" x14ac:dyDescent="0.25">
      <c r="A8924" s="893">
        <v>89655</v>
      </c>
      <c r="B8924" s="894" t="s">
        <v>24736</v>
      </c>
      <c r="C8924" s="893" t="s">
        <v>70</v>
      </c>
      <c r="D8924" s="896">
        <v>26.92</v>
      </c>
    </row>
    <row r="8925" spans="1:4" ht="27" x14ac:dyDescent="0.25">
      <c r="A8925" s="893">
        <v>89656</v>
      </c>
      <c r="B8925" s="894" t="s">
        <v>24737</v>
      </c>
      <c r="C8925" s="893" t="s">
        <v>70</v>
      </c>
      <c r="D8925" s="896">
        <v>25.08</v>
      </c>
    </row>
    <row r="8926" spans="1:4" ht="27" x14ac:dyDescent="0.25">
      <c r="A8926" s="893">
        <v>89657</v>
      </c>
      <c r="B8926" s="894" t="s">
        <v>24738</v>
      </c>
      <c r="C8926" s="893" t="s">
        <v>70</v>
      </c>
      <c r="D8926" s="896">
        <v>15.53</v>
      </c>
    </row>
    <row r="8927" spans="1:4" ht="27" x14ac:dyDescent="0.25">
      <c r="A8927" s="893">
        <v>89658</v>
      </c>
      <c r="B8927" s="894" t="s">
        <v>24739</v>
      </c>
      <c r="C8927" s="893" t="s">
        <v>70</v>
      </c>
      <c r="D8927" s="896">
        <v>10.6</v>
      </c>
    </row>
    <row r="8928" spans="1:4" ht="27" x14ac:dyDescent="0.25">
      <c r="A8928" s="893">
        <v>89659</v>
      </c>
      <c r="B8928" s="894" t="s">
        <v>24740</v>
      </c>
      <c r="C8928" s="893" t="s">
        <v>70</v>
      </c>
      <c r="D8928" s="896">
        <v>19.22</v>
      </c>
    </row>
    <row r="8929" spans="1:4" ht="40.5" x14ac:dyDescent="0.25">
      <c r="A8929" s="893">
        <v>89660</v>
      </c>
      <c r="B8929" s="894" t="s">
        <v>24741</v>
      </c>
      <c r="C8929" s="893" t="s">
        <v>70</v>
      </c>
      <c r="D8929" s="896">
        <v>10.8</v>
      </c>
    </row>
    <row r="8930" spans="1:4" ht="27" x14ac:dyDescent="0.25">
      <c r="A8930" s="893">
        <v>89661</v>
      </c>
      <c r="B8930" s="894" t="s">
        <v>24742</v>
      </c>
      <c r="C8930" s="893" t="s">
        <v>70</v>
      </c>
      <c r="D8930" s="896">
        <v>26.3</v>
      </c>
    </row>
    <row r="8931" spans="1:4" ht="27" x14ac:dyDescent="0.25">
      <c r="A8931" s="893">
        <v>89662</v>
      </c>
      <c r="B8931" s="894" t="s">
        <v>24743</v>
      </c>
      <c r="C8931" s="893" t="s">
        <v>70</v>
      </c>
      <c r="D8931" s="896">
        <v>34.83</v>
      </c>
    </row>
    <row r="8932" spans="1:4" ht="27" x14ac:dyDescent="0.25">
      <c r="A8932" s="893">
        <v>89663</v>
      </c>
      <c r="B8932" s="894" t="s">
        <v>24744</v>
      </c>
      <c r="C8932" s="893" t="s">
        <v>70</v>
      </c>
      <c r="D8932" s="896">
        <v>33.57</v>
      </c>
    </row>
    <row r="8933" spans="1:4" ht="27" x14ac:dyDescent="0.25">
      <c r="A8933" s="893">
        <v>89664</v>
      </c>
      <c r="B8933" s="894" t="s">
        <v>24745</v>
      </c>
      <c r="C8933" s="893" t="s">
        <v>70</v>
      </c>
      <c r="D8933" s="896">
        <v>19.14</v>
      </c>
    </row>
    <row r="8934" spans="1:4" ht="40.5" x14ac:dyDescent="0.25">
      <c r="A8934" s="893">
        <v>89666</v>
      </c>
      <c r="B8934" s="894" t="s">
        <v>24746</v>
      </c>
      <c r="C8934" s="893" t="s">
        <v>70</v>
      </c>
      <c r="D8934" s="896">
        <v>8.2200000000000006</v>
      </c>
    </row>
    <row r="8935" spans="1:4" ht="40.5" x14ac:dyDescent="0.25">
      <c r="A8935" s="893">
        <v>89667</v>
      </c>
      <c r="B8935" s="894" t="s">
        <v>24747</v>
      </c>
      <c r="C8935" s="893" t="s">
        <v>70</v>
      </c>
      <c r="D8935" s="896">
        <v>52.21</v>
      </c>
    </row>
    <row r="8936" spans="1:4" ht="27" x14ac:dyDescent="0.25">
      <c r="A8936" s="893">
        <v>89668</v>
      </c>
      <c r="B8936" s="894" t="s">
        <v>24748</v>
      </c>
      <c r="C8936" s="893" t="s">
        <v>70</v>
      </c>
      <c r="D8936" s="896">
        <v>32.76</v>
      </c>
    </row>
    <row r="8937" spans="1:4" ht="40.5" x14ac:dyDescent="0.25">
      <c r="A8937" s="893">
        <v>89669</v>
      </c>
      <c r="B8937" s="894" t="s">
        <v>24749</v>
      </c>
      <c r="C8937" s="893" t="s">
        <v>70</v>
      </c>
      <c r="D8937" s="896">
        <v>37.83</v>
      </c>
    </row>
    <row r="8938" spans="1:4" ht="27" x14ac:dyDescent="0.25">
      <c r="A8938" s="893">
        <v>89670</v>
      </c>
      <c r="B8938" s="894" t="s">
        <v>24750</v>
      </c>
      <c r="C8938" s="893" t="s">
        <v>70</v>
      </c>
      <c r="D8938" s="896">
        <v>15.77</v>
      </c>
    </row>
    <row r="8939" spans="1:4" ht="40.5" x14ac:dyDescent="0.25">
      <c r="A8939" s="893">
        <v>89671</v>
      </c>
      <c r="B8939" s="894" t="s">
        <v>24751</v>
      </c>
      <c r="C8939" s="893" t="s">
        <v>70</v>
      </c>
      <c r="D8939" s="896">
        <v>52.47</v>
      </c>
    </row>
    <row r="8940" spans="1:4" ht="27" x14ac:dyDescent="0.25">
      <c r="A8940" s="893">
        <v>89672</v>
      </c>
      <c r="B8940" s="894" t="s">
        <v>24752</v>
      </c>
      <c r="C8940" s="893" t="s">
        <v>70</v>
      </c>
      <c r="D8940" s="896">
        <v>26.5</v>
      </c>
    </row>
    <row r="8941" spans="1:4" ht="40.5" x14ac:dyDescent="0.25">
      <c r="A8941" s="893">
        <v>89673</v>
      </c>
      <c r="B8941" s="894" t="s">
        <v>24753</v>
      </c>
      <c r="C8941" s="893" t="s">
        <v>70</v>
      </c>
      <c r="D8941" s="896">
        <v>41.37</v>
      </c>
    </row>
    <row r="8942" spans="1:4" ht="27" x14ac:dyDescent="0.25">
      <c r="A8942" s="893">
        <v>89674</v>
      </c>
      <c r="B8942" s="894" t="s">
        <v>24754</v>
      </c>
      <c r="C8942" s="893" t="s">
        <v>70</v>
      </c>
      <c r="D8942" s="896">
        <v>34.25</v>
      </c>
    </row>
    <row r="8943" spans="1:4" ht="40.5" x14ac:dyDescent="0.25">
      <c r="A8943" s="893">
        <v>89675</v>
      </c>
      <c r="B8943" s="894" t="s">
        <v>24755</v>
      </c>
      <c r="C8943" s="893" t="s">
        <v>70</v>
      </c>
      <c r="D8943" s="896">
        <v>85.98</v>
      </c>
    </row>
    <row r="8944" spans="1:4" ht="27" x14ac:dyDescent="0.25">
      <c r="A8944" s="893">
        <v>89676</v>
      </c>
      <c r="B8944" s="894" t="s">
        <v>24756</v>
      </c>
      <c r="C8944" s="893" t="s">
        <v>70</v>
      </c>
      <c r="D8944" s="896">
        <v>41.28</v>
      </c>
    </row>
    <row r="8945" spans="1:4" ht="40.5" x14ac:dyDescent="0.25">
      <c r="A8945" s="893">
        <v>89677</v>
      </c>
      <c r="B8945" s="894" t="s">
        <v>24757</v>
      </c>
      <c r="C8945" s="893" t="s">
        <v>70</v>
      </c>
      <c r="D8945" s="896">
        <v>89.63</v>
      </c>
    </row>
    <row r="8946" spans="1:4" ht="40.5" x14ac:dyDescent="0.25">
      <c r="A8946" s="893">
        <v>89678</v>
      </c>
      <c r="B8946" s="894" t="s">
        <v>24758</v>
      </c>
      <c r="C8946" s="893" t="s">
        <v>70</v>
      </c>
      <c r="D8946" s="896">
        <v>13.42</v>
      </c>
    </row>
    <row r="8947" spans="1:4" ht="40.5" x14ac:dyDescent="0.25">
      <c r="A8947" s="893">
        <v>89679</v>
      </c>
      <c r="B8947" s="894" t="s">
        <v>24759</v>
      </c>
      <c r="C8947" s="893" t="s">
        <v>70</v>
      </c>
      <c r="D8947" s="896">
        <v>145.21</v>
      </c>
    </row>
    <row r="8948" spans="1:4" ht="27" x14ac:dyDescent="0.25">
      <c r="A8948" s="893">
        <v>89680</v>
      </c>
      <c r="B8948" s="894" t="s">
        <v>24760</v>
      </c>
      <c r="C8948" s="893" t="s">
        <v>70</v>
      </c>
      <c r="D8948" s="896">
        <v>25.15</v>
      </c>
    </row>
    <row r="8949" spans="1:4" ht="40.5" x14ac:dyDescent="0.25">
      <c r="A8949" s="893">
        <v>89681</v>
      </c>
      <c r="B8949" s="894" t="s">
        <v>24761</v>
      </c>
      <c r="C8949" s="893" t="s">
        <v>70</v>
      </c>
      <c r="D8949" s="896">
        <v>106.02</v>
      </c>
    </row>
    <row r="8950" spans="1:4" ht="27" x14ac:dyDescent="0.25">
      <c r="A8950" s="893">
        <v>89682</v>
      </c>
      <c r="B8950" s="894" t="s">
        <v>24762</v>
      </c>
      <c r="C8950" s="893" t="s">
        <v>70</v>
      </c>
      <c r="D8950" s="896">
        <v>35.270000000000003</v>
      </c>
    </row>
    <row r="8951" spans="1:4" ht="40.5" x14ac:dyDescent="0.25">
      <c r="A8951" s="893">
        <v>89683</v>
      </c>
      <c r="B8951" s="894" t="s">
        <v>24763</v>
      </c>
      <c r="C8951" s="893" t="s">
        <v>70</v>
      </c>
      <c r="D8951" s="896">
        <v>344.06</v>
      </c>
    </row>
    <row r="8952" spans="1:4" ht="27" x14ac:dyDescent="0.25">
      <c r="A8952" s="893">
        <v>89684</v>
      </c>
      <c r="B8952" s="894" t="s">
        <v>24764</v>
      </c>
      <c r="C8952" s="893" t="s">
        <v>70</v>
      </c>
      <c r="D8952" s="896">
        <v>49.76</v>
      </c>
    </row>
    <row r="8953" spans="1:4" ht="40.5" x14ac:dyDescent="0.25">
      <c r="A8953" s="893">
        <v>89685</v>
      </c>
      <c r="B8953" s="894" t="s">
        <v>24765</v>
      </c>
      <c r="C8953" s="893" t="s">
        <v>70</v>
      </c>
      <c r="D8953" s="896">
        <v>72.28</v>
      </c>
    </row>
    <row r="8954" spans="1:4" ht="27" x14ac:dyDescent="0.25">
      <c r="A8954" s="893">
        <v>89686</v>
      </c>
      <c r="B8954" s="894" t="s">
        <v>24766</v>
      </c>
      <c r="C8954" s="893" t="s">
        <v>70</v>
      </c>
      <c r="D8954" s="896">
        <v>63.11</v>
      </c>
    </row>
    <row r="8955" spans="1:4" ht="40.5" x14ac:dyDescent="0.25">
      <c r="A8955" s="893">
        <v>89687</v>
      </c>
      <c r="B8955" s="894" t="s">
        <v>24767</v>
      </c>
      <c r="C8955" s="893" t="s">
        <v>70</v>
      </c>
      <c r="D8955" s="896">
        <v>61.66</v>
      </c>
    </row>
    <row r="8956" spans="1:4" ht="40.5" x14ac:dyDescent="0.25">
      <c r="A8956" s="893">
        <v>89689</v>
      </c>
      <c r="B8956" s="894" t="s">
        <v>24768</v>
      </c>
      <c r="C8956" s="893" t="s">
        <v>70</v>
      </c>
      <c r="D8956" s="896">
        <v>42.1</v>
      </c>
    </row>
    <row r="8957" spans="1:4" ht="40.5" x14ac:dyDescent="0.25">
      <c r="A8957" s="893">
        <v>89690</v>
      </c>
      <c r="B8957" s="894" t="s">
        <v>24769</v>
      </c>
      <c r="C8957" s="893" t="s">
        <v>70</v>
      </c>
      <c r="D8957" s="896">
        <v>106.1</v>
      </c>
    </row>
    <row r="8958" spans="1:4" ht="27" x14ac:dyDescent="0.25">
      <c r="A8958" s="893">
        <v>89691</v>
      </c>
      <c r="B8958" s="894" t="s">
        <v>24770</v>
      </c>
      <c r="C8958" s="893" t="s">
        <v>70</v>
      </c>
      <c r="D8958" s="896">
        <v>15.27</v>
      </c>
    </row>
    <row r="8959" spans="1:4" ht="40.5" x14ac:dyDescent="0.25">
      <c r="A8959" s="893">
        <v>89692</v>
      </c>
      <c r="B8959" s="894" t="s">
        <v>24771</v>
      </c>
      <c r="C8959" s="893" t="s">
        <v>70</v>
      </c>
      <c r="D8959" s="896">
        <v>121.68</v>
      </c>
    </row>
    <row r="8960" spans="1:4" ht="40.5" x14ac:dyDescent="0.25">
      <c r="A8960" s="893">
        <v>89693</v>
      </c>
      <c r="B8960" s="894" t="s">
        <v>24772</v>
      </c>
      <c r="C8960" s="893" t="s">
        <v>70</v>
      </c>
      <c r="D8960" s="896">
        <v>92.72</v>
      </c>
    </row>
    <row r="8961" spans="1:4" ht="40.5" x14ac:dyDescent="0.25">
      <c r="A8961" s="893">
        <v>89694</v>
      </c>
      <c r="B8961" s="894" t="s">
        <v>24773</v>
      </c>
      <c r="C8961" s="893" t="s">
        <v>70</v>
      </c>
      <c r="D8961" s="896">
        <v>22.6</v>
      </c>
    </row>
    <row r="8962" spans="1:4" ht="27" x14ac:dyDescent="0.25">
      <c r="A8962" s="893">
        <v>89695</v>
      </c>
      <c r="B8962" s="894" t="s">
        <v>24774</v>
      </c>
      <c r="C8962" s="893" t="s">
        <v>70</v>
      </c>
      <c r="D8962" s="896">
        <v>19.22</v>
      </c>
    </row>
    <row r="8963" spans="1:4" ht="40.5" x14ac:dyDescent="0.25">
      <c r="A8963" s="893">
        <v>89696</v>
      </c>
      <c r="B8963" s="894" t="s">
        <v>24775</v>
      </c>
      <c r="C8963" s="893" t="s">
        <v>70</v>
      </c>
      <c r="D8963" s="896">
        <v>100.01</v>
      </c>
    </row>
    <row r="8964" spans="1:4" ht="27" x14ac:dyDescent="0.25">
      <c r="A8964" s="893">
        <v>89697</v>
      </c>
      <c r="B8964" s="894" t="s">
        <v>24776</v>
      </c>
      <c r="C8964" s="893" t="s">
        <v>70</v>
      </c>
      <c r="D8964" s="896">
        <v>19.89</v>
      </c>
    </row>
    <row r="8965" spans="1:4" ht="40.5" x14ac:dyDescent="0.25">
      <c r="A8965" s="893">
        <v>89698</v>
      </c>
      <c r="B8965" s="894" t="s">
        <v>24777</v>
      </c>
      <c r="C8965" s="893" t="s">
        <v>70</v>
      </c>
      <c r="D8965" s="896">
        <v>317.12</v>
      </c>
    </row>
    <row r="8966" spans="1:4" ht="40.5" x14ac:dyDescent="0.25">
      <c r="A8966" s="893">
        <v>89699</v>
      </c>
      <c r="B8966" s="894" t="s">
        <v>24778</v>
      </c>
      <c r="C8966" s="893" t="s">
        <v>70</v>
      </c>
      <c r="D8966" s="896">
        <v>238.78</v>
      </c>
    </row>
    <row r="8967" spans="1:4" ht="40.5" x14ac:dyDescent="0.25">
      <c r="A8967" s="893">
        <v>89700</v>
      </c>
      <c r="B8967" s="894" t="s">
        <v>24779</v>
      </c>
      <c r="C8967" s="893" t="s">
        <v>70</v>
      </c>
      <c r="D8967" s="896">
        <v>25.83</v>
      </c>
    </row>
    <row r="8968" spans="1:4" ht="40.5" x14ac:dyDescent="0.25">
      <c r="A8968" s="893">
        <v>89701</v>
      </c>
      <c r="B8968" s="894" t="s">
        <v>24780</v>
      </c>
      <c r="C8968" s="893" t="s">
        <v>70</v>
      </c>
      <c r="D8968" s="896">
        <v>231.16</v>
      </c>
    </row>
    <row r="8969" spans="1:4" ht="27" x14ac:dyDescent="0.25">
      <c r="A8969" s="893">
        <v>89702</v>
      </c>
      <c r="B8969" s="894" t="s">
        <v>24781</v>
      </c>
      <c r="C8969" s="893" t="s">
        <v>70</v>
      </c>
      <c r="D8969" s="896">
        <v>24.7</v>
      </c>
    </row>
    <row r="8970" spans="1:4" ht="40.5" x14ac:dyDescent="0.25">
      <c r="A8970" s="893">
        <v>89703</v>
      </c>
      <c r="B8970" s="894" t="s">
        <v>24782</v>
      </c>
      <c r="C8970" s="893" t="s">
        <v>70</v>
      </c>
      <c r="D8970" s="896">
        <v>53.61</v>
      </c>
    </row>
    <row r="8971" spans="1:4" ht="40.5" x14ac:dyDescent="0.25">
      <c r="A8971" s="893">
        <v>89704</v>
      </c>
      <c r="B8971" s="894" t="s">
        <v>24783</v>
      </c>
      <c r="C8971" s="893" t="s">
        <v>70</v>
      </c>
      <c r="D8971" s="896">
        <v>178.19</v>
      </c>
    </row>
    <row r="8972" spans="1:4" ht="27" x14ac:dyDescent="0.25">
      <c r="A8972" s="893">
        <v>89705</v>
      </c>
      <c r="B8972" s="894" t="s">
        <v>24784</v>
      </c>
      <c r="C8972" s="893" t="s">
        <v>70</v>
      </c>
      <c r="D8972" s="896">
        <v>28.64</v>
      </c>
    </row>
    <row r="8973" spans="1:4" ht="27" x14ac:dyDescent="0.25">
      <c r="A8973" s="893">
        <v>89706</v>
      </c>
      <c r="B8973" s="894" t="s">
        <v>24785</v>
      </c>
      <c r="C8973" s="893" t="s">
        <v>70</v>
      </c>
      <c r="D8973" s="896">
        <v>63.2</v>
      </c>
    </row>
    <row r="8974" spans="1:4" ht="27" x14ac:dyDescent="0.25">
      <c r="A8974" s="893">
        <v>89718</v>
      </c>
      <c r="B8974" s="894" t="s">
        <v>24786</v>
      </c>
      <c r="C8974" s="893" t="s">
        <v>71</v>
      </c>
      <c r="D8974" s="896">
        <v>61.27</v>
      </c>
    </row>
    <row r="8975" spans="1:4" ht="27" x14ac:dyDescent="0.25">
      <c r="A8975" s="893">
        <v>89719</v>
      </c>
      <c r="B8975" s="894" t="s">
        <v>24787</v>
      </c>
      <c r="C8975" s="893" t="s">
        <v>70</v>
      </c>
      <c r="D8975" s="896">
        <v>14.51</v>
      </c>
    </row>
    <row r="8976" spans="1:4" ht="27" x14ac:dyDescent="0.25">
      <c r="A8976" s="893">
        <v>89720</v>
      </c>
      <c r="B8976" s="894" t="s">
        <v>24788</v>
      </c>
      <c r="C8976" s="893" t="s">
        <v>70</v>
      </c>
      <c r="D8976" s="896">
        <v>16.309999999999999</v>
      </c>
    </row>
    <row r="8977" spans="1:4" ht="27" x14ac:dyDescent="0.25">
      <c r="A8977" s="893">
        <v>89721</v>
      </c>
      <c r="B8977" s="894" t="s">
        <v>24789</v>
      </c>
      <c r="C8977" s="893" t="s">
        <v>70</v>
      </c>
      <c r="D8977" s="896">
        <v>17.739999999999998</v>
      </c>
    </row>
    <row r="8978" spans="1:4" ht="27" x14ac:dyDescent="0.25">
      <c r="A8978" s="893">
        <v>89723</v>
      </c>
      <c r="B8978" s="894" t="s">
        <v>24790</v>
      </c>
      <c r="C8978" s="893" t="s">
        <v>70</v>
      </c>
      <c r="D8978" s="896">
        <v>22.16</v>
      </c>
    </row>
    <row r="8979" spans="1:4" ht="40.5" x14ac:dyDescent="0.25">
      <c r="A8979" s="893">
        <v>89724</v>
      </c>
      <c r="B8979" s="894" t="s">
        <v>24791</v>
      </c>
      <c r="C8979" s="893" t="s">
        <v>70</v>
      </c>
      <c r="D8979" s="896">
        <v>11.53</v>
      </c>
    </row>
    <row r="8980" spans="1:4" ht="27" x14ac:dyDescent="0.25">
      <c r="A8980" s="893">
        <v>89725</v>
      </c>
      <c r="B8980" s="894" t="s">
        <v>24792</v>
      </c>
      <c r="C8980" s="893" t="s">
        <v>70</v>
      </c>
      <c r="D8980" s="896">
        <v>21.42</v>
      </c>
    </row>
    <row r="8981" spans="1:4" ht="40.5" x14ac:dyDescent="0.25">
      <c r="A8981" s="893">
        <v>89726</v>
      </c>
      <c r="B8981" s="894" t="s">
        <v>24793</v>
      </c>
      <c r="C8981" s="893" t="s">
        <v>70</v>
      </c>
      <c r="D8981" s="896">
        <v>11.82</v>
      </c>
    </row>
    <row r="8982" spans="1:4" ht="27" x14ac:dyDescent="0.25">
      <c r="A8982" s="893">
        <v>89727</v>
      </c>
      <c r="B8982" s="894" t="s">
        <v>24794</v>
      </c>
      <c r="C8982" s="893" t="s">
        <v>70</v>
      </c>
      <c r="D8982" s="896">
        <v>27.02</v>
      </c>
    </row>
    <row r="8983" spans="1:4" ht="40.5" x14ac:dyDescent="0.25">
      <c r="A8983" s="893">
        <v>89728</v>
      </c>
      <c r="B8983" s="894" t="s">
        <v>24795</v>
      </c>
      <c r="C8983" s="893" t="s">
        <v>70</v>
      </c>
      <c r="D8983" s="896">
        <v>15.27</v>
      </c>
    </row>
    <row r="8984" spans="1:4" ht="27" x14ac:dyDescent="0.25">
      <c r="A8984" s="893">
        <v>89729</v>
      </c>
      <c r="B8984" s="894" t="s">
        <v>24796</v>
      </c>
      <c r="C8984" s="893" t="s">
        <v>70</v>
      </c>
      <c r="D8984" s="896">
        <v>32.9</v>
      </c>
    </row>
    <row r="8985" spans="1:4" ht="40.5" x14ac:dyDescent="0.25">
      <c r="A8985" s="893">
        <v>89730</v>
      </c>
      <c r="B8985" s="894" t="s">
        <v>24797</v>
      </c>
      <c r="C8985" s="893" t="s">
        <v>70</v>
      </c>
      <c r="D8985" s="896">
        <v>17.71</v>
      </c>
    </row>
    <row r="8986" spans="1:4" ht="40.5" x14ac:dyDescent="0.25">
      <c r="A8986" s="893">
        <v>89731</v>
      </c>
      <c r="B8986" s="894" t="s">
        <v>24798</v>
      </c>
      <c r="C8986" s="893" t="s">
        <v>70</v>
      </c>
      <c r="D8986" s="896">
        <v>16.62</v>
      </c>
    </row>
    <row r="8987" spans="1:4" ht="40.5" x14ac:dyDescent="0.25">
      <c r="A8987" s="893">
        <v>89732</v>
      </c>
      <c r="B8987" s="894" t="s">
        <v>24799</v>
      </c>
      <c r="C8987" s="893" t="s">
        <v>70</v>
      </c>
      <c r="D8987" s="896">
        <v>17.55</v>
      </c>
    </row>
    <row r="8988" spans="1:4" ht="40.5" x14ac:dyDescent="0.25">
      <c r="A8988" s="893">
        <v>89733</v>
      </c>
      <c r="B8988" s="894" t="s">
        <v>24800</v>
      </c>
      <c r="C8988" s="893" t="s">
        <v>70</v>
      </c>
      <c r="D8988" s="896">
        <v>27.47</v>
      </c>
    </row>
    <row r="8989" spans="1:4" ht="27" x14ac:dyDescent="0.25">
      <c r="A8989" s="893">
        <v>89734</v>
      </c>
      <c r="B8989" s="894" t="s">
        <v>24801</v>
      </c>
      <c r="C8989" s="893" t="s">
        <v>70</v>
      </c>
      <c r="D8989" s="896">
        <v>31.06</v>
      </c>
    </row>
    <row r="8990" spans="1:4" ht="40.5" x14ac:dyDescent="0.25">
      <c r="A8990" s="893">
        <v>89735</v>
      </c>
      <c r="B8990" s="894" t="s">
        <v>24802</v>
      </c>
      <c r="C8990" s="893" t="s">
        <v>70</v>
      </c>
      <c r="D8990" s="896">
        <v>30.28</v>
      </c>
    </row>
    <row r="8991" spans="1:4" ht="27" x14ac:dyDescent="0.25">
      <c r="A8991" s="893">
        <v>89736</v>
      </c>
      <c r="B8991" s="894" t="s">
        <v>24803</v>
      </c>
      <c r="C8991" s="893" t="s">
        <v>70</v>
      </c>
      <c r="D8991" s="896">
        <v>10.06</v>
      </c>
    </row>
    <row r="8992" spans="1:4" ht="40.5" x14ac:dyDescent="0.25">
      <c r="A8992" s="893">
        <v>89737</v>
      </c>
      <c r="B8992" s="894" t="s">
        <v>24804</v>
      </c>
      <c r="C8992" s="893" t="s">
        <v>70</v>
      </c>
      <c r="D8992" s="896">
        <v>25.6</v>
      </c>
    </row>
    <row r="8993" spans="1:4" ht="27" x14ac:dyDescent="0.25">
      <c r="A8993" s="893">
        <v>89738</v>
      </c>
      <c r="B8993" s="894" t="s">
        <v>24805</v>
      </c>
      <c r="C8993" s="893" t="s">
        <v>70</v>
      </c>
      <c r="D8993" s="896">
        <v>18.68</v>
      </c>
    </row>
    <row r="8994" spans="1:4" ht="40.5" x14ac:dyDescent="0.25">
      <c r="A8994" s="893">
        <v>89739</v>
      </c>
      <c r="B8994" s="894" t="s">
        <v>24806</v>
      </c>
      <c r="C8994" s="893" t="s">
        <v>70</v>
      </c>
      <c r="D8994" s="896">
        <v>26.85</v>
      </c>
    </row>
    <row r="8995" spans="1:4" ht="40.5" x14ac:dyDescent="0.25">
      <c r="A8995" s="893">
        <v>89740</v>
      </c>
      <c r="B8995" s="894" t="s">
        <v>24807</v>
      </c>
      <c r="C8995" s="893" t="s">
        <v>70</v>
      </c>
      <c r="D8995" s="896">
        <v>10.23</v>
      </c>
    </row>
    <row r="8996" spans="1:4" ht="27" x14ac:dyDescent="0.25">
      <c r="A8996" s="893">
        <v>89741</v>
      </c>
      <c r="B8996" s="894" t="s">
        <v>24808</v>
      </c>
      <c r="C8996" s="893" t="s">
        <v>70</v>
      </c>
      <c r="D8996" s="896">
        <v>25.76</v>
      </c>
    </row>
    <row r="8997" spans="1:4" ht="40.5" x14ac:dyDescent="0.25">
      <c r="A8997" s="893">
        <v>89742</v>
      </c>
      <c r="B8997" s="894" t="s">
        <v>24809</v>
      </c>
      <c r="C8997" s="893" t="s">
        <v>70</v>
      </c>
      <c r="D8997" s="896">
        <v>47.51</v>
      </c>
    </row>
    <row r="8998" spans="1:4" ht="40.5" x14ac:dyDescent="0.25">
      <c r="A8998" s="893">
        <v>89743</v>
      </c>
      <c r="B8998" s="894" t="s">
        <v>24810</v>
      </c>
      <c r="C8998" s="893" t="s">
        <v>70</v>
      </c>
      <c r="D8998" s="896">
        <v>73.930000000000007</v>
      </c>
    </row>
    <row r="8999" spans="1:4" ht="40.5" x14ac:dyDescent="0.25">
      <c r="A8999" s="893">
        <v>89744</v>
      </c>
      <c r="B8999" s="894" t="s">
        <v>24811</v>
      </c>
      <c r="C8999" s="893" t="s">
        <v>70</v>
      </c>
      <c r="D8999" s="896">
        <v>31.08</v>
      </c>
    </row>
    <row r="9000" spans="1:4" ht="40.5" x14ac:dyDescent="0.25">
      <c r="A9000" s="893">
        <v>89746</v>
      </c>
      <c r="B9000" s="894" t="s">
        <v>24812</v>
      </c>
      <c r="C9000" s="893" t="s">
        <v>70</v>
      </c>
      <c r="D9000" s="896">
        <v>32.15</v>
      </c>
    </row>
    <row r="9001" spans="1:4" ht="27" x14ac:dyDescent="0.25">
      <c r="A9001" s="893">
        <v>89747</v>
      </c>
      <c r="B9001" s="894" t="s">
        <v>24813</v>
      </c>
      <c r="C9001" s="893" t="s">
        <v>70</v>
      </c>
      <c r="D9001" s="896">
        <v>33.03</v>
      </c>
    </row>
    <row r="9002" spans="1:4" ht="40.5" x14ac:dyDescent="0.25">
      <c r="A9002" s="893">
        <v>89748</v>
      </c>
      <c r="B9002" s="894" t="s">
        <v>24814</v>
      </c>
      <c r="C9002" s="893" t="s">
        <v>70</v>
      </c>
      <c r="D9002" s="896">
        <v>50.38</v>
      </c>
    </row>
    <row r="9003" spans="1:4" ht="40.5" x14ac:dyDescent="0.25">
      <c r="A9003" s="893">
        <v>89749</v>
      </c>
      <c r="B9003" s="894" t="s">
        <v>24815</v>
      </c>
      <c r="C9003" s="893" t="s">
        <v>70</v>
      </c>
      <c r="D9003" s="896">
        <v>18.600000000000001</v>
      </c>
    </row>
    <row r="9004" spans="1:4" ht="40.5" x14ac:dyDescent="0.25">
      <c r="A9004" s="893">
        <v>89750</v>
      </c>
      <c r="B9004" s="894" t="s">
        <v>24816</v>
      </c>
      <c r="C9004" s="893" t="s">
        <v>70</v>
      </c>
      <c r="D9004" s="896">
        <v>95.37</v>
      </c>
    </row>
    <row r="9005" spans="1:4" ht="40.5" x14ac:dyDescent="0.25">
      <c r="A9005" s="893">
        <v>89752</v>
      </c>
      <c r="B9005" s="894" t="s">
        <v>24817</v>
      </c>
      <c r="C9005" s="893" t="s">
        <v>70</v>
      </c>
      <c r="D9005" s="896">
        <v>8.5399999999999991</v>
      </c>
    </row>
    <row r="9006" spans="1:4" ht="40.5" x14ac:dyDescent="0.25">
      <c r="A9006" s="893">
        <v>89753</v>
      </c>
      <c r="B9006" s="894" t="s">
        <v>24818</v>
      </c>
      <c r="C9006" s="893" t="s">
        <v>70</v>
      </c>
      <c r="D9006" s="896">
        <v>10.71</v>
      </c>
    </row>
    <row r="9007" spans="1:4" ht="40.5" x14ac:dyDescent="0.25">
      <c r="A9007" s="893">
        <v>89754</v>
      </c>
      <c r="B9007" s="894" t="s">
        <v>24819</v>
      </c>
      <c r="C9007" s="893" t="s">
        <v>70</v>
      </c>
      <c r="D9007" s="896">
        <v>24.63</v>
      </c>
    </row>
    <row r="9008" spans="1:4" ht="27" x14ac:dyDescent="0.25">
      <c r="A9008" s="893">
        <v>89755</v>
      </c>
      <c r="B9008" s="894" t="s">
        <v>24820</v>
      </c>
      <c r="C9008" s="893" t="s">
        <v>70</v>
      </c>
      <c r="D9008" s="896">
        <v>15.13</v>
      </c>
    </row>
    <row r="9009" spans="1:4" ht="27" x14ac:dyDescent="0.25">
      <c r="A9009" s="893">
        <v>89756</v>
      </c>
      <c r="B9009" s="894" t="s">
        <v>24821</v>
      </c>
      <c r="C9009" s="893" t="s">
        <v>70</v>
      </c>
      <c r="D9009" s="896">
        <v>25.86</v>
      </c>
    </row>
    <row r="9010" spans="1:4" ht="27" x14ac:dyDescent="0.25">
      <c r="A9010" s="893">
        <v>89757</v>
      </c>
      <c r="B9010" s="894" t="s">
        <v>24822</v>
      </c>
      <c r="C9010" s="893" t="s">
        <v>70</v>
      </c>
      <c r="D9010" s="896">
        <v>33.61</v>
      </c>
    </row>
    <row r="9011" spans="1:4" ht="27" x14ac:dyDescent="0.25">
      <c r="A9011" s="893">
        <v>89758</v>
      </c>
      <c r="B9011" s="894" t="s">
        <v>24823</v>
      </c>
      <c r="C9011" s="893" t="s">
        <v>70</v>
      </c>
      <c r="D9011" s="896">
        <v>41.14</v>
      </c>
    </row>
    <row r="9012" spans="1:4" ht="40.5" x14ac:dyDescent="0.25">
      <c r="A9012" s="893">
        <v>89759</v>
      </c>
      <c r="B9012" s="894" t="s">
        <v>24824</v>
      </c>
      <c r="C9012" s="893" t="s">
        <v>70</v>
      </c>
      <c r="D9012" s="896">
        <v>12.83</v>
      </c>
    </row>
    <row r="9013" spans="1:4" ht="27" x14ac:dyDescent="0.25">
      <c r="A9013" s="893">
        <v>89760</v>
      </c>
      <c r="B9013" s="894" t="s">
        <v>24825</v>
      </c>
      <c r="C9013" s="893" t="s">
        <v>70</v>
      </c>
      <c r="D9013" s="896">
        <v>24.41</v>
      </c>
    </row>
    <row r="9014" spans="1:4" ht="27" x14ac:dyDescent="0.25">
      <c r="A9014" s="893">
        <v>89761</v>
      </c>
      <c r="B9014" s="894" t="s">
        <v>24826</v>
      </c>
      <c r="C9014" s="893" t="s">
        <v>70</v>
      </c>
      <c r="D9014" s="896">
        <v>34.53</v>
      </c>
    </row>
    <row r="9015" spans="1:4" ht="27" x14ac:dyDescent="0.25">
      <c r="A9015" s="893">
        <v>89762</v>
      </c>
      <c r="B9015" s="894" t="s">
        <v>24827</v>
      </c>
      <c r="C9015" s="893" t="s">
        <v>70</v>
      </c>
      <c r="D9015" s="896">
        <v>49.02</v>
      </c>
    </row>
    <row r="9016" spans="1:4" ht="27" x14ac:dyDescent="0.25">
      <c r="A9016" s="893">
        <v>89763</v>
      </c>
      <c r="B9016" s="894" t="s">
        <v>24828</v>
      </c>
      <c r="C9016" s="893" t="s">
        <v>70</v>
      </c>
      <c r="D9016" s="896">
        <v>62.38</v>
      </c>
    </row>
    <row r="9017" spans="1:4" ht="40.5" x14ac:dyDescent="0.25">
      <c r="A9017" s="893">
        <v>89764</v>
      </c>
      <c r="B9017" s="894" t="s">
        <v>24829</v>
      </c>
      <c r="C9017" s="893" t="s">
        <v>70</v>
      </c>
      <c r="D9017" s="896">
        <v>41.41</v>
      </c>
    </row>
    <row r="9018" spans="1:4" ht="27" x14ac:dyDescent="0.25">
      <c r="A9018" s="893">
        <v>89765</v>
      </c>
      <c r="B9018" s="894" t="s">
        <v>24830</v>
      </c>
      <c r="C9018" s="893" t="s">
        <v>70</v>
      </c>
      <c r="D9018" s="896">
        <v>18.8</v>
      </c>
    </row>
    <row r="9019" spans="1:4" ht="27" x14ac:dyDescent="0.25">
      <c r="A9019" s="893">
        <v>89767</v>
      </c>
      <c r="B9019" s="894" t="s">
        <v>24831</v>
      </c>
      <c r="C9019" s="893" t="s">
        <v>70</v>
      </c>
      <c r="D9019" s="896">
        <v>23.61</v>
      </c>
    </row>
    <row r="9020" spans="1:4" ht="27" x14ac:dyDescent="0.25">
      <c r="A9020" s="893">
        <v>89768</v>
      </c>
      <c r="B9020" s="894" t="s">
        <v>24832</v>
      </c>
      <c r="C9020" s="893" t="s">
        <v>70</v>
      </c>
      <c r="D9020" s="896">
        <v>27.38</v>
      </c>
    </row>
    <row r="9021" spans="1:4" ht="27" x14ac:dyDescent="0.25">
      <c r="A9021" s="893">
        <v>89769</v>
      </c>
      <c r="B9021" s="894" t="s">
        <v>24833</v>
      </c>
      <c r="C9021" s="893" t="s">
        <v>70</v>
      </c>
      <c r="D9021" s="896">
        <v>61.7</v>
      </c>
    </row>
    <row r="9022" spans="1:4" ht="27" x14ac:dyDescent="0.25">
      <c r="A9022" s="893">
        <v>89772</v>
      </c>
      <c r="B9022" s="894" t="s">
        <v>24834</v>
      </c>
      <c r="C9022" s="893" t="s">
        <v>71</v>
      </c>
      <c r="D9022" s="896">
        <v>100.4</v>
      </c>
    </row>
    <row r="9023" spans="1:4" ht="40.5" x14ac:dyDescent="0.25">
      <c r="A9023" s="893">
        <v>89774</v>
      </c>
      <c r="B9023" s="894" t="s">
        <v>24835</v>
      </c>
      <c r="C9023" s="893" t="s">
        <v>70</v>
      </c>
      <c r="D9023" s="896">
        <v>17.920000000000002</v>
      </c>
    </row>
    <row r="9024" spans="1:4" ht="40.5" x14ac:dyDescent="0.25">
      <c r="A9024" s="893">
        <v>89776</v>
      </c>
      <c r="B9024" s="894" t="s">
        <v>24836</v>
      </c>
      <c r="C9024" s="893" t="s">
        <v>70</v>
      </c>
      <c r="D9024" s="896">
        <v>29.7</v>
      </c>
    </row>
    <row r="9025" spans="1:4" ht="27" x14ac:dyDescent="0.25">
      <c r="A9025" s="893">
        <v>89777</v>
      </c>
      <c r="B9025" s="894" t="s">
        <v>24837</v>
      </c>
      <c r="C9025" s="893" t="s">
        <v>70</v>
      </c>
      <c r="D9025" s="896">
        <v>28.51</v>
      </c>
    </row>
    <row r="9026" spans="1:4" ht="40.5" x14ac:dyDescent="0.25">
      <c r="A9026" s="893">
        <v>89778</v>
      </c>
      <c r="B9026" s="894" t="s">
        <v>24838</v>
      </c>
      <c r="C9026" s="893" t="s">
        <v>70</v>
      </c>
      <c r="D9026" s="896">
        <v>20.260000000000002</v>
      </c>
    </row>
    <row r="9027" spans="1:4" ht="40.5" x14ac:dyDescent="0.25">
      <c r="A9027" s="893">
        <v>89779</v>
      </c>
      <c r="B9027" s="894" t="s">
        <v>24839</v>
      </c>
      <c r="C9027" s="893" t="s">
        <v>70</v>
      </c>
      <c r="D9027" s="896">
        <v>40.61</v>
      </c>
    </row>
    <row r="9028" spans="1:4" ht="27" x14ac:dyDescent="0.25">
      <c r="A9028" s="893">
        <v>89780</v>
      </c>
      <c r="B9028" s="894" t="s">
        <v>24840</v>
      </c>
      <c r="C9028" s="893" t="s">
        <v>70</v>
      </c>
      <c r="D9028" s="896">
        <v>26.67</v>
      </c>
    </row>
    <row r="9029" spans="1:4" ht="27" x14ac:dyDescent="0.25">
      <c r="A9029" s="893">
        <v>89781</v>
      </c>
      <c r="B9029" s="894" t="s">
        <v>24841</v>
      </c>
      <c r="C9029" s="893" t="s">
        <v>70</v>
      </c>
      <c r="D9029" s="896">
        <v>40.46</v>
      </c>
    </row>
    <row r="9030" spans="1:4" ht="40.5" x14ac:dyDescent="0.25">
      <c r="A9030" s="893">
        <v>89782</v>
      </c>
      <c r="B9030" s="894" t="s">
        <v>24842</v>
      </c>
      <c r="C9030" s="893" t="s">
        <v>70</v>
      </c>
      <c r="D9030" s="896">
        <v>16.77</v>
      </c>
    </row>
    <row r="9031" spans="1:4" ht="40.5" x14ac:dyDescent="0.25">
      <c r="A9031" s="893">
        <v>89783</v>
      </c>
      <c r="B9031" s="894" t="s">
        <v>24843</v>
      </c>
      <c r="C9031" s="893" t="s">
        <v>70</v>
      </c>
      <c r="D9031" s="896">
        <v>16.899999999999999</v>
      </c>
    </row>
    <row r="9032" spans="1:4" ht="40.5" x14ac:dyDescent="0.25">
      <c r="A9032" s="893">
        <v>89784</v>
      </c>
      <c r="B9032" s="894" t="s">
        <v>24844</v>
      </c>
      <c r="C9032" s="893" t="s">
        <v>70</v>
      </c>
      <c r="D9032" s="896">
        <v>27.43</v>
      </c>
    </row>
    <row r="9033" spans="1:4" ht="40.5" x14ac:dyDescent="0.25">
      <c r="A9033" s="893">
        <v>89785</v>
      </c>
      <c r="B9033" s="894" t="s">
        <v>24845</v>
      </c>
      <c r="C9033" s="893" t="s">
        <v>70</v>
      </c>
      <c r="D9033" s="896">
        <v>30.45</v>
      </c>
    </row>
    <row r="9034" spans="1:4" ht="40.5" x14ac:dyDescent="0.25">
      <c r="A9034" s="893">
        <v>89786</v>
      </c>
      <c r="B9034" s="894" t="s">
        <v>24846</v>
      </c>
      <c r="C9034" s="893" t="s">
        <v>70</v>
      </c>
      <c r="D9034" s="896">
        <v>44.82</v>
      </c>
    </row>
    <row r="9035" spans="1:4" ht="27" x14ac:dyDescent="0.25">
      <c r="A9035" s="893">
        <v>89787</v>
      </c>
      <c r="B9035" s="894" t="s">
        <v>24847</v>
      </c>
      <c r="C9035" s="893" t="s">
        <v>70</v>
      </c>
      <c r="D9035" s="896">
        <v>40.01</v>
      </c>
    </row>
    <row r="9036" spans="1:4" ht="27" x14ac:dyDescent="0.25">
      <c r="A9036" s="893">
        <v>89788</v>
      </c>
      <c r="B9036" s="894" t="s">
        <v>24848</v>
      </c>
      <c r="C9036" s="893" t="s">
        <v>70</v>
      </c>
      <c r="D9036" s="896">
        <v>88.22</v>
      </c>
    </row>
    <row r="9037" spans="1:4" ht="27" x14ac:dyDescent="0.25">
      <c r="A9037" s="893">
        <v>89789</v>
      </c>
      <c r="B9037" s="894" t="s">
        <v>24849</v>
      </c>
      <c r="C9037" s="893" t="s">
        <v>70</v>
      </c>
      <c r="D9037" s="896">
        <v>74.8</v>
      </c>
    </row>
    <row r="9038" spans="1:4" ht="27" x14ac:dyDescent="0.25">
      <c r="A9038" s="893">
        <v>89790</v>
      </c>
      <c r="B9038" s="894" t="s">
        <v>24850</v>
      </c>
      <c r="C9038" s="893" t="s">
        <v>70</v>
      </c>
      <c r="D9038" s="896">
        <v>176.67</v>
      </c>
    </row>
    <row r="9039" spans="1:4" ht="27" x14ac:dyDescent="0.25">
      <c r="A9039" s="893">
        <v>89791</v>
      </c>
      <c r="B9039" s="894" t="s">
        <v>24851</v>
      </c>
      <c r="C9039" s="893" t="s">
        <v>70</v>
      </c>
      <c r="D9039" s="896">
        <v>170.6</v>
      </c>
    </row>
    <row r="9040" spans="1:4" ht="27" x14ac:dyDescent="0.25">
      <c r="A9040" s="893">
        <v>89792</v>
      </c>
      <c r="B9040" s="894" t="s">
        <v>24852</v>
      </c>
      <c r="C9040" s="893" t="s">
        <v>70</v>
      </c>
      <c r="D9040" s="896">
        <v>208.53</v>
      </c>
    </row>
    <row r="9041" spans="1:4" ht="27" x14ac:dyDescent="0.25">
      <c r="A9041" s="893">
        <v>89793</v>
      </c>
      <c r="B9041" s="894" t="s">
        <v>24853</v>
      </c>
      <c r="C9041" s="893" t="s">
        <v>70</v>
      </c>
      <c r="D9041" s="896">
        <v>246.3</v>
      </c>
    </row>
    <row r="9042" spans="1:4" ht="27" x14ac:dyDescent="0.25">
      <c r="A9042" s="893">
        <v>89794</v>
      </c>
      <c r="B9042" s="894" t="s">
        <v>24854</v>
      </c>
      <c r="C9042" s="893" t="s">
        <v>70</v>
      </c>
      <c r="D9042" s="896">
        <v>21.5</v>
      </c>
    </row>
    <row r="9043" spans="1:4" ht="40.5" x14ac:dyDescent="0.25">
      <c r="A9043" s="893">
        <v>89795</v>
      </c>
      <c r="B9043" s="894" t="s">
        <v>24855</v>
      </c>
      <c r="C9043" s="893" t="s">
        <v>70</v>
      </c>
      <c r="D9043" s="896">
        <v>47.48</v>
      </c>
    </row>
    <row r="9044" spans="1:4" ht="40.5" x14ac:dyDescent="0.25">
      <c r="A9044" s="893">
        <v>89796</v>
      </c>
      <c r="B9044" s="894" t="s">
        <v>24856</v>
      </c>
      <c r="C9044" s="893" t="s">
        <v>70</v>
      </c>
      <c r="D9044" s="896">
        <v>49.43</v>
      </c>
    </row>
    <row r="9045" spans="1:4" ht="40.5" x14ac:dyDescent="0.25">
      <c r="A9045" s="893">
        <v>89797</v>
      </c>
      <c r="B9045" s="894" t="s">
        <v>24857</v>
      </c>
      <c r="C9045" s="893" t="s">
        <v>70</v>
      </c>
      <c r="D9045" s="896">
        <v>59.75</v>
      </c>
    </row>
    <row r="9046" spans="1:4" ht="40.5" x14ac:dyDescent="0.25">
      <c r="A9046" s="893">
        <v>89801</v>
      </c>
      <c r="B9046" s="894" t="s">
        <v>24858</v>
      </c>
      <c r="C9046" s="893" t="s">
        <v>70</v>
      </c>
      <c r="D9046" s="896">
        <v>10.95</v>
      </c>
    </row>
    <row r="9047" spans="1:4" ht="40.5" x14ac:dyDescent="0.25">
      <c r="A9047" s="893">
        <v>89802</v>
      </c>
      <c r="B9047" s="894" t="s">
        <v>24859</v>
      </c>
      <c r="C9047" s="893" t="s">
        <v>70</v>
      </c>
      <c r="D9047" s="896">
        <v>11.88</v>
      </c>
    </row>
    <row r="9048" spans="1:4" ht="40.5" x14ac:dyDescent="0.25">
      <c r="A9048" s="893">
        <v>89803</v>
      </c>
      <c r="B9048" s="894" t="s">
        <v>24860</v>
      </c>
      <c r="C9048" s="893" t="s">
        <v>70</v>
      </c>
      <c r="D9048" s="896">
        <v>21.8</v>
      </c>
    </row>
    <row r="9049" spans="1:4" ht="40.5" x14ac:dyDescent="0.25">
      <c r="A9049" s="893">
        <v>89804</v>
      </c>
      <c r="B9049" s="894" t="s">
        <v>24861</v>
      </c>
      <c r="C9049" s="893" t="s">
        <v>70</v>
      </c>
      <c r="D9049" s="896">
        <v>24.61</v>
      </c>
    </row>
    <row r="9050" spans="1:4" ht="40.5" x14ac:dyDescent="0.25">
      <c r="A9050" s="893">
        <v>89805</v>
      </c>
      <c r="B9050" s="894" t="s">
        <v>24862</v>
      </c>
      <c r="C9050" s="893" t="s">
        <v>70</v>
      </c>
      <c r="D9050" s="896">
        <v>23.43</v>
      </c>
    </row>
    <row r="9051" spans="1:4" ht="40.5" x14ac:dyDescent="0.25">
      <c r="A9051" s="893">
        <v>89806</v>
      </c>
      <c r="B9051" s="894" t="s">
        <v>24863</v>
      </c>
      <c r="C9051" s="893" t="s">
        <v>70</v>
      </c>
      <c r="D9051" s="896">
        <v>24.68</v>
      </c>
    </row>
    <row r="9052" spans="1:4" ht="40.5" x14ac:dyDescent="0.25">
      <c r="A9052" s="893">
        <v>89807</v>
      </c>
      <c r="B9052" s="894" t="s">
        <v>24864</v>
      </c>
      <c r="C9052" s="893" t="s">
        <v>70</v>
      </c>
      <c r="D9052" s="896">
        <v>45.34</v>
      </c>
    </row>
    <row r="9053" spans="1:4" ht="40.5" x14ac:dyDescent="0.25">
      <c r="A9053" s="893">
        <v>89808</v>
      </c>
      <c r="B9053" s="894" t="s">
        <v>24865</v>
      </c>
      <c r="C9053" s="893" t="s">
        <v>70</v>
      </c>
      <c r="D9053" s="896">
        <v>71.760000000000005</v>
      </c>
    </row>
    <row r="9054" spans="1:4" ht="40.5" x14ac:dyDescent="0.25">
      <c r="A9054" s="893">
        <v>89809</v>
      </c>
      <c r="B9054" s="894" t="s">
        <v>24866</v>
      </c>
      <c r="C9054" s="893" t="s">
        <v>70</v>
      </c>
      <c r="D9054" s="896">
        <v>32.43</v>
      </c>
    </row>
    <row r="9055" spans="1:4" ht="40.5" x14ac:dyDescent="0.25">
      <c r="A9055" s="893">
        <v>89810</v>
      </c>
      <c r="B9055" s="894" t="s">
        <v>24867</v>
      </c>
      <c r="C9055" s="893" t="s">
        <v>70</v>
      </c>
      <c r="D9055" s="896">
        <v>33.5</v>
      </c>
    </row>
    <row r="9056" spans="1:4" ht="40.5" x14ac:dyDescent="0.25">
      <c r="A9056" s="893">
        <v>89811</v>
      </c>
      <c r="B9056" s="894" t="s">
        <v>24868</v>
      </c>
      <c r="C9056" s="893" t="s">
        <v>70</v>
      </c>
      <c r="D9056" s="896">
        <v>51.73</v>
      </c>
    </row>
    <row r="9057" spans="1:4" ht="40.5" x14ac:dyDescent="0.25">
      <c r="A9057" s="893">
        <v>89812</v>
      </c>
      <c r="B9057" s="894" t="s">
        <v>24869</v>
      </c>
      <c r="C9057" s="893" t="s">
        <v>70</v>
      </c>
      <c r="D9057" s="896">
        <v>96.72</v>
      </c>
    </row>
    <row r="9058" spans="1:4" ht="40.5" x14ac:dyDescent="0.25">
      <c r="A9058" s="893">
        <v>89813</v>
      </c>
      <c r="B9058" s="894" t="s">
        <v>24870</v>
      </c>
      <c r="C9058" s="893" t="s">
        <v>70</v>
      </c>
      <c r="D9058" s="896">
        <v>6.85</v>
      </c>
    </row>
    <row r="9059" spans="1:4" ht="40.5" x14ac:dyDescent="0.25">
      <c r="A9059" s="893">
        <v>89814</v>
      </c>
      <c r="B9059" s="894" t="s">
        <v>24871</v>
      </c>
      <c r="C9059" s="893" t="s">
        <v>70</v>
      </c>
      <c r="D9059" s="896">
        <v>20.85</v>
      </c>
    </row>
    <row r="9060" spans="1:4" ht="27" x14ac:dyDescent="0.25">
      <c r="A9060" s="893">
        <v>89815</v>
      </c>
      <c r="B9060" s="894" t="s">
        <v>24872</v>
      </c>
      <c r="C9060" s="893" t="s">
        <v>70</v>
      </c>
      <c r="D9060" s="896">
        <v>31.62</v>
      </c>
    </row>
    <row r="9061" spans="1:4" ht="27" x14ac:dyDescent="0.25">
      <c r="A9061" s="893">
        <v>89816</v>
      </c>
      <c r="B9061" s="894" t="s">
        <v>24873</v>
      </c>
      <c r="C9061" s="893" t="s">
        <v>70</v>
      </c>
      <c r="D9061" s="896">
        <v>46.11</v>
      </c>
    </row>
    <row r="9062" spans="1:4" ht="40.5" x14ac:dyDescent="0.25">
      <c r="A9062" s="893">
        <v>89817</v>
      </c>
      <c r="B9062" s="894" t="s">
        <v>24874</v>
      </c>
      <c r="C9062" s="893" t="s">
        <v>70</v>
      </c>
      <c r="D9062" s="896">
        <v>16.440000000000001</v>
      </c>
    </row>
    <row r="9063" spans="1:4" ht="27" x14ac:dyDescent="0.25">
      <c r="A9063" s="893">
        <v>89818</v>
      </c>
      <c r="B9063" s="894" t="s">
        <v>24875</v>
      </c>
      <c r="C9063" s="893" t="s">
        <v>70</v>
      </c>
      <c r="D9063" s="896">
        <v>59.55</v>
      </c>
    </row>
    <row r="9064" spans="1:4" ht="40.5" x14ac:dyDescent="0.25">
      <c r="A9064" s="893">
        <v>89819</v>
      </c>
      <c r="B9064" s="894" t="s">
        <v>24876</v>
      </c>
      <c r="C9064" s="893" t="s">
        <v>70</v>
      </c>
      <c r="D9064" s="896">
        <v>28.26</v>
      </c>
    </row>
    <row r="9065" spans="1:4" ht="40.5" x14ac:dyDescent="0.25">
      <c r="A9065" s="893">
        <v>89821</v>
      </c>
      <c r="B9065" s="894" t="s">
        <v>24877</v>
      </c>
      <c r="C9065" s="893" t="s">
        <v>70</v>
      </c>
      <c r="D9065" s="896">
        <v>21.16</v>
      </c>
    </row>
    <row r="9066" spans="1:4" ht="27" x14ac:dyDescent="0.25">
      <c r="A9066" s="893">
        <v>89822</v>
      </c>
      <c r="B9066" s="894" t="s">
        <v>24878</v>
      </c>
      <c r="C9066" s="893" t="s">
        <v>70</v>
      </c>
      <c r="D9066" s="896">
        <v>28.15</v>
      </c>
    </row>
    <row r="9067" spans="1:4" ht="40.5" x14ac:dyDescent="0.25">
      <c r="A9067" s="893">
        <v>89823</v>
      </c>
      <c r="B9067" s="894" t="s">
        <v>24879</v>
      </c>
      <c r="C9067" s="893" t="s">
        <v>70</v>
      </c>
      <c r="D9067" s="896">
        <v>41.51</v>
      </c>
    </row>
    <row r="9068" spans="1:4" ht="27" x14ac:dyDescent="0.25">
      <c r="A9068" s="893">
        <v>89824</v>
      </c>
      <c r="B9068" s="894" t="s">
        <v>24880</v>
      </c>
      <c r="C9068" s="893" t="s">
        <v>70</v>
      </c>
      <c r="D9068" s="896">
        <v>43.02</v>
      </c>
    </row>
    <row r="9069" spans="1:4" ht="40.5" x14ac:dyDescent="0.25">
      <c r="A9069" s="893">
        <v>89825</v>
      </c>
      <c r="B9069" s="894" t="s">
        <v>24881</v>
      </c>
      <c r="C9069" s="893" t="s">
        <v>70</v>
      </c>
      <c r="D9069" s="896">
        <v>19.86</v>
      </c>
    </row>
    <row r="9070" spans="1:4" ht="27" x14ac:dyDescent="0.25">
      <c r="A9070" s="893">
        <v>89826</v>
      </c>
      <c r="B9070" s="894" t="s">
        <v>24882</v>
      </c>
      <c r="C9070" s="893" t="s">
        <v>70</v>
      </c>
      <c r="D9070" s="896">
        <v>141.72999999999999</v>
      </c>
    </row>
    <row r="9071" spans="1:4" ht="40.5" x14ac:dyDescent="0.25">
      <c r="A9071" s="893">
        <v>89827</v>
      </c>
      <c r="B9071" s="894" t="s">
        <v>24883</v>
      </c>
      <c r="C9071" s="893" t="s">
        <v>70</v>
      </c>
      <c r="D9071" s="896">
        <v>22.88</v>
      </c>
    </row>
    <row r="9072" spans="1:4" ht="27" x14ac:dyDescent="0.25">
      <c r="A9072" s="893">
        <v>89828</v>
      </c>
      <c r="B9072" s="894" t="s">
        <v>24884</v>
      </c>
      <c r="C9072" s="893" t="s">
        <v>70</v>
      </c>
      <c r="D9072" s="896">
        <v>67.28</v>
      </c>
    </row>
    <row r="9073" spans="1:4" ht="40.5" x14ac:dyDescent="0.25">
      <c r="A9073" s="893">
        <v>89829</v>
      </c>
      <c r="B9073" s="894" t="s">
        <v>24885</v>
      </c>
      <c r="C9073" s="893" t="s">
        <v>70</v>
      </c>
      <c r="D9073" s="896">
        <v>41.94</v>
      </c>
    </row>
    <row r="9074" spans="1:4" ht="40.5" x14ac:dyDescent="0.25">
      <c r="A9074" s="893">
        <v>89830</v>
      </c>
      <c r="B9074" s="894" t="s">
        <v>24886</v>
      </c>
      <c r="C9074" s="893" t="s">
        <v>70</v>
      </c>
      <c r="D9074" s="896">
        <v>44.6</v>
      </c>
    </row>
    <row r="9075" spans="1:4" ht="27" x14ac:dyDescent="0.25">
      <c r="A9075" s="893">
        <v>89831</v>
      </c>
      <c r="B9075" s="894" t="s">
        <v>24887</v>
      </c>
      <c r="C9075" s="893" t="s">
        <v>70</v>
      </c>
      <c r="D9075" s="896">
        <v>72</v>
      </c>
    </row>
    <row r="9076" spans="1:4" ht="40.5" x14ac:dyDescent="0.25">
      <c r="A9076" s="893">
        <v>89832</v>
      </c>
      <c r="B9076" s="894" t="s">
        <v>24888</v>
      </c>
      <c r="C9076" s="893" t="s">
        <v>70</v>
      </c>
      <c r="D9076" s="896">
        <v>46.19</v>
      </c>
    </row>
    <row r="9077" spans="1:4" ht="40.5" x14ac:dyDescent="0.25">
      <c r="A9077" s="893">
        <v>89833</v>
      </c>
      <c r="B9077" s="894" t="s">
        <v>24889</v>
      </c>
      <c r="C9077" s="893" t="s">
        <v>70</v>
      </c>
      <c r="D9077" s="896">
        <v>51.23</v>
      </c>
    </row>
    <row r="9078" spans="1:4" ht="40.5" x14ac:dyDescent="0.25">
      <c r="A9078" s="893">
        <v>89834</v>
      </c>
      <c r="B9078" s="894" t="s">
        <v>24890</v>
      </c>
      <c r="C9078" s="893" t="s">
        <v>70</v>
      </c>
      <c r="D9078" s="896">
        <v>61.55</v>
      </c>
    </row>
    <row r="9079" spans="1:4" ht="27" x14ac:dyDescent="0.25">
      <c r="A9079" s="893">
        <v>89835</v>
      </c>
      <c r="B9079" s="894" t="s">
        <v>24891</v>
      </c>
      <c r="C9079" s="893" t="s">
        <v>70</v>
      </c>
      <c r="D9079" s="896">
        <v>48.75</v>
      </c>
    </row>
    <row r="9080" spans="1:4" ht="27" x14ac:dyDescent="0.25">
      <c r="A9080" s="893">
        <v>89836</v>
      </c>
      <c r="B9080" s="894" t="s">
        <v>24892</v>
      </c>
      <c r="C9080" s="893" t="s">
        <v>70</v>
      </c>
      <c r="D9080" s="896">
        <v>223</v>
      </c>
    </row>
    <row r="9081" spans="1:4" ht="27" x14ac:dyDescent="0.25">
      <c r="A9081" s="893">
        <v>89837</v>
      </c>
      <c r="B9081" s="894" t="s">
        <v>24893</v>
      </c>
      <c r="C9081" s="893" t="s">
        <v>70</v>
      </c>
      <c r="D9081" s="896">
        <v>149.30000000000001</v>
      </c>
    </row>
    <row r="9082" spans="1:4" ht="27" x14ac:dyDescent="0.25">
      <c r="A9082" s="893">
        <v>89838</v>
      </c>
      <c r="B9082" s="894" t="s">
        <v>24894</v>
      </c>
      <c r="C9082" s="893" t="s">
        <v>70</v>
      </c>
      <c r="D9082" s="896">
        <v>170.96</v>
      </c>
    </row>
    <row r="9083" spans="1:4" ht="27" x14ac:dyDescent="0.25">
      <c r="A9083" s="893">
        <v>89839</v>
      </c>
      <c r="B9083" s="894" t="s">
        <v>24895</v>
      </c>
      <c r="C9083" s="893" t="s">
        <v>70</v>
      </c>
      <c r="D9083" s="896">
        <v>193.98</v>
      </c>
    </row>
    <row r="9084" spans="1:4" ht="27" x14ac:dyDescent="0.25">
      <c r="A9084" s="893">
        <v>89840</v>
      </c>
      <c r="B9084" s="894" t="s">
        <v>24896</v>
      </c>
      <c r="C9084" s="893" t="s">
        <v>70</v>
      </c>
      <c r="D9084" s="896">
        <v>201.15</v>
      </c>
    </row>
    <row r="9085" spans="1:4" ht="27" x14ac:dyDescent="0.25">
      <c r="A9085" s="893">
        <v>89841</v>
      </c>
      <c r="B9085" s="894" t="s">
        <v>24897</v>
      </c>
      <c r="C9085" s="893" t="s">
        <v>70</v>
      </c>
      <c r="D9085" s="896">
        <v>294.52</v>
      </c>
    </row>
    <row r="9086" spans="1:4" ht="27" x14ac:dyDescent="0.25">
      <c r="A9086" s="893">
        <v>89842</v>
      </c>
      <c r="B9086" s="894" t="s">
        <v>24898</v>
      </c>
      <c r="C9086" s="893" t="s">
        <v>70</v>
      </c>
      <c r="D9086" s="896">
        <v>55.88</v>
      </c>
    </row>
    <row r="9087" spans="1:4" ht="27" x14ac:dyDescent="0.25">
      <c r="A9087" s="893">
        <v>89844</v>
      </c>
      <c r="B9087" s="894" t="s">
        <v>24899</v>
      </c>
      <c r="C9087" s="893" t="s">
        <v>70</v>
      </c>
      <c r="D9087" s="896">
        <v>70.400000000000006</v>
      </c>
    </row>
    <row r="9088" spans="1:4" ht="27" x14ac:dyDescent="0.25">
      <c r="A9088" s="893">
        <v>89845</v>
      </c>
      <c r="B9088" s="894" t="s">
        <v>24900</v>
      </c>
      <c r="C9088" s="893" t="s">
        <v>70</v>
      </c>
      <c r="D9088" s="896">
        <v>110.67</v>
      </c>
    </row>
    <row r="9089" spans="1:4" ht="27" x14ac:dyDescent="0.25">
      <c r="A9089" s="893">
        <v>89846</v>
      </c>
      <c r="B9089" s="894" t="s">
        <v>24901</v>
      </c>
      <c r="C9089" s="893" t="s">
        <v>70</v>
      </c>
      <c r="D9089" s="896">
        <v>237.67</v>
      </c>
    </row>
    <row r="9090" spans="1:4" ht="27" x14ac:dyDescent="0.25">
      <c r="A9090" s="893">
        <v>89847</v>
      </c>
      <c r="B9090" s="894" t="s">
        <v>24902</v>
      </c>
      <c r="C9090" s="893" t="s">
        <v>70</v>
      </c>
      <c r="D9090" s="896">
        <v>283.29000000000002</v>
      </c>
    </row>
    <row r="9091" spans="1:4" ht="40.5" x14ac:dyDescent="0.25">
      <c r="A9091" s="893">
        <v>89850</v>
      </c>
      <c r="B9091" s="894" t="s">
        <v>24903</v>
      </c>
      <c r="C9091" s="893" t="s">
        <v>70</v>
      </c>
      <c r="D9091" s="896">
        <v>35.729999999999997</v>
      </c>
    </row>
    <row r="9092" spans="1:4" ht="40.5" x14ac:dyDescent="0.25">
      <c r="A9092" s="893">
        <v>89851</v>
      </c>
      <c r="B9092" s="894" t="s">
        <v>24904</v>
      </c>
      <c r="C9092" s="893" t="s">
        <v>70</v>
      </c>
      <c r="D9092" s="896">
        <v>36.799999999999997</v>
      </c>
    </row>
    <row r="9093" spans="1:4" ht="40.5" x14ac:dyDescent="0.25">
      <c r="A9093" s="893">
        <v>89852</v>
      </c>
      <c r="B9093" s="894" t="s">
        <v>24905</v>
      </c>
      <c r="C9093" s="893" t="s">
        <v>70</v>
      </c>
      <c r="D9093" s="896">
        <v>55.03</v>
      </c>
    </row>
    <row r="9094" spans="1:4" ht="40.5" x14ac:dyDescent="0.25">
      <c r="A9094" s="893">
        <v>89853</v>
      </c>
      <c r="B9094" s="894" t="s">
        <v>24906</v>
      </c>
      <c r="C9094" s="893" t="s">
        <v>70</v>
      </c>
      <c r="D9094" s="896">
        <v>100.02</v>
      </c>
    </row>
    <row r="9095" spans="1:4" ht="40.5" x14ac:dyDescent="0.25">
      <c r="A9095" s="893">
        <v>89854</v>
      </c>
      <c r="B9095" s="894" t="s">
        <v>24907</v>
      </c>
      <c r="C9095" s="893" t="s">
        <v>70</v>
      </c>
      <c r="D9095" s="896">
        <v>125.27</v>
      </c>
    </row>
    <row r="9096" spans="1:4" ht="40.5" x14ac:dyDescent="0.25">
      <c r="A9096" s="893">
        <v>89855</v>
      </c>
      <c r="B9096" s="894" t="s">
        <v>24908</v>
      </c>
      <c r="C9096" s="893" t="s">
        <v>70</v>
      </c>
      <c r="D9096" s="896">
        <v>131.97</v>
      </c>
    </row>
    <row r="9097" spans="1:4" ht="40.5" x14ac:dyDescent="0.25">
      <c r="A9097" s="893">
        <v>89856</v>
      </c>
      <c r="B9097" s="894" t="s">
        <v>24909</v>
      </c>
      <c r="C9097" s="893" t="s">
        <v>70</v>
      </c>
      <c r="D9097" s="896">
        <v>23.36</v>
      </c>
    </row>
    <row r="9098" spans="1:4" ht="40.5" x14ac:dyDescent="0.25">
      <c r="A9098" s="893">
        <v>89857</v>
      </c>
      <c r="B9098" s="894" t="s">
        <v>24910</v>
      </c>
      <c r="C9098" s="893" t="s">
        <v>70</v>
      </c>
      <c r="D9098" s="896">
        <v>43.71</v>
      </c>
    </row>
    <row r="9099" spans="1:4" ht="40.5" x14ac:dyDescent="0.25">
      <c r="A9099" s="893">
        <v>89860</v>
      </c>
      <c r="B9099" s="894" t="s">
        <v>24911</v>
      </c>
      <c r="C9099" s="893" t="s">
        <v>70</v>
      </c>
      <c r="D9099" s="896">
        <v>55.62</v>
      </c>
    </row>
    <row r="9100" spans="1:4" ht="40.5" x14ac:dyDescent="0.25">
      <c r="A9100" s="893">
        <v>89861</v>
      </c>
      <c r="B9100" s="894" t="s">
        <v>24912</v>
      </c>
      <c r="C9100" s="893" t="s">
        <v>70</v>
      </c>
      <c r="D9100" s="896">
        <v>65.94</v>
      </c>
    </row>
    <row r="9101" spans="1:4" ht="27" x14ac:dyDescent="0.25">
      <c r="A9101" s="893">
        <v>89866</v>
      </c>
      <c r="B9101" s="894" t="s">
        <v>24913</v>
      </c>
      <c r="C9101" s="893" t="s">
        <v>70</v>
      </c>
      <c r="D9101" s="896">
        <v>8.02</v>
      </c>
    </row>
    <row r="9102" spans="1:4" ht="27" x14ac:dyDescent="0.25">
      <c r="A9102" s="893">
        <v>89867</v>
      </c>
      <c r="B9102" s="894" t="s">
        <v>24914</v>
      </c>
      <c r="C9102" s="893" t="s">
        <v>70</v>
      </c>
      <c r="D9102" s="896">
        <v>8.9499999999999993</v>
      </c>
    </row>
    <row r="9103" spans="1:4" ht="27" x14ac:dyDescent="0.25">
      <c r="A9103" s="893">
        <v>89868</v>
      </c>
      <c r="B9103" s="894" t="s">
        <v>24915</v>
      </c>
      <c r="C9103" s="893" t="s">
        <v>70</v>
      </c>
      <c r="D9103" s="896">
        <v>6.11</v>
      </c>
    </row>
    <row r="9104" spans="1:4" ht="27" x14ac:dyDescent="0.25">
      <c r="A9104" s="893">
        <v>89869</v>
      </c>
      <c r="B9104" s="894" t="s">
        <v>24916</v>
      </c>
      <c r="C9104" s="893" t="s">
        <v>70</v>
      </c>
      <c r="D9104" s="896">
        <v>11.18</v>
      </c>
    </row>
    <row r="9105" spans="1:4" ht="40.5" x14ac:dyDescent="0.25">
      <c r="A9105" s="893">
        <v>89979</v>
      </c>
      <c r="B9105" s="894" t="s">
        <v>24917</v>
      </c>
      <c r="C9105" s="893" t="s">
        <v>70</v>
      </c>
      <c r="D9105" s="896">
        <v>28.35</v>
      </c>
    </row>
    <row r="9106" spans="1:4" ht="40.5" x14ac:dyDescent="0.25">
      <c r="A9106" s="893">
        <v>89981</v>
      </c>
      <c r="B9106" s="894" t="s">
        <v>24918</v>
      </c>
      <c r="C9106" s="893" t="s">
        <v>70</v>
      </c>
      <c r="D9106" s="896">
        <v>25.06</v>
      </c>
    </row>
    <row r="9107" spans="1:4" ht="40.5" x14ac:dyDescent="0.25">
      <c r="A9107" s="893">
        <v>90373</v>
      </c>
      <c r="B9107" s="894" t="s">
        <v>24919</v>
      </c>
      <c r="C9107" s="893" t="s">
        <v>70</v>
      </c>
      <c r="D9107" s="896">
        <v>14.62</v>
      </c>
    </row>
    <row r="9108" spans="1:4" ht="40.5" x14ac:dyDescent="0.25">
      <c r="A9108" s="893">
        <v>90374</v>
      </c>
      <c r="B9108" s="894" t="s">
        <v>24920</v>
      </c>
      <c r="C9108" s="893" t="s">
        <v>70</v>
      </c>
      <c r="D9108" s="896">
        <v>25.07</v>
      </c>
    </row>
    <row r="9109" spans="1:4" ht="40.5" x14ac:dyDescent="0.25">
      <c r="A9109" s="893">
        <v>92287</v>
      </c>
      <c r="B9109" s="894" t="s">
        <v>24921</v>
      </c>
      <c r="C9109" s="893" t="s">
        <v>70</v>
      </c>
      <c r="D9109" s="896">
        <v>18.13</v>
      </c>
    </row>
    <row r="9110" spans="1:4" ht="40.5" x14ac:dyDescent="0.25">
      <c r="A9110" s="893">
        <v>92288</v>
      </c>
      <c r="B9110" s="894" t="s">
        <v>24922</v>
      </c>
      <c r="C9110" s="893" t="s">
        <v>70</v>
      </c>
      <c r="D9110" s="896">
        <v>28.48</v>
      </c>
    </row>
    <row r="9111" spans="1:4" ht="40.5" x14ac:dyDescent="0.25">
      <c r="A9111" s="893">
        <v>92289</v>
      </c>
      <c r="B9111" s="894" t="s">
        <v>24923</v>
      </c>
      <c r="C9111" s="893" t="s">
        <v>70</v>
      </c>
      <c r="D9111" s="896">
        <v>50.2</v>
      </c>
    </row>
    <row r="9112" spans="1:4" ht="40.5" x14ac:dyDescent="0.25">
      <c r="A9112" s="893">
        <v>92290</v>
      </c>
      <c r="B9112" s="894" t="s">
        <v>24924</v>
      </c>
      <c r="C9112" s="893" t="s">
        <v>70</v>
      </c>
      <c r="D9112" s="896">
        <v>75.849999999999994</v>
      </c>
    </row>
    <row r="9113" spans="1:4" ht="40.5" x14ac:dyDescent="0.25">
      <c r="A9113" s="893">
        <v>92291</v>
      </c>
      <c r="B9113" s="894" t="s">
        <v>24925</v>
      </c>
      <c r="C9113" s="893" t="s">
        <v>70</v>
      </c>
      <c r="D9113" s="896">
        <v>117.35</v>
      </c>
    </row>
    <row r="9114" spans="1:4" ht="40.5" x14ac:dyDescent="0.25">
      <c r="A9114" s="893">
        <v>92292</v>
      </c>
      <c r="B9114" s="894" t="s">
        <v>24926</v>
      </c>
      <c r="C9114" s="893" t="s">
        <v>70</v>
      </c>
      <c r="D9114" s="896">
        <v>361.62</v>
      </c>
    </row>
    <row r="9115" spans="1:4" ht="27" x14ac:dyDescent="0.25">
      <c r="A9115" s="893">
        <v>92293</v>
      </c>
      <c r="B9115" s="894" t="s">
        <v>24927</v>
      </c>
      <c r="C9115" s="893" t="s">
        <v>70</v>
      </c>
      <c r="D9115" s="896">
        <v>10.34</v>
      </c>
    </row>
    <row r="9116" spans="1:4" ht="27" x14ac:dyDescent="0.25">
      <c r="A9116" s="893">
        <v>92294</v>
      </c>
      <c r="B9116" s="894" t="s">
        <v>24928</v>
      </c>
      <c r="C9116" s="893" t="s">
        <v>70</v>
      </c>
      <c r="D9116" s="896">
        <v>17.38</v>
      </c>
    </row>
    <row r="9117" spans="1:4" ht="27" x14ac:dyDescent="0.25">
      <c r="A9117" s="893">
        <v>92295</v>
      </c>
      <c r="B9117" s="894" t="s">
        <v>24929</v>
      </c>
      <c r="C9117" s="893" t="s">
        <v>70</v>
      </c>
      <c r="D9117" s="896">
        <v>32.57</v>
      </c>
    </row>
    <row r="9118" spans="1:4" ht="27" x14ac:dyDescent="0.25">
      <c r="A9118" s="893">
        <v>92296</v>
      </c>
      <c r="B9118" s="894" t="s">
        <v>24930</v>
      </c>
      <c r="C9118" s="893" t="s">
        <v>70</v>
      </c>
      <c r="D9118" s="896">
        <v>43.1</v>
      </c>
    </row>
    <row r="9119" spans="1:4" ht="27" x14ac:dyDescent="0.25">
      <c r="A9119" s="893">
        <v>92297</v>
      </c>
      <c r="B9119" s="894" t="s">
        <v>24931</v>
      </c>
      <c r="C9119" s="893" t="s">
        <v>70</v>
      </c>
      <c r="D9119" s="896">
        <v>66.760000000000005</v>
      </c>
    </row>
    <row r="9120" spans="1:4" ht="27" x14ac:dyDescent="0.25">
      <c r="A9120" s="893">
        <v>92298</v>
      </c>
      <c r="B9120" s="894" t="s">
        <v>24932</v>
      </c>
      <c r="C9120" s="893" t="s">
        <v>70</v>
      </c>
      <c r="D9120" s="896">
        <v>186.49</v>
      </c>
    </row>
    <row r="9121" spans="1:4" ht="27" x14ac:dyDescent="0.25">
      <c r="A9121" s="893">
        <v>92299</v>
      </c>
      <c r="B9121" s="894" t="s">
        <v>24933</v>
      </c>
      <c r="C9121" s="893" t="s">
        <v>70</v>
      </c>
      <c r="D9121" s="896">
        <v>23.86</v>
      </c>
    </row>
    <row r="9122" spans="1:4" ht="27" x14ac:dyDescent="0.25">
      <c r="A9122" s="893">
        <v>92300</v>
      </c>
      <c r="B9122" s="894" t="s">
        <v>24934</v>
      </c>
      <c r="C9122" s="893" t="s">
        <v>70</v>
      </c>
      <c r="D9122" s="896">
        <v>36.22</v>
      </c>
    </row>
    <row r="9123" spans="1:4" ht="27" x14ac:dyDescent="0.25">
      <c r="A9123" s="893">
        <v>92301</v>
      </c>
      <c r="B9123" s="894" t="s">
        <v>24935</v>
      </c>
      <c r="C9123" s="893" t="s">
        <v>70</v>
      </c>
      <c r="D9123" s="896">
        <v>71.239999999999995</v>
      </c>
    </row>
    <row r="9124" spans="1:4" ht="27" x14ac:dyDescent="0.25">
      <c r="A9124" s="893">
        <v>92302</v>
      </c>
      <c r="B9124" s="894" t="s">
        <v>24936</v>
      </c>
      <c r="C9124" s="893" t="s">
        <v>70</v>
      </c>
      <c r="D9124" s="896">
        <v>94.02</v>
      </c>
    </row>
    <row r="9125" spans="1:4" ht="27" x14ac:dyDescent="0.25">
      <c r="A9125" s="893">
        <v>92303</v>
      </c>
      <c r="B9125" s="894" t="s">
        <v>24937</v>
      </c>
      <c r="C9125" s="893" t="s">
        <v>70</v>
      </c>
      <c r="D9125" s="896">
        <v>172.04</v>
      </c>
    </row>
    <row r="9126" spans="1:4" ht="27" x14ac:dyDescent="0.25">
      <c r="A9126" s="893">
        <v>92304</v>
      </c>
      <c r="B9126" s="894" t="s">
        <v>24938</v>
      </c>
      <c r="C9126" s="893" t="s">
        <v>70</v>
      </c>
      <c r="D9126" s="896">
        <v>444.78</v>
      </c>
    </row>
    <row r="9127" spans="1:4" ht="40.5" x14ac:dyDescent="0.25">
      <c r="A9127" s="893">
        <v>92311</v>
      </c>
      <c r="B9127" s="894" t="s">
        <v>24939</v>
      </c>
      <c r="C9127" s="893" t="s">
        <v>70</v>
      </c>
      <c r="D9127" s="896">
        <v>13.8</v>
      </c>
    </row>
    <row r="9128" spans="1:4" ht="40.5" x14ac:dyDescent="0.25">
      <c r="A9128" s="893">
        <v>92312</v>
      </c>
      <c r="B9128" s="894" t="s">
        <v>24940</v>
      </c>
      <c r="C9128" s="893" t="s">
        <v>70</v>
      </c>
      <c r="D9128" s="896">
        <v>22.75</v>
      </c>
    </row>
    <row r="9129" spans="1:4" ht="40.5" x14ac:dyDescent="0.25">
      <c r="A9129" s="893">
        <v>92313</v>
      </c>
      <c r="B9129" s="894" t="s">
        <v>24941</v>
      </c>
      <c r="C9129" s="893" t="s">
        <v>70</v>
      </c>
      <c r="D9129" s="896">
        <v>32.74</v>
      </c>
    </row>
    <row r="9130" spans="1:4" ht="40.5" x14ac:dyDescent="0.25">
      <c r="A9130" s="893">
        <v>92314</v>
      </c>
      <c r="B9130" s="894" t="s">
        <v>24942</v>
      </c>
      <c r="C9130" s="893" t="s">
        <v>70</v>
      </c>
      <c r="D9130" s="896">
        <v>9.3000000000000007</v>
      </c>
    </row>
    <row r="9131" spans="1:4" ht="40.5" x14ac:dyDescent="0.25">
      <c r="A9131" s="893">
        <v>92315</v>
      </c>
      <c r="B9131" s="894" t="s">
        <v>24943</v>
      </c>
      <c r="C9131" s="893" t="s">
        <v>70</v>
      </c>
      <c r="D9131" s="896">
        <v>13.43</v>
      </c>
    </row>
    <row r="9132" spans="1:4" ht="40.5" x14ac:dyDescent="0.25">
      <c r="A9132" s="893">
        <v>92316</v>
      </c>
      <c r="B9132" s="894" t="s">
        <v>24944</v>
      </c>
      <c r="C9132" s="893" t="s">
        <v>70</v>
      </c>
      <c r="D9132" s="896">
        <v>20.239999999999998</v>
      </c>
    </row>
    <row r="9133" spans="1:4" ht="40.5" x14ac:dyDescent="0.25">
      <c r="A9133" s="893">
        <v>92317</v>
      </c>
      <c r="B9133" s="894" t="s">
        <v>24945</v>
      </c>
      <c r="C9133" s="893" t="s">
        <v>70</v>
      </c>
      <c r="D9133" s="896">
        <v>19.41</v>
      </c>
    </row>
    <row r="9134" spans="1:4" ht="40.5" x14ac:dyDescent="0.25">
      <c r="A9134" s="893">
        <v>92318</v>
      </c>
      <c r="B9134" s="894" t="s">
        <v>24946</v>
      </c>
      <c r="C9134" s="893" t="s">
        <v>70</v>
      </c>
      <c r="D9134" s="896">
        <v>30.03</v>
      </c>
    </row>
    <row r="9135" spans="1:4" ht="40.5" x14ac:dyDescent="0.25">
      <c r="A9135" s="893">
        <v>92319</v>
      </c>
      <c r="B9135" s="894" t="s">
        <v>24947</v>
      </c>
      <c r="C9135" s="893" t="s">
        <v>70</v>
      </c>
      <c r="D9135" s="896">
        <v>41.92</v>
      </c>
    </row>
    <row r="9136" spans="1:4" ht="40.5" x14ac:dyDescent="0.25">
      <c r="A9136" s="893">
        <v>92326</v>
      </c>
      <c r="B9136" s="894" t="s">
        <v>24948</v>
      </c>
      <c r="C9136" s="893" t="s">
        <v>70</v>
      </c>
      <c r="D9136" s="896">
        <v>14.58</v>
      </c>
    </row>
    <row r="9137" spans="1:4" ht="40.5" x14ac:dyDescent="0.25">
      <c r="A9137" s="893">
        <v>92327</v>
      </c>
      <c r="B9137" s="894" t="s">
        <v>24949</v>
      </c>
      <c r="C9137" s="893" t="s">
        <v>70</v>
      </c>
      <c r="D9137" s="896">
        <v>26.16</v>
      </c>
    </row>
    <row r="9138" spans="1:4" ht="40.5" x14ac:dyDescent="0.25">
      <c r="A9138" s="893">
        <v>92328</v>
      </c>
      <c r="B9138" s="894" t="s">
        <v>24950</v>
      </c>
      <c r="C9138" s="893" t="s">
        <v>70</v>
      </c>
      <c r="D9138" s="896">
        <v>38.83</v>
      </c>
    </row>
    <row r="9139" spans="1:4" ht="40.5" x14ac:dyDescent="0.25">
      <c r="A9139" s="893">
        <v>92329</v>
      </c>
      <c r="B9139" s="894" t="s">
        <v>24951</v>
      </c>
      <c r="C9139" s="893" t="s">
        <v>70</v>
      </c>
      <c r="D9139" s="896">
        <v>9.48</v>
      </c>
    </row>
    <row r="9140" spans="1:4" ht="40.5" x14ac:dyDescent="0.25">
      <c r="A9140" s="893">
        <v>92330</v>
      </c>
      <c r="B9140" s="894" t="s">
        <v>24952</v>
      </c>
      <c r="C9140" s="893" t="s">
        <v>70</v>
      </c>
      <c r="D9140" s="896">
        <v>15.73</v>
      </c>
    </row>
    <row r="9141" spans="1:4" ht="40.5" x14ac:dyDescent="0.25">
      <c r="A9141" s="893">
        <v>92331</v>
      </c>
      <c r="B9141" s="894" t="s">
        <v>24953</v>
      </c>
      <c r="C9141" s="893" t="s">
        <v>70</v>
      </c>
      <c r="D9141" s="896">
        <v>24.34</v>
      </c>
    </row>
    <row r="9142" spans="1:4" ht="40.5" x14ac:dyDescent="0.25">
      <c r="A9142" s="893">
        <v>92332</v>
      </c>
      <c r="B9142" s="894" t="s">
        <v>24954</v>
      </c>
      <c r="C9142" s="893" t="s">
        <v>70</v>
      </c>
      <c r="D9142" s="896">
        <v>19.79</v>
      </c>
    </row>
    <row r="9143" spans="1:4" ht="40.5" x14ac:dyDescent="0.25">
      <c r="A9143" s="893">
        <v>92333</v>
      </c>
      <c r="B9143" s="894" t="s">
        <v>24955</v>
      </c>
      <c r="C9143" s="893" t="s">
        <v>70</v>
      </c>
      <c r="D9143" s="896">
        <v>34.590000000000003</v>
      </c>
    </row>
    <row r="9144" spans="1:4" ht="40.5" x14ac:dyDescent="0.25">
      <c r="A9144" s="893">
        <v>92334</v>
      </c>
      <c r="B9144" s="894" t="s">
        <v>24956</v>
      </c>
      <c r="C9144" s="893" t="s">
        <v>70</v>
      </c>
      <c r="D9144" s="896">
        <v>50.06</v>
      </c>
    </row>
    <row r="9145" spans="1:4" ht="27" x14ac:dyDescent="0.25">
      <c r="A9145" s="893">
        <v>92344</v>
      </c>
      <c r="B9145" s="894" t="s">
        <v>24957</v>
      </c>
      <c r="C9145" s="893" t="s">
        <v>70</v>
      </c>
      <c r="D9145" s="896">
        <v>75.239999999999995</v>
      </c>
    </row>
    <row r="9146" spans="1:4" ht="27" x14ac:dyDescent="0.25">
      <c r="A9146" s="893">
        <v>92345</v>
      </c>
      <c r="B9146" s="894" t="s">
        <v>24958</v>
      </c>
      <c r="C9146" s="893" t="s">
        <v>70</v>
      </c>
      <c r="D9146" s="896">
        <v>75.209999999999994</v>
      </c>
    </row>
    <row r="9147" spans="1:4" ht="27" x14ac:dyDescent="0.25">
      <c r="A9147" s="893">
        <v>92346</v>
      </c>
      <c r="B9147" s="894" t="s">
        <v>24959</v>
      </c>
      <c r="C9147" s="893" t="s">
        <v>70</v>
      </c>
      <c r="D9147" s="896">
        <v>99.32</v>
      </c>
    </row>
    <row r="9148" spans="1:4" ht="27" x14ac:dyDescent="0.25">
      <c r="A9148" s="893">
        <v>92347</v>
      </c>
      <c r="B9148" s="894" t="s">
        <v>24960</v>
      </c>
      <c r="C9148" s="893" t="s">
        <v>70</v>
      </c>
      <c r="D9148" s="896">
        <v>110.79</v>
      </c>
    </row>
    <row r="9149" spans="1:4" ht="27" x14ac:dyDescent="0.25">
      <c r="A9149" s="893">
        <v>92348</v>
      </c>
      <c r="B9149" s="894" t="s">
        <v>24961</v>
      </c>
      <c r="C9149" s="893" t="s">
        <v>70</v>
      </c>
      <c r="D9149" s="896">
        <v>140.16</v>
      </c>
    </row>
    <row r="9150" spans="1:4" ht="27" x14ac:dyDescent="0.25">
      <c r="A9150" s="893">
        <v>92349</v>
      </c>
      <c r="B9150" s="894" t="s">
        <v>24962</v>
      </c>
      <c r="C9150" s="893" t="s">
        <v>70</v>
      </c>
      <c r="D9150" s="896">
        <v>150.37</v>
      </c>
    </row>
    <row r="9151" spans="1:4" ht="40.5" x14ac:dyDescent="0.25">
      <c r="A9151" s="893">
        <v>92350</v>
      </c>
      <c r="B9151" s="894" t="s">
        <v>24963</v>
      </c>
      <c r="C9151" s="893" t="s">
        <v>70</v>
      </c>
      <c r="D9151" s="896">
        <v>111.87</v>
      </c>
    </row>
    <row r="9152" spans="1:4" ht="40.5" x14ac:dyDescent="0.25">
      <c r="A9152" s="893">
        <v>92351</v>
      </c>
      <c r="B9152" s="894" t="s">
        <v>24964</v>
      </c>
      <c r="C9152" s="893" t="s">
        <v>70</v>
      </c>
      <c r="D9152" s="896">
        <v>109.32</v>
      </c>
    </row>
    <row r="9153" spans="1:4" ht="40.5" x14ac:dyDescent="0.25">
      <c r="A9153" s="893">
        <v>92352</v>
      </c>
      <c r="B9153" s="894" t="s">
        <v>24965</v>
      </c>
      <c r="C9153" s="893" t="s">
        <v>70</v>
      </c>
      <c r="D9153" s="896">
        <v>171.03</v>
      </c>
    </row>
    <row r="9154" spans="1:4" ht="40.5" x14ac:dyDescent="0.25">
      <c r="A9154" s="893">
        <v>92353</v>
      </c>
      <c r="B9154" s="894" t="s">
        <v>24966</v>
      </c>
      <c r="C9154" s="893" t="s">
        <v>70</v>
      </c>
      <c r="D9154" s="896">
        <v>159.80000000000001</v>
      </c>
    </row>
    <row r="9155" spans="1:4" ht="40.5" x14ac:dyDescent="0.25">
      <c r="A9155" s="893">
        <v>92354</v>
      </c>
      <c r="B9155" s="894" t="s">
        <v>24967</v>
      </c>
      <c r="C9155" s="893" t="s">
        <v>70</v>
      </c>
      <c r="D9155" s="896">
        <v>227.83</v>
      </c>
    </row>
    <row r="9156" spans="1:4" ht="40.5" x14ac:dyDescent="0.25">
      <c r="A9156" s="893">
        <v>92355</v>
      </c>
      <c r="B9156" s="894" t="s">
        <v>24968</v>
      </c>
      <c r="C9156" s="893" t="s">
        <v>70</v>
      </c>
      <c r="D9156" s="896">
        <v>206.19</v>
      </c>
    </row>
    <row r="9157" spans="1:4" ht="27" x14ac:dyDescent="0.25">
      <c r="A9157" s="893">
        <v>92356</v>
      </c>
      <c r="B9157" s="894" t="s">
        <v>24969</v>
      </c>
      <c r="C9157" s="893" t="s">
        <v>70</v>
      </c>
      <c r="D9157" s="896">
        <v>145.72</v>
      </c>
    </row>
    <row r="9158" spans="1:4" ht="27" x14ac:dyDescent="0.25">
      <c r="A9158" s="893">
        <v>92357</v>
      </c>
      <c r="B9158" s="894" t="s">
        <v>24970</v>
      </c>
      <c r="C9158" s="893" t="s">
        <v>70</v>
      </c>
      <c r="D9158" s="896">
        <v>218.71</v>
      </c>
    </row>
    <row r="9159" spans="1:4" ht="27" x14ac:dyDescent="0.25">
      <c r="A9159" s="893">
        <v>92358</v>
      </c>
      <c r="B9159" s="894" t="s">
        <v>24971</v>
      </c>
      <c r="C9159" s="893" t="s">
        <v>70</v>
      </c>
      <c r="D9159" s="896">
        <v>272.86</v>
      </c>
    </row>
    <row r="9160" spans="1:4" ht="40.5" x14ac:dyDescent="0.25">
      <c r="A9160" s="893">
        <v>92369</v>
      </c>
      <c r="B9160" s="894" t="s">
        <v>24972</v>
      </c>
      <c r="C9160" s="893" t="s">
        <v>70</v>
      </c>
      <c r="D9160" s="896">
        <v>40.08</v>
      </c>
    </row>
    <row r="9161" spans="1:4" ht="40.5" x14ac:dyDescent="0.25">
      <c r="A9161" s="893">
        <v>92370</v>
      </c>
      <c r="B9161" s="894" t="s">
        <v>24973</v>
      </c>
      <c r="C9161" s="893" t="s">
        <v>70</v>
      </c>
      <c r="D9161" s="896">
        <v>42.14</v>
      </c>
    </row>
    <row r="9162" spans="1:4" ht="40.5" x14ac:dyDescent="0.25">
      <c r="A9162" s="893">
        <v>92371</v>
      </c>
      <c r="B9162" s="894" t="s">
        <v>24974</v>
      </c>
      <c r="C9162" s="893" t="s">
        <v>70</v>
      </c>
      <c r="D9162" s="896">
        <v>48.63</v>
      </c>
    </row>
    <row r="9163" spans="1:4" ht="40.5" x14ac:dyDescent="0.25">
      <c r="A9163" s="893">
        <v>92372</v>
      </c>
      <c r="B9163" s="894" t="s">
        <v>24975</v>
      </c>
      <c r="C9163" s="893" t="s">
        <v>70</v>
      </c>
      <c r="D9163" s="896">
        <v>50.56</v>
      </c>
    </row>
    <row r="9164" spans="1:4" ht="40.5" x14ac:dyDescent="0.25">
      <c r="A9164" s="893">
        <v>92373</v>
      </c>
      <c r="B9164" s="894" t="s">
        <v>24976</v>
      </c>
      <c r="C9164" s="893" t="s">
        <v>70</v>
      </c>
      <c r="D9164" s="896">
        <v>57.65</v>
      </c>
    </row>
    <row r="9165" spans="1:4" ht="40.5" x14ac:dyDescent="0.25">
      <c r="A9165" s="893">
        <v>92374</v>
      </c>
      <c r="B9165" s="894" t="s">
        <v>24977</v>
      </c>
      <c r="C9165" s="893" t="s">
        <v>70</v>
      </c>
      <c r="D9165" s="896">
        <v>58.02</v>
      </c>
    </row>
    <row r="9166" spans="1:4" ht="40.5" x14ac:dyDescent="0.25">
      <c r="A9166" s="893">
        <v>92375</v>
      </c>
      <c r="B9166" s="894" t="s">
        <v>24978</v>
      </c>
      <c r="C9166" s="893" t="s">
        <v>70</v>
      </c>
      <c r="D9166" s="896">
        <v>75.180000000000007</v>
      </c>
    </row>
    <row r="9167" spans="1:4" ht="40.5" x14ac:dyDescent="0.25">
      <c r="A9167" s="893">
        <v>92376</v>
      </c>
      <c r="B9167" s="894" t="s">
        <v>24979</v>
      </c>
      <c r="C9167" s="893" t="s">
        <v>70</v>
      </c>
      <c r="D9167" s="896">
        <v>75.150000000000006</v>
      </c>
    </row>
    <row r="9168" spans="1:4" ht="40.5" x14ac:dyDescent="0.25">
      <c r="A9168" s="893">
        <v>92377</v>
      </c>
      <c r="B9168" s="894" t="s">
        <v>24980</v>
      </c>
      <c r="C9168" s="893" t="s">
        <v>70</v>
      </c>
      <c r="D9168" s="896">
        <v>101.19</v>
      </c>
    </row>
    <row r="9169" spans="1:4" ht="40.5" x14ac:dyDescent="0.25">
      <c r="A9169" s="893">
        <v>92378</v>
      </c>
      <c r="B9169" s="894" t="s">
        <v>24981</v>
      </c>
      <c r="C9169" s="893" t="s">
        <v>70</v>
      </c>
      <c r="D9169" s="896">
        <v>112.66</v>
      </c>
    </row>
    <row r="9170" spans="1:4" ht="40.5" x14ac:dyDescent="0.25">
      <c r="A9170" s="893">
        <v>92379</v>
      </c>
      <c r="B9170" s="894" t="s">
        <v>24982</v>
      </c>
      <c r="C9170" s="893" t="s">
        <v>70</v>
      </c>
      <c r="D9170" s="896">
        <v>143.99</v>
      </c>
    </row>
    <row r="9171" spans="1:4" ht="40.5" x14ac:dyDescent="0.25">
      <c r="A9171" s="893">
        <v>92380</v>
      </c>
      <c r="B9171" s="894" t="s">
        <v>24983</v>
      </c>
      <c r="C9171" s="893" t="s">
        <v>70</v>
      </c>
      <c r="D9171" s="896">
        <v>154.19999999999999</v>
      </c>
    </row>
    <row r="9172" spans="1:4" ht="40.5" x14ac:dyDescent="0.25">
      <c r="A9172" s="893">
        <v>92381</v>
      </c>
      <c r="B9172" s="894" t="s">
        <v>24984</v>
      </c>
      <c r="C9172" s="893" t="s">
        <v>70</v>
      </c>
      <c r="D9172" s="896">
        <v>60.72</v>
      </c>
    </row>
    <row r="9173" spans="1:4" ht="40.5" x14ac:dyDescent="0.25">
      <c r="A9173" s="893">
        <v>92382</v>
      </c>
      <c r="B9173" s="894" t="s">
        <v>24985</v>
      </c>
      <c r="C9173" s="893" t="s">
        <v>70</v>
      </c>
      <c r="D9173" s="896">
        <v>57.98</v>
      </c>
    </row>
    <row r="9174" spans="1:4" ht="40.5" x14ac:dyDescent="0.25">
      <c r="A9174" s="893">
        <v>92383</v>
      </c>
      <c r="B9174" s="894" t="s">
        <v>24986</v>
      </c>
      <c r="C9174" s="893" t="s">
        <v>70</v>
      </c>
      <c r="D9174" s="896">
        <v>76.91</v>
      </c>
    </row>
    <row r="9175" spans="1:4" ht="40.5" x14ac:dyDescent="0.25">
      <c r="A9175" s="893">
        <v>92384</v>
      </c>
      <c r="B9175" s="894" t="s">
        <v>24987</v>
      </c>
      <c r="C9175" s="893" t="s">
        <v>70</v>
      </c>
      <c r="D9175" s="896">
        <v>71.459999999999994</v>
      </c>
    </row>
    <row r="9176" spans="1:4" ht="40.5" x14ac:dyDescent="0.25">
      <c r="A9176" s="893">
        <v>92385</v>
      </c>
      <c r="B9176" s="894" t="s">
        <v>24988</v>
      </c>
      <c r="C9176" s="893" t="s">
        <v>70</v>
      </c>
      <c r="D9176" s="896">
        <v>88.31</v>
      </c>
    </row>
    <row r="9177" spans="1:4" ht="40.5" x14ac:dyDescent="0.25">
      <c r="A9177" s="893">
        <v>92386</v>
      </c>
      <c r="B9177" s="894" t="s">
        <v>24989</v>
      </c>
      <c r="C9177" s="893" t="s">
        <v>70</v>
      </c>
      <c r="D9177" s="896">
        <v>84.55</v>
      </c>
    </row>
    <row r="9178" spans="1:4" ht="40.5" x14ac:dyDescent="0.25">
      <c r="A9178" s="893">
        <v>92387</v>
      </c>
      <c r="B9178" s="894" t="s">
        <v>24990</v>
      </c>
      <c r="C9178" s="893" t="s">
        <v>70</v>
      </c>
      <c r="D9178" s="896">
        <v>111.76</v>
      </c>
    </row>
    <row r="9179" spans="1:4" ht="40.5" x14ac:dyDescent="0.25">
      <c r="A9179" s="893">
        <v>92388</v>
      </c>
      <c r="B9179" s="894" t="s">
        <v>24991</v>
      </c>
      <c r="C9179" s="893" t="s">
        <v>70</v>
      </c>
      <c r="D9179" s="896">
        <v>109.21</v>
      </c>
    </row>
    <row r="9180" spans="1:4" ht="40.5" x14ac:dyDescent="0.25">
      <c r="A9180" s="893">
        <v>92389</v>
      </c>
      <c r="B9180" s="894" t="s">
        <v>24992</v>
      </c>
      <c r="C9180" s="893" t="s">
        <v>70</v>
      </c>
      <c r="D9180" s="896">
        <v>173.88</v>
      </c>
    </row>
    <row r="9181" spans="1:4" ht="40.5" x14ac:dyDescent="0.25">
      <c r="A9181" s="893">
        <v>92390</v>
      </c>
      <c r="B9181" s="894" t="s">
        <v>24993</v>
      </c>
      <c r="C9181" s="893" t="s">
        <v>70</v>
      </c>
      <c r="D9181" s="896">
        <v>162.65</v>
      </c>
    </row>
    <row r="9182" spans="1:4" ht="40.5" x14ac:dyDescent="0.25">
      <c r="A9182" s="893">
        <v>92635</v>
      </c>
      <c r="B9182" s="894" t="s">
        <v>24994</v>
      </c>
      <c r="C9182" s="893" t="s">
        <v>70</v>
      </c>
      <c r="D9182" s="896">
        <v>233.58</v>
      </c>
    </row>
    <row r="9183" spans="1:4" ht="40.5" x14ac:dyDescent="0.25">
      <c r="A9183" s="893">
        <v>92636</v>
      </c>
      <c r="B9183" s="894" t="s">
        <v>24995</v>
      </c>
      <c r="C9183" s="893" t="s">
        <v>70</v>
      </c>
      <c r="D9183" s="896">
        <v>211.94</v>
      </c>
    </row>
    <row r="9184" spans="1:4" ht="40.5" x14ac:dyDescent="0.25">
      <c r="A9184" s="893">
        <v>92637</v>
      </c>
      <c r="B9184" s="894" t="s">
        <v>24996</v>
      </c>
      <c r="C9184" s="893" t="s">
        <v>70</v>
      </c>
      <c r="D9184" s="896">
        <v>78.319999999999993</v>
      </c>
    </row>
    <row r="9185" spans="1:4" ht="40.5" x14ac:dyDescent="0.25">
      <c r="A9185" s="893">
        <v>92638</v>
      </c>
      <c r="B9185" s="894" t="s">
        <v>24997</v>
      </c>
      <c r="C9185" s="893" t="s">
        <v>70</v>
      </c>
      <c r="D9185" s="896">
        <v>95.95</v>
      </c>
    </row>
    <row r="9186" spans="1:4" ht="40.5" x14ac:dyDescent="0.25">
      <c r="A9186" s="893">
        <v>92639</v>
      </c>
      <c r="B9186" s="894" t="s">
        <v>24998</v>
      </c>
      <c r="C9186" s="893" t="s">
        <v>70</v>
      </c>
      <c r="D9186" s="896">
        <v>111.3</v>
      </c>
    </row>
    <row r="9187" spans="1:4" ht="40.5" x14ac:dyDescent="0.25">
      <c r="A9187" s="893">
        <v>92640</v>
      </c>
      <c r="B9187" s="894" t="s">
        <v>24999</v>
      </c>
      <c r="C9187" s="893" t="s">
        <v>70</v>
      </c>
      <c r="D9187" s="896">
        <v>145.55000000000001</v>
      </c>
    </row>
    <row r="9188" spans="1:4" ht="40.5" x14ac:dyDescent="0.25">
      <c r="A9188" s="893">
        <v>92642</v>
      </c>
      <c r="B9188" s="894" t="s">
        <v>25000</v>
      </c>
      <c r="C9188" s="893" t="s">
        <v>70</v>
      </c>
      <c r="D9188" s="896">
        <v>222.44</v>
      </c>
    </row>
    <row r="9189" spans="1:4" ht="40.5" x14ac:dyDescent="0.25">
      <c r="A9189" s="893">
        <v>92644</v>
      </c>
      <c r="B9189" s="894" t="s">
        <v>25001</v>
      </c>
      <c r="C9189" s="893" t="s">
        <v>70</v>
      </c>
      <c r="D9189" s="896">
        <v>280.52</v>
      </c>
    </row>
    <row r="9190" spans="1:4" ht="40.5" x14ac:dyDescent="0.25">
      <c r="A9190" s="893">
        <v>92657</v>
      </c>
      <c r="B9190" s="894" t="s">
        <v>25002</v>
      </c>
      <c r="C9190" s="893" t="s">
        <v>70</v>
      </c>
      <c r="D9190" s="896">
        <v>29.73</v>
      </c>
    </row>
    <row r="9191" spans="1:4" ht="40.5" x14ac:dyDescent="0.25">
      <c r="A9191" s="893">
        <v>92658</v>
      </c>
      <c r="B9191" s="894" t="s">
        <v>25003</v>
      </c>
      <c r="C9191" s="893" t="s">
        <v>70</v>
      </c>
      <c r="D9191" s="896">
        <v>31.79</v>
      </c>
    </row>
    <row r="9192" spans="1:4" ht="40.5" x14ac:dyDescent="0.25">
      <c r="A9192" s="893">
        <v>92659</v>
      </c>
      <c r="B9192" s="894" t="s">
        <v>25004</v>
      </c>
      <c r="C9192" s="893" t="s">
        <v>70</v>
      </c>
      <c r="D9192" s="896">
        <v>36.86</v>
      </c>
    </row>
    <row r="9193" spans="1:4" ht="40.5" x14ac:dyDescent="0.25">
      <c r="A9193" s="893">
        <v>92660</v>
      </c>
      <c r="B9193" s="894" t="s">
        <v>25005</v>
      </c>
      <c r="C9193" s="893" t="s">
        <v>70</v>
      </c>
      <c r="D9193" s="896">
        <v>38.79</v>
      </c>
    </row>
    <row r="9194" spans="1:4" ht="40.5" x14ac:dyDescent="0.25">
      <c r="A9194" s="893">
        <v>92661</v>
      </c>
      <c r="B9194" s="894" t="s">
        <v>25006</v>
      </c>
      <c r="C9194" s="893" t="s">
        <v>70</v>
      </c>
      <c r="D9194" s="896">
        <v>44.23</v>
      </c>
    </row>
    <row r="9195" spans="1:4" ht="40.5" x14ac:dyDescent="0.25">
      <c r="A9195" s="893">
        <v>92662</v>
      </c>
      <c r="B9195" s="894" t="s">
        <v>25007</v>
      </c>
      <c r="C9195" s="893" t="s">
        <v>70</v>
      </c>
      <c r="D9195" s="896">
        <v>44.6</v>
      </c>
    </row>
    <row r="9196" spans="1:4" ht="40.5" x14ac:dyDescent="0.25">
      <c r="A9196" s="893">
        <v>92663</v>
      </c>
      <c r="B9196" s="894" t="s">
        <v>25008</v>
      </c>
      <c r="C9196" s="893" t="s">
        <v>70</v>
      </c>
      <c r="D9196" s="896">
        <v>59.74</v>
      </c>
    </row>
    <row r="9197" spans="1:4" ht="40.5" x14ac:dyDescent="0.25">
      <c r="A9197" s="893">
        <v>92664</v>
      </c>
      <c r="B9197" s="894" t="s">
        <v>25009</v>
      </c>
      <c r="C9197" s="893" t="s">
        <v>70</v>
      </c>
      <c r="D9197" s="896">
        <v>59.71</v>
      </c>
    </row>
    <row r="9198" spans="1:4" ht="40.5" x14ac:dyDescent="0.25">
      <c r="A9198" s="893">
        <v>92665</v>
      </c>
      <c r="B9198" s="894" t="s">
        <v>25010</v>
      </c>
      <c r="C9198" s="893" t="s">
        <v>70</v>
      </c>
      <c r="D9198" s="896">
        <v>82.68</v>
      </c>
    </row>
    <row r="9199" spans="1:4" ht="40.5" x14ac:dyDescent="0.25">
      <c r="A9199" s="893">
        <v>92666</v>
      </c>
      <c r="B9199" s="894" t="s">
        <v>25011</v>
      </c>
      <c r="C9199" s="893" t="s">
        <v>70</v>
      </c>
      <c r="D9199" s="896">
        <v>94.15</v>
      </c>
    </row>
    <row r="9200" spans="1:4" ht="40.5" x14ac:dyDescent="0.25">
      <c r="A9200" s="893">
        <v>92667</v>
      </c>
      <c r="B9200" s="894" t="s">
        <v>25012</v>
      </c>
      <c r="C9200" s="893" t="s">
        <v>70</v>
      </c>
      <c r="D9200" s="896">
        <v>122.47</v>
      </c>
    </row>
    <row r="9201" spans="1:4" ht="40.5" x14ac:dyDescent="0.25">
      <c r="A9201" s="893">
        <v>92668</v>
      </c>
      <c r="B9201" s="894" t="s">
        <v>25013</v>
      </c>
      <c r="C9201" s="893" t="s">
        <v>70</v>
      </c>
      <c r="D9201" s="896">
        <v>132.68</v>
      </c>
    </row>
    <row r="9202" spans="1:4" ht="40.5" x14ac:dyDescent="0.25">
      <c r="A9202" s="893">
        <v>92669</v>
      </c>
      <c r="B9202" s="894" t="s">
        <v>25014</v>
      </c>
      <c r="C9202" s="893" t="s">
        <v>70</v>
      </c>
      <c r="D9202" s="896">
        <v>45.17</v>
      </c>
    </row>
    <row r="9203" spans="1:4" ht="40.5" x14ac:dyDescent="0.25">
      <c r="A9203" s="893">
        <v>92670</v>
      </c>
      <c r="B9203" s="894" t="s">
        <v>25015</v>
      </c>
      <c r="C9203" s="893" t="s">
        <v>70</v>
      </c>
      <c r="D9203" s="896">
        <v>42.43</v>
      </c>
    </row>
    <row r="9204" spans="1:4" ht="40.5" x14ac:dyDescent="0.25">
      <c r="A9204" s="893">
        <v>92671</v>
      </c>
      <c r="B9204" s="894" t="s">
        <v>25016</v>
      </c>
      <c r="C9204" s="893" t="s">
        <v>70</v>
      </c>
      <c r="D9204" s="896">
        <v>59.28</v>
      </c>
    </row>
    <row r="9205" spans="1:4" ht="40.5" x14ac:dyDescent="0.25">
      <c r="A9205" s="893">
        <v>92672</v>
      </c>
      <c r="B9205" s="894" t="s">
        <v>25017</v>
      </c>
      <c r="C9205" s="893" t="s">
        <v>70</v>
      </c>
      <c r="D9205" s="896">
        <v>53.83</v>
      </c>
    </row>
    <row r="9206" spans="1:4" ht="40.5" x14ac:dyDescent="0.25">
      <c r="A9206" s="893">
        <v>92673</v>
      </c>
      <c r="B9206" s="894" t="s">
        <v>25018</v>
      </c>
      <c r="C9206" s="893" t="s">
        <v>70</v>
      </c>
      <c r="D9206" s="896">
        <v>68.22</v>
      </c>
    </row>
    <row r="9207" spans="1:4" ht="40.5" x14ac:dyDescent="0.25">
      <c r="A9207" s="893">
        <v>92674</v>
      </c>
      <c r="B9207" s="894" t="s">
        <v>25019</v>
      </c>
      <c r="C9207" s="893" t="s">
        <v>70</v>
      </c>
      <c r="D9207" s="896">
        <v>64.459999999999994</v>
      </c>
    </row>
    <row r="9208" spans="1:4" ht="40.5" x14ac:dyDescent="0.25">
      <c r="A9208" s="893">
        <v>92675</v>
      </c>
      <c r="B9208" s="894" t="s">
        <v>25020</v>
      </c>
      <c r="C9208" s="893" t="s">
        <v>70</v>
      </c>
      <c r="D9208" s="896">
        <v>88.66</v>
      </c>
    </row>
    <row r="9209" spans="1:4" ht="40.5" x14ac:dyDescent="0.25">
      <c r="A9209" s="893">
        <v>92676</v>
      </c>
      <c r="B9209" s="894" t="s">
        <v>25021</v>
      </c>
      <c r="C9209" s="893" t="s">
        <v>70</v>
      </c>
      <c r="D9209" s="896">
        <v>86.11</v>
      </c>
    </row>
    <row r="9210" spans="1:4" ht="40.5" x14ac:dyDescent="0.25">
      <c r="A9210" s="893">
        <v>92677</v>
      </c>
      <c r="B9210" s="894" t="s">
        <v>25022</v>
      </c>
      <c r="C9210" s="893" t="s">
        <v>70</v>
      </c>
      <c r="D9210" s="896">
        <v>146.16999999999999</v>
      </c>
    </row>
    <row r="9211" spans="1:4" ht="40.5" x14ac:dyDescent="0.25">
      <c r="A9211" s="893">
        <v>92678</v>
      </c>
      <c r="B9211" s="894" t="s">
        <v>25023</v>
      </c>
      <c r="C9211" s="893" t="s">
        <v>70</v>
      </c>
      <c r="D9211" s="896">
        <v>134.94</v>
      </c>
    </row>
    <row r="9212" spans="1:4" ht="40.5" x14ac:dyDescent="0.25">
      <c r="A9212" s="893">
        <v>92679</v>
      </c>
      <c r="B9212" s="894" t="s">
        <v>25024</v>
      </c>
      <c r="C9212" s="893" t="s">
        <v>70</v>
      </c>
      <c r="D9212" s="896">
        <v>201.33</v>
      </c>
    </row>
    <row r="9213" spans="1:4" ht="40.5" x14ac:dyDescent="0.25">
      <c r="A9213" s="893">
        <v>92680</v>
      </c>
      <c r="B9213" s="894" t="s">
        <v>25025</v>
      </c>
      <c r="C9213" s="893" t="s">
        <v>70</v>
      </c>
      <c r="D9213" s="896">
        <v>179.69</v>
      </c>
    </row>
    <row r="9214" spans="1:4" ht="40.5" x14ac:dyDescent="0.25">
      <c r="A9214" s="893">
        <v>92681</v>
      </c>
      <c r="B9214" s="894" t="s">
        <v>25026</v>
      </c>
      <c r="C9214" s="893" t="s">
        <v>70</v>
      </c>
      <c r="D9214" s="896">
        <v>57.58</v>
      </c>
    </row>
    <row r="9215" spans="1:4" ht="40.5" x14ac:dyDescent="0.25">
      <c r="A9215" s="893">
        <v>92682</v>
      </c>
      <c r="B9215" s="894" t="s">
        <v>25027</v>
      </c>
      <c r="C9215" s="893" t="s">
        <v>70</v>
      </c>
      <c r="D9215" s="896">
        <v>72.349999999999994</v>
      </c>
    </row>
    <row r="9216" spans="1:4" ht="40.5" x14ac:dyDescent="0.25">
      <c r="A9216" s="893">
        <v>92683</v>
      </c>
      <c r="B9216" s="894" t="s">
        <v>25028</v>
      </c>
      <c r="C9216" s="893" t="s">
        <v>70</v>
      </c>
      <c r="D9216" s="896">
        <v>84.52</v>
      </c>
    </row>
    <row r="9217" spans="1:4" ht="40.5" x14ac:dyDescent="0.25">
      <c r="A9217" s="893">
        <v>92684</v>
      </c>
      <c r="B9217" s="894" t="s">
        <v>25029</v>
      </c>
      <c r="C9217" s="893" t="s">
        <v>70</v>
      </c>
      <c r="D9217" s="896">
        <v>114.73</v>
      </c>
    </row>
    <row r="9218" spans="1:4" ht="40.5" x14ac:dyDescent="0.25">
      <c r="A9218" s="893">
        <v>92685</v>
      </c>
      <c r="B9218" s="894" t="s">
        <v>25030</v>
      </c>
      <c r="C9218" s="893" t="s">
        <v>70</v>
      </c>
      <c r="D9218" s="896">
        <v>185.54</v>
      </c>
    </row>
    <row r="9219" spans="1:4" ht="40.5" x14ac:dyDescent="0.25">
      <c r="A9219" s="893">
        <v>92686</v>
      </c>
      <c r="B9219" s="894" t="s">
        <v>25031</v>
      </c>
      <c r="C9219" s="893" t="s">
        <v>70</v>
      </c>
      <c r="D9219" s="896">
        <v>237.49</v>
      </c>
    </row>
    <row r="9220" spans="1:4" ht="40.5" x14ac:dyDescent="0.25">
      <c r="A9220" s="893">
        <v>92692</v>
      </c>
      <c r="B9220" s="894" t="s">
        <v>25032</v>
      </c>
      <c r="C9220" s="893" t="s">
        <v>70</v>
      </c>
      <c r="D9220" s="896">
        <v>15.99</v>
      </c>
    </row>
    <row r="9221" spans="1:4" ht="40.5" x14ac:dyDescent="0.25">
      <c r="A9221" s="893">
        <v>92693</v>
      </c>
      <c r="B9221" s="894" t="s">
        <v>25033</v>
      </c>
      <c r="C9221" s="893" t="s">
        <v>70</v>
      </c>
      <c r="D9221" s="896">
        <v>16.45</v>
      </c>
    </row>
    <row r="9222" spans="1:4" ht="40.5" x14ac:dyDescent="0.25">
      <c r="A9222" s="893">
        <v>92694</v>
      </c>
      <c r="B9222" s="894" t="s">
        <v>25034</v>
      </c>
      <c r="C9222" s="893" t="s">
        <v>70</v>
      </c>
      <c r="D9222" s="896">
        <v>25.31</v>
      </c>
    </row>
    <row r="9223" spans="1:4" ht="40.5" x14ac:dyDescent="0.25">
      <c r="A9223" s="893">
        <v>92695</v>
      </c>
      <c r="B9223" s="894" t="s">
        <v>25035</v>
      </c>
      <c r="C9223" s="893" t="s">
        <v>70</v>
      </c>
      <c r="D9223" s="896">
        <v>25.77</v>
      </c>
    </row>
    <row r="9224" spans="1:4" ht="40.5" x14ac:dyDescent="0.25">
      <c r="A9224" s="893">
        <v>92696</v>
      </c>
      <c r="B9224" s="894" t="s">
        <v>25036</v>
      </c>
      <c r="C9224" s="893" t="s">
        <v>70</v>
      </c>
      <c r="D9224" s="896">
        <v>39.64</v>
      </c>
    </row>
    <row r="9225" spans="1:4" ht="40.5" x14ac:dyDescent="0.25">
      <c r="A9225" s="893">
        <v>92697</v>
      </c>
      <c r="B9225" s="894" t="s">
        <v>25037</v>
      </c>
      <c r="C9225" s="893" t="s">
        <v>70</v>
      </c>
      <c r="D9225" s="896">
        <v>41.7</v>
      </c>
    </row>
    <row r="9226" spans="1:4" ht="40.5" x14ac:dyDescent="0.25">
      <c r="A9226" s="893">
        <v>92698</v>
      </c>
      <c r="B9226" s="894" t="s">
        <v>25038</v>
      </c>
      <c r="C9226" s="893" t="s">
        <v>70</v>
      </c>
      <c r="D9226" s="896">
        <v>23.62</v>
      </c>
    </row>
    <row r="9227" spans="1:4" ht="40.5" x14ac:dyDescent="0.25">
      <c r="A9227" s="893">
        <v>92699</v>
      </c>
      <c r="B9227" s="894" t="s">
        <v>25039</v>
      </c>
      <c r="C9227" s="893" t="s">
        <v>70</v>
      </c>
      <c r="D9227" s="896">
        <v>22.13</v>
      </c>
    </row>
    <row r="9228" spans="1:4" ht="40.5" x14ac:dyDescent="0.25">
      <c r="A9228" s="893">
        <v>92700</v>
      </c>
      <c r="B9228" s="894" t="s">
        <v>25040</v>
      </c>
      <c r="C9228" s="893" t="s">
        <v>70</v>
      </c>
      <c r="D9228" s="896">
        <v>38.47</v>
      </c>
    </row>
    <row r="9229" spans="1:4" ht="40.5" x14ac:dyDescent="0.25">
      <c r="A9229" s="893">
        <v>92701</v>
      </c>
      <c r="B9229" s="894" t="s">
        <v>25041</v>
      </c>
      <c r="C9229" s="893" t="s">
        <v>70</v>
      </c>
      <c r="D9229" s="896">
        <v>36.25</v>
      </c>
    </row>
    <row r="9230" spans="1:4" ht="40.5" x14ac:dyDescent="0.25">
      <c r="A9230" s="893">
        <v>92702</v>
      </c>
      <c r="B9230" s="894" t="s">
        <v>25042</v>
      </c>
      <c r="C9230" s="893" t="s">
        <v>70</v>
      </c>
      <c r="D9230" s="896">
        <v>60.12</v>
      </c>
    </row>
    <row r="9231" spans="1:4" ht="40.5" x14ac:dyDescent="0.25">
      <c r="A9231" s="893">
        <v>92703</v>
      </c>
      <c r="B9231" s="894" t="s">
        <v>25043</v>
      </c>
      <c r="C9231" s="893" t="s">
        <v>70</v>
      </c>
      <c r="D9231" s="896">
        <v>57.38</v>
      </c>
    </row>
    <row r="9232" spans="1:4" ht="40.5" x14ac:dyDescent="0.25">
      <c r="A9232" s="893">
        <v>92704</v>
      </c>
      <c r="B9232" s="894" t="s">
        <v>25044</v>
      </c>
      <c r="C9232" s="893" t="s">
        <v>70</v>
      </c>
      <c r="D9232" s="896">
        <v>29.82</v>
      </c>
    </row>
    <row r="9233" spans="1:4" ht="40.5" x14ac:dyDescent="0.25">
      <c r="A9233" s="893">
        <v>92705</v>
      </c>
      <c r="B9233" s="894" t="s">
        <v>25045</v>
      </c>
      <c r="C9233" s="893" t="s">
        <v>70</v>
      </c>
      <c r="D9233" s="896">
        <v>47.88</v>
      </c>
    </row>
    <row r="9234" spans="1:4" ht="40.5" x14ac:dyDescent="0.25">
      <c r="A9234" s="893">
        <v>92706</v>
      </c>
      <c r="B9234" s="894" t="s">
        <v>25046</v>
      </c>
      <c r="C9234" s="893" t="s">
        <v>70</v>
      </c>
      <c r="D9234" s="896">
        <v>77.5</v>
      </c>
    </row>
    <row r="9235" spans="1:4" ht="27" x14ac:dyDescent="0.25">
      <c r="A9235" s="893">
        <v>92889</v>
      </c>
      <c r="B9235" s="894" t="s">
        <v>25047</v>
      </c>
      <c r="C9235" s="893" t="s">
        <v>70</v>
      </c>
      <c r="D9235" s="896">
        <v>149.69999999999999</v>
      </c>
    </row>
    <row r="9236" spans="1:4" ht="27" x14ac:dyDescent="0.25">
      <c r="A9236" s="893">
        <v>92890</v>
      </c>
      <c r="B9236" s="894" t="s">
        <v>25048</v>
      </c>
      <c r="C9236" s="893" t="s">
        <v>70</v>
      </c>
      <c r="D9236" s="896">
        <v>227.38</v>
      </c>
    </row>
    <row r="9237" spans="1:4" ht="27" x14ac:dyDescent="0.25">
      <c r="A9237" s="893">
        <v>92891</v>
      </c>
      <c r="B9237" s="894" t="s">
        <v>25049</v>
      </c>
      <c r="C9237" s="893" t="s">
        <v>70</v>
      </c>
      <c r="D9237" s="896">
        <v>333.91</v>
      </c>
    </row>
    <row r="9238" spans="1:4" ht="40.5" x14ac:dyDescent="0.25">
      <c r="A9238" s="893">
        <v>92892</v>
      </c>
      <c r="B9238" s="894" t="s">
        <v>25050</v>
      </c>
      <c r="C9238" s="893" t="s">
        <v>70</v>
      </c>
      <c r="D9238" s="896">
        <v>64.31</v>
      </c>
    </row>
    <row r="9239" spans="1:4" ht="40.5" x14ac:dyDescent="0.25">
      <c r="A9239" s="893">
        <v>92893</v>
      </c>
      <c r="B9239" s="894" t="s">
        <v>25051</v>
      </c>
      <c r="C9239" s="893" t="s">
        <v>70</v>
      </c>
      <c r="D9239" s="896">
        <v>91.77</v>
      </c>
    </row>
    <row r="9240" spans="1:4" ht="40.5" x14ac:dyDescent="0.25">
      <c r="A9240" s="893">
        <v>92894</v>
      </c>
      <c r="B9240" s="894" t="s">
        <v>25052</v>
      </c>
      <c r="C9240" s="893" t="s">
        <v>70</v>
      </c>
      <c r="D9240" s="896">
        <v>109.74</v>
      </c>
    </row>
    <row r="9241" spans="1:4" ht="40.5" x14ac:dyDescent="0.25">
      <c r="A9241" s="893">
        <v>92895</v>
      </c>
      <c r="B9241" s="894" t="s">
        <v>25053</v>
      </c>
      <c r="C9241" s="893" t="s">
        <v>70</v>
      </c>
      <c r="D9241" s="896">
        <v>149.63999999999999</v>
      </c>
    </row>
    <row r="9242" spans="1:4" ht="40.5" x14ac:dyDescent="0.25">
      <c r="A9242" s="893">
        <v>92896</v>
      </c>
      <c r="B9242" s="894" t="s">
        <v>25054</v>
      </c>
      <c r="C9242" s="893" t="s">
        <v>70</v>
      </c>
      <c r="D9242" s="896">
        <v>229.25</v>
      </c>
    </row>
    <row r="9243" spans="1:4" ht="40.5" x14ac:dyDescent="0.25">
      <c r="A9243" s="893">
        <v>92897</v>
      </c>
      <c r="B9243" s="894" t="s">
        <v>25055</v>
      </c>
      <c r="C9243" s="893" t="s">
        <v>70</v>
      </c>
      <c r="D9243" s="896">
        <v>337.74</v>
      </c>
    </row>
    <row r="9244" spans="1:4" ht="40.5" x14ac:dyDescent="0.25">
      <c r="A9244" s="893">
        <v>92898</v>
      </c>
      <c r="B9244" s="894" t="s">
        <v>25056</v>
      </c>
      <c r="C9244" s="893" t="s">
        <v>70</v>
      </c>
      <c r="D9244" s="896">
        <v>53.96</v>
      </c>
    </row>
    <row r="9245" spans="1:4" ht="40.5" x14ac:dyDescent="0.25">
      <c r="A9245" s="893">
        <v>92899</v>
      </c>
      <c r="B9245" s="894" t="s">
        <v>25057</v>
      </c>
      <c r="C9245" s="893" t="s">
        <v>70</v>
      </c>
      <c r="D9245" s="896">
        <v>80</v>
      </c>
    </row>
    <row r="9246" spans="1:4" ht="40.5" x14ac:dyDescent="0.25">
      <c r="A9246" s="893">
        <v>92900</v>
      </c>
      <c r="B9246" s="894" t="s">
        <v>25058</v>
      </c>
      <c r="C9246" s="893" t="s">
        <v>70</v>
      </c>
      <c r="D9246" s="896">
        <v>96.32</v>
      </c>
    </row>
    <row r="9247" spans="1:4" ht="40.5" x14ac:dyDescent="0.25">
      <c r="A9247" s="893">
        <v>92901</v>
      </c>
      <c r="B9247" s="894" t="s">
        <v>25059</v>
      </c>
      <c r="C9247" s="893" t="s">
        <v>70</v>
      </c>
      <c r="D9247" s="896">
        <v>134.19999999999999</v>
      </c>
    </row>
    <row r="9248" spans="1:4" ht="40.5" x14ac:dyDescent="0.25">
      <c r="A9248" s="893">
        <v>92902</v>
      </c>
      <c r="B9248" s="894" t="s">
        <v>25060</v>
      </c>
      <c r="C9248" s="893" t="s">
        <v>70</v>
      </c>
      <c r="D9248" s="896">
        <v>210.74</v>
      </c>
    </row>
    <row r="9249" spans="1:4" ht="40.5" x14ac:dyDescent="0.25">
      <c r="A9249" s="893">
        <v>92903</v>
      </c>
      <c r="B9249" s="894" t="s">
        <v>25061</v>
      </c>
      <c r="C9249" s="893" t="s">
        <v>70</v>
      </c>
      <c r="D9249" s="896">
        <v>316.22000000000003</v>
      </c>
    </row>
    <row r="9250" spans="1:4" ht="40.5" x14ac:dyDescent="0.25">
      <c r="A9250" s="893">
        <v>92904</v>
      </c>
      <c r="B9250" s="894" t="s">
        <v>25062</v>
      </c>
      <c r="C9250" s="893" t="s">
        <v>70</v>
      </c>
      <c r="D9250" s="896">
        <v>36.799999999999997</v>
      </c>
    </row>
    <row r="9251" spans="1:4" ht="40.5" x14ac:dyDescent="0.25">
      <c r="A9251" s="893">
        <v>92905</v>
      </c>
      <c r="B9251" s="894" t="s">
        <v>25063</v>
      </c>
      <c r="C9251" s="893" t="s">
        <v>70</v>
      </c>
      <c r="D9251" s="896">
        <v>52.47</v>
      </c>
    </row>
    <row r="9252" spans="1:4" ht="40.5" x14ac:dyDescent="0.25">
      <c r="A9252" s="893">
        <v>92906</v>
      </c>
      <c r="B9252" s="894" t="s">
        <v>25064</v>
      </c>
      <c r="C9252" s="893" t="s">
        <v>70</v>
      </c>
      <c r="D9252" s="896">
        <v>63.87</v>
      </c>
    </row>
    <row r="9253" spans="1:4" ht="40.5" x14ac:dyDescent="0.25">
      <c r="A9253" s="893">
        <v>92907</v>
      </c>
      <c r="B9253" s="894" t="s">
        <v>25065</v>
      </c>
      <c r="C9253" s="893" t="s">
        <v>70</v>
      </c>
      <c r="D9253" s="896">
        <v>79.540000000000006</v>
      </c>
    </row>
    <row r="9254" spans="1:4" ht="40.5" x14ac:dyDescent="0.25">
      <c r="A9254" s="893">
        <v>92908</v>
      </c>
      <c r="B9254" s="894" t="s">
        <v>25066</v>
      </c>
      <c r="C9254" s="893" t="s">
        <v>70</v>
      </c>
      <c r="D9254" s="896">
        <v>79.540000000000006</v>
      </c>
    </row>
    <row r="9255" spans="1:4" ht="40.5" x14ac:dyDescent="0.25">
      <c r="A9255" s="893">
        <v>92909</v>
      </c>
      <c r="B9255" s="894" t="s">
        <v>25067</v>
      </c>
      <c r="C9255" s="893" t="s">
        <v>70</v>
      </c>
      <c r="D9255" s="896">
        <v>79.540000000000006</v>
      </c>
    </row>
    <row r="9256" spans="1:4" ht="40.5" x14ac:dyDescent="0.25">
      <c r="A9256" s="893">
        <v>92910</v>
      </c>
      <c r="B9256" s="894" t="s">
        <v>25068</v>
      </c>
      <c r="C9256" s="893" t="s">
        <v>70</v>
      </c>
      <c r="D9256" s="896">
        <v>115.64</v>
      </c>
    </row>
    <row r="9257" spans="1:4" ht="40.5" x14ac:dyDescent="0.25">
      <c r="A9257" s="893">
        <v>92911</v>
      </c>
      <c r="B9257" s="894" t="s">
        <v>25069</v>
      </c>
      <c r="C9257" s="893" t="s">
        <v>70</v>
      </c>
      <c r="D9257" s="896">
        <v>115.64</v>
      </c>
    </row>
    <row r="9258" spans="1:4" ht="40.5" x14ac:dyDescent="0.25">
      <c r="A9258" s="893">
        <v>92912</v>
      </c>
      <c r="B9258" s="894" t="s">
        <v>25070</v>
      </c>
      <c r="C9258" s="893" t="s">
        <v>70</v>
      </c>
      <c r="D9258" s="896">
        <v>155.63</v>
      </c>
    </row>
    <row r="9259" spans="1:4" ht="40.5" x14ac:dyDescent="0.25">
      <c r="A9259" s="893">
        <v>92913</v>
      </c>
      <c r="B9259" s="894" t="s">
        <v>25071</v>
      </c>
      <c r="C9259" s="893" t="s">
        <v>70</v>
      </c>
      <c r="D9259" s="896">
        <v>158.83000000000001</v>
      </c>
    </row>
    <row r="9260" spans="1:4" ht="40.5" x14ac:dyDescent="0.25">
      <c r="A9260" s="893">
        <v>92914</v>
      </c>
      <c r="B9260" s="894" t="s">
        <v>25072</v>
      </c>
      <c r="C9260" s="893" t="s">
        <v>70</v>
      </c>
      <c r="D9260" s="896">
        <v>158.83000000000001</v>
      </c>
    </row>
    <row r="9261" spans="1:4" ht="40.5" x14ac:dyDescent="0.25">
      <c r="A9261" s="893">
        <v>92918</v>
      </c>
      <c r="B9261" s="894" t="s">
        <v>25073</v>
      </c>
      <c r="C9261" s="893" t="s">
        <v>70</v>
      </c>
      <c r="D9261" s="896">
        <v>41.97</v>
      </c>
    </row>
    <row r="9262" spans="1:4" ht="40.5" x14ac:dyDescent="0.25">
      <c r="A9262" s="893">
        <v>92920</v>
      </c>
      <c r="B9262" s="894" t="s">
        <v>25074</v>
      </c>
      <c r="C9262" s="893" t="s">
        <v>70</v>
      </c>
      <c r="D9262" s="896">
        <v>42.26</v>
      </c>
    </row>
    <row r="9263" spans="1:4" ht="40.5" x14ac:dyDescent="0.25">
      <c r="A9263" s="893">
        <v>92925</v>
      </c>
      <c r="B9263" s="894" t="s">
        <v>25075</v>
      </c>
      <c r="C9263" s="893" t="s">
        <v>70</v>
      </c>
      <c r="D9263" s="896">
        <v>52.09</v>
      </c>
    </row>
    <row r="9264" spans="1:4" ht="40.5" x14ac:dyDescent="0.25">
      <c r="A9264" s="893">
        <v>92926</v>
      </c>
      <c r="B9264" s="894" t="s">
        <v>25076</v>
      </c>
      <c r="C9264" s="893" t="s">
        <v>70</v>
      </c>
      <c r="D9264" s="896">
        <v>52.08</v>
      </c>
    </row>
    <row r="9265" spans="1:4" ht="40.5" x14ac:dyDescent="0.25">
      <c r="A9265" s="893">
        <v>92927</v>
      </c>
      <c r="B9265" s="894" t="s">
        <v>25077</v>
      </c>
      <c r="C9265" s="893" t="s">
        <v>70</v>
      </c>
      <c r="D9265" s="896">
        <v>52.08</v>
      </c>
    </row>
    <row r="9266" spans="1:4" ht="40.5" x14ac:dyDescent="0.25">
      <c r="A9266" s="893">
        <v>92928</v>
      </c>
      <c r="B9266" s="894" t="s">
        <v>25078</v>
      </c>
      <c r="C9266" s="893" t="s">
        <v>70</v>
      </c>
      <c r="D9266" s="896">
        <v>59.62</v>
      </c>
    </row>
    <row r="9267" spans="1:4" ht="40.5" x14ac:dyDescent="0.25">
      <c r="A9267" s="893">
        <v>92929</v>
      </c>
      <c r="B9267" s="894" t="s">
        <v>25079</v>
      </c>
      <c r="C9267" s="893" t="s">
        <v>70</v>
      </c>
      <c r="D9267" s="896">
        <v>59.62</v>
      </c>
    </row>
    <row r="9268" spans="1:4" ht="40.5" x14ac:dyDescent="0.25">
      <c r="A9268" s="893">
        <v>92930</v>
      </c>
      <c r="B9268" s="894" t="s">
        <v>25080</v>
      </c>
      <c r="C9268" s="893" t="s">
        <v>70</v>
      </c>
      <c r="D9268" s="896">
        <v>59.62</v>
      </c>
    </row>
    <row r="9269" spans="1:4" ht="40.5" x14ac:dyDescent="0.25">
      <c r="A9269" s="893">
        <v>92931</v>
      </c>
      <c r="B9269" s="894" t="s">
        <v>25081</v>
      </c>
      <c r="C9269" s="893" t="s">
        <v>70</v>
      </c>
      <c r="D9269" s="896">
        <v>79.48</v>
      </c>
    </row>
    <row r="9270" spans="1:4" ht="40.5" x14ac:dyDescent="0.25">
      <c r="A9270" s="893">
        <v>92932</v>
      </c>
      <c r="B9270" s="894" t="s">
        <v>25082</v>
      </c>
      <c r="C9270" s="893" t="s">
        <v>70</v>
      </c>
      <c r="D9270" s="896">
        <v>79.48</v>
      </c>
    </row>
    <row r="9271" spans="1:4" ht="40.5" x14ac:dyDescent="0.25">
      <c r="A9271" s="893">
        <v>92933</v>
      </c>
      <c r="B9271" s="894" t="s">
        <v>25083</v>
      </c>
      <c r="C9271" s="893" t="s">
        <v>70</v>
      </c>
      <c r="D9271" s="896">
        <v>79.48</v>
      </c>
    </row>
    <row r="9272" spans="1:4" ht="40.5" x14ac:dyDescent="0.25">
      <c r="A9272" s="893">
        <v>92934</v>
      </c>
      <c r="B9272" s="894" t="s">
        <v>25084</v>
      </c>
      <c r="C9272" s="893" t="s">
        <v>70</v>
      </c>
      <c r="D9272" s="896">
        <v>117.51</v>
      </c>
    </row>
    <row r="9273" spans="1:4" ht="40.5" x14ac:dyDescent="0.25">
      <c r="A9273" s="893">
        <v>92935</v>
      </c>
      <c r="B9273" s="894" t="s">
        <v>25085</v>
      </c>
      <c r="C9273" s="893" t="s">
        <v>70</v>
      </c>
      <c r="D9273" s="896">
        <v>117.51</v>
      </c>
    </row>
    <row r="9274" spans="1:4" ht="40.5" x14ac:dyDescent="0.25">
      <c r="A9274" s="893">
        <v>92936</v>
      </c>
      <c r="B9274" s="894" t="s">
        <v>25086</v>
      </c>
      <c r="C9274" s="893" t="s">
        <v>70</v>
      </c>
      <c r="D9274" s="896">
        <v>162.66</v>
      </c>
    </row>
    <row r="9275" spans="1:4" ht="40.5" x14ac:dyDescent="0.25">
      <c r="A9275" s="893">
        <v>92937</v>
      </c>
      <c r="B9275" s="894" t="s">
        <v>25087</v>
      </c>
      <c r="C9275" s="893" t="s">
        <v>70</v>
      </c>
      <c r="D9275" s="896">
        <v>162.66</v>
      </c>
    </row>
    <row r="9276" spans="1:4" ht="40.5" x14ac:dyDescent="0.25">
      <c r="A9276" s="893">
        <v>92938</v>
      </c>
      <c r="B9276" s="894" t="s">
        <v>25088</v>
      </c>
      <c r="C9276" s="893" t="s">
        <v>70</v>
      </c>
      <c r="D9276" s="896">
        <v>31.62</v>
      </c>
    </row>
    <row r="9277" spans="1:4" ht="40.5" x14ac:dyDescent="0.25">
      <c r="A9277" s="893">
        <v>92939</v>
      </c>
      <c r="B9277" s="894" t="s">
        <v>25089</v>
      </c>
      <c r="C9277" s="893" t="s">
        <v>70</v>
      </c>
      <c r="D9277" s="896">
        <v>31.91</v>
      </c>
    </row>
    <row r="9278" spans="1:4" ht="40.5" x14ac:dyDescent="0.25">
      <c r="A9278" s="893">
        <v>92940</v>
      </c>
      <c r="B9278" s="894" t="s">
        <v>25090</v>
      </c>
      <c r="C9278" s="893" t="s">
        <v>70</v>
      </c>
      <c r="D9278" s="896">
        <v>40.32</v>
      </c>
    </row>
    <row r="9279" spans="1:4" ht="40.5" x14ac:dyDescent="0.25">
      <c r="A9279" s="893">
        <v>92941</v>
      </c>
      <c r="B9279" s="894" t="s">
        <v>25091</v>
      </c>
      <c r="C9279" s="893" t="s">
        <v>70</v>
      </c>
      <c r="D9279" s="896">
        <v>40.31</v>
      </c>
    </row>
    <row r="9280" spans="1:4" ht="40.5" x14ac:dyDescent="0.25">
      <c r="A9280" s="893">
        <v>92942</v>
      </c>
      <c r="B9280" s="894" t="s">
        <v>25092</v>
      </c>
      <c r="C9280" s="893" t="s">
        <v>70</v>
      </c>
      <c r="D9280" s="896">
        <v>40.31</v>
      </c>
    </row>
    <row r="9281" spans="1:4" ht="40.5" x14ac:dyDescent="0.25">
      <c r="A9281" s="893">
        <v>92943</v>
      </c>
      <c r="B9281" s="894" t="s">
        <v>25093</v>
      </c>
      <c r="C9281" s="893" t="s">
        <v>70</v>
      </c>
      <c r="D9281" s="896">
        <v>46.2</v>
      </c>
    </row>
    <row r="9282" spans="1:4" ht="40.5" x14ac:dyDescent="0.25">
      <c r="A9282" s="893">
        <v>92944</v>
      </c>
      <c r="B9282" s="894" t="s">
        <v>25094</v>
      </c>
      <c r="C9282" s="893" t="s">
        <v>70</v>
      </c>
      <c r="D9282" s="896">
        <v>46.2</v>
      </c>
    </row>
    <row r="9283" spans="1:4" ht="40.5" x14ac:dyDescent="0.25">
      <c r="A9283" s="893">
        <v>92945</v>
      </c>
      <c r="B9283" s="894" t="s">
        <v>25095</v>
      </c>
      <c r="C9283" s="893" t="s">
        <v>70</v>
      </c>
      <c r="D9283" s="896">
        <v>46.2</v>
      </c>
    </row>
    <row r="9284" spans="1:4" ht="40.5" x14ac:dyDescent="0.25">
      <c r="A9284" s="893">
        <v>92946</v>
      </c>
      <c r="B9284" s="894" t="s">
        <v>25096</v>
      </c>
      <c r="C9284" s="893" t="s">
        <v>70</v>
      </c>
      <c r="D9284" s="896">
        <v>64.040000000000006</v>
      </c>
    </row>
    <row r="9285" spans="1:4" ht="40.5" x14ac:dyDescent="0.25">
      <c r="A9285" s="893">
        <v>92947</v>
      </c>
      <c r="B9285" s="894" t="s">
        <v>25097</v>
      </c>
      <c r="C9285" s="893" t="s">
        <v>70</v>
      </c>
      <c r="D9285" s="896">
        <v>64.040000000000006</v>
      </c>
    </row>
    <row r="9286" spans="1:4" ht="40.5" x14ac:dyDescent="0.25">
      <c r="A9286" s="893">
        <v>92948</v>
      </c>
      <c r="B9286" s="894" t="s">
        <v>25098</v>
      </c>
      <c r="C9286" s="893" t="s">
        <v>70</v>
      </c>
      <c r="D9286" s="896">
        <v>64.040000000000006</v>
      </c>
    </row>
    <row r="9287" spans="1:4" ht="40.5" x14ac:dyDescent="0.25">
      <c r="A9287" s="893">
        <v>92949</v>
      </c>
      <c r="B9287" s="894" t="s">
        <v>25099</v>
      </c>
      <c r="C9287" s="893" t="s">
        <v>70</v>
      </c>
      <c r="D9287" s="896">
        <v>99</v>
      </c>
    </row>
    <row r="9288" spans="1:4" ht="40.5" x14ac:dyDescent="0.25">
      <c r="A9288" s="893">
        <v>92950</v>
      </c>
      <c r="B9288" s="894" t="s">
        <v>25100</v>
      </c>
      <c r="C9288" s="893" t="s">
        <v>70</v>
      </c>
      <c r="D9288" s="896">
        <v>99</v>
      </c>
    </row>
    <row r="9289" spans="1:4" ht="40.5" x14ac:dyDescent="0.25">
      <c r="A9289" s="893">
        <v>92951</v>
      </c>
      <c r="B9289" s="894" t="s">
        <v>25101</v>
      </c>
      <c r="C9289" s="893" t="s">
        <v>70</v>
      </c>
      <c r="D9289" s="896">
        <v>141.13999999999999</v>
      </c>
    </row>
    <row r="9290" spans="1:4" ht="40.5" x14ac:dyDescent="0.25">
      <c r="A9290" s="893">
        <v>92952</v>
      </c>
      <c r="B9290" s="894" t="s">
        <v>25102</v>
      </c>
      <c r="C9290" s="893" t="s">
        <v>70</v>
      </c>
      <c r="D9290" s="896">
        <v>141.13999999999999</v>
      </c>
    </row>
    <row r="9291" spans="1:4" ht="40.5" x14ac:dyDescent="0.25">
      <c r="A9291" s="893">
        <v>92953</v>
      </c>
      <c r="B9291" s="894" t="s">
        <v>25103</v>
      </c>
      <c r="C9291" s="893" t="s">
        <v>70</v>
      </c>
      <c r="D9291" s="896">
        <v>27.26</v>
      </c>
    </row>
    <row r="9292" spans="1:4" ht="40.5" x14ac:dyDescent="0.25">
      <c r="A9292" s="893">
        <v>93050</v>
      </c>
      <c r="B9292" s="894" t="s">
        <v>25104</v>
      </c>
      <c r="C9292" s="893" t="s">
        <v>70</v>
      </c>
      <c r="D9292" s="896">
        <v>11.67</v>
      </c>
    </row>
    <row r="9293" spans="1:4" ht="40.5" x14ac:dyDescent="0.25">
      <c r="A9293" s="893">
        <v>93052</v>
      </c>
      <c r="B9293" s="894" t="s">
        <v>25105</v>
      </c>
      <c r="C9293" s="893" t="s">
        <v>70</v>
      </c>
      <c r="D9293" s="896">
        <v>524.23</v>
      </c>
    </row>
    <row r="9294" spans="1:4" ht="40.5" x14ac:dyDescent="0.25">
      <c r="A9294" s="893">
        <v>93054</v>
      </c>
      <c r="B9294" s="894" t="s">
        <v>25106</v>
      </c>
      <c r="C9294" s="893" t="s">
        <v>70</v>
      </c>
      <c r="D9294" s="896">
        <v>23.06</v>
      </c>
    </row>
    <row r="9295" spans="1:4" ht="40.5" x14ac:dyDescent="0.25">
      <c r="A9295" s="893">
        <v>93055</v>
      </c>
      <c r="B9295" s="894" t="s">
        <v>25107</v>
      </c>
      <c r="C9295" s="893" t="s">
        <v>70</v>
      </c>
      <c r="D9295" s="896">
        <v>45.62</v>
      </c>
    </row>
    <row r="9296" spans="1:4" ht="40.5" x14ac:dyDescent="0.25">
      <c r="A9296" s="893">
        <v>93056</v>
      </c>
      <c r="B9296" s="894" t="s">
        <v>25108</v>
      </c>
      <c r="C9296" s="893" t="s">
        <v>70</v>
      </c>
      <c r="D9296" s="896">
        <v>17.38</v>
      </c>
    </row>
    <row r="9297" spans="1:4" ht="40.5" x14ac:dyDescent="0.25">
      <c r="A9297" s="893">
        <v>93057</v>
      </c>
      <c r="B9297" s="894" t="s">
        <v>25109</v>
      </c>
      <c r="C9297" s="893" t="s">
        <v>70</v>
      </c>
      <c r="D9297" s="896">
        <v>14.48</v>
      </c>
    </row>
    <row r="9298" spans="1:4" ht="40.5" x14ac:dyDescent="0.25">
      <c r="A9298" s="893">
        <v>93058</v>
      </c>
      <c r="B9298" s="894" t="s">
        <v>25110</v>
      </c>
      <c r="C9298" s="893" t="s">
        <v>70</v>
      </c>
      <c r="D9298" s="896">
        <v>576.77</v>
      </c>
    </row>
    <row r="9299" spans="1:4" ht="40.5" x14ac:dyDescent="0.25">
      <c r="A9299" s="893">
        <v>93059</v>
      </c>
      <c r="B9299" s="894" t="s">
        <v>25111</v>
      </c>
      <c r="C9299" s="893" t="s">
        <v>70</v>
      </c>
      <c r="D9299" s="896">
        <v>29.92</v>
      </c>
    </row>
    <row r="9300" spans="1:4" ht="40.5" x14ac:dyDescent="0.25">
      <c r="A9300" s="893">
        <v>93060</v>
      </c>
      <c r="B9300" s="894" t="s">
        <v>25112</v>
      </c>
      <c r="C9300" s="893" t="s">
        <v>70</v>
      </c>
      <c r="D9300" s="896">
        <v>79.790000000000006</v>
      </c>
    </row>
    <row r="9301" spans="1:4" ht="40.5" x14ac:dyDescent="0.25">
      <c r="A9301" s="893">
        <v>93061</v>
      </c>
      <c r="B9301" s="894" t="s">
        <v>25113</v>
      </c>
      <c r="C9301" s="893" t="s">
        <v>70</v>
      </c>
      <c r="D9301" s="896">
        <v>32.700000000000003</v>
      </c>
    </row>
    <row r="9302" spans="1:4" ht="40.5" x14ac:dyDescent="0.25">
      <c r="A9302" s="893">
        <v>93062</v>
      </c>
      <c r="B9302" s="894" t="s">
        <v>25114</v>
      </c>
      <c r="C9302" s="893" t="s">
        <v>70</v>
      </c>
      <c r="D9302" s="896">
        <v>27.61</v>
      </c>
    </row>
    <row r="9303" spans="1:4" ht="40.5" x14ac:dyDescent="0.25">
      <c r="A9303" s="893">
        <v>93063</v>
      </c>
      <c r="B9303" s="894" t="s">
        <v>25115</v>
      </c>
      <c r="C9303" s="893" t="s">
        <v>70</v>
      </c>
      <c r="D9303" s="896">
        <v>661</v>
      </c>
    </row>
    <row r="9304" spans="1:4" ht="40.5" x14ac:dyDescent="0.25">
      <c r="A9304" s="893">
        <v>93064</v>
      </c>
      <c r="B9304" s="894" t="s">
        <v>25116</v>
      </c>
      <c r="C9304" s="893" t="s">
        <v>70</v>
      </c>
      <c r="D9304" s="896">
        <v>50.02</v>
      </c>
    </row>
    <row r="9305" spans="1:4" ht="40.5" x14ac:dyDescent="0.25">
      <c r="A9305" s="893">
        <v>93065</v>
      </c>
      <c r="B9305" s="894" t="s">
        <v>25117</v>
      </c>
      <c r="C9305" s="893" t="s">
        <v>70</v>
      </c>
      <c r="D9305" s="896">
        <v>44.94</v>
      </c>
    </row>
    <row r="9306" spans="1:4" ht="40.5" x14ac:dyDescent="0.25">
      <c r="A9306" s="893">
        <v>93066</v>
      </c>
      <c r="B9306" s="894" t="s">
        <v>25118</v>
      </c>
      <c r="C9306" s="893" t="s">
        <v>70</v>
      </c>
      <c r="D9306" s="896">
        <v>829.48</v>
      </c>
    </row>
    <row r="9307" spans="1:4" ht="40.5" x14ac:dyDescent="0.25">
      <c r="A9307" s="893">
        <v>93067</v>
      </c>
      <c r="B9307" s="894" t="s">
        <v>25119</v>
      </c>
      <c r="C9307" s="893" t="s">
        <v>70</v>
      </c>
      <c r="D9307" s="896">
        <v>74.290000000000006</v>
      </c>
    </row>
    <row r="9308" spans="1:4" ht="40.5" x14ac:dyDescent="0.25">
      <c r="A9308" s="893">
        <v>93068</v>
      </c>
      <c r="B9308" s="894" t="s">
        <v>25120</v>
      </c>
      <c r="C9308" s="893" t="s">
        <v>70</v>
      </c>
      <c r="D9308" s="896">
        <v>63.2</v>
      </c>
    </row>
    <row r="9309" spans="1:4" ht="40.5" x14ac:dyDescent="0.25">
      <c r="A9309" s="893">
        <v>93069</v>
      </c>
      <c r="B9309" s="894" t="s">
        <v>25121</v>
      </c>
      <c r="C9309" s="893" t="s">
        <v>70</v>
      </c>
      <c r="D9309" s="897">
        <v>1149.75</v>
      </c>
    </row>
    <row r="9310" spans="1:4" ht="40.5" x14ac:dyDescent="0.25">
      <c r="A9310" s="893">
        <v>93070</v>
      </c>
      <c r="B9310" s="894" t="s">
        <v>25122</v>
      </c>
      <c r="C9310" s="893" t="s">
        <v>70</v>
      </c>
      <c r="D9310" s="896">
        <v>186.49</v>
      </c>
    </row>
    <row r="9311" spans="1:4" ht="40.5" x14ac:dyDescent="0.25">
      <c r="A9311" s="893">
        <v>93071</v>
      </c>
      <c r="B9311" s="894" t="s">
        <v>25123</v>
      </c>
      <c r="C9311" s="893" t="s">
        <v>70</v>
      </c>
      <c r="D9311" s="896">
        <v>171.43</v>
      </c>
    </row>
    <row r="9312" spans="1:4" ht="40.5" x14ac:dyDescent="0.25">
      <c r="A9312" s="893">
        <v>93072</v>
      </c>
      <c r="B9312" s="894" t="s">
        <v>25124</v>
      </c>
      <c r="C9312" s="893" t="s">
        <v>70</v>
      </c>
      <c r="D9312" s="897">
        <v>1517.3</v>
      </c>
    </row>
    <row r="9313" spans="1:4" ht="40.5" x14ac:dyDescent="0.25">
      <c r="A9313" s="893">
        <v>93074</v>
      </c>
      <c r="B9313" s="894" t="s">
        <v>25125</v>
      </c>
      <c r="C9313" s="893" t="s">
        <v>70</v>
      </c>
      <c r="D9313" s="896">
        <v>14.29</v>
      </c>
    </row>
    <row r="9314" spans="1:4" ht="40.5" x14ac:dyDescent="0.25">
      <c r="A9314" s="893">
        <v>93075</v>
      </c>
      <c r="B9314" s="894" t="s">
        <v>25126</v>
      </c>
      <c r="C9314" s="893" t="s">
        <v>70</v>
      </c>
      <c r="D9314" s="896">
        <v>20.46</v>
      </c>
    </row>
    <row r="9315" spans="1:4" ht="40.5" x14ac:dyDescent="0.25">
      <c r="A9315" s="893">
        <v>93076</v>
      </c>
      <c r="B9315" s="894" t="s">
        <v>25127</v>
      </c>
      <c r="C9315" s="893" t="s">
        <v>70</v>
      </c>
      <c r="D9315" s="896">
        <v>22.46</v>
      </c>
    </row>
    <row r="9316" spans="1:4" ht="40.5" x14ac:dyDescent="0.25">
      <c r="A9316" s="893">
        <v>93077</v>
      </c>
      <c r="B9316" s="894" t="s">
        <v>25128</v>
      </c>
      <c r="C9316" s="893" t="s">
        <v>70</v>
      </c>
      <c r="D9316" s="896">
        <v>28.76</v>
      </c>
    </row>
    <row r="9317" spans="1:4" ht="40.5" x14ac:dyDescent="0.25">
      <c r="A9317" s="893">
        <v>93078</v>
      </c>
      <c r="B9317" s="894" t="s">
        <v>25129</v>
      </c>
      <c r="C9317" s="893" t="s">
        <v>70</v>
      </c>
      <c r="D9317" s="896">
        <v>32.39</v>
      </c>
    </row>
    <row r="9318" spans="1:4" ht="40.5" x14ac:dyDescent="0.25">
      <c r="A9318" s="893">
        <v>93079</v>
      </c>
      <c r="B9318" s="894" t="s">
        <v>25130</v>
      </c>
      <c r="C9318" s="893" t="s">
        <v>70</v>
      </c>
      <c r="D9318" s="896">
        <v>30.96</v>
      </c>
    </row>
    <row r="9319" spans="1:4" ht="40.5" x14ac:dyDescent="0.25">
      <c r="A9319" s="893">
        <v>93080</v>
      </c>
      <c r="B9319" s="894" t="s">
        <v>25131</v>
      </c>
      <c r="C9319" s="893" t="s">
        <v>70</v>
      </c>
      <c r="D9319" s="896">
        <v>9.33</v>
      </c>
    </row>
    <row r="9320" spans="1:4" ht="40.5" x14ac:dyDescent="0.25">
      <c r="A9320" s="893">
        <v>93081</v>
      </c>
      <c r="B9320" s="894" t="s">
        <v>25132</v>
      </c>
      <c r="C9320" s="893" t="s">
        <v>70</v>
      </c>
      <c r="D9320" s="896">
        <v>19.190000000000001</v>
      </c>
    </row>
    <row r="9321" spans="1:4" ht="40.5" x14ac:dyDescent="0.25">
      <c r="A9321" s="893">
        <v>93082</v>
      </c>
      <c r="B9321" s="894" t="s">
        <v>25133</v>
      </c>
      <c r="C9321" s="893" t="s">
        <v>70</v>
      </c>
      <c r="D9321" s="896">
        <v>24.77</v>
      </c>
    </row>
    <row r="9322" spans="1:4" ht="40.5" x14ac:dyDescent="0.25">
      <c r="A9322" s="893">
        <v>93083</v>
      </c>
      <c r="B9322" s="894" t="s">
        <v>25134</v>
      </c>
      <c r="C9322" s="893" t="s">
        <v>70</v>
      </c>
      <c r="D9322" s="896">
        <v>454.22</v>
      </c>
    </row>
    <row r="9323" spans="1:4" ht="40.5" x14ac:dyDescent="0.25">
      <c r="A9323" s="893">
        <v>93084</v>
      </c>
      <c r="B9323" s="894" t="s">
        <v>25135</v>
      </c>
      <c r="C9323" s="893" t="s">
        <v>70</v>
      </c>
      <c r="D9323" s="896">
        <v>14.76</v>
      </c>
    </row>
    <row r="9324" spans="1:4" ht="40.5" x14ac:dyDescent="0.25">
      <c r="A9324" s="893">
        <v>93085</v>
      </c>
      <c r="B9324" s="894" t="s">
        <v>25136</v>
      </c>
      <c r="C9324" s="893" t="s">
        <v>70</v>
      </c>
      <c r="D9324" s="896">
        <v>16.059999999999999</v>
      </c>
    </row>
    <row r="9325" spans="1:4" ht="40.5" x14ac:dyDescent="0.25">
      <c r="A9325" s="893">
        <v>93086</v>
      </c>
      <c r="B9325" s="894" t="s">
        <v>25137</v>
      </c>
      <c r="C9325" s="893" t="s">
        <v>70</v>
      </c>
      <c r="D9325" s="896">
        <v>527.32000000000005</v>
      </c>
    </row>
    <row r="9326" spans="1:4" ht="40.5" x14ac:dyDescent="0.25">
      <c r="A9326" s="893">
        <v>93087</v>
      </c>
      <c r="B9326" s="894" t="s">
        <v>25138</v>
      </c>
      <c r="C9326" s="893" t="s">
        <v>70</v>
      </c>
      <c r="D9326" s="896">
        <v>20.13</v>
      </c>
    </row>
    <row r="9327" spans="1:4" ht="40.5" x14ac:dyDescent="0.25">
      <c r="A9327" s="893">
        <v>93088</v>
      </c>
      <c r="B9327" s="894" t="s">
        <v>25139</v>
      </c>
      <c r="C9327" s="893" t="s">
        <v>70</v>
      </c>
      <c r="D9327" s="896">
        <v>24.92</v>
      </c>
    </row>
    <row r="9328" spans="1:4" ht="40.5" x14ac:dyDescent="0.25">
      <c r="A9328" s="893">
        <v>93089</v>
      </c>
      <c r="B9328" s="894" t="s">
        <v>25140</v>
      </c>
      <c r="C9328" s="893" t="s">
        <v>70</v>
      </c>
      <c r="D9328" s="896">
        <v>48.71</v>
      </c>
    </row>
    <row r="9329" spans="1:4" ht="40.5" x14ac:dyDescent="0.25">
      <c r="A9329" s="893">
        <v>93090</v>
      </c>
      <c r="B9329" s="894" t="s">
        <v>25141</v>
      </c>
      <c r="C9329" s="893" t="s">
        <v>70</v>
      </c>
      <c r="D9329" s="896">
        <v>20.239999999999998</v>
      </c>
    </row>
    <row r="9330" spans="1:4" ht="40.5" x14ac:dyDescent="0.25">
      <c r="A9330" s="893">
        <v>93091</v>
      </c>
      <c r="B9330" s="894" t="s">
        <v>25142</v>
      </c>
      <c r="C9330" s="893" t="s">
        <v>70</v>
      </c>
      <c r="D9330" s="896">
        <v>17.440000000000001</v>
      </c>
    </row>
    <row r="9331" spans="1:4" ht="40.5" x14ac:dyDescent="0.25">
      <c r="A9331" s="893">
        <v>93092</v>
      </c>
      <c r="B9331" s="894" t="s">
        <v>25143</v>
      </c>
      <c r="C9331" s="893" t="s">
        <v>70</v>
      </c>
      <c r="D9331" s="896">
        <v>579.63</v>
      </c>
    </row>
    <row r="9332" spans="1:4" ht="40.5" x14ac:dyDescent="0.25">
      <c r="A9332" s="893">
        <v>93093</v>
      </c>
      <c r="B9332" s="894" t="s">
        <v>25144</v>
      </c>
      <c r="C9332" s="893" t="s">
        <v>70</v>
      </c>
      <c r="D9332" s="896">
        <v>31.34</v>
      </c>
    </row>
    <row r="9333" spans="1:4" ht="40.5" x14ac:dyDescent="0.25">
      <c r="A9333" s="893">
        <v>93094</v>
      </c>
      <c r="B9333" s="894" t="s">
        <v>25145</v>
      </c>
      <c r="C9333" s="893" t="s">
        <v>70</v>
      </c>
      <c r="D9333" s="896">
        <v>82.65</v>
      </c>
    </row>
    <row r="9334" spans="1:4" ht="40.5" x14ac:dyDescent="0.25">
      <c r="A9334" s="893">
        <v>93097</v>
      </c>
      <c r="B9334" s="894" t="s">
        <v>25146</v>
      </c>
      <c r="C9334" s="893" t="s">
        <v>70</v>
      </c>
      <c r="D9334" s="896">
        <v>14.57</v>
      </c>
    </row>
    <row r="9335" spans="1:4" ht="40.5" x14ac:dyDescent="0.25">
      <c r="A9335" s="893">
        <v>93098</v>
      </c>
      <c r="B9335" s="894" t="s">
        <v>25147</v>
      </c>
      <c r="C9335" s="893" t="s">
        <v>70</v>
      </c>
      <c r="D9335" s="896">
        <v>20.59</v>
      </c>
    </row>
    <row r="9336" spans="1:4" ht="40.5" x14ac:dyDescent="0.25">
      <c r="A9336" s="893">
        <v>93099</v>
      </c>
      <c r="B9336" s="894" t="s">
        <v>25148</v>
      </c>
      <c r="C9336" s="893" t="s">
        <v>70</v>
      </c>
      <c r="D9336" s="896">
        <v>25.87</v>
      </c>
    </row>
    <row r="9337" spans="1:4" ht="40.5" x14ac:dyDescent="0.25">
      <c r="A9337" s="893">
        <v>93100</v>
      </c>
      <c r="B9337" s="894" t="s">
        <v>25149</v>
      </c>
      <c r="C9337" s="893" t="s">
        <v>70</v>
      </c>
      <c r="D9337" s="896">
        <v>30.46</v>
      </c>
    </row>
    <row r="9338" spans="1:4" ht="40.5" x14ac:dyDescent="0.25">
      <c r="A9338" s="893">
        <v>93101</v>
      </c>
      <c r="B9338" s="894" t="s">
        <v>25150</v>
      </c>
      <c r="C9338" s="893" t="s">
        <v>70</v>
      </c>
      <c r="D9338" s="896">
        <v>34.090000000000003</v>
      </c>
    </row>
    <row r="9339" spans="1:4" ht="40.5" x14ac:dyDescent="0.25">
      <c r="A9339" s="893">
        <v>93102</v>
      </c>
      <c r="B9339" s="894" t="s">
        <v>25151</v>
      </c>
      <c r="C9339" s="893" t="s">
        <v>70</v>
      </c>
      <c r="D9339" s="896">
        <v>37.049999999999997</v>
      </c>
    </row>
    <row r="9340" spans="1:4" ht="40.5" x14ac:dyDescent="0.25">
      <c r="A9340" s="893">
        <v>93103</v>
      </c>
      <c r="B9340" s="894" t="s">
        <v>25152</v>
      </c>
      <c r="C9340" s="893" t="s">
        <v>70</v>
      </c>
      <c r="D9340" s="896">
        <v>9.51</v>
      </c>
    </row>
    <row r="9341" spans="1:4" ht="40.5" x14ac:dyDescent="0.25">
      <c r="A9341" s="893">
        <v>93104</v>
      </c>
      <c r="B9341" s="894" t="s">
        <v>25153</v>
      </c>
      <c r="C9341" s="893" t="s">
        <v>70</v>
      </c>
      <c r="D9341" s="896">
        <v>19.28</v>
      </c>
    </row>
    <row r="9342" spans="1:4" ht="40.5" x14ac:dyDescent="0.25">
      <c r="A9342" s="893">
        <v>93105</v>
      </c>
      <c r="B9342" s="894" t="s">
        <v>25154</v>
      </c>
      <c r="C9342" s="893" t="s">
        <v>70</v>
      </c>
      <c r="D9342" s="896">
        <v>24.95</v>
      </c>
    </row>
    <row r="9343" spans="1:4" ht="40.5" x14ac:dyDescent="0.25">
      <c r="A9343" s="893">
        <v>93106</v>
      </c>
      <c r="B9343" s="894" t="s">
        <v>25155</v>
      </c>
      <c r="C9343" s="893" t="s">
        <v>70</v>
      </c>
      <c r="D9343" s="896">
        <v>454.4</v>
      </c>
    </row>
    <row r="9344" spans="1:4" ht="40.5" x14ac:dyDescent="0.25">
      <c r="A9344" s="893">
        <v>93107</v>
      </c>
      <c r="B9344" s="894" t="s">
        <v>25156</v>
      </c>
      <c r="C9344" s="893" t="s">
        <v>70</v>
      </c>
      <c r="D9344" s="896">
        <v>17.059999999999999</v>
      </c>
    </row>
    <row r="9345" spans="1:4" ht="40.5" x14ac:dyDescent="0.25">
      <c r="A9345" s="893">
        <v>93108</v>
      </c>
      <c r="B9345" s="894" t="s">
        <v>25157</v>
      </c>
      <c r="C9345" s="893" t="s">
        <v>70</v>
      </c>
      <c r="D9345" s="896">
        <v>14.36</v>
      </c>
    </row>
    <row r="9346" spans="1:4" ht="40.5" x14ac:dyDescent="0.25">
      <c r="A9346" s="893">
        <v>93109</v>
      </c>
      <c r="B9346" s="894" t="s">
        <v>25158</v>
      </c>
      <c r="C9346" s="893" t="s">
        <v>70</v>
      </c>
      <c r="D9346" s="896">
        <v>529.62</v>
      </c>
    </row>
    <row r="9347" spans="1:4" ht="40.5" x14ac:dyDescent="0.25">
      <c r="A9347" s="893">
        <v>93110</v>
      </c>
      <c r="B9347" s="894" t="s">
        <v>25159</v>
      </c>
      <c r="C9347" s="893" t="s">
        <v>70</v>
      </c>
      <c r="D9347" s="896">
        <v>21.28</v>
      </c>
    </row>
    <row r="9348" spans="1:4" ht="40.5" x14ac:dyDescent="0.25">
      <c r="A9348" s="893">
        <v>93111</v>
      </c>
      <c r="B9348" s="894" t="s">
        <v>25160</v>
      </c>
      <c r="C9348" s="893" t="s">
        <v>70</v>
      </c>
      <c r="D9348" s="896">
        <v>25.76</v>
      </c>
    </row>
    <row r="9349" spans="1:4" ht="40.5" x14ac:dyDescent="0.25">
      <c r="A9349" s="893">
        <v>93112</v>
      </c>
      <c r="B9349" s="894" t="s">
        <v>25161</v>
      </c>
      <c r="C9349" s="893" t="s">
        <v>70</v>
      </c>
      <c r="D9349" s="896">
        <v>51.01</v>
      </c>
    </row>
    <row r="9350" spans="1:4" ht="40.5" x14ac:dyDescent="0.25">
      <c r="A9350" s="893">
        <v>93113</v>
      </c>
      <c r="B9350" s="894" t="s">
        <v>25162</v>
      </c>
      <c r="C9350" s="893" t="s">
        <v>70</v>
      </c>
      <c r="D9350" s="896">
        <v>24.34</v>
      </c>
    </row>
    <row r="9351" spans="1:4" ht="40.5" x14ac:dyDescent="0.25">
      <c r="A9351" s="893">
        <v>93114</v>
      </c>
      <c r="B9351" s="894" t="s">
        <v>25163</v>
      </c>
      <c r="C9351" s="893" t="s">
        <v>70</v>
      </c>
      <c r="D9351" s="896">
        <v>33.39</v>
      </c>
    </row>
    <row r="9352" spans="1:4" ht="40.5" x14ac:dyDescent="0.25">
      <c r="A9352" s="893">
        <v>93115</v>
      </c>
      <c r="B9352" s="894" t="s">
        <v>25164</v>
      </c>
      <c r="C9352" s="893" t="s">
        <v>70</v>
      </c>
      <c r="D9352" s="896">
        <v>86.75</v>
      </c>
    </row>
    <row r="9353" spans="1:4" ht="40.5" x14ac:dyDescent="0.25">
      <c r="A9353" s="893">
        <v>93116</v>
      </c>
      <c r="B9353" s="894" t="s">
        <v>25165</v>
      </c>
      <c r="C9353" s="893" t="s">
        <v>70</v>
      </c>
      <c r="D9353" s="896">
        <v>583.73</v>
      </c>
    </row>
    <row r="9354" spans="1:4" ht="54" x14ac:dyDescent="0.25">
      <c r="A9354" s="893">
        <v>93117</v>
      </c>
      <c r="B9354" s="894" t="s">
        <v>25166</v>
      </c>
      <c r="C9354" s="893" t="s">
        <v>70</v>
      </c>
      <c r="D9354" s="896">
        <v>59.3</v>
      </c>
    </row>
    <row r="9355" spans="1:4" ht="54" x14ac:dyDescent="0.25">
      <c r="A9355" s="893">
        <v>93118</v>
      </c>
      <c r="B9355" s="894" t="s">
        <v>25167</v>
      </c>
      <c r="C9355" s="893" t="s">
        <v>70</v>
      </c>
      <c r="D9355" s="896">
        <v>87.46</v>
      </c>
    </row>
    <row r="9356" spans="1:4" ht="40.5" x14ac:dyDescent="0.25">
      <c r="A9356" s="893">
        <v>93119</v>
      </c>
      <c r="B9356" s="894" t="s">
        <v>25168</v>
      </c>
      <c r="C9356" s="893" t="s">
        <v>70</v>
      </c>
      <c r="D9356" s="896">
        <v>17.84</v>
      </c>
    </row>
    <row r="9357" spans="1:4" ht="40.5" x14ac:dyDescent="0.25">
      <c r="A9357" s="893">
        <v>93120</v>
      </c>
      <c r="B9357" s="894" t="s">
        <v>25169</v>
      </c>
      <c r="C9357" s="893" t="s">
        <v>70</v>
      </c>
      <c r="D9357" s="896">
        <v>26.44</v>
      </c>
    </row>
    <row r="9358" spans="1:4" ht="40.5" x14ac:dyDescent="0.25">
      <c r="A9358" s="893">
        <v>93121</v>
      </c>
      <c r="B9358" s="894" t="s">
        <v>25170</v>
      </c>
      <c r="C9358" s="893" t="s">
        <v>70</v>
      </c>
      <c r="D9358" s="896">
        <v>30.08</v>
      </c>
    </row>
    <row r="9359" spans="1:4" ht="40.5" x14ac:dyDescent="0.25">
      <c r="A9359" s="893">
        <v>93122</v>
      </c>
      <c r="B9359" s="894" t="s">
        <v>25171</v>
      </c>
      <c r="C9359" s="893" t="s">
        <v>70</v>
      </c>
      <c r="D9359" s="896">
        <v>26.7</v>
      </c>
    </row>
    <row r="9360" spans="1:4" ht="40.5" x14ac:dyDescent="0.25">
      <c r="A9360" s="893">
        <v>93123</v>
      </c>
      <c r="B9360" s="894" t="s">
        <v>25172</v>
      </c>
      <c r="C9360" s="893" t="s">
        <v>70</v>
      </c>
      <c r="D9360" s="896">
        <v>58.96</v>
      </c>
    </row>
    <row r="9361" spans="1:4" ht="40.5" x14ac:dyDescent="0.25">
      <c r="A9361" s="893">
        <v>93124</v>
      </c>
      <c r="B9361" s="894" t="s">
        <v>25173</v>
      </c>
      <c r="C9361" s="893" t="s">
        <v>70</v>
      </c>
      <c r="D9361" s="896">
        <v>92.28</v>
      </c>
    </row>
    <row r="9362" spans="1:4" ht="40.5" x14ac:dyDescent="0.25">
      <c r="A9362" s="893">
        <v>93125</v>
      </c>
      <c r="B9362" s="894" t="s">
        <v>25174</v>
      </c>
      <c r="C9362" s="893" t="s">
        <v>70</v>
      </c>
      <c r="D9362" s="896">
        <v>135.56</v>
      </c>
    </row>
    <row r="9363" spans="1:4" ht="40.5" x14ac:dyDescent="0.25">
      <c r="A9363" s="893">
        <v>93126</v>
      </c>
      <c r="B9363" s="894" t="s">
        <v>25175</v>
      </c>
      <c r="C9363" s="893" t="s">
        <v>70</v>
      </c>
      <c r="D9363" s="896">
        <v>298.31</v>
      </c>
    </row>
    <row r="9364" spans="1:4" ht="40.5" x14ac:dyDescent="0.25">
      <c r="A9364" s="893">
        <v>93133</v>
      </c>
      <c r="B9364" s="894" t="s">
        <v>25176</v>
      </c>
      <c r="C9364" s="893" t="s">
        <v>70</v>
      </c>
      <c r="D9364" s="896">
        <v>20.64</v>
      </c>
    </row>
    <row r="9365" spans="1:4" ht="40.5" x14ac:dyDescent="0.25">
      <c r="A9365" s="893">
        <v>94465</v>
      </c>
      <c r="B9365" s="894" t="s">
        <v>25177</v>
      </c>
      <c r="C9365" s="893" t="s">
        <v>70</v>
      </c>
      <c r="D9365" s="896">
        <v>57.03</v>
      </c>
    </row>
    <row r="9366" spans="1:4" ht="40.5" x14ac:dyDescent="0.25">
      <c r="A9366" s="893">
        <v>94466</v>
      </c>
      <c r="B9366" s="894" t="s">
        <v>25178</v>
      </c>
      <c r="C9366" s="893" t="s">
        <v>70</v>
      </c>
      <c r="D9366" s="896">
        <v>57.06</v>
      </c>
    </row>
    <row r="9367" spans="1:4" ht="40.5" x14ac:dyDescent="0.25">
      <c r="A9367" s="893">
        <v>94467</v>
      </c>
      <c r="B9367" s="894" t="s">
        <v>25179</v>
      </c>
      <c r="C9367" s="893" t="s">
        <v>70</v>
      </c>
      <c r="D9367" s="896">
        <v>92.41</v>
      </c>
    </row>
    <row r="9368" spans="1:4" ht="40.5" x14ac:dyDescent="0.25">
      <c r="A9368" s="893">
        <v>94468</v>
      </c>
      <c r="B9368" s="894" t="s">
        <v>25180</v>
      </c>
      <c r="C9368" s="893" t="s">
        <v>70</v>
      </c>
      <c r="D9368" s="896">
        <v>80.94</v>
      </c>
    </row>
    <row r="9369" spans="1:4" ht="40.5" x14ac:dyDescent="0.25">
      <c r="A9369" s="893">
        <v>94469</v>
      </c>
      <c r="B9369" s="894" t="s">
        <v>25181</v>
      </c>
      <c r="C9369" s="893" t="s">
        <v>70</v>
      </c>
      <c r="D9369" s="896">
        <v>132.54</v>
      </c>
    </row>
    <row r="9370" spans="1:4" ht="40.5" x14ac:dyDescent="0.25">
      <c r="A9370" s="893">
        <v>94470</v>
      </c>
      <c r="B9370" s="894" t="s">
        <v>25182</v>
      </c>
      <c r="C9370" s="893" t="s">
        <v>70</v>
      </c>
      <c r="D9370" s="896">
        <v>122.33</v>
      </c>
    </row>
    <row r="9371" spans="1:4" ht="40.5" x14ac:dyDescent="0.25">
      <c r="A9371" s="893">
        <v>94471</v>
      </c>
      <c r="B9371" s="894" t="s">
        <v>25183</v>
      </c>
      <c r="C9371" s="893" t="s">
        <v>70</v>
      </c>
      <c r="D9371" s="896">
        <v>82.09</v>
      </c>
    </row>
    <row r="9372" spans="1:4" ht="40.5" x14ac:dyDescent="0.25">
      <c r="A9372" s="893">
        <v>94472</v>
      </c>
      <c r="B9372" s="894" t="s">
        <v>25184</v>
      </c>
      <c r="C9372" s="893" t="s">
        <v>70</v>
      </c>
      <c r="D9372" s="896">
        <v>84.64</v>
      </c>
    </row>
    <row r="9373" spans="1:4" ht="40.5" x14ac:dyDescent="0.25">
      <c r="A9373" s="893">
        <v>94473</v>
      </c>
      <c r="B9373" s="894" t="s">
        <v>25185</v>
      </c>
      <c r="C9373" s="893" t="s">
        <v>70</v>
      </c>
      <c r="D9373" s="896">
        <v>132.27000000000001</v>
      </c>
    </row>
    <row r="9374" spans="1:4" ht="40.5" x14ac:dyDescent="0.25">
      <c r="A9374" s="893">
        <v>94474</v>
      </c>
      <c r="B9374" s="894" t="s">
        <v>25186</v>
      </c>
      <c r="C9374" s="893" t="s">
        <v>70</v>
      </c>
      <c r="D9374" s="896">
        <v>143.5</v>
      </c>
    </row>
    <row r="9375" spans="1:4" ht="40.5" x14ac:dyDescent="0.25">
      <c r="A9375" s="893">
        <v>94475</v>
      </c>
      <c r="B9375" s="894" t="s">
        <v>25187</v>
      </c>
      <c r="C9375" s="893" t="s">
        <v>70</v>
      </c>
      <c r="D9375" s="896">
        <v>179.44</v>
      </c>
    </row>
    <row r="9376" spans="1:4" ht="40.5" x14ac:dyDescent="0.25">
      <c r="A9376" s="893">
        <v>94476</v>
      </c>
      <c r="B9376" s="894" t="s">
        <v>25188</v>
      </c>
      <c r="C9376" s="893" t="s">
        <v>70</v>
      </c>
      <c r="D9376" s="896">
        <v>201.08</v>
      </c>
    </row>
    <row r="9377" spans="1:4" ht="40.5" x14ac:dyDescent="0.25">
      <c r="A9377" s="893">
        <v>94477</v>
      </c>
      <c r="B9377" s="894" t="s">
        <v>25189</v>
      </c>
      <c r="C9377" s="893" t="s">
        <v>70</v>
      </c>
      <c r="D9377" s="896">
        <v>109.36</v>
      </c>
    </row>
    <row r="9378" spans="1:4" ht="40.5" x14ac:dyDescent="0.25">
      <c r="A9378" s="893">
        <v>94478</v>
      </c>
      <c r="B9378" s="894" t="s">
        <v>25190</v>
      </c>
      <c r="C9378" s="893" t="s">
        <v>70</v>
      </c>
      <c r="D9378" s="896">
        <v>181.98</v>
      </c>
    </row>
    <row r="9379" spans="1:4" ht="40.5" x14ac:dyDescent="0.25">
      <c r="A9379" s="893">
        <v>94479</v>
      </c>
      <c r="B9379" s="894" t="s">
        <v>25191</v>
      </c>
      <c r="C9379" s="893" t="s">
        <v>70</v>
      </c>
      <c r="D9379" s="896">
        <v>237.13</v>
      </c>
    </row>
    <row r="9380" spans="1:4" ht="40.5" x14ac:dyDescent="0.25">
      <c r="A9380" s="893">
        <v>94606</v>
      </c>
      <c r="B9380" s="894" t="s">
        <v>25192</v>
      </c>
      <c r="C9380" s="893" t="s">
        <v>70</v>
      </c>
      <c r="D9380" s="896">
        <v>80.8</v>
      </c>
    </row>
    <row r="9381" spans="1:4" ht="40.5" x14ac:dyDescent="0.25">
      <c r="A9381" s="893">
        <v>94608</v>
      </c>
      <c r="B9381" s="894" t="s">
        <v>25193</v>
      </c>
      <c r="C9381" s="893" t="s">
        <v>70</v>
      </c>
      <c r="D9381" s="896">
        <v>199.56</v>
      </c>
    </row>
    <row r="9382" spans="1:4" ht="40.5" x14ac:dyDescent="0.25">
      <c r="A9382" s="893">
        <v>94610</v>
      </c>
      <c r="B9382" s="894" t="s">
        <v>25194</v>
      </c>
      <c r="C9382" s="893" t="s">
        <v>70</v>
      </c>
      <c r="D9382" s="896">
        <v>291.06</v>
      </c>
    </row>
    <row r="9383" spans="1:4" ht="40.5" x14ac:dyDescent="0.25">
      <c r="A9383" s="893">
        <v>94612</v>
      </c>
      <c r="B9383" s="894" t="s">
        <v>25195</v>
      </c>
      <c r="C9383" s="893" t="s">
        <v>70</v>
      </c>
      <c r="D9383" s="896">
        <v>412.94</v>
      </c>
    </row>
    <row r="9384" spans="1:4" ht="40.5" x14ac:dyDescent="0.25">
      <c r="A9384" s="893">
        <v>94614</v>
      </c>
      <c r="B9384" s="894" t="s">
        <v>25196</v>
      </c>
      <c r="C9384" s="893" t="s">
        <v>70</v>
      </c>
      <c r="D9384" s="896">
        <v>137.44</v>
      </c>
    </row>
    <row r="9385" spans="1:4" ht="40.5" x14ac:dyDescent="0.25">
      <c r="A9385" s="893">
        <v>94615</v>
      </c>
      <c r="B9385" s="894" t="s">
        <v>25197</v>
      </c>
      <c r="C9385" s="893" t="s">
        <v>70</v>
      </c>
      <c r="D9385" s="896">
        <v>155.65</v>
      </c>
    </row>
    <row r="9386" spans="1:4" ht="40.5" x14ac:dyDescent="0.25">
      <c r="A9386" s="893">
        <v>94616</v>
      </c>
      <c r="B9386" s="894" t="s">
        <v>25198</v>
      </c>
      <c r="C9386" s="893" t="s">
        <v>70</v>
      </c>
      <c r="D9386" s="896">
        <v>380.01</v>
      </c>
    </row>
    <row r="9387" spans="1:4" ht="40.5" x14ac:dyDescent="0.25">
      <c r="A9387" s="893">
        <v>94617</v>
      </c>
      <c r="B9387" s="894" t="s">
        <v>25199</v>
      </c>
      <c r="C9387" s="893" t="s">
        <v>70</v>
      </c>
      <c r="D9387" s="896">
        <v>316.7</v>
      </c>
    </row>
    <row r="9388" spans="1:4" ht="40.5" x14ac:dyDescent="0.25">
      <c r="A9388" s="893">
        <v>94618</v>
      </c>
      <c r="B9388" s="894" t="s">
        <v>25200</v>
      </c>
      <c r="C9388" s="893" t="s">
        <v>70</v>
      </c>
      <c r="D9388" s="896">
        <v>369.59</v>
      </c>
    </row>
    <row r="9389" spans="1:4" ht="40.5" x14ac:dyDescent="0.25">
      <c r="A9389" s="893">
        <v>94620</v>
      </c>
      <c r="B9389" s="894" t="s">
        <v>25201</v>
      </c>
      <c r="C9389" s="893" t="s">
        <v>70</v>
      </c>
      <c r="D9389" s="896">
        <v>848.95</v>
      </c>
    </row>
    <row r="9390" spans="1:4" ht="27" x14ac:dyDescent="0.25">
      <c r="A9390" s="893">
        <v>94622</v>
      </c>
      <c r="B9390" s="894" t="s">
        <v>25202</v>
      </c>
      <c r="C9390" s="893" t="s">
        <v>70</v>
      </c>
      <c r="D9390" s="896">
        <v>200.13</v>
      </c>
    </row>
    <row r="9391" spans="1:4" ht="27" x14ac:dyDescent="0.25">
      <c r="A9391" s="893">
        <v>94623</v>
      </c>
      <c r="B9391" s="894" t="s">
        <v>25203</v>
      </c>
      <c r="C9391" s="893" t="s">
        <v>70</v>
      </c>
      <c r="D9391" s="896">
        <v>470.96</v>
      </c>
    </row>
    <row r="9392" spans="1:4" ht="27" x14ac:dyDescent="0.25">
      <c r="A9392" s="893">
        <v>94624</v>
      </c>
      <c r="B9392" s="894" t="s">
        <v>25204</v>
      </c>
      <c r="C9392" s="893" t="s">
        <v>70</v>
      </c>
      <c r="D9392" s="896">
        <v>707.43</v>
      </c>
    </row>
    <row r="9393" spans="1:4" ht="40.5" x14ac:dyDescent="0.25">
      <c r="A9393" s="893">
        <v>94625</v>
      </c>
      <c r="B9393" s="894" t="s">
        <v>25205</v>
      </c>
      <c r="C9393" s="893" t="s">
        <v>70</v>
      </c>
      <c r="D9393" s="897">
        <v>1477.28</v>
      </c>
    </row>
    <row r="9394" spans="1:4" ht="40.5" x14ac:dyDescent="0.25">
      <c r="A9394" s="893">
        <v>94656</v>
      </c>
      <c r="B9394" s="894" t="s">
        <v>25206</v>
      </c>
      <c r="C9394" s="893" t="s">
        <v>70</v>
      </c>
      <c r="D9394" s="896">
        <v>3.8</v>
      </c>
    </row>
    <row r="9395" spans="1:4" ht="27" x14ac:dyDescent="0.25">
      <c r="A9395" s="893">
        <v>94657</v>
      </c>
      <c r="B9395" s="894" t="s">
        <v>25207</v>
      </c>
      <c r="C9395" s="893" t="s">
        <v>70</v>
      </c>
      <c r="D9395" s="896">
        <v>4.18</v>
      </c>
    </row>
    <row r="9396" spans="1:4" ht="40.5" x14ac:dyDescent="0.25">
      <c r="A9396" s="893">
        <v>94658</v>
      </c>
      <c r="B9396" s="894" t="s">
        <v>25208</v>
      </c>
      <c r="C9396" s="893" t="s">
        <v>70</v>
      </c>
      <c r="D9396" s="896">
        <v>5.74</v>
      </c>
    </row>
    <row r="9397" spans="1:4" ht="27" x14ac:dyDescent="0.25">
      <c r="A9397" s="893">
        <v>94659</v>
      </c>
      <c r="B9397" s="894" t="s">
        <v>25209</v>
      </c>
      <c r="C9397" s="893" t="s">
        <v>70</v>
      </c>
      <c r="D9397" s="896">
        <v>6.64</v>
      </c>
    </row>
    <row r="9398" spans="1:4" ht="40.5" x14ac:dyDescent="0.25">
      <c r="A9398" s="893">
        <v>94660</v>
      </c>
      <c r="B9398" s="894" t="s">
        <v>25210</v>
      </c>
      <c r="C9398" s="893" t="s">
        <v>70</v>
      </c>
      <c r="D9398" s="896">
        <v>9.1999999999999993</v>
      </c>
    </row>
    <row r="9399" spans="1:4" ht="27" x14ac:dyDescent="0.25">
      <c r="A9399" s="893">
        <v>94661</v>
      </c>
      <c r="B9399" s="894" t="s">
        <v>25211</v>
      </c>
      <c r="C9399" s="893" t="s">
        <v>70</v>
      </c>
      <c r="D9399" s="896">
        <v>10.68</v>
      </c>
    </row>
    <row r="9400" spans="1:4" ht="40.5" x14ac:dyDescent="0.25">
      <c r="A9400" s="893">
        <v>94662</v>
      </c>
      <c r="B9400" s="894" t="s">
        <v>25212</v>
      </c>
      <c r="C9400" s="893" t="s">
        <v>70</v>
      </c>
      <c r="D9400" s="896">
        <v>12.05</v>
      </c>
    </row>
    <row r="9401" spans="1:4" ht="27" x14ac:dyDescent="0.25">
      <c r="A9401" s="893">
        <v>94663</v>
      </c>
      <c r="B9401" s="894" t="s">
        <v>25213</v>
      </c>
      <c r="C9401" s="893" t="s">
        <v>70</v>
      </c>
      <c r="D9401" s="896">
        <v>13.21</v>
      </c>
    </row>
    <row r="9402" spans="1:4" ht="40.5" x14ac:dyDescent="0.25">
      <c r="A9402" s="893">
        <v>94664</v>
      </c>
      <c r="B9402" s="894" t="s">
        <v>25214</v>
      </c>
      <c r="C9402" s="893" t="s">
        <v>70</v>
      </c>
      <c r="D9402" s="896">
        <v>22.41</v>
      </c>
    </row>
    <row r="9403" spans="1:4" ht="27" x14ac:dyDescent="0.25">
      <c r="A9403" s="893">
        <v>94665</v>
      </c>
      <c r="B9403" s="894" t="s">
        <v>25215</v>
      </c>
      <c r="C9403" s="893" t="s">
        <v>70</v>
      </c>
      <c r="D9403" s="896">
        <v>26.76</v>
      </c>
    </row>
    <row r="9404" spans="1:4" ht="40.5" x14ac:dyDescent="0.25">
      <c r="A9404" s="893">
        <v>94666</v>
      </c>
      <c r="B9404" s="894" t="s">
        <v>25216</v>
      </c>
      <c r="C9404" s="893" t="s">
        <v>70</v>
      </c>
      <c r="D9404" s="896">
        <v>36.61</v>
      </c>
    </row>
    <row r="9405" spans="1:4" ht="27" x14ac:dyDescent="0.25">
      <c r="A9405" s="893">
        <v>94667</v>
      </c>
      <c r="B9405" s="894" t="s">
        <v>25217</v>
      </c>
      <c r="C9405" s="893" t="s">
        <v>70</v>
      </c>
      <c r="D9405" s="896">
        <v>39.340000000000003</v>
      </c>
    </row>
    <row r="9406" spans="1:4" ht="40.5" x14ac:dyDescent="0.25">
      <c r="A9406" s="893">
        <v>94668</v>
      </c>
      <c r="B9406" s="894" t="s">
        <v>25218</v>
      </c>
      <c r="C9406" s="893" t="s">
        <v>70</v>
      </c>
      <c r="D9406" s="896">
        <v>48.79</v>
      </c>
    </row>
    <row r="9407" spans="1:4" ht="27" x14ac:dyDescent="0.25">
      <c r="A9407" s="893">
        <v>94669</v>
      </c>
      <c r="B9407" s="894" t="s">
        <v>25219</v>
      </c>
      <c r="C9407" s="893" t="s">
        <v>70</v>
      </c>
      <c r="D9407" s="896">
        <v>72.58</v>
      </c>
    </row>
    <row r="9408" spans="1:4" ht="40.5" x14ac:dyDescent="0.25">
      <c r="A9408" s="893">
        <v>94670</v>
      </c>
      <c r="B9408" s="894" t="s">
        <v>25220</v>
      </c>
      <c r="C9408" s="893" t="s">
        <v>70</v>
      </c>
      <c r="D9408" s="896">
        <v>77.69</v>
      </c>
    </row>
    <row r="9409" spans="1:4" ht="27" x14ac:dyDescent="0.25">
      <c r="A9409" s="893">
        <v>94671</v>
      </c>
      <c r="B9409" s="894" t="s">
        <v>25221</v>
      </c>
      <c r="C9409" s="893" t="s">
        <v>70</v>
      </c>
      <c r="D9409" s="896">
        <v>119.62</v>
      </c>
    </row>
    <row r="9410" spans="1:4" ht="40.5" x14ac:dyDescent="0.25">
      <c r="A9410" s="893">
        <v>94672</v>
      </c>
      <c r="B9410" s="894" t="s">
        <v>25222</v>
      </c>
      <c r="C9410" s="893" t="s">
        <v>70</v>
      </c>
      <c r="D9410" s="896">
        <v>6.71</v>
      </c>
    </row>
    <row r="9411" spans="1:4" ht="27" x14ac:dyDescent="0.25">
      <c r="A9411" s="893">
        <v>94673</v>
      </c>
      <c r="B9411" s="894" t="s">
        <v>25223</v>
      </c>
      <c r="C9411" s="893" t="s">
        <v>70</v>
      </c>
      <c r="D9411" s="896">
        <v>7.85</v>
      </c>
    </row>
    <row r="9412" spans="1:4" ht="27" x14ac:dyDescent="0.25">
      <c r="A9412" s="893">
        <v>94674</v>
      </c>
      <c r="B9412" s="894" t="s">
        <v>25224</v>
      </c>
      <c r="C9412" s="893" t="s">
        <v>70</v>
      </c>
      <c r="D9412" s="896">
        <v>8.52</v>
      </c>
    </row>
    <row r="9413" spans="1:4" ht="27" x14ac:dyDescent="0.25">
      <c r="A9413" s="893">
        <v>94675</v>
      </c>
      <c r="B9413" s="894" t="s">
        <v>25225</v>
      </c>
      <c r="C9413" s="893" t="s">
        <v>70</v>
      </c>
      <c r="D9413" s="896">
        <v>13.37</v>
      </c>
    </row>
    <row r="9414" spans="1:4" ht="27" x14ac:dyDescent="0.25">
      <c r="A9414" s="893">
        <v>94676</v>
      </c>
      <c r="B9414" s="894" t="s">
        <v>25226</v>
      </c>
      <c r="C9414" s="893" t="s">
        <v>70</v>
      </c>
      <c r="D9414" s="896">
        <v>14.5</v>
      </c>
    </row>
    <row r="9415" spans="1:4" ht="27" x14ac:dyDescent="0.25">
      <c r="A9415" s="893">
        <v>94677</v>
      </c>
      <c r="B9415" s="894" t="s">
        <v>25227</v>
      </c>
      <c r="C9415" s="893" t="s">
        <v>70</v>
      </c>
      <c r="D9415" s="896">
        <v>21.85</v>
      </c>
    </row>
    <row r="9416" spans="1:4" ht="27" x14ac:dyDescent="0.25">
      <c r="A9416" s="893">
        <v>94678</v>
      </c>
      <c r="B9416" s="894" t="s">
        <v>25228</v>
      </c>
      <c r="C9416" s="893" t="s">
        <v>70</v>
      </c>
      <c r="D9416" s="896">
        <v>16.53</v>
      </c>
    </row>
    <row r="9417" spans="1:4" ht="27" x14ac:dyDescent="0.25">
      <c r="A9417" s="893">
        <v>94679</v>
      </c>
      <c r="B9417" s="894" t="s">
        <v>25229</v>
      </c>
      <c r="C9417" s="893" t="s">
        <v>70</v>
      </c>
      <c r="D9417" s="896">
        <v>26.2</v>
      </c>
    </row>
    <row r="9418" spans="1:4" ht="27" x14ac:dyDescent="0.25">
      <c r="A9418" s="893">
        <v>94680</v>
      </c>
      <c r="B9418" s="894" t="s">
        <v>25230</v>
      </c>
      <c r="C9418" s="893" t="s">
        <v>70</v>
      </c>
      <c r="D9418" s="896">
        <v>48.93</v>
      </c>
    </row>
    <row r="9419" spans="1:4" ht="27" x14ac:dyDescent="0.25">
      <c r="A9419" s="893">
        <v>94681</v>
      </c>
      <c r="B9419" s="894" t="s">
        <v>25231</v>
      </c>
      <c r="C9419" s="893" t="s">
        <v>70</v>
      </c>
      <c r="D9419" s="896">
        <v>55.11</v>
      </c>
    </row>
    <row r="9420" spans="1:4" ht="27" x14ac:dyDescent="0.25">
      <c r="A9420" s="893">
        <v>94682</v>
      </c>
      <c r="B9420" s="894" t="s">
        <v>25232</v>
      </c>
      <c r="C9420" s="893" t="s">
        <v>70</v>
      </c>
      <c r="D9420" s="896">
        <v>123.52</v>
      </c>
    </row>
    <row r="9421" spans="1:4" ht="27" x14ac:dyDescent="0.25">
      <c r="A9421" s="893">
        <v>94683</v>
      </c>
      <c r="B9421" s="894" t="s">
        <v>25233</v>
      </c>
      <c r="C9421" s="893" t="s">
        <v>70</v>
      </c>
      <c r="D9421" s="896">
        <v>83.84</v>
      </c>
    </row>
    <row r="9422" spans="1:4" ht="27" x14ac:dyDescent="0.25">
      <c r="A9422" s="893">
        <v>94684</v>
      </c>
      <c r="B9422" s="894" t="s">
        <v>25234</v>
      </c>
      <c r="C9422" s="893" t="s">
        <v>70</v>
      </c>
      <c r="D9422" s="896">
        <v>148.88</v>
      </c>
    </row>
    <row r="9423" spans="1:4" ht="27" x14ac:dyDescent="0.25">
      <c r="A9423" s="893">
        <v>94685</v>
      </c>
      <c r="B9423" s="894" t="s">
        <v>25235</v>
      </c>
      <c r="C9423" s="893" t="s">
        <v>70</v>
      </c>
      <c r="D9423" s="896">
        <v>106.83</v>
      </c>
    </row>
    <row r="9424" spans="1:4" ht="27" x14ac:dyDescent="0.25">
      <c r="A9424" s="893">
        <v>94686</v>
      </c>
      <c r="B9424" s="894" t="s">
        <v>25236</v>
      </c>
      <c r="C9424" s="893" t="s">
        <v>70</v>
      </c>
      <c r="D9424" s="896">
        <v>288.92</v>
      </c>
    </row>
    <row r="9425" spans="1:4" ht="27" x14ac:dyDescent="0.25">
      <c r="A9425" s="893">
        <v>94687</v>
      </c>
      <c r="B9425" s="894" t="s">
        <v>25237</v>
      </c>
      <c r="C9425" s="893" t="s">
        <v>70</v>
      </c>
      <c r="D9425" s="896">
        <v>261.01</v>
      </c>
    </row>
    <row r="9426" spans="1:4" ht="27" x14ac:dyDescent="0.25">
      <c r="A9426" s="893">
        <v>94688</v>
      </c>
      <c r="B9426" s="894" t="s">
        <v>25238</v>
      </c>
      <c r="C9426" s="893" t="s">
        <v>70</v>
      </c>
      <c r="D9426" s="896">
        <v>7.31</v>
      </c>
    </row>
    <row r="9427" spans="1:4" ht="40.5" x14ac:dyDescent="0.25">
      <c r="A9427" s="893">
        <v>94689</v>
      </c>
      <c r="B9427" s="894" t="s">
        <v>25239</v>
      </c>
      <c r="C9427" s="893" t="s">
        <v>70</v>
      </c>
      <c r="D9427" s="896">
        <v>10.47</v>
      </c>
    </row>
    <row r="9428" spans="1:4" ht="27" x14ac:dyDescent="0.25">
      <c r="A9428" s="893">
        <v>94690</v>
      </c>
      <c r="B9428" s="894" t="s">
        <v>25240</v>
      </c>
      <c r="C9428" s="893" t="s">
        <v>70</v>
      </c>
      <c r="D9428" s="896">
        <v>12.28</v>
      </c>
    </row>
    <row r="9429" spans="1:4" ht="40.5" x14ac:dyDescent="0.25">
      <c r="A9429" s="893">
        <v>94691</v>
      </c>
      <c r="B9429" s="894" t="s">
        <v>25241</v>
      </c>
      <c r="C9429" s="893" t="s">
        <v>70</v>
      </c>
      <c r="D9429" s="896">
        <v>15.05</v>
      </c>
    </row>
    <row r="9430" spans="1:4" ht="27" x14ac:dyDescent="0.25">
      <c r="A9430" s="893">
        <v>94692</v>
      </c>
      <c r="B9430" s="894" t="s">
        <v>25242</v>
      </c>
      <c r="C9430" s="893" t="s">
        <v>70</v>
      </c>
      <c r="D9430" s="896">
        <v>21.28</v>
      </c>
    </row>
    <row r="9431" spans="1:4" ht="40.5" x14ac:dyDescent="0.25">
      <c r="A9431" s="893">
        <v>94693</v>
      </c>
      <c r="B9431" s="894" t="s">
        <v>25243</v>
      </c>
      <c r="C9431" s="893" t="s">
        <v>70</v>
      </c>
      <c r="D9431" s="896">
        <v>19.71</v>
      </c>
    </row>
    <row r="9432" spans="1:4" ht="27" x14ac:dyDescent="0.25">
      <c r="A9432" s="893">
        <v>94694</v>
      </c>
      <c r="B9432" s="894" t="s">
        <v>25244</v>
      </c>
      <c r="C9432" s="893" t="s">
        <v>70</v>
      </c>
      <c r="D9432" s="896">
        <v>26.12</v>
      </c>
    </row>
    <row r="9433" spans="1:4" ht="40.5" x14ac:dyDescent="0.25">
      <c r="A9433" s="893">
        <v>94695</v>
      </c>
      <c r="B9433" s="894" t="s">
        <v>25245</v>
      </c>
      <c r="C9433" s="893" t="s">
        <v>70</v>
      </c>
      <c r="D9433" s="896">
        <v>34.82</v>
      </c>
    </row>
    <row r="9434" spans="1:4" ht="27" x14ac:dyDescent="0.25">
      <c r="A9434" s="893">
        <v>94696</v>
      </c>
      <c r="B9434" s="894" t="s">
        <v>25246</v>
      </c>
      <c r="C9434" s="893" t="s">
        <v>70</v>
      </c>
      <c r="D9434" s="896">
        <v>56.7</v>
      </c>
    </row>
    <row r="9435" spans="1:4" ht="27" x14ac:dyDescent="0.25">
      <c r="A9435" s="893">
        <v>94697</v>
      </c>
      <c r="B9435" s="894" t="s">
        <v>25247</v>
      </c>
      <c r="C9435" s="893" t="s">
        <v>70</v>
      </c>
      <c r="D9435" s="896">
        <v>97.89</v>
      </c>
    </row>
    <row r="9436" spans="1:4" ht="40.5" x14ac:dyDescent="0.25">
      <c r="A9436" s="893">
        <v>94698</v>
      </c>
      <c r="B9436" s="894" t="s">
        <v>25248</v>
      </c>
      <c r="C9436" s="893" t="s">
        <v>70</v>
      </c>
      <c r="D9436" s="896">
        <v>75.25</v>
      </c>
    </row>
    <row r="9437" spans="1:4" ht="27" x14ac:dyDescent="0.25">
      <c r="A9437" s="893">
        <v>94699</v>
      </c>
      <c r="B9437" s="894" t="s">
        <v>25249</v>
      </c>
      <c r="C9437" s="893" t="s">
        <v>70</v>
      </c>
      <c r="D9437" s="896">
        <v>130.01</v>
      </c>
    </row>
    <row r="9438" spans="1:4" ht="40.5" x14ac:dyDescent="0.25">
      <c r="A9438" s="893">
        <v>94700</v>
      </c>
      <c r="B9438" s="894" t="s">
        <v>25250</v>
      </c>
      <c r="C9438" s="893" t="s">
        <v>70</v>
      </c>
      <c r="D9438" s="896">
        <v>148.9</v>
      </c>
    </row>
    <row r="9439" spans="1:4" ht="27" x14ac:dyDescent="0.25">
      <c r="A9439" s="893">
        <v>94701</v>
      </c>
      <c r="B9439" s="894" t="s">
        <v>25251</v>
      </c>
      <c r="C9439" s="893" t="s">
        <v>70</v>
      </c>
      <c r="D9439" s="896">
        <v>256.95</v>
      </c>
    </row>
    <row r="9440" spans="1:4" ht="40.5" x14ac:dyDescent="0.25">
      <c r="A9440" s="893">
        <v>94702</v>
      </c>
      <c r="B9440" s="894" t="s">
        <v>25252</v>
      </c>
      <c r="C9440" s="893" t="s">
        <v>70</v>
      </c>
      <c r="D9440" s="896">
        <v>214.58</v>
      </c>
    </row>
    <row r="9441" spans="1:4" ht="40.5" x14ac:dyDescent="0.25">
      <c r="A9441" s="893">
        <v>94703</v>
      </c>
      <c r="B9441" s="894" t="s">
        <v>25253</v>
      </c>
      <c r="C9441" s="893" t="s">
        <v>70</v>
      </c>
      <c r="D9441" s="896">
        <v>22.67</v>
      </c>
    </row>
    <row r="9442" spans="1:4" ht="40.5" x14ac:dyDescent="0.25">
      <c r="A9442" s="893">
        <v>94704</v>
      </c>
      <c r="B9442" s="894" t="s">
        <v>25254</v>
      </c>
      <c r="C9442" s="893" t="s">
        <v>70</v>
      </c>
      <c r="D9442" s="896">
        <v>30.53</v>
      </c>
    </row>
    <row r="9443" spans="1:4" ht="40.5" x14ac:dyDescent="0.25">
      <c r="A9443" s="893">
        <v>94705</v>
      </c>
      <c r="B9443" s="894" t="s">
        <v>25255</v>
      </c>
      <c r="C9443" s="893" t="s">
        <v>70</v>
      </c>
      <c r="D9443" s="896">
        <v>42.04</v>
      </c>
    </row>
    <row r="9444" spans="1:4" ht="40.5" x14ac:dyDescent="0.25">
      <c r="A9444" s="893">
        <v>94706</v>
      </c>
      <c r="B9444" s="894" t="s">
        <v>25256</v>
      </c>
      <c r="C9444" s="893" t="s">
        <v>70</v>
      </c>
      <c r="D9444" s="896">
        <v>40.98</v>
      </c>
    </row>
    <row r="9445" spans="1:4" ht="40.5" x14ac:dyDescent="0.25">
      <c r="A9445" s="893">
        <v>94707</v>
      </c>
      <c r="B9445" s="894" t="s">
        <v>25257</v>
      </c>
      <c r="C9445" s="893" t="s">
        <v>70</v>
      </c>
      <c r="D9445" s="896">
        <v>65.3</v>
      </c>
    </row>
    <row r="9446" spans="1:4" ht="40.5" x14ac:dyDescent="0.25">
      <c r="A9446" s="893">
        <v>94713</v>
      </c>
      <c r="B9446" s="894" t="s">
        <v>25258</v>
      </c>
      <c r="C9446" s="893" t="s">
        <v>70</v>
      </c>
      <c r="D9446" s="896">
        <v>274.38</v>
      </c>
    </row>
    <row r="9447" spans="1:4" ht="40.5" x14ac:dyDescent="0.25">
      <c r="A9447" s="893">
        <v>94714</v>
      </c>
      <c r="B9447" s="894" t="s">
        <v>25259</v>
      </c>
      <c r="C9447" s="893" t="s">
        <v>70</v>
      </c>
      <c r="D9447" s="896">
        <v>385.87</v>
      </c>
    </row>
    <row r="9448" spans="1:4" ht="40.5" x14ac:dyDescent="0.25">
      <c r="A9448" s="893">
        <v>94715</v>
      </c>
      <c r="B9448" s="894" t="s">
        <v>25260</v>
      </c>
      <c r="C9448" s="893" t="s">
        <v>70</v>
      </c>
      <c r="D9448" s="896">
        <v>342.42</v>
      </c>
    </row>
    <row r="9449" spans="1:4" ht="40.5" x14ac:dyDescent="0.25">
      <c r="A9449" s="893">
        <v>94724</v>
      </c>
      <c r="B9449" s="894" t="s">
        <v>25261</v>
      </c>
      <c r="C9449" s="893" t="s">
        <v>70</v>
      </c>
      <c r="D9449" s="896">
        <v>28.38</v>
      </c>
    </row>
    <row r="9450" spans="1:4" ht="27" x14ac:dyDescent="0.25">
      <c r="A9450" s="893">
        <v>94725</v>
      </c>
      <c r="B9450" s="894" t="s">
        <v>25262</v>
      </c>
      <c r="C9450" s="893" t="s">
        <v>70</v>
      </c>
      <c r="D9450" s="896">
        <v>7.39</v>
      </c>
    </row>
    <row r="9451" spans="1:4" ht="27" x14ac:dyDescent="0.25">
      <c r="A9451" s="893">
        <v>94726</v>
      </c>
      <c r="B9451" s="894" t="s">
        <v>25263</v>
      </c>
      <c r="C9451" s="893" t="s">
        <v>70</v>
      </c>
      <c r="D9451" s="896">
        <v>36.57</v>
      </c>
    </row>
    <row r="9452" spans="1:4" ht="27" x14ac:dyDescent="0.25">
      <c r="A9452" s="893">
        <v>94727</v>
      </c>
      <c r="B9452" s="894" t="s">
        <v>25264</v>
      </c>
      <c r="C9452" s="893" t="s">
        <v>70</v>
      </c>
      <c r="D9452" s="896">
        <v>12.12</v>
      </c>
    </row>
    <row r="9453" spans="1:4" ht="40.5" x14ac:dyDescent="0.25">
      <c r="A9453" s="893">
        <v>94728</v>
      </c>
      <c r="B9453" s="894" t="s">
        <v>25265</v>
      </c>
      <c r="C9453" s="893" t="s">
        <v>70</v>
      </c>
      <c r="D9453" s="896">
        <v>57.13</v>
      </c>
    </row>
    <row r="9454" spans="1:4" ht="27" x14ac:dyDescent="0.25">
      <c r="A9454" s="893">
        <v>94729</v>
      </c>
      <c r="B9454" s="894" t="s">
        <v>25266</v>
      </c>
      <c r="C9454" s="893" t="s">
        <v>70</v>
      </c>
      <c r="D9454" s="896">
        <v>21.15</v>
      </c>
    </row>
    <row r="9455" spans="1:4" ht="40.5" x14ac:dyDescent="0.25">
      <c r="A9455" s="893">
        <v>94730</v>
      </c>
      <c r="B9455" s="894" t="s">
        <v>25267</v>
      </c>
      <c r="C9455" s="893" t="s">
        <v>70</v>
      </c>
      <c r="D9455" s="896">
        <v>70.06</v>
      </c>
    </row>
    <row r="9456" spans="1:4" ht="27" x14ac:dyDescent="0.25">
      <c r="A9456" s="893">
        <v>94731</v>
      </c>
      <c r="B9456" s="894" t="s">
        <v>25268</v>
      </c>
      <c r="C9456" s="893" t="s">
        <v>70</v>
      </c>
      <c r="D9456" s="896">
        <v>28.1</v>
      </c>
    </row>
    <row r="9457" spans="1:4" ht="27" x14ac:dyDescent="0.25">
      <c r="A9457" s="893">
        <v>94732</v>
      </c>
      <c r="B9457" s="894" t="s">
        <v>25269</v>
      </c>
      <c r="C9457" s="893" t="s">
        <v>70</v>
      </c>
      <c r="D9457" s="896">
        <v>112.42</v>
      </c>
    </row>
    <row r="9458" spans="1:4" ht="27" x14ac:dyDescent="0.25">
      <c r="A9458" s="893">
        <v>94733</v>
      </c>
      <c r="B9458" s="894" t="s">
        <v>25270</v>
      </c>
      <c r="C9458" s="893" t="s">
        <v>70</v>
      </c>
      <c r="D9458" s="896">
        <v>49.57</v>
      </c>
    </row>
    <row r="9459" spans="1:4" ht="40.5" x14ac:dyDescent="0.25">
      <c r="A9459" s="893">
        <v>94734</v>
      </c>
      <c r="B9459" s="894" t="s">
        <v>25271</v>
      </c>
      <c r="C9459" s="893" t="s">
        <v>70</v>
      </c>
      <c r="D9459" s="896">
        <v>411.2</v>
      </c>
    </row>
    <row r="9460" spans="1:4" ht="27" x14ac:dyDescent="0.25">
      <c r="A9460" s="893">
        <v>94736</v>
      </c>
      <c r="B9460" s="894" t="s">
        <v>25272</v>
      </c>
      <c r="C9460" s="893" t="s">
        <v>70</v>
      </c>
      <c r="D9460" s="896">
        <v>597.78</v>
      </c>
    </row>
    <row r="9461" spans="1:4" ht="27" x14ac:dyDescent="0.25">
      <c r="A9461" s="893">
        <v>94737</v>
      </c>
      <c r="B9461" s="894" t="s">
        <v>25273</v>
      </c>
      <c r="C9461" s="893" t="s">
        <v>70</v>
      </c>
      <c r="D9461" s="896">
        <v>207.05</v>
      </c>
    </row>
    <row r="9462" spans="1:4" ht="27" x14ac:dyDescent="0.25">
      <c r="A9462" s="893">
        <v>94738</v>
      </c>
      <c r="B9462" s="894" t="s">
        <v>25274</v>
      </c>
      <c r="C9462" s="893" t="s">
        <v>70</v>
      </c>
      <c r="D9462" s="897">
        <v>1802.03</v>
      </c>
    </row>
    <row r="9463" spans="1:4" ht="27" x14ac:dyDescent="0.25">
      <c r="A9463" s="893">
        <v>94739</v>
      </c>
      <c r="B9463" s="894" t="s">
        <v>25275</v>
      </c>
      <c r="C9463" s="893" t="s">
        <v>70</v>
      </c>
      <c r="D9463" s="896">
        <v>253.79</v>
      </c>
    </row>
    <row r="9464" spans="1:4" ht="40.5" x14ac:dyDescent="0.25">
      <c r="A9464" s="893">
        <v>94740</v>
      </c>
      <c r="B9464" s="894" t="s">
        <v>25276</v>
      </c>
      <c r="C9464" s="893" t="s">
        <v>70</v>
      </c>
      <c r="D9464" s="896">
        <v>10.49</v>
      </c>
    </row>
    <row r="9465" spans="1:4" ht="27" x14ac:dyDescent="0.25">
      <c r="A9465" s="893">
        <v>94741</v>
      </c>
      <c r="B9465" s="894" t="s">
        <v>25277</v>
      </c>
      <c r="C9465" s="893" t="s">
        <v>70</v>
      </c>
      <c r="D9465" s="896">
        <v>13.72</v>
      </c>
    </row>
    <row r="9466" spans="1:4" ht="40.5" x14ac:dyDescent="0.25">
      <c r="A9466" s="893">
        <v>94742</v>
      </c>
      <c r="B9466" s="894" t="s">
        <v>25278</v>
      </c>
      <c r="C9466" s="893" t="s">
        <v>70</v>
      </c>
      <c r="D9466" s="896">
        <v>17.64</v>
      </c>
    </row>
    <row r="9467" spans="1:4" ht="27" x14ac:dyDescent="0.25">
      <c r="A9467" s="893">
        <v>94743</v>
      </c>
      <c r="B9467" s="894" t="s">
        <v>25279</v>
      </c>
      <c r="C9467" s="893" t="s">
        <v>70</v>
      </c>
      <c r="D9467" s="896">
        <v>22.5</v>
      </c>
    </row>
    <row r="9468" spans="1:4" ht="40.5" x14ac:dyDescent="0.25">
      <c r="A9468" s="893">
        <v>94744</v>
      </c>
      <c r="B9468" s="894" t="s">
        <v>25280</v>
      </c>
      <c r="C9468" s="893" t="s">
        <v>70</v>
      </c>
      <c r="D9468" s="896">
        <v>28.02</v>
      </c>
    </row>
    <row r="9469" spans="1:4" ht="40.5" x14ac:dyDescent="0.25">
      <c r="A9469" s="893">
        <v>94746</v>
      </c>
      <c r="B9469" s="894" t="s">
        <v>25281</v>
      </c>
      <c r="C9469" s="893" t="s">
        <v>70</v>
      </c>
      <c r="D9469" s="896">
        <v>40.369999999999997</v>
      </c>
    </row>
    <row r="9470" spans="1:4" ht="40.5" x14ac:dyDescent="0.25">
      <c r="A9470" s="893">
        <v>94748</v>
      </c>
      <c r="B9470" s="894" t="s">
        <v>25282</v>
      </c>
      <c r="C9470" s="893" t="s">
        <v>70</v>
      </c>
      <c r="D9470" s="896">
        <v>89.41</v>
      </c>
    </row>
    <row r="9471" spans="1:4" ht="40.5" x14ac:dyDescent="0.25">
      <c r="A9471" s="893">
        <v>94750</v>
      </c>
      <c r="B9471" s="894" t="s">
        <v>25283</v>
      </c>
      <c r="C9471" s="893" t="s">
        <v>70</v>
      </c>
      <c r="D9471" s="896">
        <v>181.3</v>
      </c>
    </row>
    <row r="9472" spans="1:4" ht="40.5" x14ac:dyDescent="0.25">
      <c r="A9472" s="893">
        <v>94752</v>
      </c>
      <c r="B9472" s="894" t="s">
        <v>25284</v>
      </c>
      <c r="C9472" s="893" t="s">
        <v>70</v>
      </c>
      <c r="D9472" s="896">
        <v>217.41</v>
      </c>
    </row>
    <row r="9473" spans="1:4" ht="40.5" x14ac:dyDescent="0.25">
      <c r="A9473" s="893">
        <v>94754</v>
      </c>
      <c r="B9473" s="894" t="s">
        <v>25285</v>
      </c>
      <c r="C9473" s="893" t="s">
        <v>70</v>
      </c>
      <c r="D9473" s="896">
        <v>310.99</v>
      </c>
    </row>
    <row r="9474" spans="1:4" ht="27" x14ac:dyDescent="0.25">
      <c r="A9474" s="893">
        <v>94756</v>
      </c>
      <c r="B9474" s="894" t="s">
        <v>25286</v>
      </c>
      <c r="C9474" s="893" t="s">
        <v>70</v>
      </c>
      <c r="D9474" s="896">
        <v>13.46</v>
      </c>
    </row>
    <row r="9475" spans="1:4" ht="27" x14ac:dyDescent="0.25">
      <c r="A9475" s="893">
        <v>94757</v>
      </c>
      <c r="B9475" s="894" t="s">
        <v>25287</v>
      </c>
      <c r="C9475" s="893" t="s">
        <v>70</v>
      </c>
      <c r="D9475" s="896">
        <v>21.36</v>
      </c>
    </row>
    <row r="9476" spans="1:4" ht="27" x14ac:dyDescent="0.25">
      <c r="A9476" s="893">
        <v>94758</v>
      </c>
      <c r="B9476" s="894" t="s">
        <v>25288</v>
      </c>
      <c r="C9476" s="893" t="s">
        <v>70</v>
      </c>
      <c r="D9476" s="896">
        <v>55.18</v>
      </c>
    </row>
    <row r="9477" spans="1:4" ht="27" x14ac:dyDescent="0.25">
      <c r="A9477" s="893">
        <v>94759</v>
      </c>
      <c r="B9477" s="894" t="s">
        <v>25289</v>
      </c>
      <c r="C9477" s="893" t="s">
        <v>70</v>
      </c>
      <c r="D9477" s="896">
        <v>70.290000000000006</v>
      </c>
    </row>
    <row r="9478" spans="1:4" ht="27" x14ac:dyDescent="0.25">
      <c r="A9478" s="893">
        <v>94760</v>
      </c>
      <c r="B9478" s="894" t="s">
        <v>25290</v>
      </c>
      <c r="C9478" s="893" t="s">
        <v>70</v>
      </c>
      <c r="D9478" s="896">
        <v>112.25</v>
      </c>
    </row>
    <row r="9479" spans="1:4" ht="27" x14ac:dyDescent="0.25">
      <c r="A9479" s="893">
        <v>94761</v>
      </c>
      <c r="B9479" s="894" t="s">
        <v>25291</v>
      </c>
      <c r="C9479" s="893" t="s">
        <v>70</v>
      </c>
      <c r="D9479" s="896">
        <v>243.84</v>
      </c>
    </row>
    <row r="9480" spans="1:4" ht="27" x14ac:dyDescent="0.25">
      <c r="A9480" s="893">
        <v>94762</v>
      </c>
      <c r="B9480" s="894" t="s">
        <v>25292</v>
      </c>
      <c r="C9480" s="893" t="s">
        <v>70</v>
      </c>
      <c r="D9480" s="896">
        <v>295.14999999999998</v>
      </c>
    </row>
    <row r="9481" spans="1:4" ht="27" x14ac:dyDescent="0.25">
      <c r="A9481" s="893">
        <v>94763</v>
      </c>
      <c r="B9481" s="894" t="s">
        <v>25293</v>
      </c>
      <c r="C9481" s="893" t="s">
        <v>70</v>
      </c>
      <c r="D9481" s="896">
        <v>386.92</v>
      </c>
    </row>
    <row r="9482" spans="1:4" ht="40.5" x14ac:dyDescent="0.25">
      <c r="A9482" s="893">
        <v>94764</v>
      </c>
      <c r="B9482" s="894" t="s">
        <v>25294</v>
      </c>
      <c r="C9482" s="893" t="s">
        <v>70</v>
      </c>
      <c r="D9482" s="896">
        <v>40.15</v>
      </c>
    </row>
    <row r="9483" spans="1:4" ht="40.5" x14ac:dyDescent="0.25">
      <c r="A9483" s="893">
        <v>94765</v>
      </c>
      <c r="B9483" s="894" t="s">
        <v>25295</v>
      </c>
      <c r="C9483" s="893" t="s">
        <v>70</v>
      </c>
      <c r="D9483" s="896">
        <v>44.26</v>
      </c>
    </row>
    <row r="9484" spans="1:4" ht="40.5" x14ac:dyDescent="0.25">
      <c r="A9484" s="893">
        <v>94766</v>
      </c>
      <c r="B9484" s="894" t="s">
        <v>25296</v>
      </c>
      <c r="C9484" s="893" t="s">
        <v>70</v>
      </c>
      <c r="D9484" s="896">
        <v>49.5</v>
      </c>
    </row>
    <row r="9485" spans="1:4" ht="40.5" x14ac:dyDescent="0.25">
      <c r="A9485" s="893">
        <v>94767</v>
      </c>
      <c r="B9485" s="894" t="s">
        <v>25297</v>
      </c>
      <c r="C9485" s="893" t="s">
        <v>70</v>
      </c>
      <c r="D9485" s="896">
        <v>73.62</v>
      </c>
    </row>
    <row r="9486" spans="1:4" ht="40.5" x14ac:dyDescent="0.25">
      <c r="A9486" s="893">
        <v>94768</v>
      </c>
      <c r="B9486" s="894" t="s">
        <v>25298</v>
      </c>
      <c r="C9486" s="893" t="s">
        <v>70</v>
      </c>
      <c r="D9486" s="896">
        <v>83.43</v>
      </c>
    </row>
    <row r="9487" spans="1:4" ht="40.5" x14ac:dyDescent="0.25">
      <c r="A9487" s="893">
        <v>94769</v>
      </c>
      <c r="B9487" s="894" t="s">
        <v>25299</v>
      </c>
      <c r="C9487" s="893" t="s">
        <v>70</v>
      </c>
      <c r="D9487" s="896">
        <v>111.59</v>
      </c>
    </row>
    <row r="9488" spans="1:4" ht="40.5" x14ac:dyDescent="0.25">
      <c r="A9488" s="893">
        <v>94783</v>
      </c>
      <c r="B9488" s="894" t="s">
        <v>25300</v>
      </c>
      <c r="C9488" s="893" t="s">
        <v>70</v>
      </c>
      <c r="D9488" s="896">
        <v>21.17</v>
      </c>
    </row>
    <row r="9489" spans="1:4" ht="27" x14ac:dyDescent="0.25">
      <c r="A9489" s="893">
        <v>94863</v>
      </c>
      <c r="B9489" s="894" t="s">
        <v>25301</v>
      </c>
      <c r="C9489" s="893" t="s">
        <v>70</v>
      </c>
      <c r="D9489" s="896">
        <v>174.05</v>
      </c>
    </row>
    <row r="9490" spans="1:4" ht="40.5" x14ac:dyDescent="0.25">
      <c r="A9490" s="893">
        <v>95237</v>
      </c>
      <c r="B9490" s="894" t="s">
        <v>25302</v>
      </c>
      <c r="C9490" s="893" t="s">
        <v>70</v>
      </c>
      <c r="D9490" s="896">
        <v>27.69</v>
      </c>
    </row>
    <row r="9491" spans="1:4" ht="40.5" x14ac:dyDescent="0.25">
      <c r="A9491" s="893">
        <v>95693</v>
      </c>
      <c r="B9491" s="894" t="s">
        <v>25303</v>
      </c>
      <c r="C9491" s="893" t="s">
        <v>70</v>
      </c>
      <c r="D9491" s="896">
        <v>61.35</v>
      </c>
    </row>
    <row r="9492" spans="1:4" ht="40.5" x14ac:dyDescent="0.25">
      <c r="A9492" s="893">
        <v>95694</v>
      </c>
      <c r="B9492" s="894" t="s">
        <v>25304</v>
      </c>
      <c r="C9492" s="893" t="s">
        <v>70</v>
      </c>
      <c r="D9492" s="896">
        <v>63.65</v>
      </c>
    </row>
    <row r="9493" spans="1:4" ht="40.5" x14ac:dyDescent="0.25">
      <c r="A9493" s="893">
        <v>95695</v>
      </c>
      <c r="B9493" s="894" t="s">
        <v>25305</v>
      </c>
      <c r="C9493" s="893" t="s">
        <v>70</v>
      </c>
      <c r="D9493" s="896">
        <v>71.540000000000006</v>
      </c>
    </row>
    <row r="9494" spans="1:4" ht="27" x14ac:dyDescent="0.25">
      <c r="A9494" s="893">
        <v>95696</v>
      </c>
      <c r="B9494" s="894" t="s">
        <v>25306</v>
      </c>
      <c r="C9494" s="893" t="s">
        <v>70</v>
      </c>
      <c r="D9494" s="896">
        <v>49.84</v>
      </c>
    </row>
    <row r="9495" spans="1:4" ht="27" x14ac:dyDescent="0.25">
      <c r="A9495" s="893">
        <v>96637</v>
      </c>
      <c r="B9495" s="894" t="s">
        <v>25307</v>
      </c>
      <c r="C9495" s="893" t="s">
        <v>70</v>
      </c>
      <c r="D9495" s="896">
        <v>16.71</v>
      </c>
    </row>
    <row r="9496" spans="1:4" ht="27" x14ac:dyDescent="0.25">
      <c r="A9496" s="893">
        <v>96638</v>
      </c>
      <c r="B9496" s="894" t="s">
        <v>25308</v>
      </c>
      <c r="C9496" s="893" t="s">
        <v>70</v>
      </c>
      <c r="D9496" s="896">
        <v>17.07</v>
      </c>
    </row>
    <row r="9497" spans="1:4" ht="27" x14ac:dyDescent="0.25">
      <c r="A9497" s="893">
        <v>96639</v>
      </c>
      <c r="B9497" s="894" t="s">
        <v>25309</v>
      </c>
      <c r="C9497" s="893" t="s">
        <v>70</v>
      </c>
      <c r="D9497" s="896">
        <v>11.57</v>
      </c>
    </row>
    <row r="9498" spans="1:4" ht="27" x14ac:dyDescent="0.25">
      <c r="A9498" s="893">
        <v>96640</v>
      </c>
      <c r="B9498" s="894" t="s">
        <v>25310</v>
      </c>
      <c r="C9498" s="893" t="s">
        <v>70</v>
      </c>
      <c r="D9498" s="896">
        <v>24.6</v>
      </c>
    </row>
    <row r="9499" spans="1:4" ht="27" x14ac:dyDescent="0.25">
      <c r="A9499" s="893">
        <v>96641</v>
      </c>
      <c r="B9499" s="894" t="s">
        <v>25311</v>
      </c>
      <c r="C9499" s="893" t="s">
        <v>70</v>
      </c>
      <c r="D9499" s="896">
        <v>16.760000000000002</v>
      </c>
    </row>
    <row r="9500" spans="1:4" ht="27" x14ac:dyDescent="0.25">
      <c r="A9500" s="893">
        <v>96642</v>
      </c>
      <c r="B9500" s="894" t="s">
        <v>25312</v>
      </c>
      <c r="C9500" s="893" t="s">
        <v>70</v>
      </c>
      <c r="D9500" s="896">
        <v>22.03</v>
      </c>
    </row>
    <row r="9501" spans="1:4" ht="27" x14ac:dyDescent="0.25">
      <c r="A9501" s="893">
        <v>96643</v>
      </c>
      <c r="B9501" s="894" t="s">
        <v>25313</v>
      </c>
      <c r="C9501" s="893" t="s">
        <v>70</v>
      </c>
      <c r="D9501" s="896">
        <v>43.4</v>
      </c>
    </row>
    <row r="9502" spans="1:4" ht="27" x14ac:dyDescent="0.25">
      <c r="A9502" s="893">
        <v>96650</v>
      </c>
      <c r="B9502" s="894" t="s">
        <v>25314</v>
      </c>
      <c r="C9502" s="893" t="s">
        <v>70</v>
      </c>
      <c r="D9502" s="896">
        <v>9.18</v>
      </c>
    </row>
    <row r="9503" spans="1:4" ht="27" x14ac:dyDescent="0.25">
      <c r="A9503" s="893">
        <v>96651</v>
      </c>
      <c r="B9503" s="894" t="s">
        <v>25315</v>
      </c>
      <c r="C9503" s="893" t="s">
        <v>70</v>
      </c>
      <c r="D9503" s="896">
        <v>9.5399999999999991</v>
      </c>
    </row>
    <row r="9504" spans="1:4" ht="27" x14ac:dyDescent="0.25">
      <c r="A9504" s="893">
        <v>96652</v>
      </c>
      <c r="B9504" s="894" t="s">
        <v>25316</v>
      </c>
      <c r="C9504" s="893" t="s">
        <v>70</v>
      </c>
      <c r="D9504" s="896">
        <v>10.75</v>
      </c>
    </row>
    <row r="9505" spans="1:4" ht="27" x14ac:dyDescent="0.25">
      <c r="A9505" s="893">
        <v>96653</v>
      </c>
      <c r="B9505" s="894" t="s">
        <v>25317</v>
      </c>
      <c r="C9505" s="893" t="s">
        <v>70</v>
      </c>
      <c r="D9505" s="896">
        <v>13.8</v>
      </c>
    </row>
    <row r="9506" spans="1:4" ht="27" x14ac:dyDescent="0.25">
      <c r="A9506" s="893">
        <v>96654</v>
      </c>
      <c r="B9506" s="894" t="s">
        <v>25318</v>
      </c>
      <c r="C9506" s="893" t="s">
        <v>70</v>
      </c>
      <c r="D9506" s="896">
        <v>15.62</v>
      </c>
    </row>
    <row r="9507" spans="1:4" ht="27" x14ac:dyDescent="0.25">
      <c r="A9507" s="893">
        <v>96655</v>
      </c>
      <c r="B9507" s="894" t="s">
        <v>25319</v>
      </c>
      <c r="C9507" s="893" t="s">
        <v>70</v>
      </c>
      <c r="D9507" s="896">
        <v>20.58</v>
      </c>
    </row>
    <row r="9508" spans="1:4" ht="27" x14ac:dyDescent="0.25">
      <c r="A9508" s="893">
        <v>96656</v>
      </c>
      <c r="B9508" s="894" t="s">
        <v>25320</v>
      </c>
      <c r="C9508" s="893" t="s">
        <v>70</v>
      </c>
      <c r="D9508" s="896">
        <v>6.56</v>
      </c>
    </row>
    <row r="9509" spans="1:4" ht="27" x14ac:dyDescent="0.25">
      <c r="A9509" s="893">
        <v>96657</v>
      </c>
      <c r="B9509" s="894" t="s">
        <v>25321</v>
      </c>
      <c r="C9509" s="893" t="s">
        <v>70</v>
      </c>
      <c r="D9509" s="896">
        <v>22.37</v>
      </c>
    </row>
    <row r="9510" spans="1:4" ht="27" x14ac:dyDescent="0.25">
      <c r="A9510" s="893">
        <v>96658</v>
      </c>
      <c r="B9510" s="894" t="s">
        <v>25322</v>
      </c>
      <c r="C9510" s="893" t="s">
        <v>70</v>
      </c>
      <c r="D9510" s="896">
        <v>14.53</v>
      </c>
    </row>
    <row r="9511" spans="1:4" ht="27" x14ac:dyDescent="0.25">
      <c r="A9511" s="893">
        <v>96659</v>
      </c>
      <c r="B9511" s="894" t="s">
        <v>25323</v>
      </c>
      <c r="C9511" s="893" t="s">
        <v>70</v>
      </c>
      <c r="D9511" s="896">
        <v>8.3800000000000008</v>
      </c>
    </row>
    <row r="9512" spans="1:4" ht="27" x14ac:dyDescent="0.25">
      <c r="A9512" s="893">
        <v>96660</v>
      </c>
      <c r="B9512" s="894" t="s">
        <v>25324</v>
      </c>
      <c r="C9512" s="893" t="s">
        <v>70</v>
      </c>
      <c r="D9512" s="896">
        <v>30.16</v>
      </c>
    </row>
    <row r="9513" spans="1:4" ht="27" x14ac:dyDescent="0.25">
      <c r="A9513" s="893">
        <v>96661</v>
      </c>
      <c r="B9513" s="894" t="s">
        <v>25325</v>
      </c>
      <c r="C9513" s="893" t="s">
        <v>70</v>
      </c>
      <c r="D9513" s="896">
        <v>29.88</v>
      </c>
    </row>
    <row r="9514" spans="1:4" ht="27" x14ac:dyDescent="0.25">
      <c r="A9514" s="893">
        <v>96662</v>
      </c>
      <c r="B9514" s="894" t="s">
        <v>25326</v>
      </c>
      <c r="C9514" s="893" t="s">
        <v>70</v>
      </c>
      <c r="D9514" s="896">
        <v>9.24</v>
      </c>
    </row>
    <row r="9515" spans="1:4" ht="27" x14ac:dyDescent="0.25">
      <c r="A9515" s="893">
        <v>96663</v>
      </c>
      <c r="B9515" s="894" t="s">
        <v>25327</v>
      </c>
      <c r="C9515" s="893" t="s">
        <v>70</v>
      </c>
      <c r="D9515" s="896">
        <v>15.26</v>
      </c>
    </row>
    <row r="9516" spans="1:4" ht="27" x14ac:dyDescent="0.25">
      <c r="A9516" s="893">
        <v>96664</v>
      </c>
      <c r="B9516" s="894" t="s">
        <v>25328</v>
      </c>
      <c r="C9516" s="893" t="s">
        <v>70</v>
      </c>
      <c r="D9516" s="896">
        <v>16.66</v>
      </c>
    </row>
    <row r="9517" spans="1:4" ht="27" x14ac:dyDescent="0.25">
      <c r="A9517" s="893">
        <v>96665</v>
      </c>
      <c r="B9517" s="894" t="s">
        <v>25329</v>
      </c>
      <c r="C9517" s="893" t="s">
        <v>70</v>
      </c>
      <c r="D9517" s="896">
        <v>11.98</v>
      </c>
    </row>
    <row r="9518" spans="1:4" ht="27" x14ac:dyDescent="0.25">
      <c r="A9518" s="893">
        <v>96666</v>
      </c>
      <c r="B9518" s="894" t="s">
        <v>25330</v>
      </c>
      <c r="C9518" s="893" t="s">
        <v>70</v>
      </c>
      <c r="D9518" s="896">
        <v>16.72</v>
      </c>
    </row>
    <row r="9519" spans="1:4" ht="27" x14ac:dyDescent="0.25">
      <c r="A9519" s="893">
        <v>96667</v>
      </c>
      <c r="B9519" s="894" t="s">
        <v>25331</v>
      </c>
      <c r="C9519" s="893" t="s">
        <v>70</v>
      </c>
      <c r="D9519" s="896">
        <v>23.14</v>
      </c>
    </row>
    <row r="9520" spans="1:4" ht="27" x14ac:dyDescent="0.25">
      <c r="A9520" s="893">
        <v>96684</v>
      </c>
      <c r="B9520" s="894" t="s">
        <v>25332</v>
      </c>
      <c r="C9520" s="893" t="s">
        <v>70</v>
      </c>
      <c r="D9520" s="896">
        <v>11.89</v>
      </c>
    </row>
    <row r="9521" spans="1:4" ht="27" x14ac:dyDescent="0.25">
      <c r="A9521" s="893">
        <v>96685</v>
      </c>
      <c r="B9521" s="894" t="s">
        <v>25333</v>
      </c>
      <c r="C9521" s="893" t="s">
        <v>70</v>
      </c>
      <c r="D9521" s="896">
        <v>12.25</v>
      </c>
    </row>
    <row r="9522" spans="1:4" ht="27" x14ac:dyDescent="0.25">
      <c r="A9522" s="893">
        <v>96686</v>
      </c>
      <c r="B9522" s="894" t="s">
        <v>25334</v>
      </c>
      <c r="C9522" s="893" t="s">
        <v>70</v>
      </c>
      <c r="D9522" s="896">
        <v>15.21</v>
      </c>
    </row>
    <row r="9523" spans="1:4" ht="27" x14ac:dyDescent="0.25">
      <c r="A9523" s="893">
        <v>96687</v>
      </c>
      <c r="B9523" s="894" t="s">
        <v>25335</v>
      </c>
      <c r="C9523" s="893" t="s">
        <v>70</v>
      </c>
      <c r="D9523" s="896">
        <v>18.260000000000002</v>
      </c>
    </row>
    <row r="9524" spans="1:4" ht="27" x14ac:dyDescent="0.25">
      <c r="A9524" s="893">
        <v>96688</v>
      </c>
      <c r="B9524" s="894" t="s">
        <v>25336</v>
      </c>
      <c r="C9524" s="893" t="s">
        <v>70</v>
      </c>
      <c r="D9524" s="896">
        <v>22.07</v>
      </c>
    </row>
    <row r="9525" spans="1:4" ht="27" x14ac:dyDescent="0.25">
      <c r="A9525" s="893">
        <v>96689</v>
      </c>
      <c r="B9525" s="894" t="s">
        <v>25337</v>
      </c>
      <c r="C9525" s="893" t="s">
        <v>70</v>
      </c>
      <c r="D9525" s="896">
        <v>27.03</v>
      </c>
    </row>
    <row r="9526" spans="1:4" ht="27" x14ac:dyDescent="0.25">
      <c r="A9526" s="893">
        <v>96690</v>
      </c>
      <c r="B9526" s="894" t="s">
        <v>25338</v>
      </c>
      <c r="C9526" s="893" t="s">
        <v>70</v>
      </c>
      <c r="D9526" s="896">
        <v>30.35</v>
      </c>
    </row>
    <row r="9527" spans="1:4" ht="27" x14ac:dyDescent="0.25">
      <c r="A9527" s="893">
        <v>96691</v>
      </c>
      <c r="B9527" s="894" t="s">
        <v>25339</v>
      </c>
      <c r="C9527" s="893" t="s">
        <v>70</v>
      </c>
      <c r="D9527" s="896">
        <v>38.200000000000003</v>
      </c>
    </row>
    <row r="9528" spans="1:4" ht="27" x14ac:dyDescent="0.25">
      <c r="A9528" s="893">
        <v>96692</v>
      </c>
      <c r="B9528" s="894" t="s">
        <v>25340</v>
      </c>
      <c r="C9528" s="893" t="s">
        <v>70</v>
      </c>
      <c r="D9528" s="896">
        <v>42.51</v>
      </c>
    </row>
    <row r="9529" spans="1:4" ht="27" x14ac:dyDescent="0.25">
      <c r="A9529" s="893">
        <v>96693</v>
      </c>
      <c r="B9529" s="894" t="s">
        <v>25341</v>
      </c>
      <c r="C9529" s="893" t="s">
        <v>70</v>
      </c>
      <c r="D9529" s="896">
        <v>56.53</v>
      </c>
    </row>
    <row r="9530" spans="1:4" ht="27" x14ac:dyDescent="0.25">
      <c r="A9530" s="893">
        <v>96694</v>
      </c>
      <c r="B9530" s="894" t="s">
        <v>25342</v>
      </c>
      <c r="C9530" s="893" t="s">
        <v>70</v>
      </c>
      <c r="D9530" s="896">
        <v>87.22</v>
      </c>
    </row>
    <row r="9531" spans="1:4" ht="27" x14ac:dyDescent="0.25">
      <c r="A9531" s="893">
        <v>96695</v>
      </c>
      <c r="B9531" s="894" t="s">
        <v>25343</v>
      </c>
      <c r="C9531" s="893" t="s">
        <v>70</v>
      </c>
      <c r="D9531" s="896">
        <v>95.77</v>
      </c>
    </row>
    <row r="9532" spans="1:4" ht="27" x14ac:dyDescent="0.25">
      <c r="A9532" s="893">
        <v>96696</v>
      </c>
      <c r="B9532" s="894" t="s">
        <v>25344</v>
      </c>
      <c r="C9532" s="893" t="s">
        <v>70</v>
      </c>
      <c r="D9532" s="896">
        <v>108.65</v>
      </c>
    </row>
    <row r="9533" spans="1:4" ht="27" x14ac:dyDescent="0.25">
      <c r="A9533" s="893">
        <v>96697</v>
      </c>
      <c r="B9533" s="894" t="s">
        <v>25345</v>
      </c>
      <c r="C9533" s="893" t="s">
        <v>70</v>
      </c>
      <c r="D9533" s="896">
        <v>314.08999999999997</v>
      </c>
    </row>
    <row r="9534" spans="1:4" ht="27" x14ac:dyDescent="0.25">
      <c r="A9534" s="893">
        <v>96698</v>
      </c>
      <c r="B9534" s="894" t="s">
        <v>25346</v>
      </c>
      <c r="C9534" s="893" t="s">
        <v>70</v>
      </c>
      <c r="D9534" s="896">
        <v>8.3699999999999992</v>
      </c>
    </row>
    <row r="9535" spans="1:4" ht="27" x14ac:dyDescent="0.25">
      <c r="A9535" s="893">
        <v>96699</v>
      </c>
      <c r="B9535" s="894" t="s">
        <v>25347</v>
      </c>
      <c r="C9535" s="893" t="s">
        <v>70</v>
      </c>
      <c r="D9535" s="896">
        <v>24.18</v>
      </c>
    </row>
    <row r="9536" spans="1:4" ht="27" x14ac:dyDescent="0.25">
      <c r="A9536" s="893">
        <v>96700</v>
      </c>
      <c r="B9536" s="894" t="s">
        <v>25348</v>
      </c>
      <c r="C9536" s="893" t="s">
        <v>70</v>
      </c>
      <c r="D9536" s="896">
        <v>16.34</v>
      </c>
    </row>
    <row r="9537" spans="1:4" ht="27" x14ac:dyDescent="0.25">
      <c r="A9537" s="893">
        <v>96701</v>
      </c>
      <c r="B9537" s="894" t="s">
        <v>25349</v>
      </c>
      <c r="C9537" s="893" t="s">
        <v>70</v>
      </c>
      <c r="D9537" s="896">
        <v>11.35</v>
      </c>
    </row>
    <row r="9538" spans="1:4" ht="27" x14ac:dyDescent="0.25">
      <c r="A9538" s="893">
        <v>96702</v>
      </c>
      <c r="B9538" s="894" t="s">
        <v>25350</v>
      </c>
      <c r="C9538" s="893" t="s">
        <v>70</v>
      </c>
      <c r="D9538" s="896">
        <v>11.63</v>
      </c>
    </row>
    <row r="9539" spans="1:4" ht="27" x14ac:dyDescent="0.25">
      <c r="A9539" s="893">
        <v>96703</v>
      </c>
      <c r="B9539" s="894" t="s">
        <v>25351</v>
      </c>
      <c r="C9539" s="893" t="s">
        <v>70</v>
      </c>
      <c r="D9539" s="896">
        <v>19.559999999999999</v>
      </c>
    </row>
    <row r="9540" spans="1:4" ht="27" x14ac:dyDescent="0.25">
      <c r="A9540" s="893">
        <v>96704</v>
      </c>
      <c r="B9540" s="894" t="s">
        <v>25352</v>
      </c>
      <c r="C9540" s="893" t="s">
        <v>70</v>
      </c>
      <c r="D9540" s="896">
        <v>19.72</v>
      </c>
    </row>
    <row r="9541" spans="1:4" ht="27" x14ac:dyDescent="0.25">
      <c r="A9541" s="893">
        <v>96705</v>
      </c>
      <c r="B9541" s="894" t="s">
        <v>25353</v>
      </c>
      <c r="C9541" s="893" t="s">
        <v>70</v>
      </c>
      <c r="D9541" s="896">
        <v>23.75</v>
      </c>
    </row>
    <row r="9542" spans="1:4" ht="27" x14ac:dyDescent="0.25">
      <c r="A9542" s="893">
        <v>96706</v>
      </c>
      <c r="B9542" s="894" t="s">
        <v>25354</v>
      </c>
      <c r="C9542" s="893" t="s">
        <v>70</v>
      </c>
      <c r="D9542" s="896">
        <v>34.75</v>
      </c>
    </row>
    <row r="9543" spans="1:4" ht="27" x14ac:dyDescent="0.25">
      <c r="A9543" s="893">
        <v>96707</v>
      </c>
      <c r="B9543" s="894" t="s">
        <v>25355</v>
      </c>
      <c r="C9543" s="893" t="s">
        <v>70</v>
      </c>
      <c r="D9543" s="896">
        <v>54.96</v>
      </c>
    </row>
    <row r="9544" spans="1:4" ht="27" x14ac:dyDescent="0.25">
      <c r="A9544" s="893">
        <v>96708</v>
      </c>
      <c r="B9544" s="894" t="s">
        <v>25356</v>
      </c>
      <c r="C9544" s="893" t="s">
        <v>70</v>
      </c>
      <c r="D9544" s="896">
        <v>82.51</v>
      </c>
    </row>
    <row r="9545" spans="1:4" ht="27" x14ac:dyDescent="0.25">
      <c r="A9545" s="893">
        <v>96709</v>
      </c>
      <c r="B9545" s="894" t="s">
        <v>25357</v>
      </c>
      <c r="C9545" s="893" t="s">
        <v>70</v>
      </c>
      <c r="D9545" s="896">
        <v>105.1</v>
      </c>
    </row>
    <row r="9546" spans="1:4" ht="27" x14ac:dyDescent="0.25">
      <c r="A9546" s="893">
        <v>96710</v>
      </c>
      <c r="B9546" s="894" t="s">
        <v>25358</v>
      </c>
      <c r="C9546" s="893" t="s">
        <v>70</v>
      </c>
      <c r="D9546" s="896">
        <v>15.61</v>
      </c>
    </row>
    <row r="9547" spans="1:4" ht="27" x14ac:dyDescent="0.25">
      <c r="A9547" s="893">
        <v>96711</v>
      </c>
      <c r="B9547" s="894" t="s">
        <v>25359</v>
      </c>
      <c r="C9547" s="893" t="s">
        <v>70</v>
      </c>
      <c r="D9547" s="896">
        <v>22.67</v>
      </c>
    </row>
    <row r="9548" spans="1:4" ht="27" x14ac:dyDescent="0.25">
      <c r="A9548" s="893">
        <v>96712</v>
      </c>
      <c r="B9548" s="894" t="s">
        <v>25360</v>
      </c>
      <c r="C9548" s="893" t="s">
        <v>70</v>
      </c>
      <c r="D9548" s="896">
        <v>31.72</v>
      </c>
    </row>
    <row r="9549" spans="1:4" ht="27" x14ac:dyDescent="0.25">
      <c r="A9549" s="893">
        <v>96713</v>
      </c>
      <c r="B9549" s="894" t="s">
        <v>25361</v>
      </c>
      <c r="C9549" s="893" t="s">
        <v>70</v>
      </c>
      <c r="D9549" s="896">
        <v>47.76</v>
      </c>
    </row>
    <row r="9550" spans="1:4" ht="27" x14ac:dyDescent="0.25">
      <c r="A9550" s="893">
        <v>96714</v>
      </c>
      <c r="B9550" s="894" t="s">
        <v>25362</v>
      </c>
      <c r="C9550" s="893" t="s">
        <v>70</v>
      </c>
      <c r="D9550" s="896">
        <v>67.290000000000006</v>
      </c>
    </row>
    <row r="9551" spans="1:4" ht="27" x14ac:dyDescent="0.25">
      <c r="A9551" s="893">
        <v>96715</v>
      </c>
      <c r="B9551" s="894" t="s">
        <v>25363</v>
      </c>
      <c r="C9551" s="893" t="s">
        <v>70</v>
      </c>
      <c r="D9551" s="896">
        <v>117.26</v>
      </c>
    </row>
    <row r="9552" spans="1:4" ht="27" x14ac:dyDescent="0.25">
      <c r="A9552" s="893">
        <v>96716</v>
      </c>
      <c r="B9552" s="894" t="s">
        <v>25364</v>
      </c>
      <c r="C9552" s="893" t="s">
        <v>70</v>
      </c>
      <c r="D9552" s="896">
        <v>152.13</v>
      </c>
    </row>
    <row r="9553" spans="1:4" ht="27" x14ac:dyDescent="0.25">
      <c r="A9553" s="893">
        <v>96717</v>
      </c>
      <c r="B9553" s="894" t="s">
        <v>25365</v>
      </c>
      <c r="C9553" s="893" t="s">
        <v>70</v>
      </c>
      <c r="D9553" s="896">
        <v>287.99</v>
      </c>
    </row>
    <row r="9554" spans="1:4" ht="27" x14ac:dyDescent="0.25">
      <c r="A9554" s="893">
        <v>96736</v>
      </c>
      <c r="B9554" s="894" t="s">
        <v>25366</v>
      </c>
      <c r="C9554" s="893" t="s">
        <v>70</v>
      </c>
      <c r="D9554" s="896">
        <v>5.89</v>
      </c>
    </row>
    <row r="9555" spans="1:4" ht="27" x14ac:dyDescent="0.25">
      <c r="A9555" s="893">
        <v>96737</v>
      </c>
      <c r="B9555" s="894" t="s">
        <v>25367</v>
      </c>
      <c r="C9555" s="893" t="s">
        <v>70</v>
      </c>
      <c r="D9555" s="896">
        <v>6.07</v>
      </c>
    </row>
    <row r="9556" spans="1:4" ht="27" x14ac:dyDescent="0.25">
      <c r="A9556" s="893">
        <v>96738</v>
      </c>
      <c r="B9556" s="894" t="s">
        <v>25368</v>
      </c>
      <c r="C9556" s="893" t="s">
        <v>70</v>
      </c>
      <c r="D9556" s="896">
        <v>21.93</v>
      </c>
    </row>
    <row r="9557" spans="1:4" ht="27" x14ac:dyDescent="0.25">
      <c r="A9557" s="893">
        <v>96739</v>
      </c>
      <c r="B9557" s="894" t="s">
        <v>25369</v>
      </c>
      <c r="C9557" s="893" t="s">
        <v>70</v>
      </c>
      <c r="D9557" s="896">
        <v>8.3000000000000007</v>
      </c>
    </row>
    <row r="9558" spans="1:4" ht="27" x14ac:dyDescent="0.25">
      <c r="A9558" s="893">
        <v>96740</v>
      </c>
      <c r="B9558" s="894" t="s">
        <v>25370</v>
      </c>
      <c r="C9558" s="893" t="s">
        <v>70</v>
      </c>
      <c r="D9558" s="896">
        <v>30.26</v>
      </c>
    </row>
    <row r="9559" spans="1:4" ht="27" x14ac:dyDescent="0.25">
      <c r="A9559" s="893">
        <v>96741</v>
      </c>
      <c r="B9559" s="894" t="s">
        <v>25371</v>
      </c>
      <c r="C9559" s="893" t="s">
        <v>70</v>
      </c>
      <c r="D9559" s="896">
        <v>15.85</v>
      </c>
    </row>
    <row r="9560" spans="1:4" ht="27" x14ac:dyDescent="0.25">
      <c r="A9560" s="893">
        <v>96742</v>
      </c>
      <c r="B9560" s="894" t="s">
        <v>25372</v>
      </c>
      <c r="C9560" s="893" t="s">
        <v>70</v>
      </c>
      <c r="D9560" s="896">
        <v>19.48</v>
      </c>
    </row>
    <row r="9561" spans="1:4" ht="27" x14ac:dyDescent="0.25">
      <c r="A9561" s="893">
        <v>96743</v>
      </c>
      <c r="B9561" s="894" t="s">
        <v>25373</v>
      </c>
      <c r="C9561" s="893" t="s">
        <v>70</v>
      </c>
      <c r="D9561" s="896">
        <v>30.27</v>
      </c>
    </row>
    <row r="9562" spans="1:4" ht="27" x14ac:dyDescent="0.25">
      <c r="A9562" s="893">
        <v>96744</v>
      </c>
      <c r="B9562" s="894" t="s">
        <v>25374</v>
      </c>
      <c r="C9562" s="893" t="s">
        <v>70</v>
      </c>
      <c r="D9562" s="896">
        <v>50.75</v>
      </c>
    </row>
    <row r="9563" spans="1:4" ht="27" x14ac:dyDescent="0.25">
      <c r="A9563" s="893">
        <v>96745</v>
      </c>
      <c r="B9563" s="894" t="s">
        <v>25375</v>
      </c>
      <c r="C9563" s="893" t="s">
        <v>70</v>
      </c>
      <c r="D9563" s="896">
        <v>79.319999999999993</v>
      </c>
    </row>
    <row r="9564" spans="1:4" ht="27" x14ac:dyDescent="0.25">
      <c r="A9564" s="893">
        <v>96746</v>
      </c>
      <c r="B9564" s="894" t="s">
        <v>25376</v>
      </c>
      <c r="C9564" s="893" t="s">
        <v>70</v>
      </c>
      <c r="D9564" s="896">
        <v>104.4</v>
      </c>
    </row>
    <row r="9565" spans="1:4" ht="27" x14ac:dyDescent="0.25">
      <c r="A9565" s="893">
        <v>96747</v>
      </c>
      <c r="B9565" s="894" t="s">
        <v>25377</v>
      </c>
      <c r="C9565" s="893" t="s">
        <v>70</v>
      </c>
      <c r="D9565" s="896">
        <v>7.31</v>
      </c>
    </row>
    <row r="9566" spans="1:4" ht="27" x14ac:dyDescent="0.25">
      <c r="A9566" s="893">
        <v>96748</v>
      </c>
      <c r="B9566" s="894" t="s">
        <v>25378</v>
      </c>
      <c r="C9566" s="893" t="s">
        <v>70</v>
      </c>
      <c r="D9566" s="896">
        <v>8.4499999999999993</v>
      </c>
    </row>
    <row r="9567" spans="1:4" ht="27" x14ac:dyDescent="0.25">
      <c r="A9567" s="893">
        <v>96749</v>
      </c>
      <c r="B9567" s="894" t="s">
        <v>25379</v>
      </c>
      <c r="C9567" s="893" t="s">
        <v>70</v>
      </c>
      <c r="D9567" s="896">
        <v>10.63</v>
      </c>
    </row>
    <row r="9568" spans="1:4" ht="27" x14ac:dyDescent="0.25">
      <c r="A9568" s="893">
        <v>96750</v>
      </c>
      <c r="B9568" s="894" t="s">
        <v>25380</v>
      </c>
      <c r="C9568" s="893" t="s">
        <v>70</v>
      </c>
      <c r="D9568" s="896">
        <v>16.5</v>
      </c>
    </row>
    <row r="9569" spans="1:4" ht="27" x14ac:dyDescent="0.25">
      <c r="A9569" s="893">
        <v>96751</v>
      </c>
      <c r="B9569" s="894" t="s">
        <v>25381</v>
      </c>
      <c r="C9569" s="893" t="s">
        <v>70</v>
      </c>
      <c r="D9569" s="896">
        <v>23.97</v>
      </c>
    </row>
    <row r="9570" spans="1:4" ht="27" x14ac:dyDescent="0.25">
      <c r="A9570" s="893">
        <v>96752</v>
      </c>
      <c r="B9570" s="894" t="s">
        <v>25382</v>
      </c>
      <c r="C9570" s="893" t="s">
        <v>70</v>
      </c>
      <c r="D9570" s="896">
        <v>35.799999999999997</v>
      </c>
    </row>
    <row r="9571" spans="1:4" ht="27" x14ac:dyDescent="0.25">
      <c r="A9571" s="893">
        <v>96753</v>
      </c>
      <c r="B9571" s="894" t="s">
        <v>25383</v>
      </c>
      <c r="C9571" s="893" t="s">
        <v>70</v>
      </c>
      <c r="D9571" s="896">
        <v>80.91</v>
      </c>
    </row>
    <row r="9572" spans="1:4" ht="27" x14ac:dyDescent="0.25">
      <c r="A9572" s="893">
        <v>96754</v>
      </c>
      <c r="B9572" s="894" t="s">
        <v>25384</v>
      </c>
      <c r="C9572" s="893" t="s">
        <v>70</v>
      </c>
      <c r="D9572" s="896">
        <v>103.87</v>
      </c>
    </row>
    <row r="9573" spans="1:4" ht="27" x14ac:dyDescent="0.25">
      <c r="A9573" s="893">
        <v>96755</v>
      </c>
      <c r="B9573" s="894" t="s">
        <v>25385</v>
      </c>
      <c r="C9573" s="893" t="s">
        <v>70</v>
      </c>
      <c r="D9573" s="896">
        <v>313.05</v>
      </c>
    </row>
    <row r="9574" spans="1:4" ht="27" x14ac:dyDescent="0.25">
      <c r="A9574" s="893">
        <v>96758</v>
      </c>
      <c r="B9574" s="894" t="s">
        <v>25386</v>
      </c>
      <c r="C9574" s="893" t="s">
        <v>70</v>
      </c>
      <c r="D9574" s="896">
        <v>16.57</v>
      </c>
    </row>
    <row r="9575" spans="1:4" ht="27" x14ac:dyDescent="0.25">
      <c r="A9575" s="893">
        <v>96759</v>
      </c>
      <c r="B9575" s="894" t="s">
        <v>25387</v>
      </c>
      <c r="C9575" s="893" t="s">
        <v>70</v>
      </c>
      <c r="D9575" s="896">
        <v>24.3</v>
      </c>
    </row>
    <row r="9576" spans="1:4" ht="27" x14ac:dyDescent="0.25">
      <c r="A9576" s="893">
        <v>96760</v>
      </c>
      <c r="B9576" s="894" t="s">
        <v>25388</v>
      </c>
      <c r="C9576" s="893" t="s">
        <v>70</v>
      </c>
      <c r="D9576" s="896">
        <v>39.24</v>
      </c>
    </row>
    <row r="9577" spans="1:4" ht="27" x14ac:dyDescent="0.25">
      <c r="A9577" s="893">
        <v>96761</v>
      </c>
      <c r="B9577" s="894" t="s">
        <v>25389</v>
      </c>
      <c r="C9577" s="893" t="s">
        <v>70</v>
      </c>
      <c r="D9577" s="896">
        <v>58.32</v>
      </c>
    </row>
    <row r="9578" spans="1:4" ht="27" x14ac:dyDescent="0.25">
      <c r="A9578" s="893">
        <v>96762</v>
      </c>
      <c r="B9578" s="894" t="s">
        <v>25390</v>
      </c>
      <c r="C9578" s="893" t="s">
        <v>70</v>
      </c>
      <c r="D9578" s="896">
        <v>108.83</v>
      </c>
    </row>
    <row r="9579" spans="1:4" ht="27" x14ac:dyDescent="0.25">
      <c r="A9579" s="893">
        <v>96763</v>
      </c>
      <c r="B9579" s="894" t="s">
        <v>25391</v>
      </c>
      <c r="C9579" s="893" t="s">
        <v>70</v>
      </c>
      <c r="D9579" s="896">
        <v>145.75</v>
      </c>
    </row>
    <row r="9580" spans="1:4" ht="27" x14ac:dyDescent="0.25">
      <c r="A9580" s="893">
        <v>96764</v>
      </c>
      <c r="B9580" s="894" t="s">
        <v>25392</v>
      </c>
      <c r="C9580" s="893" t="s">
        <v>70</v>
      </c>
      <c r="D9580" s="896">
        <v>286.60000000000002</v>
      </c>
    </row>
    <row r="9581" spans="1:4" ht="40.5" x14ac:dyDescent="0.25">
      <c r="A9581" s="893">
        <v>96802</v>
      </c>
      <c r="B9581" s="894" t="s">
        <v>25393</v>
      </c>
      <c r="C9581" s="893" t="s">
        <v>70</v>
      </c>
      <c r="D9581" s="896">
        <v>406.91</v>
      </c>
    </row>
    <row r="9582" spans="1:4" ht="40.5" x14ac:dyDescent="0.25">
      <c r="A9582" s="893">
        <v>96803</v>
      </c>
      <c r="B9582" s="894" t="s">
        <v>25394</v>
      </c>
      <c r="C9582" s="893" t="s">
        <v>70</v>
      </c>
      <c r="D9582" s="896">
        <v>74.849999999999994</v>
      </c>
    </row>
    <row r="9583" spans="1:4" ht="40.5" x14ac:dyDescent="0.25">
      <c r="A9583" s="893">
        <v>96804</v>
      </c>
      <c r="B9583" s="894" t="s">
        <v>25395</v>
      </c>
      <c r="C9583" s="893" t="s">
        <v>70</v>
      </c>
      <c r="D9583" s="896">
        <v>121.23</v>
      </c>
    </row>
    <row r="9584" spans="1:4" ht="40.5" x14ac:dyDescent="0.25">
      <c r="A9584" s="893">
        <v>96805</v>
      </c>
      <c r="B9584" s="894" t="s">
        <v>25396</v>
      </c>
      <c r="C9584" s="893" t="s">
        <v>70</v>
      </c>
      <c r="D9584" s="896">
        <v>211.26</v>
      </c>
    </row>
    <row r="9585" spans="1:4" ht="40.5" x14ac:dyDescent="0.25">
      <c r="A9585" s="893">
        <v>96806</v>
      </c>
      <c r="B9585" s="894" t="s">
        <v>25397</v>
      </c>
      <c r="C9585" s="893" t="s">
        <v>70</v>
      </c>
      <c r="D9585" s="896">
        <v>82.05</v>
      </c>
    </row>
    <row r="9586" spans="1:4" ht="40.5" x14ac:dyDescent="0.25">
      <c r="A9586" s="893">
        <v>96807</v>
      </c>
      <c r="B9586" s="894" t="s">
        <v>25398</v>
      </c>
      <c r="C9586" s="893" t="s">
        <v>70</v>
      </c>
      <c r="D9586" s="896">
        <v>132.24</v>
      </c>
    </row>
    <row r="9587" spans="1:4" ht="27" x14ac:dyDescent="0.25">
      <c r="A9587" s="893">
        <v>96808</v>
      </c>
      <c r="B9587" s="894" t="s">
        <v>25399</v>
      </c>
      <c r="C9587" s="893" t="s">
        <v>70</v>
      </c>
      <c r="D9587" s="896">
        <v>17.05</v>
      </c>
    </row>
    <row r="9588" spans="1:4" ht="40.5" x14ac:dyDescent="0.25">
      <c r="A9588" s="893">
        <v>96809</v>
      </c>
      <c r="B9588" s="894" t="s">
        <v>25400</v>
      </c>
      <c r="C9588" s="893" t="s">
        <v>70</v>
      </c>
      <c r="D9588" s="896">
        <v>18.760000000000002</v>
      </c>
    </row>
    <row r="9589" spans="1:4" ht="40.5" x14ac:dyDescent="0.25">
      <c r="A9589" s="893">
        <v>96810</v>
      </c>
      <c r="B9589" s="894" t="s">
        <v>25401</v>
      </c>
      <c r="C9589" s="893" t="s">
        <v>70</v>
      </c>
      <c r="D9589" s="896">
        <v>20.39</v>
      </c>
    </row>
    <row r="9590" spans="1:4" ht="27" x14ac:dyDescent="0.25">
      <c r="A9590" s="893">
        <v>96811</v>
      </c>
      <c r="B9590" s="894" t="s">
        <v>25402</v>
      </c>
      <c r="C9590" s="893" t="s">
        <v>70</v>
      </c>
      <c r="D9590" s="896">
        <v>21.5</v>
      </c>
    </row>
    <row r="9591" spans="1:4" ht="40.5" x14ac:dyDescent="0.25">
      <c r="A9591" s="893">
        <v>96812</v>
      </c>
      <c r="B9591" s="894" t="s">
        <v>25403</v>
      </c>
      <c r="C9591" s="893" t="s">
        <v>70</v>
      </c>
      <c r="D9591" s="896">
        <v>19.57</v>
      </c>
    </row>
    <row r="9592" spans="1:4" ht="40.5" x14ac:dyDescent="0.25">
      <c r="A9592" s="893">
        <v>96813</v>
      </c>
      <c r="B9592" s="894" t="s">
        <v>25404</v>
      </c>
      <c r="C9592" s="893" t="s">
        <v>70</v>
      </c>
      <c r="D9592" s="896">
        <v>22.29</v>
      </c>
    </row>
    <row r="9593" spans="1:4" ht="40.5" x14ac:dyDescent="0.25">
      <c r="A9593" s="893">
        <v>96814</v>
      </c>
      <c r="B9593" s="894" t="s">
        <v>25405</v>
      </c>
      <c r="C9593" s="893" t="s">
        <v>70</v>
      </c>
      <c r="D9593" s="896">
        <v>16.02</v>
      </c>
    </row>
    <row r="9594" spans="1:4" ht="27" x14ac:dyDescent="0.25">
      <c r="A9594" s="893">
        <v>96815</v>
      </c>
      <c r="B9594" s="894" t="s">
        <v>25406</v>
      </c>
      <c r="C9594" s="893" t="s">
        <v>70</v>
      </c>
      <c r="D9594" s="896">
        <v>33.159999999999997</v>
      </c>
    </row>
    <row r="9595" spans="1:4" ht="40.5" x14ac:dyDescent="0.25">
      <c r="A9595" s="893">
        <v>96816</v>
      </c>
      <c r="B9595" s="894" t="s">
        <v>25407</v>
      </c>
      <c r="C9595" s="893" t="s">
        <v>70</v>
      </c>
      <c r="D9595" s="896">
        <v>25.15</v>
      </c>
    </row>
    <row r="9596" spans="1:4" ht="40.5" x14ac:dyDescent="0.25">
      <c r="A9596" s="893">
        <v>96817</v>
      </c>
      <c r="B9596" s="894" t="s">
        <v>25408</v>
      </c>
      <c r="C9596" s="893" t="s">
        <v>70</v>
      </c>
      <c r="D9596" s="896">
        <v>33.409999999999997</v>
      </c>
    </row>
    <row r="9597" spans="1:4" ht="40.5" x14ac:dyDescent="0.25">
      <c r="A9597" s="893">
        <v>96818</v>
      </c>
      <c r="B9597" s="894" t="s">
        <v>25409</v>
      </c>
      <c r="C9597" s="893" t="s">
        <v>70</v>
      </c>
      <c r="D9597" s="896">
        <v>21.44</v>
      </c>
    </row>
    <row r="9598" spans="1:4" ht="40.5" x14ac:dyDescent="0.25">
      <c r="A9598" s="893">
        <v>96819</v>
      </c>
      <c r="B9598" s="894" t="s">
        <v>25410</v>
      </c>
      <c r="C9598" s="893" t="s">
        <v>70</v>
      </c>
      <c r="D9598" s="896">
        <v>22.97</v>
      </c>
    </row>
    <row r="9599" spans="1:4" ht="27" x14ac:dyDescent="0.25">
      <c r="A9599" s="893">
        <v>96820</v>
      </c>
      <c r="B9599" s="894" t="s">
        <v>25411</v>
      </c>
      <c r="C9599" s="893" t="s">
        <v>70</v>
      </c>
      <c r="D9599" s="896">
        <v>39.9</v>
      </c>
    </row>
    <row r="9600" spans="1:4" ht="40.5" x14ac:dyDescent="0.25">
      <c r="A9600" s="893">
        <v>96821</v>
      </c>
      <c r="B9600" s="894" t="s">
        <v>25412</v>
      </c>
      <c r="C9600" s="893" t="s">
        <v>70</v>
      </c>
      <c r="D9600" s="896">
        <v>37.17</v>
      </c>
    </row>
    <row r="9601" spans="1:4" ht="40.5" x14ac:dyDescent="0.25">
      <c r="A9601" s="893">
        <v>96822</v>
      </c>
      <c r="B9601" s="894" t="s">
        <v>25413</v>
      </c>
      <c r="C9601" s="893" t="s">
        <v>70</v>
      </c>
      <c r="D9601" s="896">
        <v>30.12</v>
      </c>
    </row>
    <row r="9602" spans="1:4" ht="27" x14ac:dyDescent="0.25">
      <c r="A9602" s="893">
        <v>96823</v>
      </c>
      <c r="B9602" s="894" t="s">
        <v>25414</v>
      </c>
      <c r="C9602" s="893" t="s">
        <v>70</v>
      </c>
      <c r="D9602" s="896">
        <v>11.23</v>
      </c>
    </row>
    <row r="9603" spans="1:4" ht="40.5" x14ac:dyDescent="0.25">
      <c r="A9603" s="893">
        <v>96824</v>
      </c>
      <c r="B9603" s="894" t="s">
        <v>25415</v>
      </c>
      <c r="C9603" s="893" t="s">
        <v>70</v>
      </c>
      <c r="D9603" s="896">
        <v>17.559999999999999</v>
      </c>
    </row>
    <row r="9604" spans="1:4" ht="27" x14ac:dyDescent="0.25">
      <c r="A9604" s="893">
        <v>96826</v>
      </c>
      <c r="B9604" s="894" t="s">
        <v>25416</v>
      </c>
      <c r="C9604" s="893" t="s">
        <v>70</v>
      </c>
      <c r="D9604" s="896">
        <v>13.03</v>
      </c>
    </row>
    <row r="9605" spans="1:4" ht="40.5" x14ac:dyDescent="0.25">
      <c r="A9605" s="893">
        <v>96827</v>
      </c>
      <c r="B9605" s="894" t="s">
        <v>25417</v>
      </c>
      <c r="C9605" s="893" t="s">
        <v>70</v>
      </c>
      <c r="D9605" s="896">
        <v>19.12</v>
      </c>
    </row>
    <row r="9606" spans="1:4" ht="40.5" x14ac:dyDescent="0.25">
      <c r="A9606" s="893">
        <v>96828</v>
      </c>
      <c r="B9606" s="894" t="s">
        <v>25418</v>
      </c>
      <c r="C9606" s="893" t="s">
        <v>70</v>
      </c>
      <c r="D9606" s="896">
        <v>23.53</v>
      </c>
    </row>
    <row r="9607" spans="1:4" ht="27" x14ac:dyDescent="0.25">
      <c r="A9607" s="893">
        <v>96829</v>
      </c>
      <c r="B9607" s="894" t="s">
        <v>25419</v>
      </c>
      <c r="C9607" s="893" t="s">
        <v>70</v>
      </c>
      <c r="D9607" s="896">
        <v>18.12</v>
      </c>
    </row>
    <row r="9608" spans="1:4" ht="27" x14ac:dyDescent="0.25">
      <c r="A9608" s="893">
        <v>96830</v>
      </c>
      <c r="B9608" s="894" t="s">
        <v>25420</v>
      </c>
      <c r="C9608" s="893" t="s">
        <v>70</v>
      </c>
      <c r="D9608" s="896">
        <v>20.420000000000002</v>
      </c>
    </row>
    <row r="9609" spans="1:4" ht="40.5" x14ac:dyDescent="0.25">
      <c r="A9609" s="893">
        <v>96832</v>
      </c>
      <c r="B9609" s="894" t="s">
        <v>25421</v>
      </c>
      <c r="C9609" s="893" t="s">
        <v>70</v>
      </c>
      <c r="D9609" s="896">
        <v>29.47</v>
      </c>
    </row>
    <row r="9610" spans="1:4" ht="27" x14ac:dyDescent="0.25">
      <c r="A9610" s="893">
        <v>96833</v>
      </c>
      <c r="B9610" s="894" t="s">
        <v>25422</v>
      </c>
      <c r="C9610" s="893" t="s">
        <v>70</v>
      </c>
      <c r="D9610" s="896">
        <v>23.06</v>
      </c>
    </row>
    <row r="9611" spans="1:4" ht="27" x14ac:dyDescent="0.25">
      <c r="A9611" s="893">
        <v>96834</v>
      </c>
      <c r="B9611" s="894" t="s">
        <v>25423</v>
      </c>
      <c r="C9611" s="893" t="s">
        <v>70</v>
      </c>
      <c r="D9611" s="896">
        <v>27.62</v>
      </c>
    </row>
    <row r="9612" spans="1:4" ht="27" x14ac:dyDescent="0.25">
      <c r="A9612" s="893">
        <v>96836</v>
      </c>
      <c r="B9612" s="894" t="s">
        <v>25424</v>
      </c>
      <c r="C9612" s="893" t="s">
        <v>70</v>
      </c>
      <c r="D9612" s="896">
        <v>32.97</v>
      </c>
    </row>
    <row r="9613" spans="1:4" ht="40.5" x14ac:dyDescent="0.25">
      <c r="A9613" s="893">
        <v>96837</v>
      </c>
      <c r="B9613" s="894" t="s">
        <v>25425</v>
      </c>
      <c r="C9613" s="893" t="s">
        <v>70</v>
      </c>
      <c r="D9613" s="896">
        <v>20.9</v>
      </c>
    </row>
    <row r="9614" spans="1:4" ht="40.5" x14ac:dyDescent="0.25">
      <c r="A9614" s="893">
        <v>96838</v>
      </c>
      <c r="B9614" s="894" t="s">
        <v>25426</v>
      </c>
      <c r="C9614" s="893" t="s">
        <v>70</v>
      </c>
      <c r="D9614" s="896">
        <v>25.25</v>
      </c>
    </row>
    <row r="9615" spans="1:4" ht="40.5" x14ac:dyDescent="0.25">
      <c r="A9615" s="893">
        <v>96839</v>
      </c>
      <c r="B9615" s="894" t="s">
        <v>25427</v>
      </c>
      <c r="C9615" s="893" t="s">
        <v>70</v>
      </c>
      <c r="D9615" s="896">
        <v>26.08</v>
      </c>
    </row>
    <row r="9616" spans="1:4" ht="40.5" x14ac:dyDescent="0.25">
      <c r="A9616" s="893">
        <v>96840</v>
      </c>
      <c r="B9616" s="894" t="s">
        <v>25428</v>
      </c>
      <c r="C9616" s="893" t="s">
        <v>70</v>
      </c>
      <c r="D9616" s="896">
        <v>25.22</v>
      </c>
    </row>
    <row r="9617" spans="1:4" ht="40.5" x14ac:dyDescent="0.25">
      <c r="A9617" s="893">
        <v>96841</v>
      </c>
      <c r="B9617" s="894" t="s">
        <v>25429</v>
      </c>
      <c r="C9617" s="893" t="s">
        <v>70</v>
      </c>
      <c r="D9617" s="896">
        <v>28</v>
      </c>
    </row>
    <row r="9618" spans="1:4" ht="40.5" x14ac:dyDescent="0.25">
      <c r="A9618" s="893">
        <v>96842</v>
      </c>
      <c r="B9618" s="894" t="s">
        <v>25430</v>
      </c>
      <c r="C9618" s="893" t="s">
        <v>70</v>
      </c>
      <c r="D9618" s="896">
        <v>32.04</v>
      </c>
    </row>
    <row r="9619" spans="1:4" ht="40.5" x14ac:dyDescent="0.25">
      <c r="A9619" s="893">
        <v>96843</v>
      </c>
      <c r="B9619" s="894" t="s">
        <v>25431</v>
      </c>
      <c r="C9619" s="893" t="s">
        <v>70</v>
      </c>
      <c r="D9619" s="896">
        <v>29.13</v>
      </c>
    </row>
    <row r="9620" spans="1:4" ht="40.5" x14ac:dyDescent="0.25">
      <c r="A9620" s="893">
        <v>96844</v>
      </c>
      <c r="B9620" s="894" t="s">
        <v>25432</v>
      </c>
      <c r="C9620" s="893" t="s">
        <v>70</v>
      </c>
      <c r="D9620" s="896">
        <v>33.49</v>
      </c>
    </row>
    <row r="9621" spans="1:4" ht="40.5" x14ac:dyDescent="0.25">
      <c r="A9621" s="893">
        <v>96845</v>
      </c>
      <c r="B9621" s="894" t="s">
        <v>25433</v>
      </c>
      <c r="C9621" s="893" t="s">
        <v>70</v>
      </c>
      <c r="D9621" s="896">
        <v>39.43</v>
      </c>
    </row>
    <row r="9622" spans="1:4" ht="40.5" x14ac:dyDescent="0.25">
      <c r="A9622" s="893">
        <v>96846</v>
      </c>
      <c r="B9622" s="894" t="s">
        <v>25434</v>
      </c>
      <c r="C9622" s="893" t="s">
        <v>70</v>
      </c>
      <c r="D9622" s="896">
        <v>37.270000000000003</v>
      </c>
    </row>
    <row r="9623" spans="1:4" ht="40.5" x14ac:dyDescent="0.25">
      <c r="A9623" s="893">
        <v>96847</v>
      </c>
      <c r="B9623" s="894" t="s">
        <v>25435</v>
      </c>
      <c r="C9623" s="893" t="s">
        <v>70</v>
      </c>
      <c r="D9623" s="896">
        <v>36.770000000000003</v>
      </c>
    </row>
    <row r="9624" spans="1:4" ht="40.5" x14ac:dyDescent="0.25">
      <c r="A9624" s="893">
        <v>96848</v>
      </c>
      <c r="B9624" s="894" t="s">
        <v>25436</v>
      </c>
      <c r="C9624" s="893" t="s">
        <v>70</v>
      </c>
      <c r="D9624" s="896">
        <v>52.26</v>
      </c>
    </row>
    <row r="9625" spans="1:4" ht="27" x14ac:dyDescent="0.25">
      <c r="A9625" s="893">
        <v>96849</v>
      </c>
      <c r="B9625" s="894" t="s">
        <v>25437</v>
      </c>
      <c r="C9625" s="893" t="s">
        <v>70</v>
      </c>
      <c r="D9625" s="896">
        <v>16.59</v>
      </c>
    </row>
    <row r="9626" spans="1:4" ht="40.5" x14ac:dyDescent="0.25">
      <c r="A9626" s="893">
        <v>96850</v>
      </c>
      <c r="B9626" s="894" t="s">
        <v>25438</v>
      </c>
      <c r="C9626" s="893" t="s">
        <v>70</v>
      </c>
      <c r="D9626" s="896">
        <v>23.51</v>
      </c>
    </row>
    <row r="9627" spans="1:4" ht="27" x14ac:dyDescent="0.25">
      <c r="A9627" s="893">
        <v>96852</v>
      </c>
      <c r="B9627" s="894" t="s">
        <v>25439</v>
      </c>
      <c r="C9627" s="893" t="s">
        <v>70</v>
      </c>
      <c r="D9627" s="896">
        <v>21.1</v>
      </c>
    </row>
    <row r="9628" spans="1:4" ht="40.5" x14ac:dyDescent="0.25">
      <c r="A9628" s="893">
        <v>96853</v>
      </c>
      <c r="B9628" s="894" t="s">
        <v>25440</v>
      </c>
      <c r="C9628" s="893" t="s">
        <v>70</v>
      </c>
      <c r="D9628" s="896">
        <v>25.24</v>
      </c>
    </row>
    <row r="9629" spans="1:4" ht="40.5" x14ac:dyDescent="0.25">
      <c r="A9629" s="893">
        <v>96854</v>
      </c>
      <c r="B9629" s="894" t="s">
        <v>25441</v>
      </c>
      <c r="C9629" s="893" t="s">
        <v>70</v>
      </c>
      <c r="D9629" s="896">
        <v>31.02</v>
      </c>
    </row>
    <row r="9630" spans="1:4" ht="27" x14ac:dyDescent="0.25">
      <c r="A9630" s="893">
        <v>96855</v>
      </c>
      <c r="B9630" s="894" t="s">
        <v>25442</v>
      </c>
      <c r="C9630" s="893" t="s">
        <v>70</v>
      </c>
      <c r="D9630" s="896">
        <v>32.909999999999997</v>
      </c>
    </row>
    <row r="9631" spans="1:4" ht="40.5" x14ac:dyDescent="0.25">
      <c r="A9631" s="893">
        <v>96856</v>
      </c>
      <c r="B9631" s="894" t="s">
        <v>25443</v>
      </c>
      <c r="C9631" s="893" t="s">
        <v>70</v>
      </c>
      <c r="D9631" s="896">
        <v>35.4</v>
      </c>
    </row>
    <row r="9632" spans="1:4" ht="27" x14ac:dyDescent="0.25">
      <c r="A9632" s="893">
        <v>96860</v>
      </c>
      <c r="B9632" s="894" t="s">
        <v>25444</v>
      </c>
      <c r="C9632" s="893" t="s">
        <v>70</v>
      </c>
      <c r="D9632" s="896">
        <v>29.84</v>
      </c>
    </row>
    <row r="9633" spans="1:4" ht="40.5" x14ac:dyDescent="0.25">
      <c r="A9633" s="893">
        <v>96861</v>
      </c>
      <c r="B9633" s="894" t="s">
        <v>25445</v>
      </c>
      <c r="C9633" s="893" t="s">
        <v>70</v>
      </c>
      <c r="D9633" s="896">
        <v>37.68</v>
      </c>
    </row>
    <row r="9634" spans="1:4" ht="27" x14ac:dyDescent="0.25">
      <c r="A9634" s="893">
        <v>96862</v>
      </c>
      <c r="B9634" s="894" t="s">
        <v>25446</v>
      </c>
      <c r="C9634" s="893" t="s">
        <v>70</v>
      </c>
      <c r="D9634" s="896">
        <v>36.64</v>
      </c>
    </row>
    <row r="9635" spans="1:4" ht="40.5" x14ac:dyDescent="0.25">
      <c r="A9635" s="893">
        <v>96863</v>
      </c>
      <c r="B9635" s="894" t="s">
        <v>25447</v>
      </c>
      <c r="C9635" s="893" t="s">
        <v>70</v>
      </c>
      <c r="D9635" s="896">
        <v>38.69</v>
      </c>
    </row>
    <row r="9636" spans="1:4" ht="27" x14ac:dyDescent="0.25">
      <c r="A9636" s="893">
        <v>96864</v>
      </c>
      <c r="B9636" s="894" t="s">
        <v>25448</v>
      </c>
      <c r="C9636" s="893" t="s">
        <v>70</v>
      </c>
      <c r="D9636" s="896">
        <v>51.55</v>
      </c>
    </row>
    <row r="9637" spans="1:4" ht="40.5" x14ac:dyDescent="0.25">
      <c r="A9637" s="893">
        <v>96865</v>
      </c>
      <c r="B9637" s="894" t="s">
        <v>25449</v>
      </c>
      <c r="C9637" s="893" t="s">
        <v>70</v>
      </c>
      <c r="D9637" s="896">
        <v>45.67</v>
      </c>
    </row>
    <row r="9638" spans="1:4" ht="27" x14ac:dyDescent="0.25">
      <c r="A9638" s="893">
        <v>96866</v>
      </c>
      <c r="B9638" s="894" t="s">
        <v>25450</v>
      </c>
      <c r="C9638" s="893" t="s">
        <v>70</v>
      </c>
      <c r="D9638" s="896">
        <v>66.989999999999995</v>
      </c>
    </row>
    <row r="9639" spans="1:4" ht="27" x14ac:dyDescent="0.25">
      <c r="A9639" s="893">
        <v>96868</v>
      </c>
      <c r="B9639" s="894" t="s">
        <v>25451</v>
      </c>
      <c r="C9639" s="893" t="s">
        <v>70</v>
      </c>
      <c r="D9639" s="896">
        <v>19.53</v>
      </c>
    </row>
    <row r="9640" spans="1:4" ht="27" x14ac:dyDescent="0.25">
      <c r="A9640" s="893">
        <v>96869</v>
      </c>
      <c r="B9640" s="894" t="s">
        <v>25452</v>
      </c>
      <c r="C9640" s="893" t="s">
        <v>70</v>
      </c>
      <c r="D9640" s="896">
        <v>29.73</v>
      </c>
    </row>
    <row r="9641" spans="1:4" ht="27" x14ac:dyDescent="0.25">
      <c r="A9641" s="893">
        <v>96870</v>
      </c>
      <c r="B9641" s="894" t="s">
        <v>25453</v>
      </c>
      <c r="C9641" s="893" t="s">
        <v>70</v>
      </c>
      <c r="D9641" s="896">
        <v>44.43</v>
      </c>
    </row>
    <row r="9642" spans="1:4" ht="27" x14ac:dyDescent="0.25">
      <c r="A9642" s="893">
        <v>96871</v>
      </c>
      <c r="B9642" s="894" t="s">
        <v>25454</v>
      </c>
      <c r="C9642" s="893" t="s">
        <v>70</v>
      </c>
      <c r="D9642" s="896">
        <v>50.85</v>
      </c>
    </row>
    <row r="9643" spans="1:4" ht="40.5" x14ac:dyDescent="0.25">
      <c r="A9643" s="893">
        <v>96872</v>
      </c>
      <c r="B9643" s="894" t="s">
        <v>25455</v>
      </c>
      <c r="C9643" s="893" t="s">
        <v>70</v>
      </c>
      <c r="D9643" s="896">
        <v>47.37</v>
      </c>
    </row>
    <row r="9644" spans="1:4" ht="40.5" x14ac:dyDescent="0.25">
      <c r="A9644" s="893">
        <v>96873</v>
      </c>
      <c r="B9644" s="894" t="s">
        <v>25456</v>
      </c>
      <c r="C9644" s="893" t="s">
        <v>70</v>
      </c>
      <c r="D9644" s="896">
        <v>62.86</v>
      </c>
    </row>
    <row r="9645" spans="1:4" ht="40.5" x14ac:dyDescent="0.25">
      <c r="A9645" s="893">
        <v>96874</v>
      </c>
      <c r="B9645" s="894" t="s">
        <v>25457</v>
      </c>
      <c r="C9645" s="893" t="s">
        <v>70</v>
      </c>
      <c r="D9645" s="896">
        <v>57.55</v>
      </c>
    </row>
    <row r="9646" spans="1:4" ht="40.5" x14ac:dyDescent="0.25">
      <c r="A9646" s="893">
        <v>96875</v>
      </c>
      <c r="B9646" s="894" t="s">
        <v>25458</v>
      </c>
      <c r="C9646" s="893" t="s">
        <v>70</v>
      </c>
      <c r="D9646" s="896">
        <v>75.260000000000005</v>
      </c>
    </row>
    <row r="9647" spans="1:4" ht="40.5" x14ac:dyDescent="0.25">
      <c r="A9647" s="893">
        <v>96876</v>
      </c>
      <c r="B9647" s="894" t="s">
        <v>25459</v>
      </c>
      <c r="C9647" s="893" t="s">
        <v>70</v>
      </c>
      <c r="D9647" s="896">
        <v>174.51</v>
      </c>
    </row>
    <row r="9648" spans="1:4" ht="40.5" x14ac:dyDescent="0.25">
      <c r="A9648" s="893">
        <v>96878</v>
      </c>
      <c r="B9648" s="894" t="s">
        <v>25460</v>
      </c>
      <c r="C9648" s="893" t="s">
        <v>70</v>
      </c>
      <c r="D9648" s="896">
        <v>195.63</v>
      </c>
    </row>
    <row r="9649" spans="1:4" ht="40.5" x14ac:dyDescent="0.25">
      <c r="A9649" s="893">
        <v>96879</v>
      </c>
      <c r="B9649" s="894" t="s">
        <v>25461</v>
      </c>
      <c r="C9649" s="893" t="s">
        <v>70</v>
      </c>
      <c r="D9649" s="896">
        <v>189.71</v>
      </c>
    </row>
    <row r="9650" spans="1:4" ht="40.5" x14ac:dyDescent="0.25">
      <c r="A9650" s="893">
        <v>96881</v>
      </c>
      <c r="B9650" s="894" t="s">
        <v>25462</v>
      </c>
      <c r="C9650" s="893" t="s">
        <v>70</v>
      </c>
      <c r="D9650" s="896">
        <v>224.56</v>
      </c>
    </row>
    <row r="9651" spans="1:4" ht="27" x14ac:dyDescent="0.25">
      <c r="A9651" s="893">
        <v>97430</v>
      </c>
      <c r="B9651" s="894" t="s">
        <v>25463</v>
      </c>
      <c r="C9651" s="893" t="s">
        <v>70</v>
      </c>
      <c r="D9651" s="896">
        <v>42.05</v>
      </c>
    </row>
    <row r="9652" spans="1:4" ht="27" x14ac:dyDescent="0.25">
      <c r="A9652" s="893">
        <v>97431</v>
      </c>
      <c r="B9652" s="894" t="s">
        <v>25464</v>
      </c>
      <c r="C9652" s="893" t="s">
        <v>70</v>
      </c>
      <c r="D9652" s="896">
        <v>47.03</v>
      </c>
    </row>
    <row r="9653" spans="1:4" ht="27" x14ac:dyDescent="0.25">
      <c r="A9653" s="893">
        <v>97432</v>
      </c>
      <c r="B9653" s="894" t="s">
        <v>25465</v>
      </c>
      <c r="C9653" s="893" t="s">
        <v>70</v>
      </c>
      <c r="D9653" s="896">
        <v>53.06</v>
      </c>
    </row>
    <row r="9654" spans="1:4" ht="27" x14ac:dyDescent="0.25">
      <c r="A9654" s="893">
        <v>97433</v>
      </c>
      <c r="B9654" s="894" t="s">
        <v>25466</v>
      </c>
      <c r="C9654" s="893" t="s">
        <v>70</v>
      </c>
      <c r="D9654" s="896">
        <v>93.8</v>
      </c>
    </row>
    <row r="9655" spans="1:4" ht="27" x14ac:dyDescent="0.25">
      <c r="A9655" s="893">
        <v>97434</v>
      </c>
      <c r="B9655" s="894" t="s">
        <v>25467</v>
      </c>
      <c r="C9655" s="893" t="s">
        <v>70</v>
      </c>
      <c r="D9655" s="896">
        <v>95.49</v>
      </c>
    </row>
    <row r="9656" spans="1:4" ht="27" x14ac:dyDescent="0.25">
      <c r="A9656" s="893">
        <v>97435</v>
      </c>
      <c r="B9656" s="894" t="s">
        <v>25468</v>
      </c>
      <c r="C9656" s="893" t="s">
        <v>70</v>
      </c>
      <c r="D9656" s="896">
        <v>109.68</v>
      </c>
    </row>
    <row r="9657" spans="1:4" ht="27" x14ac:dyDescent="0.25">
      <c r="A9657" s="893">
        <v>97436</v>
      </c>
      <c r="B9657" s="894" t="s">
        <v>25469</v>
      </c>
      <c r="C9657" s="893" t="s">
        <v>70</v>
      </c>
      <c r="D9657" s="896">
        <v>112.91</v>
      </c>
    </row>
    <row r="9658" spans="1:4" ht="27" x14ac:dyDescent="0.25">
      <c r="A9658" s="893">
        <v>97437</v>
      </c>
      <c r="B9658" s="894" t="s">
        <v>25470</v>
      </c>
      <c r="C9658" s="893" t="s">
        <v>70</v>
      </c>
      <c r="D9658" s="896">
        <v>125.45</v>
      </c>
    </row>
    <row r="9659" spans="1:4" ht="27" x14ac:dyDescent="0.25">
      <c r="A9659" s="893">
        <v>97438</v>
      </c>
      <c r="B9659" s="894" t="s">
        <v>25471</v>
      </c>
      <c r="C9659" s="893" t="s">
        <v>70</v>
      </c>
      <c r="D9659" s="896">
        <v>128.91</v>
      </c>
    </row>
    <row r="9660" spans="1:4" ht="27" x14ac:dyDescent="0.25">
      <c r="A9660" s="893">
        <v>97439</v>
      </c>
      <c r="B9660" s="894" t="s">
        <v>25472</v>
      </c>
      <c r="C9660" s="893" t="s">
        <v>70</v>
      </c>
      <c r="D9660" s="896">
        <v>141.21</v>
      </c>
    </row>
    <row r="9661" spans="1:4" ht="27" x14ac:dyDescent="0.25">
      <c r="A9661" s="893">
        <v>97440</v>
      </c>
      <c r="B9661" s="894" t="s">
        <v>25473</v>
      </c>
      <c r="C9661" s="893" t="s">
        <v>70</v>
      </c>
      <c r="D9661" s="896">
        <v>169.04</v>
      </c>
    </row>
    <row r="9662" spans="1:4" ht="27" x14ac:dyDescent="0.25">
      <c r="A9662" s="893">
        <v>97442</v>
      </c>
      <c r="B9662" s="894" t="s">
        <v>25474</v>
      </c>
      <c r="C9662" s="893" t="s">
        <v>70</v>
      </c>
      <c r="D9662" s="896">
        <v>186.85</v>
      </c>
    </row>
    <row r="9663" spans="1:4" ht="27" x14ac:dyDescent="0.25">
      <c r="A9663" s="893">
        <v>97443</v>
      </c>
      <c r="B9663" s="894" t="s">
        <v>25475</v>
      </c>
      <c r="C9663" s="893" t="s">
        <v>70</v>
      </c>
      <c r="D9663" s="896">
        <v>106.29</v>
      </c>
    </row>
    <row r="9664" spans="1:4" ht="40.5" x14ac:dyDescent="0.25">
      <c r="A9664" s="893">
        <v>97444</v>
      </c>
      <c r="B9664" s="894" t="s">
        <v>25476</v>
      </c>
      <c r="C9664" s="893" t="s">
        <v>70</v>
      </c>
      <c r="D9664" s="896">
        <v>123.18</v>
      </c>
    </row>
    <row r="9665" spans="1:4" ht="27" x14ac:dyDescent="0.25">
      <c r="A9665" s="893">
        <v>97446</v>
      </c>
      <c r="B9665" s="894" t="s">
        <v>25477</v>
      </c>
      <c r="C9665" s="893" t="s">
        <v>70</v>
      </c>
      <c r="D9665" s="896">
        <v>206.26</v>
      </c>
    </row>
    <row r="9666" spans="1:4" ht="40.5" x14ac:dyDescent="0.25">
      <c r="A9666" s="893">
        <v>97447</v>
      </c>
      <c r="B9666" s="894" t="s">
        <v>25478</v>
      </c>
      <c r="C9666" s="893" t="s">
        <v>70</v>
      </c>
      <c r="D9666" s="896">
        <v>206.26</v>
      </c>
    </row>
    <row r="9667" spans="1:4" ht="27" x14ac:dyDescent="0.25">
      <c r="A9667" s="893">
        <v>97449</v>
      </c>
      <c r="B9667" s="894" t="s">
        <v>25479</v>
      </c>
      <c r="C9667" s="893" t="s">
        <v>70</v>
      </c>
      <c r="D9667" s="896">
        <v>220.05</v>
      </c>
    </row>
    <row r="9668" spans="1:4" ht="40.5" x14ac:dyDescent="0.25">
      <c r="A9668" s="893">
        <v>97450</v>
      </c>
      <c r="B9668" s="894" t="s">
        <v>25480</v>
      </c>
      <c r="C9668" s="893" t="s">
        <v>70</v>
      </c>
      <c r="D9668" s="896">
        <v>266.05</v>
      </c>
    </row>
    <row r="9669" spans="1:4" ht="27" x14ac:dyDescent="0.25">
      <c r="A9669" s="893">
        <v>97452</v>
      </c>
      <c r="B9669" s="894" t="s">
        <v>25481</v>
      </c>
      <c r="C9669" s="893" t="s">
        <v>70</v>
      </c>
      <c r="D9669" s="896">
        <v>173.27</v>
      </c>
    </row>
    <row r="9670" spans="1:4" ht="27" x14ac:dyDescent="0.25">
      <c r="A9670" s="893">
        <v>97453</v>
      </c>
      <c r="B9670" s="894" t="s">
        <v>25482</v>
      </c>
      <c r="C9670" s="893" t="s">
        <v>70</v>
      </c>
      <c r="D9670" s="896">
        <v>182.91</v>
      </c>
    </row>
    <row r="9671" spans="1:4" ht="27" x14ac:dyDescent="0.25">
      <c r="A9671" s="893">
        <v>97454</v>
      </c>
      <c r="B9671" s="894" t="s">
        <v>25483</v>
      </c>
      <c r="C9671" s="893" t="s">
        <v>70</v>
      </c>
      <c r="D9671" s="896">
        <v>285.07</v>
      </c>
    </row>
    <row r="9672" spans="1:4" ht="27" x14ac:dyDescent="0.25">
      <c r="A9672" s="893">
        <v>97455</v>
      </c>
      <c r="B9672" s="894" t="s">
        <v>25484</v>
      </c>
      <c r="C9672" s="893" t="s">
        <v>70</v>
      </c>
      <c r="D9672" s="896">
        <v>300.49</v>
      </c>
    </row>
    <row r="9673" spans="1:4" ht="27" x14ac:dyDescent="0.25">
      <c r="A9673" s="893">
        <v>97456</v>
      </c>
      <c r="B9673" s="894" t="s">
        <v>25485</v>
      </c>
      <c r="C9673" s="893" t="s">
        <v>70</v>
      </c>
      <c r="D9673" s="896">
        <v>624.38</v>
      </c>
    </row>
    <row r="9674" spans="1:4" ht="27" x14ac:dyDescent="0.25">
      <c r="A9674" s="893">
        <v>97457</v>
      </c>
      <c r="B9674" s="894" t="s">
        <v>25486</v>
      </c>
      <c r="C9674" s="893" t="s">
        <v>70</v>
      </c>
      <c r="D9674" s="896">
        <v>555.21</v>
      </c>
    </row>
    <row r="9675" spans="1:4" ht="27" x14ac:dyDescent="0.25">
      <c r="A9675" s="893">
        <v>97458</v>
      </c>
      <c r="B9675" s="894" t="s">
        <v>25487</v>
      </c>
      <c r="C9675" s="893" t="s">
        <v>70</v>
      </c>
      <c r="D9675" s="896">
        <v>269.77</v>
      </c>
    </row>
    <row r="9676" spans="1:4" ht="27" x14ac:dyDescent="0.25">
      <c r="A9676" s="893">
        <v>97459</v>
      </c>
      <c r="B9676" s="894" t="s">
        <v>25488</v>
      </c>
      <c r="C9676" s="893" t="s">
        <v>70</v>
      </c>
      <c r="D9676" s="896">
        <v>449.37</v>
      </c>
    </row>
    <row r="9677" spans="1:4" ht="27" x14ac:dyDescent="0.25">
      <c r="A9677" s="893">
        <v>97460</v>
      </c>
      <c r="B9677" s="894" t="s">
        <v>25489</v>
      </c>
      <c r="C9677" s="893" t="s">
        <v>70</v>
      </c>
      <c r="D9677" s="896">
        <v>679.9</v>
      </c>
    </row>
    <row r="9678" spans="1:4" ht="27" x14ac:dyDescent="0.25">
      <c r="A9678" s="893">
        <v>97461</v>
      </c>
      <c r="B9678" s="894" t="s">
        <v>25490</v>
      </c>
      <c r="C9678" s="893" t="s">
        <v>70</v>
      </c>
      <c r="D9678" s="896">
        <v>33.270000000000003</v>
      </c>
    </row>
    <row r="9679" spans="1:4" ht="40.5" x14ac:dyDescent="0.25">
      <c r="A9679" s="893">
        <v>97462</v>
      </c>
      <c r="B9679" s="894" t="s">
        <v>25491</v>
      </c>
      <c r="C9679" s="893" t="s">
        <v>70</v>
      </c>
      <c r="D9679" s="896">
        <v>28.32</v>
      </c>
    </row>
    <row r="9680" spans="1:4" ht="40.5" x14ac:dyDescent="0.25">
      <c r="A9680" s="893">
        <v>97464</v>
      </c>
      <c r="B9680" s="894" t="s">
        <v>25492</v>
      </c>
      <c r="C9680" s="893" t="s">
        <v>70</v>
      </c>
      <c r="D9680" s="896">
        <v>47.38</v>
      </c>
    </row>
    <row r="9681" spans="1:4" ht="40.5" x14ac:dyDescent="0.25">
      <c r="A9681" s="893">
        <v>97465</v>
      </c>
      <c r="B9681" s="894" t="s">
        <v>25493</v>
      </c>
      <c r="C9681" s="893" t="s">
        <v>70</v>
      </c>
      <c r="D9681" s="896">
        <v>55.72</v>
      </c>
    </row>
    <row r="9682" spans="1:4" ht="40.5" x14ac:dyDescent="0.25">
      <c r="A9682" s="893">
        <v>97467</v>
      </c>
      <c r="B9682" s="894" t="s">
        <v>25494</v>
      </c>
      <c r="C9682" s="893" t="s">
        <v>70</v>
      </c>
      <c r="D9682" s="896">
        <v>60.04</v>
      </c>
    </row>
    <row r="9683" spans="1:4" ht="40.5" x14ac:dyDescent="0.25">
      <c r="A9683" s="893">
        <v>97468</v>
      </c>
      <c r="B9683" s="894" t="s">
        <v>25495</v>
      </c>
      <c r="C9683" s="893" t="s">
        <v>70</v>
      </c>
      <c r="D9683" s="896">
        <v>70.72</v>
      </c>
    </row>
    <row r="9684" spans="1:4" ht="27" x14ac:dyDescent="0.25">
      <c r="A9684" s="893">
        <v>97470</v>
      </c>
      <c r="B9684" s="894" t="s">
        <v>25496</v>
      </c>
      <c r="C9684" s="893" t="s">
        <v>70</v>
      </c>
      <c r="D9684" s="896">
        <v>87.49</v>
      </c>
    </row>
    <row r="9685" spans="1:4" ht="40.5" x14ac:dyDescent="0.25">
      <c r="A9685" s="893">
        <v>97471</v>
      </c>
      <c r="B9685" s="894" t="s">
        <v>25497</v>
      </c>
      <c r="C9685" s="893" t="s">
        <v>70</v>
      </c>
      <c r="D9685" s="896">
        <v>104.38</v>
      </c>
    </row>
    <row r="9686" spans="1:4" ht="40.5" x14ac:dyDescent="0.25">
      <c r="A9686" s="893">
        <v>97474</v>
      </c>
      <c r="B9686" s="894" t="s">
        <v>25498</v>
      </c>
      <c r="C9686" s="893" t="s">
        <v>70</v>
      </c>
      <c r="D9686" s="896">
        <v>156.53</v>
      </c>
    </row>
    <row r="9687" spans="1:4" ht="40.5" x14ac:dyDescent="0.25">
      <c r="A9687" s="893">
        <v>97475</v>
      </c>
      <c r="B9687" s="894" t="s">
        <v>25499</v>
      </c>
      <c r="C9687" s="893" t="s">
        <v>70</v>
      </c>
      <c r="D9687" s="896">
        <v>190.67</v>
      </c>
    </row>
    <row r="9688" spans="1:4" ht="27" x14ac:dyDescent="0.25">
      <c r="A9688" s="893">
        <v>97477</v>
      </c>
      <c r="B9688" s="894" t="s">
        <v>25500</v>
      </c>
      <c r="C9688" s="893" t="s">
        <v>70</v>
      </c>
      <c r="D9688" s="896">
        <v>207.66</v>
      </c>
    </row>
    <row r="9689" spans="1:4" ht="40.5" x14ac:dyDescent="0.25">
      <c r="A9689" s="893">
        <v>97478</v>
      </c>
      <c r="B9689" s="894" t="s">
        <v>25501</v>
      </c>
      <c r="C9689" s="893" t="s">
        <v>70</v>
      </c>
      <c r="D9689" s="896">
        <v>253.66</v>
      </c>
    </row>
    <row r="9690" spans="1:4" ht="40.5" x14ac:dyDescent="0.25">
      <c r="A9690" s="893">
        <v>97479</v>
      </c>
      <c r="B9690" s="894" t="s">
        <v>25502</v>
      </c>
      <c r="C9690" s="893" t="s">
        <v>70</v>
      </c>
      <c r="D9690" s="896">
        <v>53.28</v>
      </c>
    </row>
    <row r="9691" spans="1:4" ht="40.5" x14ac:dyDescent="0.25">
      <c r="A9691" s="893">
        <v>97480</v>
      </c>
      <c r="B9691" s="894" t="s">
        <v>25503</v>
      </c>
      <c r="C9691" s="893" t="s">
        <v>70</v>
      </c>
      <c r="D9691" s="896">
        <v>53.28</v>
      </c>
    </row>
    <row r="9692" spans="1:4" ht="40.5" x14ac:dyDescent="0.25">
      <c r="A9692" s="893">
        <v>97481</v>
      </c>
      <c r="B9692" s="894" t="s">
        <v>25504</v>
      </c>
      <c r="C9692" s="893" t="s">
        <v>70</v>
      </c>
      <c r="D9692" s="896">
        <v>76.36</v>
      </c>
    </row>
    <row r="9693" spans="1:4" ht="40.5" x14ac:dyDescent="0.25">
      <c r="A9693" s="893">
        <v>97482</v>
      </c>
      <c r="B9693" s="894" t="s">
        <v>25505</v>
      </c>
      <c r="C9693" s="893" t="s">
        <v>70</v>
      </c>
      <c r="D9693" s="896">
        <v>76.36</v>
      </c>
    </row>
    <row r="9694" spans="1:4" ht="40.5" x14ac:dyDescent="0.25">
      <c r="A9694" s="893">
        <v>97483</v>
      </c>
      <c r="B9694" s="894" t="s">
        <v>25506</v>
      </c>
      <c r="C9694" s="893" t="s">
        <v>70</v>
      </c>
      <c r="D9694" s="896">
        <v>105.98</v>
      </c>
    </row>
    <row r="9695" spans="1:4" ht="40.5" x14ac:dyDescent="0.25">
      <c r="A9695" s="893">
        <v>97484</v>
      </c>
      <c r="B9695" s="894" t="s">
        <v>25507</v>
      </c>
      <c r="C9695" s="893" t="s">
        <v>70</v>
      </c>
      <c r="D9695" s="896">
        <v>105.98</v>
      </c>
    </row>
    <row r="9696" spans="1:4" ht="40.5" x14ac:dyDescent="0.25">
      <c r="A9696" s="893">
        <v>97485</v>
      </c>
      <c r="B9696" s="894" t="s">
        <v>25508</v>
      </c>
      <c r="C9696" s="893" t="s">
        <v>70</v>
      </c>
      <c r="D9696" s="896">
        <v>145.11000000000001</v>
      </c>
    </row>
    <row r="9697" spans="1:4" ht="40.5" x14ac:dyDescent="0.25">
      <c r="A9697" s="893">
        <v>97486</v>
      </c>
      <c r="B9697" s="894" t="s">
        <v>25509</v>
      </c>
      <c r="C9697" s="893" t="s">
        <v>70</v>
      </c>
      <c r="D9697" s="896">
        <v>154.75</v>
      </c>
    </row>
    <row r="9698" spans="1:4" ht="40.5" x14ac:dyDescent="0.25">
      <c r="A9698" s="893">
        <v>97487</v>
      </c>
      <c r="B9698" s="894" t="s">
        <v>25510</v>
      </c>
      <c r="C9698" s="893" t="s">
        <v>70</v>
      </c>
      <c r="D9698" s="896">
        <v>261.74</v>
      </c>
    </row>
    <row r="9699" spans="1:4" ht="40.5" x14ac:dyDescent="0.25">
      <c r="A9699" s="893">
        <v>97488</v>
      </c>
      <c r="B9699" s="894" t="s">
        <v>25511</v>
      </c>
      <c r="C9699" s="893" t="s">
        <v>70</v>
      </c>
      <c r="D9699" s="896">
        <v>277.16000000000003</v>
      </c>
    </row>
    <row r="9700" spans="1:4" ht="40.5" x14ac:dyDescent="0.25">
      <c r="A9700" s="893">
        <v>97489</v>
      </c>
      <c r="B9700" s="894" t="s">
        <v>25512</v>
      </c>
      <c r="C9700" s="893" t="s">
        <v>70</v>
      </c>
      <c r="D9700" s="896">
        <v>605.75</v>
      </c>
    </row>
    <row r="9701" spans="1:4" ht="40.5" x14ac:dyDescent="0.25">
      <c r="A9701" s="893">
        <v>97490</v>
      </c>
      <c r="B9701" s="894" t="s">
        <v>25513</v>
      </c>
      <c r="C9701" s="893" t="s">
        <v>70</v>
      </c>
      <c r="D9701" s="896">
        <v>536.58000000000004</v>
      </c>
    </row>
    <row r="9702" spans="1:4" ht="27" x14ac:dyDescent="0.25">
      <c r="A9702" s="893">
        <v>97491</v>
      </c>
      <c r="B9702" s="894" t="s">
        <v>25514</v>
      </c>
      <c r="C9702" s="893" t="s">
        <v>70</v>
      </c>
      <c r="D9702" s="896">
        <v>81.22</v>
      </c>
    </row>
    <row r="9703" spans="1:4" ht="27" x14ac:dyDescent="0.25">
      <c r="A9703" s="893">
        <v>97492</v>
      </c>
      <c r="B9703" s="894" t="s">
        <v>25515</v>
      </c>
      <c r="C9703" s="893" t="s">
        <v>70</v>
      </c>
      <c r="D9703" s="896">
        <v>117.94</v>
      </c>
    </row>
    <row r="9704" spans="1:4" ht="27" x14ac:dyDescent="0.25">
      <c r="A9704" s="893">
        <v>97493</v>
      </c>
      <c r="B9704" s="894" t="s">
        <v>25516</v>
      </c>
      <c r="C9704" s="893" t="s">
        <v>70</v>
      </c>
      <c r="D9704" s="896">
        <v>151.75</v>
      </c>
    </row>
    <row r="9705" spans="1:4" ht="27" x14ac:dyDescent="0.25">
      <c r="A9705" s="893">
        <v>97494</v>
      </c>
      <c r="B9705" s="894" t="s">
        <v>25517</v>
      </c>
      <c r="C9705" s="893" t="s">
        <v>70</v>
      </c>
      <c r="D9705" s="896">
        <v>232.17</v>
      </c>
    </row>
    <row r="9706" spans="1:4" ht="27" x14ac:dyDescent="0.25">
      <c r="A9706" s="893">
        <v>97495</v>
      </c>
      <c r="B9706" s="894" t="s">
        <v>25518</v>
      </c>
      <c r="C9706" s="893" t="s">
        <v>70</v>
      </c>
      <c r="D9706" s="896">
        <v>418.18</v>
      </c>
    </row>
    <row r="9707" spans="1:4" ht="27" x14ac:dyDescent="0.25">
      <c r="A9707" s="893">
        <v>97496</v>
      </c>
      <c r="B9707" s="894" t="s">
        <v>25519</v>
      </c>
      <c r="C9707" s="893" t="s">
        <v>70</v>
      </c>
      <c r="D9707" s="896">
        <v>655.13</v>
      </c>
    </row>
    <row r="9708" spans="1:4" ht="40.5" x14ac:dyDescent="0.25">
      <c r="A9708" s="893">
        <v>97499</v>
      </c>
      <c r="B9708" s="894" t="s">
        <v>25520</v>
      </c>
      <c r="C9708" s="893" t="s">
        <v>70</v>
      </c>
      <c r="D9708" s="896">
        <v>30.23</v>
      </c>
    </row>
    <row r="9709" spans="1:4" ht="40.5" x14ac:dyDescent="0.25">
      <c r="A9709" s="893">
        <v>97500</v>
      </c>
      <c r="B9709" s="894" t="s">
        <v>25521</v>
      </c>
      <c r="C9709" s="893" t="s">
        <v>70</v>
      </c>
      <c r="D9709" s="896">
        <v>25.28</v>
      </c>
    </row>
    <row r="9710" spans="1:4" ht="40.5" x14ac:dyDescent="0.25">
      <c r="A9710" s="893">
        <v>97502</v>
      </c>
      <c r="B9710" s="894" t="s">
        <v>25522</v>
      </c>
      <c r="C9710" s="893" t="s">
        <v>70</v>
      </c>
      <c r="D9710" s="896">
        <v>41.76</v>
      </c>
    </row>
    <row r="9711" spans="1:4" ht="40.5" x14ac:dyDescent="0.25">
      <c r="A9711" s="893">
        <v>97503</v>
      </c>
      <c r="B9711" s="894" t="s">
        <v>25523</v>
      </c>
      <c r="C9711" s="893" t="s">
        <v>70</v>
      </c>
      <c r="D9711" s="896">
        <v>50.36</v>
      </c>
    </row>
    <row r="9712" spans="1:4" ht="40.5" x14ac:dyDescent="0.25">
      <c r="A9712" s="893">
        <v>97505</v>
      </c>
      <c r="B9712" s="894" t="s">
        <v>25524</v>
      </c>
      <c r="C9712" s="893" t="s">
        <v>70</v>
      </c>
      <c r="D9712" s="896">
        <v>52.11</v>
      </c>
    </row>
    <row r="9713" spans="1:4" ht="40.5" x14ac:dyDescent="0.25">
      <c r="A9713" s="893">
        <v>97506</v>
      </c>
      <c r="B9713" s="894" t="s">
        <v>25525</v>
      </c>
      <c r="C9713" s="893" t="s">
        <v>70</v>
      </c>
      <c r="D9713" s="896">
        <v>62.79</v>
      </c>
    </row>
    <row r="9714" spans="1:4" ht="40.5" x14ac:dyDescent="0.25">
      <c r="A9714" s="893">
        <v>97508</v>
      </c>
      <c r="B9714" s="894" t="s">
        <v>25526</v>
      </c>
      <c r="C9714" s="893" t="s">
        <v>70</v>
      </c>
      <c r="D9714" s="896">
        <v>76.25</v>
      </c>
    </row>
    <row r="9715" spans="1:4" ht="40.5" x14ac:dyDescent="0.25">
      <c r="A9715" s="893">
        <v>97509</v>
      </c>
      <c r="B9715" s="894" t="s">
        <v>25527</v>
      </c>
      <c r="C9715" s="893" t="s">
        <v>70</v>
      </c>
      <c r="D9715" s="896">
        <v>93.14</v>
      </c>
    </row>
    <row r="9716" spans="1:4" ht="40.5" x14ac:dyDescent="0.25">
      <c r="A9716" s="893">
        <v>97511</v>
      </c>
      <c r="B9716" s="894" t="s">
        <v>25528</v>
      </c>
      <c r="C9716" s="893" t="s">
        <v>70</v>
      </c>
      <c r="D9716" s="896">
        <v>140.38999999999999</v>
      </c>
    </row>
    <row r="9717" spans="1:4" ht="40.5" x14ac:dyDescent="0.25">
      <c r="A9717" s="893">
        <v>97512</v>
      </c>
      <c r="B9717" s="894" t="s">
        <v>25529</v>
      </c>
      <c r="C9717" s="893" t="s">
        <v>70</v>
      </c>
      <c r="D9717" s="896">
        <v>174.53</v>
      </c>
    </row>
    <row r="9718" spans="1:4" ht="40.5" x14ac:dyDescent="0.25">
      <c r="A9718" s="893">
        <v>97514</v>
      </c>
      <c r="B9718" s="894" t="s">
        <v>25530</v>
      </c>
      <c r="C9718" s="893" t="s">
        <v>70</v>
      </c>
      <c r="D9718" s="896">
        <v>186.45</v>
      </c>
    </row>
    <row r="9719" spans="1:4" ht="40.5" x14ac:dyDescent="0.25">
      <c r="A9719" s="893">
        <v>97515</v>
      </c>
      <c r="B9719" s="894" t="s">
        <v>25531</v>
      </c>
      <c r="C9719" s="893" t="s">
        <v>70</v>
      </c>
      <c r="D9719" s="896">
        <v>232.45</v>
      </c>
    </row>
    <row r="9720" spans="1:4" ht="40.5" x14ac:dyDescent="0.25">
      <c r="A9720" s="893">
        <v>97517</v>
      </c>
      <c r="B9720" s="894" t="s">
        <v>25532</v>
      </c>
      <c r="C9720" s="893" t="s">
        <v>70</v>
      </c>
      <c r="D9720" s="896">
        <v>48.73</v>
      </c>
    </row>
    <row r="9721" spans="1:4" ht="40.5" x14ac:dyDescent="0.25">
      <c r="A9721" s="893">
        <v>97518</v>
      </c>
      <c r="B9721" s="894" t="s">
        <v>25533</v>
      </c>
      <c r="C9721" s="893" t="s">
        <v>70</v>
      </c>
      <c r="D9721" s="896">
        <v>48.73</v>
      </c>
    </row>
    <row r="9722" spans="1:4" ht="40.5" x14ac:dyDescent="0.25">
      <c r="A9722" s="893">
        <v>97519</v>
      </c>
      <c r="B9722" s="894" t="s">
        <v>25534</v>
      </c>
      <c r="C9722" s="893" t="s">
        <v>70</v>
      </c>
      <c r="D9722" s="896">
        <v>68.34</v>
      </c>
    </row>
    <row r="9723" spans="1:4" ht="40.5" x14ac:dyDescent="0.25">
      <c r="A9723" s="893">
        <v>97520</v>
      </c>
      <c r="B9723" s="894" t="s">
        <v>25535</v>
      </c>
      <c r="C9723" s="893" t="s">
        <v>70</v>
      </c>
      <c r="D9723" s="896">
        <v>68.34</v>
      </c>
    </row>
    <row r="9724" spans="1:4" ht="40.5" x14ac:dyDescent="0.25">
      <c r="A9724" s="893">
        <v>97521</v>
      </c>
      <c r="B9724" s="894" t="s">
        <v>25536</v>
      </c>
      <c r="C9724" s="893" t="s">
        <v>70</v>
      </c>
      <c r="D9724" s="896">
        <v>94.03</v>
      </c>
    </row>
    <row r="9725" spans="1:4" ht="40.5" x14ac:dyDescent="0.25">
      <c r="A9725" s="893">
        <v>97522</v>
      </c>
      <c r="B9725" s="894" t="s">
        <v>25537</v>
      </c>
      <c r="C9725" s="893" t="s">
        <v>70</v>
      </c>
      <c r="D9725" s="896">
        <v>94.03</v>
      </c>
    </row>
    <row r="9726" spans="1:4" ht="40.5" x14ac:dyDescent="0.25">
      <c r="A9726" s="893">
        <v>97523</v>
      </c>
      <c r="B9726" s="894" t="s">
        <v>25538</v>
      </c>
      <c r="C9726" s="893" t="s">
        <v>70</v>
      </c>
      <c r="D9726" s="896">
        <v>128.26</v>
      </c>
    </row>
    <row r="9727" spans="1:4" ht="40.5" x14ac:dyDescent="0.25">
      <c r="A9727" s="893">
        <v>97524</v>
      </c>
      <c r="B9727" s="894" t="s">
        <v>25539</v>
      </c>
      <c r="C9727" s="893" t="s">
        <v>70</v>
      </c>
      <c r="D9727" s="896">
        <v>137.9</v>
      </c>
    </row>
    <row r="9728" spans="1:4" ht="40.5" x14ac:dyDescent="0.25">
      <c r="A9728" s="893">
        <v>97525</v>
      </c>
      <c r="B9728" s="894" t="s">
        <v>25540</v>
      </c>
      <c r="C9728" s="893" t="s">
        <v>70</v>
      </c>
      <c r="D9728" s="896">
        <v>237.4</v>
      </c>
    </row>
    <row r="9729" spans="1:4" ht="40.5" x14ac:dyDescent="0.25">
      <c r="A9729" s="893">
        <v>97526</v>
      </c>
      <c r="B9729" s="894" t="s">
        <v>25541</v>
      </c>
      <c r="C9729" s="893" t="s">
        <v>70</v>
      </c>
      <c r="D9729" s="896">
        <v>252.82</v>
      </c>
    </row>
    <row r="9730" spans="1:4" ht="40.5" x14ac:dyDescent="0.25">
      <c r="A9730" s="893">
        <v>97527</v>
      </c>
      <c r="B9730" s="894" t="s">
        <v>25542</v>
      </c>
      <c r="C9730" s="893" t="s">
        <v>70</v>
      </c>
      <c r="D9730" s="896">
        <v>574.03</v>
      </c>
    </row>
    <row r="9731" spans="1:4" ht="40.5" x14ac:dyDescent="0.25">
      <c r="A9731" s="893">
        <v>97528</v>
      </c>
      <c r="B9731" s="894" t="s">
        <v>25543</v>
      </c>
      <c r="C9731" s="893" t="s">
        <v>70</v>
      </c>
      <c r="D9731" s="896">
        <v>504.86</v>
      </c>
    </row>
    <row r="9732" spans="1:4" ht="40.5" x14ac:dyDescent="0.25">
      <c r="A9732" s="893">
        <v>97529</v>
      </c>
      <c r="B9732" s="894" t="s">
        <v>25544</v>
      </c>
      <c r="C9732" s="893" t="s">
        <v>70</v>
      </c>
      <c r="D9732" s="896">
        <v>75.25</v>
      </c>
    </row>
    <row r="9733" spans="1:4" ht="40.5" x14ac:dyDescent="0.25">
      <c r="A9733" s="893">
        <v>97530</v>
      </c>
      <c r="B9733" s="894" t="s">
        <v>25545</v>
      </c>
      <c r="C9733" s="893" t="s">
        <v>70</v>
      </c>
      <c r="D9733" s="896">
        <v>107.24</v>
      </c>
    </row>
    <row r="9734" spans="1:4" ht="40.5" x14ac:dyDescent="0.25">
      <c r="A9734" s="893">
        <v>97531</v>
      </c>
      <c r="B9734" s="894" t="s">
        <v>25546</v>
      </c>
      <c r="C9734" s="893" t="s">
        <v>70</v>
      </c>
      <c r="D9734" s="896">
        <v>135.80000000000001</v>
      </c>
    </row>
    <row r="9735" spans="1:4" ht="40.5" x14ac:dyDescent="0.25">
      <c r="A9735" s="893">
        <v>97532</v>
      </c>
      <c r="B9735" s="894" t="s">
        <v>25547</v>
      </c>
      <c r="C9735" s="893" t="s">
        <v>70</v>
      </c>
      <c r="D9735" s="896">
        <v>209.71</v>
      </c>
    </row>
    <row r="9736" spans="1:4" ht="40.5" x14ac:dyDescent="0.25">
      <c r="A9736" s="893">
        <v>97533</v>
      </c>
      <c r="B9736" s="894" t="s">
        <v>25548</v>
      </c>
      <c r="C9736" s="893" t="s">
        <v>70</v>
      </c>
      <c r="D9736" s="896">
        <v>390.55</v>
      </c>
    </row>
    <row r="9737" spans="1:4" ht="40.5" x14ac:dyDescent="0.25">
      <c r="A9737" s="893">
        <v>97534</v>
      </c>
      <c r="B9737" s="894" t="s">
        <v>25549</v>
      </c>
      <c r="C9737" s="893" t="s">
        <v>70</v>
      </c>
      <c r="D9737" s="896">
        <v>612.79</v>
      </c>
    </row>
    <row r="9738" spans="1:4" ht="27" x14ac:dyDescent="0.25">
      <c r="A9738" s="893">
        <v>97537</v>
      </c>
      <c r="B9738" s="894" t="s">
        <v>25550</v>
      </c>
      <c r="C9738" s="893" t="s">
        <v>70</v>
      </c>
      <c r="D9738" s="896">
        <v>23.28</v>
      </c>
    </row>
    <row r="9739" spans="1:4" ht="27" x14ac:dyDescent="0.25">
      <c r="A9739" s="893">
        <v>97540</v>
      </c>
      <c r="B9739" s="894" t="s">
        <v>25551</v>
      </c>
      <c r="C9739" s="893" t="s">
        <v>70</v>
      </c>
      <c r="D9739" s="896">
        <v>32.24</v>
      </c>
    </row>
    <row r="9740" spans="1:4" ht="40.5" x14ac:dyDescent="0.25">
      <c r="A9740" s="893">
        <v>97541</v>
      </c>
      <c r="B9740" s="894" t="s">
        <v>25552</v>
      </c>
      <c r="C9740" s="893" t="s">
        <v>70</v>
      </c>
      <c r="D9740" s="896">
        <v>28.14</v>
      </c>
    </row>
    <row r="9741" spans="1:4" ht="27" x14ac:dyDescent="0.25">
      <c r="A9741" s="893">
        <v>97543</v>
      </c>
      <c r="B9741" s="894" t="s">
        <v>25553</v>
      </c>
      <c r="C9741" s="893" t="s">
        <v>70</v>
      </c>
      <c r="D9741" s="896">
        <v>53.85</v>
      </c>
    </row>
    <row r="9742" spans="1:4" ht="40.5" x14ac:dyDescent="0.25">
      <c r="A9742" s="893">
        <v>97544</v>
      </c>
      <c r="B9742" s="894" t="s">
        <v>25554</v>
      </c>
      <c r="C9742" s="893" t="s">
        <v>70</v>
      </c>
      <c r="D9742" s="896">
        <v>48.9</v>
      </c>
    </row>
    <row r="9743" spans="1:4" ht="40.5" x14ac:dyDescent="0.25">
      <c r="A9743" s="893">
        <v>97546</v>
      </c>
      <c r="B9743" s="894" t="s">
        <v>25555</v>
      </c>
      <c r="C9743" s="893" t="s">
        <v>70</v>
      </c>
      <c r="D9743" s="896">
        <v>32.86</v>
      </c>
    </row>
    <row r="9744" spans="1:4" ht="40.5" x14ac:dyDescent="0.25">
      <c r="A9744" s="893">
        <v>97547</v>
      </c>
      <c r="B9744" s="894" t="s">
        <v>25556</v>
      </c>
      <c r="C9744" s="893" t="s">
        <v>70</v>
      </c>
      <c r="D9744" s="896">
        <v>32.86</v>
      </c>
    </row>
    <row r="9745" spans="1:4" ht="40.5" x14ac:dyDescent="0.25">
      <c r="A9745" s="893">
        <v>97548</v>
      </c>
      <c r="B9745" s="894" t="s">
        <v>25557</v>
      </c>
      <c r="C9745" s="893" t="s">
        <v>70</v>
      </c>
      <c r="D9745" s="896">
        <v>49.58</v>
      </c>
    </row>
    <row r="9746" spans="1:4" ht="40.5" x14ac:dyDescent="0.25">
      <c r="A9746" s="893">
        <v>97549</v>
      </c>
      <c r="B9746" s="894" t="s">
        <v>25558</v>
      </c>
      <c r="C9746" s="893" t="s">
        <v>70</v>
      </c>
      <c r="D9746" s="896">
        <v>49.58</v>
      </c>
    </row>
    <row r="9747" spans="1:4" ht="40.5" x14ac:dyDescent="0.25">
      <c r="A9747" s="893">
        <v>97550</v>
      </c>
      <c r="B9747" s="894" t="s">
        <v>25559</v>
      </c>
      <c r="C9747" s="893" t="s">
        <v>70</v>
      </c>
      <c r="D9747" s="896">
        <v>84.2</v>
      </c>
    </row>
    <row r="9748" spans="1:4" ht="40.5" x14ac:dyDescent="0.25">
      <c r="A9748" s="893">
        <v>97551</v>
      </c>
      <c r="B9748" s="894" t="s">
        <v>25560</v>
      </c>
      <c r="C9748" s="893" t="s">
        <v>70</v>
      </c>
      <c r="D9748" s="896">
        <v>84.2</v>
      </c>
    </row>
    <row r="9749" spans="1:4" ht="27" x14ac:dyDescent="0.25">
      <c r="A9749" s="893">
        <v>97552</v>
      </c>
      <c r="B9749" s="894" t="s">
        <v>25561</v>
      </c>
      <c r="C9749" s="893" t="s">
        <v>70</v>
      </c>
      <c r="D9749" s="896">
        <v>47.4</v>
      </c>
    </row>
    <row r="9750" spans="1:4" ht="27" x14ac:dyDescent="0.25">
      <c r="A9750" s="893">
        <v>97553</v>
      </c>
      <c r="B9750" s="894" t="s">
        <v>25562</v>
      </c>
      <c r="C9750" s="893" t="s">
        <v>70</v>
      </c>
      <c r="D9750" s="896">
        <v>69.7</v>
      </c>
    </row>
    <row r="9751" spans="1:4" ht="27" x14ac:dyDescent="0.25">
      <c r="A9751" s="893">
        <v>97554</v>
      </c>
      <c r="B9751" s="894" t="s">
        <v>25563</v>
      </c>
      <c r="C9751" s="893" t="s">
        <v>70</v>
      </c>
      <c r="D9751" s="896">
        <v>122.57</v>
      </c>
    </row>
    <row r="9752" spans="1:4" ht="40.5" x14ac:dyDescent="0.25">
      <c r="A9752" s="893">
        <v>98602</v>
      </c>
      <c r="B9752" s="894" t="s">
        <v>25564</v>
      </c>
      <c r="C9752" s="893" t="s">
        <v>70</v>
      </c>
      <c r="D9752" s="896">
        <v>18.579999999999998</v>
      </c>
    </row>
    <row r="9753" spans="1:4" ht="40.5" x14ac:dyDescent="0.25">
      <c r="A9753" s="893">
        <v>103805</v>
      </c>
      <c r="B9753" s="894" t="s">
        <v>25565</v>
      </c>
      <c r="C9753" s="893" t="s">
        <v>70</v>
      </c>
      <c r="D9753" s="896">
        <v>19.510000000000002</v>
      </c>
    </row>
    <row r="9754" spans="1:4" ht="40.5" x14ac:dyDescent="0.25">
      <c r="A9754" s="893">
        <v>103806</v>
      </c>
      <c r="B9754" s="894" t="s">
        <v>25566</v>
      </c>
      <c r="C9754" s="893" t="s">
        <v>70</v>
      </c>
      <c r="D9754" s="896">
        <v>19.48</v>
      </c>
    </row>
    <row r="9755" spans="1:4" ht="40.5" x14ac:dyDescent="0.25">
      <c r="A9755" s="893">
        <v>103807</v>
      </c>
      <c r="B9755" s="894" t="s">
        <v>25567</v>
      </c>
      <c r="C9755" s="893" t="s">
        <v>70</v>
      </c>
      <c r="D9755" s="896">
        <v>23.03</v>
      </c>
    </row>
    <row r="9756" spans="1:4" ht="40.5" x14ac:dyDescent="0.25">
      <c r="A9756" s="893">
        <v>103808</v>
      </c>
      <c r="B9756" s="894" t="s">
        <v>25568</v>
      </c>
      <c r="C9756" s="893" t="s">
        <v>70</v>
      </c>
      <c r="D9756" s="896">
        <v>36.29</v>
      </c>
    </row>
    <row r="9757" spans="1:4" ht="40.5" x14ac:dyDescent="0.25">
      <c r="A9757" s="893">
        <v>103809</v>
      </c>
      <c r="B9757" s="894" t="s">
        <v>25569</v>
      </c>
      <c r="C9757" s="893" t="s">
        <v>70</v>
      </c>
      <c r="D9757" s="896">
        <v>36</v>
      </c>
    </row>
    <row r="9758" spans="1:4" ht="40.5" x14ac:dyDescent="0.25">
      <c r="A9758" s="893">
        <v>103810</v>
      </c>
      <c r="B9758" s="894" t="s">
        <v>25570</v>
      </c>
      <c r="C9758" s="893" t="s">
        <v>70</v>
      </c>
      <c r="D9758" s="896">
        <v>35.53</v>
      </c>
    </row>
    <row r="9759" spans="1:4" ht="40.5" x14ac:dyDescent="0.25">
      <c r="A9759" s="893">
        <v>103811</v>
      </c>
      <c r="B9759" s="894" t="s">
        <v>25571</v>
      </c>
      <c r="C9759" s="893" t="s">
        <v>70</v>
      </c>
      <c r="D9759" s="896">
        <v>39.15</v>
      </c>
    </row>
    <row r="9760" spans="1:4" ht="40.5" x14ac:dyDescent="0.25">
      <c r="A9760" s="893">
        <v>103812</v>
      </c>
      <c r="B9760" s="894" t="s">
        <v>25572</v>
      </c>
      <c r="C9760" s="893" t="s">
        <v>70</v>
      </c>
      <c r="D9760" s="896">
        <v>53.45</v>
      </c>
    </row>
    <row r="9761" spans="1:4" ht="40.5" x14ac:dyDescent="0.25">
      <c r="A9761" s="893">
        <v>103813</v>
      </c>
      <c r="B9761" s="894" t="s">
        <v>25573</v>
      </c>
      <c r="C9761" s="893" t="s">
        <v>70</v>
      </c>
      <c r="D9761" s="896">
        <v>51.67</v>
      </c>
    </row>
    <row r="9762" spans="1:4" ht="40.5" x14ac:dyDescent="0.25">
      <c r="A9762" s="893">
        <v>103814</v>
      </c>
      <c r="B9762" s="894" t="s">
        <v>25574</v>
      </c>
      <c r="C9762" s="893" t="s">
        <v>70</v>
      </c>
      <c r="D9762" s="896">
        <v>12.78</v>
      </c>
    </row>
    <row r="9763" spans="1:4" ht="40.5" x14ac:dyDescent="0.25">
      <c r="A9763" s="893">
        <v>103815</v>
      </c>
      <c r="B9763" s="894" t="s">
        <v>25575</v>
      </c>
      <c r="C9763" s="893" t="s">
        <v>70</v>
      </c>
      <c r="D9763" s="896">
        <v>12.81</v>
      </c>
    </row>
    <row r="9764" spans="1:4" ht="40.5" x14ac:dyDescent="0.25">
      <c r="A9764" s="893">
        <v>103816</v>
      </c>
      <c r="B9764" s="894" t="s">
        <v>25576</v>
      </c>
      <c r="C9764" s="893" t="s">
        <v>70</v>
      </c>
      <c r="D9764" s="896">
        <v>28.25</v>
      </c>
    </row>
    <row r="9765" spans="1:4" ht="40.5" x14ac:dyDescent="0.25">
      <c r="A9765" s="893">
        <v>103817</v>
      </c>
      <c r="B9765" s="894" t="s">
        <v>25577</v>
      </c>
      <c r="C9765" s="893" t="s">
        <v>70</v>
      </c>
      <c r="D9765" s="896">
        <v>457.7</v>
      </c>
    </row>
    <row r="9766" spans="1:4" ht="40.5" x14ac:dyDescent="0.25">
      <c r="A9766" s="893">
        <v>103818</v>
      </c>
      <c r="B9766" s="894" t="s">
        <v>25578</v>
      </c>
      <c r="C9766" s="893" t="s">
        <v>70</v>
      </c>
      <c r="D9766" s="896">
        <v>20.92</v>
      </c>
    </row>
    <row r="9767" spans="1:4" ht="40.5" x14ac:dyDescent="0.25">
      <c r="A9767" s="893">
        <v>103819</v>
      </c>
      <c r="B9767" s="894" t="s">
        <v>25579</v>
      </c>
      <c r="C9767" s="893" t="s">
        <v>70</v>
      </c>
      <c r="D9767" s="896">
        <v>22.52</v>
      </c>
    </row>
    <row r="9768" spans="1:4" ht="40.5" x14ac:dyDescent="0.25">
      <c r="A9768" s="893">
        <v>103820</v>
      </c>
      <c r="B9768" s="894" t="s">
        <v>25580</v>
      </c>
      <c r="C9768" s="893" t="s">
        <v>70</v>
      </c>
      <c r="D9768" s="896">
        <v>23.85</v>
      </c>
    </row>
    <row r="9769" spans="1:4" ht="40.5" x14ac:dyDescent="0.25">
      <c r="A9769" s="893">
        <v>103821</v>
      </c>
      <c r="B9769" s="894" t="s">
        <v>25581</v>
      </c>
      <c r="C9769" s="893" t="s">
        <v>70</v>
      </c>
      <c r="D9769" s="896">
        <v>536.41</v>
      </c>
    </row>
    <row r="9770" spans="1:4" ht="40.5" x14ac:dyDescent="0.25">
      <c r="A9770" s="893">
        <v>103822</v>
      </c>
      <c r="B9770" s="894" t="s">
        <v>25582</v>
      </c>
      <c r="C9770" s="893" t="s">
        <v>70</v>
      </c>
      <c r="D9770" s="896">
        <v>57.8</v>
      </c>
    </row>
    <row r="9771" spans="1:4" ht="40.5" x14ac:dyDescent="0.25">
      <c r="A9771" s="893">
        <v>103823</v>
      </c>
      <c r="B9771" s="894" t="s">
        <v>25583</v>
      </c>
      <c r="C9771" s="893" t="s">
        <v>70</v>
      </c>
      <c r="D9771" s="896">
        <v>19.399999999999999</v>
      </c>
    </row>
    <row r="9772" spans="1:4" ht="40.5" x14ac:dyDescent="0.25">
      <c r="A9772" s="893">
        <v>103824</v>
      </c>
      <c r="B9772" s="894" t="s">
        <v>25584</v>
      </c>
      <c r="C9772" s="893" t="s">
        <v>70</v>
      </c>
      <c r="D9772" s="896">
        <v>24.68</v>
      </c>
    </row>
    <row r="9773" spans="1:4" ht="40.5" x14ac:dyDescent="0.25">
      <c r="A9773" s="893">
        <v>103825</v>
      </c>
      <c r="B9773" s="894" t="s">
        <v>25585</v>
      </c>
      <c r="C9773" s="893" t="s">
        <v>70</v>
      </c>
      <c r="D9773" s="896">
        <v>29.15</v>
      </c>
    </row>
    <row r="9774" spans="1:4" ht="40.5" x14ac:dyDescent="0.25">
      <c r="A9774" s="893">
        <v>103826</v>
      </c>
      <c r="B9774" s="894" t="s">
        <v>25586</v>
      </c>
      <c r="C9774" s="893" t="s">
        <v>70</v>
      </c>
      <c r="D9774" s="896">
        <v>33.659999999999997</v>
      </c>
    </row>
    <row r="9775" spans="1:4" ht="40.5" x14ac:dyDescent="0.25">
      <c r="A9775" s="893">
        <v>103827</v>
      </c>
      <c r="B9775" s="894" t="s">
        <v>25587</v>
      </c>
      <c r="C9775" s="893" t="s">
        <v>70</v>
      </c>
      <c r="D9775" s="896">
        <v>33.659999999999997</v>
      </c>
    </row>
    <row r="9776" spans="1:4" ht="40.5" x14ac:dyDescent="0.25">
      <c r="A9776" s="893">
        <v>103828</v>
      </c>
      <c r="B9776" s="894" t="s">
        <v>25588</v>
      </c>
      <c r="C9776" s="893" t="s">
        <v>70</v>
      </c>
      <c r="D9776" s="896">
        <v>96.07</v>
      </c>
    </row>
    <row r="9777" spans="1:4" ht="40.5" x14ac:dyDescent="0.25">
      <c r="A9777" s="893">
        <v>103829</v>
      </c>
      <c r="B9777" s="894" t="s">
        <v>25589</v>
      </c>
      <c r="C9777" s="893" t="s">
        <v>70</v>
      </c>
      <c r="D9777" s="896">
        <v>593.04999999999995</v>
      </c>
    </row>
    <row r="9778" spans="1:4" ht="40.5" x14ac:dyDescent="0.25">
      <c r="A9778" s="893">
        <v>103830</v>
      </c>
      <c r="B9778" s="894" t="s">
        <v>25590</v>
      </c>
      <c r="C9778" s="893" t="s">
        <v>70</v>
      </c>
      <c r="D9778" s="896">
        <v>38.049999999999997</v>
      </c>
    </row>
    <row r="9779" spans="1:4" ht="40.5" x14ac:dyDescent="0.25">
      <c r="A9779" s="893">
        <v>103831</v>
      </c>
      <c r="B9779" s="894" t="s">
        <v>25591</v>
      </c>
      <c r="C9779" s="893" t="s">
        <v>70</v>
      </c>
      <c r="D9779" s="896">
        <v>28.95</v>
      </c>
    </row>
    <row r="9780" spans="1:4" ht="40.5" x14ac:dyDescent="0.25">
      <c r="A9780" s="893">
        <v>103832</v>
      </c>
      <c r="B9780" s="894" t="s">
        <v>25592</v>
      </c>
      <c r="C9780" s="893" t="s">
        <v>70</v>
      </c>
      <c r="D9780" s="896">
        <v>26.34</v>
      </c>
    </row>
    <row r="9781" spans="1:4" ht="40.5" x14ac:dyDescent="0.25">
      <c r="A9781" s="893">
        <v>103833</v>
      </c>
      <c r="B9781" s="894" t="s">
        <v>25593</v>
      </c>
      <c r="C9781" s="893" t="s">
        <v>70</v>
      </c>
      <c r="D9781" s="896">
        <v>48.12</v>
      </c>
    </row>
    <row r="9782" spans="1:4" ht="40.5" x14ac:dyDescent="0.25">
      <c r="A9782" s="893">
        <v>103834</v>
      </c>
      <c r="B9782" s="894" t="s">
        <v>25594</v>
      </c>
      <c r="C9782" s="893" t="s">
        <v>70</v>
      </c>
      <c r="D9782" s="896">
        <v>69.58</v>
      </c>
    </row>
    <row r="9783" spans="1:4" ht="40.5" x14ac:dyDescent="0.25">
      <c r="A9783" s="893">
        <v>103838</v>
      </c>
      <c r="B9783" s="894" t="s">
        <v>25595</v>
      </c>
      <c r="C9783" s="893" t="s">
        <v>70</v>
      </c>
      <c r="D9783" s="896">
        <v>18.72</v>
      </c>
    </row>
    <row r="9784" spans="1:4" ht="40.5" x14ac:dyDescent="0.25">
      <c r="A9784" s="893">
        <v>103839</v>
      </c>
      <c r="B9784" s="894" t="s">
        <v>25596</v>
      </c>
      <c r="C9784" s="893" t="s">
        <v>70</v>
      </c>
      <c r="D9784" s="896">
        <v>18.690000000000001</v>
      </c>
    </row>
    <row r="9785" spans="1:4" ht="40.5" x14ac:dyDescent="0.25">
      <c r="A9785" s="893">
        <v>103840</v>
      </c>
      <c r="B9785" s="894" t="s">
        <v>25597</v>
      </c>
      <c r="C9785" s="893" t="s">
        <v>70</v>
      </c>
      <c r="D9785" s="896">
        <v>22.64</v>
      </c>
    </row>
    <row r="9786" spans="1:4" ht="40.5" x14ac:dyDescent="0.25">
      <c r="A9786" s="893">
        <v>103841</v>
      </c>
      <c r="B9786" s="894" t="s">
        <v>25598</v>
      </c>
      <c r="C9786" s="893" t="s">
        <v>70</v>
      </c>
      <c r="D9786" s="896">
        <v>30.08</v>
      </c>
    </row>
    <row r="9787" spans="1:4" ht="40.5" x14ac:dyDescent="0.25">
      <c r="A9787" s="893">
        <v>103842</v>
      </c>
      <c r="B9787" s="894" t="s">
        <v>25599</v>
      </c>
      <c r="C9787" s="893" t="s">
        <v>70</v>
      </c>
      <c r="D9787" s="896">
        <v>29.79</v>
      </c>
    </row>
    <row r="9788" spans="1:4" ht="40.5" x14ac:dyDescent="0.25">
      <c r="A9788" s="893">
        <v>103843</v>
      </c>
      <c r="B9788" s="894" t="s">
        <v>25600</v>
      </c>
      <c r="C9788" s="893" t="s">
        <v>70</v>
      </c>
      <c r="D9788" s="896">
        <v>32.43</v>
      </c>
    </row>
    <row r="9789" spans="1:4" ht="40.5" x14ac:dyDescent="0.25">
      <c r="A9789" s="893">
        <v>103844</v>
      </c>
      <c r="B9789" s="894" t="s">
        <v>25601</v>
      </c>
      <c r="C9789" s="893" t="s">
        <v>70</v>
      </c>
      <c r="D9789" s="896">
        <v>36.049999999999997</v>
      </c>
    </row>
    <row r="9790" spans="1:4" ht="40.5" x14ac:dyDescent="0.25">
      <c r="A9790" s="893">
        <v>103845</v>
      </c>
      <c r="B9790" s="894" t="s">
        <v>25602</v>
      </c>
      <c r="C9790" s="893" t="s">
        <v>70</v>
      </c>
      <c r="D9790" s="896">
        <v>42.62</v>
      </c>
    </row>
    <row r="9791" spans="1:4" ht="40.5" x14ac:dyDescent="0.25">
      <c r="A9791" s="893">
        <v>103846</v>
      </c>
      <c r="B9791" s="894" t="s">
        <v>25603</v>
      </c>
      <c r="C9791" s="893" t="s">
        <v>70</v>
      </c>
      <c r="D9791" s="896">
        <v>40.840000000000003</v>
      </c>
    </row>
    <row r="9792" spans="1:4" ht="40.5" x14ac:dyDescent="0.25">
      <c r="A9792" s="893">
        <v>103847</v>
      </c>
      <c r="B9792" s="894" t="s">
        <v>25604</v>
      </c>
      <c r="C9792" s="893" t="s">
        <v>70</v>
      </c>
      <c r="D9792" s="896">
        <v>12.25</v>
      </c>
    </row>
    <row r="9793" spans="1:4" ht="40.5" x14ac:dyDescent="0.25">
      <c r="A9793" s="893">
        <v>103848</v>
      </c>
      <c r="B9793" s="894" t="s">
        <v>25605</v>
      </c>
      <c r="C9793" s="893" t="s">
        <v>70</v>
      </c>
      <c r="D9793" s="896">
        <v>12.28</v>
      </c>
    </row>
    <row r="9794" spans="1:4" ht="40.5" x14ac:dyDescent="0.25">
      <c r="A9794" s="893">
        <v>103849</v>
      </c>
      <c r="B9794" s="894" t="s">
        <v>25606</v>
      </c>
      <c r="C9794" s="893" t="s">
        <v>70</v>
      </c>
      <c r="D9794" s="896">
        <v>27.72</v>
      </c>
    </row>
    <row r="9795" spans="1:4" ht="40.5" x14ac:dyDescent="0.25">
      <c r="A9795" s="893">
        <v>103850</v>
      </c>
      <c r="B9795" s="894" t="s">
        <v>25607</v>
      </c>
      <c r="C9795" s="893" t="s">
        <v>70</v>
      </c>
      <c r="D9795" s="896">
        <v>457.17</v>
      </c>
    </row>
    <row r="9796" spans="1:4" ht="40.5" x14ac:dyDescent="0.25">
      <c r="A9796" s="893">
        <v>103851</v>
      </c>
      <c r="B9796" s="894" t="s">
        <v>25608</v>
      </c>
      <c r="C9796" s="893" t="s">
        <v>70</v>
      </c>
      <c r="D9796" s="896">
        <v>20.66</v>
      </c>
    </row>
    <row r="9797" spans="1:4" ht="40.5" x14ac:dyDescent="0.25">
      <c r="A9797" s="893">
        <v>103852</v>
      </c>
      <c r="B9797" s="894" t="s">
        <v>25609</v>
      </c>
      <c r="C9797" s="893" t="s">
        <v>70</v>
      </c>
      <c r="D9797" s="896">
        <v>18.36</v>
      </c>
    </row>
    <row r="9798" spans="1:4" ht="40.5" x14ac:dyDescent="0.25">
      <c r="A9798" s="893">
        <v>103853</v>
      </c>
      <c r="B9798" s="894" t="s">
        <v>25610</v>
      </c>
      <c r="C9798" s="893" t="s">
        <v>70</v>
      </c>
      <c r="D9798" s="896">
        <v>19.690000000000001</v>
      </c>
    </row>
    <row r="9799" spans="1:4" ht="40.5" x14ac:dyDescent="0.25">
      <c r="A9799" s="893">
        <v>103854</v>
      </c>
      <c r="B9799" s="894" t="s">
        <v>25611</v>
      </c>
      <c r="C9799" s="893" t="s">
        <v>70</v>
      </c>
      <c r="D9799" s="896">
        <v>532.25</v>
      </c>
    </row>
    <row r="9800" spans="1:4" ht="40.5" x14ac:dyDescent="0.25">
      <c r="A9800" s="893">
        <v>103855</v>
      </c>
      <c r="B9800" s="894" t="s">
        <v>25612</v>
      </c>
      <c r="C9800" s="893" t="s">
        <v>70</v>
      </c>
      <c r="D9800" s="896">
        <v>53.64</v>
      </c>
    </row>
    <row r="9801" spans="1:4" ht="40.5" x14ac:dyDescent="0.25">
      <c r="A9801" s="893">
        <v>103856</v>
      </c>
      <c r="B9801" s="894" t="s">
        <v>25613</v>
      </c>
      <c r="C9801" s="893" t="s">
        <v>70</v>
      </c>
      <c r="D9801" s="896">
        <v>17.18</v>
      </c>
    </row>
    <row r="9802" spans="1:4" ht="40.5" x14ac:dyDescent="0.25">
      <c r="A9802" s="893">
        <v>103857</v>
      </c>
      <c r="B9802" s="894" t="s">
        <v>25614</v>
      </c>
      <c r="C9802" s="893" t="s">
        <v>70</v>
      </c>
      <c r="D9802" s="896">
        <v>22.6</v>
      </c>
    </row>
    <row r="9803" spans="1:4" ht="40.5" x14ac:dyDescent="0.25">
      <c r="A9803" s="893">
        <v>103858</v>
      </c>
      <c r="B9803" s="894" t="s">
        <v>25615</v>
      </c>
      <c r="C9803" s="893" t="s">
        <v>70</v>
      </c>
      <c r="D9803" s="896">
        <v>27.08</v>
      </c>
    </row>
    <row r="9804" spans="1:4" ht="40.5" x14ac:dyDescent="0.25">
      <c r="A9804" s="893">
        <v>103859</v>
      </c>
      <c r="B9804" s="894" t="s">
        <v>25616</v>
      </c>
      <c r="C9804" s="893" t="s">
        <v>70</v>
      </c>
      <c r="D9804" s="896">
        <v>26.88</v>
      </c>
    </row>
    <row r="9805" spans="1:4" ht="40.5" x14ac:dyDescent="0.25">
      <c r="A9805" s="893">
        <v>103860</v>
      </c>
      <c r="B9805" s="894" t="s">
        <v>25617</v>
      </c>
      <c r="C9805" s="893" t="s">
        <v>70</v>
      </c>
      <c r="D9805" s="896">
        <v>26.88</v>
      </c>
    </row>
    <row r="9806" spans="1:4" ht="40.5" x14ac:dyDescent="0.25">
      <c r="A9806" s="893">
        <v>103861</v>
      </c>
      <c r="B9806" s="894" t="s">
        <v>25618</v>
      </c>
      <c r="C9806" s="893" t="s">
        <v>70</v>
      </c>
      <c r="D9806" s="896">
        <v>89.29</v>
      </c>
    </row>
    <row r="9807" spans="1:4" ht="40.5" x14ac:dyDescent="0.25">
      <c r="A9807" s="893">
        <v>103862</v>
      </c>
      <c r="B9807" s="894" t="s">
        <v>25619</v>
      </c>
      <c r="C9807" s="893" t="s">
        <v>70</v>
      </c>
      <c r="D9807" s="896">
        <v>586.27</v>
      </c>
    </row>
    <row r="9808" spans="1:4" ht="40.5" x14ac:dyDescent="0.25">
      <c r="A9808" s="893">
        <v>103863</v>
      </c>
      <c r="B9808" s="894" t="s">
        <v>25620</v>
      </c>
      <c r="C9808" s="893" t="s">
        <v>70</v>
      </c>
      <c r="D9808" s="896">
        <v>34.659999999999997</v>
      </c>
    </row>
    <row r="9809" spans="1:4" ht="40.5" x14ac:dyDescent="0.25">
      <c r="A9809" s="893">
        <v>103864</v>
      </c>
      <c r="B9809" s="894" t="s">
        <v>25621</v>
      </c>
      <c r="C9809" s="893" t="s">
        <v>70</v>
      </c>
      <c r="D9809" s="896">
        <v>23.37</v>
      </c>
    </row>
    <row r="9810" spans="1:4" ht="40.5" x14ac:dyDescent="0.25">
      <c r="A9810" s="893">
        <v>103865</v>
      </c>
      <c r="B9810" s="894" t="s">
        <v>25622</v>
      </c>
      <c r="C9810" s="893" t="s">
        <v>70</v>
      </c>
      <c r="D9810" s="896">
        <v>25.28</v>
      </c>
    </row>
    <row r="9811" spans="1:4" ht="40.5" x14ac:dyDescent="0.25">
      <c r="A9811" s="893">
        <v>103866</v>
      </c>
      <c r="B9811" s="894" t="s">
        <v>25623</v>
      </c>
      <c r="C9811" s="893" t="s">
        <v>70</v>
      </c>
      <c r="D9811" s="896">
        <v>39.83</v>
      </c>
    </row>
    <row r="9812" spans="1:4" ht="40.5" x14ac:dyDescent="0.25">
      <c r="A9812" s="893">
        <v>103867</v>
      </c>
      <c r="B9812" s="894" t="s">
        <v>25624</v>
      </c>
      <c r="C9812" s="893" t="s">
        <v>70</v>
      </c>
      <c r="D9812" s="896">
        <v>55.11</v>
      </c>
    </row>
    <row r="9813" spans="1:4" ht="40.5" x14ac:dyDescent="0.25">
      <c r="A9813" s="893">
        <v>103874</v>
      </c>
      <c r="B9813" s="894" t="s">
        <v>25625</v>
      </c>
      <c r="C9813" s="893" t="s">
        <v>70</v>
      </c>
      <c r="D9813" s="896">
        <v>19.579999999999998</v>
      </c>
    </row>
    <row r="9814" spans="1:4" ht="40.5" x14ac:dyDescent="0.25">
      <c r="A9814" s="893">
        <v>103875</v>
      </c>
      <c r="B9814" s="894" t="s">
        <v>25626</v>
      </c>
      <c r="C9814" s="893" t="s">
        <v>70</v>
      </c>
      <c r="D9814" s="896">
        <v>19.55</v>
      </c>
    </row>
    <row r="9815" spans="1:4" ht="40.5" x14ac:dyDescent="0.25">
      <c r="A9815" s="893">
        <v>103876</v>
      </c>
      <c r="B9815" s="894" t="s">
        <v>25627</v>
      </c>
      <c r="C9815" s="893" t="s">
        <v>70</v>
      </c>
      <c r="D9815" s="896">
        <v>23.07</v>
      </c>
    </row>
    <row r="9816" spans="1:4" ht="40.5" x14ac:dyDescent="0.25">
      <c r="A9816" s="893">
        <v>103877</v>
      </c>
      <c r="B9816" s="894" t="s">
        <v>25628</v>
      </c>
      <c r="C9816" s="893" t="s">
        <v>70</v>
      </c>
      <c r="D9816" s="896">
        <v>29.18</v>
      </c>
    </row>
    <row r="9817" spans="1:4" ht="40.5" x14ac:dyDescent="0.25">
      <c r="A9817" s="893">
        <v>103878</v>
      </c>
      <c r="B9817" s="894" t="s">
        <v>25629</v>
      </c>
      <c r="C9817" s="893" t="s">
        <v>70</v>
      </c>
      <c r="D9817" s="896">
        <v>28.89</v>
      </c>
    </row>
    <row r="9818" spans="1:4" ht="40.5" x14ac:dyDescent="0.25">
      <c r="A9818" s="893">
        <v>103879</v>
      </c>
      <c r="B9818" s="894" t="s">
        <v>25630</v>
      </c>
      <c r="C9818" s="893" t="s">
        <v>70</v>
      </c>
      <c r="D9818" s="896">
        <v>31.97</v>
      </c>
    </row>
    <row r="9819" spans="1:4" ht="40.5" x14ac:dyDescent="0.25">
      <c r="A9819" s="893">
        <v>103880</v>
      </c>
      <c r="B9819" s="894" t="s">
        <v>25631</v>
      </c>
      <c r="C9819" s="893" t="s">
        <v>70</v>
      </c>
      <c r="D9819" s="896">
        <v>35.590000000000003</v>
      </c>
    </row>
    <row r="9820" spans="1:4" ht="40.5" x14ac:dyDescent="0.25">
      <c r="A9820" s="893">
        <v>103881</v>
      </c>
      <c r="B9820" s="894" t="s">
        <v>25632</v>
      </c>
      <c r="C9820" s="893" t="s">
        <v>70</v>
      </c>
      <c r="D9820" s="896">
        <v>40.19</v>
      </c>
    </row>
    <row r="9821" spans="1:4" ht="40.5" x14ac:dyDescent="0.25">
      <c r="A9821" s="893">
        <v>103882</v>
      </c>
      <c r="B9821" s="894" t="s">
        <v>25633</v>
      </c>
      <c r="C9821" s="893" t="s">
        <v>70</v>
      </c>
      <c r="D9821" s="896">
        <v>38.409999999999997</v>
      </c>
    </row>
    <row r="9822" spans="1:4" ht="40.5" x14ac:dyDescent="0.25">
      <c r="A9822" s="893">
        <v>103883</v>
      </c>
      <c r="B9822" s="894" t="s">
        <v>25634</v>
      </c>
      <c r="C9822" s="893" t="s">
        <v>70</v>
      </c>
      <c r="D9822" s="896">
        <v>12.8</v>
      </c>
    </row>
    <row r="9823" spans="1:4" ht="40.5" x14ac:dyDescent="0.25">
      <c r="A9823" s="893">
        <v>103884</v>
      </c>
      <c r="B9823" s="894" t="s">
        <v>25635</v>
      </c>
      <c r="C9823" s="893" t="s">
        <v>70</v>
      </c>
      <c r="D9823" s="896">
        <v>12.83</v>
      </c>
    </row>
    <row r="9824" spans="1:4" ht="40.5" x14ac:dyDescent="0.25">
      <c r="A9824" s="893">
        <v>103885</v>
      </c>
      <c r="B9824" s="894" t="s">
        <v>25636</v>
      </c>
      <c r="C9824" s="893" t="s">
        <v>70</v>
      </c>
      <c r="D9824" s="896">
        <v>28.27</v>
      </c>
    </row>
    <row r="9825" spans="1:4" ht="40.5" x14ac:dyDescent="0.25">
      <c r="A9825" s="893">
        <v>103886</v>
      </c>
      <c r="B9825" s="894" t="s">
        <v>25637</v>
      </c>
      <c r="C9825" s="893" t="s">
        <v>70</v>
      </c>
      <c r="D9825" s="896">
        <v>457.72</v>
      </c>
    </row>
    <row r="9826" spans="1:4" ht="40.5" x14ac:dyDescent="0.25">
      <c r="A9826" s="893">
        <v>103887</v>
      </c>
      <c r="B9826" s="894" t="s">
        <v>25638</v>
      </c>
      <c r="C9826" s="893" t="s">
        <v>70</v>
      </c>
      <c r="D9826" s="896">
        <v>20.93</v>
      </c>
    </row>
    <row r="9827" spans="1:4" ht="40.5" x14ac:dyDescent="0.25">
      <c r="A9827" s="893">
        <v>103888</v>
      </c>
      <c r="B9827" s="894" t="s">
        <v>25639</v>
      </c>
      <c r="C9827" s="893" t="s">
        <v>70</v>
      </c>
      <c r="D9827" s="896">
        <v>17.72</v>
      </c>
    </row>
    <row r="9828" spans="1:4" ht="40.5" x14ac:dyDescent="0.25">
      <c r="A9828" s="893">
        <v>103889</v>
      </c>
      <c r="B9828" s="894" t="s">
        <v>25640</v>
      </c>
      <c r="C9828" s="893" t="s">
        <v>70</v>
      </c>
      <c r="D9828" s="896">
        <v>19.05</v>
      </c>
    </row>
    <row r="9829" spans="1:4" ht="40.5" x14ac:dyDescent="0.25">
      <c r="A9829" s="893">
        <v>103890</v>
      </c>
      <c r="B9829" s="894" t="s">
        <v>25641</v>
      </c>
      <c r="C9829" s="893" t="s">
        <v>70</v>
      </c>
      <c r="D9829" s="896">
        <v>531.61</v>
      </c>
    </row>
    <row r="9830" spans="1:4" ht="40.5" x14ac:dyDescent="0.25">
      <c r="A9830" s="893">
        <v>103891</v>
      </c>
      <c r="B9830" s="894" t="s">
        <v>25642</v>
      </c>
      <c r="C9830" s="893" t="s">
        <v>70</v>
      </c>
      <c r="D9830" s="896">
        <v>53</v>
      </c>
    </row>
    <row r="9831" spans="1:4" ht="40.5" x14ac:dyDescent="0.25">
      <c r="A9831" s="893">
        <v>103892</v>
      </c>
      <c r="B9831" s="894" t="s">
        <v>25643</v>
      </c>
      <c r="C9831" s="893" t="s">
        <v>70</v>
      </c>
      <c r="D9831" s="896">
        <v>17.170000000000002</v>
      </c>
    </row>
    <row r="9832" spans="1:4" ht="40.5" x14ac:dyDescent="0.25">
      <c r="A9832" s="893">
        <v>103893</v>
      </c>
      <c r="B9832" s="894" t="s">
        <v>25644</v>
      </c>
      <c r="C9832" s="893" t="s">
        <v>70</v>
      </c>
      <c r="D9832" s="896">
        <v>22.28</v>
      </c>
    </row>
    <row r="9833" spans="1:4" ht="40.5" x14ac:dyDescent="0.25">
      <c r="A9833" s="893">
        <v>103894</v>
      </c>
      <c r="B9833" s="894" t="s">
        <v>25645</v>
      </c>
      <c r="C9833" s="893" t="s">
        <v>70</v>
      </c>
      <c r="D9833" s="896">
        <v>26.76</v>
      </c>
    </row>
    <row r="9834" spans="1:4" ht="40.5" x14ac:dyDescent="0.25">
      <c r="A9834" s="893">
        <v>103895</v>
      </c>
      <c r="B9834" s="894" t="s">
        <v>25646</v>
      </c>
      <c r="C9834" s="893" t="s">
        <v>70</v>
      </c>
      <c r="D9834" s="896">
        <v>25.21</v>
      </c>
    </row>
    <row r="9835" spans="1:4" ht="40.5" x14ac:dyDescent="0.25">
      <c r="A9835" s="893">
        <v>103896</v>
      </c>
      <c r="B9835" s="894" t="s">
        <v>25647</v>
      </c>
      <c r="C9835" s="893" t="s">
        <v>70</v>
      </c>
      <c r="D9835" s="896">
        <v>25.21</v>
      </c>
    </row>
    <row r="9836" spans="1:4" ht="40.5" x14ac:dyDescent="0.25">
      <c r="A9836" s="893">
        <v>103897</v>
      </c>
      <c r="B9836" s="894" t="s">
        <v>25648</v>
      </c>
      <c r="C9836" s="893" t="s">
        <v>70</v>
      </c>
      <c r="D9836" s="896">
        <v>87.62</v>
      </c>
    </row>
    <row r="9837" spans="1:4" ht="40.5" x14ac:dyDescent="0.25">
      <c r="A9837" s="893">
        <v>103898</v>
      </c>
      <c r="B9837" s="894" t="s">
        <v>25649</v>
      </c>
      <c r="C9837" s="893" t="s">
        <v>70</v>
      </c>
      <c r="D9837" s="896">
        <v>584.6</v>
      </c>
    </row>
    <row r="9838" spans="1:4" ht="40.5" x14ac:dyDescent="0.25">
      <c r="A9838" s="893">
        <v>103899</v>
      </c>
      <c r="B9838" s="894" t="s">
        <v>25650</v>
      </c>
      <c r="C9838" s="893" t="s">
        <v>70</v>
      </c>
      <c r="D9838" s="896">
        <v>33.82</v>
      </c>
    </row>
    <row r="9839" spans="1:4" ht="40.5" x14ac:dyDescent="0.25">
      <c r="A9839" s="893">
        <v>103900</v>
      </c>
      <c r="B9839" s="894" t="s">
        <v>25651</v>
      </c>
      <c r="C9839" s="893" t="s">
        <v>70</v>
      </c>
      <c r="D9839" s="896">
        <v>22.07</v>
      </c>
    </row>
    <row r="9840" spans="1:4" ht="40.5" x14ac:dyDescent="0.25">
      <c r="A9840" s="893">
        <v>103901</v>
      </c>
      <c r="B9840" s="894" t="s">
        <v>25652</v>
      </c>
      <c r="C9840" s="893" t="s">
        <v>70</v>
      </c>
      <c r="D9840" s="896">
        <v>26.41</v>
      </c>
    </row>
    <row r="9841" spans="1:4" ht="40.5" x14ac:dyDescent="0.25">
      <c r="A9841" s="893">
        <v>103902</v>
      </c>
      <c r="B9841" s="894" t="s">
        <v>25653</v>
      </c>
      <c r="C9841" s="893" t="s">
        <v>70</v>
      </c>
      <c r="D9841" s="896">
        <v>38.6</v>
      </c>
    </row>
    <row r="9842" spans="1:4" ht="40.5" x14ac:dyDescent="0.25">
      <c r="A9842" s="893">
        <v>103903</v>
      </c>
      <c r="B9842" s="894" t="s">
        <v>25654</v>
      </c>
      <c r="C9842" s="893" t="s">
        <v>70</v>
      </c>
      <c r="D9842" s="896">
        <v>51.85</v>
      </c>
    </row>
    <row r="9843" spans="1:4" ht="40.5" x14ac:dyDescent="0.25">
      <c r="A9843" s="893">
        <v>103947</v>
      </c>
      <c r="B9843" s="894" t="s">
        <v>25655</v>
      </c>
      <c r="C9843" s="893" t="s">
        <v>70</v>
      </c>
      <c r="D9843" s="896">
        <v>6.87</v>
      </c>
    </row>
    <row r="9844" spans="1:4" ht="40.5" x14ac:dyDescent="0.25">
      <c r="A9844" s="893">
        <v>103948</v>
      </c>
      <c r="B9844" s="894" t="s">
        <v>25656</v>
      </c>
      <c r="C9844" s="893" t="s">
        <v>70</v>
      </c>
      <c r="D9844" s="896">
        <v>8.6199999999999992</v>
      </c>
    </row>
    <row r="9845" spans="1:4" ht="40.5" x14ac:dyDescent="0.25">
      <c r="A9845" s="893">
        <v>103949</v>
      </c>
      <c r="B9845" s="894" t="s">
        <v>25657</v>
      </c>
      <c r="C9845" s="893" t="s">
        <v>70</v>
      </c>
      <c r="D9845" s="896">
        <v>10.29</v>
      </c>
    </row>
    <row r="9846" spans="1:4" ht="40.5" x14ac:dyDescent="0.25">
      <c r="A9846" s="893">
        <v>103950</v>
      </c>
      <c r="B9846" s="894" t="s">
        <v>25658</v>
      </c>
      <c r="C9846" s="893" t="s">
        <v>70</v>
      </c>
      <c r="D9846" s="896">
        <v>12.04</v>
      </c>
    </row>
    <row r="9847" spans="1:4" ht="40.5" x14ac:dyDescent="0.25">
      <c r="A9847" s="893">
        <v>103951</v>
      </c>
      <c r="B9847" s="894" t="s">
        <v>25659</v>
      </c>
      <c r="C9847" s="893" t="s">
        <v>70</v>
      </c>
      <c r="D9847" s="896">
        <v>16.72</v>
      </c>
    </row>
    <row r="9848" spans="1:4" ht="40.5" x14ac:dyDescent="0.25">
      <c r="A9848" s="893">
        <v>103952</v>
      </c>
      <c r="B9848" s="894" t="s">
        <v>25660</v>
      </c>
      <c r="C9848" s="893" t="s">
        <v>70</v>
      </c>
      <c r="D9848" s="896">
        <v>6.32</v>
      </c>
    </row>
    <row r="9849" spans="1:4" ht="40.5" x14ac:dyDescent="0.25">
      <c r="A9849" s="893">
        <v>103953</v>
      </c>
      <c r="B9849" s="894" t="s">
        <v>25661</v>
      </c>
      <c r="C9849" s="893" t="s">
        <v>70</v>
      </c>
      <c r="D9849" s="896">
        <v>7.96</v>
      </c>
    </row>
    <row r="9850" spans="1:4" ht="40.5" x14ac:dyDescent="0.25">
      <c r="A9850" s="893">
        <v>103954</v>
      </c>
      <c r="B9850" s="894" t="s">
        <v>25662</v>
      </c>
      <c r="C9850" s="893" t="s">
        <v>70</v>
      </c>
      <c r="D9850" s="896">
        <v>9.67</v>
      </c>
    </row>
    <row r="9851" spans="1:4" ht="40.5" x14ac:dyDescent="0.25">
      <c r="A9851" s="893">
        <v>103955</v>
      </c>
      <c r="B9851" s="894" t="s">
        <v>25663</v>
      </c>
      <c r="C9851" s="893" t="s">
        <v>70</v>
      </c>
      <c r="D9851" s="896">
        <v>11.21</v>
      </c>
    </row>
    <row r="9852" spans="1:4" ht="40.5" x14ac:dyDescent="0.25">
      <c r="A9852" s="893">
        <v>103956</v>
      </c>
      <c r="B9852" s="894" t="s">
        <v>25664</v>
      </c>
      <c r="C9852" s="893" t="s">
        <v>70</v>
      </c>
      <c r="D9852" s="896">
        <v>15.75</v>
      </c>
    </row>
    <row r="9853" spans="1:4" ht="27" x14ac:dyDescent="0.25">
      <c r="A9853" s="893">
        <v>103957</v>
      </c>
      <c r="B9853" s="894" t="s">
        <v>25665</v>
      </c>
      <c r="C9853" s="893" t="s">
        <v>70</v>
      </c>
      <c r="D9853" s="896">
        <v>5.33</v>
      </c>
    </row>
    <row r="9854" spans="1:4" ht="27" x14ac:dyDescent="0.25">
      <c r="A9854" s="893">
        <v>103958</v>
      </c>
      <c r="B9854" s="894" t="s">
        <v>25666</v>
      </c>
      <c r="C9854" s="893" t="s">
        <v>70</v>
      </c>
      <c r="D9854" s="896">
        <v>11.01</v>
      </c>
    </row>
    <row r="9855" spans="1:4" ht="27" x14ac:dyDescent="0.25">
      <c r="A9855" s="893">
        <v>103959</v>
      </c>
      <c r="B9855" s="894" t="s">
        <v>25667</v>
      </c>
      <c r="C9855" s="893" t="s">
        <v>70</v>
      </c>
      <c r="D9855" s="896">
        <v>16.59</v>
      </c>
    </row>
    <row r="9856" spans="1:4" ht="27" x14ac:dyDescent="0.25">
      <c r="A9856" s="893">
        <v>103962</v>
      </c>
      <c r="B9856" s="894" t="s">
        <v>25668</v>
      </c>
      <c r="C9856" s="893" t="s">
        <v>70</v>
      </c>
      <c r="D9856" s="896">
        <v>7.14</v>
      </c>
    </row>
    <row r="9857" spans="1:4" ht="27" x14ac:dyDescent="0.25">
      <c r="A9857" s="893">
        <v>103964</v>
      </c>
      <c r="B9857" s="894" t="s">
        <v>25669</v>
      </c>
      <c r="C9857" s="893" t="s">
        <v>70</v>
      </c>
      <c r="D9857" s="896">
        <v>9.07</v>
      </c>
    </row>
    <row r="9858" spans="1:4" ht="27" x14ac:dyDescent="0.25">
      <c r="A9858" s="893">
        <v>103966</v>
      </c>
      <c r="B9858" s="894" t="s">
        <v>25670</v>
      </c>
      <c r="C9858" s="893" t="s">
        <v>70</v>
      </c>
      <c r="D9858" s="896">
        <v>10.71</v>
      </c>
    </row>
    <row r="9859" spans="1:4" ht="27" x14ac:dyDescent="0.25">
      <c r="A9859" s="893">
        <v>103967</v>
      </c>
      <c r="B9859" s="894" t="s">
        <v>25671</v>
      </c>
      <c r="C9859" s="893" t="s">
        <v>70</v>
      </c>
      <c r="D9859" s="896">
        <v>12.94</v>
      </c>
    </row>
    <row r="9860" spans="1:4" ht="27" x14ac:dyDescent="0.25">
      <c r="A9860" s="893">
        <v>103968</v>
      </c>
      <c r="B9860" s="894" t="s">
        <v>25672</v>
      </c>
      <c r="C9860" s="893" t="s">
        <v>70</v>
      </c>
      <c r="D9860" s="896">
        <v>18.739999999999998</v>
      </c>
    </row>
    <row r="9861" spans="1:4" ht="27" x14ac:dyDescent="0.25">
      <c r="A9861" s="893">
        <v>103969</v>
      </c>
      <c r="B9861" s="894" t="s">
        <v>25673</v>
      </c>
      <c r="C9861" s="893" t="s">
        <v>70</v>
      </c>
      <c r="D9861" s="896">
        <v>22.17</v>
      </c>
    </row>
    <row r="9862" spans="1:4" ht="27" x14ac:dyDescent="0.25">
      <c r="A9862" s="893">
        <v>103971</v>
      </c>
      <c r="B9862" s="894" t="s">
        <v>25674</v>
      </c>
      <c r="C9862" s="893" t="s">
        <v>70</v>
      </c>
      <c r="D9862" s="896">
        <v>28.23</v>
      </c>
    </row>
    <row r="9863" spans="1:4" ht="27" x14ac:dyDescent="0.25">
      <c r="A9863" s="893">
        <v>103972</v>
      </c>
      <c r="B9863" s="894" t="s">
        <v>25675</v>
      </c>
      <c r="C9863" s="893" t="s">
        <v>70</v>
      </c>
      <c r="D9863" s="896">
        <v>32.630000000000003</v>
      </c>
    </row>
    <row r="9864" spans="1:4" ht="40.5" x14ac:dyDescent="0.25">
      <c r="A9864" s="893">
        <v>103974</v>
      </c>
      <c r="B9864" s="894" t="s">
        <v>25676</v>
      </c>
      <c r="C9864" s="893" t="s">
        <v>70</v>
      </c>
      <c r="D9864" s="896">
        <v>11.82</v>
      </c>
    </row>
    <row r="9865" spans="1:4" ht="40.5" x14ac:dyDescent="0.25">
      <c r="A9865" s="893">
        <v>103975</v>
      </c>
      <c r="B9865" s="894" t="s">
        <v>25677</v>
      </c>
      <c r="C9865" s="893" t="s">
        <v>70</v>
      </c>
      <c r="D9865" s="896">
        <v>19.829999999999998</v>
      </c>
    </row>
    <row r="9866" spans="1:4" ht="40.5" x14ac:dyDescent="0.25">
      <c r="A9866" s="893">
        <v>103976</v>
      </c>
      <c r="B9866" s="894" t="s">
        <v>25678</v>
      </c>
      <c r="C9866" s="893" t="s">
        <v>70</v>
      </c>
      <c r="D9866" s="896">
        <v>28.87</v>
      </c>
    </row>
    <row r="9867" spans="1:4" ht="27" x14ac:dyDescent="0.25">
      <c r="A9867" s="893">
        <v>103980</v>
      </c>
      <c r="B9867" s="894" t="s">
        <v>25679</v>
      </c>
      <c r="C9867" s="893" t="s">
        <v>70</v>
      </c>
      <c r="D9867" s="896">
        <v>19.600000000000001</v>
      </c>
    </row>
    <row r="9868" spans="1:4" ht="27" x14ac:dyDescent="0.25">
      <c r="A9868" s="893">
        <v>103981</v>
      </c>
      <c r="B9868" s="894" t="s">
        <v>25680</v>
      </c>
      <c r="C9868" s="893" t="s">
        <v>70</v>
      </c>
      <c r="D9868" s="896">
        <v>19.670000000000002</v>
      </c>
    </row>
    <row r="9869" spans="1:4" ht="27" x14ac:dyDescent="0.25">
      <c r="A9869" s="893">
        <v>103982</v>
      </c>
      <c r="B9869" s="894" t="s">
        <v>25681</v>
      </c>
      <c r="C9869" s="893" t="s">
        <v>70</v>
      </c>
      <c r="D9869" s="896">
        <v>26.95</v>
      </c>
    </row>
    <row r="9870" spans="1:4" ht="27" x14ac:dyDescent="0.25">
      <c r="A9870" s="893">
        <v>103983</v>
      </c>
      <c r="B9870" s="894" t="s">
        <v>25682</v>
      </c>
      <c r="C9870" s="893" t="s">
        <v>70</v>
      </c>
      <c r="D9870" s="896">
        <v>19.02</v>
      </c>
    </row>
    <row r="9871" spans="1:4" ht="27" x14ac:dyDescent="0.25">
      <c r="A9871" s="893">
        <v>103984</v>
      </c>
      <c r="B9871" s="894" t="s">
        <v>25683</v>
      </c>
      <c r="C9871" s="893" t="s">
        <v>70</v>
      </c>
      <c r="D9871" s="896">
        <v>21.51</v>
      </c>
    </row>
    <row r="9872" spans="1:4" ht="27" x14ac:dyDescent="0.25">
      <c r="A9872" s="893">
        <v>103985</v>
      </c>
      <c r="B9872" s="894" t="s">
        <v>25684</v>
      </c>
      <c r="C9872" s="893" t="s">
        <v>70</v>
      </c>
      <c r="D9872" s="896">
        <v>24.5</v>
      </c>
    </row>
    <row r="9873" spans="1:4" ht="27" x14ac:dyDescent="0.25">
      <c r="A9873" s="893">
        <v>103986</v>
      </c>
      <c r="B9873" s="894" t="s">
        <v>25685</v>
      </c>
      <c r="C9873" s="893" t="s">
        <v>70</v>
      </c>
      <c r="D9873" s="896">
        <v>31.18</v>
      </c>
    </row>
    <row r="9874" spans="1:4" ht="27" x14ac:dyDescent="0.25">
      <c r="A9874" s="893">
        <v>103987</v>
      </c>
      <c r="B9874" s="894" t="s">
        <v>25686</v>
      </c>
      <c r="C9874" s="893" t="s">
        <v>70</v>
      </c>
      <c r="D9874" s="896">
        <v>26.65</v>
      </c>
    </row>
    <row r="9875" spans="1:4" ht="27" x14ac:dyDescent="0.25">
      <c r="A9875" s="893">
        <v>103988</v>
      </c>
      <c r="B9875" s="894" t="s">
        <v>25687</v>
      </c>
      <c r="C9875" s="893" t="s">
        <v>70</v>
      </c>
      <c r="D9875" s="896">
        <v>14.11</v>
      </c>
    </row>
    <row r="9876" spans="1:4" ht="27" x14ac:dyDescent="0.25">
      <c r="A9876" s="893">
        <v>103990</v>
      </c>
      <c r="B9876" s="894" t="s">
        <v>25688</v>
      </c>
      <c r="C9876" s="893" t="s">
        <v>70</v>
      </c>
      <c r="D9876" s="896">
        <v>40.1</v>
      </c>
    </row>
    <row r="9877" spans="1:4" ht="40.5" x14ac:dyDescent="0.25">
      <c r="A9877" s="893">
        <v>103991</v>
      </c>
      <c r="B9877" s="894" t="s">
        <v>25689</v>
      </c>
      <c r="C9877" s="893" t="s">
        <v>70</v>
      </c>
      <c r="D9877" s="896">
        <v>20.64</v>
      </c>
    </row>
    <row r="9878" spans="1:4" ht="40.5" x14ac:dyDescent="0.25">
      <c r="A9878" s="893">
        <v>103992</v>
      </c>
      <c r="B9878" s="894" t="s">
        <v>25690</v>
      </c>
      <c r="C9878" s="893" t="s">
        <v>70</v>
      </c>
      <c r="D9878" s="896">
        <v>12.68</v>
      </c>
    </row>
    <row r="9879" spans="1:4" ht="40.5" x14ac:dyDescent="0.25">
      <c r="A9879" s="893">
        <v>103993</v>
      </c>
      <c r="B9879" s="894" t="s">
        <v>25691</v>
      </c>
      <c r="C9879" s="893" t="s">
        <v>70</v>
      </c>
      <c r="D9879" s="896">
        <v>10.76</v>
      </c>
    </row>
    <row r="9880" spans="1:4" ht="40.5" x14ac:dyDescent="0.25">
      <c r="A9880" s="893">
        <v>103994</v>
      </c>
      <c r="B9880" s="894" t="s">
        <v>25692</v>
      </c>
      <c r="C9880" s="893" t="s">
        <v>70</v>
      </c>
      <c r="D9880" s="896">
        <v>15.8</v>
      </c>
    </row>
    <row r="9881" spans="1:4" ht="27" x14ac:dyDescent="0.25">
      <c r="A9881" s="893">
        <v>103995</v>
      </c>
      <c r="B9881" s="894" t="s">
        <v>25693</v>
      </c>
      <c r="C9881" s="893" t="s">
        <v>70</v>
      </c>
      <c r="D9881" s="896">
        <v>16.559999999999999</v>
      </c>
    </row>
    <row r="9882" spans="1:4" ht="27" x14ac:dyDescent="0.25">
      <c r="A9882" s="893">
        <v>103996</v>
      </c>
      <c r="B9882" s="894" t="s">
        <v>25694</v>
      </c>
      <c r="C9882" s="893" t="s">
        <v>70</v>
      </c>
      <c r="D9882" s="896">
        <v>45.64</v>
      </c>
    </row>
    <row r="9883" spans="1:4" ht="27" x14ac:dyDescent="0.25">
      <c r="A9883" s="893">
        <v>103997</v>
      </c>
      <c r="B9883" s="894" t="s">
        <v>25695</v>
      </c>
      <c r="C9883" s="893" t="s">
        <v>70</v>
      </c>
      <c r="D9883" s="896">
        <v>44.52</v>
      </c>
    </row>
    <row r="9884" spans="1:4" ht="40.5" x14ac:dyDescent="0.25">
      <c r="A9884" s="893">
        <v>103998</v>
      </c>
      <c r="B9884" s="894" t="s">
        <v>25696</v>
      </c>
      <c r="C9884" s="893" t="s">
        <v>70</v>
      </c>
      <c r="D9884" s="896">
        <v>16.21</v>
      </c>
    </row>
    <row r="9885" spans="1:4" ht="40.5" x14ac:dyDescent="0.25">
      <c r="A9885" s="893">
        <v>103999</v>
      </c>
      <c r="B9885" s="894" t="s">
        <v>25697</v>
      </c>
      <c r="C9885" s="893" t="s">
        <v>70</v>
      </c>
      <c r="D9885" s="896">
        <v>13.83</v>
      </c>
    </row>
    <row r="9886" spans="1:4" ht="40.5" x14ac:dyDescent="0.25">
      <c r="A9886" s="893">
        <v>104000</v>
      </c>
      <c r="B9886" s="894" t="s">
        <v>25698</v>
      </c>
      <c r="C9886" s="893" t="s">
        <v>70</v>
      </c>
      <c r="D9886" s="896">
        <v>31.77</v>
      </c>
    </row>
    <row r="9887" spans="1:4" ht="40.5" x14ac:dyDescent="0.25">
      <c r="A9887" s="893">
        <v>104001</v>
      </c>
      <c r="B9887" s="894" t="s">
        <v>25699</v>
      </c>
      <c r="C9887" s="893" t="s">
        <v>70</v>
      </c>
      <c r="D9887" s="896">
        <v>15.18</v>
      </c>
    </row>
    <row r="9888" spans="1:4" ht="40.5" x14ac:dyDescent="0.25">
      <c r="A9888" s="893">
        <v>104002</v>
      </c>
      <c r="B9888" s="894" t="s">
        <v>25700</v>
      </c>
      <c r="C9888" s="893" t="s">
        <v>70</v>
      </c>
      <c r="D9888" s="896">
        <v>19.52</v>
      </c>
    </row>
    <row r="9889" spans="1:4" ht="40.5" x14ac:dyDescent="0.25">
      <c r="A9889" s="893">
        <v>104003</v>
      </c>
      <c r="B9889" s="894" t="s">
        <v>25701</v>
      </c>
      <c r="C9889" s="893" t="s">
        <v>70</v>
      </c>
      <c r="D9889" s="896">
        <v>16.260000000000002</v>
      </c>
    </row>
    <row r="9890" spans="1:4" ht="27" x14ac:dyDescent="0.25">
      <c r="A9890" s="893">
        <v>104004</v>
      </c>
      <c r="B9890" s="894" t="s">
        <v>25702</v>
      </c>
      <c r="C9890" s="893" t="s">
        <v>70</v>
      </c>
      <c r="D9890" s="896">
        <v>32.78</v>
      </c>
    </row>
    <row r="9891" spans="1:4" ht="27" x14ac:dyDescent="0.25">
      <c r="A9891" s="893">
        <v>104005</v>
      </c>
      <c r="B9891" s="894" t="s">
        <v>25703</v>
      </c>
      <c r="C9891" s="893" t="s">
        <v>70</v>
      </c>
      <c r="D9891" s="896">
        <v>40.83</v>
      </c>
    </row>
    <row r="9892" spans="1:4" ht="27" x14ac:dyDescent="0.25">
      <c r="A9892" s="893">
        <v>104006</v>
      </c>
      <c r="B9892" s="894" t="s">
        <v>25704</v>
      </c>
      <c r="C9892" s="893" t="s">
        <v>70</v>
      </c>
      <c r="D9892" s="896">
        <v>27.99</v>
      </c>
    </row>
    <row r="9893" spans="1:4" ht="40.5" x14ac:dyDescent="0.25">
      <c r="A9893" s="893">
        <v>104007</v>
      </c>
      <c r="B9893" s="894" t="s">
        <v>25705</v>
      </c>
      <c r="C9893" s="893" t="s">
        <v>70</v>
      </c>
      <c r="D9893" s="896">
        <v>24.45</v>
      </c>
    </row>
    <row r="9894" spans="1:4" ht="40.5" x14ac:dyDescent="0.25">
      <c r="A9894" s="893">
        <v>104008</v>
      </c>
      <c r="B9894" s="894" t="s">
        <v>25706</v>
      </c>
      <c r="C9894" s="893" t="s">
        <v>70</v>
      </c>
      <c r="D9894" s="896">
        <v>35.46</v>
      </c>
    </row>
    <row r="9895" spans="1:4" ht="40.5" x14ac:dyDescent="0.25">
      <c r="A9895" s="893">
        <v>104009</v>
      </c>
      <c r="B9895" s="894" t="s">
        <v>25707</v>
      </c>
      <c r="C9895" s="893" t="s">
        <v>70</v>
      </c>
      <c r="D9895" s="896">
        <v>14.56</v>
      </c>
    </row>
    <row r="9896" spans="1:4" ht="27" x14ac:dyDescent="0.25">
      <c r="A9896" s="893">
        <v>104011</v>
      </c>
      <c r="B9896" s="894" t="s">
        <v>25708</v>
      </c>
      <c r="C9896" s="893" t="s">
        <v>70</v>
      </c>
      <c r="D9896" s="896">
        <v>28.08</v>
      </c>
    </row>
    <row r="9897" spans="1:4" ht="27" x14ac:dyDescent="0.25">
      <c r="A9897" s="893">
        <v>104012</v>
      </c>
      <c r="B9897" s="894" t="s">
        <v>25709</v>
      </c>
      <c r="C9897" s="893" t="s">
        <v>70</v>
      </c>
      <c r="D9897" s="896">
        <v>26.03</v>
      </c>
    </row>
    <row r="9898" spans="1:4" ht="40.5" x14ac:dyDescent="0.25">
      <c r="A9898" s="893">
        <v>104014</v>
      </c>
      <c r="B9898" s="894" t="s">
        <v>25710</v>
      </c>
      <c r="C9898" s="893" t="s">
        <v>70</v>
      </c>
      <c r="D9898" s="896">
        <v>11.92</v>
      </c>
    </row>
    <row r="9899" spans="1:4" ht="27" x14ac:dyDescent="0.25">
      <c r="A9899" s="893">
        <v>104015</v>
      </c>
      <c r="B9899" s="894" t="s">
        <v>25711</v>
      </c>
      <c r="C9899" s="893" t="s">
        <v>70</v>
      </c>
      <c r="D9899" s="896">
        <v>18.37</v>
      </c>
    </row>
    <row r="9900" spans="1:4" ht="27" x14ac:dyDescent="0.25">
      <c r="A9900" s="893">
        <v>104016</v>
      </c>
      <c r="B9900" s="894" t="s">
        <v>25712</v>
      </c>
      <c r="C9900" s="893" t="s">
        <v>70</v>
      </c>
      <c r="D9900" s="896">
        <v>24.68</v>
      </c>
    </row>
    <row r="9901" spans="1:4" ht="27" x14ac:dyDescent="0.25">
      <c r="A9901" s="893">
        <v>104017</v>
      </c>
      <c r="B9901" s="894" t="s">
        <v>25713</v>
      </c>
      <c r="C9901" s="893" t="s">
        <v>70</v>
      </c>
      <c r="D9901" s="896">
        <v>50.48</v>
      </c>
    </row>
    <row r="9902" spans="1:4" ht="27" x14ac:dyDescent="0.25">
      <c r="A9902" s="893">
        <v>104018</v>
      </c>
      <c r="B9902" s="894" t="s">
        <v>25714</v>
      </c>
      <c r="C9902" s="893" t="s">
        <v>70</v>
      </c>
      <c r="D9902" s="896">
        <v>23.5</v>
      </c>
    </row>
    <row r="9903" spans="1:4" ht="27" x14ac:dyDescent="0.25">
      <c r="A9903" s="893">
        <v>104019</v>
      </c>
      <c r="B9903" s="894" t="s">
        <v>25715</v>
      </c>
      <c r="C9903" s="893" t="s">
        <v>70</v>
      </c>
      <c r="D9903" s="896">
        <v>49.1</v>
      </c>
    </row>
    <row r="9904" spans="1:4" ht="27" x14ac:dyDescent="0.25">
      <c r="A9904" s="893">
        <v>104020</v>
      </c>
      <c r="B9904" s="894" t="s">
        <v>25716</v>
      </c>
      <c r="C9904" s="893" t="s">
        <v>70</v>
      </c>
      <c r="D9904" s="896">
        <v>62.02</v>
      </c>
    </row>
    <row r="9905" spans="1:4" ht="27" x14ac:dyDescent="0.25">
      <c r="A9905" s="893">
        <v>104022</v>
      </c>
      <c r="B9905" s="894" t="s">
        <v>25717</v>
      </c>
      <c r="C9905" s="893" t="s">
        <v>70</v>
      </c>
      <c r="D9905" s="896">
        <v>76.98</v>
      </c>
    </row>
    <row r="9906" spans="1:4" ht="27" x14ac:dyDescent="0.25">
      <c r="A9906" s="893">
        <v>104023</v>
      </c>
      <c r="B9906" s="894" t="s">
        <v>25718</v>
      </c>
      <c r="C9906" s="893" t="s">
        <v>70</v>
      </c>
      <c r="D9906" s="896">
        <v>45.39</v>
      </c>
    </row>
    <row r="9907" spans="1:4" ht="27" x14ac:dyDescent="0.25">
      <c r="A9907" s="893">
        <v>104024</v>
      </c>
      <c r="B9907" s="894" t="s">
        <v>25719</v>
      </c>
      <c r="C9907" s="893" t="s">
        <v>70</v>
      </c>
      <c r="D9907" s="896">
        <v>44.94</v>
      </c>
    </row>
    <row r="9908" spans="1:4" ht="27" x14ac:dyDescent="0.25">
      <c r="A9908" s="893">
        <v>104025</v>
      </c>
      <c r="B9908" s="894" t="s">
        <v>25720</v>
      </c>
      <c r="C9908" s="893" t="s">
        <v>70</v>
      </c>
      <c r="D9908" s="896">
        <v>31.44</v>
      </c>
    </row>
    <row r="9909" spans="1:4" ht="27" x14ac:dyDescent="0.25">
      <c r="A9909" s="893">
        <v>104026</v>
      </c>
      <c r="B9909" s="894" t="s">
        <v>25721</v>
      </c>
      <c r="C9909" s="893" t="s">
        <v>70</v>
      </c>
      <c r="D9909" s="896">
        <v>46.31</v>
      </c>
    </row>
    <row r="9910" spans="1:4" ht="27" x14ac:dyDescent="0.25">
      <c r="A9910" s="893">
        <v>104027</v>
      </c>
      <c r="B9910" s="894" t="s">
        <v>25722</v>
      </c>
      <c r="C9910" s="893" t="s">
        <v>70</v>
      </c>
      <c r="D9910" s="896">
        <v>70.569999999999993</v>
      </c>
    </row>
    <row r="9911" spans="1:4" ht="40.5" x14ac:dyDescent="0.25">
      <c r="A9911" s="893">
        <v>104028</v>
      </c>
      <c r="B9911" s="894" t="s">
        <v>25723</v>
      </c>
      <c r="C9911" s="893" t="s">
        <v>70</v>
      </c>
      <c r="D9911" s="896">
        <v>144.84</v>
      </c>
    </row>
    <row r="9912" spans="1:4" ht="27" x14ac:dyDescent="0.25">
      <c r="A9912" s="893">
        <v>104029</v>
      </c>
      <c r="B9912" s="894" t="s">
        <v>25724</v>
      </c>
      <c r="C9912" s="893" t="s">
        <v>70</v>
      </c>
      <c r="D9912" s="896">
        <v>75.11</v>
      </c>
    </row>
    <row r="9913" spans="1:4" ht="27" x14ac:dyDescent="0.25">
      <c r="A9913" s="893">
        <v>104030</v>
      </c>
      <c r="B9913" s="894" t="s">
        <v>25725</v>
      </c>
      <c r="C9913" s="893" t="s">
        <v>70</v>
      </c>
      <c r="D9913" s="896">
        <v>68.22</v>
      </c>
    </row>
    <row r="9914" spans="1:4" ht="27" x14ac:dyDescent="0.25">
      <c r="A9914" s="893">
        <v>104159</v>
      </c>
      <c r="B9914" s="894" t="s">
        <v>25726</v>
      </c>
      <c r="C9914" s="893" t="s">
        <v>70</v>
      </c>
      <c r="D9914" s="896">
        <v>43.03</v>
      </c>
    </row>
    <row r="9915" spans="1:4" ht="40.5" x14ac:dyDescent="0.25">
      <c r="A9915" s="893">
        <v>104167</v>
      </c>
      <c r="B9915" s="894" t="s">
        <v>25727</v>
      </c>
      <c r="C9915" s="893" t="s">
        <v>70</v>
      </c>
      <c r="D9915" s="896">
        <v>145.11000000000001</v>
      </c>
    </row>
    <row r="9916" spans="1:4" ht="40.5" x14ac:dyDescent="0.25">
      <c r="A9916" s="893">
        <v>104168</v>
      </c>
      <c r="B9916" s="894" t="s">
        <v>25728</v>
      </c>
      <c r="C9916" s="893" t="s">
        <v>70</v>
      </c>
      <c r="D9916" s="896">
        <v>141.08000000000001</v>
      </c>
    </row>
    <row r="9917" spans="1:4" ht="40.5" x14ac:dyDescent="0.25">
      <c r="A9917" s="893">
        <v>104169</v>
      </c>
      <c r="B9917" s="894" t="s">
        <v>25729</v>
      </c>
      <c r="C9917" s="893" t="s">
        <v>70</v>
      </c>
      <c r="D9917" s="896">
        <v>176.53</v>
      </c>
    </row>
    <row r="9918" spans="1:4" ht="40.5" x14ac:dyDescent="0.25">
      <c r="A9918" s="893">
        <v>104170</v>
      </c>
      <c r="B9918" s="894" t="s">
        <v>25730</v>
      </c>
      <c r="C9918" s="893" t="s">
        <v>70</v>
      </c>
      <c r="D9918" s="896">
        <v>81.709999999999994</v>
      </c>
    </row>
    <row r="9919" spans="1:4" ht="40.5" x14ac:dyDescent="0.25">
      <c r="A9919" s="893">
        <v>104171</v>
      </c>
      <c r="B9919" s="894" t="s">
        <v>25731</v>
      </c>
      <c r="C9919" s="893" t="s">
        <v>70</v>
      </c>
      <c r="D9919" s="896">
        <v>116.75</v>
      </c>
    </row>
    <row r="9920" spans="1:4" ht="40.5" x14ac:dyDescent="0.25">
      <c r="A9920" s="893">
        <v>104172</v>
      </c>
      <c r="B9920" s="894" t="s">
        <v>25732</v>
      </c>
      <c r="C9920" s="893" t="s">
        <v>70</v>
      </c>
      <c r="D9920" s="896">
        <v>336.35</v>
      </c>
    </row>
    <row r="9921" spans="1:4" ht="40.5" x14ac:dyDescent="0.25">
      <c r="A9921" s="893">
        <v>104173</v>
      </c>
      <c r="B9921" s="894" t="s">
        <v>25733</v>
      </c>
      <c r="C9921" s="893" t="s">
        <v>70</v>
      </c>
      <c r="D9921" s="896">
        <v>100.75</v>
      </c>
    </row>
    <row r="9922" spans="1:4" ht="40.5" x14ac:dyDescent="0.25">
      <c r="A9922" s="893">
        <v>104174</v>
      </c>
      <c r="B9922" s="894" t="s">
        <v>25734</v>
      </c>
      <c r="C9922" s="893" t="s">
        <v>70</v>
      </c>
      <c r="D9922" s="896">
        <v>226.62</v>
      </c>
    </row>
    <row r="9923" spans="1:4" ht="27" x14ac:dyDescent="0.25">
      <c r="A9923" s="893">
        <v>104175</v>
      </c>
      <c r="B9923" s="894" t="s">
        <v>25735</v>
      </c>
      <c r="C9923" s="893" t="s">
        <v>70</v>
      </c>
      <c r="D9923" s="896">
        <v>166.03</v>
      </c>
    </row>
    <row r="9924" spans="1:4" ht="40.5" x14ac:dyDescent="0.25">
      <c r="A9924" s="893">
        <v>104176</v>
      </c>
      <c r="B9924" s="894" t="s">
        <v>25736</v>
      </c>
      <c r="C9924" s="893" t="s">
        <v>70</v>
      </c>
      <c r="D9924" s="896">
        <v>301.7</v>
      </c>
    </row>
    <row r="9925" spans="1:4" ht="27" x14ac:dyDescent="0.25">
      <c r="A9925" s="893">
        <v>104177</v>
      </c>
      <c r="B9925" s="894" t="s">
        <v>25737</v>
      </c>
      <c r="C9925" s="893" t="s">
        <v>70</v>
      </c>
      <c r="D9925" s="896">
        <v>215.74</v>
      </c>
    </row>
    <row r="9926" spans="1:4" ht="27" x14ac:dyDescent="0.25">
      <c r="A9926" s="893">
        <v>104178</v>
      </c>
      <c r="B9926" s="894" t="s">
        <v>25738</v>
      </c>
      <c r="C9926" s="893" t="s">
        <v>70</v>
      </c>
      <c r="D9926" s="896">
        <v>25.57</v>
      </c>
    </row>
    <row r="9927" spans="1:4" ht="27" x14ac:dyDescent="0.25">
      <c r="A9927" s="893">
        <v>104179</v>
      </c>
      <c r="B9927" s="894" t="s">
        <v>25739</v>
      </c>
      <c r="C9927" s="893" t="s">
        <v>70</v>
      </c>
      <c r="D9927" s="896">
        <v>100.77</v>
      </c>
    </row>
    <row r="9928" spans="1:4" ht="27" x14ac:dyDescent="0.25">
      <c r="A9928" s="893">
        <v>104191</v>
      </c>
      <c r="B9928" s="894" t="s">
        <v>25740</v>
      </c>
      <c r="C9928" s="893" t="s">
        <v>70</v>
      </c>
      <c r="D9928" s="896">
        <v>10.54</v>
      </c>
    </row>
    <row r="9929" spans="1:4" ht="27" x14ac:dyDescent="0.25">
      <c r="A9929" s="893">
        <v>104192</v>
      </c>
      <c r="B9929" s="894" t="s">
        <v>25741</v>
      </c>
      <c r="C9929" s="893" t="s">
        <v>70</v>
      </c>
      <c r="D9929" s="896">
        <v>28.56</v>
      </c>
    </row>
    <row r="9930" spans="1:4" ht="27" x14ac:dyDescent="0.25">
      <c r="A9930" s="893">
        <v>104193</v>
      </c>
      <c r="B9930" s="894" t="s">
        <v>25742</v>
      </c>
      <c r="C9930" s="893" t="s">
        <v>70</v>
      </c>
      <c r="D9930" s="896">
        <v>157.12</v>
      </c>
    </row>
    <row r="9931" spans="1:4" ht="27" x14ac:dyDescent="0.25">
      <c r="A9931" s="893">
        <v>104196</v>
      </c>
      <c r="B9931" s="894" t="s">
        <v>25743</v>
      </c>
      <c r="C9931" s="893" t="s">
        <v>70</v>
      </c>
      <c r="D9931" s="896">
        <v>15.48</v>
      </c>
    </row>
    <row r="9932" spans="1:4" ht="27" x14ac:dyDescent="0.25">
      <c r="A9932" s="893">
        <v>104197</v>
      </c>
      <c r="B9932" s="894" t="s">
        <v>25744</v>
      </c>
      <c r="C9932" s="893" t="s">
        <v>70</v>
      </c>
      <c r="D9932" s="896">
        <v>29.59</v>
      </c>
    </row>
    <row r="9933" spans="1:4" ht="27" x14ac:dyDescent="0.25">
      <c r="A9933" s="893">
        <v>104198</v>
      </c>
      <c r="B9933" s="894" t="s">
        <v>25745</v>
      </c>
      <c r="C9933" s="893" t="s">
        <v>70</v>
      </c>
      <c r="D9933" s="896">
        <v>7.98</v>
      </c>
    </row>
    <row r="9934" spans="1:4" ht="27" x14ac:dyDescent="0.25">
      <c r="A9934" s="893">
        <v>104199</v>
      </c>
      <c r="B9934" s="894" t="s">
        <v>25746</v>
      </c>
      <c r="C9934" s="893" t="s">
        <v>70</v>
      </c>
      <c r="D9934" s="896">
        <v>7.76</v>
      </c>
    </row>
    <row r="9935" spans="1:4" ht="27" x14ac:dyDescent="0.25">
      <c r="A9935" s="893">
        <v>104200</v>
      </c>
      <c r="B9935" s="894" t="s">
        <v>25747</v>
      </c>
      <c r="C9935" s="893" t="s">
        <v>70</v>
      </c>
      <c r="D9935" s="896">
        <v>6.2</v>
      </c>
    </row>
    <row r="9936" spans="1:4" ht="27" x14ac:dyDescent="0.25">
      <c r="A9936" s="893">
        <v>104201</v>
      </c>
      <c r="B9936" s="894" t="s">
        <v>25748</v>
      </c>
      <c r="C9936" s="893" t="s">
        <v>70</v>
      </c>
      <c r="D9936" s="896">
        <v>19.21</v>
      </c>
    </row>
    <row r="9937" spans="1:4" ht="27" x14ac:dyDescent="0.25">
      <c r="A9937" s="893">
        <v>104202</v>
      </c>
      <c r="B9937" s="894" t="s">
        <v>25749</v>
      </c>
      <c r="C9937" s="893" t="s">
        <v>70</v>
      </c>
      <c r="D9937" s="896">
        <v>11.37</v>
      </c>
    </row>
    <row r="9938" spans="1:4" ht="27" x14ac:dyDescent="0.25">
      <c r="A9938" s="893">
        <v>104317</v>
      </c>
      <c r="B9938" s="894" t="s">
        <v>25750</v>
      </c>
      <c r="C9938" s="893" t="s">
        <v>70</v>
      </c>
      <c r="D9938" s="896">
        <v>7.32</v>
      </c>
    </row>
    <row r="9939" spans="1:4" ht="27" x14ac:dyDescent="0.25">
      <c r="A9939" s="893">
        <v>104318</v>
      </c>
      <c r="B9939" s="894" t="s">
        <v>25751</v>
      </c>
      <c r="C9939" s="893" t="s">
        <v>70</v>
      </c>
      <c r="D9939" s="896">
        <v>7.97</v>
      </c>
    </row>
    <row r="9940" spans="1:4" ht="27" x14ac:dyDescent="0.25">
      <c r="A9940" s="893">
        <v>104319</v>
      </c>
      <c r="B9940" s="894" t="s">
        <v>25752</v>
      </c>
      <c r="C9940" s="893" t="s">
        <v>70</v>
      </c>
      <c r="D9940" s="896">
        <v>10.87</v>
      </c>
    </row>
    <row r="9941" spans="1:4" ht="27" x14ac:dyDescent="0.25">
      <c r="A9941" s="893">
        <v>104320</v>
      </c>
      <c r="B9941" s="894" t="s">
        <v>25753</v>
      </c>
      <c r="C9941" s="893" t="s">
        <v>70</v>
      </c>
      <c r="D9941" s="896">
        <v>12.94</v>
      </c>
    </row>
    <row r="9942" spans="1:4" ht="27" x14ac:dyDescent="0.25">
      <c r="A9942" s="893">
        <v>104321</v>
      </c>
      <c r="B9942" s="894" t="s">
        <v>25754</v>
      </c>
      <c r="C9942" s="893" t="s">
        <v>70</v>
      </c>
      <c r="D9942" s="896">
        <v>5.62</v>
      </c>
    </row>
    <row r="9943" spans="1:4" ht="27" x14ac:dyDescent="0.25">
      <c r="A9943" s="893">
        <v>104322</v>
      </c>
      <c r="B9943" s="894" t="s">
        <v>25755</v>
      </c>
      <c r="C9943" s="893" t="s">
        <v>70</v>
      </c>
      <c r="D9943" s="896">
        <v>8.1999999999999993</v>
      </c>
    </row>
    <row r="9944" spans="1:4" ht="27" x14ac:dyDescent="0.25">
      <c r="A9944" s="893">
        <v>104323</v>
      </c>
      <c r="B9944" s="894" t="s">
        <v>25756</v>
      </c>
      <c r="C9944" s="893" t="s">
        <v>70</v>
      </c>
      <c r="D9944" s="896">
        <v>10.25</v>
      </c>
    </row>
    <row r="9945" spans="1:4" ht="27" x14ac:dyDescent="0.25">
      <c r="A9945" s="893">
        <v>104324</v>
      </c>
      <c r="B9945" s="894" t="s">
        <v>25757</v>
      </c>
      <c r="C9945" s="893" t="s">
        <v>70</v>
      </c>
      <c r="D9945" s="896">
        <v>15.42</v>
      </c>
    </row>
    <row r="9946" spans="1:4" ht="40.5" x14ac:dyDescent="0.25">
      <c r="A9946" s="893">
        <v>104341</v>
      </c>
      <c r="B9946" s="894" t="s">
        <v>25758</v>
      </c>
      <c r="C9946" s="893" t="s">
        <v>70</v>
      </c>
      <c r="D9946" s="896">
        <v>12.28</v>
      </c>
    </row>
    <row r="9947" spans="1:4" ht="40.5" x14ac:dyDescent="0.25">
      <c r="A9947" s="893">
        <v>104343</v>
      </c>
      <c r="B9947" s="894" t="s">
        <v>25759</v>
      </c>
      <c r="C9947" s="893" t="s">
        <v>70</v>
      </c>
      <c r="D9947" s="896">
        <v>39.11</v>
      </c>
    </row>
    <row r="9948" spans="1:4" ht="40.5" x14ac:dyDescent="0.25">
      <c r="A9948" s="893">
        <v>104344</v>
      </c>
      <c r="B9948" s="894" t="s">
        <v>25760</v>
      </c>
      <c r="C9948" s="893" t="s">
        <v>70</v>
      </c>
      <c r="D9948" s="896">
        <v>47.03</v>
      </c>
    </row>
    <row r="9949" spans="1:4" ht="40.5" x14ac:dyDescent="0.25">
      <c r="A9949" s="893">
        <v>104345</v>
      </c>
      <c r="B9949" s="894" t="s">
        <v>25761</v>
      </c>
      <c r="C9949" s="893" t="s">
        <v>70</v>
      </c>
      <c r="D9949" s="896">
        <v>49.69</v>
      </c>
    </row>
    <row r="9950" spans="1:4" ht="40.5" x14ac:dyDescent="0.25">
      <c r="A9950" s="893">
        <v>104346</v>
      </c>
      <c r="B9950" s="894" t="s">
        <v>25762</v>
      </c>
      <c r="C9950" s="893" t="s">
        <v>70</v>
      </c>
      <c r="D9950" s="896">
        <v>52.17</v>
      </c>
    </row>
    <row r="9951" spans="1:4" ht="40.5" x14ac:dyDescent="0.25">
      <c r="A9951" s="893">
        <v>104347</v>
      </c>
      <c r="B9951" s="894" t="s">
        <v>25763</v>
      </c>
      <c r="C9951" s="893" t="s">
        <v>70</v>
      </c>
      <c r="D9951" s="896">
        <v>55.6</v>
      </c>
    </row>
    <row r="9952" spans="1:4" ht="40.5" x14ac:dyDescent="0.25">
      <c r="A9952" s="893">
        <v>104348</v>
      </c>
      <c r="B9952" s="894" t="s">
        <v>25764</v>
      </c>
      <c r="C9952" s="893" t="s">
        <v>70</v>
      </c>
      <c r="D9952" s="896">
        <v>13.71</v>
      </c>
    </row>
    <row r="9953" spans="1:4" ht="40.5" x14ac:dyDescent="0.25">
      <c r="A9953" s="893">
        <v>104350</v>
      </c>
      <c r="B9953" s="894" t="s">
        <v>25765</v>
      </c>
      <c r="C9953" s="893" t="s">
        <v>70</v>
      </c>
      <c r="D9953" s="896">
        <v>34.67</v>
      </c>
    </row>
    <row r="9954" spans="1:4" ht="40.5" x14ac:dyDescent="0.25">
      <c r="A9954" s="893">
        <v>104351</v>
      </c>
      <c r="B9954" s="894" t="s">
        <v>25766</v>
      </c>
      <c r="C9954" s="893" t="s">
        <v>70</v>
      </c>
      <c r="D9954" s="896">
        <v>28.08</v>
      </c>
    </row>
    <row r="9955" spans="1:4" ht="40.5" x14ac:dyDescent="0.25">
      <c r="A9955" s="893">
        <v>104352</v>
      </c>
      <c r="B9955" s="894" t="s">
        <v>25767</v>
      </c>
      <c r="C9955" s="893" t="s">
        <v>70</v>
      </c>
      <c r="D9955" s="896">
        <v>45.71</v>
      </c>
    </row>
    <row r="9956" spans="1:4" ht="40.5" x14ac:dyDescent="0.25">
      <c r="A9956" s="893">
        <v>104353</v>
      </c>
      <c r="B9956" s="894" t="s">
        <v>25768</v>
      </c>
      <c r="C9956" s="893" t="s">
        <v>70</v>
      </c>
      <c r="D9956" s="896">
        <v>48.37</v>
      </c>
    </row>
    <row r="9957" spans="1:4" ht="40.5" x14ac:dyDescent="0.25">
      <c r="A9957" s="893">
        <v>104354</v>
      </c>
      <c r="B9957" s="894" t="s">
        <v>25769</v>
      </c>
      <c r="C9957" s="893" t="s">
        <v>70</v>
      </c>
      <c r="D9957" s="896">
        <v>52.41</v>
      </c>
    </row>
    <row r="9958" spans="1:4" ht="40.5" x14ac:dyDescent="0.25">
      <c r="A9958" s="893">
        <v>104355</v>
      </c>
      <c r="B9958" s="894" t="s">
        <v>25770</v>
      </c>
      <c r="C9958" s="893" t="s">
        <v>70</v>
      </c>
      <c r="D9958" s="896">
        <v>55.84</v>
      </c>
    </row>
    <row r="9959" spans="1:4" ht="40.5" x14ac:dyDescent="0.25">
      <c r="A9959" s="893">
        <v>104356</v>
      </c>
      <c r="B9959" s="894" t="s">
        <v>25771</v>
      </c>
      <c r="C9959" s="893" t="s">
        <v>70</v>
      </c>
      <c r="D9959" s="896">
        <v>36.97</v>
      </c>
    </row>
    <row r="9960" spans="1:4" ht="40.5" x14ac:dyDescent="0.25">
      <c r="A9960" s="893">
        <v>104357</v>
      </c>
      <c r="B9960" s="894" t="s">
        <v>25772</v>
      </c>
      <c r="C9960" s="893" t="s">
        <v>70</v>
      </c>
      <c r="D9960" s="896">
        <v>22.41</v>
      </c>
    </row>
    <row r="9961" spans="1:4" ht="27" x14ac:dyDescent="0.25">
      <c r="A9961" s="893">
        <v>104576</v>
      </c>
      <c r="B9961" s="894" t="s">
        <v>25773</v>
      </c>
      <c r="C9961" s="893" t="s">
        <v>70</v>
      </c>
      <c r="D9961" s="896">
        <v>16.02</v>
      </c>
    </row>
    <row r="9962" spans="1:4" ht="27" x14ac:dyDescent="0.25">
      <c r="A9962" s="893">
        <v>104577</v>
      </c>
      <c r="B9962" s="894" t="s">
        <v>25774</v>
      </c>
      <c r="C9962" s="893" t="s">
        <v>70</v>
      </c>
      <c r="D9962" s="896">
        <v>21.44</v>
      </c>
    </row>
    <row r="9963" spans="1:4" ht="27" x14ac:dyDescent="0.25">
      <c r="A9963" s="893">
        <v>104578</v>
      </c>
      <c r="B9963" s="894" t="s">
        <v>25775</v>
      </c>
      <c r="C9963" s="893" t="s">
        <v>70</v>
      </c>
      <c r="D9963" s="896">
        <v>22.97</v>
      </c>
    </row>
    <row r="9964" spans="1:4" ht="27" x14ac:dyDescent="0.25">
      <c r="A9964" s="893">
        <v>104579</v>
      </c>
      <c r="B9964" s="894" t="s">
        <v>25776</v>
      </c>
      <c r="C9964" s="893" t="s">
        <v>70</v>
      </c>
      <c r="D9964" s="896">
        <v>30.12</v>
      </c>
    </row>
    <row r="9965" spans="1:4" ht="27" x14ac:dyDescent="0.25">
      <c r="A9965" s="893">
        <v>104581</v>
      </c>
      <c r="B9965" s="894" t="s">
        <v>25777</v>
      </c>
      <c r="C9965" s="893" t="s">
        <v>70</v>
      </c>
      <c r="D9965" s="896">
        <v>14.62</v>
      </c>
    </row>
    <row r="9966" spans="1:4" ht="27" x14ac:dyDescent="0.25">
      <c r="A9966" s="893">
        <v>104582</v>
      </c>
      <c r="B9966" s="894" t="s">
        <v>25778</v>
      </c>
      <c r="C9966" s="893" t="s">
        <v>70</v>
      </c>
      <c r="D9966" s="896">
        <v>18.63</v>
      </c>
    </row>
    <row r="9967" spans="1:4" ht="27" x14ac:dyDescent="0.25">
      <c r="A9967" s="893">
        <v>104583</v>
      </c>
      <c r="B9967" s="894" t="s">
        <v>25779</v>
      </c>
      <c r="C9967" s="893" t="s">
        <v>70</v>
      </c>
      <c r="D9967" s="896">
        <v>29.72</v>
      </c>
    </row>
    <row r="9968" spans="1:4" ht="27" x14ac:dyDescent="0.25">
      <c r="A9968" s="893">
        <v>104584</v>
      </c>
      <c r="B9968" s="894" t="s">
        <v>25780</v>
      </c>
      <c r="C9968" s="893" t="s">
        <v>70</v>
      </c>
      <c r="D9968" s="896">
        <v>35.659999999999997</v>
      </c>
    </row>
    <row r="9969" spans="1:4" ht="27" x14ac:dyDescent="0.25">
      <c r="A9969" s="893">
        <v>105146</v>
      </c>
      <c r="B9969" s="894" t="s">
        <v>25781</v>
      </c>
      <c r="C9969" s="893" t="s">
        <v>70</v>
      </c>
      <c r="D9969" s="896">
        <v>21.36</v>
      </c>
    </row>
    <row r="9970" spans="1:4" ht="27" x14ac:dyDescent="0.25">
      <c r="A9970" s="893">
        <v>105147</v>
      </c>
      <c r="B9970" s="894" t="s">
        <v>25782</v>
      </c>
      <c r="C9970" s="893" t="s">
        <v>70</v>
      </c>
      <c r="D9970" s="896">
        <v>15.03</v>
      </c>
    </row>
    <row r="9971" spans="1:4" ht="27" x14ac:dyDescent="0.25">
      <c r="A9971" s="893">
        <v>105148</v>
      </c>
      <c r="B9971" s="894" t="s">
        <v>25783</v>
      </c>
      <c r="C9971" s="893" t="s">
        <v>70</v>
      </c>
      <c r="D9971" s="896">
        <v>21.33</v>
      </c>
    </row>
    <row r="9972" spans="1:4" ht="27" x14ac:dyDescent="0.25">
      <c r="A9972" s="893">
        <v>105149</v>
      </c>
      <c r="B9972" s="894" t="s">
        <v>25784</v>
      </c>
      <c r="C9972" s="893" t="s">
        <v>70</v>
      </c>
      <c r="D9972" s="896">
        <v>7.53</v>
      </c>
    </row>
    <row r="9973" spans="1:4" ht="27" x14ac:dyDescent="0.25">
      <c r="A9973" s="893">
        <v>105150</v>
      </c>
      <c r="B9973" s="894" t="s">
        <v>25785</v>
      </c>
      <c r="C9973" s="893" t="s">
        <v>70</v>
      </c>
      <c r="D9973" s="896">
        <v>8.81</v>
      </c>
    </row>
    <row r="9974" spans="1:4" ht="27" x14ac:dyDescent="0.25">
      <c r="A9974" s="893">
        <v>105151</v>
      </c>
      <c r="B9974" s="894" t="s">
        <v>25786</v>
      </c>
      <c r="C9974" s="893" t="s">
        <v>70</v>
      </c>
      <c r="D9974" s="896">
        <v>21.46</v>
      </c>
    </row>
    <row r="9975" spans="1:4" ht="27" x14ac:dyDescent="0.25">
      <c r="A9975" s="893">
        <v>105152</v>
      </c>
      <c r="B9975" s="894" t="s">
        <v>25787</v>
      </c>
      <c r="C9975" s="893" t="s">
        <v>70</v>
      </c>
      <c r="D9975" s="896">
        <v>31.82</v>
      </c>
    </row>
    <row r="9976" spans="1:4" ht="27" x14ac:dyDescent="0.25">
      <c r="A9976" s="893">
        <v>105154</v>
      </c>
      <c r="B9976" s="894" t="s">
        <v>25788</v>
      </c>
      <c r="C9976" s="893" t="s">
        <v>70</v>
      </c>
      <c r="D9976" s="896">
        <v>7.21</v>
      </c>
    </row>
    <row r="9977" spans="1:4" ht="27" x14ac:dyDescent="0.25">
      <c r="A9977" s="893">
        <v>105155</v>
      </c>
      <c r="B9977" s="894" t="s">
        <v>25789</v>
      </c>
      <c r="C9977" s="893" t="s">
        <v>70</v>
      </c>
      <c r="D9977" s="896">
        <v>10.98</v>
      </c>
    </row>
    <row r="9978" spans="1:4" ht="27" x14ac:dyDescent="0.25">
      <c r="A9978" s="893">
        <v>105156</v>
      </c>
      <c r="B9978" s="894" t="s">
        <v>25790</v>
      </c>
      <c r="C9978" s="893" t="s">
        <v>70</v>
      </c>
      <c r="D9978" s="896">
        <v>13.92</v>
      </c>
    </row>
    <row r="9979" spans="1:4" ht="27" x14ac:dyDescent="0.25">
      <c r="A9979" s="893">
        <v>105157</v>
      </c>
      <c r="B9979" s="894" t="s">
        <v>25791</v>
      </c>
      <c r="C9979" s="893" t="s">
        <v>70</v>
      </c>
      <c r="D9979" s="896">
        <v>21.67</v>
      </c>
    </row>
    <row r="9980" spans="1:4" ht="27" x14ac:dyDescent="0.25">
      <c r="A9980" s="893">
        <v>105158</v>
      </c>
      <c r="B9980" s="894" t="s">
        <v>25792</v>
      </c>
      <c r="C9980" s="893" t="s">
        <v>70</v>
      </c>
      <c r="D9980" s="896">
        <v>32.130000000000003</v>
      </c>
    </row>
    <row r="9981" spans="1:4" ht="27" x14ac:dyDescent="0.25">
      <c r="A9981" s="893">
        <v>105159</v>
      </c>
      <c r="B9981" s="894" t="s">
        <v>25793</v>
      </c>
      <c r="C9981" s="893" t="s">
        <v>70</v>
      </c>
      <c r="D9981" s="896">
        <v>58.13</v>
      </c>
    </row>
    <row r="9982" spans="1:4" ht="27" x14ac:dyDescent="0.25">
      <c r="A9982" s="893">
        <v>105160</v>
      </c>
      <c r="B9982" s="894" t="s">
        <v>25794</v>
      </c>
      <c r="C9982" s="893" t="s">
        <v>70</v>
      </c>
      <c r="D9982" s="896">
        <v>71.64</v>
      </c>
    </row>
    <row r="9983" spans="1:4" ht="27" x14ac:dyDescent="0.25">
      <c r="A9983" s="893">
        <v>105161</v>
      </c>
      <c r="B9983" s="894" t="s">
        <v>25795</v>
      </c>
      <c r="C9983" s="893" t="s">
        <v>70</v>
      </c>
      <c r="D9983" s="896">
        <v>89.46</v>
      </c>
    </row>
    <row r="9984" spans="1:4" ht="27" x14ac:dyDescent="0.25">
      <c r="A9984" s="893">
        <v>105162</v>
      </c>
      <c r="B9984" s="894" t="s">
        <v>25796</v>
      </c>
      <c r="C9984" s="893" t="s">
        <v>70</v>
      </c>
      <c r="D9984" s="896">
        <v>152.34</v>
      </c>
    </row>
    <row r="9985" spans="1:4" ht="27" x14ac:dyDescent="0.25">
      <c r="A9985" s="893">
        <v>105163</v>
      </c>
      <c r="B9985" s="894" t="s">
        <v>25797</v>
      </c>
      <c r="C9985" s="893" t="s">
        <v>70</v>
      </c>
      <c r="D9985" s="896">
        <v>13.68</v>
      </c>
    </row>
    <row r="9986" spans="1:4" ht="27" x14ac:dyDescent="0.25">
      <c r="A9986" s="893">
        <v>105164</v>
      </c>
      <c r="B9986" s="894" t="s">
        <v>25798</v>
      </c>
      <c r="C9986" s="893" t="s">
        <v>70</v>
      </c>
      <c r="D9986" s="896">
        <v>10.75</v>
      </c>
    </row>
    <row r="9987" spans="1:4" ht="27" x14ac:dyDescent="0.25">
      <c r="A9987" s="893">
        <v>105165</v>
      </c>
      <c r="B9987" s="894" t="s">
        <v>25799</v>
      </c>
      <c r="C9987" s="893" t="s">
        <v>70</v>
      </c>
      <c r="D9987" s="896">
        <v>11.01</v>
      </c>
    </row>
    <row r="9988" spans="1:4" ht="40.5" x14ac:dyDescent="0.25">
      <c r="A9988" s="893">
        <v>105166</v>
      </c>
      <c r="B9988" s="894" t="s">
        <v>25800</v>
      </c>
      <c r="C9988" s="893" t="s">
        <v>70</v>
      </c>
      <c r="D9988" s="896">
        <v>39.92</v>
      </c>
    </row>
    <row r="9989" spans="1:4" ht="40.5" x14ac:dyDescent="0.25">
      <c r="A9989" s="893">
        <v>105167</v>
      </c>
      <c r="B9989" s="894" t="s">
        <v>25801</v>
      </c>
      <c r="C9989" s="893" t="s">
        <v>70</v>
      </c>
      <c r="D9989" s="896">
        <v>206.34</v>
      </c>
    </row>
    <row r="9990" spans="1:4" ht="40.5" x14ac:dyDescent="0.25">
      <c r="A9990" s="893">
        <v>105169</v>
      </c>
      <c r="B9990" s="894" t="s">
        <v>25802</v>
      </c>
      <c r="C9990" s="893" t="s">
        <v>70</v>
      </c>
      <c r="D9990" s="896">
        <v>94.62</v>
      </c>
    </row>
    <row r="9991" spans="1:4" ht="27" x14ac:dyDescent="0.25">
      <c r="A9991" s="893">
        <v>105170</v>
      </c>
      <c r="B9991" s="894" t="s">
        <v>25803</v>
      </c>
      <c r="C9991" s="893" t="s">
        <v>70</v>
      </c>
      <c r="D9991" s="896">
        <v>6.06</v>
      </c>
    </row>
    <row r="9992" spans="1:4" ht="40.5" x14ac:dyDescent="0.25">
      <c r="A9992" s="893">
        <v>105172</v>
      </c>
      <c r="B9992" s="894" t="s">
        <v>25804</v>
      </c>
      <c r="C9992" s="893" t="s">
        <v>70</v>
      </c>
      <c r="D9992" s="896">
        <v>94.78</v>
      </c>
    </row>
    <row r="9993" spans="1:4" ht="40.5" x14ac:dyDescent="0.25">
      <c r="A9993" s="893">
        <v>105173</v>
      </c>
      <c r="B9993" s="894" t="s">
        <v>25805</v>
      </c>
      <c r="C9993" s="893" t="s">
        <v>70</v>
      </c>
      <c r="D9993" s="896">
        <v>95.73</v>
      </c>
    </row>
    <row r="9994" spans="1:4" ht="40.5" x14ac:dyDescent="0.25">
      <c r="A9994" s="893">
        <v>105174</v>
      </c>
      <c r="B9994" s="894" t="s">
        <v>25806</v>
      </c>
      <c r="C9994" s="893" t="s">
        <v>70</v>
      </c>
      <c r="D9994" s="896">
        <v>139.13</v>
      </c>
    </row>
    <row r="9995" spans="1:4" ht="40.5" x14ac:dyDescent="0.25">
      <c r="A9995" s="893">
        <v>105175</v>
      </c>
      <c r="B9995" s="894" t="s">
        <v>25807</v>
      </c>
      <c r="C9995" s="893" t="s">
        <v>70</v>
      </c>
      <c r="D9995" s="896">
        <v>137.6</v>
      </c>
    </row>
    <row r="9996" spans="1:4" ht="40.5" x14ac:dyDescent="0.25">
      <c r="A9996" s="893">
        <v>105176</v>
      </c>
      <c r="B9996" s="894" t="s">
        <v>25808</v>
      </c>
      <c r="C9996" s="893" t="s">
        <v>70</v>
      </c>
      <c r="D9996" s="896">
        <v>174.69</v>
      </c>
    </row>
    <row r="9997" spans="1:4" ht="40.5" x14ac:dyDescent="0.25">
      <c r="A9997" s="893">
        <v>105177</v>
      </c>
      <c r="B9997" s="894" t="s">
        <v>25809</v>
      </c>
      <c r="C9997" s="893" t="s">
        <v>70</v>
      </c>
      <c r="D9997" s="896">
        <v>155.41</v>
      </c>
    </row>
    <row r="9998" spans="1:4" ht="54" x14ac:dyDescent="0.25">
      <c r="A9998" s="893">
        <v>105178</v>
      </c>
      <c r="B9998" s="894" t="s">
        <v>25810</v>
      </c>
      <c r="C9998" s="893" t="s">
        <v>70</v>
      </c>
      <c r="D9998" s="896">
        <v>148.94999999999999</v>
      </c>
    </row>
    <row r="9999" spans="1:4" ht="27" x14ac:dyDescent="0.25">
      <c r="A9999" s="893">
        <v>105179</v>
      </c>
      <c r="B9999" s="894" t="s">
        <v>25811</v>
      </c>
      <c r="C9999" s="893" t="s">
        <v>70</v>
      </c>
      <c r="D9999" s="896">
        <v>10.59</v>
      </c>
    </row>
    <row r="10000" spans="1:4" ht="27" x14ac:dyDescent="0.25">
      <c r="A10000" s="893">
        <v>105180</v>
      </c>
      <c r="B10000" s="894" t="s">
        <v>25812</v>
      </c>
      <c r="C10000" s="893" t="s">
        <v>70</v>
      </c>
      <c r="D10000" s="896">
        <v>14.57</v>
      </c>
    </row>
    <row r="10001" spans="1:4" ht="27" x14ac:dyDescent="0.25">
      <c r="A10001" s="893">
        <v>105181</v>
      </c>
      <c r="B10001" s="894" t="s">
        <v>25813</v>
      </c>
      <c r="C10001" s="893" t="s">
        <v>70</v>
      </c>
      <c r="D10001" s="896">
        <v>19.52</v>
      </c>
    </row>
    <row r="10002" spans="1:4" ht="27" x14ac:dyDescent="0.25">
      <c r="A10002" s="893">
        <v>105182</v>
      </c>
      <c r="B10002" s="894" t="s">
        <v>25814</v>
      </c>
      <c r="C10002" s="893" t="s">
        <v>70</v>
      </c>
      <c r="D10002" s="896">
        <v>46.83</v>
      </c>
    </row>
    <row r="10003" spans="1:4" ht="27" x14ac:dyDescent="0.25">
      <c r="A10003" s="893">
        <v>105183</v>
      </c>
      <c r="B10003" s="894" t="s">
        <v>25815</v>
      </c>
      <c r="C10003" s="893" t="s">
        <v>70</v>
      </c>
      <c r="D10003" s="896">
        <v>99.3</v>
      </c>
    </row>
    <row r="10004" spans="1:4" ht="27" x14ac:dyDescent="0.25">
      <c r="A10004" s="893">
        <v>105184</v>
      </c>
      <c r="B10004" s="894" t="s">
        <v>25816</v>
      </c>
      <c r="C10004" s="893" t="s">
        <v>70</v>
      </c>
      <c r="D10004" s="896">
        <v>122.95</v>
      </c>
    </row>
    <row r="10005" spans="1:4" ht="40.5" x14ac:dyDescent="0.25">
      <c r="A10005" s="893">
        <v>105189</v>
      </c>
      <c r="B10005" s="894" t="s">
        <v>25817</v>
      </c>
      <c r="C10005" s="893" t="s">
        <v>70</v>
      </c>
      <c r="D10005" s="896">
        <v>23.87</v>
      </c>
    </row>
    <row r="10006" spans="1:4" ht="40.5" x14ac:dyDescent="0.25">
      <c r="A10006" s="893">
        <v>105190</v>
      </c>
      <c r="B10006" s="894" t="s">
        <v>25818</v>
      </c>
      <c r="C10006" s="893" t="s">
        <v>70</v>
      </c>
      <c r="D10006" s="896">
        <v>30.04</v>
      </c>
    </row>
    <row r="10007" spans="1:4" ht="40.5" x14ac:dyDescent="0.25">
      <c r="A10007" s="893">
        <v>105193</v>
      </c>
      <c r="B10007" s="894" t="s">
        <v>25819</v>
      </c>
      <c r="C10007" s="893" t="s">
        <v>70</v>
      </c>
      <c r="D10007" s="896">
        <v>163.1</v>
      </c>
    </row>
    <row r="10008" spans="1:4" ht="40.5" x14ac:dyDescent="0.25">
      <c r="A10008" s="893">
        <v>105194</v>
      </c>
      <c r="B10008" s="894" t="s">
        <v>25820</v>
      </c>
      <c r="C10008" s="893" t="s">
        <v>70</v>
      </c>
      <c r="D10008" s="896">
        <v>91.64</v>
      </c>
    </row>
    <row r="10009" spans="1:4" ht="40.5" x14ac:dyDescent="0.25">
      <c r="A10009" s="893">
        <v>105195</v>
      </c>
      <c r="B10009" s="894" t="s">
        <v>25821</v>
      </c>
      <c r="C10009" s="893" t="s">
        <v>70</v>
      </c>
      <c r="D10009" s="896">
        <v>237.53</v>
      </c>
    </row>
    <row r="10010" spans="1:4" ht="40.5" x14ac:dyDescent="0.25">
      <c r="A10010" s="893">
        <v>105196</v>
      </c>
      <c r="B10010" s="894" t="s">
        <v>25822</v>
      </c>
      <c r="C10010" s="893" t="s">
        <v>70</v>
      </c>
      <c r="D10010" s="896">
        <v>254.34</v>
      </c>
    </row>
    <row r="10011" spans="1:4" ht="40.5" x14ac:dyDescent="0.25">
      <c r="A10011" s="893">
        <v>105197</v>
      </c>
      <c r="B10011" s="894" t="s">
        <v>25823</v>
      </c>
      <c r="C10011" s="893" t="s">
        <v>70</v>
      </c>
      <c r="D10011" s="896">
        <v>174.71</v>
      </c>
    </row>
    <row r="10012" spans="1:4" ht="40.5" x14ac:dyDescent="0.25">
      <c r="A10012" s="893">
        <v>105198</v>
      </c>
      <c r="B10012" s="894" t="s">
        <v>25824</v>
      </c>
      <c r="C10012" s="893" t="s">
        <v>70</v>
      </c>
      <c r="D10012" s="896">
        <v>361.42</v>
      </c>
    </row>
    <row r="10013" spans="1:4" ht="40.5" x14ac:dyDescent="0.25">
      <c r="A10013" s="893">
        <v>105199</v>
      </c>
      <c r="B10013" s="894" t="s">
        <v>25825</v>
      </c>
      <c r="C10013" s="893" t="s">
        <v>70</v>
      </c>
      <c r="D10013" s="896">
        <v>230.91</v>
      </c>
    </row>
    <row r="10014" spans="1:4" ht="40.5" x14ac:dyDescent="0.25">
      <c r="A10014" s="893">
        <v>105200</v>
      </c>
      <c r="B10014" s="894" t="s">
        <v>25826</v>
      </c>
      <c r="C10014" s="893" t="s">
        <v>70</v>
      </c>
      <c r="D10014" s="896">
        <v>137.33000000000001</v>
      </c>
    </row>
    <row r="10015" spans="1:4" ht="40.5" x14ac:dyDescent="0.25">
      <c r="A10015" s="893">
        <v>105201</v>
      </c>
      <c r="B10015" s="894" t="s">
        <v>25827</v>
      </c>
      <c r="C10015" s="893" t="s">
        <v>70</v>
      </c>
      <c r="D10015" s="896">
        <v>316.51</v>
      </c>
    </row>
    <row r="10016" spans="1:4" ht="40.5" x14ac:dyDescent="0.25">
      <c r="A10016" s="893">
        <v>105202</v>
      </c>
      <c r="B10016" s="894" t="s">
        <v>25828</v>
      </c>
      <c r="C10016" s="893" t="s">
        <v>70</v>
      </c>
      <c r="D10016" s="896">
        <v>286.94</v>
      </c>
    </row>
    <row r="10017" spans="1:4" ht="40.5" x14ac:dyDescent="0.25">
      <c r="A10017" s="893">
        <v>105203</v>
      </c>
      <c r="B10017" s="894" t="s">
        <v>25829</v>
      </c>
      <c r="C10017" s="893" t="s">
        <v>70</v>
      </c>
      <c r="D10017" s="896">
        <v>173.93</v>
      </c>
    </row>
    <row r="10018" spans="1:4" ht="40.5" x14ac:dyDescent="0.25">
      <c r="A10018" s="893">
        <v>105204</v>
      </c>
      <c r="B10018" s="894" t="s">
        <v>25830</v>
      </c>
      <c r="C10018" s="893" t="s">
        <v>70</v>
      </c>
      <c r="D10018" s="896">
        <v>382.08</v>
      </c>
    </row>
    <row r="10019" spans="1:4" ht="40.5" x14ac:dyDescent="0.25">
      <c r="A10019" s="893">
        <v>105205</v>
      </c>
      <c r="B10019" s="894" t="s">
        <v>25831</v>
      </c>
      <c r="C10019" s="893" t="s">
        <v>70</v>
      </c>
      <c r="D10019" s="896">
        <v>264.83</v>
      </c>
    </row>
    <row r="10020" spans="1:4" ht="40.5" x14ac:dyDescent="0.25">
      <c r="A10020" s="893">
        <v>105206</v>
      </c>
      <c r="B10020" s="894" t="s">
        <v>25832</v>
      </c>
      <c r="C10020" s="893" t="s">
        <v>70</v>
      </c>
      <c r="D10020" s="896">
        <v>165.63</v>
      </c>
    </row>
    <row r="10021" spans="1:4" ht="40.5" x14ac:dyDescent="0.25">
      <c r="A10021" s="893">
        <v>105207</v>
      </c>
      <c r="B10021" s="894" t="s">
        <v>25833</v>
      </c>
      <c r="C10021" s="893" t="s">
        <v>70</v>
      </c>
      <c r="D10021" s="896">
        <v>371.02</v>
      </c>
    </row>
    <row r="10022" spans="1:4" ht="40.5" x14ac:dyDescent="0.25">
      <c r="A10022" s="893">
        <v>105208</v>
      </c>
      <c r="B10022" s="894" t="s">
        <v>25834</v>
      </c>
      <c r="C10022" s="893" t="s">
        <v>70</v>
      </c>
      <c r="D10022" s="896">
        <v>349.86</v>
      </c>
    </row>
    <row r="10023" spans="1:4" ht="40.5" x14ac:dyDescent="0.25">
      <c r="A10023" s="893">
        <v>105209</v>
      </c>
      <c r="B10023" s="894" t="s">
        <v>25835</v>
      </c>
      <c r="C10023" s="893" t="s">
        <v>70</v>
      </c>
      <c r="D10023" s="896">
        <v>169.11</v>
      </c>
    </row>
    <row r="10024" spans="1:4" ht="40.5" x14ac:dyDescent="0.25">
      <c r="A10024" s="893">
        <v>105210</v>
      </c>
      <c r="B10024" s="894" t="s">
        <v>25836</v>
      </c>
      <c r="C10024" s="893" t="s">
        <v>70</v>
      </c>
      <c r="D10024" s="896">
        <v>451.88</v>
      </c>
    </row>
    <row r="10025" spans="1:4" ht="40.5" x14ac:dyDescent="0.25">
      <c r="A10025" s="893">
        <v>105211</v>
      </c>
      <c r="B10025" s="894" t="s">
        <v>25837</v>
      </c>
      <c r="C10025" s="893" t="s">
        <v>70</v>
      </c>
      <c r="D10025" s="896">
        <v>264.92</v>
      </c>
    </row>
    <row r="10026" spans="1:4" ht="40.5" x14ac:dyDescent="0.25">
      <c r="A10026" s="893">
        <v>105212</v>
      </c>
      <c r="B10026" s="894" t="s">
        <v>25838</v>
      </c>
      <c r="C10026" s="893" t="s">
        <v>70</v>
      </c>
      <c r="D10026" s="896">
        <v>262.91000000000003</v>
      </c>
    </row>
    <row r="10027" spans="1:4" ht="40.5" x14ac:dyDescent="0.25">
      <c r="A10027" s="893">
        <v>105213</v>
      </c>
      <c r="B10027" s="894" t="s">
        <v>25839</v>
      </c>
      <c r="C10027" s="893" t="s">
        <v>70</v>
      </c>
      <c r="D10027" s="896">
        <v>184.99</v>
      </c>
    </row>
    <row r="10028" spans="1:4" ht="40.5" x14ac:dyDescent="0.25">
      <c r="A10028" s="893">
        <v>105214</v>
      </c>
      <c r="B10028" s="894" t="s">
        <v>25840</v>
      </c>
      <c r="C10028" s="893" t="s">
        <v>70</v>
      </c>
      <c r="D10028" s="896">
        <v>45.02</v>
      </c>
    </row>
    <row r="10029" spans="1:4" ht="40.5" x14ac:dyDescent="0.25">
      <c r="A10029" s="893">
        <v>105215</v>
      </c>
      <c r="B10029" s="894" t="s">
        <v>25841</v>
      </c>
      <c r="C10029" s="893" t="s">
        <v>70</v>
      </c>
      <c r="D10029" s="896">
        <v>9.99</v>
      </c>
    </row>
    <row r="10030" spans="1:4" ht="40.5" x14ac:dyDescent="0.25">
      <c r="A10030" s="893">
        <v>105216</v>
      </c>
      <c r="B10030" s="894" t="s">
        <v>25842</v>
      </c>
      <c r="C10030" s="893" t="s">
        <v>70</v>
      </c>
      <c r="D10030" s="896">
        <v>38.270000000000003</v>
      </c>
    </row>
    <row r="10031" spans="1:4" ht="40.5" x14ac:dyDescent="0.25">
      <c r="A10031" s="893">
        <v>105217</v>
      </c>
      <c r="B10031" s="894" t="s">
        <v>25843</v>
      </c>
      <c r="C10031" s="893" t="s">
        <v>70</v>
      </c>
      <c r="D10031" s="896">
        <v>43.17</v>
      </c>
    </row>
    <row r="10032" spans="1:4" ht="40.5" x14ac:dyDescent="0.25">
      <c r="A10032" s="893">
        <v>105218</v>
      </c>
      <c r="B10032" s="894" t="s">
        <v>25844</v>
      </c>
      <c r="C10032" s="893" t="s">
        <v>70</v>
      </c>
      <c r="D10032" s="896">
        <v>75</v>
      </c>
    </row>
    <row r="10033" spans="1:4" ht="40.5" x14ac:dyDescent="0.25">
      <c r="A10033" s="893">
        <v>105219</v>
      </c>
      <c r="B10033" s="894" t="s">
        <v>25845</v>
      </c>
      <c r="C10033" s="893" t="s">
        <v>70</v>
      </c>
      <c r="D10033" s="896">
        <v>12.29</v>
      </c>
    </row>
    <row r="10034" spans="1:4" ht="40.5" x14ac:dyDescent="0.25">
      <c r="A10034" s="893">
        <v>105220</v>
      </c>
      <c r="B10034" s="894" t="s">
        <v>25846</v>
      </c>
      <c r="C10034" s="893" t="s">
        <v>70</v>
      </c>
      <c r="D10034" s="896">
        <v>16.899999999999999</v>
      </c>
    </row>
    <row r="10035" spans="1:4" ht="40.5" x14ac:dyDescent="0.25">
      <c r="A10035" s="893">
        <v>105221</v>
      </c>
      <c r="B10035" s="894" t="s">
        <v>25847</v>
      </c>
      <c r="C10035" s="893" t="s">
        <v>70</v>
      </c>
      <c r="D10035" s="896">
        <v>26.18</v>
      </c>
    </row>
    <row r="10036" spans="1:4" ht="40.5" x14ac:dyDescent="0.25">
      <c r="A10036" s="893">
        <v>105222</v>
      </c>
      <c r="B10036" s="894" t="s">
        <v>25848</v>
      </c>
      <c r="C10036" s="893" t="s">
        <v>70</v>
      </c>
      <c r="D10036" s="896">
        <v>75.989999999999995</v>
      </c>
    </row>
    <row r="10037" spans="1:4" ht="40.5" x14ac:dyDescent="0.25">
      <c r="A10037" s="893">
        <v>105223</v>
      </c>
      <c r="B10037" s="894" t="s">
        <v>25849</v>
      </c>
      <c r="C10037" s="893" t="s">
        <v>70</v>
      </c>
      <c r="D10037" s="896">
        <v>175.23</v>
      </c>
    </row>
    <row r="10038" spans="1:4" ht="40.5" x14ac:dyDescent="0.25">
      <c r="A10038" s="893">
        <v>105224</v>
      </c>
      <c r="B10038" s="894" t="s">
        <v>25850</v>
      </c>
      <c r="C10038" s="893" t="s">
        <v>70</v>
      </c>
      <c r="D10038" s="896">
        <v>255.18</v>
      </c>
    </row>
    <row r="10039" spans="1:4" ht="27" x14ac:dyDescent="0.25">
      <c r="A10039" s="893">
        <v>105225</v>
      </c>
      <c r="B10039" s="894" t="s">
        <v>25851</v>
      </c>
      <c r="C10039" s="893" t="s">
        <v>70</v>
      </c>
      <c r="D10039" s="896">
        <v>18.2</v>
      </c>
    </row>
    <row r="10040" spans="1:4" ht="27" x14ac:dyDescent="0.25">
      <c r="A10040" s="893">
        <v>105226</v>
      </c>
      <c r="B10040" s="894" t="s">
        <v>25852</v>
      </c>
      <c r="C10040" s="893" t="s">
        <v>70</v>
      </c>
      <c r="D10040" s="896">
        <v>43.3</v>
      </c>
    </row>
    <row r="10041" spans="1:4" ht="27" x14ac:dyDescent="0.25">
      <c r="A10041" s="893">
        <v>105227</v>
      </c>
      <c r="B10041" s="894" t="s">
        <v>25853</v>
      </c>
      <c r="C10041" s="893" t="s">
        <v>70</v>
      </c>
      <c r="D10041" s="896">
        <v>62.13</v>
      </c>
    </row>
    <row r="10042" spans="1:4" ht="40.5" x14ac:dyDescent="0.25">
      <c r="A10042" s="893">
        <v>105228</v>
      </c>
      <c r="B10042" s="894" t="s">
        <v>25854</v>
      </c>
      <c r="C10042" s="893" t="s">
        <v>70</v>
      </c>
      <c r="D10042" s="896">
        <v>12.98</v>
      </c>
    </row>
    <row r="10043" spans="1:4" ht="27" x14ac:dyDescent="0.25">
      <c r="A10043" s="893">
        <v>105229</v>
      </c>
      <c r="B10043" s="894" t="s">
        <v>25855</v>
      </c>
      <c r="C10043" s="893" t="s">
        <v>70</v>
      </c>
      <c r="D10043" s="896">
        <v>26.27</v>
      </c>
    </row>
    <row r="10044" spans="1:4" ht="27" x14ac:dyDescent="0.25">
      <c r="A10044" s="893">
        <v>105230</v>
      </c>
      <c r="B10044" s="894" t="s">
        <v>25856</v>
      </c>
      <c r="C10044" s="893" t="s">
        <v>70</v>
      </c>
      <c r="D10044" s="896">
        <v>7.63</v>
      </c>
    </row>
    <row r="10045" spans="1:4" ht="27" x14ac:dyDescent="0.25">
      <c r="A10045" s="893">
        <v>105231</v>
      </c>
      <c r="B10045" s="894" t="s">
        <v>25857</v>
      </c>
      <c r="C10045" s="893" t="s">
        <v>70</v>
      </c>
      <c r="D10045" s="896">
        <v>8.94</v>
      </c>
    </row>
    <row r="10046" spans="1:4" ht="27" x14ac:dyDescent="0.25">
      <c r="A10046" s="893">
        <v>105232</v>
      </c>
      <c r="B10046" s="894" t="s">
        <v>25858</v>
      </c>
      <c r="C10046" s="893" t="s">
        <v>70</v>
      </c>
      <c r="D10046" s="896">
        <v>16.71</v>
      </c>
    </row>
    <row r="10047" spans="1:4" ht="40.5" x14ac:dyDescent="0.25">
      <c r="A10047" s="893">
        <v>105233</v>
      </c>
      <c r="B10047" s="894" t="s">
        <v>25859</v>
      </c>
      <c r="C10047" s="893" t="s">
        <v>70</v>
      </c>
      <c r="D10047" s="896">
        <v>8.77</v>
      </c>
    </row>
    <row r="10048" spans="1:4" ht="40.5" x14ac:dyDescent="0.25">
      <c r="A10048" s="893">
        <v>105234</v>
      </c>
      <c r="B10048" s="894" t="s">
        <v>25860</v>
      </c>
      <c r="C10048" s="893" t="s">
        <v>70</v>
      </c>
      <c r="D10048" s="896">
        <v>10.7</v>
      </c>
    </row>
    <row r="10049" spans="1:4" ht="27" x14ac:dyDescent="0.25">
      <c r="A10049" s="893">
        <v>97895</v>
      </c>
      <c r="B10049" s="894" t="s">
        <v>25861</v>
      </c>
      <c r="C10049" s="893" t="s">
        <v>70</v>
      </c>
      <c r="D10049" s="896">
        <v>188.06</v>
      </c>
    </row>
    <row r="10050" spans="1:4" ht="27" x14ac:dyDescent="0.25">
      <c r="A10050" s="893">
        <v>97896</v>
      </c>
      <c r="B10050" s="894" t="s">
        <v>25862</v>
      </c>
      <c r="C10050" s="893" t="s">
        <v>70</v>
      </c>
      <c r="D10050" s="896">
        <v>349.23</v>
      </c>
    </row>
    <row r="10051" spans="1:4" ht="27" x14ac:dyDescent="0.25">
      <c r="A10051" s="893">
        <v>97897</v>
      </c>
      <c r="B10051" s="894" t="s">
        <v>25863</v>
      </c>
      <c r="C10051" s="893" t="s">
        <v>70</v>
      </c>
      <c r="D10051" s="896">
        <v>453.44</v>
      </c>
    </row>
    <row r="10052" spans="1:4" ht="27" x14ac:dyDescent="0.25">
      <c r="A10052" s="893">
        <v>97898</v>
      </c>
      <c r="B10052" s="894" t="s">
        <v>25864</v>
      </c>
      <c r="C10052" s="893" t="s">
        <v>70</v>
      </c>
      <c r="D10052" s="896">
        <v>881.7</v>
      </c>
    </row>
    <row r="10053" spans="1:4" ht="40.5" x14ac:dyDescent="0.25">
      <c r="A10053" s="893">
        <v>97900</v>
      </c>
      <c r="B10053" s="894" t="s">
        <v>25865</v>
      </c>
      <c r="C10053" s="893" t="s">
        <v>70</v>
      </c>
      <c r="D10053" s="896">
        <v>186.23</v>
      </c>
    </row>
    <row r="10054" spans="1:4" ht="40.5" x14ac:dyDescent="0.25">
      <c r="A10054" s="893">
        <v>97901</v>
      </c>
      <c r="B10054" s="894" t="s">
        <v>25866</v>
      </c>
      <c r="C10054" s="893" t="s">
        <v>70</v>
      </c>
      <c r="D10054" s="896">
        <v>291.33</v>
      </c>
    </row>
    <row r="10055" spans="1:4" ht="40.5" x14ac:dyDescent="0.25">
      <c r="A10055" s="893">
        <v>97902</v>
      </c>
      <c r="B10055" s="894" t="s">
        <v>25867</v>
      </c>
      <c r="C10055" s="893" t="s">
        <v>70</v>
      </c>
      <c r="D10055" s="896">
        <v>559.91999999999996</v>
      </c>
    </row>
    <row r="10056" spans="1:4" ht="40.5" x14ac:dyDescent="0.25">
      <c r="A10056" s="893">
        <v>97903</v>
      </c>
      <c r="B10056" s="894" t="s">
        <v>25868</v>
      </c>
      <c r="C10056" s="893" t="s">
        <v>70</v>
      </c>
      <c r="D10056" s="896">
        <v>782.64</v>
      </c>
    </row>
    <row r="10057" spans="1:4" ht="40.5" x14ac:dyDescent="0.25">
      <c r="A10057" s="893">
        <v>97904</v>
      </c>
      <c r="B10057" s="894" t="s">
        <v>25869</v>
      </c>
      <c r="C10057" s="893" t="s">
        <v>70</v>
      </c>
      <c r="D10057" s="896">
        <v>913.79</v>
      </c>
    </row>
    <row r="10058" spans="1:4" ht="40.5" x14ac:dyDescent="0.25">
      <c r="A10058" s="893">
        <v>97905</v>
      </c>
      <c r="B10058" s="894" t="s">
        <v>25870</v>
      </c>
      <c r="C10058" s="893" t="s">
        <v>70</v>
      </c>
      <c r="D10058" s="896">
        <v>251.15</v>
      </c>
    </row>
    <row r="10059" spans="1:4" ht="40.5" x14ac:dyDescent="0.25">
      <c r="A10059" s="893">
        <v>97906</v>
      </c>
      <c r="B10059" s="894" t="s">
        <v>25871</v>
      </c>
      <c r="C10059" s="893" t="s">
        <v>70</v>
      </c>
      <c r="D10059" s="896">
        <v>463.87</v>
      </c>
    </row>
    <row r="10060" spans="1:4" ht="40.5" x14ac:dyDescent="0.25">
      <c r="A10060" s="893">
        <v>97907</v>
      </c>
      <c r="B10060" s="894" t="s">
        <v>25872</v>
      </c>
      <c r="C10060" s="893" t="s">
        <v>70</v>
      </c>
      <c r="D10060" s="896">
        <v>660.08</v>
      </c>
    </row>
    <row r="10061" spans="1:4" ht="40.5" x14ac:dyDescent="0.25">
      <c r="A10061" s="893">
        <v>97908</v>
      </c>
      <c r="B10061" s="894" t="s">
        <v>25873</v>
      </c>
      <c r="C10061" s="893" t="s">
        <v>70</v>
      </c>
      <c r="D10061" s="896">
        <v>768.78</v>
      </c>
    </row>
    <row r="10062" spans="1:4" ht="27" x14ac:dyDescent="0.25">
      <c r="A10062" s="893">
        <v>98102</v>
      </c>
      <c r="B10062" s="894" t="s">
        <v>25874</v>
      </c>
      <c r="C10062" s="893" t="s">
        <v>70</v>
      </c>
      <c r="D10062" s="896">
        <v>179.05</v>
      </c>
    </row>
    <row r="10063" spans="1:4" ht="40.5" x14ac:dyDescent="0.25">
      <c r="A10063" s="893">
        <v>98104</v>
      </c>
      <c r="B10063" s="894" t="s">
        <v>25875</v>
      </c>
      <c r="C10063" s="893" t="s">
        <v>70</v>
      </c>
      <c r="D10063" s="896">
        <v>359.35</v>
      </c>
    </row>
    <row r="10064" spans="1:4" ht="40.5" x14ac:dyDescent="0.25">
      <c r="A10064" s="893">
        <v>98105</v>
      </c>
      <c r="B10064" s="894" t="s">
        <v>25876</v>
      </c>
      <c r="C10064" s="893" t="s">
        <v>70</v>
      </c>
      <c r="D10064" s="896">
        <v>629.24</v>
      </c>
    </row>
    <row r="10065" spans="1:4" ht="54" x14ac:dyDescent="0.25">
      <c r="A10065" s="893">
        <v>98106</v>
      </c>
      <c r="B10065" s="894" t="s">
        <v>25877</v>
      </c>
      <c r="C10065" s="893" t="s">
        <v>70</v>
      </c>
      <c r="D10065" s="897">
        <v>1033.5899999999999</v>
      </c>
    </row>
    <row r="10066" spans="1:4" ht="40.5" x14ac:dyDescent="0.25">
      <c r="A10066" s="893">
        <v>98107</v>
      </c>
      <c r="B10066" s="894" t="s">
        <v>25878</v>
      </c>
      <c r="C10066" s="893" t="s">
        <v>70</v>
      </c>
      <c r="D10066" s="896">
        <v>285.12</v>
      </c>
    </row>
    <row r="10067" spans="1:4" ht="40.5" x14ac:dyDescent="0.25">
      <c r="A10067" s="893">
        <v>98108</v>
      </c>
      <c r="B10067" s="894" t="s">
        <v>25879</v>
      </c>
      <c r="C10067" s="893" t="s">
        <v>70</v>
      </c>
      <c r="D10067" s="896">
        <v>509.35</v>
      </c>
    </row>
    <row r="10068" spans="1:4" ht="40.5" x14ac:dyDescent="0.25">
      <c r="A10068" s="893">
        <v>99250</v>
      </c>
      <c r="B10068" s="894" t="s">
        <v>25880</v>
      </c>
      <c r="C10068" s="893" t="s">
        <v>70</v>
      </c>
      <c r="D10068" s="896">
        <v>182.33</v>
      </c>
    </row>
    <row r="10069" spans="1:4" ht="40.5" x14ac:dyDescent="0.25">
      <c r="A10069" s="893">
        <v>99251</v>
      </c>
      <c r="B10069" s="894" t="s">
        <v>25881</v>
      </c>
      <c r="C10069" s="893" t="s">
        <v>70</v>
      </c>
      <c r="D10069" s="896">
        <v>284.64</v>
      </c>
    </row>
    <row r="10070" spans="1:4" ht="40.5" x14ac:dyDescent="0.25">
      <c r="A10070" s="893">
        <v>99253</v>
      </c>
      <c r="B10070" s="894" t="s">
        <v>25882</v>
      </c>
      <c r="C10070" s="893" t="s">
        <v>70</v>
      </c>
      <c r="D10070" s="896">
        <v>544.9</v>
      </c>
    </row>
    <row r="10071" spans="1:4" ht="40.5" x14ac:dyDescent="0.25">
      <c r="A10071" s="893">
        <v>99255</v>
      </c>
      <c r="B10071" s="894" t="s">
        <v>25883</v>
      </c>
      <c r="C10071" s="893" t="s">
        <v>70</v>
      </c>
      <c r="D10071" s="896">
        <v>762.04</v>
      </c>
    </row>
    <row r="10072" spans="1:4" ht="40.5" x14ac:dyDescent="0.25">
      <c r="A10072" s="893">
        <v>99257</v>
      </c>
      <c r="B10072" s="894" t="s">
        <v>25884</v>
      </c>
      <c r="C10072" s="893" t="s">
        <v>70</v>
      </c>
      <c r="D10072" s="896">
        <v>887.15</v>
      </c>
    </row>
    <row r="10073" spans="1:4" ht="40.5" x14ac:dyDescent="0.25">
      <c r="A10073" s="893">
        <v>99258</v>
      </c>
      <c r="B10073" s="894" t="s">
        <v>25885</v>
      </c>
      <c r="C10073" s="893" t="s">
        <v>70</v>
      </c>
      <c r="D10073" s="896">
        <v>246.9</v>
      </c>
    </row>
    <row r="10074" spans="1:4" ht="40.5" x14ac:dyDescent="0.25">
      <c r="A10074" s="893">
        <v>99260</v>
      </c>
      <c r="B10074" s="894" t="s">
        <v>25886</v>
      </c>
      <c r="C10074" s="893" t="s">
        <v>70</v>
      </c>
      <c r="D10074" s="896">
        <v>454.41</v>
      </c>
    </row>
    <row r="10075" spans="1:4" ht="40.5" x14ac:dyDescent="0.25">
      <c r="A10075" s="893">
        <v>99262</v>
      </c>
      <c r="B10075" s="894" t="s">
        <v>25887</v>
      </c>
      <c r="C10075" s="893" t="s">
        <v>70</v>
      </c>
      <c r="D10075" s="896">
        <v>646.58000000000004</v>
      </c>
    </row>
    <row r="10076" spans="1:4" ht="40.5" x14ac:dyDescent="0.25">
      <c r="A10076" s="893">
        <v>99264</v>
      </c>
      <c r="B10076" s="894" t="s">
        <v>25888</v>
      </c>
      <c r="C10076" s="893" t="s">
        <v>70</v>
      </c>
      <c r="D10076" s="896">
        <v>750.54</v>
      </c>
    </row>
    <row r="10077" spans="1:4" ht="27" x14ac:dyDescent="0.25">
      <c r="A10077" s="893">
        <v>102587</v>
      </c>
      <c r="B10077" s="894" t="s">
        <v>25889</v>
      </c>
      <c r="C10077" s="893" t="s">
        <v>70</v>
      </c>
      <c r="D10077" s="896">
        <v>3.82</v>
      </c>
    </row>
    <row r="10078" spans="1:4" ht="27" x14ac:dyDescent="0.25">
      <c r="A10078" s="893">
        <v>102588</v>
      </c>
      <c r="B10078" s="894" t="s">
        <v>25890</v>
      </c>
      <c r="C10078" s="893" t="s">
        <v>70</v>
      </c>
      <c r="D10078" s="896">
        <v>5.53</v>
      </c>
    </row>
    <row r="10079" spans="1:4" ht="27" x14ac:dyDescent="0.25">
      <c r="A10079" s="893">
        <v>102589</v>
      </c>
      <c r="B10079" s="894" t="s">
        <v>25891</v>
      </c>
      <c r="C10079" s="893" t="s">
        <v>70</v>
      </c>
      <c r="D10079" s="896">
        <v>4.25</v>
      </c>
    </row>
    <row r="10080" spans="1:4" ht="27" x14ac:dyDescent="0.25">
      <c r="A10080" s="893">
        <v>102590</v>
      </c>
      <c r="B10080" s="894" t="s">
        <v>25892</v>
      </c>
      <c r="C10080" s="893" t="s">
        <v>70</v>
      </c>
      <c r="D10080" s="896">
        <v>5.97</v>
      </c>
    </row>
    <row r="10081" spans="1:4" ht="27" x14ac:dyDescent="0.25">
      <c r="A10081" s="893">
        <v>102591</v>
      </c>
      <c r="B10081" s="894" t="s">
        <v>25893</v>
      </c>
      <c r="C10081" s="893" t="s">
        <v>70</v>
      </c>
      <c r="D10081" s="896">
        <v>4.6900000000000004</v>
      </c>
    </row>
    <row r="10082" spans="1:4" ht="27" x14ac:dyDescent="0.25">
      <c r="A10082" s="893">
        <v>102592</v>
      </c>
      <c r="B10082" s="894" t="s">
        <v>25894</v>
      </c>
      <c r="C10082" s="893" t="s">
        <v>70</v>
      </c>
      <c r="D10082" s="896">
        <v>6.39</v>
      </c>
    </row>
    <row r="10083" spans="1:4" ht="27" x14ac:dyDescent="0.25">
      <c r="A10083" s="893">
        <v>102593</v>
      </c>
      <c r="B10083" s="894" t="s">
        <v>25895</v>
      </c>
      <c r="C10083" s="893" t="s">
        <v>70</v>
      </c>
      <c r="D10083" s="896">
        <v>5.28</v>
      </c>
    </row>
    <row r="10084" spans="1:4" ht="27" x14ac:dyDescent="0.25">
      <c r="A10084" s="893">
        <v>102594</v>
      </c>
      <c r="B10084" s="894" t="s">
        <v>25896</v>
      </c>
      <c r="C10084" s="893" t="s">
        <v>70</v>
      </c>
      <c r="D10084" s="896">
        <v>7</v>
      </c>
    </row>
    <row r="10085" spans="1:4" ht="27" x14ac:dyDescent="0.25">
      <c r="A10085" s="893">
        <v>102595</v>
      </c>
      <c r="B10085" s="894" t="s">
        <v>25897</v>
      </c>
      <c r="C10085" s="893" t="s">
        <v>70</v>
      </c>
      <c r="D10085" s="896">
        <v>5.97</v>
      </c>
    </row>
    <row r="10086" spans="1:4" ht="27" x14ac:dyDescent="0.25">
      <c r="A10086" s="893">
        <v>102596</v>
      </c>
      <c r="B10086" s="894" t="s">
        <v>25898</v>
      </c>
      <c r="C10086" s="893" t="s">
        <v>70</v>
      </c>
      <c r="D10086" s="896">
        <v>7.69</v>
      </c>
    </row>
    <row r="10087" spans="1:4" ht="27" x14ac:dyDescent="0.25">
      <c r="A10087" s="893">
        <v>102597</v>
      </c>
      <c r="B10087" s="894" t="s">
        <v>25899</v>
      </c>
      <c r="C10087" s="893" t="s">
        <v>70</v>
      </c>
      <c r="D10087" s="896">
        <v>6.84</v>
      </c>
    </row>
    <row r="10088" spans="1:4" ht="27" x14ac:dyDescent="0.25">
      <c r="A10088" s="893">
        <v>102598</v>
      </c>
      <c r="B10088" s="894" t="s">
        <v>25900</v>
      </c>
      <c r="C10088" s="893" t="s">
        <v>70</v>
      </c>
      <c r="D10088" s="896">
        <v>8.5500000000000007</v>
      </c>
    </row>
    <row r="10089" spans="1:4" ht="27" x14ac:dyDescent="0.25">
      <c r="A10089" s="893">
        <v>102599</v>
      </c>
      <c r="B10089" s="894" t="s">
        <v>25901</v>
      </c>
      <c r="C10089" s="893" t="s">
        <v>70</v>
      </c>
      <c r="D10089" s="896">
        <v>7.69</v>
      </c>
    </row>
    <row r="10090" spans="1:4" ht="27" x14ac:dyDescent="0.25">
      <c r="A10090" s="893">
        <v>102600</v>
      </c>
      <c r="B10090" s="894" t="s">
        <v>25902</v>
      </c>
      <c r="C10090" s="893" t="s">
        <v>70</v>
      </c>
      <c r="D10090" s="896">
        <v>9.41</v>
      </c>
    </row>
    <row r="10091" spans="1:4" ht="27" x14ac:dyDescent="0.25">
      <c r="A10091" s="893">
        <v>102601</v>
      </c>
      <c r="B10091" s="894" t="s">
        <v>25903</v>
      </c>
      <c r="C10091" s="893" t="s">
        <v>70</v>
      </c>
      <c r="D10091" s="896">
        <v>8.99</v>
      </c>
    </row>
    <row r="10092" spans="1:4" ht="27" x14ac:dyDescent="0.25">
      <c r="A10092" s="893">
        <v>102602</v>
      </c>
      <c r="B10092" s="894" t="s">
        <v>25904</v>
      </c>
      <c r="C10092" s="893" t="s">
        <v>70</v>
      </c>
      <c r="D10092" s="896">
        <v>10.71</v>
      </c>
    </row>
    <row r="10093" spans="1:4" ht="27" x14ac:dyDescent="0.25">
      <c r="A10093" s="893">
        <v>102603</v>
      </c>
      <c r="B10093" s="894" t="s">
        <v>25905</v>
      </c>
      <c r="C10093" s="893" t="s">
        <v>70</v>
      </c>
      <c r="D10093" s="896">
        <v>11.16</v>
      </c>
    </row>
    <row r="10094" spans="1:4" ht="27" x14ac:dyDescent="0.25">
      <c r="A10094" s="893">
        <v>102604</v>
      </c>
      <c r="B10094" s="894" t="s">
        <v>25906</v>
      </c>
      <c r="C10094" s="893" t="s">
        <v>70</v>
      </c>
      <c r="D10094" s="896">
        <v>12.86</v>
      </c>
    </row>
    <row r="10095" spans="1:4" ht="27" x14ac:dyDescent="0.25">
      <c r="A10095" s="893">
        <v>102605</v>
      </c>
      <c r="B10095" s="894" t="s">
        <v>25907</v>
      </c>
      <c r="C10095" s="893" t="s">
        <v>70</v>
      </c>
      <c r="D10095" s="896">
        <v>296.18</v>
      </c>
    </row>
    <row r="10096" spans="1:4" ht="27" x14ac:dyDescent="0.25">
      <c r="A10096" s="893">
        <v>102606</v>
      </c>
      <c r="B10096" s="894" t="s">
        <v>25908</v>
      </c>
      <c r="C10096" s="893" t="s">
        <v>70</v>
      </c>
      <c r="D10096" s="896">
        <v>456.33</v>
      </c>
    </row>
    <row r="10097" spans="1:4" ht="27" x14ac:dyDescent="0.25">
      <c r="A10097" s="893">
        <v>102607</v>
      </c>
      <c r="B10097" s="894" t="s">
        <v>25909</v>
      </c>
      <c r="C10097" s="893" t="s">
        <v>70</v>
      </c>
      <c r="D10097" s="896">
        <v>488.51</v>
      </c>
    </row>
    <row r="10098" spans="1:4" ht="27" x14ac:dyDescent="0.25">
      <c r="A10098" s="893">
        <v>102608</v>
      </c>
      <c r="B10098" s="894" t="s">
        <v>25910</v>
      </c>
      <c r="C10098" s="893" t="s">
        <v>70</v>
      </c>
      <c r="D10098" s="897">
        <v>1119.49</v>
      </c>
    </row>
    <row r="10099" spans="1:4" ht="27" x14ac:dyDescent="0.25">
      <c r="A10099" s="893">
        <v>102609</v>
      </c>
      <c r="B10099" s="894" t="s">
        <v>25911</v>
      </c>
      <c r="C10099" s="893" t="s">
        <v>70</v>
      </c>
      <c r="D10099" s="897">
        <v>1272.1199999999999</v>
      </c>
    </row>
    <row r="10100" spans="1:4" ht="27" x14ac:dyDescent="0.25">
      <c r="A10100" s="893">
        <v>102610</v>
      </c>
      <c r="B10100" s="894" t="s">
        <v>25912</v>
      </c>
      <c r="C10100" s="893" t="s">
        <v>70</v>
      </c>
      <c r="D10100" s="897">
        <v>2186.16</v>
      </c>
    </row>
    <row r="10101" spans="1:4" ht="27" x14ac:dyDescent="0.25">
      <c r="A10101" s="893">
        <v>102611</v>
      </c>
      <c r="B10101" s="894" t="s">
        <v>25913</v>
      </c>
      <c r="C10101" s="893" t="s">
        <v>70</v>
      </c>
      <c r="D10101" s="896">
        <v>491.99</v>
      </c>
    </row>
    <row r="10102" spans="1:4" ht="27" x14ac:dyDescent="0.25">
      <c r="A10102" s="893">
        <v>102612</v>
      </c>
      <c r="B10102" s="894" t="s">
        <v>25914</v>
      </c>
      <c r="C10102" s="893" t="s">
        <v>70</v>
      </c>
      <c r="D10102" s="896">
        <v>706.28</v>
      </c>
    </row>
    <row r="10103" spans="1:4" ht="27" x14ac:dyDescent="0.25">
      <c r="A10103" s="893">
        <v>102613</v>
      </c>
      <c r="B10103" s="894" t="s">
        <v>25915</v>
      </c>
      <c r="C10103" s="893" t="s">
        <v>70</v>
      </c>
      <c r="D10103" s="896">
        <v>684.69</v>
      </c>
    </row>
    <row r="10104" spans="1:4" ht="27" x14ac:dyDescent="0.25">
      <c r="A10104" s="893">
        <v>102614</v>
      </c>
      <c r="B10104" s="894" t="s">
        <v>25916</v>
      </c>
      <c r="C10104" s="893" t="s">
        <v>70</v>
      </c>
      <c r="D10104" s="897">
        <v>1052.72</v>
      </c>
    </row>
    <row r="10105" spans="1:4" ht="27" x14ac:dyDescent="0.25">
      <c r="A10105" s="893">
        <v>102615</v>
      </c>
      <c r="B10105" s="894" t="s">
        <v>25917</v>
      </c>
      <c r="C10105" s="893" t="s">
        <v>70</v>
      </c>
      <c r="D10105" s="897">
        <v>1321.17</v>
      </c>
    </row>
    <row r="10106" spans="1:4" ht="27" x14ac:dyDescent="0.25">
      <c r="A10106" s="893">
        <v>102616</v>
      </c>
      <c r="B10106" s="894" t="s">
        <v>25918</v>
      </c>
      <c r="C10106" s="893" t="s">
        <v>70</v>
      </c>
      <c r="D10106" s="897">
        <v>1955.68</v>
      </c>
    </row>
    <row r="10107" spans="1:4" ht="27" x14ac:dyDescent="0.25">
      <c r="A10107" s="893">
        <v>102617</v>
      </c>
      <c r="B10107" s="894" t="s">
        <v>25919</v>
      </c>
      <c r="C10107" s="893" t="s">
        <v>70</v>
      </c>
      <c r="D10107" s="897">
        <v>3634.8</v>
      </c>
    </row>
    <row r="10108" spans="1:4" ht="27" x14ac:dyDescent="0.25">
      <c r="A10108" s="893">
        <v>102618</v>
      </c>
      <c r="B10108" s="894" t="s">
        <v>25920</v>
      </c>
      <c r="C10108" s="893" t="s">
        <v>70</v>
      </c>
      <c r="D10108" s="897">
        <v>4368.16</v>
      </c>
    </row>
    <row r="10109" spans="1:4" ht="27" x14ac:dyDescent="0.25">
      <c r="A10109" s="893">
        <v>102619</v>
      </c>
      <c r="B10109" s="894" t="s">
        <v>25921</v>
      </c>
      <c r="C10109" s="893" t="s">
        <v>70</v>
      </c>
      <c r="D10109" s="897">
        <v>5855.99</v>
      </c>
    </row>
    <row r="10110" spans="1:4" ht="27" x14ac:dyDescent="0.25">
      <c r="A10110" s="893">
        <v>102620</v>
      </c>
      <c r="B10110" s="894" t="s">
        <v>25922</v>
      </c>
      <c r="C10110" s="893" t="s">
        <v>70</v>
      </c>
      <c r="D10110" s="897">
        <v>8497.23</v>
      </c>
    </row>
    <row r="10111" spans="1:4" ht="27" x14ac:dyDescent="0.25">
      <c r="A10111" s="893">
        <v>102621</v>
      </c>
      <c r="B10111" s="894" t="s">
        <v>25923</v>
      </c>
      <c r="C10111" s="893" t="s">
        <v>70</v>
      </c>
      <c r="D10111" s="897">
        <v>13048.76</v>
      </c>
    </row>
    <row r="10112" spans="1:4" ht="27" x14ac:dyDescent="0.25">
      <c r="A10112" s="893">
        <v>102622</v>
      </c>
      <c r="B10112" s="894" t="s">
        <v>25924</v>
      </c>
      <c r="C10112" s="893" t="s">
        <v>70</v>
      </c>
      <c r="D10112" s="896">
        <v>660.23</v>
      </c>
    </row>
    <row r="10113" spans="1:4" ht="40.5" x14ac:dyDescent="0.25">
      <c r="A10113" s="893">
        <v>102623</v>
      </c>
      <c r="B10113" s="894" t="s">
        <v>25925</v>
      </c>
      <c r="C10113" s="893" t="s">
        <v>70</v>
      </c>
      <c r="D10113" s="896">
        <v>912.67</v>
      </c>
    </row>
    <row r="10114" spans="1:4" ht="27" x14ac:dyDescent="0.25">
      <c r="A10114" s="893">
        <v>89482</v>
      </c>
      <c r="B10114" s="894" t="s">
        <v>25926</v>
      </c>
      <c r="C10114" s="893" t="s">
        <v>70</v>
      </c>
      <c r="D10114" s="896">
        <v>42.23</v>
      </c>
    </row>
    <row r="10115" spans="1:4" ht="27" x14ac:dyDescent="0.25">
      <c r="A10115" s="893">
        <v>89491</v>
      </c>
      <c r="B10115" s="894" t="s">
        <v>25927</v>
      </c>
      <c r="C10115" s="893" t="s">
        <v>70</v>
      </c>
      <c r="D10115" s="896">
        <v>106.27</v>
      </c>
    </row>
    <row r="10116" spans="1:4" ht="27" x14ac:dyDescent="0.25">
      <c r="A10116" s="893">
        <v>89495</v>
      </c>
      <c r="B10116" s="894" t="s">
        <v>25928</v>
      </c>
      <c r="C10116" s="893" t="s">
        <v>70</v>
      </c>
      <c r="D10116" s="896">
        <v>19.54</v>
      </c>
    </row>
    <row r="10117" spans="1:4" ht="40.5" x14ac:dyDescent="0.25">
      <c r="A10117" s="893">
        <v>89707</v>
      </c>
      <c r="B10117" s="894" t="s">
        <v>25929</v>
      </c>
      <c r="C10117" s="893" t="s">
        <v>70</v>
      </c>
      <c r="D10117" s="896">
        <v>52.17</v>
      </c>
    </row>
    <row r="10118" spans="1:4" ht="40.5" x14ac:dyDescent="0.25">
      <c r="A10118" s="893">
        <v>89708</v>
      </c>
      <c r="B10118" s="894" t="s">
        <v>25930</v>
      </c>
      <c r="C10118" s="893" t="s">
        <v>70</v>
      </c>
      <c r="D10118" s="896">
        <v>110.18</v>
      </c>
    </row>
    <row r="10119" spans="1:4" ht="40.5" x14ac:dyDescent="0.25">
      <c r="A10119" s="893">
        <v>89709</v>
      </c>
      <c r="B10119" s="894" t="s">
        <v>25931</v>
      </c>
      <c r="C10119" s="893" t="s">
        <v>70</v>
      </c>
      <c r="D10119" s="896">
        <v>22.51</v>
      </c>
    </row>
    <row r="10120" spans="1:4" ht="40.5" x14ac:dyDescent="0.25">
      <c r="A10120" s="893">
        <v>89710</v>
      </c>
      <c r="B10120" s="894" t="s">
        <v>25932</v>
      </c>
      <c r="C10120" s="893" t="s">
        <v>70</v>
      </c>
      <c r="D10120" s="896">
        <v>19.829999999999998</v>
      </c>
    </row>
    <row r="10121" spans="1:4" ht="40.5" x14ac:dyDescent="0.25">
      <c r="A10121" s="893">
        <v>104326</v>
      </c>
      <c r="B10121" s="894" t="s">
        <v>25933</v>
      </c>
      <c r="C10121" s="893" t="s">
        <v>70</v>
      </c>
      <c r="D10121" s="896">
        <v>21.49</v>
      </c>
    </row>
    <row r="10122" spans="1:4" ht="40.5" x14ac:dyDescent="0.25">
      <c r="A10122" s="893">
        <v>104327</v>
      </c>
      <c r="B10122" s="894" t="s">
        <v>25934</v>
      </c>
      <c r="C10122" s="893" t="s">
        <v>70</v>
      </c>
      <c r="D10122" s="896">
        <v>20.51</v>
      </c>
    </row>
    <row r="10123" spans="1:4" ht="40.5" x14ac:dyDescent="0.25">
      <c r="A10123" s="893">
        <v>104328</v>
      </c>
      <c r="B10123" s="894" t="s">
        <v>25935</v>
      </c>
      <c r="C10123" s="893" t="s">
        <v>70</v>
      </c>
      <c r="D10123" s="896">
        <v>75.17</v>
      </c>
    </row>
    <row r="10124" spans="1:4" ht="40.5" x14ac:dyDescent="0.25">
      <c r="A10124" s="893">
        <v>104329</v>
      </c>
      <c r="B10124" s="894" t="s">
        <v>25936</v>
      </c>
      <c r="C10124" s="893" t="s">
        <v>70</v>
      </c>
      <c r="D10124" s="896">
        <v>84.73</v>
      </c>
    </row>
    <row r="10125" spans="1:4" ht="27" x14ac:dyDescent="0.25">
      <c r="A10125" s="893">
        <v>86872</v>
      </c>
      <c r="B10125" s="894" t="s">
        <v>25937</v>
      </c>
      <c r="C10125" s="893" t="s">
        <v>70</v>
      </c>
      <c r="D10125" s="896">
        <v>815.99</v>
      </c>
    </row>
    <row r="10126" spans="1:4" ht="27" x14ac:dyDescent="0.25">
      <c r="A10126" s="893">
        <v>86874</v>
      </c>
      <c r="B10126" s="894" t="s">
        <v>25938</v>
      </c>
      <c r="C10126" s="893" t="s">
        <v>70</v>
      </c>
      <c r="D10126" s="896">
        <v>572.82000000000005</v>
      </c>
    </row>
    <row r="10127" spans="1:4" ht="27" x14ac:dyDescent="0.25">
      <c r="A10127" s="893">
        <v>86875</v>
      </c>
      <c r="B10127" s="894" t="s">
        <v>25939</v>
      </c>
      <c r="C10127" s="893" t="s">
        <v>70</v>
      </c>
      <c r="D10127" s="896">
        <v>459.34</v>
      </c>
    </row>
    <row r="10128" spans="1:4" ht="27" x14ac:dyDescent="0.25">
      <c r="A10128" s="893">
        <v>86876</v>
      </c>
      <c r="B10128" s="894" t="s">
        <v>25940</v>
      </c>
      <c r="C10128" s="893" t="s">
        <v>70</v>
      </c>
      <c r="D10128" s="896">
        <v>265.93</v>
      </c>
    </row>
    <row r="10129" spans="1:4" ht="40.5" x14ac:dyDescent="0.25">
      <c r="A10129" s="893">
        <v>86877</v>
      </c>
      <c r="B10129" s="894" t="s">
        <v>25941</v>
      </c>
      <c r="C10129" s="893" t="s">
        <v>70</v>
      </c>
      <c r="D10129" s="896">
        <v>60.34</v>
      </c>
    </row>
    <row r="10130" spans="1:4" ht="27" x14ac:dyDescent="0.25">
      <c r="A10130" s="893">
        <v>86878</v>
      </c>
      <c r="B10130" s="894" t="s">
        <v>25942</v>
      </c>
      <c r="C10130" s="893" t="s">
        <v>70</v>
      </c>
      <c r="D10130" s="896">
        <v>64.930000000000007</v>
      </c>
    </row>
    <row r="10131" spans="1:4" ht="27" x14ac:dyDescent="0.25">
      <c r="A10131" s="893">
        <v>86879</v>
      </c>
      <c r="B10131" s="894" t="s">
        <v>25943</v>
      </c>
      <c r="C10131" s="893" t="s">
        <v>70</v>
      </c>
      <c r="D10131" s="896">
        <v>9.2899999999999991</v>
      </c>
    </row>
    <row r="10132" spans="1:4" ht="27" x14ac:dyDescent="0.25">
      <c r="A10132" s="893">
        <v>86880</v>
      </c>
      <c r="B10132" s="894" t="s">
        <v>25944</v>
      </c>
      <c r="C10132" s="893" t="s">
        <v>70</v>
      </c>
      <c r="D10132" s="896">
        <v>23.54</v>
      </c>
    </row>
    <row r="10133" spans="1:4" ht="27" x14ac:dyDescent="0.25">
      <c r="A10133" s="893">
        <v>86881</v>
      </c>
      <c r="B10133" s="894" t="s">
        <v>25945</v>
      </c>
      <c r="C10133" s="893" t="s">
        <v>70</v>
      </c>
      <c r="D10133" s="896">
        <v>180.9</v>
      </c>
    </row>
    <row r="10134" spans="1:4" ht="27" x14ac:dyDescent="0.25">
      <c r="A10134" s="893">
        <v>86882</v>
      </c>
      <c r="B10134" s="894" t="s">
        <v>25946</v>
      </c>
      <c r="C10134" s="893" t="s">
        <v>70</v>
      </c>
      <c r="D10134" s="896">
        <v>20.2</v>
      </c>
    </row>
    <row r="10135" spans="1:4" ht="27" x14ac:dyDescent="0.25">
      <c r="A10135" s="893">
        <v>86883</v>
      </c>
      <c r="B10135" s="894" t="s">
        <v>25947</v>
      </c>
      <c r="C10135" s="893" t="s">
        <v>70</v>
      </c>
      <c r="D10135" s="896">
        <v>11.08</v>
      </c>
    </row>
    <row r="10136" spans="1:4" ht="27" x14ac:dyDescent="0.25">
      <c r="A10136" s="893">
        <v>86884</v>
      </c>
      <c r="B10136" s="894" t="s">
        <v>25948</v>
      </c>
      <c r="C10136" s="893" t="s">
        <v>70</v>
      </c>
      <c r="D10136" s="896">
        <v>10.46</v>
      </c>
    </row>
    <row r="10137" spans="1:4" ht="27" x14ac:dyDescent="0.25">
      <c r="A10137" s="893">
        <v>86885</v>
      </c>
      <c r="B10137" s="894" t="s">
        <v>25949</v>
      </c>
      <c r="C10137" s="893" t="s">
        <v>70</v>
      </c>
      <c r="D10137" s="896">
        <v>11.69</v>
      </c>
    </row>
    <row r="10138" spans="1:4" ht="27" x14ac:dyDescent="0.25">
      <c r="A10138" s="893">
        <v>86886</v>
      </c>
      <c r="B10138" s="894" t="s">
        <v>25950</v>
      </c>
      <c r="C10138" s="893" t="s">
        <v>70</v>
      </c>
      <c r="D10138" s="896">
        <v>44.87</v>
      </c>
    </row>
    <row r="10139" spans="1:4" ht="27" x14ac:dyDescent="0.25">
      <c r="A10139" s="893">
        <v>86887</v>
      </c>
      <c r="B10139" s="894" t="s">
        <v>25951</v>
      </c>
      <c r="C10139" s="893" t="s">
        <v>70</v>
      </c>
      <c r="D10139" s="896">
        <v>48.57</v>
      </c>
    </row>
    <row r="10140" spans="1:4" ht="27" x14ac:dyDescent="0.25">
      <c r="A10140" s="893">
        <v>86888</v>
      </c>
      <c r="B10140" s="894" t="s">
        <v>25952</v>
      </c>
      <c r="C10140" s="893" t="s">
        <v>70</v>
      </c>
      <c r="D10140" s="896">
        <v>557.02</v>
      </c>
    </row>
    <row r="10141" spans="1:4" ht="27" x14ac:dyDescent="0.25">
      <c r="A10141" s="893">
        <v>86889</v>
      </c>
      <c r="B10141" s="894" t="s">
        <v>25953</v>
      </c>
      <c r="C10141" s="893" t="s">
        <v>70</v>
      </c>
      <c r="D10141" s="896">
        <v>498.58</v>
      </c>
    </row>
    <row r="10142" spans="1:4" ht="27" x14ac:dyDescent="0.25">
      <c r="A10142" s="893">
        <v>86893</v>
      </c>
      <c r="B10142" s="894" t="s">
        <v>25954</v>
      </c>
      <c r="C10142" s="893" t="s">
        <v>70</v>
      </c>
      <c r="D10142" s="896">
        <v>367.98</v>
      </c>
    </row>
    <row r="10143" spans="1:4" ht="27" x14ac:dyDescent="0.25">
      <c r="A10143" s="893">
        <v>86894</v>
      </c>
      <c r="B10143" s="894" t="s">
        <v>25955</v>
      </c>
      <c r="C10143" s="893" t="s">
        <v>70</v>
      </c>
      <c r="D10143" s="896">
        <v>263.08</v>
      </c>
    </row>
    <row r="10144" spans="1:4" ht="27" x14ac:dyDescent="0.25">
      <c r="A10144" s="893">
        <v>86895</v>
      </c>
      <c r="B10144" s="894" t="s">
        <v>25956</v>
      </c>
      <c r="C10144" s="893" t="s">
        <v>70</v>
      </c>
      <c r="D10144" s="896">
        <v>273.52</v>
      </c>
    </row>
    <row r="10145" spans="1:4" ht="27" x14ac:dyDescent="0.25">
      <c r="A10145" s="893">
        <v>86899</v>
      </c>
      <c r="B10145" s="894" t="s">
        <v>25957</v>
      </c>
      <c r="C10145" s="893" t="s">
        <v>70</v>
      </c>
      <c r="D10145" s="896">
        <v>224.52</v>
      </c>
    </row>
    <row r="10146" spans="1:4" ht="27" x14ac:dyDescent="0.25">
      <c r="A10146" s="893">
        <v>86900</v>
      </c>
      <c r="B10146" s="894" t="s">
        <v>25958</v>
      </c>
      <c r="C10146" s="893" t="s">
        <v>70</v>
      </c>
      <c r="D10146" s="896">
        <v>247.99</v>
      </c>
    </row>
    <row r="10147" spans="1:4" ht="27" x14ac:dyDescent="0.25">
      <c r="A10147" s="893">
        <v>86901</v>
      </c>
      <c r="B10147" s="894" t="s">
        <v>25959</v>
      </c>
      <c r="C10147" s="893" t="s">
        <v>70</v>
      </c>
      <c r="D10147" s="896">
        <v>170.29</v>
      </c>
    </row>
    <row r="10148" spans="1:4" ht="27" x14ac:dyDescent="0.25">
      <c r="A10148" s="893">
        <v>86902</v>
      </c>
      <c r="B10148" s="894" t="s">
        <v>25960</v>
      </c>
      <c r="C10148" s="893" t="s">
        <v>70</v>
      </c>
      <c r="D10148" s="896">
        <v>340.07</v>
      </c>
    </row>
    <row r="10149" spans="1:4" ht="27" x14ac:dyDescent="0.25">
      <c r="A10149" s="893">
        <v>86903</v>
      </c>
      <c r="B10149" s="894" t="s">
        <v>25961</v>
      </c>
      <c r="C10149" s="893" t="s">
        <v>70</v>
      </c>
      <c r="D10149" s="896">
        <v>386.7</v>
      </c>
    </row>
    <row r="10150" spans="1:4" ht="27" x14ac:dyDescent="0.25">
      <c r="A10150" s="893">
        <v>86904</v>
      </c>
      <c r="B10150" s="894" t="s">
        <v>25962</v>
      </c>
      <c r="C10150" s="893" t="s">
        <v>70</v>
      </c>
      <c r="D10150" s="896">
        <v>163.38</v>
      </c>
    </row>
    <row r="10151" spans="1:4" ht="27" x14ac:dyDescent="0.25">
      <c r="A10151" s="893">
        <v>86905</v>
      </c>
      <c r="B10151" s="894" t="s">
        <v>25963</v>
      </c>
      <c r="C10151" s="893" t="s">
        <v>70</v>
      </c>
      <c r="D10151" s="896">
        <v>322.39999999999998</v>
      </c>
    </row>
    <row r="10152" spans="1:4" ht="27" x14ac:dyDescent="0.25">
      <c r="A10152" s="893">
        <v>86906</v>
      </c>
      <c r="B10152" s="894" t="s">
        <v>25964</v>
      </c>
      <c r="C10152" s="893" t="s">
        <v>70</v>
      </c>
      <c r="D10152" s="896">
        <v>59.79</v>
      </c>
    </row>
    <row r="10153" spans="1:4" ht="27" x14ac:dyDescent="0.25">
      <c r="A10153" s="893">
        <v>86908</v>
      </c>
      <c r="B10153" s="894" t="s">
        <v>25965</v>
      </c>
      <c r="C10153" s="893" t="s">
        <v>70</v>
      </c>
      <c r="D10153" s="896">
        <v>382.23</v>
      </c>
    </row>
    <row r="10154" spans="1:4" ht="27" x14ac:dyDescent="0.25">
      <c r="A10154" s="893">
        <v>86909</v>
      </c>
      <c r="B10154" s="894" t="s">
        <v>25966</v>
      </c>
      <c r="C10154" s="893" t="s">
        <v>70</v>
      </c>
      <c r="D10154" s="896">
        <v>103.79</v>
      </c>
    </row>
    <row r="10155" spans="1:4" ht="27" x14ac:dyDescent="0.25">
      <c r="A10155" s="893">
        <v>86910</v>
      </c>
      <c r="B10155" s="894" t="s">
        <v>25967</v>
      </c>
      <c r="C10155" s="893" t="s">
        <v>70</v>
      </c>
      <c r="D10155" s="896">
        <v>101.62</v>
      </c>
    </row>
    <row r="10156" spans="1:4" ht="27" x14ac:dyDescent="0.25">
      <c r="A10156" s="893">
        <v>86911</v>
      </c>
      <c r="B10156" s="894" t="s">
        <v>25968</v>
      </c>
      <c r="C10156" s="893" t="s">
        <v>70</v>
      </c>
      <c r="D10156" s="896">
        <v>70</v>
      </c>
    </row>
    <row r="10157" spans="1:4" ht="27" x14ac:dyDescent="0.25">
      <c r="A10157" s="893">
        <v>86913</v>
      </c>
      <c r="B10157" s="894" t="s">
        <v>25969</v>
      </c>
      <c r="C10157" s="893" t="s">
        <v>70</v>
      </c>
      <c r="D10157" s="896">
        <v>44.79</v>
      </c>
    </row>
    <row r="10158" spans="1:4" ht="27" x14ac:dyDescent="0.25">
      <c r="A10158" s="893">
        <v>86914</v>
      </c>
      <c r="B10158" s="894" t="s">
        <v>25970</v>
      </c>
      <c r="C10158" s="893" t="s">
        <v>70</v>
      </c>
      <c r="D10158" s="896">
        <v>78.849999999999994</v>
      </c>
    </row>
    <row r="10159" spans="1:4" ht="27" x14ac:dyDescent="0.25">
      <c r="A10159" s="893">
        <v>86915</v>
      </c>
      <c r="B10159" s="894" t="s">
        <v>25971</v>
      </c>
      <c r="C10159" s="893" t="s">
        <v>70</v>
      </c>
      <c r="D10159" s="896">
        <v>113.39</v>
      </c>
    </row>
    <row r="10160" spans="1:4" ht="27" x14ac:dyDescent="0.25">
      <c r="A10160" s="893">
        <v>86916</v>
      </c>
      <c r="B10160" s="894" t="s">
        <v>25972</v>
      </c>
      <c r="C10160" s="893" t="s">
        <v>70</v>
      </c>
      <c r="D10160" s="896">
        <v>20.73</v>
      </c>
    </row>
    <row r="10161" spans="1:4" ht="40.5" x14ac:dyDescent="0.25">
      <c r="A10161" s="893">
        <v>86919</v>
      </c>
      <c r="B10161" s="894" t="s">
        <v>25973</v>
      </c>
      <c r="C10161" s="893" t="s">
        <v>70</v>
      </c>
      <c r="D10161" s="896">
        <v>966.26</v>
      </c>
    </row>
    <row r="10162" spans="1:4" ht="40.5" x14ac:dyDescent="0.25">
      <c r="A10162" s="893">
        <v>86920</v>
      </c>
      <c r="B10162" s="894" t="s">
        <v>25974</v>
      </c>
      <c r="C10162" s="893" t="s">
        <v>70</v>
      </c>
      <c r="D10162" s="896">
        <v>881.15</v>
      </c>
    </row>
    <row r="10163" spans="1:4" ht="40.5" x14ac:dyDescent="0.25">
      <c r="A10163" s="893">
        <v>86921</v>
      </c>
      <c r="B10163" s="894" t="s">
        <v>25975</v>
      </c>
      <c r="C10163" s="893" t="s">
        <v>70</v>
      </c>
      <c r="D10163" s="896">
        <v>857.09</v>
      </c>
    </row>
    <row r="10164" spans="1:4" ht="54" x14ac:dyDescent="0.25">
      <c r="A10164" s="893">
        <v>86922</v>
      </c>
      <c r="B10164" s="894" t="s">
        <v>25976</v>
      </c>
      <c r="C10164" s="893" t="s">
        <v>70</v>
      </c>
      <c r="D10164" s="896">
        <v>892.91</v>
      </c>
    </row>
    <row r="10165" spans="1:4" ht="40.5" x14ac:dyDescent="0.25">
      <c r="A10165" s="893">
        <v>86923</v>
      </c>
      <c r="B10165" s="894" t="s">
        <v>25977</v>
      </c>
      <c r="C10165" s="893" t="s">
        <v>70</v>
      </c>
      <c r="D10165" s="896">
        <v>647.1</v>
      </c>
    </row>
    <row r="10166" spans="1:4" ht="40.5" x14ac:dyDescent="0.25">
      <c r="A10166" s="893">
        <v>86924</v>
      </c>
      <c r="B10166" s="894" t="s">
        <v>25978</v>
      </c>
      <c r="C10166" s="893" t="s">
        <v>70</v>
      </c>
      <c r="D10166" s="896">
        <v>623.04</v>
      </c>
    </row>
    <row r="10167" spans="1:4" ht="54" x14ac:dyDescent="0.25">
      <c r="A10167" s="893">
        <v>86925</v>
      </c>
      <c r="B10167" s="894" t="s">
        <v>25979</v>
      </c>
      <c r="C10167" s="893" t="s">
        <v>70</v>
      </c>
      <c r="D10167" s="896">
        <v>524.5</v>
      </c>
    </row>
    <row r="10168" spans="1:4" ht="40.5" x14ac:dyDescent="0.25">
      <c r="A10168" s="893">
        <v>86926</v>
      </c>
      <c r="B10168" s="894" t="s">
        <v>25980</v>
      </c>
      <c r="C10168" s="893" t="s">
        <v>70</v>
      </c>
      <c r="D10168" s="896">
        <v>500.44</v>
      </c>
    </row>
    <row r="10169" spans="1:4" ht="40.5" x14ac:dyDescent="0.25">
      <c r="A10169" s="893">
        <v>86927</v>
      </c>
      <c r="B10169" s="894" t="s">
        <v>25981</v>
      </c>
      <c r="C10169" s="893" t="s">
        <v>70</v>
      </c>
      <c r="D10169" s="896">
        <v>340.21</v>
      </c>
    </row>
    <row r="10170" spans="1:4" ht="40.5" x14ac:dyDescent="0.25">
      <c r="A10170" s="893">
        <v>86928</v>
      </c>
      <c r="B10170" s="894" t="s">
        <v>25982</v>
      </c>
      <c r="C10170" s="893" t="s">
        <v>70</v>
      </c>
      <c r="D10170" s="896">
        <v>316.14999999999998</v>
      </c>
    </row>
    <row r="10171" spans="1:4" ht="40.5" x14ac:dyDescent="0.25">
      <c r="A10171" s="893">
        <v>86929</v>
      </c>
      <c r="B10171" s="894" t="s">
        <v>25983</v>
      </c>
      <c r="C10171" s="893" t="s">
        <v>70</v>
      </c>
      <c r="D10171" s="896">
        <v>331.09</v>
      </c>
    </row>
    <row r="10172" spans="1:4" ht="40.5" x14ac:dyDescent="0.25">
      <c r="A10172" s="893">
        <v>86930</v>
      </c>
      <c r="B10172" s="894" t="s">
        <v>25984</v>
      </c>
      <c r="C10172" s="893" t="s">
        <v>70</v>
      </c>
      <c r="D10172" s="896">
        <v>307.02999999999997</v>
      </c>
    </row>
    <row r="10173" spans="1:4" ht="40.5" x14ac:dyDescent="0.25">
      <c r="A10173" s="893">
        <v>86931</v>
      </c>
      <c r="B10173" s="894" t="s">
        <v>25985</v>
      </c>
      <c r="C10173" s="893" t="s">
        <v>70</v>
      </c>
      <c r="D10173" s="896">
        <v>568.71</v>
      </c>
    </row>
    <row r="10174" spans="1:4" ht="40.5" x14ac:dyDescent="0.25">
      <c r="A10174" s="893">
        <v>86932</v>
      </c>
      <c r="B10174" s="894" t="s">
        <v>25986</v>
      </c>
      <c r="C10174" s="893" t="s">
        <v>70</v>
      </c>
      <c r="D10174" s="896">
        <v>605.59</v>
      </c>
    </row>
    <row r="10175" spans="1:4" ht="54" x14ac:dyDescent="0.25">
      <c r="A10175" s="893">
        <v>86933</v>
      </c>
      <c r="B10175" s="894" t="s">
        <v>25987</v>
      </c>
      <c r="C10175" s="893" t="s">
        <v>70</v>
      </c>
      <c r="D10175" s="896">
        <v>376.82</v>
      </c>
    </row>
    <row r="10176" spans="1:4" ht="54" x14ac:dyDescent="0.25">
      <c r="A10176" s="893">
        <v>86934</v>
      </c>
      <c r="B10176" s="894" t="s">
        <v>25988</v>
      </c>
      <c r="C10176" s="893" t="s">
        <v>70</v>
      </c>
      <c r="D10176" s="896">
        <v>367.7</v>
      </c>
    </row>
    <row r="10177" spans="1:4" ht="40.5" x14ac:dyDescent="0.25">
      <c r="A10177" s="893">
        <v>86935</v>
      </c>
      <c r="B10177" s="894" t="s">
        <v>25989</v>
      </c>
      <c r="C10177" s="893" t="s">
        <v>70</v>
      </c>
      <c r="D10177" s="896">
        <v>324</v>
      </c>
    </row>
    <row r="10178" spans="1:4" ht="40.5" x14ac:dyDescent="0.25">
      <c r="A10178" s="893">
        <v>86936</v>
      </c>
      <c r="B10178" s="894" t="s">
        <v>25990</v>
      </c>
      <c r="C10178" s="893" t="s">
        <v>70</v>
      </c>
      <c r="D10178" s="896">
        <v>493.82</v>
      </c>
    </row>
    <row r="10179" spans="1:4" ht="40.5" x14ac:dyDescent="0.25">
      <c r="A10179" s="893">
        <v>86937</v>
      </c>
      <c r="B10179" s="894" t="s">
        <v>25991</v>
      </c>
      <c r="C10179" s="893" t="s">
        <v>70</v>
      </c>
      <c r="D10179" s="896">
        <v>241.71</v>
      </c>
    </row>
    <row r="10180" spans="1:4" ht="40.5" x14ac:dyDescent="0.25">
      <c r="A10180" s="893">
        <v>86938</v>
      </c>
      <c r="B10180" s="894" t="s">
        <v>25992</v>
      </c>
      <c r="C10180" s="893" t="s">
        <v>70</v>
      </c>
      <c r="D10180" s="896">
        <v>411.53</v>
      </c>
    </row>
    <row r="10181" spans="1:4" ht="54" x14ac:dyDescent="0.25">
      <c r="A10181" s="893">
        <v>86939</v>
      </c>
      <c r="B10181" s="894" t="s">
        <v>25993</v>
      </c>
      <c r="C10181" s="893" t="s">
        <v>70</v>
      </c>
      <c r="D10181" s="896">
        <v>430.69</v>
      </c>
    </row>
    <row r="10182" spans="1:4" ht="54" x14ac:dyDescent="0.25">
      <c r="A10182" s="893">
        <v>86940</v>
      </c>
      <c r="B10182" s="894" t="s">
        <v>25994</v>
      </c>
      <c r="C10182" s="893" t="s">
        <v>70</v>
      </c>
      <c r="D10182" s="897">
        <v>1047.48</v>
      </c>
    </row>
    <row r="10183" spans="1:4" ht="54" x14ac:dyDescent="0.25">
      <c r="A10183" s="893">
        <v>86941</v>
      </c>
      <c r="B10183" s="894" t="s">
        <v>25995</v>
      </c>
      <c r="C10183" s="893" t="s">
        <v>70</v>
      </c>
      <c r="D10183" s="896">
        <v>789.9</v>
      </c>
    </row>
    <row r="10184" spans="1:4" ht="54" x14ac:dyDescent="0.25">
      <c r="A10184" s="893">
        <v>86942</v>
      </c>
      <c r="B10184" s="894" t="s">
        <v>25996</v>
      </c>
      <c r="C10184" s="893" t="s">
        <v>70</v>
      </c>
      <c r="D10184" s="896">
        <v>263.12</v>
      </c>
    </row>
    <row r="10185" spans="1:4" ht="54" x14ac:dyDescent="0.25">
      <c r="A10185" s="893">
        <v>86943</v>
      </c>
      <c r="B10185" s="894" t="s">
        <v>25997</v>
      </c>
      <c r="C10185" s="893" t="s">
        <v>70</v>
      </c>
      <c r="D10185" s="896">
        <v>254</v>
      </c>
    </row>
    <row r="10186" spans="1:4" ht="54" x14ac:dyDescent="0.25">
      <c r="A10186" s="893">
        <v>86947</v>
      </c>
      <c r="B10186" s="894" t="s">
        <v>25998</v>
      </c>
      <c r="C10186" s="893" t="s">
        <v>70</v>
      </c>
      <c r="D10186" s="897">
        <v>1055.5899999999999</v>
      </c>
    </row>
    <row r="10187" spans="1:4" ht="54" x14ac:dyDescent="0.25">
      <c r="A10187" s="893">
        <v>93396</v>
      </c>
      <c r="B10187" s="894" t="s">
        <v>25999</v>
      </c>
      <c r="C10187" s="893" t="s">
        <v>70</v>
      </c>
      <c r="D10187" s="896">
        <v>585.48</v>
      </c>
    </row>
    <row r="10188" spans="1:4" ht="54" x14ac:dyDescent="0.25">
      <c r="A10188" s="893">
        <v>93441</v>
      </c>
      <c r="B10188" s="894" t="s">
        <v>26000</v>
      </c>
      <c r="C10188" s="893" t="s">
        <v>70</v>
      </c>
      <c r="D10188" s="896">
        <v>903.04</v>
      </c>
    </row>
    <row r="10189" spans="1:4" ht="54" x14ac:dyDescent="0.25">
      <c r="A10189" s="893">
        <v>93442</v>
      </c>
      <c r="B10189" s="894" t="s">
        <v>26001</v>
      </c>
      <c r="C10189" s="893" t="s">
        <v>70</v>
      </c>
      <c r="D10189" s="896">
        <v>976.05</v>
      </c>
    </row>
    <row r="10190" spans="1:4" ht="27" x14ac:dyDescent="0.25">
      <c r="A10190" s="893">
        <v>95469</v>
      </c>
      <c r="B10190" s="894" t="s">
        <v>26002</v>
      </c>
      <c r="C10190" s="893" t="s">
        <v>70</v>
      </c>
      <c r="D10190" s="896">
        <v>333.62</v>
      </c>
    </row>
    <row r="10191" spans="1:4" ht="40.5" x14ac:dyDescent="0.25">
      <c r="A10191" s="893">
        <v>95470</v>
      </c>
      <c r="B10191" s="894" t="s">
        <v>26003</v>
      </c>
      <c r="C10191" s="893" t="s">
        <v>70</v>
      </c>
      <c r="D10191" s="896">
        <v>342.18</v>
      </c>
    </row>
    <row r="10192" spans="1:4" ht="40.5" x14ac:dyDescent="0.25">
      <c r="A10192" s="893">
        <v>95471</v>
      </c>
      <c r="B10192" s="894" t="s">
        <v>26004</v>
      </c>
      <c r="C10192" s="893" t="s">
        <v>70</v>
      </c>
      <c r="D10192" s="896">
        <v>883.73</v>
      </c>
    </row>
    <row r="10193" spans="1:4" ht="40.5" x14ac:dyDescent="0.25">
      <c r="A10193" s="893">
        <v>95472</v>
      </c>
      <c r="B10193" s="894" t="s">
        <v>26005</v>
      </c>
      <c r="C10193" s="893" t="s">
        <v>70</v>
      </c>
      <c r="D10193" s="896">
        <v>892.29</v>
      </c>
    </row>
    <row r="10194" spans="1:4" ht="27" x14ac:dyDescent="0.25">
      <c r="A10194" s="893">
        <v>95542</v>
      </c>
      <c r="B10194" s="894" t="s">
        <v>26006</v>
      </c>
      <c r="C10194" s="893" t="s">
        <v>70</v>
      </c>
      <c r="D10194" s="896">
        <v>39.99</v>
      </c>
    </row>
    <row r="10195" spans="1:4" ht="27" x14ac:dyDescent="0.25">
      <c r="A10195" s="893">
        <v>95543</v>
      </c>
      <c r="B10195" s="894" t="s">
        <v>26007</v>
      </c>
      <c r="C10195" s="893" t="s">
        <v>70</v>
      </c>
      <c r="D10195" s="896">
        <v>67.45</v>
      </c>
    </row>
    <row r="10196" spans="1:4" ht="27" x14ac:dyDescent="0.25">
      <c r="A10196" s="893">
        <v>95544</v>
      </c>
      <c r="B10196" s="894" t="s">
        <v>26008</v>
      </c>
      <c r="C10196" s="893" t="s">
        <v>70</v>
      </c>
      <c r="D10196" s="896">
        <v>48.73</v>
      </c>
    </row>
    <row r="10197" spans="1:4" ht="27" x14ac:dyDescent="0.25">
      <c r="A10197" s="893">
        <v>95545</v>
      </c>
      <c r="B10197" s="894" t="s">
        <v>26009</v>
      </c>
      <c r="C10197" s="893" t="s">
        <v>70</v>
      </c>
      <c r="D10197" s="896">
        <v>47.8</v>
      </c>
    </row>
    <row r="10198" spans="1:4" ht="27" x14ac:dyDescent="0.25">
      <c r="A10198" s="893">
        <v>95546</v>
      </c>
      <c r="B10198" s="894" t="s">
        <v>26010</v>
      </c>
      <c r="C10198" s="893" t="s">
        <v>70</v>
      </c>
      <c r="D10198" s="896">
        <v>165.41</v>
      </c>
    </row>
    <row r="10199" spans="1:4" ht="27" x14ac:dyDescent="0.25">
      <c r="A10199" s="893">
        <v>95547</v>
      </c>
      <c r="B10199" s="894" t="s">
        <v>26011</v>
      </c>
      <c r="C10199" s="893" t="s">
        <v>70</v>
      </c>
      <c r="D10199" s="896">
        <v>79.510000000000005</v>
      </c>
    </row>
    <row r="10200" spans="1:4" ht="27" x14ac:dyDescent="0.25">
      <c r="A10200" s="893">
        <v>100848</v>
      </c>
      <c r="B10200" s="894" t="s">
        <v>26012</v>
      </c>
      <c r="C10200" s="893" t="s">
        <v>70</v>
      </c>
      <c r="D10200" s="896">
        <v>631.48</v>
      </c>
    </row>
    <row r="10201" spans="1:4" ht="27" x14ac:dyDescent="0.25">
      <c r="A10201" s="893">
        <v>100849</v>
      </c>
      <c r="B10201" s="894" t="s">
        <v>26013</v>
      </c>
      <c r="C10201" s="893" t="s">
        <v>70</v>
      </c>
      <c r="D10201" s="896">
        <v>46.49</v>
      </c>
    </row>
    <row r="10202" spans="1:4" ht="27" x14ac:dyDescent="0.25">
      <c r="A10202" s="893">
        <v>100851</v>
      </c>
      <c r="B10202" s="894" t="s">
        <v>26014</v>
      </c>
      <c r="C10202" s="893" t="s">
        <v>70</v>
      </c>
      <c r="D10202" s="896">
        <v>92.52</v>
      </c>
    </row>
    <row r="10203" spans="1:4" ht="27" x14ac:dyDescent="0.25">
      <c r="A10203" s="893">
        <v>100852</v>
      </c>
      <c r="B10203" s="894" t="s">
        <v>26015</v>
      </c>
      <c r="C10203" s="893" t="s">
        <v>70</v>
      </c>
      <c r="D10203" s="896">
        <v>271.60000000000002</v>
      </c>
    </row>
    <row r="10204" spans="1:4" ht="27" x14ac:dyDescent="0.25">
      <c r="A10204" s="893">
        <v>100853</v>
      </c>
      <c r="B10204" s="894" t="s">
        <v>26016</v>
      </c>
      <c r="C10204" s="893" t="s">
        <v>70</v>
      </c>
      <c r="D10204" s="896">
        <v>274.8</v>
      </c>
    </row>
    <row r="10205" spans="1:4" ht="27" x14ac:dyDescent="0.25">
      <c r="A10205" s="893">
        <v>100854</v>
      </c>
      <c r="B10205" s="894" t="s">
        <v>26017</v>
      </c>
      <c r="C10205" s="893" t="s">
        <v>70</v>
      </c>
      <c r="D10205" s="897">
        <v>1411.48</v>
      </c>
    </row>
    <row r="10206" spans="1:4" ht="13.5" x14ac:dyDescent="0.25">
      <c r="A10206" s="893">
        <v>100856</v>
      </c>
      <c r="B10206" s="894" t="s">
        <v>26018</v>
      </c>
      <c r="C10206" s="893" t="s">
        <v>70</v>
      </c>
      <c r="D10206" s="896">
        <v>30.86</v>
      </c>
    </row>
    <row r="10207" spans="1:4" ht="27" x14ac:dyDescent="0.25">
      <c r="A10207" s="893">
        <v>100857</v>
      </c>
      <c r="B10207" s="894" t="s">
        <v>26019</v>
      </c>
      <c r="C10207" s="893" t="s">
        <v>70</v>
      </c>
      <c r="D10207" s="896">
        <v>415.45</v>
      </c>
    </row>
    <row r="10208" spans="1:4" ht="27" x14ac:dyDescent="0.25">
      <c r="A10208" s="893">
        <v>100858</v>
      </c>
      <c r="B10208" s="894" t="s">
        <v>26020</v>
      </c>
      <c r="C10208" s="893" t="s">
        <v>70</v>
      </c>
      <c r="D10208" s="896">
        <v>747.46</v>
      </c>
    </row>
    <row r="10209" spans="1:4" ht="27" x14ac:dyDescent="0.25">
      <c r="A10209" s="893">
        <v>100859</v>
      </c>
      <c r="B10209" s="894" t="s">
        <v>26021</v>
      </c>
      <c r="C10209" s="893" t="s">
        <v>70</v>
      </c>
      <c r="D10209" s="897">
        <v>1173</v>
      </c>
    </row>
    <row r="10210" spans="1:4" ht="27" x14ac:dyDescent="0.25">
      <c r="A10210" s="893">
        <v>100860</v>
      </c>
      <c r="B10210" s="894" t="s">
        <v>26022</v>
      </c>
      <c r="C10210" s="893" t="s">
        <v>70</v>
      </c>
      <c r="D10210" s="896">
        <v>96.53</v>
      </c>
    </row>
    <row r="10211" spans="1:4" ht="27" x14ac:dyDescent="0.25">
      <c r="A10211" s="893">
        <v>100861</v>
      </c>
      <c r="B10211" s="894" t="s">
        <v>26023</v>
      </c>
      <c r="C10211" s="893" t="s">
        <v>70</v>
      </c>
      <c r="D10211" s="896">
        <v>36.25</v>
      </c>
    </row>
    <row r="10212" spans="1:4" ht="27" x14ac:dyDescent="0.25">
      <c r="A10212" s="893">
        <v>100862</v>
      </c>
      <c r="B10212" s="894" t="s">
        <v>26024</v>
      </c>
      <c r="C10212" s="893" t="s">
        <v>70</v>
      </c>
      <c r="D10212" s="896">
        <v>39.659999999999997</v>
      </c>
    </row>
    <row r="10213" spans="1:4" ht="27" x14ac:dyDescent="0.25">
      <c r="A10213" s="893">
        <v>100863</v>
      </c>
      <c r="B10213" s="894" t="s">
        <v>26025</v>
      </c>
      <c r="C10213" s="893" t="s">
        <v>70</v>
      </c>
      <c r="D10213" s="896">
        <v>631.79999999999995</v>
      </c>
    </row>
    <row r="10214" spans="1:4" ht="27" x14ac:dyDescent="0.25">
      <c r="A10214" s="893">
        <v>100864</v>
      </c>
      <c r="B10214" s="894" t="s">
        <v>26026</v>
      </c>
      <c r="C10214" s="893" t="s">
        <v>70</v>
      </c>
      <c r="D10214" s="896">
        <v>694.89</v>
      </c>
    </row>
    <row r="10215" spans="1:4" ht="27" x14ac:dyDescent="0.25">
      <c r="A10215" s="893">
        <v>100865</v>
      </c>
      <c r="B10215" s="894" t="s">
        <v>26027</v>
      </c>
      <c r="C10215" s="893" t="s">
        <v>70</v>
      </c>
      <c r="D10215" s="896">
        <v>621.46</v>
      </c>
    </row>
    <row r="10216" spans="1:4" ht="27" x14ac:dyDescent="0.25">
      <c r="A10216" s="893">
        <v>100866</v>
      </c>
      <c r="B10216" s="894" t="s">
        <v>26028</v>
      </c>
      <c r="C10216" s="893" t="s">
        <v>70</v>
      </c>
      <c r="D10216" s="896">
        <v>324.45</v>
      </c>
    </row>
    <row r="10217" spans="1:4" ht="27" x14ac:dyDescent="0.25">
      <c r="A10217" s="893">
        <v>100867</v>
      </c>
      <c r="B10217" s="894" t="s">
        <v>26029</v>
      </c>
      <c r="C10217" s="893" t="s">
        <v>70</v>
      </c>
      <c r="D10217" s="896">
        <v>345.26</v>
      </c>
    </row>
    <row r="10218" spans="1:4" ht="27" x14ac:dyDescent="0.25">
      <c r="A10218" s="893">
        <v>100868</v>
      </c>
      <c r="B10218" s="894" t="s">
        <v>26030</v>
      </c>
      <c r="C10218" s="893" t="s">
        <v>70</v>
      </c>
      <c r="D10218" s="896">
        <v>359.1</v>
      </c>
    </row>
    <row r="10219" spans="1:4" ht="27" x14ac:dyDescent="0.25">
      <c r="A10219" s="893">
        <v>100869</v>
      </c>
      <c r="B10219" s="894" t="s">
        <v>26031</v>
      </c>
      <c r="C10219" s="893" t="s">
        <v>70</v>
      </c>
      <c r="D10219" s="896">
        <v>369.72</v>
      </c>
    </row>
    <row r="10220" spans="1:4" ht="27" x14ac:dyDescent="0.25">
      <c r="A10220" s="893">
        <v>100870</v>
      </c>
      <c r="B10220" s="894" t="s">
        <v>26032</v>
      </c>
      <c r="C10220" s="893" t="s">
        <v>70</v>
      </c>
      <c r="D10220" s="896">
        <v>270.74</v>
      </c>
    </row>
    <row r="10221" spans="1:4" ht="27" x14ac:dyDescent="0.25">
      <c r="A10221" s="893">
        <v>100871</v>
      </c>
      <c r="B10221" s="894" t="s">
        <v>26033</v>
      </c>
      <c r="C10221" s="893" t="s">
        <v>70</v>
      </c>
      <c r="D10221" s="896">
        <v>290.45</v>
      </c>
    </row>
    <row r="10222" spans="1:4" ht="27" x14ac:dyDescent="0.25">
      <c r="A10222" s="893">
        <v>100872</v>
      </c>
      <c r="B10222" s="894" t="s">
        <v>26034</v>
      </c>
      <c r="C10222" s="893" t="s">
        <v>70</v>
      </c>
      <c r="D10222" s="896">
        <v>303.04000000000002</v>
      </c>
    </row>
    <row r="10223" spans="1:4" ht="27" x14ac:dyDescent="0.25">
      <c r="A10223" s="893">
        <v>100873</v>
      </c>
      <c r="B10223" s="894" t="s">
        <v>26035</v>
      </c>
      <c r="C10223" s="893" t="s">
        <v>70</v>
      </c>
      <c r="D10223" s="896">
        <v>310.89999999999998</v>
      </c>
    </row>
    <row r="10224" spans="1:4" ht="27" x14ac:dyDescent="0.25">
      <c r="A10224" s="893">
        <v>100874</v>
      </c>
      <c r="B10224" s="894" t="s">
        <v>26036</v>
      </c>
      <c r="C10224" s="893" t="s">
        <v>70</v>
      </c>
      <c r="D10224" s="896">
        <v>324.45</v>
      </c>
    </row>
    <row r="10225" spans="1:4" ht="27" x14ac:dyDescent="0.25">
      <c r="A10225" s="893">
        <v>100875</v>
      </c>
      <c r="B10225" s="894" t="s">
        <v>26037</v>
      </c>
      <c r="C10225" s="893" t="s">
        <v>70</v>
      </c>
      <c r="D10225" s="897">
        <v>1146.47</v>
      </c>
    </row>
    <row r="10226" spans="1:4" ht="27" x14ac:dyDescent="0.25">
      <c r="A10226" s="893">
        <v>100878</v>
      </c>
      <c r="B10226" s="894" t="s">
        <v>26038</v>
      </c>
      <c r="C10226" s="893" t="s">
        <v>70</v>
      </c>
      <c r="D10226" s="896">
        <v>752.72</v>
      </c>
    </row>
    <row r="10227" spans="1:4" ht="40.5" x14ac:dyDescent="0.25">
      <c r="A10227" s="893">
        <v>98052</v>
      </c>
      <c r="B10227" s="894" t="s">
        <v>26039</v>
      </c>
      <c r="C10227" s="893" t="s">
        <v>70</v>
      </c>
      <c r="D10227" s="897">
        <v>2104.36</v>
      </c>
    </row>
    <row r="10228" spans="1:4" ht="40.5" x14ac:dyDescent="0.25">
      <c r="A10228" s="893">
        <v>98053</v>
      </c>
      <c r="B10228" s="894" t="s">
        <v>26040</v>
      </c>
      <c r="C10228" s="893" t="s">
        <v>70</v>
      </c>
      <c r="D10228" s="897">
        <v>2895.92</v>
      </c>
    </row>
    <row r="10229" spans="1:4" ht="40.5" x14ac:dyDescent="0.25">
      <c r="A10229" s="893">
        <v>98054</v>
      </c>
      <c r="B10229" s="894" t="s">
        <v>26041</v>
      </c>
      <c r="C10229" s="893" t="s">
        <v>70</v>
      </c>
      <c r="D10229" s="897">
        <v>4684.1099999999997</v>
      </c>
    </row>
    <row r="10230" spans="1:4" ht="40.5" x14ac:dyDescent="0.25">
      <c r="A10230" s="893">
        <v>98055</v>
      </c>
      <c r="B10230" s="894" t="s">
        <v>26042</v>
      </c>
      <c r="C10230" s="893" t="s">
        <v>70</v>
      </c>
      <c r="D10230" s="897">
        <v>6371.47</v>
      </c>
    </row>
    <row r="10231" spans="1:4" ht="40.5" x14ac:dyDescent="0.25">
      <c r="A10231" s="893">
        <v>98056</v>
      </c>
      <c r="B10231" s="894" t="s">
        <v>26043</v>
      </c>
      <c r="C10231" s="893" t="s">
        <v>70</v>
      </c>
      <c r="D10231" s="897">
        <v>7434.09</v>
      </c>
    </row>
    <row r="10232" spans="1:4" ht="40.5" x14ac:dyDescent="0.25">
      <c r="A10232" s="893">
        <v>98057</v>
      </c>
      <c r="B10232" s="894" t="s">
        <v>26044</v>
      </c>
      <c r="C10232" s="893" t="s">
        <v>70</v>
      </c>
      <c r="D10232" s="897">
        <v>8853.8799999999992</v>
      </c>
    </row>
    <row r="10233" spans="1:4" ht="40.5" x14ac:dyDescent="0.25">
      <c r="A10233" s="893">
        <v>98058</v>
      </c>
      <c r="B10233" s="894" t="s">
        <v>26045</v>
      </c>
      <c r="C10233" s="893" t="s">
        <v>70</v>
      </c>
      <c r="D10233" s="897">
        <v>1845.39</v>
      </c>
    </row>
    <row r="10234" spans="1:4" ht="40.5" x14ac:dyDescent="0.25">
      <c r="A10234" s="893">
        <v>98059</v>
      </c>
      <c r="B10234" s="894" t="s">
        <v>26046</v>
      </c>
      <c r="C10234" s="893" t="s">
        <v>70</v>
      </c>
      <c r="D10234" s="897">
        <v>3977.19</v>
      </c>
    </row>
    <row r="10235" spans="1:4" ht="40.5" x14ac:dyDescent="0.25">
      <c r="A10235" s="893">
        <v>98060</v>
      </c>
      <c r="B10235" s="894" t="s">
        <v>26047</v>
      </c>
      <c r="C10235" s="893" t="s">
        <v>70</v>
      </c>
      <c r="D10235" s="897">
        <v>5579.44</v>
      </c>
    </row>
    <row r="10236" spans="1:4" ht="40.5" x14ac:dyDescent="0.25">
      <c r="A10236" s="893">
        <v>98061</v>
      </c>
      <c r="B10236" s="894" t="s">
        <v>26048</v>
      </c>
      <c r="C10236" s="893" t="s">
        <v>70</v>
      </c>
      <c r="D10236" s="897">
        <v>7794.41</v>
      </c>
    </row>
    <row r="10237" spans="1:4" ht="40.5" x14ac:dyDescent="0.25">
      <c r="A10237" s="893">
        <v>98062</v>
      </c>
      <c r="B10237" s="894" t="s">
        <v>26049</v>
      </c>
      <c r="C10237" s="893" t="s">
        <v>70</v>
      </c>
      <c r="D10237" s="897">
        <v>3116.65</v>
      </c>
    </row>
    <row r="10238" spans="1:4" ht="40.5" x14ac:dyDescent="0.25">
      <c r="A10238" s="893">
        <v>98063</v>
      </c>
      <c r="B10238" s="894" t="s">
        <v>26050</v>
      </c>
      <c r="C10238" s="893" t="s">
        <v>70</v>
      </c>
      <c r="D10238" s="897">
        <v>4761.29</v>
      </c>
    </row>
    <row r="10239" spans="1:4" ht="40.5" x14ac:dyDescent="0.25">
      <c r="A10239" s="893">
        <v>98064</v>
      </c>
      <c r="B10239" s="894" t="s">
        <v>26051</v>
      </c>
      <c r="C10239" s="893" t="s">
        <v>70</v>
      </c>
      <c r="D10239" s="897">
        <v>5503.03</v>
      </c>
    </row>
    <row r="10240" spans="1:4" ht="40.5" x14ac:dyDescent="0.25">
      <c r="A10240" s="893">
        <v>98065</v>
      </c>
      <c r="B10240" s="894" t="s">
        <v>26052</v>
      </c>
      <c r="C10240" s="893" t="s">
        <v>70</v>
      </c>
      <c r="D10240" s="897">
        <v>7644.84</v>
      </c>
    </row>
    <row r="10241" spans="1:4" ht="40.5" x14ac:dyDescent="0.25">
      <c r="A10241" s="893">
        <v>98066</v>
      </c>
      <c r="B10241" s="894" t="s">
        <v>26053</v>
      </c>
      <c r="C10241" s="893" t="s">
        <v>70</v>
      </c>
      <c r="D10241" s="897">
        <v>4483.8900000000003</v>
      </c>
    </row>
    <row r="10242" spans="1:4" ht="40.5" x14ac:dyDescent="0.25">
      <c r="A10242" s="893">
        <v>98067</v>
      </c>
      <c r="B10242" s="894" t="s">
        <v>26054</v>
      </c>
      <c r="C10242" s="893" t="s">
        <v>70</v>
      </c>
      <c r="D10242" s="897">
        <v>5965.36</v>
      </c>
    </row>
    <row r="10243" spans="1:4" ht="40.5" x14ac:dyDescent="0.25">
      <c r="A10243" s="893">
        <v>98068</v>
      </c>
      <c r="B10243" s="894" t="s">
        <v>26055</v>
      </c>
      <c r="C10243" s="893" t="s">
        <v>70</v>
      </c>
      <c r="D10243" s="897">
        <v>8425.01</v>
      </c>
    </row>
    <row r="10244" spans="1:4" ht="40.5" x14ac:dyDescent="0.25">
      <c r="A10244" s="893">
        <v>98069</v>
      </c>
      <c r="B10244" s="894" t="s">
        <v>26056</v>
      </c>
      <c r="C10244" s="893" t="s">
        <v>70</v>
      </c>
      <c r="D10244" s="897">
        <v>11394.23</v>
      </c>
    </row>
    <row r="10245" spans="1:4" ht="40.5" x14ac:dyDescent="0.25">
      <c r="A10245" s="893">
        <v>98070</v>
      </c>
      <c r="B10245" s="894" t="s">
        <v>26057</v>
      </c>
      <c r="C10245" s="893" t="s">
        <v>70</v>
      </c>
      <c r="D10245" s="897">
        <v>12961.58</v>
      </c>
    </row>
    <row r="10246" spans="1:4" ht="40.5" x14ac:dyDescent="0.25">
      <c r="A10246" s="893">
        <v>98071</v>
      </c>
      <c r="B10246" s="894" t="s">
        <v>26058</v>
      </c>
      <c r="C10246" s="893" t="s">
        <v>70</v>
      </c>
      <c r="D10246" s="897">
        <v>14015.38</v>
      </c>
    </row>
    <row r="10247" spans="1:4" ht="40.5" x14ac:dyDescent="0.25">
      <c r="A10247" s="893">
        <v>98072</v>
      </c>
      <c r="B10247" s="894" t="s">
        <v>26059</v>
      </c>
      <c r="C10247" s="893" t="s">
        <v>70</v>
      </c>
      <c r="D10247" s="897">
        <v>3829.56</v>
      </c>
    </row>
    <row r="10248" spans="1:4" ht="40.5" x14ac:dyDescent="0.25">
      <c r="A10248" s="893">
        <v>98073</v>
      </c>
      <c r="B10248" s="894" t="s">
        <v>26060</v>
      </c>
      <c r="C10248" s="893" t="s">
        <v>70</v>
      </c>
      <c r="D10248" s="897">
        <v>6091.48</v>
      </c>
    </row>
    <row r="10249" spans="1:4" ht="40.5" x14ac:dyDescent="0.25">
      <c r="A10249" s="893">
        <v>98074</v>
      </c>
      <c r="B10249" s="894" t="s">
        <v>26061</v>
      </c>
      <c r="C10249" s="893" t="s">
        <v>70</v>
      </c>
      <c r="D10249" s="897">
        <v>9599.11</v>
      </c>
    </row>
    <row r="10250" spans="1:4" ht="40.5" x14ac:dyDescent="0.25">
      <c r="A10250" s="893">
        <v>98075</v>
      </c>
      <c r="B10250" s="894" t="s">
        <v>26062</v>
      </c>
      <c r="C10250" s="893" t="s">
        <v>70</v>
      </c>
      <c r="D10250" s="897">
        <v>12555.05</v>
      </c>
    </row>
    <row r="10251" spans="1:4" ht="40.5" x14ac:dyDescent="0.25">
      <c r="A10251" s="893">
        <v>98076</v>
      </c>
      <c r="B10251" s="894" t="s">
        <v>26063</v>
      </c>
      <c r="C10251" s="893" t="s">
        <v>70</v>
      </c>
      <c r="D10251" s="897">
        <v>14557.61</v>
      </c>
    </row>
    <row r="10252" spans="1:4" ht="40.5" x14ac:dyDescent="0.25">
      <c r="A10252" s="893">
        <v>98077</v>
      </c>
      <c r="B10252" s="894" t="s">
        <v>26064</v>
      </c>
      <c r="C10252" s="893" t="s">
        <v>70</v>
      </c>
      <c r="D10252" s="897">
        <v>17189.77</v>
      </c>
    </row>
    <row r="10253" spans="1:4" ht="40.5" x14ac:dyDescent="0.25">
      <c r="A10253" s="893">
        <v>98078</v>
      </c>
      <c r="B10253" s="894" t="s">
        <v>26065</v>
      </c>
      <c r="C10253" s="893" t="s">
        <v>70</v>
      </c>
      <c r="D10253" s="897">
        <v>3874.65</v>
      </c>
    </row>
    <row r="10254" spans="1:4" ht="40.5" x14ac:dyDescent="0.25">
      <c r="A10254" s="893">
        <v>98079</v>
      </c>
      <c r="B10254" s="894" t="s">
        <v>26066</v>
      </c>
      <c r="C10254" s="893" t="s">
        <v>70</v>
      </c>
      <c r="D10254" s="897">
        <v>6842.93</v>
      </c>
    </row>
    <row r="10255" spans="1:4" ht="40.5" x14ac:dyDescent="0.25">
      <c r="A10255" s="893">
        <v>98080</v>
      </c>
      <c r="B10255" s="894" t="s">
        <v>26067</v>
      </c>
      <c r="C10255" s="893" t="s">
        <v>70</v>
      </c>
      <c r="D10255" s="897">
        <v>8891.11</v>
      </c>
    </row>
    <row r="10256" spans="1:4" ht="40.5" x14ac:dyDescent="0.25">
      <c r="A10256" s="893">
        <v>98081</v>
      </c>
      <c r="B10256" s="894" t="s">
        <v>26068</v>
      </c>
      <c r="C10256" s="893" t="s">
        <v>70</v>
      </c>
      <c r="D10256" s="897">
        <v>13243.02</v>
      </c>
    </row>
    <row r="10257" spans="1:4" ht="40.5" x14ac:dyDescent="0.25">
      <c r="A10257" s="893">
        <v>98082</v>
      </c>
      <c r="B10257" s="894" t="s">
        <v>26069</v>
      </c>
      <c r="C10257" s="893" t="s">
        <v>70</v>
      </c>
      <c r="D10257" s="897">
        <v>3841.32</v>
      </c>
    </row>
    <row r="10258" spans="1:4" ht="40.5" x14ac:dyDescent="0.25">
      <c r="A10258" s="893">
        <v>98083</v>
      </c>
      <c r="B10258" s="894" t="s">
        <v>26070</v>
      </c>
      <c r="C10258" s="893" t="s">
        <v>70</v>
      </c>
      <c r="D10258" s="897">
        <v>5063</v>
      </c>
    </row>
    <row r="10259" spans="1:4" ht="40.5" x14ac:dyDescent="0.25">
      <c r="A10259" s="893">
        <v>98084</v>
      </c>
      <c r="B10259" s="894" t="s">
        <v>26071</v>
      </c>
      <c r="C10259" s="893" t="s">
        <v>70</v>
      </c>
      <c r="D10259" s="897">
        <v>7098.04</v>
      </c>
    </row>
    <row r="10260" spans="1:4" ht="40.5" x14ac:dyDescent="0.25">
      <c r="A10260" s="893">
        <v>98085</v>
      </c>
      <c r="B10260" s="894" t="s">
        <v>26072</v>
      </c>
      <c r="C10260" s="893" t="s">
        <v>70</v>
      </c>
      <c r="D10260" s="897">
        <v>9639.6299999999992</v>
      </c>
    </row>
    <row r="10261" spans="1:4" ht="40.5" x14ac:dyDescent="0.25">
      <c r="A10261" s="893">
        <v>98086</v>
      </c>
      <c r="B10261" s="894" t="s">
        <v>26073</v>
      </c>
      <c r="C10261" s="893" t="s">
        <v>70</v>
      </c>
      <c r="D10261" s="897">
        <v>10867.13</v>
      </c>
    </row>
    <row r="10262" spans="1:4" ht="40.5" x14ac:dyDescent="0.25">
      <c r="A10262" s="893">
        <v>98087</v>
      </c>
      <c r="B10262" s="894" t="s">
        <v>26074</v>
      </c>
      <c r="C10262" s="893" t="s">
        <v>70</v>
      </c>
      <c r="D10262" s="897">
        <v>11567.74</v>
      </c>
    </row>
    <row r="10263" spans="1:4" ht="40.5" x14ac:dyDescent="0.25">
      <c r="A10263" s="893">
        <v>98088</v>
      </c>
      <c r="B10263" s="894" t="s">
        <v>26075</v>
      </c>
      <c r="C10263" s="893" t="s">
        <v>70</v>
      </c>
      <c r="D10263" s="897">
        <v>3345.27</v>
      </c>
    </row>
    <row r="10264" spans="1:4" ht="40.5" x14ac:dyDescent="0.25">
      <c r="A10264" s="893">
        <v>98089</v>
      </c>
      <c r="B10264" s="894" t="s">
        <v>26076</v>
      </c>
      <c r="C10264" s="893" t="s">
        <v>70</v>
      </c>
      <c r="D10264" s="897">
        <v>5327.83</v>
      </c>
    </row>
    <row r="10265" spans="1:4" ht="40.5" x14ac:dyDescent="0.25">
      <c r="A10265" s="893">
        <v>98090</v>
      </c>
      <c r="B10265" s="894" t="s">
        <v>26077</v>
      </c>
      <c r="C10265" s="893" t="s">
        <v>70</v>
      </c>
      <c r="D10265" s="897">
        <v>8426.08</v>
      </c>
    </row>
    <row r="10266" spans="1:4" ht="40.5" x14ac:dyDescent="0.25">
      <c r="A10266" s="893">
        <v>98091</v>
      </c>
      <c r="B10266" s="894" t="s">
        <v>26078</v>
      </c>
      <c r="C10266" s="893" t="s">
        <v>70</v>
      </c>
      <c r="D10266" s="897">
        <v>11037.34</v>
      </c>
    </row>
    <row r="10267" spans="1:4" ht="40.5" x14ac:dyDescent="0.25">
      <c r="A10267" s="893">
        <v>98092</v>
      </c>
      <c r="B10267" s="894" t="s">
        <v>26079</v>
      </c>
      <c r="C10267" s="893" t="s">
        <v>70</v>
      </c>
      <c r="D10267" s="897">
        <v>12853.22</v>
      </c>
    </row>
    <row r="10268" spans="1:4" ht="40.5" x14ac:dyDescent="0.25">
      <c r="A10268" s="893">
        <v>98093</v>
      </c>
      <c r="B10268" s="894" t="s">
        <v>26080</v>
      </c>
      <c r="C10268" s="893" t="s">
        <v>70</v>
      </c>
      <c r="D10268" s="897">
        <v>15193.38</v>
      </c>
    </row>
    <row r="10269" spans="1:4" ht="40.5" x14ac:dyDescent="0.25">
      <c r="A10269" s="893">
        <v>98094</v>
      </c>
      <c r="B10269" s="894" t="s">
        <v>26081</v>
      </c>
      <c r="C10269" s="893" t="s">
        <v>70</v>
      </c>
      <c r="D10269" s="897">
        <v>2752.85</v>
      </c>
    </row>
    <row r="10270" spans="1:4" ht="40.5" x14ac:dyDescent="0.25">
      <c r="A10270" s="893">
        <v>98099</v>
      </c>
      <c r="B10270" s="894" t="s">
        <v>26082</v>
      </c>
      <c r="C10270" s="893" t="s">
        <v>70</v>
      </c>
      <c r="D10270" s="897">
        <v>4714.53</v>
      </c>
    </row>
    <row r="10271" spans="1:4" ht="40.5" x14ac:dyDescent="0.25">
      <c r="A10271" s="893">
        <v>98100</v>
      </c>
      <c r="B10271" s="894" t="s">
        <v>26083</v>
      </c>
      <c r="C10271" s="893" t="s">
        <v>70</v>
      </c>
      <c r="D10271" s="897">
        <v>6203.39</v>
      </c>
    </row>
    <row r="10272" spans="1:4" ht="40.5" x14ac:dyDescent="0.25">
      <c r="A10272" s="893">
        <v>98101</v>
      </c>
      <c r="B10272" s="894" t="s">
        <v>26084</v>
      </c>
      <c r="C10272" s="893" t="s">
        <v>70</v>
      </c>
      <c r="D10272" s="897">
        <v>9188.7199999999993</v>
      </c>
    </row>
    <row r="10273" spans="1:4" ht="54" x14ac:dyDescent="0.25">
      <c r="A10273" s="893">
        <v>98109</v>
      </c>
      <c r="B10273" s="894" t="s">
        <v>26085</v>
      </c>
      <c r="C10273" s="893" t="s">
        <v>70</v>
      </c>
      <c r="D10273" s="896">
        <v>825.64</v>
      </c>
    </row>
    <row r="10274" spans="1:4" ht="27" x14ac:dyDescent="0.25">
      <c r="A10274" s="893">
        <v>98110</v>
      </c>
      <c r="B10274" s="894" t="s">
        <v>26086</v>
      </c>
      <c r="C10274" s="893" t="s">
        <v>70</v>
      </c>
      <c r="D10274" s="896">
        <v>410.44</v>
      </c>
    </row>
    <row r="10275" spans="1:4" ht="27" x14ac:dyDescent="0.25">
      <c r="A10275" s="893">
        <v>98111</v>
      </c>
      <c r="B10275" s="894" t="s">
        <v>26087</v>
      </c>
      <c r="C10275" s="893" t="s">
        <v>70</v>
      </c>
      <c r="D10275" s="896">
        <v>55.44</v>
      </c>
    </row>
    <row r="10276" spans="1:4" ht="27" x14ac:dyDescent="0.25">
      <c r="A10276" s="893">
        <v>98112</v>
      </c>
      <c r="B10276" s="894" t="s">
        <v>26088</v>
      </c>
      <c r="C10276" s="893" t="s">
        <v>70</v>
      </c>
      <c r="D10276" s="896">
        <v>117.37</v>
      </c>
    </row>
    <row r="10277" spans="1:4" ht="27" x14ac:dyDescent="0.25">
      <c r="A10277" s="893">
        <v>98114</v>
      </c>
      <c r="B10277" s="894" t="s">
        <v>26089</v>
      </c>
      <c r="C10277" s="893" t="s">
        <v>70</v>
      </c>
      <c r="D10277" s="896">
        <v>665</v>
      </c>
    </row>
    <row r="10278" spans="1:4" ht="27" x14ac:dyDescent="0.25">
      <c r="A10278" s="893">
        <v>98115</v>
      </c>
      <c r="B10278" s="894" t="s">
        <v>26090</v>
      </c>
      <c r="C10278" s="893" t="s">
        <v>70</v>
      </c>
      <c r="D10278" s="896">
        <v>106.12</v>
      </c>
    </row>
    <row r="10279" spans="1:4" ht="27" x14ac:dyDescent="0.25">
      <c r="A10279" s="893">
        <v>89349</v>
      </c>
      <c r="B10279" s="894" t="s">
        <v>26091</v>
      </c>
      <c r="C10279" s="893" t="s">
        <v>70</v>
      </c>
      <c r="D10279" s="896">
        <v>31.5</v>
      </c>
    </row>
    <row r="10280" spans="1:4" ht="27" x14ac:dyDescent="0.25">
      <c r="A10280" s="893">
        <v>89351</v>
      </c>
      <c r="B10280" s="894" t="s">
        <v>26092</v>
      </c>
      <c r="C10280" s="893" t="s">
        <v>70</v>
      </c>
      <c r="D10280" s="896">
        <v>38.94</v>
      </c>
    </row>
    <row r="10281" spans="1:4" ht="27" x14ac:dyDescent="0.25">
      <c r="A10281" s="893">
        <v>89352</v>
      </c>
      <c r="B10281" s="894" t="s">
        <v>26093</v>
      </c>
      <c r="C10281" s="893" t="s">
        <v>70</v>
      </c>
      <c r="D10281" s="896">
        <v>42.77</v>
      </c>
    </row>
    <row r="10282" spans="1:4" ht="27" x14ac:dyDescent="0.25">
      <c r="A10282" s="893">
        <v>89353</v>
      </c>
      <c r="B10282" s="894" t="s">
        <v>26094</v>
      </c>
      <c r="C10282" s="893" t="s">
        <v>70</v>
      </c>
      <c r="D10282" s="896">
        <v>47.02</v>
      </c>
    </row>
    <row r="10283" spans="1:4" ht="27" x14ac:dyDescent="0.25">
      <c r="A10283" s="893">
        <v>89354</v>
      </c>
      <c r="B10283" s="894" t="s">
        <v>26095</v>
      </c>
      <c r="C10283" s="893" t="s">
        <v>70</v>
      </c>
      <c r="D10283" s="896">
        <v>436.94</v>
      </c>
    </row>
    <row r="10284" spans="1:4" ht="27" x14ac:dyDescent="0.25">
      <c r="A10284" s="893">
        <v>89984</v>
      </c>
      <c r="B10284" s="894" t="s">
        <v>26096</v>
      </c>
      <c r="C10284" s="893" t="s">
        <v>70</v>
      </c>
      <c r="D10284" s="896">
        <v>101</v>
      </c>
    </row>
    <row r="10285" spans="1:4" ht="27" x14ac:dyDescent="0.25">
      <c r="A10285" s="893">
        <v>89985</v>
      </c>
      <c r="B10285" s="894" t="s">
        <v>26097</v>
      </c>
      <c r="C10285" s="893" t="s">
        <v>70</v>
      </c>
      <c r="D10285" s="896">
        <v>106.19</v>
      </c>
    </row>
    <row r="10286" spans="1:4" ht="27" x14ac:dyDescent="0.25">
      <c r="A10286" s="893">
        <v>89986</v>
      </c>
      <c r="B10286" s="894" t="s">
        <v>26098</v>
      </c>
      <c r="C10286" s="893" t="s">
        <v>70</v>
      </c>
      <c r="D10286" s="896">
        <v>98.41</v>
      </c>
    </row>
    <row r="10287" spans="1:4" ht="27" x14ac:dyDescent="0.25">
      <c r="A10287" s="893">
        <v>89987</v>
      </c>
      <c r="B10287" s="894" t="s">
        <v>26099</v>
      </c>
      <c r="C10287" s="893" t="s">
        <v>70</v>
      </c>
      <c r="D10287" s="896">
        <v>111.85</v>
      </c>
    </row>
    <row r="10288" spans="1:4" ht="27" x14ac:dyDescent="0.25">
      <c r="A10288" s="893">
        <v>90371</v>
      </c>
      <c r="B10288" s="894" t="s">
        <v>26100</v>
      </c>
      <c r="C10288" s="893" t="s">
        <v>70</v>
      </c>
      <c r="D10288" s="896">
        <v>39.25</v>
      </c>
    </row>
    <row r="10289" spans="1:4" ht="27" x14ac:dyDescent="0.25">
      <c r="A10289" s="893">
        <v>94489</v>
      </c>
      <c r="B10289" s="894" t="s">
        <v>26101</v>
      </c>
      <c r="C10289" s="893" t="s">
        <v>70</v>
      </c>
      <c r="D10289" s="896">
        <v>39.49</v>
      </c>
    </row>
    <row r="10290" spans="1:4" ht="27" x14ac:dyDescent="0.25">
      <c r="A10290" s="893">
        <v>94490</v>
      </c>
      <c r="B10290" s="894" t="s">
        <v>26102</v>
      </c>
      <c r="C10290" s="893" t="s">
        <v>70</v>
      </c>
      <c r="D10290" s="896">
        <v>59.18</v>
      </c>
    </row>
    <row r="10291" spans="1:4" ht="27" x14ac:dyDescent="0.25">
      <c r="A10291" s="893">
        <v>94491</v>
      </c>
      <c r="B10291" s="894" t="s">
        <v>26103</v>
      </c>
      <c r="C10291" s="893" t="s">
        <v>70</v>
      </c>
      <c r="D10291" s="896">
        <v>80.36</v>
      </c>
    </row>
    <row r="10292" spans="1:4" ht="27" x14ac:dyDescent="0.25">
      <c r="A10292" s="893">
        <v>94492</v>
      </c>
      <c r="B10292" s="894" t="s">
        <v>26104</v>
      </c>
      <c r="C10292" s="893" t="s">
        <v>70</v>
      </c>
      <c r="D10292" s="896">
        <v>82.69</v>
      </c>
    </row>
    <row r="10293" spans="1:4" ht="27" x14ac:dyDescent="0.25">
      <c r="A10293" s="893">
        <v>94493</v>
      </c>
      <c r="B10293" s="894" t="s">
        <v>26105</v>
      </c>
      <c r="C10293" s="893" t="s">
        <v>70</v>
      </c>
      <c r="D10293" s="896">
        <v>151.32</v>
      </c>
    </row>
    <row r="10294" spans="1:4" ht="27" x14ac:dyDescent="0.25">
      <c r="A10294" s="893">
        <v>94495</v>
      </c>
      <c r="B10294" s="894" t="s">
        <v>26106</v>
      </c>
      <c r="C10294" s="893" t="s">
        <v>70</v>
      </c>
      <c r="D10294" s="896">
        <v>72.77</v>
      </c>
    </row>
    <row r="10295" spans="1:4" ht="27" x14ac:dyDescent="0.25">
      <c r="A10295" s="893">
        <v>94496</v>
      </c>
      <c r="B10295" s="894" t="s">
        <v>26107</v>
      </c>
      <c r="C10295" s="893" t="s">
        <v>70</v>
      </c>
      <c r="D10295" s="896">
        <v>99.15</v>
      </c>
    </row>
    <row r="10296" spans="1:4" ht="27" x14ac:dyDescent="0.25">
      <c r="A10296" s="893">
        <v>94497</v>
      </c>
      <c r="B10296" s="894" t="s">
        <v>26108</v>
      </c>
      <c r="C10296" s="893" t="s">
        <v>70</v>
      </c>
      <c r="D10296" s="896">
        <v>125.58</v>
      </c>
    </row>
    <row r="10297" spans="1:4" ht="27" x14ac:dyDescent="0.25">
      <c r="A10297" s="893">
        <v>94498</v>
      </c>
      <c r="B10297" s="894" t="s">
        <v>26109</v>
      </c>
      <c r="C10297" s="893" t="s">
        <v>70</v>
      </c>
      <c r="D10297" s="896">
        <v>173.4</v>
      </c>
    </row>
    <row r="10298" spans="1:4" ht="27" x14ac:dyDescent="0.25">
      <c r="A10298" s="893">
        <v>94499</v>
      </c>
      <c r="B10298" s="894" t="s">
        <v>26110</v>
      </c>
      <c r="C10298" s="893" t="s">
        <v>70</v>
      </c>
      <c r="D10298" s="896">
        <v>345.59</v>
      </c>
    </row>
    <row r="10299" spans="1:4" ht="27" x14ac:dyDescent="0.25">
      <c r="A10299" s="893">
        <v>94500</v>
      </c>
      <c r="B10299" s="894" t="s">
        <v>26111</v>
      </c>
      <c r="C10299" s="893" t="s">
        <v>70</v>
      </c>
      <c r="D10299" s="896">
        <v>419.42</v>
      </c>
    </row>
    <row r="10300" spans="1:4" ht="27" x14ac:dyDescent="0.25">
      <c r="A10300" s="893">
        <v>94501</v>
      </c>
      <c r="B10300" s="894" t="s">
        <v>26112</v>
      </c>
      <c r="C10300" s="893" t="s">
        <v>70</v>
      </c>
      <c r="D10300" s="896">
        <v>848.03</v>
      </c>
    </row>
    <row r="10301" spans="1:4" ht="27" x14ac:dyDescent="0.25">
      <c r="A10301" s="893">
        <v>94792</v>
      </c>
      <c r="B10301" s="894" t="s">
        <v>26113</v>
      </c>
      <c r="C10301" s="893" t="s">
        <v>70</v>
      </c>
      <c r="D10301" s="896">
        <v>136.30000000000001</v>
      </c>
    </row>
    <row r="10302" spans="1:4" ht="27" x14ac:dyDescent="0.25">
      <c r="A10302" s="893">
        <v>94793</v>
      </c>
      <c r="B10302" s="894" t="s">
        <v>26114</v>
      </c>
      <c r="C10302" s="893" t="s">
        <v>70</v>
      </c>
      <c r="D10302" s="896">
        <v>186.88</v>
      </c>
    </row>
    <row r="10303" spans="1:4" ht="27" x14ac:dyDescent="0.25">
      <c r="A10303" s="893">
        <v>94794</v>
      </c>
      <c r="B10303" s="894" t="s">
        <v>26115</v>
      </c>
      <c r="C10303" s="893" t="s">
        <v>70</v>
      </c>
      <c r="D10303" s="896">
        <v>198.05</v>
      </c>
    </row>
    <row r="10304" spans="1:4" ht="27" x14ac:dyDescent="0.25">
      <c r="A10304" s="893">
        <v>94795</v>
      </c>
      <c r="B10304" s="894" t="s">
        <v>26116</v>
      </c>
      <c r="C10304" s="893" t="s">
        <v>70</v>
      </c>
      <c r="D10304" s="896">
        <v>37.15</v>
      </c>
    </row>
    <row r="10305" spans="1:4" ht="27" x14ac:dyDescent="0.25">
      <c r="A10305" s="893">
        <v>94796</v>
      </c>
      <c r="B10305" s="894" t="s">
        <v>26117</v>
      </c>
      <c r="C10305" s="893" t="s">
        <v>70</v>
      </c>
      <c r="D10305" s="896">
        <v>43.2</v>
      </c>
    </row>
    <row r="10306" spans="1:4" ht="27" x14ac:dyDescent="0.25">
      <c r="A10306" s="893">
        <v>94797</v>
      </c>
      <c r="B10306" s="894" t="s">
        <v>26118</v>
      </c>
      <c r="C10306" s="893" t="s">
        <v>70</v>
      </c>
      <c r="D10306" s="896">
        <v>87.72</v>
      </c>
    </row>
    <row r="10307" spans="1:4" ht="27" x14ac:dyDescent="0.25">
      <c r="A10307" s="893">
        <v>94798</v>
      </c>
      <c r="B10307" s="894" t="s">
        <v>26119</v>
      </c>
      <c r="C10307" s="893" t="s">
        <v>70</v>
      </c>
      <c r="D10307" s="896">
        <v>144.56</v>
      </c>
    </row>
    <row r="10308" spans="1:4" ht="27" x14ac:dyDescent="0.25">
      <c r="A10308" s="893">
        <v>94799</v>
      </c>
      <c r="B10308" s="894" t="s">
        <v>26120</v>
      </c>
      <c r="C10308" s="893" t="s">
        <v>70</v>
      </c>
      <c r="D10308" s="896">
        <v>177.8</v>
      </c>
    </row>
    <row r="10309" spans="1:4" ht="27" x14ac:dyDescent="0.25">
      <c r="A10309" s="893">
        <v>94800</v>
      </c>
      <c r="B10309" s="894" t="s">
        <v>26121</v>
      </c>
      <c r="C10309" s="893" t="s">
        <v>70</v>
      </c>
      <c r="D10309" s="896">
        <v>228.31</v>
      </c>
    </row>
    <row r="10310" spans="1:4" ht="27" x14ac:dyDescent="0.25">
      <c r="A10310" s="893">
        <v>95248</v>
      </c>
      <c r="B10310" s="894" t="s">
        <v>26122</v>
      </c>
      <c r="C10310" s="893" t="s">
        <v>70</v>
      </c>
      <c r="D10310" s="896">
        <v>62.08</v>
      </c>
    </row>
    <row r="10311" spans="1:4" ht="27" x14ac:dyDescent="0.25">
      <c r="A10311" s="893">
        <v>95249</v>
      </c>
      <c r="B10311" s="894" t="s">
        <v>26123</v>
      </c>
      <c r="C10311" s="893" t="s">
        <v>70</v>
      </c>
      <c r="D10311" s="896">
        <v>73.150000000000006</v>
      </c>
    </row>
    <row r="10312" spans="1:4" ht="27" x14ac:dyDescent="0.25">
      <c r="A10312" s="893">
        <v>95250</v>
      </c>
      <c r="B10312" s="894" t="s">
        <v>26124</v>
      </c>
      <c r="C10312" s="893" t="s">
        <v>70</v>
      </c>
      <c r="D10312" s="896">
        <v>98.73</v>
      </c>
    </row>
    <row r="10313" spans="1:4" ht="27" x14ac:dyDescent="0.25">
      <c r="A10313" s="893">
        <v>95251</v>
      </c>
      <c r="B10313" s="894" t="s">
        <v>26125</v>
      </c>
      <c r="C10313" s="893" t="s">
        <v>70</v>
      </c>
      <c r="D10313" s="896">
        <v>146.06</v>
      </c>
    </row>
    <row r="10314" spans="1:4" ht="27" x14ac:dyDescent="0.25">
      <c r="A10314" s="893">
        <v>95252</v>
      </c>
      <c r="B10314" s="894" t="s">
        <v>26126</v>
      </c>
      <c r="C10314" s="893" t="s">
        <v>70</v>
      </c>
      <c r="D10314" s="896">
        <v>177.06</v>
      </c>
    </row>
    <row r="10315" spans="1:4" ht="27" x14ac:dyDescent="0.25">
      <c r="A10315" s="893">
        <v>95253</v>
      </c>
      <c r="B10315" s="894" t="s">
        <v>26127</v>
      </c>
      <c r="C10315" s="893" t="s">
        <v>70</v>
      </c>
      <c r="D10315" s="896">
        <v>269.32</v>
      </c>
    </row>
    <row r="10316" spans="1:4" ht="27" x14ac:dyDescent="0.25">
      <c r="A10316" s="893">
        <v>99619</v>
      </c>
      <c r="B10316" s="894" t="s">
        <v>26128</v>
      </c>
      <c r="C10316" s="893" t="s">
        <v>70</v>
      </c>
      <c r="D10316" s="896">
        <v>98.03</v>
      </c>
    </row>
    <row r="10317" spans="1:4" ht="27" x14ac:dyDescent="0.25">
      <c r="A10317" s="893">
        <v>99620</v>
      </c>
      <c r="B10317" s="894" t="s">
        <v>26129</v>
      </c>
      <c r="C10317" s="893" t="s">
        <v>70</v>
      </c>
      <c r="D10317" s="896">
        <v>133.15</v>
      </c>
    </row>
    <row r="10318" spans="1:4" ht="27" x14ac:dyDescent="0.25">
      <c r="A10318" s="893">
        <v>99621</v>
      </c>
      <c r="B10318" s="894" t="s">
        <v>26130</v>
      </c>
      <c r="C10318" s="893" t="s">
        <v>70</v>
      </c>
      <c r="D10318" s="896">
        <v>198.19</v>
      </c>
    </row>
    <row r="10319" spans="1:4" ht="27" x14ac:dyDescent="0.25">
      <c r="A10319" s="893">
        <v>99622</v>
      </c>
      <c r="B10319" s="894" t="s">
        <v>26131</v>
      </c>
      <c r="C10319" s="893" t="s">
        <v>70</v>
      </c>
      <c r="D10319" s="896">
        <v>223.54</v>
      </c>
    </row>
    <row r="10320" spans="1:4" ht="27" x14ac:dyDescent="0.25">
      <c r="A10320" s="893">
        <v>99623</v>
      </c>
      <c r="B10320" s="894" t="s">
        <v>26132</v>
      </c>
      <c r="C10320" s="893" t="s">
        <v>70</v>
      </c>
      <c r="D10320" s="896">
        <v>311.55</v>
      </c>
    </row>
    <row r="10321" spans="1:4" ht="27" x14ac:dyDescent="0.25">
      <c r="A10321" s="893">
        <v>99624</v>
      </c>
      <c r="B10321" s="894" t="s">
        <v>26133</v>
      </c>
      <c r="C10321" s="893" t="s">
        <v>70</v>
      </c>
      <c r="D10321" s="896">
        <v>443.74</v>
      </c>
    </row>
    <row r="10322" spans="1:4" ht="27" x14ac:dyDescent="0.25">
      <c r="A10322" s="893">
        <v>99625</v>
      </c>
      <c r="B10322" s="894" t="s">
        <v>26134</v>
      </c>
      <c r="C10322" s="893" t="s">
        <v>70</v>
      </c>
      <c r="D10322" s="896">
        <v>609.59</v>
      </c>
    </row>
    <row r="10323" spans="1:4" ht="27" x14ac:dyDescent="0.25">
      <c r="A10323" s="893">
        <v>99626</v>
      </c>
      <c r="B10323" s="894" t="s">
        <v>26135</v>
      </c>
      <c r="C10323" s="893" t="s">
        <v>70</v>
      </c>
      <c r="D10323" s="896">
        <v>936.52</v>
      </c>
    </row>
    <row r="10324" spans="1:4" ht="27" x14ac:dyDescent="0.25">
      <c r="A10324" s="893">
        <v>99627</v>
      </c>
      <c r="B10324" s="894" t="s">
        <v>26136</v>
      </c>
      <c r="C10324" s="893" t="s">
        <v>70</v>
      </c>
      <c r="D10324" s="896">
        <v>59.24</v>
      </c>
    </row>
    <row r="10325" spans="1:4" ht="27" x14ac:dyDescent="0.25">
      <c r="A10325" s="893">
        <v>99628</v>
      </c>
      <c r="B10325" s="894" t="s">
        <v>26137</v>
      </c>
      <c r="C10325" s="893" t="s">
        <v>70</v>
      </c>
      <c r="D10325" s="896">
        <v>65.069999999999993</v>
      </c>
    </row>
    <row r="10326" spans="1:4" ht="27" x14ac:dyDescent="0.25">
      <c r="A10326" s="893">
        <v>99629</v>
      </c>
      <c r="B10326" s="894" t="s">
        <v>26138</v>
      </c>
      <c r="C10326" s="893" t="s">
        <v>70</v>
      </c>
      <c r="D10326" s="896">
        <v>72.66</v>
      </c>
    </row>
    <row r="10327" spans="1:4" ht="27" x14ac:dyDescent="0.25">
      <c r="A10327" s="893">
        <v>99630</v>
      </c>
      <c r="B10327" s="894" t="s">
        <v>26139</v>
      </c>
      <c r="C10327" s="893" t="s">
        <v>70</v>
      </c>
      <c r="D10327" s="896">
        <v>107.84</v>
      </c>
    </row>
    <row r="10328" spans="1:4" ht="27" x14ac:dyDescent="0.25">
      <c r="A10328" s="893">
        <v>99631</v>
      </c>
      <c r="B10328" s="894" t="s">
        <v>26140</v>
      </c>
      <c r="C10328" s="893" t="s">
        <v>70</v>
      </c>
      <c r="D10328" s="896">
        <v>125.9</v>
      </c>
    </row>
    <row r="10329" spans="1:4" ht="27" x14ac:dyDescent="0.25">
      <c r="A10329" s="893">
        <v>99632</v>
      </c>
      <c r="B10329" s="894" t="s">
        <v>26141</v>
      </c>
      <c r="C10329" s="893" t="s">
        <v>70</v>
      </c>
      <c r="D10329" s="896">
        <v>180.98</v>
      </c>
    </row>
    <row r="10330" spans="1:4" ht="27" x14ac:dyDescent="0.25">
      <c r="A10330" s="893">
        <v>99633</v>
      </c>
      <c r="B10330" s="894" t="s">
        <v>26142</v>
      </c>
      <c r="C10330" s="893" t="s">
        <v>70</v>
      </c>
      <c r="D10330" s="896">
        <v>386.21</v>
      </c>
    </row>
    <row r="10331" spans="1:4" ht="27" x14ac:dyDescent="0.25">
      <c r="A10331" s="893">
        <v>99634</v>
      </c>
      <c r="B10331" s="894" t="s">
        <v>26143</v>
      </c>
      <c r="C10331" s="893" t="s">
        <v>70</v>
      </c>
      <c r="D10331" s="896">
        <v>655.45</v>
      </c>
    </row>
    <row r="10332" spans="1:4" ht="27" x14ac:dyDescent="0.25">
      <c r="A10332" s="893">
        <v>99635</v>
      </c>
      <c r="B10332" s="894" t="s">
        <v>26144</v>
      </c>
      <c r="C10332" s="893" t="s">
        <v>70</v>
      </c>
      <c r="D10332" s="896">
        <v>331.03</v>
      </c>
    </row>
    <row r="10333" spans="1:4" ht="27" x14ac:dyDescent="0.25">
      <c r="A10333" s="893">
        <v>103008</v>
      </c>
      <c r="B10333" s="894" t="s">
        <v>26145</v>
      </c>
      <c r="C10333" s="893" t="s">
        <v>70</v>
      </c>
      <c r="D10333" s="896">
        <v>79.849999999999994</v>
      </c>
    </row>
    <row r="10334" spans="1:4" ht="27" x14ac:dyDescent="0.25">
      <c r="A10334" s="893">
        <v>103009</v>
      </c>
      <c r="B10334" s="894" t="s">
        <v>26146</v>
      </c>
      <c r="C10334" s="893" t="s">
        <v>70</v>
      </c>
      <c r="D10334" s="896">
        <v>284.95</v>
      </c>
    </row>
    <row r="10335" spans="1:4" ht="27" x14ac:dyDescent="0.25">
      <c r="A10335" s="893">
        <v>103010</v>
      </c>
      <c r="B10335" s="894" t="s">
        <v>26147</v>
      </c>
      <c r="C10335" s="893" t="s">
        <v>70</v>
      </c>
      <c r="D10335" s="896">
        <v>60.54</v>
      </c>
    </row>
    <row r="10336" spans="1:4" ht="27" x14ac:dyDescent="0.25">
      <c r="A10336" s="893">
        <v>103011</v>
      </c>
      <c r="B10336" s="894" t="s">
        <v>26148</v>
      </c>
      <c r="C10336" s="893" t="s">
        <v>70</v>
      </c>
      <c r="D10336" s="896">
        <v>67.69</v>
      </c>
    </row>
    <row r="10337" spans="1:4" ht="27" x14ac:dyDescent="0.25">
      <c r="A10337" s="893">
        <v>103012</v>
      </c>
      <c r="B10337" s="894" t="s">
        <v>26149</v>
      </c>
      <c r="C10337" s="893" t="s">
        <v>70</v>
      </c>
      <c r="D10337" s="896">
        <v>106.51</v>
      </c>
    </row>
    <row r="10338" spans="1:4" ht="27" x14ac:dyDescent="0.25">
      <c r="A10338" s="893">
        <v>103013</v>
      </c>
      <c r="B10338" s="894" t="s">
        <v>26150</v>
      </c>
      <c r="C10338" s="893" t="s">
        <v>70</v>
      </c>
      <c r="D10338" s="896">
        <v>114.97</v>
      </c>
    </row>
    <row r="10339" spans="1:4" ht="27" x14ac:dyDescent="0.25">
      <c r="A10339" s="893">
        <v>103014</v>
      </c>
      <c r="B10339" s="894" t="s">
        <v>26151</v>
      </c>
      <c r="C10339" s="893" t="s">
        <v>70</v>
      </c>
      <c r="D10339" s="896">
        <v>172.51</v>
      </c>
    </row>
    <row r="10340" spans="1:4" ht="27" x14ac:dyDescent="0.25">
      <c r="A10340" s="893">
        <v>103015</v>
      </c>
      <c r="B10340" s="894" t="s">
        <v>26152</v>
      </c>
      <c r="C10340" s="893" t="s">
        <v>70</v>
      </c>
      <c r="D10340" s="896">
        <v>304.01</v>
      </c>
    </row>
    <row r="10341" spans="1:4" ht="27" x14ac:dyDescent="0.25">
      <c r="A10341" s="893">
        <v>103016</v>
      </c>
      <c r="B10341" s="894" t="s">
        <v>26153</v>
      </c>
      <c r="C10341" s="893" t="s">
        <v>70</v>
      </c>
      <c r="D10341" s="896">
        <v>415.24</v>
      </c>
    </row>
    <row r="10342" spans="1:4" ht="27" x14ac:dyDescent="0.25">
      <c r="A10342" s="893">
        <v>103017</v>
      </c>
      <c r="B10342" s="894" t="s">
        <v>26154</v>
      </c>
      <c r="C10342" s="893" t="s">
        <v>70</v>
      </c>
      <c r="D10342" s="896">
        <v>722.98</v>
      </c>
    </row>
    <row r="10343" spans="1:4" ht="27" x14ac:dyDescent="0.25">
      <c r="A10343" s="893">
        <v>103018</v>
      </c>
      <c r="B10343" s="894" t="s">
        <v>26155</v>
      </c>
      <c r="C10343" s="893" t="s">
        <v>70</v>
      </c>
      <c r="D10343" s="896">
        <v>271.10000000000002</v>
      </c>
    </row>
    <row r="10344" spans="1:4" ht="40.5" x14ac:dyDescent="0.25">
      <c r="A10344" s="893">
        <v>103019</v>
      </c>
      <c r="B10344" s="894" t="s">
        <v>26156</v>
      </c>
      <c r="C10344" s="893" t="s">
        <v>70</v>
      </c>
      <c r="D10344" s="896">
        <v>215.42</v>
      </c>
    </row>
    <row r="10345" spans="1:4" ht="27" x14ac:dyDescent="0.25">
      <c r="A10345" s="893">
        <v>103029</v>
      </c>
      <c r="B10345" s="894" t="s">
        <v>26157</v>
      </c>
      <c r="C10345" s="893" t="s">
        <v>70</v>
      </c>
      <c r="D10345" s="896">
        <v>53.76</v>
      </c>
    </row>
    <row r="10346" spans="1:4" ht="27" x14ac:dyDescent="0.25">
      <c r="A10346" s="893">
        <v>103036</v>
      </c>
      <c r="B10346" s="894" t="s">
        <v>26158</v>
      </c>
      <c r="C10346" s="893" t="s">
        <v>70</v>
      </c>
      <c r="D10346" s="896">
        <v>31.66</v>
      </c>
    </row>
    <row r="10347" spans="1:4" ht="27" x14ac:dyDescent="0.25">
      <c r="A10347" s="893">
        <v>103037</v>
      </c>
      <c r="B10347" s="894" t="s">
        <v>26159</v>
      </c>
      <c r="C10347" s="893" t="s">
        <v>70</v>
      </c>
      <c r="D10347" s="896">
        <v>62.26</v>
      </c>
    </row>
    <row r="10348" spans="1:4" ht="27" x14ac:dyDescent="0.25">
      <c r="A10348" s="893">
        <v>103038</v>
      </c>
      <c r="B10348" s="894" t="s">
        <v>26160</v>
      </c>
      <c r="C10348" s="893" t="s">
        <v>70</v>
      </c>
      <c r="D10348" s="896">
        <v>83.35</v>
      </c>
    </row>
    <row r="10349" spans="1:4" ht="27" x14ac:dyDescent="0.25">
      <c r="A10349" s="893">
        <v>103039</v>
      </c>
      <c r="B10349" s="894" t="s">
        <v>26161</v>
      </c>
      <c r="C10349" s="893" t="s">
        <v>70</v>
      </c>
      <c r="D10349" s="896">
        <v>90.33</v>
      </c>
    </row>
    <row r="10350" spans="1:4" ht="27" x14ac:dyDescent="0.25">
      <c r="A10350" s="893">
        <v>103040</v>
      </c>
      <c r="B10350" s="894" t="s">
        <v>26162</v>
      </c>
      <c r="C10350" s="893" t="s">
        <v>70</v>
      </c>
      <c r="D10350" s="896">
        <v>134.71</v>
      </c>
    </row>
    <row r="10351" spans="1:4" ht="27" x14ac:dyDescent="0.25">
      <c r="A10351" s="893">
        <v>103041</v>
      </c>
      <c r="B10351" s="894" t="s">
        <v>26163</v>
      </c>
      <c r="C10351" s="893" t="s">
        <v>70</v>
      </c>
      <c r="D10351" s="896">
        <v>26.28</v>
      </c>
    </row>
    <row r="10352" spans="1:4" ht="27" x14ac:dyDescent="0.25">
      <c r="A10352" s="893">
        <v>103042</v>
      </c>
      <c r="B10352" s="894" t="s">
        <v>26164</v>
      </c>
      <c r="C10352" s="893" t="s">
        <v>70</v>
      </c>
      <c r="D10352" s="896">
        <v>32.299999999999997</v>
      </c>
    </row>
    <row r="10353" spans="1:4" ht="27" x14ac:dyDescent="0.25">
      <c r="A10353" s="893">
        <v>103043</v>
      </c>
      <c r="B10353" s="894" t="s">
        <v>26165</v>
      </c>
      <c r="C10353" s="893" t="s">
        <v>70</v>
      </c>
      <c r="D10353" s="896">
        <v>30.44</v>
      </c>
    </row>
    <row r="10354" spans="1:4" ht="27" x14ac:dyDescent="0.25">
      <c r="A10354" s="893">
        <v>103044</v>
      </c>
      <c r="B10354" s="894" t="s">
        <v>26166</v>
      </c>
      <c r="C10354" s="893" t="s">
        <v>70</v>
      </c>
      <c r="D10354" s="896">
        <v>40.96</v>
      </c>
    </row>
    <row r="10355" spans="1:4" ht="27" x14ac:dyDescent="0.25">
      <c r="A10355" s="893">
        <v>103045</v>
      </c>
      <c r="B10355" s="894" t="s">
        <v>26167</v>
      </c>
      <c r="C10355" s="893" t="s">
        <v>70</v>
      </c>
      <c r="D10355" s="896">
        <v>12.62</v>
      </c>
    </row>
    <row r="10356" spans="1:4" ht="27" x14ac:dyDescent="0.25">
      <c r="A10356" s="893">
        <v>103046</v>
      </c>
      <c r="B10356" s="894" t="s">
        <v>26168</v>
      </c>
      <c r="C10356" s="893" t="s">
        <v>70</v>
      </c>
      <c r="D10356" s="896">
        <v>30.56</v>
      </c>
    </row>
    <row r="10357" spans="1:4" ht="27" x14ac:dyDescent="0.25">
      <c r="A10357" s="893">
        <v>103047</v>
      </c>
      <c r="B10357" s="894" t="s">
        <v>26169</v>
      </c>
      <c r="C10357" s="893" t="s">
        <v>70</v>
      </c>
      <c r="D10357" s="896">
        <v>31.92</v>
      </c>
    </row>
    <row r="10358" spans="1:4" ht="27" x14ac:dyDescent="0.25">
      <c r="A10358" s="893">
        <v>103048</v>
      </c>
      <c r="B10358" s="894" t="s">
        <v>26170</v>
      </c>
      <c r="C10358" s="893" t="s">
        <v>70</v>
      </c>
      <c r="D10358" s="896">
        <v>23.66</v>
      </c>
    </row>
    <row r="10359" spans="1:4" ht="27" x14ac:dyDescent="0.25">
      <c r="A10359" s="893">
        <v>103049</v>
      </c>
      <c r="B10359" s="894" t="s">
        <v>26171</v>
      </c>
      <c r="C10359" s="893" t="s">
        <v>70</v>
      </c>
      <c r="D10359" s="896">
        <v>25.73</v>
      </c>
    </row>
    <row r="10360" spans="1:4" ht="27" x14ac:dyDescent="0.25">
      <c r="A10360" s="893">
        <v>103050</v>
      </c>
      <c r="B10360" s="894" t="s">
        <v>26172</v>
      </c>
      <c r="C10360" s="893" t="s">
        <v>70</v>
      </c>
      <c r="D10360" s="896">
        <v>27.47</v>
      </c>
    </row>
    <row r="10361" spans="1:4" ht="27" x14ac:dyDescent="0.25">
      <c r="A10361" s="893">
        <v>103051</v>
      </c>
      <c r="B10361" s="894" t="s">
        <v>26173</v>
      </c>
      <c r="C10361" s="893" t="s">
        <v>70</v>
      </c>
      <c r="D10361" s="896">
        <v>33.130000000000003</v>
      </c>
    </row>
    <row r="10362" spans="1:4" ht="27" x14ac:dyDescent="0.25">
      <c r="A10362" s="893">
        <v>103052</v>
      </c>
      <c r="B10362" s="894" t="s">
        <v>26174</v>
      </c>
      <c r="C10362" s="893" t="s">
        <v>70</v>
      </c>
      <c r="D10362" s="896">
        <v>44.81</v>
      </c>
    </row>
    <row r="10363" spans="1:4" ht="40.5" x14ac:dyDescent="0.25">
      <c r="A10363" s="893">
        <v>95634</v>
      </c>
      <c r="B10363" s="894" t="s">
        <v>29634</v>
      </c>
      <c r="C10363" s="893" t="s">
        <v>70</v>
      </c>
      <c r="D10363" s="896">
        <v>238.74</v>
      </c>
    </row>
    <row r="10364" spans="1:4" ht="40.5" x14ac:dyDescent="0.25">
      <c r="A10364" s="893">
        <v>95635</v>
      </c>
      <c r="B10364" s="894" t="s">
        <v>29635</v>
      </c>
      <c r="C10364" s="893" t="s">
        <v>70</v>
      </c>
      <c r="D10364" s="896">
        <v>250.34</v>
      </c>
    </row>
    <row r="10365" spans="1:4" ht="40.5" x14ac:dyDescent="0.25">
      <c r="A10365" s="893">
        <v>95636</v>
      </c>
      <c r="B10365" s="894" t="s">
        <v>26175</v>
      </c>
      <c r="C10365" s="893" t="s">
        <v>70</v>
      </c>
      <c r="D10365" s="896">
        <v>453.26</v>
      </c>
    </row>
    <row r="10366" spans="1:4" ht="40.5" x14ac:dyDescent="0.25">
      <c r="A10366" s="893">
        <v>95637</v>
      </c>
      <c r="B10366" s="894" t="s">
        <v>26176</v>
      </c>
      <c r="C10366" s="893" t="s">
        <v>70</v>
      </c>
      <c r="D10366" s="896">
        <v>600.54999999999995</v>
      </c>
    </row>
    <row r="10367" spans="1:4" ht="40.5" x14ac:dyDescent="0.25">
      <c r="A10367" s="893">
        <v>95638</v>
      </c>
      <c r="B10367" s="894" t="s">
        <v>26177</v>
      </c>
      <c r="C10367" s="893" t="s">
        <v>70</v>
      </c>
      <c r="D10367" s="896">
        <v>740.57</v>
      </c>
    </row>
    <row r="10368" spans="1:4" ht="40.5" x14ac:dyDescent="0.25">
      <c r="A10368" s="893">
        <v>95639</v>
      </c>
      <c r="B10368" s="894" t="s">
        <v>26178</v>
      </c>
      <c r="C10368" s="893" t="s">
        <v>70</v>
      </c>
      <c r="D10368" s="897">
        <v>1019.83</v>
      </c>
    </row>
    <row r="10369" spans="1:4" ht="40.5" x14ac:dyDescent="0.25">
      <c r="A10369" s="893">
        <v>95641</v>
      </c>
      <c r="B10369" s="894" t="s">
        <v>29636</v>
      </c>
      <c r="C10369" s="893" t="s">
        <v>70</v>
      </c>
      <c r="D10369" s="896">
        <v>339.89</v>
      </c>
    </row>
    <row r="10370" spans="1:4" ht="40.5" x14ac:dyDescent="0.25">
      <c r="A10370" s="893">
        <v>95642</v>
      </c>
      <c r="B10370" s="894" t="s">
        <v>29637</v>
      </c>
      <c r="C10370" s="893" t="s">
        <v>70</v>
      </c>
      <c r="D10370" s="896">
        <v>502.92</v>
      </c>
    </row>
    <row r="10371" spans="1:4" ht="40.5" x14ac:dyDescent="0.25">
      <c r="A10371" s="893">
        <v>95643</v>
      </c>
      <c r="B10371" s="894" t="s">
        <v>29638</v>
      </c>
      <c r="C10371" s="893" t="s">
        <v>70</v>
      </c>
      <c r="D10371" s="896">
        <v>657.87</v>
      </c>
    </row>
    <row r="10372" spans="1:4" ht="40.5" x14ac:dyDescent="0.25">
      <c r="A10372" s="893">
        <v>95644</v>
      </c>
      <c r="B10372" s="894" t="s">
        <v>29639</v>
      </c>
      <c r="C10372" s="893" t="s">
        <v>70</v>
      </c>
      <c r="D10372" s="896">
        <v>251.03</v>
      </c>
    </row>
    <row r="10373" spans="1:4" ht="40.5" x14ac:dyDescent="0.25">
      <c r="A10373" s="893">
        <v>95645</v>
      </c>
      <c r="B10373" s="894" t="s">
        <v>29640</v>
      </c>
      <c r="C10373" s="893" t="s">
        <v>70</v>
      </c>
      <c r="D10373" s="896">
        <v>459.72</v>
      </c>
    </row>
    <row r="10374" spans="1:4" ht="40.5" x14ac:dyDescent="0.25">
      <c r="A10374" s="893">
        <v>95646</v>
      </c>
      <c r="B10374" s="894" t="s">
        <v>29641</v>
      </c>
      <c r="C10374" s="893" t="s">
        <v>70</v>
      </c>
      <c r="D10374" s="896">
        <v>685.6</v>
      </c>
    </row>
    <row r="10375" spans="1:4" ht="40.5" x14ac:dyDescent="0.25">
      <c r="A10375" s="893">
        <v>95647</v>
      </c>
      <c r="B10375" s="894" t="s">
        <v>29642</v>
      </c>
      <c r="C10375" s="893" t="s">
        <v>70</v>
      </c>
      <c r="D10375" s="896">
        <v>899.09</v>
      </c>
    </row>
    <row r="10376" spans="1:4" ht="40.5" x14ac:dyDescent="0.25">
      <c r="A10376" s="893">
        <v>95648</v>
      </c>
      <c r="B10376" s="894" t="s">
        <v>26179</v>
      </c>
      <c r="C10376" s="893" t="s">
        <v>70</v>
      </c>
      <c r="D10376" s="896">
        <v>655.42</v>
      </c>
    </row>
    <row r="10377" spans="1:4" ht="40.5" x14ac:dyDescent="0.25">
      <c r="A10377" s="893">
        <v>95649</v>
      </c>
      <c r="B10377" s="894" t="s">
        <v>26180</v>
      </c>
      <c r="C10377" s="893" t="s">
        <v>70</v>
      </c>
      <c r="D10377" s="897">
        <v>1133.1600000000001</v>
      </c>
    </row>
    <row r="10378" spans="1:4" ht="40.5" x14ac:dyDescent="0.25">
      <c r="A10378" s="893">
        <v>95650</v>
      </c>
      <c r="B10378" s="894" t="s">
        <v>26181</v>
      </c>
      <c r="C10378" s="893" t="s">
        <v>70</v>
      </c>
      <c r="D10378" s="897">
        <v>1655.81</v>
      </c>
    </row>
    <row r="10379" spans="1:4" ht="40.5" x14ac:dyDescent="0.25">
      <c r="A10379" s="893">
        <v>95651</v>
      </c>
      <c r="B10379" s="894" t="s">
        <v>26182</v>
      </c>
      <c r="C10379" s="893" t="s">
        <v>70</v>
      </c>
      <c r="D10379" s="897">
        <v>2151.77</v>
      </c>
    </row>
    <row r="10380" spans="1:4" ht="40.5" x14ac:dyDescent="0.25">
      <c r="A10380" s="893">
        <v>95652</v>
      </c>
      <c r="B10380" s="894" t="s">
        <v>26183</v>
      </c>
      <c r="C10380" s="893" t="s">
        <v>70</v>
      </c>
      <c r="D10380" s="896">
        <v>811.65</v>
      </c>
    </row>
    <row r="10381" spans="1:4" ht="40.5" x14ac:dyDescent="0.25">
      <c r="A10381" s="893">
        <v>95653</v>
      </c>
      <c r="B10381" s="894" t="s">
        <v>26184</v>
      </c>
      <c r="C10381" s="893" t="s">
        <v>70</v>
      </c>
      <c r="D10381" s="897">
        <v>1443.56</v>
      </c>
    </row>
    <row r="10382" spans="1:4" ht="40.5" x14ac:dyDescent="0.25">
      <c r="A10382" s="893">
        <v>95654</v>
      </c>
      <c r="B10382" s="894" t="s">
        <v>26185</v>
      </c>
      <c r="C10382" s="893" t="s">
        <v>70</v>
      </c>
      <c r="D10382" s="897">
        <v>2126.54</v>
      </c>
    </row>
    <row r="10383" spans="1:4" ht="40.5" x14ac:dyDescent="0.25">
      <c r="A10383" s="893">
        <v>95655</v>
      </c>
      <c r="B10383" s="894" t="s">
        <v>26186</v>
      </c>
      <c r="C10383" s="893" t="s">
        <v>70</v>
      </c>
      <c r="D10383" s="897">
        <v>2775.31</v>
      </c>
    </row>
    <row r="10384" spans="1:4" ht="40.5" x14ac:dyDescent="0.25">
      <c r="A10384" s="893">
        <v>95657</v>
      </c>
      <c r="B10384" s="894" t="s">
        <v>26187</v>
      </c>
      <c r="C10384" s="893" t="s">
        <v>70</v>
      </c>
      <c r="D10384" s="896">
        <v>314.82</v>
      </c>
    </row>
    <row r="10385" spans="1:4" ht="40.5" x14ac:dyDescent="0.25">
      <c r="A10385" s="893">
        <v>95658</v>
      </c>
      <c r="B10385" s="894" t="s">
        <v>26188</v>
      </c>
      <c r="C10385" s="893" t="s">
        <v>70</v>
      </c>
      <c r="D10385" s="896">
        <v>573.67999999999995</v>
      </c>
    </row>
    <row r="10386" spans="1:4" ht="40.5" x14ac:dyDescent="0.25">
      <c r="A10386" s="893">
        <v>95659</v>
      </c>
      <c r="B10386" s="894" t="s">
        <v>26189</v>
      </c>
      <c r="C10386" s="893" t="s">
        <v>70</v>
      </c>
      <c r="D10386" s="896">
        <v>853.61</v>
      </c>
    </row>
    <row r="10387" spans="1:4" ht="40.5" x14ac:dyDescent="0.25">
      <c r="A10387" s="893">
        <v>95660</v>
      </c>
      <c r="B10387" s="894" t="s">
        <v>26190</v>
      </c>
      <c r="C10387" s="893" t="s">
        <v>70</v>
      </c>
      <c r="D10387" s="897">
        <v>1119.07</v>
      </c>
    </row>
    <row r="10388" spans="1:4" ht="40.5" x14ac:dyDescent="0.25">
      <c r="A10388" s="893">
        <v>95661</v>
      </c>
      <c r="B10388" s="894" t="s">
        <v>26191</v>
      </c>
      <c r="C10388" s="893" t="s">
        <v>70</v>
      </c>
      <c r="D10388" s="896">
        <v>391.32</v>
      </c>
    </row>
    <row r="10389" spans="1:4" ht="40.5" x14ac:dyDescent="0.25">
      <c r="A10389" s="893">
        <v>95662</v>
      </c>
      <c r="B10389" s="894" t="s">
        <v>26192</v>
      </c>
      <c r="C10389" s="893" t="s">
        <v>70</v>
      </c>
      <c r="D10389" s="896">
        <v>725.28</v>
      </c>
    </row>
    <row r="10390" spans="1:4" ht="40.5" x14ac:dyDescent="0.25">
      <c r="A10390" s="893">
        <v>95663</v>
      </c>
      <c r="B10390" s="894" t="s">
        <v>26193</v>
      </c>
      <c r="C10390" s="893" t="s">
        <v>70</v>
      </c>
      <c r="D10390" s="897">
        <v>1084.45</v>
      </c>
    </row>
    <row r="10391" spans="1:4" ht="40.5" x14ac:dyDescent="0.25">
      <c r="A10391" s="893">
        <v>95664</v>
      </c>
      <c r="B10391" s="894" t="s">
        <v>26194</v>
      </c>
      <c r="C10391" s="893" t="s">
        <v>70</v>
      </c>
      <c r="D10391" s="897">
        <v>1424.1</v>
      </c>
    </row>
    <row r="10392" spans="1:4" ht="40.5" x14ac:dyDescent="0.25">
      <c r="A10392" s="893">
        <v>95665</v>
      </c>
      <c r="B10392" s="894" t="s">
        <v>26195</v>
      </c>
      <c r="C10392" s="893" t="s">
        <v>70</v>
      </c>
      <c r="D10392" s="896">
        <v>347.02</v>
      </c>
    </row>
    <row r="10393" spans="1:4" ht="40.5" x14ac:dyDescent="0.25">
      <c r="A10393" s="893">
        <v>95666</v>
      </c>
      <c r="B10393" s="894" t="s">
        <v>26196</v>
      </c>
      <c r="C10393" s="893" t="s">
        <v>70</v>
      </c>
      <c r="D10393" s="896">
        <v>615.79999999999995</v>
      </c>
    </row>
    <row r="10394" spans="1:4" ht="40.5" x14ac:dyDescent="0.25">
      <c r="A10394" s="893">
        <v>95667</v>
      </c>
      <c r="B10394" s="894" t="s">
        <v>26197</v>
      </c>
      <c r="C10394" s="893" t="s">
        <v>70</v>
      </c>
      <c r="D10394" s="896">
        <v>912.13</v>
      </c>
    </row>
    <row r="10395" spans="1:4" ht="40.5" x14ac:dyDescent="0.25">
      <c r="A10395" s="893">
        <v>95668</v>
      </c>
      <c r="B10395" s="894" t="s">
        <v>26198</v>
      </c>
      <c r="C10395" s="893" t="s">
        <v>70</v>
      </c>
      <c r="D10395" s="897">
        <v>1191.97</v>
      </c>
    </row>
    <row r="10396" spans="1:4" ht="40.5" x14ac:dyDescent="0.25">
      <c r="A10396" s="893">
        <v>95669</v>
      </c>
      <c r="B10396" s="894" t="s">
        <v>26199</v>
      </c>
      <c r="C10396" s="893" t="s">
        <v>70</v>
      </c>
      <c r="D10396" s="896">
        <v>420.04</v>
      </c>
    </row>
    <row r="10397" spans="1:4" ht="40.5" x14ac:dyDescent="0.25">
      <c r="A10397" s="893">
        <v>95670</v>
      </c>
      <c r="B10397" s="894" t="s">
        <v>26200</v>
      </c>
      <c r="C10397" s="893" t="s">
        <v>70</v>
      </c>
      <c r="D10397" s="896">
        <v>760.66</v>
      </c>
    </row>
    <row r="10398" spans="1:4" ht="40.5" x14ac:dyDescent="0.25">
      <c r="A10398" s="893">
        <v>95671</v>
      </c>
      <c r="B10398" s="894" t="s">
        <v>26201</v>
      </c>
      <c r="C10398" s="893" t="s">
        <v>70</v>
      </c>
      <c r="D10398" s="897">
        <v>1132.3800000000001</v>
      </c>
    </row>
    <row r="10399" spans="1:4" ht="40.5" x14ac:dyDescent="0.25">
      <c r="A10399" s="893">
        <v>95672</v>
      </c>
      <c r="B10399" s="894" t="s">
        <v>26202</v>
      </c>
      <c r="C10399" s="893" t="s">
        <v>70</v>
      </c>
      <c r="D10399" s="897">
        <v>1483.29</v>
      </c>
    </row>
    <row r="10400" spans="1:4" ht="27" x14ac:dyDescent="0.25">
      <c r="A10400" s="893">
        <v>95673</v>
      </c>
      <c r="B10400" s="894" t="s">
        <v>26203</v>
      </c>
      <c r="C10400" s="893" t="s">
        <v>70</v>
      </c>
      <c r="D10400" s="896">
        <v>114.49</v>
      </c>
    </row>
    <row r="10401" spans="1:4" ht="27" x14ac:dyDescent="0.25">
      <c r="A10401" s="893">
        <v>95674</v>
      </c>
      <c r="B10401" s="894" t="s">
        <v>26204</v>
      </c>
      <c r="C10401" s="893" t="s">
        <v>70</v>
      </c>
      <c r="D10401" s="896">
        <v>121.15</v>
      </c>
    </row>
    <row r="10402" spans="1:4" ht="27" x14ac:dyDescent="0.25">
      <c r="A10402" s="893">
        <v>95675</v>
      </c>
      <c r="B10402" s="894" t="s">
        <v>26205</v>
      </c>
      <c r="C10402" s="893" t="s">
        <v>70</v>
      </c>
      <c r="D10402" s="896">
        <v>149.5</v>
      </c>
    </row>
    <row r="10403" spans="1:4" ht="27" x14ac:dyDescent="0.25">
      <c r="A10403" s="893">
        <v>95676</v>
      </c>
      <c r="B10403" s="894" t="s">
        <v>26206</v>
      </c>
      <c r="C10403" s="893" t="s">
        <v>70</v>
      </c>
      <c r="D10403" s="896">
        <v>134.81</v>
      </c>
    </row>
    <row r="10404" spans="1:4" ht="40.5" x14ac:dyDescent="0.25">
      <c r="A10404" s="893">
        <v>97741</v>
      </c>
      <c r="B10404" s="894" t="s">
        <v>29643</v>
      </c>
      <c r="C10404" s="893" t="s">
        <v>70</v>
      </c>
      <c r="D10404" s="896">
        <v>190.53</v>
      </c>
    </row>
    <row r="10405" spans="1:4" ht="27" x14ac:dyDescent="0.25">
      <c r="A10405" s="893">
        <v>104992</v>
      </c>
      <c r="B10405" s="894" t="s">
        <v>26207</v>
      </c>
      <c r="C10405" s="893" t="s">
        <v>70</v>
      </c>
      <c r="D10405" s="897">
        <v>1154.0999999999999</v>
      </c>
    </row>
    <row r="10406" spans="1:4" ht="13.5" x14ac:dyDescent="0.25">
      <c r="A10406" s="893">
        <v>104997</v>
      </c>
      <c r="B10406" s="894" t="s">
        <v>26208</v>
      </c>
      <c r="C10406" s="893" t="s">
        <v>70</v>
      </c>
      <c r="D10406" s="896">
        <v>382.52</v>
      </c>
    </row>
    <row r="10407" spans="1:4" ht="13.5" x14ac:dyDescent="0.25">
      <c r="A10407" s="893">
        <v>104998</v>
      </c>
      <c r="B10407" s="894" t="s">
        <v>26209</v>
      </c>
      <c r="C10407" s="893" t="s">
        <v>70</v>
      </c>
      <c r="D10407" s="896">
        <v>509.22</v>
      </c>
    </row>
    <row r="10408" spans="1:4" ht="27" x14ac:dyDescent="0.25">
      <c r="A10408" s="893">
        <v>105135</v>
      </c>
      <c r="B10408" s="894" t="s">
        <v>26210</v>
      </c>
      <c r="C10408" s="893" t="s">
        <v>70</v>
      </c>
      <c r="D10408" s="896">
        <v>828.29</v>
      </c>
    </row>
    <row r="10409" spans="1:4" ht="27" x14ac:dyDescent="0.25">
      <c r="A10409" s="893">
        <v>90436</v>
      </c>
      <c r="B10409" s="894" t="s">
        <v>26211</v>
      </c>
      <c r="C10409" s="893" t="s">
        <v>70</v>
      </c>
      <c r="D10409" s="896">
        <v>15.99</v>
      </c>
    </row>
    <row r="10410" spans="1:4" ht="27" x14ac:dyDescent="0.25">
      <c r="A10410" s="893">
        <v>90437</v>
      </c>
      <c r="B10410" s="894" t="s">
        <v>26212</v>
      </c>
      <c r="C10410" s="893" t="s">
        <v>70</v>
      </c>
      <c r="D10410" s="896">
        <v>42.64</v>
      </c>
    </row>
    <row r="10411" spans="1:4" ht="27" x14ac:dyDescent="0.25">
      <c r="A10411" s="893">
        <v>90438</v>
      </c>
      <c r="B10411" s="894" t="s">
        <v>26213</v>
      </c>
      <c r="C10411" s="893" t="s">
        <v>70</v>
      </c>
      <c r="D10411" s="896">
        <v>62.28</v>
      </c>
    </row>
    <row r="10412" spans="1:4" ht="40.5" x14ac:dyDescent="0.25">
      <c r="A10412" s="893">
        <v>90439</v>
      </c>
      <c r="B10412" s="894" t="s">
        <v>26214</v>
      </c>
      <c r="C10412" s="893" t="s">
        <v>70</v>
      </c>
      <c r="D10412" s="896">
        <v>10.75</v>
      </c>
    </row>
    <row r="10413" spans="1:4" ht="40.5" x14ac:dyDescent="0.25">
      <c r="A10413" s="893">
        <v>90440</v>
      </c>
      <c r="B10413" s="894" t="s">
        <v>26215</v>
      </c>
      <c r="C10413" s="893" t="s">
        <v>70</v>
      </c>
      <c r="D10413" s="896">
        <v>28.65</v>
      </c>
    </row>
    <row r="10414" spans="1:4" ht="40.5" x14ac:dyDescent="0.25">
      <c r="A10414" s="893">
        <v>90441</v>
      </c>
      <c r="B10414" s="894" t="s">
        <v>26216</v>
      </c>
      <c r="C10414" s="893" t="s">
        <v>70</v>
      </c>
      <c r="D10414" s="896">
        <v>41.85</v>
      </c>
    </row>
    <row r="10415" spans="1:4" ht="40.5" x14ac:dyDescent="0.25">
      <c r="A10415" s="893">
        <v>90443</v>
      </c>
      <c r="B10415" s="894" t="s">
        <v>26217</v>
      </c>
      <c r="C10415" s="893" t="s">
        <v>71</v>
      </c>
      <c r="D10415" s="896">
        <v>8.59</v>
      </c>
    </row>
    <row r="10416" spans="1:4" ht="40.5" x14ac:dyDescent="0.25">
      <c r="A10416" s="893">
        <v>90444</v>
      </c>
      <c r="B10416" s="894" t="s">
        <v>26218</v>
      </c>
      <c r="C10416" s="893" t="s">
        <v>71</v>
      </c>
      <c r="D10416" s="896">
        <v>14.81</v>
      </c>
    </row>
    <row r="10417" spans="1:4" ht="40.5" x14ac:dyDescent="0.25">
      <c r="A10417" s="893">
        <v>90445</v>
      </c>
      <c r="B10417" s="894" t="s">
        <v>26219</v>
      </c>
      <c r="C10417" s="893" t="s">
        <v>71</v>
      </c>
      <c r="D10417" s="896">
        <v>19.649999999999999</v>
      </c>
    </row>
    <row r="10418" spans="1:4" ht="40.5" x14ac:dyDescent="0.25">
      <c r="A10418" s="893">
        <v>90446</v>
      </c>
      <c r="B10418" s="894" t="s">
        <v>26220</v>
      </c>
      <c r="C10418" s="893" t="s">
        <v>71</v>
      </c>
      <c r="D10418" s="896">
        <v>26.09</v>
      </c>
    </row>
    <row r="10419" spans="1:4" ht="27" x14ac:dyDescent="0.25">
      <c r="A10419" s="893">
        <v>90447</v>
      </c>
      <c r="B10419" s="894" t="s">
        <v>26221</v>
      </c>
      <c r="C10419" s="893" t="s">
        <v>71</v>
      </c>
      <c r="D10419" s="896">
        <v>10.59</v>
      </c>
    </row>
    <row r="10420" spans="1:4" ht="40.5" x14ac:dyDescent="0.25">
      <c r="A10420" s="893">
        <v>90451</v>
      </c>
      <c r="B10420" s="894" t="s">
        <v>26222</v>
      </c>
      <c r="C10420" s="893" t="s">
        <v>70</v>
      </c>
      <c r="D10420" s="896">
        <v>6.47</v>
      </c>
    </row>
    <row r="10421" spans="1:4" ht="27" x14ac:dyDescent="0.25">
      <c r="A10421" s="893">
        <v>90452</v>
      </c>
      <c r="B10421" s="894" t="s">
        <v>26223</v>
      </c>
      <c r="C10421" s="893" t="s">
        <v>70</v>
      </c>
      <c r="D10421" s="896">
        <v>21.08</v>
      </c>
    </row>
    <row r="10422" spans="1:4" ht="40.5" x14ac:dyDescent="0.25">
      <c r="A10422" s="893">
        <v>90453</v>
      </c>
      <c r="B10422" s="894" t="s">
        <v>26224</v>
      </c>
      <c r="C10422" s="893" t="s">
        <v>70</v>
      </c>
      <c r="D10422" s="896">
        <v>4.53</v>
      </c>
    </row>
    <row r="10423" spans="1:4" ht="40.5" x14ac:dyDescent="0.25">
      <c r="A10423" s="893">
        <v>90454</v>
      </c>
      <c r="B10423" s="894" t="s">
        <v>26225</v>
      </c>
      <c r="C10423" s="893" t="s">
        <v>70</v>
      </c>
      <c r="D10423" s="896">
        <v>7.33</v>
      </c>
    </row>
    <row r="10424" spans="1:4" ht="40.5" x14ac:dyDescent="0.25">
      <c r="A10424" s="893">
        <v>90455</v>
      </c>
      <c r="B10424" s="894" t="s">
        <v>26226</v>
      </c>
      <c r="C10424" s="893" t="s">
        <v>70</v>
      </c>
      <c r="D10424" s="896">
        <v>9.24</v>
      </c>
    </row>
    <row r="10425" spans="1:4" ht="27" x14ac:dyDescent="0.25">
      <c r="A10425" s="893">
        <v>90456</v>
      </c>
      <c r="B10425" s="894" t="s">
        <v>26227</v>
      </c>
      <c r="C10425" s="893" t="s">
        <v>70</v>
      </c>
      <c r="D10425" s="896">
        <v>7.02</v>
      </c>
    </row>
    <row r="10426" spans="1:4" ht="27" x14ac:dyDescent="0.25">
      <c r="A10426" s="893">
        <v>90457</v>
      </c>
      <c r="B10426" s="894" t="s">
        <v>26228</v>
      </c>
      <c r="C10426" s="893" t="s">
        <v>70</v>
      </c>
      <c r="D10426" s="896">
        <v>16.02</v>
      </c>
    </row>
    <row r="10427" spans="1:4" ht="27" x14ac:dyDescent="0.25">
      <c r="A10427" s="893">
        <v>90458</v>
      </c>
      <c r="B10427" s="894" t="s">
        <v>26229</v>
      </c>
      <c r="C10427" s="893" t="s">
        <v>70</v>
      </c>
      <c r="D10427" s="896">
        <v>45.69</v>
      </c>
    </row>
    <row r="10428" spans="1:4" ht="27" x14ac:dyDescent="0.25">
      <c r="A10428" s="893">
        <v>90459</v>
      </c>
      <c r="B10428" s="894" t="s">
        <v>26230</v>
      </c>
      <c r="C10428" s="893" t="s">
        <v>70</v>
      </c>
      <c r="D10428" s="896">
        <v>52.46</v>
      </c>
    </row>
    <row r="10429" spans="1:4" ht="40.5" x14ac:dyDescent="0.25">
      <c r="A10429" s="893">
        <v>90460</v>
      </c>
      <c r="B10429" s="894" t="s">
        <v>26231</v>
      </c>
      <c r="C10429" s="893" t="s">
        <v>71</v>
      </c>
      <c r="D10429" s="896">
        <v>24.37</v>
      </c>
    </row>
    <row r="10430" spans="1:4" ht="40.5" x14ac:dyDescent="0.25">
      <c r="A10430" s="893">
        <v>90461</v>
      </c>
      <c r="B10430" s="894" t="s">
        <v>26232</v>
      </c>
      <c r="C10430" s="893" t="s">
        <v>71</v>
      </c>
      <c r="D10430" s="896">
        <v>18.68</v>
      </c>
    </row>
    <row r="10431" spans="1:4" ht="40.5" x14ac:dyDescent="0.25">
      <c r="A10431" s="893">
        <v>90462</v>
      </c>
      <c r="B10431" s="894" t="s">
        <v>26233</v>
      </c>
      <c r="C10431" s="893" t="s">
        <v>71</v>
      </c>
      <c r="D10431" s="896">
        <v>4.38</v>
      </c>
    </row>
    <row r="10432" spans="1:4" ht="40.5" x14ac:dyDescent="0.25">
      <c r="A10432" s="893">
        <v>90463</v>
      </c>
      <c r="B10432" s="894" t="s">
        <v>26234</v>
      </c>
      <c r="C10432" s="893" t="s">
        <v>71</v>
      </c>
      <c r="D10432" s="896">
        <v>3.75</v>
      </c>
    </row>
    <row r="10433" spans="1:4" ht="40.5" x14ac:dyDescent="0.25">
      <c r="A10433" s="893">
        <v>90466</v>
      </c>
      <c r="B10433" s="894" t="s">
        <v>26235</v>
      </c>
      <c r="C10433" s="893" t="s">
        <v>71</v>
      </c>
      <c r="D10433" s="896">
        <v>15.98</v>
      </c>
    </row>
    <row r="10434" spans="1:4" ht="40.5" x14ac:dyDescent="0.25">
      <c r="A10434" s="893">
        <v>90467</v>
      </c>
      <c r="B10434" s="894" t="s">
        <v>26236</v>
      </c>
      <c r="C10434" s="893" t="s">
        <v>71</v>
      </c>
      <c r="D10434" s="896">
        <v>24</v>
      </c>
    </row>
    <row r="10435" spans="1:4" ht="40.5" x14ac:dyDescent="0.25">
      <c r="A10435" s="893">
        <v>90468</v>
      </c>
      <c r="B10435" s="894" t="s">
        <v>26237</v>
      </c>
      <c r="C10435" s="893" t="s">
        <v>71</v>
      </c>
      <c r="D10435" s="896">
        <v>7.61</v>
      </c>
    </row>
    <row r="10436" spans="1:4" ht="40.5" x14ac:dyDescent="0.25">
      <c r="A10436" s="893">
        <v>90469</v>
      </c>
      <c r="B10436" s="894" t="s">
        <v>26238</v>
      </c>
      <c r="C10436" s="893" t="s">
        <v>71</v>
      </c>
      <c r="D10436" s="896">
        <v>11.54</v>
      </c>
    </row>
    <row r="10437" spans="1:4" ht="40.5" x14ac:dyDescent="0.25">
      <c r="A10437" s="893">
        <v>90470</v>
      </c>
      <c r="B10437" s="894" t="s">
        <v>26239</v>
      </c>
      <c r="C10437" s="893" t="s">
        <v>71</v>
      </c>
      <c r="D10437" s="896">
        <v>15.24</v>
      </c>
    </row>
    <row r="10438" spans="1:4" ht="40.5" x14ac:dyDescent="0.25">
      <c r="A10438" s="893">
        <v>91166</v>
      </c>
      <c r="B10438" s="894" t="s">
        <v>26240</v>
      </c>
      <c r="C10438" s="893" t="s">
        <v>71</v>
      </c>
      <c r="D10438" s="896">
        <v>4.4000000000000004</v>
      </c>
    </row>
    <row r="10439" spans="1:4" ht="40.5" x14ac:dyDescent="0.25">
      <c r="A10439" s="893">
        <v>91167</v>
      </c>
      <c r="B10439" s="894" t="s">
        <v>26241</v>
      </c>
      <c r="C10439" s="893" t="s">
        <v>71</v>
      </c>
      <c r="D10439" s="896">
        <v>10.91</v>
      </c>
    </row>
    <row r="10440" spans="1:4" ht="54" x14ac:dyDescent="0.25">
      <c r="A10440" s="893">
        <v>91170</v>
      </c>
      <c r="B10440" s="894" t="s">
        <v>26242</v>
      </c>
      <c r="C10440" s="893" t="s">
        <v>71</v>
      </c>
      <c r="D10440" s="896">
        <v>10.91</v>
      </c>
    </row>
    <row r="10441" spans="1:4" ht="54" x14ac:dyDescent="0.25">
      <c r="A10441" s="893">
        <v>91171</v>
      </c>
      <c r="B10441" s="894" t="s">
        <v>26243</v>
      </c>
      <c r="C10441" s="893" t="s">
        <v>71</v>
      </c>
      <c r="D10441" s="896">
        <v>17.71</v>
      </c>
    </row>
    <row r="10442" spans="1:4" ht="54" x14ac:dyDescent="0.25">
      <c r="A10442" s="893">
        <v>91172</v>
      </c>
      <c r="B10442" s="894" t="s">
        <v>26244</v>
      </c>
      <c r="C10442" s="893" t="s">
        <v>71</v>
      </c>
      <c r="D10442" s="896">
        <v>20.41</v>
      </c>
    </row>
    <row r="10443" spans="1:4" ht="54" x14ac:dyDescent="0.25">
      <c r="A10443" s="893">
        <v>91173</v>
      </c>
      <c r="B10443" s="894" t="s">
        <v>26245</v>
      </c>
      <c r="C10443" s="893" t="s">
        <v>71</v>
      </c>
      <c r="D10443" s="896">
        <v>4.07</v>
      </c>
    </row>
    <row r="10444" spans="1:4" ht="54" x14ac:dyDescent="0.25">
      <c r="A10444" s="893">
        <v>91174</v>
      </c>
      <c r="B10444" s="894" t="s">
        <v>26246</v>
      </c>
      <c r="C10444" s="893" t="s">
        <v>71</v>
      </c>
      <c r="D10444" s="896">
        <v>7.08</v>
      </c>
    </row>
    <row r="10445" spans="1:4" ht="54" x14ac:dyDescent="0.25">
      <c r="A10445" s="893">
        <v>91175</v>
      </c>
      <c r="B10445" s="894" t="s">
        <v>26247</v>
      </c>
      <c r="C10445" s="893" t="s">
        <v>71</v>
      </c>
      <c r="D10445" s="896">
        <v>11.02</v>
      </c>
    </row>
    <row r="10446" spans="1:4" ht="40.5" x14ac:dyDescent="0.25">
      <c r="A10446" s="893">
        <v>91176</v>
      </c>
      <c r="B10446" s="894" t="s">
        <v>26248</v>
      </c>
      <c r="C10446" s="893" t="s">
        <v>71</v>
      </c>
      <c r="D10446" s="896">
        <v>17.87</v>
      </c>
    </row>
    <row r="10447" spans="1:4" ht="54" x14ac:dyDescent="0.25">
      <c r="A10447" s="893">
        <v>91179</v>
      </c>
      <c r="B10447" s="894" t="s">
        <v>26249</v>
      </c>
      <c r="C10447" s="893" t="s">
        <v>71</v>
      </c>
      <c r="D10447" s="896">
        <v>17.87</v>
      </c>
    </row>
    <row r="10448" spans="1:4" ht="67.5" x14ac:dyDescent="0.25">
      <c r="A10448" s="893">
        <v>91180</v>
      </c>
      <c r="B10448" s="894" t="s">
        <v>26250</v>
      </c>
      <c r="C10448" s="893" t="s">
        <v>71</v>
      </c>
      <c r="D10448" s="896">
        <v>23.91</v>
      </c>
    </row>
    <row r="10449" spans="1:4" ht="54" x14ac:dyDescent="0.25">
      <c r="A10449" s="893">
        <v>91181</v>
      </c>
      <c r="B10449" s="894" t="s">
        <v>26251</v>
      </c>
      <c r="C10449" s="893" t="s">
        <v>71</v>
      </c>
      <c r="D10449" s="896">
        <v>25.13</v>
      </c>
    </row>
    <row r="10450" spans="1:4" ht="40.5" x14ac:dyDescent="0.25">
      <c r="A10450" s="893">
        <v>91182</v>
      </c>
      <c r="B10450" s="894" t="s">
        <v>26252</v>
      </c>
      <c r="C10450" s="893" t="s">
        <v>71</v>
      </c>
      <c r="D10450" s="896">
        <v>26.35</v>
      </c>
    </row>
    <row r="10451" spans="1:4" ht="54" x14ac:dyDescent="0.25">
      <c r="A10451" s="893">
        <v>91185</v>
      </c>
      <c r="B10451" s="894" t="s">
        <v>26253</v>
      </c>
      <c r="C10451" s="893" t="s">
        <v>71</v>
      </c>
      <c r="D10451" s="896">
        <v>26.35</v>
      </c>
    </row>
    <row r="10452" spans="1:4" ht="54" x14ac:dyDescent="0.25">
      <c r="A10452" s="893">
        <v>91186</v>
      </c>
      <c r="B10452" s="894" t="s">
        <v>26254</v>
      </c>
      <c r="C10452" s="893" t="s">
        <v>71</v>
      </c>
      <c r="D10452" s="896">
        <v>29.04</v>
      </c>
    </row>
    <row r="10453" spans="1:4" ht="54" x14ac:dyDescent="0.25">
      <c r="A10453" s="893">
        <v>91187</v>
      </c>
      <c r="B10453" s="894" t="s">
        <v>26255</v>
      </c>
      <c r="C10453" s="893" t="s">
        <v>71</v>
      </c>
      <c r="D10453" s="896">
        <v>26.12</v>
      </c>
    </row>
    <row r="10454" spans="1:4" ht="27" x14ac:dyDescent="0.25">
      <c r="A10454" s="893">
        <v>91188</v>
      </c>
      <c r="B10454" s="894" t="s">
        <v>26256</v>
      </c>
      <c r="C10454" s="893" t="s">
        <v>70</v>
      </c>
      <c r="D10454" s="896">
        <v>13.61</v>
      </c>
    </row>
    <row r="10455" spans="1:4" ht="27" x14ac:dyDescent="0.25">
      <c r="A10455" s="893">
        <v>91189</v>
      </c>
      <c r="B10455" s="894" t="s">
        <v>26257</v>
      </c>
      <c r="C10455" s="893" t="s">
        <v>70</v>
      </c>
      <c r="D10455" s="896">
        <v>72.7</v>
      </c>
    </row>
    <row r="10456" spans="1:4" ht="27" x14ac:dyDescent="0.25">
      <c r="A10456" s="893">
        <v>91190</v>
      </c>
      <c r="B10456" s="894" t="s">
        <v>26258</v>
      </c>
      <c r="C10456" s="893" t="s">
        <v>70</v>
      </c>
      <c r="D10456" s="896">
        <v>10.72</v>
      </c>
    </row>
    <row r="10457" spans="1:4" ht="27" x14ac:dyDescent="0.25">
      <c r="A10457" s="893">
        <v>91191</v>
      </c>
      <c r="B10457" s="894" t="s">
        <v>26259</v>
      </c>
      <c r="C10457" s="893" t="s">
        <v>70</v>
      </c>
      <c r="D10457" s="896">
        <v>14.5</v>
      </c>
    </row>
    <row r="10458" spans="1:4" ht="27" x14ac:dyDescent="0.25">
      <c r="A10458" s="893">
        <v>91192</v>
      </c>
      <c r="B10458" s="894" t="s">
        <v>26260</v>
      </c>
      <c r="C10458" s="893" t="s">
        <v>70</v>
      </c>
      <c r="D10458" s="896">
        <v>21.27</v>
      </c>
    </row>
    <row r="10459" spans="1:4" ht="40.5" x14ac:dyDescent="0.25">
      <c r="A10459" s="893">
        <v>91222</v>
      </c>
      <c r="B10459" s="894" t="s">
        <v>26261</v>
      </c>
      <c r="C10459" s="893" t="s">
        <v>71</v>
      </c>
      <c r="D10459" s="896">
        <v>9.5500000000000007</v>
      </c>
    </row>
    <row r="10460" spans="1:4" ht="40.5" x14ac:dyDescent="0.25">
      <c r="A10460" s="893">
        <v>94480</v>
      </c>
      <c r="B10460" s="894" t="s">
        <v>26262</v>
      </c>
      <c r="C10460" s="893" t="s">
        <v>70</v>
      </c>
      <c r="D10460" s="897">
        <v>2831.73</v>
      </c>
    </row>
    <row r="10461" spans="1:4" ht="40.5" x14ac:dyDescent="0.25">
      <c r="A10461" s="893">
        <v>94481</v>
      </c>
      <c r="B10461" s="894" t="s">
        <v>26263</v>
      </c>
      <c r="C10461" s="893" t="s">
        <v>70</v>
      </c>
      <c r="D10461" s="897">
        <v>1982.9</v>
      </c>
    </row>
    <row r="10462" spans="1:4" ht="54" x14ac:dyDescent="0.25">
      <c r="A10462" s="893">
        <v>94482</v>
      </c>
      <c r="B10462" s="894" t="s">
        <v>26264</v>
      </c>
      <c r="C10462" s="893" t="s">
        <v>70</v>
      </c>
      <c r="D10462" s="897">
        <v>1551.14</v>
      </c>
    </row>
    <row r="10463" spans="1:4" ht="40.5" x14ac:dyDescent="0.25">
      <c r="A10463" s="893">
        <v>94483</v>
      </c>
      <c r="B10463" s="894" t="s">
        <v>26265</v>
      </c>
      <c r="C10463" s="893" t="s">
        <v>70</v>
      </c>
      <c r="D10463" s="897">
        <v>1294.47</v>
      </c>
    </row>
    <row r="10464" spans="1:4" ht="40.5" x14ac:dyDescent="0.25">
      <c r="A10464" s="893">
        <v>95541</v>
      </c>
      <c r="B10464" s="894" t="s">
        <v>26266</v>
      </c>
      <c r="C10464" s="893" t="s">
        <v>70</v>
      </c>
      <c r="D10464" s="896">
        <v>26.63</v>
      </c>
    </row>
    <row r="10465" spans="1:4" ht="40.5" x14ac:dyDescent="0.25">
      <c r="A10465" s="893">
        <v>96559</v>
      </c>
      <c r="B10465" s="894" t="s">
        <v>26267</v>
      </c>
      <c r="C10465" s="893" t="s">
        <v>59</v>
      </c>
      <c r="D10465" s="896">
        <v>33.69</v>
      </c>
    </row>
    <row r="10466" spans="1:4" ht="40.5" x14ac:dyDescent="0.25">
      <c r="A10466" s="893">
        <v>96560</v>
      </c>
      <c r="B10466" s="894" t="s">
        <v>26268</v>
      </c>
      <c r="C10466" s="893" t="s">
        <v>59</v>
      </c>
      <c r="D10466" s="896">
        <v>32.76</v>
      </c>
    </row>
    <row r="10467" spans="1:4" ht="40.5" x14ac:dyDescent="0.25">
      <c r="A10467" s="893">
        <v>96562</v>
      </c>
      <c r="B10467" s="894" t="s">
        <v>26269</v>
      </c>
      <c r="C10467" s="893" t="s">
        <v>71</v>
      </c>
      <c r="D10467" s="896">
        <v>55.19</v>
      </c>
    </row>
    <row r="10468" spans="1:4" ht="40.5" x14ac:dyDescent="0.25">
      <c r="A10468" s="893">
        <v>96563</v>
      </c>
      <c r="B10468" s="894" t="s">
        <v>26270</v>
      </c>
      <c r="C10468" s="893" t="s">
        <v>71</v>
      </c>
      <c r="D10468" s="896">
        <v>59.63</v>
      </c>
    </row>
    <row r="10469" spans="1:4" ht="27" x14ac:dyDescent="0.25">
      <c r="A10469" s="893">
        <v>100128</v>
      </c>
      <c r="B10469" s="894" t="s">
        <v>26271</v>
      </c>
      <c r="C10469" s="893" t="s">
        <v>70</v>
      </c>
      <c r="D10469" s="897">
        <v>2002.16</v>
      </c>
    </row>
    <row r="10470" spans="1:4" ht="40.5" x14ac:dyDescent="0.25">
      <c r="A10470" s="893">
        <v>101802</v>
      </c>
      <c r="B10470" s="894" t="s">
        <v>26272</v>
      </c>
      <c r="C10470" s="893" t="s">
        <v>70</v>
      </c>
      <c r="D10470" s="897">
        <v>1761.6</v>
      </c>
    </row>
    <row r="10471" spans="1:4" ht="40.5" x14ac:dyDescent="0.25">
      <c r="A10471" s="893">
        <v>101803</v>
      </c>
      <c r="B10471" s="894" t="s">
        <v>26273</v>
      </c>
      <c r="C10471" s="893" t="s">
        <v>70</v>
      </c>
      <c r="D10471" s="897">
        <v>1126.83</v>
      </c>
    </row>
    <row r="10472" spans="1:4" ht="40.5" x14ac:dyDescent="0.25">
      <c r="A10472" s="893">
        <v>101804</v>
      </c>
      <c r="B10472" s="894" t="s">
        <v>26274</v>
      </c>
      <c r="C10472" s="893" t="s">
        <v>70</v>
      </c>
      <c r="D10472" s="897">
        <v>1408.76</v>
      </c>
    </row>
    <row r="10473" spans="1:4" ht="40.5" x14ac:dyDescent="0.25">
      <c r="A10473" s="893">
        <v>101805</v>
      </c>
      <c r="B10473" s="894" t="s">
        <v>26275</v>
      </c>
      <c r="C10473" s="893" t="s">
        <v>70</v>
      </c>
      <c r="D10473" s="897">
        <v>1792.65</v>
      </c>
    </row>
    <row r="10474" spans="1:4" ht="27" x14ac:dyDescent="0.25">
      <c r="A10474" s="893">
        <v>102111</v>
      </c>
      <c r="B10474" s="894" t="s">
        <v>26276</v>
      </c>
      <c r="C10474" s="893" t="s">
        <v>70</v>
      </c>
      <c r="D10474" s="897">
        <v>1014.7</v>
      </c>
    </row>
    <row r="10475" spans="1:4" ht="27" x14ac:dyDescent="0.25">
      <c r="A10475" s="893">
        <v>102112</v>
      </c>
      <c r="B10475" s="894" t="s">
        <v>26277</v>
      </c>
      <c r="C10475" s="893" t="s">
        <v>70</v>
      </c>
      <c r="D10475" s="896">
        <v>159.69999999999999</v>
      </c>
    </row>
    <row r="10476" spans="1:4" ht="27" x14ac:dyDescent="0.25">
      <c r="A10476" s="893">
        <v>102113</v>
      </c>
      <c r="B10476" s="894" t="s">
        <v>26278</v>
      </c>
      <c r="C10476" s="893" t="s">
        <v>70</v>
      </c>
      <c r="D10476" s="897">
        <v>1604.88</v>
      </c>
    </row>
    <row r="10477" spans="1:4" ht="27" x14ac:dyDescent="0.25">
      <c r="A10477" s="893">
        <v>102114</v>
      </c>
      <c r="B10477" s="894" t="s">
        <v>26279</v>
      </c>
      <c r="C10477" s="893" t="s">
        <v>70</v>
      </c>
      <c r="D10477" s="896">
        <v>163.63999999999999</v>
      </c>
    </row>
    <row r="10478" spans="1:4" ht="27" x14ac:dyDescent="0.25">
      <c r="A10478" s="893">
        <v>102115</v>
      </c>
      <c r="B10478" s="894" t="s">
        <v>26280</v>
      </c>
      <c r="C10478" s="893" t="s">
        <v>70</v>
      </c>
      <c r="D10478" s="897">
        <v>2791.83</v>
      </c>
    </row>
    <row r="10479" spans="1:4" ht="27" x14ac:dyDescent="0.25">
      <c r="A10479" s="893">
        <v>102116</v>
      </c>
      <c r="B10479" s="894" t="s">
        <v>26281</v>
      </c>
      <c r="C10479" s="893" t="s">
        <v>70</v>
      </c>
      <c r="D10479" s="897">
        <v>1713.44</v>
      </c>
    </row>
    <row r="10480" spans="1:4" ht="27" x14ac:dyDescent="0.25">
      <c r="A10480" s="893">
        <v>102117</v>
      </c>
      <c r="B10480" s="894" t="s">
        <v>26282</v>
      </c>
      <c r="C10480" s="893" t="s">
        <v>70</v>
      </c>
      <c r="D10480" s="896">
        <v>168.43</v>
      </c>
    </row>
    <row r="10481" spans="1:4" ht="27" x14ac:dyDescent="0.25">
      <c r="A10481" s="893">
        <v>102118</v>
      </c>
      <c r="B10481" s="894" t="s">
        <v>26283</v>
      </c>
      <c r="C10481" s="893" t="s">
        <v>70</v>
      </c>
      <c r="D10481" s="897">
        <v>2328.33</v>
      </c>
    </row>
    <row r="10482" spans="1:4" ht="27" x14ac:dyDescent="0.25">
      <c r="A10482" s="893">
        <v>102119</v>
      </c>
      <c r="B10482" s="894" t="s">
        <v>26284</v>
      </c>
      <c r="C10482" s="893" t="s">
        <v>70</v>
      </c>
      <c r="D10482" s="896">
        <v>172.56</v>
      </c>
    </row>
    <row r="10483" spans="1:4" ht="27" x14ac:dyDescent="0.25">
      <c r="A10483" s="893">
        <v>102121</v>
      </c>
      <c r="B10483" s="894" t="s">
        <v>26285</v>
      </c>
      <c r="C10483" s="893" t="s">
        <v>70</v>
      </c>
      <c r="D10483" s="896">
        <v>215.67</v>
      </c>
    </row>
    <row r="10484" spans="1:4" ht="27" x14ac:dyDescent="0.25">
      <c r="A10484" s="893">
        <v>102122</v>
      </c>
      <c r="B10484" s="894" t="s">
        <v>26286</v>
      </c>
      <c r="C10484" s="893" t="s">
        <v>70</v>
      </c>
      <c r="D10484" s="897">
        <v>7831.03</v>
      </c>
    </row>
    <row r="10485" spans="1:4" ht="27" x14ac:dyDescent="0.25">
      <c r="A10485" s="893">
        <v>102123</v>
      </c>
      <c r="B10485" s="894" t="s">
        <v>26287</v>
      </c>
      <c r="C10485" s="893" t="s">
        <v>70</v>
      </c>
      <c r="D10485" s="896">
        <v>227.94</v>
      </c>
    </row>
    <row r="10486" spans="1:4" ht="27" x14ac:dyDescent="0.25">
      <c r="A10486" s="893">
        <v>102136</v>
      </c>
      <c r="B10486" s="894" t="s">
        <v>26288</v>
      </c>
      <c r="C10486" s="893" t="s">
        <v>70</v>
      </c>
      <c r="D10486" s="896">
        <v>90.68</v>
      </c>
    </row>
    <row r="10487" spans="1:4" ht="27" x14ac:dyDescent="0.25">
      <c r="A10487" s="893">
        <v>102137</v>
      </c>
      <c r="B10487" s="894" t="s">
        <v>26289</v>
      </c>
      <c r="C10487" s="893" t="s">
        <v>70</v>
      </c>
      <c r="D10487" s="896">
        <v>89.12</v>
      </c>
    </row>
    <row r="10488" spans="1:4" ht="27" x14ac:dyDescent="0.25">
      <c r="A10488" s="893">
        <v>102138</v>
      </c>
      <c r="B10488" s="894" t="s">
        <v>26290</v>
      </c>
      <c r="C10488" s="893" t="s">
        <v>70</v>
      </c>
      <c r="D10488" s="896">
        <v>247.93</v>
      </c>
    </row>
    <row r="10489" spans="1:4" ht="54" x14ac:dyDescent="0.25">
      <c r="A10489" s="893">
        <v>103517</v>
      </c>
      <c r="B10489" s="894" t="s">
        <v>26291</v>
      </c>
      <c r="C10489" s="893" t="s">
        <v>70</v>
      </c>
      <c r="D10489" s="897">
        <v>3603.6</v>
      </c>
    </row>
    <row r="10490" spans="1:4" ht="40.5" x14ac:dyDescent="0.25">
      <c r="A10490" s="893">
        <v>103519</v>
      </c>
      <c r="B10490" s="894" t="s">
        <v>26292</v>
      </c>
      <c r="C10490" s="893" t="s">
        <v>70</v>
      </c>
      <c r="D10490" s="896">
        <v>11.43</v>
      </c>
    </row>
    <row r="10491" spans="1:4" ht="40.5" x14ac:dyDescent="0.25">
      <c r="A10491" s="893">
        <v>103520</v>
      </c>
      <c r="B10491" s="894" t="s">
        <v>26293</v>
      </c>
      <c r="C10491" s="893" t="s">
        <v>70</v>
      </c>
      <c r="D10491" s="897">
        <v>5933.05</v>
      </c>
    </row>
    <row r="10492" spans="1:4" ht="40.5" x14ac:dyDescent="0.25">
      <c r="A10492" s="893">
        <v>103521</v>
      </c>
      <c r="B10492" s="894" t="s">
        <v>26294</v>
      </c>
      <c r="C10492" s="893" t="s">
        <v>70</v>
      </c>
      <c r="D10492" s="897">
        <v>7878.06</v>
      </c>
    </row>
    <row r="10493" spans="1:4" ht="40.5" x14ac:dyDescent="0.25">
      <c r="A10493" s="893">
        <v>103522</v>
      </c>
      <c r="B10493" s="894" t="s">
        <v>26295</v>
      </c>
      <c r="C10493" s="893" t="s">
        <v>70</v>
      </c>
      <c r="D10493" s="897">
        <v>8012.18</v>
      </c>
    </row>
    <row r="10494" spans="1:4" ht="40.5" x14ac:dyDescent="0.25">
      <c r="A10494" s="893">
        <v>103523</v>
      </c>
      <c r="B10494" s="894" t="s">
        <v>26296</v>
      </c>
      <c r="C10494" s="893" t="s">
        <v>70</v>
      </c>
      <c r="D10494" s="897">
        <v>12020.39</v>
      </c>
    </row>
    <row r="10495" spans="1:4" ht="27" x14ac:dyDescent="0.25">
      <c r="A10495" s="893">
        <v>104767</v>
      </c>
      <c r="B10495" s="894" t="s">
        <v>26297</v>
      </c>
      <c r="C10495" s="893" t="s">
        <v>70</v>
      </c>
      <c r="D10495" s="896">
        <v>0.67</v>
      </c>
    </row>
    <row r="10496" spans="1:4" ht="40.5" x14ac:dyDescent="0.25">
      <c r="A10496" s="893">
        <v>104769</v>
      </c>
      <c r="B10496" s="894" t="s">
        <v>26298</v>
      </c>
      <c r="C10496" s="893" t="s">
        <v>70</v>
      </c>
      <c r="D10496" s="896">
        <v>1.81</v>
      </c>
    </row>
    <row r="10497" spans="1:4" ht="40.5" x14ac:dyDescent="0.25">
      <c r="A10497" s="893">
        <v>104771</v>
      </c>
      <c r="B10497" s="894" t="s">
        <v>26299</v>
      </c>
      <c r="C10497" s="893" t="s">
        <v>70</v>
      </c>
      <c r="D10497" s="896">
        <v>2.64</v>
      </c>
    </row>
    <row r="10498" spans="1:4" ht="27" x14ac:dyDescent="0.25">
      <c r="A10498" s="893">
        <v>104773</v>
      </c>
      <c r="B10498" s="894" t="s">
        <v>26300</v>
      </c>
      <c r="C10498" s="893" t="s">
        <v>70</v>
      </c>
      <c r="D10498" s="896">
        <v>2.34</v>
      </c>
    </row>
    <row r="10499" spans="1:4" ht="40.5" x14ac:dyDescent="0.25">
      <c r="A10499" s="893">
        <v>104775</v>
      </c>
      <c r="B10499" s="894" t="s">
        <v>26301</v>
      </c>
      <c r="C10499" s="893" t="s">
        <v>70</v>
      </c>
      <c r="D10499" s="896">
        <v>6.28</v>
      </c>
    </row>
    <row r="10500" spans="1:4" ht="40.5" x14ac:dyDescent="0.25">
      <c r="A10500" s="893">
        <v>104777</v>
      </c>
      <c r="B10500" s="894" t="s">
        <v>26302</v>
      </c>
      <c r="C10500" s="893" t="s">
        <v>70</v>
      </c>
      <c r="D10500" s="896">
        <v>9.19</v>
      </c>
    </row>
    <row r="10501" spans="1:4" ht="40.5" x14ac:dyDescent="0.25">
      <c r="A10501" s="893">
        <v>104779</v>
      </c>
      <c r="B10501" s="894" t="s">
        <v>26303</v>
      </c>
      <c r="C10501" s="893" t="s">
        <v>71</v>
      </c>
      <c r="D10501" s="896">
        <v>7.83</v>
      </c>
    </row>
    <row r="10502" spans="1:4" ht="40.5" x14ac:dyDescent="0.25">
      <c r="A10502" s="893">
        <v>104781</v>
      </c>
      <c r="B10502" s="894" t="s">
        <v>26304</v>
      </c>
      <c r="C10502" s="893" t="s">
        <v>71</v>
      </c>
      <c r="D10502" s="896">
        <v>9.0500000000000007</v>
      </c>
    </row>
    <row r="10503" spans="1:4" ht="27" x14ac:dyDescent="0.25">
      <c r="A10503" s="893">
        <v>104782</v>
      </c>
      <c r="B10503" s="894" t="s">
        <v>26305</v>
      </c>
      <c r="C10503" s="893" t="s">
        <v>70</v>
      </c>
      <c r="D10503" s="896">
        <v>71.34</v>
      </c>
    </row>
    <row r="10504" spans="1:4" ht="40.5" x14ac:dyDescent="0.25">
      <c r="A10504" s="893">
        <v>104783</v>
      </c>
      <c r="B10504" s="894" t="s">
        <v>26306</v>
      </c>
      <c r="C10504" s="893" t="s">
        <v>70</v>
      </c>
      <c r="D10504" s="896">
        <v>5.78</v>
      </c>
    </row>
    <row r="10505" spans="1:4" ht="40.5" x14ac:dyDescent="0.25">
      <c r="A10505" s="893">
        <v>104784</v>
      </c>
      <c r="B10505" s="894" t="s">
        <v>26307</v>
      </c>
      <c r="C10505" s="893" t="s">
        <v>70</v>
      </c>
      <c r="D10505" s="896">
        <v>16.09</v>
      </c>
    </row>
    <row r="10506" spans="1:4" ht="40.5" x14ac:dyDescent="0.25">
      <c r="A10506" s="893">
        <v>104786</v>
      </c>
      <c r="B10506" s="894" t="s">
        <v>26308</v>
      </c>
      <c r="C10506" s="893" t="s">
        <v>71</v>
      </c>
      <c r="D10506" s="896">
        <v>7.15</v>
      </c>
    </row>
    <row r="10507" spans="1:4" ht="40.5" x14ac:dyDescent="0.25">
      <c r="A10507" s="893">
        <v>104787</v>
      </c>
      <c r="B10507" s="894" t="s">
        <v>26309</v>
      </c>
      <c r="C10507" s="893" t="s">
        <v>71</v>
      </c>
      <c r="D10507" s="896">
        <v>9.48</v>
      </c>
    </row>
    <row r="10508" spans="1:4" ht="40.5" x14ac:dyDescent="0.25">
      <c r="A10508" s="893">
        <v>104788</v>
      </c>
      <c r="B10508" s="894" t="s">
        <v>26310</v>
      </c>
      <c r="C10508" s="893" t="s">
        <v>71</v>
      </c>
      <c r="D10508" s="896">
        <v>12.6</v>
      </c>
    </row>
    <row r="10509" spans="1:4" ht="27" x14ac:dyDescent="0.25">
      <c r="A10509" s="893">
        <v>104031</v>
      </c>
      <c r="B10509" s="894" t="s">
        <v>26311</v>
      </c>
      <c r="C10509" s="893" t="s">
        <v>70</v>
      </c>
      <c r="D10509" s="896">
        <v>20.309999999999999</v>
      </c>
    </row>
    <row r="10510" spans="1:4" ht="27" x14ac:dyDescent="0.25">
      <c r="A10510" s="893">
        <v>104032</v>
      </c>
      <c r="B10510" s="894" t="s">
        <v>26312</v>
      </c>
      <c r="C10510" s="893" t="s">
        <v>70</v>
      </c>
      <c r="D10510" s="896">
        <v>25.16</v>
      </c>
    </row>
    <row r="10511" spans="1:4" ht="27" x14ac:dyDescent="0.25">
      <c r="A10511" s="893">
        <v>104033</v>
      </c>
      <c r="B10511" s="894" t="s">
        <v>26313</v>
      </c>
      <c r="C10511" s="893" t="s">
        <v>70</v>
      </c>
      <c r="D10511" s="896">
        <v>23.11</v>
      </c>
    </row>
    <row r="10512" spans="1:4" ht="27" x14ac:dyDescent="0.25">
      <c r="A10512" s="893">
        <v>104034</v>
      </c>
      <c r="B10512" s="894" t="s">
        <v>26314</v>
      </c>
      <c r="C10512" s="893" t="s">
        <v>70</v>
      </c>
      <c r="D10512" s="896">
        <v>29.66</v>
      </c>
    </row>
    <row r="10513" spans="1:4" ht="27" x14ac:dyDescent="0.25">
      <c r="A10513" s="893">
        <v>104035</v>
      </c>
      <c r="B10513" s="894" t="s">
        <v>26315</v>
      </c>
      <c r="C10513" s="893" t="s">
        <v>70</v>
      </c>
      <c r="D10513" s="896">
        <v>40.25</v>
      </c>
    </row>
    <row r="10514" spans="1:4" ht="27" x14ac:dyDescent="0.25">
      <c r="A10514" s="893">
        <v>104036</v>
      </c>
      <c r="B10514" s="894" t="s">
        <v>26316</v>
      </c>
      <c r="C10514" s="893" t="s">
        <v>70</v>
      </c>
      <c r="D10514" s="896">
        <v>41.54</v>
      </c>
    </row>
    <row r="10515" spans="1:4" ht="27" x14ac:dyDescent="0.25">
      <c r="A10515" s="893">
        <v>104039</v>
      </c>
      <c r="B10515" s="894" t="s">
        <v>26317</v>
      </c>
      <c r="C10515" s="893" t="s">
        <v>70</v>
      </c>
      <c r="D10515" s="896">
        <v>74.63</v>
      </c>
    </row>
    <row r="10516" spans="1:4" ht="27" x14ac:dyDescent="0.25">
      <c r="A10516" s="893">
        <v>104043</v>
      </c>
      <c r="B10516" s="894" t="s">
        <v>26318</v>
      </c>
      <c r="C10516" s="893" t="s">
        <v>70</v>
      </c>
      <c r="D10516" s="896">
        <v>8.8699999999999992</v>
      </c>
    </row>
    <row r="10517" spans="1:4" ht="27" x14ac:dyDescent="0.25">
      <c r="A10517" s="893">
        <v>104044</v>
      </c>
      <c r="B10517" s="894" t="s">
        <v>26319</v>
      </c>
      <c r="C10517" s="893" t="s">
        <v>70</v>
      </c>
      <c r="D10517" s="896">
        <v>9.51</v>
      </c>
    </row>
    <row r="10518" spans="1:4" ht="27" x14ac:dyDescent="0.25">
      <c r="A10518" s="893">
        <v>104045</v>
      </c>
      <c r="B10518" s="894" t="s">
        <v>26320</v>
      </c>
      <c r="C10518" s="893" t="s">
        <v>70</v>
      </c>
      <c r="D10518" s="896">
        <v>14.6</v>
      </c>
    </row>
    <row r="10519" spans="1:4" ht="27" x14ac:dyDescent="0.25">
      <c r="A10519" s="893">
        <v>104046</v>
      </c>
      <c r="B10519" s="894" t="s">
        <v>26321</v>
      </c>
      <c r="C10519" s="893" t="s">
        <v>70</v>
      </c>
      <c r="D10519" s="896">
        <v>8.5</v>
      </c>
    </row>
    <row r="10520" spans="1:4" ht="27" x14ac:dyDescent="0.25">
      <c r="A10520" s="893">
        <v>104047</v>
      </c>
      <c r="B10520" s="894" t="s">
        <v>26322</v>
      </c>
      <c r="C10520" s="893" t="s">
        <v>70</v>
      </c>
      <c r="D10520" s="896">
        <v>9.8800000000000008</v>
      </c>
    </row>
    <row r="10521" spans="1:4" ht="27" x14ac:dyDescent="0.25">
      <c r="A10521" s="893">
        <v>104048</v>
      </c>
      <c r="B10521" s="894" t="s">
        <v>26323</v>
      </c>
      <c r="C10521" s="893" t="s">
        <v>70</v>
      </c>
      <c r="D10521" s="896">
        <v>14.27</v>
      </c>
    </row>
    <row r="10522" spans="1:4" ht="27" x14ac:dyDescent="0.25">
      <c r="A10522" s="893">
        <v>104049</v>
      </c>
      <c r="B10522" s="894" t="s">
        <v>26324</v>
      </c>
      <c r="C10522" s="893" t="s">
        <v>70</v>
      </c>
      <c r="D10522" s="896">
        <v>6.56</v>
      </c>
    </row>
    <row r="10523" spans="1:4" ht="27" x14ac:dyDescent="0.25">
      <c r="A10523" s="893">
        <v>104050</v>
      </c>
      <c r="B10523" s="894" t="s">
        <v>26325</v>
      </c>
      <c r="C10523" s="893" t="s">
        <v>70</v>
      </c>
      <c r="D10523" s="896">
        <v>9.86</v>
      </c>
    </row>
    <row r="10524" spans="1:4" ht="27" x14ac:dyDescent="0.25">
      <c r="A10524" s="893">
        <v>104051</v>
      </c>
      <c r="B10524" s="894" t="s">
        <v>26326</v>
      </c>
      <c r="C10524" s="893" t="s">
        <v>70</v>
      </c>
      <c r="D10524" s="896">
        <v>7.93</v>
      </c>
    </row>
    <row r="10525" spans="1:4" ht="27" x14ac:dyDescent="0.25">
      <c r="A10525" s="893">
        <v>104052</v>
      </c>
      <c r="B10525" s="894" t="s">
        <v>26327</v>
      </c>
      <c r="C10525" s="893" t="s">
        <v>70</v>
      </c>
      <c r="D10525" s="896">
        <v>11.1</v>
      </c>
    </row>
    <row r="10526" spans="1:4" ht="27" x14ac:dyDescent="0.25">
      <c r="A10526" s="893">
        <v>104053</v>
      </c>
      <c r="B10526" s="894" t="s">
        <v>26328</v>
      </c>
      <c r="C10526" s="893" t="s">
        <v>70</v>
      </c>
      <c r="D10526" s="896">
        <v>9.14</v>
      </c>
    </row>
    <row r="10527" spans="1:4" ht="27" x14ac:dyDescent="0.25">
      <c r="A10527" s="893">
        <v>104054</v>
      </c>
      <c r="B10527" s="894" t="s">
        <v>26329</v>
      </c>
      <c r="C10527" s="893" t="s">
        <v>70</v>
      </c>
      <c r="D10527" s="896">
        <v>17.75</v>
      </c>
    </row>
    <row r="10528" spans="1:4" ht="27" x14ac:dyDescent="0.25">
      <c r="A10528" s="893">
        <v>104055</v>
      </c>
      <c r="B10528" s="894" t="s">
        <v>26330</v>
      </c>
      <c r="C10528" s="893" t="s">
        <v>70</v>
      </c>
      <c r="D10528" s="896">
        <v>20.68</v>
      </c>
    </row>
    <row r="10529" spans="1:4" ht="27" x14ac:dyDescent="0.25">
      <c r="A10529" s="893">
        <v>104056</v>
      </c>
      <c r="B10529" s="894" t="s">
        <v>26331</v>
      </c>
      <c r="C10529" s="893" t="s">
        <v>70</v>
      </c>
      <c r="D10529" s="896">
        <v>31.4</v>
      </c>
    </row>
    <row r="10530" spans="1:4" ht="27" x14ac:dyDescent="0.25">
      <c r="A10530" s="893">
        <v>104058</v>
      </c>
      <c r="B10530" s="894" t="s">
        <v>26332</v>
      </c>
      <c r="C10530" s="893" t="s">
        <v>70</v>
      </c>
      <c r="D10530" s="896">
        <v>8.16</v>
      </c>
    </row>
    <row r="10531" spans="1:4" ht="13.5" x14ac:dyDescent="0.25">
      <c r="A10531" s="893">
        <v>104059</v>
      </c>
      <c r="B10531" s="894" t="s">
        <v>26333</v>
      </c>
      <c r="C10531" s="893" t="s">
        <v>70</v>
      </c>
      <c r="D10531" s="896">
        <v>12.37</v>
      </c>
    </row>
    <row r="10532" spans="1:4" ht="27" x14ac:dyDescent="0.25">
      <c r="A10532" s="893">
        <v>104060</v>
      </c>
      <c r="B10532" s="894" t="s">
        <v>26334</v>
      </c>
      <c r="C10532" s="893" t="s">
        <v>71</v>
      </c>
      <c r="D10532" s="896">
        <v>9.18</v>
      </c>
    </row>
    <row r="10533" spans="1:4" ht="27" x14ac:dyDescent="0.25">
      <c r="A10533" s="893">
        <v>104061</v>
      </c>
      <c r="B10533" s="894" t="s">
        <v>26335</v>
      </c>
      <c r="C10533" s="893" t="s">
        <v>71</v>
      </c>
      <c r="D10533" s="896">
        <v>16.3</v>
      </c>
    </row>
    <row r="10534" spans="1:4" ht="27" x14ac:dyDescent="0.25">
      <c r="A10534" s="893">
        <v>104062</v>
      </c>
      <c r="B10534" s="894" t="s">
        <v>26336</v>
      </c>
      <c r="C10534" s="893" t="s">
        <v>70</v>
      </c>
      <c r="D10534" s="896">
        <v>89.49</v>
      </c>
    </row>
    <row r="10535" spans="1:4" ht="27" x14ac:dyDescent="0.25">
      <c r="A10535" s="893">
        <v>104063</v>
      </c>
      <c r="B10535" s="894" t="s">
        <v>26337</v>
      </c>
      <c r="C10535" s="893" t="s">
        <v>70</v>
      </c>
      <c r="D10535" s="896">
        <v>84.95</v>
      </c>
    </row>
    <row r="10536" spans="1:4" ht="27" x14ac:dyDescent="0.25">
      <c r="A10536" s="893">
        <v>104064</v>
      </c>
      <c r="B10536" s="894" t="s">
        <v>26338</v>
      </c>
      <c r="C10536" s="893" t="s">
        <v>70</v>
      </c>
      <c r="D10536" s="896">
        <v>219.17</v>
      </c>
    </row>
    <row r="10537" spans="1:4" ht="27" x14ac:dyDescent="0.25">
      <c r="A10537" s="893">
        <v>104065</v>
      </c>
      <c r="B10537" s="894" t="s">
        <v>26339</v>
      </c>
      <c r="C10537" s="893" t="s">
        <v>70</v>
      </c>
      <c r="D10537" s="896">
        <v>185.07</v>
      </c>
    </row>
    <row r="10538" spans="1:4" ht="27" x14ac:dyDescent="0.25">
      <c r="A10538" s="893">
        <v>104072</v>
      </c>
      <c r="B10538" s="894" t="s">
        <v>26340</v>
      </c>
      <c r="C10538" s="893" t="s">
        <v>70</v>
      </c>
      <c r="D10538" s="896">
        <v>335.52</v>
      </c>
    </row>
    <row r="10539" spans="1:4" ht="27" x14ac:dyDescent="0.25">
      <c r="A10539" s="893">
        <v>104076</v>
      </c>
      <c r="B10539" s="894" t="s">
        <v>26341</v>
      </c>
      <c r="C10539" s="893" t="s">
        <v>70</v>
      </c>
      <c r="D10539" s="896">
        <v>56.25</v>
      </c>
    </row>
    <row r="10540" spans="1:4" ht="27" x14ac:dyDescent="0.25">
      <c r="A10540" s="893">
        <v>104082</v>
      </c>
      <c r="B10540" s="894" t="s">
        <v>26342</v>
      </c>
      <c r="C10540" s="893" t="s">
        <v>70</v>
      </c>
      <c r="D10540" s="896">
        <v>36.36</v>
      </c>
    </row>
    <row r="10541" spans="1:4" ht="27" x14ac:dyDescent="0.25">
      <c r="A10541" s="893">
        <v>104083</v>
      </c>
      <c r="B10541" s="894" t="s">
        <v>26343</v>
      </c>
      <c r="C10541" s="893" t="s">
        <v>70</v>
      </c>
      <c r="D10541" s="896">
        <v>88.44</v>
      </c>
    </row>
    <row r="10542" spans="1:4" ht="27" x14ac:dyDescent="0.25">
      <c r="A10542" s="893">
        <v>104084</v>
      </c>
      <c r="B10542" s="894" t="s">
        <v>26344</v>
      </c>
      <c r="C10542" s="893" t="s">
        <v>70</v>
      </c>
      <c r="D10542" s="896">
        <v>101.3</v>
      </c>
    </row>
    <row r="10543" spans="1:4" ht="27" x14ac:dyDescent="0.25">
      <c r="A10543" s="893">
        <v>104085</v>
      </c>
      <c r="B10543" s="894" t="s">
        <v>26345</v>
      </c>
      <c r="C10543" s="893" t="s">
        <v>71</v>
      </c>
      <c r="D10543" s="896">
        <v>67.010000000000005</v>
      </c>
    </row>
    <row r="10544" spans="1:4" ht="27" x14ac:dyDescent="0.25">
      <c r="A10544" s="893">
        <v>104086</v>
      </c>
      <c r="B10544" s="894" t="s">
        <v>26346</v>
      </c>
      <c r="C10544" s="893" t="s">
        <v>71</v>
      </c>
      <c r="D10544" s="896">
        <v>120.87</v>
      </c>
    </row>
    <row r="10545" spans="1:4" ht="40.5" x14ac:dyDescent="0.25">
      <c r="A10545" s="893">
        <v>104947</v>
      </c>
      <c r="B10545" s="894" t="s">
        <v>26347</v>
      </c>
      <c r="C10545" s="893" t="s">
        <v>58</v>
      </c>
      <c r="D10545" s="896">
        <v>12.94</v>
      </c>
    </row>
    <row r="10546" spans="1:4" ht="40.5" x14ac:dyDescent="0.25">
      <c r="A10546" s="893">
        <v>104948</v>
      </c>
      <c r="B10546" s="894" t="s">
        <v>26348</v>
      </c>
      <c r="C10546" s="893" t="s">
        <v>58</v>
      </c>
      <c r="D10546" s="896">
        <v>5.44</v>
      </c>
    </row>
    <row r="10547" spans="1:4" ht="40.5" x14ac:dyDescent="0.25">
      <c r="A10547" s="893">
        <v>104949</v>
      </c>
      <c r="B10547" s="894" t="s">
        <v>29644</v>
      </c>
      <c r="C10547" s="893" t="s">
        <v>58</v>
      </c>
      <c r="D10547" s="896">
        <v>10.119999999999999</v>
      </c>
    </row>
    <row r="10548" spans="1:4" ht="40.5" x14ac:dyDescent="0.25">
      <c r="A10548" s="893">
        <v>96520</v>
      </c>
      <c r="B10548" s="894" t="s">
        <v>26349</v>
      </c>
      <c r="C10548" s="893" t="s">
        <v>58</v>
      </c>
      <c r="D10548" s="896">
        <v>99.51</v>
      </c>
    </row>
    <row r="10549" spans="1:4" ht="40.5" x14ac:dyDescent="0.25">
      <c r="A10549" s="893">
        <v>96521</v>
      </c>
      <c r="B10549" s="894" t="s">
        <v>26350</v>
      </c>
      <c r="C10549" s="893" t="s">
        <v>58</v>
      </c>
      <c r="D10549" s="896">
        <v>44.5</v>
      </c>
    </row>
    <row r="10550" spans="1:4" ht="27" x14ac:dyDescent="0.25">
      <c r="A10550" s="893">
        <v>96522</v>
      </c>
      <c r="B10550" s="894" t="s">
        <v>26351</v>
      </c>
      <c r="C10550" s="893" t="s">
        <v>58</v>
      </c>
      <c r="D10550" s="896">
        <v>158.21</v>
      </c>
    </row>
    <row r="10551" spans="1:4" ht="27" x14ac:dyDescent="0.25">
      <c r="A10551" s="893">
        <v>96523</v>
      </c>
      <c r="B10551" s="894" t="s">
        <v>26352</v>
      </c>
      <c r="C10551" s="893" t="s">
        <v>58</v>
      </c>
      <c r="D10551" s="896">
        <v>104.52</v>
      </c>
    </row>
    <row r="10552" spans="1:4" ht="40.5" x14ac:dyDescent="0.25">
      <c r="A10552" s="893">
        <v>96524</v>
      </c>
      <c r="B10552" s="894" t="s">
        <v>26353</v>
      </c>
      <c r="C10552" s="893" t="s">
        <v>58</v>
      </c>
      <c r="D10552" s="896">
        <v>163.34</v>
      </c>
    </row>
    <row r="10553" spans="1:4" ht="40.5" x14ac:dyDescent="0.25">
      <c r="A10553" s="893">
        <v>96525</v>
      </c>
      <c r="B10553" s="894" t="s">
        <v>26354</v>
      </c>
      <c r="C10553" s="893" t="s">
        <v>58</v>
      </c>
      <c r="D10553" s="896">
        <v>57.02</v>
      </c>
    </row>
    <row r="10554" spans="1:4" ht="27" x14ac:dyDescent="0.25">
      <c r="A10554" s="893">
        <v>96526</v>
      </c>
      <c r="B10554" s="894" t="s">
        <v>26355</v>
      </c>
      <c r="C10554" s="893" t="s">
        <v>58</v>
      </c>
      <c r="D10554" s="896">
        <v>226.56</v>
      </c>
    </row>
    <row r="10555" spans="1:4" ht="27" x14ac:dyDescent="0.25">
      <c r="A10555" s="893">
        <v>96527</v>
      </c>
      <c r="B10555" s="894" t="s">
        <v>26356</v>
      </c>
      <c r="C10555" s="893" t="s">
        <v>58</v>
      </c>
      <c r="D10555" s="896">
        <v>114.96</v>
      </c>
    </row>
    <row r="10556" spans="1:4" ht="27" x14ac:dyDescent="0.25">
      <c r="A10556" s="893">
        <v>96528</v>
      </c>
      <c r="B10556" s="894" t="s">
        <v>26357</v>
      </c>
      <c r="C10556" s="893" t="s">
        <v>59</v>
      </c>
      <c r="D10556" s="896">
        <v>165.34</v>
      </c>
    </row>
    <row r="10557" spans="1:4" ht="27" x14ac:dyDescent="0.25">
      <c r="A10557" s="893">
        <v>101114</v>
      </c>
      <c r="B10557" s="894" t="s">
        <v>26358</v>
      </c>
      <c r="C10557" s="893" t="s">
        <v>58</v>
      </c>
      <c r="D10557" s="896">
        <v>4.83</v>
      </c>
    </row>
    <row r="10558" spans="1:4" ht="27" x14ac:dyDescent="0.25">
      <c r="A10558" s="893">
        <v>101115</v>
      </c>
      <c r="B10558" s="894" t="s">
        <v>26359</v>
      </c>
      <c r="C10558" s="893" t="s">
        <v>58</v>
      </c>
      <c r="D10558" s="896">
        <v>4</v>
      </c>
    </row>
    <row r="10559" spans="1:4" ht="27" x14ac:dyDescent="0.25">
      <c r="A10559" s="893">
        <v>101116</v>
      </c>
      <c r="B10559" s="894" t="s">
        <v>26360</v>
      </c>
      <c r="C10559" s="893" t="s">
        <v>58</v>
      </c>
      <c r="D10559" s="896">
        <v>2.48</v>
      </c>
    </row>
    <row r="10560" spans="1:4" ht="27" x14ac:dyDescent="0.25">
      <c r="A10560" s="893">
        <v>101117</v>
      </c>
      <c r="B10560" s="894" t="s">
        <v>26361</v>
      </c>
      <c r="C10560" s="893" t="s">
        <v>58</v>
      </c>
      <c r="D10560" s="896">
        <v>3.43</v>
      </c>
    </row>
    <row r="10561" spans="1:4" ht="27" x14ac:dyDescent="0.25">
      <c r="A10561" s="893">
        <v>101118</v>
      </c>
      <c r="B10561" s="894" t="s">
        <v>26362</v>
      </c>
      <c r="C10561" s="893" t="s">
        <v>58</v>
      </c>
      <c r="D10561" s="896">
        <v>4.13</v>
      </c>
    </row>
    <row r="10562" spans="1:4" ht="40.5" x14ac:dyDescent="0.25">
      <c r="A10562" s="893">
        <v>101119</v>
      </c>
      <c r="B10562" s="894" t="s">
        <v>26363</v>
      </c>
      <c r="C10562" s="893" t="s">
        <v>58</v>
      </c>
      <c r="D10562" s="896">
        <v>9.2100000000000009</v>
      </c>
    </row>
    <row r="10563" spans="1:4" ht="40.5" x14ac:dyDescent="0.25">
      <c r="A10563" s="893">
        <v>101120</v>
      </c>
      <c r="B10563" s="894" t="s">
        <v>26364</v>
      </c>
      <c r="C10563" s="893" t="s">
        <v>58</v>
      </c>
      <c r="D10563" s="896">
        <v>7.66</v>
      </c>
    </row>
    <row r="10564" spans="1:4" ht="40.5" x14ac:dyDescent="0.25">
      <c r="A10564" s="893">
        <v>101121</v>
      </c>
      <c r="B10564" s="894" t="s">
        <v>26365</v>
      </c>
      <c r="C10564" s="893" t="s">
        <v>58</v>
      </c>
      <c r="D10564" s="896">
        <v>4.7699999999999996</v>
      </c>
    </row>
    <row r="10565" spans="1:4" ht="40.5" x14ac:dyDescent="0.25">
      <c r="A10565" s="893">
        <v>101122</v>
      </c>
      <c r="B10565" s="894" t="s">
        <v>26366</v>
      </c>
      <c r="C10565" s="893" t="s">
        <v>58</v>
      </c>
      <c r="D10565" s="896">
        <v>6.55</v>
      </c>
    </row>
    <row r="10566" spans="1:4" ht="40.5" x14ac:dyDescent="0.25">
      <c r="A10566" s="893">
        <v>101123</v>
      </c>
      <c r="B10566" s="894" t="s">
        <v>26367</v>
      </c>
      <c r="C10566" s="893" t="s">
        <v>58</v>
      </c>
      <c r="D10566" s="896">
        <v>7.88</v>
      </c>
    </row>
    <row r="10567" spans="1:4" ht="40.5" x14ac:dyDescent="0.25">
      <c r="A10567" s="893">
        <v>101124</v>
      </c>
      <c r="B10567" s="894" t="s">
        <v>26368</v>
      </c>
      <c r="C10567" s="893" t="s">
        <v>58</v>
      </c>
      <c r="D10567" s="896">
        <v>15.6</v>
      </c>
    </row>
    <row r="10568" spans="1:4" ht="40.5" x14ac:dyDescent="0.25">
      <c r="A10568" s="893">
        <v>101125</v>
      </c>
      <c r="B10568" s="894" t="s">
        <v>26369</v>
      </c>
      <c r="C10568" s="893" t="s">
        <v>58</v>
      </c>
      <c r="D10568" s="896">
        <v>14.77</v>
      </c>
    </row>
    <row r="10569" spans="1:4" ht="40.5" x14ac:dyDescent="0.25">
      <c r="A10569" s="893">
        <v>101126</v>
      </c>
      <c r="B10569" s="894" t="s">
        <v>26370</v>
      </c>
      <c r="C10569" s="893" t="s">
        <v>58</v>
      </c>
      <c r="D10569" s="896">
        <v>13.24</v>
      </c>
    </row>
    <row r="10570" spans="1:4" ht="40.5" x14ac:dyDescent="0.25">
      <c r="A10570" s="893">
        <v>101127</v>
      </c>
      <c r="B10570" s="894" t="s">
        <v>26371</v>
      </c>
      <c r="C10570" s="893" t="s">
        <v>58</v>
      </c>
      <c r="D10570" s="896">
        <v>14.2</v>
      </c>
    </row>
    <row r="10571" spans="1:4" ht="40.5" x14ac:dyDescent="0.25">
      <c r="A10571" s="893">
        <v>101128</v>
      </c>
      <c r="B10571" s="894" t="s">
        <v>26372</v>
      </c>
      <c r="C10571" s="893" t="s">
        <v>58</v>
      </c>
      <c r="D10571" s="896">
        <v>14.9</v>
      </c>
    </row>
    <row r="10572" spans="1:4" ht="40.5" x14ac:dyDescent="0.25">
      <c r="A10572" s="893">
        <v>101129</v>
      </c>
      <c r="B10572" s="894" t="s">
        <v>26373</v>
      </c>
      <c r="C10572" s="893" t="s">
        <v>58</v>
      </c>
      <c r="D10572" s="896">
        <v>20.41</v>
      </c>
    </row>
    <row r="10573" spans="1:4" ht="40.5" x14ac:dyDescent="0.25">
      <c r="A10573" s="893">
        <v>101130</v>
      </c>
      <c r="B10573" s="894" t="s">
        <v>26374</v>
      </c>
      <c r="C10573" s="893" t="s">
        <v>58</v>
      </c>
      <c r="D10573" s="896">
        <v>18.86</v>
      </c>
    </row>
    <row r="10574" spans="1:4" ht="40.5" x14ac:dyDescent="0.25">
      <c r="A10574" s="893">
        <v>101131</v>
      </c>
      <c r="B10574" s="894" t="s">
        <v>26375</v>
      </c>
      <c r="C10574" s="893" t="s">
        <v>58</v>
      </c>
      <c r="D10574" s="896">
        <v>15.97</v>
      </c>
    </row>
    <row r="10575" spans="1:4" ht="40.5" x14ac:dyDescent="0.25">
      <c r="A10575" s="893">
        <v>101132</v>
      </c>
      <c r="B10575" s="894" t="s">
        <v>26376</v>
      </c>
      <c r="C10575" s="893" t="s">
        <v>58</v>
      </c>
      <c r="D10575" s="896">
        <v>17.75</v>
      </c>
    </row>
    <row r="10576" spans="1:4" ht="40.5" x14ac:dyDescent="0.25">
      <c r="A10576" s="893">
        <v>101133</v>
      </c>
      <c r="B10576" s="894" t="s">
        <v>26377</v>
      </c>
      <c r="C10576" s="893" t="s">
        <v>58</v>
      </c>
      <c r="D10576" s="896">
        <v>19.079999999999998</v>
      </c>
    </row>
    <row r="10577" spans="1:4" ht="40.5" x14ac:dyDescent="0.25">
      <c r="A10577" s="893">
        <v>101134</v>
      </c>
      <c r="B10577" s="894" t="s">
        <v>26378</v>
      </c>
      <c r="C10577" s="893" t="s">
        <v>58</v>
      </c>
      <c r="D10577" s="896">
        <v>16.27</v>
      </c>
    </row>
    <row r="10578" spans="1:4" ht="40.5" x14ac:dyDescent="0.25">
      <c r="A10578" s="893">
        <v>101135</v>
      </c>
      <c r="B10578" s="894" t="s">
        <v>26379</v>
      </c>
      <c r="C10578" s="893" t="s">
        <v>58</v>
      </c>
      <c r="D10578" s="896">
        <v>15.44</v>
      </c>
    </row>
    <row r="10579" spans="1:4" ht="40.5" x14ac:dyDescent="0.25">
      <c r="A10579" s="893">
        <v>101136</v>
      </c>
      <c r="B10579" s="894" t="s">
        <v>26380</v>
      </c>
      <c r="C10579" s="893" t="s">
        <v>58</v>
      </c>
      <c r="D10579" s="896">
        <v>13.92</v>
      </c>
    </row>
    <row r="10580" spans="1:4" ht="40.5" x14ac:dyDescent="0.25">
      <c r="A10580" s="893">
        <v>101137</v>
      </c>
      <c r="B10580" s="894" t="s">
        <v>26381</v>
      </c>
      <c r="C10580" s="893" t="s">
        <v>58</v>
      </c>
      <c r="D10580" s="896">
        <v>14.87</v>
      </c>
    </row>
    <row r="10581" spans="1:4" ht="40.5" x14ac:dyDescent="0.25">
      <c r="A10581" s="893">
        <v>101138</v>
      </c>
      <c r="B10581" s="894" t="s">
        <v>26382</v>
      </c>
      <c r="C10581" s="893" t="s">
        <v>58</v>
      </c>
      <c r="D10581" s="896">
        <v>15.57</v>
      </c>
    </row>
    <row r="10582" spans="1:4" ht="54" x14ac:dyDescent="0.25">
      <c r="A10582" s="893">
        <v>101139</v>
      </c>
      <c r="B10582" s="894" t="s">
        <v>26383</v>
      </c>
      <c r="C10582" s="893" t="s">
        <v>58</v>
      </c>
      <c r="D10582" s="896">
        <v>21.1</v>
      </c>
    </row>
    <row r="10583" spans="1:4" ht="54" x14ac:dyDescent="0.25">
      <c r="A10583" s="893">
        <v>101140</v>
      </c>
      <c r="B10583" s="894" t="s">
        <v>26384</v>
      </c>
      <c r="C10583" s="893" t="s">
        <v>58</v>
      </c>
      <c r="D10583" s="896">
        <v>19.55</v>
      </c>
    </row>
    <row r="10584" spans="1:4" ht="54" x14ac:dyDescent="0.25">
      <c r="A10584" s="893">
        <v>101141</v>
      </c>
      <c r="B10584" s="894" t="s">
        <v>26385</v>
      </c>
      <c r="C10584" s="893" t="s">
        <v>58</v>
      </c>
      <c r="D10584" s="896">
        <v>16.66</v>
      </c>
    </row>
    <row r="10585" spans="1:4" ht="54" x14ac:dyDescent="0.25">
      <c r="A10585" s="893">
        <v>101142</v>
      </c>
      <c r="B10585" s="894" t="s">
        <v>26386</v>
      </c>
      <c r="C10585" s="893" t="s">
        <v>58</v>
      </c>
      <c r="D10585" s="896">
        <v>18.440000000000001</v>
      </c>
    </row>
    <row r="10586" spans="1:4" ht="54" x14ac:dyDescent="0.25">
      <c r="A10586" s="893">
        <v>101143</v>
      </c>
      <c r="B10586" s="894" t="s">
        <v>26387</v>
      </c>
      <c r="C10586" s="893" t="s">
        <v>58</v>
      </c>
      <c r="D10586" s="896">
        <v>19.77</v>
      </c>
    </row>
    <row r="10587" spans="1:4" ht="40.5" x14ac:dyDescent="0.25">
      <c r="A10587" s="893">
        <v>101144</v>
      </c>
      <c r="B10587" s="894" t="s">
        <v>26388</v>
      </c>
      <c r="C10587" s="893" t="s">
        <v>58</v>
      </c>
      <c r="D10587" s="896">
        <v>16.27</v>
      </c>
    </row>
    <row r="10588" spans="1:4" ht="40.5" x14ac:dyDescent="0.25">
      <c r="A10588" s="893">
        <v>101145</v>
      </c>
      <c r="B10588" s="894" t="s">
        <v>26389</v>
      </c>
      <c r="C10588" s="893" t="s">
        <v>58</v>
      </c>
      <c r="D10588" s="896">
        <v>15.44</v>
      </c>
    </row>
    <row r="10589" spans="1:4" ht="40.5" x14ac:dyDescent="0.25">
      <c r="A10589" s="893">
        <v>101146</v>
      </c>
      <c r="B10589" s="894" t="s">
        <v>26390</v>
      </c>
      <c r="C10589" s="893" t="s">
        <v>58</v>
      </c>
      <c r="D10589" s="896">
        <v>13.92</v>
      </c>
    </row>
    <row r="10590" spans="1:4" ht="40.5" x14ac:dyDescent="0.25">
      <c r="A10590" s="893">
        <v>101147</v>
      </c>
      <c r="B10590" s="894" t="s">
        <v>26391</v>
      </c>
      <c r="C10590" s="893" t="s">
        <v>58</v>
      </c>
      <c r="D10590" s="896">
        <v>14.87</v>
      </c>
    </row>
    <row r="10591" spans="1:4" ht="40.5" x14ac:dyDescent="0.25">
      <c r="A10591" s="893">
        <v>101148</v>
      </c>
      <c r="B10591" s="894" t="s">
        <v>26392</v>
      </c>
      <c r="C10591" s="893" t="s">
        <v>58</v>
      </c>
      <c r="D10591" s="896">
        <v>15.57</v>
      </c>
    </row>
    <row r="10592" spans="1:4" ht="54" x14ac:dyDescent="0.25">
      <c r="A10592" s="893">
        <v>101149</v>
      </c>
      <c r="B10592" s="894" t="s">
        <v>26393</v>
      </c>
      <c r="C10592" s="893" t="s">
        <v>58</v>
      </c>
      <c r="D10592" s="896">
        <v>21.1</v>
      </c>
    </row>
    <row r="10593" spans="1:4" ht="54" x14ac:dyDescent="0.25">
      <c r="A10593" s="893">
        <v>101150</v>
      </c>
      <c r="B10593" s="894" t="s">
        <v>26394</v>
      </c>
      <c r="C10593" s="893" t="s">
        <v>58</v>
      </c>
      <c r="D10593" s="896">
        <v>19.55</v>
      </c>
    </row>
    <row r="10594" spans="1:4" ht="54" x14ac:dyDescent="0.25">
      <c r="A10594" s="893">
        <v>101151</v>
      </c>
      <c r="B10594" s="894" t="s">
        <v>26395</v>
      </c>
      <c r="C10594" s="893" t="s">
        <v>58</v>
      </c>
      <c r="D10594" s="896">
        <v>16.66</v>
      </c>
    </row>
    <row r="10595" spans="1:4" ht="54" x14ac:dyDescent="0.25">
      <c r="A10595" s="893">
        <v>101152</v>
      </c>
      <c r="B10595" s="894" t="s">
        <v>26396</v>
      </c>
      <c r="C10595" s="893" t="s">
        <v>58</v>
      </c>
      <c r="D10595" s="896">
        <v>18.440000000000001</v>
      </c>
    </row>
    <row r="10596" spans="1:4" ht="54" x14ac:dyDescent="0.25">
      <c r="A10596" s="893">
        <v>101153</v>
      </c>
      <c r="B10596" s="894" t="s">
        <v>26397</v>
      </c>
      <c r="C10596" s="893" t="s">
        <v>58</v>
      </c>
      <c r="D10596" s="896">
        <v>19.77</v>
      </c>
    </row>
    <row r="10597" spans="1:4" ht="54" x14ac:dyDescent="0.25">
      <c r="A10597" s="893">
        <v>101206</v>
      </c>
      <c r="B10597" s="894" t="s">
        <v>26398</v>
      </c>
      <c r="C10597" s="893" t="s">
        <v>58</v>
      </c>
      <c r="D10597" s="896">
        <v>12.82</v>
      </c>
    </row>
    <row r="10598" spans="1:4" ht="54" x14ac:dyDescent="0.25">
      <c r="A10598" s="893">
        <v>101207</v>
      </c>
      <c r="B10598" s="894" t="s">
        <v>26399</v>
      </c>
      <c r="C10598" s="893" t="s">
        <v>58</v>
      </c>
      <c r="D10598" s="896">
        <v>11.03</v>
      </c>
    </row>
    <row r="10599" spans="1:4" ht="54" x14ac:dyDescent="0.25">
      <c r="A10599" s="893">
        <v>101208</v>
      </c>
      <c r="B10599" s="894" t="s">
        <v>26400</v>
      </c>
      <c r="C10599" s="893" t="s">
        <v>58</v>
      </c>
      <c r="D10599" s="896">
        <v>10.82</v>
      </c>
    </row>
    <row r="10600" spans="1:4" ht="54" x14ac:dyDescent="0.25">
      <c r="A10600" s="893">
        <v>101209</v>
      </c>
      <c r="B10600" s="894" t="s">
        <v>26401</v>
      </c>
      <c r="C10600" s="893" t="s">
        <v>58</v>
      </c>
      <c r="D10600" s="896">
        <v>10.02</v>
      </c>
    </row>
    <row r="10601" spans="1:4" ht="54" x14ac:dyDescent="0.25">
      <c r="A10601" s="893">
        <v>101210</v>
      </c>
      <c r="B10601" s="894" t="s">
        <v>26402</v>
      </c>
      <c r="C10601" s="893" t="s">
        <v>58</v>
      </c>
      <c r="D10601" s="896">
        <v>17.829999999999998</v>
      </c>
    </row>
    <row r="10602" spans="1:4" ht="54" x14ac:dyDescent="0.25">
      <c r="A10602" s="893">
        <v>101211</v>
      </c>
      <c r="B10602" s="894" t="s">
        <v>26403</v>
      </c>
      <c r="C10602" s="893" t="s">
        <v>58</v>
      </c>
      <c r="D10602" s="896">
        <v>19.13</v>
      </c>
    </row>
    <row r="10603" spans="1:4" ht="54" x14ac:dyDescent="0.25">
      <c r="A10603" s="893">
        <v>101212</v>
      </c>
      <c r="B10603" s="894" t="s">
        <v>26404</v>
      </c>
      <c r="C10603" s="893" t="s">
        <v>58</v>
      </c>
      <c r="D10603" s="896">
        <v>22.31</v>
      </c>
    </row>
    <row r="10604" spans="1:4" ht="54" x14ac:dyDescent="0.25">
      <c r="A10604" s="893">
        <v>101213</v>
      </c>
      <c r="B10604" s="894" t="s">
        <v>26405</v>
      </c>
      <c r="C10604" s="893" t="s">
        <v>58</v>
      </c>
      <c r="D10604" s="896">
        <v>24.95</v>
      </c>
    </row>
    <row r="10605" spans="1:4" ht="54" x14ac:dyDescent="0.25">
      <c r="A10605" s="893">
        <v>101214</v>
      </c>
      <c r="B10605" s="894" t="s">
        <v>26406</v>
      </c>
      <c r="C10605" s="893" t="s">
        <v>58</v>
      </c>
      <c r="D10605" s="896">
        <v>30.11</v>
      </c>
    </row>
    <row r="10606" spans="1:4" ht="54" x14ac:dyDescent="0.25">
      <c r="A10606" s="893">
        <v>101215</v>
      </c>
      <c r="B10606" s="894" t="s">
        <v>26407</v>
      </c>
      <c r="C10606" s="893" t="s">
        <v>58</v>
      </c>
      <c r="D10606" s="896">
        <v>17.12</v>
      </c>
    </row>
    <row r="10607" spans="1:4" ht="54" x14ac:dyDescent="0.25">
      <c r="A10607" s="893">
        <v>101216</v>
      </c>
      <c r="B10607" s="894" t="s">
        <v>26408</v>
      </c>
      <c r="C10607" s="893" t="s">
        <v>58</v>
      </c>
      <c r="D10607" s="896">
        <v>17.93</v>
      </c>
    </row>
    <row r="10608" spans="1:4" ht="54" x14ac:dyDescent="0.25">
      <c r="A10608" s="893">
        <v>101217</v>
      </c>
      <c r="B10608" s="894" t="s">
        <v>26409</v>
      </c>
      <c r="C10608" s="893" t="s">
        <v>58</v>
      </c>
      <c r="D10608" s="896">
        <v>20.88</v>
      </c>
    </row>
    <row r="10609" spans="1:4" ht="54" x14ac:dyDescent="0.25">
      <c r="A10609" s="893">
        <v>101218</v>
      </c>
      <c r="B10609" s="894" t="s">
        <v>26410</v>
      </c>
      <c r="C10609" s="893" t="s">
        <v>58</v>
      </c>
      <c r="D10609" s="896">
        <v>22.07</v>
      </c>
    </row>
    <row r="10610" spans="1:4" ht="54" x14ac:dyDescent="0.25">
      <c r="A10610" s="893">
        <v>101219</v>
      </c>
      <c r="B10610" s="894" t="s">
        <v>26411</v>
      </c>
      <c r="C10610" s="893" t="s">
        <v>58</v>
      </c>
      <c r="D10610" s="896">
        <v>26.73</v>
      </c>
    </row>
    <row r="10611" spans="1:4" ht="54" x14ac:dyDescent="0.25">
      <c r="A10611" s="893">
        <v>101220</v>
      </c>
      <c r="B10611" s="894" t="s">
        <v>26412</v>
      </c>
      <c r="C10611" s="893" t="s">
        <v>58</v>
      </c>
      <c r="D10611" s="896">
        <v>16.82</v>
      </c>
    </row>
    <row r="10612" spans="1:4" ht="54" x14ac:dyDescent="0.25">
      <c r="A10612" s="893">
        <v>101221</v>
      </c>
      <c r="B10612" s="894" t="s">
        <v>26413</v>
      </c>
      <c r="C10612" s="893" t="s">
        <v>58</v>
      </c>
      <c r="D10612" s="896">
        <v>17.760000000000002</v>
      </c>
    </row>
    <row r="10613" spans="1:4" ht="54" x14ac:dyDescent="0.25">
      <c r="A10613" s="893">
        <v>101222</v>
      </c>
      <c r="B10613" s="894" t="s">
        <v>26414</v>
      </c>
      <c r="C10613" s="893" t="s">
        <v>58</v>
      </c>
      <c r="D10613" s="896">
        <v>20.63</v>
      </c>
    </row>
    <row r="10614" spans="1:4" ht="54" x14ac:dyDescent="0.25">
      <c r="A10614" s="893">
        <v>101223</v>
      </c>
      <c r="B10614" s="894" t="s">
        <v>26415</v>
      </c>
      <c r="C10614" s="893" t="s">
        <v>58</v>
      </c>
      <c r="D10614" s="896">
        <v>22.97</v>
      </c>
    </row>
    <row r="10615" spans="1:4" ht="54" x14ac:dyDescent="0.25">
      <c r="A10615" s="893">
        <v>101224</v>
      </c>
      <c r="B10615" s="894" t="s">
        <v>26416</v>
      </c>
      <c r="C10615" s="893" t="s">
        <v>58</v>
      </c>
      <c r="D10615" s="896">
        <v>28.78</v>
      </c>
    </row>
    <row r="10616" spans="1:4" ht="54" x14ac:dyDescent="0.25">
      <c r="A10616" s="893">
        <v>101225</v>
      </c>
      <c r="B10616" s="894" t="s">
        <v>26417</v>
      </c>
      <c r="C10616" s="893" t="s">
        <v>58</v>
      </c>
      <c r="D10616" s="896">
        <v>15.41</v>
      </c>
    </row>
    <row r="10617" spans="1:4" ht="54" x14ac:dyDescent="0.25">
      <c r="A10617" s="893">
        <v>101226</v>
      </c>
      <c r="B10617" s="894" t="s">
        <v>26418</v>
      </c>
      <c r="C10617" s="893" t="s">
        <v>58</v>
      </c>
      <c r="D10617" s="896">
        <v>16.239999999999998</v>
      </c>
    </row>
    <row r="10618" spans="1:4" ht="54" x14ac:dyDescent="0.25">
      <c r="A10618" s="893">
        <v>101227</v>
      </c>
      <c r="B10618" s="894" t="s">
        <v>26419</v>
      </c>
      <c r="C10618" s="893" t="s">
        <v>58</v>
      </c>
      <c r="D10618" s="896">
        <v>18.809999999999999</v>
      </c>
    </row>
    <row r="10619" spans="1:4" ht="54" x14ac:dyDescent="0.25">
      <c r="A10619" s="893">
        <v>101228</v>
      </c>
      <c r="B10619" s="894" t="s">
        <v>26420</v>
      </c>
      <c r="C10619" s="893" t="s">
        <v>58</v>
      </c>
      <c r="D10619" s="896">
        <v>20.04</v>
      </c>
    </row>
    <row r="10620" spans="1:4" ht="54" x14ac:dyDescent="0.25">
      <c r="A10620" s="893">
        <v>101229</v>
      </c>
      <c r="B10620" s="894" t="s">
        <v>26421</v>
      </c>
      <c r="C10620" s="893" t="s">
        <v>58</v>
      </c>
      <c r="D10620" s="896">
        <v>25.26</v>
      </c>
    </row>
    <row r="10621" spans="1:4" ht="54" x14ac:dyDescent="0.25">
      <c r="A10621" s="893">
        <v>101230</v>
      </c>
      <c r="B10621" s="894" t="s">
        <v>26422</v>
      </c>
      <c r="C10621" s="893" t="s">
        <v>58</v>
      </c>
      <c r="D10621" s="896">
        <v>11.29</v>
      </c>
    </row>
    <row r="10622" spans="1:4" ht="54" x14ac:dyDescent="0.25">
      <c r="A10622" s="893">
        <v>101231</v>
      </c>
      <c r="B10622" s="894" t="s">
        <v>26423</v>
      </c>
      <c r="C10622" s="893" t="s">
        <v>58</v>
      </c>
      <c r="D10622" s="896">
        <v>10.72</v>
      </c>
    </row>
    <row r="10623" spans="1:4" ht="54" x14ac:dyDescent="0.25">
      <c r="A10623" s="893">
        <v>101232</v>
      </c>
      <c r="B10623" s="894" t="s">
        <v>26424</v>
      </c>
      <c r="C10623" s="893" t="s">
        <v>58</v>
      </c>
      <c r="D10623" s="896">
        <v>9.64</v>
      </c>
    </row>
    <row r="10624" spans="1:4" ht="54" x14ac:dyDescent="0.25">
      <c r="A10624" s="893">
        <v>101233</v>
      </c>
      <c r="B10624" s="894" t="s">
        <v>26425</v>
      </c>
      <c r="C10624" s="893" t="s">
        <v>58</v>
      </c>
      <c r="D10624" s="896">
        <v>8.8800000000000008</v>
      </c>
    </row>
    <row r="10625" spans="1:4" ht="54" x14ac:dyDescent="0.25">
      <c r="A10625" s="893">
        <v>101234</v>
      </c>
      <c r="B10625" s="894" t="s">
        <v>26426</v>
      </c>
      <c r="C10625" s="893" t="s">
        <v>58</v>
      </c>
      <c r="D10625" s="896">
        <v>17.5</v>
      </c>
    </row>
    <row r="10626" spans="1:4" ht="54" x14ac:dyDescent="0.25">
      <c r="A10626" s="893">
        <v>101235</v>
      </c>
      <c r="B10626" s="894" t="s">
        <v>26427</v>
      </c>
      <c r="C10626" s="893" t="s">
        <v>58</v>
      </c>
      <c r="D10626" s="896">
        <v>18.41</v>
      </c>
    </row>
    <row r="10627" spans="1:4" ht="54" x14ac:dyDescent="0.25">
      <c r="A10627" s="893">
        <v>101236</v>
      </c>
      <c r="B10627" s="894" t="s">
        <v>26428</v>
      </c>
      <c r="C10627" s="893" t="s">
        <v>58</v>
      </c>
      <c r="D10627" s="896">
        <v>21.43</v>
      </c>
    </row>
    <row r="10628" spans="1:4" ht="54" x14ac:dyDescent="0.25">
      <c r="A10628" s="893">
        <v>101237</v>
      </c>
      <c r="B10628" s="894" t="s">
        <v>26429</v>
      </c>
      <c r="C10628" s="893" t="s">
        <v>58</v>
      </c>
      <c r="D10628" s="896">
        <v>22.8</v>
      </c>
    </row>
    <row r="10629" spans="1:4" ht="54" x14ac:dyDescent="0.25">
      <c r="A10629" s="893">
        <v>101238</v>
      </c>
      <c r="B10629" s="894" t="s">
        <v>26430</v>
      </c>
      <c r="C10629" s="893" t="s">
        <v>58</v>
      </c>
      <c r="D10629" s="896">
        <v>28.84</v>
      </c>
    </row>
    <row r="10630" spans="1:4" ht="54" x14ac:dyDescent="0.25">
      <c r="A10630" s="893">
        <v>101239</v>
      </c>
      <c r="B10630" s="894" t="s">
        <v>26431</v>
      </c>
      <c r="C10630" s="893" t="s">
        <v>58</v>
      </c>
      <c r="D10630" s="896">
        <v>15.31</v>
      </c>
    </row>
    <row r="10631" spans="1:4" ht="54" x14ac:dyDescent="0.25">
      <c r="A10631" s="893">
        <v>101240</v>
      </c>
      <c r="B10631" s="894" t="s">
        <v>26432</v>
      </c>
      <c r="C10631" s="893" t="s">
        <v>58</v>
      </c>
      <c r="D10631" s="896">
        <v>16.149999999999999</v>
      </c>
    </row>
    <row r="10632" spans="1:4" ht="54" x14ac:dyDescent="0.25">
      <c r="A10632" s="893">
        <v>101241</v>
      </c>
      <c r="B10632" s="894" t="s">
        <v>26433</v>
      </c>
      <c r="C10632" s="893" t="s">
        <v>58</v>
      </c>
      <c r="D10632" s="896">
        <v>18.88</v>
      </c>
    </row>
    <row r="10633" spans="1:4" ht="54" x14ac:dyDescent="0.25">
      <c r="A10633" s="893">
        <v>101242</v>
      </c>
      <c r="B10633" s="894" t="s">
        <v>26434</v>
      </c>
      <c r="C10633" s="893" t="s">
        <v>58</v>
      </c>
      <c r="D10633" s="896">
        <v>21.11</v>
      </c>
    </row>
    <row r="10634" spans="1:4" ht="54" x14ac:dyDescent="0.25">
      <c r="A10634" s="893">
        <v>101243</v>
      </c>
      <c r="B10634" s="894" t="s">
        <v>26435</v>
      </c>
      <c r="C10634" s="893" t="s">
        <v>58</v>
      </c>
      <c r="D10634" s="896">
        <v>25.55</v>
      </c>
    </row>
    <row r="10635" spans="1:4" ht="54" x14ac:dyDescent="0.25">
      <c r="A10635" s="893">
        <v>101244</v>
      </c>
      <c r="B10635" s="894" t="s">
        <v>26436</v>
      </c>
      <c r="C10635" s="893" t="s">
        <v>58</v>
      </c>
      <c r="D10635" s="896">
        <v>16.149999999999999</v>
      </c>
    </row>
    <row r="10636" spans="1:4" ht="54" x14ac:dyDescent="0.25">
      <c r="A10636" s="893">
        <v>101245</v>
      </c>
      <c r="B10636" s="894" t="s">
        <v>26437</v>
      </c>
      <c r="C10636" s="893" t="s">
        <v>58</v>
      </c>
      <c r="D10636" s="896">
        <v>17.079999999999998</v>
      </c>
    </row>
    <row r="10637" spans="1:4" ht="54" x14ac:dyDescent="0.25">
      <c r="A10637" s="893">
        <v>101246</v>
      </c>
      <c r="B10637" s="894" t="s">
        <v>26438</v>
      </c>
      <c r="C10637" s="893" t="s">
        <v>58</v>
      </c>
      <c r="D10637" s="896">
        <v>19.829999999999998</v>
      </c>
    </row>
    <row r="10638" spans="1:4" ht="54" x14ac:dyDescent="0.25">
      <c r="A10638" s="893">
        <v>101247</v>
      </c>
      <c r="B10638" s="894" t="s">
        <v>26439</v>
      </c>
      <c r="C10638" s="893" t="s">
        <v>58</v>
      </c>
      <c r="D10638" s="896">
        <v>22.01</v>
      </c>
    </row>
    <row r="10639" spans="1:4" ht="54" x14ac:dyDescent="0.25">
      <c r="A10639" s="893">
        <v>101248</v>
      </c>
      <c r="B10639" s="894" t="s">
        <v>26440</v>
      </c>
      <c r="C10639" s="893" t="s">
        <v>58</v>
      </c>
      <c r="D10639" s="896">
        <v>27.53</v>
      </c>
    </row>
    <row r="10640" spans="1:4" ht="54" x14ac:dyDescent="0.25">
      <c r="A10640" s="893">
        <v>101249</v>
      </c>
      <c r="B10640" s="894" t="s">
        <v>26441</v>
      </c>
      <c r="C10640" s="893" t="s">
        <v>58</v>
      </c>
      <c r="D10640" s="896">
        <v>14.01</v>
      </c>
    </row>
    <row r="10641" spans="1:4" ht="54" x14ac:dyDescent="0.25">
      <c r="A10641" s="893">
        <v>101250</v>
      </c>
      <c r="B10641" s="894" t="s">
        <v>26442</v>
      </c>
      <c r="C10641" s="893" t="s">
        <v>58</v>
      </c>
      <c r="D10641" s="896">
        <v>15.56</v>
      </c>
    </row>
    <row r="10642" spans="1:4" ht="54" x14ac:dyDescent="0.25">
      <c r="A10642" s="893">
        <v>101251</v>
      </c>
      <c r="B10642" s="894" t="s">
        <v>26443</v>
      </c>
      <c r="C10642" s="893" t="s">
        <v>58</v>
      </c>
      <c r="D10642" s="896">
        <v>17.71</v>
      </c>
    </row>
    <row r="10643" spans="1:4" ht="54" x14ac:dyDescent="0.25">
      <c r="A10643" s="893">
        <v>101252</v>
      </c>
      <c r="B10643" s="894" t="s">
        <v>26444</v>
      </c>
      <c r="C10643" s="893" t="s">
        <v>58</v>
      </c>
      <c r="D10643" s="896">
        <v>19.2</v>
      </c>
    </row>
    <row r="10644" spans="1:4" ht="54" x14ac:dyDescent="0.25">
      <c r="A10644" s="893">
        <v>101253</v>
      </c>
      <c r="B10644" s="894" t="s">
        <v>26445</v>
      </c>
      <c r="C10644" s="893" t="s">
        <v>58</v>
      </c>
      <c r="D10644" s="896">
        <v>24.17</v>
      </c>
    </row>
    <row r="10645" spans="1:4" ht="54" x14ac:dyDescent="0.25">
      <c r="A10645" s="893">
        <v>101254</v>
      </c>
      <c r="B10645" s="894" t="s">
        <v>26446</v>
      </c>
      <c r="C10645" s="893" t="s">
        <v>58</v>
      </c>
      <c r="D10645" s="896">
        <v>12.97</v>
      </c>
    </row>
    <row r="10646" spans="1:4" ht="54" x14ac:dyDescent="0.25">
      <c r="A10646" s="893">
        <v>101255</v>
      </c>
      <c r="B10646" s="894" t="s">
        <v>26447</v>
      </c>
      <c r="C10646" s="893" t="s">
        <v>58</v>
      </c>
      <c r="D10646" s="896">
        <v>11.45</v>
      </c>
    </row>
    <row r="10647" spans="1:4" ht="54" x14ac:dyDescent="0.25">
      <c r="A10647" s="893">
        <v>101256</v>
      </c>
      <c r="B10647" s="894" t="s">
        <v>26448</v>
      </c>
      <c r="C10647" s="893" t="s">
        <v>58</v>
      </c>
      <c r="D10647" s="896">
        <v>19.920000000000002</v>
      </c>
    </row>
    <row r="10648" spans="1:4" ht="54" x14ac:dyDescent="0.25">
      <c r="A10648" s="893">
        <v>101257</v>
      </c>
      <c r="B10648" s="894" t="s">
        <v>26449</v>
      </c>
      <c r="C10648" s="893" t="s">
        <v>58</v>
      </c>
      <c r="D10648" s="896">
        <v>20.98</v>
      </c>
    </row>
    <row r="10649" spans="1:4" ht="54" x14ac:dyDescent="0.25">
      <c r="A10649" s="893">
        <v>101258</v>
      </c>
      <c r="B10649" s="894" t="s">
        <v>26450</v>
      </c>
      <c r="C10649" s="893" t="s">
        <v>58</v>
      </c>
      <c r="D10649" s="896">
        <v>24.31</v>
      </c>
    </row>
    <row r="10650" spans="1:4" ht="54" x14ac:dyDescent="0.25">
      <c r="A10650" s="893">
        <v>101259</v>
      </c>
      <c r="B10650" s="894" t="s">
        <v>26451</v>
      </c>
      <c r="C10650" s="893" t="s">
        <v>58</v>
      </c>
      <c r="D10650" s="896">
        <v>27.01</v>
      </c>
    </row>
    <row r="10651" spans="1:4" ht="54" x14ac:dyDescent="0.25">
      <c r="A10651" s="893">
        <v>101260</v>
      </c>
      <c r="B10651" s="894" t="s">
        <v>26452</v>
      </c>
      <c r="C10651" s="893" t="s">
        <v>58</v>
      </c>
      <c r="D10651" s="896">
        <v>33.729999999999997</v>
      </c>
    </row>
    <row r="10652" spans="1:4" ht="54" x14ac:dyDescent="0.25">
      <c r="A10652" s="893">
        <v>101261</v>
      </c>
      <c r="B10652" s="894" t="s">
        <v>26453</v>
      </c>
      <c r="C10652" s="893" t="s">
        <v>58</v>
      </c>
      <c r="D10652" s="896">
        <v>18.850000000000001</v>
      </c>
    </row>
    <row r="10653" spans="1:4" ht="54" x14ac:dyDescent="0.25">
      <c r="A10653" s="893">
        <v>101262</v>
      </c>
      <c r="B10653" s="894" t="s">
        <v>26454</v>
      </c>
      <c r="C10653" s="893" t="s">
        <v>58</v>
      </c>
      <c r="D10653" s="896">
        <v>19.88</v>
      </c>
    </row>
    <row r="10654" spans="1:4" ht="54" x14ac:dyDescent="0.25">
      <c r="A10654" s="893">
        <v>101263</v>
      </c>
      <c r="B10654" s="894" t="s">
        <v>26455</v>
      </c>
      <c r="C10654" s="893" t="s">
        <v>58</v>
      </c>
      <c r="D10654" s="896">
        <v>22.96</v>
      </c>
    </row>
    <row r="10655" spans="1:4" ht="54" x14ac:dyDescent="0.25">
      <c r="A10655" s="893">
        <v>101264</v>
      </c>
      <c r="B10655" s="894" t="s">
        <v>26456</v>
      </c>
      <c r="C10655" s="893" t="s">
        <v>58</v>
      </c>
      <c r="D10655" s="896">
        <v>25.45</v>
      </c>
    </row>
    <row r="10656" spans="1:4" ht="54" x14ac:dyDescent="0.25">
      <c r="A10656" s="893">
        <v>101265</v>
      </c>
      <c r="B10656" s="894" t="s">
        <v>26457</v>
      </c>
      <c r="C10656" s="893" t="s">
        <v>58</v>
      </c>
      <c r="D10656" s="896">
        <v>31.68</v>
      </c>
    </row>
    <row r="10657" spans="1:4" ht="54" x14ac:dyDescent="0.25">
      <c r="A10657" s="893">
        <v>101266</v>
      </c>
      <c r="B10657" s="894" t="s">
        <v>26458</v>
      </c>
      <c r="C10657" s="893" t="s">
        <v>58</v>
      </c>
      <c r="D10657" s="896">
        <v>11.51</v>
      </c>
    </row>
    <row r="10658" spans="1:4" ht="54" x14ac:dyDescent="0.25">
      <c r="A10658" s="893">
        <v>101267</v>
      </c>
      <c r="B10658" s="894" t="s">
        <v>26459</v>
      </c>
      <c r="C10658" s="893" t="s">
        <v>58</v>
      </c>
      <c r="D10658" s="896">
        <v>11.09</v>
      </c>
    </row>
    <row r="10659" spans="1:4" ht="54" x14ac:dyDescent="0.25">
      <c r="A10659" s="893">
        <v>101268</v>
      </c>
      <c r="B10659" s="894" t="s">
        <v>26460</v>
      </c>
      <c r="C10659" s="893" t="s">
        <v>58</v>
      </c>
      <c r="D10659" s="896">
        <v>18.07</v>
      </c>
    </row>
    <row r="10660" spans="1:4" ht="54" x14ac:dyDescent="0.25">
      <c r="A10660" s="893">
        <v>101269</v>
      </c>
      <c r="B10660" s="894" t="s">
        <v>26461</v>
      </c>
      <c r="C10660" s="893" t="s">
        <v>58</v>
      </c>
      <c r="D10660" s="896">
        <v>20.12</v>
      </c>
    </row>
    <row r="10661" spans="1:4" ht="54" x14ac:dyDescent="0.25">
      <c r="A10661" s="893">
        <v>101270</v>
      </c>
      <c r="B10661" s="894" t="s">
        <v>26462</v>
      </c>
      <c r="C10661" s="893" t="s">
        <v>58</v>
      </c>
      <c r="D10661" s="896">
        <v>23.28</v>
      </c>
    </row>
    <row r="10662" spans="1:4" ht="54" x14ac:dyDescent="0.25">
      <c r="A10662" s="893">
        <v>101271</v>
      </c>
      <c r="B10662" s="894" t="s">
        <v>26463</v>
      </c>
      <c r="C10662" s="893" t="s">
        <v>58</v>
      </c>
      <c r="D10662" s="896">
        <v>25.82</v>
      </c>
    </row>
    <row r="10663" spans="1:4" ht="54" x14ac:dyDescent="0.25">
      <c r="A10663" s="893">
        <v>101272</v>
      </c>
      <c r="B10663" s="894" t="s">
        <v>26464</v>
      </c>
      <c r="C10663" s="893" t="s">
        <v>58</v>
      </c>
      <c r="D10663" s="896">
        <v>32.18</v>
      </c>
    </row>
    <row r="10664" spans="1:4" ht="54" x14ac:dyDescent="0.25">
      <c r="A10664" s="893">
        <v>101273</v>
      </c>
      <c r="B10664" s="894" t="s">
        <v>26465</v>
      </c>
      <c r="C10664" s="893" t="s">
        <v>58</v>
      </c>
      <c r="D10664" s="896">
        <v>17.27</v>
      </c>
    </row>
    <row r="10665" spans="1:4" ht="54" x14ac:dyDescent="0.25">
      <c r="A10665" s="893">
        <v>101274</v>
      </c>
      <c r="B10665" s="894" t="s">
        <v>26466</v>
      </c>
      <c r="C10665" s="893" t="s">
        <v>58</v>
      </c>
      <c r="D10665" s="896">
        <v>19.09</v>
      </c>
    </row>
    <row r="10666" spans="1:4" ht="54" x14ac:dyDescent="0.25">
      <c r="A10666" s="893">
        <v>101275</v>
      </c>
      <c r="B10666" s="894" t="s">
        <v>26467</v>
      </c>
      <c r="C10666" s="893" t="s">
        <v>58</v>
      </c>
      <c r="D10666" s="896">
        <v>22.08</v>
      </c>
    </row>
    <row r="10667" spans="1:4" ht="54" x14ac:dyDescent="0.25">
      <c r="A10667" s="893">
        <v>101276</v>
      </c>
      <c r="B10667" s="894" t="s">
        <v>26468</v>
      </c>
      <c r="C10667" s="893" t="s">
        <v>58</v>
      </c>
      <c r="D10667" s="896">
        <v>24.39</v>
      </c>
    </row>
    <row r="10668" spans="1:4" ht="54" x14ac:dyDescent="0.25">
      <c r="A10668" s="893">
        <v>101277</v>
      </c>
      <c r="B10668" s="894" t="s">
        <v>26469</v>
      </c>
      <c r="C10668" s="893" t="s">
        <v>58</v>
      </c>
      <c r="D10668" s="896">
        <v>31.15</v>
      </c>
    </row>
    <row r="10669" spans="1:4" ht="40.5" x14ac:dyDescent="0.25">
      <c r="A10669" s="893">
        <v>102354</v>
      </c>
      <c r="B10669" s="894" t="s">
        <v>26470</v>
      </c>
      <c r="C10669" s="893" t="s">
        <v>58</v>
      </c>
      <c r="D10669" s="896">
        <v>166.52</v>
      </c>
    </row>
    <row r="10670" spans="1:4" ht="40.5" x14ac:dyDescent="0.25">
      <c r="A10670" s="893">
        <v>102355</v>
      </c>
      <c r="B10670" s="894" t="s">
        <v>26471</v>
      </c>
      <c r="C10670" s="893" t="s">
        <v>58</v>
      </c>
      <c r="D10670" s="896">
        <v>197.45</v>
      </c>
    </row>
    <row r="10671" spans="1:4" ht="40.5" x14ac:dyDescent="0.25">
      <c r="A10671" s="893">
        <v>102360</v>
      </c>
      <c r="B10671" s="894" t="s">
        <v>26472</v>
      </c>
      <c r="C10671" s="893" t="s">
        <v>58</v>
      </c>
      <c r="D10671" s="896">
        <v>26.26</v>
      </c>
    </row>
    <row r="10672" spans="1:4" ht="40.5" x14ac:dyDescent="0.25">
      <c r="A10672" s="893">
        <v>102361</v>
      </c>
      <c r="B10672" s="894" t="s">
        <v>26473</v>
      </c>
      <c r="C10672" s="893" t="s">
        <v>58</v>
      </c>
      <c r="D10672" s="896">
        <v>41.68</v>
      </c>
    </row>
    <row r="10673" spans="1:4" ht="54" x14ac:dyDescent="0.25">
      <c r="A10673" s="893">
        <v>90082</v>
      </c>
      <c r="B10673" s="894" t="s">
        <v>29645</v>
      </c>
      <c r="C10673" s="893" t="s">
        <v>58</v>
      </c>
      <c r="D10673" s="896">
        <v>9.9600000000000009</v>
      </c>
    </row>
    <row r="10674" spans="1:4" ht="54" x14ac:dyDescent="0.25">
      <c r="A10674" s="893">
        <v>90084</v>
      </c>
      <c r="B10674" s="894" t="s">
        <v>29646</v>
      </c>
      <c r="C10674" s="893" t="s">
        <v>58</v>
      </c>
      <c r="D10674" s="896">
        <v>9.65</v>
      </c>
    </row>
    <row r="10675" spans="1:4" ht="54" x14ac:dyDescent="0.25">
      <c r="A10675" s="893">
        <v>90086</v>
      </c>
      <c r="B10675" s="894" t="s">
        <v>29647</v>
      </c>
      <c r="C10675" s="893" t="s">
        <v>58</v>
      </c>
      <c r="D10675" s="896">
        <v>9.1199999999999992</v>
      </c>
    </row>
    <row r="10676" spans="1:4" ht="54" x14ac:dyDescent="0.25">
      <c r="A10676" s="893">
        <v>90087</v>
      </c>
      <c r="B10676" s="894" t="s">
        <v>29648</v>
      </c>
      <c r="C10676" s="893" t="s">
        <v>58</v>
      </c>
      <c r="D10676" s="896">
        <v>8.93</v>
      </c>
    </row>
    <row r="10677" spans="1:4" ht="54" x14ac:dyDescent="0.25">
      <c r="A10677" s="893">
        <v>90090</v>
      </c>
      <c r="B10677" s="894" t="s">
        <v>29649</v>
      </c>
      <c r="C10677" s="893" t="s">
        <v>58</v>
      </c>
      <c r="D10677" s="896">
        <v>8.76</v>
      </c>
    </row>
    <row r="10678" spans="1:4" ht="54" x14ac:dyDescent="0.25">
      <c r="A10678" s="893">
        <v>90091</v>
      </c>
      <c r="B10678" s="894" t="s">
        <v>29650</v>
      </c>
      <c r="C10678" s="893" t="s">
        <v>58</v>
      </c>
      <c r="D10678" s="896">
        <v>6.28</v>
      </c>
    </row>
    <row r="10679" spans="1:4" ht="54" x14ac:dyDescent="0.25">
      <c r="A10679" s="893">
        <v>90092</v>
      </c>
      <c r="B10679" s="894" t="s">
        <v>29651</v>
      </c>
      <c r="C10679" s="893" t="s">
        <v>58</v>
      </c>
      <c r="D10679" s="896">
        <v>6.07</v>
      </c>
    </row>
    <row r="10680" spans="1:4" ht="54" x14ac:dyDescent="0.25">
      <c r="A10680" s="893">
        <v>90094</v>
      </c>
      <c r="B10680" s="894" t="s">
        <v>29652</v>
      </c>
      <c r="C10680" s="893" t="s">
        <v>58</v>
      </c>
      <c r="D10680" s="896">
        <v>5.75</v>
      </c>
    </row>
    <row r="10681" spans="1:4" ht="54" x14ac:dyDescent="0.25">
      <c r="A10681" s="893">
        <v>90095</v>
      </c>
      <c r="B10681" s="894" t="s">
        <v>29653</v>
      </c>
      <c r="C10681" s="893" t="s">
        <v>58</v>
      </c>
      <c r="D10681" s="896">
        <v>5.63</v>
      </c>
    </row>
    <row r="10682" spans="1:4" ht="54" x14ac:dyDescent="0.25">
      <c r="A10682" s="893">
        <v>90098</v>
      </c>
      <c r="B10682" s="894" t="s">
        <v>29654</v>
      </c>
      <c r="C10682" s="893" t="s">
        <v>58</v>
      </c>
      <c r="D10682" s="896">
        <v>5.52</v>
      </c>
    </row>
    <row r="10683" spans="1:4" ht="54" x14ac:dyDescent="0.25">
      <c r="A10683" s="893">
        <v>90099</v>
      </c>
      <c r="B10683" s="894" t="s">
        <v>29655</v>
      </c>
      <c r="C10683" s="893" t="s">
        <v>58</v>
      </c>
      <c r="D10683" s="896">
        <v>16.489999999999998</v>
      </c>
    </row>
    <row r="10684" spans="1:4" ht="54" x14ac:dyDescent="0.25">
      <c r="A10684" s="893">
        <v>90100</v>
      </c>
      <c r="B10684" s="894" t="s">
        <v>29656</v>
      </c>
      <c r="C10684" s="893" t="s">
        <v>58</v>
      </c>
      <c r="D10684" s="896">
        <v>14.13</v>
      </c>
    </row>
    <row r="10685" spans="1:4" ht="54" x14ac:dyDescent="0.25">
      <c r="A10685" s="893">
        <v>90101</v>
      </c>
      <c r="B10685" s="894" t="s">
        <v>29657</v>
      </c>
      <c r="C10685" s="893" t="s">
        <v>58</v>
      </c>
      <c r="D10685" s="896">
        <v>13.97</v>
      </c>
    </row>
    <row r="10686" spans="1:4" ht="54" x14ac:dyDescent="0.25">
      <c r="A10686" s="893">
        <v>90102</v>
      </c>
      <c r="B10686" s="894" t="s">
        <v>29658</v>
      </c>
      <c r="C10686" s="893" t="s">
        <v>58</v>
      </c>
      <c r="D10686" s="896">
        <v>12.78</v>
      </c>
    </row>
    <row r="10687" spans="1:4" ht="54" x14ac:dyDescent="0.25">
      <c r="A10687" s="893">
        <v>90105</v>
      </c>
      <c r="B10687" s="894" t="s">
        <v>29659</v>
      </c>
      <c r="C10687" s="893" t="s">
        <v>58</v>
      </c>
      <c r="D10687" s="896">
        <v>9.7899999999999991</v>
      </c>
    </row>
    <row r="10688" spans="1:4" ht="54" x14ac:dyDescent="0.25">
      <c r="A10688" s="893">
        <v>90106</v>
      </c>
      <c r="B10688" s="894" t="s">
        <v>29660</v>
      </c>
      <c r="C10688" s="893" t="s">
        <v>58</v>
      </c>
      <c r="D10688" s="896">
        <v>8.91</v>
      </c>
    </row>
    <row r="10689" spans="1:4" ht="54" x14ac:dyDescent="0.25">
      <c r="A10689" s="893">
        <v>90107</v>
      </c>
      <c r="B10689" s="894" t="s">
        <v>29661</v>
      </c>
      <c r="C10689" s="893" t="s">
        <v>58</v>
      </c>
      <c r="D10689" s="896">
        <v>8.8000000000000007</v>
      </c>
    </row>
    <row r="10690" spans="1:4" ht="54" x14ac:dyDescent="0.25">
      <c r="A10690" s="893">
        <v>90108</v>
      </c>
      <c r="B10690" s="894" t="s">
        <v>29662</v>
      </c>
      <c r="C10690" s="893" t="s">
        <v>58</v>
      </c>
      <c r="D10690" s="896">
        <v>8.06</v>
      </c>
    </row>
    <row r="10691" spans="1:4" ht="13.5" x14ac:dyDescent="0.25">
      <c r="A10691" s="893">
        <v>93358</v>
      </c>
      <c r="B10691" s="894" t="s">
        <v>29663</v>
      </c>
      <c r="C10691" s="893" t="s">
        <v>58</v>
      </c>
      <c r="D10691" s="896">
        <v>94.06</v>
      </c>
    </row>
    <row r="10692" spans="1:4" ht="54" x14ac:dyDescent="0.25">
      <c r="A10692" s="893">
        <v>102276</v>
      </c>
      <c r="B10692" s="894" t="s">
        <v>29664</v>
      </c>
      <c r="C10692" s="893" t="s">
        <v>58</v>
      </c>
      <c r="D10692" s="896">
        <v>11.22</v>
      </c>
    </row>
    <row r="10693" spans="1:4" ht="54" x14ac:dyDescent="0.25">
      <c r="A10693" s="893">
        <v>102277</v>
      </c>
      <c r="B10693" s="894" t="s">
        <v>29665</v>
      </c>
      <c r="C10693" s="893" t="s">
        <v>58</v>
      </c>
      <c r="D10693" s="896">
        <v>8.86</v>
      </c>
    </row>
    <row r="10694" spans="1:4" ht="54" x14ac:dyDescent="0.25">
      <c r="A10694" s="893">
        <v>102278</v>
      </c>
      <c r="B10694" s="894" t="s">
        <v>29666</v>
      </c>
      <c r="C10694" s="893" t="s">
        <v>58</v>
      </c>
      <c r="D10694" s="896">
        <v>9.2899999999999991</v>
      </c>
    </row>
    <row r="10695" spans="1:4" ht="54" x14ac:dyDescent="0.25">
      <c r="A10695" s="893">
        <v>102279</v>
      </c>
      <c r="B10695" s="894" t="s">
        <v>29667</v>
      </c>
      <c r="C10695" s="893" t="s">
        <v>58</v>
      </c>
      <c r="D10695" s="896">
        <v>7.06</v>
      </c>
    </row>
    <row r="10696" spans="1:4" ht="54" x14ac:dyDescent="0.25">
      <c r="A10696" s="893">
        <v>102280</v>
      </c>
      <c r="B10696" s="894" t="s">
        <v>29668</v>
      </c>
      <c r="C10696" s="893" t="s">
        <v>58</v>
      </c>
      <c r="D10696" s="896">
        <v>5.58</v>
      </c>
    </row>
    <row r="10697" spans="1:4" ht="54" x14ac:dyDescent="0.25">
      <c r="A10697" s="893">
        <v>102281</v>
      </c>
      <c r="B10697" s="894" t="s">
        <v>29669</v>
      </c>
      <c r="C10697" s="893" t="s">
        <v>58</v>
      </c>
      <c r="D10697" s="896">
        <v>5.85</v>
      </c>
    </row>
    <row r="10698" spans="1:4" ht="54" x14ac:dyDescent="0.25">
      <c r="A10698" s="893">
        <v>102282</v>
      </c>
      <c r="B10698" s="894" t="s">
        <v>29670</v>
      </c>
      <c r="C10698" s="893" t="s">
        <v>58</v>
      </c>
      <c r="D10698" s="896">
        <v>14.68</v>
      </c>
    </row>
    <row r="10699" spans="1:4" ht="54" x14ac:dyDescent="0.25">
      <c r="A10699" s="893">
        <v>102283</v>
      </c>
      <c r="B10699" s="894" t="s">
        <v>29671</v>
      </c>
      <c r="C10699" s="893" t="s">
        <v>58</v>
      </c>
      <c r="D10699" s="896">
        <v>13.04</v>
      </c>
    </row>
    <row r="10700" spans="1:4" ht="54" x14ac:dyDescent="0.25">
      <c r="A10700" s="893">
        <v>102284</v>
      </c>
      <c r="B10700" s="894" t="s">
        <v>29672</v>
      </c>
      <c r="C10700" s="893" t="s">
        <v>58</v>
      </c>
      <c r="D10700" s="896">
        <v>12.63</v>
      </c>
    </row>
    <row r="10701" spans="1:4" ht="54" x14ac:dyDescent="0.25">
      <c r="A10701" s="893">
        <v>102285</v>
      </c>
      <c r="B10701" s="894" t="s">
        <v>29673</v>
      </c>
      <c r="C10701" s="893" t="s">
        <v>58</v>
      </c>
      <c r="D10701" s="896">
        <v>11.95</v>
      </c>
    </row>
    <row r="10702" spans="1:4" ht="54" x14ac:dyDescent="0.25">
      <c r="A10702" s="893">
        <v>102286</v>
      </c>
      <c r="B10702" s="894" t="s">
        <v>29674</v>
      </c>
      <c r="C10702" s="893" t="s">
        <v>58</v>
      </c>
      <c r="D10702" s="896">
        <v>11.6</v>
      </c>
    </row>
    <row r="10703" spans="1:4" ht="54" x14ac:dyDescent="0.25">
      <c r="A10703" s="893">
        <v>102287</v>
      </c>
      <c r="B10703" s="894" t="s">
        <v>29675</v>
      </c>
      <c r="C10703" s="893" t="s">
        <v>58</v>
      </c>
      <c r="D10703" s="896">
        <v>12.17</v>
      </c>
    </row>
    <row r="10704" spans="1:4" ht="54" x14ac:dyDescent="0.25">
      <c r="A10704" s="893">
        <v>102288</v>
      </c>
      <c r="B10704" s="894" t="s">
        <v>29676</v>
      </c>
      <c r="C10704" s="893" t="s">
        <v>58</v>
      </c>
      <c r="D10704" s="896">
        <v>11.7</v>
      </c>
    </row>
    <row r="10705" spans="1:4" ht="54" x14ac:dyDescent="0.25">
      <c r="A10705" s="893">
        <v>102289</v>
      </c>
      <c r="B10705" s="894" t="s">
        <v>29677</v>
      </c>
      <c r="C10705" s="893" t="s">
        <v>58</v>
      </c>
      <c r="D10705" s="896">
        <v>11.46</v>
      </c>
    </row>
    <row r="10706" spans="1:4" ht="54" x14ac:dyDescent="0.25">
      <c r="A10706" s="893">
        <v>102290</v>
      </c>
      <c r="B10706" s="894" t="s">
        <v>29678</v>
      </c>
      <c r="C10706" s="893" t="s">
        <v>58</v>
      </c>
      <c r="D10706" s="896">
        <v>9.25</v>
      </c>
    </row>
    <row r="10707" spans="1:4" ht="54" x14ac:dyDescent="0.25">
      <c r="A10707" s="893">
        <v>102291</v>
      </c>
      <c r="B10707" s="894" t="s">
        <v>29679</v>
      </c>
      <c r="C10707" s="893" t="s">
        <v>58</v>
      </c>
      <c r="D10707" s="896">
        <v>8.2100000000000009</v>
      </c>
    </row>
    <row r="10708" spans="1:4" ht="54" x14ac:dyDescent="0.25">
      <c r="A10708" s="893">
        <v>102292</v>
      </c>
      <c r="B10708" s="894" t="s">
        <v>29680</v>
      </c>
      <c r="C10708" s="893" t="s">
        <v>58</v>
      </c>
      <c r="D10708" s="896">
        <v>7.96</v>
      </c>
    </row>
    <row r="10709" spans="1:4" ht="54" x14ac:dyDescent="0.25">
      <c r="A10709" s="893">
        <v>102293</v>
      </c>
      <c r="B10709" s="894" t="s">
        <v>29681</v>
      </c>
      <c r="C10709" s="893" t="s">
        <v>58</v>
      </c>
      <c r="D10709" s="896">
        <v>7.52</v>
      </c>
    </row>
    <row r="10710" spans="1:4" ht="54" x14ac:dyDescent="0.25">
      <c r="A10710" s="893">
        <v>102294</v>
      </c>
      <c r="B10710" s="894" t="s">
        <v>29682</v>
      </c>
      <c r="C10710" s="893" t="s">
        <v>58</v>
      </c>
      <c r="D10710" s="896">
        <v>7.31</v>
      </c>
    </row>
    <row r="10711" spans="1:4" ht="54" x14ac:dyDescent="0.25">
      <c r="A10711" s="893">
        <v>102295</v>
      </c>
      <c r="B10711" s="894" t="s">
        <v>29683</v>
      </c>
      <c r="C10711" s="893" t="s">
        <v>58</v>
      </c>
      <c r="D10711" s="896">
        <v>7.66</v>
      </c>
    </row>
    <row r="10712" spans="1:4" ht="54" x14ac:dyDescent="0.25">
      <c r="A10712" s="893">
        <v>102296</v>
      </c>
      <c r="B10712" s="894" t="s">
        <v>29684</v>
      </c>
      <c r="C10712" s="893" t="s">
        <v>58</v>
      </c>
      <c r="D10712" s="896">
        <v>7.37</v>
      </c>
    </row>
    <row r="10713" spans="1:4" ht="54" x14ac:dyDescent="0.25">
      <c r="A10713" s="893">
        <v>102297</v>
      </c>
      <c r="B10713" s="894" t="s">
        <v>29685</v>
      </c>
      <c r="C10713" s="893" t="s">
        <v>58</v>
      </c>
      <c r="D10713" s="896">
        <v>7.22</v>
      </c>
    </row>
    <row r="10714" spans="1:4" ht="54" x14ac:dyDescent="0.25">
      <c r="A10714" s="893">
        <v>102298</v>
      </c>
      <c r="B10714" s="894" t="s">
        <v>29686</v>
      </c>
      <c r="C10714" s="893" t="s">
        <v>58</v>
      </c>
      <c r="D10714" s="896">
        <v>21.59</v>
      </c>
    </row>
    <row r="10715" spans="1:4" ht="54" x14ac:dyDescent="0.25">
      <c r="A10715" s="893">
        <v>102299</v>
      </c>
      <c r="B10715" s="894" t="s">
        <v>29687</v>
      </c>
      <c r="C10715" s="893" t="s">
        <v>58</v>
      </c>
      <c r="D10715" s="896">
        <v>18.5</v>
      </c>
    </row>
    <row r="10716" spans="1:4" ht="54" x14ac:dyDescent="0.25">
      <c r="A10716" s="893">
        <v>102300</v>
      </c>
      <c r="B10716" s="894" t="s">
        <v>29688</v>
      </c>
      <c r="C10716" s="893" t="s">
        <v>58</v>
      </c>
      <c r="D10716" s="896">
        <v>18.27</v>
      </c>
    </row>
    <row r="10717" spans="1:4" ht="54" x14ac:dyDescent="0.25">
      <c r="A10717" s="893">
        <v>102301</v>
      </c>
      <c r="B10717" s="894" t="s">
        <v>29689</v>
      </c>
      <c r="C10717" s="893" t="s">
        <v>58</v>
      </c>
      <c r="D10717" s="896">
        <v>16.73</v>
      </c>
    </row>
    <row r="10718" spans="1:4" ht="54" x14ac:dyDescent="0.25">
      <c r="A10718" s="893">
        <v>102302</v>
      </c>
      <c r="B10718" s="894" t="s">
        <v>29690</v>
      </c>
      <c r="C10718" s="893" t="s">
        <v>58</v>
      </c>
      <c r="D10718" s="896">
        <v>13.6</v>
      </c>
    </row>
    <row r="10719" spans="1:4" ht="54" x14ac:dyDescent="0.25">
      <c r="A10719" s="893">
        <v>102303</v>
      </c>
      <c r="B10719" s="894" t="s">
        <v>29691</v>
      </c>
      <c r="C10719" s="893" t="s">
        <v>58</v>
      </c>
      <c r="D10719" s="896">
        <v>11.65</v>
      </c>
    </row>
    <row r="10720" spans="1:4" ht="54" x14ac:dyDescent="0.25">
      <c r="A10720" s="893">
        <v>102304</v>
      </c>
      <c r="B10720" s="894" t="s">
        <v>29692</v>
      </c>
      <c r="C10720" s="893" t="s">
        <v>58</v>
      </c>
      <c r="D10720" s="896">
        <v>11.51</v>
      </c>
    </row>
    <row r="10721" spans="1:4" ht="54" x14ac:dyDescent="0.25">
      <c r="A10721" s="893">
        <v>102305</v>
      </c>
      <c r="B10721" s="894" t="s">
        <v>29693</v>
      </c>
      <c r="C10721" s="893" t="s">
        <v>58</v>
      </c>
      <c r="D10721" s="896">
        <v>10.54</v>
      </c>
    </row>
    <row r="10722" spans="1:4" ht="54" x14ac:dyDescent="0.25">
      <c r="A10722" s="893">
        <v>102306</v>
      </c>
      <c r="B10722" s="894" t="s">
        <v>29694</v>
      </c>
      <c r="C10722" s="893" t="s">
        <v>58</v>
      </c>
      <c r="D10722" s="896">
        <v>14.03</v>
      </c>
    </row>
    <row r="10723" spans="1:4" ht="54" x14ac:dyDescent="0.25">
      <c r="A10723" s="893">
        <v>102307</v>
      </c>
      <c r="B10723" s="894" t="s">
        <v>29695</v>
      </c>
      <c r="C10723" s="893" t="s">
        <v>58</v>
      </c>
      <c r="D10723" s="896">
        <v>12.45</v>
      </c>
    </row>
    <row r="10724" spans="1:4" ht="54" x14ac:dyDescent="0.25">
      <c r="A10724" s="893">
        <v>102308</v>
      </c>
      <c r="B10724" s="894" t="s">
        <v>29696</v>
      </c>
      <c r="C10724" s="893" t="s">
        <v>58</v>
      </c>
      <c r="D10724" s="896">
        <v>12.06</v>
      </c>
    </row>
    <row r="10725" spans="1:4" ht="54" x14ac:dyDescent="0.25">
      <c r="A10725" s="893">
        <v>102309</v>
      </c>
      <c r="B10725" s="894" t="s">
        <v>29697</v>
      </c>
      <c r="C10725" s="893" t="s">
        <v>58</v>
      </c>
      <c r="D10725" s="896">
        <v>11.41</v>
      </c>
    </row>
    <row r="10726" spans="1:4" ht="54" x14ac:dyDescent="0.25">
      <c r="A10726" s="893">
        <v>102310</v>
      </c>
      <c r="B10726" s="894" t="s">
        <v>29698</v>
      </c>
      <c r="C10726" s="893" t="s">
        <v>58</v>
      </c>
      <c r="D10726" s="896">
        <v>11.08</v>
      </c>
    </row>
    <row r="10727" spans="1:4" ht="54" x14ac:dyDescent="0.25">
      <c r="A10727" s="893">
        <v>102311</v>
      </c>
      <c r="B10727" s="894" t="s">
        <v>29699</v>
      </c>
      <c r="C10727" s="893" t="s">
        <v>58</v>
      </c>
      <c r="D10727" s="896">
        <v>11.62</v>
      </c>
    </row>
    <row r="10728" spans="1:4" ht="54" x14ac:dyDescent="0.25">
      <c r="A10728" s="893">
        <v>102312</v>
      </c>
      <c r="B10728" s="894" t="s">
        <v>29700</v>
      </c>
      <c r="C10728" s="893" t="s">
        <v>58</v>
      </c>
      <c r="D10728" s="896">
        <v>11.17</v>
      </c>
    </row>
    <row r="10729" spans="1:4" ht="54" x14ac:dyDescent="0.25">
      <c r="A10729" s="893">
        <v>102313</v>
      </c>
      <c r="B10729" s="894" t="s">
        <v>29701</v>
      </c>
      <c r="C10729" s="893" t="s">
        <v>58</v>
      </c>
      <c r="D10729" s="896">
        <v>10.96</v>
      </c>
    </row>
    <row r="10730" spans="1:4" ht="54" x14ac:dyDescent="0.25">
      <c r="A10730" s="893">
        <v>102314</v>
      </c>
      <c r="B10730" s="894" t="s">
        <v>29702</v>
      </c>
      <c r="C10730" s="893" t="s">
        <v>58</v>
      </c>
      <c r="D10730" s="896">
        <v>8.83</v>
      </c>
    </row>
    <row r="10731" spans="1:4" ht="54" x14ac:dyDescent="0.25">
      <c r="A10731" s="893">
        <v>102315</v>
      </c>
      <c r="B10731" s="894" t="s">
        <v>29703</v>
      </c>
      <c r="C10731" s="893" t="s">
        <v>58</v>
      </c>
      <c r="D10731" s="896">
        <v>7.84</v>
      </c>
    </row>
    <row r="10732" spans="1:4" ht="54" x14ac:dyDescent="0.25">
      <c r="A10732" s="893">
        <v>102316</v>
      </c>
      <c r="B10732" s="894" t="s">
        <v>29704</v>
      </c>
      <c r="C10732" s="893" t="s">
        <v>58</v>
      </c>
      <c r="D10732" s="896">
        <v>7.6</v>
      </c>
    </row>
    <row r="10733" spans="1:4" ht="54" x14ac:dyDescent="0.25">
      <c r="A10733" s="893">
        <v>102317</v>
      </c>
      <c r="B10733" s="894" t="s">
        <v>29705</v>
      </c>
      <c r="C10733" s="893" t="s">
        <v>58</v>
      </c>
      <c r="D10733" s="896">
        <v>7.18</v>
      </c>
    </row>
    <row r="10734" spans="1:4" ht="54" x14ac:dyDescent="0.25">
      <c r="A10734" s="893">
        <v>102318</v>
      </c>
      <c r="B10734" s="894" t="s">
        <v>29706</v>
      </c>
      <c r="C10734" s="893" t="s">
        <v>58</v>
      </c>
      <c r="D10734" s="896">
        <v>6.99</v>
      </c>
    </row>
    <row r="10735" spans="1:4" ht="54" x14ac:dyDescent="0.25">
      <c r="A10735" s="893">
        <v>102319</v>
      </c>
      <c r="B10735" s="894" t="s">
        <v>29707</v>
      </c>
      <c r="C10735" s="893" t="s">
        <v>58</v>
      </c>
      <c r="D10735" s="896">
        <v>7.33</v>
      </c>
    </row>
    <row r="10736" spans="1:4" ht="54" x14ac:dyDescent="0.25">
      <c r="A10736" s="893">
        <v>102320</v>
      </c>
      <c r="B10736" s="894" t="s">
        <v>29708</v>
      </c>
      <c r="C10736" s="893" t="s">
        <v>58</v>
      </c>
      <c r="D10736" s="896">
        <v>7.04</v>
      </c>
    </row>
    <row r="10737" spans="1:4" ht="54" x14ac:dyDescent="0.25">
      <c r="A10737" s="893">
        <v>102321</v>
      </c>
      <c r="B10737" s="894" t="s">
        <v>29709</v>
      </c>
      <c r="C10737" s="893" t="s">
        <v>58</v>
      </c>
      <c r="D10737" s="896">
        <v>6.9</v>
      </c>
    </row>
    <row r="10738" spans="1:4" ht="54" x14ac:dyDescent="0.25">
      <c r="A10738" s="893">
        <v>102322</v>
      </c>
      <c r="B10738" s="894" t="s">
        <v>29710</v>
      </c>
      <c r="C10738" s="893" t="s">
        <v>58</v>
      </c>
      <c r="D10738" s="896">
        <v>20.63</v>
      </c>
    </row>
    <row r="10739" spans="1:4" ht="54" x14ac:dyDescent="0.25">
      <c r="A10739" s="893">
        <v>102323</v>
      </c>
      <c r="B10739" s="894" t="s">
        <v>29711</v>
      </c>
      <c r="C10739" s="893" t="s">
        <v>58</v>
      </c>
      <c r="D10739" s="896">
        <v>17.670000000000002</v>
      </c>
    </row>
    <row r="10740" spans="1:4" ht="54" x14ac:dyDescent="0.25">
      <c r="A10740" s="893">
        <v>102324</v>
      </c>
      <c r="B10740" s="894" t="s">
        <v>29712</v>
      </c>
      <c r="C10740" s="893" t="s">
        <v>58</v>
      </c>
      <c r="D10740" s="896">
        <v>17.46</v>
      </c>
    </row>
    <row r="10741" spans="1:4" ht="54" x14ac:dyDescent="0.25">
      <c r="A10741" s="893">
        <v>102325</v>
      </c>
      <c r="B10741" s="894" t="s">
        <v>29713</v>
      </c>
      <c r="C10741" s="893" t="s">
        <v>58</v>
      </c>
      <c r="D10741" s="896">
        <v>15.99</v>
      </c>
    </row>
    <row r="10742" spans="1:4" ht="54" x14ac:dyDescent="0.25">
      <c r="A10742" s="893">
        <v>102326</v>
      </c>
      <c r="B10742" s="894" t="s">
        <v>29714</v>
      </c>
      <c r="C10742" s="893" t="s">
        <v>58</v>
      </c>
      <c r="D10742" s="896">
        <v>12.99</v>
      </c>
    </row>
    <row r="10743" spans="1:4" ht="54" x14ac:dyDescent="0.25">
      <c r="A10743" s="893">
        <v>102327</v>
      </c>
      <c r="B10743" s="894" t="s">
        <v>29715</v>
      </c>
      <c r="C10743" s="893" t="s">
        <v>58</v>
      </c>
      <c r="D10743" s="896">
        <v>11.14</v>
      </c>
    </row>
    <row r="10744" spans="1:4" ht="54" x14ac:dyDescent="0.25">
      <c r="A10744" s="893">
        <v>102328</v>
      </c>
      <c r="B10744" s="894" t="s">
        <v>29716</v>
      </c>
      <c r="C10744" s="893" t="s">
        <v>58</v>
      </c>
      <c r="D10744" s="896">
        <v>11</v>
      </c>
    </row>
    <row r="10745" spans="1:4" ht="54" x14ac:dyDescent="0.25">
      <c r="A10745" s="893">
        <v>102329</v>
      </c>
      <c r="B10745" s="894" t="s">
        <v>29717</v>
      </c>
      <c r="C10745" s="893" t="s">
        <v>58</v>
      </c>
      <c r="D10745" s="896">
        <v>10.07</v>
      </c>
    </row>
    <row r="10746" spans="1:4" ht="40.5" x14ac:dyDescent="0.25">
      <c r="A10746" s="893">
        <v>94304</v>
      </c>
      <c r="B10746" s="894" t="s">
        <v>26474</v>
      </c>
      <c r="C10746" s="893" t="s">
        <v>58</v>
      </c>
      <c r="D10746" s="896">
        <v>77.33</v>
      </c>
    </row>
    <row r="10747" spans="1:4" ht="40.5" x14ac:dyDescent="0.25">
      <c r="A10747" s="893">
        <v>94306</v>
      </c>
      <c r="B10747" s="894" t="s">
        <v>26475</v>
      </c>
      <c r="C10747" s="893" t="s">
        <v>58</v>
      </c>
      <c r="D10747" s="896">
        <v>70.430000000000007</v>
      </c>
    </row>
    <row r="10748" spans="1:4" ht="40.5" x14ac:dyDescent="0.25">
      <c r="A10748" s="893">
        <v>94310</v>
      </c>
      <c r="B10748" s="894" t="s">
        <v>26476</v>
      </c>
      <c r="C10748" s="893" t="s">
        <v>58</v>
      </c>
      <c r="D10748" s="896">
        <v>67.34</v>
      </c>
    </row>
    <row r="10749" spans="1:4" ht="40.5" x14ac:dyDescent="0.25">
      <c r="A10749" s="893">
        <v>94316</v>
      </c>
      <c r="B10749" s="894" t="s">
        <v>26477</v>
      </c>
      <c r="C10749" s="893" t="s">
        <v>58</v>
      </c>
      <c r="D10749" s="896">
        <v>72.64</v>
      </c>
    </row>
    <row r="10750" spans="1:4" ht="40.5" x14ac:dyDescent="0.25">
      <c r="A10750" s="893">
        <v>94318</v>
      </c>
      <c r="B10750" s="894" t="s">
        <v>26478</v>
      </c>
      <c r="C10750" s="893" t="s">
        <v>58</v>
      </c>
      <c r="D10750" s="896">
        <v>66.27</v>
      </c>
    </row>
    <row r="10751" spans="1:4" ht="13.5" x14ac:dyDescent="0.25">
      <c r="A10751" s="893">
        <v>94319</v>
      </c>
      <c r="B10751" s="894" t="s">
        <v>26479</v>
      </c>
      <c r="C10751" s="893" t="s">
        <v>58</v>
      </c>
      <c r="D10751" s="896">
        <v>81.63</v>
      </c>
    </row>
    <row r="10752" spans="1:4" ht="40.5" x14ac:dyDescent="0.25">
      <c r="A10752" s="893">
        <v>94327</v>
      </c>
      <c r="B10752" s="894" t="s">
        <v>26480</v>
      </c>
      <c r="C10752" s="893" t="s">
        <v>58</v>
      </c>
      <c r="D10752" s="896">
        <v>83.33</v>
      </c>
    </row>
    <row r="10753" spans="1:4" ht="40.5" x14ac:dyDescent="0.25">
      <c r="A10753" s="893">
        <v>94329</v>
      </c>
      <c r="B10753" s="894" t="s">
        <v>26481</v>
      </c>
      <c r="C10753" s="893" t="s">
        <v>58</v>
      </c>
      <c r="D10753" s="896">
        <v>76.430000000000007</v>
      </c>
    </row>
    <row r="10754" spans="1:4" ht="40.5" x14ac:dyDescent="0.25">
      <c r="A10754" s="893">
        <v>94333</v>
      </c>
      <c r="B10754" s="894" t="s">
        <v>26482</v>
      </c>
      <c r="C10754" s="893" t="s">
        <v>58</v>
      </c>
      <c r="D10754" s="896">
        <v>73.34</v>
      </c>
    </row>
    <row r="10755" spans="1:4" ht="40.5" x14ac:dyDescent="0.25">
      <c r="A10755" s="893">
        <v>94339</v>
      </c>
      <c r="B10755" s="894" t="s">
        <v>26483</v>
      </c>
      <c r="C10755" s="893" t="s">
        <v>58</v>
      </c>
      <c r="D10755" s="896">
        <v>78.64</v>
      </c>
    </row>
    <row r="10756" spans="1:4" ht="40.5" x14ac:dyDescent="0.25">
      <c r="A10756" s="893">
        <v>94341</v>
      </c>
      <c r="B10756" s="894" t="s">
        <v>26484</v>
      </c>
      <c r="C10756" s="893" t="s">
        <v>58</v>
      </c>
      <c r="D10756" s="896">
        <v>72.27</v>
      </c>
    </row>
    <row r="10757" spans="1:4" ht="13.5" x14ac:dyDescent="0.25">
      <c r="A10757" s="893">
        <v>94342</v>
      </c>
      <c r="B10757" s="894" t="s">
        <v>26485</v>
      </c>
      <c r="C10757" s="893" t="s">
        <v>58</v>
      </c>
      <c r="D10757" s="896">
        <v>87.63</v>
      </c>
    </row>
    <row r="10758" spans="1:4" ht="54" x14ac:dyDescent="0.25">
      <c r="A10758" s="893">
        <v>96385</v>
      </c>
      <c r="B10758" s="894" t="s">
        <v>29718</v>
      </c>
      <c r="C10758" s="893" t="s">
        <v>58</v>
      </c>
      <c r="D10758" s="896">
        <v>12.93</v>
      </c>
    </row>
    <row r="10759" spans="1:4" ht="40.5" x14ac:dyDescent="0.25">
      <c r="A10759" s="893">
        <v>96386</v>
      </c>
      <c r="B10759" s="894" t="s">
        <v>29719</v>
      </c>
      <c r="C10759" s="893" t="s">
        <v>58</v>
      </c>
      <c r="D10759" s="896">
        <v>6.93</v>
      </c>
    </row>
    <row r="10760" spans="1:4" ht="54" x14ac:dyDescent="0.25">
      <c r="A10760" s="893">
        <v>105556</v>
      </c>
      <c r="B10760" s="894" t="s">
        <v>29720</v>
      </c>
      <c r="C10760" s="893" t="s">
        <v>58</v>
      </c>
      <c r="D10760" s="896">
        <v>14.53</v>
      </c>
    </row>
    <row r="10761" spans="1:4" ht="54" x14ac:dyDescent="0.25">
      <c r="A10761" s="893">
        <v>105557</v>
      </c>
      <c r="B10761" s="894" t="s">
        <v>29721</v>
      </c>
      <c r="C10761" s="893" t="s">
        <v>58</v>
      </c>
      <c r="D10761" s="896">
        <v>16.63</v>
      </c>
    </row>
    <row r="10762" spans="1:4" ht="54" x14ac:dyDescent="0.25">
      <c r="A10762" s="893">
        <v>105558</v>
      </c>
      <c r="B10762" s="894" t="s">
        <v>29722</v>
      </c>
      <c r="C10762" s="893" t="s">
        <v>58</v>
      </c>
      <c r="D10762" s="896">
        <v>14.32</v>
      </c>
    </row>
    <row r="10763" spans="1:4" ht="54" x14ac:dyDescent="0.25">
      <c r="A10763" s="893">
        <v>105559</v>
      </c>
      <c r="B10763" s="894" t="s">
        <v>29723</v>
      </c>
      <c r="C10763" s="893" t="s">
        <v>58</v>
      </c>
      <c r="D10763" s="896">
        <v>10.97</v>
      </c>
    </row>
    <row r="10764" spans="1:4" ht="54" x14ac:dyDescent="0.25">
      <c r="A10764" s="893">
        <v>105560</v>
      </c>
      <c r="B10764" s="894" t="s">
        <v>29724</v>
      </c>
      <c r="C10764" s="893" t="s">
        <v>58</v>
      </c>
      <c r="D10764" s="896">
        <v>13.07</v>
      </c>
    </row>
    <row r="10765" spans="1:4" ht="54" x14ac:dyDescent="0.25">
      <c r="A10765" s="893">
        <v>105561</v>
      </c>
      <c r="B10765" s="894" t="s">
        <v>29725</v>
      </c>
      <c r="C10765" s="893" t="s">
        <v>58</v>
      </c>
      <c r="D10765" s="896">
        <v>8.49</v>
      </c>
    </row>
    <row r="10766" spans="1:4" ht="54" x14ac:dyDescent="0.25">
      <c r="A10766" s="893">
        <v>105562</v>
      </c>
      <c r="B10766" s="894" t="s">
        <v>29726</v>
      </c>
      <c r="C10766" s="893" t="s">
        <v>58</v>
      </c>
      <c r="D10766" s="896">
        <v>8.67</v>
      </c>
    </row>
    <row r="10767" spans="1:4" ht="54" x14ac:dyDescent="0.25">
      <c r="A10767" s="893">
        <v>105563</v>
      </c>
      <c r="B10767" s="894" t="s">
        <v>29727</v>
      </c>
      <c r="C10767" s="893" t="s">
        <v>58</v>
      </c>
      <c r="D10767" s="896">
        <v>6.99</v>
      </c>
    </row>
    <row r="10768" spans="1:4" ht="54" x14ac:dyDescent="0.25">
      <c r="A10768" s="893">
        <v>105564</v>
      </c>
      <c r="B10768" s="894" t="s">
        <v>29728</v>
      </c>
      <c r="C10768" s="893" t="s">
        <v>58</v>
      </c>
      <c r="D10768" s="896">
        <v>6.44</v>
      </c>
    </row>
    <row r="10769" spans="1:4" ht="54" x14ac:dyDescent="0.25">
      <c r="A10769" s="893">
        <v>105565</v>
      </c>
      <c r="B10769" s="894" t="s">
        <v>29729</v>
      </c>
      <c r="C10769" s="893" t="s">
        <v>58</v>
      </c>
      <c r="D10769" s="896">
        <v>6.48</v>
      </c>
    </row>
    <row r="10770" spans="1:4" ht="54" x14ac:dyDescent="0.25">
      <c r="A10770" s="893">
        <v>93367</v>
      </c>
      <c r="B10770" s="894" t="s">
        <v>26486</v>
      </c>
      <c r="C10770" s="893" t="s">
        <v>58</v>
      </c>
      <c r="D10770" s="896">
        <v>25.46</v>
      </c>
    </row>
    <row r="10771" spans="1:4" ht="54" x14ac:dyDescent="0.25">
      <c r="A10771" s="893">
        <v>93368</v>
      </c>
      <c r="B10771" s="894" t="s">
        <v>26487</v>
      </c>
      <c r="C10771" s="893" t="s">
        <v>58</v>
      </c>
      <c r="D10771" s="896">
        <v>22.39</v>
      </c>
    </row>
    <row r="10772" spans="1:4" ht="54" x14ac:dyDescent="0.25">
      <c r="A10772" s="893">
        <v>93369</v>
      </c>
      <c r="B10772" s="894" t="s">
        <v>26488</v>
      </c>
      <c r="C10772" s="893" t="s">
        <v>58</v>
      </c>
      <c r="D10772" s="896">
        <v>18.559999999999999</v>
      </c>
    </row>
    <row r="10773" spans="1:4" ht="54" x14ac:dyDescent="0.25">
      <c r="A10773" s="893">
        <v>93372</v>
      </c>
      <c r="B10773" s="894" t="s">
        <v>26489</v>
      </c>
      <c r="C10773" s="893" t="s">
        <v>58</v>
      </c>
      <c r="D10773" s="896">
        <v>17.87</v>
      </c>
    </row>
    <row r="10774" spans="1:4" ht="54" x14ac:dyDescent="0.25">
      <c r="A10774" s="893">
        <v>93373</v>
      </c>
      <c r="B10774" s="894" t="s">
        <v>26490</v>
      </c>
      <c r="C10774" s="893" t="s">
        <v>58</v>
      </c>
      <c r="D10774" s="896">
        <v>15.47</v>
      </c>
    </row>
    <row r="10775" spans="1:4" ht="54" x14ac:dyDescent="0.25">
      <c r="A10775" s="893">
        <v>93378</v>
      </c>
      <c r="B10775" s="894" t="s">
        <v>26491</v>
      </c>
      <c r="C10775" s="893" t="s">
        <v>58</v>
      </c>
      <c r="D10775" s="896">
        <v>26.94</v>
      </c>
    </row>
    <row r="10776" spans="1:4" ht="54" x14ac:dyDescent="0.25">
      <c r="A10776" s="893">
        <v>93379</v>
      </c>
      <c r="B10776" s="894" t="s">
        <v>26492</v>
      </c>
      <c r="C10776" s="893" t="s">
        <v>58</v>
      </c>
      <c r="D10776" s="896">
        <v>20.77</v>
      </c>
    </row>
    <row r="10777" spans="1:4" ht="54" x14ac:dyDescent="0.25">
      <c r="A10777" s="893">
        <v>93380</v>
      </c>
      <c r="B10777" s="894" t="s">
        <v>26493</v>
      </c>
      <c r="C10777" s="893" t="s">
        <v>58</v>
      </c>
      <c r="D10777" s="896">
        <v>17.68</v>
      </c>
    </row>
    <row r="10778" spans="1:4" ht="54" x14ac:dyDescent="0.25">
      <c r="A10778" s="893">
        <v>93381</v>
      </c>
      <c r="B10778" s="894" t="s">
        <v>26494</v>
      </c>
      <c r="C10778" s="893" t="s">
        <v>58</v>
      </c>
      <c r="D10778" s="896">
        <v>14.4</v>
      </c>
    </row>
    <row r="10779" spans="1:4" ht="27" x14ac:dyDescent="0.25">
      <c r="A10779" s="893">
        <v>93382</v>
      </c>
      <c r="B10779" s="894" t="s">
        <v>26495</v>
      </c>
      <c r="C10779" s="893" t="s">
        <v>58</v>
      </c>
      <c r="D10779" s="896">
        <v>29.76</v>
      </c>
    </row>
    <row r="10780" spans="1:4" ht="54" x14ac:dyDescent="0.25">
      <c r="A10780" s="893">
        <v>104728</v>
      </c>
      <c r="B10780" s="894" t="s">
        <v>26496</v>
      </c>
      <c r="C10780" s="893" t="s">
        <v>58</v>
      </c>
      <c r="D10780" s="896">
        <v>20.190000000000001</v>
      </c>
    </row>
    <row r="10781" spans="1:4" ht="54" x14ac:dyDescent="0.25">
      <c r="A10781" s="893">
        <v>104729</v>
      </c>
      <c r="B10781" s="894" t="s">
        <v>26497</v>
      </c>
      <c r="C10781" s="893" t="s">
        <v>58</v>
      </c>
      <c r="D10781" s="896">
        <v>17.18</v>
      </c>
    </row>
    <row r="10782" spans="1:4" ht="54" x14ac:dyDescent="0.25">
      <c r="A10782" s="893">
        <v>104730</v>
      </c>
      <c r="B10782" s="894" t="s">
        <v>26498</v>
      </c>
      <c r="C10782" s="893" t="s">
        <v>58</v>
      </c>
      <c r="D10782" s="896">
        <v>13.4</v>
      </c>
    </row>
    <row r="10783" spans="1:4" ht="54" x14ac:dyDescent="0.25">
      <c r="A10783" s="893">
        <v>104731</v>
      </c>
      <c r="B10783" s="894" t="s">
        <v>26499</v>
      </c>
      <c r="C10783" s="893" t="s">
        <v>58</v>
      </c>
      <c r="D10783" s="896">
        <v>12.73</v>
      </c>
    </row>
    <row r="10784" spans="1:4" ht="54" x14ac:dyDescent="0.25">
      <c r="A10784" s="893">
        <v>104732</v>
      </c>
      <c r="B10784" s="894" t="s">
        <v>26500</v>
      </c>
      <c r="C10784" s="893" t="s">
        <v>58</v>
      </c>
      <c r="D10784" s="896">
        <v>10.32</v>
      </c>
    </row>
    <row r="10785" spans="1:4" ht="54" x14ac:dyDescent="0.25">
      <c r="A10785" s="893">
        <v>104733</v>
      </c>
      <c r="B10785" s="894" t="s">
        <v>26501</v>
      </c>
      <c r="C10785" s="893" t="s">
        <v>58</v>
      </c>
      <c r="D10785" s="896">
        <v>20.85</v>
      </c>
    </row>
    <row r="10786" spans="1:4" ht="54" x14ac:dyDescent="0.25">
      <c r="A10786" s="893">
        <v>104734</v>
      </c>
      <c r="B10786" s="894" t="s">
        <v>26502</v>
      </c>
      <c r="C10786" s="893" t="s">
        <v>58</v>
      </c>
      <c r="D10786" s="896">
        <v>15.11</v>
      </c>
    </row>
    <row r="10787" spans="1:4" ht="54" x14ac:dyDescent="0.25">
      <c r="A10787" s="893">
        <v>104735</v>
      </c>
      <c r="B10787" s="894" t="s">
        <v>26503</v>
      </c>
      <c r="C10787" s="893" t="s">
        <v>58</v>
      </c>
      <c r="D10787" s="896">
        <v>12.3</v>
      </c>
    </row>
    <row r="10788" spans="1:4" ht="54" x14ac:dyDescent="0.25">
      <c r="A10788" s="893">
        <v>104736</v>
      </c>
      <c r="B10788" s="894" t="s">
        <v>26504</v>
      </c>
      <c r="C10788" s="893" t="s">
        <v>58</v>
      </c>
      <c r="D10788" s="896">
        <v>9.19</v>
      </c>
    </row>
    <row r="10789" spans="1:4" ht="13.5" x14ac:dyDescent="0.25">
      <c r="A10789" s="893">
        <v>104737</v>
      </c>
      <c r="B10789" s="894" t="s">
        <v>26505</v>
      </c>
      <c r="C10789" s="893" t="s">
        <v>58</v>
      </c>
      <c r="D10789" s="896">
        <v>23.67</v>
      </c>
    </row>
    <row r="10790" spans="1:4" ht="27" x14ac:dyDescent="0.25">
      <c r="A10790" s="893">
        <v>104738</v>
      </c>
      <c r="B10790" s="894" t="s">
        <v>26506</v>
      </c>
      <c r="C10790" s="893" t="s">
        <v>58</v>
      </c>
      <c r="D10790" s="896">
        <v>82.19</v>
      </c>
    </row>
    <row r="10791" spans="1:4" ht="27" x14ac:dyDescent="0.25">
      <c r="A10791" s="893">
        <v>104739</v>
      </c>
      <c r="B10791" s="894" t="s">
        <v>26507</v>
      </c>
      <c r="C10791" s="893" t="s">
        <v>58</v>
      </c>
      <c r="D10791" s="896">
        <v>88.19</v>
      </c>
    </row>
    <row r="10792" spans="1:4" ht="27" x14ac:dyDescent="0.25">
      <c r="A10792" s="893">
        <v>104740</v>
      </c>
      <c r="B10792" s="894" t="s">
        <v>26508</v>
      </c>
      <c r="C10792" s="893" t="s">
        <v>58</v>
      </c>
      <c r="D10792" s="896">
        <v>30.32</v>
      </c>
    </row>
    <row r="10793" spans="1:4" ht="27" x14ac:dyDescent="0.25">
      <c r="A10793" s="893">
        <v>104741</v>
      </c>
      <c r="B10793" s="894" t="s">
        <v>26509</v>
      </c>
      <c r="C10793" s="893" t="s">
        <v>58</v>
      </c>
      <c r="D10793" s="896">
        <v>24.23</v>
      </c>
    </row>
    <row r="10794" spans="1:4" ht="13.5" x14ac:dyDescent="0.25">
      <c r="A10794" s="893">
        <v>104742</v>
      </c>
      <c r="B10794" s="894" t="s">
        <v>26510</v>
      </c>
      <c r="C10794" s="893" t="s">
        <v>59</v>
      </c>
      <c r="D10794" s="896">
        <v>8.56</v>
      </c>
    </row>
    <row r="10795" spans="1:4" ht="27" x14ac:dyDescent="0.25">
      <c r="A10795" s="893">
        <v>97916</v>
      </c>
      <c r="B10795" s="894" t="s">
        <v>26511</v>
      </c>
      <c r="C10795" s="893" t="s">
        <v>26512</v>
      </c>
      <c r="D10795" s="896">
        <v>2.5</v>
      </c>
    </row>
    <row r="10796" spans="1:4" ht="27" x14ac:dyDescent="0.25">
      <c r="A10796" s="893">
        <v>97917</v>
      </c>
      <c r="B10796" s="894" t="s">
        <v>26513</v>
      </c>
      <c r="C10796" s="893" t="s">
        <v>26512</v>
      </c>
      <c r="D10796" s="896">
        <v>2.16</v>
      </c>
    </row>
    <row r="10797" spans="1:4" ht="27" x14ac:dyDescent="0.25">
      <c r="A10797" s="893">
        <v>97918</v>
      </c>
      <c r="B10797" s="894" t="s">
        <v>26514</v>
      </c>
      <c r="C10797" s="893" t="s">
        <v>26512</v>
      </c>
      <c r="D10797" s="896">
        <v>1.99</v>
      </c>
    </row>
    <row r="10798" spans="1:4" ht="40.5" x14ac:dyDescent="0.25">
      <c r="A10798" s="893">
        <v>97919</v>
      </c>
      <c r="B10798" s="894" t="s">
        <v>26515</v>
      </c>
      <c r="C10798" s="893" t="s">
        <v>26512</v>
      </c>
      <c r="D10798" s="896">
        <v>0.79</v>
      </c>
    </row>
    <row r="10799" spans="1:4" ht="27" x14ac:dyDescent="0.25">
      <c r="A10799" s="893">
        <v>101616</v>
      </c>
      <c r="B10799" s="894" t="s">
        <v>26516</v>
      </c>
      <c r="C10799" s="893" t="s">
        <v>59</v>
      </c>
      <c r="D10799" s="896">
        <v>7.13</v>
      </c>
    </row>
    <row r="10800" spans="1:4" ht="27" x14ac:dyDescent="0.25">
      <c r="A10800" s="893">
        <v>101617</v>
      </c>
      <c r="B10800" s="894" t="s">
        <v>26517</v>
      </c>
      <c r="C10800" s="893" t="s">
        <v>59</v>
      </c>
      <c r="D10800" s="896">
        <v>3.51</v>
      </c>
    </row>
    <row r="10801" spans="1:4" ht="27" x14ac:dyDescent="0.25">
      <c r="A10801" s="893">
        <v>101618</v>
      </c>
      <c r="B10801" s="894" t="s">
        <v>26518</v>
      </c>
      <c r="C10801" s="893" t="s">
        <v>58</v>
      </c>
      <c r="D10801" s="896">
        <v>233.06</v>
      </c>
    </row>
    <row r="10802" spans="1:4" ht="27" x14ac:dyDescent="0.25">
      <c r="A10802" s="893">
        <v>101619</v>
      </c>
      <c r="B10802" s="894" t="s">
        <v>26519</v>
      </c>
      <c r="C10802" s="893" t="s">
        <v>58</v>
      </c>
      <c r="D10802" s="896">
        <v>349.82</v>
      </c>
    </row>
    <row r="10803" spans="1:4" ht="40.5" x14ac:dyDescent="0.25">
      <c r="A10803" s="893">
        <v>101620</v>
      </c>
      <c r="B10803" s="894" t="s">
        <v>26520</v>
      </c>
      <c r="C10803" s="893" t="s">
        <v>58</v>
      </c>
      <c r="D10803" s="896">
        <v>203.99</v>
      </c>
    </row>
    <row r="10804" spans="1:4" ht="40.5" x14ac:dyDescent="0.25">
      <c r="A10804" s="893">
        <v>101621</v>
      </c>
      <c r="B10804" s="894" t="s">
        <v>26521</v>
      </c>
      <c r="C10804" s="893" t="s">
        <v>58</v>
      </c>
      <c r="D10804" s="896">
        <v>320.75</v>
      </c>
    </row>
    <row r="10805" spans="1:4" ht="27" x14ac:dyDescent="0.25">
      <c r="A10805" s="893">
        <v>101622</v>
      </c>
      <c r="B10805" s="894" t="s">
        <v>26522</v>
      </c>
      <c r="C10805" s="893" t="s">
        <v>58</v>
      </c>
      <c r="D10805" s="896">
        <v>201.86</v>
      </c>
    </row>
    <row r="10806" spans="1:4" ht="27" x14ac:dyDescent="0.25">
      <c r="A10806" s="893">
        <v>101623</v>
      </c>
      <c r="B10806" s="894" t="s">
        <v>26523</v>
      </c>
      <c r="C10806" s="893" t="s">
        <v>58</v>
      </c>
      <c r="D10806" s="896">
        <v>311.33999999999997</v>
      </c>
    </row>
    <row r="10807" spans="1:4" ht="40.5" x14ac:dyDescent="0.25">
      <c r="A10807" s="893">
        <v>101624</v>
      </c>
      <c r="B10807" s="894" t="s">
        <v>26524</v>
      </c>
      <c r="C10807" s="893" t="s">
        <v>58</v>
      </c>
      <c r="D10807" s="896">
        <v>259.31</v>
      </c>
    </row>
    <row r="10808" spans="1:4" ht="40.5" x14ac:dyDescent="0.25">
      <c r="A10808" s="893">
        <v>101625</v>
      </c>
      <c r="B10808" s="894" t="s">
        <v>26525</v>
      </c>
      <c r="C10808" s="893" t="s">
        <v>58</v>
      </c>
      <c r="D10808" s="896">
        <v>156.28</v>
      </c>
    </row>
    <row r="10809" spans="1:4" ht="40.5" x14ac:dyDescent="0.25">
      <c r="A10809" s="893">
        <v>101159</v>
      </c>
      <c r="B10809" s="894" t="s">
        <v>26526</v>
      </c>
      <c r="C10809" s="893" t="s">
        <v>59</v>
      </c>
      <c r="D10809" s="896">
        <v>129.65</v>
      </c>
    </row>
    <row r="10810" spans="1:4" ht="40.5" x14ac:dyDescent="0.25">
      <c r="A10810" s="893">
        <v>103322</v>
      </c>
      <c r="B10810" s="894" t="s">
        <v>26527</v>
      </c>
      <c r="C10810" s="893" t="s">
        <v>59</v>
      </c>
      <c r="D10810" s="896">
        <v>52.71</v>
      </c>
    </row>
    <row r="10811" spans="1:4" ht="40.5" x14ac:dyDescent="0.25">
      <c r="A10811" s="893">
        <v>103323</v>
      </c>
      <c r="B10811" s="894" t="s">
        <v>26528</v>
      </c>
      <c r="C10811" s="893" t="s">
        <v>59</v>
      </c>
      <c r="D10811" s="896">
        <v>53.91</v>
      </c>
    </row>
    <row r="10812" spans="1:4" ht="40.5" x14ac:dyDescent="0.25">
      <c r="A10812" s="893">
        <v>103324</v>
      </c>
      <c r="B10812" s="894" t="s">
        <v>26529</v>
      </c>
      <c r="C10812" s="893" t="s">
        <v>59</v>
      </c>
      <c r="D10812" s="896">
        <v>71.3</v>
      </c>
    </row>
    <row r="10813" spans="1:4" ht="40.5" x14ac:dyDescent="0.25">
      <c r="A10813" s="893">
        <v>103325</v>
      </c>
      <c r="B10813" s="894" t="s">
        <v>26530</v>
      </c>
      <c r="C10813" s="893" t="s">
        <v>59</v>
      </c>
      <c r="D10813" s="896">
        <v>72.650000000000006</v>
      </c>
    </row>
    <row r="10814" spans="1:4" ht="40.5" x14ac:dyDescent="0.25">
      <c r="A10814" s="893">
        <v>103326</v>
      </c>
      <c r="B10814" s="894" t="s">
        <v>26531</v>
      </c>
      <c r="C10814" s="893" t="s">
        <v>59</v>
      </c>
      <c r="D10814" s="896">
        <v>83.85</v>
      </c>
    </row>
    <row r="10815" spans="1:4" ht="40.5" x14ac:dyDescent="0.25">
      <c r="A10815" s="893">
        <v>103327</v>
      </c>
      <c r="B10815" s="894" t="s">
        <v>26532</v>
      </c>
      <c r="C10815" s="893" t="s">
        <v>59</v>
      </c>
      <c r="D10815" s="896">
        <v>85.43</v>
      </c>
    </row>
    <row r="10816" spans="1:4" ht="40.5" x14ac:dyDescent="0.25">
      <c r="A10816" s="893">
        <v>103328</v>
      </c>
      <c r="B10816" s="894" t="s">
        <v>26533</v>
      </c>
      <c r="C10816" s="893" t="s">
        <v>59</v>
      </c>
      <c r="D10816" s="896">
        <v>92.85</v>
      </c>
    </row>
    <row r="10817" spans="1:4" ht="40.5" x14ac:dyDescent="0.25">
      <c r="A10817" s="893">
        <v>103329</v>
      </c>
      <c r="B10817" s="894" t="s">
        <v>26534</v>
      </c>
      <c r="C10817" s="893" t="s">
        <v>59</v>
      </c>
      <c r="D10817" s="896">
        <v>93.89</v>
      </c>
    </row>
    <row r="10818" spans="1:4" ht="40.5" x14ac:dyDescent="0.25">
      <c r="A10818" s="893">
        <v>103330</v>
      </c>
      <c r="B10818" s="894" t="s">
        <v>26535</v>
      </c>
      <c r="C10818" s="893" t="s">
        <v>59</v>
      </c>
      <c r="D10818" s="896">
        <v>78.34</v>
      </c>
    </row>
    <row r="10819" spans="1:4" ht="40.5" x14ac:dyDescent="0.25">
      <c r="A10819" s="893">
        <v>103331</v>
      </c>
      <c r="B10819" s="894" t="s">
        <v>26536</v>
      </c>
      <c r="C10819" s="893" t="s">
        <v>59</v>
      </c>
      <c r="D10819" s="896">
        <v>79.47</v>
      </c>
    </row>
    <row r="10820" spans="1:4" ht="40.5" x14ac:dyDescent="0.25">
      <c r="A10820" s="893">
        <v>103332</v>
      </c>
      <c r="B10820" s="894" t="s">
        <v>26537</v>
      </c>
      <c r="C10820" s="893" t="s">
        <v>59</v>
      </c>
      <c r="D10820" s="896">
        <v>120.33</v>
      </c>
    </row>
    <row r="10821" spans="1:4" ht="40.5" x14ac:dyDescent="0.25">
      <c r="A10821" s="893">
        <v>103333</v>
      </c>
      <c r="B10821" s="894" t="s">
        <v>26538</v>
      </c>
      <c r="C10821" s="893" t="s">
        <v>59</v>
      </c>
      <c r="D10821" s="896">
        <v>121.54</v>
      </c>
    </row>
    <row r="10822" spans="1:4" ht="40.5" x14ac:dyDescent="0.25">
      <c r="A10822" s="893">
        <v>103334</v>
      </c>
      <c r="B10822" s="894" t="s">
        <v>26539</v>
      </c>
      <c r="C10822" s="893" t="s">
        <v>59</v>
      </c>
      <c r="D10822" s="896">
        <v>141.08000000000001</v>
      </c>
    </row>
    <row r="10823" spans="1:4" ht="40.5" x14ac:dyDescent="0.25">
      <c r="A10823" s="893">
        <v>103335</v>
      </c>
      <c r="B10823" s="894" t="s">
        <v>26540</v>
      </c>
      <c r="C10823" s="893" t="s">
        <v>59</v>
      </c>
      <c r="D10823" s="896">
        <v>143.18</v>
      </c>
    </row>
    <row r="10824" spans="1:4" ht="40.5" x14ac:dyDescent="0.25">
      <c r="A10824" s="893">
        <v>103344</v>
      </c>
      <c r="B10824" s="894" t="s">
        <v>29730</v>
      </c>
      <c r="C10824" s="893" t="s">
        <v>59</v>
      </c>
      <c r="D10824" s="896">
        <v>75.3</v>
      </c>
    </row>
    <row r="10825" spans="1:4" ht="40.5" x14ac:dyDescent="0.25">
      <c r="A10825" s="893">
        <v>103345</v>
      </c>
      <c r="B10825" s="894" t="s">
        <v>29731</v>
      </c>
      <c r="C10825" s="893" t="s">
        <v>59</v>
      </c>
      <c r="D10825" s="896">
        <v>76.7</v>
      </c>
    </row>
    <row r="10826" spans="1:4" ht="40.5" x14ac:dyDescent="0.25">
      <c r="A10826" s="893">
        <v>103346</v>
      </c>
      <c r="B10826" s="894" t="s">
        <v>29732</v>
      </c>
      <c r="C10826" s="893" t="s">
        <v>59</v>
      </c>
      <c r="D10826" s="896">
        <v>84.49</v>
      </c>
    </row>
    <row r="10827" spans="1:4" ht="40.5" x14ac:dyDescent="0.25">
      <c r="A10827" s="893">
        <v>103347</v>
      </c>
      <c r="B10827" s="894" t="s">
        <v>29733</v>
      </c>
      <c r="C10827" s="893" t="s">
        <v>59</v>
      </c>
      <c r="D10827" s="896">
        <v>85.99</v>
      </c>
    </row>
    <row r="10828" spans="1:4" ht="40.5" x14ac:dyDescent="0.25">
      <c r="A10828" s="893">
        <v>103348</v>
      </c>
      <c r="B10828" s="894" t="s">
        <v>29734</v>
      </c>
      <c r="C10828" s="893" t="s">
        <v>59</v>
      </c>
      <c r="D10828" s="896">
        <v>62.69</v>
      </c>
    </row>
    <row r="10829" spans="1:4" ht="40.5" x14ac:dyDescent="0.25">
      <c r="A10829" s="893">
        <v>103349</v>
      </c>
      <c r="B10829" s="894" t="s">
        <v>29735</v>
      </c>
      <c r="C10829" s="893" t="s">
        <v>59</v>
      </c>
      <c r="D10829" s="896">
        <v>63.97</v>
      </c>
    </row>
    <row r="10830" spans="1:4" ht="40.5" x14ac:dyDescent="0.25">
      <c r="A10830" s="893">
        <v>103350</v>
      </c>
      <c r="B10830" s="894" t="s">
        <v>26541</v>
      </c>
      <c r="C10830" s="893" t="s">
        <v>59</v>
      </c>
      <c r="D10830" s="896">
        <v>172.43</v>
      </c>
    </row>
    <row r="10831" spans="1:4" ht="40.5" x14ac:dyDescent="0.25">
      <c r="A10831" s="893">
        <v>103351</v>
      </c>
      <c r="B10831" s="894" t="s">
        <v>26542</v>
      </c>
      <c r="C10831" s="893" t="s">
        <v>59</v>
      </c>
      <c r="D10831" s="896">
        <v>173.97</v>
      </c>
    </row>
    <row r="10832" spans="1:4" ht="40.5" x14ac:dyDescent="0.25">
      <c r="A10832" s="893">
        <v>103352</v>
      </c>
      <c r="B10832" s="894" t="s">
        <v>29736</v>
      </c>
      <c r="C10832" s="893" t="s">
        <v>59</v>
      </c>
      <c r="D10832" s="896">
        <v>102.09</v>
      </c>
    </row>
    <row r="10833" spans="1:4" ht="40.5" x14ac:dyDescent="0.25">
      <c r="A10833" s="893">
        <v>103353</v>
      </c>
      <c r="B10833" s="894" t="s">
        <v>29737</v>
      </c>
      <c r="C10833" s="893" t="s">
        <v>59</v>
      </c>
      <c r="D10833" s="896">
        <v>103.2</v>
      </c>
    </row>
    <row r="10834" spans="1:4" ht="40.5" x14ac:dyDescent="0.25">
      <c r="A10834" s="893">
        <v>103354</v>
      </c>
      <c r="B10834" s="894" t="s">
        <v>29738</v>
      </c>
      <c r="C10834" s="893" t="s">
        <v>59</v>
      </c>
      <c r="D10834" s="896">
        <v>85.98</v>
      </c>
    </row>
    <row r="10835" spans="1:4" ht="40.5" x14ac:dyDescent="0.25">
      <c r="A10835" s="893">
        <v>103355</v>
      </c>
      <c r="B10835" s="894" t="s">
        <v>29739</v>
      </c>
      <c r="C10835" s="893" t="s">
        <v>59</v>
      </c>
      <c r="D10835" s="896">
        <v>87.18</v>
      </c>
    </row>
    <row r="10836" spans="1:4" ht="40.5" x14ac:dyDescent="0.25">
      <c r="A10836" s="893">
        <v>103356</v>
      </c>
      <c r="B10836" s="894" t="s">
        <v>26543</v>
      </c>
      <c r="C10836" s="893" t="s">
        <v>59</v>
      </c>
      <c r="D10836" s="896">
        <v>56.37</v>
      </c>
    </row>
    <row r="10837" spans="1:4" ht="40.5" x14ac:dyDescent="0.25">
      <c r="A10837" s="893">
        <v>103357</v>
      </c>
      <c r="B10837" s="894" t="s">
        <v>26544</v>
      </c>
      <c r="C10837" s="893" t="s">
        <v>59</v>
      </c>
      <c r="D10837" s="896">
        <v>57.26</v>
      </c>
    </row>
    <row r="10838" spans="1:4" ht="40.5" x14ac:dyDescent="0.25">
      <c r="A10838" s="893">
        <v>103358</v>
      </c>
      <c r="B10838" s="894" t="s">
        <v>29740</v>
      </c>
      <c r="C10838" s="893" t="s">
        <v>59</v>
      </c>
      <c r="D10838" s="896">
        <v>65.61</v>
      </c>
    </row>
    <row r="10839" spans="1:4" ht="40.5" x14ac:dyDescent="0.25">
      <c r="A10839" s="893">
        <v>103359</v>
      </c>
      <c r="B10839" s="894" t="s">
        <v>29741</v>
      </c>
      <c r="C10839" s="893" t="s">
        <v>59</v>
      </c>
      <c r="D10839" s="896">
        <v>66.569999999999993</v>
      </c>
    </row>
    <row r="10840" spans="1:4" ht="40.5" x14ac:dyDescent="0.25">
      <c r="A10840" s="893">
        <v>103360</v>
      </c>
      <c r="B10840" s="894" t="s">
        <v>29742</v>
      </c>
      <c r="C10840" s="893" t="s">
        <v>59</v>
      </c>
      <c r="D10840" s="896">
        <v>76.97</v>
      </c>
    </row>
    <row r="10841" spans="1:4" ht="40.5" x14ac:dyDescent="0.25">
      <c r="A10841" s="893">
        <v>103361</v>
      </c>
      <c r="B10841" s="894" t="s">
        <v>29743</v>
      </c>
      <c r="C10841" s="893" t="s">
        <v>59</v>
      </c>
      <c r="D10841" s="896">
        <v>78.180000000000007</v>
      </c>
    </row>
    <row r="10842" spans="1:4" ht="40.5" x14ac:dyDescent="0.25">
      <c r="A10842" s="893">
        <v>103362</v>
      </c>
      <c r="B10842" s="894" t="s">
        <v>29744</v>
      </c>
      <c r="C10842" s="893" t="s">
        <v>59</v>
      </c>
      <c r="D10842" s="896">
        <v>92.26</v>
      </c>
    </row>
    <row r="10843" spans="1:4" ht="40.5" x14ac:dyDescent="0.25">
      <c r="A10843" s="893">
        <v>103363</v>
      </c>
      <c r="B10843" s="894" t="s">
        <v>29745</v>
      </c>
      <c r="C10843" s="893" t="s">
        <v>59</v>
      </c>
      <c r="D10843" s="896">
        <v>93.61</v>
      </c>
    </row>
    <row r="10844" spans="1:4" ht="40.5" x14ac:dyDescent="0.25">
      <c r="A10844" s="893">
        <v>103364</v>
      </c>
      <c r="B10844" s="894" t="s">
        <v>29746</v>
      </c>
      <c r="C10844" s="893" t="s">
        <v>59</v>
      </c>
      <c r="D10844" s="896">
        <v>46.53</v>
      </c>
    </row>
    <row r="10845" spans="1:4" ht="40.5" x14ac:dyDescent="0.25">
      <c r="A10845" s="893">
        <v>103365</v>
      </c>
      <c r="B10845" s="894" t="s">
        <v>29747</v>
      </c>
      <c r="C10845" s="893" t="s">
        <v>59</v>
      </c>
      <c r="D10845" s="896">
        <v>47.1</v>
      </c>
    </row>
    <row r="10846" spans="1:4" ht="40.5" x14ac:dyDescent="0.25">
      <c r="A10846" s="893">
        <v>103366</v>
      </c>
      <c r="B10846" s="894" t="s">
        <v>29748</v>
      </c>
      <c r="C10846" s="893" t="s">
        <v>59</v>
      </c>
      <c r="D10846" s="896">
        <v>56.05</v>
      </c>
    </row>
    <row r="10847" spans="1:4" ht="40.5" x14ac:dyDescent="0.25">
      <c r="A10847" s="893">
        <v>103367</v>
      </c>
      <c r="B10847" s="894" t="s">
        <v>29749</v>
      </c>
      <c r="C10847" s="893" t="s">
        <v>59</v>
      </c>
      <c r="D10847" s="896">
        <v>56.91</v>
      </c>
    </row>
    <row r="10848" spans="1:4" ht="40.5" x14ac:dyDescent="0.25">
      <c r="A10848" s="893">
        <v>103368</v>
      </c>
      <c r="B10848" s="894" t="s">
        <v>29750</v>
      </c>
      <c r="C10848" s="893" t="s">
        <v>59</v>
      </c>
      <c r="D10848" s="896">
        <v>64.08</v>
      </c>
    </row>
    <row r="10849" spans="1:4" ht="40.5" x14ac:dyDescent="0.25">
      <c r="A10849" s="893">
        <v>103369</v>
      </c>
      <c r="B10849" s="894" t="s">
        <v>29751</v>
      </c>
      <c r="C10849" s="893" t="s">
        <v>59</v>
      </c>
      <c r="D10849" s="896">
        <v>65.180000000000007</v>
      </c>
    </row>
    <row r="10850" spans="1:4" ht="40.5" x14ac:dyDescent="0.25">
      <c r="A10850" s="893">
        <v>103370</v>
      </c>
      <c r="B10850" s="894" t="s">
        <v>29752</v>
      </c>
      <c r="C10850" s="893" t="s">
        <v>59</v>
      </c>
      <c r="D10850" s="896">
        <v>79.63</v>
      </c>
    </row>
    <row r="10851" spans="1:4" ht="40.5" x14ac:dyDescent="0.25">
      <c r="A10851" s="893">
        <v>103371</v>
      </c>
      <c r="B10851" s="894" t="s">
        <v>29753</v>
      </c>
      <c r="C10851" s="893" t="s">
        <v>59</v>
      </c>
      <c r="D10851" s="896">
        <v>80.86</v>
      </c>
    </row>
    <row r="10852" spans="1:4" ht="40.5" x14ac:dyDescent="0.25">
      <c r="A10852" s="893">
        <v>89282</v>
      </c>
      <c r="B10852" s="894" t="s">
        <v>26545</v>
      </c>
      <c r="C10852" s="893" t="s">
        <v>59</v>
      </c>
      <c r="D10852" s="896">
        <v>62.69</v>
      </c>
    </row>
    <row r="10853" spans="1:4" ht="40.5" x14ac:dyDescent="0.25">
      <c r="A10853" s="893">
        <v>89283</v>
      </c>
      <c r="B10853" s="894" t="s">
        <v>26546</v>
      </c>
      <c r="C10853" s="893" t="s">
        <v>59</v>
      </c>
      <c r="D10853" s="896">
        <v>64</v>
      </c>
    </row>
    <row r="10854" spans="1:4" ht="40.5" x14ac:dyDescent="0.25">
      <c r="A10854" s="893">
        <v>89290</v>
      </c>
      <c r="B10854" s="894" t="s">
        <v>26547</v>
      </c>
      <c r="C10854" s="893" t="s">
        <v>59</v>
      </c>
      <c r="D10854" s="896">
        <v>71.72</v>
      </c>
    </row>
    <row r="10855" spans="1:4" ht="40.5" x14ac:dyDescent="0.25">
      <c r="A10855" s="893">
        <v>89291</v>
      </c>
      <c r="B10855" s="894" t="s">
        <v>26548</v>
      </c>
      <c r="C10855" s="893" t="s">
        <v>59</v>
      </c>
      <c r="D10855" s="896">
        <v>73.180000000000007</v>
      </c>
    </row>
    <row r="10856" spans="1:4" ht="40.5" x14ac:dyDescent="0.25">
      <c r="A10856" s="893">
        <v>89298</v>
      </c>
      <c r="B10856" s="894" t="s">
        <v>26549</v>
      </c>
      <c r="C10856" s="893" t="s">
        <v>59</v>
      </c>
      <c r="D10856" s="896">
        <v>74.94</v>
      </c>
    </row>
    <row r="10857" spans="1:4" ht="40.5" x14ac:dyDescent="0.25">
      <c r="A10857" s="893">
        <v>89299</v>
      </c>
      <c r="B10857" s="894" t="s">
        <v>26550</v>
      </c>
      <c r="C10857" s="893" t="s">
        <v>59</v>
      </c>
      <c r="D10857" s="896">
        <v>76.69</v>
      </c>
    </row>
    <row r="10858" spans="1:4" ht="40.5" x14ac:dyDescent="0.25">
      <c r="A10858" s="893">
        <v>89306</v>
      </c>
      <c r="B10858" s="894" t="s">
        <v>26551</v>
      </c>
      <c r="C10858" s="893" t="s">
        <v>59</v>
      </c>
      <c r="D10858" s="896">
        <v>89.18</v>
      </c>
    </row>
    <row r="10859" spans="1:4" ht="40.5" x14ac:dyDescent="0.25">
      <c r="A10859" s="893">
        <v>89307</v>
      </c>
      <c r="B10859" s="894" t="s">
        <v>26552</v>
      </c>
      <c r="C10859" s="893" t="s">
        <v>59</v>
      </c>
      <c r="D10859" s="896">
        <v>91.12</v>
      </c>
    </row>
    <row r="10860" spans="1:4" ht="27" x14ac:dyDescent="0.25">
      <c r="A10860" s="893">
        <v>101157</v>
      </c>
      <c r="B10860" s="894" t="s">
        <v>26553</v>
      </c>
      <c r="C10860" s="893" t="s">
        <v>59</v>
      </c>
      <c r="D10860" s="896">
        <v>63.95</v>
      </c>
    </row>
    <row r="10861" spans="1:4" ht="27" x14ac:dyDescent="0.25">
      <c r="A10861" s="893">
        <v>101158</v>
      </c>
      <c r="B10861" s="894" t="s">
        <v>26554</v>
      </c>
      <c r="C10861" s="893" t="s">
        <v>59</v>
      </c>
      <c r="D10861" s="896">
        <v>83.21</v>
      </c>
    </row>
    <row r="10862" spans="1:4" ht="40.5" x14ac:dyDescent="0.25">
      <c r="A10862" s="893">
        <v>101162</v>
      </c>
      <c r="B10862" s="894" t="s">
        <v>26555</v>
      </c>
      <c r="C10862" s="893" t="s">
        <v>59</v>
      </c>
      <c r="D10862" s="896">
        <v>146.09</v>
      </c>
    </row>
    <row r="10863" spans="1:4" ht="40.5" x14ac:dyDescent="0.25">
      <c r="A10863" s="893">
        <v>103316</v>
      </c>
      <c r="B10863" s="894" t="s">
        <v>26556</v>
      </c>
      <c r="C10863" s="893" t="s">
        <v>59</v>
      </c>
      <c r="D10863" s="896">
        <v>78.180000000000007</v>
      </c>
    </row>
    <row r="10864" spans="1:4" ht="40.5" x14ac:dyDescent="0.25">
      <c r="A10864" s="893">
        <v>103317</v>
      </c>
      <c r="B10864" s="894" t="s">
        <v>26557</v>
      </c>
      <c r="C10864" s="893" t="s">
        <v>59</v>
      </c>
      <c r="D10864" s="896">
        <v>79.180000000000007</v>
      </c>
    </row>
    <row r="10865" spans="1:4" ht="40.5" x14ac:dyDescent="0.25">
      <c r="A10865" s="893">
        <v>103318</v>
      </c>
      <c r="B10865" s="894" t="s">
        <v>26558</v>
      </c>
      <c r="C10865" s="893" t="s">
        <v>59</v>
      </c>
      <c r="D10865" s="896">
        <v>101.73</v>
      </c>
    </row>
    <row r="10866" spans="1:4" ht="40.5" x14ac:dyDescent="0.25">
      <c r="A10866" s="893">
        <v>103319</v>
      </c>
      <c r="B10866" s="894" t="s">
        <v>26559</v>
      </c>
      <c r="C10866" s="893" t="s">
        <v>59</v>
      </c>
      <c r="D10866" s="896">
        <v>102.9</v>
      </c>
    </row>
    <row r="10867" spans="1:4" ht="40.5" x14ac:dyDescent="0.25">
      <c r="A10867" s="893">
        <v>103320</v>
      </c>
      <c r="B10867" s="894" t="s">
        <v>26560</v>
      </c>
      <c r="C10867" s="893" t="s">
        <v>59</v>
      </c>
      <c r="D10867" s="896">
        <v>121.96</v>
      </c>
    </row>
    <row r="10868" spans="1:4" ht="40.5" x14ac:dyDescent="0.25">
      <c r="A10868" s="893">
        <v>103321</v>
      </c>
      <c r="B10868" s="894" t="s">
        <v>26561</v>
      </c>
      <c r="C10868" s="893" t="s">
        <v>59</v>
      </c>
      <c r="D10868" s="896">
        <v>123.43</v>
      </c>
    </row>
    <row r="10869" spans="1:4" ht="40.5" x14ac:dyDescent="0.25">
      <c r="A10869" s="893">
        <v>103336</v>
      </c>
      <c r="B10869" s="894" t="s">
        <v>26562</v>
      </c>
      <c r="C10869" s="893" t="s">
        <v>59</v>
      </c>
      <c r="D10869" s="896">
        <v>88.5</v>
      </c>
    </row>
    <row r="10870" spans="1:4" ht="40.5" x14ac:dyDescent="0.25">
      <c r="A10870" s="893">
        <v>103337</v>
      </c>
      <c r="B10870" s="894" t="s">
        <v>26563</v>
      </c>
      <c r="C10870" s="893" t="s">
        <v>59</v>
      </c>
      <c r="D10870" s="896">
        <v>89.5</v>
      </c>
    </row>
    <row r="10871" spans="1:4" ht="40.5" x14ac:dyDescent="0.25">
      <c r="A10871" s="893">
        <v>103338</v>
      </c>
      <c r="B10871" s="894" t="s">
        <v>26564</v>
      </c>
      <c r="C10871" s="893" t="s">
        <v>59</v>
      </c>
      <c r="D10871" s="896">
        <v>116.57</v>
      </c>
    </row>
    <row r="10872" spans="1:4" ht="40.5" x14ac:dyDescent="0.25">
      <c r="A10872" s="893">
        <v>103339</v>
      </c>
      <c r="B10872" s="894" t="s">
        <v>26565</v>
      </c>
      <c r="C10872" s="893" t="s">
        <v>59</v>
      </c>
      <c r="D10872" s="896">
        <v>117.74</v>
      </c>
    </row>
    <row r="10873" spans="1:4" ht="40.5" x14ac:dyDescent="0.25">
      <c r="A10873" s="893">
        <v>103340</v>
      </c>
      <c r="B10873" s="894" t="s">
        <v>26566</v>
      </c>
      <c r="C10873" s="893" t="s">
        <v>59</v>
      </c>
      <c r="D10873" s="896">
        <v>140.57</v>
      </c>
    </row>
    <row r="10874" spans="1:4" ht="40.5" x14ac:dyDescent="0.25">
      <c r="A10874" s="893">
        <v>103341</v>
      </c>
      <c r="B10874" s="894" t="s">
        <v>26567</v>
      </c>
      <c r="C10874" s="893" t="s">
        <v>59</v>
      </c>
      <c r="D10874" s="896">
        <v>142.04</v>
      </c>
    </row>
    <row r="10875" spans="1:4" ht="40.5" x14ac:dyDescent="0.25">
      <c r="A10875" s="893">
        <v>103342</v>
      </c>
      <c r="B10875" s="894" t="s">
        <v>26568</v>
      </c>
      <c r="C10875" s="893" t="s">
        <v>59</v>
      </c>
      <c r="D10875" s="896">
        <v>118.54</v>
      </c>
    </row>
    <row r="10876" spans="1:4" ht="40.5" x14ac:dyDescent="0.25">
      <c r="A10876" s="893">
        <v>103343</v>
      </c>
      <c r="B10876" s="894" t="s">
        <v>26569</v>
      </c>
      <c r="C10876" s="893" t="s">
        <v>59</v>
      </c>
      <c r="D10876" s="896">
        <v>119.84</v>
      </c>
    </row>
    <row r="10877" spans="1:4" ht="27" x14ac:dyDescent="0.25">
      <c r="A10877" s="893">
        <v>89453</v>
      </c>
      <c r="B10877" s="894" t="s">
        <v>26570</v>
      </c>
      <c r="C10877" s="893" t="s">
        <v>59</v>
      </c>
      <c r="D10877" s="896">
        <v>87.98</v>
      </c>
    </row>
    <row r="10878" spans="1:4" ht="27" x14ac:dyDescent="0.25">
      <c r="A10878" s="893">
        <v>89455</v>
      </c>
      <c r="B10878" s="894" t="s">
        <v>26571</v>
      </c>
      <c r="C10878" s="893" t="s">
        <v>59</v>
      </c>
      <c r="D10878" s="896">
        <v>106.33</v>
      </c>
    </row>
    <row r="10879" spans="1:4" ht="27" x14ac:dyDescent="0.25">
      <c r="A10879" s="893">
        <v>89462</v>
      </c>
      <c r="B10879" s="894" t="s">
        <v>26572</v>
      </c>
      <c r="C10879" s="893" t="s">
        <v>59</v>
      </c>
      <c r="D10879" s="896">
        <v>116.81</v>
      </c>
    </row>
    <row r="10880" spans="1:4" ht="27" x14ac:dyDescent="0.25">
      <c r="A10880" s="893">
        <v>89464</v>
      </c>
      <c r="B10880" s="894" t="s">
        <v>26573</v>
      </c>
      <c r="C10880" s="893" t="s">
        <v>59</v>
      </c>
      <c r="D10880" s="896">
        <v>136.99</v>
      </c>
    </row>
    <row r="10881" spans="1:4" ht="27" x14ac:dyDescent="0.25">
      <c r="A10881" s="893">
        <v>89470</v>
      </c>
      <c r="B10881" s="894" t="s">
        <v>26574</v>
      </c>
      <c r="C10881" s="893" t="s">
        <v>59</v>
      </c>
      <c r="D10881" s="896">
        <v>100.27</v>
      </c>
    </row>
    <row r="10882" spans="1:4" ht="27" x14ac:dyDescent="0.25">
      <c r="A10882" s="893">
        <v>89472</v>
      </c>
      <c r="B10882" s="894" t="s">
        <v>26575</v>
      </c>
      <c r="C10882" s="893" t="s">
        <v>59</v>
      </c>
      <c r="D10882" s="896">
        <v>119.69</v>
      </c>
    </row>
    <row r="10883" spans="1:4" ht="27" x14ac:dyDescent="0.25">
      <c r="A10883" s="893">
        <v>89478</v>
      </c>
      <c r="B10883" s="894" t="s">
        <v>26576</v>
      </c>
      <c r="C10883" s="893" t="s">
        <v>59</v>
      </c>
      <c r="D10883" s="896">
        <v>137.16999999999999</v>
      </c>
    </row>
    <row r="10884" spans="1:4" ht="27" x14ac:dyDescent="0.25">
      <c r="A10884" s="893">
        <v>89480</v>
      </c>
      <c r="B10884" s="894" t="s">
        <v>26577</v>
      </c>
      <c r="C10884" s="893" t="s">
        <v>59</v>
      </c>
      <c r="D10884" s="896">
        <v>158.41999999999999</v>
      </c>
    </row>
    <row r="10885" spans="1:4" ht="40.5" x14ac:dyDescent="0.25">
      <c r="A10885" s="893">
        <v>101161</v>
      </c>
      <c r="B10885" s="894" t="s">
        <v>26578</v>
      </c>
      <c r="C10885" s="893" t="s">
        <v>59</v>
      </c>
      <c r="D10885" s="896">
        <v>231.82</v>
      </c>
    </row>
    <row r="10886" spans="1:4" ht="40.5" x14ac:dyDescent="0.25">
      <c r="A10886" s="893">
        <v>101163</v>
      </c>
      <c r="B10886" s="894" t="s">
        <v>26579</v>
      </c>
      <c r="C10886" s="893" t="s">
        <v>59</v>
      </c>
      <c r="D10886" s="896">
        <v>767.94</v>
      </c>
    </row>
    <row r="10887" spans="1:4" ht="40.5" x14ac:dyDescent="0.25">
      <c r="A10887" s="893">
        <v>101164</v>
      </c>
      <c r="B10887" s="894" t="s">
        <v>26580</v>
      </c>
      <c r="C10887" s="893" t="s">
        <v>59</v>
      </c>
      <c r="D10887" s="896">
        <v>778.83</v>
      </c>
    </row>
    <row r="10888" spans="1:4" ht="40.5" x14ac:dyDescent="0.25">
      <c r="A10888" s="893">
        <v>96358</v>
      </c>
      <c r="B10888" s="894" t="s">
        <v>26581</v>
      </c>
      <c r="C10888" s="893" t="s">
        <v>59</v>
      </c>
      <c r="D10888" s="896">
        <v>88.11</v>
      </c>
    </row>
    <row r="10889" spans="1:4" ht="54" x14ac:dyDescent="0.25">
      <c r="A10889" s="893">
        <v>96359</v>
      </c>
      <c r="B10889" s="894" t="s">
        <v>26582</v>
      </c>
      <c r="C10889" s="893" t="s">
        <v>59</v>
      </c>
      <c r="D10889" s="896">
        <v>97.18</v>
      </c>
    </row>
    <row r="10890" spans="1:4" ht="40.5" x14ac:dyDescent="0.25">
      <c r="A10890" s="893">
        <v>96360</v>
      </c>
      <c r="B10890" s="894" t="s">
        <v>26583</v>
      </c>
      <c r="C10890" s="893" t="s">
        <v>59</v>
      </c>
      <c r="D10890" s="896">
        <v>109.73</v>
      </c>
    </row>
    <row r="10891" spans="1:4" ht="54" x14ac:dyDescent="0.25">
      <c r="A10891" s="893">
        <v>96361</v>
      </c>
      <c r="B10891" s="894" t="s">
        <v>26584</v>
      </c>
      <c r="C10891" s="893" t="s">
        <v>59</v>
      </c>
      <c r="D10891" s="896">
        <v>126.45</v>
      </c>
    </row>
    <row r="10892" spans="1:4" ht="40.5" x14ac:dyDescent="0.25">
      <c r="A10892" s="893">
        <v>96362</v>
      </c>
      <c r="B10892" s="894" t="s">
        <v>26585</v>
      </c>
      <c r="C10892" s="893" t="s">
        <v>59</v>
      </c>
      <c r="D10892" s="896">
        <v>115.31</v>
      </c>
    </row>
    <row r="10893" spans="1:4" ht="54" x14ac:dyDescent="0.25">
      <c r="A10893" s="893">
        <v>96363</v>
      </c>
      <c r="B10893" s="894" t="s">
        <v>26586</v>
      </c>
      <c r="C10893" s="893" t="s">
        <v>59</v>
      </c>
      <c r="D10893" s="896">
        <v>125.13</v>
      </c>
    </row>
    <row r="10894" spans="1:4" ht="40.5" x14ac:dyDescent="0.25">
      <c r="A10894" s="893">
        <v>96364</v>
      </c>
      <c r="B10894" s="894" t="s">
        <v>26587</v>
      </c>
      <c r="C10894" s="893" t="s">
        <v>59</v>
      </c>
      <c r="D10894" s="896">
        <v>136.94</v>
      </c>
    </row>
    <row r="10895" spans="1:4" ht="54" x14ac:dyDescent="0.25">
      <c r="A10895" s="893">
        <v>96365</v>
      </c>
      <c r="B10895" s="894" t="s">
        <v>26588</v>
      </c>
      <c r="C10895" s="893" t="s">
        <v>59</v>
      </c>
      <c r="D10895" s="896">
        <v>154.41999999999999</v>
      </c>
    </row>
    <row r="10896" spans="1:4" ht="40.5" x14ac:dyDescent="0.25">
      <c r="A10896" s="893">
        <v>96366</v>
      </c>
      <c r="B10896" s="894" t="s">
        <v>26589</v>
      </c>
      <c r="C10896" s="893" t="s">
        <v>59</v>
      </c>
      <c r="D10896" s="896">
        <v>142.52000000000001</v>
      </c>
    </row>
    <row r="10897" spans="1:4" ht="54" x14ac:dyDescent="0.25">
      <c r="A10897" s="893">
        <v>96367</v>
      </c>
      <c r="B10897" s="894" t="s">
        <v>26590</v>
      </c>
      <c r="C10897" s="893" t="s">
        <v>59</v>
      </c>
      <c r="D10897" s="896">
        <v>153.07</v>
      </c>
    </row>
    <row r="10898" spans="1:4" ht="40.5" x14ac:dyDescent="0.25">
      <c r="A10898" s="893">
        <v>96368</v>
      </c>
      <c r="B10898" s="894" t="s">
        <v>26591</v>
      </c>
      <c r="C10898" s="893" t="s">
        <v>59</v>
      </c>
      <c r="D10898" s="896">
        <v>164.17</v>
      </c>
    </row>
    <row r="10899" spans="1:4" ht="54" x14ac:dyDescent="0.25">
      <c r="A10899" s="893">
        <v>96369</v>
      </c>
      <c r="B10899" s="894" t="s">
        <v>26592</v>
      </c>
      <c r="C10899" s="893" t="s">
        <v>59</v>
      </c>
      <c r="D10899" s="896">
        <v>182.37</v>
      </c>
    </row>
    <row r="10900" spans="1:4" ht="40.5" x14ac:dyDescent="0.25">
      <c r="A10900" s="893">
        <v>96370</v>
      </c>
      <c r="B10900" s="894" t="s">
        <v>26593</v>
      </c>
      <c r="C10900" s="893" t="s">
        <v>59</v>
      </c>
      <c r="D10900" s="896">
        <v>56.4</v>
      </c>
    </row>
    <row r="10901" spans="1:4" ht="54" x14ac:dyDescent="0.25">
      <c r="A10901" s="893">
        <v>96371</v>
      </c>
      <c r="B10901" s="894" t="s">
        <v>26594</v>
      </c>
      <c r="C10901" s="893" t="s">
        <v>59</v>
      </c>
      <c r="D10901" s="896">
        <v>64.7</v>
      </c>
    </row>
    <row r="10902" spans="1:4" ht="13.5" x14ac:dyDescent="0.25">
      <c r="A10902" s="893">
        <v>96373</v>
      </c>
      <c r="B10902" s="894" t="s">
        <v>26595</v>
      </c>
      <c r="C10902" s="893" t="s">
        <v>71</v>
      </c>
      <c r="D10902" s="896">
        <v>9.4700000000000006</v>
      </c>
    </row>
    <row r="10903" spans="1:4" ht="13.5" x14ac:dyDescent="0.25">
      <c r="A10903" s="893">
        <v>96374</v>
      </c>
      <c r="B10903" s="894" t="s">
        <v>26596</v>
      </c>
      <c r="C10903" s="893" t="s">
        <v>71</v>
      </c>
      <c r="D10903" s="896">
        <v>31.66</v>
      </c>
    </row>
    <row r="10904" spans="1:4" ht="27" x14ac:dyDescent="0.25">
      <c r="A10904" s="893">
        <v>102235</v>
      </c>
      <c r="B10904" s="894" t="s">
        <v>26597</v>
      </c>
      <c r="C10904" s="893" t="s">
        <v>59</v>
      </c>
      <c r="D10904" s="896">
        <v>607.14</v>
      </c>
    </row>
    <row r="10905" spans="1:4" ht="40.5" x14ac:dyDescent="0.25">
      <c r="A10905" s="893">
        <v>102253</v>
      </c>
      <c r="B10905" s="894" t="s">
        <v>26598</v>
      </c>
      <c r="C10905" s="893" t="s">
        <v>59</v>
      </c>
      <c r="D10905" s="896">
        <v>555.45000000000005</v>
      </c>
    </row>
    <row r="10906" spans="1:4" ht="40.5" x14ac:dyDescent="0.25">
      <c r="A10906" s="893">
        <v>102254</v>
      </c>
      <c r="B10906" s="894" t="s">
        <v>26599</v>
      </c>
      <c r="C10906" s="893" t="s">
        <v>59</v>
      </c>
      <c r="D10906" s="896">
        <v>442.36</v>
      </c>
    </row>
    <row r="10907" spans="1:4" ht="27" x14ac:dyDescent="0.25">
      <c r="A10907" s="893">
        <v>102255</v>
      </c>
      <c r="B10907" s="894" t="s">
        <v>26600</v>
      </c>
      <c r="C10907" s="893" t="s">
        <v>59</v>
      </c>
      <c r="D10907" s="896">
        <v>622.91</v>
      </c>
    </row>
    <row r="10908" spans="1:4" ht="27" x14ac:dyDescent="0.25">
      <c r="A10908" s="893">
        <v>102256</v>
      </c>
      <c r="B10908" s="894" t="s">
        <v>26601</v>
      </c>
      <c r="C10908" s="893" t="s">
        <v>59</v>
      </c>
      <c r="D10908" s="896">
        <v>515.20000000000005</v>
      </c>
    </row>
    <row r="10909" spans="1:4" ht="40.5" x14ac:dyDescent="0.25">
      <c r="A10909" s="893">
        <v>102257</v>
      </c>
      <c r="B10909" s="894" t="s">
        <v>26602</v>
      </c>
      <c r="C10909" s="893" t="s">
        <v>59</v>
      </c>
      <c r="D10909" s="896">
        <v>344.66</v>
      </c>
    </row>
    <row r="10910" spans="1:4" ht="27" x14ac:dyDescent="0.25">
      <c r="A10910" s="893">
        <v>102258</v>
      </c>
      <c r="B10910" s="894" t="s">
        <v>26603</v>
      </c>
      <c r="C10910" s="893" t="s">
        <v>59</v>
      </c>
      <c r="D10910" s="896">
        <v>412.65</v>
      </c>
    </row>
    <row r="10911" spans="1:4" ht="54" x14ac:dyDescent="0.25">
      <c r="A10911" s="893">
        <v>104718</v>
      </c>
      <c r="B10911" s="894" t="s">
        <v>26604</v>
      </c>
      <c r="C10911" s="893" t="s">
        <v>59</v>
      </c>
      <c r="D10911" s="896">
        <v>113.95</v>
      </c>
    </row>
    <row r="10912" spans="1:4" ht="40.5" x14ac:dyDescent="0.25">
      <c r="A10912" s="893">
        <v>104719</v>
      </c>
      <c r="B10912" s="894" t="s">
        <v>26605</v>
      </c>
      <c r="C10912" s="893" t="s">
        <v>59</v>
      </c>
      <c r="D10912" s="896">
        <v>156.29</v>
      </c>
    </row>
    <row r="10913" spans="1:4" ht="54" x14ac:dyDescent="0.25">
      <c r="A10913" s="893">
        <v>104720</v>
      </c>
      <c r="B10913" s="894" t="s">
        <v>26606</v>
      </c>
      <c r="C10913" s="893" t="s">
        <v>59</v>
      </c>
      <c r="D10913" s="896">
        <v>143.38</v>
      </c>
    </row>
    <row r="10914" spans="1:4" ht="54" x14ac:dyDescent="0.25">
      <c r="A10914" s="893">
        <v>104721</v>
      </c>
      <c r="B10914" s="894" t="s">
        <v>26607</v>
      </c>
      <c r="C10914" s="893" t="s">
        <v>59</v>
      </c>
      <c r="D10914" s="896">
        <v>185.73</v>
      </c>
    </row>
    <row r="10915" spans="1:4" ht="40.5" x14ac:dyDescent="0.25">
      <c r="A10915" s="893">
        <v>104722</v>
      </c>
      <c r="B10915" s="894" t="s">
        <v>26608</v>
      </c>
      <c r="C10915" s="893" t="s">
        <v>59</v>
      </c>
      <c r="D10915" s="896">
        <v>172.82</v>
      </c>
    </row>
    <row r="10916" spans="1:4" ht="40.5" x14ac:dyDescent="0.25">
      <c r="A10916" s="893">
        <v>104723</v>
      </c>
      <c r="B10916" s="894" t="s">
        <v>26609</v>
      </c>
      <c r="C10916" s="893" t="s">
        <v>59</v>
      </c>
      <c r="D10916" s="896">
        <v>215.16</v>
      </c>
    </row>
    <row r="10917" spans="1:4" ht="40.5" x14ac:dyDescent="0.25">
      <c r="A10917" s="893">
        <v>104724</v>
      </c>
      <c r="B10917" s="894" t="s">
        <v>26610</v>
      </c>
      <c r="C10917" s="893" t="s">
        <v>59</v>
      </c>
      <c r="D10917" s="896">
        <v>79.989999999999995</v>
      </c>
    </row>
    <row r="10918" spans="1:4" ht="40.5" x14ac:dyDescent="0.25">
      <c r="A10918" s="893">
        <v>101154</v>
      </c>
      <c r="B10918" s="894" t="s">
        <v>26611</v>
      </c>
      <c r="C10918" s="893" t="s">
        <v>59</v>
      </c>
      <c r="D10918" s="896">
        <v>127.3</v>
      </c>
    </row>
    <row r="10919" spans="1:4" ht="40.5" x14ac:dyDescent="0.25">
      <c r="A10919" s="893">
        <v>101155</v>
      </c>
      <c r="B10919" s="894" t="s">
        <v>26612</v>
      </c>
      <c r="C10919" s="893" t="s">
        <v>59</v>
      </c>
      <c r="D10919" s="896">
        <v>178.37</v>
      </c>
    </row>
    <row r="10920" spans="1:4" ht="40.5" x14ac:dyDescent="0.25">
      <c r="A10920" s="893">
        <v>101156</v>
      </c>
      <c r="B10920" s="894" t="s">
        <v>26613</v>
      </c>
      <c r="C10920" s="893" t="s">
        <v>59</v>
      </c>
      <c r="D10920" s="896">
        <v>261.20999999999998</v>
      </c>
    </row>
    <row r="10921" spans="1:4" ht="54" x14ac:dyDescent="0.25">
      <c r="A10921" s="893">
        <v>101814</v>
      </c>
      <c r="B10921" s="894" t="s">
        <v>26614</v>
      </c>
      <c r="C10921" s="893" t="s">
        <v>59</v>
      </c>
      <c r="D10921" s="896">
        <v>48.92</v>
      </c>
    </row>
    <row r="10922" spans="1:4" ht="54" x14ac:dyDescent="0.25">
      <c r="A10922" s="893">
        <v>101816</v>
      </c>
      <c r="B10922" s="894" t="s">
        <v>26615</v>
      </c>
      <c r="C10922" s="893" t="s">
        <v>59</v>
      </c>
      <c r="D10922" s="896">
        <v>70.72</v>
      </c>
    </row>
    <row r="10923" spans="1:4" ht="54" x14ac:dyDescent="0.25">
      <c r="A10923" s="893">
        <v>101817</v>
      </c>
      <c r="B10923" s="894" t="s">
        <v>26616</v>
      </c>
      <c r="C10923" s="893" t="s">
        <v>59</v>
      </c>
      <c r="D10923" s="896">
        <v>53.08</v>
      </c>
    </row>
    <row r="10924" spans="1:4" ht="54" x14ac:dyDescent="0.25">
      <c r="A10924" s="893">
        <v>101819</v>
      </c>
      <c r="B10924" s="894" t="s">
        <v>26617</v>
      </c>
      <c r="C10924" s="893" t="s">
        <v>59</v>
      </c>
      <c r="D10924" s="896">
        <v>65.8</v>
      </c>
    </row>
    <row r="10925" spans="1:4" ht="40.5" x14ac:dyDescent="0.25">
      <c r="A10925" s="893">
        <v>101820</v>
      </c>
      <c r="B10925" s="894" t="s">
        <v>26618</v>
      </c>
      <c r="C10925" s="893" t="s">
        <v>59</v>
      </c>
      <c r="D10925" s="896">
        <v>45.62</v>
      </c>
    </row>
    <row r="10926" spans="1:4" ht="40.5" x14ac:dyDescent="0.25">
      <c r="A10926" s="893">
        <v>101822</v>
      </c>
      <c r="B10926" s="894" t="s">
        <v>26619</v>
      </c>
      <c r="C10926" s="893" t="s">
        <v>58</v>
      </c>
      <c r="D10926" s="896">
        <v>143.38999999999999</v>
      </c>
    </row>
    <row r="10927" spans="1:4" ht="40.5" x14ac:dyDescent="0.25">
      <c r="A10927" s="893">
        <v>101823</v>
      </c>
      <c r="B10927" s="894" t="s">
        <v>26620</v>
      </c>
      <c r="C10927" s="893" t="s">
        <v>58</v>
      </c>
      <c r="D10927" s="896">
        <v>175.18</v>
      </c>
    </row>
    <row r="10928" spans="1:4" ht="40.5" x14ac:dyDescent="0.25">
      <c r="A10928" s="893">
        <v>101824</v>
      </c>
      <c r="B10928" s="894" t="s">
        <v>26621</v>
      </c>
      <c r="C10928" s="893" t="s">
        <v>58</v>
      </c>
      <c r="D10928" s="896">
        <v>204.78</v>
      </c>
    </row>
    <row r="10929" spans="1:4" ht="40.5" x14ac:dyDescent="0.25">
      <c r="A10929" s="893">
        <v>101825</v>
      </c>
      <c r="B10929" s="894" t="s">
        <v>26622</v>
      </c>
      <c r="C10929" s="893" t="s">
        <v>58</v>
      </c>
      <c r="D10929" s="896">
        <v>233.58</v>
      </c>
    </row>
    <row r="10930" spans="1:4" ht="40.5" x14ac:dyDescent="0.25">
      <c r="A10930" s="893">
        <v>101826</v>
      </c>
      <c r="B10930" s="894" t="s">
        <v>26623</v>
      </c>
      <c r="C10930" s="893" t="s">
        <v>58</v>
      </c>
      <c r="D10930" s="896">
        <v>262.01</v>
      </c>
    </row>
    <row r="10931" spans="1:4" ht="40.5" x14ac:dyDescent="0.25">
      <c r="A10931" s="893">
        <v>101827</v>
      </c>
      <c r="B10931" s="894" t="s">
        <v>26624</v>
      </c>
      <c r="C10931" s="893" t="s">
        <v>58</v>
      </c>
      <c r="D10931" s="896">
        <v>258.3</v>
      </c>
    </row>
    <row r="10932" spans="1:4" ht="40.5" x14ac:dyDescent="0.25">
      <c r="A10932" s="893">
        <v>101828</v>
      </c>
      <c r="B10932" s="894" t="s">
        <v>26625</v>
      </c>
      <c r="C10932" s="893" t="s">
        <v>58</v>
      </c>
      <c r="D10932" s="896">
        <v>239.15</v>
      </c>
    </row>
    <row r="10933" spans="1:4" ht="40.5" x14ac:dyDescent="0.25">
      <c r="A10933" s="893">
        <v>101829</v>
      </c>
      <c r="B10933" s="894" t="s">
        <v>26626</v>
      </c>
      <c r="C10933" s="893" t="s">
        <v>58</v>
      </c>
      <c r="D10933" s="896">
        <v>315.10000000000002</v>
      </c>
    </row>
    <row r="10934" spans="1:4" ht="40.5" x14ac:dyDescent="0.25">
      <c r="A10934" s="893">
        <v>101830</v>
      </c>
      <c r="B10934" s="894" t="s">
        <v>26627</v>
      </c>
      <c r="C10934" s="893" t="s">
        <v>58</v>
      </c>
      <c r="D10934" s="896">
        <v>341.6</v>
      </c>
    </row>
    <row r="10935" spans="1:4" ht="40.5" x14ac:dyDescent="0.25">
      <c r="A10935" s="893">
        <v>101831</v>
      </c>
      <c r="B10935" s="894" t="s">
        <v>26628</v>
      </c>
      <c r="C10935" s="893" t="s">
        <v>58</v>
      </c>
      <c r="D10935" s="896">
        <v>367.73</v>
      </c>
    </row>
    <row r="10936" spans="1:4" ht="40.5" x14ac:dyDescent="0.25">
      <c r="A10936" s="893">
        <v>101832</v>
      </c>
      <c r="B10936" s="894" t="s">
        <v>26629</v>
      </c>
      <c r="C10936" s="893" t="s">
        <v>58</v>
      </c>
      <c r="D10936" s="896">
        <v>296.70999999999998</v>
      </c>
    </row>
    <row r="10937" spans="1:4" ht="40.5" x14ac:dyDescent="0.25">
      <c r="A10937" s="893">
        <v>101833</v>
      </c>
      <c r="B10937" s="894" t="s">
        <v>26630</v>
      </c>
      <c r="C10937" s="893" t="s">
        <v>58</v>
      </c>
      <c r="D10937" s="896">
        <v>323.58999999999997</v>
      </c>
    </row>
    <row r="10938" spans="1:4" ht="40.5" x14ac:dyDescent="0.25">
      <c r="A10938" s="893">
        <v>101834</v>
      </c>
      <c r="B10938" s="894" t="s">
        <v>26631</v>
      </c>
      <c r="C10938" s="893" t="s">
        <v>58</v>
      </c>
      <c r="D10938" s="896">
        <v>350.11</v>
      </c>
    </row>
    <row r="10939" spans="1:4" ht="40.5" x14ac:dyDescent="0.25">
      <c r="A10939" s="893">
        <v>101835</v>
      </c>
      <c r="B10939" s="894" t="s">
        <v>26632</v>
      </c>
      <c r="C10939" s="893" t="s">
        <v>58</v>
      </c>
      <c r="D10939" s="896">
        <v>362.16</v>
      </c>
    </row>
    <row r="10940" spans="1:4" ht="40.5" x14ac:dyDescent="0.25">
      <c r="A10940" s="893">
        <v>101836</v>
      </c>
      <c r="B10940" s="894" t="s">
        <v>26633</v>
      </c>
      <c r="C10940" s="893" t="s">
        <v>58</v>
      </c>
      <c r="D10940" s="896">
        <v>28.93</v>
      </c>
    </row>
    <row r="10941" spans="1:4" ht="40.5" x14ac:dyDescent="0.25">
      <c r="A10941" s="893">
        <v>101837</v>
      </c>
      <c r="B10941" s="894" t="s">
        <v>26634</v>
      </c>
      <c r="C10941" s="893" t="s">
        <v>58</v>
      </c>
      <c r="D10941" s="896">
        <v>60.72</v>
      </c>
    </row>
    <row r="10942" spans="1:4" ht="40.5" x14ac:dyDescent="0.25">
      <c r="A10942" s="893">
        <v>101838</v>
      </c>
      <c r="B10942" s="894" t="s">
        <v>26635</v>
      </c>
      <c r="C10942" s="893" t="s">
        <v>58</v>
      </c>
      <c r="D10942" s="896">
        <v>90.32</v>
      </c>
    </row>
    <row r="10943" spans="1:4" ht="40.5" x14ac:dyDescent="0.25">
      <c r="A10943" s="893">
        <v>101839</v>
      </c>
      <c r="B10943" s="894" t="s">
        <v>26636</v>
      </c>
      <c r="C10943" s="893" t="s">
        <v>58</v>
      </c>
      <c r="D10943" s="896">
        <v>119.12</v>
      </c>
    </row>
    <row r="10944" spans="1:4" ht="40.5" x14ac:dyDescent="0.25">
      <c r="A10944" s="893">
        <v>101840</v>
      </c>
      <c r="B10944" s="894" t="s">
        <v>26637</v>
      </c>
      <c r="C10944" s="893" t="s">
        <v>58</v>
      </c>
      <c r="D10944" s="896">
        <v>203.44</v>
      </c>
    </row>
    <row r="10945" spans="1:4" ht="40.5" x14ac:dyDescent="0.25">
      <c r="A10945" s="893">
        <v>101841</v>
      </c>
      <c r="B10945" s="894" t="s">
        <v>26638</v>
      </c>
      <c r="C10945" s="893" t="s">
        <v>58</v>
      </c>
      <c r="D10945" s="896">
        <v>143.84</v>
      </c>
    </row>
    <row r="10946" spans="1:4" ht="40.5" x14ac:dyDescent="0.25">
      <c r="A10946" s="893">
        <v>101842</v>
      </c>
      <c r="B10946" s="894" t="s">
        <v>26639</v>
      </c>
      <c r="C10946" s="893" t="s">
        <v>58</v>
      </c>
      <c r="D10946" s="896">
        <v>124.69</v>
      </c>
    </row>
    <row r="10947" spans="1:4" ht="40.5" x14ac:dyDescent="0.25">
      <c r="A10947" s="893">
        <v>101843</v>
      </c>
      <c r="B10947" s="894" t="s">
        <v>26640</v>
      </c>
      <c r="C10947" s="893" t="s">
        <v>58</v>
      </c>
      <c r="D10947" s="896">
        <v>200.64</v>
      </c>
    </row>
    <row r="10948" spans="1:4" ht="40.5" x14ac:dyDescent="0.25">
      <c r="A10948" s="893">
        <v>101844</v>
      </c>
      <c r="B10948" s="894" t="s">
        <v>26641</v>
      </c>
      <c r="C10948" s="893" t="s">
        <v>58</v>
      </c>
      <c r="D10948" s="896">
        <v>227.14</v>
      </c>
    </row>
    <row r="10949" spans="1:4" ht="40.5" x14ac:dyDescent="0.25">
      <c r="A10949" s="893">
        <v>101845</v>
      </c>
      <c r="B10949" s="894" t="s">
        <v>26642</v>
      </c>
      <c r="C10949" s="893" t="s">
        <v>58</v>
      </c>
      <c r="D10949" s="896">
        <v>253.27</v>
      </c>
    </row>
    <row r="10950" spans="1:4" ht="40.5" x14ac:dyDescent="0.25">
      <c r="A10950" s="893">
        <v>101846</v>
      </c>
      <c r="B10950" s="894" t="s">
        <v>26643</v>
      </c>
      <c r="C10950" s="893" t="s">
        <v>58</v>
      </c>
      <c r="D10950" s="896">
        <v>182.25</v>
      </c>
    </row>
    <row r="10951" spans="1:4" ht="40.5" x14ac:dyDescent="0.25">
      <c r="A10951" s="893">
        <v>101847</v>
      </c>
      <c r="B10951" s="894" t="s">
        <v>26644</v>
      </c>
      <c r="C10951" s="893" t="s">
        <v>58</v>
      </c>
      <c r="D10951" s="896">
        <v>209.13</v>
      </c>
    </row>
    <row r="10952" spans="1:4" ht="40.5" x14ac:dyDescent="0.25">
      <c r="A10952" s="893">
        <v>101848</v>
      </c>
      <c r="B10952" s="894" t="s">
        <v>26645</v>
      </c>
      <c r="C10952" s="893" t="s">
        <v>58</v>
      </c>
      <c r="D10952" s="896">
        <v>235.65</v>
      </c>
    </row>
    <row r="10953" spans="1:4" ht="40.5" x14ac:dyDescent="0.25">
      <c r="A10953" s="893">
        <v>101849</v>
      </c>
      <c r="B10953" s="894" t="s">
        <v>26646</v>
      </c>
      <c r="C10953" s="893" t="s">
        <v>58</v>
      </c>
      <c r="D10953" s="896">
        <v>247.7</v>
      </c>
    </row>
    <row r="10954" spans="1:4" ht="40.5" x14ac:dyDescent="0.25">
      <c r="A10954" s="893">
        <v>101850</v>
      </c>
      <c r="B10954" s="894" t="s">
        <v>26647</v>
      </c>
      <c r="C10954" s="893" t="s">
        <v>59</v>
      </c>
      <c r="D10954" s="896">
        <v>63.03</v>
      </c>
    </row>
    <row r="10955" spans="1:4" ht="40.5" x14ac:dyDescent="0.25">
      <c r="A10955" s="893">
        <v>101852</v>
      </c>
      <c r="B10955" s="894" t="s">
        <v>26648</v>
      </c>
      <c r="C10955" s="893" t="s">
        <v>59</v>
      </c>
      <c r="D10955" s="896">
        <v>76.19</v>
      </c>
    </row>
    <row r="10956" spans="1:4" ht="40.5" x14ac:dyDescent="0.25">
      <c r="A10956" s="893">
        <v>101853</v>
      </c>
      <c r="B10956" s="894" t="s">
        <v>26649</v>
      </c>
      <c r="C10956" s="893" t="s">
        <v>59</v>
      </c>
      <c r="D10956" s="896">
        <v>56.82</v>
      </c>
    </row>
    <row r="10957" spans="1:4" ht="40.5" x14ac:dyDescent="0.25">
      <c r="A10957" s="893">
        <v>101855</v>
      </c>
      <c r="B10957" s="894" t="s">
        <v>26650</v>
      </c>
      <c r="C10957" s="893" t="s">
        <v>59</v>
      </c>
      <c r="D10957" s="896">
        <v>78.98</v>
      </c>
    </row>
    <row r="10958" spans="1:4" ht="40.5" x14ac:dyDescent="0.25">
      <c r="A10958" s="893">
        <v>101856</v>
      </c>
      <c r="B10958" s="894" t="s">
        <v>26651</v>
      </c>
      <c r="C10958" s="893" t="s">
        <v>59</v>
      </c>
      <c r="D10958" s="896">
        <v>28.56</v>
      </c>
    </row>
    <row r="10959" spans="1:4" ht="40.5" x14ac:dyDescent="0.25">
      <c r="A10959" s="893">
        <v>101857</v>
      </c>
      <c r="B10959" s="894" t="s">
        <v>26652</v>
      </c>
      <c r="C10959" s="893" t="s">
        <v>59</v>
      </c>
      <c r="D10959" s="896">
        <v>35.75</v>
      </c>
    </row>
    <row r="10960" spans="1:4" ht="54" x14ac:dyDescent="0.25">
      <c r="A10960" s="893">
        <v>101858</v>
      </c>
      <c r="B10960" s="894" t="s">
        <v>26653</v>
      </c>
      <c r="C10960" s="893" t="s">
        <v>59</v>
      </c>
      <c r="D10960" s="896">
        <v>29.17</v>
      </c>
    </row>
    <row r="10961" spans="1:4" ht="54" x14ac:dyDescent="0.25">
      <c r="A10961" s="893">
        <v>101859</v>
      </c>
      <c r="B10961" s="894" t="s">
        <v>26654</v>
      </c>
      <c r="C10961" s="893" t="s">
        <v>59</v>
      </c>
      <c r="D10961" s="896">
        <v>32.25</v>
      </c>
    </row>
    <row r="10962" spans="1:4" ht="54" x14ac:dyDescent="0.25">
      <c r="A10962" s="893">
        <v>101860</v>
      </c>
      <c r="B10962" s="894" t="s">
        <v>26655</v>
      </c>
      <c r="C10962" s="893" t="s">
        <v>59</v>
      </c>
      <c r="D10962" s="896">
        <v>37.1</v>
      </c>
    </row>
    <row r="10963" spans="1:4" ht="40.5" x14ac:dyDescent="0.25">
      <c r="A10963" s="893">
        <v>101861</v>
      </c>
      <c r="B10963" s="894" t="s">
        <v>26656</v>
      </c>
      <c r="C10963" s="893" t="s">
        <v>59</v>
      </c>
      <c r="D10963" s="896">
        <v>34.69</v>
      </c>
    </row>
    <row r="10964" spans="1:4" ht="40.5" x14ac:dyDescent="0.25">
      <c r="A10964" s="893">
        <v>101862</v>
      </c>
      <c r="B10964" s="894" t="s">
        <v>26657</v>
      </c>
      <c r="C10964" s="893" t="s">
        <v>59</v>
      </c>
      <c r="D10964" s="896">
        <v>37.840000000000003</v>
      </c>
    </row>
    <row r="10965" spans="1:4" ht="54" x14ac:dyDescent="0.25">
      <c r="A10965" s="893">
        <v>101863</v>
      </c>
      <c r="B10965" s="894" t="s">
        <v>26658</v>
      </c>
      <c r="C10965" s="893" t="s">
        <v>59</v>
      </c>
      <c r="D10965" s="896">
        <v>29.59</v>
      </c>
    </row>
    <row r="10966" spans="1:4" ht="54" x14ac:dyDescent="0.25">
      <c r="A10966" s="893">
        <v>101864</v>
      </c>
      <c r="B10966" s="894" t="s">
        <v>26659</v>
      </c>
      <c r="C10966" s="893" t="s">
        <v>59</v>
      </c>
      <c r="D10966" s="896">
        <v>34.450000000000003</v>
      </c>
    </row>
    <row r="10967" spans="1:4" ht="54" x14ac:dyDescent="0.25">
      <c r="A10967" s="893">
        <v>101865</v>
      </c>
      <c r="B10967" s="894" t="s">
        <v>26660</v>
      </c>
      <c r="C10967" s="893" t="s">
        <v>59</v>
      </c>
      <c r="D10967" s="896">
        <v>39.299999999999997</v>
      </c>
    </row>
    <row r="10968" spans="1:4" ht="40.5" x14ac:dyDescent="0.25">
      <c r="A10968" s="893">
        <v>101866</v>
      </c>
      <c r="B10968" s="894" t="s">
        <v>26661</v>
      </c>
      <c r="C10968" s="893" t="s">
        <v>59</v>
      </c>
      <c r="D10968" s="896">
        <v>34.92</v>
      </c>
    </row>
    <row r="10969" spans="1:4" ht="40.5" x14ac:dyDescent="0.25">
      <c r="A10969" s="893">
        <v>101867</v>
      </c>
      <c r="B10969" s="894" t="s">
        <v>26662</v>
      </c>
      <c r="C10969" s="893" t="s">
        <v>59</v>
      </c>
      <c r="D10969" s="896">
        <v>39.799999999999997</v>
      </c>
    </row>
    <row r="10970" spans="1:4" ht="54" x14ac:dyDescent="0.25">
      <c r="A10970" s="893">
        <v>101868</v>
      </c>
      <c r="B10970" s="894" t="s">
        <v>26663</v>
      </c>
      <c r="C10970" s="893" t="s">
        <v>59</v>
      </c>
      <c r="D10970" s="896">
        <v>31.55</v>
      </c>
    </row>
    <row r="10971" spans="1:4" ht="54" x14ac:dyDescent="0.25">
      <c r="A10971" s="893">
        <v>101869</v>
      </c>
      <c r="B10971" s="894" t="s">
        <v>26664</v>
      </c>
      <c r="C10971" s="893" t="s">
        <v>59</v>
      </c>
      <c r="D10971" s="896">
        <v>36.4</v>
      </c>
    </row>
    <row r="10972" spans="1:4" ht="54" x14ac:dyDescent="0.25">
      <c r="A10972" s="893">
        <v>101870</v>
      </c>
      <c r="B10972" s="894" t="s">
        <v>26665</v>
      </c>
      <c r="C10972" s="893" t="s">
        <v>59</v>
      </c>
      <c r="D10972" s="896">
        <v>41.25</v>
      </c>
    </row>
    <row r="10973" spans="1:4" ht="40.5" x14ac:dyDescent="0.25">
      <c r="A10973" s="893">
        <v>102098</v>
      </c>
      <c r="B10973" s="894" t="s">
        <v>26666</v>
      </c>
      <c r="C10973" s="893" t="s">
        <v>58</v>
      </c>
      <c r="D10973" s="897">
        <v>2392.39</v>
      </c>
    </row>
    <row r="10974" spans="1:4" ht="40.5" x14ac:dyDescent="0.25">
      <c r="A10974" s="893">
        <v>102988</v>
      </c>
      <c r="B10974" s="894" t="s">
        <v>26667</v>
      </c>
      <c r="C10974" s="893" t="s">
        <v>59</v>
      </c>
      <c r="D10974" s="896">
        <v>60.94</v>
      </c>
    </row>
    <row r="10975" spans="1:4" ht="27" x14ac:dyDescent="0.25">
      <c r="A10975" s="893">
        <v>100576</v>
      </c>
      <c r="B10975" s="894" t="s">
        <v>29754</v>
      </c>
      <c r="C10975" s="893" t="s">
        <v>59</v>
      </c>
      <c r="D10975" s="896">
        <v>2.2000000000000002</v>
      </c>
    </row>
    <row r="10976" spans="1:4" ht="27" x14ac:dyDescent="0.25">
      <c r="A10976" s="893">
        <v>100577</v>
      </c>
      <c r="B10976" s="894" t="s">
        <v>29755</v>
      </c>
      <c r="C10976" s="893" t="s">
        <v>59</v>
      </c>
      <c r="D10976" s="896">
        <v>0.54</v>
      </c>
    </row>
    <row r="10977" spans="1:4" ht="27" x14ac:dyDescent="0.25">
      <c r="A10977" s="893">
        <v>105597</v>
      </c>
      <c r="B10977" s="894" t="s">
        <v>29756</v>
      </c>
      <c r="C10977" s="893" t="s">
        <v>59</v>
      </c>
      <c r="D10977" s="896">
        <v>4.07</v>
      </c>
    </row>
    <row r="10978" spans="1:4" ht="27" x14ac:dyDescent="0.25">
      <c r="A10978" s="893">
        <v>105598</v>
      </c>
      <c r="B10978" s="894" t="s">
        <v>29757</v>
      </c>
      <c r="C10978" s="893" t="s">
        <v>59</v>
      </c>
      <c r="D10978" s="896">
        <v>2.02</v>
      </c>
    </row>
    <row r="10979" spans="1:4" ht="40.5" x14ac:dyDescent="0.25">
      <c r="A10979" s="893">
        <v>96388</v>
      </c>
      <c r="B10979" s="894" t="s">
        <v>29758</v>
      </c>
      <c r="C10979" s="893" t="s">
        <v>58</v>
      </c>
      <c r="D10979" s="896">
        <v>9.4</v>
      </c>
    </row>
    <row r="10980" spans="1:4" ht="54" x14ac:dyDescent="0.25">
      <c r="A10980" s="893">
        <v>96389</v>
      </c>
      <c r="B10980" s="894" t="s">
        <v>29759</v>
      </c>
      <c r="C10980" s="893" t="s">
        <v>58</v>
      </c>
      <c r="D10980" s="896">
        <v>45.96</v>
      </c>
    </row>
    <row r="10981" spans="1:4" ht="54" x14ac:dyDescent="0.25">
      <c r="A10981" s="893">
        <v>96390</v>
      </c>
      <c r="B10981" s="894" t="s">
        <v>29760</v>
      </c>
      <c r="C10981" s="893" t="s">
        <v>58</v>
      </c>
      <c r="D10981" s="896">
        <v>75.56</v>
      </c>
    </row>
    <row r="10982" spans="1:4" ht="54" x14ac:dyDescent="0.25">
      <c r="A10982" s="893">
        <v>96391</v>
      </c>
      <c r="B10982" s="894" t="s">
        <v>29761</v>
      </c>
      <c r="C10982" s="893" t="s">
        <v>58</v>
      </c>
      <c r="D10982" s="896">
        <v>104.36</v>
      </c>
    </row>
    <row r="10983" spans="1:4" ht="54" x14ac:dyDescent="0.25">
      <c r="A10983" s="893">
        <v>96392</v>
      </c>
      <c r="B10983" s="894" t="s">
        <v>29762</v>
      </c>
      <c r="C10983" s="893" t="s">
        <v>58</v>
      </c>
      <c r="D10983" s="896">
        <v>132.79</v>
      </c>
    </row>
    <row r="10984" spans="1:4" ht="40.5" x14ac:dyDescent="0.25">
      <c r="A10984" s="893">
        <v>96396</v>
      </c>
      <c r="B10984" s="894" t="s">
        <v>29763</v>
      </c>
      <c r="C10984" s="893" t="s">
        <v>58</v>
      </c>
      <c r="D10984" s="896">
        <v>233.45</v>
      </c>
    </row>
    <row r="10985" spans="1:4" ht="40.5" x14ac:dyDescent="0.25">
      <c r="A10985" s="893">
        <v>96397</v>
      </c>
      <c r="B10985" s="894" t="s">
        <v>29764</v>
      </c>
      <c r="C10985" s="893" t="s">
        <v>58</v>
      </c>
      <c r="D10985" s="896">
        <v>289.17</v>
      </c>
    </row>
    <row r="10986" spans="1:4" ht="40.5" x14ac:dyDescent="0.25">
      <c r="A10986" s="893">
        <v>96398</v>
      </c>
      <c r="B10986" s="894" t="s">
        <v>29765</v>
      </c>
      <c r="C10986" s="893" t="s">
        <v>58</v>
      </c>
      <c r="D10986" s="896">
        <v>363.72</v>
      </c>
    </row>
    <row r="10987" spans="1:4" ht="27" x14ac:dyDescent="0.25">
      <c r="A10987" s="893">
        <v>96399</v>
      </c>
      <c r="B10987" s="894" t="s">
        <v>29766</v>
      </c>
      <c r="C10987" s="893" t="s">
        <v>58</v>
      </c>
      <c r="D10987" s="896">
        <v>161.66</v>
      </c>
    </row>
    <row r="10988" spans="1:4" ht="27" x14ac:dyDescent="0.25">
      <c r="A10988" s="893">
        <v>96400</v>
      </c>
      <c r="B10988" s="894" t="s">
        <v>29767</v>
      </c>
      <c r="C10988" s="893" t="s">
        <v>58</v>
      </c>
      <c r="D10988" s="896">
        <v>211.35</v>
      </c>
    </row>
    <row r="10989" spans="1:4" ht="54" x14ac:dyDescent="0.25">
      <c r="A10989" s="893">
        <v>100564</v>
      </c>
      <c r="B10989" s="894" t="s">
        <v>29768</v>
      </c>
      <c r="C10989" s="893" t="s">
        <v>58</v>
      </c>
      <c r="D10989" s="896">
        <v>140.4</v>
      </c>
    </row>
    <row r="10990" spans="1:4" ht="54" x14ac:dyDescent="0.25">
      <c r="A10990" s="893">
        <v>100565</v>
      </c>
      <c r="B10990" s="894" t="s">
        <v>29769</v>
      </c>
      <c r="C10990" s="893" t="s">
        <v>58</v>
      </c>
      <c r="D10990" s="896">
        <v>121.25</v>
      </c>
    </row>
    <row r="10991" spans="1:4" ht="54" x14ac:dyDescent="0.25">
      <c r="A10991" s="893">
        <v>100566</v>
      </c>
      <c r="B10991" s="894" t="s">
        <v>29770</v>
      </c>
      <c r="C10991" s="893" t="s">
        <v>58</v>
      </c>
      <c r="D10991" s="896">
        <v>197.1</v>
      </c>
    </row>
    <row r="10992" spans="1:4" ht="54" x14ac:dyDescent="0.25">
      <c r="A10992" s="893">
        <v>100567</v>
      </c>
      <c r="B10992" s="894" t="s">
        <v>29771</v>
      </c>
      <c r="C10992" s="893" t="s">
        <v>58</v>
      </c>
      <c r="D10992" s="896">
        <v>223.6</v>
      </c>
    </row>
    <row r="10993" spans="1:4" ht="54" x14ac:dyDescent="0.25">
      <c r="A10993" s="893">
        <v>100568</v>
      </c>
      <c r="B10993" s="894" t="s">
        <v>29772</v>
      </c>
      <c r="C10993" s="893" t="s">
        <v>58</v>
      </c>
      <c r="D10993" s="896">
        <v>249.73</v>
      </c>
    </row>
    <row r="10994" spans="1:4" ht="54" x14ac:dyDescent="0.25">
      <c r="A10994" s="893">
        <v>100569</v>
      </c>
      <c r="B10994" s="894" t="s">
        <v>29773</v>
      </c>
      <c r="C10994" s="893" t="s">
        <v>58</v>
      </c>
      <c r="D10994" s="896">
        <v>178.71</v>
      </c>
    </row>
    <row r="10995" spans="1:4" ht="54" x14ac:dyDescent="0.25">
      <c r="A10995" s="893">
        <v>100570</v>
      </c>
      <c r="B10995" s="894" t="s">
        <v>29774</v>
      </c>
      <c r="C10995" s="893" t="s">
        <v>58</v>
      </c>
      <c r="D10995" s="896">
        <v>205.59</v>
      </c>
    </row>
    <row r="10996" spans="1:4" ht="54" x14ac:dyDescent="0.25">
      <c r="A10996" s="893">
        <v>100571</v>
      </c>
      <c r="B10996" s="894" t="s">
        <v>29775</v>
      </c>
      <c r="C10996" s="893" t="s">
        <v>58</v>
      </c>
      <c r="D10996" s="896">
        <v>232.11</v>
      </c>
    </row>
    <row r="10997" spans="1:4" ht="54" x14ac:dyDescent="0.25">
      <c r="A10997" s="893">
        <v>100572</v>
      </c>
      <c r="B10997" s="894" t="s">
        <v>29776</v>
      </c>
      <c r="C10997" s="893" t="s">
        <v>58</v>
      </c>
      <c r="D10997" s="896">
        <v>146.02000000000001</v>
      </c>
    </row>
    <row r="10998" spans="1:4" ht="54" x14ac:dyDescent="0.25">
      <c r="A10998" s="893">
        <v>100573</v>
      </c>
      <c r="B10998" s="894" t="s">
        <v>29777</v>
      </c>
      <c r="C10998" s="893" t="s">
        <v>58</v>
      </c>
      <c r="D10998" s="896">
        <v>126.87</v>
      </c>
    </row>
    <row r="10999" spans="1:4" ht="13.5" x14ac:dyDescent="0.25">
      <c r="A10999" s="893">
        <v>100574</v>
      </c>
      <c r="B10999" s="894" t="s">
        <v>29778</v>
      </c>
      <c r="C10999" s="893" t="s">
        <v>58</v>
      </c>
      <c r="D10999" s="896">
        <v>1.5</v>
      </c>
    </row>
    <row r="11000" spans="1:4" ht="13.5" x14ac:dyDescent="0.25">
      <c r="A11000" s="893">
        <v>100575</v>
      </c>
      <c r="B11000" s="894" t="s">
        <v>29779</v>
      </c>
      <c r="C11000" s="893" t="s">
        <v>59</v>
      </c>
      <c r="D11000" s="896">
        <v>1.92</v>
      </c>
    </row>
    <row r="11001" spans="1:4" ht="40.5" x14ac:dyDescent="0.25">
      <c r="A11001" s="893">
        <v>101767</v>
      </c>
      <c r="B11001" s="894" t="s">
        <v>29780</v>
      </c>
      <c r="C11001" s="893" t="s">
        <v>58</v>
      </c>
      <c r="D11001" s="896">
        <v>31.42</v>
      </c>
    </row>
    <row r="11002" spans="1:4" ht="40.5" x14ac:dyDescent="0.25">
      <c r="A11002" s="893">
        <v>101768</v>
      </c>
      <c r="B11002" s="894" t="s">
        <v>29781</v>
      </c>
      <c r="C11002" s="893" t="s">
        <v>58</v>
      </c>
      <c r="D11002" s="896">
        <v>27.22</v>
      </c>
    </row>
    <row r="11003" spans="1:4" ht="40.5" x14ac:dyDescent="0.25">
      <c r="A11003" s="893">
        <v>105566</v>
      </c>
      <c r="B11003" s="894" t="s">
        <v>29782</v>
      </c>
      <c r="C11003" s="893" t="s">
        <v>58</v>
      </c>
      <c r="D11003" s="896">
        <v>11.76</v>
      </c>
    </row>
    <row r="11004" spans="1:4" ht="40.5" x14ac:dyDescent="0.25">
      <c r="A11004" s="893">
        <v>105567</v>
      </c>
      <c r="B11004" s="894" t="s">
        <v>29783</v>
      </c>
      <c r="C11004" s="893" t="s">
        <v>58</v>
      </c>
      <c r="D11004" s="896">
        <v>15.63</v>
      </c>
    </row>
    <row r="11005" spans="1:4" ht="40.5" x14ac:dyDescent="0.25">
      <c r="A11005" s="893">
        <v>105568</v>
      </c>
      <c r="B11005" s="894" t="s">
        <v>29784</v>
      </c>
      <c r="C11005" s="893" t="s">
        <v>58</v>
      </c>
      <c r="D11005" s="896">
        <v>12.43</v>
      </c>
    </row>
    <row r="11006" spans="1:4" ht="40.5" x14ac:dyDescent="0.25">
      <c r="A11006" s="893">
        <v>105569</v>
      </c>
      <c r="B11006" s="894" t="s">
        <v>29785</v>
      </c>
      <c r="C11006" s="893" t="s">
        <v>58</v>
      </c>
      <c r="D11006" s="896">
        <v>7.81</v>
      </c>
    </row>
    <row r="11007" spans="1:4" ht="40.5" x14ac:dyDescent="0.25">
      <c r="A11007" s="893">
        <v>105570</v>
      </c>
      <c r="B11007" s="894" t="s">
        <v>29786</v>
      </c>
      <c r="C11007" s="893" t="s">
        <v>58</v>
      </c>
      <c r="D11007" s="896">
        <v>10.26</v>
      </c>
    </row>
    <row r="11008" spans="1:4" ht="54" x14ac:dyDescent="0.25">
      <c r="A11008" s="893">
        <v>105571</v>
      </c>
      <c r="B11008" s="894" t="s">
        <v>29787</v>
      </c>
      <c r="C11008" s="893" t="s">
        <v>58</v>
      </c>
      <c r="D11008" s="896">
        <v>52.02</v>
      </c>
    </row>
    <row r="11009" spans="1:4" ht="54" x14ac:dyDescent="0.25">
      <c r="A11009" s="893">
        <v>105572</v>
      </c>
      <c r="B11009" s="894" t="s">
        <v>29788</v>
      </c>
      <c r="C11009" s="893" t="s">
        <v>58</v>
      </c>
      <c r="D11009" s="896">
        <v>59.23</v>
      </c>
    </row>
    <row r="11010" spans="1:4" ht="54" x14ac:dyDescent="0.25">
      <c r="A11010" s="893">
        <v>105573</v>
      </c>
      <c r="B11010" s="894" t="s">
        <v>29789</v>
      </c>
      <c r="C11010" s="893" t="s">
        <v>58</v>
      </c>
      <c r="D11010" s="896">
        <v>88.83</v>
      </c>
    </row>
    <row r="11011" spans="1:4" ht="54" x14ac:dyDescent="0.25">
      <c r="A11011" s="893">
        <v>105574</v>
      </c>
      <c r="B11011" s="894" t="s">
        <v>29790</v>
      </c>
      <c r="C11011" s="893" t="s">
        <v>58</v>
      </c>
      <c r="D11011" s="896">
        <v>50.78</v>
      </c>
    </row>
    <row r="11012" spans="1:4" ht="54" x14ac:dyDescent="0.25">
      <c r="A11012" s="893">
        <v>105575</v>
      </c>
      <c r="B11012" s="894" t="s">
        <v>29791</v>
      </c>
      <c r="C11012" s="893" t="s">
        <v>58</v>
      </c>
      <c r="D11012" s="896">
        <v>45.03</v>
      </c>
    </row>
    <row r="11013" spans="1:4" ht="54" x14ac:dyDescent="0.25">
      <c r="A11013" s="893">
        <v>105576</v>
      </c>
      <c r="B11013" s="894" t="s">
        <v>29792</v>
      </c>
      <c r="C11013" s="893" t="s">
        <v>58</v>
      </c>
      <c r="D11013" s="896">
        <v>49.61</v>
      </c>
    </row>
    <row r="11014" spans="1:4" ht="54" x14ac:dyDescent="0.25">
      <c r="A11014" s="893">
        <v>105577</v>
      </c>
      <c r="B11014" s="894" t="s">
        <v>29793</v>
      </c>
      <c r="C11014" s="893" t="s">
        <v>58</v>
      </c>
      <c r="D11014" s="896">
        <v>160.55000000000001</v>
      </c>
    </row>
    <row r="11015" spans="1:4" ht="54" x14ac:dyDescent="0.25">
      <c r="A11015" s="893">
        <v>105578</v>
      </c>
      <c r="B11015" s="894" t="s">
        <v>29794</v>
      </c>
      <c r="C11015" s="893" t="s">
        <v>58</v>
      </c>
      <c r="D11015" s="896">
        <v>150.02000000000001</v>
      </c>
    </row>
    <row r="11016" spans="1:4" ht="54" x14ac:dyDescent="0.25">
      <c r="A11016" s="893">
        <v>105579</v>
      </c>
      <c r="B11016" s="894" t="s">
        <v>29795</v>
      </c>
      <c r="C11016" s="893" t="s">
        <v>58</v>
      </c>
      <c r="D11016" s="896">
        <v>141.4</v>
      </c>
    </row>
    <row r="11017" spans="1:4" ht="54" x14ac:dyDescent="0.25">
      <c r="A11017" s="893">
        <v>105580</v>
      </c>
      <c r="B11017" s="894" t="s">
        <v>29796</v>
      </c>
      <c r="C11017" s="893" t="s">
        <v>58</v>
      </c>
      <c r="D11017" s="896">
        <v>130.87</v>
      </c>
    </row>
    <row r="11018" spans="1:4" ht="54" x14ac:dyDescent="0.25">
      <c r="A11018" s="893">
        <v>105581</v>
      </c>
      <c r="B11018" s="894" t="s">
        <v>29797</v>
      </c>
      <c r="C11018" s="893" t="s">
        <v>58</v>
      </c>
      <c r="D11018" s="896">
        <v>117.47</v>
      </c>
    </row>
    <row r="11019" spans="1:4" ht="54" x14ac:dyDescent="0.25">
      <c r="A11019" s="893">
        <v>105582</v>
      </c>
      <c r="B11019" s="894" t="s">
        <v>29798</v>
      </c>
      <c r="C11019" s="893" t="s">
        <v>58</v>
      </c>
      <c r="D11019" s="896">
        <v>125.59</v>
      </c>
    </row>
    <row r="11020" spans="1:4" ht="54" x14ac:dyDescent="0.25">
      <c r="A11020" s="893">
        <v>105585</v>
      </c>
      <c r="B11020" s="894" t="s">
        <v>29799</v>
      </c>
      <c r="C11020" s="893" t="s">
        <v>58</v>
      </c>
      <c r="D11020" s="896">
        <v>156.33000000000001</v>
      </c>
    </row>
    <row r="11021" spans="1:4" ht="54" x14ac:dyDescent="0.25">
      <c r="A11021" s="893">
        <v>105586</v>
      </c>
      <c r="B11021" s="894" t="s">
        <v>29800</v>
      </c>
      <c r="C11021" s="893" t="s">
        <v>58</v>
      </c>
      <c r="D11021" s="896">
        <v>172.63</v>
      </c>
    </row>
    <row r="11022" spans="1:4" ht="54" x14ac:dyDescent="0.25">
      <c r="A11022" s="893">
        <v>105587</v>
      </c>
      <c r="B11022" s="894" t="s">
        <v>29801</v>
      </c>
      <c r="C11022" s="893" t="s">
        <v>58</v>
      </c>
      <c r="D11022" s="896">
        <v>158.09</v>
      </c>
    </row>
    <row r="11023" spans="1:4" ht="54" x14ac:dyDescent="0.25">
      <c r="A11023" s="893">
        <v>105588</v>
      </c>
      <c r="B11023" s="894" t="s">
        <v>29802</v>
      </c>
      <c r="C11023" s="893" t="s">
        <v>58</v>
      </c>
      <c r="D11023" s="896">
        <v>144.99</v>
      </c>
    </row>
    <row r="11024" spans="1:4" ht="54" x14ac:dyDescent="0.25">
      <c r="A11024" s="893">
        <v>105589</v>
      </c>
      <c r="B11024" s="894" t="s">
        <v>29803</v>
      </c>
      <c r="C11024" s="893" t="s">
        <v>58</v>
      </c>
      <c r="D11024" s="896">
        <v>156.78</v>
      </c>
    </row>
    <row r="11025" spans="1:4" ht="54" x14ac:dyDescent="0.25">
      <c r="A11025" s="893">
        <v>105592</v>
      </c>
      <c r="B11025" s="894" t="s">
        <v>29804</v>
      </c>
      <c r="C11025" s="893" t="s">
        <v>58</v>
      </c>
      <c r="D11025" s="896">
        <v>137.18</v>
      </c>
    </row>
    <row r="11026" spans="1:4" ht="54" x14ac:dyDescent="0.25">
      <c r="A11026" s="893">
        <v>105593</v>
      </c>
      <c r="B11026" s="894" t="s">
        <v>29805</v>
      </c>
      <c r="C11026" s="893" t="s">
        <v>58</v>
      </c>
      <c r="D11026" s="896">
        <v>153.47999999999999</v>
      </c>
    </row>
    <row r="11027" spans="1:4" ht="54" x14ac:dyDescent="0.25">
      <c r="A11027" s="893">
        <v>105594</v>
      </c>
      <c r="B11027" s="894" t="s">
        <v>29806</v>
      </c>
      <c r="C11027" s="893" t="s">
        <v>58</v>
      </c>
      <c r="D11027" s="896">
        <v>138.94</v>
      </c>
    </row>
    <row r="11028" spans="1:4" ht="54" x14ac:dyDescent="0.25">
      <c r="A11028" s="893">
        <v>105595</v>
      </c>
      <c r="B11028" s="894" t="s">
        <v>29807</v>
      </c>
      <c r="C11028" s="893" t="s">
        <v>58</v>
      </c>
      <c r="D11028" s="896">
        <v>125.84</v>
      </c>
    </row>
    <row r="11029" spans="1:4" ht="54" x14ac:dyDescent="0.25">
      <c r="A11029" s="893">
        <v>105596</v>
      </c>
      <c r="B11029" s="894" t="s">
        <v>29808</v>
      </c>
      <c r="C11029" s="893" t="s">
        <v>58</v>
      </c>
      <c r="D11029" s="896">
        <v>137.63</v>
      </c>
    </row>
    <row r="11030" spans="1:4" ht="54" x14ac:dyDescent="0.25">
      <c r="A11030" s="893">
        <v>105623</v>
      </c>
      <c r="B11030" s="894" t="s">
        <v>29809</v>
      </c>
      <c r="C11030" s="893" t="s">
        <v>58</v>
      </c>
      <c r="D11030" s="896">
        <v>81.62</v>
      </c>
    </row>
    <row r="11031" spans="1:4" ht="54" x14ac:dyDescent="0.25">
      <c r="A11031" s="893">
        <v>105624</v>
      </c>
      <c r="B11031" s="894" t="s">
        <v>29810</v>
      </c>
      <c r="C11031" s="893" t="s">
        <v>58</v>
      </c>
      <c r="D11031" s="896">
        <v>110.42</v>
      </c>
    </row>
    <row r="11032" spans="1:4" ht="54" x14ac:dyDescent="0.25">
      <c r="A11032" s="893">
        <v>105625</v>
      </c>
      <c r="B11032" s="894" t="s">
        <v>29811</v>
      </c>
      <c r="C11032" s="893" t="s">
        <v>58</v>
      </c>
      <c r="D11032" s="896">
        <v>138.85</v>
      </c>
    </row>
    <row r="11033" spans="1:4" ht="54" x14ac:dyDescent="0.25">
      <c r="A11033" s="893">
        <v>105626</v>
      </c>
      <c r="B11033" s="894" t="s">
        <v>29812</v>
      </c>
      <c r="C11033" s="893" t="s">
        <v>58</v>
      </c>
      <c r="D11033" s="896">
        <v>117.63</v>
      </c>
    </row>
    <row r="11034" spans="1:4" ht="54" x14ac:dyDescent="0.25">
      <c r="A11034" s="893">
        <v>105627</v>
      </c>
      <c r="B11034" s="894" t="s">
        <v>29813</v>
      </c>
      <c r="C11034" s="893" t="s">
        <v>58</v>
      </c>
      <c r="D11034" s="896">
        <v>146.06</v>
      </c>
    </row>
    <row r="11035" spans="1:4" ht="54" x14ac:dyDescent="0.25">
      <c r="A11035" s="893">
        <v>105628</v>
      </c>
      <c r="B11035" s="894" t="s">
        <v>29814</v>
      </c>
      <c r="C11035" s="893" t="s">
        <v>58</v>
      </c>
      <c r="D11035" s="896">
        <v>80.38</v>
      </c>
    </row>
    <row r="11036" spans="1:4" ht="54" x14ac:dyDescent="0.25">
      <c r="A11036" s="893">
        <v>105629</v>
      </c>
      <c r="B11036" s="894" t="s">
        <v>29815</v>
      </c>
      <c r="C11036" s="893" t="s">
        <v>58</v>
      </c>
      <c r="D11036" s="896">
        <v>109.18</v>
      </c>
    </row>
    <row r="11037" spans="1:4" ht="54" x14ac:dyDescent="0.25">
      <c r="A11037" s="893">
        <v>105630</v>
      </c>
      <c r="B11037" s="894" t="s">
        <v>29816</v>
      </c>
      <c r="C11037" s="893" t="s">
        <v>58</v>
      </c>
      <c r="D11037" s="896">
        <v>137.61000000000001</v>
      </c>
    </row>
    <row r="11038" spans="1:4" ht="54" x14ac:dyDescent="0.25">
      <c r="A11038" s="893">
        <v>105631</v>
      </c>
      <c r="B11038" s="894" t="s">
        <v>29817</v>
      </c>
      <c r="C11038" s="893" t="s">
        <v>58</v>
      </c>
      <c r="D11038" s="896">
        <v>74.63</v>
      </c>
    </row>
    <row r="11039" spans="1:4" ht="54" x14ac:dyDescent="0.25">
      <c r="A11039" s="893">
        <v>105632</v>
      </c>
      <c r="B11039" s="894" t="s">
        <v>29818</v>
      </c>
      <c r="C11039" s="893" t="s">
        <v>58</v>
      </c>
      <c r="D11039" s="896">
        <v>103.43</v>
      </c>
    </row>
    <row r="11040" spans="1:4" ht="54" x14ac:dyDescent="0.25">
      <c r="A11040" s="893">
        <v>105633</v>
      </c>
      <c r="B11040" s="894" t="s">
        <v>29819</v>
      </c>
      <c r="C11040" s="893" t="s">
        <v>58</v>
      </c>
      <c r="D11040" s="896">
        <v>131.86000000000001</v>
      </c>
    </row>
    <row r="11041" spans="1:4" ht="54" x14ac:dyDescent="0.25">
      <c r="A11041" s="893">
        <v>105634</v>
      </c>
      <c r="B11041" s="894" t="s">
        <v>29820</v>
      </c>
      <c r="C11041" s="893" t="s">
        <v>58</v>
      </c>
      <c r="D11041" s="896">
        <v>79.209999999999994</v>
      </c>
    </row>
    <row r="11042" spans="1:4" ht="54" x14ac:dyDescent="0.25">
      <c r="A11042" s="893">
        <v>105635</v>
      </c>
      <c r="B11042" s="894" t="s">
        <v>29821</v>
      </c>
      <c r="C11042" s="893" t="s">
        <v>58</v>
      </c>
      <c r="D11042" s="896">
        <v>108.01</v>
      </c>
    </row>
    <row r="11043" spans="1:4" ht="54" x14ac:dyDescent="0.25">
      <c r="A11043" s="893">
        <v>105636</v>
      </c>
      <c r="B11043" s="894" t="s">
        <v>29822</v>
      </c>
      <c r="C11043" s="893" t="s">
        <v>58</v>
      </c>
      <c r="D11043" s="896">
        <v>136.44</v>
      </c>
    </row>
    <row r="11044" spans="1:4" ht="54" x14ac:dyDescent="0.25">
      <c r="A11044" s="893">
        <v>105657</v>
      </c>
      <c r="B11044" s="894" t="s">
        <v>29823</v>
      </c>
      <c r="C11044" s="893" t="s">
        <v>58</v>
      </c>
      <c r="D11044" s="896">
        <v>204.62</v>
      </c>
    </row>
    <row r="11045" spans="1:4" ht="54" x14ac:dyDescent="0.25">
      <c r="A11045" s="893">
        <v>105658</v>
      </c>
      <c r="B11045" s="894" t="s">
        <v>29824</v>
      </c>
      <c r="C11045" s="893" t="s">
        <v>58</v>
      </c>
      <c r="D11045" s="896">
        <v>231.12</v>
      </c>
    </row>
    <row r="11046" spans="1:4" ht="54" x14ac:dyDescent="0.25">
      <c r="A11046" s="893">
        <v>105659</v>
      </c>
      <c r="B11046" s="894" t="s">
        <v>29825</v>
      </c>
      <c r="C11046" s="893" t="s">
        <v>58</v>
      </c>
      <c r="D11046" s="896">
        <v>257.25</v>
      </c>
    </row>
    <row r="11047" spans="1:4" ht="54" x14ac:dyDescent="0.25">
      <c r="A11047" s="893">
        <v>105660</v>
      </c>
      <c r="B11047" s="894" t="s">
        <v>29826</v>
      </c>
      <c r="C11047" s="893" t="s">
        <v>58</v>
      </c>
      <c r="D11047" s="896">
        <v>217.26</v>
      </c>
    </row>
    <row r="11048" spans="1:4" ht="54" x14ac:dyDescent="0.25">
      <c r="A11048" s="893">
        <v>105661</v>
      </c>
      <c r="B11048" s="894" t="s">
        <v>29827</v>
      </c>
      <c r="C11048" s="893" t="s">
        <v>58</v>
      </c>
      <c r="D11048" s="896">
        <v>243.76</v>
      </c>
    </row>
    <row r="11049" spans="1:4" ht="54" x14ac:dyDescent="0.25">
      <c r="A11049" s="893">
        <v>105662</v>
      </c>
      <c r="B11049" s="894" t="s">
        <v>29828</v>
      </c>
      <c r="C11049" s="893" t="s">
        <v>58</v>
      </c>
      <c r="D11049" s="896">
        <v>269.89</v>
      </c>
    </row>
    <row r="11050" spans="1:4" ht="54" x14ac:dyDescent="0.25">
      <c r="A11050" s="893">
        <v>105663</v>
      </c>
      <c r="B11050" s="894" t="s">
        <v>29829</v>
      </c>
      <c r="C11050" s="893" t="s">
        <v>58</v>
      </c>
      <c r="D11050" s="896">
        <v>206.73</v>
      </c>
    </row>
    <row r="11051" spans="1:4" ht="54" x14ac:dyDescent="0.25">
      <c r="A11051" s="893">
        <v>105664</v>
      </c>
      <c r="B11051" s="894" t="s">
        <v>29830</v>
      </c>
      <c r="C11051" s="893" t="s">
        <v>58</v>
      </c>
      <c r="D11051" s="896">
        <v>233.23</v>
      </c>
    </row>
    <row r="11052" spans="1:4" ht="54" x14ac:dyDescent="0.25">
      <c r="A11052" s="893">
        <v>105665</v>
      </c>
      <c r="B11052" s="894" t="s">
        <v>29831</v>
      </c>
      <c r="C11052" s="893" t="s">
        <v>58</v>
      </c>
      <c r="D11052" s="896">
        <v>259.36</v>
      </c>
    </row>
    <row r="11053" spans="1:4" ht="54" x14ac:dyDescent="0.25">
      <c r="A11053" s="893">
        <v>105666</v>
      </c>
      <c r="B11053" s="894" t="s">
        <v>29832</v>
      </c>
      <c r="C11053" s="893" t="s">
        <v>58</v>
      </c>
      <c r="D11053" s="896">
        <v>193.33</v>
      </c>
    </row>
    <row r="11054" spans="1:4" ht="54" x14ac:dyDescent="0.25">
      <c r="A11054" s="893">
        <v>105667</v>
      </c>
      <c r="B11054" s="894" t="s">
        <v>29833</v>
      </c>
      <c r="C11054" s="893" t="s">
        <v>58</v>
      </c>
      <c r="D11054" s="896">
        <v>219.83</v>
      </c>
    </row>
    <row r="11055" spans="1:4" ht="54" x14ac:dyDescent="0.25">
      <c r="A11055" s="893">
        <v>105668</v>
      </c>
      <c r="B11055" s="894" t="s">
        <v>29834</v>
      </c>
      <c r="C11055" s="893" t="s">
        <v>58</v>
      </c>
      <c r="D11055" s="896">
        <v>245.96</v>
      </c>
    </row>
    <row r="11056" spans="1:4" ht="54" x14ac:dyDescent="0.25">
      <c r="A11056" s="893">
        <v>105669</v>
      </c>
      <c r="B11056" s="894" t="s">
        <v>29835</v>
      </c>
      <c r="C11056" s="893" t="s">
        <v>58</v>
      </c>
      <c r="D11056" s="896">
        <v>201.45</v>
      </c>
    </row>
    <row r="11057" spans="1:4" ht="54" x14ac:dyDescent="0.25">
      <c r="A11057" s="893">
        <v>105670</v>
      </c>
      <c r="B11057" s="894" t="s">
        <v>29836</v>
      </c>
      <c r="C11057" s="893" t="s">
        <v>58</v>
      </c>
      <c r="D11057" s="896">
        <v>227.95</v>
      </c>
    </row>
    <row r="11058" spans="1:4" ht="54" x14ac:dyDescent="0.25">
      <c r="A11058" s="893">
        <v>105671</v>
      </c>
      <c r="B11058" s="894" t="s">
        <v>29837</v>
      </c>
      <c r="C11058" s="893" t="s">
        <v>58</v>
      </c>
      <c r="D11058" s="896">
        <v>254.08</v>
      </c>
    </row>
    <row r="11059" spans="1:4" ht="54" x14ac:dyDescent="0.25">
      <c r="A11059" s="893">
        <v>105690</v>
      </c>
      <c r="B11059" s="894" t="s">
        <v>29838</v>
      </c>
      <c r="C11059" s="893" t="s">
        <v>58</v>
      </c>
      <c r="D11059" s="896">
        <v>186.23</v>
      </c>
    </row>
    <row r="11060" spans="1:4" ht="54" x14ac:dyDescent="0.25">
      <c r="A11060" s="893">
        <v>105691</v>
      </c>
      <c r="B11060" s="894" t="s">
        <v>29839</v>
      </c>
      <c r="C11060" s="893" t="s">
        <v>58</v>
      </c>
      <c r="D11060" s="896">
        <v>213.11</v>
      </c>
    </row>
    <row r="11061" spans="1:4" ht="54" x14ac:dyDescent="0.25">
      <c r="A11061" s="893">
        <v>105692</v>
      </c>
      <c r="B11061" s="894" t="s">
        <v>29840</v>
      </c>
      <c r="C11061" s="893" t="s">
        <v>58</v>
      </c>
      <c r="D11061" s="896">
        <v>239.63</v>
      </c>
    </row>
    <row r="11062" spans="1:4" ht="54" x14ac:dyDescent="0.25">
      <c r="A11062" s="893">
        <v>105693</v>
      </c>
      <c r="B11062" s="894" t="s">
        <v>29841</v>
      </c>
      <c r="C11062" s="893" t="s">
        <v>58</v>
      </c>
      <c r="D11062" s="896">
        <v>198.87</v>
      </c>
    </row>
    <row r="11063" spans="1:4" ht="54" x14ac:dyDescent="0.25">
      <c r="A11063" s="893">
        <v>105694</v>
      </c>
      <c r="B11063" s="894" t="s">
        <v>29842</v>
      </c>
      <c r="C11063" s="893" t="s">
        <v>58</v>
      </c>
      <c r="D11063" s="896">
        <v>225.75</v>
      </c>
    </row>
    <row r="11064" spans="1:4" ht="54" x14ac:dyDescent="0.25">
      <c r="A11064" s="893">
        <v>105695</v>
      </c>
      <c r="B11064" s="894" t="s">
        <v>29843</v>
      </c>
      <c r="C11064" s="893" t="s">
        <v>58</v>
      </c>
      <c r="D11064" s="896">
        <v>252.27</v>
      </c>
    </row>
    <row r="11065" spans="1:4" ht="54" x14ac:dyDescent="0.25">
      <c r="A11065" s="893">
        <v>105696</v>
      </c>
      <c r="B11065" s="894" t="s">
        <v>29844</v>
      </c>
      <c r="C11065" s="893" t="s">
        <v>58</v>
      </c>
      <c r="D11065" s="896">
        <v>188.34</v>
      </c>
    </row>
    <row r="11066" spans="1:4" ht="54" x14ac:dyDescent="0.25">
      <c r="A11066" s="893">
        <v>105697</v>
      </c>
      <c r="B11066" s="894" t="s">
        <v>29845</v>
      </c>
      <c r="C11066" s="893" t="s">
        <v>58</v>
      </c>
      <c r="D11066" s="896">
        <v>215.22</v>
      </c>
    </row>
    <row r="11067" spans="1:4" ht="54" x14ac:dyDescent="0.25">
      <c r="A11067" s="893">
        <v>105698</v>
      </c>
      <c r="B11067" s="894" t="s">
        <v>29846</v>
      </c>
      <c r="C11067" s="893" t="s">
        <v>58</v>
      </c>
      <c r="D11067" s="896">
        <v>241.74</v>
      </c>
    </row>
    <row r="11068" spans="1:4" ht="54" x14ac:dyDescent="0.25">
      <c r="A11068" s="893">
        <v>105699</v>
      </c>
      <c r="B11068" s="894" t="s">
        <v>29847</v>
      </c>
      <c r="C11068" s="893" t="s">
        <v>58</v>
      </c>
      <c r="D11068" s="896">
        <v>174.94</v>
      </c>
    </row>
    <row r="11069" spans="1:4" ht="54" x14ac:dyDescent="0.25">
      <c r="A11069" s="893">
        <v>105700</v>
      </c>
      <c r="B11069" s="894" t="s">
        <v>29848</v>
      </c>
      <c r="C11069" s="893" t="s">
        <v>58</v>
      </c>
      <c r="D11069" s="896">
        <v>201.82</v>
      </c>
    </row>
    <row r="11070" spans="1:4" ht="54" x14ac:dyDescent="0.25">
      <c r="A11070" s="893">
        <v>105701</v>
      </c>
      <c r="B11070" s="894" t="s">
        <v>29849</v>
      </c>
      <c r="C11070" s="893" t="s">
        <v>58</v>
      </c>
      <c r="D11070" s="896">
        <v>228.34</v>
      </c>
    </row>
    <row r="11071" spans="1:4" ht="54" x14ac:dyDescent="0.25">
      <c r="A11071" s="893">
        <v>105702</v>
      </c>
      <c r="B11071" s="894" t="s">
        <v>29850</v>
      </c>
      <c r="C11071" s="893" t="s">
        <v>58</v>
      </c>
      <c r="D11071" s="896">
        <v>183.06</v>
      </c>
    </row>
    <row r="11072" spans="1:4" ht="54" x14ac:dyDescent="0.25">
      <c r="A11072" s="893">
        <v>105703</v>
      </c>
      <c r="B11072" s="894" t="s">
        <v>29851</v>
      </c>
      <c r="C11072" s="893" t="s">
        <v>58</v>
      </c>
      <c r="D11072" s="896">
        <v>209.94</v>
      </c>
    </row>
    <row r="11073" spans="1:4" ht="54" x14ac:dyDescent="0.25">
      <c r="A11073" s="893">
        <v>105704</v>
      </c>
      <c r="B11073" s="894" t="s">
        <v>29852</v>
      </c>
      <c r="C11073" s="893" t="s">
        <v>58</v>
      </c>
      <c r="D11073" s="896">
        <v>236.46</v>
      </c>
    </row>
    <row r="11074" spans="1:4" ht="54" x14ac:dyDescent="0.25">
      <c r="A11074" s="893">
        <v>105710</v>
      </c>
      <c r="B11074" s="894" t="s">
        <v>29853</v>
      </c>
      <c r="C11074" s="893" t="s">
        <v>58</v>
      </c>
      <c r="D11074" s="896">
        <v>147.91</v>
      </c>
    </row>
    <row r="11075" spans="1:4" ht="54" x14ac:dyDescent="0.25">
      <c r="A11075" s="893">
        <v>105711</v>
      </c>
      <c r="B11075" s="894" t="s">
        <v>29854</v>
      </c>
      <c r="C11075" s="893" t="s">
        <v>58</v>
      </c>
      <c r="D11075" s="896">
        <v>136.62</v>
      </c>
    </row>
    <row r="11076" spans="1:4" ht="54" x14ac:dyDescent="0.25">
      <c r="A11076" s="893">
        <v>105712</v>
      </c>
      <c r="B11076" s="894" t="s">
        <v>29855</v>
      </c>
      <c r="C11076" s="893" t="s">
        <v>58</v>
      </c>
      <c r="D11076" s="896">
        <v>144.74</v>
      </c>
    </row>
    <row r="11077" spans="1:4" ht="54" x14ac:dyDescent="0.25">
      <c r="A11077" s="893">
        <v>105718</v>
      </c>
      <c r="B11077" s="894" t="s">
        <v>29856</v>
      </c>
      <c r="C11077" s="893" t="s">
        <v>58</v>
      </c>
      <c r="D11077" s="896">
        <v>128.76</v>
      </c>
    </row>
    <row r="11078" spans="1:4" ht="40.5" x14ac:dyDescent="0.25">
      <c r="A11078" s="893">
        <v>105727</v>
      </c>
      <c r="B11078" s="894" t="s">
        <v>29857</v>
      </c>
      <c r="C11078" s="893" t="s">
        <v>58</v>
      </c>
      <c r="D11078" s="896">
        <v>237.06</v>
      </c>
    </row>
    <row r="11079" spans="1:4" ht="40.5" x14ac:dyDescent="0.25">
      <c r="A11079" s="893">
        <v>105728</v>
      </c>
      <c r="B11079" s="894" t="s">
        <v>29858</v>
      </c>
      <c r="C11079" s="893" t="s">
        <v>58</v>
      </c>
      <c r="D11079" s="896">
        <v>243.78</v>
      </c>
    </row>
    <row r="11080" spans="1:4" ht="40.5" x14ac:dyDescent="0.25">
      <c r="A11080" s="893">
        <v>105729</v>
      </c>
      <c r="B11080" s="894" t="s">
        <v>29859</v>
      </c>
      <c r="C11080" s="893" t="s">
        <v>58</v>
      </c>
      <c r="D11080" s="896">
        <v>238.82</v>
      </c>
    </row>
    <row r="11081" spans="1:4" ht="40.5" x14ac:dyDescent="0.25">
      <c r="A11081" s="893">
        <v>105730</v>
      </c>
      <c r="B11081" s="894" t="s">
        <v>29860</v>
      </c>
      <c r="C11081" s="893" t="s">
        <v>58</v>
      </c>
      <c r="D11081" s="896">
        <v>231.64</v>
      </c>
    </row>
    <row r="11082" spans="1:4" ht="40.5" x14ac:dyDescent="0.25">
      <c r="A11082" s="893">
        <v>105731</v>
      </c>
      <c r="B11082" s="894" t="s">
        <v>29861</v>
      </c>
      <c r="C11082" s="893" t="s">
        <v>58</v>
      </c>
      <c r="D11082" s="896">
        <v>236.33</v>
      </c>
    </row>
    <row r="11083" spans="1:4" ht="40.5" x14ac:dyDescent="0.25">
      <c r="A11083" s="893">
        <v>105732</v>
      </c>
      <c r="B11083" s="894" t="s">
        <v>29862</v>
      </c>
      <c r="C11083" s="893" t="s">
        <v>58</v>
      </c>
      <c r="D11083" s="896">
        <v>293.85000000000002</v>
      </c>
    </row>
    <row r="11084" spans="1:4" ht="40.5" x14ac:dyDescent="0.25">
      <c r="A11084" s="893">
        <v>105733</v>
      </c>
      <c r="B11084" s="894" t="s">
        <v>29863</v>
      </c>
      <c r="C11084" s="893" t="s">
        <v>58</v>
      </c>
      <c r="D11084" s="896">
        <v>301.89999999999998</v>
      </c>
    </row>
    <row r="11085" spans="1:4" ht="40.5" x14ac:dyDescent="0.25">
      <c r="A11085" s="893">
        <v>105734</v>
      </c>
      <c r="B11085" s="894" t="s">
        <v>29864</v>
      </c>
      <c r="C11085" s="893" t="s">
        <v>58</v>
      </c>
      <c r="D11085" s="896">
        <v>295.44</v>
      </c>
    </row>
    <row r="11086" spans="1:4" ht="40.5" x14ac:dyDescent="0.25">
      <c r="A11086" s="893">
        <v>105735</v>
      </c>
      <c r="B11086" s="894" t="s">
        <v>29865</v>
      </c>
      <c r="C11086" s="893" t="s">
        <v>58</v>
      </c>
      <c r="D11086" s="896">
        <v>286.81</v>
      </c>
    </row>
    <row r="11087" spans="1:4" ht="40.5" x14ac:dyDescent="0.25">
      <c r="A11087" s="893">
        <v>105736</v>
      </c>
      <c r="B11087" s="894" t="s">
        <v>29866</v>
      </c>
      <c r="C11087" s="893" t="s">
        <v>58</v>
      </c>
      <c r="D11087" s="896">
        <v>292.18</v>
      </c>
    </row>
    <row r="11088" spans="1:4" ht="40.5" x14ac:dyDescent="0.25">
      <c r="A11088" s="893">
        <v>105737</v>
      </c>
      <c r="B11088" s="894" t="s">
        <v>29867</v>
      </c>
      <c r="C11088" s="893" t="s">
        <v>58</v>
      </c>
      <c r="D11088" s="896">
        <v>367.24</v>
      </c>
    </row>
    <row r="11089" spans="1:4" ht="40.5" x14ac:dyDescent="0.25">
      <c r="A11089" s="893">
        <v>105738</v>
      </c>
      <c r="B11089" s="894" t="s">
        <v>29868</v>
      </c>
      <c r="C11089" s="893" t="s">
        <v>58</v>
      </c>
      <c r="D11089" s="896">
        <v>373.95</v>
      </c>
    </row>
    <row r="11090" spans="1:4" ht="40.5" x14ac:dyDescent="0.25">
      <c r="A11090" s="893">
        <v>105739</v>
      </c>
      <c r="B11090" s="894" t="s">
        <v>29869</v>
      </c>
      <c r="C11090" s="893" t="s">
        <v>58</v>
      </c>
      <c r="D11090" s="896">
        <v>369.09</v>
      </c>
    </row>
    <row r="11091" spans="1:4" ht="40.5" x14ac:dyDescent="0.25">
      <c r="A11091" s="893">
        <v>105740</v>
      </c>
      <c r="B11091" s="894" t="s">
        <v>29870</v>
      </c>
      <c r="C11091" s="893" t="s">
        <v>58</v>
      </c>
      <c r="D11091" s="896">
        <v>361.87</v>
      </c>
    </row>
    <row r="11092" spans="1:4" ht="40.5" x14ac:dyDescent="0.25">
      <c r="A11092" s="893">
        <v>105741</v>
      </c>
      <c r="B11092" s="894" t="s">
        <v>29871</v>
      </c>
      <c r="C11092" s="893" t="s">
        <v>58</v>
      </c>
      <c r="D11092" s="896">
        <v>366.56</v>
      </c>
    </row>
    <row r="11093" spans="1:4" ht="27" x14ac:dyDescent="0.25">
      <c r="A11093" s="893">
        <v>105742</v>
      </c>
      <c r="B11093" s="894" t="s">
        <v>29872</v>
      </c>
      <c r="C11093" s="893" t="s">
        <v>58</v>
      </c>
      <c r="D11093" s="896">
        <v>163.35</v>
      </c>
    </row>
    <row r="11094" spans="1:4" ht="27" x14ac:dyDescent="0.25">
      <c r="A11094" s="893">
        <v>105743</v>
      </c>
      <c r="B11094" s="894" t="s">
        <v>29873</v>
      </c>
      <c r="C11094" s="893" t="s">
        <v>58</v>
      </c>
      <c r="D11094" s="896">
        <v>170.74</v>
      </c>
    </row>
    <row r="11095" spans="1:4" ht="27" x14ac:dyDescent="0.25">
      <c r="A11095" s="893">
        <v>105744</v>
      </c>
      <c r="B11095" s="894" t="s">
        <v>29874</v>
      </c>
      <c r="C11095" s="893" t="s">
        <v>58</v>
      </c>
      <c r="D11095" s="896">
        <v>168.37</v>
      </c>
    </row>
    <row r="11096" spans="1:4" ht="27" x14ac:dyDescent="0.25">
      <c r="A11096" s="893">
        <v>105745</v>
      </c>
      <c r="B11096" s="894" t="s">
        <v>29875</v>
      </c>
      <c r="C11096" s="893" t="s">
        <v>58</v>
      </c>
      <c r="D11096" s="896">
        <v>159.94999999999999</v>
      </c>
    </row>
    <row r="11097" spans="1:4" ht="27" x14ac:dyDescent="0.25">
      <c r="A11097" s="893">
        <v>105746</v>
      </c>
      <c r="B11097" s="894" t="s">
        <v>29876</v>
      </c>
      <c r="C11097" s="893" t="s">
        <v>58</v>
      </c>
      <c r="D11097" s="896">
        <v>165.98</v>
      </c>
    </row>
    <row r="11098" spans="1:4" ht="27" x14ac:dyDescent="0.25">
      <c r="A11098" s="893">
        <v>105747</v>
      </c>
      <c r="B11098" s="894" t="s">
        <v>29877</v>
      </c>
      <c r="C11098" s="893" t="s">
        <v>58</v>
      </c>
      <c r="D11098" s="896">
        <v>158.22999999999999</v>
      </c>
    </row>
    <row r="11099" spans="1:4" ht="27" x14ac:dyDescent="0.25">
      <c r="A11099" s="893">
        <v>105748</v>
      </c>
      <c r="B11099" s="894" t="s">
        <v>29878</v>
      </c>
      <c r="C11099" s="893" t="s">
        <v>58</v>
      </c>
      <c r="D11099" s="896">
        <v>163.58000000000001</v>
      </c>
    </row>
    <row r="11100" spans="1:4" ht="27" x14ac:dyDescent="0.25">
      <c r="A11100" s="893">
        <v>105749</v>
      </c>
      <c r="B11100" s="894" t="s">
        <v>29879</v>
      </c>
      <c r="C11100" s="893" t="s">
        <v>58</v>
      </c>
      <c r="D11100" s="896">
        <v>213.29</v>
      </c>
    </row>
    <row r="11101" spans="1:4" ht="40.5" x14ac:dyDescent="0.25">
      <c r="A11101" s="893">
        <v>105750</v>
      </c>
      <c r="B11101" s="894" t="s">
        <v>29880</v>
      </c>
      <c r="C11101" s="893" t="s">
        <v>58</v>
      </c>
      <c r="D11101" s="896">
        <v>224.24</v>
      </c>
    </row>
    <row r="11102" spans="1:4" ht="40.5" x14ac:dyDescent="0.25">
      <c r="A11102" s="893">
        <v>105751</v>
      </c>
      <c r="B11102" s="894" t="s">
        <v>29881</v>
      </c>
      <c r="C11102" s="893" t="s">
        <v>58</v>
      </c>
      <c r="D11102" s="896">
        <v>221.71</v>
      </c>
    </row>
    <row r="11103" spans="1:4" ht="27" x14ac:dyDescent="0.25">
      <c r="A11103" s="893">
        <v>105752</v>
      </c>
      <c r="B11103" s="894" t="s">
        <v>29882</v>
      </c>
      <c r="C11103" s="893" t="s">
        <v>58</v>
      </c>
      <c r="D11103" s="896">
        <v>209.67</v>
      </c>
    </row>
    <row r="11104" spans="1:4" ht="40.5" x14ac:dyDescent="0.25">
      <c r="A11104" s="893">
        <v>105753</v>
      </c>
      <c r="B11104" s="894" t="s">
        <v>29883</v>
      </c>
      <c r="C11104" s="893" t="s">
        <v>58</v>
      </c>
      <c r="D11104" s="896">
        <v>219.43</v>
      </c>
    </row>
    <row r="11105" spans="1:4" ht="27" x14ac:dyDescent="0.25">
      <c r="A11105" s="893">
        <v>105754</v>
      </c>
      <c r="B11105" s="894" t="s">
        <v>29884</v>
      </c>
      <c r="C11105" s="893" t="s">
        <v>58</v>
      </c>
      <c r="D11105" s="896">
        <v>208.05</v>
      </c>
    </row>
    <row r="11106" spans="1:4" ht="40.5" x14ac:dyDescent="0.25">
      <c r="A11106" s="893">
        <v>105755</v>
      </c>
      <c r="B11106" s="894" t="s">
        <v>29885</v>
      </c>
      <c r="C11106" s="893" t="s">
        <v>58</v>
      </c>
      <c r="D11106" s="896">
        <v>217.24</v>
      </c>
    </row>
    <row r="11107" spans="1:4" ht="27" x14ac:dyDescent="0.25">
      <c r="A11107" s="893">
        <v>92391</v>
      </c>
      <c r="B11107" s="894" t="s">
        <v>26668</v>
      </c>
      <c r="C11107" s="893" t="s">
        <v>59</v>
      </c>
      <c r="D11107" s="896">
        <v>72.22</v>
      </c>
    </row>
    <row r="11108" spans="1:4" ht="27" x14ac:dyDescent="0.25">
      <c r="A11108" s="893">
        <v>92392</v>
      </c>
      <c r="B11108" s="894" t="s">
        <v>26669</v>
      </c>
      <c r="C11108" s="893" t="s">
        <v>59</v>
      </c>
      <c r="D11108" s="896">
        <v>150.69999999999999</v>
      </c>
    </row>
    <row r="11109" spans="1:4" ht="27" x14ac:dyDescent="0.25">
      <c r="A11109" s="893">
        <v>92393</v>
      </c>
      <c r="B11109" s="894" t="s">
        <v>26670</v>
      </c>
      <c r="C11109" s="893" t="s">
        <v>59</v>
      </c>
      <c r="D11109" s="896">
        <v>71.28</v>
      </c>
    </row>
    <row r="11110" spans="1:4" ht="27" x14ac:dyDescent="0.25">
      <c r="A11110" s="893">
        <v>92394</v>
      </c>
      <c r="B11110" s="894" t="s">
        <v>26671</v>
      </c>
      <c r="C11110" s="893" t="s">
        <v>59</v>
      </c>
      <c r="D11110" s="896">
        <v>88.98</v>
      </c>
    </row>
    <row r="11111" spans="1:4" ht="27" x14ac:dyDescent="0.25">
      <c r="A11111" s="893">
        <v>92395</v>
      </c>
      <c r="B11111" s="894" t="s">
        <v>26672</v>
      </c>
      <c r="C11111" s="893" t="s">
        <v>59</v>
      </c>
      <c r="D11111" s="896">
        <v>107.12</v>
      </c>
    </row>
    <row r="11112" spans="1:4" ht="27" x14ac:dyDescent="0.25">
      <c r="A11112" s="893">
        <v>92396</v>
      </c>
      <c r="B11112" s="894" t="s">
        <v>26673</v>
      </c>
      <c r="C11112" s="893" t="s">
        <v>59</v>
      </c>
      <c r="D11112" s="896">
        <v>86.24</v>
      </c>
    </row>
    <row r="11113" spans="1:4" ht="27" x14ac:dyDescent="0.25">
      <c r="A11113" s="893">
        <v>92397</v>
      </c>
      <c r="B11113" s="894" t="s">
        <v>26674</v>
      </c>
      <c r="C11113" s="893" t="s">
        <v>59</v>
      </c>
      <c r="D11113" s="896">
        <v>75.349999999999994</v>
      </c>
    </row>
    <row r="11114" spans="1:4" ht="27" x14ac:dyDescent="0.25">
      <c r="A11114" s="893">
        <v>92398</v>
      </c>
      <c r="B11114" s="894" t="s">
        <v>26675</v>
      </c>
      <c r="C11114" s="893" t="s">
        <v>59</v>
      </c>
      <c r="D11114" s="896">
        <v>94.05</v>
      </c>
    </row>
    <row r="11115" spans="1:4" ht="27" x14ac:dyDescent="0.25">
      <c r="A11115" s="893">
        <v>92400</v>
      </c>
      <c r="B11115" s="894" t="s">
        <v>26676</v>
      </c>
      <c r="C11115" s="893" t="s">
        <v>59</v>
      </c>
      <c r="D11115" s="896">
        <v>110.59</v>
      </c>
    </row>
    <row r="11116" spans="1:4" ht="27" x14ac:dyDescent="0.25">
      <c r="A11116" s="893">
        <v>92402</v>
      </c>
      <c r="B11116" s="894" t="s">
        <v>26677</v>
      </c>
      <c r="C11116" s="893" t="s">
        <v>59</v>
      </c>
      <c r="D11116" s="896">
        <v>83.98</v>
      </c>
    </row>
    <row r="11117" spans="1:4" ht="27" x14ac:dyDescent="0.25">
      <c r="A11117" s="893">
        <v>92403</v>
      </c>
      <c r="B11117" s="894" t="s">
        <v>26678</v>
      </c>
      <c r="C11117" s="893" t="s">
        <v>59</v>
      </c>
      <c r="D11117" s="896">
        <v>72.72</v>
      </c>
    </row>
    <row r="11118" spans="1:4" ht="27" x14ac:dyDescent="0.25">
      <c r="A11118" s="893">
        <v>92404</v>
      </c>
      <c r="B11118" s="894" t="s">
        <v>26679</v>
      </c>
      <c r="C11118" s="893" t="s">
        <v>59</v>
      </c>
      <c r="D11118" s="896">
        <v>91.42</v>
      </c>
    </row>
    <row r="11119" spans="1:4" ht="27" x14ac:dyDescent="0.25">
      <c r="A11119" s="893">
        <v>92406</v>
      </c>
      <c r="B11119" s="894" t="s">
        <v>26680</v>
      </c>
      <c r="C11119" s="893" t="s">
        <v>59</v>
      </c>
      <c r="D11119" s="896">
        <v>109.89</v>
      </c>
    </row>
    <row r="11120" spans="1:4" ht="27" x14ac:dyDescent="0.25">
      <c r="A11120" s="893">
        <v>93679</v>
      </c>
      <c r="B11120" s="894" t="s">
        <v>26681</v>
      </c>
      <c r="C11120" s="893" t="s">
        <v>59</v>
      </c>
      <c r="D11120" s="896">
        <v>95.79</v>
      </c>
    </row>
    <row r="11121" spans="1:4" ht="27" x14ac:dyDescent="0.25">
      <c r="A11121" s="893">
        <v>93680</v>
      </c>
      <c r="B11121" s="894" t="s">
        <v>26682</v>
      </c>
      <c r="C11121" s="893" t="s">
        <v>59</v>
      </c>
      <c r="D11121" s="896">
        <v>84.66</v>
      </c>
    </row>
    <row r="11122" spans="1:4" ht="27" x14ac:dyDescent="0.25">
      <c r="A11122" s="893">
        <v>93681</v>
      </c>
      <c r="B11122" s="894" t="s">
        <v>26683</v>
      </c>
      <c r="C11122" s="893" t="s">
        <v>59</v>
      </c>
      <c r="D11122" s="896">
        <v>101.5</v>
      </c>
    </row>
    <row r="11123" spans="1:4" ht="27" x14ac:dyDescent="0.25">
      <c r="A11123" s="893">
        <v>97104</v>
      </c>
      <c r="B11123" s="894" t="s">
        <v>26684</v>
      </c>
      <c r="C11123" s="893" t="s">
        <v>59</v>
      </c>
      <c r="D11123" s="896">
        <v>151.65</v>
      </c>
    </row>
    <row r="11124" spans="1:4" ht="27" x14ac:dyDescent="0.25">
      <c r="A11124" s="893">
        <v>97105</v>
      </c>
      <c r="B11124" s="894" t="s">
        <v>26685</v>
      </c>
      <c r="C11124" s="893" t="s">
        <v>59</v>
      </c>
      <c r="D11124" s="896">
        <v>171.94</v>
      </c>
    </row>
    <row r="11125" spans="1:4" ht="27" x14ac:dyDescent="0.25">
      <c r="A11125" s="893">
        <v>97106</v>
      </c>
      <c r="B11125" s="894" t="s">
        <v>26686</v>
      </c>
      <c r="C11125" s="893" t="s">
        <v>59</v>
      </c>
      <c r="D11125" s="896">
        <v>191.36</v>
      </c>
    </row>
    <row r="11126" spans="1:4" ht="27" x14ac:dyDescent="0.25">
      <c r="A11126" s="893">
        <v>97107</v>
      </c>
      <c r="B11126" s="894" t="s">
        <v>26687</v>
      </c>
      <c r="C11126" s="893" t="s">
        <v>59</v>
      </c>
      <c r="D11126" s="896">
        <v>218.37</v>
      </c>
    </row>
    <row r="11127" spans="1:4" ht="27" x14ac:dyDescent="0.25">
      <c r="A11127" s="893">
        <v>97108</v>
      </c>
      <c r="B11127" s="894" t="s">
        <v>26688</v>
      </c>
      <c r="C11127" s="893" t="s">
        <v>59</v>
      </c>
      <c r="D11127" s="896">
        <v>249.79</v>
      </c>
    </row>
    <row r="11128" spans="1:4" ht="27" x14ac:dyDescent="0.25">
      <c r="A11128" s="893">
        <v>97109</v>
      </c>
      <c r="B11128" s="894" t="s">
        <v>26689</v>
      </c>
      <c r="C11128" s="893" t="s">
        <v>59</v>
      </c>
      <c r="D11128" s="896">
        <v>276.37</v>
      </c>
    </row>
    <row r="11129" spans="1:4" ht="27" x14ac:dyDescent="0.25">
      <c r="A11129" s="893">
        <v>97111</v>
      </c>
      <c r="B11129" s="894" t="s">
        <v>26690</v>
      </c>
      <c r="C11129" s="893" t="s">
        <v>59</v>
      </c>
      <c r="D11129" s="896">
        <v>271.02999999999997</v>
      </c>
    </row>
    <row r="11130" spans="1:4" ht="27" x14ac:dyDescent="0.25">
      <c r="A11130" s="893">
        <v>97112</v>
      </c>
      <c r="B11130" s="894" t="s">
        <v>26691</v>
      </c>
      <c r="C11130" s="893" t="s">
        <v>59</v>
      </c>
      <c r="D11130" s="896">
        <v>242.61</v>
      </c>
    </row>
    <row r="11131" spans="1:4" ht="27" x14ac:dyDescent="0.25">
      <c r="A11131" s="893">
        <v>97113</v>
      </c>
      <c r="B11131" s="894" t="s">
        <v>26692</v>
      </c>
      <c r="C11131" s="893" t="s">
        <v>59</v>
      </c>
      <c r="D11131" s="896">
        <v>2.16</v>
      </c>
    </row>
    <row r="11132" spans="1:4" ht="27" x14ac:dyDescent="0.25">
      <c r="A11132" s="893">
        <v>97114</v>
      </c>
      <c r="B11132" s="894" t="s">
        <v>26693</v>
      </c>
      <c r="C11132" s="893" t="s">
        <v>71</v>
      </c>
      <c r="D11132" s="896">
        <v>0.42</v>
      </c>
    </row>
    <row r="11133" spans="1:4" ht="27" x14ac:dyDescent="0.25">
      <c r="A11133" s="893">
        <v>97115</v>
      </c>
      <c r="B11133" s="894" t="s">
        <v>26694</v>
      </c>
      <c r="C11133" s="893" t="s">
        <v>73</v>
      </c>
      <c r="D11133" s="896">
        <v>59.23</v>
      </c>
    </row>
    <row r="11134" spans="1:4" ht="27" x14ac:dyDescent="0.25">
      <c r="A11134" s="893">
        <v>97116</v>
      </c>
      <c r="B11134" s="894" t="s">
        <v>26695</v>
      </c>
      <c r="C11134" s="893" t="s">
        <v>73</v>
      </c>
      <c r="D11134" s="896">
        <v>25.87</v>
      </c>
    </row>
    <row r="11135" spans="1:4" ht="27" x14ac:dyDescent="0.25">
      <c r="A11135" s="893">
        <v>97117</v>
      </c>
      <c r="B11135" s="894" t="s">
        <v>26696</v>
      </c>
      <c r="C11135" s="893" t="s">
        <v>73</v>
      </c>
      <c r="D11135" s="896">
        <v>23.07</v>
      </c>
    </row>
    <row r="11136" spans="1:4" ht="27" x14ac:dyDescent="0.25">
      <c r="A11136" s="893">
        <v>97118</v>
      </c>
      <c r="B11136" s="894" t="s">
        <v>26697</v>
      </c>
      <c r="C11136" s="893" t="s">
        <v>73</v>
      </c>
      <c r="D11136" s="896">
        <v>19.37</v>
      </c>
    </row>
    <row r="11137" spans="1:4" ht="27" x14ac:dyDescent="0.25">
      <c r="A11137" s="893">
        <v>97119</v>
      </c>
      <c r="B11137" s="894" t="s">
        <v>26698</v>
      </c>
      <c r="C11137" s="893" t="s">
        <v>73</v>
      </c>
      <c r="D11137" s="896">
        <v>17.7</v>
      </c>
    </row>
    <row r="11138" spans="1:4" ht="27" x14ac:dyDescent="0.25">
      <c r="A11138" s="893">
        <v>97120</v>
      </c>
      <c r="B11138" s="894" t="s">
        <v>26699</v>
      </c>
      <c r="C11138" s="893" t="s">
        <v>73</v>
      </c>
      <c r="D11138" s="896">
        <v>11.67</v>
      </c>
    </row>
    <row r="11139" spans="1:4" ht="27" x14ac:dyDescent="0.25">
      <c r="A11139" s="893">
        <v>101167</v>
      </c>
      <c r="B11139" s="894" t="s">
        <v>26700</v>
      </c>
      <c r="C11139" s="893" t="s">
        <v>59</v>
      </c>
      <c r="D11139" s="896">
        <v>208.81</v>
      </c>
    </row>
    <row r="11140" spans="1:4" ht="27" x14ac:dyDescent="0.25">
      <c r="A11140" s="893">
        <v>101169</v>
      </c>
      <c r="B11140" s="894" t="s">
        <v>26701</v>
      </c>
      <c r="C11140" s="893" t="s">
        <v>59</v>
      </c>
      <c r="D11140" s="896">
        <v>222.01</v>
      </c>
    </row>
    <row r="11141" spans="1:4" ht="27" x14ac:dyDescent="0.25">
      <c r="A11141" s="893">
        <v>101170</v>
      </c>
      <c r="B11141" s="894" t="s">
        <v>26702</v>
      </c>
      <c r="C11141" s="893" t="s">
        <v>59</v>
      </c>
      <c r="D11141" s="896">
        <v>53.18</v>
      </c>
    </row>
    <row r="11142" spans="1:4" ht="27" x14ac:dyDescent="0.25">
      <c r="A11142" s="893">
        <v>101172</v>
      </c>
      <c r="B11142" s="894" t="s">
        <v>26703</v>
      </c>
      <c r="C11142" s="893" t="s">
        <v>59</v>
      </c>
      <c r="D11142" s="896">
        <v>75.45</v>
      </c>
    </row>
    <row r="11143" spans="1:4" ht="27" x14ac:dyDescent="0.25">
      <c r="A11143" s="893">
        <v>103904</v>
      </c>
      <c r="B11143" s="894" t="s">
        <v>26704</v>
      </c>
      <c r="C11143" s="893" t="s">
        <v>59</v>
      </c>
      <c r="D11143" s="896">
        <v>147.27000000000001</v>
      </c>
    </row>
    <row r="11144" spans="1:4" ht="27" x14ac:dyDescent="0.25">
      <c r="A11144" s="893">
        <v>103905</v>
      </c>
      <c r="B11144" s="894" t="s">
        <v>26705</v>
      </c>
      <c r="C11144" s="893" t="s">
        <v>59</v>
      </c>
      <c r="D11144" s="896">
        <v>155.57</v>
      </c>
    </row>
    <row r="11145" spans="1:4" ht="27" x14ac:dyDescent="0.25">
      <c r="A11145" s="893">
        <v>103906</v>
      </c>
      <c r="B11145" s="894" t="s">
        <v>26706</v>
      </c>
      <c r="C11145" s="893" t="s">
        <v>59</v>
      </c>
      <c r="D11145" s="896">
        <v>185.61</v>
      </c>
    </row>
    <row r="11146" spans="1:4" ht="27" x14ac:dyDescent="0.25">
      <c r="A11146" s="893">
        <v>103907</v>
      </c>
      <c r="B11146" s="894" t="s">
        <v>26707</v>
      </c>
      <c r="C11146" s="893" t="s">
        <v>59</v>
      </c>
      <c r="D11146" s="896">
        <v>164.77</v>
      </c>
    </row>
    <row r="11147" spans="1:4" ht="27" x14ac:dyDescent="0.25">
      <c r="A11147" s="893">
        <v>103908</v>
      </c>
      <c r="B11147" s="894" t="s">
        <v>26708</v>
      </c>
      <c r="C11147" s="893" t="s">
        <v>59</v>
      </c>
      <c r="D11147" s="896">
        <v>185.51</v>
      </c>
    </row>
    <row r="11148" spans="1:4" ht="27" x14ac:dyDescent="0.25">
      <c r="A11148" s="893">
        <v>103909</v>
      </c>
      <c r="B11148" s="894" t="s">
        <v>26709</v>
      </c>
      <c r="C11148" s="893" t="s">
        <v>59</v>
      </c>
      <c r="D11148" s="896">
        <v>211.81</v>
      </c>
    </row>
    <row r="11149" spans="1:4" ht="27" x14ac:dyDescent="0.25">
      <c r="A11149" s="893">
        <v>103911</v>
      </c>
      <c r="B11149" s="894" t="s">
        <v>26710</v>
      </c>
      <c r="C11149" s="893" t="s">
        <v>59</v>
      </c>
      <c r="D11149" s="896">
        <v>242.49</v>
      </c>
    </row>
    <row r="11150" spans="1:4" ht="27" x14ac:dyDescent="0.25">
      <c r="A11150" s="893">
        <v>103912</v>
      </c>
      <c r="B11150" s="894" t="s">
        <v>26711</v>
      </c>
      <c r="C11150" s="893" t="s">
        <v>59</v>
      </c>
      <c r="D11150" s="896">
        <v>268.33</v>
      </c>
    </row>
    <row r="11151" spans="1:4" ht="27" x14ac:dyDescent="0.25">
      <c r="A11151" s="893">
        <v>103913</v>
      </c>
      <c r="B11151" s="894" t="s">
        <v>26712</v>
      </c>
      <c r="C11151" s="893" t="s">
        <v>59</v>
      </c>
      <c r="D11151" s="896">
        <v>135.4</v>
      </c>
    </row>
    <row r="11152" spans="1:4" ht="27" x14ac:dyDescent="0.25">
      <c r="A11152" s="893">
        <v>103914</v>
      </c>
      <c r="B11152" s="894" t="s">
        <v>26713</v>
      </c>
      <c r="C11152" s="893" t="s">
        <v>59</v>
      </c>
      <c r="D11152" s="896">
        <v>158.68</v>
      </c>
    </row>
    <row r="11153" spans="1:4" ht="27" x14ac:dyDescent="0.25">
      <c r="A11153" s="893">
        <v>103915</v>
      </c>
      <c r="B11153" s="894" t="s">
        <v>26714</v>
      </c>
      <c r="C11153" s="893" t="s">
        <v>59</v>
      </c>
      <c r="D11153" s="896">
        <v>172.71</v>
      </c>
    </row>
    <row r="11154" spans="1:4" ht="27" x14ac:dyDescent="0.25">
      <c r="A11154" s="893">
        <v>103916</v>
      </c>
      <c r="B11154" s="894" t="s">
        <v>26715</v>
      </c>
      <c r="C11154" s="893" t="s">
        <v>59</v>
      </c>
      <c r="D11154" s="896">
        <v>199.67</v>
      </c>
    </row>
    <row r="11155" spans="1:4" ht="27" x14ac:dyDescent="0.25">
      <c r="A11155" s="893">
        <v>103917</v>
      </c>
      <c r="B11155" s="894" t="s">
        <v>26716</v>
      </c>
      <c r="C11155" s="893" t="s">
        <v>59</v>
      </c>
      <c r="D11155" s="896">
        <v>228.56</v>
      </c>
    </row>
    <row r="11156" spans="1:4" ht="27" x14ac:dyDescent="0.25">
      <c r="A11156" s="893">
        <v>103918</v>
      </c>
      <c r="B11156" s="894" t="s">
        <v>26717</v>
      </c>
      <c r="C11156" s="893" t="s">
        <v>59</v>
      </c>
      <c r="D11156" s="896">
        <v>242.49</v>
      </c>
    </row>
    <row r="11157" spans="1:4" ht="27" x14ac:dyDescent="0.25">
      <c r="A11157" s="893">
        <v>104432</v>
      </c>
      <c r="B11157" s="894" t="s">
        <v>26718</v>
      </c>
      <c r="C11157" s="893" t="s">
        <v>59</v>
      </c>
      <c r="D11157" s="896">
        <v>90.95</v>
      </c>
    </row>
    <row r="11158" spans="1:4" ht="27" x14ac:dyDescent="0.25">
      <c r="A11158" s="893">
        <v>104433</v>
      </c>
      <c r="B11158" s="894" t="s">
        <v>26719</v>
      </c>
      <c r="C11158" s="893" t="s">
        <v>59</v>
      </c>
      <c r="D11158" s="896">
        <v>78.760000000000005</v>
      </c>
    </row>
    <row r="11159" spans="1:4" ht="27" x14ac:dyDescent="0.25">
      <c r="A11159" s="893">
        <v>103689</v>
      </c>
      <c r="B11159" s="894" t="s">
        <v>26720</v>
      </c>
      <c r="C11159" s="893" t="s">
        <v>59</v>
      </c>
      <c r="D11159" s="896">
        <v>463.75</v>
      </c>
    </row>
    <row r="11160" spans="1:4" ht="40.5" x14ac:dyDescent="0.25">
      <c r="A11160" s="893">
        <v>103694</v>
      </c>
      <c r="B11160" s="894" t="s">
        <v>26721</v>
      </c>
      <c r="C11160" s="893" t="s">
        <v>70</v>
      </c>
      <c r="D11160" s="896">
        <v>116.68</v>
      </c>
    </row>
    <row r="11161" spans="1:4" ht="40.5" x14ac:dyDescent="0.25">
      <c r="A11161" s="893">
        <v>103695</v>
      </c>
      <c r="B11161" s="894" t="s">
        <v>26722</v>
      </c>
      <c r="C11161" s="893" t="s">
        <v>70</v>
      </c>
      <c r="D11161" s="896">
        <v>104.67</v>
      </c>
    </row>
    <row r="11162" spans="1:4" ht="40.5" x14ac:dyDescent="0.25">
      <c r="A11162" s="893">
        <v>103696</v>
      </c>
      <c r="B11162" s="894" t="s">
        <v>26723</v>
      </c>
      <c r="C11162" s="893" t="s">
        <v>70</v>
      </c>
      <c r="D11162" s="896">
        <v>148.02000000000001</v>
      </c>
    </row>
    <row r="11163" spans="1:4" ht="40.5" x14ac:dyDescent="0.25">
      <c r="A11163" s="893">
        <v>103697</v>
      </c>
      <c r="B11163" s="894" t="s">
        <v>26724</v>
      </c>
      <c r="C11163" s="893" t="s">
        <v>70</v>
      </c>
      <c r="D11163" s="896">
        <v>136.01</v>
      </c>
    </row>
    <row r="11164" spans="1:4" ht="27" x14ac:dyDescent="0.25">
      <c r="A11164" s="893">
        <v>95995</v>
      </c>
      <c r="B11164" s="894" t="s">
        <v>26725</v>
      </c>
      <c r="C11164" s="893" t="s">
        <v>58</v>
      </c>
      <c r="D11164" s="897">
        <v>1893.21</v>
      </c>
    </row>
    <row r="11165" spans="1:4" ht="27" x14ac:dyDescent="0.25">
      <c r="A11165" s="893">
        <v>95996</v>
      </c>
      <c r="B11165" s="894" t="s">
        <v>26726</v>
      </c>
      <c r="C11165" s="893" t="s">
        <v>58</v>
      </c>
      <c r="D11165" s="897">
        <v>1639.65</v>
      </c>
    </row>
    <row r="11166" spans="1:4" ht="27" x14ac:dyDescent="0.25">
      <c r="A11166" s="893">
        <v>96001</v>
      </c>
      <c r="B11166" s="894" t="s">
        <v>26727</v>
      </c>
      <c r="C11166" s="893" t="s">
        <v>59</v>
      </c>
      <c r="D11166" s="896">
        <v>7.77</v>
      </c>
    </row>
    <row r="11167" spans="1:4" ht="13.5" x14ac:dyDescent="0.25">
      <c r="A11167" s="893">
        <v>96393</v>
      </c>
      <c r="B11167" s="894" t="s">
        <v>26728</v>
      </c>
      <c r="C11167" s="893" t="s">
        <v>58</v>
      </c>
      <c r="D11167" s="896">
        <v>218.77</v>
      </c>
    </row>
    <row r="11168" spans="1:4" ht="13.5" x14ac:dyDescent="0.25">
      <c r="A11168" s="893">
        <v>96394</v>
      </c>
      <c r="B11168" s="894" t="s">
        <v>26729</v>
      </c>
      <c r="C11168" s="893" t="s">
        <v>58</v>
      </c>
      <c r="D11168" s="896">
        <v>272.35000000000002</v>
      </c>
    </row>
    <row r="11169" spans="1:4" ht="13.5" x14ac:dyDescent="0.25">
      <c r="A11169" s="893">
        <v>96395</v>
      </c>
      <c r="B11169" s="894" t="s">
        <v>26730</v>
      </c>
      <c r="C11169" s="893" t="s">
        <v>58</v>
      </c>
      <c r="D11169" s="896">
        <v>349.04</v>
      </c>
    </row>
    <row r="11170" spans="1:4" ht="27" x14ac:dyDescent="0.25">
      <c r="A11170" s="893">
        <v>88411</v>
      </c>
      <c r="B11170" s="894" t="s">
        <v>26731</v>
      </c>
      <c r="C11170" s="893" t="s">
        <v>59</v>
      </c>
      <c r="D11170" s="896">
        <v>5.78</v>
      </c>
    </row>
    <row r="11171" spans="1:4" ht="40.5" x14ac:dyDescent="0.25">
      <c r="A11171" s="893">
        <v>88412</v>
      </c>
      <c r="B11171" s="894" t="s">
        <v>26732</v>
      </c>
      <c r="C11171" s="893" t="s">
        <v>59</v>
      </c>
      <c r="D11171" s="896">
        <v>4.79</v>
      </c>
    </row>
    <row r="11172" spans="1:4" ht="40.5" x14ac:dyDescent="0.25">
      <c r="A11172" s="893">
        <v>88413</v>
      </c>
      <c r="B11172" s="894" t="s">
        <v>26733</v>
      </c>
      <c r="C11172" s="893" t="s">
        <v>59</v>
      </c>
      <c r="D11172" s="896">
        <v>6.96</v>
      </c>
    </row>
    <row r="11173" spans="1:4" ht="40.5" x14ac:dyDescent="0.25">
      <c r="A11173" s="893">
        <v>88414</v>
      </c>
      <c r="B11173" s="894" t="s">
        <v>26734</v>
      </c>
      <c r="C11173" s="893" t="s">
        <v>59</v>
      </c>
      <c r="D11173" s="896">
        <v>8.3000000000000007</v>
      </c>
    </row>
    <row r="11174" spans="1:4" ht="27" x14ac:dyDescent="0.25">
      <c r="A11174" s="893">
        <v>88415</v>
      </c>
      <c r="B11174" s="894" t="s">
        <v>26735</v>
      </c>
      <c r="C11174" s="893" t="s">
        <v>59</v>
      </c>
      <c r="D11174" s="896">
        <v>5.85</v>
      </c>
    </row>
    <row r="11175" spans="1:4" ht="40.5" x14ac:dyDescent="0.25">
      <c r="A11175" s="893">
        <v>88416</v>
      </c>
      <c r="B11175" s="894" t="s">
        <v>26736</v>
      </c>
      <c r="C11175" s="893" t="s">
        <v>59</v>
      </c>
      <c r="D11175" s="896">
        <v>20.34</v>
      </c>
    </row>
    <row r="11176" spans="1:4" ht="40.5" x14ac:dyDescent="0.25">
      <c r="A11176" s="893">
        <v>88417</v>
      </c>
      <c r="B11176" s="894" t="s">
        <v>26737</v>
      </c>
      <c r="C11176" s="893" t="s">
        <v>59</v>
      </c>
      <c r="D11176" s="896">
        <v>17.02</v>
      </c>
    </row>
    <row r="11177" spans="1:4" ht="40.5" x14ac:dyDescent="0.25">
      <c r="A11177" s="893">
        <v>88420</v>
      </c>
      <c r="B11177" s="894" t="s">
        <v>26738</v>
      </c>
      <c r="C11177" s="893" t="s">
        <v>59</v>
      </c>
      <c r="D11177" s="896">
        <v>23.87</v>
      </c>
    </row>
    <row r="11178" spans="1:4" ht="40.5" x14ac:dyDescent="0.25">
      <c r="A11178" s="893">
        <v>88421</v>
      </c>
      <c r="B11178" s="894" t="s">
        <v>26739</v>
      </c>
      <c r="C11178" s="893" t="s">
        <v>59</v>
      </c>
      <c r="D11178" s="896">
        <v>28.74</v>
      </c>
    </row>
    <row r="11179" spans="1:4" ht="27" x14ac:dyDescent="0.25">
      <c r="A11179" s="893">
        <v>88423</v>
      </c>
      <c r="B11179" s="894" t="s">
        <v>26740</v>
      </c>
      <c r="C11179" s="893" t="s">
        <v>59</v>
      </c>
      <c r="D11179" s="896">
        <v>20.440000000000001</v>
      </c>
    </row>
    <row r="11180" spans="1:4" ht="40.5" x14ac:dyDescent="0.25">
      <c r="A11180" s="893">
        <v>88424</v>
      </c>
      <c r="B11180" s="894" t="s">
        <v>26741</v>
      </c>
      <c r="C11180" s="893" t="s">
        <v>59</v>
      </c>
      <c r="D11180" s="896">
        <v>24.22</v>
      </c>
    </row>
    <row r="11181" spans="1:4" ht="40.5" x14ac:dyDescent="0.25">
      <c r="A11181" s="893">
        <v>88426</v>
      </c>
      <c r="B11181" s="894" t="s">
        <v>26742</v>
      </c>
      <c r="C11181" s="893" t="s">
        <v>59</v>
      </c>
      <c r="D11181" s="896">
        <v>19.11</v>
      </c>
    </row>
    <row r="11182" spans="1:4" ht="40.5" x14ac:dyDescent="0.25">
      <c r="A11182" s="893">
        <v>88428</v>
      </c>
      <c r="B11182" s="894" t="s">
        <v>26743</v>
      </c>
      <c r="C11182" s="893" t="s">
        <v>59</v>
      </c>
      <c r="D11182" s="896">
        <v>31.31</v>
      </c>
    </row>
    <row r="11183" spans="1:4" ht="40.5" x14ac:dyDescent="0.25">
      <c r="A11183" s="893">
        <v>88429</v>
      </c>
      <c r="B11183" s="894" t="s">
        <v>26744</v>
      </c>
      <c r="C11183" s="893" t="s">
        <v>59</v>
      </c>
      <c r="D11183" s="896">
        <v>37.4</v>
      </c>
    </row>
    <row r="11184" spans="1:4" ht="27" x14ac:dyDescent="0.25">
      <c r="A11184" s="893">
        <v>88431</v>
      </c>
      <c r="B11184" s="894" t="s">
        <v>26745</v>
      </c>
      <c r="C11184" s="893" t="s">
        <v>59</v>
      </c>
      <c r="D11184" s="896">
        <v>24.8</v>
      </c>
    </row>
    <row r="11185" spans="1:4" ht="27" x14ac:dyDescent="0.25">
      <c r="A11185" s="893">
        <v>88432</v>
      </c>
      <c r="B11185" s="894" t="s">
        <v>26746</v>
      </c>
      <c r="C11185" s="893" t="s">
        <v>59</v>
      </c>
      <c r="D11185" s="896">
        <v>31.93</v>
      </c>
    </row>
    <row r="11186" spans="1:4" ht="27" x14ac:dyDescent="0.25">
      <c r="A11186" s="893">
        <v>88484</v>
      </c>
      <c r="B11186" s="894" t="s">
        <v>26747</v>
      </c>
      <c r="C11186" s="893" t="s">
        <v>59</v>
      </c>
      <c r="D11186" s="896">
        <v>5.9</v>
      </c>
    </row>
    <row r="11187" spans="1:4" ht="27" x14ac:dyDescent="0.25">
      <c r="A11187" s="893">
        <v>88485</v>
      </c>
      <c r="B11187" s="894" t="s">
        <v>26748</v>
      </c>
      <c r="C11187" s="893" t="s">
        <v>59</v>
      </c>
      <c r="D11187" s="896">
        <v>4.83</v>
      </c>
    </row>
    <row r="11188" spans="1:4" ht="27" x14ac:dyDescent="0.25">
      <c r="A11188" s="893">
        <v>88488</v>
      </c>
      <c r="B11188" s="894" t="s">
        <v>26749</v>
      </c>
      <c r="C11188" s="893" t="s">
        <v>59</v>
      </c>
      <c r="D11188" s="896">
        <v>15.52</v>
      </c>
    </row>
    <row r="11189" spans="1:4" ht="27" x14ac:dyDescent="0.25">
      <c r="A11189" s="893">
        <v>88489</v>
      </c>
      <c r="B11189" s="894" t="s">
        <v>26750</v>
      </c>
      <c r="C11189" s="893" t="s">
        <v>59</v>
      </c>
      <c r="D11189" s="896">
        <v>12.92</v>
      </c>
    </row>
    <row r="11190" spans="1:4" ht="27" x14ac:dyDescent="0.25">
      <c r="A11190" s="893">
        <v>88494</v>
      </c>
      <c r="B11190" s="894" t="s">
        <v>26751</v>
      </c>
      <c r="C11190" s="893" t="s">
        <v>59</v>
      </c>
      <c r="D11190" s="896">
        <v>23.9</v>
      </c>
    </row>
    <row r="11191" spans="1:4" ht="27" x14ac:dyDescent="0.25">
      <c r="A11191" s="893">
        <v>88495</v>
      </c>
      <c r="B11191" s="894" t="s">
        <v>26752</v>
      </c>
      <c r="C11191" s="893" t="s">
        <v>59</v>
      </c>
      <c r="D11191" s="896">
        <v>13.35</v>
      </c>
    </row>
    <row r="11192" spans="1:4" ht="27" x14ac:dyDescent="0.25">
      <c r="A11192" s="893">
        <v>88496</v>
      </c>
      <c r="B11192" s="894" t="s">
        <v>26753</v>
      </c>
      <c r="C11192" s="893" t="s">
        <v>59</v>
      </c>
      <c r="D11192" s="896">
        <v>36.35</v>
      </c>
    </row>
    <row r="11193" spans="1:4" ht="27" x14ac:dyDescent="0.25">
      <c r="A11193" s="893">
        <v>88497</v>
      </c>
      <c r="B11193" s="894" t="s">
        <v>26754</v>
      </c>
      <c r="C11193" s="893" t="s">
        <v>59</v>
      </c>
      <c r="D11193" s="896">
        <v>20.88</v>
      </c>
    </row>
    <row r="11194" spans="1:4" ht="27" x14ac:dyDescent="0.25">
      <c r="A11194" s="893">
        <v>95305</v>
      </c>
      <c r="B11194" s="894" t="s">
        <v>26755</v>
      </c>
      <c r="C11194" s="893" t="s">
        <v>59</v>
      </c>
      <c r="D11194" s="896">
        <v>13.53</v>
      </c>
    </row>
    <row r="11195" spans="1:4" ht="13.5" x14ac:dyDescent="0.25">
      <c r="A11195" s="893">
        <v>95306</v>
      </c>
      <c r="B11195" s="894" t="s">
        <v>26756</v>
      </c>
      <c r="C11195" s="893" t="s">
        <v>59</v>
      </c>
      <c r="D11195" s="896">
        <v>15.98</v>
      </c>
    </row>
    <row r="11196" spans="1:4" ht="40.5" x14ac:dyDescent="0.25">
      <c r="A11196" s="893">
        <v>95622</v>
      </c>
      <c r="B11196" s="894" t="s">
        <v>26757</v>
      </c>
      <c r="C11196" s="893" t="s">
        <v>59</v>
      </c>
      <c r="D11196" s="896">
        <v>15.17</v>
      </c>
    </row>
    <row r="11197" spans="1:4" ht="40.5" x14ac:dyDescent="0.25">
      <c r="A11197" s="893">
        <v>95623</v>
      </c>
      <c r="B11197" s="894" t="s">
        <v>26758</v>
      </c>
      <c r="C11197" s="893" t="s">
        <v>59</v>
      </c>
      <c r="D11197" s="896">
        <v>10.4</v>
      </c>
    </row>
    <row r="11198" spans="1:4" ht="40.5" x14ac:dyDescent="0.25">
      <c r="A11198" s="893">
        <v>95624</v>
      </c>
      <c r="B11198" s="894" t="s">
        <v>26759</v>
      </c>
      <c r="C11198" s="893" t="s">
        <v>59</v>
      </c>
      <c r="D11198" s="896">
        <v>23.49</v>
      </c>
    </row>
    <row r="11199" spans="1:4" ht="40.5" x14ac:dyDescent="0.25">
      <c r="A11199" s="893">
        <v>95625</v>
      </c>
      <c r="B11199" s="894" t="s">
        <v>26760</v>
      </c>
      <c r="C11199" s="893" t="s">
        <v>59</v>
      </c>
      <c r="D11199" s="896">
        <v>27.73</v>
      </c>
    </row>
    <row r="11200" spans="1:4" ht="27" x14ac:dyDescent="0.25">
      <c r="A11200" s="893">
        <v>95626</v>
      </c>
      <c r="B11200" s="894" t="s">
        <v>26761</v>
      </c>
      <c r="C11200" s="893" t="s">
        <v>59</v>
      </c>
      <c r="D11200" s="896">
        <v>16.149999999999999</v>
      </c>
    </row>
    <row r="11201" spans="1:4" ht="40.5" x14ac:dyDescent="0.25">
      <c r="A11201" s="893">
        <v>96126</v>
      </c>
      <c r="B11201" s="894" t="s">
        <v>26762</v>
      </c>
      <c r="C11201" s="893" t="s">
        <v>59</v>
      </c>
      <c r="D11201" s="896">
        <v>20.47</v>
      </c>
    </row>
    <row r="11202" spans="1:4" ht="40.5" x14ac:dyDescent="0.25">
      <c r="A11202" s="893">
        <v>96127</v>
      </c>
      <c r="B11202" s="894" t="s">
        <v>26763</v>
      </c>
      <c r="C11202" s="893" t="s">
        <v>59</v>
      </c>
      <c r="D11202" s="896">
        <v>13.45</v>
      </c>
    </row>
    <row r="11203" spans="1:4" ht="40.5" x14ac:dyDescent="0.25">
      <c r="A11203" s="893">
        <v>96128</v>
      </c>
      <c r="B11203" s="894" t="s">
        <v>26764</v>
      </c>
      <c r="C11203" s="893" t="s">
        <v>59</v>
      </c>
      <c r="D11203" s="896">
        <v>33.19</v>
      </c>
    </row>
    <row r="11204" spans="1:4" ht="40.5" x14ac:dyDescent="0.25">
      <c r="A11204" s="893">
        <v>96129</v>
      </c>
      <c r="B11204" s="894" t="s">
        <v>26765</v>
      </c>
      <c r="C11204" s="893" t="s">
        <v>59</v>
      </c>
      <c r="D11204" s="896">
        <v>39.06</v>
      </c>
    </row>
    <row r="11205" spans="1:4" ht="27" x14ac:dyDescent="0.25">
      <c r="A11205" s="893">
        <v>96130</v>
      </c>
      <c r="B11205" s="894" t="s">
        <v>26766</v>
      </c>
      <c r="C11205" s="893" t="s">
        <v>59</v>
      </c>
      <c r="D11205" s="896">
        <v>22.04</v>
      </c>
    </row>
    <row r="11206" spans="1:4" ht="40.5" x14ac:dyDescent="0.25">
      <c r="A11206" s="893">
        <v>96131</v>
      </c>
      <c r="B11206" s="894" t="s">
        <v>26767</v>
      </c>
      <c r="C11206" s="893" t="s">
        <v>59</v>
      </c>
      <c r="D11206" s="896">
        <v>32.479999999999997</v>
      </c>
    </row>
    <row r="11207" spans="1:4" ht="40.5" x14ac:dyDescent="0.25">
      <c r="A11207" s="893">
        <v>96132</v>
      </c>
      <c r="B11207" s="894" t="s">
        <v>26768</v>
      </c>
      <c r="C11207" s="893" t="s">
        <v>59</v>
      </c>
      <c r="D11207" s="896">
        <v>21.99</v>
      </c>
    </row>
    <row r="11208" spans="1:4" ht="40.5" x14ac:dyDescent="0.25">
      <c r="A11208" s="893">
        <v>96133</v>
      </c>
      <c r="B11208" s="894" t="s">
        <v>26769</v>
      </c>
      <c r="C11208" s="893" t="s">
        <v>59</v>
      </c>
      <c r="D11208" s="896">
        <v>50.96</v>
      </c>
    </row>
    <row r="11209" spans="1:4" ht="40.5" x14ac:dyDescent="0.25">
      <c r="A11209" s="893">
        <v>96134</v>
      </c>
      <c r="B11209" s="894" t="s">
        <v>26770</v>
      </c>
      <c r="C11209" s="893" t="s">
        <v>59</v>
      </c>
      <c r="D11209" s="896">
        <v>60.1</v>
      </c>
    </row>
    <row r="11210" spans="1:4" ht="27" x14ac:dyDescent="0.25">
      <c r="A11210" s="893">
        <v>96135</v>
      </c>
      <c r="B11210" s="894" t="s">
        <v>26771</v>
      </c>
      <c r="C11210" s="893" t="s">
        <v>59</v>
      </c>
      <c r="D11210" s="896">
        <v>34.68</v>
      </c>
    </row>
    <row r="11211" spans="1:4" ht="27" x14ac:dyDescent="0.25">
      <c r="A11211" s="893">
        <v>104639</v>
      </c>
      <c r="B11211" s="894" t="s">
        <v>26772</v>
      </c>
      <c r="C11211" s="893" t="s">
        <v>59</v>
      </c>
      <c r="D11211" s="896">
        <v>12.29</v>
      </c>
    </row>
    <row r="11212" spans="1:4" ht="27" x14ac:dyDescent="0.25">
      <c r="A11212" s="893">
        <v>104640</v>
      </c>
      <c r="B11212" s="894" t="s">
        <v>26773</v>
      </c>
      <c r="C11212" s="893" t="s">
        <v>59</v>
      </c>
      <c r="D11212" s="896">
        <v>13.49</v>
      </c>
    </row>
    <row r="11213" spans="1:4" ht="27" x14ac:dyDescent="0.25">
      <c r="A11213" s="893">
        <v>104641</v>
      </c>
      <c r="B11213" s="894" t="s">
        <v>26774</v>
      </c>
      <c r="C11213" s="893" t="s">
        <v>59</v>
      </c>
      <c r="D11213" s="896">
        <v>9.69</v>
      </c>
    </row>
    <row r="11214" spans="1:4" ht="27" x14ac:dyDescent="0.25">
      <c r="A11214" s="893">
        <v>104642</v>
      </c>
      <c r="B11214" s="894" t="s">
        <v>26775</v>
      </c>
      <c r="C11214" s="893" t="s">
        <v>59</v>
      </c>
      <c r="D11214" s="896">
        <v>10.89</v>
      </c>
    </row>
    <row r="11215" spans="1:4" ht="27" x14ac:dyDescent="0.25">
      <c r="A11215" s="893">
        <v>102193</v>
      </c>
      <c r="B11215" s="894" t="s">
        <v>26776</v>
      </c>
      <c r="C11215" s="893" t="s">
        <v>59</v>
      </c>
      <c r="D11215" s="896">
        <v>2.37</v>
      </c>
    </row>
    <row r="11216" spans="1:4" ht="13.5" x14ac:dyDescent="0.25">
      <c r="A11216" s="893">
        <v>102194</v>
      </c>
      <c r="B11216" s="894" t="s">
        <v>26777</v>
      </c>
      <c r="C11216" s="893" t="s">
        <v>59</v>
      </c>
      <c r="D11216" s="896">
        <v>9.2799999999999994</v>
      </c>
    </row>
    <row r="11217" spans="1:4" ht="13.5" x14ac:dyDescent="0.25">
      <c r="A11217" s="893">
        <v>102197</v>
      </c>
      <c r="B11217" s="894" t="s">
        <v>26778</v>
      </c>
      <c r="C11217" s="893" t="s">
        <v>59</v>
      </c>
      <c r="D11217" s="896">
        <v>32.549999999999997</v>
      </c>
    </row>
    <row r="11218" spans="1:4" ht="27" x14ac:dyDescent="0.25">
      <c r="A11218" s="893">
        <v>102200</v>
      </c>
      <c r="B11218" s="894" t="s">
        <v>26779</v>
      </c>
      <c r="C11218" s="893" t="s">
        <v>59</v>
      </c>
      <c r="D11218" s="896">
        <v>24.98</v>
      </c>
    </row>
    <row r="11219" spans="1:4" ht="27" x14ac:dyDescent="0.25">
      <c r="A11219" s="893">
        <v>102201</v>
      </c>
      <c r="B11219" s="894" t="s">
        <v>26780</v>
      </c>
      <c r="C11219" s="893" t="s">
        <v>59</v>
      </c>
      <c r="D11219" s="896">
        <v>22.44</v>
      </c>
    </row>
    <row r="11220" spans="1:4" ht="27" x14ac:dyDescent="0.25">
      <c r="A11220" s="893">
        <v>102202</v>
      </c>
      <c r="B11220" s="894" t="s">
        <v>26781</v>
      </c>
      <c r="C11220" s="893" t="s">
        <v>59</v>
      </c>
      <c r="D11220" s="896">
        <v>63.22</v>
      </c>
    </row>
    <row r="11221" spans="1:4" ht="27" x14ac:dyDescent="0.25">
      <c r="A11221" s="893">
        <v>102203</v>
      </c>
      <c r="B11221" s="894" t="s">
        <v>26782</v>
      </c>
      <c r="C11221" s="893" t="s">
        <v>59</v>
      </c>
      <c r="D11221" s="896">
        <v>11</v>
      </c>
    </row>
    <row r="11222" spans="1:4" ht="27" x14ac:dyDescent="0.25">
      <c r="A11222" s="893">
        <v>102204</v>
      </c>
      <c r="B11222" s="894" t="s">
        <v>26783</v>
      </c>
      <c r="C11222" s="893" t="s">
        <v>59</v>
      </c>
      <c r="D11222" s="896">
        <v>11.31</v>
      </c>
    </row>
    <row r="11223" spans="1:4" ht="27" x14ac:dyDescent="0.25">
      <c r="A11223" s="893">
        <v>102205</v>
      </c>
      <c r="B11223" s="894" t="s">
        <v>26784</v>
      </c>
      <c r="C11223" s="893" t="s">
        <v>59</v>
      </c>
      <c r="D11223" s="896">
        <v>10.34</v>
      </c>
    </row>
    <row r="11224" spans="1:4" ht="27" x14ac:dyDescent="0.25">
      <c r="A11224" s="893">
        <v>102207</v>
      </c>
      <c r="B11224" s="894" t="s">
        <v>26785</v>
      </c>
      <c r="C11224" s="893" t="s">
        <v>59</v>
      </c>
      <c r="D11224" s="896">
        <v>9.5</v>
      </c>
    </row>
    <row r="11225" spans="1:4" ht="27" x14ac:dyDescent="0.25">
      <c r="A11225" s="893">
        <v>102208</v>
      </c>
      <c r="B11225" s="894" t="s">
        <v>26786</v>
      </c>
      <c r="C11225" s="893" t="s">
        <v>59</v>
      </c>
      <c r="D11225" s="896">
        <v>9.08</v>
      </c>
    </row>
    <row r="11226" spans="1:4" ht="27" x14ac:dyDescent="0.25">
      <c r="A11226" s="893">
        <v>102209</v>
      </c>
      <c r="B11226" s="894" t="s">
        <v>26787</v>
      </c>
      <c r="C11226" s="893" t="s">
        <v>59</v>
      </c>
      <c r="D11226" s="896">
        <v>9.3699999999999992</v>
      </c>
    </row>
    <row r="11227" spans="1:4" ht="27" x14ac:dyDescent="0.25">
      <c r="A11227" s="893">
        <v>102210</v>
      </c>
      <c r="B11227" s="894" t="s">
        <v>26788</v>
      </c>
      <c r="C11227" s="893" t="s">
        <v>59</v>
      </c>
      <c r="D11227" s="896">
        <v>8.94</v>
      </c>
    </row>
    <row r="11228" spans="1:4" ht="27" x14ac:dyDescent="0.25">
      <c r="A11228" s="893">
        <v>102213</v>
      </c>
      <c r="B11228" s="894" t="s">
        <v>26789</v>
      </c>
      <c r="C11228" s="893" t="s">
        <v>59</v>
      </c>
      <c r="D11228" s="896">
        <v>22.01</v>
      </c>
    </row>
    <row r="11229" spans="1:4" ht="27" x14ac:dyDescent="0.25">
      <c r="A11229" s="893">
        <v>102214</v>
      </c>
      <c r="B11229" s="894" t="s">
        <v>26790</v>
      </c>
      <c r="C11229" s="893" t="s">
        <v>59</v>
      </c>
      <c r="D11229" s="896">
        <v>22.62</v>
      </c>
    </row>
    <row r="11230" spans="1:4" ht="27" x14ac:dyDescent="0.25">
      <c r="A11230" s="893">
        <v>102215</v>
      </c>
      <c r="B11230" s="894" t="s">
        <v>26791</v>
      </c>
      <c r="C11230" s="893" t="s">
        <v>59</v>
      </c>
      <c r="D11230" s="896">
        <v>20.7</v>
      </c>
    </row>
    <row r="11231" spans="1:4" ht="27" x14ac:dyDescent="0.25">
      <c r="A11231" s="893">
        <v>102217</v>
      </c>
      <c r="B11231" s="894" t="s">
        <v>26792</v>
      </c>
      <c r="C11231" s="893" t="s">
        <v>59</v>
      </c>
      <c r="D11231" s="896">
        <v>19</v>
      </c>
    </row>
    <row r="11232" spans="1:4" ht="27" x14ac:dyDescent="0.25">
      <c r="A11232" s="893">
        <v>102218</v>
      </c>
      <c r="B11232" s="894" t="s">
        <v>26793</v>
      </c>
      <c r="C11232" s="893" t="s">
        <v>59</v>
      </c>
      <c r="D11232" s="896">
        <v>18.149999999999999</v>
      </c>
    </row>
    <row r="11233" spans="1:4" ht="27" x14ac:dyDescent="0.25">
      <c r="A11233" s="893">
        <v>102219</v>
      </c>
      <c r="B11233" s="894" t="s">
        <v>26794</v>
      </c>
      <c r="C11233" s="893" t="s">
        <v>59</v>
      </c>
      <c r="D11233" s="896">
        <v>18.72</v>
      </c>
    </row>
    <row r="11234" spans="1:4" ht="27" x14ac:dyDescent="0.25">
      <c r="A11234" s="893">
        <v>102220</v>
      </c>
      <c r="B11234" s="894" t="s">
        <v>26795</v>
      </c>
      <c r="C11234" s="893" t="s">
        <v>59</v>
      </c>
      <c r="D11234" s="896">
        <v>17.87</v>
      </c>
    </row>
    <row r="11235" spans="1:4" ht="27" x14ac:dyDescent="0.25">
      <c r="A11235" s="893">
        <v>102223</v>
      </c>
      <c r="B11235" s="894" t="s">
        <v>26796</v>
      </c>
      <c r="C11235" s="893" t="s">
        <v>59</v>
      </c>
      <c r="D11235" s="896">
        <v>33.03</v>
      </c>
    </row>
    <row r="11236" spans="1:4" ht="27" x14ac:dyDescent="0.25">
      <c r="A11236" s="893">
        <v>102224</v>
      </c>
      <c r="B11236" s="894" t="s">
        <v>26797</v>
      </c>
      <c r="C11236" s="893" t="s">
        <v>59</v>
      </c>
      <c r="D11236" s="896">
        <v>33.93</v>
      </c>
    </row>
    <row r="11237" spans="1:4" ht="27" x14ac:dyDescent="0.25">
      <c r="A11237" s="893">
        <v>102225</v>
      </c>
      <c r="B11237" s="894" t="s">
        <v>26798</v>
      </c>
      <c r="C11237" s="893" t="s">
        <v>59</v>
      </c>
      <c r="D11237" s="896">
        <v>31.06</v>
      </c>
    </row>
    <row r="11238" spans="1:4" ht="27" x14ac:dyDescent="0.25">
      <c r="A11238" s="893">
        <v>102227</v>
      </c>
      <c r="B11238" s="894" t="s">
        <v>26799</v>
      </c>
      <c r="C11238" s="893" t="s">
        <v>59</v>
      </c>
      <c r="D11238" s="896">
        <v>28.52</v>
      </c>
    </row>
    <row r="11239" spans="1:4" ht="27" x14ac:dyDescent="0.25">
      <c r="A11239" s="893">
        <v>102228</v>
      </c>
      <c r="B11239" s="894" t="s">
        <v>26800</v>
      </c>
      <c r="C11239" s="893" t="s">
        <v>59</v>
      </c>
      <c r="D11239" s="896">
        <v>27.27</v>
      </c>
    </row>
    <row r="11240" spans="1:4" ht="27" x14ac:dyDescent="0.25">
      <c r="A11240" s="893">
        <v>102229</v>
      </c>
      <c r="B11240" s="894" t="s">
        <v>26801</v>
      </c>
      <c r="C11240" s="893" t="s">
        <v>59</v>
      </c>
      <c r="D11240" s="896">
        <v>28.1</v>
      </c>
    </row>
    <row r="11241" spans="1:4" ht="27" x14ac:dyDescent="0.25">
      <c r="A11241" s="893">
        <v>102230</v>
      </c>
      <c r="B11241" s="894" t="s">
        <v>26802</v>
      </c>
      <c r="C11241" s="893" t="s">
        <v>59</v>
      </c>
      <c r="D11241" s="896">
        <v>26.83</v>
      </c>
    </row>
    <row r="11242" spans="1:4" ht="13.5" x14ac:dyDescent="0.25">
      <c r="A11242" s="893">
        <v>102233</v>
      </c>
      <c r="B11242" s="894" t="s">
        <v>26803</v>
      </c>
      <c r="C11242" s="893" t="s">
        <v>59</v>
      </c>
      <c r="D11242" s="896">
        <v>11.23</v>
      </c>
    </row>
    <row r="11243" spans="1:4" ht="13.5" x14ac:dyDescent="0.25">
      <c r="A11243" s="893">
        <v>102234</v>
      </c>
      <c r="B11243" s="894" t="s">
        <v>26804</v>
      </c>
      <c r="C11243" s="893" t="s">
        <v>59</v>
      </c>
      <c r="D11243" s="896">
        <v>22.47</v>
      </c>
    </row>
    <row r="11244" spans="1:4" ht="27" x14ac:dyDescent="0.25">
      <c r="A11244" s="893">
        <v>100716</v>
      </c>
      <c r="B11244" s="894" t="s">
        <v>26805</v>
      </c>
      <c r="C11244" s="893" t="s">
        <v>59</v>
      </c>
      <c r="D11244" s="896">
        <v>26.89</v>
      </c>
    </row>
    <row r="11245" spans="1:4" ht="13.5" x14ac:dyDescent="0.25">
      <c r="A11245" s="893">
        <v>100717</v>
      </c>
      <c r="B11245" s="894" t="s">
        <v>26806</v>
      </c>
      <c r="C11245" s="893" t="s">
        <v>59</v>
      </c>
      <c r="D11245" s="896">
        <v>11.14</v>
      </c>
    </row>
    <row r="11246" spans="1:4" ht="13.5" x14ac:dyDescent="0.25">
      <c r="A11246" s="893">
        <v>100718</v>
      </c>
      <c r="B11246" s="894" t="s">
        <v>26807</v>
      </c>
      <c r="C11246" s="893" t="s">
        <v>71</v>
      </c>
      <c r="D11246" s="896">
        <v>1.53</v>
      </c>
    </row>
    <row r="11247" spans="1:4" ht="40.5" x14ac:dyDescent="0.25">
      <c r="A11247" s="893">
        <v>100719</v>
      </c>
      <c r="B11247" s="894" t="s">
        <v>26808</v>
      </c>
      <c r="C11247" s="893" t="s">
        <v>59</v>
      </c>
      <c r="D11247" s="896">
        <v>11.74</v>
      </c>
    </row>
    <row r="11248" spans="1:4" ht="40.5" x14ac:dyDescent="0.25">
      <c r="A11248" s="893">
        <v>100720</v>
      </c>
      <c r="B11248" s="894" t="s">
        <v>26809</v>
      </c>
      <c r="C11248" s="893" t="s">
        <v>59</v>
      </c>
      <c r="D11248" s="896">
        <v>11.99</v>
      </c>
    </row>
    <row r="11249" spans="1:4" ht="40.5" x14ac:dyDescent="0.25">
      <c r="A11249" s="893">
        <v>100721</v>
      </c>
      <c r="B11249" s="894" t="s">
        <v>26810</v>
      </c>
      <c r="C11249" s="893" t="s">
        <v>59</v>
      </c>
      <c r="D11249" s="896">
        <v>27.69</v>
      </c>
    </row>
    <row r="11250" spans="1:4" ht="40.5" x14ac:dyDescent="0.25">
      <c r="A11250" s="893">
        <v>100722</v>
      </c>
      <c r="B11250" s="894" t="s">
        <v>26811</v>
      </c>
      <c r="C11250" s="893" t="s">
        <v>59</v>
      </c>
      <c r="D11250" s="896">
        <v>27.3</v>
      </c>
    </row>
    <row r="11251" spans="1:4" ht="40.5" x14ac:dyDescent="0.25">
      <c r="A11251" s="893">
        <v>100723</v>
      </c>
      <c r="B11251" s="894" t="s">
        <v>26812</v>
      </c>
      <c r="C11251" s="893" t="s">
        <v>59</v>
      </c>
      <c r="D11251" s="896">
        <v>12.59</v>
      </c>
    </row>
    <row r="11252" spans="1:4" ht="40.5" x14ac:dyDescent="0.25">
      <c r="A11252" s="893">
        <v>100724</v>
      </c>
      <c r="B11252" s="894" t="s">
        <v>26813</v>
      </c>
      <c r="C11252" s="893" t="s">
        <v>59</v>
      </c>
      <c r="D11252" s="896">
        <v>15.47</v>
      </c>
    </row>
    <row r="11253" spans="1:4" ht="40.5" x14ac:dyDescent="0.25">
      <c r="A11253" s="893">
        <v>100725</v>
      </c>
      <c r="B11253" s="894" t="s">
        <v>26814</v>
      </c>
      <c r="C11253" s="893" t="s">
        <v>59</v>
      </c>
      <c r="D11253" s="896">
        <v>27.97</v>
      </c>
    </row>
    <row r="11254" spans="1:4" ht="54" x14ac:dyDescent="0.25">
      <c r="A11254" s="893">
        <v>100726</v>
      </c>
      <c r="B11254" s="894" t="s">
        <v>26815</v>
      </c>
      <c r="C11254" s="893" t="s">
        <v>59</v>
      </c>
      <c r="D11254" s="896">
        <v>30.68</v>
      </c>
    </row>
    <row r="11255" spans="1:4" ht="27" x14ac:dyDescent="0.25">
      <c r="A11255" s="893">
        <v>100727</v>
      </c>
      <c r="B11255" s="894" t="s">
        <v>26816</v>
      </c>
      <c r="C11255" s="893" t="s">
        <v>59</v>
      </c>
      <c r="D11255" s="896">
        <v>28.89</v>
      </c>
    </row>
    <row r="11256" spans="1:4" ht="40.5" x14ac:dyDescent="0.25">
      <c r="A11256" s="893">
        <v>100728</v>
      </c>
      <c r="B11256" s="894" t="s">
        <v>26817</v>
      </c>
      <c r="C11256" s="893" t="s">
        <v>59</v>
      </c>
      <c r="D11256" s="896">
        <v>26.2</v>
      </c>
    </row>
    <row r="11257" spans="1:4" ht="27" x14ac:dyDescent="0.25">
      <c r="A11257" s="893">
        <v>100729</v>
      </c>
      <c r="B11257" s="894" t="s">
        <v>26818</v>
      </c>
      <c r="C11257" s="893" t="s">
        <v>59</v>
      </c>
      <c r="D11257" s="896">
        <v>21.71</v>
      </c>
    </row>
    <row r="11258" spans="1:4" ht="40.5" x14ac:dyDescent="0.25">
      <c r="A11258" s="893">
        <v>100730</v>
      </c>
      <c r="B11258" s="894" t="s">
        <v>26819</v>
      </c>
      <c r="C11258" s="893" t="s">
        <v>59</v>
      </c>
      <c r="D11258" s="896">
        <v>25.7</v>
      </c>
    </row>
    <row r="11259" spans="1:4" ht="40.5" x14ac:dyDescent="0.25">
      <c r="A11259" s="893">
        <v>100733</v>
      </c>
      <c r="B11259" s="894" t="s">
        <v>26820</v>
      </c>
      <c r="C11259" s="893" t="s">
        <v>59</v>
      </c>
      <c r="D11259" s="896">
        <v>14.68</v>
      </c>
    </row>
    <row r="11260" spans="1:4" ht="40.5" x14ac:dyDescent="0.25">
      <c r="A11260" s="893">
        <v>100734</v>
      </c>
      <c r="B11260" s="894" t="s">
        <v>26821</v>
      </c>
      <c r="C11260" s="893" t="s">
        <v>59</v>
      </c>
      <c r="D11260" s="896">
        <v>18.420000000000002</v>
      </c>
    </row>
    <row r="11261" spans="1:4" ht="40.5" x14ac:dyDescent="0.25">
      <c r="A11261" s="893">
        <v>100735</v>
      </c>
      <c r="B11261" s="894" t="s">
        <v>26822</v>
      </c>
      <c r="C11261" s="893" t="s">
        <v>59</v>
      </c>
      <c r="D11261" s="896">
        <v>12.46</v>
      </c>
    </row>
    <row r="11262" spans="1:4" ht="40.5" x14ac:dyDescent="0.25">
      <c r="A11262" s="893">
        <v>100736</v>
      </c>
      <c r="B11262" s="894" t="s">
        <v>26823</v>
      </c>
      <c r="C11262" s="893" t="s">
        <v>59</v>
      </c>
      <c r="D11262" s="896">
        <v>16.62</v>
      </c>
    </row>
    <row r="11263" spans="1:4" ht="40.5" x14ac:dyDescent="0.25">
      <c r="A11263" s="893">
        <v>100739</v>
      </c>
      <c r="B11263" s="894" t="s">
        <v>26824</v>
      </c>
      <c r="C11263" s="893" t="s">
        <v>59</v>
      </c>
      <c r="D11263" s="896">
        <v>11.55</v>
      </c>
    </row>
    <row r="11264" spans="1:4" ht="40.5" x14ac:dyDescent="0.25">
      <c r="A11264" s="893">
        <v>100740</v>
      </c>
      <c r="B11264" s="894" t="s">
        <v>26825</v>
      </c>
      <c r="C11264" s="893" t="s">
        <v>59</v>
      </c>
      <c r="D11264" s="896">
        <v>12.59</v>
      </c>
    </row>
    <row r="11265" spans="1:4" ht="40.5" x14ac:dyDescent="0.25">
      <c r="A11265" s="893">
        <v>100741</v>
      </c>
      <c r="B11265" s="894" t="s">
        <v>26826</v>
      </c>
      <c r="C11265" s="893" t="s">
        <v>59</v>
      </c>
      <c r="D11265" s="896">
        <v>27.28</v>
      </c>
    </row>
    <row r="11266" spans="1:4" ht="40.5" x14ac:dyDescent="0.25">
      <c r="A11266" s="893">
        <v>100742</v>
      </c>
      <c r="B11266" s="894" t="s">
        <v>26827</v>
      </c>
      <c r="C11266" s="893" t="s">
        <v>59</v>
      </c>
      <c r="D11266" s="896">
        <v>27.88</v>
      </c>
    </row>
    <row r="11267" spans="1:4" ht="40.5" x14ac:dyDescent="0.25">
      <c r="A11267" s="893">
        <v>100743</v>
      </c>
      <c r="B11267" s="894" t="s">
        <v>26828</v>
      </c>
      <c r="C11267" s="893" t="s">
        <v>59</v>
      </c>
      <c r="D11267" s="896">
        <v>11.29</v>
      </c>
    </row>
    <row r="11268" spans="1:4" ht="40.5" x14ac:dyDescent="0.25">
      <c r="A11268" s="893">
        <v>100744</v>
      </c>
      <c r="B11268" s="894" t="s">
        <v>26829</v>
      </c>
      <c r="C11268" s="893" t="s">
        <v>59</v>
      </c>
      <c r="D11268" s="896">
        <v>12.42</v>
      </c>
    </row>
    <row r="11269" spans="1:4" ht="40.5" x14ac:dyDescent="0.25">
      <c r="A11269" s="893">
        <v>100745</v>
      </c>
      <c r="B11269" s="894" t="s">
        <v>26830</v>
      </c>
      <c r="C11269" s="893" t="s">
        <v>59</v>
      </c>
      <c r="D11269" s="896">
        <v>27</v>
      </c>
    </row>
    <row r="11270" spans="1:4" ht="40.5" x14ac:dyDescent="0.25">
      <c r="A11270" s="893">
        <v>100746</v>
      </c>
      <c r="B11270" s="894" t="s">
        <v>26831</v>
      </c>
      <c r="C11270" s="893" t="s">
        <v>59</v>
      </c>
      <c r="D11270" s="896">
        <v>27.7</v>
      </c>
    </row>
    <row r="11271" spans="1:4" ht="40.5" x14ac:dyDescent="0.25">
      <c r="A11271" s="893">
        <v>100747</v>
      </c>
      <c r="B11271" s="894" t="s">
        <v>26832</v>
      </c>
      <c r="C11271" s="893" t="s">
        <v>59</v>
      </c>
      <c r="D11271" s="896">
        <v>11.4</v>
      </c>
    </row>
    <row r="11272" spans="1:4" ht="40.5" x14ac:dyDescent="0.25">
      <c r="A11272" s="893">
        <v>100748</v>
      </c>
      <c r="B11272" s="894" t="s">
        <v>26833</v>
      </c>
      <c r="C11272" s="893" t="s">
        <v>59</v>
      </c>
      <c r="D11272" s="896">
        <v>12.49</v>
      </c>
    </row>
    <row r="11273" spans="1:4" ht="40.5" x14ac:dyDescent="0.25">
      <c r="A11273" s="893">
        <v>100749</v>
      </c>
      <c r="B11273" s="894" t="s">
        <v>26834</v>
      </c>
      <c r="C11273" s="893" t="s">
        <v>59</v>
      </c>
      <c r="D11273" s="896">
        <v>27.11</v>
      </c>
    </row>
    <row r="11274" spans="1:4" ht="40.5" x14ac:dyDescent="0.25">
      <c r="A11274" s="893">
        <v>100750</v>
      </c>
      <c r="B11274" s="894" t="s">
        <v>26835</v>
      </c>
      <c r="C11274" s="893" t="s">
        <v>59</v>
      </c>
      <c r="D11274" s="896">
        <v>27.78</v>
      </c>
    </row>
    <row r="11275" spans="1:4" ht="27" x14ac:dyDescent="0.25">
      <c r="A11275" s="893">
        <v>100751</v>
      </c>
      <c r="B11275" s="894" t="s">
        <v>26836</v>
      </c>
      <c r="C11275" s="893" t="s">
        <v>59</v>
      </c>
      <c r="D11275" s="896">
        <v>43.43</v>
      </c>
    </row>
    <row r="11276" spans="1:4" ht="40.5" x14ac:dyDescent="0.25">
      <c r="A11276" s="893">
        <v>100752</v>
      </c>
      <c r="B11276" s="894" t="s">
        <v>26837</v>
      </c>
      <c r="C11276" s="893" t="s">
        <v>59</v>
      </c>
      <c r="D11276" s="896">
        <v>51.4</v>
      </c>
    </row>
    <row r="11277" spans="1:4" ht="40.5" x14ac:dyDescent="0.25">
      <c r="A11277" s="893">
        <v>100753</v>
      </c>
      <c r="B11277" s="894" t="s">
        <v>26838</v>
      </c>
      <c r="C11277" s="893" t="s">
        <v>59</v>
      </c>
      <c r="D11277" s="896">
        <v>24.94</v>
      </c>
    </row>
    <row r="11278" spans="1:4" ht="40.5" x14ac:dyDescent="0.25">
      <c r="A11278" s="893">
        <v>100754</v>
      </c>
      <c r="B11278" s="894" t="s">
        <v>26839</v>
      </c>
      <c r="C11278" s="893" t="s">
        <v>59</v>
      </c>
      <c r="D11278" s="896">
        <v>33.25</v>
      </c>
    </row>
    <row r="11279" spans="1:4" ht="40.5" x14ac:dyDescent="0.25">
      <c r="A11279" s="893">
        <v>100757</v>
      </c>
      <c r="B11279" s="894" t="s">
        <v>26840</v>
      </c>
      <c r="C11279" s="893" t="s">
        <v>59</v>
      </c>
      <c r="D11279" s="896">
        <v>54.57</v>
      </c>
    </row>
    <row r="11280" spans="1:4" ht="40.5" x14ac:dyDescent="0.25">
      <c r="A11280" s="893">
        <v>100758</v>
      </c>
      <c r="B11280" s="894" t="s">
        <v>26841</v>
      </c>
      <c r="C11280" s="893" t="s">
        <v>59</v>
      </c>
      <c r="D11280" s="896">
        <v>55.76</v>
      </c>
    </row>
    <row r="11281" spans="1:4" ht="40.5" x14ac:dyDescent="0.25">
      <c r="A11281" s="893">
        <v>100759</v>
      </c>
      <c r="B11281" s="894" t="s">
        <v>26842</v>
      </c>
      <c r="C11281" s="893" t="s">
        <v>59</v>
      </c>
      <c r="D11281" s="896">
        <v>54.01</v>
      </c>
    </row>
    <row r="11282" spans="1:4" ht="40.5" x14ac:dyDescent="0.25">
      <c r="A11282" s="893">
        <v>100760</v>
      </c>
      <c r="B11282" s="894" t="s">
        <v>26843</v>
      </c>
      <c r="C11282" s="893" t="s">
        <v>59</v>
      </c>
      <c r="D11282" s="896">
        <v>55.41</v>
      </c>
    </row>
    <row r="11283" spans="1:4" ht="40.5" x14ac:dyDescent="0.25">
      <c r="A11283" s="893">
        <v>100761</v>
      </c>
      <c r="B11283" s="894" t="s">
        <v>26844</v>
      </c>
      <c r="C11283" s="893" t="s">
        <v>59</v>
      </c>
      <c r="D11283" s="896">
        <v>54.24</v>
      </c>
    </row>
    <row r="11284" spans="1:4" ht="40.5" x14ac:dyDescent="0.25">
      <c r="A11284" s="893">
        <v>100762</v>
      </c>
      <c r="B11284" s="894" t="s">
        <v>26845</v>
      </c>
      <c r="C11284" s="893" t="s">
        <v>59</v>
      </c>
      <c r="D11284" s="896">
        <v>55.56</v>
      </c>
    </row>
    <row r="11285" spans="1:4" ht="27" x14ac:dyDescent="0.25">
      <c r="A11285" s="893">
        <v>102488</v>
      </c>
      <c r="B11285" s="894" t="s">
        <v>26846</v>
      </c>
      <c r="C11285" s="893" t="s">
        <v>59</v>
      </c>
      <c r="D11285" s="896">
        <v>4.03</v>
      </c>
    </row>
    <row r="11286" spans="1:4" ht="27" x14ac:dyDescent="0.25">
      <c r="A11286" s="893">
        <v>102489</v>
      </c>
      <c r="B11286" s="894" t="s">
        <v>26847</v>
      </c>
      <c r="C11286" s="893" t="s">
        <v>59</v>
      </c>
      <c r="D11286" s="896">
        <v>27.14</v>
      </c>
    </row>
    <row r="11287" spans="1:4" ht="27" x14ac:dyDescent="0.25">
      <c r="A11287" s="893">
        <v>102491</v>
      </c>
      <c r="B11287" s="894" t="s">
        <v>26848</v>
      </c>
      <c r="C11287" s="893" t="s">
        <v>59</v>
      </c>
      <c r="D11287" s="896">
        <v>21.74</v>
      </c>
    </row>
    <row r="11288" spans="1:4" ht="27" x14ac:dyDescent="0.25">
      <c r="A11288" s="893">
        <v>102492</v>
      </c>
      <c r="B11288" s="894" t="s">
        <v>26849</v>
      </c>
      <c r="C11288" s="893" t="s">
        <v>59</v>
      </c>
      <c r="D11288" s="896">
        <v>27.55</v>
      </c>
    </row>
    <row r="11289" spans="1:4" ht="27" x14ac:dyDescent="0.25">
      <c r="A11289" s="893">
        <v>102494</v>
      </c>
      <c r="B11289" s="894" t="s">
        <v>26850</v>
      </c>
      <c r="C11289" s="893" t="s">
        <v>59</v>
      </c>
      <c r="D11289" s="896">
        <v>68.34</v>
      </c>
    </row>
    <row r="11290" spans="1:4" ht="27" x14ac:dyDescent="0.25">
      <c r="A11290" s="893">
        <v>102496</v>
      </c>
      <c r="B11290" s="894" t="s">
        <v>26851</v>
      </c>
      <c r="C11290" s="893" t="s">
        <v>71</v>
      </c>
      <c r="D11290" s="896">
        <v>14.46</v>
      </c>
    </row>
    <row r="11291" spans="1:4" ht="27" x14ac:dyDescent="0.25">
      <c r="A11291" s="893">
        <v>102497</v>
      </c>
      <c r="B11291" s="894" t="s">
        <v>26852</v>
      </c>
      <c r="C11291" s="893" t="s">
        <v>71</v>
      </c>
      <c r="D11291" s="896">
        <v>5.29</v>
      </c>
    </row>
    <row r="11292" spans="1:4" ht="27" x14ac:dyDescent="0.25">
      <c r="A11292" s="893">
        <v>102498</v>
      </c>
      <c r="B11292" s="894" t="s">
        <v>26853</v>
      </c>
      <c r="C11292" s="893" t="s">
        <v>71</v>
      </c>
      <c r="D11292" s="896">
        <v>1.78</v>
      </c>
    </row>
    <row r="11293" spans="1:4" ht="13.5" x14ac:dyDescent="0.25">
      <c r="A11293" s="893">
        <v>102499</v>
      </c>
      <c r="B11293" s="894" t="s">
        <v>26854</v>
      </c>
      <c r="C11293" s="893" t="s">
        <v>59</v>
      </c>
      <c r="D11293" s="896">
        <v>3.26</v>
      </c>
    </row>
    <row r="11294" spans="1:4" ht="27" x14ac:dyDescent="0.25">
      <c r="A11294" s="893">
        <v>102500</v>
      </c>
      <c r="B11294" s="894" t="s">
        <v>26855</v>
      </c>
      <c r="C11294" s="893" t="s">
        <v>71</v>
      </c>
      <c r="D11294" s="896">
        <v>4.72</v>
      </c>
    </row>
    <row r="11295" spans="1:4" ht="27" x14ac:dyDescent="0.25">
      <c r="A11295" s="893">
        <v>102501</v>
      </c>
      <c r="B11295" s="894" t="s">
        <v>26856</v>
      </c>
      <c r="C11295" s="893" t="s">
        <v>59</v>
      </c>
      <c r="D11295" s="896">
        <v>26.4</v>
      </c>
    </row>
    <row r="11296" spans="1:4" ht="27" x14ac:dyDescent="0.25">
      <c r="A11296" s="893">
        <v>102504</v>
      </c>
      <c r="B11296" s="894" t="s">
        <v>26857</v>
      </c>
      <c r="C11296" s="893" t="s">
        <v>71</v>
      </c>
      <c r="D11296" s="896">
        <v>10.95</v>
      </c>
    </row>
    <row r="11297" spans="1:4" ht="27" x14ac:dyDescent="0.25">
      <c r="A11297" s="893">
        <v>102505</v>
      </c>
      <c r="B11297" s="894" t="s">
        <v>26858</v>
      </c>
      <c r="C11297" s="893" t="s">
        <v>71</v>
      </c>
      <c r="D11297" s="896">
        <v>11.69</v>
      </c>
    </row>
    <row r="11298" spans="1:4" ht="27" x14ac:dyDescent="0.25">
      <c r="A11298" s="893">
        <v>102506</v>
      </c>
      <c r="B11298" s="894" t="s">
        <v>26859</v>
      </c>
      <c r="C11298" s="893" t="s">
        <v>71</v>
      </c>
      <c r="D11298" s="896">
        <v>12.07</v>
      </c>
    </row>
    <row r="11299" spans="1:4" ht="27" x14ac:dyDescent="0.25">
      <c r="A11299" s="893">
        <v>102507</v>
      </c>
      <c r="B11299" s="894" t="s">
        <v>26860</v>
      </c>
      <c r="C11299" s="893" t="s">
        <v>71</v>
      </c>
      <c r="D11299" s="896">
        <v>6.94</v>
      </c>
    </row>
    <row r="11300" spans="1:4" ht="27" x14ac:dyDescent="0.25">
      <c r="A11300" s="893">
        <v>102508</v>
      </c>
      <c r="B11300" s="894" t="s">
        <v>26861</v>
      </c>
      <c r="C11300" s="893" t="s">
        <v>59</v>
      </c>
      <c r="D11300" s="896">
        <v>48.97</v>
      </c>
    </row>
    <row r="11301" spans="1:4" ht="40.5" x14ac:dyDescent="0.25">
      <c r="A11301" s="893">
        <v>102509</v>
      </c>
      <c r="B11301" s="894" t="s">
        <v>26862</v>
      </c>
      <c r="C11301" s="893" t="s">
        <v>59</v>
      </c>
      <c r="D11301" s="896">
        <v>37.67</v>
      </c>
    </row>
    <row r="11302" spans="1:4" ht="40.5" x14ac:dyDescent="0.25">
      <c r="A11302" s="893">
        <v>102512</v>
      </c>
      <c r="B11302" s="894" t="s">
        <v>26863</v>
      </c>
      <c r="C11302" s="893" t="s">
        <v>71</v>
      </c>
      <c r="D11302" s="896">
        <v>7.03</v>
      </c>
    </row>
    <row r="11303" spans="1:4" ht="27" x14ac:dyDescent="0.25">
      <c r="A11303" s="893">
        <v>102513</v>
      </c>
      <c r="B11303" s="894" t="s">
        <v>26864</v>
      </c>
      <c r="C11303" s="893" t="s">
        <v>59</v>
      </c>
      <c r="D11303" s="896">
        <v>51.07</v>
      </c>
    </row>
    <row r="11304" spans="1:4" ht="27" x14ac:dyDescent="0.25">
      <c r="A11304" s="893">
        <v>102520</v>
      </c>
      <c r="B11304" s="894" t="s">
        <v>26865</v>
      </c>
      <c r="C11304" s="893" t="s">
        <v>59</v>
      </c>
      <c r="D11304" s="896">
        <v>89.22</v>
      </c>
    </row>
    <row r="11305" spans="1:4" ht="27" x14ac:dyDescent="0.25">
      <c r="A11305" s="893">
        <v>101749</v>
      </c>
      <c r="B11305" s="894" t="s">
        <v>26866</v>
      </c>
      <c r="C11305" s="893" t="s">
        <v>59</v>
      </c>
      <c r="D11305" s="896">
        <v>53.56</v>
      </c>
    </row>
    <row r="11306" spans="1:4" ht="27" x14ac:dyDescent="0.25">
      <c r="A11306" s="893">
        <v>101750</v>
      </c>
      <c r="B11306" s="894" t="s">
        <v>26867</v>
      </c>
      <c r="C11306" s="893" t="s">
        <v>59</v>
      </c>
      <c r="D11306" s="896">
        <v>50.81</v>
      </c>
    </row>
    <row r="11307" spans="1:4" ht="27" x14ac:dyDescent="0.25">
      <c r="A11307" s="893">
        <v>101729</v>
      </c>
      <c r="B11307" s="894" t="s">
        <v>26868</v>
      </c>
      <c r="C11307" s="893" t="s">
        <v>59</v>
      </c>
      <c r="D11307" s="896">
        <v>198.02</v>
      </c>
    </row>
    <row r="11308" spans="1:4" ht="13.5" x14ac:dyDescent="0.25">
      <c r="A11308" s="893">
        <v>101746</v>
      </c>
      <c r="B11308" s="894" t="s">
        <v>26869</v>
      </c>
      <c r="C11308" s="893" t="s">
        <v>59</v>
      </c>
      <c r="D11308" s="896">
        <v>297.79000000000002</v>
      </c>
    </row>
    <row r="11309" spans="1:4" ht="27" x14ac:dyDescent="0.25">
      <c r="A11309" s="893">
        <v>101751</v>
      </c>
      <c r="B11309" s="894" t="s">
        <v>26870</v>
      </c>
      <c r="C11309" s="893" t="s">
        <v>59</v>
      </c>
      <c r="D11309" s="896">
        <v>205.64</v>
      </c>
    </row>
    <row r="11310" spans="1:4" ht="40.5" x14ac:dyDescent="0.25">
      <c r="A11310" s="893">
        <v>87246</v>
      </c>
      <c r="B11310" s="894" t="s">
        <v>29886</v>
      </c>
      <c r="C11310" s="893" t="s">
        <v>59</v>
      </c>
      <c r="D11310" s="896">
        <v>62.03</v>
      </c>
    </row>
    <row r="11311" spans="1:4" ht="40.5" x14ac:dyDescent="0.25">
      <c r="A11311" s="893">
        <v>87247</v>
      </c>
      <c r="B11311" s="894" t="s">
        <v>29887</v>
      </c>
      <c r="C11311" s="893" t="s">
        <v>59</v>
      </c>
      <c r="D11311" s="896">
        <v>54.44</v>
      </c>
    </row>
    <row r="11312" spans="1:4" ht="40.5" x14ac:dyDescent="0.25">
      <c r="A11312" s="893">
        <v>87248</v>
      </c>
      <c r="B11312" s="894" t="s">
        <v>29888</v>
      </c>
      <c r="C11312" s="893" t="s">
        <v>59</v>
      </c>
      <c r="D11312" s="896">
        <v>46.32</v>
      </c>
    </row>
    <row r="11313" spans="1:4" ht="40.5" x14ac:dyDescent="0.25">
      <c r="A11313" s="893">
        <v>87249</v>
      </c>
      <c r="B11313" s="894" t="s">
        <v>29889</v>
      </c>
      <c r="C11313" s="893" t="s">
        <v>59</v>
      </c>
      <c r="D11313" s="896">
        <v>67</v>
      </c>
    </row>
    <row r="11314" spans="1:4" ht="40.5" x14ac:dyDescent="0.25">
      <c r="A11314" s="893">
        <v>87250</v>
      </c>
      <c r="B11314" s="894" t="s">
        <v>29890</v>
      </c>
      <c r="C11314" s="893" t="s">
        <v>59</v>
      </c>
      <c r="D11314" s="896">
        <v>55.84</v>
      </c>
    </row>
    <row r="11315" spans="1:4" ht="40.5" x14ac:dyDescent="0.25">
      <c r="A11315" s="893">
        <v>87251</v>
      </c>
      <c r="B11315" s="894" t="s">
        <v>29891</v>
      </c>
      <c r="C11315" s="893" t="s">
        <v>59</v>
      </c>
      <c r="D11315" s="896">
        <v>46.6</v>
      </c>
    </row>
    <row r="11316" spans="1:4" ht="40.5" x14ac:dyDescent="0.25">
      <c r="A11316" s="893">
        <v>87255</v>
      </c>
      <c r="B11316" s="894" t="s">
        <v>29892</v>
      </c>
      <c r="C11316" s="893" t="s">
        <v>59</v>
      </c>
      <c r="D11316" s="896">
        <v>77.349999999999994</v>
      </c>
    </row>
    <row r="11317" spans="1:4" ht="40.5" x14ac:dyDescent="0.25">
      <c r="A11317" s="893">
        <v>87256</v>
      </c>
      <c r="B11317" s="894" t="s">
        <v>29893</v>
      </c>
      <c r="C11317" s="893" t="s">
        <v>59</v>
      </c>
      <c r="D11317" s="896">
        <v>65.19</v>
      </c>
    </row>
    <row r="11318" spans="1:4" ht="40.5" x14ac:dyDescent="0.25">
      <c r="A11318" s="893">
        <v>87257</v>
      </c>
      <c r="B11318" s="894" t="s">
        <v>29894</v>
      </c>
      <c r="C11318" s="893" t="s">
        <v>59</v>
      </c>
      <c r="D11318" s="896">
        <v>54.88</v>
      </c>
    </row>
    <row r="11319" spans="1:4" ht="40.5" x14ac:dyDescent="0.25">
      <c r="A11319" s="893">
        <v>87261</v>
      </c>
      <c r="B11319" s="894" t="s">
        <v>26871</v>
      </c>
      <c r="C11319" s="893" t="s">
        <v>59</v>
      </c>
      <c r="D11319" s="896">
        <v>123.76</v>
      </c>
    </row>
    <row r="11320" spans="1:4" ht="40.5" x14ac:dyDescent="0.25">
      <c r="A11320" s="893">
        <v>87262</v>
      </c>
      <c r="B11320" s="894" t="s">
        <v>26872</v>
      </c>
      <c r="C11320" s="893" t="s">
        <v>59</v>
      </c>
      <c r="D11320" s="896">
        <v>110.6</v>
      </c>
    </row>
    <row r="11321" spans="1:4" ht="40.5" x14ac:dyDescent="0.25">
      <c r="A11321" s="893">
        <v>87263</v>
      </c>
      <c r="B11321" s="894" t="s">
        <v>26873</v>
      </c>
      <c r="C11321" s="893" t="s">
        <v>59</v>
      </c>
      <c r="D11321" s="896">
        <v>99.91</v>
      </c>
    </row>
    <row r="11322" spans="1:4" ht="40.5" x14ac:dyDescent="0.25">
      <c r="A11322" s="893">
        <v>104593</v>
      </c>
      <c r="B11322" s="894" t="s">
        <v>29895</v>
      </c>
      <c r="C11322" s="893" t="s">
        <v>59</v>
      </c>
      <c r="D11322" s="896">
        <v>80.900000000000006</v>
      </c>
    </row>
    <row r="11323" spans="1:4" ht="40.5" x14ac:dyDescent="0.25">
      <c r="A11323" s="893">
        <v>104594</v>
      </c>
      <c r="B11323" s="894" t="s">
        <v>29896</v>
      </c>
      <c r="C11323" s="893" t="s">
        <v>59</v>
      </c>
      <c r="D11323" s="896">
        <v>67.349999999999994</v>
      </c>
    </row>
    <row r="11324" spans="1:4" ht="40.5" x14ac:dyDescent="0.25">
      <c r="A11324" s="893">
        <v>104595</v>
      </c>
      <c r="B11324" s="894" t="s">
        <v>29897</v>
      </c>
      <c r="C11324" s="893" t="s">
        <v>59</v>
      </c>
      <c r="D11324" s="896">
        <v>55.34</v>
      </c>
    </row>
    <row r="11325" spans="1:4" ht="40.5" x14ac:dyDescent="0.25">
      <c r="A11325" s="893">
        <v>104596</v>
      </c>
      <c r="B11325" s="894" t="s">
        <v>26874</v>
      </c>
      <c r="C11325" s="893" t="s">
        <v>59</v>
      </c>
      <c r="D11325" s="896">
        <v>127.76</v>
      </c>
    </row>
    <row r="11326" spans="1:4" ht="40.5" x14ac:dyDescent="0.25">
      <c r="A11326" s="893">
        <v>104597</v>
      </c>
      <c r="B11326" s="894" t="s">
        <v>26875</v>
      </c>
      <c r="C11326" s="893" t="s">
        <v>59</v>
      </c>
      <c r="D11326" s="896">
        <v>113.04</v>
      </c>
    </row>
    <row r="11327" spans="1:4" ht="40.5" x14ac:dyDescent="0.25">
      <c r="A11327" s="893">
        <v>104598</v>
      </c>
      <c r="B11327" s="894" t="s">
        <v>26876</v>
      </c>
      <c r="C11327" s="893" t="s">
        <v>59</v>
      </c>
      <c r="D11327" s="896">
        <v>100.45</v>
      </c>
    </row>
    <row r="11328" spans="1:4" ht="40.5" x14ac:dyDescent="0.25">
      <c r="A11328" s="893">
        <v>104599</v>
      </c>
      <c r="B11328" s="894" t="s">
        <v>29898</v>
      </c>
      <c r="C11328" s="893" t="s">
        <v>59</v>
      </c>
      <c r="D11328" s="896">
        <v>75.69</v>
      </c>
    </row>
    <row r="11329" spans="1:4" ht="40.5" x14ac:dyDescent="0.25">
      <c r="A11329" s="893">
        <v>104601</v>
      </c>
      <c r="B11329" s="894" t="s">
        <v>29899</v>
      </c>
      <c r="C11329" s="893" t="s">
        <v>59</v>
      </c>
      <c r="D11329" s="896">
        <v>59.6</v>
      </c>
    </row>
    <row r="11330" spans="1:4" ht="40.5" x14ac:dyDescent="0.25">
      <c r="A11330" s="893">
        <v>104603</v>
      </c>
      <c r="B11330" s="894" t="s">
        <v>29900</v>
      </c>
      <c r="C11330" s="893" t="s">
        <v>59</v>
      </c>
      <c r="D11330" s="896">
        <v>48.89</v>
      </c>
    </row>
    <row r="11331" spans="1:4" ht="40.5" x14ac:dyDescent="0.25">
      <c r="A11331" s="893">
        <v>104605</v>
      </c>
      <c r="B11331" s="894" t="s">
        <v>29901</v>
      </c>
      <c r="C11331" s="893" t="s">
        <v>59</v>
      </c>
      <c r="D11331" s="896">
        <v>95.92</v>
      </c>
    </row>
    <row r="11332" spans="1:4" ht="40.5" x14ac:dyDescent="0.25">
      <c r="A11332" s="893">
        <v>104606</v>
      </c>
      <c r="B11332" s="894" t="s">
        <v>29902</v>
      </c>
      <c r="C11332" s="893" t="s">
        <v>59</v>
      </c>
      <c r="D11332" s="896">
        <v>64.040000000000006</v>
      </c>
    </row>
    <row r="11333" spans="1:4" ht="40.5" x14ac:dyDescent="0.25">
      <c r="A11333" s="893">
        <v>104607</v>
      </c>
      <c r="B11333" s="894" t="s">
        <v>29903</v>
      </c>
      <c r="C11333" s="893" t="s">
        <v>59</v>
      </c>
      <c r="D11333" s="896">
        <v>50.25</v>
      </c>
    </row>
    <row r="11334" spans="1:4" ht="13.5" x14ac:dyDescent="0.25">
      <c r="A11334" s="893">
        <v>98671</v>
      </c>
      <c r="B11334" s="894" t="s">
        <v>26877</v>
      </c>
      <c r="C11334" s="893" t="s">
        <v>59</v>
      </c>
      <c r="D11334" s="896">
        <v>279.57</v>
      </c>
    </row>
    <row r="11335" spans="1:4" ht="13.5" x14ac:dyDescent="0.25">
      <c r="A11335" s="893">
        <v>98672</v>
      </c>
      <c r="B11335" s="894" t="s">
        <v>26878</v>
      </c>
      <c r="C11335" s="893" t="s">
        <v>59</v>
      </c>
      <c r="D11335" s="896">
        <v>292.06</v>
      </c>
    </row>
    <row r="11336" spans="1:4" ht="27" x14ac:dyDescent="0.25">
      <c r="A11336" s="893">
        <v>98678</v>
      </c>
      <c r="B11336" s="894" t="s">
        <v>26879</v>
      </c>
      <c r="C11336" s="893" t="s">
        <v>59</v>
      </c>
      <c r="D11336" s="896">
        <v>362.23</v>
      </c>
    </row>
    <row r="11337" spans="1:4" ht="27" x14ac:dyDescent="0.25">
      <c r="A11337" s="893">
        <v>98679</v>
      </c>
      <c r="B11337" s="894" t="s">
        <v>26880</v>
      </c>
      <c r="C11337" s="893" t="s">
        <v>59</v>
      </c>
      <c r="D11337" s="896">
        <v>37.07</v>
      </c>
    </row>
    <row r="11338" spans="1:4" ht="27" x14ac:dyDescent="0.25">
      <c r="A11338" s="893">
        <v>98680</v>
      </c>
      <c r="B11338" s="894" t="s">
        <v>26881</v>
      </c>
      <c r="C11338" s="893" t="s">
        <v>59</v>
      </c>
      <c r="D11338" s="896">
        <v>46.14</v>
      </c>
    </row>
    <row r="11339" spans="1:4" ht="27" x14ac:dyDescent="0.25">
      <c r="A11339" s="893">
        <v>98681</v>
      </c>
      <c r="B11339" s="894" t="s">
        <v>26882</v>
      </c>
      <c r="C11339" s="893" t="s">
        <v>59</v>
      </c>
      <c r="D11339" s="896">
        <v>34.33</v>
      </c>
    </row>
    <row r="11340" spans="1:4" ht="27" x14ac:dyDescent="0.25">
      <c r="A11340" s="893">
        <v>98682</v>
      </c>
      <c r="B11340" s="894" t="s">
        <v>26883</v>
      </c>
      <c r="C11340" s="893" t="s">
        <v>59</v>
      </c>
      <c r="D11340" s="896">
        <v>43.39</v>
      </c>
    </row>
    <row r="11341" spans="1:4" ht="13.5" x14ac:dyDescent="0.25">
      <c r="A11341" s="893">
        <v>98685</v>
      </c>
      <c r="B11341" s="894" t="s">
        <v>26884</v>
      </c>
      <c r="C11341" s="893" t="s">
        <v>71</v>
      </c>
      <c r="D11341" s="896">
        <v>52.16</v>
      </c>
    </row>
    <row r="11342" spans="1:4" ht="13.5" x14ac:dyDescent="0.25">
      <c r="A11342" s="893">
        <v>98686</v>
      </c>
      <c r="B11342" s="894" t="s">
        <v>26885</v>
      </c>
      <c r="C11342" s="893" t="s">
        <v>71</v>
      </c>
      <c r="D11342" s="896">
        <v>48.52</v>
      </c>
    </row>
    <row r="11343" spans="1:4" ht="13.5" x14ac:dyDescent="0.25">
      <c r="A11343" s="893">
        <v>98688</v>
      </c>
      <c r="B11343" s="894" t="s">
        <v>26886</v>
      </c>
      <c r="C11343" s="893" t="s">
        <v>71</v>
      </c>
      <c r="D11343" s="896">
        <v>72.83</v>
      </c>
    </row>
    <row r="11344" spans="1:4" ht="13.5" x14ac:dyDescent="0.25">
      <c r="A11344" s="893">
        <v>98689</v>
      </c>
      <c r="B11344" s="894" t="s">
        <v>26887</v>
      </c>
      <c r="C11344" s="893" t="s">
        <v>71</v>
      </c>
      <c r="D11344" s="896">
        <v>76.56</v>
      </c>
    </row>
    <row r="11345" spans="1:4" ht="40.5" x14ac:dyDescent="0.25">
      <c r="A11345" s="893">
        <v>101090</v>
      </c>
      <c r="B11345" s="894" t="s">
        <v>26888</v>
      </c>
      <c r="C11345" s="893" t="s">
        <v>59</v>
      </c>
      <c r="D11345" s="896">
        <v>228.44</v>
      </c>
    </row>
    <row r="11346" spans="1:4" ht="27" x14ac:dyDescent="0.25">
      <c r="A11346" s="893">
        <v>101091</v>
      </c>
      <c r="B11346" s="894" t="s">
        <v>26889</v>
      </c>
      <c r="C11346" s="893" t="s">
        <v>59</v>
      </c>
      <c r="D11346" s="896">
        <v>167.39</v>
      </c>
    </row>
    <row r="11347" spans="1:4" ht="27" x14ac:dyDescent="0.25">
      <c r="A11347" s="893">
        <v>101725</v>
      </c>
      <c r="B11347" s="894" t="s">
        <v>26890</v>
      </c>
      <c r="C11347" s="893" t="s">
        <v>59</v>
      </c>
      <c r="D11347" s="896">
        <v>316.27999999999997</v>
      </c>
    </row>
    <row r="11348" spans="1:4" ht="27" x14ac:dyDescent="0.25">
      <c r="A11348" s="893">
        <v>101726</v>
      </c>
      <c r="B11348" s="894" t="s">
        <v>26891</v>
      </c>
      <c r="C11348" s="893" t="s">
        <v>59</v>
      </c>
      <c r="D11348" s="896">
        <v>213.35</v>
      </c>
    </row>
    <row r="11349" spans="1:4" ht="27" x14ac:dyDescent="0.25">
      <c r="A11349" s="893">
        <v>101731</v>
      </c>
      <c r="B11349" s="894" t="s">
        <v>26892</v>
      </c>
      <c r="C11349" s="893" t="s">
        <v>59</v>
      </c>
      <c r="D11349" s="896">
        <v>349.18</v>
      </c>
    </row>
    <row r="11350" spans="1:4" ht="27" x14ac:dyDescent="0.25">
      <c r="A11350" s="893">
        <v>101732</v>
      </c>
      <c r="B11350" s="894" t="s">
        <v>26893</v>
      </c>
      <c r="C11350" s="893" t="s">
        <v>59</v>
      </c>
      <c r="D11350" s="896">
        <v>104.51</v>
      </c>
    </row>
    <row r="11351" spans="1:4" ht="27" x14ac:dyDescent="0.25">
      <c r="A11351" s="893">
        <v>101094</v>
      </c>
      <c r="B11351" s="894" t="s">
        <v>26894</v>
      </c>
      <c r="C11351" s="893" t="s">
        <v>71</v>
      </c>
      <c r="D11351" s="896">
        <v>138.1</v>
      </c>
    </row>
    <row r="11352" spans="1:4" ht="27" x14ac:dyDescent="0.25">
      <c r="A11352" s="893">
        <v>101727</v>
      </c>
      <c r="B11352" s="894" t="s">
        <v>26895</v>
      </c>
      <c r="C11352" s="893" t="s">
        <v>59</v>
      </c>
      <c r="D11352" s="896">
        <v>159.29</v>
      </c>
    </row>
    <row r="11353" spans="1:4" ht="27" x14ac:dyDescent="0.25">
      <c r="A11353" s="893">
        <v>101733</v>
      </c>
      <c r="B11353" s="894" t="s">
        <v>26896</v>
      </c>
      <c r="C11353" s="893" t="s">
        <v>59</v>
      </c>
      <c r="D11353" s="896">
        <v>225.03</v>
      </c>
    </row>
    <row r="11354" spans="1:4" ht="27" x14ac:dyDescent="0.25">
      <c r="A11354" s="893">
        <v>101734</v>
      </c>
      <c r="B11354" s="894" t="s">
        <v>26897</v>
      </c>
      <c r="C11354" s="893" t="s">
        <v>59</v>
      </c>
      <c r="D11354" s="896">
        <v>334.27</v>
      </c>
    </row>
    <row r="11355" spans="1:4" ht="27" x14ac:dyDescent="0.25">
      <c r="A11355" s="893">
        <v>101735</v>
      </c>
      <c r="B11355" s="894" t="s">
        <v>26898</v>
      </c>
      <c r="C11355" s="893" t="s">
        <v>59</v>
      </c>
      <c r="D11355" s="896">
        <v>342.18</v>
      </c>
    </row>
    <row r="11356" spans="1:4" ht="27" x14ac:dyDescent="0.25">
      <c r="A11356" s="893">
        <v>101736</v>
      </c>
      <c r="B11356" s="894" t="s">
        <v>26899</v>
      </c>
      <c r="C11356" s="893" t="s">
        <v>59</v>
      </c>
      <c r="D11356" s="896">
        <v>100.96</v>
      </c>
    </row>
    <row r="11357" spans="1:4" ht="27" x14ac:dyDescent="0.25">
      <c r="A11357" s="893">
        <v>101737</v>
      </c>
      <c r="B11357" s="894" t="s">
        <v>26900</v>
      </c>
      <c r="C11357" s="893" t="s">
        <v>59</v>
      </c>
      <c r="D11357" s="896">
        <v>116.62</v>
      </c>
    </row>
    <row r="11358" spans="1:4" ht="13.5" x14ac:dyDescent="0.25">
      <c r="A11358" s="893">
        <v>101748</v>
      </c>
      <c r="B11358" s="894" t="s">
        <v>26901</v>
      </c>
      <c r="C11358" s="893" t="s">
        <v>59</v>
      </c>
      <c r="D11358" s="896">
        <v>4.0199999999999996</v>
      </c>
    </row>
    <row r="11359" spans="1:4" ht="54" x14ac:dyDescent="0.25">
      <c r="A11359" s="893">
        <v>104162</v>
      </c>
      <c r="B11359" s="894" t="s">
        <v>26902</v>
      </c>
      <c r="C11359" s="893" t="s">
        <v>59</v>
      </c>
      <c r="D11359" s="896">
        <v>90.08</v>
      </c>
    </row>
    <row r="11360" spans="1:4" ht="27" x14ac:dyDescent="0.25">
      <c r="A11360" s="893">
        <v>101092</v>
      </c>
      <c r="B11360" s="894" t="s">
        <v>26903</v>
      </c>
      <c r="C11360" s="893" t="s">
        <v>59</v>
      </c>
      <c r="D11360" s="896">
        <v>291.95</v>
      </c>
    </row>
    <row r="11361" spans="1:4" ht="27" x14ac:dyDescent="0.25">
      <c r="A11361" s="893">
        <v>101093</v>
      </c>
      <c r="B11361" s="894" t="s">
        <v>26904</v>
      </c>
      <c r="C11361" s="893" t="s">
        <v>59</v>
      </c>
      <c r="D11361" s="896">
        <v>304.44</v>
      </c>
    </row>
    <row r="11362" spans="1:4" ht="13.5" x14ac:dyDescent="0.25">
      <c r="A11362" s="893">
        <v>98695</v>
      </c>
      <c r="B11362" s="894" t="s">
        <v>26905</v>
      </c>
      <c r="C11362" s="893" t="s">
        <v>71</v>
      </c>
      <c r="D11362" s="896">
        <v>60.29</v>
      </c>
    </row>
    <row r="11363" spans="1:4" ht="13.5" x14ac:dyDescent="0.25">
      <c r="A11363" s="893">
        <v>98697</v>
      </c>
      <c r="B11363" s="894" t="s">
        <v>26906</v>
      </c>
      <c r="C11363" s="893" t="s">
        <v>71</v>
      </c>
      <c r="D11363" s="896">
        <v>38.159999999999997</v>
      </c>
    </row>
    <row r="11364" spans="1:4" ht="13.5" x14ac:dyDescent="0.25">
      <c r="A11364" s="893">
        <v>101738</v>
      </c>
      <c r="B11364" s="894" t="s">
        <v>26907</v>
      </c>
      <c r="C11364" s="893" t="s">
        <v>71</v>
      </c>
      <c r="D11364" s="896">
        <v>31.83</v>
      </c>
    </row>
    <row r="11365" spans="1:4" ht="27" x14ac:dyDescent="0.25">
      <c r="A11365" s="893">
        <v>101739</v>
      </c>
      <c r="B11365" s="894" t="s">
        <v>26908</v>
      </c>
      <c r="C11365" s="893" t="s">
        <v>71</v>
      </c>
      <c r="D11365" s="896">
        <v>35.08</v>
      </c>
    </row>
    <row r="11366" spans="1:4" ht="27" x14ac:dyDescent="0.25">
      <c r="A11366" s="893">
        <v>88648</v>
      </c>
      <c r="B11366" s="894" t="s">
        <v>29904</v>
      </c>
      <c r="C11366" s="893" t="s">
        <v>71</v>
      </c>
      <c r="D11366" s="896">
        <v>7.03</v>
      </c>
    </row>
    <row r="11367" spans="1:4" ht="27" x14ac:dyDescent="0.25">
      <c r="A11367" s="893">
        <v>88649</v>
      </c>
      <c r="B11367" s="894" t="s">
        <v>29905</v>
      </c>
      <c r="C11367" s="893" t="s">
        <v>71</v>
      </c>
      <c r="D11367" s="896">
        <v>7.88</v>
      </c>
    </row>
    <row r="11368" spans="1:4" ht="27" x14ac:dyDescent="0.25">
      <c r="A11368" s="893">
        <v>88650</v>
      </c>
      <c r="B11368" s="894" t="s">
        <v>29906</v>
      </c>
      <c r="C11368" s="893" t="s">
        <v>71</v>
      </c>
      <c r="D11368" s="896">
        <v>10.5</v>
      </c>
    </row>
    <row r="11369" spans="1:4" ht="13.5" x14ac:dyDescent="0.25">
      <c r="A11369" s="893">
        <v>101740</v>
      </c>
      <c r="B11369" s="894" t="s">
        <v>26909</v>
      </c>
      <c r="C11369" s="893" t="s">
        <v>71</v>
      </c>
      <c r="D11369" s="896">
        <v>54.74</v>
      </c>
    </row>
    <row r="11370" spans="1:4" ht="13.5" x14ac:dyDescent="0.25">
      <c r="A11370" s="893">
        <v>101741</v>
      </c>
      <c r="B11370" s="894" t="s">
        <v>26910</v>
      </c>
      <c r="C11370" s="893" t="s">
        <v>71</v>
      </c>
      <c r="D11370" s="896">
        <v>25.68</v>
      </c>
    </row>
    <row r="11371" spans="1:4" ht="40.5" x14ac:dyDescent="0.25">
      <c r="A11371" s="893">
        <v>94990</v>
      </c>
      <c r="B11371" s="894" t="s">
        <v>26911</v>
      </c>
      <c r="C11371" s="893" t="s">
        <v>58</v>
      </c>
      <c r="D11371" s="896">
        <v>773.51</v>
      </c>
    </row>
    <row r="11372" spans="1:4" ht="40.5" x14ac:dyDescent="0.25">
      <c r="A11372" s="893">
        <v>94991</v>
      </c>
      <c r="B11372" s="894" t="s">
        <v>26912</v>
      </c>
      <c r="C11372" s="893" t="s">
        <v>58</v>
      </c>
      <c r="D11372" s="896">
        <v>843.62</v>
      </c>
    </row>
    <row r="11373" spans="1:4" ht="40.5" x14ac:dyDescent="0.25">
      <c r="A11373" s="893">
        <v>94992</v>
      </c>
      <c r="B11373" s="894" t="s">
        <v>26913</v>
      </c>
      <c r="C11373" s="893" t="s">
        <v>59</v>
      </c>
      <c r="D11373" s="896">
        <v>80.47</v>
      </c>
    </row>
    <row r="11374" spans="1:4" ht="40.5" x14ac:dyDescent="0.25">
      <c r="A11374" s="893">
        <v>94993</v>
      </c>
      <c r="B11374" s="894" t="s">
        <v>26914</v>
      </c>
      <c r="C11374" s="893" t="s">
        <v>59</v>
      </c>
      <c r="D11374" s="896">
        <v>84.68</v>
      </c>
    </row>
    <row r="11375" spans="1:4" ht="40.5" x14ac:dyDescent="0.25">
      <c r="A11375" s="893">
        <v>94994</v>
      </c>
      <c r="B11375" s="894" t="s">
        <v>26915</v>
      </c>
      <c r="C11375" s="893" t="s">
        <v>59</v>
      </c>
      <c r="D11375" s="896">
        <v>96.35</v>
      </c>
    </row>
    <row r="11376" spans="1:4" ht="40.5" x14ac:dyDescent="0.25">
      <c r="A11376" s="893">
        <v>94995</v>
      </c>
      <c r="B11376" s="894" t="s">
        <v>26916</v>
      </c>
      <c r="C11376" s="893" t="s">
        <v>59</v>
      </c>
      <c r="D11376" s="896">
        <v>101.96</v>
      </c>
    </row>
    <row r="11377" spans="1:4" ht="27" x14ac:dyDescent="0.25">
      <c r="A11377" s="893">
        <v>101747</v>
      </c>
      <c r="B11377" s="894" t="s">
        <v>26917</v>
      </c>
      <c r="C11377" s="893" t="s">
        <v>59</v>
      </c>
      <c r="D11377" s="896">
        <v>81.75</v>
      </c>
    </row>
    <row r="11378" spans="1:4" ht="40.5" x14ac:dyDescent="0.25">
      <c r="A11378" s="893">
        <v>104626</v>
      </c>
      <c r="B11378" s="894" t="s">
        <v>26918</v>
      </c>
      <c r="C11378" s="893" t="s">
        <v>58</v>
      </c>
      <c r="D11378" s="896">
        <v>863.83</v>
      </c>
    </row>
    <row r="11379" spans="1:4" ht="27" x14ac:dyDescent="0.25">
      <c r="A11379" s="893">
        <v>104658</v>
      </c>
      <c r="B11379" s="894" t="s">
        <v>26919</v>
      </c>
      <c r="C11379" s="893" t="s">
        <v>59</v>
      </c>
      <c r="D11379" s="896">
        <v>163.12</v>
      </c>
    </row>
    <row r="11380" spans="1:4" ht="40.5" x14ac:dyDescent="0.25">
      <c r="A11380" s="893">
        <v>87620</v>
      </c>
      <c r="B11380" s="894" t="s">
        <v>26920</v>
      </c>
      <c r="C11380" s="893" t="s">
        <v>59</v>
      </c>
      <c r="D11380" s="896">
        <v>29.85</v>
      </c>
    </row>
    <row r="11381" spans="1:4" ht="40.5" x14ac:dyDescent="0.25">
      <c r="A11381" s="893">
        <v>87622</v>
      </c>
      <c r="B11381" s="894" t="s">
        <v>26921</v>
      </c>
      <c r="C11381" s="893" t="s">
        <v>59</v>
      </c>
      <c r="D11381" s="896">
        <v>33.11</v>
      </c>
    </row>
    <row r="11382" spans="1:4" ht="40.5" x14ac:dyDescent="0.25">
      <c r="A11382" s="893">
        <v>87623</v>
      </c>
      <c r="B11382" s="894" t="s">
        <v>26922</v>
      </c>
      <c r="C11382" s="893" t="s">
        <v>59</v>
      </c>
      <c r="D11382" s="896">
        <v>70.58</v>
      </c>
    </row>
    <row r="11383" spans="1:4" ht="40.5" x14ac:dyDescent="0.25">
      <c r="A11383" s="893">
        <v>87624</v>
      </c>
      <c r="B11383" s="894" t="s">
        <v>26923</v>
      </c>
      <c r="C11383" s="893" t="s">
        <v>59</v>
      </c>
      <c r="D11383" s="896">
        <v>77.31</v>
      </c>
    </row>
    <row r="11384" spans="1:4" ht="40.5" x14ac:dyDescent="0.25">
      <c r="A11384" s="893">
        <v>87630</v>
      </c>
      <c r="B11384" s="894" t="s">
        <v>26924</v>
      </c>
      <c r="C11384" s="893" t="s">
        <v>59</v>
      </c>
      <c r="D11384" s="896">
        <v>38.090000000000003</v>
      </c>
    </row>
    <row r="11385" spans="1:4" ht="40.5" x14ac:dyDescent="0.25">
      <c r="A11385" s="893">
        <v>87632</v>
      </c>
      <c r="B11385" s="894" t="s">
        <v>26925</v>
      </c>
      <c r="C11385" s="893" t="s">
        <v>59</v>
      </c>
      <c r="D11385" s="896">
        <v>42.62</v>
      </c>
    </row>
    <row r="11386" spans="1:4" ht="40.5" x14ac:dyDescent="0.25">
      <c r="A11386" s="893">
        <v>87633</v>
      </c>
      <c r="B11386" s="894" t="s">
        <v>26926</v>
      </c>
      <c r="C11386" s="893" t="s">
        <v>59</v>
      </c>
      <c r="D11386" s="896">
        <v>94.72</v>
      </c>
    </row>
    <row r="11387" spans="1:4" ht="40.5" x14ac:dyDescent="0.25">
      <c r="A11387" s="893">
        <v>87634</v>
      </c>
      <c r="B11387" s="894" t="s">
        <v>26927</v>
      </c>
      <c r="C11387" s="893" t="s">
        <v>59</v>
      </c>
      <c r="D11387" s="896">
        <v>104.07</v>
      </c>
    </row>
    <row r="11388" spans="1:4" ht="40.5" x14ac:dyDescent="0.25">
      <c r="A11388" s="893">
        <v>87640</v>
      </c>
      <c r="B11388" s="894" t="s">
        <v>26928</v>
      </c>
      <c r="C11388" s="893" t="s">
        <v>59</v>
      </c>
      <c r="D11388" s="896">
        <v>44.86</v>
      </c>
    </row>
    <row r="11389" spans="1:4" ht="40.5" x14ac:dyDescent="0.25">
      <c r="A11389" s="893">
        <v>87642</v>
      </c>
      <c r="B11389" s="894" t="s">
        <v>26929</v>
      </c>
      <c r="C11389" s="893" t="s">
        <v>59</v>
      </c>
      <c r="D11389" s="896">
        <v>50.43</v>
      </c>
    </row>
    <row r="11390" spans="1:4" ht="40.5" x14ac:dyDescent="0.25">
      <c r="A11390" s="893">
        <v>87643</v>
      </c>
      <c r="B11390" s="894" t="s">
        <v>26930</v>
      </c>
      <c r="C11390" s="893" t="s">
        <v>59</v>
      </c>
      <c r="D11390" s="896">
        <v>114.5</v>
      </c>
    </row>
    <row r="11391" spans="1:4" ht="40.5" x14ac:dyDescent="0.25">
      <c r="A11391" s="893">
        <v>87644</v>
      </c>
      <c r="B11391" s="894" t="s">
        <v>26931</v>
      </c>
      <c r="C11391" s="893" t="s">
        <v>59</v>
      </c>
      <c r="D11391" s="896">
        <v>126</v>
      </c>
    </row>
    <row r="11392" spans="1:4" ht="40.5" x14ac:dyDescent="0.25">
      <c r="A11392" s="893">
        <v>87680</v>
      </c>
      <c r="B11392" s="894" t="s">
        <v>26932</v>
      </c>
      <c r="C11392" s="893" t="s">
        <v>59</v>
      </c>
      <c r="D11392" s="896">
        <v>40.869999999999997</v>
      </c>
    </row>
    <row r="11393" spans="1:4" ht="40.5" x14ac:dyDescent="0.25">
      <c r="A11393" s="893">
        <v>87682</v>
      </c>
      <c r="B11393" s="894" t="s">
        <v>26933</v>
      </c>
      <c r="C11393" s="893" t="s">
        <v>59</v>
      </c>
      <c r="D11393" s="896">
        <v>46.44</v>
      </c>
    </row>
    <row r="11394" spans="1:4" ht="40.5" x14ac:dyDescent="0.25">
      <c r="A11394" s="893">
        <v>87683</v>
      </c>
      <c r="B11394" s="894" t="s">
        <v>26934</v>
      </c>
      <c r="C11394" s="893" t="s">
        <v>59</v>
      </c>
      <c r="D11394" s="896">
        <v>110.51</v>
      </c>
    </row>
    <row r="11395" spans="1:4" ht="40.5" x14ac:dyDescent="0.25">
      <c r="A11395" s="893">
        <v>87684</v>
      </c>
      <c r="B11395" s="894" t="s">
        <v>26935</v>
      </c>
      <c r="C11395" s="893" t="s">
        <v>59</v>
      </c>
      <c r="D11395" s="896">
        <v>122.01</v>
      </c>
    </row>
    <row r="11396" spans="1:4" ht="40.5" x14ac:dyDescent="0.25">
      <c r="A11396" s="893">
        <v>87690</v>
      </c>
      <c r="B11396" s="894" t="s">
        <v>26936</v>
      </c>
      <c r="C11396" s="893" t="s">
        <v>59</v>
      </c>
      <c r="D11396" s="896">
        <v>46.84</v>
      </c>
    </row>
    <row r="11397" spans="1:4" ht="40.5" x14ac:dyDescent="0.25">
      <c r="A11397" s="893">
        <v>87692</v>
      </c>
      <c r="B11397" s="894" t="s">
        <v>26937</v>
      </c>
      <c r="C11397" s="893" t="s">
        <v>59</v>
      </c>
      <c r="D11397" s="896">
        <v>53.21</v>
      </c>
    </row>
    <row r="11398" spans="1:4" ht="40.5" x14ac:dyDescent="0.25">
      <c r="A11398" s="893">
        <v>87693</v>
      </c>
      <c r="B11398" s="894" t="s">
        <v>26938</v>
      </c>
      <c r="C11398" s="893" t="s">
        <v>59</v>
      </c>
      <c r="D11398" s="896">
        <v>126.59</v>
      </c>
    </row>
    <row r="11399" spans="1:4" ht="40.5" x14ac:dyDescent="0.25">
      <c r="A11399" s="893">
        <v>87694</v>
      </c>
      <c r="B11399" s="894" t="s">
        <v>26939</v>
      </c>
      <c r="C11399" s="893" t="s">
        <v>59</v>
      </c>
      <c r="D11399" s="896">
        <v>139.76</v>
      </c>
    </row>
    <row r="11400" spans="1:4" ht="40.5" x14ac:dyDescent="0.25">
      <c r="A11400" s="893">
        <v>87700</v>
      </c>
      <c r="B11400" s="894" t="s">
        <v>26940</v>
      </c>
      <c r="C11400" s="893" t="s">
        <v>59</v>
      </c>
      <c r="D11400" s="896">
        <v>50.53</v>
      </c>
    </row>
    <row r="11401" spans="1:4" ht="40.5" x14ac:dyDescent="0.25">
      <c r="A11401" s="893">
        <v>87702</v>
      </c>
      <c r="B11401" s="894" t="s">
        <v>26941</v>
      </c>
      <c r="C11401" s="893" t="s">
        <v>59</v>
      </c>
      <c r="D11401" s="896">
        <v>57.46</v>
      </c>
    </row>
    <row r="11402" spans="1:4" ht="40.5" x14ac:dyDescent="0.25">
      <c r="A11402" s="893">
        <v>87703</v>
      </c>
      <c r="B11402" s="894" t="s">
        <v>26942</v>
      </c>
      <c r="C11402" s="893" t="s">
        <v>59</v>
      </c>
      <c r="D11402" s="896">
        <v>137.37</v>
      </c>
    </row>
    <row r="11403" spans="1:4" ht="40.5" x14ac:dyDescent="0.25">
      <c r="A11403" s="893">
        <v>87704</v>
      </c>
      <c r="B11403" s="894" t="s">
        <v>26943</v>
      </c>
      <c r="C11403" s="893" t="s">
        <v>59</v>
      </c>
      <c r="D11403" s="896">
        <v>151.71</v>
      </c>
    </row>
    <row r="11404" spans="1:4" ht="54" x14ac:dyDescent="0.25">
      <c r="A11404" s="893">
        <v>87735</v>
      </c>
      <c r="B11404" s="894" t="s">
        <v>26944</v>
      </c>
      <c r="C11404" s="893" t="s">
        <v>59</v>
      </c>
      <c r="D11404" s="896">
        <v>43.46</v>
      </c>
    </row>
    <row r="11405" spans="1:4" ht="40.5" x14ac:dyDescent="0.25">
      <c r="A11405" s="893">
        <v>87737</v>
      </c>
      <c r="B11405" s="894" t="s">
        <v>26945</v>
      </c>
      <c r="C11405" s="893" t="s">
        <v>59</v>
      </c>
      <c r="D11405" s="896">
        <v>46.72</v>
      </c>
    </row>
    <row r="11406" spans="1:4" ht="40.5" x14ac:dyDescent="0.25">
      <c r="A11406" s="893">
        <v>87738</v>
      </c>
      <c r="B11406" s="894" t="s">
        <v>26946</v>
      </c>
      <c r="C11406" s="893" t="s">
        <v>59</v>
      </c>
      <c r="D11406" s="896">
        <v>84.19</v>
      </c>
    </row>
    <row r="11407" spans="1:4" ht="40.5" x14ac:dyDescent="0.25">
      <c r="A11407" s="893">
        <v>87739</v>
      </c>
      <c r="B11407" s="894" t="s">
        <v>26947</v>
      </c>
      <c r="C11407" s="893" t="s">
        <v>59</v>
      </c>
      <c r="D11407" s="896">
        <v>90.92</v>
      </c>
    </row>
    <row r="11408" spans="1:4" ht="54" x14ac:dyDescent="0.25">
      <c r="A11408" s="893">
        <v>87745</v>
      </c>
      <c r="B11408" s="894" t="s">
        <v>26948</v>
      </c>
      <c r="C11408" s="893" t="s">
        <v>59</v>
      </c>
      <c r="D11408" s="896">
        <v>51.7</v>
      </c>
    </row>
    <row r="11409" spans="1:4" ht="40.5" x14ac:dyDescent="0.25">
      <c r="A11409" s="893">
        <v>87747</v>
      </c>
      <c r="B11409" s="894" t="s">
        <v>26949</v>
      </c>
      <c r="C11409" s="893" t="s">
        <v>59</v>
      </c>
      <c r="D11409" s="896">
        <v>56.23</v>
      </c>
    </row>
    <row r="11410" spans="1:4" ht="40.5" x14ac:dyDescent="0.25">
      <c r="A11410" s="893">
        <v>87748</v>
      </c>
      <c r="B11410" s="894" t="s">
        <v>26950</v>
      </c>
      <c r="C11410" s="893" t="s">
        <v>59</v>
      </c>
      <c r="D11410" s="896">
        <v>108.33</v>
      </c>
    </row>
    <row r="11411" spans="1:4" ht="40.5" x14ac:dyDescent="0.25">
      <c r="A11411" s="893">
        <v>87749</v>
      </c>
      <c r="B11411" s="894" t="s">
        <v>26951</v>
      </c>
      <c r="C11411" s="893" t="s">
        <v>59</v>
      </c>
      <c r="D11411" s="896">
        <v>117.68</v>
      </c>
    </row>
    <row r="11412" spans="1:4" ht="54" x14ac:dyDescent="0.25">
      <c r="A11412" s="893">
        <v>87755</v>
      </c>
      <c r="B11412" s="894" t="s">
        <v>26952</v>
      </c>
      <c r="C11412" s="893" t="s">
        <v>59</v>
      </c>
      <c r="D11412" s="896">
        <v>50.27</v>
      </c>
    </row>
    <row r="11413" spans="1:4" ht="40.5" x14ac:dyDescent="0.25">
      <c r="A11413" s="893">
        <v>87757</v>
      </c>
      <c r="B11413" s="894" t="s">
        <v>26953</v>
      </c>
      <c r="C11413" s="893" t="s">
        <v>59</v>
      </c>
      <c r="D11413" s="896">
        <v>54.8</v>
      </c>
    </row>
    <row r="11414" spans="1:4" ht="40.5" x14ac:dyDescent="0.25">
      <c r="A11414" s="893">
        <v>87758</v>
      </c>
      <c r="B11414" s="894" t="s">
        <v>26954</v>
      </c>
      <c r="C11414" s="893" t="s">
        <v>59</v>
      </c>
      <c r="D11414" s="896">
        <v>106.9</v>
      </c>
    </row>
    <row r="11415" spans="1:4" ht="40.5" x14ac:dyDescent="0.25">
      <c r="A11415" s="893">
        <v>87759</v>
      </c>
      <c r="B11415" s="894" t="s">
        <v>26955</v>
      </c>
      <c r="C11415" s="893" t="s">
        <v>59</v>
      </c>
      <c r="D11415" s="896">
        <v>116.25</v>
      </c>
    </row>
    <row r="11416" spans="1:4" ht="54" x14ac:dyDescent="0.25">
      <c r="A11416" s="893">
        <v>87765</v>
      </c>
      <c r="B11416" s="894" t="s">
        <v>26956</v>
      </c>
      <c r="C11416" s="893" t="s">
        <v>59</v>
      </c>
      <c r="D11416" s="896">
        <v>57.08</v>
      </c>
    </row>
    <row r="11417" spans="1:4" ht="40.5" x14ac:dyDescent="0.25">
      <c r="A11417" s="893">
        <v>87767</v>
      </c>
      <c r="B11417" s="894" t="s">
        <v>26957</v>
      </c>
      <c r="C11417" s="893" t="s">
        <v>59</v>
      </c>
      <c r="D11417" s="896">
        <v>62.65</v>
      </c>
    </row>
    <row r="11418" spans="1:4" ht="40.5" x14ac:dyDescent="0.25">
      <c r="A11418" s="893">
        <v>87768</v>
      </c>
      <c r="B11418" s="894" t="s">
        <v>26958</v>
      </c>
      <c r="C11418" s="893" t="s">
        <v>59</v>
      </c>
      <c r="D11418" s="896">
        <v>126.72</v>
      </c>
    </row>
    <row r="11419" spans="1:4" ht="40.5" x14ac:dyDescent="0.25">
      <c r="A11419" s="893">
        <v>87769</v>
      </c>
      <c r="B11419" s="894" t="s">
        <v>26959</v>
      </c>
      <c r="C11419" s="893" t="s">
        <v>59</v>
      </c>
      <c r="D11419" s="896">
        <v>138.22</v>
      </c>
    </row>
    <row r="11420" spans="1:4" ht="27" x14ac:dyDescent="0.25">
      <c r="A11420" s="893">
        <v>88470</v>
      </c>
      <c r="B11420" s="894" t="s">
        <v>26960</v>
      </c>
      <c r="C11420" s="893" t="s">
        <v>59</v>
      </c>
      <c r="D11420" s="896">
        <v>30.91</v>
      </c>
    </row>
    <row r="11421" spans="1:4" ht="27" x14ac:dyDescent="0.25">
      <c r="A11421" s="893">
        <v>88471</v>
      </c>
      <c r="B11421" s="894" t="s">
        <v>26961</v>
      </c>
      <c r="C11421" s="893" t="s">
        <v>59</v>
      </c>
      <c r="D11421" s="896">
        <v>38.64</v>
      </c>
    </row>
    <row r="11422" spans="1:4" ht="27" x14ac:dyDescent="0.25">
      <c r="A11422" s="893">
        <v>88472</v>
      </c>
      <c r="B11422" s="894" t="s">
        <v>26962</v>
      </c>
      <c r="C11422" s="893" t="s">
        <v>59</v>
      </c>
      <c r="D11422" s="896">
        <v>44.8</v>
      </c>
    </row>
    <row r="11423" spans="1:4" ht="27" x14ac:dyDescent="0.25">
      <c r="A11423" s="893">
        <v>88476</v>
      </c>
      <c r="B11423" s="894" t="s">
        <v>26963</v>
      </c>
      <c r="C11423" s="893" t="s">
        <v>59</v>
      </c>
      <c r="D11423" s="896">
        <v>24.61</v>
      </c>
    </row>
    <row r="11424" spans="1:4" ht="27" x14ac:dyDescent="0.25">
      <c r="A11424" s="893">
        <v>88477</v>
      </c>
      <c r="B11424" s="894" t="s">
        <v>26964</v>
      </c>
      <c r="C11424" s="893" t="s">
        <v>59</v>
      </c>
      <c r="D11424" s="896">
        <v>34.28</v>
      </c>
    </row>
    <row r="11425" spans="1:4" ht="27" x14ac:dyDescent="0.25">
      <c r="A11425" s="893">
        <v>88478</v>
      </c>
      <c r="B11425" s="894" t="s">
        <v>26965</v>
      </c>
      <c r="C11425" s="893" t="s">
        <v>59</v>
      </c>
      <c r="D11425" s="896">
        <v>42.28</v>
      </c>
    </row>
    <row r="11426" spans="1:4" ht="40.5" x14ac:dyDescent="0.25">
      <c r="A11426" s="893">
        <v>90930</v>
      </c>
      <c r="B11426" s="894" t="s">
        <v>26966</v>
      </c>
      <c r="C11426" s="893" t="s">
        <v>59</v>
      </c>
      <c r="D11426" s="896">
        <v>79.25</v>
      </c>
    </row>
    <row r="11427" spans="1:4" ht="40.5" x14ac:dyDescent="0.25">
      <c r="A11427" s="893">
        <v>90932</v>
      </c>
      <c r="B11427" s="894" t="s">
        <v>26967</v>
      </c>
      <c r="C11427" s="893" t="s">
        <v>59</v>
      </c>
      <c r="D11427" s="896">
        <v>85.62</v>
      </c>
    </row>
    <row r="11428" spans="1:4" ht="40.5" x14ac:dyDescent="0.25">
      <c r="A11428" s="893">
        <v>90933</v>
      </c>
      <c r="B11428" s="894" t="s">
        <v>26968</v>
      </c>
      <c r="C11428" s="893" t="s">
        <v>59</v>
      </c>
      <c r="D11428" s="896">
        <v>159</v>
      </c>
    </row>
    <row r="11429" spans="1:4" ht="40.5" x14ac:dyDescent="0.25">
      <c r="A11429" s="893">
        <v>90934</v>
      </c>
      <c r="B11429" s="894" t="s">
        <v>26969</v>
      </c>
      <c r="C11429" s="893" t="s">
        <v>59</v>
      </c>
      <c r="D11429" s="896">
        <v>172.17</v>
      </c>
    </row>
    <row r="11430" spans="1:4" ht="40.5" x14ac:dyDescent="0.25">
      <c r="A11430" s="893">
        <v>90940</v>
      </c>
      <c r="B11430" s="894" t="s">
        <v>26970</v>
      </c>
      <c r="C11430" s="893" t="s">
        <v>59</v>
      </c>
      <c r="D11430" s="896">
        <v>84.4</v>
      </c>
    </row>
    <row r="11431" spans="1:4" ht="40.5" x14ac:dyDescent="0.25">
      <c r="A11431" s="893">
        <v>90942</v>
      </c>
      <c r="B11431" s="894" t="s">
        <v>26971</v>
      </c>
      <c r="C11431" s="893" t="s">
        <v>59</v>
      </c>
      <c r="D11431" s="896">
        <v>91.33</v>
      </c>
    </row>
    <row r="11432" spans="1:4" ht="40.5" x14ac:dyDescent="0.25">
      <c r="A11432" s="893">
        <v>90943</v>
      </c>
      <c r="B11432" s="894" t="s">
        <v>26972</v>
      </c>
      <c r="C11432" s="893" t="s">
        <v>59</v>
      </c>
      <c r="D11432" s="896">
        <v>171.24</v>
      </c>
    </row>
    <row r="11433" spans="1:4" ht="40.5" x14ac:dyDescent="0.25">
      <c r="A11433" s="893">
        <v>90944</v>
      </c>
      <c r="B11433" s="894" t="s">
        <v>26973</v>
      </c>
      <c r="C11433" s="893" t="s">
        <v>59</v>
      </c>
      <c r="D11433" s="896">
        <v>185.58</v>
      </c>
    </row>
    <row r="11434" spans="1:4" ht="40.5" x14ac:dyDescent="0.25">
      <c r="A11434" s="893">
        <v>90950</v>
      </c>
      <c r="B11434" s="894" t="s">
        <v>26974</v>
      </c>
      <c r="C11434" s="893" t="s">
        <v>59</v>
      </c>
      <c r="D11434" s="896">
        <v>93.8</v>
      </c>
    </row>
    <row r="11435" spans="1:4" ht="40.5" x14ac:dyDescent="0.25">
      <c r="A11435" s="893">
        <v>90952</v>
      </c>
      <c r="B11435" s="894" t="s">
        <v>26975</v>
      </c>
      <c r="C11435" s="893" t="s">
        <v>59</v>
      </c>
      <c r="D11435" s="896">
        <v>101.78</v>
      </c>
    </row>
    <row r="11436" spans="1:4" ht="40.5" x14ac:dyDescent="0.25">
      <c r="A11436" s="893">
        <v>90953</v>
      </c>
      <c r="B11436" s="894" t="s">
        <v>26976</v>
      </c>
      <c r="C11436" s="893" t="s">
        <v>59</v>
      </c>
      <c r="D11436" s="896">
        <v>193.66</v>
      </c>
    </row>
    <row r="11437" spans="1:4" ht="40.5" x14ac:dyDescent="0.25">
      <c r="A11437" s="893">
        <v>90954</v>
      </c>
      <c r="B11437" s="894" t="s">
        <v>26977</v>
      </c>
      <c r="C11437" s="893" t="s">
        <v>59</v>
      </c>
      <c r="D11437" s="896">
        <v>210.15</v>
      </c>
    </row>
    <row r="11438" spans="1:4" ht="27" x14ac:dyDescent="0.25">
      <c r="A11438" s="893">
        <v>102803</v>
      </c>
      <c r="B11438" s="894" t="s">
        <v>26978</v>
      </c>
      <c r="C11438" s="893" t="s">
        <v>59</v>
      </c>
      <c r="D11438" s="896">
        <v>2.56</v>
      </c>
    </row>
    <row r="11439" spans="1:4" ht="27" x14ac:dyDescent="0.25">
      <c r="A11439" s="893">
        <v>101742</v>
      </c>
      <c r="B11439" s="894" t="s">
        <v>26979</v>
      </c>
      <c r="C11439" s="893" t="s">
        <v>71</v>
      </c>
      <c r="D11439" s="896">
        <v>55.78</v>
      </c>
    </row>
    <row r="11440" spans="1:4" ht="40.5" x14ac:dyDescent="0.25">
      <c r="A11440" s="893">
        <v>87878</v>
      </c>
      <c r="B11440" s="894" t="s">
        <v>26980</v>
      </c>
      <c r="C11440" s="893" t="s">
        <v>59</v>
      </c>
      <c r="D11440" s="896">
        <v>5.01</v>
      </c>
    </row>
    <row r="11441" spans="1:4" ht="40.5" x14ac:dyDescent="0.25">
      <c r="A11441" s="893">
        <v>87879</v>
      </c>
      <c r="B11441" s="894" t="s">
        <v>26981</v>
      </c>
      <c r="C11441" s="893" t="s">
        <v>59</v>
      </c>
      <c r="D11441" s="896">
        <v>4.5599999999999996</v>
      </c>
    </row>
    <row r="11442" spans="1:4" ht="40.5" x14ac:dyDescent="0.25">
      <c r="A11442" s="893">
        <v>87881</v>
      </c>
      <c r="B11442" s="894" t="s">
        <v>26982</v>
      </c>
      <c r="C11442" s="893" t="s">
        <v>59</v>
      </c>
      <c r="D11442" s="896">
        <v>5.86</v>
      </c>
    </row>
    <row r="11443" spans="1:4" ht="40.5" x14ac:dyDescent="0.25">
      <c r="A11443" s="893">
        <v>87882</v>
      </c>
      <c r="B11443" s="894" t="s">
        <v>26983</v>
      </c>
      <c r="C11443" s="893" t="s">
        <v>59</v>
      </c>
      <c r="D11443" s="896">
        <v>5.71</v>
      </c>
    </row>
    <row r="11444" spans="1:4" ht="40.5" x14ac:dyDescent="0.25">
      <c r="A11444" s="893">
        <v>87884</v>
      </c>
      <c r="B11444" s="894" t="s">
        <v>26984</v>
      </c>
      <c r="C11444" s="893" t="s">
        <v>59</v>
      </c>
      <c r="D11444" s="896">
        <v>9.4700000000000006</v>
      </c>
    </row>
    <row r="11445" spans="1:4" ht="40.5" x14ac:dyDescent="0.25">
      <c r="A11445" s="893">
        <v>87885</v>
      </c>
      <c r="B11445" s="894" t="s">
        <v>26985</v>
      </c>
      <c r="C11445" s="893" t="s">
        <v>59</v>
      </c>
      <c r="D11445" s="896">
        <v>9.09</v>
      </c>
    </row>
    <row r="11446" spans="1:4" ht="27" x14ac:dyDescent="0.25">
      <c r="A11446" s="893">
        <v>87886</v>
      </c>
      <c r="B11446" s="894" t="s">
        <v>26986</v>
      </c>
      <c r="C11446" s="893" t="s">
        <v>59</v>
      </c>
      <c r="D11446" s="896">
        <v>16.84</v>
      </c>
    </row>
    <row r="11447" spans="1:4" ht="40.5" x14ac:dyDescent="0.25">
      <c r="A11447" s="893">
        <v>87887</v>
      </c>
      <c r="B11447" s="894" t="s">
        <v>26987</v>
      </c>
      <c r="C11447" s="893" t="s">
        <v>59</v>
      </c>
      <c r="D11447" s="896">
        <v>16.010000000000002</v>
      </c>
    </row>
    <row r="11448" spans="1:4" ht="54" x14ac:dyDescent="0.25">
      <c r="A11448" s="893">
        <v>87888</v>
      </c>
      <c r="B11448" s="894" t="s">
        <v>26988</v>
      </c>
      <c r="C11448" s="893" t="s">
        <v>59</v>
      </c>
      <c r="D11448" s="896">
        <v>7.7</v>
      </c>
    </row>
    <row r="11449" spans="1:4" ht="54" x14ac:dyDescent="0.25">
      <c r="A11449" s="893">
        <v>87889</v>
      </c>
      <c r="B11449" s="894" t="s">
        <v>26989</v>
      </c>
      <c r="C11449" s="893" t="s">
        <v>59</v>
      </c>
      <c r="D11449" s="896">
        <v>7.55</v>
      </c>
    </row>
    <row r="11450" spans="1:4" ht="54" x14ac:dyDescent="0.25">
      <c r="A11450" s="893">
        <v>87891</v>
      </c>
      <c r="B11450" s="894" t="s">
        <v>26990</v>
      </c>
      <c r="C11450" s="893" t="s">
        <v>59</v>
      </c>
      <c r="D11450" s="896">
        <v>11.31</v>
      </c>
    </row>
    <row r="11451" spans="1:4" ht="54" x14ac:dyDescent="0.25">
      <c r="A11451" s="893">
        <v>87892</v>
      </c>
      <c r="B11451" s="894" t="s">
        <v>26991</v>
      </c>
      <c r="C11451" s="893" t="s">
        <v>59</v>
      </c>
      <c r="D11451" s="896">
        <v>10.93</v>
      </c>
    </row>
    <row r="11452" spans="1:4" ht="40.5" x14ac:dyDescent="0.25">
      <c r="A11452" s="893">
        <v>87893</v>
      </c>
      <c r="B11452" s="894" t="s">
        <v>26992</v>
      </c>
      <c r="C11452" s="893" t="s">
        <v>59</v>
      </c>
      <c r="D11452" s="896">
        <v>7.74</v>
      </c>
    </row>
    <row r="11453" spans="1:4" ht="40.5" x14ac:dyDescent="0.25">
      <c r="A11453" s="893">
        <v>87894</v>
      </c>
      <c r="B11453" s="894" t="s">
        <v>26993</v>
      </c>
      <c r="C11453" s="893" t="s">
        <v>59</v>
      </c>
      <c r="D11453" s="896">
        <v>7.29</v>
      </c>
    </row>
    <row r="11454" spans="1:4" ht="40.5" x14ac:dyDescent="0.25">
      <c r="A11454" s="893">
        <v>87896</v>
      </c>
      <c r="B11454" s="894" t="s">
        <v>26994</v>
      </c>
      <c r="C11454" s="893" t="s">
        <v>59</v>
      </c>
      <c r="D11454" s="896">
        <v>5.71</v>
      </c>
    </row>
    <row r="11455" spans="1:4" ht="40.5" x14ac:dyDescent="0.25">
      <c r="A11455" s="893">
        <v>87897</v>
      </c>
      <c r="B11455" s="894" t="s">
        <v>26995</v>
      </c>
      <c r="C11455" s="893" t="s">
        <v>59</v>
      </c>
      <c r="D11455" s="896">
        <v>5.26</v>
      </c>
    </row>
    <row r="11456" spans="1:4" ht="54" x14ac:dyDescent="0.25">
      <c r="A11456" s="893">
        <v>87899</v>
      </c>
      <c r="B11456" s="894" t="s">
        <v>26996</v>
      </c>
      <c r="C11456" s="893" t="s">
        <v>59</v>
      </c>
      <c r="D11456" s="896">
        <v>8.51</v>
      </c>
    </row>
    <row r="11457" spans="1:4" ht="54" x14ac:dyDescent="0.25">
      <c r="A11457" s="893">
        <v>87900</v>
      </c>
      <c r="B11457" s="894" t="s">
        <v>26997</v>
      </c>
      <c r="C11457" s="893" t="s">
        <v>59</v>
      </c>
      <c r="D11457" s="896">
        <v>8.36</v>
      </c>
    </row>
    <row r="11458" spans="1:4" ht="54" x14ac:dyDescent="0.25">
      <c r="A11458" s="893">
        <v>87902</v>
      </c>
      <c r="B11458" s="894" t="s">
        <v>26998</v>
      </c>
      <c r="C11458" s="893" t="s">
        <v>59</v>
      </c>
      <c r="D11458" s="896">
        <v>12.12</v>
      </c>
    </row>
    <row r="11459" spans="1:4" ht="54" x14ac:dyDescent="0.25">
      <c r="A11459" s="893">
        <v>87903</v>
      </c>
      <c r="B11459" s="894" t="s">
        <v>26999</v>
      </c>
      <c r="C11459" s="893" t="s">
        <v>59</v>
      </c>
      <c r="D11459" s="896">
        <v>11.74</v>
      </c>
    </row>
    <row r="11460" spans="1:4" ht="40.5" x14ac:dyDescent="0.25">
      <c r="A11460" s="893">
        <v>87904</v>
      </c>
      <c r="B11460" s="894" t="s">
        <v>27000</v>
      </c>
      <c r="C11460" s="893" t="s">
        <v>59</v>
      </c>
      <c r="D11460" s="896">
        <v>9.0299999999999994</v>
      </c>
    </row>
    <row r="11461" spans="1:4" ht="40.5" x14ac:dyDescent="0.25">
      <c r="A11461" s="893">
        <v>87905</v>
      </c>
      <c r="B11461" s="894" t="s">
        <v>27001</v>
      </c>
      <c r="C11461" s="893" t="s">
        <v>59</v>
      </c>
      <c r="D11461" s="896">
        <v>8.58</v>
      </c>
    </row>
    <row r="11462" spans="1:4" ht="40.5" x14ac:dyDescent="0.25">
      <c r="A11462" s="893">
        <v>87907</v>
      </c>
      <c r="B11462" s="894" t="s">
        <v>27002</v>
      </c>
      <c r="C11462" s="893" t="s">
        <v>59</v>
      </c>
      <c r="D11462" s="896">
        <v>6.93</v>
      </c>
    </row>
    <row r="11463" spans="1:4" ht="40.5" x14ac:dyDescent="0.25">
      <c r="A11463" s="893">
        <v>87908</v>
      </c>
      <c r="B11463" s="894" t="s">
        <v>27003</v>
      </c>
      <c r="C11463" s="893" t="s">
        <v>59</v>
      </c>
      <c r="D11463" s="896">
        <v>6.48</v>
      </c>
    </row>
    <row r="11464" spans="1:4" ht="40.5" x14ac:dyDescent="0.25">
      <c r="A11464" s="893">
        <v>87910</v>
      </c>
      <c r="B11464" s="894" t="s">
        <v>27004</v>
      </c>
      <c r="C11464" s="893" t="s">
        <v>59</v>
      </c>
      <c r="D11464" s="896">
        <v>22.98</v>
      </c>
    </row>
    <row r="11465" spans="1:4" ht="40.5" x14ac:dyDescent="0.25">
      <c r="A11465" s="893">
        <v>87911</v>
      </c>
      <c r="B11465" s="894" t="s">
        <v>27005</v>
      </c>
      <c r="C11465" s="893" t="s">
        <v>59</v>
      </c>
      <c r="D11465" s="896">
        <v>22.15</v>
      </c>
    </row>
    <row r="11466" spans="1:4" ht="40.5" x14ac:dyDescent="0.25">
      <c r="A11466" s="893">
        <v>104410</v>
      </c>
      <c r="B11466" s="894" t="s">
        <v>27006</v>
      </c>
      <c r="C11466" s="893" t="s">
        <v>59</v>
      </c>
      <c r="D11466" s="896">
        <v>5.15</v>
      </c>
    </row>
    <row r="11467" spans="1:4" ht="40.5" x14ac:dyDescent="0.25">
      <c r="A11467" s="893">
        <v>104411</v>
      </c>
      <c r="B11467" s="894" t="s">
        <v>27007</v>
      </c>
      <c r="C11467" s="893" t="s">
        <v>59</v>
      </c>
      <c r="D11467" s="896">
        <v>5.15</v>
      </c>
    </row>
    <row r="11468" spans="1:4" ht="27" x14ac:dyDescent="0.25">
      <c r="A11468" s="893">
        <v>87411</v>
      </c>
      <c r="B11468" s="894" t="s">
        <v>27008</v>
      </c>
      <c r="C11468" s="893" t="s">
        <v>59</v>
      </c>
      <c r="D11468" s="896">
        <v>15.79</v>
      </c>
    </row>
    <row r="11469" spans="1:4" ht="40.5" x14ac:dyDescent="0.25">
      <c r="A11469" s="893">
        <v>87412</v>
      </c>
      <c r="B11469" s="894" t="s">
        <v>27009</v>
      </c>
      <c r="C11469" s="893" t="s">
        <v>59</v>
      </c>
      <c r="D11469" s="896">
        <v>23.49</v>
      </c>
    </row>
    <row r="11470" spans="1:4" ht="27" x14ac:dyDescent="0.25">
      <c r="A11470" s="893">
        <v>87413</v>
      </c>
      <c r="B11470" s="894" t="s">
        <v>27010</v>
      </c>
      <c r="C11470" s="893" t="s">
        <v>59</v>
      </c>
      <c r="D11470" s="896">
        <v>27.93</v>
      </c>
    </row>
    <row r="11471" spans="1:4" ht="27" x14ac:dyDescent="0.25">
      <c r="A11471" s="893">
        <v>87414</v>
      </c>
      <c r="B11471" s="894" t="s">
        <v>27011</v>
      </c>
      <c r="C11471" s="893" t="s">
        <v>59</v>
      </c>
      <c r="D11471" s="896">
        <v>25.19</v>
      </c>
    </row>
    <row r="11472" spans="1:4" ht="40.5" x14ac:dyDescent="0.25">
      <c r="A11472" s="893">
        <v>87415</v>
      </c>
      <c r="B11472" s="894" t="s">
        <v>27012</v>
      </c>
      <c r="C11472" s="893" t="s">
        <v>59</v>
      </c>
      <c r="D11472" s="896">
        <v>32.89</v>
      </c>
    </row>
    <row r="11473" spans="1:4" ht="27" x14ac:dyDescent="0.25">
      <c r="A11473" s="893">
        <v>87416</v>
      </c>
      <c r="B11473" s="894" t="s">
        <v>27013</v>
      </c>
      <c r="C11473" s="893" t="s">
        <v>59</v>
      </c>
      <c r="D11473" s="896">
        <v>37.32</v>
      </c>
    </row>
    <row r="11474" spans="1:4" ht="27" x14ac:dyDescent="0.25">
      <c r="A11474" s="893">
        <v>87418</v>
      </c>
      <c r="B11474" s="894" t="s">
        <v>27014</v>
      </c>
      <c r="C11474" s="893" t="s">
        <v>59</v>
      </c>
      <c r="D11474" s="896">
        <v>18.23</v>
      </c>
    </row>
    <row r="11475" spans="1:4" ht="27" x14ac:dyDescent="0.25">
      <c r="A11475" s="893">
        <v>87421</v>
      </c>
      <c r="B11475" s="894" t="s">
        <v>27015</v>
      </c>
      <c r="C11475" s="893" t="s">
        <v>59</v>
      </c>
      <c r="D11475" s="896">
        <v>27.98</v>
      </c>
    </row>
    <row r="11476" spans="1:4" ht="27" x14ac:dyDescent="0.25">
      <c r="A11476" s="893">
        <v>87424</v>
      </c>
      <c r="B11476" s="894" t="s">
        <v>27016</v>
      </c>
      <c r="C11476" s="893" t="s">
        <v>59</v>
      </c>
      <c r="D11476" s="896">
        <v>36.590000000000003</v>
      </c>
    </row>
    <row r="11477" spans="1:4" ht="27" x14ac:dyDescent="0.25">
      <c r="A11477" s="893">
        <v>87427</v>
      </c>
      <c r="B11477" s="894" t="s">
        <v>27017</v>
      </c>
      <c r="C11477" s="893" t="s">
        <v>59</v>
      </c>
      <c r="D11477" s="896">
        <v>43.38</v>
      </c>
    </row>
    <row r="11478" spans="1:4" ht="40.5" x14ac:dyDescent="0.25">
      <c r="A11478" s="893">
        <v>87430</v>
      </c>
      <c r="B11478" s="894" t="s">
        <v>27018</v>
      </c>
      <c r="C11478" s="893" t="s">
        <v>59</v>
      </c>
      <c r="D11478" s="896">
        <v>18.54</v>
      </c>
    </row>
    <row r="11479" spans="1:4" ht="40.5" x14ac:dyDescent="0.25">
      <c r="A11479" s="893">
        <v>87433</v>
      </c>
      <c r="B11479" s="894" t="s">
        <v>27019</v>
      </c>
      <c r="C11479" s="893" t="s">
        <v>59</v>
      </c>
      <c r="D11479" s="896">
        <v>27.09</v>
      </c>
    </row>
    <row r="11480" spans="1:4" ht="40.5" x14ac:dyDescent="0.25">
      <c r="A11480" s="893">
        <v>87436</v>
      </c>
      <c r="B11480" s="894" t="s">
        <v>27020</v>
      </c>
      <c r="C11480" s="893" t="s">
        <v>59</v>
      </c>
      <c r="D11480" s="896">
        <v>30.59</v>
      </c>
    </row>
    <row r="11481" spans="1:4" ht="40.5" x14ac:dyDescent="0.25">
      <c r="A11481" s="893">
        <v>87439</v>
      </c>
      <c r="B11481" s="894" t="s">
        <v>27021</v>
      </c>
      <c r="C11481" s="893" t="s">
        <v>59</v>
      </c>
      <c r="D11481" s="896">
        <v>37.6</v>
      </c>
    </row>
    <row r="11482" spans="1:4" ht="40.5" x14ac:dyDescent="0.25">
      <c r="A11482" s="893">
        <v>87527</v>
      </c>
      <c r="B11482" s="894" t="s">
        <v>27022</v>
      </c>
      <c r="C11482" s="893" t="s">
        <v>59</v>
      </c>
      <c r="D11482" s="896">
        <v>40.99</v>
      </c>
    </row>
    <row r="11483" spans="1:4" ht="40.5" x14ac:dyDescent="0.25">
      <c r="A11483" s="893">
        <v>87528</v>
      </c>
      <c r="B11483" s="894" t="s">
        <v>27023</v>
      </c>
      <c r="C11483" s="893" t="s">
        <v>59</v>
      </c>
      <c r="D11483" s="896">
        <v>44.48</v>
      </c>
    </row>
    <row r="11484" spans="1:4" ht="40.5" x14ac:dyDescent="0.25">
      <c r="A11484" s="893">
        <v>87529</v>
      </c>
      <c r="B11484" s="894" t="s">
        <v>27024</v>
      </c>
      <c r="C11484" s="893" t="s">
        <v>59</v>
      </c>
      <c r="D11484" s="896">
        <v>37.58</v>
      </c>
    </row>
    <row r="11485" spans="1:4" ht="40.5" x14ac:dyDescent="0.25">
      <c r="A11485" s="893">
        <v>87530</v>
      </c>
      <c r="B11485" s="894" t="s">
        <v>27025</v>
      </c>
      <c r="C11485" s="893" t="s">
        <v>59</v>
      </c>
      <c r="D11485" s="896">
        <v>41.07</v>
      </c>
    </row>
    <row r="11486" spans="1:4" ht="40.5" x14ac:dyDescent="0.25">
      <c r="A11486" s="893">
        <v>87531</v>
      </c>
      <c r="B11486" s="894" t="s">
        <v>27026</v>
      </c>
      <c r="C11486" s="893" t="s">
        <v>59</v>
      </c>
      <c r="D11486" s="896">
        <v>36.200000000000003</v>
      </c>
    </row>
    <row r="11487" spans="1:4" ht="40.5" x14ac:dyDescent="0.25">
      <c r="A11487" s="893">
        <v>87532</v>
      </c>
      <c r="B11487" s="894" t="s">
        <v>27027</v>
      </c>
      <c r="C11487" s="893" t="s">
        <v>59</v>
      </c>
      <c r="D11487" s="896">
        <v>39.69</v>
      </c>
    </row>
    <row r="11488" spans="1:4" ht="40.5" x14ac:dyDescent="0.25">
      <c r="A11488" s="893">
        <v>87535</v>
      </c>
      <c r="B11488" s="894" t="s">
        <v>27028</v>
      </c>
      <c r="C11488" s="893" t="s">
        <v>59</v>
      </c>
      <c r="D11488" s="896">
        <v>33.340000000000003</v>
      </c>
    </row>
    <row r="11489" spans="1:4" ht="40.5" x14ac:dyDescent="0.25">
      <c r="A11489" s="893">
        <v>87536</v>
      </c>
      <c r="B11489" s="894" t="s">
        <v>27029</v>
      </c>
      <c r="C11489" s="893" t="s">
        <v>59</v>
      </c>
      <c r="D11489" s="896">
        <v>36.83</v>
      </c>
    </row>
    <row r="11490" spans="1:4" ht="40.5" x14ac:dyDescent="0.25">
      <c r="A11490" s="893">
        <v>87539</v>
      </c>
      <c r="B11490" s="894" t="s">
        <v>27030</v>
      </c>
      <c r="C11490" s="893" t="s">
        <v>59</v>
      </c>
      <c r="D11490" s="896">
        <v>63.93</v>
      </c>
    </row>
    <row r="11491" spans="1:4" ht="40.5" x14ac:dyDescent="0.25">
      <c r="A11491" s="893">
        <v>87543</v>
      </c>
      <c r="B11491" s="894" t="s">
        <v>27031</v>
      </c>
      <c r="C11491" s="893" t="s">
        <v>59</v>
      </c>
      <c r="D11491" s="896">
        <v>24.73</v>
      </c>
    </row>
    <row r="11492" spans="1:4" ht="40.5" x14ac:dyDescent="0.25">
      <c r="A11492" s="893">
        <v>87545</v>
      </c>
      <c r="B11492" s="894" t="s">
        <v>27032</v>
      </c>
      <c r="C11492" s="893" t="s">
        <v>59</v>
      </c>
      <c r="D11492" s="896">
        <v>30.73</v>
      </c>
    </row>
    <row r="11493" spans="1:4" ht="40.5" x14ac:dyDescent="0.25">
      <c r="A11493" s="893">
        <v>87546</v>
      </c>
      <c r="B11493" s="894" t="s">
        <v>27033</v>
      </c>
      <c r="C11493" s="893" t="s">
        <v>59</v>
      </c>
      <c r="D11493" s="896">
        <v>32.96</v>
      </c>
    </row>
    <row r="11494" spans="1:4" ht="40.5" x14ac:dyDescent="0.25">
      <c r="A11494" s="893">
        <v>87547</v>
      </c>
      <c r="B11494" s="894" t="s">
        <v>27034</v>
      </c>
      <c r="C11494" s="893" t="s">
        <v>59</v>
      </c>
      <c r="D11494" s="896">
        <v>27.32</v>
      </c>
    </row>
    <row r="11495" spans="1:4" ht="40.5" x14ac:dyDescent="0.25">
      <c r="A11495" s="893">
        <v>87548</v>
      </c>
      <c r="B11495" s="894" t="s">
        <v>27035</v>
      </c>
      <c r="C11495" s="893" t="s">
        <v>59</v>
      </c>
      <c r="D11495" s="896">
        <v>29.55</v>
      </c>
    </row>
    <row r="11496" spans="1:4" ht="40.5" x14ac:dyDescent="0.25">
      <c r="A11496" s="893">
        <v>87549</v>
      </c>
      <c r="B11496" s="894" t="s">
        <v>27036</v>
      </c>
      <c r="C11496" s="893" t="s">
        <v>59</v>
      </c>
      <c r="D11496" s="896">
        <v>25.94</v>
      </c>
    </row>
    <row r="11497" spans="1:4" ht="40.5" x14ac:dyDescent="0.25">
      <c r="A11497" s="893">
        <v>87550</v>
      </c>
      <c r="B11497" s="894" t="s">
        <v>27037</v>
      </c>
      <c r="C11497" s="893" t="s">
        <v>59</v>
      </c>
      <c r="D11497" s="896">
        <v>28.17</v>
      </c>
    </row>
    <row r="11498" spans="1:4" ht="40.5" x14ac:dyDescent="0.25">
      <c r="A11498" s="893">
        <v>87553</v>
      </c>
      <c r="B11498" s="894" t="s">
        <v>27038</v>
      </c>
      <c r="C11498" s="893" t="s">
        <v>59</v>
      </c>
      <c r="D11498" s="896">
        <v>23.07</v>
      </c>
    </row>
    <row r="11499" spans="1:4" ht="40.5" x14ac:dyDescent="0.25">
      <c r="A11499" s="893">
        <v>87554</v>
      </c>
      <c r="B11499" s="894" t="s">
        <v>27039</v>
      </c>
      <c r="C11499" s="893" t="s">
        <v>59</v>
      </c>
      <c r="D11499" s="896">
        <v>25.3</v>
      </c>
    </row>
    <row r="11500" spans="1:4" ht="40.5" x14ac:dyDescent="0.25">
      <c r="A11500" s="893">
        <v>87557</v>
      </c>
      <c r="B11500" s="894" t="s">
        <v>27040</v>
      </c>
      <c r="C11500" s="893" t="s">
        <v>59</v>
      </c>
      <c r="D11500" s="896">
        <v>42.43</v>
      </c>
    </row>
    <row r="11501" spans="1:4" ht="40.5" x14ac:dyDescent="0.25">
      <c r="A11501" s="893">
        <v>87561</v>
      </c>
      <c r="B11501" s="894" t="s">
        <v>27041</v>
      </c>
      <c r="C11501" s="893" t="s">
        <v>59</v>
      </c>
      <c r="D11501" s="896">
        <v>41.8</v>
      </c>
    </row>
    <row r="11502" spans="1:4" ht="40.5" x14ac:dyDescent="0.25">
      <c r="A11502" s="893">
        <v>87775</v>
      </c>
      <c r="B11502" s="894" t="s">
        <v>27042</v>
      </c>
      <c r="C11502" s="893" t="s">
        <v>59</v>
      </c>
      <c r="D11502" s="896">
        <v>57.65</v>
      </c>
    </row>
    <row r="11503" spans="1:4" ht="40.5" x14ac:dyDescent="0.25">
      <c r="A11503" s="893">
        <v>87777</v>
      </c>
      <c r="B11503" s="894" t="s">
        <v>27043</v>
      </c>
      <c r="C11503" s="893" t="s">
        <v>59</v>
      </c>
      <c r="D11503" s="896">
        <v>61.26</v>
      </c>
    </row>
    <row r="11504" spans="1:4" ht="54" x14ac:dyDescent="0.25">
      <c r="A11504" s="893">
        <v>87778</v>
      </c>
      <c r="B11504" s="894" t="s">
        <v>27044</v>
      </c>
      <c r="C11504" s="893" t="s">
        <v>59</v>
      </c>
      <c r="D11504" s="896">
        <v>88.69</v>
      </c>
    </row>
    <row r="11505" spans="1:4" ht="40.5" x14ac:dyDescent="0.25">
      <c r="A11505" s="893">
        <v>87779</v>
      </c>
      <c r="B11505" s="894" t="s">
        <v>27045</v>
      </c>
      <c r="C11505" s="893" t="s">
        <v>59</v>
      </c>
      <c r="D11505" s="896">
        <v>74.17</v>
      </c>
    </row>
    <row r="11506" spans="1:4" ht="40.5" x14ac:dyDescent="0.25">
      <c r="A11506" s="893">
        <v>87781</v>
      </c>
      <c r="B11506" s="894" t="s">
        <v>27046</v>
      </c>
      <c r="C11506" s="893" t="s">
        <v>59</v>
      </c>
      <c r="D11506" s="896">
        <v>79.010000000000005</v>
      </c>
    </row>
    <row r="11507" spans="1:4" ht="54" x14ac:dyDescent="0.25">
      <c r="A11507" s="893">
        <v>87783</v>
      </c>
      <c r="B11507" s="894" t="s">
        <v>27047</v>
      </c>
      <c r="C11507" s="893" t="s">
        <v>59</v>
      </c>
      <c r="D11507" s="896">
        <v>116.06</v>
      </c>
    </row>
    <row r="11508" spans="1:4" ht="40.5" x14ac:dyDescent="0.25">
      <c r="A11508" s="893">
        <v>87784</v>
      </c>
      <c r="B11508" s="894" t="s">
        <v>27048</v>
      </c>
      <c r="C11508" s="893" t="s">
        <v>59</v>
      </c>
      <c r="D11508" s="896">
        <v>80.23</v>
      </c>
    </row>
    <row r="11509" spans="1:4" ht="40.5" x14ac:dyDescent="0.25">
      <c r="A11509" s="893">
        <v>87786</v>
      </c>
      <c r="B11509" s="894" t="s">
        <v>27049</v>
      </c>
      <c r="C11509" s="893" t="s">
        <v>59</v>
      </c>
      <c r="D11509" s="896">
        <v>86.3</v>
      </c>
    </row>
    <row r="11510" spans="1:4" ht="54" x14ac:dyDescent="0.25">
      <c r="A11510" s="893">
        <v>87787</v>
      </c>
      <c r="B11510" s="894" t="s">
        <v>27050</v>
      </c>
      <c r="C11510" s="893" t="s">
        <v>59</v>
      </c>
      <c r="D11510" s="896">
        <v>133.86000000000001</v>
      </c>
    </row>
    <row r="11511" spans="1:4" ht="40.5" x14ac:dyDescent="0.25">
      <c r="A11511" s="893">
        <v>87788</v>
      </c>
      <c r="B11511" s="894" t="s">
        <v>27051</v>
      </c>
      <c r="C11511" s="893" t="s">
        <v>59</v>
      </c>
      <c r="D11511" s="896">
        <v>95.12</v>
      </c>
    </row>
    <row r="11512" spans="1:4" ht="54" x14ac:dyDescent="0.25">
      <c r="A11512" s="893">
        <v>87791</v>
      </c>
      <c r="B11512" s="894" t="s">
        <v>27052</v>
      </c>
      <c r="C11512" s="893" t="s">
        <v>59</v>
      </c>
      <c r="D11512" s="896">
        <v>147.57</v>
      </c>
    </row>
    <row r="11513" spans="1:4" ht="40.5" x14ac:dyDescent="0.25">
      <c r="A11513" s="893">
        <v>87792</v>
      </c>
      <c r="B11513" s="894" t="s">
        <v>27053</v>
      </c>
      <c r="C11513" s="893" t="s">
        <v>59</v>
      </c>
      <c r="D11513" s="896">
        <v>41.95</v>
      </c>
    </row>
    <row r="11514" spans="1:4" ht="40.5" x14ac:dyDescent="0.25">
      <c r="A11514" s="893">
        <v>87794</v>
      </c>
      <c r="B11514" s="894" t="s">
        <v>27054</v>
      </c>
      <c r="C11514" s="893" t="s">
        <v>59</v>
      </c>
      <c r="D11514" s="896">
        <v>45.32</v>
      </c>
    </row>
    <row r="11515" spans="1:4" ht="54" x14ac:dyDescent="0.25">
      <c r="A11515" s="893">
        <v>87795</v>
      </c>
      <c r="B11515" s="894" t="s">
        <v>27055</v>
      </c>
      <c r="C11515" s="893" t="s">
        <v>59</v>
      </c>
      <c r="D11515" s="896">
        <v>72.06</v>
      </c>
    </row>
    <row r="11516" spans="1:4" ht="40.5" x14ac:dyDescent="0.25">
      <c r="A11516" s="893">
        <v>87797</v>
      </c>
      <c r="B11516" s="894" t="s">
        <v>27056</v>
      </c>
      <c r="C11516" s="893" t="s">
        <v>59</v>
      </c>
      <c r="D11516" s="896">
        <v>58.12</v>
      </c>
    </row>
    <row r="11517" spans="1:4" ht="40.5" x14ac:dyDescent="0.25">
      <c r="A11517" s="893">
        <v>87799</v>
      </c>
      <c r="B11517" s="894" t="s">
        <v>27057</v>
      </c>
      <c r="C11517" s="893" t="s">
        <v>59</v>
      </c>
      <c r="D11517" s="896">
        <v>62.64</v>
      </c>
    </row>
    <row r="11518" spans="1:4" ht="54" x14ac:dyDescent="0.25">
      <c r="A11518" s="893">
        <v>87800</v>
      </c>
      <c r="B11518" s="894" t="s">
        <v>27058</v>
      </c>
      <c r="C11518" s="893" t="s">
        <v>59</v>
      </c>
      <c r="D11518" s="896">
        <v>98.22</v>
      </c>
    </row>
    <row r="11519" spans="1:4" ht="40.5" x14ac:dyDescent="0.25">
      <c r="A11519" s="893">
        <v>87801</v>
      </c>
      <c r="B11519" s="894" t="s">
        <v>27059</v>
      </c>
      <c r="C11519" s="893" t="s">
        <v>59</v>
      </c>
      <c r="D11519" s="896">
        <v>63.79</v>
      </c>
    </row>
    <row r="11520" spans="1:4" ht="40.5" x14ac:dyDescent="0.25">
      <c r="A11520" s="893">
        <v>87803</v>
      </c>
      <c r="B11520" s="894" t="s">
        <v>27060</v>
      </c>
      <c r="C11520" s="893" t="s">
        <v>59</v>
      </c>
      <c r="D11520" s="896">
        <v>69.45</v>
      </c>
    </row>
    <row r="11521" spans="1:4" ht="54" x14ac:dyDescent="0.25">
      <c r="A11521" s="893">
        <v>87804</v>
      </c>
      <c r="B11521" s="894" t="s">
        <v>27061</v>
      </c>
      <c r="C11521" s="893" t="s">
        <v>59</v>
      </c>
      <c r="D11521" s="896">
        <v>114.85</v>
      </c>
    </row>
    <row r="11522" spans="1:4" ht="54" x14ac:dyDescent="0.25">
      <c r="A11522" s="893">
        <v>87805</v>
      </c>
      <c r="B11522" s="894" t="s">
        <v>27062</v>
      </c>
      <c r="C11522" s="893" t="s">
        <v>59</v>
      </c>
      <c r="D11522" s="896">
        <v>69.650000000000006</v>
      </c>
    </row>
    <row r="11523" spans="1:4" ht="40.5" x14ac:dyDescent="0.25">
      <c r="A11523" s="893">
        <v>87807</v>
      </c>
      <c r="B11523" s="894" t="s">
        <v>27063</v>
      </c>
      <c r="C11523" s="893" t="s">
        <v>59</v>
      </c>
      <c r="D11523" s="896">
        <v>75.89</v>
      </c>
    </row>
    <row r="11524" spans="1:4" ht="54" x14ac:dyDescent="0.25">
      <c r="A11524" s="893">
        <v>87808</v>
      </c>
      <c r="B11524" s="894" t="s">
        <v>27064</v>
      </c>
      <c r="C11524" s="893" t="s">
        <v>59</v>
      </c>
      <c r="D11524" s="896">
        <v>122.39</v>
      </c>
    </row>
    <row r="11525" spans="1:4" ht="54" x14ac:dyDescent="0.25">
      <c r="A11525" s="893">
        <v>87809</v>
      </c>
      <c r="B11525" s="894" t="s">
        <v>27065</v>
      </c>
      <c r="C11525" s="893" t="s">
        <v>59</v>
      </c>
      <c r="D11525" s="896">
        <v>83.5</v>
      </c>
    </row>
    <row r="11526" spans="1:4" ht="54" x14ac:dyDescent="0.25">
      <c r="A11526" s="893">
        <v>87811</v>
      </c>
      <c r="B11526" s="894" t="s">
        <v>27066</v>
      </c>
      <c r="C11526" s="893" t="s">
        <v>59</v>
      </c>
      <c r="D11526" s="896">
        <v>86.87</v>
      </c>
    </row>
    <row r="11527" spans="1:4" ht="54" x14ac:dyDescent="0.25">
      <c r="A11527" s="893">
        <v>87812</v>
      </c>
      <c r="B11527" s="894" t="s">
        <v>27067</v>
      </c>
      <c r="C11527" s="893" t="s">
        <v>59</v>
      </c>
      <c r="D11527" s="896">
        <v>109.54</v>
      </c>
    </row>
    <row r="11528" spans="1:4" ht="54" x14ac:dyDescent="0.25">
      <c r="A11528" s="893">
        <v>87813</v>
      </c>
      <c r="B11528" s="894" t="s">
        <v>27068</v>
      </c>
      <c r="C11528" s="893" t="s">
        <v>59</v>
      </c>
      <c r="D11528" s="896">
        <v>99.67</v>
      </c>
    </row>
    <row r="11529" spans="1:4" ht="54" x14ac:dyDescent="0.25">
      <c r="A11529" s="893">
        <v>87815</v>
      </c>
      <c r="B11529" s="894" t="s">
        <v>27069</v>
      </c>
      <c r="C11529" s="893" t="s">
        <v>59</v>
      </c>
      <c r="D11529" s="896">
        <v>104.19</v>
      </c>
    </row>
    <row r="11530" spans="1:4" ht="54" x14ac:dyDescent="0.25">
      <c r="A11530" s="893">
        <v>87816</v>
      </c>
      <c r="B11530" s="894" t="s">
        <v>27070</v>
      </c>
      <c r="C11530" s="893" t="s">
        <v>59</v>
      </c>
      <c r="D11530" s="896">
        <v>135.75</v>
      </c>
    </row>
    <row r="11531" spans="1:4" ht="54" x14ac:dyDescent="0.25">
      <c r="A11531" s="893">
        <v>87817</v>
      </c>
      <c r="B11531" s="894" t="s">
        <v>27071</v>
      </c>
      <c r="C11531" s="893" t="s">
        <v>59</v>
      </c>
      <c r="D11531" s="896">
        <v>105.34</v>
      </c>
    </row>
    <row r="11532" spans="1:4" ht="54" x14ac:dyDescent="0.25">
      <c r="A11532" s="893">
        <v>87819</v>
      </c>
      <c r="B11532" s="894" t="s">
        <v>27072</v>
      </c>
      <c r="C11532" s="893" t="s">
        <v>59</v>
      </c>
      <c r="D11532" s="896">
        <v>111</v>
      </c>
    </row>
    <row r="11533" spans="1:4" ht="54" x14ac:dyDescent="0.25">
      <c r="A11533" s="893">
        <v>87820</v>
      </c>
      <c r="B11533" s="894" t="s">
        <v>27073</v>
      </c>
      <c r="C11533" s="893" t="s">
        <v>59</v>
      </c>
      <c r="D11533" s="896">
        <v>152.38</v>
      </c>
    </row>
    <row r="11534" spans="1:4" ht="54" x14ac:dyDescent="0.25">
      <c r="A11534" s="893">
        <v>87821</v>
      </c>
      <c r="B11534" s="894" t="s">
        <v>27074</v>
      </c>
      <c r="C11534" s="893" t="s">
        <v>59</v>
      </c>
      <c r="D11534" s="896">
        <v>137.72</v>
      </c>
    </row>
    <row r="11535" spans="1:4" ht="54" x14ac:dyDescent="0.25">
      <c r="A11535" s="893">
        <v>87823</v>
      </c>
      <c r="B11535" s="894" t="s">
        <v>27075</v>
      </c>
      <c r="C11535" s="893" t="s">
        <v>59</v>
      </c>
      <c r="D11535" s="896">
        <v>143.96</v>
      </c>
    </row>
    <row r="11536" spans="1:4" ht="54" x14ac:dyDescent="0.25">
      <c r="A11536" s="893">
        <v>87824</v>
      </c>
      <c r="B11536" s="894" t="s">
        <v>27076</v>
      </c>
      <c r="C11536" s="893" t="s">
        <v>59</v>
      </c>
      <c r="D11536" s="896">
        <v>177.1</v>
      </c>
    </row>
    <row r="11537" spans="1:4" ht="54" x14ac:dyDescent="0.25">
      <c r="A11537" s="893">
        <v>87825</v>
      </c>
      <c r="B11537" s="894" t="s">
        <v>27077</v>
      </c>
      <c r="C11537" s="893" t="s">
        <v>59</v>
      </c>
      <c r="D11537" s="896">
        <v>77.38</v>
      </c>
    </row>
    <row r="11538" spans="1:4" ht="54" x14ac:dyDescent="0.25">
      <c r="A11538" s="893">
        <v>87827</v>
      </c>
      <c r="B11538" s="894" t="s">
        <v>27078</v>
      </c>
      <c r="C11538" s="893" t="s">
        <v>59</v>
      </c>
      <c r="D11538" s="896">
        <v>81.510000000000005</v>
      </c>
    </row>
    <row r="11539" spans="1:4" ht="54" x14ac:dyDescent="0.25">
      <c r="A11539" s="893">
        <v>87828</v>
      </c>
      <c r="B11539" s="894" t="s">
        <v>27079</v>
      </c>
      <c r="C11539" s="893" t="s">
        <v>59</v>
      </c>
      <c r="D11539" s="896">
        <v>111.65</v>
      </c>
    </row>
    <row r="11540" spans="1:4" ht="54" x14ac:dyDescent="0.25">
      <c r="A11540" s="893">
        <v>87829</v>
      </c>
      <c r="B11540" s="894" t="s">
        <v>27080</v>
      </c>
      <c r="C11540" s="893" t="s">
        <v>59</v>
      </c>
      <c r="D11540" s="896">
        <v>93.27</v>
      </c>
    </row>
    <row r="11541" spans="1:4" ht="54" x14ac:dyDescent="0.25">
      <c r="A11541" s="893">
        <v>87831</v>
      </c>
      <c r="B11541" s="894" t="s">
        <v>27081</v>
      </c>
      <c r="C11541" s="893" t="s">
        <v>59</v>
      </c>
      <c r="D11541" s="896">
        <v>98.8</v>
      </c>
    </row>
    <row r="11542" spans="1:4" ht="54" x14ac:dyDescent="0.25">
      <c r="A11542" s="893">
        <v>87832</v>
      </c>
      <c r="B11542" s="894" t="s">
        <v>27082</v>
      </c>
      <c r="C11542" s="893" t="s">
        <v>59</v>
      </c>
      <c r="D11542" s="896">
        <v>140.09</v>
      </c>
    </row>
    <row r="11543" spans="1:4" ht="40.5" x14ac:dyDescent="0.25">
      <c r="A11543" s="893">
        <v>87838</v>
      </c>
      <c r="B11543" s="894" t="s">
        <v>27083</v>
      </c>
      <c r="C11543" s="893" t="s">
        <v>59</v>
      </c>
      <c r="D11543" s="896">
        <v>187.22</v>
      </c>
    </row>
    <row r="11544" spans="1:4" ht="40.5" x14ac:dyDescent="0.25">
      <c r="A11544" s="893">
        <v>87839</v>
      </c>
      <c r="B11544" s="894" t="s">
        <v>27084</v>
      </c>
      <c r="C11544" s="893" t="s">
        <v>59</v>
      </c>
      <c r="D11544" s="896">
        <v>135.33000000000001</v>
      </c>
    </row>
    <row r="11545" spans="1:4" ht="40.5" x14ac:dyDescent="0.25">
      <c r="A11545" s="893">
        <v>87840</v>
      </c>
      <c r="B11545" s="894" t="s">
        <v>27085</v>
      </c>
      <c r="C11545" s="893" t="s">
        <v>59</v>
      </c>
      <c r="D11545" s="896">
        <v>180.61</v>
      </c>
    </row>
    <row r="11546" spans="1:4" ht="40.5" x14ac:dyDescent="0.25">
      <c r="A11546" s="893">
        <v>87841</v>
      </c>
      <c r="B11546" s="894" t="s">
        <v>27086</v>
      </c>
      <c r="C11546" s="893" t="s">
        <v>59</v>
      </c>
      <c r="D11546" s="896">
        <v>129.01</v>
      </c>
    </row>
    <row r="11547" spans="1:4" ht="40.5" x14ac:dyDescent="0.25">
      <c r="A11547" s="893">
        <v>87850</v>
      </c>
      <c r="B11547" s="894" t="s">
        <v>27087</v>
      </c>
      <c r="C11547" s="893" t="s">
        <v>59</v>
      </c>
      <c r="D11547" s="896">
        <v>203.14</v>
      </c>
    </row>
    <row r="11548" spans="1:4" ht="40.5" x14ac:dyDescent="0.25">
      <c r="A11548" s="893">
        <v>87851</v>
      </c>
      <c r="B11548" s="894" t="s">
        <v>27088</v>
      </c>
      <c r="C11548" s="893" t="s">
        <v>59</v>
      </c>
      <c r="D11548" s="896">
        <v>151.25</v>
      </c>
    </row>
    <row r="11549" spans="1:4" ht="40.5" x14ac:dyDescent="0.25">
      <c r="A11549" s="893">
        <v>87852</v>
      </c>
      <c r="B11549" s="894" t="s">
        <v>27089</v>
      </c>
      <c r="C11549" s="893" t="s">
        <v>59</v>
      </c>
      <c r="D11549" s="896">
        <v>196.05</v>
      </c>
    </row>
    <row r="11550" spans="1:4" ht="40.5" x14ac:dyDescent="0.25">
      <c r="A11550" s="893">
        <v>87853</v>
      </c>
      <c r="B11550" s="894" t="s">
        <v>27090</v>
      </c>
      <c r="C11550" s="893" t="s">
        <v>59</v>
      </c>
      <c r="D11550" s="896">
        <v>144.44999999999999</v>
      </c>
    </row>
    <row r="11551" spans="1:4" ht="27" x14ac:dyDescent="0.25">
      <c r="A11551" s="893">
        <v>90406</v>
      </c>
      <c r="B11551" s="894" t="s">
        <v>27091</v>
      </c>
      <c r="C11551" s="893" t="s">
        <v>59</v>
      </c>
      <c r="D11551" s="896">
        <v>45.14</v>
      </c>
    </row>
    <row r="11552" spans="1:4" ht="27" x14ac:dyDescent="0.25">
      <c r="A11552" s="893">
        <v>90408</v>
      </c>
      <c r="B11552" s="894" t="s">
        <v>27092</v>
      </c>
      <c r="C11552" s="893" t="s">
        <v>59</v>
      </c>
      <c r="D11552" s="896">
        <v>33.950000000000003</v>
      </c>
    </row>
    <row r="11553" spans="1:4" ht="54" x14ac:dyDescent="0.25">
      <c r="A11553" s="893">
        <v>104203</v>
      </c>
      <c r="B11553" s="894" t="s">
        <v>27093</v>
      </c>
      <c r="C11553" s="893" t="s">
        <v>59</v>
      </c>
      <c r="D11553" s="896">
        <v>61.5</v>
      </c>
    </row>
    <row r="11554" spans="1:4" ht="54" x14ac:dyDescent="0.25">
      <c r="A11554" s="893">
        <v>104204</v>
      </c>
      <c r="B11554" s="894" t="s">
        <v>27094</v>
      </c>
      <c r="C11554" s="893" t="s">
        <v>59</v>
      </c>
      <c r="D11554" s="896">
        <v>79.38</v>
      </c>
    </row>
    <row r="11555" spans="1:4" ht="54" x14ac:dyDescent="0.25">
      <c r="A11555" s="893">
        <v>104205</v>
      </c>
      <c r="B11555" s="894" t="s">
        <v>27095</v>
      </c>
      <c r="C11555" s="893" t="s">
        <v>59</v>
      </c>
      <c r="D11555" s="896">
        <v>86.12</v>
      </c>
    </row>
    <row r="11556" spans="1:4" ht="54" x14ac:dyDescent="0.25">
      <c r="A11556" s="893">
        <v>104206</v>
      </c>
      <c r="B11556" s="894" t="s">
        <v>27096</v>
      </c>
      <c r="C11556" s="893" t="s">
        <v>59</v>
      </c>
      <c r="D11556" s="896">
        <v>95.16</v>
      </c>
    </row>
    <row r="11557" spans="1:4" ht="54" x14ac:dyDescent="0.25">
      <c r="A11557" s="893">
        <v>104207</v>
      </c>
      <c r="B11557" s="894" t="s">
        <v>27097</v>
      </c>
      <c r="C11557" s="893" t="s">
        <v>59</v>
      </c>
      <c r="D11557" s="896">
        <v>44.96</v>
      </c>
    </row>
    <row r="11558" spans="1:4" ht="54" x14ac:dyDescent="0.25">
      <c r="A11558" s="893">
        <v>104208</v>
      </c>
      <c r="B11558" s="894" t="s">
        <v>27098</v>
      </c>
      <c r="C11558" s="893" t="s">
        <v>59</v>
      </c>
      <c r="D11558" s="896">
        <v>62.39</v>
      </c>
    </row>
    <row r="11559" spans="1:4" ht="54" x14ac:dyDescent="0.25">
      <c r="A11559" s="893">
        <v>104209</v>
      </c>
      <c r="B11559" s="894" t="s">
        <v>27099</v>
      </c>
      <c r="C11559" s="893" t="s">
        <v>59</v>
      </c>
      <c r="D11559" s="896">
        <v>68.739999999999995</v>
      </c>
    </row>
    <row r="11560" spans="1:4" ht="54" x14ac:dyDescent="0.25">
      <c r="A11560" s="893">
        <v>104210</v>
      </c>
      <c r="B11560" s="894" t="s">
        <v>27100</v>
      </c>
      <c r="C11560" s="893" t="s">
        <v>59</v>
      </c>
      <c r="D11560" s="896">
        <v>71</v>
      </c>
    </row>
    <row r="11561" spans="1:4" ht="54" x14ac:dyDescent="0.25">
      <c r="A11561" s="893">
        <v>104211</v>
      </c>
      <c r="B11561" s="894" t="s">
        <v>27101</v>
      </c>
      <c r="C11561" s="893" t="s">
        <v>59</v>
      </c>
      <c r="D11561" s="896">
        <v>89.05</v>
      </c>
    </row>
    <row r="11562" spans="1:4" ht="54" x14ac:dyDescent="0.25">
      <c r="A11562" s="893">
        <v>104212</v>
      </c>
      <c r="B11562" s="894" t="s">
        <v>27102</v>
      </c>
      <c r="C11562" s="893" t="s">
        <v>59</v>
      </c>
      <c r="D11562" s="896">
        <v>106.54</v>
      </c>
    </row>
    <row r="11563" spans="1:4" ht="54" x14ac:dyDescent="0.25">
      <c r="A11563" s="893">
        <v>104213</v>
      </c>
      <c r="B11563" s="894" t="s">
        <v>27103</v>
      </c>
      <c r="C11563" s="893" t="s">
        <v>59</v>
      </c>
      <c r="D11563" s="896">
        <v>112.89</v>
      </c>
    </row>
    <row r="11564" spans="1:4" ht="54" x14ac:dyDescent="0.25">
      <c r="A11564" s="893">
        <v>104214</v>
      </c>
      <c r="B11564" s="894" t="s">
        <v>27104</v>
      </c>
      <c r="C11564" s="893" t="s">
        <v>59</v>
      </c>
      <c r="D11564" s="896">
        <v>135.15</v>
      </c>
    </row>
    <row r="11565" spans="1:4" ht="54" x14ac:dyDescent="0.25">
      <c r="A11565" s="893">
        <v>104215</v>
      </c>
      <c r="B11565" s="894" t="s">
        <v>27105</v>
      </c>
      <c r="C11565" s="893" t="s">
        <v>59</v>
      </c>
      <c r="D11565" s="896">
        <v>82.47</v>
      </c>
    </row>
    <row r="11566" spans="1:4" ht="54" x14ac:dyDescent="0.25">
      <c r="A11566" s="893">
        <v>104216</v>
      </c>
      <c r="B11566" s="894" t="s">
        <v>27106</v>
      </c>
      <c r="C11566" s="893" t="s">
        <v>59</v>
      </c>
      <c r="D11566" s="896">
        <v>99.54</v>
      </c>
    </row>
    <row r="11567" spans="1:4" ht="54" x14ac:dyDescent="0.25">
      <c r="A11567" s="893">
        <v>104217</v>
      </c>
      <c r="B11567" s="894" t="s">
        <v>27107</v>
      </c>
      <c r="C11567" s="893" t="s">
        <v>59</v>
      </c>
      <c r="D11567" s="896">
        <v>53.36</v>
      </c>
    </row>
    <row r="11568" spans="1:4" ht="40.5" x14ac:dyDescent="0.25">
      <c r="A11568" s="893">
        <v>104218</v>
      </c>
      <c r="B11568" s="894" t="s">
        <v>27108</v>
      </c>
      <c r="C11568" s="893" t="s">
        <v>59</v>
      </c>
      <c r="D11568" s="896">
        <v>56.97</v>
      </c>
    </row>
    <row r="11569" spans="1:4" ht="54" x14ac:dyDescent="0.25">
      <c r="A11569" s="893">
        <v>104219</v>
      </c>
      <c r="B11569" s="894" t="s">
        <v>27109</v>
      </c>
      <c r="C11569" s="893" t="s">
        <v>59</v>
      </c>
      <c r="D11569" s="896">
        <v>84.83</v>
      </c>
    </row>
    <row r="11570" spans="1:4" ht="54" x14ac:dyDescent="0.25">
      <c r="A11570" s="893">
        <v>104220</v>
      </c>
      <c r="B11570" s="894" t="s">
        <v>27110</v>
      </c>
      <c r="C11570" s="893" t="s">
        <v>59</v>
      </c>
      <c r="D11570" s="896">
        <v>57.01</v>
      </c>
    </row>
    <row r="11571" spans="1:4" ht="54" x14ac:dyDescent="0.25">
      <c r="A11571" s="893">
        <v>104221</v>
      </c>
      <c r="B11571" s="894" t="s">
        <v>27111</v>
      </c>
      <c r="C11571" s="893" t="s">
        <v>59</v>
      </c>
      <c r="D11571" s="896">
        <v>68.66</v>
      </c>
    </row>
    <row r="11572" spans="1:4" ht="40.5" x14ac:dyDescent="0.25">
      <c r="A11572" s="893">
        <v>104222</v>
      </c>
      <c r="B11572" s="894" t="s">
        <v>27112</v>
      </c>
      <c r="C11572" s="893" t="s">
        <v>59</v>
      </c>
      <c r="D11572" s="896">
        <v>73.5</v>
      </c>
    </row>
    <row r="11573" spans="1:4" ht="54" x14ac:dyDescent="0.25">
      <c r="A11573" s="893">
        <v>104223</v>
      </c>
      <c r="B11573" s="894" t="s">
        <v>27113</v>
      </c>
      <c r="C11573" s="893" t="s">
        <v>59</v>
      </c>
      <c r="D11573" s="896">
        <v>111.06</v>
      </c>
    </row>
    <row r="11574" spans="1:4" ht="54" x14ac:dyDescent="0.25">
      <c r="A11574" s="893">
        <v>104224</v>
      </c>
      <c r="B11574" s="894" t="s">
        <v>27114</v>
      </c>
      <c r="C11574" s="893" t="s">
        <v>59</v>
      </c>
      <c r="D11574" s="896">
        <v>73.56</v>
      </c>
    </row>
    <row r="11575" spans="1:4" ht="54" x14ac:dyDescent="0.25">
      <c r="A11575" s="893">
        <v>104225</v>
      </c>
      <c r="B11575" s="894" t="s">
        <v>27115</v>
      </c>
      <c r="C11575" s="893" t="s">
        <v>59</v>
      </c>
      <c r="D11575" s="896">
        <v>74.72</v>
      </c>
    </row>
    <row r="11576" spans="1:4" ht="40.5" x14ac:dyDescent="0.25">
      <c r="A11576" s="893">
        <v>104226</v>
      </c>
      <c r="B11576" s="894" t="s">
        <v>27116</v>
      </c>
      <c r="C11576" s="893" t="s">
        <v>59</v>
      </c>
      <c r="D11576" s="896">
        <v>80.790000000000006</v>
      </c>
    </row>
    <row r="11577" spans="1:4" ht="54" x14ac:dyDescent="0.25">
      <c r="A11577" s="893">
        <v>104227</v>
      </c>
      <c r="B11577" s="894" t="s">
        <v>27117</v>
      </c>
      <c r="C11577" s="893" t="s">
        <v>59</v>
      </c>
      <c r="D11577" s="896">
        <v>128.86000000000001</v>
      </c>
    </row>
    <row r="11578" spans="1:4" ht="54" x14ac:dyDescent="0.25">
      <c r="A11578" s="893">
        <v>104228</v>
      </c>
      <c r="B11578" s="894" t="s">
        <v>27118</v>
      </c>
      <c r="C11578" s="893" t="s">
        <v>59</v>
      </c>
      <c r="D11578" s="896">
        <v>80.3</v>
      </c>
    </row>
    <row r="11579" spans="1:4" ht="54" x14ac:dyDescent="0.25">
      <c r="A11579" s="893">
        <v>104229</v>
      </c>
      <c r="B11579" s="894" t="s">
        <v>27119</v>
      </c>
      <c r="C11579" s="893" t="s">
        <v>59</v>
      </c>
      <c r="D11579" s="896">
        <v>88.3</v>
      </c>
    </row>
    <row r="11580" spans="1:4" ht="40.5" x14ac:dyDescent="0.25">
      <c r="A11580" s="893">
        <v>104230</v>
      </c>
      <c r="B11580" s="894" t="s">
        <v>27120</v>
      </c>
      <c r="C11580" s="893" t="s">
        <v>59</v>
      </c>
      <c r="D11580" s="896">
        <v>94.98</v>
      </c>
    </row>
    <row r="11581" spans="1:4" ht="54" x14ac:dyDescent="0.25">
      <c r="A11581" s="893">
        <v>104231</v>
      </c>
      <c r="B11581" s="894" t="s">
        <v>27121</v>
      </c>
      <c r="C11581" s="893" t="s">
        <v>59</v>
      </c>
      <c r="D11581" s="896">
        <v>142.07</v>
      </c>
    </row>
    <row r="11582" spans="1:4" ht="54" x14ac:dyDescent="0.25">
      <c r="A11582" s="893">
        <v>104232</v>
      </c>
      <c r="B11582" s="894" t="s">
        <v>27122</v>
      </c>
      <c r="C11582" s="893" t="s">
        <v>59</v>
      </c>
      <c r="D11582" s="896">
        <v>88.76</v>
      </c>
    </row>
    <row r="11583" spans="1:4" ht="54" x14ac:dyDescent="0.25">
      <c r="A11583" s="893">
        <v>104233</v>
      </c>
      <c r="B11583" s="894" t="s">
        <v>27123</v>
      </c>
      <c r="C11583" s="893" t="s">
        <v>59</v>
      </c>
      <c r="D11583" s="896">
        <v>39.42</v>
      </c>
    </row>
    <row r="11584" spans="1:4" ht="40.5" x14ac:dyDescent="0.25">
      <c r="A11584" s="893">
        <v>104234</v>
      </c>
      <c r="B11584" s="894" t="s">
        <v>27124</v>
      </c>
      <c r="C11584" s="893" t="s">
        <v>59</v>
      </c>
      <c r="D11584" s="896">
        <v>42.79</v>
      </c>
    </row>
    <row r="11585" spans="1:4" ht="54" x14ac:dyDescent="0.25">
      <c r="A11585" s="893">
        <v>104235</v>
      </c>
      <c r="B11585" s="894" t="s">
        <v>27125</v>
      </c>
      <c r="C11585" s="893" t="s">
        <v>59</v>
      </c>
      <c r="D11585" s="896">
        <v>69.7</v>
      </c>
    </row>
    <row r="11586" spans="1:4" ht="54" x14ac:dyDescent="0.25">
      <c r="A11586" s="893">
        <v>104236</v>
      </c>
      <c r="B11586" s="894" t="s">
        <v>27126</v>
      </c>
      <c r="C11586" s="893" t="s">
        <v>59</v>
      </c>
      <c r="D11586" s="896">
        <v>42.21</v>
      </c>
    </row>
    <row r="11587" spans="1:4" ht="54" x14ac:dyDescent="0.25">
      <c r="A11587" s="893">
        <v>104237</v>
      </c>
      <c r="B11587" s="894" t="s">
        <v>27127</v>
      </c>
      <c r="C11587" s="893" t="s">
        <v>59</v>
      </c>
      <c r="D11587" s="896">
        <v>54.39</v>
      </c>
    </row>
    <row r="11588" spans="1:4" ht="40.5" x14ac:dyDescent="0.25">
      <c r="A11588" s="893">
        <v>104238</v>
      </c>
      <c r="B11588" s="894" t="s">
        <v>27128</v>
      </c>
      <c r="C11588" s="893" t="s">
        <v>59</v>
      </c>
      <c r="D11588" s="896">
        <v>58.91</v>
      </c>
    </row>
    <row r="11589" spans="1:4" ht="54" x14ac:dyDescent="0.25">
      <c r="A11589" s="893">
        <v>104239</v>
      </c>
      <c r="B11589" s="894" t="s">
        <v>27129</v>
      </c>
      <c r="C11589" s="893" t="s">
        <v>59</v>
      </c>
      <c r="D11589" s="896">
        <v>94.8</v>
      </c>
    </row>
    <row r="11590" spans="1:4" ht="54" x14ac:dyDescent="0.25">
      <c r="A11590" s="893">
        <v>104240</v>
      </c>
      <c r="B11590" s="894" t="s">
        <v>27130</v>
      </c>
      <c r="C11590" s="893" t="s">
        <v>59</v>
      </c>
      <c r="D11590" s="896">
        <v>58.41</v>
      </c>
    </row>
    <row r="11591" spans="1:4" ht="54" x14ac:dyDescent="0.25">
      <c r="A11591" s="893">
        <v>104241</v>
      </c>
      <c r="B11591" s="894" t="s">
        <v>27131</v>
      </c>
      <c r="C11591" s="893" t="s">
        <v>59</v>
      </c>
      <c r="D11591" s="896">
        <v>60.06</v>
      </c>
    </row>
    <row r="11592" spans="1:4" ht="40.5" x14ac:dyDescent="0.25">
      <c r="A11592" s="893">
        <v>104242</v>
      </c>
      <c r="B11592" s="894" t="s">
        <v>27132</v>
      </c>
      <c r="C11592" s="893" t="s">
        <v>59</v>
      </c>
      <c r="D11592" s="896">
        <v>65.72</v>
      </c>
    </row>
    <row r="11593" spans="1:4" ht="54" x14ac:dyDescent="0.25">
      <c r="A11593" s="893">
        <v>104243</v>
      </c>
      <c r="B11593" s="894" t="s">
        <v>27133</v>
      </c>
      <c r="C11593" s="893" t="s">
        <v>59</v>
      </c>
      <c r="D11593" s="896">
        <v>111.43</v>
      </c>
    </row>
    <row r="11594" spans="1:4" ht="54" x14ac:dyDescent="0.25">
      <c r="A11594" s="893">
        <v>104244</v>
      </c>
      <c r="B11594" s="894" t="s">
        <v>27134</v>
      </c>
      <c r="C11594" s="893" t="s">
        <v>59</v>
      </c>
      <c r="D11594" s="896">
        <v>64.760000000000005</v>
      </c>
    </row>
    <row r="11595" spans="1:4" ht="54" x14ac:dyDescent="0.25">
      <c r="A11595" s="893">
        <v>104245</v>
      </c>
      <c r="B11595" s="894" t="s">
        <v>27135</v>
      </c>
      <c r="C11595" s="893" t="s">
        <v>59</v>
      </c>
      <c r="D11595" s="896">
        <v>65.53</v>
      </c>
    </row>
    <row r="11596" spans="1:4" ht="40.5" x14ac:dyDescent="0.25">
      <c r="A11596" s="893">
        <v>104246</v>
      </c>
      <c r="B11596" s="894" t="s">
        <v>27136</v>
      </c>
      <c r="C11596" s="893" t="s">
        <v>59</v>
      </c>
      <c r="D11596" s="896">
        <v>71.77</v>
      </c>
    </row>
    <row r="11597" spans="1:4" ht="54" x14ac:dyDescent="0.25">
      <c r="A11597" s="893">
        <v>104247</v>
      </c>
      <c r="B11597" s="894" t="s">
        <v>27137</v>
      </c>
      <c r="C11597" s="893" t="s">
        <v>59</v>
      </c>
      <c r="D11597" s="896">
        <v>119.1</v>
      </c>
    </row>
    <row r="11598" spans="1:4" ht="54" x14ac:dyDescent="0.25">
      <c r="A11598" s="893">
        <v>104248</v>
      </c>
      <c r="B11598" s="894" t="s">
        <v>27138</v>
      </c>
      <c r="C11598" s="893" t="s">
        <v>59</v>
      </c>
      <c r="D11598" s="896">
        <v>67.17</v>
      </c>
    </row>
    <row r="11599" spans="1:4" ht="54" x14ac:dyDescent="0.25">
      <c r="A11599" s="893">
        <v>104249</v>
      </c>
      <c r="B11599" s="894" t="s">
        <v>27139</v>
      </c>
      <c r="C11599" s="893" t="s">
        <v>59</v>
      </c>
      <c r="D11599" s="896">
        <v>75.790000000000006</v>
      </c>
    </row>
    <row r="11600" spans="1:4" ht="54" x14ac:dyDescent="0.25">
      <c r="A11600" s="893">
        <v>104250</v>
      </c>
      <c r="B11600" s="894" t="s">
        <v>27140</v>
      </c>
      <c r="C11600" s="893" t="s">
        <v>59</v>
      </c>
      <c r="D11600" s="896">
        <v>79.16</v>
      </c>
    </row>
    <row r="11601" spans="1:4" ht="54" x14ac:dyDescent="0.25">
      <c r="A11601" s="893">
        <v>104251</v>
      </c>
      <c r="B11601" s="894" t="s">
        <v>27141</v>
      </c>
      <c r="C11601" s="893" t="s">
        <v>59</v>
      </c>
      <c r="D11601" s="896">
        <v>102.61</v>
      </c>
    </row>
    <row r="11602" spans="1:4" ht="54" x14ac:dyDescent="0.25">
      <c r="A11602" s="893">
        <v>104252</v>
      </c>
      <c r="B11602" s="894" t="s">
        <v>27142</v>
      </c>
      <c r="C11602" s="893" t="s">
        <v>59</v>
      </c>
      <c r="D11602" s="896">
        <v>80.989999999999995</v>
      </c>
    </row>
    <row r="11603" spans="1:4" ht="54" x14ac:dyDescent="0.25">
      <c r="A11603" s="893">
        <v>104253</v>
      </c>
      <c r="B11603" s="894" t="s">
        <v>27143</v>
      </c>
      <c r="C11603" s="893" t="s">
        <v>59</v>
      </c>
      <c r="D11603" s="896">
        <v>90.75</v>
      </c>
    </row>
    <row r="11604" spans="1:4" ht="54" x14ac:dyDescent="0.25">
      <c r="A11604" s="893">
        <v>104254</v>
      </c>
      <c r="B11604" s="894" t="s">
        <v>27144</v>
      </c>
      <c r="C11604" s="893" t="s">
        <v>59</v>
      </c>
      <c r="D11604" s="896">
        <v>95.27</v>
      </c>
    </row>
    <row r="11605" spans="1:4" ht="54" x14ac:dyDescent="0.25">
      <c r="A11605" s="893">
        <v>104255</v>
      </c>
      <c r="B11605" s="894" t="s">
        <v>27145</v>
      </c>
      <c r="C11605" s="893" t="s">
        <v>59</v>
      </c>
      <c r="D11605" s="896">
        <v>127.71</v>
      </c>
    </row>
    <row r="11606" spans="1:4" ht="54" x14ac:dyDescent="0.25">
      <c r="A11606" s="893">
        <v>104256</v>
      </c>
      <c r="B11606" s="894" t="s">
        <v>27146</v>
      </c>
      <c r="C11606" s="893" t="s">
        <v>59</v>
      </c>
      <c r="D11606" s="896">
        <v>97.18</v>
      </c>
    </row>
    <row r="11607" spans="1:4" ht="54" x14ac:dyDescent="0.25">
      <c r="A11607" s="893">
        <v>104257</v>
      </c>
      <c r="B11607" s="894" t="s">
        <v>27147</v>
      </c>
      <c r="C11607" s="893" t="s">
        <v>59</v>
      </c>
      <c r="D11607" s="896">
        <v>96.42</v>
      </c>
    </row>
    <row r="11608" spans="1:4" ht="54" x14ac:dyDescent="0.25">
      <c r="A11608" s="893">
        <v>104258</v>
      </c>
      <c r="B11608" s="894" t="s">
        <v>27148</v>
      </c>
      <c r="C11608" s="893" t="s">
        <v>59</v>
      </c>
      <c r="D11608" s="896">
        <v>102.08</v>
      </c>
    </row>
    <row r="11609" spans="1:4" ht="54" x14ac:dyDescent="0.25">
      <c r="A11609" s="893">
        <v>104259</v>
      </c>
      <c r="B11609" s="894" t="s">
        <v>27149</v>
      </c>
      <c r="C11609" s="893" t="s">
        <v>59</v>
      </c>
      <c r="D11609" s="896">
        <v>144.34</v>
      </c>
    </row>
    <row r="11610" spans="1:4" ht="54" x14ac:dyDescent="0.25">
      <c r="A11610" s="893">
        <v>104260</v>
      </c>
      <c r="B11610" s="894" t="s">
        <v>27150</v>
      </c>
      <c r="C11610" s="893" t="s">
        <v>59</v>
      </c>
      <c r="D11610" s="896">
        <v>103.53</v>
      </c>
    </row>
    <row r="11611" spans="1:4" ht="54" x14ac:dyDescent="0.25">
      <c r="A11611" s="893">
        <v>104261</v>
      </c>
      <c r="B11611" s="894" t="s">
        <v>27151</v>
      </c>
      <c r="C11611" s="893" t="s">
        <v>59</v>
      </c>
      <c r="D11611" s="896">
        <v>125.57</v>
      </c>
    </row>
    <row r="11612" spans="1:4" ht="54" x14ac:dyDescent="0.25">
      <c r="A11612" s="893">
        <v>104262</v>
      </c>
      <c r="B11612" s="894" t="s">
        <v>27152</v>
      </c>
      <c r="C11612" s="893" t="s">
        <v>59</v>
      </c>
      <c r="D11612" s="896">
        <v>131.81</v>
      </c>
    </row>
    <row r="11613" spans="1:4" ht="54" x14ac:dyDescent="0.25">
      <c r="A11613" s="893">
        <v>104263</v>
      </c>
      <c r="B11613" s="894" t="s">
        <v>27153</v>
      </c>
      <c r="C11613" s="893" t="s">
        <v>59</v>
      </c>
      <c r="D11613" s="896">
        <v>167.2</v>
      </c>
    </row>
    <row r="11614" spans="1:4" ht="54" x14ac:dyDescent="0.25">
      <c r="A11614" s="893">
        <v>104264</v>
      </c>
      <c r="B11614" s="894" t="s">
        <v>27154</v>
      </c>
      <c r="C11614" s="893" t="s">
        <v>59</v>
      </c>
      <c r="D11614" s="896">
        <v>123.63</v>
      </c>
    </row>
    <row r="11615" spans="1:4" ht="40.5" x14ac:dyDescent="0.25">
      <c r="A11615" s="893">
        <v>104627</v>
      </c>
      <c r="B11615" s="894" t="s">
        <v>27155</v>
      </c>
      <c r="C11615" s="893" t="s">
        <v>59</v>
      </c>
      <c r="D11615" s="896">
        <v>18.22</v>
      </c>
    </row>
    <row r="11616" spans="1:4" ht="40.5" x14ac:dyDescent="0.25">
      <c r="A11616" s="893">
        <v>104628</v>
      </c>
      <c r="B11616" s="894" t="s">
        <v>27156</v>
      </c>
      <c r="C11616" s="893" t="s">
        <v>59</v>
      </c>
      <c r="D11616" s="896">
        <v>28.22</v>
      </c>
    </row>
    <row r="11617" spans="1:4" ht="40.5" x14ac:dyDescent="0.25">
      <c r="A11617" s="893">
        <v>104629</v>
      </c>
      <c r="B11617" s="894" t="s">
        <v>27157</v>
      </c>
      <c r="C11617" s="893" t="s">
        <v>59</v>
      </c>
      <c r="D11617" s="896">
        <v>33.96</v>
      </c>
    </row>
    <row r="11618" spans="1:4" ht="40.5" x14ac:dyDescent="0.25">
      <c r="A11618" s="893">
        <v>104630</v>
      </c>
      <c r="B11618" s="894" t="s">
        <v>27158</v>
      </c>
      <c r="C11618" s="893" t="s">
        <v>59</v>
      </c>
      <c r="D11618" s="896">
        <v>28.67</v>
      </c>
    </row>
    <row r="11619" spans="1:4" ht="40.5" x14ac:dyDescent="0.25">
      <c r="A11619" s="893">
        <v>104631</v>
      </c>
      <c r="B11619" s="894" t="s">
        <v>27159</v>
      </c>
      <c r="C11619" s="893" t="s">
        <v>59</v>
      </c>
      <c r="D11619" s="896">
        <v>38.67</v>
      </c>
    </row>
    <row r="11620" spans="1:4" ht="40.5" x14ac:dyDescent="0.25">
      <c r="A11620" s="893">
        <v>104632</v>
      </c>
      <c r="B11620" s="894" t="s">
        <v>27160</v>
      </c>
      <c r="C11620" s="893" t="s">
        <v>59</v>
      </c>
      <c r="D11620" s="896">
        <v>44.42</v>
      </c>
    </row>
    <row r="11621" spans="1:4" ht="27" x14ac:dyDescent="0.25">
      <c r="A11621" s="893">
        <v>104633</v>
      </c>
      <c r="B11621" s="894" t="s">
        <v>27161</v>
      </c>
      <c r="C11621" s="893" t="s">
        <v>59</v>
      </c>
      <c r="D11621" s="896">
        <v>24.94</v>
      </c>
    </row>
    <row r="11622" spans="1:4" ht="27" x14ac:dyDescent="0.25">
      <c r="A11622" s="893">
        <v>104634</v>
      </c>
      <c r="B11622" s="894" t="s">
        <v>27162</v>
      </c>
      <c r="C11622" s="893" t="s">
        <v>59</v>
      </c>
      <c r="D11622" s="896">
        <v>36.9</v>
      </c>
    </row>
    <row r="11623" spans="1:4" ht="27" x14ac:dyDescent="0.25">
      <c r="A11623" s="893">
        <v>104635</v>
      </c>
      <c r="B11623" s="894" t="s">
        <v>27163</v>
      </c>
      <c r="C11623" s="893" t="s">
        <v>59</v>
      </c>
      <c r="D11623" s="896">
        <v>50.83</v>
      </c>
    </row>
    <row r="11624" spans="1:4" ht="27" x14ac:dyDescent="0.25">
      <c r="A11624" s="893">
        <v>104636</v>
      </c>
      <c r="B11624" s="894" t="s">
        <v>27164</v>
      </c>
      <c r="C11624" s="893" t="s">
        <v>59</v>
      </c>
      <c r="D11624" s="896">
        <v>59.18</v>
      </c>
    </row>
    <row r="11625" spans="1:4" ht="40.5" x14ac:dyDescent="0.25">
      <c r="A11625" s="893">
        <v>104951</v>
      </c>
      <c r="B11625" s="894" t="s">
        <v>27165</v>
      </c>
      <c r="C11625" s="893" t="s">
        <v>59</v>
      </c>
      <c r="D11625" s="896">
        <v>34.06</v>
      </c>
    </row>
    <row r="11626" spans="1:4" ht="40.5" x14ac:dyDescent="0.25">
      <c r="A11626" s="893">
        <v>104952</v>
      </c>
      <c r="B11626" s="894" t="s">
        <v>27166</v>
      </c>
      <c r="C11626" s="893" t="s">
        <v>59</v>
      </c>
      <c r="D11626" s="896">
        <v>37.549999999999997</v>
      </c>
    </row>
    <row r="11627" spans="1:4" ht="40.5" x14ac:dyDescent="0.25">
      <c r="A11627" s="893">
        <v>104953</v>
      </c>
      <c r="B11627" s="894" t="s">
        <v>27167</v>
      </c>
      <c r="C11627" s="893" t="s">
        <v>59</v>
      </c>
      <c r="D11627" s="896">
        <v>62.23</v>
      </c>
    </row>
    <row r="11628" spans="1:4" ht="40.5" x14ac:dyDescent="0.25">
      <c r="A11628" s="893">
        <v>104954</v>
      </c>
      <c r="B11628" s="894" t="s">
        <v>27168</v>
      </c>
      <c r="C11628" s="893" t="s">
        <v>59</v>
      </c>
      <c r="D11628" s="896">
        <v>50.12</v>
      </c>
    </row>
    <row r="11629" spans="1:4" ht="40.5" x14ac:dyDescent="0.25">
      <c r="A11629" s="893">
        <v>104955</v>
      </c>
      <c r="B11629" s="894" t="s">
        <v>27169</v>
      </c>
      <c r="C11629" s="893" t="s">
        <v>59</v>
      </c>
      <c r="D11629" s="896">
        <v>43.31</v>
      </c>
    </row>
    <row r="11630" spans="1:4" ht="40.5" x14ac:dyDescent="0.25">
      <c r="A11630" s="893">
        <v>104956</v>
      </c>
      <c r="B11630" s="894" t="s">
        <v>27170</v>
      </c>
      <c r="C11630" s="893" t="s">
        <v>59</v>
      </c>
      <c r="D11630" s="896">
        <v>46.8</v>
      </c>
    </row>
    <row r="11631" spans="1:4" ht="40.5" x14ac:dyDescent="0.25">
      <c r="A11631" s="893">
        <v>104957</v>
      </c>
      <c r="B11631" s="894" t="s">
        <v>27171</v>
      </c>
      <c r="C11631" s="893" t="s">
        <v>59</v>
      </c>
      <c r="D11631" s="896">
        <v>42.2</v>
      </c>
    </row>
    <row r="11632" spans="1:4" ht="40.5" x14ac:dyDescent="0.25">
      <c r="A11632" s="893">
        <v>104958</v>
      </c>
      <c r="B11632" s="894" t="s">
        <v>27172</v>
      </c>
      <c r="C11632" s="893" t="s">
        <v>59</v>
      </c>
      <c r="D11632" s="896">
        <v>23.79</v>
      </c>
    </row>
    <row r="11633" spans="1:4" ht="40.5" x14ac:dyDescent="0.25">
      <c r="A11633" s="893">
        <v>104959</v>
      </c>
      <c r="B11633" s="894" t="s">
        <v>27173</v>
      </c>
      <c r="C11633" s="893" t="s">
        <v>59</v>
      </c>
      <c r="D11633" s="896">
        <v>26.02</v>
      </c>
    </row>
    <row r="11634" spans="1:4" ht="40.5" x14ac:dyDescent="0.25">
      <c r="A11634" s="893">
        <v>104960</v>
      </c>
      <c r="B11634" s="894" t="s">
        <v>27174</v>
      </c>
      <c r="C11634" s="893" t="s">
        <v>59</v>
      </c>
      <c r="D11634" s="896">
        <v>40.729999999999997</v>
      </c>
    </row>
    <row r="11635" spans="1:4" ht="40.5" x14ac:dyDescent="0.25">
      <c r="A11635" s="893">
        <v>104961</v>
      </c>
      <c r="B11635" s="894" t="s">
        <v>27175</v>
      </c>
      <c r="C11635" s="893" t="s">
        <v>59</v>
      </c>
      <c r="D11635" s="896">
        <v>54.06</v>
      </c>
    </row>
    <row r="11636" spans="1:4" ht="40.5" x14ac:dyDescent="0.25">
      <c r="A11636" s="893">
        <v>104962</v>
      </c>
      <c r="B11636" s="894" t="s">
        <v>27176</v>
      </c>
      <c r="C11636" s="893" t="s">
        <v>59</v>
      </c>
      <c r="D11636" s="896">
        <v>57.55</v>
      </c>
    </row>
    <row r="11637" spans="1:4" ht="40.5" x14ac:dyDescent="0.25">
      <c r="A11637" s="893">
        <v>104963</v>
      </c>
      <c r="B11637" s="894" t="s">
        <v>27177</v>
      </c>
      <c r="C11637" s="893" t="s">
        <v>59</v>
      </c>
      <c r="D11637" s="896">
        <v>48.78</v>
      </c>
    </row>
    <row r="11638" spans="1:4" ht="40.5" x14ac:dyDescent="0.25">
      <c r="A11638" s="893">
        <v>104964</v>
      </c>
      <c r="B11638" s="894" t="s">
        <v>27178</v>
      </c>
      <c r="C11638" s="893" t="s">
        <v>59</v>
      </c>
      <c r="D11638" s="896">
        <v>52.27</v>
      </c>
    </row>
    <row r="11639" spans="1:4" ht="40.5" x14ac:dyDescent="0.25">
      <c r="A11639" s="893">
        <v>104965</v>
      </c>
      <c r="B11639" s="894" t="s">
        <v>27179</v>
      </c>
      <c r="C11639" s="893" t="s">
        <v>59</v>
      </c>
      <c r="D11639" s="896">
        <v>46.63</v>
      </c>
    </row>
    <row r="11640" spans="1:4" ht="40.5" x14ac:dyDescent="0.25">
      <c r="A11640" s="893">
        <v>104966</v>
      </c>
      <c r="B11640" s="894" t="s">
        <v>27180</v>
      </c>
      <c r="C11640" s="893" t="s">
        <v>59</v>
      </c>
      <c r="D11640" s="896">
        <v>45.69</v>
      </c>
    </row>
    <row r="11641" spans="1:4" ht="40.5" x14ac:dyDescent="0.25">
      <c r="A11641" s="893">
        <v>104967</v>
      </c>
      <c r="B11641" s="894" t="s">
        <v>27181</v>
      </c>
      <c r="C11641" s="893" t="s">
        <v>59</v>
      </c>
      <c r="D11641" s="896">
        <v>41.59</v>
      </c>
    </row>
    <row r="11642" spans="1:4" ht="40.5" x14ac:dyDescent="0.25">
      <c r="A11642" s="893">
        <v>104968</v>
      </c>
      <c r="B11642" s="894" t="s">
        <v>27182</v>
      </c>
      <c r="C11642" s="893" t="s">
        <v>59</v>
      </c>
      <c r="D11642" s="896">
        <v>43.82</v>
      </c>
    </row>
    <row r="11643" spans="1:4" ht="40.5" x14ac:dyDescent="0.25">
      <c r="A11643" s="893">
        <v>104969</v>
      </c>
      <c r="B11643" s="894" t="s">
        <v>27183</v>
      </c>
      <c r="C11643" s="893" t="s">
        <v>59</v>
      </c>
      <c r="D11643" s="896">
        <v>36.299999999999997</v>
      </c>
    </row>
    <row r="11644" spans="1:4" ht="40.5" x14ac:dyDescent="0.25">
      <c r="A11644" s="893">
        <v>104970</v>
      </c>
      <c r="B11644" s="894" t="s">
        <v>27184</v>
      </c>
      <c r="C11644" s="893" t="s">
        <v>59</v>
      </c>
      <c r="D11644" s="896">
        <v>38.53</v>
      </c>
    </row>
    <row r="11645" spans="1:4" ht="40.5" x14ac:dyDescent="0.25">
      <c r="A11645" s="893">
        <v>104971</v>
      </c>
      <c r="B11645" s="894" t="s">
        <v>27185</v>
      </c>
      <c r="C11645" s="893" t="s">
        <v>59</v>
      </c>
      <c r="D11645" s="896">
        <v>34.15</v>
      </c>
    </row>
    <row r="11646" spans="1:4" ht="40.5" x14ac:dyDescent="0.25">
      <c r="A11646" s="893">
        <v>104972</v>
      </c>
      <c r="B11646" s="894" t="s">
        <v>27186</v>
      </c>
      <c r="C11646" s="893" t="s">
        <v>59</v>
      </c>
      <c r="D11646" s="896">
        <v>36.380000000000003</v>
      </c>
    </row>
    <row r="11647" spans="1:4" ht="40.5" x14ac:dyDescent="0.25">
      <c r="A11647" s="893">
        <v>104973</v>
      </c>
      <c r="B11647" s="894" t="s">
        <v>27187</v>
      </c>
      <c r="C11647" s="893" t="s">
        <v>59</v>
      </c>
      <c r="D11647" s="896">
        <v>30.83</v>
      </c>
    </row>
    <row r="11648" spans="1:4" ht="40.5" x14ac:dyDescent="0.25">
      <c r="A11648" s="893">
        <v>104974</v>
      </c>
      <c r="B11648" s="894" t="s">
        <v>27188</v>
      </c>
      <c r="C11648" s="893" t="s">
        <v>59</v>
      </c>
      <c r="D11648" s="896">
        <v>33.06</v>
      </c>
    </row>
    <row r="11649" spans="1:4" ht="40.5" x14ac:dyDescent="0.25">
      <c r="A11649" s="893">
        <v>104975</v>
      </c>
      <c r="B11649" s="894" t="s">
        <v>27189</v>
      </c>
      <c r="C11649" s="893" t="s">
        <v>59</v>
      </c>
      <c r="D11649" s="896">
        <v>29.72</v>
      </c>
    </row>
    <row r="11650" spans="1:4" ht="40.5" x14ac:dyDescent="0.25">
      <c r="A11650" s="893">
        <v>104976</v>
      </c>
      <c r="B11650" s="894" t="s">
        <v>27190</v>
      </c>
      <c r="C11650" s="893" t="s">
        <v>59</v>
      </c>
      <c r="D11650" s="896">
        <v>31.95</v>
      </c>
    </row>
    <row r="11651" spans="1:4" ht="40.5" x14ac:dyDescent="0.25">
      <c r="A11651" s="893">
        <v>104977</v>
      </c>
      <c r="B11651" s="894" t="s">
        <v>27191</v>
      </c>
      <c r="C11651" s="893" t="s">
        <v>59</v>
      </c>
      <c r="D11651" s="896">
        <v>51.3</v>
      </c>
    </row>
    <row r="11652" spans="1:4" ht="40.5" x14ac:dyDescent="0.25">
      <c r="A11652" s="893">
        <v>104978</v>
      </c>
      <c r="B11652" s="894" t="s">
        <v>27192</v>
      </c>
      <c r="C11652" s="893" t="s">
        <v>59</v>
      </c>
      <c r="D11652" s="896">
        <v>39.01</v>
      </c>
    </row>
    <row r="11653" spans="1:4" ht="40.5" x14ac:dyDescent="0.25">
      <c r="A11653" s="893">
        <v>105185</v>
      </c>
      <c r="B11653" s="894" t="s">
        <v>27193</v>
      </c>
      <c r="C11653" s="893" t="s">
        <v>59</v>
      </c>
      <c r="D11653" s="896">
        <v>199.95</v>
      </c>
    </row>
    <row r="11654" spans="1:4" ht="40.5" x14ac:dyDescent="0.25">
      <c r="A11654" s="893">
        <v>105186</v>
      </c>
      <c r="B11654" s="894" t="s">
        <v>27194</v>
      </c>
      <c r="C11654" s="893" t="s">
        <v>59</v>
      </c>
      <c r="D11654" s="896">
        <v>148.12</v>
      </c>
    </row>
    <row r="11655" spans="1:4" ht="40.5" x14ac:dyDescent="0.25">
      <c r="A11655" s="893">
        <v>105187</v>
      </c>
      <c r="B11655" s="894" t="s">
        <v>27195</v>
      </c>
      <c r="C11655" s="893" t="s">
        <v>59</v>
      </c>
      <c r="D11655" s="896">
        <v>193.63</v>
      </c>
    </row>
    <row r="11656" spans="1:4" ht="40.5" x14ac:dyDescent="0.25">
      <c r="A11656" s="893">
        <v>105188</v>
      </c>
      <c r="B11656" s="894" t="s">
        <v>27196</v>
      </c>
      <c r="C11656" s="893" t="s">
        <v>59</v>
      </c>
      <c r="D11656" s="896">
        <v>142.03</v>
      </c>
    </row>
    <row r="11657" spans="1:4" ht="40.5" x14ac:dyDescent="0.25">
      <c r="A11657" s="893">
        <v>87244</v>
      </c>
      <c r="B11657" s="894" t="s">
        <v>27197</v>
      </c>
      <c r="C11657" s="893" t="s">
        <v>59</v>
      </c>
      <c r="D11657" s="896">
        <v>241.21</v>
      </c>
    </row>
    <row r="11658" spans="1:4" ht="40.5" x14ac:dyDescent="0.25">
      <c r="A11658" s="893">
        <v>87245</v>
      </c>
      <c r="B11658" s="894" t="s">
        <v>27198</v>
      </c>
      <c r="C11658" s="893" t="s">
        <v>59</v>
      </c>
      <c r="D11658" s="896">
        <v>288.38</v>
      </c>
    </row>
    <row r="11659" spans="1:4" ht="40.5" x14ac:dyDescent="0.25">
      <c r="A11659" s="893">
        <v>87265</v>
      </c>
      <c r="B11659" s="894" t="s">
        <v>29907</v>
      </c>
      <c r="C11659" s="893" t="s">
        <v>59</v>
      </c>
      <c r="D11659" s="896">
        <v>54.39</v>
      </c>
    </row>
    <row r="11660" spans="1:4" ht="40.5" x14ac:dyDescent="0.25">
      <c r="A11660" s="893">
        <v>87267</v>
      </c>
      <c r="B11660" s="894" t="s">
        <v>29908</v>
      </c>
      <c r="C11660" s="893" t="s">
        <v>59</v>
      </c>
      <c r="D11660" s="896">
        <v>60.03</v>
      </c>
    </row>
    <row r="11661" spans="1:4" ht="40.5" x14ac:dyDescent="0.25">
      <c r="A11661" s="893">
        <v>87269</v>
      </c>
      <c r="B11661" s="894" t="s">
        <v>29909</v>
      </c>
      <c r="C11661" s="893" t="s">
        <v>59</v>
      </c>
      <c r="D11661" s="896">
        <v>58.56</v>
      </c>
    </row>
    <row r="11662" spans="1:4" ht="40.5" x14ac:dyDescent="0.25">
      <c r="A11662" s="893">
        <v>87271</v>
      </c>
      <c r="B11662" s="894" t="s">
        <v>29910</v>
      </c>
      <c r="C11662" s="893" t="s">
        <v>59</v>
      </c>
      <c r="D11662" s="896">
        <v>64.260000000000005</v>
      </c>
    </row>
    <row r="11663" spans="1:4" ht="40.5" x14ac:dyDescent="0.25">
      <c r="A11663" s="893">
        <v>87273</v>
      </c>
      <c r="B11663" s="894" t="s">
        <v>29911</v>
      </c>
      <c r="C11663" s="893" t="s">
        <v>59</v>
      </c>
      <c r="D11663" s="896">
        <v>61.7</v>
      </c>
    </row>
    <row r="11664" spans="1:4" ht="40.5" x14ac:dyDescent="0.25">
      <c r="A11664" s="893">
        <v>87275</v>
      </c>
      <c r="B11664" s="894" t="s">
        <v>29912</v>
      </c>
      <c r="C11664" s="893" t="s">
        <v>59</v>
      </c>
      <c r="D11664" s="896">
        <v>69.239999999999995</v>
      </c>
    </row>
    <row r="11665" spans="1:4" ht="40.5" x14ac:dyDescent="0.25">
      <c r="A11665" s="893">
        <v>88788</v>
      </c>
      <c r="B11665" s="894" t="s">
        <v>27199</v>
      </c>
      <c r="C11665" s="893" t="s">
        <v>59</v>
      </c>
      <c r="D11665" s="896">
        <v>311.7</v>
      </c>
    </row>
    <row r="11666" spans="1:4" ht="40.5" x14ac:dyDescent="0.25">
      <c r="A11666" s="893">
        <v>88789</v>
      </c>
      <c r="B11666" s="894" t="s">
        <v>27200</v>
      </c>
      <c r="C11666" s="893" t="s">
        <v>59</v>
      </c>
      <c r="D11666" s="896">
        <v>373.27</v>
      </c>
    </row>
    <row r="11667" spans="1:4" ht="40.5" x14ac:dyDescent="0.25">
      <c r="A11667" s="893">
        <v>104588</v>
      </c>
      <c r="B11667" s="894" t="s">
        <v>29913</v>
      </c>
      <c r="C11667" s="893" t="s">
        <v>59</v>
      </c>
      <c r="D11667" s="896">
        <v>201.69</v>
      </c>
    </row>
    <row r="11668" spans="1:4" ht="40.5" x14ac:dyDescent="0.25">
      <c r="A11668" s="893">
        <v>104589</v>
      </c>
      <c r="B11668" s="894" t="s">
        <v>29914</v>
      </c>
      <c r="C11668" s="893" t="s">
        <v>59</v>
      </c>
      <c r="D11668" s="896">
        <v>240.5</v>
      </c>
    </row>
    <row r="11669" spans="1:4" ht="40.5" x14ac:dyDescent="0.25">
      <c r="A11669" s="893">
        <v>104590</v>
      </c>
      <c r="B11669" s="894" t="s">
        <v>29915</v>
      </c>
      <c r="C11669" s="893" t="s">
        <v>59</v>
      </c>
      <c r="D11669" s="896">
        <v>223.73</v>
      </c>
    </row>
    <row r="11670" spans="1:4" ht="54" x14ac:dyDescent="0.25">
      <c r="A11670" s="893">
        <v>104591</v>
      </c>
      <c r="B11670" s="894" t="s">
        <v>29916</v>
      </c>
      <c r="C11670" s="893" t="s">
        <v>59</v>
      </c>
      <c r="D11670" s="896">
        <v>265.06</v>
      </c>
    </row>
    <row r="11671" spans="1:4" ht="40.5" x14ac:dyDescent="0.25">
      <c r="A11671" s="893">
        <v>104611</v>
      </c>
      <c r="B11671" s="894" t="s">
        <v>29917</v>
      </c>
      <c r="C11671" s="893" t="s">
        <v>59</v>
      </c>
      <c r="D11671" s="896">
        <v>83.82</v>
      </c>
    </row>
    <row r="11672" spans="1:4" ht="40.5" x14ac:dyDescent="0.25">
      <c r="A11672" s="893">
        <v>104612</v>
      </c>
      <c r="B11672" s="894" t="s">
        <v>29918</v>
      </c>
      <c r="C11672" s="893" t="s">
        <v>59</v>
      </c>
      <c r="D11672" s="896">
        <v>84.73</v>
      </c>
    </row>
    <row r="11673" spans="1:4" ht="40.5" x14ac:dyDescent="0.25">
      <c r="A11673" s="893">
        <v>104613</v>
      </c>
      <c r="B11673" s="894" t="s">
        <v>29919</v>
      </c>
      <c r="C11673" s="893" t="s">
        <v>59</v>
      </c>
      <c r="D11673" s="896">
        <v>58.08</v>
      </c>
    </row>
    <row r="11674" spans="1:4" ht="40.5" x14ac:dyDescent="0.25">
      <c r="A11674" s="893">
        <v>104614</v>
      </c>
      <c r="B11674" s="894" t="s">
        <v>29920</v>
      </c>
      <c r="C11674" s="893" t="s">
        <v>59</v>
      </c>
      <c r="D11674" s="896">
        <v>65.400000000000006</v>
      </c>
    </row>
    <row r="11675" spans="1:4" ht="40.5" x14ac:dyDescent="0.25">
      <c r="A11675" s="893">
        <v>104615</v>
      </c>
      <c r="B11675" s="894" t="s">
        <v>27201</v>
      </c>
      <c r="C11675" s="893" t="s">
        <v>59</v>
      </c>
      <c r="D11675" s="896">
        <v>238.58</v>
      </c>
    </row>
    <row r="11676" spans="1:4" ht="40.5" x14ac:dyDescent="0.25">
      <c r="A11676" s="893">
        <v>104616</v>
      </c>
      <c r="B11676" s="894" t="s">
        <v>27202</v>
      </c>
      <c r="C11676" s="893" t="s">
        <v>59</v>
      </c>
      <c r="D11676" s="896">
        <v>311.73</v>
      </c>
    </row>
    <row r="11677" spans="1:4" ht="40.5" x14ac:dyDescent="0.25">
      <c r="A11677" s="893">
        <v>104617</v>
      </c>
      <c r="B11677" s="894" t="s">
        <v>27203</v>
      </c>
      <c r="C11677" s="893" t="s">
        <v>59</v>
      </c>
      <c r="D11677" s="896">
        <v>250.06</v>
      </c>
    </row>
    <row r="11678" spans="1:4" ht="40.5" x14ac:dyDescent="0.25">
      <c r="A11678" s="893">
        <v>104618</v>
      </c>
      <c r="B11678" s="894" t="s">
        <v>27204</v>
      </c>
      <c r="C11678" s="893" t="s">
        <v>59</v>
      </c>
      <c r="D11678" s="896">
        <v>323.20999999999998</v>
      </c>
    </row>
    <row r="11679" spans="1:4" ht="27" x14ac:dyDescent="0.25">
      <c r="A11679" s="893">
        <v>104619</v>
      </c>
      <c r="B11679" s="894" t="s">
        <v>29921</v>
      </c>
      <c r="C11679" s="893" t="s">
        <v>71</v>
      </c>
      <c r="D11679" s="896">
        <v>12.34</v>
      </c>
    </row>
    <row r="11680" spans="1:4" ht="27" x14ac:dyDescent="0.25">
      <c r="A11680" s="893">
        <v>101965</v>
      </c>
      <c r="B11680" s="894" t="s">
        <v>27205</v>
      </c>
      <c r="C11680" s="893" t="s">
        <v>71</v>
      </c>
      <c r="D11680" s="896">
        <v>83.64</v>
      </c>
    </row>
    <row r="11681" spans="1:4" ht="27" x14ac:dyDescent="0.25">
      <c r="A11681" s="893">
        <v>101966</v>
      </c>
      <c r="B11681" s="894" t="s">
        <v>27206</v>
      </c>
      <c r="C11681" s="893" t="s">
        <v>71</v>
      </c>
      <c r="D11681" s="896">
        <v>87.49</v>
      </c>
    </row>
    <row r="11682" spans="1:4" ht="13.5" x14ac:dyDescent="0.25">
      <c r="A11682" s="893">
        <v>101979</v>
      </c>
      <c r="B11682" s="894" t="s">
        <v>27207</v>
      </c>
      <c r="C11682" s="893" t="s">
        <v>71</v>
      </c>
      <c r="D11682" s="896">
        <v>40.89</v>
      </c>
    </row>
    <row r="11683" spans="1:4" ht="27" x14ac:dyDescent="0.25">
      <c r="A11683" s="893">
        <v>96112</v>
      </c>
      <c r="B11683" s="894" t="s">
        <v>27208</v>
      </c>
      <c r="C11683" s="893" t="s">
        <v>59</v>
      </c>
      <c r="D11683" s="896">
        <v>162.84</v>
      </c>
    </row>
    <row r="11684" spans="1:4" ht="13.5" x14ac:dyDescent="0.25">
      <c r="A11684" s="893">
        <v>96122</v>
      </c>
      <c r="B11684" s="894" t="s">
        <v>27209</v>
      </c>
      <c r="C11684" s="893" t="s">
        <v>71</v>
      </c>
      <c r="D11684" s="896">
        <v>49.43</v>
      </c>
    </row>
    <row r="11685" spans="1:4" ht="27" x14ac:dyDescent="0.25">
      <c r="A11685" s="893">
        <v>104756</v>
      </c>
      <c r="B11685" s="894" t="s">
        <v>27210</v>
      </c>
      <c r="C11685" s="893" t="s">
        <v>59</v>
      </c>
      <c r="D11685" s="896">
        <v>212.2</v>
      </c>
    </row>
    <row r="11686" spans="1:4" ht="27" x14ac:dyDescent="0.25">
      <c r="A11686" s="893">
        <v>96109</v>
      </c>
      <c r="B11686" s="894" t="s">
        <v>27211</v>
      </c>
      <c r="C11686" s="893" t="s">
        <v>59</v>
      </c>
      <c r="D11686" s="896">
        <v>49.76</v>
      </c>
    </row>
    <row r="11687" spans="1:4" ht="27" x14ac:dyDescent="0.25">
      <c r="A11687" s="893">
        <v>96110</v>
      </c>
      <c r="B11687" s="894" t="s">
        <v>27212</v>
      </c>
      <c r="C11687" s="893" t="s">
        <v>59</v>
      </c>
      <c r="D11687" s="896">
        <v>73.66</v>
      </c>
    </row>
    <row r="11688" spans="1:4" ht="27" x14ac:dyDescent="0.25">
      <c r="A11688" s="893">
        <v>96113</v>
      </c>
      <c r="B11688" s="894" t="s">
        <v>27213</v>
      </c>
      <c r="C11688" s="893" t="s">
        <v>59</v>
      </c>
      <c r="D11688" s="896">
        <v>44.95</v>
      </c>
    </row>
    <row r="11689" spans="1:4" ht="27" x14ac:dyDescent="0.25">
      <c r="A11689" s="893">
        <v>96114</v>
      </c>
      <c r="B11689" s="894" t="s">
        <v>27214</v>
      </c>
      <c r="C11689" s="893" t="s">
        <v>59</v>
      </c>
      <c r="D11689" s="896">
        <v>72.22</v>
      </c>
    </row>
    <row r="11690" spans="1:4" ht="13.5" x14ac:dyDescent="0.25">
      <c r="A11690" s="893">
        <v>96120</v>
      </c>
      <c r="B11690" s="894" t="s">
        <v>27215</v>
      </c>
      <c r="C11690" s="893" t="s">
        <v>71</v>
      </c>
      <c r="D11690" s="896">
        <v>2.92</v>
      </c>
    </row>
    <row r="11691" spans="1:4" ht="27" x14ac:dyDescent="0.25">
      <c r="A11691" s="893">
        <v>96123</v>
      </c>
      <c r="B11691" s="894" t="s">
        <v>27216</v>
      </c>
      <c r="C11691" s="893" t="s">
        <v>71</v>
      </c>
      <c r="D11691" s="896">
        <v>27.15</v>
      </c>
    </row>
    <row r="11692" spans="1:4" ht="27" x14ac:dyDescent="0.25">
      <c r="A11692" s="893">
        <v>99054</v>
      </c>
      <c r="B11692" s="894" t="s">
        <v>27217</v>
      </c>
      <c r="C11692" s="893" t="s">
        <v>59</v>
      </c>
      <c r="D11692" s="896">
        <v>56.87</v>
      </c>
    </row>
    <row r="11693" spans="1:4" ht="27" x14ac:dyDescent="0.25">
      <c r="A11693" s="893">
        <v>96111</v>
      </c>
      <c r="B11693" s="894" t="s">
        <v>27218</v>
      </c>
      <c r="C11693" s="893" t="s">
        <v>59</v>
      </c>
      <c r="D11693" s="896">
        <v>60.05</v>
      </c>
    </row>
    <row r="11694" spans="1:4" ht="27" x14ac:dyDescent="0.25">
      <c r="A11694" s="893">
        <v>96116</v>
      </c>
      <c r="B11694" s="894" t="s">
        <v>27219</v>
      </c>
      <c r="C11694" s="893" t="s">
        <v>59</v>
      </c>
      <c r="D11694" s="896">
        <v>59.94</v>
      </c>
    </row>
    <row r="11695" spans="1:4" ht="27" x14ac:dyDescent="0.25">
      <c r="A11695" s="893">
        <v>96121</v>
      </c>
      <c r="B11695" s="894" t="s">
        <v>27220</v>
      </c>
      <c r="C11695" s="893" t="s">
        <v>71</v>
      </c>
      <c r="D11695" s="896">
        <v>12.83</v>
      </c>
    </row>
    <row r="11696" spans="1:4" ht="27" x14ac:dyDescent="0.25">
      <c r="A11696" s="893">
        <v>96485</v>
      </c>
      <c r="B11696" s="894" t="s">
        <v>27221</v>
      </c>
      <c r="C11696" s="893" t="s">
        <v>59</v>
      </c>
      <c r="D11696" s="896">
        <v>68.78</v>
      </c>
    </row>
    <row r="11697" spans="1:4" ht="27" x14ac:dyDescent="0.25">
      <c r="A11697" s="893">
        <v>96486</v>
      </c>
      <c r="B11697" s="894" t="s">
        <v>27222</v>
      </c>
      <c r="C11697" s="893" t="s">
        <v>59</v>
      </c>
      <c r="D11697" s="896">
        <v>68.67</v>
      </c>
    </row>
    <row r="11698" spans="1:4" ht="54" x14ac:dyDescent="0.25">
      <c r="A11698" s="893">
        <v>91515</v>
      </c>
      <c r="B11698" s="894" t="s">
        <v>27223</v>
      </c>
      <c r="C11698" s="893" t="s">
        <v>59</v>
      </c>
      <c r="D11698" s="896">
        <v>7.03</v>
      </c>
    </row>
    <row r="11699" spans="1:4" ht="40.5" x14ac:dyDescent="0.25">
      <c r="A11699" s="893">
        <v>91519</v>
      </c>
      <c r="B11699" s="894" t="s">
        <v>27224</v>
      </c>
      <c r="C11699" s="893" t="s">
        <v>59</v>
      </c>
      <c r="D11699" s="896">
        <v>9.4700000000000006</v>
      </c>
    </row>
    <row r="11700" spans="1:4" ht="40.5" x14ac:dyDescent="0.25">
      <c r="A11700" s="893">
        <v>91520</v>
      </c>
      <c r="B11700" s="894" t="s">
        <v>27225</v>
      </c>
      <c r="C11700" s="893" t="s">
        <v>59</v>
      </c>
      <c r="D11700" s="896">
        <v>2.62</v>
      </c>
    </row>
    <row r="11701" spans="1:4" ht="40.5" x14ac:dyDescent="0.25">
      <c r="A11701" s="893">
        <v>91522</v>
      </c>
      <c r="B11701" s="894" t="s">
        <v>27226</v>
      </c>
      <c r="C11701" s="893" t="s">
        <v>59</v>
      </c>
      <c r="D11701" s="896">
        <v>3.63</v>
      </c>
    </row>
    <row r="11702" spans="1:4" ht="40.5" x14ac:dyDescent="0.25">
      <c r="A11702" s="893">
        <v>91525</v>
      </c>
      <c r="B11702" s="894" t="s">
        <v>27227</v>
      </c>
      <c r="C11702" s="893" t="s">
        <v>59</v>
      </c>
      <c r="D11702" s="896">
        <v>8.08</v>
      </c>
    </row>
    <row r="11703" spans="1:4" ht="40.5" x14ac:dyDescent="0.25">
      <c r="A11703" s="893">
        <v>104412</v>
      </c>
      <c r="B11703" s="894" t="s">
        <v>27228</v>
      </c>
      <c r="C11703" s="893" t="s">
        <v>59</v>
      </c>
      <c r="D11703" s="896">
        <v>3.25</v>
      </c>
    </row>
    <row r="11704" spans="1:4" ht="40.5" x14ac:dyDescent="0.25">
      <c r="A11704" s="893">
        <v>104413</v>
      </c>
      <c r="B11704" s="894" t="s">
        <v>27229</v>
      </c>
      <c r="C11704" s="893" t="s">
        <v>59</v>
      </c>
      <c r="D11704" s="896">
        <v>5.74</v>
      </c>
    </row>
    <row r="11705" spans="1:4" ht="40.5" x14ac:dyDescent="0.25">
      <c r="A11705" s="893">
        <v>104414</v>
      </c>
      <c r="B11705" s="894" t="s">
        <v>27230</v>
      </c>
      <c r="C11705" s="893" t="s">
        <v>59</v>
      </c>
      <c r="D11705" s="896">
        <v>7.21</v>
      </c>
    </row>
    <row r="11706" spans="1:4" ht="40.5" x14ac:dyDescent="0.25">
      <c r="A11706" s="893">
        <v>104415</v>
      </c>
      <c r="B11706" s="894" t="s">
        <v>27231</v>
      </c>
      <c r="C11706" s="893" t="s">
        <v>59</v>
      </c>
      <c r="D11706" s="896">
        <v>12.78</v>
      </c>
    </row>
    <row r="11707" spans="1:4" ht="40.5" x14ac:dyDescent="0.25">
      <c r="A11707" s="893">
        <v>104416</v>
      </c>
      <c r="B11707" s="894" t="s">
        <v>27232</v>
      </c>
      <c r="C11707" s="893" t="s">
        <v>59</v>
      </c>
      <c r="D11707" s="896">
        <v>2.2400000000000002</v>
      </c>
    </row>
    <row r="11708" spans="1:4" ht="40.5" x14ac:dyDescent="0.25">
      <c r="A11708" s="893">
        <v>104417</v>
      </c>
      <c r="B11708" s="894" t="s">
        <v>27233</v>
      </c>
      <c r="C11708" s="893" t="s">
        <v>59</v>
      </c>
      <c r="D11708" s="896">
        <v>4.7300000000000004</v>
      </c>
    </row>
    <row r="11709" spans="1:4" ht="40.5" x14ac:dyDescent="0.25">
      <c r="A11709" s="893">
        <v>104418</v>
      </c>
      <c r="B11709" s="894" t="s">
        <v>27234</v>
      </c>
      <c r="C11709" s="893" t="s">
        <v>59</v>
      </c>
      <c r="D11709" s="896">
        <v>3.03</v>
      </c>
    </row>
    <row r="11710" spans="1:4" ht="54" x14ac:dyDescent="0.25">
      <c r="A11710" s="893">
        <v>104419</v>
      </c>
      <c r="B11710" s="894" t="s">
        <v>27235</v>
      </c>
      <c r="C11710" s="893" t="s">
        <v>59</v>
      </c>
      <c r="D11710" s="896">
        <v>12.67</v>
      </c>
    </row>
    <row r="11711" spans="1:4" ht="54" x14ac:dyDescent="0.25">
      <c r="A11711" s="893">
        <v>104420</v>
      </c>
      <c r="B11711" s="894" t="s">
        <v>27236</v>
      </c>
      <c r="C11711" s="893" t="s">
        <v>59</v>
      </c>
      <c r="D11711" s="896">
        <v>11.43</v>
      </c>
    </row>
    <row r="11712" spans="1:4" ht="54" x14ac:dyDescent="0.25">
      <c r="A11712" s="893">
        <v>104421</v>
      </c>
      <c r="B11712" s="894" t="s">
        <v>27237</v>
      </c>
      <c r="C11712" s="893" t="s">
        <v>59</v>
      </c>
      <c r="D11712" s="896">
        <v>15.52</v>
      </c>
    </row>
    <row r="11713" spans="1:4" ht="40.5" x14ac:dyDescent="0.25">
      <c r="A11713" s="893">
        <v>104422</v>
      </c>
      <c r="B11713" s="894" t="s">
        <v>27238</v>
      </c>
      <c r="C11713" s="893" t="s">
        <v>59</v>
      </c>
      <c r="D11713" s="896">
        <v>8.82</v>
      </c>
    </row>
    <row r="11714" spans="1:4" ht="54" x14ac:dyDescent="0.25">
      <c r="A11714" s="893">
        <v>104423</v>
      </c>
      <c r="B11714" s="894" t="s">
        <v>27239</v>
      </c>
      <c r="C11714" s="893" t="s">
        <v>59</v>
      </c>
      <c r="D11714" s="896">
        <v>25.03</v>
      </c>
    </row>
    <row r="11715" spans="1:4" ht="54" x14ac:dyDescent="0.25">
      <c r="A11715" s="893">
        <v>104424</v>
      </c>
      <c r="B11715" s="894" t="s">
        <v>27240</v>
      </c>
      <c r="C11715" s="893" t="s">
        <v>59</v>
      </c>
      <c r="D11715" s="896">
        <v>23.01</v>
      </c>
    </row>
    <row r="11716" spans="1:4" ht="40.5" x14ac:dyDescent="0.25">
      <c r="A11716" s="893">
        <v>104425</v>
      </c>
      <c r="B11716" s="894" t="s">
        <v>27241</v>
      </c>
      <c r="C11716" s="893" t="s">
        <v>59</v>
      </c>
      <c r="D11716" s="896">
        <v>19.649999999999999</v>
      </c>
    </row>
    <row r="11717" spans="1:4" ht="54" x14ac:dyDescent="0.25">
      <c r="A11717" s="893">
        <v>87280</v>
      </c>
      <c r="B11717" s="894" t="s">
        <v>27242</v>
      </c>
      <c r="C11717" s="893" t="s">
        <v>58</v>
      </c>
      <c r="D11717" s="896">
        <v>423.43</v>
      </c>
    </row>
    <row r="11718" spans="1:4" ht="54" x14ac:dyDescent="0.25">
      <c r="A11718" s="893">
        <v>87281</v>
      </c>
      <c r="B11718" s="894" t="s">
        <v>27243</v>
      </c>
      <c r="C11718" s="893" t="s">
        <v>58</v>
      </c>
      <c r="D11718" s="896">
        <v>405.96</v>
      </c>
    </row>
    <row r="11719" spans="1:4" ht="54" x14ac:dyDescent="0.25">
      <c r="A11719" s="893">
        <v>87283</v>
      </c>
      <c r="B11719" s="894" t="s">
        <v>27244</v>
      </c>
      <c r="C11719" s="893" t="s">
        <v>58</v>
      </c>
      <c r="D11719" s="896">
        <v>431.62</v>
      </c>
    </row>
    <row r="11720" spans="1:4" ht="54" x14ac:dyDescent="0.25">
      <c r="A11720" s="893">
        <v>87284</v>
      </c>
      <c r="B11720" s="894" t="s">
        <v>27245</v>
      </c>
      <c r="C11720" s="893" t="s">
        <v>58</v>
      </c>
      <c r="D11720" s="896">
        <v>413.84</v>
      </c>
    </row>
    <row r="11721" spans="1:4" ht="40.5" x14ac:dyDescent="0.25">
      <c r="A11721" s="893">
        <v>87286</v>
      </c>
      <c r="B11721" s="894" t="s">
        <v>27246</v>
      </c>
      <c r="C11721" s="893" t="s">
        <v>58</v>
      </c>
      <c r="D11721" s="896">
        <v>567.71</v>
      </c>
    </row>
    <row r="11722" spans="1:4" ht="40.5" x14ac:dyDescent="0.25">
      <c r="A11722" s="893">
        <v>87287</v>
      </c>
      <c r="B11722" s="894" t="s">
        <v>27247</v>
      </c>
      <c r="C11722" s="893" t="s">
        <v>58</v>
      </c>
      <c r="D11722" s="896">
        <v>532.26</v>
      </c>
    </row>
    <row r="11723" spans="1:4" ht="40.5" x14ac:dyDescent="0.25">
      <c r="A11723" s="893">
        <v>87289</v>
      </c>
      <c r="B11723" s="894" t="s">
        <v>27248</v>
      </c>
      <c r="C11723" s="893" t="s">
        <v>58</v>
      </c>
      <c r="D11723" s="896">
        <v>552.20000000000005</v>
      </c>
    </row>
    <row r="11724" spans="1:4" ht="40.5" x14ac:dyDescent="0.25">
      <c r="A11724" s="893">
        <v>87290</v>
      </c>
      <c r="B11724" s="894" t="s">
        <v>27249</v>
      </c>
      <c r="C11724" s="893" t="s">
        <v>58</v>
      </c>
      <c r="D11724" s="896">
        <v>530.79</v>
      </c>
    </row>
    <row r="11725" spans="1:4" ht="40.5" x14ac:dyDescent="0.25">
      <c r="A11725" s="893">
        <v>87292</v>
      </c>
      <c r="B11725" s="894" t="s">
        <v>27250</v>
      </c>
      <c r="C11725" s="893" t="s">
        <v>58</v>
      </c>
      <c r="D11725" s="896">
        <v>566.14</v>
      </c>
    </row>
    <row r="11726" spans="1:4" ht="40.5" x14ac:dyDescent="0.25">
      <c r="A11726" s="893">
        <v>87294</v>
      </c>
      <c r="B11726" s="894" t="s">
        <v>27251</v>
      </c>
      <c r="C11726" s="893" t="s">
        <v>58</v>
      </c>
      <c r="D11726" s="896">
        <v>534.04999999999995</v>
      </c>
    </row>
    <row r="11727" spans="1:4" ht="40.5" x14ac:dyDescent="0.25">
      <c r="A11727" s="893">
        <v>87295</v>
      </c>
      <c r="B11727" s="894" t="s">
        <v>27252</v>
      </c>
      <c r="C11727" s="893" t="s">
        <v>58</v>
      </c>
      <c r="D11727" s="896">
        <v>567.96</v>
      </c>
    </row>
    <row r="11728" spans="1:4" ht="40.5" x14ac:dyDescent="0.25">
      <c r="A11728" s="893">
        <v>87296</v>
      </c>
      <c r="B11728" s="894" t="s">
        <v>27253</v>
      </c>
      <c r="C11728" s="893" t="s">
        <v>58</v>
      </c>
      <c r="D11728" s="896">
        <v>519.85</v>
      </c>
    </row>
    <row r="11729" spans="1:4" ht="27" x14ac:dyDescent="0.25">
      <c r="A11729" s="893">
        <v>87298</v>
      </c>
      <c r="B11729" s="894" t="s">
        <v>27254</v>
      </c>
      <c r="C11729" s="893" t="s">
        <v>58</v>
      </c>
      <c r="D11729" s="896">
        <v>623.64</v>
      </c>
    </row>
    <row r="11730" spans="1:4" ht="27" x14ac:dyDescent="0.25">
      <c r="A11730" s="893">
        <v>87299</v>
      </c>
      <c r="B11730" s="894" t="s">
        <v>27255</v>
      </c>
      <c r="C11730" s="893" t="s">
        <v>58</v>
      </c>
      <c r="D11730" s="896">
        <v>414.09</v>
      </c>
    </row>
    <row r="11731" spans="1:4" ht="27" x14ac:dyDescent="0.25">
      <c r="A11731" s="893">
        <v>87301</v>
      </c>
      <c r="B11731" s="894" t="s">
        <v>27256</v>
      </c>
      <c r="C11731" s="893" t="s">
        <v>58</v>
      </c>
      <c r="D11731" s="896">
        <v>569.6</v>
      </c>
    </row>
    <row r="11732" spans="1:4" ht="27" x14ac:dyDescent="0.25">
      <c r="A11732" s="893">
        <v>87302</v>
      </c>
      <c r="B11732" s="894" t="s">
        <v>27257</v>
      </c>
      <c r="C11732" s="893" t="s">
        <v>58</v>
      </c>
      <c r="D11732" s="896">
        <v>547.65</v>
      </c>
    </row>
    <row r="11733" spans="1:4" ht="27" x14ac:dyDescent="0.25">
      <c r="A11733" s="893">
        <v>87304</v>
      </c>
      <c r="B11733" s="894" t="s">
        <v>27258</v>
      </c>
      <c r="C11733" s="893" t="s">
        <v>58</v>
      </c>
      <c r="D11733" s="896">
        <v>513.30999999999995</v>
      </c>
    </row>
    <row r="11734" spans="1:4" ht="27" x14ac:dyDescent="0.25">
      <c r="A11734" s="893">
        <v>87305</v>
      </c>
      <c r="B11734" s="894" t="s">
        <v>27259</v>
      </c>
      <c r="C11734" s="893" t="s">
        <v>58</v>
      </c>
      <c r="D11734" s="896">
        <v>508.38</v>
      </c>
    </row>
    <row r="11735" spans="1:4" ht="27" x14ac:dyDescent="0.25">
      <c r="A11735" s="893">
        <v>87307</v>
      </c>
      <c r="B11735" s="894" t="s">
        <v>27260</v>
      </c>
      <c r="C11735" s="893" t="s">
        <v>58</v>
      </c>
      <c r="D11735" s="896">
        <v>495.47</v>
      </c>
    </row>
    <row r="11736" spans="1:4" ht="27" x14ac:dyDescent="0.25">
      <c r="A11736" s="893">
        <v>87308</v>
      </c>
      <c r="B11736" s="894" t="s">
        <v>27261</v>
      </c>
      <c r="C11736" s="893" t="s">
        <v>58</v>
      </c>
      <c r="D11736" s="896">
        <v>474.52</v>
      </c>
    </row>
    <row r="11737" spans="1:4" ht="40.5" x14ac:dyDescent="0.25">
      <c r="A11737" s="893">
        <v>87310</v>
      </c>
      <c r="B11737" s="894" t="s">
        <v>27262</v>
      </c>
      <c r="C11737" s="893" t="s">
        <v>58</v>
      </c>
      <c r="D11737" s="896">
        <v>416.71</v>
      </c>
    </row>
    <row r="11738" spans="1:4" ht="40.5" x14ac:dyDescent="0.25">
      <c r="A11738" s="893">
        <v>87311</v>
      </c>
      <c r="B11738" s="894" t="s">
        <v>27263</v>
      </c>
      <c r="C11738" s="893" t="s">
        <v>58</v>
      </c>
      <c r="D11738" s="896">
        <v>396.21</v>
      </c>
    </row>
    <row r="11739" spans="1:4" ht="40.5" x14ac:dyDescent="0.25">
      <c r="A11739" s="893">
        <v>87313</v>
      </c>
      <c r="B11739" s="894" t="s">
        <v>27264</v>
      </c>
      <c r="C11739" s="893" t="s">
        <v>58</v>
      </c>
      <c r="D11739" s="896">
        <v>497.73</v>
      </c>
    </row>
    <row r="11740" spans="1:4" ht="40.5" x14ac:dyDescent="0.25">
      <c r="A11740" s="893">
        <v>87314</v>
      </c>
      <c r="B11740" s="894" t="s">
        <v>27265</v>
      </c>
      <c r="C11740" s="893" t="s">
        <v>58</v>
      </c>
      <c r="D11740" s="896">
        <v>478.77</v>
      </c>
    </row>
    <row r="11741" spans="1:4" ht="40.5" x14ac:dyDescent="0.25">
      <c r="A11741" s="893">
        <v>87316</v>
      </c>
      <c r="B11741" s="894" t="s">
        <v>27266</v>
      </c>
      <c r="C11741" s="893" t="s">
        <v>58</v>
      </c>
      <c r="D11741" s="896">
        <v>458.96</v>
      </c>
    </row>
    <row r="11742" spans="1:4" ht="40.5" x14ac:dyDescent="0.25">
      <c r="A11742" s="893">
        <v>87317</v>
      </c>
      <c r="B11742" s="894" t="s">
        <v>27267</v>
      </c>
      <c r="C11742" s="893" t="s">
        <v>58</v>
      </c>
      <c r="D11742" s="896">
        <v>430.03</v>
      </c>
    </row>
    <row r="11743" spans="1:4" ht="40.5" x14ac:dyDescent="0.25">
      <c r="A11743" s="893">
        <v>87319</v>
      </c>
      <c r="B11743" s="894" t="s">
        <v>27268</v>
      </c>
      <c r="C11743" s="893" t="s">
        <v>58</v>
      </c>
      <c r="D11743" s="897">
        <v>2748.62</v>
      </c>
    </row>
    <row r="11744" spans="1:4" ht="40.5" x14ac:dyDescent="0.25">
      <c r="A11744" s="893">
        <v>87320</v>
      </c>
      <c r="B11744" s="894" t="s">
        <v>27269</v>
      </c>
      <c r="C11744" s="893" t="s">
        <v>58</v>
      </c>
      <c r="D11744" s="897">
        <v>2740.6</v>
      </c>
    </row>
    <row r="11745" spans="1:4" ht="40.5" x14ac:dyDescent="0.25">
      <c r="A11745" s="893">
        <v>87322</v>
      </c>
      <c r="B11745" s="894" t="s">
        <v>27270</v>
      </c>
      <c r="C11745" s="893" t="s">
        <v>58</v>
      </c>
      <c r="D11745" s="897">
        <v>2843.63</v>
      </c>
    </row>
    <row r="11746" spans="1:4" ht="40.5" x14ac:dyDescent="0.25">
      <c r="A11746" s="893">
        <v>87323</v>
      </c>
      <c r="B11746" s="894" t="s">
        <v>27271</v>
      </c>
      <c r="C11746" s="893" t="s">
        <v>58</v>
      </c>
      <c r="D11746" s="897">
        <v>2825.3</v>
      </c>
    </row>
    <row r="11747" spans="1:4" ht="40.5" x14ac:dyDescent="0.25">
      <c r="A11747" s="893">
        <v>87325</v>
      </c>
      <c r="B11747" s="894" t="s">
        <v>27272</v>
      </c>
      <c r="C11747" s="893" t="s">
        <v>58</v>
      </c>
      <c r="D11747" s="897">
        <v>2778.28</v>
      </c>
    </row>
    <row r="11748" spans="1:4" ht="40.5" x14ac:dyDescent="0.25">
      <c r="A11748" s="893">
        <v>87326</v>
      </c>
      <c r="B11748" s="894" t="s">
        <v>27273</v>
      </c>
      <c r="C11748" s="893" t="s">
        <v>58</v>
      </c>
      <c r="D11748" s="897">
        <v>2763.16</v>
      </c>
    </row>
    <row r="11749" spans="1:4" ht="54" x14ac:dyDescent="0.25">
      <c r="A11749" s="893">
        <v>87327</v>
      </c>
      <c r="B11749" s="894" t="s">
        <v>27274</v>
      </c>
      <c r="C11749" s="893" t="s">
        <v>58</v>
      </c>
      <c r="D11749" s="896">
        <v>455.82</v>
      </c>
    </row>
    <row r="11750" spans="1:4" ht="54" x14ac:dyDescent="0.25">
      <c r="A11750" s="893">
        <v>87328</v>
      </c>
      <c r="B11750" s="894" t="s">
        <v>27275</v>
      </c>
      <c r="C11750" s="893" t="s">
        <v>58</v>
      </c>
      <c r="D11750" s="896">
        <v>370.12</v>
      </c>
    </row>
    <row r="11751" spans="1:4" ht="54" x14ac:dyDescent="0.25">
      <c r="A11751" s="893">
        <v>87329</v>
      </c>
      <c r="B11751" s="894" t="s">
        <v>27276</v>
      </c>
      <c r="C11751" s="893" t="s">
        <v>58</v>
      </c>
      <c r="D11751" s="896">
        <v>491.04</v>
      </c>
    </row>
    <row r="11752" spans="1:4" ht="54" x14ac:dyDescent="0.25">
      <c r="A11752" s="893">
        <v>87330</v>
      </c>
      <c r="B11752" s="894" t="s">
        <v>27277</v>
      </c>
      <c r="C11752" s="893" t="s">
        <v>58</v>
      </c>
      <c r="D11752" s="896">
        <v>394.63</v>
      </c>
    </row>
    <row r="11753" spans="1:4" ht="54" x14ac:dyDescent="0.25">
      <c r="A11753" s="893">
        <v>87331</v>
      </c>
      <c r="B11753" s="894" t="s">
        <v>27278</v>
      </c>
      <c r="C11753" s="893" t="s">
        <v>58</v>
      </c>
      <c r="D11753" s="896">
        <v>598.78</v>
      </c>
    </row>
    <row r="11754" spans="1:4" ht="54" x14ac:dyDescent="0.25">
      <c r="A11754" s="893">
        <v>87332</v>
      </c>
      <c r="B11754" s="894" t="s">
        <v>27279</v>
      </c>
      <c r="C11754" s="893" t="s">
        <v>58</v>
      </c>
      <c r="D11754" s="896">
        <v>509.27</v>
      </c>
    </row>
    <row r="11755" spans="1:4" ht="54" x14ac:dyDescent="0.25">
      <c r="A11755" s="893">
        <v>87333</v>
      </c>
      <c r="B11755" s="894" t="s">
        <v>27280</v>
      </c>
      <c r="C11755" s="893" t="s">
        <v>58</v>
      </c>
      <c r="D11755" s="896">
        <v>561.41</v>
      </c>
    </row>
    <row r="11756" spans="1:4" ht="54" x14ac:dyDescent="0.25">
      <c r="A11756" s="893">
        <v>87334</v>
      </c>
      <c r="B11756" s="894" t="s">
        <v>27281</v>
      </c>
      <c r="C11756" s="893" t="s">
        <v>58</v>
      </c>
      <c r="D11756" s="896">
        <v>505.38</v>
      </c>
    </row>
    <row r="11757" spans="1:4" ht="54" x14ac:dyDescent="0.25">
      <c r="A11757" s="893">
        <v>87335</v>
      </c>
      <c r="B11757" s="894" t="s">
        <v>27282</v>
      </c>
      <c r="C11757" s="893" t="s">
        <v>58</v>
      </c>
      <c r="D11757" s="896">
        <v>550.46</v>
      </c>
    </row>
    <row r="11758" spans="1:4" ht="54" x14ac:dyDescent="0.25">
      <c r="A11758" s="893">
        <v>87336</v>
      </c>
      <c r="B11758" s="894" t="s">
        <v>27283</v>
      </c>
      <c r="C11758" s="893" t="s">
        <v>58</v>
      </c>
      <c r="D11758" s="896">
        <v>525.84</v>
      </c>
    </row>
    <row r="11759" spans="1:4" ht="54" x14ac:dyDescent="0.25">
      <c r="A11759" s="893">
        <v>87337</v>
      </c>
      <c r="B11759" s="894" t="s">
        <v>27284</v>
      </c>
      <c r="C11759" s="893" t="s">
        <v>58</v>
      </c>
      <c r="D11759" s="896">
        <v>546.34</v>
      </c>
    </row>
    <row r="11760" spans="1:4" ht="54" x14ac:dyDescent="0.25">
      <c r="A11760" s="893">
        <v>87338</v>
      </c>
      <c r="B11760" s="894" t="s">
        <v>27285</v>
      </c>
      <c r="C11760" s="893" t="s">
        <v>58</v>
      </c>
      <c r="D11760" s="896">
        <v>522.94000000000005</v>
      </c>
    </row>
    <row r="11761" spans="1:4" ht="40.5" x14ac:dyDescent="0.25">
      <c r="A11761" s="893">
        <v>87339</v>
      </c>
      <c r="B11761" s="894" t="s">
        <v>27286</v>
      </c>
      <c r="C11761" s="893" t="s">
        <v>58</v>
      </c>
      <c r="D11761" s="896">
        <v>799.21</v>
      </c>
    </row>
    <row r="11762" spans="1:4" ht="40.5" x14ac:dyDescent="0.25">
      <c r="A11762" s="893">
        <v>87340</v>
      </c>
      <c r="B11762" s="894" t="s">
        <v>27287</v>
      </c>
      <c r="C11762" s="893" t="s">
        <v>58</v>
      </c>
      <c r="D11762" s="896">
        <v>626.41999999999996</v>
      </c>
    </row>
    <row r="11763" spans="1:4" ht="40.5" x14ac:dyDescent="0.25">
      <c r="A11763" s="893">
        <v>87341</v>
      </c>
      <c r="B11763" s="894" t="s">
        <v>27288</v>
      </c>
      <c r="C11763" s="893" t="s">
        <v>58</v>
      </c>
      <c r="D11763" s="896">
        <v>579</v>
      </c>
    </row>
    <row r="11764" spans="1:4" ht="40.5" x14ac:dyDescent="0.25">
      <c r="A11764" s="893">
        <v>87342</v>
      </c>
      <c r="B11764" s="894" t="s">
        <v>27289</v>
      </c>
      <c r="C11764" s="893" t="s">
        <v>58</v>
      </c>
      <c r="D11764" s="896">
        <v>672.7</v>
      </c>
    </row>
    <row r="11765" spans="1:4" ht="40.5" x14ac:dyDescent="0.25">
      <c r="A11765" s="893">
        <v>87343</v>
      </c>
      <c r="B11765" s="894" t="s">
        <v>27290</v>
      </c>
      <c r="C11765" s="893" t="s">
        <v>58</v>
      </c>
      <c r="D11765" s="896">
        <v>574.76</v>
      </c>
    </row>
    <row r="11766" spans="1:4" ht="40.5" x14ac:dyDescent="0.25">
      <c r="A11766" s="893">
        <v>87344</v>
      </c>
      <c r="B11766" s="894" t="s">
        <v>27291</v>
      </c>
      <c r="C11766" s="893" t="s">
        <v>58</v>
      </c>
      <c r="D11766" s="896">
        <v>515.78</v>
      </c>
    </row>
    <row r="11767" spans="1:4" ht="40.5" x14ac:dyDescent="0.25">
      <c r="A11767" s="893">
        <v>87345</v>
      </c>
      <c r="B11767" s="894" t="s">
        <v>27292</v>
      </c>
      <c r="C11767" s="893" t="s">
        <v>58</v>
      </c>
      <c r="D11767" s="896">
        <v>601.21</v>
      </c>
    </row>
    <row r="11768" spans="1:4" ht="40.5" x14ac:dyDescent="0.25">
      <c r="A11768" s="893">
        <v>87346</v>
      </c>
      <c r="B11768" s="894" t="s">
        <v>27293</v>
      </c>
      <c r="C11768" s="893" t="s">
        <v>58</v>
      </c>
      <c r="D11768" s="896">
        <v>520.03</v>
      </c>
    </row>
    <row r="11769" spans="1:4" ht="40.5" x14ac:dyDescent="0.25">
      <c r="A11769" s="893">
        <v>87347</v>
      </c>
      <c r="B11769" s="894" t="s">
        <v>27294</v>
      </c>
      <c r="C11769" s="893" t="s">
        <v>58</v>
      </c>
      <c r="D11769" s="896">
        <v>472.77</v>
      </c>
    </row>
    <row r="11770" spans="1:4" ht="40.5" x14ac:dyDescent="0.25">
      <c r="A11770" s="893">
        <v>87348</v>
      </c>
      <c r="B11770" s="894" t="s">
        <v>27295</v>
      </c>
      <c r="C11770" s="893" t="s">
        <v>58</v>
      </c>
      <c r="D11770" s="896">
        <v>547.16</v>
      </c>
    </row>
    <row r="11771" spans="1:4" ht="40.5" x14ac:dyDescent="0.25">
      <c r="A11771" s="893">
        <v>87349</v>
      </c>
      <c r="B11771" s="894" t="s">
        <v>27296</v>
      </c>
      <c r="C11771" s="893" t="s">
        <v>58</v>
      </c>
      <c r="D11771" s="896">
        <v>436.22</v>
      </c>
    </row>
    <row r="11772" spans="1:4" ht="40.5" x14ac:dyDescent="0.25">
      <c r="A11772" s="893">
        <v>87350</v>
      </c>
      <c r="B11772" s="894" t="s">
        <v>27297</v>
      </c>
      <c r="C11772" s="893" t="s">
        <v>58</v>
      </c>
      <c r="D11772" s="896">
        <v>481.54</v>
      </c>
    </row>
    <row r="11773" spans="1:4" ht="40.5" x14ac:dyDescent="0.25">
      <c r="A11773" s="893">
        <v>87351</v>
      </c>
      <c r="B11773" s="894" t="s">
        <v>27298</v>
      </c>
      <c r="C11773" s="893" t="s">
        <v>58</v>
      </c>
      <c r="D11773" s="896">
        <v>378.81</v>
      </c>
    </row>
    <row r="11774" spans="1:4" ht="40.5" x14ac:dyDescent="0.25">
      <c r="A11774" s="893">
        <v>87352</v>
      </c>
      <c r="B11774" s="894" t="s">
        <v>27299</v>
      </c>
      <c r="C11774" s="893" t="s">
        <v>58</v>
      </c>
      <c r="D11774" s="896">
        <v>612.98</v>
      </c>
    </row>
    <row r="11775" spans="1:4" ht="40.5" x14ac:dyDescent="0.25">
      <c r="A11775" s="893">
        <v>87353</v>
      </c>
      <c r="B11775" s="894" t="s">
        <v>27300</v>
      </c>
      <c r="C11775" s="893" t="s">
        <v>58</v>
      </c>
      <c r="D11775" s="896">
        <v>507.02</v>
      </c>
    </row>
    <row r="11776" spans="1:4" ht="40.5" x14ac:dyDescent="0.25">
      <c r="A11776" s="893">
        <v>87354</v>
      </c>
      <c r="B11776" s="894" t="s">
        <v>27301</v>
      </c>
      <c r="C11776" s="893" t="s">
        <v>58</v>
      </c>
      <c r="D11776" s="896">
        <v>454.38</v>
      </c>
    </row>
    <row r="11777" spans="1:4" ht="40.5" x14ac:dyDescent="0.25">
      <c r="A11777" s="893">
        <v>87355</v>
      </c>
      <c r="B11777" s="894" t="s">
        <v>27302</v>
      </c>
      <c r="C11777" s="893" t="s">
        <v>58</v>
      </c>
      <c r="D11777" s="896">
        <v>514.79999999999995</v>
      </c>
    </row>
    <row r="11778" spans="1:4" ht="40.5" x14ac:dyDescent="0.25">
      <c r="A11778" s="893">
        <v>87356</v>
      </c>
      <c r="B11778" s="894" t="s">
        <v>27303</v>
      </c>
      <c r="C11778" s="893" t="s">
        <v>58</v>
      </c>
      <c r="D11778" s="896">
        <v>442.2</v>
      </c>
    </row>
    <row r="11779" spans="1:4" ht="40.5" x14ac:dyDescent="0.25">
      <c r="A11779" s="893">
        <v>87357</v>
      </c>
      <c r="B11779" s="894" t="s">
        <v>27304</v>
      </c>
      <c r="C11779" s="893" t="s">
        <v>58</v>
      </c>
      <c r="D11779" s="896">
        <v>403.61</v>
      </c>
    </row>
    <row r="11780" spans="1:4" ht="40.5" x14ac:dyDescent="0.25">
      <c r="A11780" s="893">
        <v>87358</v>
      </c>
      <c r="B11780" s="894" t="s">
        <v>27305</v>
      </c>
      <c r="C11780" s="893" t="s">
        <v>58</v>
      </c>
      <c r="D11780" s="897">
        <v>2734.63</v>
      </c>
    </row>
    <row r="11781" spans="1:4" ht="40.5" x14ac:dyDescent="0.25">
      <c r="A11781" s="893">
        <v>87359</v>
      </c>
      <c r="B11781" s="894" t="s">
        <v>27306</v>
      </c>
      <c r="C11781" s="893" t="s">
        <v>58</v>
      </c>
      <c r="D11781" s="897">
        <v>2684.13</v>
      </c>
    </row>
    <row r="11782" spans="1:4" ht="40.5" x14ac:dyDescent="0.25">
      <c r="A11782" s="893">
        <v>87360</v>
      </c>
      <c r="B11782" s="894" t="s">
        <v>27307</v>
      </c>
      <c r="C11782" s="893" t="s">
        <v>58</v>
      </c>
      <c r="D11782" s="897">
        <v>2844.56</v>
      </c>
    </row>
    <row r="11783" spans="1:4" ht="40.5" x14ac:dyDescent="0.25">
      <c r="A11783" s="893">
        <v>87361</v>
      </c>
      <c r="B11783" s="894" t="s">
        <v>27308</v>
      </c>
      <c r="C11783" s="893" t="s">
        <v>58</v>
      </c>
      <c r="D11783" s="897">
        <v>2772.34</v>
      </c>
    </row>
    <row r="11784" spans="1:4" ht="40.5" x14ac:dyDescent="0.25">
      <c r="A11784" s="893">
        <v>87362</v>
      </c>
      <c r="B11784" s="894" t="s">
        <v>27309</v>
      </c>
      <c r="C11784" s="893" t="s">
        <v>58</v>
      </c>
      <c r="D11784" s="897">
        <v>2752.75</v>
      </c>
    </row>
    <row r="11785" spans="1:4" ht="40.5" x14ac:dyDescent="0.25">
      <c r="A11785" s="893">
        <v>87363</v>
      </c>
      <c r="B11785" s="894" t="s">
        <v>27310</v>
      </c>
      <c r="C11785" s="893" t="s">
        <v>58</v>
      </c>
      <c r="D11785" s="897">
        <v>2773.18</v>
      </c>
    </row>
    <row r="11786" spans="1:4" ht="40.5" x14ac:dyDescent="0.25">
      <c r="A11786" s="893">
        <v>87364</v>
      </c>
      <c r="B11786" s="894" t="s">
        <v>27311</v>
      </c>
      <c r="C11786" s="893" t="s">
        <v>58</v>
      </c>
      <c r="D11786" s="897">
        <v>2710.46</v>
      </c>
    </row>
    <row r="11787" spans="1:4" ht="40.5" x14ac:dyDescent="0.25">
      <c r="A11787" s="893">
        <v>87365</v>
      </c>
      <c r="B11787" s="894" t="s">
        <v>27312</v>
      </c>
      <c r="C11787" s="893" t="s">
        <v>58</v>
      </c>
      <c r="D11787" s="896">
        <v>526.54</v>
      </c>
    </row>
    <row r="11788" spans="1:4" ht="40.5" x14ac:dyDescent="0.25">
      <c r="A11788" s="893">
        <v>87366</v>
      </c>
      <c r="B11788" s="894" t="s">
        <v>27313</v>
      </c>
      <c r="C11788" s="893" t="s">
        <v>58</v>
      </c>
      <c r="D11788" s="896">
        <v>554.86</v>
      </c>
    </row>
    <row r="11789" spans="1:4" ht="40.5" x14ac:dyDescent="0.25">
      <c r="A11789" s="893">
        <v>87367</v>
      </c>
      <c r="B11789" s="894" t="s">
        <v>27314</v>
      </c>
      <c r="C11789" s="893" t="s">
        <v>58</v>
      </c>
      <c r="D11789" s="896">
        <v>669.24</v>
      </c>
    </row>
    <row r="11790" spans="1:4" ht="40.5" x14ac:dyDescent="0.25">
      <c r="A11790" s="893">
        <v>87368</v>
      </c>
      <c r="B11790" s="894" t="s">
        <v>27315</v>
      </c>
      <c r="C11790" s="893" t="s">
        <v>58</v>
      </c>
      <c r="D11790" s="896">
        <v>661.21</v>
      </c>
    </row>
    <row r="11791" spans="1:4" ht="40.5" x14ac:dyDescent="0.25">
      <c r="A11791" s="893">
        <v>87369</v>
      </c>
      <c r="B11791" s="894" t="s">
        <v>27316</v>
      </c>
      <c r="C11791" s="893" t="s">
        <v>58</v>
      </c>
      <c r="D11791" s="896">
        <v>681.09</v>
      </c>
    </row>
    <row r="11792" spans="1:4" ht="40.5" x14ac:dyDescent="0.25">
      <c r="A11792" s="893">
        <v>87370</v>
      </c>
      <c r="B11792" s="894" t="s">
        <v>27317</v>
      </c>
      <c r="C11792" s="893" t="s">
        <v>58</v>
      </c>
      <c r="D11792" s="896">
        <v>656.52</v>
      </c>
    </row>
    <row r="11793" spans="1:4" ht="40.5" x14ac:dyDescent="0.25">
      <c r="A11793" s="893">
        <v>87371</v>
      </c>
      <c r="B11793" s="894" t="s">
        <v>27318</v>
      </c>
      <c r="C11793" s="893" t="s">
        <v>58</v>
      </c>
      <c r="D11793" s="896">
        <v>648.78</v>
      </c>
    </row>
    <row r="11794" spans="1:4" ht="27" x14ac:dyDescent="0.25">
      <c r="A11794" s="893">
        <v>87372</v>
      </c>
      <c r="B11794" s="894" t="s">
        <v>27319</v>
      </c>
      <c r="C11794" s="893" t="s">
        <v>58</v>
      </c>
      <c r="D11794" s="896">
        <v>753.16</v>
      </c>
    </row>
    <row r="11795" spans="1:4" ht="27" x14ac:dyDescent="0.25">
      <c r="A11795" s="893">
        <v>87373</v>
      </c>
      <c r="B11795" s="894" t="s">
        <v>27320</v>
      </c>
      <c r="C11795" s="893" t="s">
        <v>58</v>
      </c>
      <c r="D11795" s="896">
        <v>674.57</v>
      </c>
    </row>
    <row r="11796" spans="1:4" ht="27" x14ac:dyDescent="0.25">
      <c r="A11796" s="893">
        <v>87374</v>
      </c>
      <c r="B11796" s="894" t="s">
        <v>27321</v>
      </c>
      <c r="C11796" s="893" t="s">
        <v>58</v>
      </c>
      <c r="D11796" s="896">
        <v>632.84</v>
      </c>
    </row>
    <row r="11797" spans="1:4" ht="27" x14ac:dyDescent="0.25">
      <c r="A11797" s="893">
        <v>87375</v>
      </c>
      <c r="B11797" s="894" t="s">
        <v>27322</v>
      </c>
      <c r="C11797" s="893" t="s">
        <v>58</v>
      </c>
      <c r="D11797" s="896">
        <v>606.95000000000005</v>
      </c>
    </row>
    <row r="11798" spans="1:4" ht="27" x14ac:dyDescent="0.25">
      <c r="A11798" s="893">
        <v>87376</v>
      </c>
      <c r="B11798" s="894" t="s">
        <v>27323</v>
      </c>
      <c r="C11798" s="893" t="s">
        <v>58</v>
      </c>
      <c r="D11798" s="896">
        <v>534.38</v>
      </c>
    </row>
    <row r="11799" spans="1:4" ht="27" x14ac:dyDescent="0.25">
      <c r="A11799" s="893">
        <v>87377</v>
      </c>
      <c r="B11799" s="894" t="s">
        <v>27324</v>
      </c>
      <c r="C11799" s="893" t="s">
        <v>58</v>
      </c>
      <c r="D11799" s="896">
        <v>620.33000000000004</v>
      </c>
    </row>
    <row r="11800" spans="1:4" ht="27" x14ac:dyDescent="0.25">
      <c r="A11800" s="893">
        <v>87378</v>
      </c>
      <c r="B11800" s="894" t="s">
        <v>27325</v>
      </c>
      <c r="C11800" s="893" t="s">
        <v>58</v>
      </c>
      <c r="D11800" s="896">
        <v>563.41999999999996</v>
      </c>
    </row>
    <row r="11801" spans="1:4" ht="40.5" x14ac:dyDescent="0.25">
      <c r="A11801" s="893">
        <v>87379</v>
      </c>
      <c r="B11801" s="894" t="s">
        <v>27326</v>
      </c>
      <c r="C11801" s="893" t="s">
        <v>58</v>
      </c>
      <c r="D11801" s="897">
        <v>2848.94</v>
      </c>
    </row>
    <row r="11802" spans="1:4" ht="40.5" x14ac:dyDescent="0.25">
      <c r="A11802" s="893">
        <v>87380</v>
      </c>
      <c r="B11802" s="894" t="s">
        <v>27327</v>
      </c>
      <c r="C11802" s="893" t="s">
        <v>58</v>
      </c>
      <c r="D11802" s="897">
        <v>2930.53</v>
      </c>
    </row>
    <row r="11803" spans="1:4" ht="40.5" x14ac:dyDescent="0.25">
      <c r="A11803" s="893">
        <v>87381</v>
      </c>
      <c r="B11803" s="894" t="s">
        <v>27328</v>
      </c>
      <c r="C11803" s="893" t="s">
        <v>58</v>
      </c>
      <c r="D11803" s="897">
        <v>2876.04</v>
      </c>
    </row>
    <row r="11804" spans="1:4" ht="40.5" x14ac:dyDescent="0.25">
      <c r="A11804" s="893">
        <v>87382</v>
      </c>
      <c r="B11804" s="894" t="s">
        <v>27329</v>
      </c>
      <c r="C11804" s="893" t="s">
        <v>58</v>
      </c>
      <c r="D11804" s="897">
        <v>1633.94</v>
      </c>
    </row>
    <row r="11805" spans="1:4" ht="40.5" x14ac:dyDescent="0.25">
      <c r="A11805" s="893">
        <v>87383</v>
      </c>
      <c r="B11805" s="894" t="s">
        <v>27330</v>
      </c>
      <c r="C11805" s="893" t="s">
        <v>58</v>
      </c>
      <c r="D11805" s="897">
        <v>1619.2</v>
      </c>
    </row>
    <row r="11806" spans="1:4" ht="40.5" x14ac:dyDescent="0.25">
      <c r="A11806" s="893">
        <v>87384</v>
      </c>
      <c r="B11806" s="894" t="s">
        <v>27331</v>
      </c>
      <c r="C11806" s="893" t="s">
        <v>58</v>
      </c>
      <c r="D11806" s="897">
        <v>1598.89</v>
      </c>
    </row>
    <row r="11807" spans="1:4" ht="27" x14ac:dyDescent="0.25">
      <c r="A11807" s="893">
        <v>87385</v>
      </c>
      <c r="B11807" s="894" t="s">
        <v>27332</v>
      </c>
      <c r="C11807" s="893" t="s">
        <v>58</v>
      </c>
      <c r="D11807" s="897">
        <v>1906.53</v>
      </c>
    </row>
    <row r="11808" spans="1:4" ht="27" x14ac:dyDescent="0.25">
      <c r="A11808" s="893">
        <v>87386</v>
      </c>
      <c r="B11808" s="894" t="s">
        <v>27333</v>
      </c>
      <c r="C11808" s="893" t="s">
        <v>58</v>
      </c>
      <c r="D11808" s="897">
        <v>1883.43</v>
      </c>
    </row>
    <row r="11809" spans="1:4" ht="27" x14ac:dyDescent="0.25">
      <c r="A11809" s="893">
        <v>87387</v>
      </c>
      <c r="B11809" s="894" t="s">
        <v>27334</v>
      </c>
      <c r="C11809" s="893" t="s">
        <v>58</v>
      </c>
      <c r="D11809" s="897">
        <v>1863.66</v>
      </c>
    </row>
    <row r="11810" spans="1:4" ht="27" x14ac:dyDescent="0.25">
      <c r="A11810" s="893">
        <v>87388</v>
      </c>
      <c r="B11810" s="894" t="s">
        <v>27335</v>
      </c>
      <c r="C11810" s="893" t="s">
        <v>58</v>
      </c>
      <c r="D11810" s="897">
        <v>4488.42</v>
      </c>
    </row>
    <row r="11811" spans="1:4" ht="27" x14ac:dyDescent="0.25">
      <c r="A11811" s="893">
        <v>87389</v>
      </c>
      <c r="B11811" s="894" t="s">
        <v>27336</v>
      </c>
      <c r="C11811" s="893" t="s">
        <v>58</v>
      </c>
      <c r="D11811" s="897">
        <v>4493.3</v>
      </c>
    </row>
    <row r="11812" spans="1:4" ht="27" x14ac:dyDescent="0.25">
      <c r="A11812" s="893">
        <v>87390</v>
      </c>
      <c r="B11812" s="894" t="s">
        <v>27337</v>
      </c>
      <c r="C11812" s="893" t="s">
        <v>58</v>
      </c>
      <c r="D11812" s="897">
        <v>4502.7700000000004</v>
      </c>
    </row>
    <row r="11813" spans="1:4" ht="27" x14ac:dyDescent="0.25">
      <c r="A11813" s="893">
        <v>87391</v>
      </c>
      <c r="B11813" s="894" t="s">
        <v>27338</v>
      </c>
      <c r="C11813" s="893" t="s">
        <v>58</v>
      </c>
      <c r="D11813" s="897">
        <v>4996.93</v>
      </c>
    </row>
    <row r="11814" spans="1:4" ht="27" x14ac:dyDescent="0.25">
      <c r="A11814" s="893">
        <v>87393</v>
      </c>
      <c r="B11814" s="894" t="s">
        <v>27339</v>
      </c>
      <c r="C11814" s="893" t="s">
        <v>58</v>
      </c>
      <c r="D11814" s="897">
        <v>5027.5200000000004</v>
      </c>
    </row>
    <row r="11815" spans="1:4" ht="27" x14ac:dyDescent="0.25">
      <c r="A11815" s="893">
        <v>87394</v>
      </c>
      <c r="B11815" s="894" t="s">
        <v>27340</v>
      </c>
      <c r="C11815" s="893" t="s">
        <v>58</v>
      </c>
      <c r="D11815" s="897">
        <v>5054.8900000000003</v>
      </c>
    </row>
    <row r="11816" spans="1:4" ht="27" x14ac:dyDescent="0.25">
      <c r="A11816" s="893">
        <v>87395</v>
      </c>
      <c r="B11816" s="894" t="s">
        <v>27341</v>
      </c>
      <c r="C11816" s="893" t="s">
        <v>58</v>
      </c>
      <c r="D11816" s="897">
        <v>3178.81</v>
      </c>
    </row>
    <row r="11817" spans="1:4" ht="27" x14ac:dyDescent="0.25">
      <c r="A11817" s="893">
        <v>87396</v>
      </c>
      <c r="B11817" s="894" t="s">
        <v>27342</v>
      </c>
      <c r="C11817" s="893" t="s">
        <v>58</v>
      </c>
      <c r="D11817" s="897">
        <v>3184.98</v>
      </c>
    </row>
    <row r="11818" spans="1:4" ht="27" x14ac:dyDescent="0.25">
      <c r="A11818" s="893">
        <v>87397</v>
      </c>
      <c r="B11818" s="894" t="s">
        <v>27343</v>
      </c>
      <c r="C11818" s="893" t="s">
        <v>58</v>
      </c>
      <c r="D11818" s="897">
        <v>3189.02</v>
      </c>
    </row>
    <row r="11819" spans="1:4" ht="27" x14ac:dyDescent="0.25">
      <c r="A11819" s="893">
        <v>87398</v>
      </c>
      <c r="B11819" s="894" t="s">
        <v>27344</v>
      </c>
      <c r="C11819" s="893" t="s">
        <v>58</v>
      </c>
      <c r="D11819" s="897">
        <v>1830.29</v>
      </c>
    </row>
    <row r="11820" spans="1:4" ht="13.5" x14ac:dyDescent="0.25">
      <c r="A11820" s="893">
        <v>87399</v>
      </c>
      <c r="B11820" s="894" t="s">
        <v>27345</v>
      </c>
      <c r="C11820" s="893" t="s">
        <v>58</v>
      </c>
      <c r="D11820" s="897">
        <v>2100.44</v>
      </c>
    </row>
    <row r="11821" spans="1:4" ht="27" x14ac:dyDescent="0.25">
      <c r="A11821" s="893">
        <v>87401</v>
      </c>
      <c r="B11821" s="894" t="s">
        <v>27346</v>
      </c>
      <c r="C11821" s="893" t="s">
        <v>58</v>
      </c>
      <c r="D11821" s="897">
        <v>5282.94</v>
      </c>
    </row>
    <row r="11822" spans="1:4" ht="27" x14ac:dyDescent="0.25">
      <c r="A11822" s="893">
        <v>87402</v>
      </c>
      <c r="B11822" s="894" t="s">
        <v>27347</v>
      </c>
      <c r="C11822" s="893" t="s">
        <v>58</v>
      </c>
      <c r="D11822" s="897">
        <v>3427.59</v>
      </c>
    </row>
    <row r="11823" spans="1:4" ht="27" x14ac:dyDescent="0.25">
      <c r="A11823" s="893">
        <v>87404</v>
      </c>
      <c r="B11823" s="894" t="s">
        <v>27348</v>
      </c>
      <c r="C11823" s="893" t="s">
        <v>58</v>
      </c>
      <c r="D11823" s="897">
        <v>4683.3599999999997</v>
      </c>
    </row>
    <row r="11824" spans="1:4" ht="27" x14ac:dyDescent="0.25">
      <c r="A11824" s="893">
        <v>87405</v>
      </c>
      <c r="B11824" s="894" t="s">
        <v>27349</v>
      </c>
      <c r="C11824" s="893" t="s">
        <v>58</v>
      </c>
      <c r="D11824" s="897">
        <v>4675.37</v>
      </c>
    </row>
    <row r="11825" spans="1:4" ht="27" x14ac:dyDescent="0.25">
      <c r="A11825" s="893">
        <v>87407</v>
      </c>
      <c r="B11825" s="894" t="s">
        <v>27350</v>
      </c>
      <c r="C11825" s="893" t="s">
        <v>58</v>
      </c>
      <c r="D11825" s="897">
        <v>1663.27</v>
      </c>
    </row>
    <row r="11826" spans="1:4" ht="27" x14ac:dyDescent="0.25">
      <c r="A11826" s="893">
        <v>87408</v>
      </c>
      <c r="B11826" s="894" t="s">
        <v>27351</v>
      </c>
      <c r="C11826" s="893" t="s">
        <v>58</v>
      </c>
      <c r="D11826" s="897">
        <v>1639.72</v>
      </c>
    </row>
    <row r="11827" spans="1:4" ht="27" x14ac:dyDescent="0.25">
      <c r="A11827" s="893">
        <v>87410</v>
      </c>
      <c r="B11827" s="894" t="s">
        <v>27352</v>
      </c>
      <c r="C11827" s="893" t="s">
        <v>58</v>
      </c>
      <c r="D11827" s="896">
        <v>887.64</v>
      </c>
    </row>
    <row r="11828" spans="1:4" ht="27" x14ac:dyDescent="0.25">
      <c r="A11828" s="893">
        <v>88626</v>
      </c>
      <c r="B11828" s="894" t="s">
        <v>27353</v>
      </c>
      <c r="C11828" s="893" t="s">
        <v>58</v>
      </c>
      <c r="D11828" s="896">
        <v>526.52</v>
      </c>
    </row>
    <row r="11829" spans="1:4" ht="40.5" x14ac:dyDescent="0.25">
      <c r="A11829" s="893">
        <v>88627</v>
      </c>
      <c r="B11829" s="894" t="s">
        <v>27354</v>
      </c>
      <c r="C11829" s="893" t="s">
        <v>58</v>
      </c>
      <c r="D11829" s="896">
        <v>613.12</v>
      </c>
    </row>
    <row r="11830" spans="1:4" ht="27" x14ac:dyDescent="0.25">
      <c r="A11830" s="893">
        <v>88628</v>
      </c>
      <c r="B11830" s="894" t="s">
        <v>27355</v>
      </c>
      <c r="C11830" s="893" t="s">
        <v>58</v>
      </c>
      <c r="D11830" s="896">
        <v>516.13</v>
      </c>
    </row>
    <row r="11831" spans="1:4" ht="27" x14ac:dyDescent="0.25">
      <c r="A11831" s="893">
        <v>88629</v>
      </c>
      <c r="B11831" s="894" t="s">
        <v>27356</v>
      </c>
      <c r="C11831" s="893" t="s">
        <v>58</v>
      </c>
      <c r="D11831" s="896">
        <v>611.71</v>
      </c>
    </row>
    <row r="11832" spans="1:4" ht="27" x14ac:dyDescent="0.25">
      <c r="A11832" s="893">
        <v>88630</v>
      </c>
      <c r="B11832" s="894" t="s">
        <v>27357</v>
      </c>
      <c r="C11832" s="893" t="s">
        <v>58</v>
      </c>
      <c r="D11832" s="896">
        <v>442.64</v>
      </c>
    </row>
    <row r="11833" spans="1:4" ht="27" x14ac:dyDescent="0.25">
      <c r="A11833" s="893">
        <v>88631</v>
      </c>
      <c r="B11833" s="894" t="s">
        <v>27358</v>
      </c>
      <c r="C11833" s="893" t="s">
        <v>58</v>
      </c>
      <c r="D11833" s="896">
        <v>550.05999999999995</v>
      </c>
    </row>
    <row r="11834" spans="1:4" ht="40.5" x14ac:dyDescent="0.25">
      <c r="A11834" s="893">
        <v>88715</v>
      </c>
      <c r="B11834" s="894" t="s">
        <v>27359</v>
      </c>
      <c r="C11834" s="893" t="s">
        <v>58</v>
      </c>
      <c r="D11834" s="896">
        <v>532.55999999999995</v>
      </c>
    </row>
    <row r="11835" spans="1:4" ht="40.5" x14ac:dyDescent="0.25">
      <c r="A11835" s="893">
        <v>100464</v>
      </c>
      <c r="B11835" s="894" t="s">
        <v>27360</v>
      </c>
      <c r="C11835" s="893" t="s">
        <v>58</v>
      </c>
      <c r="D11835" s="896">
        <v>565.39</v>
      </c>
    </row>
    <row r="11836" spans="1:4" ht="40.5" x14ac:dyDescent="0.25">
      <c r="A11836" s="893">
        <v>100465</v>
      </c>
      <c r="B11836" s="894" t="s">
        <v>27361</v>
      </c>
      <c r="C11836" s="893" t="s">
        <v>58</v>
      </c>
      <c r="D11836" s="896">
        <v>511.08</v>
      </c>
    </row>
    <row r="11837" spans="1:4" ht="40.5" x14ac:dyDescent="0.25">
      <c r="A11837" s="893">
        <v>100466</v>
      </c>
      <c r="B11837" s="894" t="s">
        <v>27362</v>
      </c>
      <c r="C11837" s="893" t="s">
        <v>58</v>
      </c>
      <c r="D11837" s="896">
        <v>480.37</v>
      </c>
    </row>
    <row r="11838" spans="1:4" ht="40.5" x14ac:dyDescent="0.25">
      <c r="A11838" s="893">
        <v>100468</v>
      </c>
      <c r="B11838" s="894" t="s">
        <v>27363</v>
      </c>
      <c r="C11838" s="893" t="s">
        <v>58</v>
      </c>
      <c r="D11838" s="896">
        <v>655.77</v>
      </c>
    </row>
    <row r="11839" spans="1:4" ht="40.5" x14ac:dyDescent="0.25">
      <c r="A11839" s="893">
        <v>100469</v>
      </c>
      <c r="B11839" s="894" t="s">
        <v>27364</v>
      </c>
      <c r="C11839" s="893" t="s">
        <v>58</v>
      </c>
      <c r="D11839" s="896">
        <v>505.85</v>
      </c>
    </row>
    <row r="11840" spans="1:4" ht="40.5" x14ac:dyDescent="0.25">
      <c r="A11840" s="893">
        <v>100470</v>
      </c>
      <c r="B11840" s="894" t="s">
        <v>27365</v>
      </c>
      <c r="C11840" s="893" t="s">
        <v>58</v>
      </c>
      <c r="D11840" s="896">
        <v>460.11</v>
      </c>
    </row>
    <row r="11841" spans="1:4" ht="40.5" x14ac:dyDescent="0.25">
      <c r="A11841" s="893">
        <v>100472</v>
      </c>
      <c r="B11841" s="894" t="s">
        <v>27366</v>
      </c>
      <c r="C11841" s="893" t="s">
        <v>58</v>
      </c>
      <c r="D11841" s="896">
        <v>528.6</v>
      </c>
    </row>
    <row r="11842" spans="1:4" ht="40.5" x14ac:dyDescent="0.25">
      <c r="A11842" s="893">
        <v>100473</v>
      </c>
      <c r="B11842" s="894" t="s">
        <v>27367</v>
      </c>
      <c r="C11842" s="893" t="s">
        <v>58</v>
      </c>
      <c r="D11842" s="896">
        <v>460.43</v>
      </c>
    </row>
    <row r="11843" spans="1:4" ht="40.5" x14ac:dyDescent="0.25">
      <c r="A11843" s="893">
        <v>100474</v>
      </c>
      <c r="B11843" s="894" t="s">
        <v>27368</v>
      </c>
      <c r="C11843" s="893" t="s">
        <v>58</v>
      </c>
      <c r="D11843" s="896">
        <v>426.1</v>
      </c>
    </row>
    <row r="11844" spans="1:4" ht="40.5" x14ac:dyDescent="0.25">
      <c r="A11844" s="893">
        <v>100475</v>
      </c>
      <c r="B11844" s="894" t="s">
        <v>27369</v>
      </c>
      <c r="C11844" s="893" t="s">
        <v>58</v>
      </c>
      <c r="D11844" s="896">
        <v>646.08000000000004</v>
      </c>
    </row>
    <row r="11845" spans="1:4" ht="40.5" x14ac:dyDescent="0.25">
      <c r="A11845" s="893">
        <v>100477</v>
      </c>
      <c r="B11845" s="894" t="s">
        <v>27370</v>
      </c>
      <c r="C11845" s="893" t="s">
        <v>58</v>
      </c>
      <c r="D11845" s="896">
        <v>739.71</v>
      </c>
    </row>
    <row r="11846" spans="1:4" ht="40.5" x14ac:dyDescent="0.25">
      <c r="A11846" s="893">
        <v>100478</v>
      </c>
      <c r="B11846" s="894" t="s">
        <v>27371</v>
      </c>
      <c r="C11846" s="893" t="s">
        <v>58</v>
      </c>
      <c r="D11846" s="896">
        <v>632.80999999999995</v>
      </c>
    </row>
    <row r="11847" spans="1:4" ht="40.5" x14ac:dyDescent="0.25">
      <c r="A11847" s="893">
        <v>100479</v>
      </c>
      <c r="B11847" s="894" t="s">
        <v>27372</v>
      </c>
      <c r="C11847" s="893" t="s">
        <v>58</v>
      </c>
      <c r="D11847" s="896">
        <v>605.4</v>
      </c>
    </row>
    <row r="11848" spans="1:4" ht="27" x14ac:dyDescent="0.25">
      <c r="A11848" s="893">
        <v>100480</v>
      </c>
      <c r="B11848" s="894" t="s">
        <v>27373</v>
      </c>
      <c r="C11848" s="893" t="s">
        <v>58</v>
      </c>
      <c r="D11848" s="896">
        <v>738.44</v>
      </c>
    </row>
    <row r="11849" spans="1:4" ht="40.5" x14ac:dyDescent="0.25">
      <c r="A11849" s="893">
        <v>100481</v>
      </c>
      <c r="B11849" s="894" t="s">
        <v>27374</v>
      </c>
      <c r="C11849" s="893" t="s">
        <v>58</v>
      </c>
      <c r="D11849" s="896">
        <v>559.13</v>
      </c>
    </row>
    <row r="11850" spans="1:4" ht="40.5" x14ac:dyDescent="0.25">
      <c r="A11850" s="893">
        <v>100483</v>
      </c>
      <c r="B11850" s="894" t="s">
        <v>27375</v>
      </c>
      <c r="C11850" s="893" t="s">
        <v>58</v>
      </c>
      <c r="D11850" s="896">
        <v>629</v>
      </c>
    </row>
    <row r="11851" spans="1:4" ht="40.5" x14ac:dyDescent="0.25">
      <c r="A11851" s="893">
        <v>100484</v>
      </c>
      <c r="B11851" s="894" t="s">
        <v>27376</v>
      </c>
      <c r="C11851" s="893" t="s">
        <v>58</v>
      </c>
      <c r="D11851" s="896">
        <v>561.75</v>
      </c>
    </row>
    <row r="11852" spans="1:4" ht="40.5" x14ac:dyDescent="0.25">
      <c r="A11852" s="893">
        <v>100485</v>
      </c>
      <c r="B11852" s="894" t="s">
        <v>27377</v>
      </c>
      <c r="C11852" s="893" t="s">
        <v>58</v>
      </c>
      <c r="D11852" s="896">
        <v>528.70000000000005</v>
      </c>
    </row>
    <row r="11853" spans="1:4" ht="27" x14ac:dyDescent="0.25">
      <c r="A11853" s="893">
        <v>100486</v>
      </c>
      <c r="B11853" s="894" t="s">
        <v>27378</v>
      </c>
      <c r="C11853" s="893" t="s">
        <v>58</v>
      </c>
      <c r="D11853" s="896">
        <v>656.55</v>
      </c>
    </row>
    <row r="11854" spans="1:4" ht="54" x14ac:dyDescent="0.25">
      <c r="A11854" s="893">
        <v>100487</v>
      </c>
      <c r="B11854" s="894" t="s">
        <v>27379</v>
      </c>
      <c r="C11854" s="893" t="s">
        <v>58</v>
      </c>
      <c r="D11854" s="896">
        <v>496.08</v>
      </c>
    </row>
    <row r="11855" spans="1:4" ht="27" x14ac:dyDescent="0.25">
      <c r="A11855" s="893">
        <v>100488</v>
      </c>
      <c r="B11855" s="894" t="s">
        <v>27380</v>
      </c>
      <c r="C11855" s="893" t="s">
        <v>58</v>
      </c>
      <c r="D11855" s="896">
        <v>506.61</v>
      </c>
    </row>
    <row r="11856" spans="1:4" ht="27" x14ac:dyDescent="0.25">
      <c r="A11856" s="893">
        <v>100489</v>
      </c>
      <c r="B11856" s="894" t="s">
        <v>27381</v>
      </c>
      <c r="C11856" s="893" t="s">
        <v>58</v>
      </c>
      <c r="D11856" s="896">
        <v>506.83</v>
      </c>
    </row>
    <row r="11857" spans="1:4" ht="27" x14ac:dyDescent="0.25">
      <c r="A11857" s="893">
        <v>100490</v>
      </c>
      <c r="B11857" s="894" t="s">
        <v>27382</v>
      </c>
      <c r="C11857" s="893" t="s">
        <v>58</v>
      </c>
      <c r="D11857" s="896">
        <v>447.03</v>
      </c>
    </row>
    <row r="11858" spans="1:4" ht="40.5" x14ac:dyDescent="0.25">
      <c r="A11858" s="893">
        <v>100491</v>
      </c>
      <c r="B11858" s="894" t="s">
        <v>27383</v>
      </c>
      <c r="C11858" s="893" t="s">
        <v>58</v>
      </c>
      <c r="D11858" s="896">
        <v>637.4</v>
      </c>
    </row>
    <row r="11859" spans="1:4" ht="40.5" x14ac:dyDescent="0.25">
      <c r="A11859" s="893">
        <v>100492</v>
      </c>
      <c r="B11859" s="894" t="s">
        <v>27384</v>
      </c>
      <c r="C11859" s="893" t="s">
        <v>58</v>
      </c>
      <c r="D11859" s="896">
        <v>551.13</v>
      </c>
    </row>
    <row r="11860" spans="1:4" ht="40.5" x14ac:dyDescent="0.25">
      <c r="A11860" s="893">
        <v>105515</v>
      </c>
      <c r="B11860" s="894" t="s">
        <v>27385</v>
      </c>
      <c r="C11860" s="893" t="s">
        <v>58</v>
      </c>
      <c r="D11860" s="896">
        <v>766.44</v>
      </c>
    </row>
    <row r="11861" spans="1:4" ht="13.5" x14ac:dyDescent="0.25">
      <c r="A11861" s="893">
        <v>92121</v>
      </c>
      <c r="B11861" s="894" t="s">
        <v>27386</v>
      </c>
      <c r="C11861" s="893" t="s">
        <v>58</v>
      </c>
      <c r="D11861" s="896">
        <v>33.6</v>
      </c>
    </row>
    <row r="11862" spans="1:4" ht="13.5" x14ac:dyDescent="0.25">
      <c r="A11862" s="893">
        <v>92122</v>
      </c>
      <c r="B11862" s="894" t="s">
        <v>27387</v>
      </c>
      <c r="C11862" s="893" t="s">
        <v>58</v>
      </c>
      <c r="D11862" s="896">
        <v>57.02</v>
      </c>
    </row>
    <row r="11863" spans="1:4" ht="13.5" x14ac:dyDescent="0.25">
      <c r="A11863" s="893">
        <v>92123</v>
      </c>
      <c r="B11863" s="894" t="s">
        <v>27388</v>
      </c>
      <c r="C11863" s="893" t="s">
        <v>58</v>
      </c>
      <c r="D11863" s="896">
        <v>64.92</v>
      </c>
    </row>
    <row r="11864" spans="1:4" ht="27" x14ac:dyDescent="0.25">
      <c r="A11864" s="893">
        <v>100195</v>
      </c>
      <c r="B11864" s="894" t="s">
        <v>27389</v>
      </c>
      <c r="C11864" s="893" t="s">
        <v>27390</v>
      </c>
      <c r="D11864" s="896">
        <v>0.87</v>
      </c>
    </row>
    <row r="11865" spans="1:4" ht="27" x14ac:dyDescent="0.25">
      <c r="A11865" s="893">
        <v>100196</v>
      </c>
      <c r="B11865" s="894" t="s">
        <v>27391</v>
      </c>
      <c r="C11865" s="893" t="s">
        <v>27390</v>
      </c>
      <c r="D11865" s="896">
        <v>1.45</v>
      </c>
    </row>
    <row r="11866" spans="1:4" ht="27" x14ac:dyDescent="0.25">
      <c r="A11866" s="893">
        <v>100197</v>
      </c>
      <c r="B11866" s="894" t="s">
        <v>27392</v>
      </c>
      <c r="C11866" s="893" t="s">
        <v>27390</v>
      </c>
      <c r="D11866" s="896">
        <v>2.1800000000000002</v>
      </c>
    </row>
    <row r="11867" spans="1:4" ht="27" x14ac:dyDescent="0.25">
      <c r="A11867" s="893">
        <v>100198</v>
      </c>
      <c r="B11867" s="894" t="s">
        <v>27393</v>
      </c>
      <c r="C11867" s="893" t="s">
        <v>27390</v>
      </c>
      <c r="D11867" s="896">
        <v>0.3</v>
      </c>
    </row>
    <row r="11868" spans="1:4" ht="27" x14ac:dyDescent="0.25">
      <c r="A11868" s="893">
        <v>100199</v>
      </c>
      <c r="B11868" s="894" t="s">
        <v>27394</v>
      </c>
      <c r="C11868" s="893" t="s">
        <v>27390</v>
      </c>
      <c r="D11868" s="896">
        <v>0.36</v>
      </c>
    </row>
    <row r="11869" spans="1:4" ht="27" x14ac:dyDescent="0.25">
      <c r="A11869" s="893">
        <v>100200</v>
      </c>
      <c r="B11869" s="894" t="s">
        <v>27395</v>
      </c>
      <c r="C11869" s="893" t="s">
        <v>27390</v>
      </c>
      <c r="D11869" s="896">
        <v>0.44</v>
      </c>
    </row>
    <row r="11870" spans="1:4" ht="27" x14ac:dyDescent="0.25">
      <c r="A11870" s="893">
        <v>100201</v>
      </c>
      <c r="B11870" s="894" t="s">
        <v>27396</v>
      </c>
      <c r="C11870" s="893" t="s">
        <v>27390</v>
      </c>
      <c r="D11870" s="896">
        <v>0.88</v>
      </c>
    </row>
    <row r="11871" spans="1:4" ht="27" x14ac:dyDescent="0.25">
      <c r="A11871" s="893">
        <v>100202</v>
      </c>
      <c r="B11871" s="894" t="s">
        <v>27397</v>
      </c>
      <c r="C11871" s="893" t="s">
        <v>27390</v>
      </c>
      <c r="D11871" s="896">
        <v>1.03</v>
      </c>
    </row>
    <row r="11872" spans="1:4" ht="27" x14ac:dyDescent="0.25">
      <c r="A11872" s="893">
        <v>100203</v>
      </c>
      <c r="B11872" s="894" t="s">
        <v>27398</v>
      </c>
      <c r="C11872" s="893" t="s">
        <v>27390</v>
      </c>
      <c r="D11872" s="896">
        <v>1.22</v>
      </c>
    </row>
    <row r="11873" spans="1:4" ht="27" x14ac:dyDescent="0.25">
      <c r="A11873" s="893">
        <v>100204</v>
      </c>
      <c r="B11873" s="894" t="s">
        <v>27399</v>
      </c>
      <c r="C11873" s="893" t="s">
        <v>27390</v>
      </c>
      <c r="D11873" s="896">
        <v>0.13</v>
      </c>
    </row>
    <row r="11874" spans="1:4" ht="27" x14ac:dyDescent="0.25">
      <c r="A11874" s="893">
        <v>100205</v>
      </c>
      <c r="B11874" s="894" t="s">
        <v>27400</v>
      </c>
      <c r="C11874" s="893" t="s">
        <v>27401</v>
      </c>
      <c r="D11874" s="897">
        <v>1624.32</v>
      </c>
    </row>
    <row r="11875" spans="1:4" ht="27" x14ac:dyDescent="0.25">
      <c r="A11875" s="893">
        <v>100206</v>
      </c>
      <c r="B11875" s="894" t="s">
        <v>27402</v>
      </c>
      <c r="C11875" s="893" t="s">
        <v>27401</v>
      </c>
      <c r="D11875" s="897">
        <v>1174.1099999999999</v>
      </c>
    </row>
    <row r="11876" spans="1:4" ht="27" x14ac:dyDescent="0.25">
      <c r="A11876" s="893">
        <v>100207</v>
      </c>
      <c r="B11876" s="894" t="s">
        <v>27403</v>
      </c>
      <c r="C11876" s="893" t="s">
        <v>27401</v>
      </c>
      <c r="D11876" s="896">
        <v>524.07000000000005</v>
      </c>
    </row>
    <row r="11877" spans="1:4" ht="27" x14ac:dyDescent="0.25">
      <c r="A11877" s="893">
        <v>100208</v>
      </c>
      <c r="B11877" s="894" t="s">
        <v>27404</v>
      </c>
      <c r="C11877" s="893" t="s">
        <v>27405</v>
      </c>
      <c r="D11877" s="896">
        <v>21.48</v>
      </c>
    </row>
    <row r="11878" spans="1:4" ht="27" x14ac:dyDescent="0.25">
      <c r="A11878" s="893">
        <v>100209</v>
      </c>
      <c r="B11878" s="894" t="s">
        <v>27406</v>
      </c>
      <c r="C11878" s="893" t="s">
        <v>27405</v>
      </c>
      <c r="D11878" s="896">
        <v>10.74</v>
      </c>
    </row>
    <row r="11879" spans="1:4" ht="40.5" x14ac:dyDescent="0.25">
      <c r="A11879" s="893">
        <v>100210</v>
      </c>
      <c r="B11879" s="894" t="s">
        <v>27407</v>
      </c>
      <c r="C11879" s="893" t="s">
        <v>27405</v>
      </c>
      <c r="D11879" s="896">
        <v>19.79</v>
      </c>
    </row>
    <row r="11880" spans="1:4" ht="40.5" x14ac:dyDescent="0.25">
      <c r="A11880" s="893">
        <v>100211</v>
      </c>
      <c r="B11880" s="894" t="s">
        <v>27408</v>
      </c>
      <c r="C11880" s="893" t="s">
        <v>27405</v>
      </c>
      <c r="D11880" s="896">
        <v>7.64</v>
      </c>
    </row>
    <row r="11881" spans="1:4" ht="40.5" x14ac:dyDescent="0.25">
      <c r="A11881" s="893">
        <v>100212</v>
      </c>
      <c r="B11881" s="894" t="s">
        <v>27409</v>
      </c>
      <c r="C11881" s="893" t="s">
        <v>27405</v>
      </c>
      <c r="D11881" s="896">
        <v>8.43</v>
      </c>
    </row>
    <row r="11882" spans="1:4" ht="40.5" x14ac:dyDescent="0.25">
      <c r="A11882" s="893">
        <v>100213</v>
      </c>
      <c r="B11882" s="894" t="s">
        <v>27410</v>
      </c>
      <c r="C11882" s="893" t="s">
        <v>27405</v>
      </c>
      <c r="D11882" s="896">
        <v>3.03</v>
      </c>
    </row>
    <row r="11883" spans="1:4" ht="27" x14ac:dyDescent="0.25">
      <c r="A11883" s="893">
        <v>100214</v>
      </c>
      <c r="B11883" s="894" t="s">
        <v>27411</v>
      </c>
      <c r="C11883" s="893" t="s">
        <v>27405</v>
      </c>
      <c r="D11883" s="896">
        <v>4.6500000000000004</v>
      </c>
    </row>
    <row r="11884" spans="1:4" ht="40.5" x14ac:dyDescent="0.25">
      <c r="A11884" s="893">
        <v>100215</v>
      </c>
      <c r="B11884" s="894" t="s">
        <v>27412</v>
      </c>
      <c r="C11884" s="893" t="s">
        <v>27405</v>
      </c>
      <c r="D11884" s="896">
        <v>3.98</v>
      </c>
    </row>
    <row r="11885" spans="1:4" ht="40.5" x14ac:dyDescent="0.25">
      <c r="A11885" s="893">
        <v>100216</v>
      </c>
      <c r="B11885" s="894" t="s">
        <v>27413</v>
      </c>
      <c r="C11885" s="893" t="s">
        <v>27405</v>
      </c>
      <c r="D11885" s="896">
        <v>1.07</v>
      </c>
    </row>
    <row r="11886" spans="1:4" ht="27" x14ac:dyDescent="0.25">
      <c r="A11886" s="893">
        <v>100217</v>
      </c>
      <c r="B11886" s="894" t="s">
        <v>27414</v>
      </c>
      <c r="C11886" s="893" t="s">
        <v>27405</v>
      </c>
      <c r="D11886" s="896">
        <v>3.57</v>
      </c>
    </row>
    <row r="11887" spans="1:4" ht="40.5" x14ac:dyDescent="0.25">
      <c r="A11887" s="893">
        <v>100218</v>
      </c>
      <c r="B11887" s="894" t="s">
        <v>27415</v>
      </c>
      <c r="C11887" s="893" t="s">
        <v>27405</v>
      </c>
      <c r="D11887" s="896">
        <v>2.44</v>
      </c>
    </row>
    <row r="11888" spans="1:4" ht="40.5" x14ac:dyDescent="0.25">
      <c r="A11888" s="893">
        <v>100219</v>
      </c>
      <c r="B11888" s="894" t="s">
        <v>27416</v>
      </c>
      <c r="C11888" s="893" t="s">
        <v>27405</v>
      </c>
      <c r="D11888" s="896">
        <v>0.54</v>
      </c>
    </row>
    <row r="11889" spans="1:4" ht="27" x14ac:dyDescent="0.25">
      <c r="A11889" s="893">
        <v>100220</v>
      </c>
      <c r="B11889" s="894" t="s">
        <v>27417</v>
      </c>
      <c r="C11889" s="893" t="s">
        <v>27418</v>
      </c>
      <c r="D11889" s="896">
        <v>30.87</v>
      </c>
    </row>
    <row r="11890" spans="1:4" ht="27" x14ac:dyDescent="0.25">
      <c r="A11890" s="893">
        <v>100221</v>
      </c>
      <c r="B11890" s="894" t="s">
        <v>27419</v>
      </c>
      <c r="C11890" s="893" t="s">
        <v>27418</v>
      </c>
      <c r="D11890" s="896">
        <v>34.99</v>
      </c>
    </row>
    <row r="11891" spans="1:4" ht="27" x14ac:dyDescent="0.25">
      <c r="A11891" s="893">
        <v>100222</v>
      </c>
      <c r="B11891" s="894" t="s">
        <v>27420</v>
      </c>
      <c r="C11891" s="893" t="s">
        <v>27418</v>
      </c>
      <c r="D11891" s="896">
        <v>13.25</v>
      </c>
    </row>
    <row r="11892" spans="1:4" ht="27" x14ac:dyDescent="0.25">
      <c r="A11892" s="893">
        <v>100223</v>
      </c>
      <c r="B11892" s="894" t="s">
        <v>27421</v>
      </c>
      <c r="C11892" s="893" t="s">
        <v>27418</v>
      </c>
      <c r="D11892" s="896">
        <v>6.2</v>
      </c>
    </row>
    <row r="11893" spans="1:4" ht="27" x14ac:dyDescent="0.25">
      <c r="A11893" s="893">
        <v>100224</v>
      </c>
      <c r="B11893" s="894" t="s">
        <v>27422</v>
      </c>
      <c r="C11893" s="893" t="s">
        <v>27418</v>
      </c>
      <c r="D11893" s="896">
        <v>3.57</v>
      </c>
    </row>
    <row r="11894" spans="1:4" ht="27" x14ac:dyDescent="0.25">
      <c r="A11894" s="893">
        <v>100225</v>
      </c>
      <c r="B11894" s="894" t="s">
        <v>27423</v>
      </c>
      <c r="C11894" s="893" t="s">
        <v>27424</v>
      </c>
      <c r="D11894" s="896">
        <v>2.42</v>
      </c>
    </row>
    <row r="11895" spans="1:4" ht="27" x14ac:dyDescent="0.25">
      <c r="A11895" s="893">
        <v>100226</v>
      </c>
      <c r="B11895" s="894" t="s">
        <v>27425</v>
      </c>
      <c r="C11895" s="893" t="s">
        <v>27424</v>
      </c>
      <c r="D11895" s="896">
        <v>0.76</v>
      </c>
    </row>
    <row r="11896" spans="1:4" ht="27" x14ac:dyDescent="0.25">
      <c r="A11896" s="893">
        <v>100227</v>
      </c>
      <c r="B11896" s="894" t="s">
        <v>27426</v>
      </c>
      <c r="C11896" s="893" t="s">
        <v>27424</v>
      </c>
      <c r="D11896" s="896">
        <v>1.1200000000000001</v>
      </c>
    </row>
    <row r="11897" spans="1:4" ht="27" x14ac:dyDescent="0.25">
      <c r="A11897" s="893">
        <v>100228</v>
      </c>
      <c r="B11897" s="894" t="s">
        <v>27427</v>
      </c>
      <c r="C11897" s="893" t="s">
        <v>27424</v>
      </c>
      <c r="D11897" s="896">
        <v>0.35</v>
      </c>
    </row>
    <row r="11898" spans="1:4" ht="27" x14ac:dyDescent="0.25">
      <c r="A11898" s="893">
        <v>100229</v>
      </c>
      <c r="B11898" s="894" t="s">
        <v>27428</v>
      </c>
      <c r="C11898" s="893" t="s">
        <v>73</v>
      </c>
      <c r="D11898" s="896">
        <v>0.01</v>
      </c>
    </row>
    <row r="11899" spans="1:4" ht="27" x14ac:dyDescent="0.25">
      <c r="A11899" s="893">
        <v>100230</v>
      </c>
      <c r="B11899" s="894" t="s">
        <v>27429</v>
      </c>
      <c r="C11899" s="893" t="s">
        <v>73</v>
      </c>
      <c r="D11899" s="896">
        <v>0.02</v>
      </c>
    </row>
    <row r="11900" spans="1:4" ht="27" x14ac:dyDescent="0.25">
      <c r="A11900" s="893">
        <v>100231</v>
      </c>
      <c r="B11900" s="894" t="s">
        <v>27430</v>
      </c>
      <c r="C11900" s="893" t="s">
        <v>73</v>
      </c>
      <c r="D11900" s="896">
        <v>0.04</v>
      </c>
    </row>
    <row r="11901" spans="1:4" ht="27" x14ac:dyDescent="0.25">
      <c r="A11901" s="893">
        <v>100232</v>
      </c>
      <c r="B11901" s="894" t="s">
        <v>27431</v>
      </c>
      <c r="C11901" s="893" t="s">
        <v>70</v>
      </c>
      <c r="D11901" s="896">
        <v>0.4</v>
      </c>
    </row>
    <row r="11902" spans="1:4" ht="27" x14ac:dyDescent="0.25">
      <c r="A11902" s="893">
        <v>100233</v>
      </c>
      <c r="B11902" s="894" t="s">
        <v>27432</v>
      </c>
      <c r="C11902" s="893" t="s">
        <v>70</v>
      </c>
      <c r="D11902" s="896">
        <v>0.2</v>
      </c>
    </row>
    <row r="11903" spans="1:4" ht="27" x14ac:dyDescent="0.25">
      <c r="A11903" s="893">
        <v>100234</v>
      </c>
      <c r="B11903" s="894" t="s">
        <v>27433</v>
      </c>
      <c r="C11903" s="893" t="s">
        <v>59</v>
      </c>
      <c r="D11903" s="896">
        <v>0.61</v>
      </c>
    </row>
    <row r="11904" spans="1:4" ht="27" x14ac:dyDescent="0.25">
      <c r="A11904" s="893">
        <v>100235</v>
      </c>
      <c r="B11904" s="894" t="s">
        <v>27434</v>
      </c>
      <c r="C11904" s="893" t="s">
        <v>589</v>
      </c>
      <c r="D11904" s="896">
        <v>0.04</v>
      </c>
    </row>
    <row r="11905" spans="1:4" ht="27" x14ac:dyDescent="0.25">
      <c r="A11905" s="893">
        <v>100236</v>
      </c>
      <c r="B11905" s="894" t="s">
        <v>27435</v>
      </c>
      <c r="C11905" s="893" t="s">
        <v>27436</v>
      </c>
      <c r="D11905" s="896">
        <v>3.07</v>
      </c>
    </row>
    <row r="11906" spans="1:4" ht="40.5" x14ac:dyDescent="0.25">
      <c r="A11906" s="893">
        <v>100237</v>
      </c>
      <c r="B11906" s="894" t="s">
        <v>27437</v>
      </c>
      <c r="C11906" s="893" t="s">
        <v>27436</v>
      </c>
      <c r="D11906" s="896">
        <v>3.69</v>
      </c>
    </row>
    <row r="11907" spans="1:4" ht="27" x14ac:dyDescent="0.25">
      <c r="A11907" s="893">
        <v>100238</v>
      </c>
      <c r="B11907" s="894" t="s">
        <v>27438</v>
      </c>
      <c r="C11907" s="893" t="s">
        <v>27436</v>
      </c>
      <c r="D11907" s="896">
        <v>5.9</v>
      </c>
    </row>
    <row r="11908" spans="1:4" ht="27" x14ac:dyDescent="0.25">
      <c r="A11908" s="893">
        <v>100239</v>
      </c>
      <c r="B11908" s="894" t="s">
        <v>27439</v>
      </c>
      <c r="C11908" s="893" t="s">
        <v>27436</v>
      </c>
      <c r="D11908" s="896">
        <v>7.38</v>
      </c>
    </row>
    <row r="11909" spans="1:4" ht="27" x14ac:dyDescent="0.25">
      <c r="A11909" s="893">
        <v>100240</v>
      </c>
      <c r="B11909" s="894" t="s">
        <v>27440</v>
      </c>
      <c r="C11909" s="893" t="s">
        <v>27436</v>
      </c>
      <c r="D11909" s="896">
        <v>4.43</v>
      </c>
    </row>
    <row r="11910" spans="1:4" ht="40.5" x14ac:dyDescent="0.25">
      <c r="A11910" s="893">
        <v>100241</v>
      </c>
      <c r="B11910" s="894" t="s">
        <v>27441</v>
      </c>
      <c r="C11910" s="893" t="s">
        <v>27436</v>
      </c>
      <c r="D11910" s="896">
        <v>7.38</v>
      </c>
    </row>
    <row r="11911" spans="1:4" ht="40.5" x14ac:dyDescent="0.25">
      <c r="A11911" s="893">
        <v>100242</v>
      </c>
      <c r="B11911" s="894" t="s">
        <v>27442</v>
      </c>
      <c r="C11911" s="893" t="s">
        <v>27436</v>
      </c>
      <c r="D11911" s="896">
        <v>21.82</v>
      </c>
    </row>
    <row r="11912" spans="1:4" ht="27" x14ac:dyDescent="0.25">
      <c r="A11912" s="893">
        <v>100243</v>
      </c>
      <c r="B11912" s="894" t="s">
        <v>27443</v>
      </c>
      <c r="C11912" s="893" t="s">
        <v>27436</v>
      </c>
      <c r="D11912" s="896">
        <v>3.54</v>
      </c>
    </row>
    <row r="11913" spans="1:4" ht="40.5" x14ac:dyDescent="0.25">
      <c r="A11913" s="893">
        <v>100244</v>
      </c>
      <c r="B11913" s="894" t="s">
        <v>27444</v>
      </c>
      <c r="C11913" s="893" t="s">
        <v>27436</v>
      </c>
      <c r="D11913" s="896">
        <v>4.43</v>
      </c>
    </row>
    <row r="11914" spans="1:4" ht="40.5" x14ac:dyDescent="0.25">
      <c r="A11914" s="893">
        <v>100245</v>
      </c>
      <c r="B11914" s="894" t="s">
        <v>27445</v>
      </c>
      <c r="C11914" s="893" t="s">
        <v>27436</v>
      </c>
      <c r="D11914" s="896">
        <v>8.86</v>
      </c>
    </row>
    <row r="11915" spans="1:4" ht="54" x14ac:dyDescent="0.25">
      <c r="A11915" s="893">
        <v>100246</v>
      </c>
      <c r="B11915" s="894" t="s">
        <v>27446</v>
      </c>
      <c r="C11915" s="893" t="s">
        <v>27436</v>
      </c>
      <c r="D11915" s="896">
        <v>2.95</v>
      </c>
    </row>
    <row r="11916" spans="1:4" ht="54" x14ac:dyDescent="0.25">
      <c r="A11916" s="893">
        <v>100247</v>
      </c>
      <c r="B11916" s="894" t="s">
        <v>27447</v>
      </c>
      <c r="C11916" s="893" t="s">
        <v>27436</v>
      </c>
      <c r="D11916" s="896">
        <v>3.69</v>
      </c>
    </row>
    <row r="11917" spans="1:4" ht="54" x14ac:dyDescent="0.25">
      <c r="A11917" s="893">
        <v>100248</v>
      </c>
      <c r="B11917" s="894" t="s">
        <v>27448</v>
      </c>
      <c r="C11917" s="893" t="s">
        <v>27436</v>
      </c>
      <c r="D11917" s="896">
        <v>14.54</v>
      </c>
    </row>
    <row r="11918" spans="1:4" ht="40.5" x14ac:dyDescent="0.25">
      <c r="A11918" s="893">
        <v>100249</v>
      </c>
      <c r="B11918" s="894" t="s">
        <v>27449</v>
      </c>
      <c r="C11918" s="893" t="s">
        <v>27436</v>
      </c>
      <c r="D11918" s="896">
        <v>2.95</v>
      </c>
    </row>
    <row r="11919" spans="1:4" ht="40.5" x14ac:dyDescent="0.25">
      <c r="A11919" s="893">
        <v>100250</v>
      </c>
      <c r="B11919" s="894" t="s">
        <v>27450</v>
      </c>
      <c r="C11919" s="893" t="s">
        <v>27436</v>
      </c>
      <c r="D11919" s="896">
        <v>4.92</v>
      </c>
    </row>
    <row r="11920" spans="1:4" ht="40.5" x14ac:dyDescent="0.25">
      <c r="A11920" s="893">
        <v>100251</v>
      </c>
      <c r="B11920" s="894" t="s">
        <v>27451</v>
      </c>
      <c r="C11920" s="893" t="s">
        <v>27436</v>
      </c>
      <c r="D11920" s="896">
        <v>14.54</v>
      </c>
    </row>
    <row r="11921" spans="1:4" ht="40.5" x14ac:dyDescent="0.25">
      <c r="A11921" s="893">
        <v>100252</v>
      </c>
      <c r="B11921" s="894" t="s">
        <v>27452</v>
      </c>
      <c r="C11921" s="893" t="s">
        <v>27436</v>
      </c>
      <c r="D11921" s="896">
        <v>21.82</v>
      </c>
    </row>
    <row r="11922" spans="1:4" ht="40.5" x14ac:dyDescent="0.25">
      <c r="A11922" s="893">
        <v>100253</v>
      </c>
      <c r="B11922" s="894" t="s">
        <v>27453</v>
      </c>
      <c r="C11922" s="893" t="s">
        <v>27436</v>
      </c>
      <c r="D11922" s="896">
        <v>29.09</v>
      </c>
    </row>
    <row r="11923" spans="1:4" ht="40.5" x14ac:dyDescent="0.25">
      <c r="A11923" s="893">
        <v>100254</v>
      </c>
      <c r="B11923" s="894" t="s">
        <v>27454</v>
      </c>
      <c r="C11923" s="893" t="s">
        <v>27436</v>
      </c>
      <c r="D11923" s="896">
        <v>43.64</v>
      </c>
    </row>
    <row r="11924" spans="1:4" ht="40.5" x14ac:dyDescent="0.25">
      <c r="A11924" s="893">
        <v>100255</v>
      </c>
      <c r="B11924" s="894" t="s">
        <v>27455</v>
      </c>
      <c r="C11924" s="893" t="s">
        <v>27436</v>
      </c>
      <c r="D11924" s="896">
        <v>14.76</v>
      </c>
    </row>
    <row r="11925" spans="1:4" ht="27" x14ac:dyDescent="0.25">
      <c r="A11925" s="893">
        <v>100256</v>
      </c>
      <c r="B11925" s="894" t="s">
        <v>27456</v>
      </c>
      <c r="C11925" s="893" t="s">
        <v>27436</v>
      </c>
      <c r="D11925" s="896">
        <v>9.84</v>
      </c>
    </row>
    <row r="11926" spans="1:4" ht="27" x14ac:dyDescent="0.25">
      <c r="A11926" s="893">
        <v>100257</v>
      </c>
      <c r="B11926" s="894" t="s">
        <v>27457</v>
      </c>
      <c r="C11926" s="893" t="s">
        <v>27436</v>
      </c>
      <c r="D11926" s="896">
        <v>5.9</v>
      </c>
    </row>
    <row r="11927" spans="1:4" ht="27" x14ac:dyDescent="0.25">
      <c r="A11927" s="893">
        <v>100258</v>
      </c>
      <c r="B11927" s="894" t="s">
        <v>27458</v>
      </c>
      <c r="C11927" s="893" t="s">
        <v>27436</v>
      </c>
      <c r="D11927" s="896">
        <v>14.76</v>
      </c>
    </row>
    <row r="11928" spans="1:4" ht="27" x14ac:dyDescent="0.25">
      <c r="A11928" s="893">
        <v>100259</v>
      </c>
      <c r="B11928" s="894" t="s">
        <v>27459</v>
      </c>
      <c r="C11928" s="893" t="s">
        <v>27436</v>
      </c>
      <c r="D11928" s="896">
        <v>29.09</v>
      </c>
    </row>
    <row r="11929" spans="1:4" ht="27" x14ac:dyDescent="0.25">
      <c r="A11929" s="893">
        <v>100260</v>
      </c>
      <c r="B11929" s="894" t="s">
        <v>27460</v>
      </c>
      <c r="C11929" s="893" t="s">
        <v>27390</v>
      </c>
      <c r="D11929" s="896">
        <v>9.59</v>
      </c>
    </row>
    <row r="11930" spans="1:4" ht="27" x14ac:dyDescent="0.25">
      <c r="A11930" s="893">
        <v>100261</v>
      </c>
      <c r="B11930" s="894" t="s">
        <v>27461</v>
      </c>
      <c r="C11930" s="893" t="s">
        <v>27390</v>
      </c>
      <c r="D11930" s="896">
        <v>6.02</v>
      </c>
    </row>
    <row r="11931" spans="1:4" ht="27" x14ac:dyDescent="0.25">
      <c r="A11931" s="893">
        <v>100262</v>
      </c>
      <c r="B11931" s="894" t="s">
        <v>27462</v>
      </c>
      <c r="C11931" s="893" t="s">
        <v>27390</v>
      </c>
      <c r="D11931" s="896">
        <v>3.73</v>
      </c>
    </row>
    <row r="11932" spans="1:4" ht="40.5" x14ac:dyDescent="0.25">
      <c r="A11932" s="893">
        <v>100263</v>
      </c>
      <c r="B11932" s="894" t="s">
        <v>27463</v>
      </c>
      <c r="C11932" s="893" t="s">
        <v>27390</v>
      </c>
      <c r="D11932" s="896">
        <v>2.39</v>
      </c>
    </row>
    <row r="11933" spans="1:4" ht="27" x14ac:dyDescent="0.25">
      <c r="A11933" s="893">
        <v>100264</v>
      </c>
      <c r="B11933" s="894" t="s">
        <v>27464</v>
      </c>
      <c r="C11933" s="893" t="s">
        <v>27418</v>
      </c>
      <c r="D11933" s="896">
        <v>43.57</v>
      </c>
    </row>
    <row r="11934" spans="1:4" ht="27" x14ac:dyDescent="0.25">
      <c r="A11934" s="893">
        <v>100265</v>
      </c>
      <c r="B11934" s="894" t="s">
        <v>27465</v>
      </c>
      <c r="C11934" s="893" t="s">
        <v>59</v>
      </c>
      <c r="D11934" s="896">
        <v>0.91</v>
      </c>
    </row>
    <row r="11935" spans="1:4" ht="27" x14ac:dyDescent="0.25">
      <c r="A11935" s="893">
        <v>100266</v>
      </c>
      <c r="B11935" s="894" t="s">
        <v>27466</v>
      </c>
      <c r="C11935" s="893" t="s">
        <v>27405</v>
      </c>
      <c r="D11935" s="896">
        <v>92.61</v>
      </c>
    </row>
    <row r="11936" spans="1:4" ht="27" x14ac:dyDescent="0.25">
      <c r="A11936" s="893">
        <v>100267</v>
      </c>
      <c r="B11936" s="894" t="s">
        <v>27467</v>
      </c>
      <c r="C11936" s="893" t="s">
        <v>70</v>
      </c>
      <c r="D11936" s="896">
        <v>1.83</v>
      </c>
    </row>
    <row r="11937" spans="1:4" ht="40.5" x14ac:dyDescent="0.25">
      <c r="A11937" s="893">
        <v>100268</v>
      </c>
      <c r="B11937" s="894" t="s">
        <v>27468</v>
      </c>
      <c r="C11937" s="893" t="s">
        <v>27405</v>
      </c>
      <c r="D11937" s="896">
        <v>92.61</v>
      </c>
    </row>
    <row r="11938" spans="1:4" ht="40.5" x14ac:dyDescent="0.25">
      <c r="A11938" s="893">
        <v>100269</v>
      </c>
      <c r="B11938" s="894" t="s">
        <v>27469</v>
      </c>
      <c r="C11938" s="893" t="s">
        <v>70</v>
      </c>
      <c r="D11938" s="896">
        <v>1.83</v>
      </c>
    </row>
    <row r="11939" spans="1:4" ht="40.5" x14ac:dyDescent="0.25">
      <c r="A11939" s="893">
        <v>100270</v>
      </c>
      <c r="B11939" s="894" t="s">
        <v>27470</v>
      </c>
      <c r="C11939" s="893" t="s">
        <v>27405</v>
      </c>
      <c r="D11939" s="896">
        <v>69.42</v>
      </c>
    </row>
    <row r="11940" spans="1:4" ht="27" x14ac:dyDescent="0.25">
      <c r="A11940" s="893">
        <v>100271</v>
      </c>
      <c r="B11940" s="894" t="s">
        <v>27471</v>
      </c>
      <c r="C11940" s="893" t="s">
        <v>27418</v>
      </c>
      <c r="D11940" s="896">
        <v>69.459999999999994</v>
      </c>
    </row>
    <row r="11941" spans="1:4" ht="27" x14ac:dyDescent="0.25">
      <c r="A11941" s="893">
        <v>100272</v>
      </c>
      <c r="B11941" s="894" t="s">
        <v>27472</v>
      </c>
      <c r="C11941" s="893" t="s">
        <v>59</v>
      </c>
      <c r="D11941" s="896">
        <v>1.37</v>
      </c>
    </row>
    <row r="11942" spans="1:4" ht="27" x14ac:dyDescent="0.25">
      <c r="A11942" s="893">
        <v>100273</v>
      </c>
      <c r="B11942" s="894" t="s">
        <v>27473</v>
      </c>
      <c r="C11942" s="893" t="s">
        <v>27390</v>
      </c>
      <c r="D11942" s="896">
        <v>3.62</v>
      </c>
    </row>
    <row r="11943" spans="1:4" ht="27" x14ac:dyDescent="0.25">
      <c r="A11943" s="893">
        <v>100274</v>
      </c>
      <c r="B11943" s="894" t="s">
        <v>27474</v>
      </c>
      <c r="C11943" s="893" t="s">
        <v>27418</v>
      </c>
      <c r="D11943" s="896">
        <v>30.88</v>
      </c>
    </row>
    <row r="11944" spans="1:4" ht="27" x14ac:dyDescent="0.25">
      <c r="A11944" s="893">
        <v>100275</v>
      </c>
      <c r="B11944" s="894" t="s">
        <v>27475</v>
      </c>
      <c r="C11944" s="893" t="s">
        <v>27418</v>
      </c>
      <c r="D11944" s="896">
        <v>19.97</v>
      </c>
    </row>
    <row r="11945" spans="1:4" ht="40.5" x14ac:dyDescent="0.25">
      <c r="A11945" s="893">
        <v>100276</v>
      </c>
      <c r="B11945" s="894" t="s">
        <v>27476</v>
      </c>
      <c r="C11945" s="893" t="s">
        <v>27418</v>
      </c>
      <c r="D11945" s="896">
        <v>36.44</v>
      </c>
    </row>
    <row r="11946" spans="1:4" ht="40.5" x14ac:dyDescent="0.25">
      <c r="A11946" s="893">
        <v>100277</v>
      </c>
      <c r="B11946" s="894" t="s">
        <v>27477</v>
      </c>
      <c r="C11946" s="893" t="s">
        <v>27418</v>
      </c>
      <c r="D11946" s="896">
        <v>2.2799999999999998</v>
      </c>
    </row>
    <row r="11947" spans="1:4" ht="27" x14ac:dyDescent="0.25">
      <c r="A11947" s="893">
        <v>100278</v>
      </c>
      <c r="B11947" s="894" t="s">
        <v>27478</v>
      </c>
      <c r="C11947" s="893" t="s">
        <v>27405</v>
      </c>
      <c r="D11947" s="896">
        <v>44.31</v>
      </c>
    </row>
    <row r="11948" spans="1:4" ht="27" x14ac:dyDescent="0.25">
      <c r="A11948" s="893">
        <v>100279</v>
      </c>
      <c r="B11948" s="894" t="s">
        <v>27479</v>
      </c>
      <c r="C11948" s="893" t="s">
        <v>70</v>
      </c>
      <c r="D11948" s="896">
        <v>0.85</v>
      </c>
    </row>
    <row r="11949" spans="1:4" ht="40.5" x14ac:dyDescent="0.25">
      <c r="A11949" s="893">
        <v>100280</v>
      </c>
      <c r="B11949" s="894" t="s">
        <v>27480</v>
      </c>
      <c r="C11949" s="893" t="s">
        <v>27405</v>
      </c>
      <c r="D11949" s="896">
        <v>20.34</v>
      </c>
    </row>
    <row r="11950" spans="1:4" ht="40.5" x14ac:dyDescent="0.25">
      <c r="A11950" s="893">
        <v>100281</v>
      </c>
      <c r="B11950" s="894" t="s">
        <v>27481</v>
      </c>
      <c r="C11950" s="893" t="s">
        <v>27405</v>
      </c>
      <c r="D11950" s="896">
        <v>4.37</v>
      </c>
    </row>
    <row r="11951" spans="1:4" ht="27" x14ac:dyDescent="0.25">
      <c r="A11951" s="893">
        <v>100282</v>
      </c>
      <c r="B11951" s="894" t="s">
        <v>27482</v>
      </c>
      <c r="C11951" s="893" t="s">
        <v>27418</v>
      </c>
      <c r="D11951" s="896">
        <v>173.51</v>
      </c>
    </row>
    <row r="11952" spans="1:4" ht="27" x14ac:dyDescent="0.25">
      <c r="A11952" s="893">
        <v>100283</v>
      </c>
      <c r="B11952" s="894" t="s">
        <v>27483</v>
      </c>
      <c r="C11952" s="893" t="s">
        <v>27418</v>
      </c>
      <c r="D11952" s="896">
        <v>28.03</v>
      </c>
    </row>
    <row r="11953" spans="1:4" ht="27" x14ac:dyDescent="0.25">
      <c r="A11953" s="893">
        <v>100284</v>
      </c>
      <c r="B11953" s="894" t="s">
        <v>27484</v>
      </c>
      <c r="C11953" s="893" t="s">
        <v>27418</v>
      </c>
      <c r="D11953" s="896">
        <v>12.79</v>
      </c>
    </row>
    <row r="11954" spans="1:4" ht="27" x14ac:dyDescent="0.25">
      <c r="A11954" s="893">
        <v>100285</v>
      </c>
      <c r="B11954" s="894" t="s">
        <v>27485</v>
      </c>
      <c r="C11954" s="893" t="s">
        <v>27436</v>
      </c>
      <c r="D11954" s="896">
        <v>46.62</v>
      </c>
    </row>
    <row r="11955" spans="1:4" ht="27" x14ac:dyDescent="0.25">
      <c r="A11955" s="893">
        <v>100286</v>
      </c>
      <c r="B11955" s="894" t="s">
        <v>27486</v>
      </c>
      <c r="C11955" s="893" t="s">
        <v>27436</v>
      </c>
      <c r="D11955" s="896">
        <v>15.19</v>
      </c>
    </row>
    <row r="11956" spans="1:4" ht="27" x14ac:dyDescent="0.25">
      <c r="A11956" s="893">
        <v>100287</v>
      </c>
      <c r="B11956" s="894" t="s">
        <v>27487</v>
      </c>
      <c r="C11956" s="893" t="s">
        <v>27436</v>
      </c>
      <c r="D11956" s="896">
        <v>14.54</v>
      </c>
    </row>
    <row r="11957" spans="1:4" ht="27" x14ac:dyDescent="0.25">
      <c r="A11957" s="893">
        <v>99802</v>
      </c>
      <c r="B11957" s="894" t="s">
        <v>27488</v>
      </c>
      <c r="C11957" s="893" t="s">
        <v>59</v>
      </c>
      <c r="D11957" s="896">
        <v>0.59</v>
      </c>
    </row>
    <row r="11958" spans="1:4" ht="27" x14ac:dyDescent="0.25">
      <c r="A11958" s="893">
        <v>99803</v>
      </c>
      <c r="B11958" s="894" t="s">
        <v>27489</v>
      </c>
      <c r="C11958" s="893" t="s">
        <v>59</v>
      </c>
      <c r="D11958" s="896">
        <v>2.2999999999999998</v>
      </c>
    </row>
    <row r="11959" spans="1:4" ht="27" x14ac:dyDescent="0.25">
      <c r="A11959" s="893">
        <v>99804</v>
      </c>
      <c r="B11959" s="894" t="s">
        <v>27490</v>
      </c>
      <c r="C11959" s="893" t="s">
        <v>59</v>
      </c>
      <c r="D11959" s="896">
        <v>5.96</v>
      </c>
    </row>
    <row r="11960" spans="1:4" ht="27" x14ac:dyDescent="0.25">
      <c r="A11960" s="893">
        <v>99805</v>
      </c>
      <c r="B11960" s="894" t="s">
        <v>27491</v>
      </c>
      <c r="C11960" s="893" t="s">
        <v>59</v>
      </c>
      <c r="D11960" s="896">
        <v>12.36</v>
      </c>
    </row>
    <row r="11961" spans="1:4" ht="27" x14ac:dyDescent="0.25">
      <c r="A11961" s="893">
        <v>99806</v>
      </c>
      <c r="B11961" s="894" t="s">
        <v>27492</v>
      </c>
      <c r="C11961" s="893" t="s">
        <v>59</v>
      </c>
      <c r="D11961" s="896">
        <v>0.95</v>
      </c>
    </row>
    <row r="11962" spans="1:4" ht="27" x14ac:dyDescent="0.25">
      <c r="A11962" s="893">
        <v>99807</v>
      </c>
      <c r="B11962" s="894" t="s">
        <v>27493</v>
      </c>
      <c r="C11962" s="893" t="s">
        <v>59</v>
      </c>
      <c r="D11962" s="896">
        <v>1.8</v>
      </c>
    </row>
    <row r="11963" spans="1:4" ht="27" x14ac:dyDescent="0.25">
      <c r="A11963" s="893">
        <v>99808</v>
      </c>
      <c r="B11963" s="894" t="s">
        <v>27494</v>
      </c>
      <c r="C11963" s="893" t="s">
        <v>59</v>
      </c>
      <c r="D11963" s="896">
        <v>4.2699999999999996</v>
      </c>
    </row>
    <row r="11964" spans="1:4" ht="13.5" x14ac:dyDescent="0.25">
      <c r="A11964" s="893">
        <v>99809</v>
      </c>
      <c r="B11964" s="894" t="s">
        <v>27495</v>
      </c>
      <c r="C11964" s="893" t="s">
        <v>59</v>
      </c>
      <c r="D11964" s="896">
        <v>6.56</v>
      </c>
    </row>
    <row r="11965" spans="1:4" ht="27" x14ac:dyDescent="0.25">
      <c r="A11965" s="893">
        <v>99810</v>
      </c>
      <c r="B11965" s="894" t="s">
        <v>27496</v>
      </c>
      <c r="C11965" s="893" t="s">
        <v>59</v>
      </c>
      <c r="D11965" s="896">
        <v>8.15</v>
      </c>
    </row>
    <row r="11966" spans="1:4" ht="13.5" x14ac:dyDescent="0.25">
      <c r="A11966" s="893">
        <v>99811</v>
      </c>
      <c r="B11966" s="894" t="s">
        <v>27497</v>
      </c>
      <c r="C11966" s="893" t="s">
        <v>59</v>
      </c>
      <c r="D11966" s="896">
        <v>3.92</v>
      </c>
    </row>
    <row r="11967" spans="1:4" ht="27" x14ac:dyDescent="0.25">
      <c r="A11967" s="893">
        <v>99812</v>
      </c>
      <c r="B11967" s="894" t="s">
        <v>27498</v>
      </c>
      <c r="C11967" s="893" t="s">
        <v>59</v>
      </c>
      <c r="D11967" s="896">
        <v>1.26</v>
      </c>
    </row>
    <row r="11968" spans="1:4" ht="27" x14ac:dyDescent="0.25">
      <c r="A11968" s="893">
        <v>99813</v>
      </c>
      <c r="B11968" s="894" t="s">
        <v>27499</v>
      </c>
      <c r="C11968" s="893" t="s">
        <v>59</v>
      </c>
      <c r="D11968" s="896">
        <v>1.06</v>
      </c>
    </row>
    <row r="11969" spans="1:4" ht="13.5" x14ac:dyDescent="0.25">
      <c r="A11969" s="893">
        <v>99814</v>
      </c>
      <c r="B11969" s="894" t="s">
        <v>27500</v>
      </c>
      <c r="C11969" s="893" t="s">
        <v>59</v>
      </c>
      <c r="D11969" s="896">
        <v>2.17</v>
      </c>
    </row>
    <row r="11970" spans="1:4" ht="27" x14ac:dyDescent="0.25">
      <c r="A11970" s="893">
        <v>99815</v>
      </c>
      <c r="B11970" s="894" t="s">
        <v>27501</v>
      </c>
      <c r="C11970" s="893" t="s">
        <v>70</v>
      </c>
      <c r="D11970" s="896">
        <v>9.18</v>
      </c>
    </row>
    <row r="11971" spans="1:4" ht="27" x14ac:dyDescent="0.25">
      <c r="A11971" s="893">
        <v>99816</v>
      </c>
      <c r="B11971" s="894" t="s">
        <v>27502</v>
      </c>
      <c r="C11971" s="893" t="s">
        <v>70</v>
      </c>
      <c r="D11971" s="896">
        <v>9.77</v>
      </c>
    </row>
    <row r="11972" spans="1:4" ht="27" x14ac:dyDescent="0.25">
      <c r="A11972" s="893">
        <v>99817</v>
      </c>
      <c r="B11972" s="894" t="s">
        <v>27503</v>
      </c>
      <c r="C11972" s="893" t="s">
        <v>70</v>
      </c>
      <c r="D11972" s="896">
        <v>5.63</v>
      </c>
    </row>
    <row r="11973" spans="1:4" ht="27" x14ac:dyDescent="0.25">
      <c r="A11973" s="893">
        <v>99818</v>
      </c>
      <c r="B11973" s="894" t="s">
        <v>27504</v>
      </c>
      <c r="C11973" s="893" t="s">
        <v>70</v>
      </c>
      <c r="D11973" s="896">
        <v>5.63</v>
      </c>
    </row>
    <row r="11974" spans="1:4" ht="13.5" x14ac:dyDescent="0.25">
      <c r="A11974" s="893">
        <v>99819</v>
      </c>
      <c r="B11974" s="894" t="s">
        <v>27505</v>
      </c>
      <c r="C11974" s="893" t="s">
        <v>59</v>
      </c>
      <c r="D11974" s="896">
        <v>18.649999999999999</v>
      </c>
    </row>
    <row r="11975" spans="1:4" ht="13.5" x14ac:dyDescent="0.25">
      <c r="A11975" s="893">
        <v>99820</v>
      </c>
      <c r="B11975" s="894" t="s">
        <v>27506</v>
      </c>
      <c r="C11975" s="893" t="s">
        <v>59</v>
      </c>
      <c r="D11975" s="896">
        <v>2.0699999999999998</v>
      </c>
    </row>
    <row r="11976" spans="1:4" ht="27" x14ac:dyDescent="0.25">
      <c r="A11976" s="893">
        <v>99821</v>
      </c>
      <c r="B11976" s="894" t="s">
        <v>27507</v>
      </c>
      <c r="C11976" s="893" t="s">
        <v>59</v>
      </c>
      <c r="D11976" s="896">
        <v>3.2</v>
      </c>
    </row>
    <row r="11977" spans="1:4" ht="13.5" x14ac:dyDescent="0.25">
      <c r="A11977" s="893">
        <v>99822</v>
      </c>
      <c r="B11977" s="894" t="s">
        <v>27508</v>
      </c>
      <c r="C11977" s="893" t="s">
        <v>59</v>
      </c>
      <c r="D11977" s="896">
        <v>1.1100000000000001</v>
      </c>
    </row>
    <row r="11978" spans="1:4" ht="13.5" x14ac:dyDescent="0.25">
      <c r="A11978" s="893">
        <v>99823</v>
      </c>
      <c r="B11978" s="894" t="s">
        <v>27509</v>
      </c>
      <c r="C11978" s="893" t="s">
        <v>59</v>
      </c>
      <c r="D11978" s="896">
        <v>2.4500000000000002</v>
      </c>
    </row>
    <row r="11979" spans="1:4" ht="13.5" x14ac:dyDescent="0.25">
      <c r="A11979" s="893">
        <v>99824</v>
      </c>
      <c r="B11979" s="894" t="s">
        <v>27510</v>
      </c>
      <c r="C11979" s="893" t="s">
        <v>59</v>
      </c>
      <c r="D11979" s="896">
        <v>2.72</v>
      </c>
    </row>
    <row r="11980" spans="1:4" ht="27" x14ac:dyDescent="0.25">
      <c r="A11980" s="893">
        <v>99825</v>
      </c>
      <c r="B11980" s="894" t="s">
        <v>27511</v>
      </c>
      <c r="C11980" s="893" t="s">
        <v>59</v>
      </c>
      <c r="D11980" s="896">
        <v>3.77</v>
      </c>
    </row>
    <row r="11981" spans="1:4" ht="13.5" x14ac:dyDescent="0.25">
      <c r="A11981" s="893">
        <v>99826</v>
      </c>
      <c r="B11981" s="894" t="s">
        <v>27512</v>
      </c>
      <c r="C11981" s="893" t="s">
        <v>59</v>
      </c>
      <c r="D11981" s="896">
        <v>1.71</v>
      </c>
    </row>
    <row r="11982" spans="1:4" ht="40.5" x14ac:dyDescent="0.25">
      <c r="A11982" s="893">
        <v>97013</v>
      </c>
      <c r="B11982" s="894" t="s">
        <v>27513</v>
      </c>
      <c r="C11982" s="893" t="s">
        <v>71</v>
      </c>
      <c r="D11982" s="896">
        <v>92.07</v>
      </c>
    </row>
    <row r="11983" spans="1:4" ht="40.5" x14ac:dyDescent="0.25">
      <c r="A11983" s="893">
        <v>97014</v>
      </c>
      <c r="B11983" s="894" t="s">
        <v>27514</v>
      </c>
      <c r="C11983" s="893" t="s">
        <v>71</v>
      </c>
      <c r="D11983" s="896">
        <v>68.760000000000005</v>
      </c>
    </row>
    <row r="11984" spans="1:4" ht="40.5" x14ac:dyDescent="0.25">
      <c r="A11984" s="893">
        <v>97015</v>
      </c>
      <c r="B11984" s="894" t="s">
        <v>27515</v>
      </c>
      <c r="C11984" s="893" t="s">
        <v>71</v>
      </c>
      <c r="D11984" s="896">
        <v>57.13</v>
      </c>
    </row>
    <row r="11985" spans="1:4" ht="40.5" x14ac:dyDescent="0.25">
      <c r="A11985" s="893">
        <v>97016</v>
      </c>
      <c r="B11985" s="894" t="s">
        <v>27516</v>
      </c>
      <c r="C11985" s="893" t="s">
        <v>71</v>
      </c>
      <c r="D11985" s="896">
        <v>65.98</v>
      </c>
    </row>
    <row r="11986" spans="1:4" ht="40.5" x14ac:dyDescent="0.25">
      <c r="A11986" s="893">
        <v>97017</v>
      </c>
      <c r="B11986" s="894" t="s">
        <v>27517</v>
      </c>
      <c r="C11986" s="893" t="s">
        <v>71</v>
      </c>
      <c r="D11986" s="896">
        <v>49.63</v>
      </c>
    </row>
    <row r="11987" spans="1:4" ht="40.5" x14ac:dyDescent="0.25">
      <c r="A11987" s="893">
        <v>97018</v>
      </c>
      <c r="B11987" s="894" t="s">
        <v>27518</v>
      </c>
      <c r="C11987" s="893" t="s">
        <v>71</v>
      </c>
      <c r="D11987" s="896">
        <v>41.53</v>
      </c>
    </row>
    <row r="11988" spans="1:4" ht="54" x14ac:dyDescent="0.25">
      <c r="A11988" s="893">
        <v>97031</v>
      </c>
      <c r="B11988" s="894" t="s">
        <v>27519</v>
      </c>
      <c r="C11988" s="893" t="s">
        <v>71</v>
      </c>
      <c r="D11988" s="896">
        <v>98.18</v>
      </c>
    </row>
    <row r="11989" spans="1:4" ht="54" x14ac:dyDescent="0.25">
      <c r="A11989" s="893">
        <v>97032</v>
      </c>
      <c r="B11989" s="894" t="s">
        <v>27520</v>
      </c>
      <c r="C11989" s="893" t="s">
        <v>71</v>
      </c>
      <c r="D11989" s="896">
        <v>60.81</v>
      </c>
    </row>
    <row r="11990" spans="1:4" ht="54" x14ac:dyDescent="0.25">
      <c r="A11990" s="893">
        <v>97033</v>
      </c>
      <c r="B11990" s="894" t="s">
        <v>27521</v>
      </c>
      <c r="C11990" s="893" t="s">
        <v>71</v>
      </c>
      <c r="D11990" s="896">
        <v>92.4</v>
      </c>
    </row>
    <row r="11991" spans="1:4" ht="54" x14ac:dyDescent="0.25">
      <c r="A11991" s="893">
        <v>97034</v>
      </c>
      <c r="B11991" s="894" t="s">
        <v>27522</v>
      </c>
      <c r="C11991" s="893" t="s">
        <v>71</v>
      </c>
      <c r="D11991" s="896">
        <v>61.06</v>
      </c>
    </row>
    <row r="11992" spans="1:4" ht="27" x14ac:dyDescent="0.25">
      <c r="A11992" s="893">
        <v>97039</v>
      </c>
      <c r="B11992" s="894" t="s">
        <v>27523</v>
      </c>
      <c r="C11992" s="893" t="s">
        <v>59</v>
      </c>
      <c r="D11992" s="896">
        <v>89.39</v>
      </c>
    </row>
    <row r="11993" spans="1:4" ht="27" x14ac:dyDescent="0.25">
      <c r="A11993" s="893">
        <v>97040</v>
      </c>
      <c r="B11993" s="894" t="s">
        <v>27524</v>
      </c>
      <c r="C11993" s="893" t="s">
        <v>59</v>
      </c>
      <c r="D11993" s="896">
        <v>20.55</v>
      </c>
    </row>
    <row r="11994" spans="1:4" ht="27" x14ac:dyDescent="0.25">
      <c r="A11994" s="893">
        <v>97041</v>
      </c>
      <c r="B11994" s="894" t="s">
        <v>27525</v>
      </c>
      <c r="C11994" s="893" t="s">
        <v>59</v>
      </c>
      <c r="D11994" s="896">
        <v>148.38</v>
      </c>
    </row>
    <row r="11995" spans="1:4" ht="27" x14ac:dyDescent="0.25">
      <c r="A11995" s="893">
        <v>97046</v>
      </c>
      <c r="B11995" s="894" t="s">
        <v>29922</v>
      </c>
      <c r="C11995" s="893" t="s">
        <v>59</v>
      </c>
      <c r="D11995" s="896">
        <v>0.3</v>
      </c>
    </row>
    <row r="11996" spans="1:4" ht="27" x14ac:dyDescent="0.25">
      <c r="A11996" s="893">
        <v>97047</v>
      </c>
      <c r="B11996" s="894" t="s">
        <v>27526</v>
      </c>
      <c r="C11996" s="893" t="s">
        <v>59</v>
      </c>
      <c r="D11996" s="896">
        <v>0.11</v>
      </c>
    </row>
    <row r="11997" spans="1:4" ht="27" x14ac:dyDescent="0.25">
      <c r="A11997" s="893">
        <v>97048</v>
      </c>
      <c r="B11997" s="894" t="s">
        <v>27527</v>
      </c>
      <c r="C11997" s="893" t="s">
        <v>59</v>
      </c>
      <c r="D11997" s="896">
        <v>0.08</v>
      </c>
    </row>
    <row r="11998" spans="1:4" ht="13.5" x14ac:dyDescent="0.25">
      <c r="A11998" s="893">
        <v>97054</v>
      </c>
      <c r="B11998" s="894" t="s">
        <v>27528</v>
      </c>
      <c r="C11998" s="893" t="s">
        <v>70</v>
      </c>
      <c r="D11998" s="896">
        <v>28.07</v>
      </c>
    </row>
    <row r="11999" spans="1:4" ht="13.5" x14ac:dyDescent="0.25">
      <c r="A11999" s="893">
        <v>97062</v>
      </c>
      <c r="B11999" s="894" t="s">
        <v>27529</v>
      </c>
      <c r="C11999" s="893" t="s">
        <v>59</v>
      </c>
      <c r="D11999" s="896">
        <v>6.94</v>
      </c>
    </row>
    <row r="12000" spans="1:4" ht="40.5" x14ac:dyDescent="0.25">
      <c r="A12000" s="893">
        <v>97063</v>
      </c>
      <c r="B12000" s="894" t="s">
        <v>27530</v>
      </c>
      <c r="C12000" s="893" t="s">
        <v>59</v>
      </c>
      <c r="D12000" s="896">
        <v>23.43</v>
      </c>
    </row>
    <row r="12001" spans="1:4" ht="27" x14ac:dyDescent="0.25">
      <c r="A12001" s="893">
        <v>97064</v>
      </c>
      <c r="B12001" s="894" t="s">
        <v>27531</v>
      </c>
      <c r="C12001" s="893" t="s">
        <v>71</v>
      </c>
      <c r="D12001" s="896">
        <v>32.26</v>
      </c>
    </row>
    <row r="12002" spans="1:4" ht="27" x14ac:dyDescent="0.25">
      <c r="A12002" s="893">
        <v>97065</v>
      </c>
      <c r="B12002" s="894" t="s">
        <v>27532</v>
      </c>
      <c r="C12002" s="893" t="s">
        <v>58</v>
      </c>
      <c r="D12002" s="896">
        <v>15.36</v>
      </c>
    </row>
    <row r="12003" spans="1:4" ht="27" x14ac:dyDescent="0.25">
      <c r="A12003" s="893">
        <v>97066</v>
      </c>
      <c r="B12003" s="894" t="s">
        <v>27533</v>
      </c>
      <c r="C12003" s="893" t="s">
        <v>59</v>
      </c>
      <c r="D12003" s="896">
        <v>420.28</v>
      </c>
    </row>
    <row r="12004" spans="1:4" ht="40.5" x14ac:dyDescent="0.25">
      <c r="A12004" s="893">
        <v>97067</v>
      </c>
      <c r="B12004" s="894" t="s">
        <v>27534</v>
      </c>
      <c r="C12004" s="893" t="s">
        <v>71</v>
      </c>
      <c r="D12004" s="896">
        <v>690.59</v>
      </c>
    </row>
    <row r="12005" spans="1:4" ht="27" x14ac:dyDescent="0.25">
      <c r="A12005" s="893">
        <v>104989</v>
      </c>
      <c r="B12005" s="894" t="s">
        <v>29923</v>
      </c>
      <c r="C12005" s="893" t="s">
        <v>70</v>
      </c>
      <c r="D12005" s="896">
        <v>43.5</v>
      </c>
    </row>
    <row r="12006" spans="1:4" ht="40.5" x14ac:dyDescent="0.25">
      <c r="A12006" s="893">
        <v>104990</v>
      </c>
      <c r="B12006" s="894" t="s">
        <v>29924</v>
      </c>
      <c r="C12006" s="893" t="s">
        <v>71</v>
      </c>
      <c r="D12006" s="896">
        <v>11.8</v>
      </c>
    </row>
    <row r="12007" spans="1:4" ht="13.5" x14ac:dyDescent="0.25">
      <c r="A12007" s="893">
        <v>105103</v>
      </c>
      <c r="B12007" s="894" t="s">
        <v>27535</v>
      </c>
      <c r="C12007" s="893" t="s">
        <v>71</v>
      </c>
      <c r="D12007" s="896">
        <v>112.36</v>
      </c>
    </row>
    <row r="12008" spans="1:4" ht="13.5" x14ac:dyDescent="0.25">
      <c r="A12008" s="893">
        <v>105104</v>
      </c>
      <c r="B12008" s="894" t="s">
        <v>27536</v>
      </c>
      <c r="C12008" s="893" t="s">
        <v>70</v>
      </c>
      <c r="D12008" s="897">
        <v>4939.43</v>
      </c>
    </row>
    <row r="12009" spans="1:4" ht="13.5" x14ac:dyDescent="0.25">
      <c r="A12009" s="893">
        <v>105105</v>
      </c>
      <c r="B12009" s="894" t="s">
        <v>27537</v>
      </c>
      <c r="C12009" s="893" t="s">
        <v>71</v>
      </c>
      <c r="D12009" s="896">
        <v>78.900000000000006</v>
      </c>
    </row>
    <row r="12010" spans="1:4" ht="27" x14ac:dyDescent="0.25">
      <c r="A12010" s="893">
        <v>105106</v>
      </c>
      <c r="B12010" s="894" t="s">
        <v>27538</v>
      </c>
      <c r="C12010" s="893" t="s">
        <v>70</v>
      </c>
      <c r="D12010" s="897">
        <v>2557.61</v>
      </c>
    </row>
    <row r="12011" spans="1:4" ht="27" x14ac:dyDescent="0.25">
      <c r="A12011" s="893">
        <v>105107</v>
      </c>
      <c r="B12011" s="894" t="s">
        <v>27539</v>
      </c>
      <c r="C12011" s="893" t="s">
        <v>70</v>
      </c>
      <c r="D12011" s="897">
        <v>3776.54</v>
      </c>
    </row>
    <row r="12012" spans="1:4" ht="13.5" x14ac:dyDescent="0.25">
      <c r="A12012" s="893">
        <v>105110</v>
      </c>
      <c r="B12012" s="894" t="s">
        <v>27540</v>
      </c>
      <c r="C12012" s="893" t="s">
        <v>71</v>
      </c>
      <c r="D12012" s="896">
        <v>235.81</v>
      </c>
    </row>
    <row r="12013" spans="1:4" ht="27" x14ac:dyDescent="0.25">
      <c r="A12013" s="893">
        <v>105111</v>
      </c>
      <c r="B12013" s="894" t="s">
        <v>27541</v>
      </c>
      <c r="C12013" s="893" t="s">
        <v>70</v>
      </c>
      <c r="D12013" s="897">
        <v>19743.68</v>
      </c>
    </row>
    <row r="12014" spans="1:4" ht="13.5" x14ac:dyDescent="0.25">
      <c r="A12014" s="893">
        <v>105112</v>
      </c>
      <c r="B12014" s="894" t="s">
        <v>27542</v>
      </c>
      <c r="C12014" s="893" t="s">
        <v>71</v>
      </c>
      <c r="D12014" s="896">
        <v>196.96</v>
      </c>
    </row>
    <row r="12015" spans="1:4" ht="27" x14ac:dyDescent="0.25">
      <c r="A12015" s="893">
        <v>97621</v>
      </c>
      <c r="B12015" s="894" t="s">
        <v>27543</v>
      </c>
      <c r="C12015" s="893" t="s">
        <v>58</v>
      </c>
      <c r="D12015" s="896">
        <v>129.83000000000001</v>
      </c>
    </row>
    <row r="12016" spans="1:4" ht="27" x14ac:dyDescent="0.25">
      <c r="A12016" s="893">
        <v>97622</v>
      </c>
      <c r="B12016" s="894" t="s">
        <v>27544</v>
      </c>
      <c r="C12016" s="893" t="s">
        <v>58</v>
      </c>
      <c r="D12016" s="896">
        <v>63.27</v>
      </c>
    </row>
    <row r="12017" spans="1:4" ht="27" x14ac:dyDescent="0.25">
      <c r="A12017" s="893">
        <v>97623</v>
      </c>
      <c r="B12017" s="894" t="s">
        <v>27545</v>
      </c>
      <c r="C12017" s="893" t="s">
        <v>58</v>
      </c>
      <c r="D12017" s="896">
        <v>193.83</v>
      </c>
    </row>
    <row r="12018" spans="1:4" ht="27" x14ac:dyDescent="0.25">
      <c r="A12018" s="893">
        <v>97624</v>
      </c>
      <c r="B12018" s="894" t="s">
        <v>27546</v>
      </c>
      <c r="C12018" s="893" t="s">
        <v>58</v>
      </c>
      <c r="D12018" s="896">
        <v>118.96</v>
      </c>
    </row>
    <row r="12019" spans="1:4" ht="27" x14ac:dyDescent="0.25">
      <c r="A12019" s="893">
        <v>97625</v>
      </c>
      <c r="B12019" s="894" t="s">
        <v>27547</v>
      </c>
      <c r="C12019" s="893" t="s">
        <v>58</v>
      </c>
      <c r="D12019" s="896">
        <v>53.69</v>
      </c>
    </row>
    <row r="12020" spans="1:4" ht="27" x14ac:dyDescent="0.25">
      <c r="A12020" s="893">
        <v>97626</v>
      </c>
      <c r="B12020" s="894" t="s">
        <v>27548</v>
      </c>
      <c r="C12020" s="893" t="s">
        <v>58</v>
      </c>
      <c r="D12020" s="896">
        <v>635.91</v>
      </c>
    </row>
    <row r="12021" spans="1:4" ht="27" x14ac:dyDescent="0.25">
      <c r="A12021" s="893">
        <v>97627</v>
      </c>
      <c r="B12021" s="894" t="s">
        <v>27549</v>
      </c>
      <c r="C12021" s="893" t="s">
        <v>58</v>
      </c>
      <c r="D12021" s="896">
        <v>210.03</v>
      </c>
    </row>
    <row r="12022" spans="1:4" ht="27" x14ac:dyDescent="0.25">
      <c r="A12022" s="893">
        <v>97628</v>
      </c>
      <c r="B12022" s="894" t="s">
        <v>27550</v>
      </c>
      <c r="C12022" s="893" t="s">
        <v>58</v>
      </c>
      <c r="D12022" s="896">
        <v>296.17</v>
      </c>
    </row>
    <row r="12023" spans="1:4" ht="27" x14ac:dyDescent="0.25">
      <c r="A12023" s="893">
        <v>97629</v>
      </c>
      <c r="B12023" s="894" t="s">
        <v>27551</v>
      </c>
      <c r="C12023" s="893" t="s">
        <v>58</v>
      </c>
      <c r="D12023" s="896">
        <v>97.82</v>
      </c>
    </row>
    <row r="12024" spans="1:4" ht="27" x14ac:dyDescent="0.25">
      <c r="A12024" s="893">
        <v>97631</v>
      </c>
      <c r="B12024" s="894" t="s">
        <v>27552</v>
      </c>
      <c r="C12024" s="893" t="s">
        <v>59</v>
      </c>
      <c r="D12024" s="896">
        <v>12.79</v>
      </c>
    </row>
    <row r="12025" spans="1:4" ht="27" x14ac:dyDescent="0.25">
      <c r="A12025" s="893">
        <v>97632</v>
      </c>
      <c r="B12025" s="894" t="s">
        <v>27553</v>
      </c>
      <c r="C12025" s="893" t="s">
        <v>71</v>
      </c>
      <c r="D12025" s="896">
        <v>2.93</v>
      </c>
    </row>
    <row r="12026" spans="1:4" ht="27" x14ac:dyDescent="0.25">
      <c r="A12026" s="893">
        <v>97633</v>
      </c>
      <c r="B12026" s="894" t="s">
        <v>27554</v>
      </c>
      <c r="C12026" s="893" t="s">
        <v>59</v>
      </c>
      <c r="D12026" s="896">
        <v>25.55</v>
      </c>
    </row>
    <row r="12027" spans="1:4" ht="27" x14ac:dyDescent="0.25">
      <c r="A12027" s="893">
        <v>97634</v>
      </c>
      <c r="B12027" s="894" t="s">
        <v>27555</v>
      </c>
      <c r="C12027" s="893" t="s">
        <v>59</v>
      </c>
      <c r="D12027" s="896">
        <v>7.77</v>
      </c>
    </row>
    <row r="12028" spans="1:4" ht="27" x14ac:dyDescent="0.25">
      <c r="A12028" s="893">
        <v>97635</v>
      </c>
      <c r="B12028" s="894" t="s">
        <v>27556</v>
      </c>
      <c r="C12028" s="893" t="s">
        <v>59</v>
      </c>
      <c r="D12028" s="896">
        <v>18.29</v>
      </c>
    </row>
    <row r="12029" spans="1:4" ht="27" x14ac:dyDescent="0.25">
      <c r="A12029" s="893">
        <v>97636</v>
      </c>
      <c r="B12029" s="894" t="s">
        <v>27557</v>
      </c>
      <c r="C12029" s="893" t="s">
        <v>59</v>
      </c>
      <c r="D12029" s="896">
        <v>24.08</v>
      </c>
    </row>
    <row r="12030" spans="1:4" ht="27" x14ac:dyDescent="0.25">
      <c r="A12030" s="893">
        <v>97637</v>
      </c>
      <c r="B12030" s="894" t="s">
        <v>27558</v>
      </c>
      <c r="C12030" s="893" t="s">
        <v>59</v>
      </c>
      <c r="D12030" s="896">
        <v>3.38</v>
      </c>
    </row>
    <row r="12031" spans="1:4" ht="27" x14ac:dyDescent="0.25">
      <c r="A12031" s="893">
        <v>97638</v>
      </c>
      <c r="B12031" s="894" t="s">
        <v>27559</v>
      </c>
      <c r="C12031" s="893" t="s">
        <v>59</v>
      </c>
      <c r="D12031" s="896">
        <v>9.83</v>
      </c>
    </row>
    <row r="12032" spans="1:4" ht="27" x14ac:dyDescent="0.25">
      <c r="A12032" s="893">
        <v>97639</v>
      </c>
      <c r="B12032" s="894" t="s">
        <v>27560</v>
      </c>
      <c r="C12032" s="893" t="s">
        <v>59</v>
      </c>
      <c r="D12032" s="896">
        <v>23.11</v>
      </c>
    </row>
    <row r="12033" spans="1:4" ht="27" x14ac:dyDescent="0.25">
      <c r="A12033" s="893">
        <v>97640</v>
      </c>
      <c r="B12033" s="894" t="s">
        <v>27561</v>
      </c>
      <c r="C12033" s="893" t="s">
        <v>59</v>
      </c>
      <c r="D12033" s="896">
        <v>2.29</v>
      </c>
    </row>
    <row r="12034" spans="1:4" ht="27" x14ac:dyDescent="0.25">
      <c r="A12034" s="893">
        <v>97641</v>
      </c>
      <c r="B12034" s="894" t="s">
        <v>27562</v>
      </c>
      <c r="C12034" s="893" t="s">
        <v>59</v>
      </c>
      <c r="D12034" s="896">
        <v>3.08</v>
      </c>
    </row>
    <row r="12035" spans="1:4" ht="27" x14ac:dyDescent="0.25">
      <c r="A12035" s="893">
        <v>97642</v>
      </c>
      <c r="B12035" s="894" t="s">
        <v>27563</v>
      </c>
      <c r="C12035" s="893" t="s">
        <v>59</v>
      </c>
      <c r="D12035" s="896">
        <v>3.29</v>
      </c>
    </row>
    <row r="12036" spans="1:4" ht="27" x14ac:dyDescent="0.25">
      <c r="A12036" s="893">
        <v>97643</v>
      </c>
      <c r="B12036" s="894" t="s">
        <v>27564</v>
      </c>
      <c r="C12036" s="893" t="s">
        <v>59</v>
      </c>
      <c r="D12036" s="896">
        <v>28.86</v>
      </c>
    </row>
    <row r="12037" spans="1:4" ht="27" x14ac:dyDescent="0.25">
      <c r="A12037" s="893">
        <v>97644</v>
      </c>
      <c r="B12037" s="894" t="s">
        <v>27565</v>
      </c>
      <c r="C12037" s="893" t="s">
        <v>59</v>
      </c>
      <c r="D12037" s="896">
        <v>10.7</v>
      </c>
    </row>
    <row r="12038" spans="1:4" ht="27" x14ac:dyDescent="0.25">
      <c r="A12038" s="893">
        <v>97645</v>
      </c>
      <c r="B12038" s="894" t="s">
        <v>27566</v>
      </c>
      <c r="C12038" s="893" t="s">
        <v>59</v>
      </c>
      <c r="D12038" s="896">
        <v>27.64</v>
      </c>
    </row>
    <row r="12039" spans="1:4" ht="27" x14ac:dyDescent="0.25">
      <c r="A12039" s="893">
        <v>97647</v>
      </c>
      <c r="B12039" s="894" t="s">
        <v>27567</v>
      </c>
      <c r="C12039" s="893" t="s">
        <v>59</v>
      </c>
      <c r="D12039" s="896">
        <v>4.05</v>
      </c>
    </row>
    <row r="12040" spans="1:4" ht="27" x14ac:dyDescent="0.25">
      <c r="A12040" s="893">
        <v>97648</v>
      </c>
      <c r="B12040" s="894" t="s">
        <v>27568</v>
      </c>
      <c r="C12040" s="893" t="s">
        <v>59</v>
      </c>
      <c r="D12040" s="896">
        <v>2.3199999999999998</v>
      </c>
    </row>
    <row r="12041" spans="1:4" ht="40.5" x14ac:dyDescent="0.25">
      <c r="A12041" s="893">
        <v>97649</v>
      </c>
      <c r="B12041" s="894" t="s">
        <v>27569</v>
      </c>
      <c r="C12041" s="893" t="s">
        <v>59</v>
      </c>
      <c r="D12041" s="896">
        <v>5.12</v>
      </c>
    </row>
    <row r="12042" spans="1:4" ht="27" x14ac:dyDescent="0.25">
      <c r="A12042" s="893">
        <v>97650</v>
      </c>
      <c r="B12042" s="894" t="s">
        <v>27570</v>
      </c>
      <c r="C12042" s="893" t="s">
        <v>59</v>
      </c>
      <c r="D12042" s="896">
        <v>8.75</v>
      </c>
    </row>
    <row r="12043" spans="1:4" ht="27" x14ac:dyDescent="0.25">
      <c r="A12043" s="893">
        <v>97651</v>
      </c>
      <c r="B12043" s="894" t="s">
        <v>27571</v>
      </c>
      <c r="C12043" s="893" t="s">
        <v>70</v>
      </c>
      <c r="D12043" s="896">
        <v>95.31</v>
      </c>
    </row>
    <row r="12044" spans="1:4" ht="27" x14ac:dyDescent="0.25">
      <c r="A12044" s="893">
        <v>97652</v>
      </c>
      <c r="B12044" s="894" t="s">
        <v>27572</v>
      </c>
      <c r="C12044" s="893" t="s">
        <v>70</v>
      </c>
      <c r="D12044" s="896">
        <v>216.07</v>
      </c>
    </row>
    <row r="12045" spans="1:4" ht="27" x14ac:dyDescent="0.25">
      <c r="A12045" s="893">
        <v>97653</v>
      </c>
      <c r="B12045" s="894" t="s">
        <v>27573</v>
      </c>
      <c r="C12045" s="893" t="s">
        <v>70</v>
      </c>
      <c r="D12045" s="896">
        <v>157.27000000000001</v>
      </c>
    </row>
    <row r="12046" spans="1:4" ht="27" x14ac:dyDescent="0.25">
      <c r="A12046" s="893">
        <v>97654</v>
      </c>
      <c r="B12046" s="894" t="s">
        <v>27574</v>
      </c>
      <c r="C12046" s="893" t="s">
        <v>70</v>
      </c>
      <c r="D12046" s="896">
        <v>196.79</v>
      </c>
    </row>
    <row r="12047" spans="1:4" ht="27" x14ac:dyDescent="0.25">
      <c r="A12047" s="893">
        <v>97655</v>
      </c>
      <c r="B12047" s="894" t="s">
        <v>27575</v>
      </c>
      <c r="C12047" s="893" t="s">
        <v>59</v>
      </c>
      <c r="D12047" s="896">
        <v>36.36</v>
      </c>
    </row>
    <row r="12048" spans="1:4" ht="27" x14ac:dyDescent="0.25">
      <c r="A12048" s="893">
        <v>97656</v>
      </c>
      <c r="B12048" s="894" t="s">
        <v>27576</v>
      </c>
      <c r="C12048" s="893" t="s">
        <v>70</v>
      </c>
      <c r="D12048" s="896">
        <v>338.03</v>
      </c>
    </row>
    <row r="12049" spans="1:4" ht="27" x14ac:dyDescent="0.25">
      <c r="A12049" s="893">
        <v>97657</v>
      </c>
      <c r="B12049" s="894" t="s">
        <v>27577</v>
      </c>
      <c r="C12049" s="893" t="s">
        <v>70</v>
      </c>
      <c r="D12049" s="896">
        <v>670.01</v>
      </c>
    </row>
    <row r="12050" spans="1:4" ht="27" x14ac:dyDescent="0.25">
      <c r="A12050" s="893">
        <v>97658</v>
      </c>
      <c r="B12050" s="894" t="s">
        <v>27578</v>
      </c>
      <c r="C12050" s="893" t="s">
        <v>70</v>
      </c>
      <c r="D12050" s="896">
        <v>236.03</v>
      </c>
    </row>
    <row r="12051" spans="1:4" ht="27" x14ac:dyDescent="0.25">
      <c r="A12051" s="893">
        <v>97659</v>
      </c>
      <c r="B12051" s="894" t="s">
        <v>27579</v>
      </c>
      <c r="C12051" s="893" t="s">
        <v>70</v>
      </c>
      <c r="D12051" s="896">
        <v>324.62</v>
      </c>
    </row>
    <row r="12052" spans="1:4" ht="27" x14ac:dyDescent="0.25">
      <c r="A12052" s="893">
        <v>97660</v>
      </c>
      <c r="B12052" s="894" t="s">
        <v>27580</v>
      </c>
      <c r="C12052" s="893" t="s">
        <v>70</v>
      </c>
      <c r="D12052" s="896">
        <v>0.79</v>
      </c>
    </row>
    <row r="12053" spans="1:4" ht="27" x14ac:dyDescent="0.25">
      <c r="A12053" s="893">
        <v>97661</v>
      </c>
      <c r="B12053" s="894" t="s">
        <v>27581</v>
      </c>
      <c r="C12053" s="893" t="s">
        <v>71</v>
      </c>
      <c r="D12053" s="896">
        <v>0.84</v>
      </c>
    </row>
    <row r="12054" spans="1:4" ht="27" x14ac:dyDescent="0.25">
      <c r="A12054" s="893">
        <v>97662</v>
      </c>
      <c r="B12054" s="894" t="s">
        <v>27582</v>
      </c>
      <c r="C12054" s="893" t="s">
        <v>71</v>
      </c>
      <c r="D12054" s="896">
        <v>0.56000000000000005</v>
      </c>
    </row>
    <row r="12055" spans="1:4" ht="27" x14ac:dyDescent="0.25">
      <c r="A12055" s="893">
        <v>97663</v>
      </c>
      <c r="B12055" s="894" t="s">
        <v>27583</v>
      </c>
      <c r="C12055" s="893" t="s">
        <v>70</v>
      </c>
      <c r="D12055" s="896">
        <v>14.01</v>
      </c>
    </row>
    <row r="12056" spans="1:4" ht="27" x14ac:dyDescent="0.25">
      <c r="A12056" s="893">
        <v>97664</v>
      </c>
      <c r="B12056" s="894" t="s">
        <v>27584</v>
      </c>
      <c r="C12056" s="893" t="s">
        <v>70</v>
      </c>
      <c r="D12056" s="896">
        <v>1.74</v>
      </c>
    </row>
    <row r="12057" spans="1:4" ht="27" x14ac:dyDescent="0.25">
      <c r="A12057" s="893">
        <v>97665</v>
      </c>
      <c r="B12057" s="894" t="s">
        <v>27585</v>
      </c>
      <c r="C12057" s="893" t="s">
        <v>70</v>
      </c>
      <c r="D12057" s="896">
        <v>2.14</v>
      </c>
    </row>
    <row r="12058" spans="1:4" ht="27" x14ac:dyDescent="0.25">
      <c r="A12058" s="893">
        <v>97666</v>
      </c>
      <c r="B12058" s="894" t="s">
        <v>27586</v>
      </c>
      <c r="C12058" s="893" t="s">
        <v>70</v>
      </c>
      <c r="D12058" s="896">
        <v>10.210000000000001</v>
      </c>
    </row>
    <row r="12059" spans="1:4" ht="27" x14ac:dyDescent="0.25">
      <c r="A12059" s="893">
        <v>104789</v>
      </c>
      <c r="B12059" s="894" t="s">
        <v>27587</v>
      </c>
      <c r="C12059" s="893" t="s">
        <v>58</v>
      </c>
      <c r="D12059" s="896">
        <v>222.68</v>
      </c>
    </row>
    <row r="12060" spans="1:4" ht="27" x14ac:dyDescent="0.25">
      <c r="A12060" s="893">
        <v>104790</v>
      </c>
      <c r="B12060" s="894" t="s">
        <v>27588</v>
      </c>
      <c r="C12060" s="893" t="s">
        <v>58</v>
      </c>
      <c r="D12060" s="896">
        <v>120.52</v>
      </c>
    </row>
    <row r="12061" spans="1:4" ht="27" x14ac:dyDescent="0.25">
      <c r="A12061" s="893">
        <v>104791</v>
      </c>
      <c r="B12061" s="894" t="s">
        <v>27589</v>
      </c>
      <c r="C12061" s="893" t="s">
        <v>59</v>
      </c>
      <c r="D12061" s="896">
        <v>6.95</v>
      </c>
    </row>
    <row r="12062" spans="1:4" ht="27" x14ac:dyDescent="0.25">
      <c r="A12062" s="893">
        <v>104792</v>
      </c>
      <c r="B12062" s="894" t="s">
        <v>27590</v>
      </c>
      <c r="C12062" s="893" t="s">
        <v>71</v>
      </c>
      <c r="D12062" s="896">
        <v>0.46</v>
      </c>
    </row>
    <row r="12063" spans="1:4" ht="27" x14ac:dyDescent="0.25">
      <c r="A12063" s="893">
        <v>104793</v>
      </c>
      <c r="B12063" s="894" t="s">
        <v>27591</v>
      </c>
      <c r="C12063" s="893" t="s">
        <v>71</v>
      </c>
      <c r="D12063" s="896">
        <v>0.64</v>
      </c>
    </row>
    <row r="12064" spans="1:4" ht="27" x14ac:dyDescent="0.25">
      <c r="A12064" s="893">
        <v>104794</v>
      </c>
      <c r="B12064" s="894" t="s">
        <v>27592</v>
      </c>
      <c r="C12064" s="893" t="s">
        <v>71</v>
      </c>
      <c r="D12064" s="896">
        <v>1.1499999999999999</v>
      </c>
    </row>
    <row r="12065" spans="1:4" ht="27" x14ac:dyDescent="0.25">
      <c r="A12065" s="893">
        <v>104795</v>
      </c>
      <c r="B12065" s="894" t="s">
        <v>27593</v>
      </c>
      <c r="C12065" s="893" t="s">
        <v>71</v>
      </c>
      <c r="D12065" s="896">
        <v>1.61</v>
      </c>
    </row>
    <row r="12066" spans="1:4" ht="27" x14ac:dyDescent="0.25">
      <c r="A12066" s="893">
        <v>104796</v>
      </c>
      <c r="B12066" s="894" t="s">
        <v>27594</v>
      </c>
      <c r="C12066" s="893" t="s">
        <v>71</v>
      </c>
      <c r="D12066" s="896">
        <v>15.62</v>
      </c>
    </row>
    <row r="12067" spans="1:4" ht="27" x14ac:dyDescent="0.25">
      <c r="A12067" s="893">
        <v>104797</v>
      </c>
      <c r="B12067" s="894" t="s">
        <v>27595</v>
      </c>
      <c r="C12067" s="893" t="s">
        <v>71</v>
      </c>
      <c r="D12067" s="896">
        <v>19.53</v>
      </c>
    </row>
    <row r="12068" spans="1:4" ht="40.5" x14ac:dyDescent="0.25">
      <c r="A12068" s="893">
        <v>104798</v>
      </c>
      <c r="B12068" s="894" t="s">
        <v>27596</v>
      </c>
      <c r="C12068" s="893" t="s">
        <v>70</v>
      </c>
      <c r="D12068" s="896">
        <v>16.12</v>
      </c>
    </row>
    <row r="12069" spans="1:4" ht="27" x14ac:dyDescent="0.25">
      <c r="A12069" s="893">
        <v>104799</v>
      </c>
      <c r="B12069" s="894" t="s">
        <v>27597</v>
      </c>
      <c r="C12069" s="893" t="s">
        <v>59</v>
      </c>
      <c r="D12069" s="896">
        <v>12.66</v>
      </c>
    </row>
    <row r="12070" spans="1:4" ht="27" x14ac:dyDescent="0.25">
      <c r="A12070" s="893">
        <v>104800</v>
      </c>
      <c r="B12070" s="894" t="s">
        <v>27598</v>
      </c>
      <c r="C12070" s="893" t="s">
        <v>71</v>
      </c>
      <c r="D12070" s="896">
        <v>10.54</v>
      </c>
    </row>
    <row r="12071" spans="1:4" ht="40.5" x14ac:dyDescent="0.25">
      <c r="A12071" s="893">
        <v>104801</v>
      </c>
      <c r="B12071" s="894" t="s">
        <v>27599</v>
      </c>
      <c r="C12071" s="893" t="s">
        <v>59</v>
      </c>
      <c r="D12071" s="896">
        <v>17.170000000000002</v>
      </c>
    </row>
    <row r="12072" spans="1:4" ht="40.5" x14ac:dyDescent="0.25">
      <c r="A12072" s="893">
        <v>104802</v>
      </c>
      <c r="B12072" s="894" t="s">
        <v>27600</v>
      </c>
      <c r="C12072" s="893" t="s">
        <v>59</v>
      </c>
      <c r="D12072" s="896">
        <v>11.42</v>
      </c>
    </row>
    <row r="12073" spans="1:4" ht="27" x14ac:dyDescent="0.25">
      <c r="A12073" s="893">
        <v>104803</v>
      </c>
      <c r="B12073" s="894" t="s">
        <v>27601</v>
      </c>
      <c r="C12073" s="893" t="s">
        <v>71</v>
      </c>
      <c r="D12073" s="896">
        <v>5.31</v>
      </c>
    </row>
    <row r="12074" spans="1:4" ht="27" x14ac:dyDescent="0.25">
      <c r="A12074" s="893">
        <v>95967</v>
      </c>
      <c r="B12074" s="894" t="s">
        <v>27602</v>
      </c>
      <c r="C12074" s="893" t="s">
        <v>75</v>
      </c>
      <c r="D12074" s="896">
        <v>170.58</v>
      </c>
    </row>
    <row r="12075" spans="1:4" ht="27" x14ac:dyDescent="0.25">
      <c r="A12075" s="893">
        <v>99059</v>
      </c>
      <c r="B12075" s="894" t="s">
        <v>27603</v>
      </c>
      <c r="C12075" s="893" t="s">
        <v>71</v>
      </c>
      <c r="D12075" s="896">
        <v>70.319999999999993</v>
      </c>
    </row>
    <row r="12076" spans="1:4" ht="27" x14ac:dyDescent="0.25">
      <c r="A12076" s="893">
        <v>99060</v>
      </c>
      <c r="B12076" s="894" t="s">
        <v>27604</v>
      </c>
      <c r="C12076" s="893" t="s">
        <v>70</v>
      </c>
      <c r="D12076" s="896">
        <v>209.18</v>
      </c>
    </row>
    <row r="12077" spans="1:4" ht="27" x14ac:dyDescent="0.25">
      <c r="A12077" s="893">
        <v>99061</v>
      </c>
      <c r="B12077" s="894" t="s">
        <v>27605</v>
      </c>
      <c r="C12077" s="893" t="s">
        <v>70</v>
      </c>
      <c r="D12077" s="896">
        <v>129.44</v>
      </c>
    </row>
    <row r="12078" spans="1:4" ht="13.5" x14ac:dyDescent="0.25">
      <c r="A12078" s="893">
        <v>99062</v>
      </c>
      <c r="B12078" s="894" t="s">
        <v>27606</v>
      </c>
      <c r="C12078" s="893" t="s">
        <v>70</v>
      </c>
      <c r="D12078" s="896">
        <v>2.34</v>
      </c>
    </row>
    <row r="12079" spans="1:4" ht="13.5" x14ac:dyDescent="0.25">
      <c r="A12079" s="893">
        <v>99063</v>
      </c>
      <c r="B12079" s="894" t="s">
        <v>27607</v>
      </c>
      <c r="C12079" s="893" t="s">
        <v>71</v>
      </c>
      <c r="D12079" s="896">
        <v>10.34</v>
      </c>
    </row>
    <row r="12080" spans="1:4" ht="13.5" x14ac:dyDescent="0.25">
      <c r="A12080" s="893">
        <v>105007</v>
      </c>
      <c r="B12080" s="894" t="s">
        <v>27608</v>
      </c>
      <c r="C12080" s="893" t="s">
        <v>70</v>
      </c>
      <c r="D12080" s="896">
        <v>43.21</v>
      </c>
    </row>
    <row r="12081" spans="1:4" ht="27" x14ac:dyDescent="0.25">
      <c r="A12081" s="893">
        <v>105009</v>
      </c>
      <c r="B12081" s="894" t="s">
        <v>27609</v>
      </c>
      <c r="C12081" s="893" t="s">
        <v>71</v>
      </c>
      <c r="D12081" s="896">
        <v>86.28</v>
      </c>
    </row>
    <row r="12082" spans="1:4" ht="27" x14ac:dyDescent="0.25">
      <c r="A12082" s="893">
        <v>105011</v>
      </c>
      <c r="B12082" s="894" t="s">
        <v>27610</v>
      </c>
      <c r="C12082" s="893" t="s">
        <v>71</v>
      </c>
      <c r="D12082" s="896">
        <v>0.61</v>
      </c>
    </row>
    <row r="12083" spans="1:4" ht="27" x14ac:dyDescent="0.25">
      <c r="A12083" s="893">
        <v>93588</v>
      </c>
      <c r="B12083" s="894" t="s">
        <v>27611</v>
      </c>
      <c r="C12083" s="893" t="s">
        <v>27401</v>
      </c>
      <c r="D12083" s="896">
        <v>3.12</v>
      </c>
    </row>
    <row r="12084" spans="1:4" ht="27" x14ac:dyDescent="0.25">
      <c r="A12084" s="893">
        <v>93589</v>
      </c>
      <c r="B12084" s="894" t="s">
        <v>27612</v>
      </c>
      <c r="C12084" s="893" t="s">
        <v>27401</v>
      </c>
      <c r="D12084" s="896">
        <v>2.68</v>
      </c>
    </row>
    <row r="12085" spans="1:4" ht="40.5" x14ac:dyDescent="0.25">
      <c r="A12085" s="893">
        <v>93590</v>
      </c>
      <c r="B12085" s="894" t="s">
        <v>27613</v>
      </c>
      <c r="C12085" s="893" t="s">
        <v>27401</v>
      </c>
      <c r="D12085" s="896">
        <v>0.97</v>
      </c>
    </row>
    <row r="12086" spans="1:4" ht="27" x14ac:dyDescent="0.25">
      <c r="A12086" s="893">
        <v>93591</v>
      </c>
      <c r="B12086" s="894" t="s">
        <v>27614</v>
      </c>
      <c r="C12086" s="893" t="s">
        <v>27401</v>
      </c>
      <c r="D12086" s="896">
        <v>2.75</v>
      </c>
    </row>
    <row r="12087" spans="1:4" ht="27" x14ac:dyDescent="0.25">
      <c r="A12087" s="893">
        <v>93592</v>
      </c>
      <c r="B12087" s="894" t="s">
        <v>27615</v>
      </c>
      <c r="C12087" s="893" t="s">
        <v>27401</v>
      </c>
      <c r="D12087" s="896">
        <v>2.38</v>
      </c>
    </row>
    <row r="12088" spans="1:4" ht="40.5" x14ac:dyDescent="0.25">
      <c r="A12088" s="893">
        <v>93593</v>
      </c>
      <c r="B12088" s="894" t="s">
        <v>27616</v>
      </c>
      <c r="C12088" s="893" t="s">
        <v>27401</v>
      </c>
      <c r="D12088" s="896">
        <v>0.87</v>
      </c>
    </row>
    <row r="12089" spans="1:4" ht="27" x14ac:dyDescent="0.25">
      <c r="A12089" s="893">
        <v>93594</v>
      </c>
      <c r="B12089" s="894" t="s">
        <v>27617</v>
      </c>
      <c r="C12089" s="893" t="s">
        <v>26512</v>
      </c>
      <c r="D12089" s="896">
        <v>2.08</v>
      </c>
    </row>
    <row r="12090" spans="1:4" ht="27" x14ac:dyDescent="0.25">
      <c r="A12090" s="893">
        <v>93595</v>
      </c>
      <c r="B12090" s="894" t="s">
        <v>27618</v>
      </c>
      <c r="C12090" s="893" t="s">
        <v>26512</v>
      </c>
      <c r="D12090" s="896">
        <v>1.81</v>
      </c>
    </row>
    <row r="12091" spans="1:4" ht="40.5" x14ac:dyDescent="0.25">
      <c r="A12091" s="893">
        <v>93596</v>
      </c>
      <c r="B12091" s="894" t="s">
        <v>27619</v>
      </c>
      <c r="C12091" s="893" t="s">
        <v>26512</v>
      </c>
      <c r="D12091" s="896">
        <v>0.65</v>
      </c>
    </row>
    <row r="12092" spans="1:4" ht="27" x14ac:dyDescent="0.25">
      <c r="A12092" s="893">
        <v>93597</v>
      </c>
      <c r="B12092" s="894" t="s">
        <v>27620</v>
      </c>
      <c r="C12092" s="893" t="s">
        <v>26512</v>
      </c>
      <c r="D12092" s="896">
        <v>1.82</v>
      </c>
    </row>
    <row r="12093" spans="1:4" ht="27" x14ac:dyDescent="0.25">
      <c r="A12093" s="893">
        <v>93598</v>
      </c>
      <c r="B12093" s="894" t="s">
        <v>27621</v>
      </c>
      <c r="C12093" s="893" t="s">
        <v>26512</v>
      </c>
      <c r="D12093" s="896">
        <v>1.57</v>
      </c>
    </row>
    <row r="12094" spans="1:4" ht="40.5" x14ac:dyDescent="0.25">
      <c r="A12094" s="893">
        <v>93599</v>
      </c>
      <c r="B12094" s="894" t="s">
        <v>27622</v>
      </c>
      <c r="C12094" s="893" t="s">
        <v>26512</v>
      </c>
      <c r="D12094" s="896">
        <v>0.57999999999999996</v>
      </c>
    </row>
    <row r="12095" spans="1:4" ht="27" x14ac:dyDescent="0.25">
      <c r="A12095" s="893">
        <v>95425</v>
      </c>
      <c r="B12095" s="894" t="s">
        <v>27623</v>
      </c>
      <c r="C12095" s="893" t="s">
        <v>27401</v>
      </c>
      <c r="D12095" s="896">
        <v>2.33</v>
      </c>
    </row>
    <row r="12096" spans="1:4" ht="27" x14ac:dyDescent="0.25">
      <c r="A12096" s="893">
        <v>95426</v>
      </c>
      <c r="B12096" s="894" t="s">
        <v>27624</v>
      </c>
      <c r="C12096" s="893" t="s">
        <v>27401</v>
      </c>
      <c r="D12096" s="896">
        <v>2.0099999999999998</v>
      </c>
    </row>
    <row r="12097" spans="1:4" ht="40.5" x14ac:dyDescent="0.25">
      <c r="A12097" s="893">
        <v>95427</v>
      </c>
      <c r="B12097" s="894" t="s">
        <v>27625</v>
      </c>
      <c r="C12097" s="893" t="s">
        <v>27401</v>
      </c>
      <c r="D12097" s="896">
        <v>0.76</v>
      </c>
    </row>
    <row r="12098" spans="1:4" ht="27" x14ac:dyDescent="0.25">
      <c r="A12098" s="893">
        <v>95428</v>
      </c>
      <c r="B12098" s="894" t="s">
        <v>27626</v>
      </c>
      <c r="C12098" s="893" t="s">
        <v>26512</v>
      </c>
      <c r="D12098" s="896">
        <v>1.56</v>
      </c>
    </row>
    <row r="12099" spans="1:4" ht="27" x14ac:dyDescent="0.25">
      <c r="A12099" s="893">
        <v>95429</v>
      </c>
      <c r="B12099" s="894" t="s">
        <v>27627</v>
      </c>
      <c r="C12099" s="893" t="s">
        <v>26512</v>
      </c>
      <c r="D12099" s="896">
        <v>1.35</v>
      </c>
    </row>
    <row r="12100" spans="1:4" ht="40.5" x14ac:dyDescent="0.25">
      <c r="A12100" s="893">
        <v>95430</v>
      </c>
      <c r="B12100" s="894" t="s">
        <v>27628</v>
      </c>
      <c r="C12100" s="893" t="s">
        <v>26512</v>
      </c>
      <c r="D12100" s="896">
        <v>0.47</v>
      </c>
    </row>
    <row r="12101" spans="1:4" ht="27" x14ac:dyDescent="0.25">
      <c r="A12101" s="893">
        <v>95875</v>
      </c>
      <c r="B12101" s="894" t="s">
        <v>27629</v>
      </c>
      <c r="C12101" s="893" t="s">
        <v>27401</v>
      </c>
      <c r="D12101" s="896">
        <v>2.4700000000000002</v>
      </c>
    </row>
    <row r="12102" spans="1:4" ht="27" x14ac:dyDescent="0.25">
      <c r="A12102" s="893">
        <v>95876</v>
      </c>
      <c r="B12102" s="894" t="s">
        <v>27630</v>
      </c>
      <c r="C12102" s="893" t="s">
        <v>27401</v>
      </c>
      <c r="D12102" s="896">
        <v>2.16</v>
      </c>
    </row>
    <row r="12103" spans="1:4" ht="27" x14ac:dyDescent="0.25">
      <c r="A12103" s="893">
        <v>95877</v>
      </c>
      <c r="B12103" s="894" t="s">
        <v>27631</v>
      </c>
      <c r="C12103" s="893" t="s">
        <v>27401</v>
      </c>
      <c r="D12103" s="896">
        <v>1.85</v>
      </c>
    </row>
    <row r="12104" spans="1:4" ht="27" x14ac:dyDescent="0.25">
      <c r="A12104" s="893">
        <v>95878</v>
      </c>
      <c r="B12104" s="894" t="s">
        <v>27632</v>
      </c>
      <c r="C12104" s="893" t="s">
        <v>26512</v>
      </c>
      <c r="D12104" s="896">
        <v>1.66</v>
      </c>
    </row>
    <row r="12105" spans="1:4" ht="27" x14ac:dyDescent="0.25">
      <c r="A12105" s="893">
        <v>95879</v>
      </c>
      <c r="B12105" s="894" t="s">
        <v>27633</v>
      </c>
      <c r="C12105" s="893" t="s">
        <v>26512</v>
      </c>
      <c r="D12105" s="896">
        <v>1.46</v>
      </c>
    </row>
    <row r="12106" spans="1:4" ht="27" x14ac:dyDescent="0.25">
      <c r="A12106" s="893">
        <v>95880</v>
      </c>
      <c r="B12106" s="894" t="s">
        <v>27634</v>
      </c>
      <c r="C12106" s="893" t="s">
        <v>26512</v>
      </c>
      <c r="D12106" s="896">
        <v>1.24</v>
      </c>
    </row>
    <row r="12107" spans="1:4" ht="27" x14ac:dyDescent="0.25">
      <c r="A12107" s="893">
        <v>97912</v>
      </c>
      <c r="B12107" s="894" t="s">
        <v>27635</v>
      </c>
      <c r="C12107" s="893" t="s">
        <v>27401</v>
      </c>
      <c r="D12107" s="896">
        <v>3.75</v>
      </c>
    </row>
    <row r="12108" spans="1:4" ht="27" x14ac:dyDescent="0.25">
      <c r="A12108" s="893">
        <v>97913</v>
      </c>
      <c r="B12108" s="894" t="s">
        <v>27636</v>
      </c>
      <c r="C12108" s="893" t="s">
        <v>27401</v>
      </c>
      <c r="D12108" s="896">
        <v>3.25</v>
      </c>
    </row>
    <row r="12109" spans="1:4" ht="27" x14ac:dyDescent="0.25">
      <c r="A12109" s="893">
        <v>97914</v>
      </c>
      <c r="B12109" s="894" t="s">
        <v>27637</v>
      </c>
      <c r="C12109" s="893" t="s">
        <v>27401</v>
      </c>
      <c r="D12109" s="896">
        <v>2.98</v>
      </c>
    </row>
    <row r="12110" spans="1:4" ht="40.5" x14ac:dyDescent="0.25">
      <c r="A12110" s="893">
        <v>97915</v>
      </c>
      <c r="B12110" s="894" t="s">
        <v>27638</v>
      </c>
      <c r="C12110" s="893" t="s">
        <v>27401</v>
      </c>
      <c r="D12110" s="896">
        <v>1.19</v>
      </c>
    </row>
    <row r="12111" spans="1:4" ht="27" x14ac:dyDescent="0.25">
      <c r="A12111" s="893">
        <v>100937</v>
      </c>
      <c r="B12111" s="894" t="s">
        <v>27639</v>
      </c>
      <c r="C12111" s="893" t="s">
        <v>27401</v>
      </c>
      <c r="D12111" s="896">
        <v>8.94</v>
      </c>
    </row>
    <row r="12112" spans="1:4" ht="27" x14ac:dyDescent="0.25">
      <c r="A12112" s="893">
        <v>100938</v>
      </c>
      <c r="B12112" s="894" t="s">
        <v>27640</v>
      </c>
      <c r="C12112" s="893" t="s">
        <v>27401</v>
      </c>
      <c r="D12112" s="896">
        <v>7.45</v>
      </c>
    </row>
    <row r="12113" spans="1:4" ht="27" x14ac:dyDescent="0.25">
      <c r="A12113" s="893">
        <v>100939</v>
      </c>
      <c r="B12113" s="894" t="s">
        <v>27641</v>
      </c>
      <c r="C12113" s="893" t="s">
        <v>27401</v>
      </c>
      <c r="D12113" s="896">
        <v>6.57</v>
      </c>
    </row>
    <row r="12114" spans="1:4" ht="27" x14ac:dyDescent="0.25">
      <c r="A12114" s="893">
        <v>100940</v>
      </c>
      <c r="B12114" s="894" t="s">
        <v>27642</v>
      </c>
      <c r="C12114" s="893" t="s">
        <v>27401</v>
      </c>
      <c r="D12114" s="896">
        <v>5.6</v>
      </c>
    </row>
    <row r="12115" spans="1:4" ht="27" x14ac:dyDescent="0.25">
      <c r="A12115" s="893">
        <v>100941</v>
      </c>
      <c r="B12115" s="894" t="s">
        <v>27643</v>
      </c>
      <c r="C12115" s="893" t="s">
        <v>26512</v>
      </c>
      <c r="D12115" s="896">
        <v>5.95</v>
      </c>
    </row>
    <row r="12116" spans="1:4" ht="27" x14ac:dyDescent="0.25">
      <c r="A12116" s="893">
        <v>100942</v>
      </c>
      <c r="B12116" s="894" t="s">
        <v>27644</v>
      </c>
      <c r="C12116" s="893" t="s">
        <v>26512</v>
      </c>
      <c r="D12116" s="896">
        <v>4.97</v>
      </c>
    </row>
    <row r="12117" spans="1:4" ht="27" x14ac:dyDescent="0.25">
      <c r="A12117" s="893">
        <v>100943</v>
      </c>
      <c r="B12117" s="894" t="s">
        <v>27645</v>
      </c>
      <c r="C12117" s="893" t="s">
        <v>26512</v>
      </c>
      <c r="D12117" s="896">
        <v>4.37</v>
      </c>
    </row>
    <row r="12118" spans="1:4" ht="27" x14ac:dyDescent="0.25">
      <c r="A12118" s="893">
        <v>100944</v>
      </c>
      <c r="B12118" s="894" t="s">
        <v>27646</v>
      </c>
      <c r="C12118" s="893" t="s">
        <v>26512</v>
      </c>
      <c r="D12118" s="896">
        <v>3.74</v>
      </c>
    </row>
    <row r="12119" spans="1:4" ht="27" x14ac:dyDescent="0.25">
      <c r="A12119" s="893">
        <v>100945</v>
      </c>
      <c r="B12119" s="894" t="s">
        <v>27647</v>
      </c>
      <c r="C12119" s="893" t="s">
        <v>26512</v>
      </c>
      <c r="D12119" s="896">
        <v>2.82</v>
      </c>
    </row>
    <row r="12120" spans="1:4" ht="27" x14ac:dyDescent="0.25">
      <c r="A12120" s="893">
        <v>100946</v>
      </c>
      <c r="B12120" s="894" t="s">
        <v>27648</v>
      </c>
      <c r="C12120" s="893" t="s">
        <v>26512</v>
      </c>
      <c r="D12120" s="896">
        <v>2.4300000000000002</v>
      </c>
    </row>
    <row r="12121" spans="1:4" ht="27" x14ac:dyDescent="0.25">
      <c r="A12121" s="893">
        <v>100947</v>
      </c>
      <c r="B12121" s="894" t="s">
        <v>27649</v>
      </c>
      <c r="C12121" s="893" t="s">
        <v>26512</v>
      </c>
      <c r="D12121" s="896">
        <v>2.2400000000000002</v>
      </c>
    </row>
    <row r="12122" spans="1:4" ht="27" x14ac:dyDescent="0.25">
      <c r="A12122" s="893">
        <v>100948</v>
      </c>
      <c r="B12122" s="894" t="s">
        <v>27650</v>
      </c>
      <c r="C12122" s="893" t="s">
        <v>26512</v>
      </c>
      <c r="D12122" s="896">
        <v>0.88</v>
      </c>
    </row>
    <row r="12123" spans="1:4" ht="27" x14ac:dyDescent="0.25">
      <c r="A12123" s="893">
        <v>100949</v>
      </c>
      <c r="B12123" s="894" t="s">
        <v>27651</v>
      </c>
      <c r="C12123" s="893" t="s">
        <v>26512</v>
      </c>
      <c r="D12123" s="896">
        <v>6.72</v>
      </c>
    </row>
    <row r="12124" spans="1:4" ht="40.5" x14ac:dyDescent="0.25">
      <c r="A12124" s="893">
        <v>100950</v>
      </c>
      <c r="B12124" s="894" t="s">
        <v>27652</v>
      </c>
      <c r="C12124" s="893" t="s">
        <v>26512</v>
      </c>
      <c r="D12124" s="896">
        <v>3.57</v>
      </c>
    </row>
    <row r="12125" spans="1:4" ht="40.5" x14ac:dyDescent="0.25">
      <c r="A12125" s="893">
        <v>100951</v>
      </c>
      <c r="B12125" s="894" t="s">
        <v>27653</v>
      </c>
      <c r="C12125" s="893" t="s">
        <v>26512</v>
      </c>
      <c r="D12125" s="896">
        <v>3.08</v>
      </c>
    </row>
    <row r="12126" spans="1:4" ht="40.5" x14ac:dyDescent="0.25">
      <c r="A12126" s="893">
        <v>100952</v>
      </c>
      <c r="B12126" s="894" t="s">
        <v>27654</v>
      </c>
      <c r="C12126" s="893" t="s">
        <v>26512</v>
      </c>
      <c r="D12126" s="896">
        <v>2.84</v>
      </c>
    </row>
    <row r="12127" spans="1:4" ht="40.5" x14ac:dyDescent="0.25">
      <c r="A12127" s="893">
        <v>100953</v>
      </c>
      <c r="B12127" s="894" t="s">
        <v>27655</v>
      </c>
      <c r="C12127" s="893" t="s">
        <v>26512</v>
      </c>
      <c r="D12127" s="896">
        <v>1.1200000000000001</v>
      </c>
    </row>
    <row r="12128" spans="1:4" ht="40.5" x14ac:dyDescent="0.25">
      <c r="A12128" s="893">
        <v>100954</v>
      </c>
      <c r="B12128" s="894" t="s">
        <v>27656</v>
      </c>
      <c r="C12128" s="893" t="s">
        <v>26512</v>
      </c>
      <c r="D12128" s="896">
        <v>8.51</v>
      </c>
    </row>
    <row r="12129" spans="1:4" ht="27" x14ac:dyDescent="0.25">
      <c r="A12129" s="893">
        <v>100955</v>
      </c>
      <c r="B12129" s="894" t="s">
        <v>27657</v>
      </c>
      <c r="C12129" s="893" t="s">
        <v>27401</v>
      </c>
      <c r="D12129" s="896">
        <v>4.91</v>
      </c>
    </row>
    <row r="12130" spans="1:4" ht="27" x14ac:dyDescent="0.25">
      <c r="A12130" s="893">
        <v>100956</v>
      </c>
      <c r="B12130" s="894" t="s">
        <v>27658</v>
      </c>
      <c r="C12130" s="893" t="s">
        <v>27401</v>
      </c>
      <c r="D12130" s="896">
        <v>4.26</v>
      </c>
    </row>
    <row r="12131" spans="1:4" ht="27" x14ac:dyDescent="0.25">
      <c r="A12131" s="893">
        <v>100957</v>
      </c>
      <c r="B12131" s="894" t="s">
        <v>27659</v>
      </c>
      <c r="C12131" s="893" t="s">
        <v>27401</v>
      </c>
      <c r="D12131" s="896">
        <v>3.9</v>
      </c>
    </row>
    <row r="12132" spans="1:4" ht="27" x14ac:dyDescent="0.25">
      <c r="A12132" s="893">
        <v>100958</v>
      </c>
      <c r="B12132" s="894" t="s">
        <v>27660</v>
      </c>
      <c r="C12132" s="893" t="s">
        <v>27401</v>
      </c>
      <c r="D12132" s="896">
        <v>1.56</v>
      </c>
    </row>
    <row r="12133" spans="1:4" ht="27" x14ac:dyDescent="0.25">
      <c r="A12133" s="893">
        <v>100959</v>
      </c>
      <c r="B12133" s="894" t="s">
        <v>27661</v>
      </c>
      <c r="C12133" s="893" t="s">
        <v>27401</v>
      </c>
      <c r="D12133" s="896">
        <v>11.71</v>
      </c>
    </row>
    <row r="12134" spans="1:4" ht="27" x14ac:dyDescent="0.25">
      <c r="A12134" s="893">
        <v>100960</v>
      </c>
      <c r="B12134" s="894" t="s">
        <v>27662</v>
      </c>
      <c r="C12134" s="893" t="s">
        <v>27401</v>
      </c>
      <c r="D12134" s="896">
        <v>3.64</v>
      </c>
    </row>
    <row r="12135" spans="1:4" ht="27" x14ac:dyDescent="0.25">
      <c r="A12135" s="893">
        <v>100961</v>
      </c>
      <c r="B12135" s="894" t="s">
        <v>27663</v>
      </c>
      <c r="C12135" s="893" t="s">
        <v>27401</v>
      </c>
      <c r="D12135" s="896">
        <v>3.16</v>
      </c>
    </row>
    <row r="12136" spans="1:4" ht="27" x14ac:dyDescent="0.25">
      <c r="A12136" s="893">
        <v>100962</v>
      </c>
      <c r="B12136" s="894" t="s">
        <v>27664</v>
      </c>
      <c r="C12136" s="893" t="s">
        <v>27401</v>
      </c>
      <c r="D12136" s="896">
        <v>2.87</v>
      </c>
    </row>
    <row r="12137" spans="1:4" ht="27" x14ac:dyDescent="0.25">
      <c r="A12137" s="893">
        <v>100963</v>
      </c>
      <c r="B12137" s="894" t="s">
        <v>27665</v>
      </c>
      <c r="C12137" s="893" t="s">
        <v>27401</v>
      </c>
      <c r="D12137" s="896">
        <v>1.1399999999999999</v>
      </c>
    </row>
    <row r="12138" spans="1:4" ht="27" x14ac:dyDescent="0.25">
      <c r="A12138" s="893">
        <v>100964</v>
      </c>
      <c r="B12138" s="894" t="s">
        <v>27666</v>
      </c>
      <c r="C12138" s="893" t="s">
        <v>27401</v>
      </c>
      <c r="D12138" s="896">
        <v>8.74</v>
      </c>
    </row>
    <row r="12139" spans="1:4" ht="40.5" x14ac:dyDescent="0.25">
      <c r="A12139" s="893">
        <v>100973</v>
      </c>
      <c r="B12139" s="894" t="s">
        <v>27667</v>
      </c>
      <c r="C12139" s="893" t="s">
        <v>58</v>
      </c>
      <c r="D12139" s="896">
        <v>9</v>
      </c>
    </row>
    <row r="12140" spans="1:4" ht="40.5" x14ac:dyDescent="0.25">
      <c r="A12140" s="893">
        <v>100974</v>
      </c>
      <c r="B12140" s="894" t="s">
        <v>27668</v>
      </c>
      <c r="C12140" s="893" t="s">
        <v>58</v>
      </c>
      <c r="D12140" s="896">
        <v>8.6199999999999992</v>
      </c>
    </row>
    <row r="12141" spans="1:4" ht="40.5" x14ac:dyDescent="0.25">
      <c r="A12141" s="893">
        <v>100975</v>
      </c>
      <c r="B12141" s="894" t="s">
        <v>27669</v>
      </c>
      <c r="C12141" s="893" t="s">
        <v>58</v>
      </c>
      <c r="D12141" s="896">
        <v>8.68</v>
      </c>
    </row>
    <row r="12142" spans="1:4" ht="40.5" x14ac:dyDescent="0.25">
      <c r="A12142" s="893">
        <v>100965</v>
      </c>
      <c r="B12142" s="894" t="s">
        <v>27670</v>
      </c>
      <c r="C12142" s="893" t="s">
        <v>26512</v>
      </c>
      <c r="D12142" s="896">
        <v>1.79</v>
      </c>
    </row>
    <row r="12143" spans="1:4" ht="40.5" x14ac:dyDescent="0.25">
      <c r="A12143" s="893">
        <v>100966</v>
      </c>
      <c r="B12143" s="894" t="s">
        <v>27671</v>
      </c>
      <c r="C12143" s="893" t="s">
        <v>26512</v>
      </c>
      <c r="D12143" s="896">
        <v>1.54</v>
      </c>
    </row>
    <row r="12144" spans="1:4" ht="40.5" x14ac:dyDescent="0.25">
      <c r="A12144" s="893">
        <v>100969</v>
      </c>
      <c r="B12144" s="894" t="s">
        <v>27672</v>
      </c>
      <c r="C12144" s="893" t="s">
        <v>26512</v>
      </c>
      <c r="D12144" s="896">
        <v>2.34</v>
      </c>
    </row>
    <row r="12145" spans="1:4" ht="40.5" x14ac:dyDescent="0.25">
      <c r="A12145" s="893">
        <v>100970</v>
      </c>
      <c r="B12145" s="894" t="s">
        <v>27673</v>
      </c>
      <c r="C12145" s="893" t="s">
        <v>26512</v>
      </c>
      <c r="D12145" s="896">
        <v>1.98</v>
      </c>
    </row>
    <row r="12146" spans="1:4" ht="40.5" x14ac:dyDescent="0.25">
      <c r="A12146" s="893">
        <v>102330</v>
      </c>
      <c r="B12146" s="894" t="s">
        <v>27674</v>
      </c>
      <c r="C12146" s="893" t="s">
        <v>26512</v>
      </c>
      <c r="D12146" s="896">
        <v>1.43</v>
      </c>
    </row>
    <row r="12147" spans="1:4" ht="40.5" x14ac:dyDescent="0.25">
      <c r="A12147" s="893">
        <v>102331</v>
      </c>
      <c r="B12147" s="894" t="s">
        <v>27675</v>
      </c>
      <c r="C12147" s="893" t="s">
        <v>26512</v>
      </c>
      <c r="D12147" s="896">
        <v>0.56000000000000005</v>
      </c>
    </row>
    <row r="12148" spans="1:4" ht="40.5" x14ac:dyDescent="0.25">
      <c r="A12148" s="893">
        <v>102332</v>
      </c>
      <c r="B12148" s="894" t="s">
        <v>27676</v>
      </c>
      <c r="C12148" s="893" t="s">
        <v>26512</v>
      </c>
      <c r="D12148" s="896">
        <v>1.85</v>
      </c>
    </row>
    <row r="12149" spans="1:4" ht="40.5" x14ac:dyDescent="0.25">
      <c r="A12149" s="893">
        <v>102333</v>
      </c>
      <c r="B12149" s="894" t="s">
        <v>27677</v>
      </c>
      <c r="C12149" s="893" t="s">
        <v>26512</v>
      </c>
      <c r="D12149" s="896">
        <v>0.74</v>
      </c>
    </row>
    <row r="12150" spans="1:4" ht="27" x14ac:dyDescent="0.25">
      <c r="A12150" s="893">
        <v>101019</v>
      </c>
      <c r="B12150" s="894" t="s">
        <v>27678</v>
      </c>
      <c r="C12150" s="893" t="s">
        <v>74</v>
      </c>
      <c r="D12150" s="896">
        <v>590.15</v>
      </c>
    </row>
    <row r="12151" spans="1:4" ht="27" x14ac:dyDescent="0.25">
      <c r="A12151" s="893">
        <v>101479</v>
      </c>
      <c r="B12151" s="894" t="s">
        <v>27679</v>
      </c>
      <c r="C12151" s="893" t="s">
        <v>74</v>
      </c>
      <c r="D12151" s="896">
        <v>171.93</v>
      </c>
    </row>
    <row r="12152" spans="1:4" ht="27" x14ac:dyDescent="0.25">
      <c r="A12152" s="893">
        <v>102568</v>
      </c>
      <c r="B12152" s="894" t="s">
        <v>27680</v>
      </c>
      <c r="C12152" s="893" t="s">
        <v>74</v>
      </c>
      <c r="D12152" s="896">
        <v>292.91000000000003</v>
      </c>
    </row>
    <row r="12153" spans="1:4" ht="40.5" x14ac:dyDescent="0.25">
      <c r="A12153" s="893">
        <v>100976</v>
      </c>
      <c r="B12153" s="894" t="s">
        <v>27681</v>
      </c>
      <c r="C12153" s="893" t="s">
        <v>58</v>
      </c>
      <c r="D12153" s="896">
        <v>8.49</v>
      </c>
    </row>
    <row r="12154" spans="1:4" ht="54" x14ac:dyDescent="0.25">
      <c r="A12154" s="893">
        <v>100977</v>
      </c>
      <c r="B12154" s="894" t="s">
        <v>27682</v>
      </c>
      <c r="C12154" s="893" t="s">
        <v>58</v>
      </c>
      <c r="D12154" s="896">
        <v>7.88</v>
      </c>
    </row>
    <row r="12155" spans="1:4" ht="54" x14ac:dyDescent="0.25">
      <c r="A12155" s="893">
        <v>100978</v>
      </c>
      <c r="B12155" s="894" t="s">
        <v>27683</v>
      </c>
      <c r="C12155" s="893" t="s">
        <v>58</v>
      </c>
      <c r="D12155" s="896">
        <v>7.07</v>
      </c>
    </row>
    <row r="12156" spans="1:4" ht="54" x14ac:dyDescent="0.25">
      <c r="A12156" s="893">
        <v>100979</v>
      </c>
      <c r="B12156" s="894" t="s">
        <v>27684</v>
      </c>
      <c r="C12156" s="893" t="s">
        <v>58</v>
      </c>
      <c r="D12156" s="896">
        <v>6.79</v>
      </c>
    </row>
    <row r="12157" spans="1:4" ht="54" x14ac:dyDescent="0.25">
      <c r="A12157" s="893">
        <v>100980</v>
      </c>
      <c r="B12157" s="894" t="s">
        <v>27685</v>
      </c>
      <c r="C12157" s="893" t="s">
        <v>58</v>
      </c>
      <c r="D12157" s="896">
        <v>6.41</v>
      </c>
    </row>
    <row r="12158" spans="1:4" ht="40.5" x14ac:dyDescent="0.25">
      <c r="A12158" s="893">
        <v>100981</v>
      </c>
      <c r="B12158" s="894" t="s">
        <v>27686</v>
      </c>
      <c r="C12158" s="893" t="s">
        <v>58</v>
      </c>
      <c r="D12158" s="896">
        <v>9.57</v>
      </c>
    </row>
    <row r="12159" spans="1:4" ht="40.5" x14ac:dyDescent="0.25">
      <c r="A12159" s="893">
        <v>100982</v>
      </c>
      <c r="B12159" s="894" t="s">
        <v>27687</v>
      </c>
      <c r="C12159" s="893" t="s">
        <v>58</v>
      </c>
      <c r="D12159" s="896">
        <v>9.1199999999999992</v>
      </c>
    </row>
    <row r="12160" spans="1:4" ht="40.5" x14ac:dyDescent="0.25">
      <c r="A12160" s="893">
        <v>100983</v>
      </c>
      <c r="B12160" s="894" t="s">
        <v>27688</v>
      </c>
      <c r="C12160" s="893" t="s">
        <v>58</v>
      </c>
      <c r="D12160" s="896">
        <v>9.16</v>
      </c>
    </row>
    <row r="12161" spans="1:4" ht="40.5" x14ac:dyDescent="0.25">
      <c r="A12161" s="893">
        <v>100984</v>
      </c>
      <c r="B12161" s="894" t="s">
        <v>27689</v>
      </c>
      <c r="C12161" s="893" t="s">
        <v>58</v>
      </c>
      <c r="D12161" s="896">
        <v>8.9499999999999993</v>
      </c>
    </row>
    <row r="12162" spans="1:4" ht="27" x14ac:dyDescent="0.25">
      <c r="A12162" s="893">
        <v>100985</v>
      </c>
      <c r="B12162" s="894" t="s">
        <v>27690</v>
      </c>
      <c r="C12162" s="893" t="s">
        <v>58</v>
      </c>
      <c r="D12162" s="896">
        <v>7.55</v>
      </c>
    </row>
    <row r="12163" spans="1:4" ht="27" x14ac:dyDescent="0.25">
      <c r="A12163" s="893">
        <v>100986</v>
      </c>
      <c r="B12163" s="894" t="s">
        <v>27691</v>
      </c>
      <c r="C12163" s="893" t="s">
        <v>58</v>
      </c>
      <c r="D12163" s="896">
        <v>9.0399999999999991</v>
      </c>
    </row>
    <row r="12164" spans="1:4" ht="27" x14ac:dyDescent="0.25">
      <c r="A12164" s="893">
        <v>100987</v>
      </c>
      <c r="B12164" s="894" t="s">
        <v>27692</v>
      </c>
      <c r="C12164" s="893" t="s">
        <v>58</v>
      </c>
      <c r="D12164" s="896">
        <v>10.44</v>
      </c>
    </row>
    <row r="12165" spans="1:4" ht="27" x14ac:dyDescent="0.25">
      <c r="A12165" s="893">
        <v>100988</v>
      </c>
      <c r="B12165" s="894" t="s">
        <v>27693</v>
      </c>
      <c r="C12165" s="893" t="s">
        <v>58</v>
      </c>
      <c r="D12165" s="896">
        <v>11.03</v>
      </c>
    </row>
    <row r="12166" spans="1:4" ht="40.5" x14ac:dyDescent="0.25">
      <c r="A12166" s="893">
        <v>100989</v>
      </c>
      <c r="B12166" s="894" t="s">
        <v>27694</v>
      </c>
      <c r="C12166" s="893" t="s">
        <v>74</v>
      </c>
      <c r="D12166" s="896">
        <v>6</v>
      </c>
    </row>
    <row r="12167" spans="1:4" ht="40.5" x14ac:dyDescent="0.25">
      <c r="A12167" s="893">
        <v>100990</v>
      </c>
      <c r="B12167" s="894" t="s">
        <v>27695</v>
      </c>
      <c r="C12167" s="893" t="s">
        <v>74</v>
      </c>
      <c r="D12167" s="896">
        <v>5.75</v>
      </c>
    </row>
    <row r="12168" spans="1:4" ht="40.5" x14ac:dyDescent="0.25">
      <c r="A12168" s="893">
        <v>100991</v>
      </c>
      <c r="B12168" s="894" t="s">
        <v>27696</v>
      </c>
      <c r="C12168" s="893" t="s">
        <v>74</v>
      </c>
      <c r="D12168" s="896">
        <v>5.82</v>
      </c>
    </row>
    <row r="12169" spans="1:4" ht="40.5" x14ac:dyDescent="0.25">
      <c r="A12169" s="893">
        <v>100992</v>
      </c>
      <c r="B12169" s="894" t="s">
        <v>27697</v>
      </c>
      <c r="C12169" s="893" t="s">
        <v>74</v>
      </c>
      <c r="D12169" s="896">
        <v>5.66</v>
      </c>
    </row>
    <row r="12170" spans="1:4" ht="54" x14ac:dyDescent="0.25">
      <c r="A12170" s="893">
        <v>100993</v>
      </c>
      <c r="B12170" s="894" t="s">
        <v>27698</v>
      </c>
      <c r="C12170" s="893" t="s">
        <v>74</v>
      </c>
      <c r="D12170" s="896">
        <v>5.24</v>
      </c>
    </row>
    <row r="12171" spans="1:4" ht="54" x14ac:dyDescent="0.25">
      <c r="A12171" s="893">
        <v>100994</v>
      </c>
      <c r="B12171" s="894" t="s">
        <v>27699</v>
      </c>
      <c r="C12171" s="893" t="s">
        <v>74</v>
      </c>
      <c r="D12171" s="896">
        <v>4.67</v>
      </c>
    </row>
    <row r="12172" spans="1:4" ht="54" x14ac:dyDescent="0.25">
      <c r="A12172" s="893">
        <v>100995</v>
      </c>
      <c r="B12172" s="894" t="s">
        <v>27700</v>
      </c>
      <c r="C12172" s="893" t="s">
        <v>74</v>
      </c>
      <c r="D12172" s="896">
        <v>4.54</v>
      </c>
    </row>
    <row r="12173" spans="1:4" ht="54" x14ac:dyDescent="0.25">
      <c r="A12173" s="893">
        <v>100996</v>
      </c>
      <c r="B12173" s="894" t="s">
        <v>27701</v>
      </c>
      <c r="C12173" s="893" t="s">
        <v>74</v>
      </c>
      <c r="D12173" s="896">
        <v>4.26</v>
      </c>
    </row>
    <row r="12174" spans="1:4" ht="40.5" x14ac:dyDescent="0.25">
      <c r="A12174" s="893">
        <v>100997</v>
      </c>
      <c r="B12174" s="894" t="s">
        <v>27702</v>
      </c>
      <c r="C12174" s="893" t="s">
        <v>74</v>
      </c>
      <c r="D12174" s="896">
        <v>6.39</v>
      </c>
    </row>
    <row r="12175" spans="1:4" ht="40.5" x14ac:dyDescent="0.25">
      <c r="A12175" s="893">
        <v>100998</v>
      </c>
      <c r="B12175" s="894" t="s">
        <v>27703</v>
      </c>
      <c r="C12175" s="893" t="s">
        <v>74</v>
      </c>
      <c r="D12175" s="896">
        <v>6.08</v>
      </c>
    </row>
    <row r="12176" spans="1:4" ht="40.5" x14ac:dyDescent="0.25">
      <c r="A12176" s="893">
        <v>100999</v>
      </c>
      <c r="B12176" s="894" t="s">
        <v>27704</v>
      </c>
      <c r="C12176" s="893" t="s">
        <v>74</v>
      </c>
      <c r="D12176" s="896">
        <v>6.14</v>
      </c>
    </row>
    <row r="12177" spans="1:4" ht="40.5" x14ac:dyDescent="0.25">
      <c r="A12177" s="893">
        <v>101000</v>
      </c>
      <c r="B12177" s="894" t="s">
        <v>27705</v>
      </c>
      <c r="C12177" s="893" t="s">
        <v>74</v>
      </c>
      <c r="D12177" s="896">
        <v>5.97</v>
      </c>
    </row>
    <row r="12178" spans="1:4" ht="27" x14ac:dyDescent="0.25">
      <c r="A12178" s="893">
        <v>101001</v>
      </c>
      <c r="B12178" s="894" t="s">
        <v>27706</v>
      </c>
      <c r="C12178" s="893" t="s">
        <v>74</v>
      </c>
      <c r="D12178" s="896">
        <v>5.03</v>
      </c>
    </row>
    <row r="12179" spans="1:4" ht="27" x14ac:dyDescent="0.25">
      <c r="A12179" s="893">
        <v>101002</v>
      </c>
      <c r="B12179" s="894" t="s">
        <v>27707</v>
      </c>
      <c r="C12179" s="893" t="s">
        <v>74</v>
      </c>
      <c r="D12179" s="896">
        <v>6.02</v>
      </c>
    </row>
    <row r="12180" spans="1:4" ht="27" x14ac:dyDescent="0.25">
      <c r="A12180" s="893">
        <v>101003</v>
      </c>
      <c r="B12180" s="894" t="s">
        <v>27708</v>
      </c>
      <c r="C12180" s="893" t="s">
        <v>74</v>
      </c>
      <c r="D12180" s="896">
        <v>6.95</v>
      </c>
    </row>
    <row r="12181" spans="1:4" ht="27" x14ac:dyDescent="0.25">
      <c r="A12181" s="893">
        <v>101004</v>
      </c>
      <c r="B12181" s="894" t="s">
        <v>27709</v>
      </c>
      <c r="C12181" s="893" t="s">
        <v>74</v>
      </c>
      <c r="D12181" s="896">
        <v>7.35</v>
      </c>
    </row>
    <row r="12182" spans="1:4" ht="27" x14ac:dyDescent="0.25">
      <c r="A12182" s="893">
        <v>101005</v>
      </c>
      <c r="B12182" s="894" t="s">
        <v>27710</v>
      </c>
      <c r="C12182" s="893" t="s">
        <v>58</v>
      </c>
      <c r="D12182" s="896">
        <v>18.68</v>
      </c>
    </row>
    <row r="12183" spans="1:4" ht="27" x14ac:dyDescent="0.25">
      <c r="A12183" s="893">
        <v>101006</v>
      </c>
      <c r="B12183" s="894" t="s">
        <v>27711</v>
      </c>
      <c r="C12183" s="893" t="s">
        <v>58</v>
      </c>
      <c r="D12183" s="896">
        <v>20.74</v>
      </c>
    </row>
    <row r="12184" spans="1:4" ht="13.5" x14ac:dyDescent="0.25">
      <c r="A12184" s="893">
        <v>101007</v>
      </c>
      <c r="B12184" s="894" t="s">
        <v>27712</v>
      </c>
      <c r="C12184" s="893" t="s">
        <v>58</v>
      </c>
      <c r="D12184" s="896">
        <v>5.42</v>
      </c>
    </row>
    <row r="12185" spans="1:4" ht="13.5" x14ac:dyDescent="0.25">
      <c r="A12185" s="893">
        <v>101008</v>
      </c>
      <c r="B12185" s="894" t="s">
        <v>27713</v>
      </c>
      <c r="C12185" s="893" t="s">
        <v>58</v>
      </c>
      <c r="D12185" s="896">
        <v>5.48</v>
      </c>
    </row>
    <row r="12186" spans="1:4" ht="27" x14ac:dyDescent="0.25">
      <c r="A12186" s="893">
        <v>101009</v>
      </c>
      <c r="B12186" s="894" t="s">
        <v>27714</v>
      </c>
      <c r="C12186" s="893" t="s">
        <v>74</v>
      </c>
      <c r="D12186" s="896">
        <v>43.12</v>
      </c>
    </row>
    <row r="12187" spans="1:4" ht="27" x14ac:dyDescent="0.25">
      <c r="A12187" s="893">
        <v>101010</v>
      </c>
      <c r="B12187" s="894" t="s">
        <v>27715</v>
      </c>
      <c r="C12187" s="893" t="s">
        <v>74</v>
      </c>
      <c r="D12187" s="896">
        <v>27.15</v>
      </c>
    </row>
    <row r="12188" spans="1:4" ht="40.5" x14ac:dyDescent="0.25">
      <c r="A12188" s="893">
        <v>101013</v>
      </c>
      <c r="B12188" s="894" t="s">
        <v>27716</v>
      </c>
      <c r="C12188" s="893" t="s">
        <v>74</v>
      </c>
      <c r="D12188" s="896">
        <v>46.02</v>
      </c>
    </row>
    <row r="12189" spans="1:4" ht="27" x14ac:dyDescent="0.25">
      <c r="A12189" s="893">
        <v>101014</v>
      </c>
      <c r="B12189" s="894" t="s">
        <v>27717</v>
      </c>
      <c r="C12189" s="893" t="s">
        <v>74</v>
      </c>
      <c r="D12189" s="896">
        <v>42.16</v>
      </c>
    </row>
    <row r="12190" spans="1:4" ht="27" x14ac:dyDescent="0.25">
      <c r="A12190" s="893">
        <v>101015</v>
      </c>
      <c r="B12190" s="894" t="s">
        <v>27718</v>
      </c>
      <c r="C12190" s="893" t="s">
        <v>74</v>
      </c>
      <c r="D12190" s="896">
        <v>34.630000000000003</v>
      </c>
    </row>
    <row r="12191" spans="1:4" ht="40.5" x14ac:dyDescent="0.25">
      <c r="A12191" s="893">
        <v>101016</v>
      </c>
      <c r="B12191" s="894" t="s">
        <v>27719</v>
      </c>
      <c r="C12191" s="893" t="s">
        <v>74</v>
      </c>
      <c r="D12191" s="896">
        <v>40.090000000000003</v>
      </c>
    </row>
    <row r="12192" spans="1:4" ht="27" x14ac:dyDescent="0.25">
      <c r="A12192" s="893">
        <v>101017</v>
      </c>
      <c r="B12192" s="894" t="s">
        <v>27720</v>
      </c>
      <c r="C12192" s="893" t="s">
        <v>74</v>
      </c>
      <c r="D12192" s="896">
        <v>30.39</v>
      </c>
    </row>
    <row r="12193" spans="1:4" ht="27" x14ac:dyDescent="0.25">
      <c r="A12193" s="893">
        <v>101018</v>
      </c>
      <c r="B12193" s="894" t="s">
        <v>27721</v>
      </c>
      <c r="C12193" s="893" t="s">
        <v>74</v>
      </c>
      <c r="D12193" s="896">
        <v>24.97</v>
      </c>
    </row>
    <row r="12194" spans="1:4" ht="27" x14ac:dyDescent="0.25">
      <c r="A12194" s="893">
        <v>101463</v>
      </c>
      <c r="B12194" s="894" t="s">
        <v>27722</v>
      </c>
      <c r="C12194" s="893" t="s">
        <v>74</v>
      </c>
      <c r="D12194" s="896">
        <v>46.15</v>
      </c>
    </row>
    <row r="12195" spans="1:4" ht="27" x14ac:dyDescent="0.25">
      <c r="A12195" s="893">
        <v>101464</v>
      </c>
      <c r="B12195" s="894" t="s">
        <v>27723</v>
      </c>
      <c r="C12195" s="893" t="s">
        <v>74</v>
      </c>
      <c r="D12195" s="896">
        <v>35.450000000000003</v>
      </c>
    </row>
    <row r="12196" spans="1:4" ht="27" x14ac:dyDescent="0.25">
      <c r="A12196" s="893">
        <v>101465</v>
      </c>
      <c r="B12196" s="894" t="s">
        <v>27724</v>
      </c>
      <c r="C12196" s="893" t="s">
        <v>74</v>
      </c>
      <c r="D12196" s="896">
        <v>27.11</v>
      </c>
    </row>
    <row r="12197" spans="1:4" ht="27" x14ac:dyDescent="0.25">
      <c r="A12197" s="893">
        <v>101466</v>
      </c>
      <c r="B12197" s="894" t="s">
        <v>27725</v>
      </c>
      <c r="C12197" s="893" t="s">
        <v>74</v>
      </c>
      <c r="D12197" s="896">
        <v>22.05</v>
      </c>
    </row>
    <row r="12198" spans="1:4" ht="27" x14ac:dyDescent="0.25">
      <c r="A12198" s="893">
        <v>101467</v>
      </c>
      <c r="B12198" s="894" t="s">
        <v>27726</v>
      </c>
      <c r="C12198" s="893" t="s">
        <v>74</v>
      </c>
      <c r="D12198" s="896">
        <v>18.45</v>
      </c>
    </row>
    <row r="12199" spans="1:4" ht="27" x14ac:dyDescent="0.25">
      <c r="A12199" s="893">
        <v>101468</v>
      </c>
      <c r="B12199" s="894" t="s">
        <v>27727</v>
      </c>
      <c r="C12199" s="893" t="s">
        <v>74</v>
      </c>
      <c r="D12199" s="896">
        <v>16.87</v>
      </c>
    </row>
    <row r="12200" spans="1:4" ht="27" x14ac:dyDescent="0.25">
      <c r="A12200" s="893">
        <v>101469</v>
      </c>
      <c r="B12200" s="894" t="s">
        <v>27728</v>
      </c>
      <c r="C12200" s="893" t="s">
        <v>74</v>
      </c>
      <c r="D12200" s="896">
        <v>37.770000000000003</v>
      </c>
    </row>
    <row r="12201" spans="1:4" ht="27" x14ac:dyDescent="0.25">
      <c r="A12201" s="893">
        <v>101470</v>
      </c>
      <c r="B12201" s="894" t="s">
        <v>27729</v>
      </c>
      <c r="C12201" s="893" t="s">
        <v>74</v>
      </c>
      <c r="D12201" s="896">
        <v>29.99</v>
      </c>
    </row>
    <row r="12202" spans="1:4" ht="27" x14ac:dyDescent="0.25">
      <c r="A12202" s="893">
        <v>101471</v>
      </c>
      <c r="B12202" s="894" t="s">
        <v>27730</v>
      </c>
      <c r="C12202" s="893" t="s">
        <v>74</v>
      </c>
      <c r="D12202" s="896">
        <v>25.73</v>
      </c>
    </row>
    <row r="12203" spans="1:4" ht="27" x14ac:dyDescent="0.25">
      <c r="A12203" s="893">
        <v>101472</v>
      </c>
      <c r="B12203" s="894" t="s">
        <v>27731</v>
      </c>
      <c r="C12203" s="893" t="s">
        <v>74</v>
      </c>
      <c r="D12203" s="896">
        <v>20.02</v>
      </c>
    </row>
    <row r="12204" spans="1:4" ht="27" x14ac:dyDescent="0.25">
      <c r="A12204" s="893">
        <v>101473</v>
      </c>
      <c r="B12204" s="894" t="s">
        <v>27732</v>
      </c>
      <c r="C12204" s="893" t="s">
        <v>74</v>
      </c>
      <c r="D12204" s="896">
        <v>28.82</v>
      </c>
    </row>
    <row r="12205" spans="1:4" ht="27" x14ac:dyDescent="0.25">
      <c r="A12205" s="893">
        <v>101474</v>
      </c>
      <c r="B12205" s="894" t="s">
        <v>27733</v>
      </c>
      <c r="C12205" s="893" t="s">
        <v>74</v>
      </c>
      <c r="D12205" s="896">
        <v>20.62</v>
      </c>
    </row>
    <row r="12206" spans="1:4" ht="27" x14ac:dyDescent="0.25">
      <c r="A12206" s="893">
        <v>101475</v>
      </c>
      <c r="B12206" s="894" t="s">
        <v>27734</v>
      </c>
      <c r="C12206" s="893" t="s">
        <v>74</v>
      </c>
      <c r="D12206" s="896">
        <v>18.29</v>
      </c>
    </row>
    <row r="12207" spans="1:4" ht="27" x14ac:dyDescent="0.25">
      <c r="A12207" s="893">
        <v>101476</v>
      </c>
      <c r="B12207" s="894" t="s">
        <v>27735</v>
      </c>
      <c r="C12207" s="893" t="s">
        <v>74</v>
      </c>
      <c r="D12207" s="896">
        <v>16.309999999999999</v>
      </c>
    </row>
    <row r="12208" spans="1:4" ht="27" x14ac:dyDescent="0.25">
      <c r="A12208" s="893">
        <v>101477</v>
      </c>
      <c r="B12208" s="894" t="s">
        <v>27736</v>
      </c>
      <c r="C12208" s="893" t="s">
        <v>74</v>
      </c>
      <c r="D12208" s="896">
        <v>13.36</v>
      </c>
    </row>
    <row r="12209" spans="1:4" ht="27" x14ac:dyDescent="0.25">
      <c r="A12209" s="893">
        <v>101478</v>
      </c>
      <c r="B12209" s="894" t="s">
        <v>27737</v>
      </c>
      <c r="C12209" s="893" t="s">
        <v>74</v>
      </c>
      <c r="D12209" s="896">
        <v>11.37</v>
      </c>
    </row>
    <row r="12210" spans="1:4" ht="27" x14ac:dyDescent="0.25">
      <c r="A12210" s="893">
        <v>101480</v>
      </c>
      <c r="B12210" s="894" t="s">
        <v>27738</v>
      </c>
      <c r="C12210" s="893" t="s">
        <v>74</v>
      </c>
      <c r="D12210" s="896">
        <v>67.55</v>
      </c>
    </row>
    <row r="12211" spans="1:4" ht="27" x14ac:dyDescent="0.25">
      <c r="A12211" s="893">
        <v>101481</v>
      </c>
      <c r="B12211" s="894" t="s">
        <v>27739</v>
      </c>
      <c r="C12211" s="893" t="s">
        <v>74</v>
      </c>
      <c r="D12211" s="896">
        <v>48.79</v>
      </c>
    </row>
    <row r="12212" spans="1:4" ht="27" x14ac:dyDescent="0.25">
      <c r="A12212" s="893">
        <v>101482</v>
      </c>
      <c r="B12212" s="894" t="s">
        <v>27740</v>
      </c>
      <c r="C12212" s="893" t="s">
        <v>74</v>
      </c>
      <c r="D12212" s="896">
        <v>36.479999999999997</v>
      </c>
    </row>
    <row r="12213" spans="1:4" ht="27" x14ac:dyDescent="0.25">
      <c r="A12213" s="893">
        <v>101483</v>
      </c>
      <c r="B12213" s="894" t="s">
        <v>27741</v>
      </c>
      <c r="C12213" s="893" t="s">
        <v>74</v>
      </c>
      <c r="D12213" s="896">
        <v>37.85</v>
      </c>
    </row>
    <row r="12214" spans="1:4" ht="27" x14ac:dyDescent="0.25">
      <c r="A12214" s="893">
        <v>101484</v>
      </c>
      <c r="B12214" s="894" t="s">
        <v>27742</v>
      </c>
      <c r="C12214" s="893" t="s">
        <v>74</v>
      </c>
      <c r="D12214" s="896">
        <v>196.14</v>
      </c>
    </row>
    <row r="12215" spans="1:4" ht="27" x14ac:dyDescent="0.25">
      <c r="A12215" s="893">
        <v>101485</v>
      </c>
      <c r="B12215" s="894" t="s">
        <v>27743</v>
      </c>
      <c r="C12215" s="893" t="s">
        <v>74</v>
      </c>
      <c r="D12215" s="896">
        <v>150.57</v>
      </c>
    </row>
    <row r="12216" spans="1:4" ht="27" x14ac:dyDescent="0.25">
      <c r="A12216" s="893">
        <v>101486</v>
      </c>
      <c r="B12216" s="894" t="s">
        <v>27744</v>
      </c>
      <c r="C12216" s="893" t="s">
        <v>74</v>
      </c>
      <c r="D12216" s="896">
        <v>135.62</v>
      </c>
    </row>
    <row r="12217" spans="1:4" ht="27" x14ac:dyDescent="0.25">
      <c r="A12217" s="893">
        <v>101487</v>
      </c>
      <c r="B12217" s="894" t="s">
        <v>27745</v>
      </c>
      <c r="C12217" s="893" t="s">
        <v>74</v>
      </c>
      <c r="D12217" s="896">
        <v>99.3</v>
      </c>
    </row>
    <row r="12218" spans="1:4" ht="27" x14ac:dyDescent="0.25">
      <c r="A12218" s="893">
        <v>101488</v>
      </c>
      <c r="B12218" s="894" t="s">
        <v>27746</v>
      </c>
      <c r="C12218" s="893" t="s">
        <v>74</v>
      </c>
      <c r="D12218" s="896">
        <v>85.93</v>
      </c>
    </row>
    <row r="12219" spans="1:4" ht="40.5" x14ac:dyDescent="0.25">
      <c r="A12219" s="893">
        <v>101188</v>
      </c>
      <c r="B12219" s="894" t="s">
        <v>27747</v>
      </c>
      <c r="C12219" s="893" t="s">
        <v>71</v>
      </c>
      <c r="D12219" s="896">
        <v>6.96</v>
      </c>
    </row>
    <row r="12220" spans="1:4" ht="40.5" x14ac:dyDescent="0.25">
      <c r="A12220" s="893">
        <v>101189</v>
      </c>
      <c r="B12220" s="894" t="s">
        <v>27748</v>
      </c>
      <c r="C12220" s="893" t="s">
        <v>71</v>
      </c>
      <c r="D12220" s="896">
        <v>79.540000000000006</v>
      </c>
    </row>
    <row r="12221" spans="1:4" ht="40.5" x14ac:dyDescent="0.25">
      <c r="A12221" s="893">
        <v>101190</v>
      </c>
      <c r="B12221" s="894" t="s">
        <v>27749</v>
      </c>
      <c r="C12221" s="893" t="s">
        <v>71</v>
      </c>
      <c r="D12221" s="896">
        <v>78.67</v>
      </c>
    </row>
    <row r="12222" spans="1:4" ht="40.5" x14ac:dyDescent="0.25">
      <c r="A12222" s="893">
        <v>101191</v>
      </c>
      <c r="B12222" s="894" t="s">
        <v>27750</v>
      </c>
      <c r="C12222" s="893" t="s">
        <v>71</v>
      </c>
      <c r="D12222" s="896">
        <v>79.099999999999994</v>
      </c>
    </row>
    <row r="12223" spans="1:4" ht="40.5" x14ac:dyDescent="0.25">
      <c r="A12223" s="893">
        <v>101192</v>
      </c>
      <c r="B12223" s="894" t="s">
        <v>27751</v>
      </c>
      <c r="C12223" s="893" t="s">
        <v>71</v>
      </c>
      <c r="D12223" s="896">
        <v>79.5</v>
      </c>
    </row>
    <row r="12224" spans="1:4" ht="40.5" x14ac:dyDescent="0.25">
      <c r="A12224" s="893">
        <v>101193</v>
      </c>
      <c r="B12224" s="894" t="s">
        <v>27752</v>
      </c>
      <c r="C12224" s="893" t="s">
        <v>71</v>
      </c>
      <c r="D12224" s="896">
        <v>71.53</v>
      </c>
    </row>
    <row r="12225" spans="1:4" ht="40.5" x14ac:dyDescent="0.25">
      <c r="A12225" s="893">
        <v>101194</v>
      </c>
      <c r="B12225" s="894" t="s">
        <v>27753</v>
      </c>
      <c r="C12225" s="893" t="s">
        <v>71</v>
      </c>
      <c r="D12225" s="896">
        <v>71.959999999999994</v>
      </c>
    </row>
    <row r="12226" spans="1:4" ht="40.5" x14ac:dyDescent="0.25">
      <c r="A12226" s="893">
        <v>101197</v>
      </c>
      <c r="B12226" s="894" t="s">
        <v>27754</v>
      </c>
      <c r="C12226" s="893" t="s">
        <v>71</v>
      </c>
      <c r="D12226" s="896">
        <v>141.32</v>
      </c>
    </row>
    <row r="12227" spans="1:4" ht="40.5" x14ac:dyDescent="0.25">
      <c r="A12227" s="893">
        <v>101198</v>
      </c>
      <c r="B12227" s="894" t="s">
        <v>27755</v>
      </c>
      <c r="C12227" s="893" t="s">
        <v>71</v>
      </c>
      <c r="D12227" s="896">
        <v>107.17</v>
      </c>
    </row>
    <row r="12228" spans="1:4" ht="40.5" x14ac:dyDescent="0.25">
      <c r="A12228" s="893">
        <v>101199</v>
      </c>
      <c r="B12228" s="894" t="s">
        <v>27756</v>
      </c>
      <c r="C12228" s="893" t="s">
        <v>71</v>
      </c>
      <c r="D12228" s="896">
        <v>108.25</v>
      </c>
    </row>
    <row r="12229" spans="1:4" ht="40.5" x14ac:dyDescent="0.25">
      <c r="A12229" s="893">
        <v>101200</v>
      </c>
      <c r="B12229" s="894" t="s">
        <v>27757</v>
      </c>
      <c r="C12229" s="893" t="s">
        <v>71</v>
      </c>
      <c r="D12229" s="896">
        <v>63.08</v>
      </c>
    </row>
    <row r="12230" spans="1:4" ht="40.5" x14ac:dyDescent="0.25">
      <c r="A12230" s="893">
        <v>101201</v>
      </c>
      <c r="B12230" s="894" t="s">
        <v>27758</v>
      </c>
      <c r="C12230" s="893" t="s">
        <v>71</v>
      </c>
      <c r="D12230" s="896">
        <v>78.58</v>
      </c>
    </row>
    <row r="12231" spans="1:4" ht="54" x14ac:dyDescent="0.25">
      <c r="A12231" s="893">
        <v>101202</v>
      </c>
      <c r="B12231" s="894" t="s">
        <v>27759</v>
      </c>
      <c r="C12231" s="893" t="s">
        <v>71</v>
      </c>
      <c r="D12231" s="896">
        <v>47.5</v>
      </c>
    </row>
    <row r="12232" spans="1:4" ht="54" x14ac:dyDescent="0.25">
      <c r="A12232" s="893">
        <v>101203</v>
      </c>
      <c r="B12232" s="894" t="s">
        <v>27760</v>
      </c>
      <c r="C12232" s="893" t="s">
        <v>71</v>
      </c>
      <c r="D12232" s="896">
        <v>46.41</v>
      </c>
    </row>
    <row r="12233" spans="1:4" ht="40.5" x14ac:dyDescent="0.25">
      <c r="A12233" s="893">
        <v>101204</v>
      </c>
      <c r="B12233" s="894" t="s">
        <v>27761</v>
      </c>
      <c r="C12233" s="893" t="s">
        <v>71</v>
      </c>
      <c r="D12233" s="896">
        <v>46.85</v>
      </c>
    </row>
    <row r="12234" spans="1:4" ht="40.5" x14ac:dyDescent="0.25">
      <c r="A12234" s="893">
        <v>101205</v>
      </c>
      <c r="B12234" s="894" t="s">
        <v>27762</v>
      </c>
      <c r="C12234" s="893" t="s">
        <v>71</v>
      </c>
      <c r="D12234" s="896">
        <v>47.5</v>
      </c>
    </row>
    <row r="12235" spans="1:4" ht="54" x14ac:dyDescent="0.25">
      <c r="A12235" s="893">
        <v>102362</v>
      </c>
      <c r="B12235" s="894" t="s">
        <v>27763</v>
      </c>
      <c r="C12235" s="893" t="s">
        <v>59</v>
      </c>
      <c r="D12235" s="896">
        <v>218.96</v>
      </c>
    </row>
    <row r="12236" spans="1:4" ht="54" x14ac:dyDescent="0.25">
      <c r="A12236" s="893">
        <v>102363</v>
      </c>
      <c r="B12236" s="894" t="s">
        <v>27764</v>
      </c>
      <c r="C12236" s="893" t="s">
        <v>59</v>
      </c>
      <c r="D12236" s="896">
        <v>230.57</v>
      </c>
    </row>
    <row r="12237" spans="1:4" ht="54" x14ac:dyDescent="0.25">
      <c r="A12237" s="893">
        <v>102364</v>
      </c>
      <c r="B12237" s="894" t="s">
        <v>27765</v>
      </c>
      <c r="C12237" s="893" t="s">
        <v>59</v>
      </c>
      <c r="D12237" s="896">
        <v>251.91</v>
      </c>
    </row>
    <row r="12238" spans="1:4" ht="13.5" x14ac:dyDescent="0.25">
      <c r="A12238" s="893">
        <v>98509</v>
      </c>
      <c r="B12238" s="894" t="s">
        <v>29925</v>
      </c>
      <c r="C12238" s="893" t="s">
        <v>70</v>
      </c>
      <c r="D12238" s="896">
        <v>53.03</v>
      </c>
    </row>
    <row r="12239" spans="1:4" ht="27" x14ac:dyDescent="0.25">
      <c r="A12239" s="893">
        <v>98510</v>
      </c>
      <c r="B12239" s="894" t="s">
        <v>29926</v>
      </c>
      <c r="C12239" s="893" t="s">
        <v>70</v>
      </c>
      <c r="D12239" s="896">
        <v>92.02</v>
      </c>
    </row>
    <row r="12240" spans="1:4" ht="27" x14ac:dyDescent="0.25">
      <c r="A12240" s="893">
        <v>98511</v>
      </c>
      <c r="B12240" s="894" t="s">
        <v>29927</v>
      </c>
      <c r="C12240" s="893" t="s">
        <v>70</v>
      </c>
      <c r="D12240" s="896">
        <v>161.19</v>
      </c>
    </row>
    <row r="12241" spans="1:4" ht="27" x14ac:dyDescent="0.25">
      <c r="A12241" s="893">
        <v>98516</v>
      </c>
      <c r="B12241" s="894" t="s">
        <v>29928</v>
      </c>
      <c r="C12241" s="893" t="s">
        <v>70</v>
      </c>
      <c r="D12241" s="896">
        <v>327.51</v>
      </c>
    </row>
    <row r="12242" spans="1:4" ht="13.5" x14ac:dyDescent="0.25">
      <c r="A12242" s="893">
        <v>98519</v>
      </c>
      <c r="B12242" s="894" t="s">
        <v>29929</v>
      </c>
      <c r="C12242" s="893" t="s">
        <v>59</v>
      </c>
      <c r="D12242" s="896">
        <v>4.03</v>
      </c>
    </row>
    <row r="12243" spans="1:4" ht="13.5" x14ac:dyDescent="0.25">
      <c r="A12243" s="893">
        <v>98520</v>
      </c>
      <c r="B12243" s="894" t="s">
        <v>29930</v>
      </c>
      <c r="C12243" s="893" t="s">
        <v>59</v>
      </c>
      <c r="D12243" s="896">
        <v>5.88</v>
      </c>
    </row>
    <row r="12244" spans="1:4" ht="13.5" x14ac:dyDescent="0.25">
      <c r="A12244" s="893">
        <v>98521</v>
      </c>
      <c r="B12244" s="894" t="s">
        <v>29931</v>
      </c>
      <c r="C12244" s="893" t="s">
        <v>59</v>
      </c>
      <c r="D12244" s="896">
        <v>0.37</v>
      </c>
    </row>
    <row r="12245" spans="1:4" ht="27" x14ac:dyDescent="0.25">
      <c r="A12245" s="893">
        <v>98522</v>
      </c>
      <c r="B12245" s="894" t="s">
        <v>27766</v>
      </c>
      <c r="C12245" s="893" t="s">
        <v>71</v>
      </c>
      <c r="D12245" s="896">
        <v>173.19</v>
      </c>
    </row>
    <row r="12246" spans="1:4" ht="13.5" x14ac:dyDescent="0.25">
      <c r="A12246" s="893">
        <v>98524</v>
      </c>
      <c r="B12246" s="894" t="s">
        <v>27767</v>
      </c>
      <c r="C12246" s="893" t="s">
        <v>59</v>
      </c>
      <c r="D12246" s="896">
        <v>5.0599999999999996</v>
      </c>
    </row>
    <row r="12247" spans="1:4" ht="13.5" x14ac:dyDescent="0.25">
      <c r="A12247" s="893">
        <v>105521</v>
      </c>
      <c r="B12247" s="894" t="s">
        <v>29932</v>
      </c>
      <c r="C12247" s="893" t="s">
        <v>59</v>
      </c>
      <c r="D12247" s="896">
        <v>4.01</v>
      </c>
    </row>
    <row r="12248" spans="1:4" ht="13.5" x14ac:dyDescent="0.25">
      <c r="A12248" s="893">
        <v>98503</v>
      </c>
      <c r="B12248" s="894" t="s">
        <v>29933</v>
      </c>
      <c r="C12248" s="893" t="s">
        <v>59</v>
      </c>
      <c r="D12248" s="896">
        <v>22.82</v>
      </c>
    </row>
    <row r="12249" spans="1:4" ht="13.5" x14ac:dyDescent="0.25">
      <c r="A12249" s="893">
        <v>98504</v>
      </c>
      <c r="B12249" s="894" t="s">
        <v>29934</v>
      </c>
      <c r="C12249" s="893" t="s">
        <v>59</v>
      </c>
      <c r="D12249" s="896">
        <v>14.63</v>
      </c>
    </row>
    <row r="12250" spans="1:4" ht="13.5" x14ac:dyDescent="0.25">
      <c r="A12250" s="893">
        <v>98505</v>
      </c>
      <c r="B12250" s="894" t="s">
        <v>29935</v>
      </c>
      <c r="C12250" s="893" t="s">
        <v>59</v>
      </c>
      <c r="D12250" s="896">
        <v>79.56</v>
      </c>
    </row>
    <row r="12251" spans="1:4" ht="27" x14ac:dyDescent="0.25">
      <c r="A12251" s="893">
        <v>103946</v>
      </c>
      <c r="B12251" s="894" t="s">
        <v>29936</v>
      </c>
      <c r="C12251" s="893" t="s">
        <v>59</v>
      </c>
      <c r="D12251" s="896">
        <v>18.89</v>
      </c>
    </row>
    <row r="12252" spans="1:4" ht="54" x14ac:dyDescent="0.25">
      <c r="A12252" s="893">
        <v>105000</v>
      </c>
      <c r="B12252" s="894" t="s">
        <v>27768</v>
      </c>
      <c r="C12252" s="893" t="s">
        <v>71</v>
      </c>
      <c r="D12252" s="897">
        <v>1835.71</v>
      </c>
    </row>
    <row r="12253" spans="1:4" ht="54" x14ac:dyDescent="0.25">
      <c r="A12253" s="893">
        <v>105001</v>
      </c>
      <c r="B12253" s="894" t="s">
        <v>27769</v>
      </c>
      <c r="C12253" s="893" t="s">
        <v>71</v>
      </c>
      <c r="D12253" s="897">
        <v>1872.64</v>
      </c>
    </row>
    <row r="12254" spans="1:4" ht="40.5" x14ac:dyDescent="0.25">
      <c r="A12254" s="893">
        <v>105002</v>
      </c>
      <c r="B12254" s="894" t="s">
        <v>27770</v>
      </c>
      <c r="C12254" s="893" t="s">
        <v>70</v>
      </c>
      <c r="D12254" s="896">
        <v>719.08</v>
      </c>
    </row>
    <row r="12255" spans="1:4" ht="40.5" x14ac:dyDescent="0.25">
      <c r="A12255" s="893">
        <v>105003</v>
      </c>
      <c r="B12255" s="894" t="s">
        <v>27771</v>
      </c>
      <c r="C12255" s="893" t="s">
        <v>70</v>
      </c>
      <c r="D12255" s="897">
        <v>1202.24</v>
      </c>
    </row>
    <row r="12256" spans="1:4" ht="40.5" x14ac:dyDescent="0.25">
      <c r="A12256" s="893">
        <v>105004</v>
      </c>
      <c r="B12256" s="894" t="s">
        <v>27772</v>
      </c>
      <c r="C12256" s="893" t="s">
        <v>59</v>
      </c>
      <c r="D12256" s="896">
        <v>122.44</v>
      </c>
    </row>
    <row r="12257" spans="1:4" ht="40.5" x14ac:dyDescent="0.25">
      <c r="A12257" s="893">
        <v>105005</v>
      </c>
      <c r="B12257" s="894" t="s">
        <v>27773</v>
      </c>
      <c r="C12257" s="893" t="s">
        <v>59</v>
      </c>
      <c r="D12257" s="896">
        <v>211.91</v>
      </c>
    </row>
    <row r="12258" spans="1:4" ht="54" x14ac:dyDescent="0.25">
      <c r="A12258" s="893">
        <v>103185</v>
      </c>
      <c r="B12258" s="894" t="s">
        <v>27774</v>
      </c>
      <c r="C12258" s="893" t="s">
        <v>70</v>
      </c>
      <c r="D12258" s="897">
        <v>6169.76</v>
      </c>
    </row>
    <row r="12259" spans="1:4" ht="54" x14ac:dyDescent="0.25">
      <c r="A12259" s="893">
        <v>103186</v>
      </c>
      <c r="B12259" s="894" t="s">
        <v>27775</v>
      </c>
      <c r="C12259" s="893" t="s">
        <v>70</v>
      </c>
      <c r="D12259" s="897">
        <v>6493.48</v>
      </c>
    </row>
    <row r="12260" spans="1:4" ht="54" x14ac:dyDescent="0.25">
      <c r="A12260" s="893">
        <v>103187</v>
      </c>
      <c r="B12260" s="894" t="s">
        <v>27776</v>
      </c>
      <c r="C12260" s="893" t="s">
        <v>70</v>
      </c>
      <c r="D12260" s="897">
        <v>4888.13</v>
      </c>
    </row>
    <row r="12261" spans="1:4" ht="54" x14ac:dyDescent="0.25">
      <c r="A12261" s="893">
        <v>103188</v>
      </c>
      <c r="B12261" s="894" t="s">
        <v>27777</v>
      </c>
      <c r="C12261" s="893" t="s">
        <v>70</v>
      </c>
      <c r="D12261" s="897">
        <v>5251.5</v>
      </c>
    </row>
    <row r="12262" spans="1:4" ht="54" x14ac:dyDescent="0.25">
      <c r="A12262" s="893">
        <v>103189</v>
      </c>
      <c r="B12262" s="894" t="s">
        <v>27778</v>
      </c>
      <c r="C12262" s="893" t="s">
        <v>70</v>
      </c>
      <c r="D12262" s="897">
        <v>2634.02</v>
      </c>
    </row>
    <row r="12263" spans="1:4" ht="40.5" x14ac:dyDescent="0.25">
      <c r="A12263" s="893">
        <v>103190</v>
      </c>
      <c r="B12263" s="894" t="s">
        <v>27779</v>
      </c>
      <c r="C12263" s="893" t="s">
        <v>70</v>
      </c>
      <c r="D12263" s="897">
        <v>4096.7</v>
      </c>
    </row>
    <row r="12264" spans="1:4" ht="40.5" x14ac:dyDescent="0.25">
      <c r="A12264" s="893">
        <v>103191</v>
      </c>
      <c r="B12264" s="894" t="s">
        <v>27780</v>
      </c>
      <c r="C12264" s="893" t="s">
        <v>70</v>
      </c>
      <c r="D12264" s="897">
        <v>2391.8000000000002</v>
      </c>
    </row>
    <row r="12265" spans="1:4" ht="54" x14ac:dyDescent="0.25">
      <c r="A12265" s="893">
        <v>103192</v>
      </c>
      <c r="B12265" s="894" t="s">
        <v>27781</v>
      </c>
      <c r="C12265" s="893" t="s">
        <v>70</v>
      </c>
      <c r="D12265" s="897">
        <v>2545.44</v>
      </c>
    </row>
    <row r="12266" spans="1:4" ht="40.5" x14ac:dyDescent="0.25">
      <c r="A12266" s="893">
        <v>103193</v>
      </c>
      <c r="B12266" s="894" t="s">
        <v>27782</v>
      </c>
      <c r="C12266" s="893" t="s">
        <v>70</v>
      </c>
      <c r="D12266" s="897">
        <v>1964.17</v>
      </c>
    </row>
    <row r="12267" spans="1:4" ht="40.5" x14ac:dyDescent="0.25">
      <c r="A12267" s="893">
        <v>103194</v>
      </c>
      <c r="B12267" s="894" t="s">
        <v>27783</v>
      </c>
      <c r="C12267" s="893" t="s">
        <v>70</v>
      </c>
      <c r="D12267" s="897">
        <v>2822.14</v>
      </c>
    </row>
    <row r="12268" spans="1:4" ht="40.5" x14ac:dyDescent="0.25">
      <c r="A12268" s="893">
        <v>103195</v>
      </c>
      <c r="B12268" s="894" t="s">
        <v>27784</v>
      </c>
      <c r="C12268" s="893" t="s">
        <v>70</v>
      </c>
      <c r="D12268" s="897">
        <v>2206.0700000000002</v>
      </c>
    </row>
    <row r="12269" spans="1:4" ht="54" x14ac:dyDescent="0.25">
      <c r="A12269" s="893">
        <v>103205</v>
      </c>
      <c r="B12269" s="894" t="s">
        <v>27785</v>
      </c>
      <c r="C12269" s="893" t="s">
        <v>70</v>
      </c>
      <c r="D12269" s="897">
        <v>4113.9799999999996</v>
      </c>
    </row>
    <row r="12270" spans="1:4" ht="54" x14ac:dyDescent="0.25">
      <c r="A12270" s="893">
        <v>103206</v>
      </c>
      <c r="B12270" s="894" t="s">
        <v>27786</v>
      </c>
      <c r="C12270" s="893" t="s">
        <v>70</v>
      </c>
      <c r="D12270" s="897">
        <v>2409.06</v>
      </c>
    </row>
    <row r="12271" spans="1:4" ht="54" x14ac:dyDescent="0.25">
      <c r="A12271" s="893">
        <v>103207</v>
      </c>
      <c r="B12271" s="894" t="s">
        <v>27787</v>
      </c>
      <c r="C12271" s="893" t="s">
        <v>70</v>
      </c>
      <c r="D12271" s="897">
        <v>2562.6999999999998</v>
      </c>
    </row>
    <row r="12272" spans="1:4" ht="54" x14ac:dyDescent="0.25">
      <c r="A12272" s="893">
        <v>103208</v>
      </c>
      <c r="B12272" s="894" t="s">
        <v>27788</v>
      </c>
      <c r="C12272" s="893" t="s">
        <v>70</v>
      </c>
      <c r="D12272" s="897">
        <v>1981.43</v>
      </c>
    </row>
    <row r="12273" spans="1:4" ht="40.5" x14ac:dyDescent="0.25">
      <c r="A12273" s="893">
        <v>103209</v>
      </c>
      <c r="B12273" s="894" t="s">
        <v>27789</v>
      </c>
      <c r="C12273" s="893" t="s">
        <v>70</v>
      </c>
      <c r="D12273" s="897">
        <v>2839.4</v>
      </c>
    </row>
    <row r="12274" spans="1:4" ht="54" x14ac:dyDescent="0.25">
      <c r="A12274" s="893">
        <v>103210</v>
      </c>
      <c r="B12274" s="894" t="s">
        <v>27790</v>
      </c>
      <c r="C12274" s="893" t="s">
        <v>70</v>
      </c>
      <c r="D12274" s="897">
        <v>2324.59</v>
      </c>
    </row>
    <row r="12275" spans="1:4" ht="40.5" x14ac:dyDescent="0.25">
      <c r="A12275" s="893">
        <v>103304</v>
      </c>
      <c r="B12275" s="894" t="s">
        <v>27791</v>
      </c>
      <c r="C12275" s="893" t="s">
        <v>70</v>
      </c>
      <c r="D12275" s="897">
        <v>1253.52</v>
      </c>
    </row>
    <row r="12276" spans="1:4" ht="40.5" x14ac:dyDescent="0.25">
      <c r="A12276" s="893">
        <v>103307</v>
      </c>
      <c r="B12276" s="894" t="s">
        <v>27792</v>
      </c>
      <c r="C12276" s="893" t="s">
        <v>70</v>
      </c>
      <c r="D12276" s="897">
        <v>1349.28</v>
      </c>
    </row>
    <row r="12277" spans="1:4" ht="40.5" x14ac:dyDescent="0.25">
      <c r="A12277" s="893">
        <v>103310</v>
      </c>
      <c r="B12277" s="894" t="s">
        <v>27793</v>
      </c>
      <c r="C12277" s="893" t="s">
        <v>70</v>
      </c>
      <c r="D12277" s="897">
        <v>1291.99</v>
      </c>
    </row>
    <row r="12278" spans="1:4" ht="40.5" x14ac:dyDescent="0.25">
      <c r="A12278" s="893">
        <v>103314</v>
      </c>
      <c r="B12278" s="894" t="s">
        <v>27794</v>
      </c>
      <c r="C12278" s="893" t="s">
        <v>59</v>
      </c>
      <c r="D12278" s="896">
        <v>280.62</v>
      </c>
    </row>
    <row r="12279" spans="1:4" ht="27" x14ac:dyDescent="0.25">
      <c r="A12279" s="893">
        <v>103315</v>
      </c>
      <c r="B12279" s="894" t="s">
        <v>27795</v>
      </c>
      <c r="C12279" s="893" t="s">
        <v>59</v>
      </c>
      <c r="D12279" s="896">
        <v>270.91000000000003</v>
      </c>
    </row>
    <row r="12280" spans="1:4" ht="27" x14ac:dyDescent="0.25">
      <c r="A12280" s="893">
        <v>103769</v>
      </c>
      <c r="B12280" s="894" t="s">
        <v>27796</v>
      </c>
      <c r="C12280" s="893" t="s">
        <v>70</v>
      </c>
      <c r="D12280" s="897">
        <v>3986.24</v>
      </c>
    </row>
    <row r="12281" spans="1:4" ht="40.5" x14ac:dyDescent="0.25">
      <c r="A12281" s="893">
        <v>98525</v>
      </c>
      <c r="B12281" s="894" t="s">
        <v>27797</v>
      </c>
      <c r="C12281" s="893" t="s">
        <v>59</v>
      </c>
      <c r="D12281" s="896">
        <v>0.71</v>
      </c>
    </row>
    <row r="12282" spans="1:4" ht="27" x14ac:dyDescent="0.25">
      <c r="A12282" s="893">
        <v>98526</v>
      </c>
      <c r="B12282" s="894" t="s">
        <v>27798</v>
      </c>
      <c r="C12282" s="893" t="s">
        <v>70</v>
      </c>
      <c r="D12282" s="896">
        <v>143.52000000000001</v>
      </c>
    </row>
    <row r="12283" spans="1:4" ht="27" x14ac:dyDescent="0.25">
      <c r="A12283" s="893">
        <v>98527</v>
      </c>
      <c r="B12283" s="894" t="s">
        <v>27799</v>
      </c>
      <c r="C12283" s="893" t="s">
        <v>70</v>
      </c>
      <c r="D12283" s="896">
        <v>238.19</v>
      </c>
    </row>
    <row r="12284" spans="1:4" ht="27" x14ac:dyDescent="0.25">
      <c r="A12284" s="893">
        <v>98528</v>
      </c>
      <c r="B12284" s="894" t="s">
        <v>27800</v>
      </c>
      <c r="C12284" s="893" t="s">
        <v>70</v>
      </c>
      <c r="D12284" s="896">
        <v>313.93</v>
      </c>
    </row>
    <row r="12285" spans="1:4" ht="27" x14ac:dyDescent="0.25">
      <c r="A12285" s="893">
        <v>98529</v>
      </c>
      <c r="B12285" s="894" t="s">
        <v>27801</v>
      </c>
      <c r="C12285" s="893" t="s">
        <v>70</v>
      </c>
      <c r="D12285" s="896">
        <v>81.08</v>
      </c>
    </row>
    <row r="12286" spans="1:4" ht="27" x14ac:dyDescent="0.25">
      <c r="A12286" s="893">
        <v>98530</v>
      </c>
      <c r="B12286" s="894" t="s">
        <v>27802</v>
      </c>
      <c r="C12286" s="893" t="s">
        <v>70</v>
      </c>
      <c r="D12286" s="896">
        <v>159.16</v>
      </c>
    </row>
    <row r="12287" spans="1:4" ht="27" x14ac:dyDescent="0.25">
      <c r="A12287" s="893">
        <v>98531</v>
      </c>
      <c r="B12287" s="894" t="s">
        <v>27803</v>
      </c>
      <c r="C12287" s="893" t="s">
        <v>70</v>
      </c>
      <c r="D12287" s="896">
        <v>427.54</v>
      </c>
    </row>
    <row r="12288" spans="1:4" ht="27" x14ac:dyDescent="0.25">
      <c r="A12288" s="893">
        <v>98532</v>
      </c>
      <c r="B12288" s="894" t="s">
        <v>27804</v>
      </c>
      <c r="C12288" s="893" t="s">
        <v>70</v>
      </c>
      <c r="D12288" s="896">
        <v>31.82</v>
      </c>
    </row>
    <row r="12289" spans="1:4" ht="27" x14ac:dyDescent="0.25">
      <c r="A12289" s="893">
        <v>98533</v>
      </c>
      <c r="B12289" s="894" t="s">
        <v>27805</v>
      </c>
      <c r="C12289" s="893" t="s">
        <v>70</v>
      </c>
      <c r="D12289" s="896">
        <v>121.35</v>
      </c>
    </row>
    <row r="12290" spans="1:4" ht="27" x14ac:dyDescent="0.25">
      <c r="A12290" s="893">
        <v>98534</v>
      </c>
      <c r="B12290" s="894" t="s">
        <v>27806</v>
      </c>
      <c r="C12290" s="893" t="s">
        <v>70</v>
      </c>
      <c r="D12290" s="896">
        <v>335.39</v>
      </c>
    </row>
    <row r="12291" spans="1:4" ht="27" x14ac:dyDescent="0.25">
      <c r="A12291" s="893">
        <v>98535</v>
      </c>
      <c r="B12291" s="894" t="s">
        <v>27807</v>
      </c>
      <c r="C12291" s="893" t="s">
        <v>70</v>
      </c>
      <c r="D12291" s="896">
        <v>706.12</v>
      </c>
    </row>
    <row r="12292" spans="1:4" ht="13.5" x14ac:dyDescent="0.25">
      <c r="A12292" s="893">
        <v>88238</v>
      </c>
      <c r="B12292" s="894" t="s">
        <v>27808</v>
      </c>
      <c r="C12292" s="893" t="s">
        <v>75</v>
      </c>
      <c r="D12292" s="896">
        <v>25.77</v>
      </c>
    </row>
    <row r="12293" spans="1:4" ht="13.5" x14ac:dyDescent="0.25">
      <c r="A12293" s="893">
        <v>88239</v>
      </c>
      <c r="B12293" s="894" t="s">
        <v>27809</v>
      </c>
      <c r="C12293" s="893" t="s">
        <v>75</v>
      </c>
      <c r="D12293" s="896">
        <v>25.69</v>
      </c>
    </row>
    <row r="12294" spans="1:4" ht="13.5" x14ac:dyDescent="0.25">
      <c r="A12294" s="893">
        <v>88240</v>
      </c>
      <c r="B12294" s="894" t="s">
        <v>27810</v>
      </c>
      <c r="C12294" s="893" t="s">
        <v>75</v>
      </c>
      <c r="D12294" s="896">
        <v>24.58</v>
      </c>
    </row>
    <row r="12295" spans="1:4" ht="13.5" x14ac:dyDescent="0.25">
      <c r="A12295" s="893">
        <v>88241</v>
      </c>
      <c r="B12295" s="894" t="s">
        <v>27811</v>
      </c>
      <c r="C12295" s="893" t="s">
        <v>75</v>
      </c>
      <c r="D12295" s="896">
        <v>24.17</v>
      </c>
    </row>
    <row r="12296" spans="1:4" ht="13.5" x14ac:dyDescent="0.25">
      <c r="A12296" s="893">
        <v>88242</v>
      </c>
      <c r="B12296" s="894" t="s">
        <v>865</v>
      </c>
      <c r="C12296" s="893" t="s">
        <v>75</v>
      </c>
      <c r="D12296" s="896">
        <v>25.83</v>
      </c>
    </row>
    <row r="12297" spans="1:4" ht="13.5" x14ac:dyDescent="0.25">
      <c r="A12297" s="893">
        <v>88243</v>
      </c>
      <c r="B12297" s="894" t="s">
        <v>27812</v>
      </c>
      <c r="C12297" s="893" t="s">
        <v>75</v>
      </c>
      <c r="D12297" s="896">
        <v>24.05</v>
      </c>
    </row>
    <row r="12298" spans="1:4" ht="13.5" x14ac:dyDescent="0.25">
      <c r="A12298" s="893">
        <v>88245</v>
      </c>
      <c r="B12298" s="894" t="s">
        <v>27813</v>
      </c>
      <c r="C12298" s="893" t="s">
        <v>75</v>
      </c>
      <c r="D12298" s="896">
        <v>31.01</v>
      </c>
    </row>
    <row r="12299" spans="1:4" ht="13.5" x14ac:dyDescent="0.25">
      <c r="A12299" s="893">
        <v>88246</v>
      </c>
      <c r="B12299" s="894" t="s">
        <v>27814</v>
      </c>
      <c r="C12299" s="893" t="s">
        <v>75</v>
      </c>
      <c r="D12299" s="896">
        <v>27.47</v>
      </c>
    </row>
    <row r="12300" spans="1:4" ht="13.5" x14ac:dyDescent="0.25">
      <c r="A12300" s="893">
        <v>88247</v>
      </c>
      <c r="B12300" s="894" t="s">
        <v>27815</v>
      </c>
      <c r="C12300" s="893" t="s">
        <v>75</v>
      </c>
      <c r="D12300" s="896">
        <v>26.27</v>
      </c>
    </row>
    <row r="12301" spans="1:4" ht="27" x14ac:dyDescent="0.25">
      <c r="A12301" s="893">
        <v>88248</v>
      </c>
      <c r="B12301" s="894" t="s">
        <v>27816</v>
      </c>
      <c r="C12301" s="893" t="s">
        <v>75</v>
      </c>
      <c r="D12301" s="896">
        <v>25.21</v>
      </c>
    </row>
    <row r="12302" spans="1:4" ht="13.5" x14ac:dyDescent="0.25">
      <c r="A12302" s="893">
        <v>88249</v>
      </c>
      <c r="B12302" s="894" t="s">
        <v>27817</v>
      </c>
      <c r="C12302" s="893" t="s">
        <v>75</v>
      </c>
      <c r="D12302" s="896">
        <v>31.79</v>
      </c>
    </row>
    <row r="12303" spans="1:4" ht="13.5" x14ac:dyDescent="0.25">
      <c r="A12303" s="893">
        <v>88250</v>
      </c>
      <c r="B12303" s="894" t="s">
        <v>27818</v>
      </c>
      <c r="C12303" s="893" t="s">
        <v>75</v>
      </c>
      <c r="D12303" s="896">
        <v>24.58</v>
      </c>
    </row>
    <row r="12304" spans="1:4" ht="13.5" x14ac:dyDescent="0.25">
      <c r="A12304" s="893">
        <v>88251</v>
      </c>
      <c r="B12304" s="894" t="s">
        <v>27819</v>
      </c>
      <c r="C12304" s="893" t="s">
        <v>75</v>
      </c>
      <c r="D12304" s="896">
        <v>25.77</v>
      </c>
    </row>
    <row r="12305" spans="1:4" ht="13.5" x14ac:dyDescent="0.25">
      <c r="A12305" s="893">
        <v>88252</v>
      </c>
      <c r="B12305" s="894" t="s">
        <v>27820</v>
      </c>
      <c r="C12305" s="893" t="s">
        <v>75</v>
      </c>
      <c r="D12305" s="896">
        <v>23.61</v>
      </c>
    </row>
    <row r="12306" spans="1:4" ht="13.5" x14ac:dyDescent="0.25">
      <c r="A12306" s="893">
        <v>88253</v>
      </c>
      <c r="B12306" s="894" t="s">
        <v>27821</v>
      </c>
      <c r="C12306" s="893" t="s">
        <v>75</v>
      </c>
      <c r="D12306" s="896">
        <v>18.690000000000001</v>
      </c>
    </row>
    <row r="12307" spans="1:4" ht="13.5" x14ac:dyDescent="0.25">
      <c r="A12307" s="893">
        <v>88255</v>
      </c>
      <c r="B12307" s="894" t="s">
        <v>27822</v>
      </c>
      <c r="C12307" s="893" t="s">
        <v>75</v>
      </c>
      <c r="D12307" s="896">
        <v>45.49</v>
      </c>
    </row>
    <row r="12308" spans="1:4" ht="13.5" x14ac:dyDescent="0.25">
      <c r="A12308" s="893">
        <v>88256</v>
      </c>
      <c r="B12308" s="894" t="s">
        <v>27823</v>
      </c>
      <c r="C12308" s="893" t="s">
        <v>75</v>
      </c>
      <c r="D12308" s="896">
        <v>31.09</v>
      </c>
    </row>
    <row r="12309" spans="1:4" ht="13.5" x14ac:dyDescent="0.25">
      <c r="A12309" s="893">
        <v>88257</v>
      </c>
      <c r="B12309" s="894" t="s">
        <v>27824</v>
      </c>
      <c r="C12309" s="893" t="s">
        <v>75</v>
      </c>
      <c r="D12309" s="896">
        <v>30.87</v>
      </c>
    </row>
    <row r="12310" spans="1:4" ht="13.5" x14ac:dyDescent="0.25">
      <c r="A12310" s="893">
        <v>88260</v>
      </c>
      <c r="B12310" s="894" t="s">
        <v>27825</v>
      </c>
      <c r="C12310" s="893" t="s">
        <v>75</v>
      </c>
      <c r="D12310" s="896">
        <v>27.57</v>
      </c>
    </row>
    <row r="12311" spans="1:4" ht="13.5" x14ac:dyDescent="0.25">
      <c r="A12311" s="893">
        <v>88261</v>
      </c>
      <c r="B12311" s="894" t="s">
        <v>27826</v>
      </c>
      <c r="C12311" s="893" t="s">
        <v>75</v>
      </c>
      <c r="D12311" s="896">
        <v>32.74</v>
      </c>
    </row>
    <row r="12312" spans="1:4" ht="13.5" x14ac:dyDescent="0.25">
      <c r="A12312" s="893">
        <v>88262</v>
      </c>
      <c r="B12312" s="894" t="s">
        <v>27827</v>
      </c>
      <c r="C12312" s="893" t="s">
        <v>75</v>
      </c>
      <c r="D12312" s="896">
        <v>32.65</v>
      </c>
    </row>
    <row r="12313" spans="1:4" ht="27" x14ac:dyDescent="0.25">
      <c r="A12313" s="893">
        <v>88263</v>
      </c>
      <c r="B12313" s="894" t="s">
        <v>27828</v>
      </c>
      <c r="C12313" s="893" t="s">
        <v>75</v>
      </c>
      <c r="D12313" s="896">
        <v>22.54</v>
      </c>
    </row>
    <row r="12314" spans="1:4" ht="13.5" x14ac:dyDescent="0.25">
      <c r="A12314" s="893">
        <v>88264</v>
      </c>
      <c r="B12314" s="894" t="s">
        <v>27829</v>
      </c>
      <c r="C12314" s="893" t="s">
        <v>75</v>
      </c>
      <c r="D12314" s="896">
        <v>37.770000000000003</v>
      </c>
    </row>
    <row r="12315" spans="1:4" ht="13.5" x14ac:dyDescent="0.25">
      <c r="A12315" s="893">
        <v>88266</v>
      </c>
      <c r="B12315" s="894" t="s">
        <v>27830</v>
      </c>
      <c r="C12315" s="893" t="s">
        <v>75</v>
      </c>
      <c r="D12315" s="896">
        <v>41.9</v>
      </c>
    </row>
    <row r="12316" spans="1:4" ht="13.5" x14ac:dyDescent="0.25">
      <c r="A12316" s="893">
        <v>88267</v>
      </c>
      <c r="B12316" s="894" t="s">
        <v>27831</v>
      </c>
      <c r="C12316" s="893" t="s">
        <v>75</v>
      </c>
      <c r="D12316" s="896">
        <v>29.54</v>
      </c>
    </row>
    <row r="12317" spans="1:4" ht="13.5" x14ac:dyDescent="0.25">
      <c r="A12317" s="893">
        <v>88269</v>
      </c>
      <c r="B12317" s="894" t="s">
        <v>27832</v>
      </c>
      <c r="C12317" s="893" t="s">
        <v>75</v>
      </c>
      <c r="D12317" s="896">
        <v>24.64</v>
      </c>
    </row>
    <row r="12318" spans="1:4" ht="13.5" x14ac:dyDescent="0.25">
      <c r="A12318" s="893">
        <v>88270</v>
      </c>
      <c r="B12318" s="894" t="s">
        <v>27833</v>
      </c>
      <c r="C12318" s="893" t="s">
        <v>75</v>
      </c>
      <c r="D12318" s="896">
        <v>29.34</v>
      </c>
    </row>
    <row r="12319" spans="1:4" ht="13.5" x14ac:dyDescent="0.25">
      <c r="A12319" s="893">
        <v>88272</v>
      </c>
      <c r="B12319" s="894" t="s">
        <v>27834</v>
      </c>
      <c r="C12319" s="893" t="s">
        <v>75</v>
      </c>
      <c r="D12319" s="896">
        <v>33.909999999999997</v>
      </c>
    </row>
    <row r="12320" spans="1:4" ht="13.5" x14ac:dyDescent="0.25">
      <c r="A12320" s="893">
        <v>88273</v>
      </c>
      <c r="B12320" s="894" t="s">
        <v>27835</v>
      </c>
      <c r="C12320" s="893" t="s">
        <v>75</v>
      </c>
      <c r="D12320" s="896">
        <v>32.19</v>
      </c>
    </row>
    <row r="12321" spans="1:4" ht="13.5" x14ac:dyDescent="0.25">
      <c r="A12321" s="893">
        <v>88274</v>
      </c>
      <c r="B12321" s="894" t="s">
        <v>27836</v>
      </c>
      <c r="C12321" s="893" t="s">
        <v>75</v>
      </c>
      <c r="D12321" s="896">
        <v>31.24</v>
      </c>
    </row>
    <row r="12322" spans="1:4" ht="13.5" x14ac:dyDescent="0.25">
      <c r="A12322" s="893">
        <v>88275</v>
      </c>
      <c r="B12322" s="894" t="s">
        <v>27837</v>
      </c>
      <c r="C12322" s="893" t="s">
        <v>75</v>
      </c>
      <c r="D12322" s="896">
        <v>41.88</v>
      </c>
    </row>
    <row r="12323" spans="1:4" ht="13.5" x14ac:dyDescent="0.25">
      <c r="A12323" s="893">
        <v>88277</v>
      </c>
      <c r="B12323" s="894" t="s">
        <v>27838</v>
      </c>
      <c r="C12323" s="893" t="s">
        <v>75</v>
      </c>
      <c r="D12323" s="896">
        <v>37.82</v>
      </c>
    </row>
    <row r="12324" spans="1:4" ht="13.5" x14ac:dyDescent="0.25">
      <c r="A12324" s="893">
        <v>88278</v>
      </c>
      <c r="B12324" s="894" t="s">
        <v>27839</v>
      </c>
      <c r="C12324" s="893" t="s">
        <v>75</v>
      </c>
      <c r="D12324" s="896">
        <v>33.340000000000003</v>
      </c>
    </row>
    <row r="12325" spans="1:4" ht="13.5" x14ac:dyDescent="0.25">
      <c r="A12325" s="893">
        <v>88279</v>
      </c>
      <c r="B12325" s="894" t="s">
        <v>27840</v>
      </c>
      <c r="C12325" s="893" t="s">
        <v>75</v>
      </c>
      <c r="D12325" s="896">
        <v>43.95</v>
      </c>
    </row>
    <row r="12326" spans="1:4" ht="13.5" x14ac:dyDescent="0.25">
      <c r="A12326" s="893">
        <v>88281</v>
      </c>
      <c r="B12326" s="894" t="s">
        <v>27841</v>
      </c>
      <c r="C12326" s="893" t="s">
        <v>75</v>
      </c>
      <c r="D12326" s="896">
        <v>30.53</v>
      </c>
    </row>
    <row r="12327" spans="1:4" ht="13.5" x14ac:dyDescent="0.25">
      <c r="A12327" s="893">
        <v>88282</v>
      </c>
      <c r="B12327" s="894" t="s">
        <v>27842</v>
      </c>
      <c r="C12327" s="893" t="s">
        <v>75</v>
      </c>
      <c r="D12327" s="896">
        <v>29.66</v>
      </c>
    </row>
    <row r="12328" spans="1:4" ht="13.5" x14ac:dyDescent="0.25">
      <c r="A12328" s="893">
        <v>88283</v>
      </c>
      <c r="B12328" s="894" t="s">
        <v>27843</v>
      </c>
      <c r="C12328" s="893" t="s">
        <v>75</v>
      </c>
      <c r="D12328" s="896">
        <v>35.1</v>
      </c>
    </row>
    <row r="12329" spans="1:4" ht="13.5" x14ac:dyDescent="0.25">
      <c r="A12329" s="893">
        <v>88284</v>
      </c>
      <c r="B12329" s="894" t="s">
        <v>27844</v>
      </c>
      <c r="C12329" s="893" t="s">
        <v>75</v>
      </c>
      <c r="D12329" s="896">
        <v>25.92</v>
      </c>
    </row>
    <row r="12330" spans="1:4" ht="13.5" x14ac:dyDescent="0.25">
      <c r="A12330" s="893">
        <v>88286</v>
      </c>
      <c r="B12330" s="894" t="s">
        <v>27845</v>
      </c>
      <c r="C12330" s="893" t="s">
        <v>75</v>
      </c>
      <c r="D12330" s="896">
        <v>31.85</v>
      </c>
    </row>
    <row r="12331" spans="1:4" ht="13.5" x14ac:dyDescent="0.25">
      <c r="A12331" s="893">
        <v>88288</v>
      </c>
      <c r="B12331" s="894" t="s">
        <v>27846</v>
      </c>
      <c r="C12331" s="893" t="s">
        <v>75</v>
      </c>
      <c r="D12331" s="896">
        <v>19.350000000000001</v>
      </c>
    </row>
    <row r="12332" spans="1:4" ht="13.5" x14ac:dyDescent="0.25">
      <c r="A12332" s="893">
        <v>88291</v>
      </c>
      <c r="B12332" s="894" t="s">
        <v>27847</v>
      </c>
      <c r="C12332" s="893" t="s">
        <v>75</v>
      </c>
      <c r="D12332" s="896">
        <v>34.85</v>
      </c>
    </row>
    <row r="12333" spans="1:4" ht="27" x14ac:dyDescent="0.25">
      <c r="A12333" s="893">
        <v>88292</v>
      </c>
      <c r="B12333" s="894" t="s">
        <v>27848</v>
      </c>
      <c r="C12333" s="893" t="s">
        <v>75</v>
      </c>
      <c r="D12333" s="896">
        <v>24.04</v>
      </c>
    </row>
    <row r="12334" spans="1:4" ht="13.5" x14ac:dyDescent="0.25">
      <c r="A12334" s="893">
        <v>88293</v>
      </c>
      <c r="B12334" s="894" t="s">
        <v>27849</v>
      </c>
      <c r="C12334" s="893" t="s">
        <v>75</v>
      </c>
      <c r="D12334" s="896">
        <v>34.85</v>
      </c>
    </row>
    <row r="12335" spans="1:4" ht="13.5" x14ac:dyDescent="0.25">
      <c r="A12335" s="893">
        <v>88294</v>
      </c>
      <c r="B12335" s="894" t="s">
        <v>27850</v>
      </c>
      <c r="C12335" s="893" t="s">
        <v>75</v>
      </c>
      <c r="D12335" s="896">
        <v>37.58</v>
      </c>
    </row>
    <row r="12336" spans="1:4" ht="13.5" x14ac:dyDescent="0.25">
      <c r="A12336" s="893">
        <v>88295</v>
      </c>
      <c r="B12336" s="894" t="s">
        <v>27851</v>
      </c>
      <c r="C12336" s="893" t="s">
        <v>75</v>
      </c>
      <c r="D12336" s="896">
        <v>30.43</v>
      </c>
    </row>
    <row r="12337" spans="1:4" ht="13.5" x14ac:dyDescent="0.25">
      <c r="A12337" s="893">
        <v>88296</v>
      </c>
      <c r="B12337" s="894" t="s">
        <v>27852</v>
      </c>
      <c r="C12337" s="893" t="s">
        <v>75</v>
      </c>
      <c r="D12337" s="896">
        <v>47.93</v>
      </c>
    </row>
    <row r="12338" spans="1:4" ht="13.5" x14ac:dyDescent="0.25">
      <c r="A12338" s="893">
        <v>88297</v>
      </c>
      <c r="B12338" s="894" t="s">
        <v>27853</v>
      </c>
      <c r="C12338" s="893" t="s">
        <v>75</v>
      </c>
      <c r="D12338" s="896">
        <v>38.880000000000003</v>
      </c>
    </row>
    <row r="12339" spans="1:4" ht="13.5" x14ac:dyDescent="0.25">
      <c r="A12339" s="893">
        <v>88298</v>
      </c>
      <c r="B12339" s="894" t="s">
        <v>27854</v>
      </c>
      <c r="C12339" s="893" t="s">
        <v>75</v>
      </c>
      <c r="D12339" s="896">
        <v>27.9</v>
      </c>
    </row>
    <row r="12340" spans="1:4" ht="13.5" x14ac:dyDescent="0.25">
      <c r="A12340" s="893">
        <v>88299</v>
      </c>
      <c r="B12340" s="894" t="s">
        <v>27855</v>
      </c>
      <c r="C12340" s="893" t="s">
        <v>75</v>
      </c>
      <c r="D12340" s="896">
        <v>44.11</v>
      </c>
    </row>
    <row r="12341" spans="1:4" ht="13.5" x14ac:dyDescent="0.25">
      <c r="A12341" s="893">
        <v>88300</v>
      </c>
      <c r="B12341" s="894" t="s">
        <v>27856</v>
      </c>
      <c r="C12341" s="893" t="s">
        <v>75</v>
      </c>
      <c r="D12341" s="896">
        <v>44.11</v>
      </c>
    </row>
    <row r="12342" spans="1:4" ht="13.5" x14ac:dyDescent="0.25">
      <c r="A12342" s="893">
        <v>88301</v>
      </c>
      <c r="B12342" s="894" t="s">
        <v>27857</v>
      </c>
      <c r="C12342" s="893" t="s">
        <v>75</v>
      </c>
      <c r="D12342" s="896">
        <v>34.85</v>
      </c>
    </row>
    <row r="12343" spans="1:4" ht="13.5" x14ac:dyDescent="0.25">
      <c r="A12343" s="893">
        <v>88302</v>
      </c>
      <c r="B12343" s="894" t="s">
        <v>27858</v>
      </c>
      <c r="C12343" s="893" t="s">
        <v>75</v>
      </c>
      <c r="D12343" s="896">
        <v>34.85</v>
      </c>
    </row>
    <row r="12344" spans="1:4" ht="13.5" x14ac:dyDescent="0.25">
      <c r="A12344" s="893">
        <v>88303</v>
      </c>
      <c r="B12344" s="894" t="s">
        <v>27859</v>
      </c>
      <c r="C12344" s="893" t="s">
        <v>75</v>
      </c>
      <c r="D12344" s="896">
        <v>29.85</v>
      </c>
    </row>
    <row r="12345" spans="1:4" ht="27" x14ac:dyDescent="0.25">
      <c r="A12345" s="893">
        <v>88304</v>
      </c>
      <c r="B12345" s="894" t="s">
        <v>27860</v>
      </c>
      <c r="C12345" s="893" t="s">
        <v>75</v>
      </c>
      <c r="D12345" s="896">
        <v>44.11</v>
      </c>
    </row>
    <row r="12346" spans="1:4" ht="13.5" x14ac:dyDescent="0.25">
      <c r="A12346" s="893">
        <v>88306</v>
      </c>
      <c r="B12346" s="894" t="s">
        <v>27861</v>
      </c>
      <c r="C12346" s="893" t="s">
        <v>75</v>
      </c>
      <c r="D12346" s="896">
        <v>25.29</v>
      </c>
    </row>
    <row r="12347" spans="1:4" ht="13.5" x14ac:dyDescent="0.25">
      <c r="A12347" s="893">
        <v>88307</v>
      </c>
      <c r="B12347" s="894" t="s">
        <v>27862</v>
      </c>
      <c r="C12347" s="893" t="s">
        <v>75</v>
      </c>
      <c r="D12347" s="896">
        <v>36.79</v>
      </c>
    </row>
    <row r="12348" spans="1:4" ht="13.5" x14ac:dyDescent="0.25">
      <c r="A12348" s="893">
        <v>88308</v>
      </c>
      <c r="B12348" s="894" t="s">
        <v>27863</v>
      </c>
      <c r="C12348" s="893" t="s">
        <v>75</v>
      </c>
      <c r="D12348" s="896">
        <v>31.09</v>
      </c>
    </row>
    <row r="12349" spans="1:4" ht="13.5" x14ac:dyDescent="0.25">
      <c r="A12349" s="893">
        <v>88309</v>
      </c>
      <c r="B12349" s="894" t="s">
        <v>866</v>
      </c>
      <c r="C12349" s="893" t="s">
        <v>75</v>
      </c>
      <c r="D12349" s="896">
        <v>31.26</v>
      </c>
    </row>
    <row r="12350" spans="1:4" ht="13.5" x14ac:dyDescent="0.25">
      <c r="A12350" s="893">
        <v>88310</v>
      </c>
      <c r="B12350" s="894" t="s">
        <v>27864</v>
      </c>
      <c r="C12350" s="893" t="s">
        <v>75</v>
      </c>
      <c r="D12350" s="896">
        <v>32.69</v>
      </c>
    </row>
    <row r="12351" spans="1:4" ht="13.5" x14ac:dyDescent="0.25">
      <c r="A12351" s="893">
        <v>88311</v>
      </c>
      <c r="B12351" s="894" t="s">
        <v>27865</v>
      </c>
      <c r="C12351" s="893" t="s">
        <v>75</v>
      </c>
      <c r="D12351" s="896">
        <v>30.92</v>
      </c>
    </row>
    <row r="12352" spans="1:4" ht="13.5" x14ac:dyDescent="0.25">
      <c r="A12352" s="893">
        <v>88312</v>
      </c>
      <c r="B12352" s="894" t="s">
        <v>27866</v>
      </c>
      <c r="C12352" s="893" t="s">
        <v>75</v>
      </c>
      <c r="D12352" s="896">
        <v>32.69</v>
      </c>
    </row>
    <row r="12353" spans="1:4" ht="13.5" x14ac:dyDescent="0.25">
      <c r="A12353" s="893">
        <v>88313</v>
      </c>
      <c r="B12353" s="894" t="s">
        <v>27867</v>
      </c>
      <c r="C12353" s="893" t="s">
        <v>75</v>
      </c>
      <c r="D12353" s="896">
        <v>29.31</v>
      </c>
    </row>
    <row r="12354" spans="1:4" ht="13.5" x14ac:dyDescent="0.25">
      <c r="A12354" s="893">
        <v>88314</v>
      </c>
      <c r="B12354" s="894" t="s">
        <v>27868</v>
      </c>
      <c r="C12354" s="893" t="s">
        <v>75</v>
      </c>
      <c r="D12354" s="896">
        <v>26.25</v>
      </c>
    </row>
    <row r="12355" spans="1:4" ht="13.5" x14ac:dyDescent="0.25">
      <c r="A12355" s="893">
        <v>88315</v>
      </c>
      <c r="B12355" s="894" t="s">
        <v>27869</v>
      </c>
      <c r="C12355" s="893" t="s">
        <v>75</v>
      </c>
      <c r="D12355" s="896">
        <v>34.99</v>
      </c>
    </row>
    <row r="12356" spans="1:4" ht="13.5" x14ac:dyDescent="0.25">
      <c r="A12356" s="893">
        <v>88316</v>
      </c>
      <c r="B12356" s="894" t="s">
        <v>867</v>
      </c>
      <c r="C12356" s="893" t="s">
        <v>75</v>
      </c>
      <c r="D12356" s="896">
        <v>23.78</v>
      </c>
    </row>
    <row r="12357" spans="1:4" ht="13.5" x14ac:dyDescent="0.25">
      <c r="A12357" s="893">
        <v>88317</v>
      </c>
      <c r="B12357" s="894" t="s">
        <v>27870</v>
      </c>
      <c r="C12357" s="893" t="s">
        <v>75</v>
      </c>
      <c r="D12357" s="896">
        <v>34.369999999999997</v>
      </c>
    </row>
    <row r="12358" spans="1:4" ht="27" x14ac:dyDescent="0.25">
      <c r="A12358" s="893">
        <v>88318</v>
      </c>
      <c r="B12358" s="894" t="s">
        <v>27871</v>
      </c>
      <c r="C12358" s="893" t="s">
        <v>75</v>
      </c>
      <c r="D12358" s="896">
        <v>38.72</v>
      </c>
    </row>
    <row r="12359" spans="1:4" ht="13.5" x14ac:dyDescent="0.25">
      <c r="A12359" s="893">
        <v>88321</v>
      </c>
      <c r="B12359" s="894" t="s">
        <v>27872</v>
      </c>
      <c r="C12359" s="893" t="s">
        <v>75</v>
      </c>
      <c r="D12359" s="896">
        <v>51.95</v>
      </c>
    </row>
    <row r="12360" spans="1:4" ht="13.5" x14ac:dyDescent="0.25">
      <c r="A12360" s="893">
        <v>88322</v>
      </c>
      <c r="B12360" s="894" t="s">
        <v>27873</v>
      </c>
      <c r="C12360" s="893" t="s">
        <v>75</v>
      </c>
      <c r="D12360" s="896">
        <v>54.69</v>
      </c>
    </row>
    <row r="12361" spans="1:4" ht="13.5" x14ac:dyDescent="0.25">
      <c r="A12361" s="893">
        <v>88323</v>
      </c>
      <c r="B12361" s="894" t="s">
        <v>27874</v>
      </c>
      <c r="C12361" s="893" t="s">
        <v>75</v>
      </c>
      <c r="D12361" s="896">
        <v>32.340000000000003</v>
      </c>
    </row>
    <row r="12362" spans="1:4" ht="13.5" x14ac:dyDescent="0.25">
      <c r="A12362" s="893">
        <v>88324</v>
      </c>
      <c r="B12362" s="894" t="s">
        <v>27875</v>
      </c>
      <c r="C12362" s="893" t="s">
        <v>75</v>
      </c>
      <c r="D12362" s="896">
        <v>38.880000000000003</v>
      </c>
    </row>
    <row r="12363" spans="1:4" ht="13.5" x14ac:dyDescent="0.25">
      <c r="A12363" s="893">
        <v>88325</v>
      </c>
      <c r="B12363" s="894" t="s">
        <v>27876</v>
      </c>
      <c r="C12363" s="893" t="s">
        <v>75</v>
      </c>
      <c r="D12363" s="896">
        <v>27.25</v>
      </c>
    </row>
    <row r="12364" spans="1:4" ht="27" x14ac:dyDescent="0.25">
      <c r="A12364" s="893">
        <v>88377</v>
      </c>
      <c r="B12364" s="894" t="s">
        <v>27877</v>
      </c>
      <c r="C12364" s="893" t="s">
        <v>75</v>
      </c>
      <c r="D12364" s="896">
        <v>30.84</v>
      </c>
    </row>
    <row r="12365" spans="1:4" ht="13.5" x14ac:dyDescent="0.25">
      <c r="A12365" s="893">
        <v>88441</v>
      </c>
      <c r="B12365" s="894" t="s">
        <v>27878</v>
      </c>
      <c r="C12365" s="893" t="s">
        <v>75</v>
      </c>
      <c r="D12365" s="896">
        <v>25.6</v>
      </c>
    </row>
    <row r="12366" spans="1:4" ht="13.5" x14ac:dyDescent="0.25">
      <c r="A12366" s="893">
        <v>90766</v>
      </c>
      <c r="B12366" s="894" t="s">
        <v>27879</v>
      </c>
      <c r="C12366" s="893" t="s">
        <v>75</v>
      </c>
      <c r="D12366" s="896">
        <v>26.39</v>
      </c>
    </row>
    <row r="12367" spans="1:4" ht="13.5" x14ac:dyDescent="0.25">
      <c r="A12367" s="893">
        <v>90767</v>
      </c>
      <c r="B12367" s="894" t="s">
        <v>27880</v>
      </c>
      <c r="C12367" s="893" t="s">
        <v>75</v>
      </c>
      <c r="D12367" s="896">
        <v>27.26</v>
      </c>
    </row>
    <row r="12368" spans="1:4" ht="13.5" x14ac:dyDescent="0.25">
      <c r="A12368" s="893">
        <v>90768</v>
      </c>
      <c r="B12368" s="894" t="s">
        <v>27881</v>
      </c>
      <c r="C12368" s="893" t="s">
        <v>75</v>
      </c>
      <c r="D12368" s="896">
        <v>109.43</v>
      </c>
    </row>
    <row r="12369" spans="1:4" ht="13.5" x14ac:dyDescent="0.25">
      <c r="A12369" s="893">
        <v>90769</v>
      </c>
      <c r="B12369" s="894" t="s">
        <v>27882</v>
      </c>
      <c r="C12369" s="893" t="s">
        <v>75</v>
      </c>
      <c r="D12369" s="896">
        <v>124.29</v>
      </c>
    </row>
    <row r="12370" spans="1:4" ht="13.5" x14ac:dyDescent="0.25">
      <c r="A12370" s="893">
        <v>90770</v>
      </c>
      <c r="B12370" s="894" t="s">
        <v>27883</v>
      </c>
      <c r="C12370" s="893" t="s">
        <v>75</v>
      </c>
      <c r="D12370" s="896">
        <v>128.15</v>
      </c>
    </row>
    <row r="12371" spans="1:4" ht="13.5" x14ac:dyDescent="0.25">
      <c r="A12371" s="893">
        <v>90772</v>
      </c>
      <c r="B12371" s="894" t="s">
        <v>27884</v>
      </c>
      <c r="C12371" s="893" t="s">
        <v>75</v>
      </c>
      <c r="D12371" s="896">
        <v>19.89</v>
      </c>
    </row>
    <row r="12372" spans="1:4" ht="13.5" x14ac:dyDescent="0.25">
      <c r="A12372" s="893">
        <v>90775</v>
      </c>
      <c r="B12372" s="894" t="s">
        <v>27885</v>
      </c>
      <c r="C12372" s="893" t="s">
        <v>75</v>
      </c>
      <c r="D12372" s="896">
        <v>25.18</v>
      </c>
    </row>
    <row r="12373" spans="1:4" ht="13.5" x14ac:dyDescent="0.25">
      <c r="A12373" s="893">
        <v>90776</v>
      </c>
      <c r="B12373" s="894" t="s">
        <v>27886</v>
      </c>
      <c r="C12373" s="893" t="s">
        <v>75</v>
      </c>
      <c r="D12373" s="896">
        <v>39.1</v>
      </c>
    </row>
    <row r="12374" spans="1:4" ht="13.5" x14ac:dyDescent="0.25">
      <c r="A12374" s="893">
        <v>90777</v>
      </c>
      <c r="B12374" s="894" t="s">
        <v>27887</v>
      </c>
      <c r="C12374" s="893" t="s">
        <v>75</v>
      </c>
      <c r="D12374" s="896">
        <v>122.54</v>
      </c>
    </row>
    <row r="12375" spans="1:4" ht="13.5" x14ac:dyDescent="0.25">
      <c r="A12375" s="893">
        <v>90778</v>
      </c>
      <c r="B12375" s="894" t="s">
        <v>27888</v>
      </c>
      <c r="C12375" s="893" t="s">
        <v>75</v>
      </c>
      <c r="D12375" s="896">
        <v>131.47999999999999</v>
      </c>
    </row>
    <row r="12376" spans="1:4" ht="13.5" x14ac:dyDescent="0.25">
      <c r="A12376" s="893">
        <v>90779</v>
      </c>
      <c r="B12376" s="894" t="s">
        <v>27889</v>
      </c>
      <c r="C12376" s="893" t="s">
        <v>75</v>
      </c>
      <c r="D12376" s="896">
        <v>153.37</v>
      </c>
    </row>
    <row r="12377" spans="1:4" ht="13.5" x14ac:dyDescent="0.25">
      <c r="A12377" s="893">
        <v>90780</v>
      </c>
      <c r="B12377" s="894" t="s">
        <v>27890</v>
      </c>
      <c r="C12377" s="893" t="s">
        <v>75</v>
      </c>
      <c r="D12377" s="896">
        <v>62.05</v>
      </c>
    </row>
    <row r="12378" spans="1:4" ht="13.5" x14ac:dyDescent="0.25">
      <c r="A12378" s="893">
        <v>90781</v>
      </c>
      <c r="B12378" s="894" t="s">
        <v>27891</v>
      </c>
      <c r="C12378" s="893" t="s">
        <v>75</v>
      </c>
      <c r="D12378" s="896">
        <v>38.92</v>
      </c>
    </row>
    <row r="12379" spans="1:4" ht="13.5" x14ac:dyDescent="0.25">
      <c r="A12379" s="893">
        <v>93558</v>
      </c>
      <c r="B12379" s="894" t="s">
        <v>27892</v>
      </c>
      <c r="C12379" s="893" t="s">
        <v>72</v>
      </c>
      <c r="D12379" s="897">
        <v>5288.91</v>
      </c>
    </row>
    <row r="12380" spans="1:4" ht="13.5" x14ac:dyDescent="0.25">
      <c r="A12380" s="893">
        <v>93561</v>
      </c>
      <c r="B12380" s="894" t="s">
        <v>27885</v>
      </c>
      <c r="C12380" s="893" t="s">
        <v>72</v>
      </c>
      <c r="D12380" s="897">
        <v>4438.83</v>
      </c>
    </row>
    <row r="12381" spans="1:4" ht="13.5" x14ac:dyDescent="0.25">
      <c r="A12381" s="893">
        <v>93563</v>
      </c>
      <c r="B12381" s="894" t="s">
        <v>27879</v>
      </c>
      <c r="C12381" s="893" t="s">
        <v>72</v>
      </c>
      <c r="D12381" s="897">
        <v>4648.29</v>
      </c>
    </row>
    <row r="12382" spans="1:4" ht="13.5" x14ac:dyDescent="0.25">
      <c r="A12382" s="893">
        <v>93564</v>
      </c>
      <c r="B12382" s="894" t="s">
        <v>27880</v>
      </c>
      <c r="C12382" s="893" t="s">
        <v>72</v>
      </c>
      <c r="D12382" s="897">
        <v>4782.82</v>
      </c>
    </row>
    <row r="12383" spans="1:4" ht="13.5" x14ac:dyDescent="0.25">
      <c r="A12383" s="893">
        <v>93565</v>
      </c>
      <c r="B12383" s="894" t="s">
        <v>27887</v>
      </c>
      <c r="C12383" s="893" t="s">
        <v>72</v>
      </c>
      <c r="D12383" s="897">
        <v>21419</v>
      </c>
    </row>
    <row r="12384" spans="1:4" ht="13.5" x14ac:dyDescent="0.25">
      <c r="A12384" s="893">
        <v>93566</v>
      </c>
      <c r="B12384" s="894" t="s">
        <v>27884</v>
      </c>
      <c r="C12384" s="893" t="s">
        <v>72</v>
      </c>
      <c r="D12384" s="897">
        <v>3510.66</v>
      </c>
    </row>
    <row r="12385" spans="1:4" ht="13.5" x14ac:dyDescent="0.25">
      <c r="A12385" s="893">
        <v>93567</v>
      </c>
      <c r="B12385" s="894" t="s">
        <v>27888</v>
      </c>
      <c r="C12385" s="893" t="s">
        <v>72</v>
      </c>
      <c r="D12385" s="897">
        <v>22981.74</v>
      </c>
    </row>
    <row r="12386" spans="1:4" ht="13.5" x14ac:dyDescent="0.25">
      <c r="A12386" s="893">
        <v>93568</v>
      </c>
      <c r="B12386" s="894" t="s">
        <v>27889</v>
      </c>
      <c r="C12386" s="893" t="s">
        <v>72</v>
      </c>
      <c r="D12386" s="897">
        <v>26804.240000000002</v>
      </c>
    </row>
    <row r="12387" spans="1:4" ht="13.5" x14ac:dyDescent="0.25">
      <c r="A12387" s="893">
        <v>93569</v>
      </c>
      <c r="B12387" s="894" t="s">
        <v>27893</v>
      </c>
      <c r="C12387" s="893" t="s">
        <v>72</v>
      </c>
      <c r="D12387" s="897">
        <v>19166.82</v>
      </c>
    </row>
    <row r="12388" spans="1:4" ht="13.5" x14ac:dyDescent="0.25">
      <c r="A12388" s="893">
        <v>93570</v>
      </c>
      <c r="B12388" s="894" t="s">
        <v>27894</v>
      </c>
      <c r="C12388" s="893" t="s">
        <v>72</v>
      </c>
      <c r="D12388" s="897">
        <v>21765.89</v>
      </c>
    </row>
    <row r="12389" spans="1:4" ht="13.5" x14ac:dyDescent="0.25">
      <c r="A12389" s="893">
        <v>93571</v>
      </c>
      <c r="B12389" s="894" t="s">
        <v>27895</v>
      </c>
      <c r="C12389" s="893" t="s">
        <v>72</v>
      </c>
      <c r="D12389" s="897">
        <v>22440.880000000001</v>
      </c>
    </row>
    <row r="12390" spans="1:4" ht="13.5" x14ac:dyDescent="0.25">
      <c r="A12390" s="893">
        <v>93572</v>
      </c>
      <c r="B12390" s="894" t="s">
        <v>27896</v>
      </c>
      <c r="C12390" s="893" t="s">
        <v>72</v>
      </c>
      <c r="D12390" s="897">
        <v>6852.02</v>
      </c>
    </row>
    <row r="12391" spans="1:4" ht="13.5" x14ac:dyDescent="0.25">
      <c r="A12391" s="893">
        <v>94295</v>
      </c>
      <c r="B12391" s="894" t="s">
        <v>27890</v>
      </c>
      <c r="C12391" s="893" t="s">
        <v>72</v>
      </c>
      <c r="D12391" s="897">
        <v>10852.66</v>
      </c>
    </row>
    <row r="12392" spans="1:4" ht="13.5" x14ac:dyDescent="0.25">
      <c r="A12392" s="893">
        <v>94296</v>
      </c>
      <c r="B12392" s="894" t="s">
        <v>27891</v>
      </c>
      <c r="C12392" s="893" t="s">
        <v>72</v>
      </c>
      <c r="D12392" s="897">
        <v>6834.68</v>
      </c>
    </row>
    <row r="12393" spans="1:4" ht="27" x14ac:dyDescent="0.25">
      <c r="A12393" s="893">
        <v>95308</v>
      </c>
      <c r="B12393" s="894" t="s">
        <v>27897</v>
      </c>
      <c r="C12393" s="893" t="s">
        <v>75</v>
      </c>
      <c r="D12393" s="896">
        <v>0.22</v>
      </c>
    </row>
    <row r="12394" spans="1:4" ht="27" x14ac:dyDescent="0.25">
      <c r="A12394" s="893">
        <v>95309</v>
      </c>
      <c r="B12394" s="894" t="s">
        <v>27898</v>
      </c>
      <c r="C12394" s="893" t="s">
        <v>75</v>
      </c>
      <c r="D12394" s="896">
        <v>0.28000000000000003</v>
      </c>
    </row>
    <row r="12395" spans="1:4" ht="27" x14ac:dyDescent="0.25">
      <c r="A12395" s="893">
        <v>95310</v>
      </c>
      <c r="B12395" s="894" t="s">
        <v>27899</v>
      </c>
      <c r="C12395" s="893" t="s">
        <v>75</v>
      </c>
      <c r="D12395" s="896">
        <v>0.22</v>
      </c>
    </row>
    <row r="12396" spans="1:4" ht="27" x14ac:dyDescent="0.25">
      <c r="A12396" s="893">
        <v>95311</v>
      </c>
      <c r="B12396" s="894" t="s">
        <v>27900</v>
      </c>
      <c r="C12396" s="893" t="s">
        <v>75</v>
      </c>
      <c r="D12396" s="896">
        <v>0.2</v>
      </c>
    </row>
    <row r="12397" spans="1:4" ht="27" x14ac:dyDescent="0.25">
      <c r="A12397" s="893">
        <v>95312</v>
      </c>
      <c r="B12397" s="894" t="s">
        <v>27901</v>
      </c>
      <c r="C12397" s="893" t="s">
        <v>75</v>
      </c>
      <c r="D12397" s="896">
        <v>0.28000000000000003</v>
      </c>
    </row>
    <row r="12398" spans="1:4" ht="27" x14ac:dyDescent="0.25">
      <c r="A12398" s="893">
        <v>95313</v>
      </c>
      <c r="B12398" s="894" t="s">
        <v>27902</v>
      </c>
      <c r="C12398" s="893" t="s">
        <v>75</v>
      </c>
      <c r="D12398" s="896">
        <v>0.2</v>
      </c>
    </row>
    <row r="12399" spans="1:4" ht="27" x14ac:dyDescent="0.25">
      <c r="A12399" s="893">
        <v>95314</v>
      </c>
      <c r="B12399" s="894" t="s">
        <v>27903</v>
      </c>
      <c r="C12399" s="893" t="s">
        <v>75</v>
      </c>
      <c r="D12399" s="896">
        <v>0.28999999999999998</v>
      </c>
    </row>
    <row r="12400" spans="1:4" ht="27" x14ac:dyDescent="0.25">
      <c r="A12400" s="893">
        <v>95315</v>
      </c>
      <c r="B12400" s="894" t="s">
        <v>27904</v>
      </c>
      <c r="C12400" s="893" t="s">
        <v>75</v>
      </c>
      <c r="D12400" s="896">
        <v>0.33</v>
      </c>
    </row>
    <row r="12401" spans="1:4" ht="27" x14ac:dyDescent="0.25">
      <c r="A12401" s="893">
        <v>95316</v>
      </c>
      <c r="B12401" s="894" t="s">
        <v>27905</v>
      </c>
      <c r="C12401" s="893" t="s">
        <v>75</v>
      </c>
      <c r="D12401" s="896">
        <v>0.73</v>
      </c>
    </row>
    <row r="12402" spans="1:4" ht="27" x14ac:dyDescent="0.25">
      <c r="A12402" s="893">
        <v>95317</v>
      </c>
      <c r="B12402" s="894" t="s">
        <v>27906</v>
      </c>
      <c r="C12402" s="893" t="s">
        <v>75</v>
      </c>
      <c r="D12402" s="896">
        <v>0.35</v>
      </c>
    </row>
    <row r="12403" spans="1:4" ht="27" x14ac:dyDescent="0.25">
      <c r="A12403" s="893">
        <v>95318</v>
      </c>
      <c r="B12403" s="894" t="s">
        <v>27907</v>
      </c>
      <c r="C12403" s="893" t="s">
        <v>75</v>
      </c>
      <c r="D12403" s="896">
        <v>0.28000000000000003</v>
      </c>
    </row>
    <row r="12404" spans="1:4" ht="27" x14ac:dyDescent="0.25">
      <c r="A12404" s="893">
        <v>95319</v>
      </c>
      <c r="B12404" s="894" t="s">
        <v>27908</v>
      </c>
      <c r="C12404" s="893" t="s">
        <v>75</v>
      </c>
      <c r="D12404" s="896">
        <v>0.22</v>
      </c>
    </row>
    <row r="12405" spans="1:4" ht="27" x14ac:dyDescent="0.25">
      <c r="A12405" s="893">
        <v>95320</v>
      </c>
      <c r="B12405" s="894" t="s">
        <v>27909</v>
      </c>
      <c r="C12405" s="893" t="s">
        <v>75</v>
      </c>
      <c r="D12405" s="896">
        <v>0.22</v>
      </c>
    </row>
    <row r="12406" spans="1:4" ht="27" x14ac:dyDescent="0.25">
      <c r="A12406" s="893">
        <v>95321</v>
      </c>
      <c r="B12406" s="894" t="s">
        <v>27910</v>
      </c>
      <c r="C12406" s="893" t="s">
        <v>75</v>
      </c>
      <c r="D12406" s="896">
        <v>0.19</v>
      </c>
    </row>
    <row r="12407" spans="1:4" ht="27" x14ac:dyDescent="0.25">
      <c r="A12407" s="893">
        <v>95322</v>
      </c>
      <c r="B12407" s="894" t="s">
        <v>27911</v>
      </c>
      <c r="C12407" s="893" t="s">
        <v>75</v>
      </c>
      <c r="D12407" s="896">
        <v>0.15</v>
      </c>
    </row>
    <row r="12408" spans="1:4" ht="27" x14ac:dyDescent="0.25">
      <c r="A12408" s="893">
        <v>95323</v>
      </c>
      <c r="B12408" s="894" t="s">
        <v>27912</v>
      </c>
      <c r="C12408" s="893" t="s">
        <v>75</v>
      </c>
      <c r="D12408" s="896">
        <v>0.41</v>
      </c>
    </row>
    <row r="12409" spans="1:4" ht="27" x14ac:dyDescent="0.25">
      <c r="A12409" s="893">
        <v>95324</v>
      </c>
      <c r="B12409" s="894" t="s">
        <v>27913</v>
      </c>
      <c r="C12409" s="893" t="s">
        <v>75</v>
      </c>
      <c r="D12409" s="896">
        <v>0.37</v>
      </c>
    </row>
    <row r="12410" spans="1:4" ht="27" x14ac:dyDescent="0.25">
      <c r="A12410" s="893">
        <v>95325</v>
      </c>
      <c r="B12410" s="894" t="s">
        <v>27914</v>
      </c>
      <c r="C12410" s="893" t="s">
        <v>75</v>
      </c>
      <c r="D12410" s="896">
        <v>0.47</v>
      </c>
    </row>
    <row r="12411" spans="1:4" ht="27" x14ac:dyDescent="0.25">
      <c r="A12411" s="893">
        <v>95328</v>
      </c>
      <c r="B12411" s="894" t="s">
        <v>27915</v>
      </c>
      <c r="C12411" s="893" t="s">
        <v>75</v>
      </c>
      <c r="D12411" s="896">
        <v>0.24</v>
      </c>
    </row>
    <row r="12412" spans="1:4" ht="27" x14ac:dyDescent="0.25">
      <c r="A12412" s="893">
        <v>95329</v>
      </c>
      <c r="B12412" s="894" t="s">
        <v>27916</v>
      </c>
      <c r="C12412" s="893" t="s">
        <v>75</v>
      </c>
      <c r="D12412" s="896">
        <v>0.4</v>
      </c>
    </row>
    <row r="12413" spans="1:4" ht="27" x14ac:dyDescent="0.25">
      <c r="A12413" s="893">
        <v>95330</v>
      </c>
      <c r="B12413" s="894" t="s">
        <v>27917</v>
      </c>
      <c r="C12413" s="893" t="s">
        <v>75</v>
      </c>
      <c r="D12413" s="896">
        <v>0.31</v>
      </c>
    </row>
    <row r="12414" spans="1:4" ht="27" x14ac:dyDescent="0.25">
      <c r="A12414" s="893">
        <v>95331</v>
      </c>
      <c r="B12414" s="894" t="s">
        <v>27918</v>
      </c>
      <c r="C12414" s="893" t="s">
        <v>75</v>
      </c>
      <c r="D12414" s="896">
        <v>0.19</v>
      </c>
    </row>
    <row r="12415" spans="1:4" ht="27" x14ac:dyDescent="0.25">
      <c r="A12415" s="893">
        <v>95332</v>
      </c>
      <c r="B12415" s="894" t="s">
        <v>27919</v>
      </c>
      <c r="C12415" s="893" t="s">
        <v>75</v>
      </c>
      <c r="D12415" s="896">
        <v>1.2</v>
      </c>
    </row>
    <row r="12416" spans="1:4" ht="27" x14ac:dyDescent="0.25">
      <c r="A12416" s="893">
        <v>95334</v>
      </c>
      <c r="B12416" s="894" t="s">
        <v>27920</v>
      </c>
      <c r="C12416" s="893" t="s">
        <v>75</v>
      </c>
      <c r="D12416" s="896">
        <v>1.1399999999999999</v>
      </c>
    </row>
    <row r="12417" spans="1:4" ht="27" x14ac:dyDescent="0.25">
      <c r="A12417" s="893">
        <v>95335</v>
      </c>
      <c r="B12417" s="894" t="s">
        <v>27921</v>
      </c>
      <c r="C12417" s="893" t="s">
        <v>75</v>
      </c>
      <c r="D12417" s="896">
        <v>0.44</v>
      </c>
    </row>
    <row r="12418" spans="1:4" ht="27" x14ac:dyDescent="0.25">
      <c r="A12418" s="893">
        <v>95337</v>
      </c>
      <c r="B12418" s="894" t="s">
        <v>27922</v>
      </c>
      <c r="C12418" s="893" t="s">
        <v>75</v>
      </c>
      <c r="D12418" s="896">
        <v>0.21</v>
      </c>
    </row>
    <row r="12419" spans="1:4" ht="27" x14ac:dyDescent="0.25">
      <c r="A12419" s="893">
        <v>95338</v>
      </c>
      <c r="B12419" s="894" t="s">
        <v>27923</v>
      </c>
      <c r="C12419" s="893" t="s">
        <v>75</v>
      </c>
      <c r="D12419" s="896">
        <v>0.49</v>
      </c>
    </row>
    <row r="12420" spans="1:4" ht="27" x14ac:dyDescent="0.25">
      <c r="A12420" s="893">
        <v>95339</v>
      </c>
      <c r="B12420" s="894" t="s">
        <v>27924</v>
      </c>
      <c r="C12420" s="893" t="s">
        <v>75</v>
      </c>
      <c r="D12420" s="896">
        <v>0.49</v>
      </c>
    </row>
    <row r="12421" spans="1:4" ht="27" x14ac:dyDescent="0.25">
      <c r="A12421" s="893">
        <v>95340</v>
      </c>
      <c r="B12421" s="894" t="s">
        <v>27925</v>
      </c>
      <c r="C12421" s="893" t="s">
        <v>75</v>
      </c>
      <c r="D12421" s="896">
        <v>0.39</v>
      </c>
    </row>
    <row r="12422" spans="1:4" ht="27" x14ac:dyDescent="0.25">
      <c r="A12422" s="893">
        <v>95341</v>
      </c>
      <c r="B12422" s="894" t="s">
        <v>27926</v>
      </c>
      <c r="C12422" s="893" t="s">
        <v>75</v>
      </c>
      <c r="D12422" s="896">
        <v>0.37</v>
      </c>
    </row>
    <row r="12423" spans="1:4" ht="27" x14ac:dyDescent="0.25">
      <c r="A12423" s="893">
        <v>95342</v>
      </c>
      <c r="B12423" s="894" t="s">
        <v>27927</v>
      </c>
      <c r="C12423" s="893" t="s">
        <v>75</v>
      </c>
      <c r="D12423" s="896">
        <v>0.32</v>
      </c>
    </row>
    <row r="12424" spans="1:4" ht="27" x14ac:dyDescent="0.25">
      <c r="A12424" s="893">
        <v>95343</v>
      </c>
      <c r="B12424" s="894" t="s">
        <v>27928</v>
      </c>
      <c r="C12424" s="893" t="s">
        <v>75</v>
      </c>
      <c r="D12424" s="896">
        <v>0.5</v>
      </c>
    </row>
    <row r="12425" spans="1:4" ht="27" x14ac:dyDescent="0.25">
      <c r="A12425" s="893">
        <v>95344</v>
      </c>
      <c r="B12425" s="894" t="s">
        <v>27929</v>
      </c>
      <c r="C12425" s="893" t="s">
        <v>75</v>
      </c>
      <c r="D12425" s="896">
        <v>0.34</v>
      </c>
    </row>
    <row r="12426" spans="1:4" ht="27" x14ac:dyDescent="0.25">
      <c r="A12426" s="893">
        <v>95345</v>
      </c>
      <c r="B12426" s="894" t="s">
        <v>27930</v>
      </c>
      <c r="C12426" s="893" t="s">
        <v>75</v>
      </c>
      <c r="D12426" s="896">
        <v>1.21</v>
      </c>
    </row>
    <row r="12427" spans="1:4" ht="27" x14ac:dyDescent="0.25">
      <c r="A12427" s="893">
        <v>95346</v>
      </c>
      <c r="B12427" s="894" t="s">
        <v>27931</v>
      </c>
      <c r="C12427" s="893" t="s">
        <v>75</v>
      </c>
      <c r="D12427" s="896">
        <v>0.13</v>
      </c>
    </row>
    <row r="12428" spans="1:4" ht="27" x14ac:dyDescent="0.25">
      <c r="A12428" s="893">
        <v>95347</v>
      </c>
      <c r="B12428" s="894" t="s">
        <v>27932</v>
      </c>
      <c r="C12428" s="893" t="s">
        <v>75</v>
      </c>
      <c r="D12428" s="896">
        <v>0.13</v>
      </c>
    </row>
    <row r="12429" spans="1:4" ht="27" x14ac:dyDescent="0.25">
      <c r="A12429" s="893">
        <v>95348</v>
      </c>
      <c r="B12429" s="894" t="s">
        <v>27933</v>
      </c>
      <c r="C12429" s="893" t="s">
        <v>75</v>
      </c>
      <c r="D12429" s="896">
        <v>0.16</v>
      </c>
    </row>
    <row r="12430" spans="1:4" ht="27" x14ac:dyDescent="0.25">
      <c r="A12430" s="893">
        <v>95349</v>
      </c>
      <c r="B12430" s="894" t="s">
        <v>27934</v>
      </c>
      <c r="C12430" s="893" t="s">
        <v>75</v>
      </c>
      <c r="D12430" s="896">
        <v>0.1</v>
      </c>
    </row>
    <row r="12431" spans="1:4" ht="27" x14ac:dyDescent="0.25">
      <c r="A12431" s="893">
        <v>95351</v>
      </c>
      <c r="B12431" s="894" t="s">
        <v>27935</v>
      </c>
      <c r="C12431" s="893" t="s">
        <v>75</v>
      </c>
      <c r="D12431" s="896">
        <v>0.45</v>
      </c>
    </row>
    <row r="12432" spans="1:4" ht="27" x14ac:dyDescent="0.25">
      <c r="A12432" s="893">
        <v>95352</v>
      </c>
      <c r="B12432" s="894" t="s">
        <v>27936</v>
      </c>
      <c r="C12432" s="893" t="s">
        <v>75</v>
      </c>
      <c r="D12432" s="896">
        <v>0.16</v>
      </c>
    </row>
    <row r="12433" spans="1:4" ht="27" x14ac:dyDescent="0.25">
      <c r="A12433" s="893">
        <v>95354</v>
      </c>
      <c r="B12433" s="894" t="s">
        <v>27937</v>
      </c>
      <c r="C12433" s="893" t="s">
        <v>75</v>
      </c>
      <c r="D12433" s="896">
        <v>0.26</v>
      </c>
    </row>
    <row r="12434" spans="1:4" ht="27" x14ac:dyDescent="0.25">
      <c r="A12434" s="893">
        <v>95355</v>
      </c>
      <c r="B12434" s="894" t="s">
        <v>27938</v>
      </c>
      <c r="C12434" s="893" t="s">
        <v>75</v>
      </c>
      <c r="D12434" s="896">
        <v>0.15</v>
      </c>
    </row>
    <row r="12435" spans="1:4" ht="27" x14ac:dyDescent="0.25">
      <c r="A12435" s="893">
        <v>95356</v>
      </c>
      <c r="B12435" s="894" t="s">
        <v>27939</v>
      </c>
      <c r="C12435" s="893" t="s">
        <v>75</v>
      </c>
      <c r="D12435" s="896">
        <v>0.26</v>
      </c>
    </row>
    <row r="12436" spans="1:4" ht="27" x14ac:dyDescent="0.25">
      <c r="A12436" s="893">
        <v>95357</v>
      </c>
      <c r="B12436" s="894" t="s">
        <v>27940</v>
      </c>
      <c r="C12436" s="893" t="s">
        <v>75</v>
      </c>
      <c r="D12436" s="896">
        <v>0.39</v>
      </c>
    </row>
    <row r="12437" spans="1:4" ht="27" x14ac:dyDescent="0.25">
      <c r="A12437" s="893">
        <v>95358</v>
      </c>
      <c r="B12437" s="894" t="s">
        <v>27941</v>
      </c>
      <c r="C12437" s="893" t="s">
        <v>75</v>
      </c>
      <c r="D12437" s="896">
        <v>0.42</v>
      </c>
    </row>
    <row r="12438" spans="1:4" ht="27" x14ac:dyDescent="0.25">
      <c r="A12438" s="893">
        <v>95359</v>
      </c>
      <c r="B12438" s="894" t="s">
        <v>27942</v>
      </c>
      <c r="C12438" s="893" t="s">
        <v>75</v>
      </c>
      <c r="D12438" s="896">
        <v>0.75</v>
      </c>
    </row>
    <row r="12439" spans="1:4" ht="27" x14ac:dyDescent="0.25">
      <c r="A12439" s="893">
        <v>95360</v>
      </c>
      <c r="B12439" s="894" t="s">
        <v>27943</v>
      </c>
      <c r="C12439" s="893" t="s">
        <v>75</v>
      </c>
      <c r="D12439" s="896">
        <v>0.41</v>
      </c>
    </row>
    <row r="12440" spans="1:4" ht="27" x14ac:dyDescent="0.25">
      <c r="A12440" s="893">
        <v>95361</v>
      </c>
      <c r="B12440" s="894" t="s">
        <v>27944</v>
      </c>
      <c r="C12440" s="893" t="s">
        <v>75</v>
      </c>
      <c r="D12440" s="896">
        <v>0.19</v>
      </c>
    </row>
    <row r="12441" spans="1:4" ht="27" x14ac:dyDescent="0.25">
      <c r="A12441" s="893">
        <v>95362</v>
      </c>
      <c r="B12441" s="894" t="s">
        <v>27945</v>
      </c>
      <c r="C12441" s="893" t="s">
        <v>75</v>
      </c>
      <c r="D12441" s="896">
        <v>0.34</v>
      </c>
    </row>
    <row r="12442" spans="1:4" ht="27" x14ac:dyDescent="0.25">
      <c r="A12442" s="893">
        <v>95363</v>
      </c>
      <c r="B12442" s="894" t="s">
        <v>27946</v>
      </c>
      <c r="C12442" s="893" t="s">
        <v>75</v>
      </c>
      <c r="D12442" s="896">
        <v>0.34</v>
      </c>
    </row>
    <row r="12443" spans="1:4" ht="27" x14ac:dyDescent="0.25">
      <c r="A12443" s="893">
        <v>95364</v>
      </c>
      <c r="B12443" s="894" t="s">
        <v>27947</v>
      </c>
      <c r="C12443" s="893" t="s">
        <v>75</v>
      </c>
      <c r="D12443" s="896">
        <v>0.26</v>
      </c>
    </row>
    <row r="12444" spans="1:4" ht="27" x14ac:dyDescent="0.25">
      <c r="A12444" s="893">
        <v>95365</v>
      </c>
      <c r="B12444" s="894" t="s">
        <v>27948</v>
      </c>
      <c r="C12444" s="893" t="s">
        <v>75</v>
      </c>
      <c r="D12444" s="896">
        <v>0.26</v>
      </c>
    </row>
    <row r="12445" spans="1:4" ht="27" x14ac:dyDescent="0.25">
      <c r="A12445" s="893">
        <v>95366</v>
      </c>
      <c r="B12445" s="894" t="s">
        <v>27949</v>
      </c>
      <c r="C12445" s="893" t="s">
        <v>75</v>
      </c>
      <c r="D12445" s="896">
        <v>0.21</v>
      </c>
    </row>
    <row r="12446" spans="1:4" ht="27" x14ac:dyDescent="0.25">
      <c r="A12446" s="893">
        <v>95367</v>
      </c>
      <c r="B12446" s="894" t="s">
        <v>27950</v>
      </c>
      <c r="C12446" s="893" t="s">
        <v>75</v>
      </c>
      <c r="D12446" s="896">
        <v>0.34</v>
      </c>
    </row>
    <row r="12447" spans="1:4" ht="27" x14ac:dyDescent="0.25">
      <c r="A12447" s="893">
        <v>95368</v>
      </c>
      <c r="B12447" s="894" t="s">
        <v>27951</v>
      </c>
      <c r="C12447" s="893" t="s">
        <v>75</v>
      </c>
      <c r="D12447" s="896">
        <v>0.23</v>
      </c>
    </row>
    <row r="12448" spans="1:4" ht="27" x14ac:dyDescent="0.25">
      <c r="A12448" s="893">
        <v>95369</v>
      </c>
      <c r="B12448" s="894" t="s">
        <v>27952</v>
      </c>
      <c r="C12448" s="893" t="s">
        <v>75</v>
      </c>
      <c r="D12448" s="896">
        <v>0.27</v>
      </c>
    </row>
    <row r="12449" spans="1:4" ht="27" x14ac:dyDescent="0.25">
      <c r="A12449" s="893">
        <v>95370</v>
      </c>
      <c r="B12449" s="894" t="s">
        <v>27953</v>
      </c>
      <c r="C12449" s="893" t="s">
        <v>75</v>
      </c>
      <c r="D12449" s="896">
        <v>0.37</v>
      </c>
    </row>
    <row r="12450" spans="1:4" ht="27" x14ac:dyDescent="0.25">
      <c r="A12450" s="893">
        <v>95371</v>
      </c>
      <c r="B12450" s="894" t="s">
        <v>27954</v>
      </c>
      <c r="C12450" s="893" t="s">
        <v>75</v>
      </c>
      <c r="D12450" s="896">
        <v>0.54</v>
      </c>
    </row>
    <row r="12451" spans="1:4" ht="27" x14ac:dyDescent="0.25">
      <c r="A12451" s="893">
        <v>95372</v>
      </c>
      <c r="B12451" s="894" t="s">
        <v>27955</v>
      </c>
      <c r="C12451" s="893" t="s">
        <v>75</v>
      </c>
      <c r="D12451" s="896">
        <v>0.37</v>
      </c>
    </row>
    <row r="12452" spans="1:4" ht="27" x14ac:dyDescent="0.25">
      <c r="A12452" s="893">
        <v>95373</v>
      </c>
      <c r="B12452" s="894" t="s">
        <v>27956</v>
      </c>
      <c r="C12452" s="893" t="s">
        <v>75</v>
      </c>
      <c r="D12452" s="896">
        <v>0.34</v>
      </c>
    </row>
    <row r="12453" spans="1:4" ht="27" x14ac:dyDescent="0.25">
      <c r="A12453" s="893">
        <v>95374</v>
      </c>
      <c r="B12453" s="894" t="s">
        <v>27957</v>
      </c>
      <c r="C12453" s="893" t="s">
        <v>75</v>
      </c>
      <c r="D12453" s="896">
        <v>0.37</v>
      </c>
    </row>
    <row r="12454" spans="1:4" ht="27" x14ac:dyDescent="0.25">
      <c r="A12454" s="893">
        <v>95375</v>
      </c>
      <c r="B12454" s="894" t="s">
        <v>27958</v>
      </c>
      <c r="C12454" s="893" t="s">
        <v>75</v>
      </c>
      <c r="D12454" s="896">
        <v>0.52</v>
      </c>
    </row>
    <row r="12455" spans="1:4" ht="27" x14ac:dyDescent="0.25">
      <c r="A12455" s="893">
        <v>95376</v>
      </c>
      <c r="B12455" s="894" t="s">
        <v>27959</v>
      </c>
      <c r="C12455" s="893" t="s">
        <v>75</v>
      </c>
      <c r="D12455" s="896">
        <v>0.11</v>
      </c>
    </row>
    <row r="12456" spans="1:4" ht="27" x14ac:dyDescent="0.25">
      <c r="A12456" s="893">
        <v>95377</v>
      </c>
      <c r="B12456" s="894" t="s">
        <v>27960</v>
      </c>
      <c r="C12456" s="893" t="s">
        <v>75</v>
      </c>
      <c r="D12456" s="896">
        <v>0.34</v>
      </c>
    </row>
    <row r="12457" spans="1:4" ht="27" x14ac:dyDescent="0.25">
      <c r="A12457" s="893">
        <v>95378</v>
      </c>
      <c r="B12457" s="894" t="s">
        <v>27961</v>
      </c>
      <c r="C12457" s="893" t="s">
        <v>75</v>
      </c>
      <c r="D12457" s="896">
        <v>0.36</v>
      </c>
    </row>
    <row r="12458" spans="1:4" ht="27" x14ac:dyDescent="0.25">
      <c r="A12458" s="893">
        <v>95379</v>
      </c>
      <c r="B12458" s="894" t="s">
        <v>27962</v>
      </c>
      <c r="C12458" s="893" t="s">
        <v>75</v>
      </c>
      <c r="D12458" s="896">
        <v>0.32</v>
      </c>
    </row>
    <row r="12459" spans="1:4" ht="27" x14ac:dyDescent="0.25">
      <c r="A12459" s="893">
        <v>95380</v>
      </c>
      <c r="B12459" s="894" t="s">
        <v>27963</v>
      </c>
      <c r="C12459" s="893" t="s">
        <v>75</v>
      </c>
      <c r="D12459" s="896">
        <v>0.38</v>
      </c>
    </row>
    <row r="12460" spans="1:4" ht="27" x14ac:dyDescent="0.25">
      <c r="A12460" s="893">
        <v>95383</v>
      </c>
      <c r="B12460" s="894" t="s">
        <v>27964</v>
      </c>
      <c r="C12460" s="893" t="s">
        <v>75</v>
      </c>
      <c r="D12460" s="896">
        <v>0.47</v>
      </c>
    </row>
    <row r="12461" spans="1:4" ht="27" x14ac:dyDescent="0.25">
      <c r="A12461" s="893">
        <v>95384</v>
      </c>
      <c r="B12461" s="894" t="s">
        <v>27965</v>
      </c>
      <c r="C12461" s="893" t="s">
        <v>75</v>
      </c>
      <c r="D12461" s="896">
        <v>0.68</v>
      </c>
    </row>
    <row r="12462" spans="1:4" ht="27" x14ac:dyDescent="0.25">
      <c r="A12462" s="893">
        <v>95385</v>
      </c>
      <c r="B12462" s="894" t="s">
        <v>27966</v>
      </c>
      <c r="C12462" s="893" t="s">
        <v>75</v>
      </c>
      <c r="D12462" s="896">
        <v>0.31</v>
      </c>
    </row>
    <row r="12463" spans="1:4" ht="27" x14ac:dyDescent="0.25">
      <c r="A12463" s="893">
        <v>95386</v>
      </c>
      <c r="B12463" s="894" t="s">
        <v>27967</v>
      </c>
      <c r="C12463" s="893" t="s">
        <v>75</v>
      </c>
      <c r="D12463" s="896">
        <v>0.41</v>
      </c>
    </row>
    <row r="12464" spans="1:4" ht="27" x14ac:dyDescent="0.25">
      <c r="A12464" s="893">
        <v>95387</v>
      </c>
      <c r="B12464" s="894" t="s">
        <v>27968</v>
      </c>
      <c r="C12464" s="893" t="s">
        <v>75</v>
      </c>
      <c r="D12464" s="896">
        <v>0.31</v>
      </c>
    </row>
    <row r="12465" spans="1:4" ht="27" x14ac:dyDescent="0.25">
      <c r="A12465" s="893">
        <v>95389</v>
      </c>
      <c r="B12465" s="894" t="s">
        <v>27969</v>
      </c>
      <c r="C12465" s="893" t="s">
        <v>75</v>
      </c>
      <c r="D12465" s="896">
        <v>0.22</v>
      </c>
    </row>
    <row r="12466" spans="1:4" ht="27" x14ac:dyDescent="0.25">
      <c r="A12466" s="893">
        <v>95390</v>
      </c>
      <c r="B12466" s="894" t="s">
        <v>27970</v>
      </c>
      <c r="C12466" s="893" t="s">
        <v>75</v>
      </c>
      <c r="D12466" s="896">
        <v>0.09</v>
      </c>
    </row>
    <row r="12467" spans="1:4" ht="27" x14ac:dyDescent="0.25">
      <c r="A12467" s="893">
        <v>95392</v>
      </c>
      <c r="B12467" s="894" t="s">
        <v>27971</v>
      </c>
      <c r="C12467" s="893" t="s">
        <v>75</v>
      </c>
      <c r="D12467" s="896">
        <v>0.14000000000000001</v>
      </c>
    </row>
    <row r="12468" spans="1:4" ht="27" x14ac:dyDescent="0.25">
      <c r="A12468" s="893">
        <v>95393</v>
      </c>
      <c r="B12468" s="894" t="s">
        <v>27972</v>
      </c>
      <c r="C12468" s="893" t="s">
        <v>75</v>
      </c>
      <c r="D12468" s="896">
        <v>0.59</v>
      </c>
    </row>
    <row r="12469" spans="1:4" ht="27" x14ac:dyDescent="0.25">
      <c r="A12469" s="893">
        <v>95394</v>
      </c>
      <c r="B12469" s="894" t="s">
        <v>27973</v>
      </c>
      <c r="C12469" s="893" t="s">
        <v>75</v>
      </c>
      <c r="D12469" s="896">
        <v>1.01</v>
      </c>
    </row>
    <row r="12470" spans="1:4" ht="27" x14ac:dyDescent="0.25">
      <c r="A12470" s="893">
        <v>95395</v>
      </c>
      <c r="B12470" s="894" t="s">
        <v>27974</v>
      </c>
      <c r="C12470" s="893" t="s">
        <v>75</v>
      </c>
      <c r="D12470" s="896">
        <v>1.1499999999999999</v>
      </c>
    </row>
    <row r="12471" spans="1:4" ht="27" x14ac:dyDescent="0.25">
      <c r="A12471" s="893">
        <v>95396</v>
      </c>
      <c r="B12471" s="894" t="s">
        <v>27975</v>
      </c>
      <c r="C12471" s="893" t="s">
        <v>75</v>
      </c>
      <c r="D12471" s="896">
        <v>1.19</v>
      </c>
    </row>
    <row r="12472" spans="1:4" ht="27" x14ac:dyDescent="0.25">
      <c r="A12472" s="893">
        <v>95398</v>
      </c>
      <c r="B12472" s="894" t="s">
        <v>27976</v>
      </c>
      <c r="C12472" s="893" t="s">
        <v>75</v>
      </c>
      <c r="D12472" s="896">
        <v>0.1</v>
      </c>
    </row>
    <row r="12473" spans="1:4" ht="27" x14ac:dyDescent="0.25">
      <c r="A12473" s="893">
        <v>95400</v>
      </c>
      <c r="B12473" s="894" t="s">
        <v>27977</v>
      </c>
      <c r="C12473" s="893" t="s">
        <v>75</v>
      </c>
      <c r="D12473" s="896">
        <v>0.13</v>
      </c>
    </row>
    <row r="12474" spans="1:4" ht="27" x14ac:dyDescent="0.25">
      <c r="A12474" s="893">
        <v>95401</v>
      </c>
      <c r="B12474" s="894" t="s">
        <v>27978</v>
      </c>
      <c r="C12474" s="893" t="s">
        <v>75</v>
      </c>
      <c r="D12474" s="896">
        <v>0.86</v>
      </c>
    </row>
    <row r="12475" spans="1:4" ht="27" x14ac:dyDescent="0.25">
      <c r="A12475" s="893">
        <v>95402</v>
      </c>
      <c r="B12475" s="894" t="s">
        <v>27979</v>
      </c>
      <c r="C12475" s="893" t="s">
        <v>75</v>
      </c>
      <c r="D12475" s="896">
        <v>2.0099999999999998</v>
      </c>
    </row>
    <row r="12476" spans="1:4" ht="27" x14ac:dyDescent="0.25">
      <c r="A12476" s="893">
        <v>95403</v>
      </c>
      <c r="B12476" s="894" t="s">
        <v>27980</v>
      </c>
      <c r="C12476" s="893" t="s">
        <v>75</v>
      </c>
      <c r="D12476" s="896">
        <v>2.16</v>
      </c>
    </row>
    <row r="12477" spans="1:4" ht="27" x14ac:dyDescent="0.25">
      <c r="A12477" s="893">
        <v>95404</v>
      </c>
      <c r="B12477" s="894" t="s">
        <v>27981</v>
      </c>
      <c r="C12477" s="893" t="s">
        <v>75</v>
      </c>
      <c r="D12477" s="896">
        <v>2.52</v>
      </c>
    </row>
    <row r="12478" spans="1:4" ht="27" x14ac:dyDescent="0.25">
      <c r="A12478" s="893">
        <v>95405</v>
      </c>
      <c r="B12478" s="894" t="s">
        <v>27982</v>
      </c>
      <c r="C12478" s="893" t="s">
        <v>75</v>
      </c>
      <c r="D12478" s="896">
        <v>1.41</v>
      </c>
    </row>
    <row r="12479" spans="1:4" ht="27" x14ac:dyDescent="0.25">
      <c r="A12479" s="893">
        <v>95406</v>
      </c>
      <c r="B12479" s="894" t="s">
        <v>27983</v>
      </c>
      <c r="C12479" s="893" t="s">
        <v>75</v>
      </c>
      <c r="D12479" s="896">
        <v>0.34</v>
      </c>
    </row>
    <row r="12480" spans="1:4" ht="27" x14ac:dyDescent="0.25">
      <c r="A12480" s="893">
        <v>95408</v>
      </c>
      <c r="B12480" s="894" t="s">
        <v>27984</v>
      </c>
      <c r="C12480" s="893" t="s">
        <v>72</v>
      </c>
      <c r="D12480" s="896">
        <v>17.04</v>
      </c>
    </row>
    <row r="12481" spans="1:4" ht="27" x14ac:dyDescent="0.25">
      <c r="A12481" s="893">
        <v>95411</v>
      </c>
      <c r="B12481" s="894" t="s">
        <v>27985</v>
      </c>
      <c r="C12481" s="893" t="s">
        <v>72</v>
      </c>
      <c r="D12481" s="896">
        <v>17.59</v>
      </c>
    </row>
    <row r="12482" spans="1:4" ht="27" x14ac:dyDescent="0.25">
      <c r="A12482" s="893">
        <v>95413</v>
      </c>
      <c r="B12482" s="894" t="s">
        <v>27986</v>
      </c>
      <c r="C12482" s="893" t="s">
        <v>72</v>
      </c>
      <c r="D12482" s="896">
        <v>18.440000000000001</v>
      </c>
    </row>
    <row r="12483" spans="1:4" ht="27" x14ac:dyDescent="0.25">
      <c r="A12483" s="893">
        <v>95414</v>
      </c>
      <c r="B12483" s="894" t="s">
        <v>27987</v>
      </c>
      <c r="C12483" s="893" t="s">
        <v>72</v>
      </c>
      <c r="D12483" s="896">
        <v>78.260000000000005</v>
      </c>
    </row>
    <row r="12484" spans="1:4" ht="27" x14ac:dyDescent="0.25">
      <c r="A12484" s="893">
        <v>95415</v>
      </c>
      <c r="B12484" s="894" t="s">
        <v>27988</v>
      </c>
      <c r="C12484" s="893" t="s">
        <v>72</v>
      </c>
      <c r="D12484" s="896">
        <v>263.77</v>
      </c>
    </row>
    <row r="12485" spans="1:4" ht="27" x14ac:dyDescent="0.25">
      <c r="A12485" s="893">
        <v>95416</v>
      </c>
      <c r="B12485" s="894" t="s">
        <v>27989</v>
      </c>
      <c r="C12485" s="893" t="s">
        <v>72</v>
      </c>
      <c r="D12485" s="896">
        <v>13.48</v>
      </c>
    </row>
    <row r="12486" spans="1:4" ht="27" x14ac:dyDescent="0.25">
      <c r="A12486" s="893">
        <v>95417</v>
      </c>
      <c r="B12486" s="894" t="s">
        <v>27990</v>
      </c>
      <c r="C12486" s="893" t="s">
        <v>72</v>
      </c>
      <c r="D12486" s="896">
        <v>283.38</v>
      </c>
    </row>
    <row r="12487" spans="1:4" ht="27" x14ac:dyDescent="0.25">
      <c r="A12487" s="893">
        <v>95418</v>
      </c>
      <c r="B12487" s="894" t="s">
        <v>27991</v>
      </c>
      <c r="C12487" s="893" t="s">
        <v>72</v>
      </c>
      <c r="D12487" s="896">
        <v>331.36</v>
      </c>
    </row>
    <row r="12488" spans="1:4" ht="27" x14ac:dyDescent="0.25">
      <c r="A12488" s="893">
        <v>95419</v>
      </c>
      <c r="B12488" s="894" t="s">
        <v>27992</v>
      </c>
      <c r="C12488" s="893" t="s">
        <v>72</v>
      </c>
      <c r="D12488" s="896">
        <v>133.4</v>
      </c>
    </row>
    <row r="12489" spans="1:4" ht="27" x14ac:dyDescent="0.25">
      <c r="A12489" s="893">
        <v>95420</v>
      </c>
      <c r="B12489" s="894" t="s">
        <v>27993</v>
      </c>
      <c r="C12489" s="893" t="s">
        <v>72</v>
      </c>
      <c r="D12489" s="896">
        <v>151.87</v>
      </c>
    </row>
    <row r="12490" spans="1:4" ht="27" x14ac:dyDescent="0.25">
      <c r="A12490" s="893">
        <v>95421</v>
      </c>
      <c r="B12490" s="894" t="s">
        <v>27994</v>
      </c>
      <c r="C12490" s="893" t="s">
        <v>72</v>
      </c>
      <c r="D12490" s="896">
        <v>156.66999999999999</v>
      </c>
    </row>
    <row r="12491" spans="1:4" ht="27" x14ac:dyDescent="0.25">
      <c r="A12491" s="893">
        <v>95422</v>
      </c>
      <c r="B12491" s="894" t="s">
        <v>27995</v>
      </c>
      <c r="C12491" s="893" t="s">
        <v>72</v>
      </c>
      <c r="D12491" s="896">
        <v>113.65</v>
      </c>
    </row>
    <row r="12492" spans="1:4" ht="27" x14ac:dyDescent="0.25">
      <c r="A12492" s="893">
        <v>95423</v>
      </c>
      <c r="B12492" s="894" t="s">
        <v>27996</v>
      </c>
      <c r="C12492" s="893" t="s">
        <v>72</v>
      </c>
      <c r="D12492" s="896">
        <v>185.39</v>
      </c>
    </row>
    <row r="12493" spans="1:4" ht="27" x14ac:dyDescent="0.25">
      <c r="A12493" s="893">
        <v>95424</v>
      </c>
      <c r="B12493" s="894" t="s">
        <v>27997</v>
      </c>
      <c r="C12493" s="893" t="s">
        <v>72</v>
      </c>
      <c r="D12493" s="896">
        <v>45.7</v>
      </c>
    </row>
    <row r="12494" spans="1:4" ht="27" x14ac:dyDescent="0.25">
      <c r="A12494" s="893">
        <v>100288</v>
      </c>
      <c r="B12494" s="894" t="s">
        <v>27998</v>
      </c>
      <c r="C12494" s="893" t="s">
        <v>75</v>
      </c>
      <c r="D12494" s="896">
        <v>0.08</v>
      </c>
    </row>
    <row r="12495" spans="1:4" ht="13.5" x14ac:dyDescent="0.25">
      <c r="A12495" s="893">
        <v>100289</v>
      </c>
      <c r="B12495" s="894" t="s">
        <v>27999</v>
      </c>
      <c r="C12495" s="893" t="s">
        <v>75</v>
      </c>
      <c r="D12495" s="896">
        <v>23.47</v>
      </c>
    </row>
    <row r="12496" spans="1:4" ht="27" x14ac:dyDescent="0.25">
      <c r="A12496" s="893">
        <v>100291</v>
      </c>
      <c r="B12496" s="894" t="s">
        <v>28000</v>
      </c>
      <c r="C12496" s="893" t="s">
        <v>75</v>
      </c>
      <c r="D12496" s="896">
        <v>0.28000000000000003</v>
      </c>
    </row>
    <row r="12497" spans="1:4" ht="27" x14ac:dyDescent="0.25">
      <c r="A12497" s="893">
        <v>100293</v>
      </c>
      <c r="B12497" s="894" t="s">
        <v>28001</v>
      </c>
      <c r="C12497" s="893" t="s">
        <v>75</v>
      </c>
      <c r="D12497" s="896">
        <v>0.23</v>
      </c>
    </row>
    <row r="12498" spans="1:4" ht="27" x14ac:dyDescent="0.25">
      <c r="A12498" s="893">
        <v>100295</v>
      </c>
      <c r="B12498" s="894" t="s">
        <v>28002</v>
      </c>
      <c r="C12498" s="893" t="s">
        <v>75</v>
      </c>
      <c r="D12498" s="896">
        <v>0.94</v>
      </c>
    </row>
    <row r="12499" spans="1:4" ht="27" x14ac:dyDescent="0.25">
      <c r="A12499" s="893">
        <v>100298</v>
      </c>
      <c r="B12499" s="894" t="s">
        <v>28003</v>
      </c>
      <c r="C12499" s="893" t="s">
        <v>75</v>
      </c>
      <c r="D12499" s="896">
        <v>0.76</v>
      </c>
    </row>
    <row r="12500" spans="1:4" ht="27" x14ac:dyDescent="0.25">
      <c r="A12500" s="893">
        <v>100299</v>
      </c>
      <c r="B12500" s="894" t="s">
        <v>28004</v>
      </c>
      <c r="C12500" s="893" t="s">
        <v>75</v>
      </c>
      <c r="D12500" s="896">
        <v>0.72</v>
      </c>
    </row>
    <row r="12501" spans="1:4" ht="13.5" x14ac:dyDescent="0.25">
      <c r="A12501" s="893">
        <v>100301</v>
      </c>
      <c r="B12501" s="894" t="s">
        <v>28005</v>
      </c>
      <c r="C12501" s="893" t="s">
        <v>75</v>
      </c>
      <c r="D12501" s="896">
        <v>27.47</v>
      </c>
    </row>
    <row r="12502" spans="1:4" ht="13.5" x14ac:dyDescent="0.25">
      <c r="A12502" s="893">
        <v>100303</v>
      </c>
      <c r="B12502" s="894" t="s">
        <v>28006</v>
      </c>
      <c r="C12502" s="893" t="s">
        <v>75</v>
      </c>
      <c r="D12502" s="896">
        <v>22.59</v>
      </c>
    </row>
    <row r="12503" spans="1:4" ht="13.5" x14ac:dyDescent="0.25">
      <c r="A12503" s="893">
        <v>100307</v>
      </c>
      <c r="B12503" s="894" t="s">
        <v>28007</v>
      </c>
      <c r="C12503" s="893" t="s">
        <v>75</v>
      </c>
      <c r="D12503" s="896">
        <v>35.9</v>
      </c>
    </row>
    <row r="12504" spans="1:4" ht="13.5" x14ac:dyDescent="0.25">
      <c r="A12504" s="893">
        <v>100308</v>
      </c>
      <c r="B12504" s="894" t="s">
        <v>28008</v>
      </c>
      <c r="C12504" s="893" t="s">
        <v>75</v>
      </c>
      <c r="D12504" s="896">
        <v>33.14</v>
      </c>
    </row>
    <row r="12505" spans="1:4" ht="13.5" x14ac:dyDescent="0.25">
      <c r="A12505" s="893">
        <v>100309</v>
      </c>
      <c r="B12505" s="894" t="s">
        <v>28009</v>
      </c>
      <c r="C12505" s="893" t="s">
        <v>75</v>
      </c>
      <c r="D12505" s="896">
        <v>37.89</v>
      </c>
    </row>
    <row r="12506" spans="1:4" ht="27" x14ac:dyDescent="0.25">
      <c r="A12506" s="893">
        <v>100315</v>
      </c>
      <c r="B12506" s="894" t="s">
        <v>28010</v>
      </c>
      <c r="C12506" s="893" t="s">
        <v>72</v>
      </c>
      <c r="D12506" s="896">
        <v>94.92</v>
      </c>
    </row>
    <row r="12507" spans="1:4" ht="13.5" x14ac:dyDescent="0.25">
      <c r="A12507" s="893">
        <v>100321</v>
      </c>
      <c r="B12507" s="894" t="s">
        <v>28009</v>
      </c>
      <c r="C12507" s="893" t="s">
        <v>72</v>
      </c>
      <c r="D12507" s="897">
        <v>6641.68</v>
      </c>
    </row>
    <row r="12508" spans="1:4" ht="13.5" x14ac:dyDescent="0.25">
      <c r="A12508" s="893">
        <v>100533</v>
      </c>
      <c r="B12508" s="894" t="s">
        <v>28011</v>
      </c>
      <c r="C12508" s="893" t="s">
        <v>75</v>
      </c>
      <c r="D12508" s="896">
        <v>31.51</v>
      </c>
    </row>
    <row r="12509" spans="1:4" ht="13.5" x14ac:dyDescent="0.25">
      <c r="A12509" s="893">
        <v>100534</v>
      </c>
      <c r="B12509" s="894" t="s">
        <v>28011</v>
      </c>
      <c r="C12509" s="893" t="s">
        <v>72</v>
      </c>
      <c r="D12509" s="897">
        <v>5540.52</v>
      </c>
    </row>
    <row r="12510" spans="1:4" ht="27" x14ac:dyDescent="0.25">
      <c r="A12510" s="893">
        <v>100535</v>
      </c>
      <c r="B12510" s="894" t="s">
        <v>28012</v>
      </c>
      <c r="C12510" s="893" t="s">
        <v>75</v>
      </c>
      <c r="D12510" s="896">
        <v>0.59</v>
      </c>
    </row>
    <row r="12511" spans="1:4" ht="27" x14ac:dyDescent="0.25">
      <c r="A12511" s="893">
        <v>100536</v>
      </c>
      <c r="B12511" s="894" t="s">
        <v>28013</v>
      </c>
      <c r="C12511" s="893" t="s">
        <v>72</v>
      </c>
      <c r="D12511" s="896">
        <v>78.13</v>
      </c>
    </row>
    <row r="12512" spans="1:4" ht="27" x14ac:dyDescent="0.25">
      <c r="A12512" s="893">
        <v>101286</v>
      </c>
      <c r="B12512" s="894" t="s">
        <v>28014</v>
      </c>
      <c r="C12512" s="893" t="s">
        <v>72</v>
      </c>
      <c r="D12512" s="896">
        <v>29.72</v>
      </c>
    </row>
    <row r="12513" spans="1:4" ht="27" x14ac:dyDescent="0.25">
      <c r="A12513" s="893">
        <v>101287</v>
      </c>
      <c r="B12513" s="894" t="s">
        <v>28015</v>
      </c>
      <c r="C12513" s="893" t="s">
        <v>72</v>
      </c>
      <c r="D12513" s="896">
        <v>96.1</v>
      </c>
    </row>
    <row r="12514" spans="1:4" ht="27" x14ac:dyDescent="0.25">
      <c r="A12514" s="893">
        <v>101288</v>
      </c>
      <c r="B12514" s="894" t="s">
        <v>28016</v>
      </c>
      <c r="C12514" s="893" t="s">
        <v>72</v>
      </c>
      <c r="D12514" s="896">
        <v>29.72</v>
      </c>
    </row>
    <row r="12515" spans="1:4" ht="27" x14ac:dyDescent="0.25">
      <c r="A12515" s="893">
        <v>101289</v>
      </c>
      <c r="B12515" s="894" t="s">
        <v>28017</v>
      </c>
      <c r="C12515" s="893" t="s">
        <v>72</v>
      </c>
      <c r="D12515" s="896">
        <v>26.95</v>
      </c>
    </row>
    <row r="12516" spans="1:4" ht="27" x14ac:dyDescent="0.25">
      <c r="A12516" s="893">
        <v>101290</v>
      </c>
      <c r="B12516" s="894" t="s">
        <v>28018</v>
      </c>
      <c r="C12516" s="893" t="s">
        <v>72</v>
      </c>
      <c r="D12516" s="896">
        <v>38</v>
      </c>
    </row>
    <row r="12517" spans="1:4" ht="27" x14ac:dyDescent="0.25">
      <c r="A12517" s="893">
        <v>101291</v>
      </c>
      <c r="B12517" s="894" t="s">
        <v>28019</v>
      </c>
      <c r="C12517" s="893" t="s">
        <v>72</v>
      </c>
      <c r="D12517" s="896">
        <v>29.72</v>
      </c>
    </row>
    <row r="12518" spans="1:4" ht="27" x14ac:dyDescent="0.25">
      <c r="A12518" s="893">
        <v>101292</v>
      </c>
      <c r="B12518" s="894" t="s">
        <v>28020</v>
      </c>
      <c r="C12518" s="893" t="s">
        <v>72</v>
      </c>
      <c r="D12518" s="896">
        <v>26.95</v>
      </c>
    </row>
    <row r="12519" spans="1:4" ht="27" x14ac:dyDescent="0.25">
      <c r="A12519" s="893">
        <v>101293</v>
      </c>
      <c r="B12519" s="894" t="s">
        <v>28021</v>
      </c>
      <c r="C12519" s="893" t="s">
        <v>72</v>
      </c>
      <c r="D12519" s="896">
        <v>38.68</v>
      </c>
    </row>
    <row r="12520" spans="1:4" ht="27" x14ac:dyDescent="0.25">
      <c r="A12520" s="893">
        <v>101294</v>
      </c>
      <c r="B12520" s="894" t="s">
        <v>28022</v>
      </c>
      <c r="C12520" s="893" t="s">
        <v>72</v>
      </c>
      <c r="D12520" s="896">
        <v>44.15</v>
      </c>
    </row>
    <row r="12521" spans="1:4" ht="27" x14ac:dyDescent="0.25">
      <c r="A12521" s="893">
        <v>101295</v>
      </c>
      <c r="B12521" s="894" t="s">
        <v>28023</v>
      </c>
      <c r="C12521" s="893" t="s">
        <v>72</v>
      </c>
      <c r="D12521" s="896">
        <v>30.85</v>
      </c>
    </row>
    <row r="12522" spans="1:4" ht="27" x14ac:dyDescent="0.25">
      <c r="A12522" s="893">
        <v>101296</v>
      </c>
      <c r="B12522" s="894" t="s">
        <v>28024</v>
      </c>
      <c r="C12522" s="893" t="s">
        <v>72</v>
      </c>
      <c r="D12522" s="896">
        <v>46.31</v>
      </c>
    </row>
    <row r="12523" spans="1:4" ht="27" x14ac:dyDescent="0.25">
      <c r="A12523" s="893">
        <v>101297</v>
      </c>
      <c r="B12523" s="894" t="s">
        <v>28025</v>
      </c>
      <c r="C12523" s="893" t="s">
        <v>72</v>
      </c>
      <c r="D12523" s="896">
        <v>36.76</v>
      </c>
    </row>
    <row r="12524" spans="1:4" ht="27" x14ac:dyDescent="0.25">
      <c r="A12524" s="893">
        <v>101298</v>
      </c>
      <c r="B12524" s="894" t="s">
        <v>28026</v>
      </c>
      <c r="C12524" s="893" t="s">
        <v>72</v>
      </c>
      <c r="D12524" s="896">
        <v>29.72</v>
      </c>
    </row>
    <row r="12525" spans="1:4" ht="27" x14ac:dyDescent="0.25">
      <c r="A12525" s="893">
        <v>101299</v>
      </c>
      <c r="B12525" s="894" t="s">
        <v>28027</v>
      </c>
      <c r="C12525" s="893" t="s">
        <v>72</v>
      </c>
      <c r="D12525" s="896">
        <v>38</v>
      </c>
    </row>
    <row r="12526" spans="1:4" ht="27" x14ac:dyDescent="0.25">
      <c r="A12526" s="893">
        <v>101300</v>
      </c>
      <c r="B12526" s="894" t="s">
        <v>28028</v>
      </c>
      <c r="C12526" s="893" t="s">
        <v>72</v>
      </c>
      <c r="D12526" s="896">
        <v>26.16</v>
      </c>
    </row>
    <row r="12527" spans="1:4" ht="27" x14ac:dyDescent="0.25">
      <c r="A12527" s="893">
        <v>101301</v>
      </c>
      <c r="B12527" s="894" t="s">
        <v>28029</v>
      </c>
      <c r="C12527" s="893" t="s">
        <v>72</v>
      </c>
      <c r="D12527" s="896">
        <v>20.57</v>
      </c>
    </row>
    <row r="12528" spans="1:4" ht="27" x14ac:dyDescent="0.25">
      <c r="A12528" s="893">
        <v>101302</v>
      </c>
      <c r="B12528" s="894" t="s">
        <v>28030</v>
      </c>
      <c r="C12528" s="893" t="s">
        <v>72</v>
      </c>
      <c r="D12528" s="896">
        <v>53.92</v>
      </c>
    </row>
    <row r="12529" spans="1:4" ht="27" x14ac:dyDescent="0.25">
      <c r="A12529" s="893">
        <v>101303</v>
      </c>
      <c r="B12529" s="894" t="s">
        <v>28031</v>
      </c>
      <c r="C12529" s="893" t="s">
        <v>72</v>
      </c>
      <c r="D12529" s="896">
        <v>123.37</v>
      </c>
    </row>
    <row r="12530" spans="1:4" ht="27" x14ac:dyDescent="0.25">
      <c r="A12530" s="893">
        <v>101304</v>
      </c>
      <c r="B12530" s="894" t="s">
        <v>28032</v>
      </c>
      <c r="C12530" s="893" t="s">
        <v>72</v>
      </c>
      <c r="D12530" s="896">
        <v>49.47</v>
      </c>
    </row>
    <row r="12531" spans="1:4" ht="27" x14ac:dyDescent="0.25">
      <c r="A12531" s="893">
        <v>101305</v>
      </c>
      <c r="B12531" s="894" t="s">
        <v>28033</v>
      </c>
      <c r="C12531" s="893" t="s">
        <v>72</v>
      </c>
      <c r="D12531" s="896">
        <v>62.66</v>
      </c>
    </row>
    <row r="12532" spans="1:4" ht="27" x14ac:dyDescent="0.25">
      <c r="A12532" s="893">
        <v>101307</v>
      </c>
      <c r="B12532" s="894" t="s">
        <v>28034</v>
      </c>
      <c r="C12532" s="893" t="s">
        <v>72</v>
      </c>
      <c r="D12532" s="896">
        <v>32.82</v>
      </c>
    </row>
    <row r="12533" spans="1:4" ht="27" x14ac:dyDescent="0.25">
      <c r="A12533" s="893">
        <v>101308</v>
      </c>
      <c r="B12533" s="894" t="s">
        <v>28035</v>
      </c>
      <c r="C12533" s="893" t="s">
        <v>72</v>
      </c>
      <c r="D12533" s="896">
        <v>44.74</v>
      </c>
    </row>
    <row r="12534" spans="1:4" ht="27" x14ac:dyDescent="0.25">
      <c r="A12534" s="893">
        <v>101309</v>
      </c>
      <c r="B12534" s="894" t="s">
        <v>28036</v>
      </c>
      <c r="C12534" s="893" t="s">
        <v>72</v>
      </c>
      <c r="D12534" s="896">
        <v>38</v>
      </c>
    </row>
    <row r="12535" spans="1:4" ht="27" x14ac:dyDescent="0.25">
      <c r="A12535" s="893">
        <v>101310</v>
      </c>
      <c r="B12535" s="894" t="s">
        <v>28037</v>
      </c>
      <c r="C12535" s="893" t="s">
        <v>72</v>
      </c>
      <c r="D12535" s="896">
        <v>53.38</v>
      </c>
    </row>
    <row r="12536" spans="1:4" ht="27" x14ac:dyDescent="0.25">
      <c r="A12536" s="893">
        <v>101311</v>
      </c>
      <c r="B12536" s="894" t="s">
        <v>28038</v>
      </c>
      <c r="C12536" s="893" t="s">
        <v>72</v>
      </c>
      <c r="D12536" s="896">
        <v>41.74</v>
      </c>
    </row>
    <row r="12537" spans="1:4" ht="27" x14ac:dyDescent="0.25">
      <c r="A12537" s="893">
        <v>101312</v>
      </c>
      <c r="B12537" s="894" t="s">
        <v>28039</v>
      </c>
      <c r="C12537" s="893" t="s">
        <v>72</v>
      </c>
      <c r="D12537" s="896">
        <v>26.16</v>
      </c>
    </row>
    <row r="12538" spans="1:4" ht="27" x14ac:dyDescent="0.25">
      <c r="A12538" s="893">
        <v>101313</v>
      </c>
      <c r="B12538" s="894" t="s">
        <v>28040</v>
      </c>
      <c r="C12538" s="893" t="s">
        <v>72</v>
      </c>
      <c r="D12538" s="896">
        <v>158.1</v>
      </c>
    </row>
    <row r="12539" spans="1:4" ht="27" x14ac:dyDescent="0.25">
      <c r="A12539" s="893">
        <v>101315</v>
      </c>
      <c r="B12539" s="894" t="s">
        <v>28041</v>
      </c>
      <c r="C12539" s="893" t="s">
        <v>72</v>
      </c>
      <c r="D12539" s="896">
        <v>150.4</v>
      </c>
    </row>
    <row r="12540" spans="1:4" ht="27" x14ac:dyDescent="0.25">
      <c r="A12540" s="893">
        <v>101316</v>
      </c>
      <c r="B12540" s="894" t="s">
        <v>28042</v>
      </c>
      <c r="C12540" s="893" t="s">
        <v>72</v>
      </c>
      <c r="D12540" s="896">
        <v>57.75</v>
      </c>
    </row>
    <row r="12541" spans="1:4" ht="27" x14ac:dyDescent="0.25">
      <c r="A12541" s="893">
        <v>101320</v>
      </c>
      <c r="B12541" s="894" t="s">
        <v>28043</v>
      </c>
      <c r="C12541" s="893" t="s">
        <v>72</v>
      </c>
      <c r="D12541" s="896">
        <v>42.97</v>
      </c>
    </row>
    <row r="12542" spans="1:4" ht="27" x14ac:dyDescent="0.25">
      <c r="A12542" s="893">
        <v>101322</v>
      </c>
      <c r="B12542" s="894" t="s">
        <v>28044</v>
      </c>
      <c r="C12542" s="893" t="s">
        <v>72</v>
      </c>
      <c r="D12542" s="896">
        <v>27.72</v>
      </c>
    </row>
    <row r="12543" spans="1:4" ht="27" x14ac:dyDescent="0.25">
      <c r="A12543" s="893">
        <v>101323</v>
      </c>
      <c r="B12543" s="894" t="s">
        <v>28045</v>
      </c>
      <c r="C12543" s="893" t="s">
        <v>72</v>
      </c>
      <c r="D12543" s="896">
        <v>65.16</v>
      </c>
    </row>
    <row r="12544" spans="1:4" ht="27" x14ac:dyDescent="0.25">
      <c r="A12544" s="893">
        <v>101324</v>
      </c>
      <c r="B12544" s="894" t="s">
        <v>28046</v>
      </c>
      <c r="C12544" s="893" t="s">
        <v>72</v>
      </c>
      <c r="D12544" s="896">
        <v>17.71</v>
      </c>
    </row>
    <row r="12545" spans="1:4" ht="27" x14ac:dyDescent="0.25">
      <c r="A12545" s="893">
        <v>101325</v>
      </c>
      <c r="B12545" s="894" t="s">
        <v>28047</v>
      </c>
      <c r="C12545" s="893" t="s">
        <v>72</v>
      </c>
      <c r="D12545" s="896">
        <v>66.849999999999994</v>
      </c>
    </row>
    <row r="12546" spans="1:4" ht="27" x14ac:dyDescent="0.25">
      <c r="A12546" s="893">
        <v>101326</v>
      </c>
      <c r="B12546" s="894" t="s">
        <v>28048</v>
      </c>
      <c r="C12546" s="893" t="s">
        <v>72</v>
      </c>
      <c r="D12546" s="896">
        <v>13.05</v>
      </c>
    </row>
    <row r="12547" spans="1:4" ht="27" x14ac:dyDescent="0.25">
      <c r="A12547" s="893">
        <v>101328</v>
      </c>
      <c r="B12547" s="894" t="s">
        <v>28049</v>
      </c>
      <c r="C12547" s="893" t="s">
        <v>72</v>
      </c>
      <c r="D12547" s="896">
        <v>21.2</v>
      </c>
    </row>
    <row r="12548" spans="1:4" ht="27" x14ac:dyDescent="0.25">
      <c r="A12548" s="893">
        <v>101329</v>
      </c>
      <c r="B12548" s="894" t="s">
        <v>28050</v>
      </c>
      <c r="C12548" s="893" t="s">
        <v>72</v>
      </c>
      <c r="D12548" s="896">
        <v>65.03</v>
      </c>
    </row>
    <row r="12549" spans="1:4" ht="27" x14ac:dyDescent="0.25">
      <c r="A12549" s="893">
        <v>101330</v>
      </c>
      <c r="B12549" s="894" t="s">
        <v>28051</v>
      </c>
      <c r="C12549" s="893" t="s">
        <v>72</v>
      </c>
      <c r="D12549" s="896">
        <v>52.17</v>
      </c>
    </row>
    <row r="12550" spans="1:4" ht="27" x14ac:dyDescent="0.25">
      <c r="A12550" s="893">
        <v>101331</v>
      </c>
      <c r="B12550" s="894" t="s">
        <v>28052</v>
      </c>
      <c r="C12550" s="893" t="s">
        <v>72</v>
      </c>
      <c r="D12550" s="896">
        <v>49.84</v>
      </c>
    </row>
    <row r="12551" spans="1:4" ht="27" x14ac:dyDescent="0.25">
      <c r="A12551" s="893">
        <v>101332</v>
      </c>
      <c r="B12551" s="894" t="s">
        <v>28053</v>
      </c>
      <c r="C12551" s="893" t="s">
        <v>72</v>
      </c>
      <c r="D12551" s="896">
        <v>14.19</v>
      </c>
    </row>
    <row r="12552" spans="1:4" ht="27" x14ac:dyDescent="0.25">
      <c r="A12552" s="893">
        <v>101333</v>
      </c>
      <c r="B12552" s="894" t="s">
        <v>28054</v>
      </c>
      <c r="C12552" s="893" t="s">
        <v>72</v>
      </c>
      <c r="D12552" s="896">
        <v>42.98</v>
      </c>
    </row>
    <row r="12553" spans="1:4" ht="27" x14ac:dyDescent="0.25">
      <c r="A12553" s="893">
        <v>101334</v>
      </c>
      <c r="B12553" s="894" t="s">
        <v>28055</v>
      </c>
      <c r="C12553" s="893" t="s">
        <v>72</v>
      </c>
      <c r="D12553" s="896">
        <v>99.72</v>
      </c>
    </row>
    <row r="12554" spans="1:4" ht="27" x14ac:dyDescent="0.25">
      <c r="A12554" s="893">
        <v>101336</v>
      </c>
      <c r="B12554" s="894" t="s">
        <v>28056</v>
      </c>
      <c r="C12554" s="893" t="s">
        <v>72</v>
      </c>
      <c r="D12554" s="896">
        <v>59.51</v>
      </c>
    </row>
    <row r="12555" spans="1:4" ht="27" x14ac:dyDescent="0.25">
      <c r="A12555" s="893">
        <v>101337</v>
      </c>
      <c r="B12555" s="894" t="s">
        <v>28057</v>
      </c>
      <c r="C12555" s="893" t="s">
        <v>72</v>
      </c>
      <c r="D12555" s="896">
        <v>21.4</v>
      </c>
    </row>
    <row r="12556" spans="1:4" ht="27" x14ac:dyDescent="0.25">
      <c r="A12556" s="893">
        <v>101338</v>
      </c>
      <c r="B12556" s="894" t="s">
        <v>28058</v>
      </c>
      <c r="C12556" s="893" t="s">
        <v>72</v>
      </c>
      <c r="D12556" s="896">
        <v>36.659999999999997</v>
      </c>
    </row>
    <row r="12557" spans="1:4" ht="27" x14ac:dyDescent="0.25">
      <c r="A12557" s="893">
        <v>101339</v>
      </c>
      <c r="B12557" s="894" t="s">
        <v>28059</v>
      </c>
      <c r="C12557" s="893" t="s">
        <v>72</v>
      </c>
      <c r="D12557" s="896">
        <v>34.21</v>
      </c>
    </row>
    <row r="12558" spans="1:4" ht="27" x14ac:dyDescent="0.25">
      <c r="A12558" s="893">
        <v>101340</v>
      </c>
      <c r="B12558" s="894" t="s">
        <v>28060</v>
      </c>
      <c r="C12558" s="893" t="s">
        <v>72</v>
      </c>
      <c r="D12558" s="896">
        <v>29.24</v>
      </c>
    </row>
    <row r="12559" spans="1:4" ht="27" x14ac:dyDescent="0.25">
      <c r="A12559" s="893">
        <v>101341</v>
      </c>
      <c r="B12559" s="894" t="s">
        <v>28061</v>
      </c>
      <c r="C12559" s="893" t="s">
        <v>72</v>
      </c>
      <c r="D12559" s="896">
        <v>20.78</v>
      </c>
    </row>
    <row r="12560" spans="1:4" ht="27" x14ac:dyDescent="0.25">
      <c r="A12560" s="893">
        <v>101342</v>
      </c>
      <c r="B12560" s="894" t="s">
        <v>28062</v>
      </c>
      <c r="C12560" s="893" t="s">
        <v>72</v>
      </c>
      <c r="D12560" s="896">
        <v>34.21</v>
      </c>
    </row>
    <row r="12561" spans="1:4" ht="27" x14ac:dyDescent="0.25">
      <c r="A12561" s="893">
        <v>101343</v>
      </c>
      <c r="B12561" s="894" t="s">
        <v>28063</v>
      </c>
      <c r="C12561" s="893" t="s">
        <v>72</v>
      </c>
      <c r="D12561" s="896">
        <v>52.03</v>
      </c>
    </row>
    <row r="12562" spans="1:4" ht="27" x14ac:dyDescent="0.25">
      <c r="A12562" s="893">
        <v>101344</v>
      </c>
      <c r="B12562" s="894" t="s">
        <v>28064</v>
      </c>
      <c r="C12562" s="893" t="s">
        <v>72</v>
      </c>
      <c r="D12562" s="896">
        <v>56.08</v>
      </c>
    </row>
    <row r="12563" spans="1:4" ht="27" x14ac:dyDescent="0.25">
      <c r="A12563" s="893">
        <v>101345</v>
      </c>
      <c r="B12563" s="894" t="s">
        <v>28065</v>
      </c>
      <c r="C12563" s="893" t="s">
        <v>72</v>
      </c>
      <c r="D12563" s="896">
        <v>98.5</v>
      </c>
    </row>
    <row r="12564" spans="1:4" ht="27" x14ac:dyDescent="0.25">
      <c r="A12564" s="893">
        <v>101346</v>
      </c>
      <c r="B12564" s="894" t="s">
        <v>28066</v>
      </c>
      <c r="C12564" s="893" t="s">
        <v>72</v>
      </c>
      <c r="D12564" s="896">
        <v>30.89</v>
      </c>
    </row>
    <row r="12565" spans="1:4" ht="27" x14ac:dyDescent="0.25">
      <c r="A12565" s="893">
        <v>101347</v>
      </c>
      <c r="B12565" s="894" t="s">
        <v>28067</v>
      </c>
      <c r="C12565" s="893" t="s">
        <v>72</v>
      </c>
      <c r="D12565" s="896">
        <v>54.26</v>
      </c>
    </row>
    <row r="12566" spans="1:4" ht="27" x14ac:dyDescent="0.25">
      <c r="A12566" s="893">
        <v>101348</v>
      </c>
      <c r="B12566" s="894" t="s">
        <v>28068</v>
      </c>
      <c r="C12566" s="893" t="s">
        <v>72</v>
      </c>
      <c r="D12566" s="896">
        <v>25.58</v>
      </c>
    </row>
    <row r="12567" spans="1:4" ht="27" x14ac:dyDescent="0.25">
      <c r="A12567" s="893">
        <v>101349</v>
      </c>
      <c r="B12567" s="894" t="s">
        <v>28069</v>
      </c>
      <c r="C12567" s="893" t="s">
        <v>72</v>
      </c>
      <c r="D12567" s="896">
        <v>45.74</v>
      </c>
    </row>
    <row r="12568" spans="1:4" ht="27" x14ac:dyDescent="0.25">
      <c r="A12568" s="893">
        <v>101350</v>
      </c>
      <c r="B12568" s="894" t="s">
        <v>28070</v>
      </c>
      <c r="C12568" s="893" t="s">
        <v>72</v>
      </c>
      <c r="D12568" s="896">
        <v>45.74</v>
      </c>
    </row>
    <row r="12569" spans="1:4" ht="27" x14ac:dyDescent="0.25">
      <c r="A12569" s="893">
        <v>101351</v>
      </c>
      <c r="B12569" s="894" t="s">
        <v>28071</v>
      </c>
      <c r="C12569" s="893" t="s">
        <v>72</v>
      </c>
      <c r="D12569" s="896">
        <v>34.21</v>
      </c>
    </row>
    <row r="12570" spans="1:4" ht="27" x14ac:dyDescent="0.25">
      <c r="A12570" s="893">
        <v>101352</v>
      </c>
      <c r="B12570" s="894" t="s">
        <v>28072</v>
      </c>
      <c r="C12570" s="893" t="s">
        <v>72</v>
      </c>
      <c r="D12570" s="896">
        <v>34.21</v>
      </c>
    </row>
    <row r="12571" spans="1:4" ht="27" x14ac:dyDescent="0.25">
      <c r="A12571" s="893">
        <v>101353</v>
      </c>
      <c r="B12571" s="894" t="s">
        <v>28073</v>
      </c>
      <c r="C12571" s="893" t="s">
        <v>72</v>
      </c>
      <c r="D12571" s="896">
        <v>28</v>
      </c>
    </row>
    <row r="12572" spans="1:4" ht="27" x14ac:dyDescent="0.25">
      <c r="A12572" s="893">
        <v>101355</v>
      </c>
      <c r="B12572" s="894" t="s">
        <v>28074</v>
      </c>
      <c r="C12572" s="893" t="s">
        <v>72</v>
      </c>
      <c r="D12572" s="896">
        <v>45.74</v>
      </c>
    </row>
    <row r="12573" spans="1:4" ht="27" x14ac:dyDescent="0.25">
      <c r="A12573" s="893">
        <v>101356</v>
      </c>
      <c r="B12573" s="894" t="s">
        <v>28075</v>
      </c>
      <c r="C12573" s="893" t="s">
        <v>72</v>
      </c>
      <c r="D12573" s="896">
        <v>49.47</v>
      </c>
    </row>
    <row r="12574" spans="1:4" ht="27" x14ac:dyDescent="0.25">
      <c r="A12574" s="893">
        <v>101357</v>
      </c>
      <c r="B12574" s="894" t="s">
        <v>28076</v>
      </c>
      <c r="C12574" s="893" t="s">
        <v>72</v>
      </c>
      <c r="D12574" s="896">
        <v>71.06</v>
      </c>
    </row>
    <row r="12575" spans="1:4" ht="27" x14ac:dyDescent="0.25">
      <c r="A12575" s="893">
        <v>101358</v>
      </c>
      <c r="B12575" s="894" t="s">
        <v>28077</v>
      </c>
      <c r="C12575" s="893" t="s">
        <v>72</v>
      </c>
      <c r="D12575" s="896">
        <v>49.37</v>
      </c>
    </row>
    <row r="12576" spans="1:4" ht="27" x14ac:dyDescent="0.25">
      <c r="A12576" s="893">
        <v>101359</v>
      </c>
      <c r="B12576" s="894" t="s">
        <v>28078</v>
      </c>
      <c r="C12576" s="893" t="s">
        <v>72</v>
      </c>
      <c r="D12576" s="896">
        <v>45.52</v>
      </c>
    </row>
    <row r="12577" spans="1:4" ht="27" x14ac:dyDescent="0.25">
      <c r="A12577" s="893">
        <v>101360</v>
      </c>
      <c r="B12577" s="894" t="s">
        <v>28079</v>
      </c>
      <c r="C12577" s="893" t="s">
        <v>72</v>
      </c>
      <c r="D12577" s="896">
        <v>49.37</v>
      </c>
    </row>
    <row r="12578" spans="1:4" ht="27" x14ac:dyDescent="0.25">
      <c r="A12578" s="893">
        <v>101361</v>
      </c>
      <c r="B12578" s="894" t="s">
        <v>28080</v>
      </c>
      <c r="C12578" s="893" t="s">
        <v>72</v>
      </c>
      <c r="D12578" s="896">
        <v>68.72</v>
      </c>
    </row>
    <row r="12579" spans="1:4" ht="27" x14ac:dyDescent="0.25">
      <c r="A12579" s="893">
        <v>101363</v>
      </c>
      <c r="B12579" s="894" t="s">
        <v>28081</v>
      </c>
      <c r="C12579" s="893" t="s">
        <v>72</v>
      </c>
      <c r="D12579" s="896">
        <v>45.55</v>
      </c>
    </row>
    <row r="12580" spans="1:4" ht="27" x14ac:dyDescent="0.25">
      <c r="A12580" s="893">
        <v>101364</v>
      </c>
      <c r="B12580" s="894" t="s">
        <v>28082</v>
      </c>
      <c r="C12580" s="893" t="s">
        <v>72</v>
      </c>
      <c r="D12580" s="896">
        <v>48.07</v>
      </c>
    </row>
    <row r="12581" spans="1:4" ht="27" x14ac:dyDescent="0.25">
      <c r="A12581" s="893">
        <v>101365</v>
      </c>
      <c r="B12581" s="894" t="s">
        <v>28083</v>
      </c>
      <c r="C12581" s="893" t="s">
        <v>72</v>
      </c>
      <c r="D12581" s="896">
        <v>42.8</v>
      </c>
    </row>
    <row r="12582" spans="1:4" ht="27" x14ac:dyDescent="0.25">
      <c r="A12582" s="893">
        <v>101366</v>
      </c>
      <c r="B12582" s="894" t="s">
        <v>28084</v>
      </c>
      <c r="C12582" s="893" t="s">
        <v>72</v>
      </c>
      <c r="D12582" s="896">
        <v>50.3</v>
      </c>
    </row>
    <row r="12583" spans="1:4" ht="27" x14ac:dyDescent="0.25">
      <c r="A12583" s="893">
        <v>101368</v>
      </c>
      <c r="B12583" s="894" t="s">
        <v>28085</v>
      </c>
      <c r="C12583" s="893" t="s">
        <v>72</v>
      </c>
      <c r="D12583" s="896">
        <v>61.8</v>
      </c>
    </row>
    <row r="12584" spans="1:4" ht="27" x14ac:dyDescent="0.25">
      <c r="A12584" s="893">
        <v>101369</v>
      </c>
      <c r="B12584" s="894" t="s">
        <v>28086</v>
      </c>
      <c r="C12584" s="893" t="s">
        <v>72</v>
      </c>
      <c r="D12584" s="896">
        <v>90.21</v>
      </c>
    </row>
    <row r="12585" spans="1:4" ht="27" x14ac:dyDescent="0.25">
      <c r="A12585" s="893">
        <v>101370</v>
      </c>
      <c r="B12585" s="894" t="s">
        <v>28087</v>
      </c>
      <c r="C12585" s="893" t="s">
        <v>72</v>
      </c>
      <c r="D12585" s="896">
        <v>41.25</v>
      </c>
    </row>
    <row r="12586" spans="1:4" ht="27" x14ac:dyDescent="0.25">
      <c r="A12586" s="893">
        <v>101371</v>
      </c>
      <c r="B12586" s="894" t="s">
        <v>28088</v>
      </c>
      <c r="C12586" s="893" t="s">
        <v>72</v>
      </c>
      <c r="D12586" s="896">
        <v>41.1</v>
      </c>
    </row>
    <row r="12587" spans="1:4" ht="27" x14ac:dyDescent="0.25">
      <c r="A12587" s="893">
        <v>101372</v>
      </c>
      <c r="B12587" s="894" t="s">
        <v>28089</v>
      </c>
      <c r="C12587" s="893" t="s">
        <v>72</v>
      </c>
      <c r="D12587" s="896">
        <v>11.51</v>
      </c>
    </row>
    <row r="12588" spans="1:4" ht="13.5" x14ac:dyDescent="0.25">
      <c r="A12588" s="893">
        <v>101374</v>
      </c>
      <c r="B12588" s="894" t="s">
        <v>27808</v>
      </c>
      <c r="C12588" s="893" t="s">
        <v>72</v>
      </c>
      <c r="D12588" s="897">
        <v>4625.41</v>
      </c>
    </row>
    <row r="12589" spans="1:4" ht="13.5" x14ac:dyDescent="0.25">
      <c r="A12589" s="893">
        <v>101375</v>
      </c>
      <c r="B12589" s="894" t="s">
        <v>28090</v>
      </c>
      <c r="C12589" s="893" t="s">
        <v>72</v>
      </c>
      <c r="D12589" s="897">
        <v>4689.37</v>
      </c>
    </row>
    <row r="12590" spans="1:4" ht="13.5" x14ac:dyDescent="0.25">
      <c r="A12590" s="893">
        <v>101376</v>
      </c>
      <c r="B12590" s="894" t="s">
        <v>28091</v>
      </c>
      <c r="C12590" s="893" t="s">
        <v>72</v>
      </c>
      <c r="D12590" s="897">
        <v>4399.83</v>
      </c>
    </row>
    <row r="12591" spans="1:4" ht="13.5" x14ac:dyDescent="0.25">
      <c r="A12591" s="893">
        <v>101377</v>
      </c>
      <c r="B12591" s="894" t="s">
        <v>27811</v>
      </c>
      <c r="C12591" s="893" t="s">
        <v>72</v>
      </c>
      <c r="D12591" s="897">
        <v>4343.75</v>
      </c>
    </row>
    <row r="12592" spans="1:4" ht="13.5" x14ac:dyDescent="0.25">
      <c r="A12592" s="893">
        <v>101378</v>
      </c>
      <c r="B12592" s="894" t="s">
        <v>28005</v>
      </c>
      <c r="C12592" s="893" t="s">
        <v>72</v>
      </c>
      <c r="D12592" s="897">
        <v>4941.8500000000004</v>
      </c>
    </row>
    <row r="12593" spans="1:4" ht="13.5" x14ac:dyDescent="0.25">
      <c r="A12593" s="893">
        <v>101379</v>
      </c>
      <c r="B12593" s="894" t="s">
        <v>28092</v>
      </c>
      <c r="C12593" s="893" t="s">
        <v>72</v>
      </c>
      <c r="D12593" s="897">
        <v>4625.41</v>
      </c>
    </row>
    <row r="12594" spans="1:4" ht="13.5" x14ac:dyDescent="0.25">
      <c r="A12594" s="893">
        <v>101380</v>
      </c>
      <c r="B12594" s="894" t="s">
        <v>27812</v>
      </c>
      <c r="C12594" s="893" t="s">
        <v>72</v>
      </c>
      <c r="D12594" s="897">
        <v>4320.1499999999996</v>
      </c>
    </row>
    <row r="12595" spans="1:4" ht="13.5" x14ac:dyDescent="0.25">
      <c r="A12595" s="893">
        <v>101381</v>
      </c>
      <c r="B12595" s="894" t="s">
        <v>27813</v>
      </c>
      <c r="C12595" s="893" t="s">
        <v>72</v>
      </c>
      <c r="D12595" s="897">
        <v>5536.13</v>
      </c>
    </row>
    <row r="12596" spans="1:4" ht="13.5" x14ac:dyDescent="0.25">
      <c r="A12596" s="893">
        <v>101382</v>
      </c>
      <c r="B12596" s="894" t="s">
        <v>28093</v>
      </c>
      <c r="C12596" s="893" t="s">
        <v>72</v>
      </c>
      <c r="D12596" s="897">
        <v>4898.0600000000004</v>
      </c>
    </row>
    <row r="12597" spans="1:4" ht="13.5" x14ac:dyDescent="0.25">
      <c r="A12597" s="893">
        <v>101383</v>
      </c>
      <c r="B12597" s="894" t="s">
        <v>28006</v>
      </c>
      <c r="C12597" s="893" t="s">
        <v>72</v>
      </c>
      <c r="D12597" s="897">
        <v>4063.89</v>
      </c>
    </row>
    <row r="12598" spans="1:4" ht="27" x14ac:dyDescent="0.25">
      <c r="A12598" s="893">
        <v>101384</v>
      </c>
      <c r="B12598" s="894" t="s">
        <v>27816</v>
      </c>
      <c r="C12598" s="893" t="s">
        <v>72</v>
      </c>
      <c r="D12598" s="897">
        <v>4511.92</v>
      </c>
    </row>
    <row r="12599" spans="1:4" ht="27" x14ac:dyDescent="0.25">
      <c r="A12599" s="893">
        <v>101385</v>
      </c>
      <c r="B12599" s="894" t="s">
        <v>28094</v>
      </c>
      <c r="C12599" s="893" t="s">
        <v>72</v>
      </c>
      <c r="D12599" s="897">
        <v>5590.13</v>
      </c>
    </row>
    <row r="12600" spans="1:4" ht="13.5" x14ac:dyDescent="0.25">
      <c r="A12600" s="893">
        <v>101386</v>
      </c>
      <c r="B12600" s="894" t="s">
        <v>27818</v>
      </c>
      <c r="C12600" s="893" t="s">
        <v>72</v>
      </c>
      <c r="D12600" s="897">
        <v>4399.83</v>
      </c>
    </row>
    <row r="12601" spans="1:4" ht="13.5" x14ac:dyDescent="0.25">
      <c r="A12601" s="893">
        <v>101387</v>
      </c>
      <c r="B12601" s="894" t="s">
        <v>28095</v>
      </c>
      <c r="C12601" s="893" t="s">
        <v>72</v>
      </c>
      <c r="D12601" s="897">
        <v>4633.6899999999996</v>
      </c>
    </row>
    <row r="12602" spans="1:4" ht="13.5" x14ac:dyDescent="0.25">
      <c r="A12602" s="893">
        <v>101388</v>
      </c>
      <c r="B12602" s="894" t="s">
        <v>27820</v>
      </c>
      <c r="C12602" s="893" t="s">
        <v>72</v>
      </c>
      <c r="D12602" s="897">
        <v>4240.7299999999996</v>
      </c>
    </row>
    <row r="12603" spans="1:4" ht="13.5" x14ac:dyDescent="0.25">
      <c r="A12603" s="893">
        <v>101389</v>
      </c>
      <c r="B12603" s="894" t="s">
        <v>27821</v>
      </c>
      <c r="C12603" s="893" t="s">
        <v>72</v>
      </c>
      <c r="D12603" s="897">
        <v>3298.6</v>
      </c>
    </row>
    <row r="12604" spans="1:4" ht="27" x14ac:dyDescent="0.25">
      <c r="A12604" s="893">
        <v>101390</v>
      </c>
      <c r="B12604" s="894" t="s">
        <v>28096</v>
      </c>
      <c r="C12604" s="893" t="s">
        <v>72</v>
      </c>
      <c r="D12604" s="897">
        <v>7987.34</v>
      </c>
    </row>
    <row r="12605" spans="1:4" ht="13.5" x14ac:dyDescent="0.25">
      <c r="A12605" s="893">
        <v>101391</v>
      </c>
      <c r="B12605" s="894" t="s">
        <v>28097</v>
      </c>
      <c r="C12605" s="893" t="s">
        <v>72</v>
      </c>
      <c r="D12605" s="897">
        <v>5547.49</v>
      </c>
    </row>
    <row r="12606" spans="1:4" ht="13.5" x14ac:dyDescent="0.25">
      <c r="A12606" s="893">
        <v>101392</v>
      </c>
      <c r="B12606" s="894" t="s">
        <v>28098</v>
      </c>
      <c r="C12606" s="893" t="s">
        <v>72</v>
      </c>
      <c r="D12606" s="897">
        <v>5488.4</v>
      </c>
    </row>
    <row r="12607" spans="1:4" ht="13.5" x14ac:dyDescent="0.25">
      <c r="A12607" s="893">
        <v>101394</v>
      </c>
      <c r="B12607" s="894" t="s">
        <v>27825</v>
      </c>
      <c r="C12607" s="893" t="s">
        <v>72</v>
      </c>
      <c r="D12607" s="897">
        <v>4940.58</v>
      </c>
    </row>
    <row r="12608" spans="1:4" ht="13.5" x14ac:dyDescent="0.25">
      <c r="A12608" s="893">
        <v>101395</v>
      </c>
      <c r="B12608" s="894" t="s">
        <v>28099</v>
      </c>
      <c r="C12608" s="893" t="s">
        <v>72</v>
      </c>
      <c r="D12608" s="897">
        <v>4607.3599999999997</v>
      </c>
    </row>
    <row r="12609" spans="1:4" ht="13.5" x14ac:dyDescent="0.25">
      <c r="A12609" s="893">
        <v>101396</v>
      </c>
      <c r="B12609" s="894" t="s">
        <v>28100</v>
      </c>
      <c r="C12609" s="893" t="s">
        <v>72</v>
      </c>
      <c r="D12609" s="897">
        <v>5832.66</v>
      </c>
    </row>
    <row r="12610" spans="1:4" ht="13.5" x14ac:dyDescent="0.25">
      <c r="A12610" s="893">
        <v>101397</v>
      </c>
      <c r="B12610" s="894" t="s">
        <v>27827</v>
      </c>
      <c r="C12610" s="893" t="s">
        <v>72</v>
      </c>
      <c r="D12610" s="897">
        <v>5821.02</v>
      </c>
    </row>
    <row r="12611" spans="1:4" ht="27" x14ac:dyDescent="0.25">
      <c r="A12611" s="893">
        <v>101398</v>
      </c>
      <c r="B12611" s="894" t="s">
        <v>28101</v>
      </c>
      <c r="C12611" s="893" t="s">
        <v>72</v>
      </c>
      <c r="D12611" s="897">
        <v>4038.75</v>
      </c>
    </row>
    <row r="12612" spans="1:4" ht="13.5" x14ac:dyDescent="0.25">
      <c r="A12612" s="893">
        <v>101399</v>
      </c>
      <c r="B12612" s="894" t="s">
        <v>27829</v>
      </c>
      <c r="C12612" s="893" t="s">
        <v>72</v>
      </c>
      <c r="D12612" s="897">
        <v>6680.33</v>
      </c>
    </row>
    <row r="12613" spans="1:4" ht="13.5" x14ac:dyDescent="0.25">
      <c r="A12613" s="893">
        <v>101401</v>
      </c>
      <c r="B12613" s="894" t="s">
        <v>27830</v>
      </c>
      <c r="C12613" s="893" t="s">
        <v>72</v>
      </c>
      <c r="D12613" s="897">
        <v>7409.9</v>
      </c>
    </row>
    <row r="12614" spans="1:4" ht="13.5" x14ac:dyDescent="0.25">
      <c r="A12614" s="893">
        <v>101402</v>
      </c>
      <c r="B12614" s="894" t="s">
        <v>27831</v>
      </c>
      <c r="C12614" s="893" t="s">
        <v>72</v>
      </c>
      <c r="D12614" s="897">
        <v>5261.53</v>
      </c>
    </row>
    <row r="12615" spans="1:4" ht="13.5" x14ac:dyDescent="0.25">
      <c r="A12615" s="893">
        <v>101407</v>
      </c>
      <c r="B12615" s="894" t="s">
        <v>27832</v>
      </c>
      <c r="C12615" s="893" t="s">
        <v>72</v>
      </c>
      <c r="D12615" s="897">
        <v>4422.76</v>
      </c>
    </row>
    <row r="12616" spans="1:4" ht="13.5" x14ac:dyDescent="0.25">
      <c r="A12616" s="893">
        <v>101408</v>
      </c>
      <c r="B12616" s="894" t="s">
        <v>27833</v>
      </c>
      <c r="C12616" s="893" t="s">
        <v>72</v>
      </c>
      <c r="D12616" s="897">
        <v>5239.1400000000003</v>
      </c>
    </row>
    <row r="12617" spans="1:4" ht="13.5" x14ac:dyDescent="0.25">
      <c r="A12617" s="893">
        <v>101409</v>
      </c>
      <c r="B12617" s="894" t="s">
        <v>28102</v>
      </c>
      <c r="C12617" s="893" t="s">
        <v>72</v>
      </c>
      <c r="D12617" s="897">
        <v>6706.77</v>
      </c>
    </row>
    <row r="12618" spans="1:4" ht="13.5" x14ac:dyDescent="0.25">
      <c r="A12618" s="893">
        <v>101410</v>
      </c>
      <c r="B12618" s="894" t="s">
        <v>27878</v>
      </c>
      <c r="C12618" s="893" t="s">
        <v>72</v>
      </c>
      <c r="D12618" s="897">
        <v>4598.03</v>
      </c>
    </row>
    <row r="12619" spans="1:4" ht="13.5" x14ac:dyDescent="0.25">
      <c r="A12619" s="893">
        <v>101412</v>
      </c>
      <c r="B12619" s="894" t="s">
        <v>28103</v>
      </c>
      <c r="C12619" s="893" t="s">
        <v>72</v>
      </c>
      <c r="D12619" s="897">
        <v>6050.43</v>
      </c>
    </row>
    <row r="12620" spans="1:4" ht="13.5" x14ac:dyDescent="0.25">
      <c r="A12620" s="893">
        <v>101413</v>
      </c>
      <c r="B12620" s="894" t="s">
        <v>27835</v>
      </c>
      <c r="C12620" s="893" t="s">
        <v>72</v>
      </c>
      <c r="D12620" s="897">
        <v>5736.41</v>
      </c>
    </row>
    <row r="12621" spans="1:4" ht="13.5" x14ac:dyDescent="0.25">
      <c r="A12621" s="893">
        <v>101414</v>
      </c>
      <c r="B12621" s="894" t="s">
        <v>28104</v>
      </c>
      <c r="C12621" s="893" t="s">
        <v>72</v>
      </c>
      <c r="D12621" s="897">
        <v>5576.74</v>
      </c>
    </row>
    <row r="12622" spans="1:4" ht="13.5" x14ac:dyDescent="0.25">
      <c r="A12622" s="893">
        <v>101415</v>
      </c>
      <c r="B12622" s="894" t="s">
        <v>28105</v>
      </c>
      <c r="C12622" s="893" t="s">
        <v>72</v>
      </c>
      <c r="D12622" s="897">
        <v>7426.15</v>
      </c>
    </row>
    <row r="12623" spans="1:4" ht="13.5" x14ac:dyDescent="0.25">
      <c r="A12623" s="893">
        <v>101416</v>
      </c>
      <c r="B12623" s="894" t="s">
        <v>28008</v>
      </c>
      <c r="C12623" s="893" t="s">
        <v>72</v>
      </c>
      <c r="D12623" s="897">
        <v>5889.52</v>
      </c>
    </row>
    <row r="12624" spans="1:4" ht="13.5" x14ac:dyDescent="0.25">
      <c r="A12624" s="893">
        <v>101417</v>
      </c>
      <c r="B12624" s="894" t="s">
        <v>28106</v>
      </c>
      <c r="C12624" s="893" t="s">
        <v>72</v>
      </c>
      <c r="D12624" s="897">
        <v>6366.25</v>
      </c>
    </row>
    <row r="12625" spans="1:4" ht="13.5" x14ac:dyDescent="0.25">
      <c r="A12625" s="893">
        <v>101418</v>
      </c>
      <c r="B12625" s="894" t="s">
        <v>28107</v>
      </c>
      <c r="C12625" s="893" t="s">
        <v>72</v>
      </c>
      <c r="D12625" s="897">
        <v>5926.08</v>
      </c>
    </row>
    <row r="12626" spans="1:4" ht="13.5" x14ac:dyDescent="0.25">
      <c r="A12626" s="893">
        <v>101419</v>
      </c>
      <c r="B12626" s="894" t="s">
        <v>28108</v>
      </c>
      <c r="C12626" s="893" t="s">
        <v>72</v>
      </c>
      <c r="D12626" s="897">
        <v>7648.69</v>
      </c>
    </row>
    <row r="12627" spans="1:4" ht="13.5" x14ac:dyDescent="0.25">
      <c r="A12627" s="893">
        <v>101420</v>
      </c>
      <c r="B12627" s="894" t="s">
        <v>28109</v>
      </c>
      <c r="C12627" s="893" t="s">
        <v>72</v>
      </c>
      <c r="D12627" s="897">
        <v>5442.15</v>
      </c>
    </row>
    <row r="12628" spans="1:4" ht="13.5" x14ac:dyDescent="0.25">
      <c r="A12628" s="893">
        <v>101421</v>
      </c>
      <c r="B12628" s="894" t="s">
        <v>28110</v>
      </c>
      <c r="C12628" s="893" t="s">
        <v>72</v>
      </c>
      <c r="D12628" s="897">
        <v>6242</v>
      </c>
    </row>
    <row r="12629" spans="1:4" ht="13.5" x14ac:dyDescent="0.25">
      <c r="A12629" s="893">
        <v>101422</v>
      </c>
      <c r="B12629" s="894" t="s">
        <v>28111</v>
      </c>
      <c r="C12629" s="893" t="s">
        <v>72</v>
      </c>
      <c r="D12629" s="897">
        <v>4636</v>
      </c>
    </row>
    <row r="12630" spans="1:4" ht="27" x14ac:dyDescent="0.25">
      <c r="A12630" s="893">
        <v>101424</v>
      </c>
      <c r="B12630" s="894" t="s">
        <v>28112</v>
      </c>
      <c r="C12630" s="893" t="s">
        <v>72</v>
      </c>
      <c r="D12630" s="897">
        <v>5660.27</v>
      </c>
    </row>
    <row r="12631" spans="1:4" ht="13.5" x14ac:dyDescent="0.25">
      <c r="A12631" s="893">
        <v>101425</v>
      </c>
      <c r="B12631" s="894" t="s">
        <v>28113</v>
      </c>
      <c r="C12631" s="893" t="s">
        <v>72</v>
      </c>
      <c r="D12631" s="897">
        <v>3416.7</v>
      </c>
    </row>
    <row r="12632" spans="1:4" ht="13.5" x14ac:dyDescent="0.25">
      <c r="A12632" s="893">
        <v>101426</v>
      </c>
      <c r="B12632" s="894" t="s">
        <v>28114</v>
      </c>
      <c r="C12632" s="893" t="s">
        <v>72</v>
      </c>
      <c r="D12632" s="897">
        <v>6537.26</v>
      </c>
    </row>
    <row r="12633" spans="1:4" ht="13.5" x14ac:dyDescent="0.25">
      <c r="A12633" s="893">
        <v>101427</v>
      </c>
      <c r="B12633" s="894" t="s">
        <v>27847</v>
      </c>
      <c r="C12633" s="893" t="s">
        <v>72</v>
      </c>
      <c r="D12633" s="897">
        <v>6192.97</v>
      </c>
    </row>
    <row r="12634" spans="1:4" ht="13.5" x14ac:dyDescent="0.25">
      <c r="A12634" s="893">
        <v>101428</v>
      </c>
      <c r="B12634" s="894" t="s">
        <v>28115</v>
      </c>
      <c r="C12634" s="893" t="s">
        <v>72</v>
      </c>
      <c r="D12634" s="897">
        <v>5493.32</v>
      </c>
    </row>
    <row r="12635" spans="1:4" ht="27" x14ac:dyDescent="0.25">
      <c r="A12635" s="893">
        <v>101429</v>
      </c>
      <c r="B12635" s="894" t="s">
        <v>28116</v>
      </c>
      <c r="C12635" s="893" t="s">
        <v>72</v>
      </c>
      <c r="D12635" s="897">
        <v>4304.25</v>
      </c>
    </row>
    <row r="12636" spans="1:4" ht="27" x14ac:dyDescent="0.25">
      <c r="A12636" s="893">
        <v>101430</v>
      </c>
      <c r="B12636" s="894" t="s">
        <v>28117</v>
      </c>
      <c r="C12636" s="893" t="s">
        <v>72</v>
      </c>
      <c r="D12636" s="897">
        <v>6192.97</v>
      </c>
    </row>
    <row r="12637" spans="1:4" ht="13.5" x14ac:dyDescent="0.25">
      <c r="A12637" s="893">
        <v>101431</v>
      </c>
      <c r="B12637" s="894" t="s">
        <v>27850</v>
      </c>
      <c r="C12637" s="893" t="s">
        <v>72</v>
      </c>
      <c r="D12637" s="897">
        <v>6666.87</v>
      </c>
    </row>
    <row r="12638" spans="1:4" ht="13.5" x14ac:dyDescent="0.25">
      <c r="A12638" s="893">
        <v>101432</v>
      </c>
      <c r="B12638" s="894" t="s">
        <v>28118</v>
      </c>
      <c r="C12638" s="893" t="s">
        <v>72</v>
      </c>
      <c r="D12638" s="897">
        <v>5413.77</v>
      </c>
    </row>
    <row r="12639" spans="1:4" ht="13.5" x14ac:dyDescent="0.25">
      <c r="A12639" s="893">
        <v>101433</v>
      </c>
      <c r="B12639" s="894" t="s">
        <v>27852</v>
      </c>
      <c r="C12639" s="893" t="s">
        <v>72</v>
      </c>
      <c r="D12639" s="897">
        <v>8464.5499999999993</v>
      </c>
    </row>
    <row r="12640" spans="1:4" ht="13.5" x14ac:dyDescent="0.25">
      <c r="A12640" s="893">
        <v>101434</v>
      </c>
      <c r="B12640" s="894" t="s">
        <v>28119</v>
      </c>
      <c r="C12640" s="893" t="s">
        <v>72</v>
      </c>
      <c r="D12640" s="897">
        <v>4519.3</v>
      </c>
    </row>
    <row r="12641" spans="1:4" ht="27" x14ac:dyDescent="0.25">
      <c r="A12641" s="893">
        <v>101435</v>
      </c>
      <c r="B12641" s="894" t="s">
        <v>28120</v>
      </c>
      <c r="C12641" s="893" t="s">
        <v>72</v>
      </c>
      <c r="D12641" s="897">
        <v>6893.84</v>
      </c>
    </row>
    <row r="12642" spans="1:4" ht="13.5" x14ac:dyDescent="0.25">
      <c r="A12642" s="893">
        <v>101436</v>
      </c>
      <c r="B12642" s="894" t="s">
        <v>27854</v>
      </c>
      <c r="C12642" s="893" t="s">
        <v>72</v>
      </c>
      <c r="D12642" s="897">
        <v>4979.41</v>
      </c>
    </row>
    <row r="12643" spans="1:4" ht="13.5" x14ac:dyDescent="0.25">
      <c r="A12643" s="893">
        <v>101437</v>
      </c>
      <c r="B12643" s="894" t="s">
        <v>28121</v>
      </c>
      <c r="C12643" s="893" t="s">
        <v>72</v>
      </c>
      <c r="D12643" s="897">
        <v>7814.08</v>
      </c>
    </row>
    <row r="12644" spans="1:4" ht="13.5" x14ac:dyDescent="0.25">
      <c r="A12644" s="893">
        <v>101438</v>
      </c>
      <c r="B12644" s="894" t="s">
        <v>27856</v>
      </c>
      <c r="C12644" s="893" t="s">
        <v>72</v>
      </c>
      <c r="D12644" s="897">
        <v>7814.08</v>
      </c>
    </row>
    <row r="12645" spans="1:4" ht="13.5" x14ac:dyDescent="0.25">
      <c r="A12645" s="893">
        <v>101439</v>
      </c>
      <c r="B12645" s="894" t="s">
        <v>27857</v>
      </c>
      <c r="C12645" s="893" t="s">
        <v>72</v>
      </c>
      <c r="D12645" s="897">
        <v>6192.97</v>
      </c>
    </row>
    <row r="12646" spans="1:4" ht="27" x14ac:dyDescent="0.25">
      <c r="A12646" s="893">
        <v>101440</v>
      </c>
      <c r="B12646" s="894" t="s">
        <v>28122</v>
      </c>
      <c r="C12646" s="893" t="s">
        <v>72</v>
      </c>
      <c r="D12646" s="897">
        <v>6192.97</v>
      </c>
    </row>
    <row r="12647" spans="1:4" ht="13.5" x14ac:dyDescent="0.25">
      <c r="A12647" s="893">
        <v>101441</v>
      </c>
      <c r="B12647" s="894" t="s">
        <v>27859</v>
      </c>
      <c r="C12647" s="893" t="s">
        <v>72</v>
      </c>
      <c r="D12647" s="897">
        <v>5319.18</v>
      </c>
    </row>
    <row r="12648" spans="1:4" ht="27" x14ac:dyDescent="0.25">
      <c r="A12648" s="893">
        <v>101443</v>
      </c>
      <c r="B12648" s="894" t="s">
        <v>27860</v>
      </c>
      <c r="C12648" s="893" t="s">
        <v>72</v>
      </c>
      <c r="D12648" s="897">
        <v>7814.08</v>
      </c>
    </row>
    <row r="12649" spans="1:4" ht="13.5" x14ac:dyDescent="0.25">
      <c r="A12649" s="893">
        <v>101444</v>
      </c>
      <c r="B12649" s="894" t="s">
        <v>27863</v>
      </c>
      <c r="C12649" s="893" t="s">
        <v>72</v>
      </c>
      <c r="D12649" s="897">
        <v>5547.49</v>
      </c>
    </row>
    <row r="12650" spans="1:4" ht="13.5" x14ac:dyDescent="0.25">
      <c r="A12650" s="893">
        <v>101445</v>
      </c>
      <c r="B12650" s="894" t="s">
        <v>866</v>
      </c>
      <c r="C12650" s="893" t="s">
        <v>72</v>
      </c>
      <c r="D12650" s="897">
        <v>5568.51</v>
      </c>
    </row>
    <row r="12651" spans="1:4" ht="13.5" x14ac:dyDescent="0.25">
      <c r="A12651" s="893">
        <v>101446</v>
      </c>
      <c r="B12651" s="894" t="s">
        <v>27864</v>
      </c>
      <c r="C12651" s="893" t="s">
        <v>72</v>
      </c>
      <c r="D12651" s="897">
        <v>5847.37</v>
      </c>
    </row>
    <row r="12652" spans="1:4" ht="13.5" x14ac:dyDescent="0.25">
      <c r="A12652" s="893">
        <v>101447</v>
      </c>
      <c r="B12652" s="894" t="s">
        <v>27865</v>
      </c>
      <c r="C12652" s="893" t="s">
        <v>72</v>
      </c>
      <c r="D12652" s="897">
        <v>5541.34</v>
      </c>
    </row>
    <row r="12653" spans="1:4" ht="13.5" x14ac:dyDescent="0.25">
      <c r="A12653" s="893">
        <v>101448</v>
      </c>
      <c r="B12653" s="894" t="s">
        <v>27866</v>
      </c>
      <c r="C12653" s="893" t="s">
        <v>72</v>
      </c>
      <c r="D12653" s="897">
        <v>5847.37</v>
      </c>
    </row>
    <row r="12654" spans="1:4" ht="13.5" x14ac:dyDescent="0.25">
      <c r="A12654" s="893">
        <v>101449</v>
      </c>
      <c r="B12654" s="894" t="s">
        <v>28123</v>
      </c>
      <c r="C12654" s="893" t="s">
        <v>72</v>
      </c>
      <c r="D12654" s="897">
        <v>5212.05</v>
      </c>
    </row>
    <row r="12655" spans="1:4" ht="13.5" x14ac:dyDescent="0.25">
      <c r="A12655" s="893">
        <v>101451</v>
      </c>
      <c r="B12655" s="894" t="s">
        <v>27869</v>
      </c>
      <c r="C12655" s="893" t="s">
        <v>72</v>
      </c>
      <c r="D12655" s="897">
        <v>6234.42</v>
      </c>
    </row>
    <row r="12656" spans="1:4" ht="13.5" x14ac:dyDescent="0.25">
      <c r="A12656" s="893">
        <v>101452</v>
      </c>
      <c r="B12656" s="894" t="s">
        <v>28124</v>
      </c>
      <c r="C12656" s="893" t="s">
        <v>72</v>
      </c>
      <c r="D12656" s="897">
        <v>4262.6400000000003</v>
      </c>
    </row>
    <row r="12657" spans="1:4" ht="13.5" x14ac:dyDescent="0.25">
      <c r="A12657" s="893">
        <v>101453</v>
      </c>
      <c r="B12657" s="894" t="s">
        <v>27870</v>
      </c>
      <c r="C12657" s="893" t="s">
        <v>72</v>
      </c>
      <c r="D12657" s="897">
        <v>6136.55</v>
      </c>
    </row>
    <row r="12658" spans="1:4" ht="13.5" x14ac:dyDescent="0.25">
      <c r="A12658" s="893">
        <v>101454</v>
      </c>
      <c r="B12658" s="894" t="s">
        <v>28125</v>
      </c>
      <c r="C12658" s="893" t="s">
        <v>72</v>
      </c>
      <c r="D12658" s="897">
        <v>6898.25</v>
      </c>
    </row>
    <row r="12659" spans="1:4" ht="27" x14ac:dyDescent="0.25">
      <c r="A12659" s="893">
        <v>101456</v>
      </c>
      <c r="B12659" s="894" t="s">
        <v>28126</v>
      </c>
      <c r="C12659" s="893" t="s">
        <v>72</v>
      </c>
      <c r="D12659" s="897">
        <v>9112.4500000000007</v>
      </c>
    </row>
    <row r="12660" spans="1:4" ht="13.5" x14ac:dyDescent="0.25">
      <c r="A12660" s="893">
        <v>101457</v>
      </c>
      <c r="B12660" s="894" t="s">
        <v>28127</v>
      </c>
      <c r="C12660" s="893" t="s">
        <v>72</v>
      </c>
      <c r="D12660" s="897">
        <v>10546.12</v>
      </c>
    </row>
    <row r="12661" spans="1:4" ht="13.5" x14ac:dyDescent="0.25">
      <c r="A12661" s="893">
        <v>101458</v>
      </c>
      <c r="B12661" s="894" t="s">
        <v>28128</v>
      </c>
      <c r="C12661" s="893" t="s">
        <v>72</v>
      </c>
      <c r="D12661" s="897">
        <v>5770.6</v>
      </c>
    </row>
    <row r="12662" spans="1:4" ht="13.5" x14ac:dyDescent="0.25">
      <c r="A12662" s="893">
        <v>101459</v>
      </c>
      <c r="B12662" s="894" t="s">
        <v>27876</v>
      </c>
      <c r="C12662" s="893" t="s">
        <v>72</v>
      </c>
      <c r="D12662" s="897">
        <v>4880.3599999999997</v>
      </c>
    </row>
    <row r="12663" spans="1:4" ht="13.5" x14ac:dyDescent="0.25">
      <c r="A12663" s="893">
        <v>101460</v>
      </c>
      <c r="B12663" s="894" t="s">
        <v>27999</v>
      </c>
      <c r="C12663" s="893" t="s">
        <v>72</v>
      </c>
      <c r="D12663" s="897">
        <v>4223.4399999999996</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75FAB-01E8-4AA7-87A7-6CA1AFE048E0}">
  <sheetPr codeName="Planilha7">
    <pageSetUpPr fitToPage="1"/>
  </sheetPr>
  <dimension ref="A2:L307"/>
  <sheetViews>
    <sheetView showGridLines="0" view="pageBreakPreview" zoomScale="70" zoomScaleNormal="70" zoomScaleSheetLayoutView="70" workbookViewId="0">
      <selection activeCell="L2" sqref="L2"/>
    </sheetView>
  </sheetViews>
  <sheetFormatPr defaultRowHeight="15" x14ac:dyDescent="0.2"/>
  <cols>
    <col min="1" max="2" width="2.28515625" style="226" customWidth="1"/>
    <col min="3" max="3" width="9.28515625" style="236" customWidth="1"/>
    <col min="4" max="4" width="9.5703125" style="226" customWidth="1"/>
    <col min="5" max="5" width="9.140625" style="226" customWidth="1"/>
    <col min="6" max="10" width="9.140625" style="226"/>
    <col min="11" max="11" width="7" style="226" customWidth="1"/>
    <col min="12" max="215" width="9.140625" style="226"/>
    <col min="216" max="216" width="2" style="226" customWidth="1"/>
    <col min="217" max="217" width="27.7109375" style="226" customWidth="1"/>
    <col min="218" max="218" width="1.7109375" style="226" customWidth="1"/>
    <col min="219" max="219" width="16.140625" style="226" customWidth="1"/>
    <col min="220" max="220" width="17.140625" style="226" customWidth="1"/>
    <col min="221" max="221" width="13" style="226" customWidth="1"/>
    <col min="222" max="222" width="27" style="226" customWidth="1"/>
    <col min="223" max="223" width="11.140625" style="226" customWidth="1"/>
    <col min="224" max="224" width="24.7109375" style="226" customWidth="1"/>
    <col min="225" max="225" width="13.140625" style="226" customWidth="1"/>
    <col min="226" max="226" width="14" style="226" customWidth="1"/>
    <col min="227" max="227" width="17.140625" style="226" customWidth="1"/>
    <col min="228" max="228" width="15.7109375" style="226" customWidth="1"/>
    <col min="229" max="229" width="17.85546875" style="226" customWidth="1"/>
    <col min="230" max="230" width="21.7109375" style="226" customWidth="1"/>
    <col min="231" max="231" width="22.7109375" style="226" customWidth="1"/>
    <col min="232" max="232" width="1.7109375" style="226" customWidth="1"/>
    <col min="233" max="233" width="14.42578125" style="226" customWidth="1"/>
    <col min="234" max="234" width="22.7109375" style="226" customWidth="1"/>
    <col min="235" max="240" width="30.7109375" style="226" customWidth="1"/>
    <col min="241" max="241" width="22.7109375" style="226" customWidth="1"/>
    <col min="242" max="243" width="18.7109375" style="226" customWidth="1"/>
    <col min="244" max="244" width="26.42578125" style="226" customWidth="1"/>
    <col min="245" max="245" width="17.42578125" style="226" customWidth="1"/>
    <col min="246" max="246" width="15.7109375" style="226" customWidth="1"/>
    <col min="247" max="471" width="9.140625" style="226"/>
    <col min="472" max="472" width="2" style="226" customWidth="1"/>
    <col min="473" max="473" width="27.7109375" style="226" customWidth="1"/>
    <col min="474" max="474" width="1.7109375" style="226" customWidth="1"/>
    <col min="475" max="475" width="16.140625" style="226" customWidth="1"/>
    <col min="476" max="476" width="17.140625" style="226" customWidth="1"/>
    <col min="477" max="477" width="13" style="226" customWidth="1"/>
    <col min="478" max="478" width="27" style="226" customWidth="1"/>
    <col min="479" max="479" width="11.140625" style="226" customWidth="1"/>
    <col min="480" max="480" width="24.7109375" style="226" customWidth="1"/>
    <col min="481" max="481" width="13.140625" style="226" customWidth="1"/>
    <col min="482" max="482" width="14" style="226" customWidth="1"/>
    <col min="483" max="483" width="17.140625" style="226" customWidth="1"/>
    <col min="484" max="484" width="15.7109375" style="226" customWidth="1"/>
    <col min="485" max="485" width="17.85546875" style="226" customWidth="1"/>
    <col min="486" max="486" width="21.7109375" style="226" customWidth="1"/>
    <col min="487" max="487" width="22.7109375" style="226" customWidth="1"/>
    <col min="488" max="488" width="1.7109375" style="226" customWidth="1"/>
    <col min="489" max="489" width="14.42578125" style="226" customWidth="1"/>
    <col min="490" max="490" width="22.7109375" style="226" customWidth="1"/>
    <col min="491" max="496" width="30.7109375" style="226" customWidth="1"/>
    <col min="497" max="497" width="22.7109375" style="226" customWidth="1"/>
    <col min="498" max="499" width="18.7109375" style="226" customWidth="1"/>
    <col min="500" max="500" width="26.42578125" style="226" customWidth="1"/>
    <col min="501" max="501" width="17.42578125" style="226" customWidth="1"/>
    <col min="502" max="502" width="15.7109375" style="226" customWidth="1"/>
    <col min="503" max="727" width="9.140625" style="226"/>
    <col min="728" max="728" width="2" style="226" customWidth="1"/>
    <col min="729" max="729" width="27.7109375" style="226" customWidth="1"/>
    <col min="730" max="730" width="1.7109375" style="226" customWidth="1"/>
    <col min="731" max="731" width="16.140625" style="226" customWidth="1"/>
    <col min="732" max="732" width="17.140625" style="226" customWidth="1"/>
    <col min="733" max="733" width="13" style="226" customWidth="1"/>
    <col min="734" max="734" width="27" style="226" customWidth="1"/>
    <col min="735" max="735" width="11.140625" style="226" customWidth="1"/>
    <col min="736" max="736" width="24.7109375" style="226" customWidth="1"/>
    <col min="737" max="737" width="13.140625" style="226" customWidth="1"/>
    <col min="738" max="738" width="14" style="226" customWidth="1"/>
    <col min="739" max="739" width="17.140625" style="226" customWidth="1"/>
    <col min="740" max="740" width="15.7109375" style="226" customWidth="1"/>
    <col min="741" max="741" width="17.85546875" style="226" customWidth="1"/>
    <col min="742" max="742" width="21.7109375" style="226" customWidth="1"/>
    <col min="743" max="743" width="22.7109375" style="226" customWidth="1"/>
    <col min="744" max="744" width="1.7109375" style="226" customWidth="1"/>
    <col min="745" max="745" width="14.42578125" style="226" customWidth="1"/>
    <col min="746" max="746" width="22.7109375" style="226" customWidth="1"/>
    <col min="747" max="752" width="30.7109375" style="226" customWidth="1"/>
    <col min="753" max="753" width="22.7109375" style="226" customWidth="1"/>
    <col min="754" max="755" width="18.7109375" style="226" customWidth="1"/>
    <col min="756" max="756" width="26.42578125" style="226" customWidth="1"/>
    <col min="757" max="757" width="17.42578125" style="226" customWidth="1"/>
    <col min="758" max="758" width="15.7109375" style="226" customWidth="1"/>
    <col min="759" max="983" width="9.140625" style="226"/>
    <col min="984" max="984" width="2" style="226" customWidth="1"/>
    <col min="985" max="985" width="27.7109375" style="226" customWidth="1"/>
    <col min="986" max="986" width="1.7109375" style="226" customWidth="1"/>
    <col min="987" max="987" width="16.140625" style="226" customWidth="1"/>
    <col min="988" max="988" width="17.140625" style="226" customWidth="1"/>
    <col min="989" max="989" width="13" style="226" customWidth="1"/>
    <col min="990" max="990" width="27" style="226" customWidth="1"/>
    <col min="991" max="991" width="11.140625" style="226" customWidth="1"/>
    <col min="992" max="992" width="24.7109375" style="226" customWidth="1"/>
    <col min="993" max="993" width="13.140625" style="226" customWidth="1"/>
    <col min="994" max="994" width="14" style="226" customWidth="1"/>
    <col min="995" max="995" width="17.140625" style="226" customWidth="1"/>
    <col min="996" max="996" width="15.7109375" style="226" customWidth="1"/>
    <col min="997" max="997" width="17.85546875" style="226" customWidth="1"/>
    <col min="998" max="998" width="21.7109375" style="226" customWidth="1"/>
    <col min="999" max="999" width="22.7109375" style="226" customWidth="1"/>
    <col min="1000" max="1000" width="1.7109375" style="226" customWidth="1"/>
    <col min="1001" max="1001" width="14.42578125" style="226" customWidth="1"/>
    <col min="1002" max="1002" width="22.7109375" style="226" customWidth="1"/>
    <col min="1003" max="1008" width="30.7109375" style="226" customWidth="1"/>
    <col min="1009" max="1009" width="22.7109375" style="226" customWidth="1"/>
    <col min="1010" max="1011" width="18.7109375" style="226" customWidth="1"/>
    <col min="1012" max="1012" width="26.42578125" style="226" customWidth="1"/>
    <col min="1013" max="1013" width="17.42578125" style="226" customWidth="1"/>
    <col min="1014" max="1014" width="15.7109375" style="226" customWidth="1"/>
    <col min="1015" max="1239" width="9.140625" style="226"/>
    <col min="1240" max="1240" width="2" style="226" customWidth="1"/>
    <col min="1241" max="1241" width="27.7109375" style="226" customWidth="1"/>
    <col min="1242" max="1242" width="1.7109375" style="226" customWidth="1"/>
    <col min="1243" max="1243" width="16.140625" style="226" customWidth="1"/>
    <col min="1244" max="1244" width="17.140625" style="226" customWidth="1"/>
    <col min="1245" max="1245" width="13" style="226" customWidth="1"/>
    <col min="1246" max="1246" width="27" style="226" customWidth="1"/>
    <col min="1247" max="1247" width="11.140625" style="226" customWidth="1"/>
    <col min="1248" max="1248" width="24.7109375" style="226" customWidth="1"/>
    <col min="1249" max="1249" width="13.140625" style="226" customWidth="1"/>
    <col min="1250" max="1250" width="14" style="226" customWidth="1"/>
    <col min="1251" max="1251" width="17.140625" style="226" customWidth="1"/>
    <col min="1252" max="1252" width="15.7109375" style="226" customWidth="1"/>
    <col min="1253" max="1253" width="17.85546875" style="226" customWidth="1"/>
    <col min="1254" max="1254" width="21.7109375" style="226" customWidth="1"/>
    <col min="1255" max="1255" width="22.7109375" style="226" customWidth="1"/>
    <col min="1256" max="1256" width="1.7109375" style="226" customWidth="1"/>
    <col min="1257" max="1257" width="14.42578125" style="226" customWidth="1"/>
    <col min="1258" max="1258" width="22.7109375" style="226" customWidth="1"/>
    <col min="1259" max="1264" width="30.7109375" style="226" customWidth="1"/>
    <col min="1265" max="1265" width="22.7109375" style="226" customWidth="1"/>
    <col min="1266" max="1267" width="18.7109375" style="226" customWidth="1"/>
    <col min="1268" max="1268" width="26.42578125" style="226" customWidth="1"/>
    <col min="1269" max="1269" width="17.42578125" style="226" customWidth="1"/>
    <col min="1270" max="1270" width="15.7109375" style="226" customWidth="1"/>
    <col min="1271" max="1495" width="9.140625" style="226"/>
    <col min="1496" max="1496" width="2" style="226" customWidth="1"/>
    <col min="1497" max="1497" width="27.7109375" style="226" customWidth="1"/>
    <col min="1498" max="1498" width="1.7109375" style="226" customWidth="1"/>
    <col min="1499" max="1499" width="16.140625" style="226" customWidth="1"/>
    <col min="1500" max="1500" width="17.140625" style="226" customWidth="1"/>
    <col min="1501" max="1501" width="13" style="226" customWidth="1"/>
    <col min="1502" max="1502" width="27" style="226" customWidth="1"/>
    <col min="1503" max="1503" width="11.140625" style="226" customWidth="1"/>
    <col min="1504" max="1504" width="24.7109375" style="226" customWidth="1"/>
    <col min="1505" max="1505" width="13.140625" style="226" customWidth="1"/>
    <col min="1506" max="1506" width="14" style="226" customWidth="1"/>
    <col min="1507" max="1507" width="17.140625" style="226" customWidth="1"/>
    <col min="1508" max="1508" width="15.7109375" style="226" customWidth="1"/>
    <col min="1509" max="1509" width="17.85546875" style="226" customWidth="1"/>
    <col min="1510" max="1510" width="21.7109375" style="226" customWidth="1"/>
    <col min="1511" max="1511" width="22.7109375" style="226" customWidth="1"/>
    <col min="1512" max="1512" width="1.7109375" style="226" customWidth="1"/>
    <col min="1513" max="1513" width="14.42578125" style="226" customWidth="1"/>
    <col min="1514" max="1514" width="22.7109375" style="226" customWidth="1"/>
    <col min="1515" max="1520" width="30.7109375" style="226" customWidth="1"/>
    <col min="1521" max="1521" width="22.7109375" style="226" customWidth="1"/>
    <col min="1522" max="1523" width="18.7109375" style="226" customWidth="1"/>
    <col min="1524" max="1524" width="26.42578125" style="226" customWidth="1"/>
    <col min="1525" max="1525" width="17.42578125" style="226" customWidth="1"/>
    <col min="1526" max="1526" width="15.7109375" style="226" customWidth="1"/>
    <col min="1527" max="1751" width="9.140625" style="226"/>
    <col min="1752" max="1752" width="2" style="226" customWidth="1"/>
    <col min="1753" max="1753" width="27.7109375" style="226" customWidth="1"/>
    <col min="1754" max="1754" width="1.7109375" style="226" customWidth="1"/>
    <col min="1755" max="1755" width="16.140625" style="226" customWidth="1"/>
    <col min="1756" max="1756" width="17.140625" style="226" customWidth="1"/>
    <col min="1757" max="1757" width="13" style="226" customWidth="1"/>
    <col min="1758" max="1758" width="27" style="226" customWidth="1"/>
    <col min="1759" max="1759" width="11.140625" style="226" customWidth="1"/>
    <col min="1760" max="1760" width="24.7109375" style="226" customWidth="1"/>
    <col min="1761" max="1761" width="13.140625" style="226" customWidth="1"/>
    <col min="1762" max="1762" width="14" style="226" customWidth="1"/>
    <col min="1763" max="1763" width="17.140625" style="226" customWidth="1"/>
    <col min="1764" max="1764" width="15.7109375" style="226" customWidth="1"/>
    <col min="1765" max="1765" width="17.85546875" style="226" customWidth="1"/>
    <col min="1766" max="1766" width="21.7109375" style="226" customWidth="1"/>
    <col min="1767" max="1767" width="22.7109375" style="226" customWidth="1"/>
    <col min="1768" max="1768" width="1.7109375" style="226" customWidth="1"/>
    <col min="1769" max="1769" width="14.42578125" style="226" customWidth="1"/>
    <col min="1770" max="1770" width="22.7109375" style="226" customWidth="1"/>
    <col min="1771" max="1776" width="30.7109375" style="226" customWidth="1"/>
    <col min="1777" max="1777" width="22.7109375" style="226" customWidth="1"/>
    <col min="1778" max="1779" width="18.7109375" style="226" customWidth="1"/>
    <col min="1780" max="1780" width="26.42578125" style="226" customWidth="1"/>
    <col min="1781" max="1781" width="17.42578125" style="226" customWidth="1"/>
    <col min="1782" max="1782" width="15.7109375" style="226" customWidth="1"/>
    <col min="1783" max="2007" width="9.140625" style="226"/>
    <col min="2008" max="2008" width="2" style="226" customWidth="1"/>
    <col min="2009" max="2009" width="27.7109375" style="226" customWidth="1"/>
    <col min="2010" max="2010" width="1.7109375" style="226" customWidth="1"/>
    <col min="2011" max="2011" width="16.140625" style="226" customWidth="1"/>
    <col min="2012" max="2012" width="17.140625" style="226" customWidth="1"/>
    <col min="2013" max="2013" width="13" style="226" customWidth="1"/>
    <col min="2014" max="2014" width="27" style="226" customWidth="1"/>
    <col min="2015" max="2015" width="11.140625" style="226" customWidth="1"/>
    <col min="2016" max="2016" width="24.7109375" style="226" customWidth="1"/>
    <col min="2017" max="2017" width="13.140625" style="226" customWidth="1"/>
    <col min="2018" max="2018" width="14" style="226" customWidth="1"/>
    <col min="2019" max="2019" width="17.140625" style="226" customWidth="1"/>
    <col min="2020" max="2020" width="15.7109375" style="226" customWidth="1"/>
    <col min="2021" max="2021" width="17.85546875" style="226" customWidth="1"/>
    <col min="2022" max="2022" width="21.7109375" style="226" customWidth="1"/>
    <col min="2023" max="2023" width="22.7109375" style="226" customWidth="1"/>
    <col min="2024" max="2024" width="1.7109375" style="226" customWidth="1"/>
    <col min="2025" max="2025" width="14.42578125" style="226" customWidth="1"/>
    <col min="2026" max="2026" width="22.7109375" style="226" customWidth="1"/>
    <col min="2027" max="2032" width="30.7109375" style="226" customWidth="1"/>
    <col min="2033" max="2033" width="22.7109375" style="226" customWidth="1"/>
    <col min="2034" max="2035" width="18.7109375" style="226" customWidth="1"/>
    <col min="2036" max="2036" width="26.42578125" style="226" customWidth="1"/>
    <col min="2037" max="2037" width="17.42578125" style="226" customWidth="1"/>
    <col min="2038" max="2038" width="15.7109375" style="226" customWidth="1"/>
    <col min="2039" max="2263" width="9.140625" style="226"/>
    <col min="2264" max="2264" width="2" style="226" customWidth="1"/>
    <col min="2265" max="2265" width="27.7109375" style="226" customWidth="1"/>
    <col min="2266" max="2266" width="1.7109375" style="226" customWidth="1"/>
    <col min="2267" max="2267" width="16.140625" style="226" customWidth="1"/>
    <col min="2268" max="2268" width="17.140625" style="226" customWidth="1"/>
    <col min="2269" max="2269" width="13" style="226" customWidth="1"/>
    <col min="2270" max="2270" width="27" style="226" customWidth="1"/>
    <col min="2271" max="2271" width="11.140625" style="226" customWidth="1"/>
    <col min="2272" max="2272" width="24.7109375" style="226" customWidth="1"/>
    <col min="2273" max="2273" width="13.140625" style="226" customWidth="1"/>
    <col min="2274" max="2274" width="14" style="226" customWidth="1"/>
    <col min="2275" max="2275" width="17.140625" style="226" customWidth="1"/>
    <col min="2276" max="2276" width="15.7109375" style="226" customWidth="1"/>
    <col min="2277" max="2277" width="17.85546875" style="226" customWidth="1"/>
    <col min="2278" max="2278" width="21.7109375" style="226" customWidth="1"/>
    <col min="2279" max="2279" width="22.7109375" style="226" customWidth="1"/>
    <col min="2280" max="2280" width="1.7109375" style="226" customWidth="1"/>
    <col min="2281" max="2281" width="14.42578125" style="226" customWidth="1"/>
    <col min="2282" max="2282" width="22.7109375" style="226" customWidth="1"/>
    <col min="2283" max="2288" width="30.7109375" style="226" customWidth="1"/>
    <col min="2289" max="2289" width="22.7109375" style="226" customWidth="1"/>
    <col min="2290" max="2291" width="18.7109375" style="226" customWidth="1"/>
    <col min="2292" max="2292" width="26.42578125" style="226" customWidth="1"/>
    <col min="2293" max="2293" width="17.42578125" style="226" customWidth="1"/>
    <col min="2294" max="2294" width="15.7109375" style="226" customWidth="1"/>
    <col min="2295" max="2519" width="9.140625" style="226"/>
    <col min="2520" max="2520" width="2" style="226" customWidth="1"/>
    <col min="2521" max="2521" width="27.7109375" style="226" customWidth="1"/>
    <col min="2522" max="2522" width="1.7109375" style="226" customWidth="1"/>
    <col min="2523" max="2523" width="16.140625" style="226" customWidth="1"/>
    <col min="2524" max="2524" width="17.140625" style="226" customWidth="1"/>
    <col min="2525" max="2525" width="13" style="226" customWidth="1"/>
    <col min="2526" max="2526" width="27" style="226" customWidth="1"/>
    <col min="2527" max="2527" width="11.140625" style="226" customWidth="1"/>
    <col min="2528" max="2528" width="24.7109375" style="226" customWidth="1"/>
    <col min="2529" max="2529" width="13.140625" style="226" customWidth="1"/>
    <col min="2530" max="2530" width="14" style="226" customWidth="1"/>
    <col min="2531" max="2531" width="17.140625" style="226" customWidth="1"/>
    <col min="2532" max="2532" width="15.7109375" style="226" customWidth="1"/>
    <col min="2533" max="2533" width="17.85546875" style="226" customWidth="1"/>
    <col min="2534" max="2534" width="21.7109375" style="226" customWidth="1"/>
    <col min="2535" max="2535" width="22.7109375" style="226" customWidth="1"/>
    <col min="2536" max="2536" width="1.7109375" style="226" customWidth="1"/>
    <col min="2537" max="2537" width="14.42578125" style="226" customWidth="1"/>
    <col min="2538" max="2538" width="22.7109375" style="226" customWidth="1"/>
    <col min="2539" max="2544" width="30.7109375" style="226" customWidth="1"/>
    <col min="2545" max="2545" width="22.7109375" style="226" customWidth="1"/>
    <col min="2546" max="2547" width="18.7109375" style="226" customWidth="1"/>
    <col min="2548" max="2548" width="26.42578125" style="226" customWidth="1"/>
    <col min="2549" max="2549" width="17.42578125" style="226" customWidth="1"/>
    <col min="2550" max="2550" width="15.7109375" style="226" customWidth="1"/>
    <col min="2551" max="2775" width="9.140625" style="226"/>
    <col min="2776" max="2776" width="2" style="226" customWidth="1"/>
    <col min="2777" max="2777" width="27.7109375" style="226" customWidth="1"/>
    <col min="2778" max="2778" width="1.7109375" style="226" customWidth="1"/>
    <col min="2779" max="2779" width="16.140625" style="226" customWidth="1"/>
    <col min="2780" max="2780" width="17.140625" style="226" customWidth="1"/>
    <col min="2781" max="2781" width="13" style="226" customWidth="1"/>
    <col min="2782" max="2782" width="27" style="226" customWidth="1"/>
    <col min="2783" max="2783" width="11.140625" style="226" customWidth="1"/>
    <col min="2784" max="2784" width="24.7109375" style="226" customWidth="1"/>
    <col min="2785" max="2785" width="13.140625" style="226" customWidth="1"/>
    <col min="2786" max="2786" width="14" style="226" customWidth="1"/>
    <col min="2787" max="2787" width="17.140625" style="226" customWidth="1"/>
    <col min="2788" max="2788" width="15.7109375" style="226" customWidth="1"/>
    <col min="2789" max="2789" width="17.85546875" style="226" customWidth="1"/>
    <col min="2790" max="2790" width="21.7109375" style="226" customWidth="1"/>
    <col min="2791" max="2791" width="22.7109375" style="226" customWidth="1"/>
    <col min="2792" max="2792" width="1.7109375" style="226" customWidth="1"/>
    <col min="2793" max="2793" width="14.42578125" style="226" customWidth="1"/>
    <col min="2794" max="2794" width="22.7109375" style="226" customWidth="1"/>
    <col min="2795" max="2800" width="30.7109375" style="226" customWidth="1"/>
    <col min="2801" max="2801" width="22.7109375" style="226" customWidth="1"/>
    <col min="2802" max="2803" width="18.7109375" style="226" customWidth="1"/>
    <col min="2804" max="2804" width="26.42578125" style="226" customWidth="1"/>
    <col min="2805" max="2805" width="17.42578125" style="226" customWidth="1"/>
    <col min="2806" max="2806" width="15.7109375" style="226" customWidth="1"/>
    <col min="2807" max="3031" width="9.140625" style="226"/>
    <col min="3032" max="3032" width="2" style="226" customWidth="1"/>
    <col min="3033" max="3033" width="27.7109375" style="226" customWidth="1"/>
    <col min="3034" max="3034" width="1.7109375" style="226" customWidth="1"/>
    <col min="3035" max="3035" width="16.140625" style="226" customWidth="1"/>
    <col min="3036" max="3036" width="17.140625" style="226" customWidth="1"/>
    <col min="3037" max="3037" width="13" style="226" customWidth="1"/>
    <col min="3038" max="3038" width="27" style="226" customWidth="1"/>
    <col min="3039" max="3039" width="11.140625" style="226" customWidth="1"/>
    <col min="3040" max="3040" width="24.7109375" style="226" customWidth="1"/>
    <col min="3041" max="3041" width="13.140625" style="226" customWidth="1"/>
    <col min="3042" max="3042" width="14" style="226" customWidth="1"/>
    <col min="3043" max="3043" width="17.140625" style="226" customWidth="1"/>
    <col min="3044" max="3044" width="15.7109375" style="226" customWidth="1"/>
    <col min="3045" max="3045" width="17.85546875" style="226" customWidth="1"/>
    <col min="3046" max="3046" width="21.7109375" style="226" customWidth="1"/>
    <col min="3047" max="3047" width="22.7109375" style="226" customWidth="1"/>
    <col min="3048" max="3048" width="1.7109375" style="226" customWidth="1"/>
    <col min="3049" max="3049" width="14.42578125" style="226" customWidth="1"/>
    <col min="3050" max="3050" width="22.7109375" style="226" customWidth="1"/>
    <col min="3051" max="3056" width="30.7109375" style="226" customWidth="1"/>
    <col min="3057" max="3057" width="22.7109375" style="226" customWidth="1"/>
    <col min="3058" max="3059" width="18.7109375" style="226" customWidth="1"/>
    <col min="3060" max="3060" width="26.42578125" style="226" customWidth="1"/>
    <col min="3061" max="3061" width="17.42578125" style="226" customWidth="1"/>
    <col min="3062" max="3062" width="15.7109375" style="226" customWidth="1"/>
    <col min="3063" max="3287" width="9.140625" style="226"/>
    <col min="3288" max="3288" width="2" style="226" customWidth="1"/>
    <col min="3289" max="3289" width="27.7109375" style="226" customWidth="1"/>
    <col min="3290" max="3290" width="1.7109375" style="226" customWidth="1"/>
    <col min="3291" max="3291" width="16.140625" style="226" customWidth="1"/>
    <col min="3292" max="3292" width="17.140625" style="226" customWidth="1"/>
    <col min="3293" max="3293" width="13" style="226" customWidth="1"/>
    <col min="3294" max="3294" width="27" style="226" customWidth="1"/>
    <col min="3295" max="3295" width="11.140625" style="226" customWidth="1"/>
    <col min="3296" max="3296" width="24.7109375" style="226" customWidth="1"/>
    <col min="3297" max="3297" width="13.140625" style="226" customWidth="1"/>
    <col min="3298" max="3298" width="14" style="226" customWidth="1"/>
    <col min="3299" max="3299" width="17.140625" style="226" customWidth="1"/>
    <col min="3300" max="3300" width="15.7109375" style="226" customWidth="1"/>
    <col min="3301" max="3301" width="17.85546875" style="226" customWidth="1"/>
    <col min="3302" max="3302" width="21.7109375" style="226" customWidth="1"/>
    <col min="3303" max="3303" width="22.7109375" style="226" customWidth="1"/>
    <col min="3304" max="3304" width="1.7109375" style="226" customWidth="1"/>
    <col min="3305" max="3305" width="14.42578125" style="226" customWidth="1"/>
    <col min="3306" max="3306" width="22.7109375" style="226" customWidth="1"/>
    <col min="3307" max="3312" width="30.7109375" style="226" customWidth="1"/>
    <col min="3313" max="3313" width="22.7109375" style="226" customWidth="1"/>
    <col min="3314" max="3315" width="18.7109375" style="226" customWidth="1"/>
    <col min="3316" max="3316" width="26.42578125" style="226" customWidth="1"/>
    <col min="3317" max="3317" width="17.42578125" style="226" customWidth="1"/>
    <col min="3318" max="3318" width="15.7109375" style="226" customWidth="1"/>
    <col min="3319" max="3543" width="9.140625" style="226"/>
    <col min="3544" max="3544" width="2" style="226" customWidth="1"/>
    <col min="3545" max="3545" width="27.7109375" style="226" customWidth="1"/>
    <col min="3546" max="3546" width="1.7109375" style="226" customWidth="1"/>
    <col min="3547" max="3547" width="16.140625" style="226" customWidth="1"/>
    <col min="3548" max="3548" width="17.140625" style="226" customWidth="1"/>
    <col min="3549" max="3549" width="13" style="226" customWidth="1"/>
    <col min="3550" max="3550" width="27" style="226" customWidth="1"/>
    <col min="3551" max="3551" width="11.140625" style="226" customWidth="1"/>
    <col min="3552" max="3552" width="24.7109375" style="226" customWidth="1"/>
    <col min="3553" max="3553" width="13.140625" style="226" customWidth="1"/>
    <col min="3554" max="3554" width="14" style="226" customWidth="1"/>
    <col min="3555" max="3555" width="17.140625" style="226" customWidth="1"/>
    <col min="3556" max="3556" width="15.7109375" style="226" customWidth="1"/>
    <col min="3557" max="3557" width="17.85546875" style="226" customWidth="1"/>
    <col min="3558" max="3558" width="21.7109375" style="226" customWidth="1"/>
    <col min="3559" max="3559" width="22.7109375" style="226" customWidth="1"/>
    <col min="3560" max="3560" width="1.7109375" style="226" customWidth="1"/>
    <col min="3561" max="3561" width="14.42578125" style="226" customWidth="1"/>
    <col min="3562" max="3562" width="22.7109375" style="226" customWidth="1"/>
    <col min="3563" max="3568" width="30.7109375" style="226" customWidth="1"/>
    <col min="3569" max="3569" width="22.7109375" style="226" customWidth="1"/>
    <col min="3570" max="3571" width="18.7109375" style="226" customWidth="1"/>
    <col min="3572" max="3572" width="26.42578125" style="226" customWidth="1"/>
    <col min="3573" max="3573" width="17.42578125" style="226" customWidth="1"/>
    <col min="3574" max="3574" width="15.7109375" style="226" customWidth="1"/>
    <col min="3575" max="3799" width="9.140625" style="226"/>
    <col min="3800" max="3800" width="2" style="226" customWidth="1"/>
    <col min="3801" max="3801" width="27.7109375" style="226" customWidth="1"/>
    <col min="3802" max="3802" width="1.7109375" style="226" customWidth="1"/>
    <col min="3803" max="3803" width="16.140625" style="226" customWidth="1"/>
    <col min="3804" max="3804" width="17.140625" style="226" customWidth="1"/>
    <col min="3805" max="3805" width="13" style="226" customWidth="1"/>
    <col min="3806" max="3806" width="27" style="226" customWidth="1"/>
    <col min="3807" max="3807" width="11.140625" style="226" customWidth="1"/>
    <col min="3808" max="3808" width="24.7109375" style="226" customWidth="1"/>
    <col min="3809" max="3809" width="13.140625" style="226" customWidth="1"/>
    <col min="3810" max="3810" width="14" style="226" customWidth="1"/>
    <col min="3811" max="3811" width="17.140625" style="226" customWidth="1"/>
    <col min="3812" max="3812" width="15.7109375" style="226" customWidth="1"/>
    <col min="3813" max="3813" width="17.85546875" style="226" customWidth="1"/>
    <col min="3814" max="3814" width="21.7109375" style="226" customWidth="1"/>
    <col min="3815" max="3815" width="22.7109375" style="226" customWidth="1"/>
    <col min="3816" max="3816" width="1.7109375" style="226" customWidth="1"/>
    <col min="3817" max="3817" width="14.42578125" style="226" customWidth="1"/>
    <col min="3818" max="3818" width="22.7109375" style="226" customWidth="1"/>
    <col min="3819" max="3824" width="30.7109375" style="226" customWidth="1"/>
    <col min="3825" max="3825" width="22.7109375" style="226" customWidth="1"/>
    <col min="3826" max="3827" width="18.7109375" style="226" customWidth="1"/>
    <col min="3828" max="3828" width="26.42578125" style="226" customWidth="1"/>
    <col min="3829" max="3829" width="17.42578125" style="226" customWidth="1"/>
    <col min="3830" max="3830" width="15.7109375" style="226" customWidth="1"/>
    <col min="3831" max="4055" width="9.140625" style="226"/>
    <col min="4056" max="4056" width="2" style="226" customWidth="1"/>
    <col min="4057" max="4057" width="27.7109375" style="226" customWidth="1"/>
    <col min="4058" max="4058" width="1.7109375" style="226" customWidth="1"/>
    <col min="4059" max="4059" width="16.140625" style="226" customWidth="1"/>
    <col min="4060" max="4060" width="17.140625" style="226" customWidth="1"/>
    <col min="4061" max="4061" width="13" style="226" customWidth="1"/>
    <col min="4062" max="4062" width="27" style="226" customWidth="1"/>
    <col min="4063" max="4063" width="11.140625" style="226" customWidth="1"/>
    <col min="4064" max="4064" width="24.7109375" style="226" customWidth="1"/>
    <col min="4065" max="4065" width="13.140625" style="226" customWidth="1"/>
    <col min="4066" max="4066" width="14" style="226" customWidth="1"/>
    <col min="4067" max="4067" width="17.140625" style="226" customWidth="1"/>
    <col min="4068" max="4068" width="15.7109375" style="226" customWidth="1"/>
    <col min="4069" max="4069" width="17.85546875" style="226" customWidth="1"/>
    <col min="4070" max="4070" width="21.7109375" style="226" customWidth="1"/>
    <col min="4071" max="4071" width="22.7109375" style="226" customWidth="1"/>
    <col min="4072" max="4072" width="1.7109375" style="226" customWidth="1"/>
    <col min="4073" max="4073" width="14.42578125" style="226" customWidth="1"/>
    <col min="4074" max="4074" width="22.7109375" style="226" customWidth="1"/>
    <col min="4075" max="4080" width="30.7109375" style="226" customWidth="1"/>
    <col min="4081" max="4081" width="22.7109375" style="226" customWidth="1"/>
    <col min="4082" max="4083" width="18.7109375" style="226" customWidth="1"/>
    <col min="4084" max="4084" width="26.42578125" style="226" customWidth="1"/>
    <col min="4085" max="4085" width="17.42578125" style="226" customWidth="1"/>
    <col min="4086" max="4086" width="15.7109375" style="226" customWidth="1"/>
    <col min="4087" max="4311" width="9.140625" style="226"/>
    <col min="4312" max="4312" width="2" style="226" customWidth="1"/>
    <col min="4313" max="4313" width="27.7109375" style="226" customWidth="1"/>
    <col min="4314" max="4314" width="1.7109375" style="226" customWidth="1"/>
    <col min="4315" max="4315" width="16.140625" style="226" customWidth="1"/>
    <col min="4316" max="4316" width="17.140625" style="226" customWidth="1"/>
    <col min="4317" max="4317" width="13" style="226" customWidth="1"/>
    <col min="4318" max="4318" width="27" style="226" customWidth="1"/>
    <col min="4319" max="4319" width="11.140625" style="226" customWidth="1"/>
    <col min="4320" max="4320" width="24.7109375" style="226" customWidth="1"/>
    <col min="4321" max="4321" width="13.140625" style="226" customWidth="1"/>
    <col min="4322" max="4322" width="14" style="226" customWidth="1"/>
    <col min="4323" max="4323" width="17.140625" style="226" customWidth="1"/>
    <col min="4324" max="4324" width="15.7109375" style="226" customWidth="1"/>
    <col min="4325" max="4325" width="17.85546875" style="226" customWidth="1"/>
    <col min="4326" max="4326" width="21.7109375" style="226" customWidth="1"/>
    <col min="4327" max="4327" width="22.7109375" style="226" customWidth="1"/>
    <col min="4328" max="4328" width="1.7109375" style="226" customWidth="1"/>
    <col min="4329" max="4329" width="14.42578125" style="226" customWidth="1"/>
    <col min="4330" max="4330" width="22.7109375" style="226" customWidth="1"/>
    <col min="4331" max="4336" width="30.7109375" style="226" customWidth="1"/>
    <col min="4337" max="4337" width="22.7109375" style="226" customWidth="1"/>
    <col min="4338" max="4339" width="18.7109375" style="226" customWidth="1"/>
    <col min="4340" max="4340" width="26.42578125" style="226" customWidth="1"/>
    <col min="4341" max="4341" width="17.42578125" style="226" customWidth="1"/>
    <col min="4342" max="4342" width="15.7109375" style="226" customWidth="1"/>
    <col min="4343" max="4567" width="9.140625" style="226"/>
    <col min="4568" max="4568" width="2" style="226" customWidth="1"/>
    <col min="4569" max="4569" width="27.7109375" style="226" customWidth="1"/>
    <col min="4570" max="4570" width="1.7109375" style="226" customWidth="1"/>
    <col min="4571" max="4571" width="16.140625" style="226" customWidth="1"/>
    <col min="4572" max="4572" width="17.140625" style="226" customWidth="1"/>
    <col min="4573" max="4573" width="13" style="226" customWidth="1"/>
    <col min="4574" max="4574" width="27" style="226" customWidth="1"/>
    <col min="4575" max="4575" width="11.140625" style="226" customWidth="1"/>
    <col min="4576" max="4576" width="24.7109375" style="226" customWidth="1"/>
    <col min="4577" max="4577" width="13.140625" style="226" customWidth="1"/>
    <col min="4578" max="4578" width="14" style="226" customWidth="1"/>
    <col min="4579" max="4579" width="17.140625" style="226" customWidth="1"/>
    <col min="4580" max="4580" width="15.7109375" style="226" customWidth="1"/>
    <col min="4581" max="4581" width="17.85546875" style="226" customWidth="1"/>
    <col min="4582" max="4582" width="21.7109375" style="226" customWidth="1"/>
    <col min="4583" max="4583" width="22.7109375" style="226" customWidth="1"/>
    <col min="4584" max="4584" width="1.7109375" style="226" customWidth="1"/>
    <col min="4585" max="4585" width="14.42578125" style="226" customWidth="1"/>
    <col min="4586" max="4586" width="22.7109375" style="226" customWidth="1"/>
    <col min="4587" max="4592" width="30.7109375" style="226" customWidth="1"/>
    <col min="4593" max="4593" width="22.7109375" style="226" customWidth="1"/>
    <col min="4594" max="4595" width="18.7109375" style="226" customWidth="1"/>
    <col min="4596" max="4596" width="26.42578125" style="226" customWidth="1"/>
    <col min="4597" max="4597" width="17.42578125" style="226" customWidth="1"/>
    <col min="4598" max="4598" width="15.7109375" style="226" customWidth="1"/>
    <col min="4599" max="4823" width="9.140625" style="226"/>
    <col min="4824" max="4824" width="2" style="226" customWidth="1"/>
    <col min="4825" max="4825" width="27.7109375" style="226" customWidth="1"/>
    <col min="4826" max="4826" width="1.7109375" style="226" customWidth="1"/>
    <col min="4827" max="4827" width="16.140625" style="226" customWidth="1"/>
    <col min="4828" max="4828" width="17.140625" style="226" customWidth="1"/>
    <col min="4829" max="4829" width="13" style="226" customWidth="1"/>
    <col min="4830" max="4830" width="27" style="226" customWidth="1"/>
    <col min="4831" max="4831" width="11.140625" style="226" customWidth="1"/>
    <col min="4832" max="4832" width="24.7109375" style="226" customWidth="1"/>
    <col min="4833" max="4833" width="13.140625" style="226" customWidth="1"/>
    <col min="4834" max="4834" width="14" style="226" customWidth="1"/>
    <col min="4835" max="4835" width="17.140625" style="226" customWidth="1"/>
    <col min="4836" max="4836" width="15.7109375" style="226" customWidth="1"/>
    <col min="4837" max="4837" width="17.85546875" style="226" customWidth="1"/>
    <col min="4838" max="4838" width="21.7109375" style="226" customWidth="1"/>
    <col min="4839" max="4839" width="22.7109375" style="226" customWidth="1"/>
    <col min="4840" max="4840" width="1.7109375" style="226" customWidth="1"/>
    <col min="4841" max="4841" width="14.42578125" style="226" customWidth="1"/>
    <col min="4842" max="4842" width="22.7109375" style="226" customWidth="1"/>
    <col min="4843" max="4848" width="30.7109375" style="226" customWidth="1"/>
    <col min="4849" max="4849" width="22.7109375" style="226" customWidth="1"/>
    <col min="4850" max="4851" width="18.7109375" style="226" customWidth="1"/>
    <col min="4852" max="4852" width="26.42578125" style="226" customWidth="1"/>
    <col min="4853" max="4853" width="17.42578125" style="226" customWidth="1"/>
    <col min="4854" max="4854" width="15.7109375" style="226" customWidth="1"/>
    <col min="4855" max="5079" width="9.140625" style="226"/>
    <col min="5080" max="5080" width="2" style="226" customWidth="1"/>
    <col min="5081" max="5081" width="27.7109375" style="226" customWidth="1"/>
    <col min="5082" max="5082" width="1.7109375" style="226" customWidth="1"/>
    <col min="5083" max="5083" width="16.140625" style="226" customWidth="1"/>
    <col min="5084" max="5084" width="17.140625" style="226" customWidth="1"/>
    <col min="5085" max="5085" width="13" style="226" customWidth="1"/>
    <col min="5086" max="5086" width="27" style="226" customWidth="1"/>
    <col min="5087" max="5087" width="11.140625" style="226" customWidth="1"/>
    <col min="5088" max="5088" width="24.7109375" style="226" customWidth="1"/>
    <col min="5089" max="5089" width="13.140625" style="226" customWidth="1"/>
    <col min="5090" max="5090" width="14" style="226" customWidth="1"/>
    <col min="5091" max="5091" width="17.140625" style="226" customWidth="1"/>
    <col min="5092" max="5092" width="15.7109375" style="226" customWidth="1"/>
    <col min="5093" max="5093" width="17.85546875" style="226" customWidth="1"/>
    <col min="5094" max="5094" width="21.7109375" style="226" customWidth="1"/>
    <col min="5095" max="5095" width="22.7109375" style="226" customWidth="1"/>
    <col min="5096" max="5096" width="1.7109375" style="226" customWidth="1"/>
    <col min="5097" max="5097" width="14.42578125" style="226" customWidth="1"/>
    <col min="5098" max="5098" width="22.7109375" style="226" customWidth="1"/>
    <col min="5099" max="5104" width="30.7109375" style="226" customWidth="1"/>
    <col min="5105" max="5105" width="22.7109375" style="226" customWidth="1"/>
    <col min="5106" max="5107" width="18.7109375" style="226" customWidth="1"/>
    <col min="5108" max="5108" width="26.42578125" style="226" customWidth="1"/>
    <col min="5109" max="5109" width="17.42578125" style="226" customWidth="1"/>
    <col min="5110" max="5110" width="15.7109375" style="226" customWidth="1"/>
    <col min="5111" max="5335" width="9.140625" style="226"/>
    <col min="5336" max="5336" width="2" style="226" customWidth="1"/>
    <col min="5337" max="5337" width="27.7109375" style="226" customWidth="1"/>
    <col min="5338" max="5338" width="1.7109375" style="226" customWidth="1"/>
    <col min="5339" max="5339" width="16.140625" style="226" customWidth="1"/>
    <col min="5340" max="5340" width="17.140625" style="226" customWidth="1"/>
    <col min="5341" max="5341" width="13" style="226" customWidth="1"/>
    <col min="5342" max="5342" width="27" style="226" customWidth="1"/>
    <col min="5343" max="5343" width="11.140625" style="226" customWidth="1"/>
    <col min="5344" max="5344" width="24.7109375" style="226" customWidth="1"/>
    <col min="5345" max="5345" width="13.140625" style="226" customWidth="1"/>
    <col min="5346" max="5346" width="14" style="226" customWidth="1"/>
    <col min="5347" max="5347" width="17.140625" style="226" customWidth="1"/>
    <col min="5348" max="5348" width="15.7109375" style="226" customWidth="1"/>
    <col min="5349" max="5349" width="17.85546875" style="226" customWidth="1"/>
    <col min="5350" max="5350" width="21.7109375" style="226" customWidth="1"/>
    <col min="5351" max="5351" width="22.7109375" style="226" customWidth="1"/>
    <col min="5352" max="5352" width="1.7109375" style="226" customWidth="1"/>
    <col min="5353" max="5353" width="14.42578125" style="226" customWidth="1"/>
    <col min="5354" max="5354" width="22.7109375" style="226" customWidth="1"/>
    <col min="5355" max="5360" width="30.7109375" style="226" customWidth="1"/>
    <col min="5361" max="5361" width="22.7109375" style="226" customWidth="1"/>
    <col min="5362" max="5363" width="18.7109375" style="226" customWidth="1"/>
    <col min="5364" max="5364" width="26.42578125" style="226" customWidth="1"/>
    <col min="5365" max="5365" width="17.42578125" style="226" customWidth="1"/>
    <col min="5366" max="5366" width="15.7109375" style="226" customWidth="1"/>
    <col min="5367" max="5591" width="9.140625" style="226"/>
    <col min="5592" max="5592" width="2" style="226" customWidth="1"/>
    <col min="5593" max="5593" width="27.7109375" style="226" customWidth="1"/>
    <col min="5594" max="5594" width="1.7109375" style="226" customWidth="1"/>
    <col min="5595" max="5595" width="16.140625" style="226" customWidth="1"/>
    <col min="5596" max="5596" width="17.140625" style="226" customWidth="1"/>
    <col min="5597" max="5597" width="13" style="226" customWidth="1"/>
    <col min="5598" max="5598" width="27" style="226" customWidth="1"/>
    <col min="5599" max="5599" width="11.140625" style="226" customWidth="1"/>
    <col min="5600" max="5600" width="24.7109375" style="226" customWidth="1"/>
    <col min="5601" max="5601" width="13.140625" style="226" customWidth="1"/>
    <col min="5602" max="5602" width="14" style="226" customWidth="1"/>
    <col min="5603" max="5603" width="17.140625" style="226" customWidth="1"/>
    <col min="5604" max="5604" width="15.7109375" style="226" customWidth="1"/>
    <col min="5605" max="5605" width="17.85546875" style="226" customWidth="1"/>
    <col min="5606" max="5606" width="21.7109375" style="226" customWidth="1"/>
    <col min="5607" max="5607" width="22.7109375" style="226" customWidth="1"/>
    <col min="5608" max="5608" width="1.7109375" style="226" customWidth="1"/>
    <col min="5609" max="5609" width="14.42578125" style="226" customWidth="1"/>
    <col min="5610" max="5610" width="22.7109375" style="226" customWidth="1"/>
    <col min="5611" max="5616" width="30.7109375" style="226" customWidth="1"/>
    <col min="5617" max="5617" width="22.7109375" style="226" customWidth="1"/>
    <col min="5618" max="5619" width="18.7109375" style="226" customWidth="1"/>
    <col min="5620" max="5620" width="26.42578125" style="226" customWidth="1"/>
    <col min="5621" max="5621" width="17.42578125" style="226" customWidth="1"/>
    <col min="5622" max="5622" width="15.7109375" style="226" customWidth="1"/>
    <col min="5623" max="5847" width="9.140625" style="226"/>
    <col min="5848" max="5848" width="2" style="226" customWidth="1"/>
    <col min="5849" max="5849" width="27.7109375" style="226" customWidth="1"/>
    <col min="5850" max="5850" width="1.7109375" style="226" customWidth="1"/>
    <col min="5851" max="5851" width="16.140625" style="226" customWidth="1"/>
    <col min="5852" max="5852" width="17.140625" style="226" customWidth="1"/>
    <col min="5853" max="5853" width="13" style="226" customWidth="1"/>
    <col min="5854" max="5854" width="27" style="226" customWidth="1"/>
    <col min="5855" max="5855" width="11.140625" style="226" customWidth="1"/>
    <col min="5856" max="5856" width="24.7109375" style="226" customWidth="1"/>
    <col min="5857" max="5857" width="13.140625" style="226" customWidth="1"/>
    <col min="5858" max="5858" width="14" style="226" customWidth="1"/>
    <col min="5859" max="5859" width="17.140625" style="226" customWidth="1"/>
    <col min="5860" max="5860" width="15.7109375" style="226" customWidth="1"/>
    <col min="5861" max="5861" width="17.85546875" style="226" customWidth="1"/>
    <col min="5862" max="5862" width="21.7109375" style="226" customWidth="1"/>
    <col min="5863" max="5863" width="22.7109375" style="226" customWidth="1"/>
    <col min="5864" max="5864" width="1.7109375" style="226" customWidth="1"/>
    <col min="5865" max="5865" width="14.42578125" style="226" customWidth="1"/>
    <col min="5866" max="5866" width="22.7109375" style="226" customWidth="1"/>
    <col min="5867" max="5872" width="30.7109375" style="226" customWidth="1"/>
    <col min="5873" max="5873" width="22.7109375" style="226" customWidth="1"/>
    <col min="5874" max="5875" width="18.7109375" style="226" customWidth="1"/>
    <col min="5876" max="5876" width="26.42578125" style="226" customWidth="1"/>
    <col min="5877" max="5877" width="17.42578125" style="226" customWidth="1"/>
    <col min="5878" max="5878" width="15.7109375" style="226" customWidth="1"/>
    <col min="5879" max="6103" width="9.140625" style="226"/>
    <col min="6104" max="6104" width="2" style="226" customWidth="1"/>
    <col min="6105" max="6105" width="27.7109375" style="226" customWidth="1"/>
    <col min="6106" max="6106" width="1.7109375" style="226" customWidth="1"/>
    <col min="6107" max="6107" width="16.140625" style="226" customWidth="1"/>
    <col min="6108" max="6108" width="17.140625" style="226" customWidth="1"/>
    <col min="6109" max="6109" width="13" style="226" customWidth="1"/>
    <col min="6110" max="6110" width="27" style="226" customWidth="1"/>
    <col min="6111" max="6111" width="11.140625" style="226" customWidth="1"/>
    <col min="6112" max="6112" width="24.7109375" style="226" customWidth="1"/>
    <col min="6113" max="6113" width="13.140625" style="226" customWidth="1"/>
    <col min="6114" max="6114" width="14" style="226" customWidth="1"/>
    <col min="6115" max="6115" width="17.140625" style="226" customWidth="1"/>
    <col min="6116" max="6116" width="15.7109375" style="226" customWidth="1"/>
    <col min="6117" max="6117" width="17.85546875" style="226" customWidth="1"/>
    <col min="6118" max="6118" width="21.7109375" style="226" customWidth="1"/>
    <col min="6119" max="6119" width="22.7109375" style="226" customWidth="1"/>
    <col min="6120" max="6120" width="1.7109375" style="226" customWidth="1"/>
    <col min="6121" max="6121" width="14.42578125" style="226" customWidth="1"/>
    <col min="6122" max="6122" width="22.7109375" style="226" customWidth="1"/>
    <col min="6123" max="6128" width="30.7109375" style="226" customWidth="1"/>
    <col min="6129" max="6129" width="22.7109375" style="226" customWidth="1"/>
    <col min="6130" max="6131" width="18.7109375" style="226" customWidth="1"/>
    <col min="6132" max="6132" width="26.42578125" style="226" customWidth="1"/>
    <col min="6133" max="6133" width="17.42578125" style="226" customWidth="1"/>
    <col min="6134" max="6134" width="15.7109375" style="226" customWidth="1"/>
    <col min="6135" max="6359" width="9.140625" style="226"/>
    <col min="6360" max="6360" width="2" style="226" customWidth="1"/>
    <col min="6361" max="6361" width="27.7109375" style="226" customWidth="1"/>
    <col min="6362" max="6362" width="1.7109375" style="226" customWidth="1"/>
    <col min="6363" max="6363" width="16.140625" style="226" customWidth="1"/>
    <col min="6364" max="6364" width="17.140625" style="226" customWidth="1"/>
    <col min="6365" max="6365" width="13" style="226" customWidth="1"/>
    <col min="6366" max="6366" width="27" style="226" customWidth="1"/>
    <col min="6367" max="6367" width="11.140625" style="226" customWidth="1"/>
    <col min="6368" max="6368" width="24.7109375" style="226" customWidth="1"/>
    <col min="6369" max="6369" width="13.140625" style="226" customWidth="1"/>
    <col min="6370" max="6370" width="14" style="226" customWidth="1"/>
    <col min="6371" max="6371" width="17.140625" style="226" customWidth="1"/>
    <col min="6372" max="6372" width="15.7109375" style="226" customWidth="1"/>
    <col min="6373" max="6373" width="17.85546875" style="226" customWidth="1"/>
    <col min="6374" max="6374" width="21.7109375" style="226" customWidth="1"/>
    <col min="6375" max="6375" width="22.7109375" style="226" customWidth="1"/>
    <col min="6376" max="6376" width="1.7109375" style="226" customWidth="1"/>
    <col min="6377" max="6377" width="14.42578125" style="226" customWidth="1"/>
    <col min="6378" max="6378" width="22.7109375" style="226" customWidth="1"/>
    <col min="6379" max="6384" width="30.7109375" style="226" customWidth="1"/>
    <col min="6385" max="6385" width="22.7109375" style="226" customWidth="1"/>
    <col min="6386" max="6387" width="18.7109375" style="226" customWidth="1"/>
    <col min="6388" max="6388" width="26.42578125" style="226" customWidth="1"/>
    <col min="6389" max="6389" width="17.42578125" style="226" customWidth="1"/>
    <col min="6390" max="6390" width="15.7109375" style="226" customWidth="1"/>
    <col min="6391" max="6615" width="9.140625" style="226"/>
    <col min="6616" max="6616" width="2" style="226" customWidth="1"/>
    <col min="6617" max="6617" width="27.7109375" style="226" customWidth="1"/>
    <col min="6618" max="6618" width="1.7109375" style="226" customWidth="1"/>
    <col min="6619" max="6619" width="16.140625" style="226" customWidth="1"/>
    <col min="6620" max="6620" width="17.140625" style="226" customWidth="1"/>
    <col min="6621" max="6621" width="13" style="226" customWidth="1"/>
    <col min="6622" max="6622" width="27" style="226" customWidth="1"/>
    <col min="6623" max="6623" width="11.140625" style="226" customWidth="1"/>
    <col min="6624" max="6624" width="24.7109375" style="226" customWidth="1"/>
    <col min="6625" max="6625" width="13.140625" style="226" customWidth="1"/>
    <col min="6626" max="6626" width="14" style="226" customWidth="1"/>
    <col min="6627" max="6627" width="17.140625" style="226" customWidth="1"/>
    <col min="6628" max="6628" width="15.7109375" style="226" customWidth="1"/>
    <col min="6629" max="6629" width="17.85546875" style="226" customWidth="1"/>
    <col min="6630" max="6630" width="21.7109375" style="226" customWidth="1"/>
    <col min="6631" max="6631" width="22.7109375" style="226" customWidth="1"/>
    <col min="6632" max="6632" width="1.7109375" style="226" customWidth="1"/>
    <col min="6633" max="6633" width="14.42578125" style="226" customWidth="1"/>
    <col min="6634" max="6634" width="22.7109375" style="226" customWidth="1"/>
    <col min="6635" max="6640" width="30.7109375" style="226" customWidth="1"/>
    <col min="6641" max="6641" width="22.7109375" style="226" customWidth="1"/>
    <col min="6642" max="6643" width="18.7109375" style="226" customWidth="1"/>
    <col min="6644" max="6644" width="26.42578125" style="226" customWidth="1"/>
    <col min="6645" max="6645" width="17.42578125" style="226" customWidth="1"/>
    <col min="6646" max="6646" width="15.7109375" style="226" customWidth="1"/>
    <col min="6647" max="6871" width="9.140625" style="226"/>
    <col min="6872" max="6872" width="2" style="226" customWidth="1"/>
    <col min="6873" max="6873" width="27.7109375" style="226" customWidth="1"/>
    <col min="6874" max="6874" width="1.7109375" style="226" customWidth="1"/>
    <col min="6875" max="6875" width="16.140625" style="226" customWidth="1"/>
    <col min="6876" max="6876" width="17.140625" style="226" customWidth="1"/>
    <col min="6877" max="6877" width="13" style="226" customWidth="1"/>
    <col min="6878" max="6878" width="27" style="226" customWidth="1"/>
    <col min="6879" max="6879" width="11.140625" style="226" customWidth="1"/>
    <col min="6880" max="6880" width="24.7109375" style="226" customWidth="1"/>
    <col min="6881" max="6881" width="13.140625" style="226" customWidth="1"/>
    <col min="6882" max="6882" width="14" style="226" customWidth="1"/>
    <col min="6883" max="6883" width="17.140625" style="226" customWidth="1"/>
    <col min="6884" max="6884" width="15.7109375" style="226" customWidth="1"/>
    <col min="6885" max="6885" width="17.85546875" style="226" customWidth="1"/>
    <col min="6886" max="6886" width="21.7109375" style="226" customWidth="1"/>
    <col min="6887" max="6887" width="22.7109375" style="226" customWidth="1"/>
    <col min="6888" max="6888" width="1.7109375" style="226" customWidth="1"/>
    <col min="6889" max="6889" width="14.42578125" style="226" customWidth="1"/>
    <col min="6890" max="6890" width="22.7109375" style="226" customWidth="1"/>
    <col min="6891" max="6896" width="30.7109375" style="226" customWidth="1"/>
    <col min="6897" max="6897" width="22.7109375" style="226" customWidth="1"/>
    <col min="6898" max="6899" width="18.7109375" style="226" customWidth="1"/>
    <col min="6900" max="6900" width="26.42578125" style="226" customWidth="1"/>
    <col min="6901" max="6901" width="17.42578125" style="226" customWidth="1"/>
    <col min="6902" max="6902" width="15.7109375" style="226" customWidth="1"/>
    <col min="6903" max="7127" width="9.140625" style="226"/>
    <col min="7128" max="7128" width="2" style="226" customWidth="1"/>
    <col min="7129" max="7129" width="27.7109375" style="226" customWidth="1"/>
    <col min="7130" max="7130" width="1.7109375" style="226" customWidth="1"/>
    <col min="7131" max="7131" width="16.140625" style="226" customWidth="1"/>
    <col min="7132" max="7132" width="17.140625" style="226" customWidth="1"/>
    <col min="7133" max="7133" width="13" style="226" customWidth="1"/>
    <col min="7134" max="7134" width="27" style="226" customWidth="1"/>
    <col min="7135" max="7135" width="11.140625" style="226" customWidth="1"/>
    <col min="7136" max="7136" width="24.7109375" style="226" customWidth="1"/>
    <col min="7137" max="7137" width="13.140625" style="226" customWidth="1"/>
    <col min="7138" max="7138" width="14" style="226" customWidth="1"/>
    <col min="7139" max="7139" width="17.140625" style="226" customWidth="1"/>
    <col min="7140" max="7140" width="15.7109375" style="226" customWidth="1"/>
    <col min="7141" max="7141" width="17.85546875" style="226" customWidth="1"/>
    <col min="7142" max="7142" width="21.7109375" style="226" customWidth="1"/>
    <col min="7143" max="7143" width="22.7109375" style="226" customWidth="1"/>
    <col min="7144" max="7144" width="1.7109375" style="226" customWidth="1"/>
    <col min="7145" max="7145" width="14.42578125" style="226" customWidth="1"/>
    <col min="7146" max="7146" width="22.7109375" style="226" customWidth="1"/>
    <col min="7147" max="7152" width="30.7109375" style="226" customWidth="1"/>
    <col min="7153" max="7153" width="22.7109375" style="226" customWidth="1"/>
    <col min="7154" max="7155" width="18.7109375" style="226" customWidth="1"/>
    <col min="7156" max="7156" width="26.42578125" style="226" customWidth="1"/>
    <col min="7157" max="7157" width="17.42578125" style="226" customWidth="1"/>
    <col min="7158" max="7158" width="15.7109375" style="226" customWidth="1"/>
    <col min="7159" max="7383" width="9.140625" style="226"/>
    <col min="7384" max="7384" width="2" style="226" customWidth="1"/>
    <col min="7385" max="7385" width="27.7109375" style="226" customWidth="1"/>
    <col min="7386" max="7386" width="1.7109375" style="226" customWidth="1"/>
    <col min="7387" max="7387" width="16.140625" style="226" customWidth="1"/>
    <col min="7388" max="7388" width="17.140625" style="226" customWidth="1"/>
    <col min="7389" max="7389" width="13" style="226" customWidth="1"/>
    <col min="7390" max="7390" width="27" style="226" customWidth="1"/>
    <col min="7391" max="7391" width="11.140625" style="226" customWidth="1"/>
    <col min="7392" max="7392" width="24.7109375" style="226" customWidth="1"/>
    <col min="7393" max="7393" width="13.140625" style="226" customWidth="1"/>
    <col min="7394" max="7394" width="14" style="226" customWidth="1"/>
    <col min="7395" max="7395" width="17.140625" style="226" customWidth="1"/>
    <col min="7396" max="7396" width="15.7109375" style="226" customWidth="1"/>
    <col min="7397" max="7397" width="17.85546875" style="226" customWidth="1"/>
    <col min="7398" max="7398" width="21.7109375" style="226" customWidth="1"/>
    <col min="7399" max="7399" width="22.7109375" style="226" customWidth="1"/>
    <col min="7400" max="7400" width="1.7109375" style="226" customWidth="1"/>
    <col min="7401" max="7401" width="14.42578125" style="226" customWidth="1"/>
    <col min="7402" max="7402" width="22.7109375" style="226" customWidth="1"/>
    <col min="7403" max="7408" width="30.7109375" style="226" customWidth="1"/>
    <col min="7409" max="7409" width="22.7109375" style="226" customWidth="1"/>
    <col min="7410" max="7411" width="18.7109375" style="226" customWidth="1"/>
    <col min="7412" max="7412" width="26.42578125" style="226" customWidth="1"/>
    <col min="7413" max="7413" width="17.42578125" style="226" customWidth="1"/>
    <col min="7414" max="7414" width="15.7109375" style="226" customWidth="1"/>
    <col min="7415" max="7639" width="9.140625" style="226"/>
    <col min="7640" max="7640" width="2" style="226" customWidth="1"/>
    <col min="7641" max="7641" width="27.7109375" style="226" customWidth="1"/>
    <col min="7642" max="7642" width="1.7109375" style="226" customWidth="1"/>
    <col min="7643" max="7643" width="16.140625" style="226" customWidth="1"/>
    <col min="7644" max="7644" width="17.140625" style="226" customWidth="1"/>
    <col min="7645" max="7645" width="13" style="226" customWidth="1"/>
    <col min="7646" max="7646" width="27" style="226" customWidth="1"/>
    <col min="7647" max="7647" width="11.140625" style="226" customWidth="1"/>
    <col min="7648" max="7648" width="24.7109375" style="226" customWidth="1"/>
    <col min="7649" max="7649" width="13.140625" style="226" customWidth="1"/>
    <col min="7650" max="7650" width="14" style="226" customWidth="1"/>
    <col min="7651" max="7651" width="17.140625" style="226" customWidth="1"/>
    <col min="7652" max="7652" width="15.7109375" style="226" customWidth="1"/>
    <col min="7653" max="7653" width="17.85546875" style="226" customWidth="1"/>
    <col min="7654" max="7654" width="21.7109375" style="226" customWidth="1"/>
    <col min="7655" max="7655" width="22.7109375" style="226" customWidth="1"/>
    <col min="7656" max="7656" width="1.7109375" style="226" customWidth="1"/>
    <col min="7657" max="7657" width="14.42578125" style="226" customWidth="1"/>
    <col min="7658" max="7658" width="22.7109375" style="226" customWidth="1"/>
    <col min="7659" max="7664" width="30.7109375" style="226" customWidth="1"/>
    <col min="7665" max="7665" width="22.7109375" style="226" customWidth="1"/>
    <col min="7666" max="7667" width="18.7109375" style="226" customWidth="1"/>
    <col min="7668" max="7668" width="26.42578125" style="226" customWidth="1"/>
    <col min="7669" max="7669" width="17.42578125" style="226" customWidth="1"/>
    <col min="7670" max="7670" width="15.7109375" style="226" customWidth="1"/>
    <col min="7671" max="7895" width="9.140625" style="226"/>
    <col min="7896" max="7896" width="2" style="226" customWidth="1"/>
    <col min="7897" max="7897" width="27.7109375" style="226" customWidth="1"/>
    <col min="7898" max="7898" width="1.7109375" style="226" customWidth="1"/>
    <col min="7899" max="7899" width="16.140625" style="226" customWidth="1"/>
    <col min="7900" max="7900" width="17.140625" style="226" customWidth="1"/>
    <col min="7901" max="7901" width="13" style="226" customWidth="1"/>
    <col min="7902" max="7902" width="27" style="226" customWidth="1"/>
    <col min="7903" max="7903" width="11.140625" style="226" customWidth="1"/>
    <col min="7904" max="7904" width="24.7109375" style="226" customWidth="1"/>
    <col min="7905" max="7905" width="13.140625" style="226" customWidth="1"/>
    <col min="7906" max="7906" width="14" style="226" customWidth="1"/>
    <col min="7907" max="7907" width="17.140625" style="226" customWidth="1"/>
    <col min="7908" max="7908" width="15.7109375" style="226" customWidth="1"/>
    <col min="7909" max="7909" width="17.85546875" style="226" customWidth="1"/>
    <col min="7910" max="7910" width="21.7109375" style="226" customWidth="1"/>
    <col min="7911" max="7911" width="22.7109375" style="226" customWidth="1"/>
    <col min="7912" max="7912" width="1.7109375" style="226" customWidth="1"/>
    <col min="7913" max="7913" width="14.42578125" style="226" customWidth="1"/>
    <col min="7914" max="7914" width="22.7109375" style="226" customWidth="1"/>
    <col min="7915" max="7920" width="30.7109375" style="226" customWidth="1"/>
    <col min="7921" max="7921" width="22.7109375" style="226" customWidth="1"/>
    <col min="7922" max="7923" width="18.7109375" style="226" customWidth="1"/>
    <col min="7924" max="7924" width="26.42578125" style="226" customWidth="1"/>
    <col min="7925" max="7925" width="17.42578125" style="226" customWidth="1"/>
    <col min="7926" max="7926" width="15.7109375" style="226" customWidth="1"/>
    <col min="7927" max="8151" width="9.140625" style="226"/>
    <col min="8152" max="8152" width="2" style="226" customWidth="1"/>
    <col min="8153" max="8153" width="27.7109375" style="226" customWidth="1"/>
    <col min="8154" max="8154" width="1.7109375" style="226" customWidth="1"/>
    <col min="8155" max="8155" width="16.140625" style="226" customWidth="1"/>
    <col min="8156" max="8156" width="17.140625" style="226" customWidth="1"/>
    <col min="8157" max="8157" width="13" style="226" customWidth="1"/>
    <col min="8158" max="8158" width="27" style="226" customWidth="1"/>
    <col min="8159" max="8159" width="11.140625" style="226" customWidth="1"/>
    <col min="8160" max="8160" width="24.7109375" style="226" customWidth="1"/>
    <col min="8161" max="8161" width="13.140625" style="226" customWidth="1"/>
    <col min="8162" max="8162" width="14" style="226" customWidth="1"/>
    <col min="8163" max="8163" width="17.140625" style="226" customWidth="1"/>
    <col min="8164" max="8164" width="15.7109375" style="226" customWidth="1"/>
    <col min="8165" max="8165" width="17.85546875" style="226" customWidth="1"/>
    <col min="8166" max="8166" width="21.7109375" style="226" customWidth="1"/>
    <col min="8167" max="8167" width="22.7109375" style="226" customWidth="1"/>
    <col min="8168" max="8168" width="1.7109375" style="226" customWidth="1"/>
    <col min="8169" max="8169" width="14.42578125" style="226" customWidth="1"/>
    <col min="8170" max="8170" width="22.7109375" style="226" customWidth="1"/>
    <col min="8171" max="8176" width="30.7109375" style="226" customWidth="1"/>
    <col min="8177" max="8177" width="22.7109375" style="226" customWidth="1"/>
    <col min="8178" max="8179" width="18.7109375" style="226" customWidth="1"/>
    <col min="8180" max="8180" width="26.42578125" style="226" customWidth="1"/>
    <col min="8181" max="8181" width="17.42578125" style="226" customWidth="1"/>
    <col min="8182" max="8182" width="15.7109375" style="226" customWidth="1"/>
    <col min="8183" max="8407" width="9.140625" style="226"/>
    <col min="8408" max="8408" width="2" style="226" customWidth="1"/>
    <col min="8409" max="8409" width="27.7109375" style="226" customWidth="1"/>
    <col min="8410" max="8410" width="1.7109375" style="226" customWidth="1"/>
    <col min="8411" max="8411" width="16.140625" style="226" customWidth="1"/>
    <col min="8412" max="8412" width="17.140625" style="226" customWidth="1"/>
    <col min="8413" max="8413" width="13" style="226" customWidth="1"/>
    <col min="8414" max="8414" width="27" style="226" customWidth="1"/>
    <col min="8415" max="8415" width="11.140625" style="226" customWidth="1"/>
    <col min="8416" max="8416" width="24.7109375" style="226" customWidth="1"/>
    <col min="8417" max="8417" width="13.140625" style="226" customWidth="1"/>
    <col min="8418" max="8418" width="14" style="226" customWidth="1"/>
    <col min="8419" max="8419" width="17.140625" style="226" customWidth="1"/>
    <col min="8420" max="8420" width="15.7109375" style="226" customWidth="1"/>
    <col min="8421" max="8421" width="17.85546875" style="226" customWidth="1"/>
    <col min="8422" max="8422" width="21.7109375" style="226" customWidth="1"/>
    <col min="8423" max="8423" width="22.7109375" style="226" customWidth="1"/>
    <col min="8424" max="8424" width="1.7109375" style="226" customWidth="1"/>
    <col min="8425" max="8425" width="14.42578125" style="226" customWidth="1"/>
    <col min="8426" max="8426" width="22.7109375" style="226" customWidth="1"/>
    <col min="8427" max="8432" width="30.7109375" style="226" customWidth="1"/>
    <col min="8433" max="8433" width="22.7109375" style="226" customWidth="1"/>
    <col min="8434" max="8435" width="18.7109375" style="226" customWidth="1"/>
    <col min="8436" max="8436" width="26.42578125" style="226" customWidth="1"/>
    <col min="8437" max="8437" width="17.42578125" style="226" customWidth="1"/>
    <col min="8438" max="8438" width="15.7109375" style="226" customWidth="1"/>
    <col min="8439" max="8663" width="9.140625" style="226"/>
    <col min="8664" max="8664" width="2" style="226" customWidth="1"/>
    <col min="8665" max="8665" width="27.7109375" style="226" customWidth="1"/>
    <col min="8666" max="8666" width="1.7109375" style="226" customWidth="1"/>
    <col min="8667" max="8667" width="16.140625" style="226" customWidth="1"/>
    <col min="8668" max="8668" width="17.140625" style="226" customWidth="1"/>
    <col min="8669" max="8669" width="13" style="226" customWidth="1"/>
    <col min="8670" max="8670" width="27" style="226" customWidth="1"/>
    <col min="8671" max="8671" width="11.140625" style="226" customWidth="1"/>
    <col min="8672" max="8672" width="24.7109375" style="226" customWidth="1"/>
    <col min="8673" max="8673" width="13.140625" style="226" customWidth="1"/>
    <col min="8674" max="8674" width="14" style="226" customWidth="1"/>
    <col min="8675" max="8675" width="17.140625" style="226" customWidth="1"/>
    <col min="8676" max="8676" width="15.7109375" style="226" customWidth="1"/>
    <col min="8677" max="8677" width="17.85546875" style="226" customWidth="1"/>
    <col min="8678" max="8678" width="21.7109375" style="226" customWidth="1"/>
    <col min="8679" max="8679" width="22.7109375" style="226" customWidth="1"/>
    <col min="8680" max="8680" width="1.7109375" style="226" customWidth="1"/>
    <col min="8681" max="8681" width="14.42578125" style="226" customWidth="1"/>
    <col min="8682" max="8682" width="22.7109375" style="226" customWidth="1"/>
    <col min="8683" max="8688" width="30.7109375" style="226" customWidth="1"/>
    <col min="8689" max="8689" width="22.7109375" style="226" customWidth="1"/>
    <col min="8690" max="8691" width="18.7109375" style="226" customWidth="1"/>
    <col min="8692" max="8692" width="26.42578125" style="226" customWidth="1"/>
    <col min="8693" max="8693" width="17.42578125" style="226" customWidth="1"/>
    <col min="8694" max="8694" width="15.7109375" style="226" customWidth="1"/>
    <col min="8695" max="8919" width="9.140625" style="226"/>
    <col min="8920" max="8920" width="2" style="226" customWidth="1"/>
    <col min="8921" max="8921" width="27.7109375" style="226" customWidth="1"/>
    <col min="8922" max="8922" width="1.7109375" style="226" customWidth="1"/>
    <col min="8923" max="8923" width="16.140625" style="226" customWidth="1"/>
    <col min="8924" max="8924" width="17.140625" style="226" customWidth="1"/>
    <col min="8925" max="8925" width="13" style="226" customWidth="1"/>
    <col min="8926" max="8926" width="27" style="226" customWidth="1"/>
    <col min="8927" max="8927" width="11.140625" style="226" customWidth="1"/>
    <col min="8928" max="8928" width="24.7109375" style="226" customWidth="1"/>
    <col min="8929" max="8929" width="13.140625" style="226" customWidth="1"/>
    <col min="8930" max="8930" width="14" style="226" customWidth="1"/>
    <col min="8931" max="8931" width="17.140625" style="226" customWidth="1"/>
    <col min="8932" max="8932" width="15.7109375" style="226" customWidth="1"/>
    <col min="8933" max="8933" width="17.85546875" style="226" customWidth="1"/>
    <col min="8934" max="8934" width="21.7109375" style="226" customWidth="1"/>
    <col min="8935" max="8935" width="22.7109375" style="226" customWidth="1"/>
    <col min="8936" max="8936" width="1.7109375" style="226" customWidth="1"/>
    <col min="8937" max="8937" width="14.42578125" style="226" customWidth="1"/>
    <col min="8938" max="8938" width="22.7109375" style="226" customWidth="1"/>
    <col min="8939" max="8944" width="30.7109375" style="226" customWidth="1"/>
    <col min="8945" max="8945" width="22.7109375" style="226" customWidth="1"/>
    <col min="8946" max="8947" width="18.7109375" style="226" customWidth="1"/>
    <col min="8948" max="8948" width="26.42578125" style="226" customWidth="1"/>
    <col min="8949" max="8949" width="17.42578125" style="226" customWidth="1"/>
    <col min="8950" max="8950" width="15.7109375" style="226" customWidth="1"/>
    <col min="8951" max="9175" width="9.140625" style="226"/>
    <col min="9176" max="9176" width="2" style="226" customWidth="1"/>
    <col min="9177" max="9177" width="27.7109375" style="226" customWidth="1"/>
    <col min="9178" max="9178" width="1.7109375" style="226" customWidth="1"/>
    <col min="9179" max="9179" width="16.140625" style="226" customWidth="1"/>
    <col min="9180" max="9180" width="17.140625" style="226" customWidth="1"/>
    <col min="9181" max="9181" width="13" style="226" customWidth="1"/>
    <col min="9182" max="9182" width="27" style="226" customWidth="1"/>
    <col min="9183" max="9183" width="11.140625" style="226" customWidth="1"/>
    <col min="9184" max="9184" width="24.7109375" style="226" customWidth="1"/>
    <col min="9185" max="9185" width="13.140625" style="226" customWidth="1"/>
    <col min="9186" max="9186" width="14" style="226" customWidth="1"/>
    <col min="9187" max="9187" width="17.140625" style="226" customWidth="1"/>
    <col min="9188" max="9188" width="15.7109375" style="226" customWidth="1"/>
    <col min="9189" max="9189" width="17.85546875" style="226" customWidth="1"/>
    <col min="9190" max="9190" width="21.7109375" style="226" customWidth="1"/>
    <col min="9191" max="9191" width="22.7109375" style="226" customWidth="1"/>
    <col min="9192" max="9192" width="1.7109375" style="226" customWidth="1"/>
    <col min="9193" max="9193" width="14.42578125" style="226" customWidth="1"/>
    <col min="9194" max="9194" width="22.7109375" style="226" customWidth="1"/>
    <col min="9195" max="9200" width="30.7109375" style="226" customWidth="1"/>
    <col min="9201" max="9201" width="22.7109375" style="226" customWidth="1"/>
    <col min="9202" max="9203" width="18.7109375" style="226" customWidth="1"/>
    <col min="9204" max="9204" width="26.42578125" style="226" customWidth="1"/>
    <col min="9205" max="9205" width="17.42578125" style="226" customWidth="1"/>
    <col min="9206" max="9206" width="15.7109375" style="226" customWidth="1"/>
    <col min="9207" max="9431" width="9.140625" style="226"/>
    <col min="9432" max="9432" width="2" style="226" customWidth="1"/>
    <col min="9433" max="9433" width="27.7109375" style="226" customWidth="1"/>
    <col min="9434" max="9434" width="1.7109375" style="226" customWidth="1"/>
    <col min="9435" max="9435" width="16.140625" style="226" customWidth="1"/>
    <col min="9436" max="9436" width="17.140625" style="226" customWidth="1"/>
    <col min="9437" max="9437" width="13" style="226" customWidth="1"/>
    <col min="9438" max="9438" width="27" style="226" customWidth="1"/>
    <col min="9439" max="9439" width="11.140625" style="226" customWidth="1"/>
    <col min="9440" max="9440" width="24.7109375" style="226" customWidth="1"/>
    <col min="9441" max="9441" width="13.140625" style="226" customWidth="1"/>
    <col min="9442" max="9442" width="14" style="226" customWidth="1"/>
    <col min="9443" max="9443" width="17.140625" style="226" customWidth="1"/>
    <col min="9444" max="9444" width="15.7109375" style="226" customWidth="1"/>
    <col min="9445" max="9445" width="17.85546875" style="226" customWidth="1"/>
    <col min="9446" max="9446" width="21.7109375" style="226" customWidth="1"/>
    <col min="9447" max="9447" width="22.7109375" style="226" customWidth="1"/>
    <col min="9448" max="9448" width="1.7109375" style="226" customWidth="1"/>
    <col min="9449" max="9449" width="14.42578125" style="226" customWidth="1"/>
    <col min="9450" max="9450" width="22.7109375" style="226" customWidth="1"/>
    <col min="9451" max="9456" width="30.7109375" style="226" customWidth="1"/>
    <col min="9457" max="9457" width="22.7109375" style="226" customWidth="1"/>
    <col min="9458" max="9459" width="18.7109375" style="226" customWidth="1"/>
    <col min="9460" max="9460" width="26.42578125" style="226" customWidth="1"/>
    <col min="9461" max="9461" width="17.42578125" style="226" customWidth="1"/>
    <col min="9462" max="9462" width="15.7109375" style="226" customWidth="1"/>
    <col min="9463" max="9687" width="9.140625" style="226"/>
    <col min="9688" max="9688" width="2" style="226" customWidth="1"/>
    <col min="9689" max="9689" width="27.7109375" style="226" customWidth="1"/>
    <col min="9690" max="9690" width="1.7109375" style="226" customWidth="1"/>
    <col min="9691" max="9691" width="16.140625" style="226" customWidth="1"/>
    <col min="9692" max="9692" width="17.140625" style="226" customWidth="1"/>
    <col min="9693" max="9693" width="13" style="226" customWidth="1"/>
    <col min="9694" max="9694" width="27" style="226" customWidth="1"/>
    <col min="9695" max="9695" width="11.140625" style="226" customWidth="1"/>
    <col min="9696" max="9696" width="24.7109375" style="226" customWidth="1"/>
    <col min="9697" max="9697" width="13.140625" style="226" customWidth="1"/>
    <col min="9698" max="9698" width="14" style="226" customWidth="1"/>
    <col min="9699" max="9699" width="17.140625" style="226" customWidth="1"/>
    <col min="9700" max="9700" width="15.7109375" style="226" customWidth="1"/>
    <col min="9701" max="9701" width="17.85546875" style="226" customWidth="1"/>
    <col min="9702" max="9702" width="21.7109375" style="226" customWidth="1"/>
    <col min="9703" max="9703" width="22.7109375" style="226" customWidth="1"/>
    <col min="9704" max="9704" width="1.7109375" style="226" customWidth="1"/>
    <col min="9705" max="9705" width="14.42578125" style="226" customWidth="1"/>
    <col min="9706" max="9706" width="22.7109375" style="226" customWidth="1"/>
    <col min="9707" max="9712" width="30.7109375" style="226" customWidth="1"/>
    <col min="9713" max="9713" width="22.7109375" style="226" customWidth="1"/>
    <col min="9714" max="9715" width="18.7109375" style="226" customWidth="1"/>
    <col min="9716" max="9716" width="26.42578125" style="226" customWidth="1"/>
    <col min="9717" max="9717" width="17.42578125" style="226" customWidth="1"/>
    <col min="9718" max="9718" width="15.7109375" style="226" customWidth="1"/>
    <col min="9719" max="9943" width="9.140625" style="226"/>
    <col min="9944" max="9944" width="2" style="226" customWidth="1"/>
    <col min="9945" max="9945" width="27.7109375" style="226" customWidth="1"/>
    <col min="9946" max="9946" width="1.7109375" style="226" customWidth="1"/>
    <col min="9947" max="9947" width="16.140625" style="226" customWidth="1"/>
    <col min="9948" max="9948" width="17.140625" style="226" customWidth="1"/>
    <col min="9949" max="9949" width="13" style="226" customWidth="1"/>
    <col min="9950" max="9950" width="27" style="226" customWidth="1"/>
    <col min="9951" max="9951" width="11.140625" style="226" customWidth="1"/>
    <col min="9952" max="9952" width="24.7109375" style="226" customWidth="1"/>
    <col min="9953" max="9953" width="13.140625" style="226" customWidth="1"/>
    <col min="9954" max="9954" width="14" style="226" customWidth="1"/>
    <col min="9955" max="9955" width="17.140625" style="226" customWidth="1"/>
    <col min="9956" max="9956" width="15.7109375" style="226" customWidth="1"/>
    <col min="9957" max="9957" width="17.85546875" style="226" customWidth="1"/>
    <col min="9958" max="9958" width="21.7109375" style="226" customWidth="1"/>
    <col min="9959" max="9959" width="22.7109375" style="226" customWidth="1"/>
    <col min="9960" max="9960" width="1.7109375" style="226" customWidth="1"/>
    <col min="9961" max="9961" width="14.42578125" style="226" customWidth="1"/>
    <col min="9962" max="9962" width="22.7109375" style="226" customWidth="1"/>
    <col min="9963" max="9968" width="30.7109375" style="226" customWidth="1"/>
    <col min="9969" max="9969" width="22.7109375" style="226" customWidth="1"/>
    <col min="9970" max="9971" width="18.7109375" style="226" customWidth="1"/>
    <col min="9972" max="9972" width="26.42578125" style="226" customWidth="1"/>
    <col min="9973" max="9973" width="17.42578125" style="226" customWidth="1"/>
    <col min="9974" max="9974" width="15.7109375" style="226" customWidth="1"/>
    <col min="9975" max="10199" width="9.140625" style="226"/>
    <col min="10200" max="10200" width="2" style="226" customWidth="1"/>
    <col min="10201" max="10201" width="27.7109375" style="226" customWidth="1"/>
    <col min="10202" max="10202" width="1.7109375" style="226" customWidth="1"/>
    <col min="10203" max="10203" width="16.140625" style="226" customWidth="1"/>
    <col min="10204" max="10204" width="17.140625" style="226" customWidth="1"/>
    <col min="10205" max="10205" width="13" style="226" customWidth="1"/>
    <col min="10206" max="10206" width="27" style="226" customWidth="1"/>
    <col min="10207" max="10207" width="11.140625" style="226" customWidth="1"/>
    <col min="10208" max="10208" width="24.7109375" style="226" customWidth="1"/>
    <col min="10209" max="10209" width="13.140625" style="226" customWidth="1"/>
    <col min="10210" max="10210" width="14" style="226" customWidth="1"/>
    <col min="10211" max="10211" width="17.140625" style="226" customWidth="1"/>
    <col min="10212" max="10212" width="15.7109375" style="226" customWidth="1"/>
    <col min="10213" max="10213" width="17.85546875" style="226" customWidth="1"/>
    <col min="10214" max="10214" width="21.7109375" style="226" customWidth="1"/>
    <col min="10215" max="10215" width="22.7109375" style="226" customWidth="1"/>
    <col min="10216" max="10216" width="1.7109375" style="226" customWidth="1"/>
    <col min="10217" max="10217" width="14.42578125" style="226" customWidth="1"/>
    <col min="10218" max="10218" width="22.7109375" style="226" customWidth="1"/>
    <col min="10219" max="10224" width="30.7109375" style="226" customWidth="1"/>
    <col min="10225" max="10225" width="22.7109375" style="226" customWidth="1"/>
    <col min="10226" max="10227" width="18.7109375" style="226" customWidth="1"/>
    <col min="10228" max="10228" width="26.42578125" style="226" customWidth="1"/>
    <col min="10229" max="10229" width="17.42578125" style="226" customWidth="1"/>
    <col min="10230" max="10230" width="15.7109375" style="226" customWidth="1"/>
    <col min="10231" max="10455" width="9.140625" style="226"/>
    <col min="10456" max="10456" width="2" style="226" customWidth="1"/>
    <col min="10457" max="10457" width="27.7109375" style="226" customWidth="1"/>
    <col min="10458" max="10458" width="1.7109375" style="226" customWidth="1"/>
    <col min="10459" max="10459" width="16.140625" style="226" customWidth="1"/>
    <col min="10460" max="10460" width="17.140625" style="226" customWidth="1"/>
    <col min="10461" max="10461" width="13" style="226" customWidth="1"/>
    <col min="10462" max="10462" width="27" style="226" customWidth="1"/>
    <col min="10463" max="10463" width="11.140625" style="226" customWidth="1"/>
    <col min="10464" max="10464" width="24.7109375" style="226" customWidth="1"/>
    <col min="10465" max="10465" width="13.140625" style="226" customWidth="1"/>
    <col min="10466" max="10466" width="14" style="226" customWidth="1"/>
    <col min="10467" max="10467" width="17.140625" style="226" customWidth="1"/>
    <col min="10468" max="10468" width="15.7109375" style="226" customWidth="1"/>
    <col min="10469" max="10469" width="17.85546875" style="226" customWidth="1"/>
    <col min="10470" max="10470" width="21.7109375" style="226" customWidth="1"/>
    <col min="10471" max="10471" width="22.7109375" style="226" customWidth="1"/>
    <col min="10472" max="10472" width="1.7109375" style="226" customWidth="1"/>
    <col min="10473" max="10473" width="14.42578125" style="226" customWidth="1"/>
    <col min="10474" max="10474" width="22.7109375" style="226" customWidth="1"/>
    <col min="10475" max="10480" width="30.7109375" style="226" customWidth="1"/>
    <col min="10481" max="10481" width="22.7109375" style="226" customWidth="1"/>
    <col min="10482" max="10483" width="18.7109375" style="226" customWidth="1"/>
    <col min="10484" max="10484" width="26.42578125" style="226" customWidth="1"/>
    <col min="10485" max="10485" width="17.42578125" style="226" customWidth="1"/>
    <col min="10486" max="10486" width="15.7109375" style="226" customWidth="1"/>
    <col min="10487" max="10711" width="9.140625" style="226"/>
    <col min="10712" max="10712" width="2" style="226" customWidth="1"/>
    <col min="10713" max="10713" width="27.7109375" style="226" customWidth="1"/>
    <col min="10714" max="10714" width="1.7109375" style="226" customWidth="1"/>
    <col min="10715" max="10715" width="16.140625" style="226" customWidth="1"/>
    <col min="10716" max="10716" width="17.140625" style="226" customWidth="1"/>
    <col min="10717" max="10717" width="13" style="226" customWidth="1"/>
    <col min="10718" max="10718" width="27" style="226" customWidth="1"/>
    <col min="10719" max="10719" width="11.140625" style="226" customWidth="1"/>
    <col min="10720" max="10720" width="24.7109375" style="226" customWidth="1"/>
    <col min="10721" max="10721" width="13.140625" style="226" customWidth="1"/>
    <col min="10722" max="10722" width="14" style="226" customWidth="1"/>
    <col min="10723" max="10723" width="17.140625" style="226" customWidth="1"/>
    <col min="10724" max="10724" width="15.7109375" style="226" customWidth="1"/>
    <col min="10725" max="10725" width="17.85546875" style="226" customWidth="1"/>
    <col min="10726" max="10726" width="21.7109375" style="226" customWidth="1"/>
    <col min="10727" max="10727" width="22.7109375" style="226" customWidth="1"/>
    <col min="10728" max="10728" width="1.7109375" style="226" customWidth="1"/>
    <col min="10729" max="10729" width="14.42578125" style="226" customWidth="1"/>
    <col min="10730" max="10730" width="22.7109375" style="226" customWidth="1"/>
    <col min="10731" max="10736" width="30.7109375" style="226" customWidth="1"/>
    <col min="10737" max="10737" width="22.7109375" style="226" customWidth="1"/>
    <col min="10738" max="10739" width="18.7109375" style="226" customWidth="1"/>
    <col min="10740" max="10740" width="26.42578125" style="226" customWidth="1"/>
    <col min="10741" max="10741" width="17.42578125" style="226" customWidth="1"/>
    <col min="10742" max="10742" width="15.7109375" style="226" customWidth="1"/>
    <col min="10743" max="10967" width="9.140625" style="226"/>
    <col min="10968" max="10968" width="2" style="226" customWidth="1"/>
    <col min="10969" max="10969" width="27.7109375" style="226" customWidth="1"/>
    <col min="10970" max="10970" width="1.7109375" style="226" customWidth="1"/>
    <col min="10971" max="10971" width="16.140625" style="226" customWidth="1"/>
    <col min="10972" max="10972" width="17.140625" style="226" customWidth="1"/>
    <col min="10973" max="10973" width="13" style="226" customWidth="1"/>
    <col min="10974" max="10974" width="27" style="226" customWidth="1"/>
    <col min="10975" max="10975" width="11.140625" style="226" customWidth="1"/>
    <col min="10976" max="10976" width="24.7109375" style="226" customWidth="1"/>
    <col min="10977" max="10977" width="13.140625" style="226" customWidth="1"/>
    <col min="10978" max="10978" width="14" style="226" customWidth="1"/>
    <col min="10979" max="10979" width="17.140625" style="226" customWidth="1"/>
    <col min="10980" max="10980" width="15.7109375" style="226" customWidth="1"/>
    <col min="10981" max="10981" width="17.85546875" style="226" customWidth="1"/>
    <col min="10982" max="10982" width="21.7109375" style="226" customWidth="1"/>
    <col min="10983" max="10983" width="22.7109375" style="226" customWidth="1"/>
    <col min="10984" max="10984" width="1.7109375" style="226" customWidth="1"/>
    <col min="10985" max="10985" width="14.42578125" style="226" customWidth="1"/>
    <col min="10986" max="10986" width="22.7109375" style="226" customWidth="1"/>
    <col min="10987" max="10992" width="30.7109375" style="226" customWidth="1"/>
    <col min="10993" max="10993" width="22.7109375" style="226" customWidth="1"/>
    <col min="10994" max="10995" width="18.7109375" style="226" customWidth="1"/>
    <col min="10996" max="10996" width="26.42578125" style="226" customWidth="1"/>
    <col min="10997" max="10997" width="17.42578125" style="226" customWidth="1"/>
    <col min="10998" max="10998" width="15.7109375" style="226" customWidth="1"/>
    <col min="10999" max="11223" width="9.140625" style="226"/>
    <col min="11224" max="11224" width="2" style="226" customWidth="1"/>
    <col min="11225" max="11225" width="27.7109375" style="226" customWidth="1"/>
    <col min="11226" max="11226" width="1.7109375" style="226" customWidth="1"/>
    <col min="11227" max="11227" width="16.140625" style="226" customWidth="1"/>
    <col min="11228" max="11228" width="17.140625" style="226" customWidth="1"/>
    <col min="11229" max="11229" width="13" style="226" customWidth="1"/>
    <col min="11230" max="11230" width="27" style="226" customWidth="1"/>
    <col min="11231" max="11231" width="11.140625" style="226" customWidth="1"/>
    <col min="11232" max="11232" width="24.7109375" style="226" customWidth="1"/>
    <col min="11233" max="11233" width="13.140625" style="226" customWidth="1"/>
    <col min="11234" max="11234" width="14" style="226" customWidth="1"/>
    <col min="11235" max="11235" width="17.140625" style="226" customWidth="1"/>
    <col min="11236" max="11236" width="15.7109375" style="226" customWidth="1"/>
    <col min="11237" max="11237" width="17.85546875" style="226" customWidth="1"/>
    <col min="11238" max="11238" width="21.7109375" style="226" customWidth="1"/>
    <col min="11239" max="11239" width="22.7109375" style="226" customWidth="1"/>
    <col min="11240" max="11240" width="1.7109375" style="226" customWidth="1"/>
    <col min="11241" max="11241" width="14.42578125" style="226" customWidth="1"/>
    <col min="11242" max="11242" width="22.7109375" style="226" customWidth="1"/>
    <col min="11243" max="11248" width="30.7109375" style="226" customWidth="1"/>
    <col min="11249" max="11249" width="22.7109375" style="226" customWidth="1"/>
    <col min="11250" max="11251" width="18.7109375" style="226" customWidth="1"/>
    <col min="11252" max="11252" width="26.42578125" style="226" customWidth="1"/>
    <col min="11253" max="11253" width="17.42578125" style="226" customWidth="1"/>
    <col min="11254" max="11254" width="15.7109375" style="226" customWidth="1"/>
    <col min="11255" max="11479" width="9.140625" style="226"/>
    <col min="11480" max="11480" width="2" style="226" customWidth="1"/>
    <col min="11481" max="11481" width="27.7109375" style="226" customWidth="1"/>
    <col min="11482" max="11482" width="1.7109375" style="226" customWidth="1"/>
    <col min="11483" max="11483" width="16.140625" style="226" customWidth="1"/>
    <col min="11484" max="11484" width="17.140625" style="226" customWidth="1"/>
    <col min="11485" max="11485" width="13" style="226" customWidth="1"/>
    <col min="11486" max="11486" width="27" style="226" customWidth="1"/>
    <col min="11487" max="11487" width="11.140625" style="226" customWidth="1"/>
    <col min="11488" max="11488" width="24.7109375" style="226" customWidth="1"/>
    <col min="11489" max="11489" width="13.140625" style="226" customWidth="1"/>
    <col min="11490" max="11490" width="14" style="226" customWidth="1"/>
    <col min="11491" max="11491" width="17.140625" style="226" customWidth="1"/>
    <col min="11492" max="11492" width="15.7109375" style="226" customWidth="1"/>
    <col min="11493" max="11493" width="17.85546875" style="226" customWidth="1"/>
    <col min="11494" max="11494" width="21.7109375" style="226" customWidth="1"/>
    <col min="11495" max="11495" width="22.7109375" style="226" customWidth="1"/>
    <col min="11496" max="11496" width="1.7109375" style="226" customWidth="1"/>
    <col min="11497" max="11497" width="14.42578125" style="226" customWidth="1"/>
    <col min="11498" max="11498" width="22.7109375" style="226" customWidth="1"/>
    <col min="11499" max="11504" width="30.7109375" style="226" customWidth="1"/>
    <col min="11505" max="11505" width="22.7109375" style="226" customWidth="1"/>
    <col min="11506" max="11507" width="18.7109375" style="226" customWidth="1"/>
    <col min="11508" max="11508" width="26.42578125" style="226" customWidth="1"/>
    <col min="11509" max="11509" width="17.42578125" style="226" customWidth="1"/>
    <col min="11510" max="11510" width="15.7109375" style="226" customWidth="1"/>
    <col min="11511" max="11735" width="9.140625" style="226"/>
    <col min="11736" max="11736" width="2" style="226" customWidth="1"/>
    <col min="11737" max="11737" width="27.7109375" style="226" customWidth="1"/>
    <col min="11738" max="11738" width="1.7109375" style="226" customWidth="1"/>
    <col min="11739" max="11739" width="16.140625" style="226" customWidth="1"/>
    <col min="11740" max="11740" width="17.140625" style="226" customWidth="1"/>
    <col min="11741" max="11741" width="13" style="226" customWidth="1"/>
    <col min="11742" max="11742" width="27" style="226" customWidth="1"/>
    <col min="11743" max="11743" width="11.140625" style="226" customWidth="1"/>
    <col min="11744" max="11744" width="24.7109375" style="226" customWidth="1"/>
    <col min="11745" max="11745" width="13.140625" style="226" customWidth="1"/>
    <col min="11746" max="11746" width="14" style="226" customWidth="1"/>
    <col min="11747" max="11747" width="17.140625" style="226" customWidth="1"/>
    <col min="11748" max="11748" width="15.7109375" style="226" customWidth="1"/>
    <col min="11749" max="11749" width="17.85546875" style="226" customWidth="1"/>
    <col min="11750" max="11750" width="21.7109375" style="226" customWidth="1"/>
    <col min="11751" max="11751" width="22.7109375" style="226" customWidth="1"/>
    <col min="11752" max="11752" width="1.7109375" style="226" customWidth="1"/>
    <col min="11753" max="11753" width="14.42578125" style="226" customWidth="1"/>
    <col min="11754" max="11754" width="22.7109375" style="226" customWidth="1"/>
    <col min="11755" max="11760" width="30.7109375" style="226" customWidth="1"/>
    <col min="11761" max="11761" width="22.7109375" style="226" customWidth="1"/>
    <col min="11762" max="11763" width="18.7109375" style="226" customWidth="1"/>
    <col min="11764" max="11764" width="26.42578125" style="226" customWidth="1"/>
    <col min="11765" max="11765" width="17.42578125" style="226" customWidth="1"/>
    <col min="11766" max="11766" width="15.7109375" style="226" customWidth="1"/>
    <col min="11767" max="11991" width="9.140625" style="226"/>
    <col min="11992" max="11992" width="2" style="226" customWidth="1"/>
    <col min="11993" max="11993" width="27.7109375" style="226" customWidth="1"/>
    <col min="11994" max="11994" width="1.7109375" style="226" customWidth="1"/>
    <col min="11995" max="11995" width="16.140625" style="226" customWidth="1"/>
    <col min="11996" max="11996" width="17.140625" style="226" customWidth="1"/>
    <col min="11997" max="11997" width="13" style="226" customWidth="1"/>
    <col min="11998" max="11998" width="27" style="226" customWidth="1"/>
    <col min="11999" max="11999" width="11.140625" style="226" customWidth="1"/>
    <col min="12000" max="12000" width="24.7109375" style="226" customWidth="1"/>
    <col min="12001" max="12001" width="13.140625" style="226" customWidth="1"/>
    <col min="12002" max="12002" width="14" style="226" customWidth="1"/>
    <col min="12003" max="12003" width="17.140625" style="226" customWidth="1"/>
    <col min="12004" max="12004" width="15.7109375" style="226" customWidth="1"/>
    <col min="12005" max="12005" width="17.85546875" style="226" customWidth="1"/>
    <col min="12006" max="12006" width="21.7109375" style="226" customWidth="1"/>
    <col min="12007" max="12007" width="22.7109375" style="226" customWidth="1"/>
    <col min="12008" max="12008" width="1.7109375" style="226" customWidth="1"/>
    <col min="12009" max="12009" width="14.42578125" style="226" customWidth="1"/>
    <col min="12010" max="12010" width="22.7109375" style="226" customWidth="1"/>
    <col min="12011" max="12016" width="30.7109375" style="226" customWidth="1"/>
    <col min="12017" max="12017" width="22.7109375" style="226" customWidth="1"/>
    <col min="12018" max="12019" width="18.7109375" style="226" customWidth="1"/>
    <col min="12020" max="12020" width="26.42578125" style="226" customWidth="1"/>
    <col min="12021" max="12021" width="17.42578125" style="226" customWidth="1"/>
    <col min="12022" max="12022" width="15.7109375" style="226" customWidth="1"/>
    <col min="12023" max="12247" width="9.140625" style="226"/>
    <col min="12248" max="12248" width="2" style="226" customWidth="1"/>
    <col min="12249" max="12249" width="27.7109375" style="226" customWidth="1"/>
    <col min="12250" max="12250" width="1.7109375" style="226" customWidth="1"/>
    <col min="12251" max="12251" width="16.140625" style="226" customWidth="1"/>
    <col min="12252" max="12252" width="17.140625" style="226" customWidth="1"/>
    <col min="12253" max="12253" width="13" style="226" customWidth="1"/>
    <col min="12254" max="12254" width="27" style="226" customWidth="1"/>
    <col min="12255" max="12255" width="11.140625" style="226" customWidth="1"/>
    <col min="12256" max="12256" width="24.7109375" style="226" customWidth="1"/>
    <col min="12257" max="12257" width="13.140625" style="226" customWidth="1"/>
    <col min="12258" max="12258" width="14" style="226" customWidth="1"/>
    <col min="12259" max="12259" width="17.140625" style="226" customWidth="1"/>
    <col min="12260" max="12260" width="15.7109375" style="226" customWidth="1"/>
    <col min="12261" max="12261" width="17.85546875" style="226" customWidth="1"/>
    <col min="12262" max="12262" width="21.7109375" style="226" customWidth="1"/>
    <col min="12263" max="12263" width="22.7109375" style="226" customWidth="1"/>
    <col min="12264" max="12264" width="1.7109375" style="226" customWidth="1"/>
    <col min="12265" max="12265" width="14.42578125" style="226" customWidth="1"/>
    <col min="12266" max="12266" width="22.7109375" style="226" customWidth="1"/>
    <col min="12267" max="12272" width="30.7109375" style="226" customWidth="1"/>
    <col min="12273" max="12273" width="22.7109375" style="226" customWidth="1"/>
    <col min="12274" max="12275" width="18.7109375" style="226" customWidth="1"/>
    <col min="12276" max="12276" width="26.42578125" style="226" customWidth="1"/>
    <col min="12277" max="12277" width="17.42578125" style="226" customWidth="1"/>
    <col min="12278" max="12278" width="15.7109375" style="226" customWidth="1"/>
    <col min="12279" max="12503" width="9.140625" style="226"/>
    <col min="12504" max="12504" width="2" style="226" customWidth="1"/>
    <col min="12505" max="12505" width="27.7109375" style="226" customWidth="1"/>
    <col min="12506" max="12506" width="1.7109375" style="226" customWidth="1"/>
    <col min="12507" max="12507" width="16.140625" style="226" customWidth="1"/>
    <col min="12508" max="12508" width="17.140625" style="226" customWidth="1"/>
    <col min="12509" max="12509" width="13" style="226" customWidth="1"/>
    <col min="12510" max="12510" width="27" style="226" customWidth="1"/>
    <col min="12511" max="12511" width="11.140625" style="226" customWidth="1"/>
    <col min="12512" max="12512" width="24.7109375" style="226" customWidth="1"/>
    <col min="12513" max="12513" width="13.140625" style="226" customWidth="1"/>
    <col min="12514" max="12514" width="14" style="226" customWidth="1"/>
    <col min="12515" max="12515" width="17.140625" style="226" customWidth="1"/>
    <col min="12516" max="12516" width="15.7109375" style="226" customWidth="1"/>
    <col min="12517" max="12517" width="17.85546875" style="226" customWidth="1"/>
    <col min="12518" max="12518" width="21.7109375" style="226" customWidth="1"/>
    <col min="12519" max="12519" width="22.7109375" style="226" customWidth="1"/>
    <col min="12520" max="12520" width="1.7109375" style="226" customWidth="1"/>
    <col min="12521" max="12521" width="14.42578125" style="226" customWidth="1"/>
    <col min="12522" max="12522" width="22.7109375" style="226" customWidth="1"/>
    <col min="12523" max="12528" width="30.7109375" style="226" customWidth="1"/>
    <col min="12529" max="12529" width="22.7109375" style="226" customWidth="1"/>
    <col min="12530" max="12531" width="18.7109375" style="226" customWidth="1"/>
    <col min="12532" max="12532" width="26.42578125" style="226" customWidth="1"/>
    <col min="12533" max="12533" width="17.42578125" style="226" customWidth="1"/>
    <col min="12534" max="12534" width="15.7109375" style="226" customWidth="1"/>
    <col min="12535" max="12759" width="9.140625" style="226"/>
    <col min="12760" max="12760" width="2" style="226" customWidth="1"/>
    <col min="12761" max="12761" width="27.7109375" style="226" customWidth="1"/>
    <col min="12762" max="12762" width="1.7109375" style="226" customWidth="1"/>
    <col min="12763" max="12763" width="16.140625" style="226" customWidth="1"/>
    <col min="12764" max="12764" width="17.140625" style="226" customWidth="1"/>
    <col min="12765" max="12765" width="13" style="226" customWidth="1"/>
    <col min="12766" max="12766" width="27" style="226" customWidth="1"/>
    <col min="12767" max="12767" width="11.140625" style="226" customWidth="1"/>
    <col min="12768" max="12768" width="24.7109375" style="226" customWidth="1"/>
    <col min="12769" max="12769" width="13.140625" style="226" customWidth="1"/>
    <col min="12770" max="12770" width="14" style="226" customWidth="1"/>
    <col min="12771" max="12771" width="17.140625" style="226" customWidth="1"/>
    <col min="12772" max="12772" width="15.7109375" style="226" customWidth="1"/>
    <col min="12773" max="12773" width="17.85546875" style="226" customWidth="1"/>
    <col min="12774" max="12774" width="21.7109375" style="226" customWidth="1"/>
    <col min="12775" max="12775" width="22.7109375" style="226" customWidth="1"/>
    <col min="12776" max="12776" width="1.7109375" style="226" customWidth="1"/>
    <col min="12777" max="12777" width="14.42578125" style="226" customWidth="1"/>
    <col min="12778" max="12778" width="22.7109375" style="226" customWidth="1"/>
    <col min="12779" max="12784" width="30.7109375" style="226" customWidth="1"/>
    <col min="12785" max="12785" width="22.7109375" style="226" customWidth="1"/>
    <col min="12786" max="12787" width="18.7109375" style="226" customWidth="1"/>
    <col min="12788" max="12788" width="26.42578125" style="226" customWidth="1"/>
    <col min="12789" max="12789" width="17.42578125" style="226" customWidth="1"/>
    <col min="12790" max="12790" width="15.7109375" style="226" customWidth="1"/>
    <col min="12791" max="13015" width="9.140625" style="226"/>
    <col min="13016" max="13016" width="2" style="226" customWidth="1"/>
    <col min="13017" max="13017" width="27.7109375" style="226" customWidth="1"/>
    <col min="13018" max="13018" width="1.7109375" style="226" customWidth="1"/>
    <col min="13019" max="13019" width="16.140625" style="226" customWidth="1"/>
    <col min="13020" max="13020" width="17.140625" style="226" customWidth="1"/>
    <col min="13021" max="13021" width="13" style="226" customWidth="1"/>
    <col min="13022" max="13022" width="27" style="226" customWidth="1"/>
    <col min="13023" max="13023" width="11.140625" style="226" customWidth="1"/>
    <col min="13024" max="13024" width="24.7109375" style="226" customWidth="1"/>
    <col min="13025" max="13025" width="13.140625" style="226" customWidth="1"/>
    <col min="13026" max="13026" width="14" style="226" customWidth="1"/>
    <col min="13027" max="13027" width="17.140625" style="226" customWidth="1"/>
    <col min="13028" max="13028" width="15.7109375" style="226" customWidth="1"/>
    <col min="13029" max="13029" width="17.85546875" style="226" customWidth="1"/>
    <col min="13030" max="13030" width="21.7109375" style="226" customWidth="1"/>
    <col min="13031" max="13031" width="22.7109375" style="226" customWidth="1"/>
    <col min="13032" max="13032" width="1.7109375" style="226" customWidth="1"/>
    <col min="13033" max="13033" width="14.42578125" style="226" customWidth="1"/>
    <col min="13034" max="13034" width="22.7109375" style="226" customWidth="1"/>
    <col min="13035" max="13040" width="30.7109375" style="226" customWidth="1"/>
    <col min="13041" max="13041" width="22.7109375" style="226" customWidth="1"/>
    <col min="13042" max="13043" width="18.7109375" style="226" customWidth="1"/>
    <col min="13044" max="13044" width="26.42578125" style="226" customWidth="1"/>
    <col min="13045" max="13045" width="17.42578125" style="226" customWidth="1"/>
    <col min="13046" max="13046" width="15.7109375" style="226" customWidth="1"/>
    <col min="13047" max="13271" width="9.140625" style="226"/>
    <col min="13272" max="13272" width="2" style="226" customWidth="1"/>
    <col min="13273" max="13273" width="27.7109375" style="226" customWidth="1"/>
    <col min="13274" max="13274" width="1.7109375" style="226" customWidth="1"/>
    <col min="13275" max="13275" width="16.140625" style="226" customWidth="1"/>
    <col min="13276" max="13276" width="17.140625" style="226" customWidth="1"/>
    <col min="13277" max="13277" width="13" style="226" customWidth="1"/>
    <col min="13278" max="13278" width="27" style="226" customWidth="1"/>
    <col min="13279" max="13279" width="11.140625" style="226" customWidth="1"/>
    <col min="13280" max="13280" width="24.7109375" style="226" customWidth="1"/>
    <col min="13281" max="13281" width="13.140625" style="226" customWidth="1"/>
    <col min="13282" max="13282" width="14" style="226" customWidth="1"/>
    <col min="13283" max="13283" width="17.140625" style="226" customWidth="1"/>
    <col min="13284" max="13284" width="15.7109375" style="226" customWidth="1"/>
    <col min="13285" max="13285" width="17.85546875" style="226" customWidth="1"/>
    <col min="13286" max="13286" width="21.7109375" style="226" customWidth="1"/>
    <col min="13287" max="13287" width="22.7109375" style="226" customWidth="1"/>
    <col min="13288" max="13288" width="1.7109375" style="226" customWidth="1"/>
    <col min="13289" max="13289" width="14.42578125" style="226" customWidth="1"/>
    <col min="13290" max="13290" width="22.7109375" style="226" customWidth="1"/>
    <col min="13291" max="13296" width="30.7109375" style="226" customWidth="1"/>
    <col min="13297" max="13297" width="22.7109375" style="226" customWidth="1"/>
    <col min="13298" max="13299" width="18.7109375" style="226" customWidth="1"/>
    <col min="13300" max="13300" width="26.42578125" style="226" customWidth="1"/>
    <col min="13301" max="13301" width="17.42578125" style="226" customWidth="1"/>
    <col min="13302" max="13302" width="15.7109375" style="226" customWidth="1"/>
    <col min="13303" max="13527" width="9.140625" style="226"/>
    <col min="13528" max="13528" width="2" style="226" customWidth="1"/>
    <col min="13529" max="13529" width="27.7109375" style="226" customWidth="1"/>
    <col min="13530" max="13530" width="1.7109375" style="226" customWidth="1"/>
    <col min="13531" max="13531" width="16.140625" style="226" customWidth="1"/>
    <col min="13532" max="13532" width="17.140625" style="226" customWidth="1"/>
    <col min="13533" max="13533" width="13" style="226" customWidth="1"/>
    <col min="13534" max="13534" width="27" style="226" customWidth="1"/>
    <col min="13535" max="13535" width="11.140625" style="226" customWidth="1"/>
    <col min="13536" max="13536" width="24.7109375" style="226" customWidth="1"/>
    <col min="13537" max="13537" width="13.140625" style="226" customWidth="1"/>
    <col min="13538" max="13538" width="14" style="226" customWidth="1"/>
    <col min="13539" max="13539" width="17.140625" style="226" customWidth="1"/>
    <col min="13540" max="13540" width="15.7109375" style="226" customWidth="1"/>
    <col min="13541" max="13541" width="17.85546875" style="226" customWidth="1"/>
    <col min="13542" max="13542" width="21.7109375" style="226" customWidth="1"/>
    <col min="13543" max="13543" width="22.7109375" style="226" customWidth="1"/>
    <col min="13544" max="13544" width="1.7109375" style="226" customWidth="1"/>
    <col min="13545" max="13545" width="14.42578125" style="226" customWidth="1"/>
    <col min="13546" max="13546" width="22.7109375" style="226" customWidth="1"/>
    <col min="13547" max="13552" width="30.7109375" style="226" customWidth="1"/>
    <col min="13553" max="13553" width="22.7109375" style="226" customWidth="1"/>
    <col min="13554" max="13555" width="18.7109375" style="226" customWidth="1"/>
    <col min="13556" max="13556" width="26.42578125" style="226" customWidth="1"/>
    <col min="13557" max="13557" width="17.42578125" style="226" customWidth="1"/>
    <col min="13558" max="13558" width="15.7109375" style="226" customWidth="1"/>
    <col min="13559" max="13783" width="9.140625" style="226"/>
    <col min="13784" max="13784" width="2" style="226" customWidth="1"/>
    <col min="13785" max="13785" width="27.7109375" style="226" customWidth="1"/>
    <col min="13786" max="13786" width="1.7109375" style="226" customWidth="1"/>
    <col min="13787" max="13787" width="16.140625" style="226" customWidth="1"/>
    <col min="13788" max="13788" width="17.140625" style="226" customWidth="1"/>
    <col min="13789" max="13789" width="13" style="226" customWidth="1"/>
    <col min="13790" max="13790" width="27" style="226" customWidth="1"/>
    <col min="13791" max="13791" width="11.140625" style="226" customWidth="1"/>
    <col min="13792" max="13792" width="24.7109375" style="226" customWidth="1"/>
    <col min="13793" max="13793" width="13.140625" style="226" customWidth="1"/>
    <col min="13794" max="13794" width="14" style="226" customWidth="1"/>
    <col min="13795" max="13795" width="17.140625" style="226" customWidth="1"/>
    <col min="13796" max="13796" width="15.7109375" style="226" customWidth="1"/>
    <col min="13797" max="13797" width="17.85546875" style="226" customWidth="1"/>
    <col min="13798" max="13798" width="21.7109375" style="226" customWidth="1"/>
    <col min="13799" max="13799" width="22.7109375" style="226" customWidth="1"/>
    <col min="13800" max="13800" width="1.7109375" style="226" customWidth="1"/>
    <col min="13801" max="13801" width="14.42578125" style="226" customWidth="1"/>
    <col min="13802" max="13802" width="22.7109375" style="226" customWidth="1"/>
    <col min="13803" max="13808" width="30.7109375" style="226" customWidth="1"/>
    <col min="13809" max="13809" width="22.7109375" style="226" customWidth="1"/>
    <col min="13810" max="13811" width="18.7109375" style="226" customWidth="1"/>
    <col min="13812" max="13812" width="26.42578125" style="226" customWidth="1"/>
    <col min="13813" max="13813" width="17.42578125" style="226" customWidth="1"/>
    <col min="13814" max="13814" width="15.7109375" style="226" customWidth="1"/>
    <col min="13815" max="14039" width="9.140625" style="226"/>
    <col min="14040" max="14040" width="2" style="226" customWidth="1"/>
    <col min="14041" max="14041" width="27.7109375" style="226" customWidth="1"/>
    <col min="14042" max="14042" width="1.7109375" style="226" customWidth="1"/>
    <col min="14043" max="14043" width="16.140625" style="226" customWidth="1"/>
    <col min="14044" max="14044" width="17.140625" style="226" customWidth="1"/>
    <col min="14045" max="14045" width="13" style="226" customWidth="1"/>
    <col min="14046" max="14046" width="27" style="226" customWidth="1"/>
    <col min="14047" max="14047" width="11.140625" style="226" customWidth="1"/>
    <col min="14048" max="14048" width="24.7109375" style="226" customWidth="1"/>
    <col min="14049" max="14049" width="13.140625" style="226" customWidth="1"/>
    <col min="14050" max="14050" width="14" style="226" customWidth="1"/>
    <col min="14051" max="14051" width="17.140625" style="226" customWidth="1"/>
    <col min="14052" max="14052" width="15.7109375" style="226" customWidth="1"/>
    <col min="14053" max="14053" width="17.85546875" style="226" customWidth="1"/>
    <col min="14054" max="14054" width="21.7109375" style="226" customWidth="1"/>
    <col min="14055" max="14055" width="22.7109375" style="226" customWidth="1"/>
    <col min="14056" max="14056" width="1.7109375" style="226" customWidth="1"/>
    <col min="14057" max="14057" width="14.42578125" style="226" customWidth="1"/>
    <col min="14058" max="14058" width="22.7109375" style="226" customWidth="1"/>
    <col min="14059" max="14064" width="30.7109375" style="226" customWidth="1"/>
    <col min="14065" max="14065" width="22.7109375" style="226" customWidth="1"/>
    <col min="14066" max="14067" width="18.7109375" style="226" customWidth="1"/>
    <col min="14068" max="14068" width="26.42578125" style="226" customWidth="1"/>
    <col min="14069" max="14069" width="17.42578125" style="226" customWidth="1"/>
    <col min="14070" max="14070" width="15.7109375" style="226" customWidth="1"/>
    <col min="14071" max="14295" width="9.140625" style="226"/>
    <col min="14296" max="14296" width="2" style="226" customWidth="1"/>
    <col min="14297" max="14297" width="27.7109375" style="226" customWidth="1"/>
    <col min="14298" max="14298" width="1.7109375" style="226" customWidth="1"/>
    <col min="14299" max="14299" width="16.140625" style="226" customWidth="1"/>
    <col min="14300" max="14300" width="17.140625" style="226" customWidth="1"/>
    <col min="14301" max="14301" width="13" style="226" customWidth="1"/>
    <col min="14302" max="14302" width="27" style="226" customWidth="1"/>
    <col min="14303" max="14303" width="11.140625" style="226" customWidth="1"/>
    <col min="14304" max="14304" width="24.7109375" style="226" customWidth="1"/>
    <col min="14305" max="14305" width="13.140625" style="226" customWidth="1"/>
    <col min="14306" max="14306" width="14" style="226" customWidth="1"/>
    <col min="14307" max="14307" width="17.140625" style="226" customWidth="1"/>
    <col min="14308" max="14308" width="15.7109375" style="226" customWidth="1"/>
    <col min="14309" max="14309" width="17.85546875" style="226" customWidth="1"/>
    <col min="14310" max="14310" width="21.7109375" style="226" customWidth="1"/>
    <col min="14311" max="14311" width="22.7109375" style="226" customWidth="1"/>
    <col min="14312" max="14312" width="1.7109375" style="226" customWidth="1"/>
    <col min="14313" max="14313" width="14.42578125" style="226" customWidth="1"/>
    <col min="14314" max="14314" width="22.7109375" style="226" customWidth="1"/>
    <col min="14315" max="14320" width="30.7109375" style="226" customWidth="1"/>
    <col min="14321" max="14321" width="22.7109375" style="226" customWidth="1"/>
    <col min="14322" max="14323" width="18.7109375" style="226" customWidth="1"/>
    <col min="14324" max="14324" width="26.42578125" style="226" customWidth="1"/>
    <col min="14325" max="14325" width="17.42578125" style="226" customWidth="1"/>
    <col min="14326" max="14326" width="15.7109375" style="226" customWidth="1"/>
    <col min="14327" max="14551" width="9.140625" style="226"/>
    <col min="14552" max="14552" width="2" style="226" customWidth="1"/>
    <col min="14553" max="14553" width="27.7109375" style="226" customWidth="1"/>
    <col min="14554" max="14554" width="1.7109375" style="226" customWidth="1"/>
    <col min="14555" max="14555" width="16.140625" style="226" customWidth="1"/>
    <col min="14556" max="14556" width="17.140625" style="226" customWidth="1"/>
    <col min="14557" max="14557" width="13" style="226" customWidth="1"/>
    <col min="14558" max="14558" width="27" style="226" customWidth="1"/>
    <col min="14559" max="14559" width="11.140625" style="226" customWidth="1"/>
    <col min="14560" max="14560" width="24.7109375" style="226" customWidth="1"/>
    <col min="14561" max="14561" width="13.140625" style="226" customWidth="1"/>
    <col min="14562" max="14562" width="14" style="226" customWidth="1"/>
    <col min="14563" max="14563" width="17.140625" style="226" customWidth="1"/>
    <col min="14564" max="14564" width="15.7109375" style="226" customWidth="1"/>
    <col min="14565" max="14565" width="17.85546875" style="226" customWidth="1"/>
    <col min="14566" max="14566" width="21.7109375" style="226" customWidth="1"/>
    <col min="14567" max="14567" width="22.7109375" style="226" customWidth="1"/>
    <col min="14568" max="14568" width="1.7109375" style="226" customWidth="1"/>
    <col min="14569" max="14569" width="14.42578125" style="226" customWidth="1"/>
    <col min="14570" max="14570" width="22.7109375" style="226" customWidth="1"/>
    <col min="14571" max="14576" width="30.7109375" style="226" customWidth="1"/>
    <col min="14577" max="14577" width="22.7109375" style="226" customWidth="1"/>
    <col min="14578" max="14579" width="18.7109375" style="226" customWidth="1"/>
    <col min="14580" max="14580" width="26.42578125" style="226" customWidth="1"/>
    <col min="14581" max="14581" width="17.42578125" style="226" customWidth="1"/>
    <col min="14582" max="14582" width="15.7109375" style="226" customWidth="1"/>
    <col min="14583" max="14807" width="9.140625" style="226"/>
    <col min="14808" max="14808" width="2" style="226" customWidth="1"/>
    <col min="14809" max="14809" width="27.7109375" style="226" customWidth="1"/>
    <col min="14810" max="14810" width="1.7109375" style="226" customWidth="1"/>
    <col min="14811" max="14811" width="16.140625" style="226" customWidth="1"/>
    <col min="14812" max="14812" width="17.140625" style="226" customWidth="1"/>
    <col min="14813" max="14813" width="13" style="226" customWidth="1"/>
    <col min="14814" max="14814" width="27" style="226" customWidth="1"/>
    <col min="14815" max="14815" width="11.140625" style="226" customWidth="1"/>
    <col min="14816" max="14816" width="24.7109375" style="226" customWidth="1"/>
    <col min="14817" max="14817" width="13.140625" style="226" customWidth="1"/>
    <col min="14818" max="14818" width="14" style="226" customWidth="1"/>
    <col min="14819" max="14819" width="17.140625" style="226" customWidth="1"/>
    <col min="14820" max="14820" width="15.7109375" style="226" customWidth="1"/>
    <col min="14821" max="14821" width="17.85546875" style="226" customWidth="1"/>
    <col min="14822" max="14822" width="21.7109375" style="226" customWidth="1"/>
    <col min="14823" max="14823" width="22.7109375" style="226" customWidth="1"/>
    <col min="14824" max="14824" width="1.7109375" style="226" customWidth="1"/>
    <col min="14825" max="14825" width="14.42578125" style="226" customWidth="1"/>
    <col min="14826" max="14826" width="22.7109375" style="226" customWidth="1"/>
    <col min="14827" max="14832" width="30.7109375" style="226" customWidth="1"/>
    <col min="14833" max="14833" width="22.7109375" style="226" customWidth="1"/>
    <col min="14834" max="14835" width="18.7109375" style="226" customWidth="1"/>
    <col min="14836" max="14836" width="26.42578125" style="226" customWidth="1"/>
    <col min="14837" max="14837" width="17.42578125" style="226" customWidth="1"/>
    <col min="14838" max="14838" width="15.7109375" style="226" customWidth="1"/>
    <col min="14839" max="15063" width="9.140625" style="226"/>
    <col min="15064" max="15064" width="2" style="226" customWidth="1"/>
    <col min="15065" max="15065" width="27.7109375" style="226" customWidth="1"/>
    <col min="15066" max="15066" width="1.7109375" style="226" customWidth="1"/>
    <col min="15067" max="15067" width="16.140625" style="226" customWidth="1"/>
    <col min="15068" max="15068" width="17.140625" style="226" customWidth="1"/>
    <col min="15069" max="15069" width="13" style="226" customWidth="1"/>
    <col min="15070" max="15070" width="27" style="226" customWidth="1"/>
    <col min="15071" max="15071" width="11.140625" style="226" customWidth="1"/>
    <col min="15072" max="15072" width="24.7109375" style="226" customWidth="1"/>
    <col min="15073" max="15073" width="13.140625" style="226" customWidth="1"/>
    <col min="15074" max="15074" width="14" style="226" customWidth="1"/>
    <col min="15075" max="15075" width="17.140625" style="226" customWidth="1"/>
    <col min="15076" max="15076" width="15.7109375" style="226" customWidth="1"/>
    <col min="15077" max="15077" width="17.85546875" style="226" customWidth="1"/>
    <col min="15078" max="15078" width="21.7109375" style="226" customWidth="1"/>
    <col min="15079" max="15079" width="22.7109375" style="226" customWidth="1"/>
    <col min="15080" max="15080" width="1.7109375" style="226" customWidth="1"/>
    <col min="15081" max="15081" width="14.42578125" style="226" customWidth="1"/>
    <col min="15082" max="15082" width="22.7109375" style="226" customWidth="1"/>
    <col min="15083" max="15088" width="30.7109375" style="226" customWidth="1"/>
    <col min="15089" max="15089" width="22.7109375" style="226" customWidth="1"/>
    <col min="15090" max="15091" width="18.7109375" style="226" customWidth="1"/>
    <col min="15092" max="15092" width="26.42578125" style="226" customWidth="1"/>
    <col min="15093" max="15093" width="17.42578125" style="226" customWidth="1"/>
    <col min="15094" max="15094" width="15.7109375" style="226" customWidth="1"/>
    <col min="15095" max="15319" width="9.140625" style="226"/>
    <col min="15320" max="15320" width="2" style="226" customWidth="1"/>
    <col min="15321" max="15321" width="27.7109375" style="226" customWidth="1"/>
    <col min="15322" max="15322" width="1.7109375" style="226" customWidth="1"/>
    <col min="15323" max="15323" width="16.140625" style="226" customWidth="1"/>
    <col min="15324" max="15324" width="17.140625" style="226" customWidth="1"/>
    <col min="15325" max="15325" width="13" style="226" customWidth="1"/>
    <col min="15326" max="15326" width="27" style="226" customWidth="1"/>
    <col min="15327" max="15327" width="11.140625" style="226" customWidth="1"/>
    <col min="15328" max="15328" width="24.7109375" style="226" customWidth="1"/>
    <col min="15329" max="15329" width="13.140625" style="226" customWidth="1"/>
    <col min="15330" max="15330" width="14" style="226" customWidth="1"/>
    <col min="15331" max="15331" width="17.140625" style="226" customWidth="1"/>
    <col min="15332" max="15332" width="15.7109375" style="226" customWidth="1"/>
    <col min="15333" max="15333" width="17.85546875" style="226" customWidth="1"/>
    <col min="15334" max="15334" width="21.7109375" style="226" customWidth="1"/>
    <col min="15335" max="15335" width="22.7109375" style="226" customWidth="1"/>
    <col min="15336" max="15336" width="1.7109375" style="226" customWidth="1"/>
    <col min="15337" max="15337" width="14.42578125" style="226" customWidth="1"/>
    <col min="15338" max="15338" width="22.7109375" style="226" customWidth="1"/>
    <col min="15339" max="15344" width="30.7109375" style="226" customWidth="1"/>
    <col min="15345" max="15345" width="22.7109375" style="226" customWidth="1"/>
    <col min="15346" max="15347" width="18.7109375" style="226" customWidth="1"/>
    <col min="15348" max="15348" width="26.42578125" style="226" customWidth="1"/>
    <col min="15349" max="15349" width="17.42578125" style="226" customWidth="1"/>
    <col min="15350" max="15350" width="15.7109375" style="226" customWidth="1"/>
    <col min="15351" max="15575" width="9.140625" style="226"/>
    <col min="15576" max="15576" width="2" style="226" customWidth="1"/>
    <col min="15577" max="15577" width="27.7109375" style="226" customWidth="1"/>
    <col min="15578" max="15578" width="1.7109375" style="226" customWidth="1"/>
    <col min="15579" max="15579" width="16.140625" style="226" customWidth="1"/>
    <col min="15580" max="15580" width="17.140625" style="226" customWidth="1"/>
    <col min="15581" max="15581" width="13" style="226" customWidth="1"/>
    <col min="15582" max="15582" width="27" style="226" customWidth="1"/>
    <col min="15583" max="15583" width="11.140625" style="226" customWidth="1"/>
    <col min="15584" max="15584" width="24.7109375" style="226" customWidth="1"/>
    <col min="15585" max="15585" width="13.140625" style="226" customWidth="1"/>
    <col min="15586" max="15586" width="14" style="226" customWidth="1"/>
    <col min="15587" max="15587" width="17.140625" style="226" customWidth="1"/>
    <col min="15588" max="15588" width="15.7109375" style="226" customWidth="1"/>
    <col min="15589" max="15589" width="17.85546875" style="226" customWidth="1"/>
    <col min="15590" max="15590" width="21.7109375" style="226" customWidth="1"/>
    <col min="15591" max="15591" width="22.7109375" style="226" customWidth="1"/>
    <col min="15592" max="15592" width="1.7109375" style="226" customWidth="1"/>
    <col min="15593" max="15593" width="14.42578125" style="226" customWidth="1"/>
    <col min="15594" max="15594" width="22.7109375" style="226" customWidth="1"/>
    <col min="15595" max="15600" width="30.7109375" style="226" customWidth="1"/>
    <col min="15601" max="15601" width="22.7109375" style="226" customWidth="1"/>
    <col min="15602" max="15603" width="18.7109375" style="226" customWidth="1"/>
    <col min="15604" max="15604" width="26.42578125" style="226" customWidth="1"/>
    <col min="15605" max="15605" width="17.42578125" style="226" customWidth="1"/>
    <col min="15606" max="15606" width="15.7109375" style="226" customWidth="1"/>
    <col min="15607" max="15831" width="9.140625" style="226"/>
    <col min="15832" max="15832" width="2" style="226" customWidth="1"/>
    <col min="15833" max="15833" width="27.7109375" style="226" customWidth="1"/>
    <col min="15834" max="15834" width="1.7109375" style="226" customWidth="1"/>
    <col min="15835" max="15835" width="16.140625" style="226" customWidth="1"/>
    <col min="15836" max="15836" width="17.140625" style="226" customWidth="1"/>
    <col min="15837" max="15837" width="13" style="226" customWidth="1"/>
    <col min="15838" max="15838" width="27" style="226" customWidth="1"/>
    <col min="15839" max="15839" width="11.140625" style="226" customWidth="1"/>
    <col min="15840" max="15840" width="24.7109375" style="226" customWidth="1"/>
    <col min="15841" max="15841" width="13.140625" style="226" customWidth="1"/>
    <col min="15842" max="15842" width="14" style="226" customWidth="1"/>
    <col min="15843" max="15843" width="17.140625" style="226" customWidth="1"/>
    <col min="15844" max="15844" width="15.7109375" style="226" customWidth="1"/>
    <col min="15845" max="15845" width="17.85546875" style="226" customWidth="1"/>
    <col min="15846" max="15846" width="21.7109375" style="226" customWidth="1"/>
    <col min="15847" max="15847" width="22.7109375" style="226" customWidth="1"/>
    <col min="15848" max="15848" width="1.7109375" style="226" customWidth="1"/>
    <col min="15849" max="15849" width="14.42578125" style="226" customWidth="1"/>
    <col min="15850" max="15850" width="22.7109375" style="226" customWidth="1"/>
    <col min="15851" max="15856" width="30.7109375" style="226" customWidth="1"/>
    <col min="15857" max="15857" width="22.7109375" style="226" customWidth="1"/>
    <col min="15858" max="15859" width="18.7109375" style="226" customWidth="1"/>
    <col min="15860" max="15860" width="26.42578125" style="226" customWidth="1"/>
    <col min="15861" max="15861" width="17.42578125" style="226" customWidth="1"/>
    <col min="15862" max="15862" width="15.7109375" style="226" customWidth="1"/>
    <col min="15863" max="16087" width="9.140625" style="226"/>
    <col min="16088" max="16088" width="2" style="226" customWidth="1"/>
    <col min="16089" max="16089" width="27.7109375" style="226" customWidth="1"/>
    <col min="16090" max="16090" width="1.7109375" style="226" customWidth="1"/>
    <col min="16091" max="16091" width="16.140625" style="226" customWidth="1"/>
    <col min="16092" max="16092" width="17.140625" style="226" customWidth="1"/>
    <col min="16093" max="16093" width="13" style="226" customWidth="1"/>
    <col min="16094" max="16094" width="27" style="226" customWidth="1"/>
    <col min="16095" max="16095" width="11.140625" style="226" customWidth="1"/>
    <col min="16096" max="16096" width="24.7109375" style="226" customWidth="1"/>
    <col min="16097" max="16097" width="13.140625" style="226" customWidth="1"/>
    <col min="16098" max="16098" width="14" style="226" customWidth="1"/>
    <col min="16099" max="16099" width="17.140625" style="226" customWidth="1"/>
    <col min="16100" max="16100" width="15.7109375" style="226" customWidth="1"/>
    <col min="16101" max="16101" width="17.85546875" style="226" customWidth="1"/>
    <col min="16102" max="16102" width="21.7109375" style="226" customWidth="1"/>
    <col min="16103" max="16103" width="22.7109375" style="226" customWidth="1"/>
    <col min="16104" max="16104" width="1.7109375" style="226" customWidth="1"/>
    <col min="16105" max="16105" width="14.42578125" style="226" customWidth="1"/>
    <col min="16106" max="16106" width="22.7109375" style="226" customWidth="1"/>
    <col min="16107" max="16112" width="30.7109375" style="226" customWidth="1"/>
    <col min="16113" max="16113" width="22.7109375" style="226" customWidth="1"/>
    <col min="16114" max="16115" width="18.7109375" style="226" customWidth="1"/>
    <col min="16116" max="16116" width="26.42578125" style="226" customWidth="1"/>
    <col min="16117" max="16117" width="17.42578125" style="226" customWidth="1"/>
    <col min="16118" max="16118" width="15.7109375" style="226" customWidth="1"/>
    <col min="16119" max="16384" width="9.140625" style="226"/>
  </cols>
  <sheetData>
    <row r="2" spans="1:12" ht="16.5" customHeight="1" x14ac:dyDescent="0.2">
      <c r="C2" s="226"/>
      <c r="L2" s="227">
        <v>0.30309999999999998</v>
      </c>
    </row>
    <row r="3" spans="1:12" ht="62.25" customHeight="1" x14ac:dyDescent="0.2">
      <c r="A3" s="228"/>
      <c r="B3" s="228"/>
      <c r="C3" s="228"/>
    </row>
    <row r="4" spans="1:12" ht="15.75" customHeight="1" x14ac:dyDescent="0.2">
      <c r="A4" s="229"/>
      <c r="B4" s="229"/>
      <c r="C4" s="229"/>
      <c r="D4" s="230"/>
    </row>
    <row r="5" spans="1:12" x14ac:dyDescent="0.2">
      <c r="A5" s="231"/>
      <c r="B5" s="231"/>
      <c r="C5" s="231"/>
      <c r="D5" s="230"/>
    </row>
    <row r="6" spans="1:12" x14ac:dyDescent="0.2">
      <c r="A6" s="231"/>
      <c r="B6" s="231"/>
      <c r="C6" s="231"/>
    </row>
    <row r="7" spans="1:12" x14ac:dyDescent="0.2">
      <c r="A7" s="231"/>
      <c r="B7" s="231"/>
      <c r="C7" s="231"/>
    </row>
    <row r="8" spans="1:12" ht="12.75" x14ac:dyDescent="0.2">
      <c r="C8" s="226"/>
    </row>
    <row r="9" spans="1:12" x14ac:dyDescent="0.2">
      <c r="A9" s="229"/>
      <c r="B9" s="229"/>
      <c r="C9" s="229"/>
    </row>
    <row r="10" spans="1:12" x14ac:dyDescent="0.2">
      <c r="A10" s="232"/>
      <c r="B10" s="232"/>
      <c r="C10" s="232"/>
    </row>
    <row r="11" spans="1:12" s="233" customFormat="1" x14ac:dyDescent="0.2">
      <c r="A11" s="231"/>
      <c r="B11" s="231"/>
      <c r="C11" s="231"/>
    </row>
    <row r="12" spans="1:12" s="233" customFormat="1" x14ac:dyDescent="0.2">
      <c r="A12" s="231"/>
      <c r="B12" s="231"/>
      <c r="C12" s="231"/>
    </row>
    <row r="13" spans="1:12" s="233" customFormat="1" x14ac:dyDescent="0.2">
      <c r="A13" s="231"/>
      <c r="B13" s="231"/>
      <c r="C13" s="231"/>
    </row>
    <row r="14" spans="1:12" s="233" customFormat="1" x14ac:dyDescent="0.2">
      <c r="A14" s="231"/>
      <c r="B14" s="231"/>
      <c r="C14" s="231"/>
    </row>
    <row r="15" spans="1:12" s="233" customFormat="1" ht="12.75" x14ac:dyDescent="0.2">
      <c r="A15" s="226"/>
      <c r="B15" s="226"/>
      <c r="C15" s="226"/>
    </row>
    <row r="16" spans="1:12" s="233" customFormat="1" ht="15.75" customHeight="1" x14ac:dyDescent="0.2">
      <c r="A16" s="226"/>
      <c r="B16" s="226"/>
      <c r="C16" s="226"/>
    </row>
    <row r="17" spans="1:3" ht="19.5" x14ac:dyDescent="0.2">
      <c r="A17" s="234"/>
      <c r="B17" s="234"/>
      <c r="C17" s="234"/>
    </row>
    <row r="18" spans="1:3" x14ac:dyDescent="0.2">
      <c r="A18" s="235"/>
      <c r="B18" s="235"/>
      <c r="C18" s="235"/>
    </row>
    <row r="19" spans="1:3" x14ac:dyDescent="0.2">
      <c r="A19" s="235"/>
      <c r="B19" s="235"/>
      <c r="C19" s="235"/>
    </row>
    <row r="20" spans="1:3" x14ac:dyDescent="0.2">
      <c r="A20" s="231"/>
      <c r="B20" s="231"/>
      <c r="C20" s="231"/>
    </row>
    <row r="21" spans="1:3" x14ac:dyDescent="0.2">
      <c r="A21" s="231"/>
      <c r="B21" s="231"/>
      <c r="C21" s="231"/>
    </row>
    <row r="22" spans="1:3" ht="12.75" x14ac:dyDescent="0.2">
      <c r="C22" s="226"/>
    </row>
    <row r="23" spans="1:3" x14ac:dyDescent="0.2">
      <c r="A23" s="229"/>
      <c r="B23" s="229"/>
      <c r="C23" s="229"/>
    </row>
    <row r="24" spans="1:3" x14ac:dyDescent="0.2">
      <c r="A24" s="232"/>
      <c r="B24" s="232"/>
      <c r="C24" s="232"/>
    </row>
    <row r="25" spans="1:3" x14ac:dyDescent="0.2">
      <c r="A25" s="231"/>
      <c r="B25" s="231"/>
      <c r="C25" s="231"/>
    </row>
    <row r="26" spans="1:3" x14ac:dyDescent="0.2">
      <c r="A26" s="231"/>
      <c r="B26" s="231"/>
      <c r="C26" s="231"/>
    </row>
    <row r="27" spans="1:3" ht="79.5" customHeight="1" x14ac:dyDescent="0.2">
      <c r="A27" s="231"/>
      <c r="B27" s="231"/>
    </row>
    <row r="28" spans="1:3" ht="12.75" x14ac:dyDescent="0.2">
      <c r="C28" s="226"/>
    </row>
    <row r="29" spans="1:3" ht="15" customHeight="1" x14ac:dyDescent="0.2">
      <c r="C29" s="226"/>
    </row>
    <row r="30" spans="1:3" ht="12.75" x14ac:dyDescent="0.2">
      <c r="C30" s="226"/>
    </row>
    <row r="31" spans="1:3" ht="12.75" x14ac:dyDescent="0.2">
      <c r="C31" s="226"/>
    </row>
    <row r="32" spans="1:3" ht="15" customHeight="1" x14ac:dyDescent="0.2">
      <c r="C32" s="226"/>
    </row>
    <row r="33" spans="3:3" ht="12.75" x14ac:dyDescent="0.2">
      <c r="C33" s="226"/>
    </row>
    <row r="34" spans="3:3" ht="12.75" x14ac:dyDescent="0.2">
      <c r="C34" s="226"/>
    </row>
    <row r="35" spans="3:3" ht="12.75" x14ac:dyDescent="0.2">
      <c r="C35" s="226"/>
    </row>
    <row r="36" spans="3:3" ht="12.75" x14ac:dyDescent="0.2">
      <c r="C36" s="226"/>
    </row>
    <row r="37" spans="3:3" ht="12.75" x14ac:dyDescent="0.2">
      <c r="C37" s="226"/>
    </row>
    <row r="38" spans="3:3" ht="12.75" x14ac:dyDescent="0.2">
      <c r="C38" s="226"/>
    </row>
    <row r="39" spans="3:3" ht="12.75" x14ac:dyDescent="0.2">
      <c r="C39" s="226"/>
    </row>
    <row r="40" spans="3:3" ht="12.75" x14ac:dyDescent="0.2">
      <c r="C40" s="226"/>
    </row>
    <row r="41" spans="3:3" ht="12.75" x14ac:dyDescent="0.2">
      <c r="C41" s="226"/>
    </row>
    <row r="42" spans="3:3" ht="12.75" x14ac:dyDescent="0.2">
      <c r="C42" s="226"/>
    </row>
    <row r="43" spans="3:3" ht="12.75" x14ac:dyDescent="0.2">
      <c r="C43" s="226"/>
    </row>
    <row r="44" spans="3:3" s="233" customFormat="1" ht="12.75" x14ac:dyDescent="0.2"/>
    <row r="45" spans="3:3" s="233" customFormat="1" ht="12.75" x14ac:dyDescent="0.2"/>
    <row r="46" spans="3:3" s="233" customFormat="1" ht="12.75" x14ac:dyDescent="0.2"/>
    <row r="47" spans="3:3" s="233" customFormat="1" ht="12.75" x14ac:dyDescent="0.2"/>
    <row r="48" spans="3:3" ht="12.75" x14ac:dyDescent="0.2">
      <c r="C48" s="226"/>
    </row>
    <row r="49" spans="3:3" ht="12.75" x14ac:dyDescent="0.2">
      <c r="C49" s="226"/>
    </row>
    <row r="50" spans="3:3" ht="12.75" x14ac:dyDescent="0.2">
      <c r="C50" s="226"/>
    </row>
    <row r="51" spans="3:3" ht="12.75" x14ac:dyDescent="0.2">
      <c r="C51" s="226"/>
    </row>
    <row r="52" spans="3:3" ht="12.75" x14ac:dyDescent="0.2">
      <c r="C52" s="226"/>
    </row>
    <row r="53" spans="3:3" ht="12.75" x14ac:dyDescent="0.2">
      <c r="C53" s="226"/>
    </row>
    <row r="54" spans="3:3" ht="12.75" x14ac:dyDescent="0.2">
      <c r="C54" s="226"/>
    </row>
    <row r="55" spans="3:3" ht="12.75" x14ac:dyDescent="0.2">
      <c r="C55" s="226"/>
    </row>
    <row r="56" spans="3:3" ht="12.75" x14ac:dyDescent="0.2">
      <c r="C56" s="226"/>
    </row>
    <row r="57" spans="3:3" ht="12.75" x14ac:dyDescent="0.2">
      <c r="C57" s="226"/>
    </row>
    <row r="58" spans="3:3" ht="12.75" x14ac:dyDescent="0.2">
      <c r="C58" s="226"/>
    </row>
    <row r="59" spans="3:3" ht="12.75" x14ac:dyDescent="0.2">
      <c r="C59" s="226"/>
    </row>
    <row r="60" spans="3:3" ht="12.75" x14ac:dyDescent="0.2">
      <c r="C60" s="226"/>
    </row>
    <row r="61" spans="3:3" ht="12.75" x14ac:dyDescent="0.2">
      <c r="C61" s="226"/>
    </row>
    <row r="62" spans="3:3" ht="12.75" x14ac:dyDescent="0.2">
      <c r="C62" s="226"/>
    </row>
    <row r="63" spans="3:3" s="233" customFormat="1" ht="12.75" x14ac:dyDescent="0.2"/>
    <row r="64" spans="3:3" s="233" customFormat="1" ht="12.75" x14ac:dyDescent="0.2"/>
    <row r="65" spans="3:3" s="233" customFormat="1" ht="12.75" x14ac:dyDescent="0.2"/>
    <row r="66" spans="3:3" s="233" customFormat="1" ht="12.75" x14ac:dyDescent="0.2"/>
    <row r="67" spans="3:3" ht="12.75" x14ac:dyDescent="0.2">
      <c r="C67" s="226"/>
    </row>
    <row r="68" spans="3:3" ht="12.75" x14ac:dyDescent="0.2">
      <c r="C68" s="226"/>
    </row>
    <row r="69" spans="3:3" ht="12.75" x14ac:dyDescent="0.2">
      <c r="C69" s="226"/>
    </row>
    <row r="70" spans="3:3" ht="12.75" x14ac:dyDescent="0.2">
      <c r="C70" s="226"/>
    </row>
    <row r="71" spans="3:3" ht="12.75" x14ac:dyDescent="0.2">
      <c r="C71" s="226"/>
    </row>
    <row r="72" spans="3:3" ht="12.75" x14ac:dyDescent="0.2">
      <c r="C72" s="226"/>
    </row>
    <row r="73" spans="3:3" ht="12.75" x14ac:dyDescent="0.2">
      <c r="C73" s="226"/>
    </row>
    <row r="74" spans="3:3" ht="12.75" x14ac:dyDescent="0.2">
      <c r="C74" s="226"/>
    </row>
    <row r="75" spans="3:3" ht="12.75" x14ac:dyDescent="0.2">
      <c r="C75" s="226"/>
    </row>
    <row r="76" spans="3:3" ht="12.75" x14ac:dyDescent="0.2">
      <c r="C76" s="226"/>
    </row>
    <row r="77" spans="3:3" ht="12.75" x14ac:dyDescent="0.2">
      <c r="C77" s="226"/>
    </row>
    <row r="78" spans="3:3" ht="12.75" x14ac:dyDescent="0.2">
      <c r="C78" s="226"/>
    </row>
    <row r="79" spans="3:3" ht="12.75" x14ac:dyDescent="0.2">
      <c r="C79" s="226"/>
    </row>
    <row r="80" spans="3:3" ht="12.75" x14ac:dyDescent="0.2">
      <c r="C80" s="226"/>
    </row>
    <row r="81" spans="3:3" ht="12.75" x14ac:dyDescent="0.2">
      <c r="C81" s="226"/>
    </row>
    <row r="82" spans="3:3" s="233" customFormat="1" ht="12.75" x14ac:dyDescent="0.2"/>
    <row r="83" spans="3:3" s="233" customFormat="1" ht="12.75" x14ac:dyDescent="0.2"/>
    <row r="84" spans="3:3" s="233" customFormat="1" ht="12.75" x14ac:dyDescent="0.2"/>
    <row r="85" spans="3:3" s="233" customFormat="1" ht="12.75" x14ac:dyDescent="0.2"/>
    <row r="86" spans="3:3" ht="12.75" x14ac:dyDescent="0.2">
      <c r="C86" s="226"/>
    </row>
    <row r="87" spans="3:3" ht="12.75" x14ac:dyDescent="0.2">
      <c r="C87" s="226"/>
    </row>
    <row r="88" spans="3:3" ht="12.75" x14ac:dyDescent="0.2">
      <c r="C88" s="226"/>
    </row>
    <row r="89" spans="3:3" ht="12.75" x14ac:dyDescent="0.2">
      <c r="C89" s="226"/>
    </row>
    <row r="90" spans="3:3" ht="12.75" x14ac:dyDescent="0.2">
      <c r="C90" s="226"/>
    </row>
    <row r="91" spans="3:3" ht="12.75" x14ac:dyDescent="0.2">
      <c r="C91" s="226"/>
    </row>
    <row r="92" spans="3:3" ht="12.75" x14ac:dyDescent="0.2">
      <c r="C92" s="226"/>
    </row>
    <row r="93" spans="3:3" ht="12.75" x14ac:dyDescent="0.2">
      <c r="C93" s="226"/>
    </row>
    <row r="94" spans="3:3" ht="12.75" x14ac:dyDescent="0.2">
      <c r="C94" s="226"/>
    </row>
    <row r="95" spans="3:3" ht="12.75" x14ac:dyDescent="0.2">
      <c r="C95" s="226"/>
    </row>
    <row r="96" spans="3:3" ht="12.75" x14ac:dyDescent="0.2">
      <c r="C96" s="226"/>
    </row>
    <row r="97" spans="3:3" s="233" customFormat="1" ht="12.75" x14ac:dyDescent="0.2"/>
    <row r="98" spans="3:3" s="233" customFormat="1" ht="12.75" x14ac:dyDescent="0.2"/>
    <row r="99" spans="3:3" s="233" customFormat="1" ht="12.75" x14ac:dyDescent="0.2"/>
    <row r="100" spans="3:3" s="233" customFormat="1" ht="12.75" x14ac:dyDescent="0.2"/>
    <row r="101" spans="3:3" ht="12.75" x14ac:dyDescent="0.2">
      <c r="C101" s="226"/>
    </row>
    <row r="102" spans="3:3" ht="12.75" x14ac:dyDescent="0.2">
      <c r="C102" s="226"/>
    </row>
    <row r="103" spans="3:3" ht="12.75" x14ac:dyDescent="0.2">
      <c r="C103" s="226"/>
    </row>
    <row r="104" spans="3:3" ht="12.75" x14ac:dyDescent="0.2">
      <c r="C104" s="226"/>
    </row>
    <row r="105" spans="3:3" ht="12.75" x14ac:dyDescent="0.2">
      <c r="C105" s="226"/>
    </row>
    <row r="106" spans="3:3" ht="12.75" x14ac:dyDescent="0.2">
      <c r="C106" s="226"/>
    </row>
    <row r="107" spans="3:3" ht="12.75" x14ac:dyDescent="0.2">
      <c r="C107" s="226"/>
    </row>
    <row r="108" spans="3:3" ht="12.75" x14ac:dyDescent="0.2">
      <c r="C108" s="226"/>
    </row>
    <row r="109" spans="3:3" ht="12.75" x14ac:dyDescent="0.2">
      <c r="C109" s="226"/>
    </row>
    <row r="110" spans="3:3" ht="12.75" x14ac:dyDescent="0.2">
      <c r="C110" s="226"/>
    </row>
    <row r="111" spans="3:3" ht="12.75" x14ac:dyDescent="0.2">
      <c r="C111" s="226"/>
    </row>
    <row r="112" spans="3:3" ht="12.75" x14ac:dyDescent="0.2">
      <c r="C112" s="226"/>
    </row>
    <row r="113" spans="3:3" ht="12.75" x14ac:dyDescent="0.2">
      <c r="C113" s="226"/>
    </row>
    <row r="114" spans="3:3" ht="12.75" x14ac:dyDescent="0.2">
      <c r="C114" s="226"/>
    </row>
    <row r="115" spans="3:3" ht="12.75" x14ac:dyDescent="0.2">
      <c r="C115" s="226"/>
    </row>
    <row r="116" spans="3:3" s="233" customFormat="1" ht="12.75" x14ac:dyDescent="0.2"/>
    <row r="117" spans="3:3" s="233" customFormat="1" ht="12.75" x14ac:dyDescent="0.2"/>
    <row r="118" spans="3:3" s="233" customFormat="1" ht="12.75" x14ac:dyDescent="0.2"/>
    <row r="119" spans="3:3" s="233" customFormat="1" ht="12.75" x14ac:dyDescent="0.2"/>
    <row r="120" spans="3:3" ht="12.75" x14ac:dyDescent="0.2">
      <c r="C120" s="226"/>
    </row>
    <row r="121" spans="3:3" ht="12.75" x14ac:dyDescent="0.2">
      <c r="C121" s="226"/>
    </row>
    <row r="122" spans="3:3" ht="12.75" x14ac:dyDescent="0.2">
      <c r="C122" s="226"/>
    </row>
    <row r="123" spans="3:3" ht="12.75" x14ac:dyDescent="0.2">
      <c r="C123" s="226"/>
    </row>
    <row r="124" spans="3:3" ht="12.75" x14ac:dyDescent="0.2">
      <c r="C124" s="226"/>
    </row>
    <row r="125" spans="3:3" ht="12.75" x14ac:dyDescent="0.2">
      <c r="C125" s="226"/>
    </row>
    <row r="126" spans="3:3" ht="12.75" x14ac:dyDescent="0.2">
      <c r="C126" s="226"/>
    </row>
    <row r="127" spans="3:3" ht="12.75" x14ac:dyDescent="0.2">
      <c r="C127" s="226"/>
    </row>
    <row r="128" spans="3:3" ht="12.75" x14ac:dyDescent="0.2">
      <c r="C128" s="226"/>
    </row>
    <row r="129" spans="3:3" ht="12.75" x14ac:dyDescent="0.2">
      <c r="C129" s="226"/>
    </row>
    <row r="130" spans="3:3" ht="12.75" x14ac:dyDescent="0.2">
      <c r="C130" s="226"/>
    </row>
    <row r="131" spans="3:3" ht="12.75" x14ac:dyDescent="0.2">
      <c r="C131" s="226"/>
    </row>
    <row r="132" spans="3:3" ht="12.75" x14ac:dyDescent="0.2">
      <c r="C132" s="226"/>
    </row>
    <row r="133" spans="3:3" ht="12.75" x14ac:dyDescent="0.2">
      <c r="C133" s="226"/>
    </row>
    <row r="134" spans="3:3" ht="12.75" x14ac:dyDescent="0.2">
      <c r="C134" s="226"/>
    </row>
    <row r="135" spans="3:3" s="233" customFormat="1" ht="12.75" x14ac:dyDescent="0.2"/>
    <row r="136" spans="3:3" s="233" customFormat="1" ht="12.75" x14ac:dyDescent="0.2"/>
    <row r="137" spans="3:3" s="233" customFormat="1" ht="12.75" x14ac:dyDescent="0.2"/>
    <row r="138" spans="3:3" s="233" customFormat="1" ht="12.75" x14ac:dyDescent="0.2"/>
    <row r="139" spans="3:3" ht="12.75" x14ac:dyDescent="0.2">
      <c r="C139" s="226"/>
    </row>
    <row r="140" spans="3:3" ht="12.75" x14ac:dyDescent="0.2">
      <c r="C140" s="226"/>
    </row>
    <row r="141" spans="3:3" ht="12.75" x14ac:dyDescent="0.2">
      <c r="C141" s="226"/>
    </row>
    <row r="142" spans="3:3" ht="12.75" x14ac:dyDescent="0.2">
      <c r="C142" s="226"/>
    </row>
    <row r="143" spans="3:3" ht="12.75" x14ac:dyDescent="0.2">
      <c r="C143" s="226"/>
    </row>
    <row r="144" spans="3:3" ht="12.75" x14ac:dyDescent="0.2">
      <c r="C144" s="226"/>
    </row>
    <row r="145" spans="3:3" ht="12.75" x14ac:dyDescent="0.2">
      <c r="C145" s="226"/>
    </row>
    <row r="146" spans="3:3" ht="12.75" x14ac:dyDescent="0.2">
      <c r="C146" s="226"/>
    </row>
    <row r="147" spans="3:3" ht="12.75" x14ac:dyDescent="0.2">
      <c r="C147" s="226"/>
    </row>
    <row r="148" spans="3:3" ht="12.75" x14ac:dyDescent="0.2">
      <c r="C148" s="226"/>
    </row>
    <row r="149" spans="3:3" ht="12.75" x14ac:dyDescent="0.2">
      <c r="C149" s="226"/>
    </row>
    <row r="150" spans="3:3" s="233" customFormat="1" ht="12.75" x14ac:dyDescent="0.2"/>
    <row r="151" spans="3:3" s="233" customFormat="1" ht="12.75" x14ac:dyDescent="0.2"/>
    <row r="152" spans="3:3" s="233" customFormat="1" ht="12.75" x14ac:dyDescent="0.2"/>
    <row r="153" spans="3:3" s="233" customFormat="1" ht="12.75" x14ac:dyDescent="0.2"/>
    <row r="154" spans="3:3" ht="12.75" x14ac:dyDescent="0.2">
      <c r="C154" s="226"/>
    </row>
    <row r="155" spans="3:3" ht="12.75" x14ac:dyDescent="0.2">
      <c r="C155" s="226"/>
    </row>
    <row r="156" spans="3:3" ht="12.75" x14ac:dyDescent="0.2">
      <c r="C156" s="226"/>
    </row>
    <row r="157" spans="3:3" ht="12.75" x14ac:dyDescent="0.2">
      <c r="C157" s="226"/>
    </row>
    <row r="158" spans="3:3" ht="12.75" x14ac:dyDescent="0.2">
      <c r="C158" s="226"/>
    </row>
    <row r="159" spans="3:3" ht="12.75" x14ac:dyDescent="0.2">
      <c r="C159" s="226"/>
    </row>
    <row r="160" spans="3:3" ht="12.75" x14ac:dyDescent="0.2">
      <c r="C160" s="226"/>
    </row>
    <row r="161" spans="3:3" ht="12.75" x14ac:dyDescent="0.2">
      <c r="C161" s="226"/>
    </row>
    <row r="162" spans="3:3" ht="12.75" x14ac:dyDescent="0.2">
      <c r="C162" s="226"/>
    </row>
    <row r="163" spans="3:3" ht="12.75" x14ac:dyDescent="0.2">
      <c r="C163" s="226"/>
    </row>
    <row r="164" spans="3:3" ht="12.75" x14ac:dyDescent="0.2">
      <c r="C164" s="226"/>
    </row>
    <row r="165" spans="3:3" ht="12.75" x14ac:dyDescent="0.2">
      <c r="C165" s="226"/>
    </row>
    <row r="166" spans="3:3" ht="12.75" x14ac:dyDescent="0.2">
      <c r="C166" s="226"/>
    </row>
    <row r="167" spans="3:3" ht="12.75" x14ac:dyDescent="0.2">
      <c r="C167" s="226"/>
    </row>
    <row r="168" spans="3:3" ht="12.75" x14ac:dyDescent="0.2">
      <c r="C168" s="226"/>
    </row>
    <row r="169" spans="3:3" s="233" customFormat="1" ht="12.75" x14ac:dyDescent="0.2"/>
    <row r="170" spans="3:3" s="233" customFormat="1" ht="12.75" x14ac:dyDescent="0.2"/>
    <row r="171" spans="3:3" s="233" customFormat="1" ht="12.75" x14ac:dyDescent="0.2"/>
    <row r="172" spans="3:3" s="233" customFormat="1" ht="12.75" x14ac:dyDescent="0.2"/>
    <row r="173" spans="3:3" ht="12.75" x14ac:dyDescent="0.2">
      <c r="C173" s="226"/>
    </row>
    <row r="174" spans="3:3" ht="12.75" x14ac:dyDescent="0.2">
      <c r="C174" s="226"/>
    </row>
    <row r="175" spans="3:3" ht="12.75" x14ac:dyDescent="0.2">
      <c r="C175" s="226"/>
    </row>
    <row r="176" spans="3:3" ht="12.75" x14ac:dyDescent="0.2">
      <c r="C176" s="226"/>
    </row>
    <row r="177" spans="3:3" ht="12.75" x14ac:dyDescent="0.2">
      <c r="C177" s="226"/>
    </row>
    <row r="178" spans="3:3" ht="12.75" x14ac:dyDescent="0.2">
      <c r="C178" s="226"/>
    </row>
    <row r="179" spans="3:3" ht="12.75" x14ac:dyDescent="0.2">
      <c r="C179" s="226"/>
    </row>
    <row r="180" spans="3:3" ht="12.75" x14ac:dyDescent="0.2">
      <c r="C180" s="226"/>
    </row>
    <row r="181" spans="3:3" ht="12.75" x14ac:dyDescent="0.2">
      <c r="C181" s="226"/>
    </row>
    <row r="182" spans="3:3" ht="12.75" x14ac:dyDescent="0.2">
      <c r="C182" s="226"/>
    </row>
    <row r="183" spans="3:3" ht="12.75" x14ac:dyDescent="0.2">
      <c r="C183" s="226"/>
    </row>
    <row r="184" spans="3:3" ht="12.75" x14ac:dyDescent="0.2">
      <c r="C184" s="226"/>
    </row>
    <row r="185" spans="3:3" ht="12.75" x14ac:dyDescent="0.2">
      <c r="C185" s="226"/>
    </row>
    <row r="186" spans="3:3" ht="12.75" x14ac:dyDescent="0.2">
      <c r="C186" s="226"/>
    </row>
    <row r="187" spans="3:3" ht="12.75" x14ac:dyDescent="0.2">
      <c r="C187" s="226"/>
    </row>
    <row r="188" spans="3:3" s="233" customFormat="1" ht="12.75" x14ac:dyDescent="0.2"/>
    <row r="189" spans="3:3" s="233" customFormat="1" ht="12.75" x14ac:dyDescent="0.2"/>
    <row r="190" spans="3:3" s="233" customFormat="1" ht="12.75" x14ac:dyDescent="0.2"/>
    <row r="191" spans="3:3" s="233" customFormat="1" ht="12.75" x14ac:dyDescent="0.2"/>
    <row r="192" spans="3:3" ht="12.75" x14ac:dyDescent="0.2">
      <c r="C192" s="226"/>
    </row>
    <row r="193" spans="3:3" ht="12.75" x14ac:dyDescent="0.2">
      <c r="C193" s="226"/>
    </row>
    <row r="194" spans="3:3" ht="12.75" x14ac:dyDescent="0.2">
      <c r="C194" s="226"/>
    </row>
    <row r="195" spans="3:3" ht="12.75" x14ac:dyDescent="0.2">
      <c r="C195" s="226"/>
    </row>
    <row r="196" spans="3:3" ht="12.75" x14ac:dyDescent="0.2">
      <c r="C196" s="226"/>
    </row>
    <row r="197" spans="3:3" ht="12.75" x14ac:dyDescent="0.2">
      <c r="C197" s="226"/>
    </row>
    <row r="198" spans="3:3" ht="12.75" x14ac:dyDescent="0.2">
      <c r="C198" s="226"/>
    </row>
    <row r="199" spans="3:3" ht="12.75" x14ac:dyDescent="0.2">
      <c r="C199" s="226"/>
    </row>
    <row r="200" spans="3:3" ht="12.75" x14ac:dyDescent="0.2">
      <c r="C200" s="226"/>
    </row>
    <row r="201" spans="3:3" ht="12.75" x14ac:dyDescent="0.2">
      <c r="C201" s="226"/>
    </row>
    <row r="202" spans="3:3" ht="12.75" x14ac:dyDescent="0.2">
      <c r="C202" s="226"/>
    </row>
    <row r="203" spans="3:3" s="233" customFormat="1" ht="12.75" x14ac:dyDescent="0.2"/>
    <row r="204" spans="3:3" s="233" customFormat="1" ht="12.75" x14ac:dyDescent="0.2"/>
    <row r="205" spans="3:3" s="233" customFormat="1" ht="12.75" x14ac:dyDescent="0.2"/>
    <row r="206" spans="3:3" s="233" customFormat="1" ht="12.75" x14ac:dyDescent="0.2"/>
    <row r="207" spans="3:3" ht="12.75" x14ac:dyDescent="0.2">
      <c r="C207" s="226"/>
    </row>
    <row r="208" spans="3:3" ht="12.75" x14ac:dyDescent="0.2">
      <c r="C208" s="226"/>
    </row>
    <row r="209" spans="3:3" ht="12.75" x14ac:dyDescent="0.2">
      <c r="C209" s="226"/>
    </row>
    <row r="210" spans="3:3" ht="12.75" x14ac:dyDescent="0.2">
      <c r="C210" s="226"/>
    </row>
    <row r="211" spans="3:3" ht="12.75" x14ac:dyDescent="0.2">
      <c r="C211" s="226"/>
    </row>
    <row r="212" spans="3:3" ht="12.75" x14ac:dyDescent="0.2">
      <c r="C212" s="226"/>
    </row>
    <row r="213" spans="3:3" ht="12.75" x14ac:dyDescent="0.2">
      <c r="C213" s="226"/>
    </row>
    <row r="214" spans="3:3" ht="12.75" x14ac:dyDescent="0.2">
      <c r="C214" s="226"/>
    </row>
    <row r="215" spans="3:3" ht="12.75" x14ac:dyDescent="0.2">
      <c r="C215" s="226"/>
    </row>
    <row r="216" spans="3:3" ht="12.75" x14ac:dyDescent="0.2">
      <c r="C216" s="226"/>
    </row>
    <row r="217" spans="3:3" ht="12.75" x14ac:dyDescent="0.2">
      <c r="C217" s="226"/>
    </row>
    <row r="218" spans="3:3" ht="12.75" x14ac:dyDescent="0.2">
      <c r="C218" s="226"/>
    </row>
    <row r="219" spans="3:3" ht="12.75" x14ac:dyDescent="0.2">
      <c r="C219" s="226"/>
    </row>
    <row r="220" spans="3:3" ht="12.75" x14ac:dyDescent="0.2">
      <c r="C220" s="226"/>
    </row>
    <row r="221" spans="3:3" ht="12.75" x14ac:dyDescent="0.2">
      <c r="C221" s="226"/>
    </row>
    <row r="222" spans="3:3" s="233" customFormat="1" ht="12.75" x14ac:dyDescent="0.2"/>
    <row r="223" spans="3:3" s="233" customFormat="1" ht="12.75" x14ac:dyDescent="0.2"/>
    <row r="224" spans="3:3" s="233" customFormat="1" ht="12.75" x14ac:dyDescent="0.2"/>
    <row r="225" spans="3:3" s="233" customFormat="1" ht="12.75" x14ac:dyDescent="0.2"/>
    <row r="226" spans="3:3" ht="12.75" x14ac:dyDescent="0.2">
      <c r="C226" s="226"/>
    </row>
    <row r="227" spans="3:3" ht="12.75" x14ac:dyDescent="0.2">
      <c r="C227" s="226"/>
    </row>
    <row r="228" spans="3:3" ht="12.75" x14ac:dyDescent="0.2">
      <c r="C228" s="226"/>
    </row>
    <row r="229" spans="3:3" ht="12.75" x14ac:dyDescent="0.2">
      <c r="C229" s="226"/>
    </row>
    <row r="230" spans="3:3" ht="12.75" x14ac:dyDescent="0.2">
      <c r="C230" s="226"/>
    </row>
    <row r="231" spans="3:3" ht="12.75" x14ac:dyDescent="0.2">
      <c r="C231" s="226"/>
    </row>
    <row r="232" spans="3:3" ht="12.75" x14ac:dyDescent="0.2">
      <c r="C232" s="226"/>
    </row>
    <row r="233" spans="3:3" ht="12.75" x14ac:dyDescent="0.2">
      <c r="C233" s="226"/>
    </row>
    <row r="234" spans="3:3" ht="12.75" x14ac:dyDescent="0.2">
      <c r="C234" s="226"/>
    </row>
    <row r="235" spans="3:3" ht="12.75" x14ac:dyDescent="0.2">
      <c r="C235" s="226"/>
    </row>
    <row r="236" spans="3:3" ht="12.75" x14ac:dyDescent="0.2">
      <c r="C236" s="226"/>
    </row>
    <row r="237" spans="3:3" ht="12.75" x14ac:dyDescent="0.2">
      <c r="C237" s="226"/>
    </row>
    <row r="238" spans="3:3" ht="12.75" x14ac:dyDescent="0.2">
      <c r="C238" s="226"/>
    </row>
    <row r="239" spans="3:3" ht="12.75" x14ac:dyDescent="0.2">
      <c r="C239" s="226"/>
    </row>
    <row r="240" spans="3:3" ht="12.75" x14ac:dyDescent="0.2">
      <c r="C240" s="226"/>
    </row>
    <row r="241" spans="3:3" s="233" customFormat="1" ht="12.75" x14ac:dyDescent="0.2"/>
    <row r="242" spans="3:3" s="233" customFormat="1" ht="12.75" x14ac:dyDescent="0.2"/>
    <row r="243" spans="3:3" s="233" customFormat="1" ht="12.75" x14ac:dyDescent="0.2"/>
    <row r="244" spans="3:3" s="233" customFormat="1" ht="12.75" x14ac:dyDescent="0.2"/>
    <row r="245" spans="3:3" ht="12.75" x14ac:dyDescent="0.2">
      <c r="C245" s="226"/>
    </row>
    <row r="246" spans="3:3" ht="12.75" x14ac:dyDescent="0.2">
      <c r="C246" s="226"/>
    </row>
    <row r="247" spans="3:3" ht="12.75" x14ac:dyDescent="0.2">
      <c r="C247" s="226"/>
    </row>
    <row r="248" spans="3:3" ht="12.75" x14ac:dyDescent="0.2">
      <c r="C248" s="226"/>
    </row>
    <row r="249" spans="3:3" ht="12.75" x14ac:dyDescent="0.2">
      <c r="C249" s="226"/>
    </row>
    <row r="250" spans="3:3" ht="12.75" x14ac:dyDescent="0.2">
      <c r="C250" s="226"/>
    </row>
    <row r="251" spans="3:3" ht="12.75" x14ac:dyDescent="0.2">
      <c r="C251" s="226"/>
    </row>
    <row r="252" spans="3:3" ht="12.75" x14ac:dyDescent="0.2">
      <c r="C252" s="226"/>
    </row>
    <row r="253" spans="3:3" ht="12.75" x14ac:dyDescent="0.2">
      <c r="C253" s="226"/>
    </row>
    <row r="254" spans="3:3" ht="12.75" x14ac:dyDescent="0.2">
      <c r="C254" s="226"/>
    </row>
    <row r="255" spans="3:3" ht="12.75" x14ac:dyDescent="0.2">
      <c r="C255" s="226"/>
    </row>
    <row r="256" spans="3:3" s="233" customFormat="1" ht="12.75" x14ac:dyDescent="0.2"/>
    <row r="257" spans="3:3" s="233" customFormat="1" ht="12.75" x14ac:dyDescent="0.2"/>
    <row r="258" spans="3:3" s="233" customFormat="1" ht="12.75" x14ac:dyDescent="0.2"/>
    <row r="259" spans="3:3" s="233" customFormat="1" ht="12.75" x14ac:dyDescent="0.2"/>
    <row r="260" spans="3:3" ht="12.75" x14ac:dyDescent="0.2">
      <c r="C260" s="226"/>
    </row>
    <row r="261" spans="3:3" ht="12.75" x14ac:dyDescent="0.2">
      <c r="C261" s="226"/>
    </row>
    <row r="262" spans="3:3" ht="12.75" x14ac:dyDescent="0.2">
      <c r="C262" s="226"/>
    </row>
    <row r="263" spans="3:3" ht="12.75" x14ac:dyDescent="0.2">
      <c r="C263" s="226"/>
    </row>
    <row r="264" spans="3:3" ht="12.75" x14ac:dyDescent="0.2">
      <c r="C264" s="226"/>
    </row>
    <row r="265" spans="3:3" ht="12.75" x14ac:dyDescent="0.2">
      <c r="C265" s="226"/>
    </row>
    <row r="266" spans="3:3" ht="12.75" x14ac:dyDescent="0.2">
      <c r="C266" s="226"/>
    </row>
    <row r="267" spans="3:3" ht="12.75" x14ac:dyDescent="0.2">
      <c r="C267" s="226"/>
    </row>
    <row r="268" spans="3:3" ht="12.75" x14ac:dyDescent="0.2">
      <c r="C268" s="226"/>
    </row>
    <row r="269" spans="3:3" ht="12.75" x14ac:dyDescent="0.2">
      <c r="C269" s="226"/>
    </row>
    <row r="270" spans="3:3" ht="12.75" x14ac:dyDescent="0.2">
      <c r="C270" s="226"/>
    </row>
    <row r="271" spans="3:3" ht="12.75" x14ac:dyDescent="0.2">
      <c r="C271" s="226"/>
    </row>
    <row r="272" spans="3:3" ht="12.75" x14ac:dyDescent="0.2">
      <c r="C272" s="226"/>
    </row>
    <row r="273" spans="3:3" ht="12.75" x14ac:dyDescent="0.2">
      <c r="C273" s="226"/>
    </row>
    <row r="274" spans="3:3" ht="12.75" x14ac:dyDescent="0.2">
      <c r="C274" s="226"/>
    </row>
    <row r="275" spans="3:3" s="233" customFormat="1" ht="12.75" x14ac:dyDescent="0.2"/>
    <row r="276" spans="3:3" s="233" customFormat="1" ht="12.75" x14ac:dyDescent="0.2"/>
    <row r="277" spans="3:3" s="233" customFormat="1" ht="12.75" x14ac:dyDescent="0.2"/>
    <row r="278" spans="3:3" s="233" customFormat="1" ht="12.75" x14ac:dyDescent="0.2"/>
    <row r="279" spans="3:3" ht="12.75" x14ac:dyDescent="0.2">
      <c r="C279" s="226"/>
    </row>
    <row r="280" spans="3:3" ht="12.75" x14ac:dyDescent="0.2">
      <c r="C280" s="226"/>
    </row>
    <row r="281" spans="3:3" ht="12.75" x14ac:dyDescent="0.2">
      <c r="C281" s="226"/>
    </row>
    <row r="282" spans="3:3" ht="12.75" x14ac:dyDescent="0.2">
      <c r="C282" s="226"/>
    </row>
    <row r="283" spans="3:3" ht="12.75" x14ac:dyDescent="0.2">
      <c r="C283" s="226"/>
    </row>
    <row r="284" spans="3:3" ht="12.75" x14ac:dyDescent="0.2">
      <c r="C284" s="226"/>
    </row>
    <row r="285" spans="3:3" ht="12.75" x14ac:dyDescent="0.2">
      <c r="C285" s="226"/>
    </row>
    <row r="286" spans="3:3" ht="12.75" x14ac:dyDescent="0.2">
      <c r="C286" s="226"/>
    </row>
    <row r="287" spans="3:3" ht="12.75" x14ac:dyDescent="0.2">
      <c r="C287" s="226"/>
    </row>
    <row r="288" spans="3:3" ht="12.75" x14ac:dyDescent="0.2">
      <c r="C288" s="226"/>
    </row>
    <row r="289" spans="3:3" ht="12.75" x14ac:dyDescent="0.2">
      <c r="C289" s="226"/>
    </row>
    <row r="290" spans="3:3" ht="12.75" x14ac:dyDescent="0.2">
      <c r="C290" s="226"/>
    </row>
    <row r="291" spans="3:3" ht="12.75" x14ac:dyDescent="0.2">
      <c r="C291" s="226"/>
    </row>
    <row r="292" spans="3:3" ht="12.75" x14ac:dyDescent="0.2">
      <c r="C292" s="226"/>
    </row>
    <row r="293" spans="3:3" ht="12.75" x14ac:dyDescent="0.2">
      <c r="C293" s="226"/>
    </row>
    <row r="294" spans="3:3" s="233" customFormat="1" ht="12.75" x14ac:dyDescent="0.2"/>
    <row r="295" spans="3:3" s="233" customFormat="1" ht="12.75" x14ac:dyDescent="0.2"/>
    <row r="296" spans="3:3" s="233" customFormat="1" ht="12.75" x14ac:dyDescent="0.2"/>
    <row r="297" spans="3:3" s="233" customFormat="1" ht="12.75" x14ac:dyDescent="0.2"/>
    <row r="298" spans="3:3" ht="12.75" x14ac:dyDescent="0.2">
      <c r="C298" s="226"/>
    </row>
    <row r="299" spans="3:3" ht="12.75" x14ac:dyDescent="0.2">
      <c r="C299" s="226"/>
    </row>
    <row r="300" spans="3:3" ht="12.75" x14ac:dyDescent="0.2">
      <c r="C300" s="226"/>
    </row>
    <row r="301" spans="3:3" ht="12.75" x14ac:dyDescent="0.2">
      <c r="C301" s="226"/>
    </row>
    <row r="302" spans="3:3" ht="12.75" x14ac:dyDescent="0.2">
      <c r="C302" s="226"/>
    </row>
    <row r="303" spans="3:3" ht="12.75" x14ac:dyDescent="0.2">
      <c r="C303" s="226"/>
    </row>
    <row r="304" spans="3:3" ht="12.75" x14ac:dyDescent="0.2">
      <c r="C304" s="226"/>
    </row>
    <row r="305" spans="3:3" ht="12.75" x14ac:dyDescent="0.2">
      <c r="C305" s="226"/>
    </row>
    <row r="306" spans="3:3" ht="12.75" x14ac:dyDescent="0.2">
      <c r="C306" s="226"/>
    </row>
    <row r="307" spans="3:3" ht="12.75" x14ac:dyDescent="0.2">
      <c r="C307" s="226"/>
    </row>
  </sheetData>
  <pageMargins left="0.23622047244094491" right="0.23622047244094491" top="0.74803149606299213" bottom="0.86614173228346458" header="0.31496062992125984" footer="0.31496062992125984"/>
  <pageSetup paperSize="9" fitToHeight="61" orientation="portrait" r:id="rId1"/>
  <headerFooter>
    <oddFooter>&amp;C   Avenida Getúlio Vargas, 1710 - 7º andar, Savassi - Belo Horizonte - MG CEP: 30112-021</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tabColor rgb="FFFFC000"/>
  </sheetPr>
  <dimension ref="A1:G18"/>
  <sheetViews>
    <sheetView view="pageBreakPreview" zoomScale="130" zoomScaleNormal="85" zoomScaleSheetLayoutView="130" workbookViewId="0">
      <selection activeCell="A16" sqref="A16"/>
    </sheetView>
  </sheetViews>
  <sheetFormatPr defaultColWidth="10.7109375" defaultRowHeight="31.5" customHeight="1" x14ac:dyDescent="0.2"/>
  <cols>
    <col min="1" max="2" width="25.7109375" style="34" customWidth="1"/>
    <col min="3" max="4" width="20.7109375" style="34" customWidth="1"/>
    <col min="5" max="6" width="7.7109375" style="34" customWidth="1"/>
    <col min="7" max="7" width="8.7109375" style="34" customWidth="1"/>
    <col min="8" max="256" width="10.7109375" style="33"/>
    <col min="257" max="257" width="25.7109375" style="33" customWidth="1"/>
    <col min="258" max="258" width="20.7109375" style="33" customWidth="1"/>
    <col min="259" max="260" width="33.7109375" style="33" customWidth="1"/>
    <col min="261" max="262" width="7.7109375" style="33" customWidth="1"/>
    <col min="263" max="263" width="8.7109375" style="33" customWidth="1"/>
    <col min="264" max="512" width="10.7109375" style="33"/>
    <col min="513" max="513" width="25.7109375" style="33" customWidth="1"/>
    <col min="514" max="514" width="20.7109375" style="33" customWidth="1"/>
    <col min="515" max="516" width="33.7109375" style="33" customWidth="1"/>
    <col min="517" max="518" width="7.7109375" style="33" customWidth="1"/>
    <col min="519" max="519" width="8.7109375" style="33" customWidth="1"/>
    <col min="520" max="768" width="10.7109375" style="33"/>
    <col min="769" max="769" width="25.7109375" style="33" customWidth="1"/>
    <col min="770" max="770" width="20.7109375" style="33" customWidth="1"/>
    <col min="771" max="772" width="33.7109375" style="33" customWidth="1"/>
    <col min="773" max="774" width="7.7109375" style="33" customWidth="1"/>
    <col min="775" max="775" width="8.7109375" style="33" customWidth="1"/>
    <col min="776" max="1024" width="10.7109375" style="33"/>
    <col min="1025" max="1025" width="25.7109375" style="33" customWidth="1"/>
    <col min="1026" max="1026" width="20.7109375" style="33" customWidth="1"/>
    <col min="1027" max="1028" width="33.7109375" style="33" customWidth="1"/>
    <col min="1029" max="1030" width="7.7109375" style="33" customWidth="1"/>
    <col min="1031" max="1031" width="8.7109375" style="33" customWidth="1"/>
    <col min="1032" max="1280" width="10.7109375" style="33"/>
    <col min="1281" max="1281" width="25.7109375" style="33" customWidth="1"/>
    <col min="1282" max="1282" width="20.7109375" style="33" customWidth="1"/>
    <col min="1283" max="1284" width="33.7109375" style="33" customWidth="1"/>
    <col min="1285" max="1286" width="7.7109375" style="33" customWidth="1"/>
    <col min="1287" max="1287" width="8.7109375" style="33" customWidth="1"/>
    <col min="1288" max="1536" width="10.7109375" style="33"/>
    <col min="1537" max="1537" width="25.7109375" style="33" customWidth="1"/>
    <col min="1538" max="1538" width="20.7109375" style="33" customWidth="1"/>
    <col min="1539" max="1540" width="33.7109375" style="33" customWidth="1"/>
    <col min="1541" max="1542" width="7.7109375" style="33" customWidth="1"/>
    <col min="1543" max="1543" width="8.7109375" style="33" customWidth="1"/>
    <col min="1544" max="1792" width="10.7109375" style="33"/>
    <col min="1793" max="1793" width="25.7109375" style="33" customWidth="1"/>
    <col min="1794" max="1794" width="20.7109375" style="33" customWidth="1"/>
    <col min="1795" max="1796" width="33.7109375" style="33" customWidth="1"/>
    <col min="1797" max="1798" width="7.7109375" style="33" customWidth="1"/>
    <col min="1799" max="1799" width="8.7109375" style="33" customWidth="1"/>
    <col min="1800" max="2048" width="10.7109375" style="33"/>
    <col min="2049" max="2049" width="25.7109375" style="33" customWidth="1"/>
    <col min="2050" max="2050" width="20.7109375" style="33" customWidth="1"/>
    <col min="2051" max="2052" width="33.7109375" style="33" customWidth="1"/>
    <col min="2053" max="2054" width="7.7109375" style="33" customWidth="1"/>
    <col min="2055" max="2055" width="8.7109375" style="33" customWidth="1"/>
    <col min="2056" max="2304" width="10.7109375" style="33"/>
    <col min="2305" max="2305" width="25.7109375" style="33" customWidth="1"/>
    <col min="2306" max="2306" width="20.7109375" style="33" customWidth="1"/>
    <col min="2307" max="2308" width="33.7109375" style="33" customWidth="1"/>
    <col min="2309" max="2310" width="7.7109375" style="33" customWidth="1"/>
    <col min="2311" max="2311" width="8.7109375" style="33" customWidth="1"/>
    <col min="2312" max="2560" width="10.7109375" style="33"/>
    <col min="2561" max="2561" width="25.7109375" style="33" customWidth="1"/>
    <col min="2562" max="2562" width="20.7109375" style="33" customWidth="1"/>
    <col min="2563" max="2564" width="33.7109375" style="33" customWidth="1"/>
    <col min="2565" max="2566" width="7.7109375" style="33" customWidth="1"/>
    <col min="2567" max="2567" width="8.7109375" style="33" customWidth="1"/>
    <col min="2568" max="2816" width="10.7109375" style="33"/>
    <col min="2817" max="2817" width="25.7109375" style="33" customWidth="1"/>
    <col min="2818" max="2818" width="20.7109375" style="33" customWidth="1"/>
    <col min="2819" max="2820" width="33.7109375" style="33" customWidth="1"/>
    <col min="2821" max="2822" width="7.7109375" style="33" customWidth="1"/>
    <col min="2823" max="2823" width="8.7109375" style="33" customWidth="1"/>
    <col min="2824" max="3072" width="10.7109375" style="33"/>
    <col min="3073" max="3073" width="25.7109375" style="33" customWidth="1"/>
    <col min="3074" max="3074" width="20.7109375" style="33" customWidth="1"/>
    <col min="3075" max="3076" width="33.7109375" style="33" customWidth="1"/>
    <col min="3077" max="3078" width="7.7109375" style="33" customWidth="1"/>
    <col min="3079" max="3079" width="8.7109375" style="33" customWidth="1"/>
    <col min="3080" max="3328" width="10.7109375" style="33"/>
    <col min="3329" max="3329" width="25.7109375" style="33" customWidth="1"/>
    <col min="3330" max="3330" width="20.7109375" style="33" customWidth="1"/>
    <col min="3331" max="3332" width="33.7109375" style="33" customWidth="1"/>
    <col min="3333" max="3334" width="7.7109375" style="33" customWidth="1"/>
    <col min="3335" max="3335" width="8.7109375" style="33" customWidth="1"/>
    <col min="3336" max="3584" width="10.7109375" style="33"/>
    <col min="3585" max="3585" width="25.7109375" style="33" customWidth="1"/>
    <col min="3586" max="3586" width="20.7109375" style="33" customWidth="1"/>
    <col min="3587" max="3588" width="33.7109375" style="33" customWidth="1"/>
    <col min="3589" max="3590" width="7.7109375" style="33" customWidth="1"/>
    <col min="3591" max="3591" width="8.7109375" style="33" customWidth="1"/>
    <col min="3592" max="3840" width="10.7109375" style="33"/>
    <col min="3841" max="3841" width="25.7109375" style="33" customWidth="1"/>
    <col min="3842" max="3842" width="20.7109375" style="33" customWidth="1"/>
    <col min="3843" max="3844" width="33.7109375" style="33" customWidth="1"/>
    <col min="3845" max="3846" width="7.7109375" style="33" customWidth="1"/>
    <col min="3847" max="3847" width="8.7109375" style="33" customWidth="1"/>
    <col min="3848" max="4096" width="10.7109375" style="33"/>
    <col min="4097" max="4097" width="25.7109375" style="33" customWidth="1"/>
    <col min="4098" max="4098" width="20.7109375" style="33" customWidth="1"/>
    <col min="4099" max="4100" width="33.7109375" style="33" customWidth="1"/>
    <col min="4101" max="4102" width="7.7109375" style="33" customWidth="1"/>
    <col min="4103" max="4103" width="8.7109375" style="33" customWidth="1"/>
    <col min="4104" max="4352" width="10.7109375" style="33"/>
    <col min="4353" max="4353" width="25.7109375" style="33" customWidth="1"/>
    <col min="4354" max="4354" width="20.7109375" style="33" customWidth="1"/>
    <col min="4355" max="4356" width="33.7109375" style="33" customWidth="1"/>
    <col min="4357" max="4358" width="7.7109375" style="33" customWidth="1"/>
    <col min="4359" max="4359" width="8.7109375" style="33" customWidth="1"/>
    <col min="4360" max="4608" width="10.7109375" style="33"/>
    <col min="4609" max="4609" width="25.7109375" style="33" customWidth="1"/>
    <col min="4610" max="4610" width="20.7109375" style="33" customWidth="1"/>
    <col min="4611" max="4612" width="33.7109375" style="33" customWidth="1"/>
    <col min="4613" max="4614" width="7.7109375" style="33" customWidth="1"/>
    <col min="4615" max="4615" width="8.7109375" style="33" customWidth="1"/>
    <col min="4616" max="4864" width="10.7109375" style="33"/>
    <col min="4865" max="4865" width="25.7109375" style="33" customWidth="1"/>
    <col min="4866" max="4866" width="20.7109375" style="33" customWidth="1"/>
    <col min="4867" max="4868" width="33.7109375" style="33" customWidth="1"/>
    <col min="4869" max="4870" width="7.7109375" style="33" customWidth="1"/>
    <col min="4871" max="4871" width="8.7109375" style="33" customWidth="1"/>
    <col min="4872" max="5120" width="10.7109375" style="33"/>
    <col min="5121" max="5121" width="25.7109375" style="33" customWidth="1"/>
    <col min="5122" max="5122" width="20.7109375" style="33" customWidth="1"/>
    <col min="5123" max="5124" width="33.7109375" style="33" customWidth="1"/>
    <col min="5125" max="5126" width="7.7109375" style="33" customWidth="1"/>
    <col min="5127" max="5127" width="8.7109375" style="33" customWidth="1"/>
    <col min="5128" max="5376" width="10.7109375" style="33"/>
    <col min="5377" max="5377" width="25.7109375" style="33" customWidth="1"/>
    <col min="5378" max="5378" width="20.7109375" style="33" customWidth="1"/>
    <col min="5379" max="5380" width="33.7109375" style="33" customWidth="1"/>
    <col min="5381" max="5382" width="7.7109375" style="33" customWidth="1"/>
    <col min="5383" max="5383" width="8.7109375" style="33" customWidth="1"/>
    <col min="5384" max="5632" width="10.7109375" style="33"/>
    <col min="5633" max="5633" width="25.7109375" style="33" customWidth="1"/>
    <col min="5634" max="5634" width="20.7109375" style="33" customWidth="1"/>
    <col min="5635" max="5636" width="33.7109375" style="33" customWidth="1"/>
    <col min="5637" max="5638" width="7.7109375" style="33" customWidth="1"/>
    <col min="5639" max="5639" width="8.7109375" style="33" customWidth="1"/>
    <col min="5640" max="5888" width="10.7109375" style="33"/>
    <col min="5889" max="5889" width="25.7109375" style="33" customWidth="1"/>
    <col min="5890" max="5890" width="20.7109375" style="33" customWidth="1"/>
    <col min="5891" max="5892" width="33.7109375" style="33" customWidth="1"/>
    <col min="5893" max="5894" width="7.7109375" style="33" customWidth="1"/>
    <col min="5895" max="5895" width="8.7109375" style="33" customWidth="1"/>
    <col min="5896" max="6144" width="10.7109375" style="33"/>
    <col min="6145" max="6145" width="25.7109375" style="33" customWidth="1"/>
    <col min="6146" max="6146" width="20.7109375" style="33" customWidth="1"/>
    <col min="6147" max="6148" width="33.7109375" style="33" customWidth="1"/>
    <col min="6149" max="6150" width="7.7109375" style="33" customWidth="1"/>
    <col min="6151" max="6151" width="8.7109375" style="33" customWidth="1"/>
    <col min="6152" max="6400" width="10.7109375" style="33"/>
    <col min="6401" max="6401" width="25.7109375" style="33" customWidth="1"/>
    <col min="6402" max="6402" width="20.7109375" style="33" customWidth="1"/>
    <col min="6403" max="6404" width="33.7109375" style="33" customWidth="1"/>
    <col min="6405" max="6406" width="7.7109375" style="33" customWidth="1"/>
    <col min="6407" max="6407" width="8.7109375" style="33" customWidth="1"/>
    <col min="6408" max="6656" width="10.7109375" style="33"/>
    <col min="6657" max="6657" width="25.7109375" style="33" customWidth="1"/>
    <col min="6658" max="6658" width="20.7109375" style="33" customWidth="1"/>
    <col min="6659" max="6660" width="33.7109375" style="33" customWidth="1"/>
    <col min="6661" max="6662" width="7.7109375" style="33" customWidth="1"/>
    <col min="6663" max="6663" width="8.7109375" style="33" customWidth="1"/>
    <col min="6664" max="6912" width="10.7109375" style="33"/>
    <col min="6913" max="6913" width="25.7109375" style="33" customWidth="1"/>
    <col min="6914" max="6914" width="20.7109375" style="33" customWidth="1"/>
    <col min="6915" max="6916" width="33.7109375" style="33" customWidth="1"/>
    <col min="6917" max="6918" width="7.7109375" style="33" customWidth="1"/>
    <col min="6919" max="6919" width="8.7109375" style="33" customWidth="1"/>
    <col min="6920" max="7168" width="10.7109375" style="33"/>
    <col min="7169" max="7169" width="25.7109375" style="33" customWidth="1"/>
    <col min="7170" max="7170" width="20.7109375" style="33" customWidth="1"/>
    <col min="7171" max="7172" width="33.7109375" style="33" customWidth="1"/>
    <col min="7173" max="7174" width="7.7109375" style="33" customWidth="1"/>
    <col min="7175" max="7175" width="8.7109375" style="33" customWidth="1"/>
    <col min="7176" max="7424" width="10.7109375" style="33"/>
    <col min="7425" max="7425" width="25.7109375" style="33" customWidth="1"/>
    <col min="7426" max="7426" width="20.7109375" style="33" customWidth="1"/>
    <col min="7427" max="7428" width="33.7109375" style="33" customWidth="1"/>
    <col min="7429" max="7430" width="7.7109375" style="33" customWidth="1"/>
    <col min="7431" max="7431" width="8.7109375" style="33" customWidth="1"/>
    <col min="7432" max="7680" width="10.7109375" style="33"/>
    <col min="7681" max="7681" width="25.7109375" style="33" customWidth="1"/>
    <col min="7682" max="7682" width="20.7109375" style="33" customWidth="1"/>
    <col min="7683" max="7684" width="33.7109375" style="33" customWidth="1"/>
    <col min="7685" max="7686" width="7.7109375" style="33" customWidth="1"/>
    <col min="7687" max="7687" width="8.7109375" style="33" customWidth="1"/>
    <col min="7688" max="7936" width="10.7109375" style="33"/>
    <col min="7937" max="7937" width="25.7109375" style="33" customWidth="1"/>
    <col min="7938" max="7938" width="20.7109375" style="33" customWidth="1"/>
    <col min="7939" max="7940" width="33.7109375" style="33" customWidth="1"/>
    <col min="7941" max="7942" width="7.7109375" style="33" customWidth="1"/>
    <col min="7943" max="7943" width="8.7109375" style="33" customWidth="1"/>
    <col min="7944" max="8192" width="10.7109375" style="33"/>
    <col min="8193" max="8193" width="25.7109375" style="33" customWidth="1"/>
    <col min="8194" max="8194" width="20.7109375" style="33" customWidth="1"/>
    <col min="8195" max="8196" width="33.7109375" style="33" customWidth="1"/>
    <col min="8197" max="8198" width="7.7109375" style="33" customWidth="1"/>
    <col min="8199" max="8199" width="8.7109375" style="33" customWidth="1"/>
    <col min="8200" max="8448" width="10.7109375" style="33"/>
    <col min="8449" max="8449" width="25.7109375" style="33" customWidth="1"/>
    <col min="8450" max="8450" width="20.7109375" style="33" customWidth="1"/>
    <col min="8451" max="8452" width="33.7109375" style="33" customWidth="1"/>
    <col min="8453" max="8454" width="7.7109375" style="33" customWidth="1"/>
    <col min="8455" max="8455" width="8.7109375" style="33" customWidth="1"/>
    <col min="8456" max="8704" width="10.7109375" style="33"/>
    <col min="8705" max="8705" width="25.7109375" style="33" customWidth="1"/>
    <col min="8706" max="8706" width="20.7109375" style="33" customWidth="1"/>
    <col min="8707" max="8708" width="33.7109375" style="33" customWidth="1"/>
    <col min="8709" max="8710" width="7.7109375" style="33" customWidth="1"/>
    <col min="8711" max="8711" width="8.7109375" style="33" customWidth="1"/>
    <col min="8712" max="8960" width="10.7109375" style="33"/>
    <col min="8961" max="8961" width="25.7109375" style="33" customWidth="1"/>
    <col min="8962" max="8962" width="20.7109375" style="33" customWidth="1"/>
    <col min="8963" max="8964" width="33.7109375" style="33" customWidth="1"/>
    <col min="8965" max="8966" width="7.7109375" style="33" customWidth="1"/>
    <col min="8967" max="8967" width="8.7109375" style="33" customWidth="1"/>
    <col min="8968" max="9216" width="10.7109375" style="33"/>
    <col min="9217" max="9217" width="25.7109375" style="33" customWidth="1"/>
    <col min="9218" max="9218" width="20.7109375" style="33" customWidth="1"/>
    <col min="9219" max="9220" width="33.7109375" style="33" customWidth="1"/>
    <col min="9221" max="9222" width="7.7109375" style="33" customWidth="1"/>
    <col min="9223" max="9223" width="8.7109375" style="33" customWidth="1"/>
    <col min="9224" max="9472" width="10.7109375" style="33"/>
    <col min="9473" max="9473" width="25.7109375" style="33" customWidth="1"/>
    <col min="9474" max="9474" width="20.7109375" style="33" customWidth="1"/>
    <col min="9475" max="9476" width="33.7109375" style="33" customWidth="1"/>
    <col min="9477" max="9478" width="7.7109375" style="33" customWidth="1"/>
    <col min="9479" max="9479" width="8.7109375" style="33" customWidth="1"/>
    <col min="9480" max="9728" width="10.7109375" style="33"/>
    <col min="9729" max="9729" width="25.7109375" style="33" customWidth="1"/>
    <col min="9730" max="9730" width="20.7109375" style="33" customWidth="1"/>
    <col min="9731" max="9732" width="33.7109375" style="33" customWidth="1"/>
    <col min="9733" max="9734" width="7.7109375" style="33" customWidth="1"/>
    <col min="9735" max="9735" width="8.7109375" style="33" customWidth="1"/>
    <col min="9736" max="9984" width="10.7109375" style="33"/>
    <col min="9985" max="9985" width="25.7109375" style="33" customWidth="1"/>
    <col min="9986" max="9986" width="20.7109375" style="33" customWidth="1"/>
    <col min="9987" max="9988" width="33.7109375" style="33" customWidth="1"/>
    <col min="9989" max="9990" width="7.7109375" style="33" customWidth="1"/>
    <col min="9991" max="9991" width="8.7109375" style="33" customWidth="1"/>
    <col min="9992" max="10240" width="10.7109375" style="33"/>
    <col min="10241" max="10241" width="25.7109375" style="33" customWidth="1"/>
    <col min="10242" max="10242" width="20.7109375" style="33" customWidth="1"/>
    <col min="10243" max="10244" width="33.7109375" style="33" customWidth="1"/>
    <col min="10245" max="10246" width="7.7109375" style="33" customWidth="1"/>
    <col min="10247" max="10247" width="8.7109375" style="33" customWidth="1"/>
    <col min="10248" max="10496" width="10.7109375" style="33"/>
    <col min="10497" max="10497" width="25.7109375" style="33" customWidth="1"/>
    <col min="10498" max="10498" width="20.7109375" style="33" customWidth="1"/>
    <col min="10499" max="10500" width="33.7109375" style="33" customWidth="1"/>
    <col min="10501" max="10502" width="7.7109375" style="33" customWidth="1"/>
    <col min="10503" max="10503" width="8.7109375" style="33" customWidth="1"/>
    <col min="10504" max="10752" width="10.7109375" style="33"/>
    <col min="10753" max="10753" width="25.7109375" style="33" customWidth="1"/>
    <col min="10754" max="10754" width="20.7109375" style="33" customWidth="1"/>
    <col min="10755" max="10756" width="33.7109375" style="33" customWidth="1"/>
    <col min="10757" max="10758" width="7.7109375" style="33" customWidth="1"/>
    <col min="10759" max="10759" width="8.7109375" style="33" customWidth="1"/>
    <col min="10760" max="11008" width="10.7109375" style="33"/>
    <col min="11009" max="11009" width="25.7109375" style="33" customWidth="1"/>
    <col min="11010" max="11010" width="20.7109375" style="33" customWidth="1"/>
    <col min="11011" max="11012" width="33.7109375" style="33" customWidth="1"/>
    <col min="11013" max="11014" width="7.7109375" style="33" customWidth="1"/>
    <col min="11015" max="11015" width="8.7109375" style="33" customWidth="1"/>
    <col min="11016" max="11264" width="10.7109375" style="33"/>
    <col min="11265" max="11265" width="25.7109375" style="33" customWidth="1"/>
    <col min="11266" max="11266" width="20.7109375" style="33" customWidth="1"/>
    <col min="11267" max="11268" width="33.7109375" style="33" customWidth="1"/>
    <col min="11269" max="11270" width="7.7109375" style="33" customWidth="1"/>
    <col min="11271" max="11271" width="8.7109375" style="33" customWidth="1"/>
    <col min="11272" max="11520" width="10.7109375" style="33"/>
    <col min="11521" max="11521" width="25.7109375" style="33" customWidth="1"/>
    <col min="11522" max="11522" width="20.7109375" style="33" customWidth="1"/>
    <col min="11523" max="11524" width="33.7109375" style="33" customWidth="1"/>
    <col min="11525" max="11526" width="7.7109375" style="33" customWidth="1"/>
    <col min="11527" max="11527" width="8.7109375" style="33" customWidth="1"/>
    <col min="11528" max="11776" width="10.7109375" style="33"/>
    <col min="11777" max="11777" width="25.7109375" style="33" customWidth="1"/>
    <col min="11778" max="11778" width="20.7109375" style="33" customWidth="1"/>
    <col min="11779" max="11780" width="33.7109375" style="33" customWidth="1"/>
    <col min="11781" max="11782" width="7.7109375" style="33" customWidth="1"/>
    <col min="11783" max="11783" width="8.7109375" style="33" customWidth="1"/>
    <col min="11784" max="12032" width="10.7109375" style="33"/>
    <col min="12033" max="12033" width="25.7109375" style="33" customWidth="1"/>
    <col min="12034" max="12034" width="20.7109375" style="33" customWidth="1"/>
    <col min="12035" max="12036" width="33.7109375" style="33" customWidth="1"/>
    <col min="12037" max="12038" width="7.7109375" style="33" customWidth="1"/>
    <col min="12039" max="12039" width="8.7109375" style="33" customWidth="1"/>
    <col min="12040" max="12288" width="10.7109375" style="33"/>
    <col min="12289" max="12289" width="25.7109375" style="33" customWidth="1"/>
    <col min="12290" max="12290" width="20.7109375" style="33" customWidth="1"/>
    <col min="12291" max="12292" width="33.7109375" style="33" customWidth="1"/>
    <col min="12293" max="12294" width="7.7109375" style="33" customWidth="1"/>
    <col min="12295" max="12295" width="8.7109375" style="33" customWidth="1"/>
    <col min="12296" max="12544" width="10.7109375" style="33"/>
    <col min="12545" max="12545" width="25.7109375" style="33" customWidth="1"/>
    <col min="12546" max="12546" width="20.7109375" style="33" customWidth="1"/>
    <col min="12547" max="12548" width="33.7109375" style="33" customWidth="1"/>
    <col min="12549" max="12550" width="7.7109375" style="33" customWidth="1"/>
    <col min="12551" max="12551" width="8.7109375" style="33" customWidth="1"/>
    <col min="12552" max="12800" width="10.7109375" style="33"/>
    <col min="12801" max="12801" width="25.7109375" style="33" customWidth="1"/>
    <col min="12802" max="12802" width="20.7109375" style="33" customWidth="1"/>
    <col min="12803" max="12804" width="33.7109375" style="33" customWidth="1"/>
    <col min="12805" max="12806" width="7.7109375" style="33" customWidth="1"/>
    <col min="12807" max="12807" width="8.7109375" style="33" customWidth="1"/>
    <col min="12808" max="13056" width="10.7109375" style="33"/>
    <col min="13057" max="13057" width="25.7109375" style="33" customWidth="1"/>
    <col min="13058" max="13058" width="20.7109375" style="33" customWidth="1"/>
    <col min="13059" max="13060" width="33.7109375" style="33" customWidth="1"/>
    <col min="13061" max="13062" width="7.7109375" style="33" customWidth="1"/>
    <col min="13063" max="13063" width="8.7109375" style="33" customWidth="1"/>
    <col min="13064" max="13312" width="10.7109375" style="33"/>
    <col min="13313" max="13313" width="25.7109375" style="33" customWidth="1"/>
    <col min="13314" max="13314" width="20.7109375" style="33" customWidth="1"/>
    <col min="13315" max="13316" width="33.7109375" style="33" customWidth="1"/>
    <col min="13317" max="13318" width="7.7109375" style="33" customWidth="1"/>
    <col min="13319" max="13319" width="8.7109375" style="33" customWidth="1"/>
    <col min="13320" max="13568" width="10.7109375" style="33"/>
    <col min="13569" max="13569" width="25.7109375" style="33" customWidth="1"/>
    <col min="13570" max="13570" width="20.7109375" style="33" customWidth="1"/>
    <col min="13571" max="13572" width="33.7109375" style="33" customWidth="1"/>
    <col min="13573" max="13574" width="7.7109375" style="33" customWidth="1"/>
    <col min="13575" max="13575" width="8.7109375" style="33" customWidth="1"/>
    <col min="13576" max="13824" width="10.7109375" style="33"/>
    <col min="13825" max="13825" width="25.7109375" style="33" customWidth="1"/>
    <col min="13826" max="13826" width="20.7109375" style="33" customWidth="1"/>
    <col min="13827" max="13828" width="33.7109375" style="33" customWidth="1"/>
    <col min="13829" max="13830" width="7.7109375" style="33" customWidth="1"/>
    <col min="13831" max="13831" width="8.7109375" style="33" customWidth="1"/>
    <col min="13832" max="14080" width="10.7109375" style="33"/>
    <col min="14081" max="14081" width="25.7109375" style="33" customWidth="1"/>
    <col min="14082" max="14082" width="20.7109375" style="33" customWidth="1"/>
    <col min="14083" max="14084" width="33.7109375" style="33" customWidth="1"/>
    <col min="14085" max="14086" width="7.7109375" style="33" customWidth="1"/>
    <col min="14087" max="14087" width="8.7109375" style="33" customWidth="1"/>
    <col min="14088" max="14336" width="10.7109375" style="33"/>
    <col min="14337" max="14337" width="25.7109375" style="33" customWidth="1"/>
    <col min="14338" max="14338" width="20.7109375" style="33" customWidth="1"/>
    <col min="14339" max="14340" width="33.7109375" style="33" customWidth="1"/>
    <col min="14341" max="14342" width="7.7109375" style="33" customWidth="1"/>
    <col min="14343" max="14343" width="8.7109375" style="33" customWidth="1"/>
    <col min="14344" max="14592" width="10.7109375" style="33"/>
    <col min="14593" max="14593" width="25.7109375" style="33" customWidth="1"/>
    <col min="14594" max="14594" width="20.7109375" style="33" customWidth="1"/>
    <col min="14595" max="14596" width="33.7109375" style="33" customWidth="1"/>
    <col min="14597" max="14598" width="7.7109375" style="33" customWidth="1"/>
    <col min="14599" max="14599" width="8.7109375" style="33" customWidth="1"/>
    <col min="14600" max="14848" width="10.7109375" style="33"/>
    <col min="14849" max="14849" width="25.7109375" style="33" customWidth="1"/>
    <col min="14850" max="14850" width="20.7109375" style="33" customWidth="1"/>
    <col min="14851" max="14852" width="33.7109375" style="33" customWidth="1"/>
    <col min="14853" max="14854" width="7.7109375" style="33" customWidth="1"/>
    <col min="14855" max="14855" width="8.7109375" style="33" customWidth="1"/>
    <col min="14856" max="15104" width="10.7109375" style="33"/>
    <col min="15105" max="15105" width="25.7109375" style="33" customWidth="1"/>
    <col min="15106" max="15106" width="20.7109375" style="33" customWidth="1"/>
    <col min="15107" max="15108" width="33.7109375" style="33" customWidth="1"/>
    <col min="15109" max="15110" width="7.7109375" style="33" customWidth="1"/>
    <col min="15111" max="15111" width="8.7109375" style="33" customWidth="1"/>
    <col min="15112" max="15360" width="10.7109375" style="33"/>
    <col min="15361" max="15361" width="25.7109375" style="33" customWidth="1"/>
    <col min="15362" max="15362" width="20.7109375" style="33" customWidth="1"/>
    <col min="15363" max="15364" width="33.7109375" style="33" customWidth="1"/>
    <col min="15365" max="15366" width="7.7109375" style="33" customWidth="1"/>
    <col min="15367" max="15367" width="8.7109375" style="33" customWidth="1"/>
    <col min="15368" max="15616" width="10.7109375" style="33"/>
    <col min="15617" max="15617" width="25.7109375" style="33" customWidth="1"/>
    <col min="15618" max="15618" width="20.7109375" style="33" customWidth="1"/>
    <col min="15619" max="15620" width="33.7109375" style="33" customWidth="1"/>
    <col min="15621" max="15622" width="7.7109375" style="33" customWidth="1"/>
    <col min="15623" max="15623" width="8.7109375" style="33" customWidth="1"/>
    <col min="15624" max="15872" width="10.7109375" style="33"/>
    <col min="15873" max="15873" width="25.7109375" style="33" customWidth="1"/>
    <col min="15874" max="15874" width="20.7109375" style="33" customWidth="1"/>
    <col min="15875" max="15876" width="33.7109375" style="33" customWidth="1"/>
    <col min="15877" max="15878" width="7.7109375" style="33" customWidth="1"/>
    <col min="15879" max="15879" width="8.7109375" style="33" customWidth="1"/>
    <col min="15880" max="16128" width="10.7109375" style="33"/>
    <col min="16129" max="16129" width="25.7109375" style="33" customWidth="1"/>
    <col min="16130" max="16130" width="20.7109375" style="33" customWidth="1"/>
    <col min="16131" max="16132" width="33.7109375" style="33" customWidth="1"/>
    <col min="16133" max="16134" width="7.7109375" style="33" customWidth="1"/>
    <col min="16135" max="16135" width="8.7109375" style="33" customWidth="1"/>
    <col min="16136" max="16384" width="10.7109375" style="33"/>
  </cols>
  <sheetData>
    <row r="1" spans="1:7" s="112" customFormat="1" ht="15" customHeight="1" x14ac:dyDescent="0.2">
      <c r="A1" s="1108" t="s">
        <v>1770</v>
      </c>
      <c r="B1" s="1108"/>
      <c r="C1" s="1108"/>
      <c r="D1" s="1108"/>
      <c r="E1" s="1108"/>
      <c r="F1" s="1108"/>
      <c r="G1" s="1108"/>
    </row>
    <row r="2" spans="1:7" s="32" customFormat="1" ht="15" customHeight="1" x14ac:dyDescent="0.2">
      <c r="A2" s="1106" t="s">
        <v>590</v>
      </c>
      <c r="B2" s="1106" t="s">
        <v>582</v>
      </c>
      <c r="C2" s="1106" t="s">
        <v>583</v>
      </c>
      <c r="D2" s="1106"/>
      <c r="E2" s="1109"/>
      <c r="F2" s="1109"/>
      <c r="G2" s="1109"/>
    </row>
    <row r="3" spans="1:7" s="32" customFormat="1" ht="15" customHeight="1" x14ac:dyDescent="0.2">
      <c r="A3" s="1107"/>
      <c r="B3" s="1107"/>
      <c r="C3" s="111" t="s">
        <v>584</v>
      </c>
      <c r="D3" s="111" t="s">
        <v>585</v>
      </c>
      <c r="E3" s="111" t="s">
        <v>38</v>
      </c>
      <c r="F3" s="111" t="s">
        <v>39</v>
      </c>
      <c r="G3" s="111" t="s">
        <v>8</v>
      </c>
    </row>
    <row r="4" spans="1:7" s="32" customFormat="1" ht="30" customHeight="1" x14ac:dyDescent="0.2">
      <c r="A4" s="120" t="s">
        <v>14077</v>
      </c>
      <c r="B4" s="120" t="s">
        <v>586</v>
      </c>
      <c r="C4" s="121" t="s">
        <v>5678</v>
      </c>
      <c r="D4" s="121" t="s">
        <v>5679</v>
      </c>
      <c r="E4" s="122"/>
      <c r="F4" s="122"/>
      <c r="G4" s="123">
        <f>2*29</f>
        <v>58</v>
      </c>
    </row>
    <row r="5" spans="1:7" s="32" customFormat="1" ht="30" customHeight="1" x14ac:dyDescent="0.2">
      <c r="A5" s="120" t="s">
        <v>14079</v>
      </c>
      <c r="B5" s="1103" t="s">
        <v>14078</v>
      </c>
      <c r="C5" s="1110" t="s">
        <v>5678</v>
      </c>
      <c r="D5" s="1110" t="s">
        <v>5679</v>
      </c>
      <c r="E5" s="122"/>
      <c r="F5" s="122"/>
      <c r="G5" s="123">
        <f>2*51.7</f>
        <v>103.4</v>
      </c>
    </row>
    <row r="6" spans="1:7" s="32" customFormat="1" ht="30" customHeight="1" x14ac:dyDescent="0.2">
      <c r="A6" s="120" t="s">
        <v>14079</v>
      </c>
      <c r="B6" s="1105"/>
      <c r="C6" s="1111"/>
      <c r="D6" s="1111"/>
      <c r="E6" s="122"/>
      <c r="F6" s="122"/>
      <c r="G6" s="123">
        <f>2*17.2</f>
        <v>34.4</v>
      </c>
    </row>
    <row r="7" spans="1:7" s="32" customFormat="1" ht="30" customHeight="1" x14ac:dyDescent="0.2">
      <c r="A7" s="120" t="s">
        <v>14079</v>
      </c>
      <c r="B7" s="559" t="s">
        <v>14080</v>
      </c>
      <c r="C7" s="600" t="s">
        <v>5678</v>
      </c>
      <c r="D7" s="600" t="s">
        <v>5679</v>
      </c>
      <c r="E7" s="122"/>
      <c r="F7" s="122"/>
      <c r="G7" s="123">
        <f>2*51.7</f>
        <v>103.4</v>
      </c>
    </row>
    <row r="8" spans="1:7" s="32" customFormat="1" ht="30" customHeight="1" x14ac:dyDescent="0.2">
      <c r="A8" s="1103" t="s">
        <v>1771</v>
      </c>
      <c r="B8" s="124" t="s">
        <v>5680</v>
      </c>
      <c r="C8" s="125" t="s">
        <v>5681</v>
      </c>
      <c r="D8" s="125" t="s">
        <v>5679</v>
      </c>
      <c r="E8" s="126"/>
      <c r="F8" s="126"/>
      <c r="G8" s="127">
        <v>400</v>
      </c>
    </row>
    <row r="9" spans="1:7" s="32" customFormat="1" ht="30" customHeight="1" x14ac:dyDescent="0.2">
      <c r="A9" s="1104"/>
      <c r="B9" s="128" t="s">
        <v>1772</v>
      </c>
      <c r="C9" s="129" t="s">
        <v>5681</v>
      </c>
      <c r="D9" s="129" t="s">
        <v>5682</v>
      </c>
      <c r="E9" s="130"/>
      <c r="F9" s="130"/>
      <c r="G9" s="131">
        <v>428</v>
      </c>
    </row>
    <row r="10" spans="1:7" s="32" customFormat="1" ht="30" customHeight="1" x14ac:dyDescent="0.2">
      <c r="A10" s="1105"/>
      <c r="B10" s="132" t="s">
        <v>1773</v>
      </c>
      <c r="C10" s="133" t="s">
        <v>5682</v>
      </c>
      <c r="D10" s="133" t="s">
        <v>5679</v>
      </c>
      <c r="E10" s="134"/>
      <c r="F10" s="134"/>
      <c r="G10" s="135">
        <v>52</v>
      </c>
    </row>
    <row r="11" spans="1:7" ht="30" customHeight="1" x14ac:dyDescent="0.2">
      <c r="A11" s="124" t="s">
        <v>10554</v>
      </c>
      <c r="B11" s="124" t="s">
        <v>14075</v>
      </c>
      <c r="C11" s="125" t="s">
        <v>14076</v>
      </c>
      <c r="D11" s="125" t="s">
        <v>5679</v>
      </c>
      <c r="E11" s="126"/>
      <c r="F11" s="126"/>
      <c r="G11" s="127">
        <f>2*40.2</f>
        <v>80.400000000000006</v>
      </c>
    </row>
    <row r="12" spans="1:7" ht="30" customHeight="1" x14ac:dyDescent="0.2">
      <c r="A12" s="120" t="s">
        <v>14132</v>
      </c>
      <c r="B12" s="120" t="s">
        <v>1774</v>
      </c>
      <c r="C12" s="121" t="s">
        <v>5679</v>
      </c>
      <c r="D12" s="121" t="s">
        <v>14133</v>
      </c>
      <c r="E12" s="122"/>
      <c r="F12" s="122"/>
      <c r="G12" s="123">
        <v>12</v>
      </c>
    </row>
    <row r="13" spans="1:7" ht="30" customHeight="1" x14ac:dyDescent="0.2">
      <c r="A13" s="120" t="s">
        <v>14131</v>
      </c>
      <c r="B13" s="120" t="s">
        <v>1774</v>
      </c>
      <c r="C13" s="121" t="s">
        <v>14134</v>
      </c>
      <c r="D13" s="121" t="s">
        <v>5679</v>
      </c>
      <c r="E13" s="122"/>
      <c r="F13" s="122"/>
      <c r="G13" s="123">
        <f>32*2</f>
        <v>64</v>
      </c>
    </row>
    <row r="14" spans="1:7" ht="30" customHeight="1" x14ac:dyDescent="0.2">
      <c r="A14" s="114" t="s">
        <v>591</v>
      </c>
      <c r="B14" s="115"/>
      <c r="C14" s="116"/>
      <c r="D14" s="115"/>
      <c r="E14" s="115"/>
      <c r="F14" s="115"/>
      <c r="G14" s="117" t="s">
        <v>573</v>
      </c>
    </row>
    <row r="15" spans="1:7" ht="30" customHeight="1" x14ac:dyDescent="0.2"/>
    <row r="16" spans="1:7" ht="21" customHeight="1" x14ac:dyDescent="0.2"/>
    <row r="17" ht="30" customHeight="1" x14ac:dyDescent="0.2"/>
    <row r="18" ht="30" customHeight="1" x14ac:dyDescent="0.2"/>
  </sheetData>
  <mergeCells count="9">
    <mergeCell ref="A8:A10"/>
    <mergeCell ref="A2:A3"/>
    <mergeCell ref="A1:G1"/>
    <mergeCell ref="B2:B3"/>
    <mergeCell ref="C2:D2"/>
    <mergeCell ref="E2:G2"/>
    <mergeCell ref="B5:B6"/>
    <mergeCell ref="D5:D6"/>
    <mergeCell ref="C5:C6"/>
  </mergeCells>
  <conditionalFormatting sqref="E4:G13">
    <cfRule type="cellIs" dxfId="0" priority="1" stopIfTrue="1" operator="equal">
      <formula>0</formula>
    </cfRule>
  </conditionalFormatting>
  <pageMargins left="0.511811024" right="0.511811024" top="0.78740157499999996" bottom="0.78740157499999996" header="0.31496062000000002" footer="0.31496062000000002"/>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tabColor rgb="FFFFC000"/>
  </sheetPr>
  <dimension ref="A1:Q47"/>
  <sheetViews>
    <sheetView zoomScaleNormal="100" workbookViewId="0">
      <selection activeCell="N5" sqref="N5"/>
    </sheetView>
  </sheetViews>
  <sheetFormatPr defaultColWidth="10.7109375" defaultRowHeight="24.95" customHeight="1" x14ac:dyDescent="0.2"/>
  <cols>
    <col min="1" max="12" width="10.7109375" style="43"/>
    <col min="13" max="13" width="19.7109375" style="44" customWidth="1"/>
    <col min="14" max="14" width="19.7109375" style="43" customWidth="1"/>
    <col min="15" max="16384" width="10.7109375" style="43"/>
  </cols>
  <sheetData>
    <row r="1" spans="1:17" ht="24.95" customHeight="1" x14ac:dyDescent="0.2">
      <c r="A1" s="1112" t="s">
        <v>595</v>
      </c>
      <c r="B1" s="1113" t="s">
        <v>596</v>
      </c>
      <c r="C1" s="1113"/>
      <c r="D1" s="1113"/>
      <c r="E1" s="1113" t="s">
        <v>597</v>
      </c>
      <c r="F1" s="1113"/>
      <c r="G1" s="1113"/>
      <c r="H1" s="1113" t="s">
        <v>598</v>
      </c>
      <c r="I1" s="1113"/>
      <c r="J1" s="1113"/>
      <c r="K1" s="1114" t="s">
        <v>1741</v>
      </c>
      <c r="L1" s="1124" t="s">
        <v>1890</v>
      </c>
      <c r="M1" s="1113" t="s">
        <v>599</v>
      </c>
      <c r="N1" s="1123" t="s">
        <v>1742</v>
      </c>
      <c r="Q1" s="102"/>
    </row>
    <row r="2" spans="1:17" ht="24.95" customHeight="1" x14ac:dyDescent="0.2">
      <c r="A2" s="1112"/>
      <c r="B2" s="103" t="s">
        <v>600</v>
      </c>
      <c r="C2" s="103" t="s">
        <v>601</v>
      </c>
      <c r="D2" s="104" t="s">
        <v>602</v>
      </c>
      <c r="E2" s="103" t="s">
        <v>603</v>
      </c>
      <c r="F2" s="103" t="s">
        <v>601</v>
      </c>
      <c r="G2" s="104" t="s">
        <v>604</v>
      </c>
      <c r="H2" s="103" t="s">
        <v>603</v>
      </c>
      <c r="I2" s="103" t="s">
        <v>601</v>
      </c>
      <c r="J2" s="104" t="s">
        <v>604</v>
      </c>
      <c r="K2" s="1115"/>
      <c r="L2" s="1115"/>
      <c r="M2" s="1113"/>
      <c r="N2" s="1113"/>
      <c r="Q2" s="105"/>
    </row>
    <row r="3" spans="1:17" ht="24.95" customHeight="1" x14ac:dyDescent="0.2">
      <c r="A3" s="106">
        <v>0.4</v>
      </c>
      <c r="B3" s="106">
        <v>0.06</v>
      </c>
      <c r="C3" s="107">
        <v>2</v>
      </c>
      <c r="D3" s="106">
        <f t="shared" ref="D3:D8" si="0">B3*C3</f>
        <v>0.12</v>
      </c>
      <c r="E3" s="106">
        <v>0</v>
      </c>
      <c r="F3" s="107">
        <v>0</v>
      </c>
      <c r="G3" s="106">
        <f t="shared" ref="G3:G8" si="1">E3*F3</f>
        <v>0</v>
      </c>
      <c r="H3" s="106">
        <v>0.5</v>
      </c>
      <c r="I3" s="107">
        <v>2</v>
      </c>
      <c r="J3" s="106">
        <f t="shared" ref="J3:J8" si="2">H3*I3</f>
        <v>1</v>
      </c>
      <c r="K3" s="106">
        <v>0.8</v>
      </c>
      <c r="L3" s="106">
        <v>0.3</v>
      </c>
      <c r="M3" s="108">
        <f t="shared" ref="M3:M8" si="3">ROUND(A3*1+D3*1+G3+J3,2)</f>
        <v>1.52</v>
      </c>
      <c r="N3" s="187">
        <f>0.4+0.3+0.3</f>
        <v>1</v>
      </c>
      <c r="O3" s="44"/>
      <c r="Q3" s="105"/>
    </row>
    <row r="4" spans="1:17" ht="24.95" customHeight="1" x14ac:dyDescent="0.2">
      <c r="A4" s="106">
        <v>0.6</v>
      </c>
      <c r="B4" s="106">
        <v>0.08</v>
      </c>
      <c r="C4" s="107">
        <v>2</v>
      </c>
      <c r="D4" s="106">
        <f t="shared" si="0"/>
        <v>0.16</v>
      </c>
      <c r="E4" s="106">
        <v>0</v>
      </c>
      <c r="F4" s="107">
        <v>0</v>
      </c>
      <c r="G4" s="106">
        <f t="shared" si="1"/>
        <v>0</v>
      </c>
      <c r="H4" s="106">
        <v>0.5</v>
      </c>
      <c r="I4" s="107">
        <v>2</v>
      </c>
      <c r="J4" s="106">
        <f>H4*I4</f>
        <v>1</v>
      </c>
      <c r="K4" s="106">
        <v>1</v>
      </c>
      <c r="L4" s="106">
        <v>0.35</v>
      </c>
      <c r="M4" s="108">
        <f t="shared" si="3"/>
        <v>1.76</v>
      </c>
      <c r="N4" s="188">
        <f>0.6+0.3+0.3</f>
        <v>1.2</v>
      </c>
      <c r="O4" s="44"/>
      <c r="Q4" s="105"/>
    </row>
    <row r="5" spans="1:17" ht="24.95" customHeight="1" x14ac:dyDescent="0.2">
      <c r="A5" s="106">
        <v>0.8</v>
      </c>
      <c r="B5" s="106">
        <v>0.1</v>
      </c>
      <c r="C5" s="107">
        <v>2</v>
      </c>
      <c r="D5" s="106">
        <f t="shared" si="0"/>
        <v>0.2</v>
      </c>
      <c r="E5" s="106">
        <v>0</v>
      </c>
      <c r="F5" s="107">
        <v>0</v>
      </c>
      <c r="G5" s="106">
        <f t="shared" si="1"/>
        <v>0</v>
      </c>
      <c r="H5" s="106">
        <v>0.5</v>
      </c>
      <c r="I5" s="107">
        <v>2</v>
      </c>
      <c r="J5" s="106">
        <f t="shared" si="2"/>
        <v>1</v>
      </c>
      <c r="K5" s="106">
        <v>1.2</v>
      </c>
      <c r="L5" s="106">
        <v>0.39999999999999997</v>
      </c>
      <c r="M5" s="108">
        <f t="shared" si="3"/>
        <v>2</v>
      </c>
      <c r="N5" s="108">
        <f>IF(ROUNDUP(J5+K5,1)&lt;2,2,ROUNDUP(J5+K5,1))</f>
        <v>2.2000000000000002</v>
      </c>
      <c r="O5" s="44"/>
      <c r="Q5" s="105"/>
    </row>
    <row r="6" spans="1:17" ht="24.95" customHeight="1" x14ac:dyDescent="0.2">
      <c r="A6" s="106">
        <v>1</v>
      </c>
      <c r="B6" s="106">
        <v>0.12</v>
      </c>
      <c r="C6" s="107">
        <v>2</v>
      </c>
      <c r="D6" s="106">
        <f t="shared" si="0"/>
        <v>0.24</v>
      </c>
      <c r="E6" s="106">
        <v>0</v>
      </c>
      <c r="F6" s="107">
        <v>0</v>
      </c>
      <c r="G6" s="106">
        <f t="shared" si="1"/>
        <v>0</v>
      </c>
      <c r="H6" s="106">
        <v>0.5</v>
      </c>
      <c r="I6" s="107">
        <v>2</v>
      </c>
      <c r="J6" s="106">
        <f t="shared" si="2"/>
        <v>1</v>
      </c>
      <c r="K6" s="106">
        <v>1.5</v>
      </c>
      <c r="L6" s="106">
        <v>0.45</v>
      </c>
      <c r="M6" s="108">
        <f t="shared" si="3"/>
        <v>2.2400000000000002</v>
      </c>
      <c r="N6" s="108">
        <f t="shared" ref="N6:N8" si="4">IF(ROUNDUP(J6+K6,1)&lt;2,2,ROUNDUP(J6+K6,1))</f>
        <v>2.5</v>
      </c>
      <c r="O6" s="44"/>
      <c r="Q6" s="105"/>
    </row>
    <row r="7" spans="1:17" ht="24.95" customHeight="1" x14ac:dyDescent="0.2">
      <c r="A7" s="106">
        <v>1.2</v>
      </c>
      <c r="B7" s="106">
        <v>0.13</v>
      </c>
      <c r="C7" s="107">
        <v>2</v>
      </c>
      <c r="D7" s="106">
        <f t="shared" si="0"/>
        <v>0.26</v>
      </c>
      <c r="E7" s="106">
        <v>0</v>
      </c>
      <c r="F7" s="107">
        <v>0</v>
      </c>
      <c r="G7" s="106">
        <f t="shared" si="1"/>
        <v>0</v>
      </c>
      <c r="H7" s="106">
        <v>0.5</v>
      </c>
      <c r="I7" s="107">
        <v>2</v>
      </c>
      <c r="J7" s="106">
        <f t="shared" si="2"/>
        <v>1</v>
      </c>
      <c r="K7" s="106">
        <v>1.7</v>
      </c>
      <c r="L7" s="106">
        <v>0.5</v>
      </c>
      <c r="M7" s="108">
        <f t="shared" si="3"/>
        <v>2.46</v>
      </c>
      <c r="N7" s="108">
        <f t="shared" si="4"/>
        <v>2.7</v>
      </c>
      <c r="O7" s="44"/>
      <c r="Q7" s="105"/>
    </row>
    <row r="8" spans="1:17" ht="24.95" customHeight="1" x14ac:dyDescent="0.2">
      <c r="A8" s="106">
        <v>1.5</v>
      </c>
      <c r="B8" s="106">
        <v>0.14000000000000001</v>
      </c>
      <c r="C8" s="107">
        <v>2</v>
      </c>
      <c r="D8" s="106">
        <f t="shared" si="0"/>
        <v>0.28000000000000003</v>
      </c>
      <c r="E8" s="106">
        <v>0</v>
      </c>
      <c r="F8" s="107">
        <v>0</v>
      </c>
      <c r="G8" s="106">
        <f t="shared" si="1"/>
        <v>0</v>
      </c>
      <c r="H8" s="106">
        <v>0.5</v>
      </c>
      <c r="I8" s="107">
        <v>2</v>
      </c>
      <c r="J8" s="106">
        <f t="shared" si="2"/>
        <v>1</v>
      </c>
      <c r="K8" s="106">
        <v>2</v>
      </c>
      <c r="L8" s="106">
        <v>0.55000000000000004</v>
      </c>
      <c r="M8" s="108">
        <f t="shared" si="3"/>
        <v>2.78</v>
      </c>
      <c r="N8" s="108">
        <f t="shared" si="4"/>
        <v>3</v>
      </c>
      <c r="O8" s="44"/>
      <c r="Q8" s="105"/>
    </row>
    <row r="9" spans="1:17" ht="24.95" customHeight="1" x14ac:dyDescent="0.2">
      <c r="N9" s="44"/>
    </row>
    <row r="10" spans="1:17" ht="24.95" customHeight="1" x14ac:dyDescent="0.2">
      <c r="A10" s="1112" t="s">
        <v>605</v>
      </c>
      <c r="B10" s="1113" t="s">
        <v>596</v>
      </c>
      <c r="C10" s="1113"/>
      <c r="D10" s="1113"/>
      <c r="E10" s="1113" t="s">
        <v>597</v>
      </c>
      <c r="F10" s="1113"/>
      <c r="G10" s="1113"/>
      <c r="H10" s="1113" t="s">
        <v>598</v>
      </c>
      <c r="I10" s="1113"/>
      <c r="J10" s="1113"/>
      <c r="K10" s="1114" t="s">
        <v>1741</v>
      </c>
      <c r="L10" s="1124" t="s">
        <v>1890</v>
      </c>
      <c r="M10" s="1113" t="s">
        <v>599</v>
      </c>
      <c r="N10" s="1123" t="s">
        <v>1742</v>
      </c>
    </row>
    <row r="11" spans="1:17" ht="24.95" customHeight="1" x14ac:dyDescent="0.2">
      <c r="A11" s="1112"/>
      <c r="B11" s="103" t="s">
        <v>600</v>
      </c>
      <c r="C11" s="103" t="s">
        <v>601</v>
      </c>
      <c r="D11" s="104" t="s">
        <v>602</v>
      </c>
      <c r="E11" s="103" t="s">
        <v>603</v>
      </c>
      <c r="F11" s="103" t="s">
        <v>601</v>
      </c>
      <c r="G11" s="104" t="s">
        <v>604</v>
      </c>
      <c r="H11" s="103" t="s">
        <v>603</v>
      </c>
      <c r="I11" s="103" t="s">
        <v>601</v>
      </c>
      <c r="J11" s="104" t="s">
        <v>604</v>
      </c>
      <c r="K11" s="1115"/>
      <c r="L11" s="1115"/>
      <c r="M11" s="1113"/>
      <c r="N11" s="1113"/>
    </row>
    <row r="12" spans="1:17" ht="24.95" customHeight="1" x14ac:dyDescent="0.2">
      <c r="A12" s="106">
        <v>0.4</v>
      </c>
      <c r="B12" s="106">
        <v>0.06</v>
      </c>
      <c r="C12" s="107">
        <v>2</v>
      </c>
      <c r="D12" s="106">
        <f t="shared" ref="D12:D17" si="5">B12*C12</f>
        <v>0.12</v>
      </c>
      <c r="E12" s="106">
        <v>0.2</v>
      </c>
      <c r="F12" s="107">
        <v>1</v>
      </c>
      <c r="G12" s="106">
        <f t="shared" ref="G12:G17" si="6">E12*F12</f>
        <v>0.2</v>
      </c>
      <c r="H12" s="106">
        <v>0.5</v>
      </c>
      <c r="I12" s="107">
        <v>2</v>
      </c>
      <c r="J12" s="106">
        <f t="shared" ref="J12:J17" si="7">H12*I12</f>
        <v>1</v>
      </c>
      <c r="K12" s="106">
        <v>2.4</v>
      </c>
      <c r="L12" s="106">
        <v>0.3</v>
      </c>
      <c r="M12" s="108">
        <f t="shared" ref="M12:M17" si="8">ROUND(A12*2+D12*2+G12+J12,2)</f>
        <v>2.2400000000000002</v>
      </c>
      <c r="N12" s="108">
        <f t="shared" ref="N12:N17" si="9">ROUNDUP(J12+K12,2)</f>
        <v>3.4</v>
      </c>
      <c r="O12" s="44"/>
    </row>
    <row r="13" spans="1:17" ht="24.95" customHeight="1" x14ac:dyDescent="0.2">
      <c r="A13" s="106">
        <v>0.6</v>
      </c>
      <c r="B13" s="106">
        <v>0.08</v>
      </c>
      <c r="C13" s="107">
        <v>2</v>
      </c>
      <c r="D13" s="106">
        <f t="shared" si="5"/>
        <v>0.16</v>
      </c>
      <c r="E13" s="106">
        <v>0.2</v>
      </c>
      <c r="F13" s="107">
        <v>1</v>
      </c>
      <c r="G13" s="106">
        <f t="shared" si="6"/>
        <v>0.2</v>
      </c>
      <c r="H13" s="106">
        <v>0.5</v>
      </c>
      <c r="I13" s="107">
        <v>2</v>
      </c>
      <c r="J13" s="106">
        <f t="shared" si="7"/>
        <v>1</v>
      </c>
      <c r="K13" s="106">
        <v>2.4</v>
      </c>
      <c r="L13" s="106">
        <v>0.35</v>
      </c>
      <c r="M13" s="108">
        <f t="shared" si="8"/>
        <v>2.72</v>
      </c>
      <c r="N13" s="108">
        <f t="shared" si="9"/>
        <v>3.4</v>
      </c>
      <c r="O13" s="44"/>
    </row>
    <row r="14" spans="1:17" ht="24.95" customHeight="1" x14ac:dyDescent="0.2">
      <c r="A14" s="106">
        <v>0.8</v>
      </c>
      <c r="B14" s="106">
        <v>0.1</v>
      </c>
      <c r="C14" s="107">
        <v>2</v>
      </c>
      <c r="D14" s="106">
        <f t="shared" si="5"/>
        <v>0.2</v>
      </c>
      <c r="E14" s="106">
        <v>0.2</v>
      </c>
      <c r="F14" s="107">
        <v>1</v>
      </c>
      <c r="G14" s="106">
        <f t="shared" si="6"/>
        <v>0.2</v>
      </c>
      <c r="H14" s="106">
        <v>0.5</v>
      </c>
      <c r="I14" s="107">
        <v>2</v>
      </c>
      <c r="J14" s="106">
        <f t="shared" si="7"/>
        <v>1</v>
      </c>
      <c r="K14" s="106">
        <v>2.4</v>
      </c>
      <c r="L14" s="106">
        <v>0.39999999999999997</v>
      </c>
      <c r="M14" s="108">
        <f t="shared" si="8"/>
        <v>3.2</v>
      </c>
      <c r="N14" s="108">
        <f t="shared" si="9"/>
        <v>3.4</v>
      </c>
      <c r="O14" s="44"/>
      <c r="Q14" s="105"/>
    </row>
    <row r="15" spans="1:17" ht="24.95" customHeight="1" x14ac:dyDescent="0.2">
      <c r="A15" s="106">
        <v>1</v>
      </c>
      <c r="B15" s="106">
        <v>0.12</v>
      </c>
      <c r="C15" s="107">
        <v>2</v>
      </c>
      <c r="D15" s="106">
        <f t="shared" si="5"/>
        <v>0.24</v>
      </c>
      <c r="E15" s="106">
        <v>0.25</v>
      </c>
      <c r="F15" s="107">
        <v>1</v>
      </c>
      <c r="G15" s="106">
        <f t="shared" si="6"/>
        <v>0.25</v>
      </c>
      <c r="H15" s="106">
        <v>0.5</v>
      </c>
      <c r="I15" s="107">
        <v>2</v>
      </c>
      <c r="J15" s="106">
        <f t="shared" si="7"/>
        <v>1</v>
      </c>
      <c r="K15" s="106">
        <v>3</v>
      </c>
      <c r="L15" s="106">
        <v>0.45</v>
      </c>
      <c r="M15" s="108">
        <f t="shared" si="8"/>
        <v>3.73</v>
      </c>
      <c r="N15" s="108">
        <f t="shared" si="9"/>
        <v>4</v>
      </c>
      <c r="O15" s="44"/>
      <c r="Q15" s="105"/>
    </row>
    <row r="16" spans="1:17" ht="24.95" customHeight="1" x14ac:dyDescent="0.2">
      <c r="A16" s="106">
        <v>1.2</v>
      </c>
      <c r="B16" s="106">
        <v>0.13</v>
      </c>
      <c r="C16" s="107">
        <v>2</v>
      </c>
      <c r="D16" s="106">
        <f t="shared" si="5"/>
        <v>0.26</v>
      </c>
      <c r="E16" s="106">
        <v>0.3</v>
      </c>
      <c r="F16" s="107">
        <v>1</v>
      </c>
      <c r="G16" s="106">
        <f t="shared" si="6"/>
        <v>0.3</v>
      </c>
      <c r="H16" s="106">
        <v>0.5</v>
      </c>
      <c r="I16" s="107">
        <v>2</v>
      </c>
      <c r="J16" s="106">
        <f t="shared" si="7"/>
        <v>1</v>
      </c>
      <c r="K16" s="106">
        <v>3.5</v>
      </c>
      <c r="L16" s="106">
        <v>0.5</v>
      </c>
      <c r="M16" s="108">
        <f t="shared" si="8"/>
        <v>4.22</v>
      </c>
      <c r="N16" s="108">
        <f t="shared" si="9"/>
        <v>4.5</v>
      </c>
      <c r="O16" s="44"/>
      <c r="Q16" s="105"/>
    </row>
    <row r="17" spans="1:17" ht="24.95" customHeight="1" x14ac:dyDescent="0.2">
      <c r="A17" s="106">
        <v>1.5</v>
      </c>
      <c r="B17" s="106">
        <v>0.14000000000000001</v>
      </c>
      <c r="C17" s="107">
        <v>2</v>
      </c>
      <c r="D17" s="106">
        <f t="shared" si="5"/>
        <v>0.28000000000000003</v>
      </c>
      <c r="E17" s="106">
        <v>0.3</v>
      </c>
      <c r="F17" s="107">
        <v>1</v>
      </c>
      <c r="G17" s="106">
        <f t="shared" si="6"/>
        <v>0.3</v>
      </c>
      <c r="H17" s="106">
        <v>0.5</v>
      </c>
      <c r="I17" s="107">
        <v>2</v>
      </c>
      <c r="J17" s="106">
        <f t="shared" si="7"/>
        <v>1</v>
      </c>
      <c r="K17" s="106">
        <v>4.0999999999999996</v>
      </c>
      <c r="L17" s="106">
        <v>0.55000000000000004</v>
      </c>
      <c r="M17" s="108">
        <f t="shared" si="8"/>
        <v>4.8600000000000003</v>
      </c>
      <c r="N17" s="108">
        <f t="shared" si="9"/>
        <v>5.0999999999999996</v>
      </c>
      <c r="O17" s="44"/>
      <c r="Q17" s="105"/>
    </row>
    <row r="18" spans="1:17" ht="24.95" customHeight="1" x14ac:dyDescent="0.2">
      <c r="N18" s="44"/>
    </row>
    <row r="19" spans="1:17" ht="24.95" customHeight="1" x14ac:dyDescent="0.2">
      <c r="A19" s="1112" t="s">
        <v>606</v>
      </c>
      <c r="B19" s="1113" t="s">
        <v>596</v>
      </c>
      <c r="C19" s="1113"/>
      <c r="D19" s="1113"/>
      <c r="E19" s="1113" t="s">
        <v>597</v>
      </c>
      <c r="F19" s="1113"/>
      <c r="G19" s="1113"/>
      <c r="H19" s="1113" t="s">
        <v>598</v>
      </c>
      <c r="I19" s="1113"/>
      <c r="J19" s="1113"/>
      <c r="K19" s="1114" t="s">
        <v>1741</v>
      </c>
      <c r="L19" s="1124" t="s">
        <v>1890</v>
      </c>
      <c r="M19" s="1113" t="s">
        <v>599</v>
      </c>
      <c r="N19" s="1123" t="s">
        <v>1742</v>
      </c>
    </row>
    <row r="20" spans="1:17" ht="24.95" customHeight="1" x14ac:dyDescent="0.2">
      <c r="A20" s="1112"/>
      <c r="B20" s="103" t="s">
        <v>600</v>
      </c>
      <c r="C20" s="103" t="s">
        <v>601</v>
      </c>
      <c r="D20" s="104" t="s">
        <v>602</v>
      </c>
      <c r="E20" s="103" t="s">
        <v>603</v>
      </c>
      <c r="F20" s="103" t="s">
        <v>601</v>
      </c>
      <c r="G20" s="104" t="s">
        <v>604</v>
      </c>
      <c r="H20" s="103" t="s">
        <v>603</v>
      </c>
      <c r="I20" s="103" t="s">
        <v>601</v>
      </c>
      <c r="J20" s="104" t="s">
        <v>604</v>
      </c>
      <c r="K20" s="1115"/>
      <c r="L20" s="1115"/>
      <c r="M20" s="1113"/>
      <c r="N20" s="1113"/>
    </row>
    <row r="21" spans="1:17" ht="24.95" customHeight="1" x14ac:dyDescent="0.2">
      <c r="A21" s="106">
        <v>0.4</v>
      </c>
      <c r="B21" s="106">
        <v>0.06</v>
      </c>
      <c r="C21" s="107">
        <v>2</v>
      </c>
      <c r="D21" s="106">
        <f>B21*C21</f>
        <v>0.12</v>
      </c>
      <c r="E21" s="106">
        <v>0.2</v>
      </c>
      <c r="F21" s="107">
        <v>2</v>
      </c>
      <c r="G21" s="106">
        <f>E21*F21</f>
        <v>0.4</v>
      </c>
      <c r="H21" s="106">
        <v>0.5</v>
      </c>
      <c r="I21" s="107">
        <v>2</v>
      </c>
      <c r="J21" s="106">
        <f>H21*I21</f>
        <v>1</v>
      </c>
      <c r="K21" s="106">
        <v>4.5</v>
      </c>
      <c r="L21" s="106">
        <v>0.3</v>
      </c>
      <c r="M21" s="108">
        <f>ROUND(A21*3+D21*3+G21+J21,2)</f>
        <v>2.96</v>
      </c>
      <c r="N21" s="108">
        <f t="shared" ref="N21:N26" si="10">ROUNDUP(J21+K21,2)</f>
        <v>5.5</v>
      </c>
      <c r="O21" s="44"/>
    </row>
    <row r="22" spans="1:17" ht="24.95" customHeight="1" x14ac:dyDescent="0.2">
      <c r="A22" s="106">
        <v>0.6</v>
      </c>
      <c r="B22" s="106">
        <v>0.08</v>
      </c>
      <c r="C22" s="107">
        <v>2</v>
      </c>
      <c r="D22" s="106">
        <f>B22*C22</f>
        <v>0.16</v>
      </c>
      <c r="E22" s="106">
        <v>0.2</v>
      </c>
      <c r="F22" s="107">
        <v>2</v>
      </c>
      <c r="G22" s="106">
        <f>E22*F22</f>
        <v>0.4</v>
      </c>
      <c r="H22" s="106">
        <v>0.5</v>
      </c>
      <c r="I22" s="107">
        <v>2</v>
      </c>
      <c r="J22" s="106">
        <f>H22*I22</f>
        <v>1</v>
      </c>
      <c r="K22" s="106">
        <v>4.5</v>
      </c>
      <c r="L22" s="106">
        <v>0.35</v>
      </c>
      <c r="M22" s="108">
        <f t="shared" ref="M22:M26" si="11">ROUND(A22*3+D22*3+G22+J22,2)</f>
        <v>3.68</v>
      </c>
      <c r="N22" s="108">
        <f t="shared" si="10"/>
        <v>5.5</v>
      </c>
      <c r="O22" s="44"/>
    </row>
    <row r="23" spans="1:17" ht="24.95" customHeight="1" x14ac:dyDescent="0.2">
      <c r="A23" s="106">
        <v>0.8</v>
      </c>
      <c r="B23" s="106">
        <v>0.1</v>
      </c>
      <c r="C23" s="107">
        <v>2</v>
      </c>
      <c r="D23" s="106">
        <f t="shared" ref="D23:D26" si="12">B23*C23</f>
        <v>0.2</v>
      </c>
      <c r="E23" s="106">
        <v>0.2</v>
      </c>
      <c r="F23" s="107">
        <v>2</v>
      </c>
      <c r="G23" s="106">
        <f t="shared" ref="G23:G26" si="13">E23*F23</f>
        <v>0.4</v>
      </c>
      <c r="H23" s="106">
        <v>0.5</v>
      </c>
      <c r="I23" s="107">
        <v>2</v>
      </c>
      <c r="J23" s="106">
        <f t="shared" ref="J23:J26" si="14">H23*I23</f>
        <v>1</v>
      </c>
      <c r="K23" s="106">
        <v>4.5</v>
      </c>
      <c r="L23" s="106">
        <v>0.39999999999999997</v>
      </c>
      <c r="M23" s="108">
        <f t="shared" si="11"/>
        <v>4.4000000000000004</v>
      </c>
      <c r="N23" s="108">
        <f t="shared" si="10"/>
        <v>5.5</v>
      </c>
    </row>
    <row r="24" spans="1:17" ht="24.95" customHeight="1" x14ac:dyDescent="0.2">
      <c r="A24" s="106">
        <v>1</v>
      </c>
      <c r="B24" s="106">
        <v>0.12</v>
      </c>
      <c r="C24" s="107">
        <v>2</v>
      </c>
      <c r="D24" s="106">
        <f t="shared" si="12"/>
        <v>0.24</v>
      </c>
      <c r="E24" s="106">
        <v>0.25</v>
      </c>
      <c r="F24" s="107">
        <v>2</v>
      </c>
      <c r="G24" s="106">
        <f t="shared" si="13"/>
        <v>0.5</v>
      </c>
      <c r="H24" s="106">
        <v>0.5</v>
      </c>
      <c r="I24" s="107">
        <v>2</v>
      </c>
      <c r="J24" s="106">
        <f t="shared" si="14"/>
        <v>1</v>
      </c>
      <c r="K24" s="106">
        <v>4.5</v>
      </c>
      <c r="L24" s="106">
        <v>0.45</v>
      </c>
      <c r="M24" s="108">
        <f t="shared" si="11"/>
        <v>5.22</v>
      </c>
      <c r="N24" s="108">
        <f t="shared" si="10"/>
        <v>5.5</v>
      </c>
    </row>
    <row r="25" spans="1:17" ht="24.95" customHeight="1" x14ac:dyDescent="0.2">
      <c r="A25" s="106">
        <v>1.2</v>
      </c>
      <c r="B25" s="106">
        <v>0.13</v>
      </c>
      <c r="C25" s="107">
        <v>2</v>
      </c>
      <c r="D25" s="106">
        <f t="shared" si="12"/>
        <v>0.26</v>
      </c>
      <c r="E25" s="106">
        <v>0.3</v>
      </c>
      <c r="F25" s="107">
        <v>2</v>
      </c>
      <c r="G25" s="106">
        <f t="shared" si="13"/>
        <v>0.6</v>
      </c>
      <c r="H25" s="106">
        <v>0.5</v>
      </c>
      <c r="I25" s="107">
        <v>2</v>
      </c>
      <c r="J25" s="106">
        <f t="shared" si="14"/>
        <v>1</v>
      </c>
      <c r="K25" s="106">
        <v>5.2</v>
      </c>
      <c r="L25" s="106">
        <v>0.5</v>
      </c>
      <c r="M25" s="108">
        <f t="shared" si="11"/>
        <v>5.98</v>
      </c>
      <c r="N25" s="108">
        <f t="shared" si="10"/>
        <v>6.2</v>
      </c>
    </row>
    <row r="26" spans="1:17" ht="24.95" customHeight="1" x14ac:dyDescent="0.2">
      <c r="A26" s="106">
        <v>1.5</v>
      </c>
      <c r="B26" s="106">
        <v>0.14000000000000001</v>
      </c>
      <c r="C26" s="107">
        <v>2</v>
      </c>
      <c r="D26" s="106">
        <f t="shared" si="12"/>
        <v>0.28000000000000003</v>
      </c>
      <c r="E26" s="106">
        <v>0.3</v>
      </c>
      <c r="F26" s="107">
        <v>2</v>
      </c>
      <c r="G26" s="106">
        <f t="shared" si="13"/>
        <v>0.6</v>
      </c>
      <c r="H26" s="106">
        <v>0.5</v>
      </c>
      <c r="I26" s="107">
        <v>2</v>
      </c>
      <c r="J26" s="106">
        <f t="shared" si="14"/>
        <v>1</v>
      </c>
      <c r="K26" s="106">
        <v>6.2</v>
      </c>
      <c r="L26" s="106">
        <v>0.55000000000000004</v>
      </c>
      <c r="M26" s="108">
        <f t="shared" si="11"/>
        <v>6.94</v>
      </c>
      <c r="N26" s="108">
        <f t="shared" si="10"/>
        <v>7.2</v>
      </c>
    </row>
    <row r="28" spans="1:17" ht="24.95" customHeight="1" x14ac:dyDescent="0.2">
      <c r="A28" s="1125" t="s">
        <v>1743</v>
      </c>
      <c r="B28" s="1119" t="s">
        <v>1744</v>
      </c>
      <c r="C28" s="1119"/>
      <c r="D28" s="1119"/>
      <c r="E28" s="1119" t="s">
        <v>1745</v>
      </c>
      <c r="F28" s="1119"/>
      <c r="G28" s="1119"/>
      <c r="H28" s="1120" t="s">
        <v>598</v>
      </c>
      <c r="I28" s="1121"/>
      <c r="J28" s="1122"/>
      <c r="K28" s="1126" t="s">
        <v>1746</v>
      </c>
      <c r="L28" s="1128" t="s">
        <v>1891</v>
      </c>
      <c r="M28" s="1119" t="s">
        <v>599</v>
      </c>
    </row>
    <row r="29" spans="1:17" ht="24.95" customHeight="1" x14ac:dyDescent="0.2">
      <c r="A29" s="1125"/>
      <c r="B29" s="1120" t="s">
        <v>1747</v>
      </c>
      <c r="C29" s="1121"/>
      <c r="D29" s="1122"/>
      <c r="E29" s="1120" t="s">
        <v>1747</v>
      </c>
      <c r="F29" s="1121"/>
      <c r="G29" s="1122"/>
      <c r="H29" s="109" t="s">
        <v>603</v>
      </c>
      <c r="I29" s="109" t="s">
        <v>601</v>
      </c>
      <c r="J29" s="110" t="s">
        <v>604</v>
      </c>
      <c r="K29" s="1127"/>
      <c r="L29" s="1127"/>
      <c r="M29" s="1119"/>
    </row>
    <row r="30" spans="1:17" ht="24.95" customHeight="1" x14ac:dyDescent="0.2">
      <c r="A30" s="106" t="s">
        <v>1748</v>
      </c>
      <c r="B30" s="1116">
        <v>1.8</v>
      </c>
      <c r="C30" s="1117"/>
      <c r="D30" s="1118"/>
      <c r="E30" s="1116">
        <v>1.8</v>
      </c>
      <c r="F30" s="1117"/>
      <c r="G30" s="1118"/>
      <c r="H30" s="106">
        <v>0.5</v>
      </c>
      <c r="I30" s="107">
        <v>2</v>
      </c>
      <c r="J30" s="106">
        <f>H30*I30</f>
        <v>1</v>
      </c>
      <c r="K30" s="106">
        <f>ROUND(B30+0.3,2)</f>
        <v>2.1</v>
      </c>
      <c r="L30" s="106">
        <v>0.5</v>
      </c>
      <c r="M30" s="108">
        <f>ROUNDUP(K30+J30,2)</f>
        <v>3.1</v>
      </c>
      <c r="O30" s="44"/>
    </row>
    <row r="31" spans="1:17" ht="24.95" customHeight="1" x14ac:dyDescent="0.2">
      <c r="A31" s="106" t="s">
        <v>1749</v>
      </c>
      <c r="B31" s="1116">
        <v>2.4</v>
      </c>
      <c r="C31" s="1117"/>
      <c r="D31" s="1118"/>
      <c r="E31" s="1116">
        <v>2.4</v>
      </c>
      <c r="F31" s="1117"/>
      <c r="G31" s="1118"/>
      <c r="H31" s="106">
        <v>0.5</v>
      </c>
      <c r="I31" s="107">
        <v>2</v>
      </c>
      <c r="J31" s="106">
        <f t="shared" ref="J31:J33" si="15">H31*I31</f>
        <v>1</v>
      </c>
      <c r="K31" s="106">
        <f>ROUND(B31+0.3,2)</f>
        <v>2.7</v>
      </c>
      <c r="L31" s="106">
        <f>+L30</f>
        <v>0.5</v>
      </c>
      <c r="M31" s="108">
        <f>ROUNDUP(K31+J31,2)</f>
        <v>3.7</v>
      </c>
    </row>
    <row r="32" spans="1:17" ht="24.95" customHeight="1" x14ac:dyDescent="0.2">
      <c r="A32" s="106" t="s">
        <v>1750</v>
      </c>
      <c r="B32" s="1116">
        <v>2.9</v>
      </c>
      <c r="C32" s="1117"/>
      <c r="D32" s="1118"/>
      <c r="E32" s="1116">
        <v>2.9</v>
      </c>
      <c r="F32" s="1117"/>
      <c r="G32" s="1118"/>
      <c r="H32" s="106">
        <v>0.5</v>
      </c>
      <c r="I32" s="107">
        <v>2</v>
      </c>
      <c r="J32" s="106">
        <f t="shared" si="15"/>
        <v>1</v>
      </c>
      <c r="K32" s="106">
        <f>ROUND(B32+0.3,2)</f>
        <v>3.2</v>
      </c>
      <c r="L32" s="106">
        <f t="shared" ref="L32:L33" si="16">+L31</f>
        <v>0.5</v>
      </c>
      <c r="M32" s="108">
        <f>ROUNDUP(K32+J32,2)</f>
        <v>4.2</v>
      </c>
    </row>
    <row r="33" spans="1:13" ht="24.95" customHeight="1" x14ac:dyDescent="0.2">
      <c r="A33" s="106" t="s">
        <v>1751</v>
      </c>
      <c r="B33" s="1116">
        <v>3.6</v>
      </c>
      <c r="C33" s="1117"/>
      <c r="D33" s="1118"/>
      <c r="E33" s="1116">
        <v>3.5</v>
      </c>
      <c r="F33" s="1117"/>
      <c r="G33" s="1118"/>
      <c r="H33" s="106">
        <v>0.5</v>
      </c>
      <c r="I33" s="107">
        <v>2</v>
      </c>
      <c r="J33" s="106">
        <f t="shared" si="15"/>
        <v>1</v>
      </c>
      <c r="K33" s="106">
        <f>ROUND(B33+0.3,2)</f>
        <v>3.9</v>
      </c>
      <c r="L33" s="106">
        <f t="shared" si="16"/>
        <v>0.5</v>
      </c>
      <c r="M33" s="108">
        <f>ROUNDUP(K33+J33,2)</f>
        <v>4.9000000000000004</v>
      </c>
    </row>
    <row r="35" spans="1:13" ht="24.95" customHeight="1" x14ac:dyDescent="0.2">
      <c r="A35" s="1125" t="s">
        <v>1752</v>
      </c>
      <c r="B35" s="1119" t="s">
        <v>1744</v>
      </c>
      <c r="C35" s="1119"/>
      <c r="D35" s="1119"/>
      <c r="E35" s="1119" t="s">
        <v>1745</v>
      </c>
      <c r="F35" s="1119"/>
      <c r="G35" s="1119"/>
      <c r="H35" s="1120" t="s">
        <v>598</v>
      </c>
      <c r="I35" s="1121"/>
      <c r="J35" s="1122"/>
      <c r="K35" s="1126" t="s">
        <v>1746</v>
      </c>
      <c r="L35" s="1128" t="s">
        <v>1891</v>
      </c>
      <c r="M35" s="1119" t="s">
        <v>599</v>
      </c>
    </row>
    <row r="36" spans="1:13" ht="24.95" customHeight="1" x14ac:dyDescent="0.2">
      <c r="A36" s="1125"/>
      <c r="B36" s="1120" t="s">
        <v>1747</v>
      </c>
      <c r="C36" s="1121"/>
      <c r="D36" s="1122"/>
      <c r="E36" s="1120" t="s">
        <v>1747</v>
      </c>
      <c r="F36" s="1121"/>
      <c r="G36" s="1122"/>
      <c r="H36" s="109" t="s">
        <v>603</v>
      </c>
      <c r="I36" s="109" t="s">
        <v>601</v>
      </c>
      <c r="J36" s="110" t="s">
        <v>604</v>
      </c>
      <c r="K36" s="1127"/>
      <c r="L36" s="1127"/>
      <c r="M36" s="1119"/>
    </row>
    <row r="37" spans="1:13" ht="24.95" customHeight="1" x14ac:dyDescent="0.2">
      <c r="A37" s="106" t="s">
        <v>1748</v>
      </c>
      <c r="B37" s="1116">
        <v>3.45</v>
      </c>
      <c r="C37" s="1117"/>
      <c r="D37" s="1118"/>
      <c r="E37" s="1116">
        <v>1.8</v>
      </c>
      <c r="F37" s="1117"/>
      <c r="G37" s="1118"/>
      <c r="H37" s="106">
        <v>0.5</v>
      </c>
      <c r="I37" s="107">
        <v>2</v>
      </c>
      <c r="J37" s="106">
        <f>H37*I37</f>
        <v>1</v>
      </c>
      <c r="K37" s="106">
        <v>3.8</v>
      </c>
      <c r="L37" s="106">
        <f>+L30</f>
        <v>0.5</v>
      </c>
      <c r="M37" s="108">
        <f>ROUNDUP(K37+J37,2)</f>
        <v>4.8</v>
      </c>
    </row>
    <row r="38" spans="1:13" ht="24.95" customHeight="1" x14ac:dyDescent="0.2">
      <c r="A38" s="106" t="s">
        <v>1749</v>
      </c>
      <c r="B38" s="1116">
        <v>4.45</v>
      </c>
      <c r="C38" s="1117"/>
      <c r="D38" s="1118"/>
      <c r="E38" s="1116">
        <v>2.2999999999999998</v>
      </c>
      <c r="F38" s="1117"/>
      <c r="G38" s="1118"/>
      <c r="H38" s="106">
        <v>0.5</v>
      </c>
      <c r="I38" s="107">
        <v>2</v>
      </c>
      <c r="J38" s="106">
        <f t="shared" ref="J38:J40" si="17">H38*I38</f>
        <v>1</v>
      </c>
      <c r="K38" s="106">
        <v>4.8</v>
      </c>
      <c r="L38" s="106">
        <f t="shared" ref="L38:L40" si="18">+L31</f>
        <v>0.5</v>
      </c>
      <c r="M38" s="108">
        <f>ROUNDUP(K38+J38,2)</f>
        <v>5.8</v>
      </c>
    </row>
    <row r="39" spans="1:13" ht="24.95" customHeight="1" x14ac:dyDescent="0.2">
      <c r="A39" s="106" t="s">
        <v>1750</v>
      </c>
      <c r="B39" s="1116">
        <v>5.6</v>
      </c>
      <c r="C39" s="1117"/>
      <c r="D39" s="1118"/>
      <c r="E39" s="1116">
        <v>2.9</v>
      </c>
      <c r="F39" s="1117"/>
      <c r="G39" s="1118"/>
      <c r="H39" s="106">
        <v>0.5</v>
      </c>
      <c r="I39" s="107">
        <v>2</v>
      </c>
      <c r="J39" s="106">
        <f t="shared" si="17"/>
        <v>1</v>
      </c>
      <c r="K39" s="106">
        <f>ROUND(B39+0.3,2)</f>
        <v>5.9</v>
      </c>
      <c r="L39" s="106">
        <f t="shared" si="18"/>
        <v>0.5</v>
      </c>
      <c r="M39" s="108">
        <f>ROUNDUP(K39+J39,2)</f>
        <v>6.9</v>
      </c>
    </row>
    <row r="40" spans="1:13" ht="24.95" customHeight="1" x14ac:dyDescent="0.2">
      <c r="A40" s="106" t="s">
        <v>1751</v>
      </c>
      <c r="B40" s="1116">
        <v>6.75</v>
      </c>
      <c r="C40" s="1117"/>
      <c r="D40" s="1118"/>
      <c r="E40" s="1116">
        <v>3.5</v>
      </c>
      <c r="F40" s="1117"/>
      <c r="G40" s="1118"/>
      <c r="H40" s="106">
        <v>0.5</v>
      </c>
      <c r="I40" s="107">
        <v>2</v>
      </c>
      <c r="J40" s="106">
        <f t="shared" si="17"/>
        <v>1</v>
      </c>
      <c r="K40" s="106">
        <v>7.1</v>
      </c>
      <c r="L40" s="106">
        <f t="shared" si="18"/>
        <v>0.5</v>
      </c>
      <c r="M40" s="108">
        <f>ROUNDUP(K40+J40,2)</f>
        <v>8.1</v>
      </c>
    </row>
    <row r="42" spans="1:13" ht="24.95" customHeight="1" x14ac:dyDescent="0.2">
      <c r="A42" s="1125" t="s">
        <v>1753</v>
      </c>
      <c r="B42" s="1119" t="s">
        <v>1744</v>
      </c>
      <c r="C42" s="1119"/>
      <c r="D42" s="1119"/>
      <c r="E42" s="1119" t="s">
        <v>1745</v>
      </c>
      <c r="F42" s="1119"/>
      <c r="G42" s="1119"/>
      <c r="H42" s="1120" t="s">
        <v>598</v>
      </c>
      <c r="I42" s="1121"/>
      <c r="J42" s="1122"/>
      <c r="K42" s="1126" t="s">
        <v>1746</v>
      </c>
      <c r="L42" s="1128" t="s">
        <v>1891</v>
      </c>
      <c r="M42" s="1119" t="s">
        <v>599</v>
      </c>
    </row>
    <row r="43" spans="1:13" ht="24.95" customHeight="1" x14ac:dyDescent="0.2">
      <c r="A43" s="1125"/>
      <c r="B43" s="1120" t="s">
        <v>1747</v>
      </c>
      <c r="C43" s="1121"/>
      <c r="D43" s="1122"/>
      <c r="E43" s="1120" t="s">
        <v>1747</v>
      </c>
      <c r="F43" s="1121"/>
      <c r="G43" s="1122"/>
      <c r="H43" s="109" t="s">
        <v>603</v>
      </c>
      <c r="I43" s="109" t="s">
        <v>601</v>
      </c>
      <c r="J43" s="110" t="s">
        <v>604</v>
      </c>
      <c r="K43" s="1127"/>
      <c r="L43" s="1127"/>
      <c r="M43" s="1119"/>
    </row>
    <row r="44" spans="1:13" ht="24.95" customHeight="1" x14ac:dyDescent="0.2">
      <c r="A44" s="106" t="s">
        <v>1748</v>
      </c>
      <c r="B44" s="1116">
        <v>5.0999999999999996</v>
      </c>
      <c r="C44" s="1117"/>
      <c r="D44" s="1118"/>
      <c r="E44" s="1116">
        <v>1.8</v>
      </c>
      <c r="F44" s="1117"/>
      <c r="G44" s="1118"/>
      <c r="H44" s="106">
        <v>0.5</v>
      </c>
      <c r="I44" s="107">
        <v>2</v>
      </c>
      <c r="J44" s="106">
        <f>H44*I44</f>
        <v>1</v>
      </c>
      <c r="K44" s="106">
        <f>ROUND(B44+0.3,2)</f>
        <v>5.4</v>
      </c>
      <c r="L44" s="106">
        <f>+L37</f>
        <v>0.5</v>
      </c>
      <c r="M44" s="108">
        <f>ROUNDUP(K44+J44,2)</f>
        <v>6.4</v>
      </c>
    </row>
    <row r="45" spans="1:13" ht="24.95" customHeight="1" x14ac:dyDescent="0.2">
      <c r="A45" s="106" t="s">
        <v>1749</v>
      </c>
      <c r="B45" s="1116">
        <v>6.6</v>
      </c>
      <c r="C45" s="1117"/>
      <c r="D45" s="1118"/>
      <c r="E45" s="1116">
        <v>2.2999999999999998</v>
      </c>
      <c r="F45" s="1117"/>
      <c r="G45" s="1118"/>
      <c r="H45" s="106">
        <v>0.5</v>
      </c>
      <c r="I45" s="107">
        <v>2</v>
      </c>
      <c r="J45" s="106">
        <f t="shared" ref="J45:J47" si="19">H45*I45</f>
        <v>1</v>
      </c>
      <c r="K45" s="106">
        <f>ROUND(B45+0.3,2)</f>
        <v>6.9</v>
      </c>
      <c r="L45" s="106">
        <f t="shared" ref="L45:L47" si="20">+L38</f>
        <v>0.5</v>
      </c>
      <c r="M45" s="108">
        <f>ROUNDUP(K45+J45,2)</f>
        <v>7.9</v>
      </c>
    </row>
    <row r="46" spans="1:13" ht="24.95" customHeight="1" x14ac:dyDescent="0.2">
      <c r="A46" s="106" t="s">
        <v>1750</v>
      </c>
      <c r="B46" s="1116">
        <v>8.3000000000000007</v>
      </c>
      <c r="C46" s="1117"/>
      <c r="D46" s="1118"/>
      <c r="E46" s="1116">
        <v>2.9</v>
      </c>
      <c r="F46" s="1117"/>
      <c r="G46" s="1118"/>
      <c r="H46" s="106">
        <v>0.5</v>
      </c>
      <c r="I46" s="107">
        <v>2</v>
      </c>
      <c r="J46" s="106">
        <f t="shared" si="19"/>
        <v>1</v>
      </c>
      <c r="K46" s="106">
        <f>ROUND(B46+0.3,2)</f>
        <v>8.6</v>
      </c>
      <c r="L46" s="106">
        <f t="shared" si="20"/>
        <v>0.5</v>
      </c>
      <c r="M46" s="108">
        <f>ROUNDUP(K46+J46,2)</f>
        <v>9.6</v>
      </c>
    </row>
    <row r="47" spans="1:13" ht="24.95" customHeight="1" x14ac:dyDescent="0.2">
      <c r="A47" s="106" t="s">
        <v>1751</v>
      </c>
      <c r="B47" s="1116">
        <v>10</v>
      </c>
      <c r="C47" s="1117"/>
      <c r="D47" s="1118"/>
      <c r="E47" s="1116">
        <v>3.5</v>
      </c>
      <c r="F47" s="1117"/>
      <c r="G47" s="1118"/>
      <c r="H47" s="106">
        <v>0.5</v>
      </c>
      <c r="I47" s="107">
        <v>2</v>
      </c>
      <c r="J47" s="106">
        <f t="shared" si="19"/>
        <v>1</v>
      </c>
      <c r="K47" s="106">
        <f>ROUND(B47+0.3,2)</f>
        <v>10.3</v>
      </c>
      <c r="L47" s="106">
        <f t="shared" si="20"/>
        <v>0.5</v>
      </c>
      <c r="M47" s="108">
        <f>ROUNDUP(K47+J47,2)</f>
        <v>11.3</v>
      </c>
    </row>
  </sheetData>
  <mergeCells count="75">
    <mergeCell ref="B46:D46"/>
    <mergeCell ref="E46:G46"/>
    <mergeCell ref="B47:D47"/>
    <mergeCell ref="E47:G47"/>
    <mergeCell ref="A42:A43"/>
    <mergeCell ref="B45:D45"/>
    <mergeCell ref="E45:G45"/>
    <mergeCell ref="B44:D44"/>
    <mergeCell ref="E44:G44"/>
    <mergeCell ref="H42:J42"/>
    <mergeCell ref="K42:K43"/>
    <mergeCell ref="L42:L43"/>
    <mergeCell ref="M42:M43"/>
    <mergeCell ref="A35:A36"/>
    <mergeCell ref="H35:J35"/>
    <mergeCell ref="K35:K36"/>
    <mergeCell ref="L35:L36"/>
    <mergeCell ref="M35:M36"/>
    <mergeCell ref="B42:D42"/>
    <mergeCell ref="E42:G42"/>
    <mergeCell ref="B43:D43"/>
    <mergeCell ref="E43:G43"/>
    <mergeCell ref="B38:D38"/>
    <mergeCell ref="E38:G38"/>
    <mergeCell ref="B40:D40"/>
    <mergeCell ref="L19:L20"/>
    <mergeCell ref="M19:M20"/>
    <mergeCell ref="N19:N20"/>
    <mergeCell ref="A28:A29"/>
    <mergeCell ref="H28:J28"/>
    <mergeCell ref="K28:K29"/>
    <mergeCell ref="L28:L29"/>
    <mergeCell ref="M28:M29"/>
    <mergeCell ref="B28:D28"/>
    <mergeCell ref="E28:G28"/>
    <mergeCell ref="B29:D29"/>
    <mergeCell ref="E29:G29"/>
    <mergeCell ref="H19:J19"/>
    <mergeCell ref="K19:K20"/>
    <mergeCell ref="N1:N2"/>
    <mergeCell ref="M10:M11"/>
    <mergeCell ref="N10:N11"/>
    <mergeCell ref="M1:M2"/>
    <mergeCell ref="L1:L2"/>
    <mergeCell ref="L10:L11"/>
    <mergeCell ref="E40:G40"/>
    <mergeCell ref="B39:D39"/>
    <mergeCell ref="E39:G39"/>
    <mergeCell ref="B35:D35"/>
    <mergeCell ref="E35:G35"/>
    <mergeCell ref="B36:D36"/>
    <mergeCell ref="E36:G36"/>
    <mergeCell ref="B37:D37"/>
    <mergeCell ref="E37:G37"/>
    <mergeCell ref="B31:D31"/>
    <mergeCell ref="E31:G31"/>
    <mergeCell ref="B33:D33"/>
    <mergeCell ref="E33:G33"/>
    <mergeCell ref="B32:D32"/>
    <mergeCell ref="E32:G32"/>
    <mergeCell ref="B30:D30"/>
    <mergeCell ref="E30:G30"/>
    <mergeCell ref="A19:A20"/>
    <mergeCell ref="B19:D19"/>
    <mergeCell ref="E19:G19"/>
    <mergeCell ref="A10:A11"/>
    <mergeCell ref="B10:D10"/>
    <mergeCell ref="E10:G10"/>
    <mergeCell ref="H10:J10"/>
    <mergeCell ref="K10:K11"/>
    <mergeCell ref="A1:A2"/>
    <mergeCell ref="B1:D1"/>
    <mergeCell ref="E1:G1"/>
    <mergeCell ref="H1:J1"/>
    <mergeCell ref="K1:K2"/>
  </mergeCells>
  <dataValidations count="1">
    <dataValidation type="list" allowBlank="1" showInputMessage="1" showErrorMessage="1" sqref="F3:F8 I3:I8 I12:I17 C12:C17 I21:I26 F21:F26 C3:C8 F12:F17 C21:C26 I30:I33 C31:C33 F31:F33 I37:I40 C38:C40 F38:F40 I44:I47 C45:C47 F45:F47" xr:uid="{00000000-0002-0000-0800-000000000000}">
      <formula1>$Q$2:$Q$5</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ABFC-45DF-481D-98A3-CC16CC82A78E}">
  <dimension ref="A1:F31"/>
  <sheetViews>
    <sheetView topLeftCell="A25" workbookViewId="0">
      <selection activeCell="E5" sqref="E5"/>
    </sheetView>
  </sheetViews>
  <sheetFormatPr defaultRowHeight="12.75" x14ac:dyDescent="0.2"/>
  <cols>
    <col min="3" max="3" width="51" customWidth="1"/>
    <col min="4" max="4" width="12.5703125" bestFit="1" customWidth="1"/>
    <col min="5" max="5" width="10.7109375" customWidth="1"/>
  </cols>
  <sheetData>
    <row r="1" spans="1:6" s="518" customFormat="1" ht="24.95" customHeight="1" x14ac:dyDescent="0.2">
      <c r="A1" s="517" t="s">
        <v>13328</v>
      </c>
      <c r="B1" s="517"/>
      <c r="C1" s="517"/>
      <c r="D1" s="1129" t="s">
        <v>14035</v>
      </c>
      <c r="E1" s="1129"/>
      <c r="F1" s="871"/>
    </row>
    <row r="2" spans="1:6" s="518" customFormat="1" ht="24.95" customHeight="1" x14ac:dyDescent="0.2">
      <c r="A2" s="519"/>
      <c r="B2" s="519"/>
      <c r="C2" s="520"/>
      <c r="D2" s="521">
        <v>29.630000000000003</v>
      </c>
    </row>
    <row r="3" spans="1:6" s="518" customFormat="1" ht="24.95" customHeight="1" x14ac:dyDescent="0.2">
      <c r="A3" s="522" t="s">
        <v>48</v>
      </c>
      <c r="B3" s="522"/>
      <c r="C3" s="522" t="s">
        <v>49</v>
      </c>
      <c r="D3" s="522" t="s">
        <v>50</v>
      </c>
      <c r="E3" s="522" t="s">
        <v>69</v>
      </c>
    </row>
    <row r="4" spans="1:6" s="518" customFormat="1" ht="24.95" customHeight="1" x14ac:dyDescent="0.2">
      <c r="A4" s="523" t="s">
        <v>10438</v>
      </c>
      <c r="B4" s="523" t="s">
        <v>14068</v>
      </c>
      <c r="C4" s="524" t="s">
        <v>14069</v>
      </c>
      <c r="D4" s="523" t="s">
        <v>4</v>
      </c>
      <c r="E4" s="525">
        <f>CPUs!K18</f>
        <v>102.1656462</v>
      </c>
      <c r="F4" s="2">
        <f>E4</f>
        <v>102.1656462</v>
      </c>
    </row>
    <row r="5" spans="1:6" s="518" customFormat="1" ht="24.95" customHeight="1" x14ac:dyDescent="0.2">
      <c r="A5" s="523" t="s">
        <v>10387</v>
      </c>
      <c r="B5" s="523" t="s">
        <v>14068</v>
      </c>
      <c r="C5" s="524" t="s">
        <v>14070</v>
      </c>
      <c r="D5" s="523" t="s">
        <v>588</v>
      </c>
      <c r="E5" s="525">
        <f>CPUs!K24</f>
        <v>175.16270199999997</v>
      </c>
      <c r="F5" s="2">
        <f t="shared" ref="F5:F31" si="0">E5</f>
        <v>175.16270199999997</v>
      </c>
    </row>
    <row r="6" spans="1:6" s="518" customFormat="1" ht="24.95" customHeight="1" x14ac:dyDescent="0.2">
      <c r="A6" s="523" t="s">
        <v>10388</v>
      </c>
      <c r="B6" s="523" t="s">
        <v>14068</v>
      </c>
      <c r="C6" s="524" t="s">
        <v>14071</v>
      </c>
      <c r="D6" s="523" t="s">
        <v>588</v>
      </c>
      <c r="E6" s="525">
        <f>CPUs!K33</f>
        <v>167.738107316</v>
      </c>
      <c r="F6" s="2">
        <f t="shared" si="0"/>
        <v>167.738107316</v>
      </c>
    </row>
    <row r="7" spans="1:6" s="518" customFormat="1" ht="24.95" customHeight="1" x14ac:dyDescent="0.2">
      <c r="A7" s="523" t="s">
        <v>10390</v>
      </c>
      <c r="B7" s="523" t="s">
        <v>14068</v>
      </c>
      <c r="C7" s="524" t="s">
        <v>14072</v>
      </c>
      <c r="D7" s="523" t="s">
        <v>4</v>
      </c>
      <c r="E7" s="525">
        <f>CPUs!K43</f>
        <v>189.46850127419998</v>
      </c>
      <c r="F7" s="2">
        <f t="shared" si="0"/>
        <v>189.46850127419998</v>
      </c>
    </row>
    <row r="8" spans="1:6" s="518" customFormat="1" ht="24.95" customHeight="1" x14ac:dyDescent="0.2">
      <c r="A8" s="523" t="s">
        <v>10389</v>
      </c>
      <c r="B8" s="523" t="s">
        <v>14068</v>
      </c>
      <c r="C8" s="524" t="s">
        <v>14073</v>
      </c>
      <c r="D8" s="523" t="s">
        <v>4</v>
      </c>
      <c r="E8" s="525">
        <f>CPUs!K52</f>
        <v>248.20808977899998</v>
      </c>
      <c r="F8" s="2">
        <f t="shared" si="0"/>
        <v>248.20808977899998</v>
      </c>
    </row>
    <row r="9" spans="1:6" s="518" customFormat="1" ht="24.95" customHeight="1" x14ac:dyDescent="0.2">
      <c r="A9" s="523" t="s">
        <v>10448</v>
      </c>
      <c r="B9" s="523" t="s">
        <v>14068</v>
      </c>
      <c r="C9" s="524" t="s">
        <v>14074</v>
      </c>
      <c r="D9" s="523" t="s">
        <v>587</v>
      </c>
      <c r="E9" s="525">
        <f>CPUs!K63</f>
        <v>200.7253258613695</v>
      </c>
      <c r="F9" s="2">
        <f t="shared" si="0"/>
        <v>200.7253258613695</v>
      </c>
    </row>
    <row r="10" spans="1:6" s="518" customFormat="1" ht="24.95" customHeight="1" x14ac:dyDescent="0.2">
      <c r="A10" s="523" t="s">
        <v>10447</v>
      </c>
      <c r="B10" s="523" t="s">
        <v>14068</v>
      </c>
      <c r="C10" s="524" t="s">
        <v>14046</v>
      </c>
      <c r="D10" s="523" t="s">
        <v>587</v>
      </c>
      <c r="E10" s="525">
        <f>CPUs!K72</f>
        <v>31.403000110621448</v>
      </c>
      <c r="F10" s="2">
        <f t="shared" si="0"/>
        <v>31.403000110621448</v>
      </c>
    </row>
    <row r="11" spans="1:6" s="518" customFormat="1" ht="24.95" customHeight="1" x14ac:dyDescent="0.2">
      <c r="A11" s="523" t="s">
        <v>10449</v>
      </c>
      <c r="B11" s="523" t="s">
        <v>14068</v>
      </c>
      <c r="C11" s="524" t="s">
        <v>14047</v>
      </c>
      <c r="D11" s="523" t="s">
        <v>587</v>
      </c>
      <c r="E11" s="525">
        <f>CPUs!K81</f>
        <v>72.075272909485989</v>
      </c>
      <c r="F11" s="2">
        <f t="shared" si="0"/>
        <v>72.075272909485989</v>
      </c>
    </row>
    <row r="12" spans="1:6" s="518" customFormat="1" ht="24.95" customHeight="1" x14ac:dyDescent="0.2">
      <c r="A12" s="523" t="s">
        <v>10452</v>
      </c>
      <c r="B12" s="523" t="s">
        <v>14068</v>
      </c>
      <c r="C12" s="524" t="s">
        <v>14048</v>
      </c>
      <c r="D12" s="523" t="s">
        <v>587</v>
      </c>
      <c r="E12" s="525">
        <f>CPUs!K92</f>
        <v>283.95714417060196</v>
      </c>
      <c r="F12" s="2">
        <f t="shared" si="0"/>
        <v>283.95714417060196</v>
      </c>
    </row>
    <row r="13" spans="1:6" s="518" customFormat="1" ht="24.95" customHeight="1" x14ac:dyDescent="0.2">
      <c r="A13" s="523" t="s">
        <v>10446</v>
      </c>
      <c r="B13" s="523" t="s">
        <v>14068</v>
      </c>
      <c r="C13" s="524" t="s">
        <v>14049</v>
      </c>
      <c r="D13" s="523" t="s">
        <v>587</v>
      </c>
      <c r="E13" s="525">
        <f>CPUs!K100</f>
        <v>112.95595271899998</v>
      </c>
      <c r="F13" s="2">
        <f t="shared" si="0"/>
        <v>112.95595271899998</v>
      </c>
    </row>
    <row r="14" spans="1:6" s="518" customFormat="1" ht="24.95" customHeight="1" x14ac:dyDescent="0.2">
      <c r="A14" s="523" t="s">
        <v>10435</v>
      </c>
      <c r="B14" s="523" t="s">
        <v>14068</v>
      </c>
      <c r="C14" s="524" t="s">
        <v>14050</v>
      </c>
      <c r="D14" s="523" t="s">
        <v>61</v>
      </c>
      <c r="E14" s="525">
        <f>CPUs!K109</f>
        <v>386.64725840005752</v>
      </c>
      <c r="F14" s="2">
        <f t="shared" si="0"/>
        <v>386.64725840005752</v>
      </c>
    </row>
    <row r="15" spans="1:6" s="518" customFormat="1" ht="24.95" customHeight="1" x14ac:dyDescent="0.2">
      <c r="A15" s="523" t="s">
        <v>10450</v>
      </c>
      <c r="B15" s="523" t="s">
        <v>14068</v>
      </c>
      <c r="C15" s="524" t="s">
        <v>14051</v>
      </c>
      <c r="D15" s="523" t="s">
        <v>13334</v>
      </c>
      <c r="E15" s="525">
        <f>CPUs!K117</f>
        <v>11266.702558194798</v>
      </c>
      <c r="F15" s="2">
        <f t="shared" si="0"/>
        <v>11266.702558194798</v>
      </c>
    </row>
    <row r="16" spans="1:6" s="518" customFormat="1" ht="24.95" customHeight="1" x14ac:dyDescent="0.2">
      <c r="A16" s="523" t="s">
        <v>10436</v>
      </c>
      <c r="B16" s="523" t="s">
        <v>14068</v>
      </c>
      <c r="C16" s="524" t="s">
        <v>14052</v>
      </c>
      <c r="D16" s="523" t="s">
        <v>2029</v>
      </c>
      <c r="E16" s="525">
        <f>CPUs!K123</f>
        <v>15.08559777</v>
      </c>
      <c r="F16" s="2">
        <f t="shared" si="0"/>
        <v>15.08559777</v>
      </c>
    </row>
    <row r="17" spans="1:6" s="518" customFormat="1" ht="24.95" customHeight="1" x14ac:dyDescent="0.2">
      <c r="A17" s="523" t="s">
        <v>10437</v>
      </c>
      <c r="B17" s="523" t="s">
        <v>14068</v>
      </c>
      <c r="C17" s="524" t="s">
        <v>14053</v>
      </c>
      <c r="D17" s="523" t="s">
        <v>587</v>
      </c>
      <c r="E17" s="525">
        <f>CPUs!K134</f>
        <v>37.393314545999999</v>
      </c>
      <c r="F17" s="2">
        <f t="shared" si="0"/>
        <v>37.393314545999999</v>
      </c>
    </row>
    <row r="18" spans="1:6" s="518" customFormat="1" ht="24.95" customHeight="1" x14ac:dyDescent="0.2">
      <c r="A18" s="523" t="s">
        <v>10440</v>
      </c>
      <c r="B18" s="523" t="s">
        <v>14068</v>
      </c>
      <c r="C18" s="524" t="s">
        <v>14054</v>
      </c>
      <c r="D18" s="523" t="s">
        <v>588</v>
      </c>
      <c r="E18" s="525">
        <f>CPUs!K145</f>
        <v>672.81382942799996</v>
      </c>
      <c r="F18" s="2">
        <f t="shared" si="0"/>
        <v>672.81382942799996</v>
      </c>
    </row>
    <row r="19" spans="1:6" s="518" customFormat="1" ht="24.95" customHeight="1" x14ac:dyDescent="0.2">
      <c r="A19" s="523" t="s">
        <v>10451</v>
      </c>
      <c r="B19" s="523" t="s">
        <v>14068</v>
      </c>
      <c r="C19" s="524" t="s">
        <v>14055</v>
      </c>
      <c r="D19" s="523" t="s">
        <v>2029</v>
      </c>
      <c r="E19" s="525">
        <f>CPUs!K152</f>
        <v>82.2320108272</v>
      </c>
      <c r="F19" s="2">
        <f t="shared" si="0"/>
        <v>82.2320108272</v>
      </c>
    </row>
    <row r="20" spans="1:6" s="518" customFormat="1" ht="24.95" customHeight="1" x14ac:dyDescent="0.2">
      <c r="A20" s="523" t="s">
        <v>10444</v>
      </c>
      <c r="B20" s="523" t="s">
        <v>14068</v>
      </c>
      <c r="C20" s="524" t="s">
        <v>14056</v>
      </c>
      <c r="D20" s="523" t="s">
        <v>587</v>
      </c>
      <c r="E20" s="525">
        <f>CPUs!K160</f>
        <v>286.94783239999998</v>
      </c>
      <c r="F20" s="2">
        <f t="shared" si="0"/>
        <v>286.94783239999998</v>
      </c>
    </row>
    <row r="21" spans="1:6" s="518" customFormat="1" ht="24.95" customHeight="1" x14ac:dyDescent="0.2">
      <c r="A21" s="523" t="s">
        <v>10439</v>
      </c>
      <c r="B21" s="523" t="s">
        <v>14068</v>
      </c>
      <c r="C21" s="524" t="s">
        <v>14057</v>
      </c>
      <c r="D21" s="523" t="s">
        <v>2029</v>
      </c>
      <c r="E21" s="525">
        <f>CPUs!K171</f>
        <v>98.028856214399994</v>
      </c>
      <c r="F21" s="2">
        <f t="shared" si="0"/>
        <v>98.028856214399994</v>
      </c>
    </row>
    <row r="22" spans="1:6" s="518" customFormat="1" ht="24.95" customHeight="1" x14ac:dyDescent="0.2">
      <c r="A22" s="523" t="s">
        <v>10445</v>
      </c>
      <c r="B22" s="523" t="s">
        <v>14068</v>
      </c>
      <c r="C22" s="524" t="s">
        <v>14058</v>
      </c>
      <c r="D22" s="523" t="s">
        <v>2029</v>
      </c>
      <c r="E22" s="525">
        <f>CPUs!K179</f>
        <v>571.57859662800001</v>
      </c>
      <c r="F22" s="2">
        <f t="shared" si="0"/>
        <v>571.57859662800001</v>
      </c>
    </row>
    <row r="23" spans="1:6" s="518" customFormat="1" ht="24.95" customHeight="1" x14ac:dyDescent="0.2">
      <c r="A23" s="523" t="s">
        <v>10441</v>
      </c>
      <c r="B23" s="523" t="s">
        <v>14068</v>
      </c>
      <c r="C23" s="524" t="s">
        <v>14059</v>
      </c>
      <c r="D23" s="523" t="s">
        <v>587</v>
      </c>
      <c r="E23" s="525">
        <f>CPUs!K185</f>
        <v>164.57325531499998</v>
      </c>
      <c r="F23" s="2">
        <f t="shared" si="0"/>
        <v>164.57325531499998</v>
      </c>
    </row>
    <row r="24" spans="1:6" s="518" customFormat="1" ht="24.95" customHeight="1" x14ac:dyDescent="0.2">
      <c r="A24" s="523" t="s">
        <v>10443</v>
      </c>
      <c r="B24" s="523" t="s">
        <v>14068</v>
      </c>
      <c r="C24" s="524" t="s">
        <v>14060</v>
      </c>
      <c r="D24" s="523" t="s">
        <v>587</v>
      </c>
      <c r="E24" s="525">
        <f>CPUs!K200</f>
        <v>2407.2239138859459</v>
      </c>
      <c r="F24" s="2">
        <f t="shared" si="0"/>
        <v>2407.2239138859459</v>
      </c>
    </row>
    <row r="25" spans="1:6" s="518" customFormat="1" ht="24.95" customHeight="1" x14ac:dyDescent="0.2">
      <c r="A25" s="523" t="s">
        <v>10453</v>
      </c>
      <c r="B25" s="523" t="s">
        <v>14068</v>
      </c>
      <c r="C25" s="524" t="s">
        <v>14061</v>
      </c>
      <c r="D25" s="523" t="s">
        <v>588</v>
      </c>
      <c r="E25" s="525">
        <f>CPUs!K213</f>
        <v>5707.1082324500003</v>
      </c>
      <c r="F25" s="2">
        <f t="shared" si="0"/>
        <v>5707.1082324500003</v>
      </c>
    </row>
    <row r="26" spans="1:6" s="518" customFormat="1" ht="24.95" customHeight="1" x14ac:dyDescent="0.2">
      <c r="A26" s="523" t="s">
        <v>10442</v>
      </c>
      <c r="B26" s="523" t="s">
        <v>14068</v>
      </c>
      <c r="C26" s="524" t="s">
        <v>14062</v>
      </c>
      <c r="D26" s="523" t="s">
        <v>588</v>
      </c>
      <c r="E26" s="525">
        <f>CPUs!K226</f>
        <v>12478.392428349998</v>
      </c>
      <c r="F26" s="2">
        <f t="shared" si="0"/>
        <v>12478.392428349998</v>
      </c>
    </row>
    <row r="27" spans="1:6" s="518" customFormat="1" ht="24.95" customHeight="1" x14ac:dyDescent="0.2">
      <c r="A27" s="523" t="s">
        <v>13779</v>
      </c>
      <c r="B27" s="523" t="s">
        <v>14068</v>
      </c>
      <c r="C27" s="524" t="s">
        <v>14063</v>
      </c>
      <c r="D27" s="523" t="s">
        <v>587</v>
      </c>
      <c r="E27" s="525">
        <f>CPUs!K236</f>
        <v>3696.2783337000001</v>
      </c>
      <c r="F27" s="2">
        <f t="shared" si="0"/>
        <v>3696.2783337000001</v>
      </c>
    </row>
    <row r="28" spans="1:6" s="518" customFormat="1" ht="24.95" customHeight="1" x14ac:dyDescent="0.2">
      <c r="A28" s="523" t="s">
        <v>13780</v>
      </c>
      <c r="B28" s="523" t="s">
        <v>14068</v>
      </c>
      <c r="C28" s="524" t="s">
        <v>14064</v>
      </c>
      <c r="D28" s="523" t="s">
        <v>587</v>
      </c>
      <c r="E28" s="525">
        <f>CPUs!K249</f>
        <v>3081.0513600919999</v>
      </c>
      <c r="F28" s="2">
        <f t="shared" si="0"/>
        <v>3081.0513600919999</v>
      </c>
    </row>
    <row r="29" spans="1:6" s="518" customFormat="1" ht="24.95" customHeight="1" x14ac:dyDescent="0.2">
      <c r="A29" s="523" t="s">
        <v>13781</v>
      </c>
      <c r="B29" s="523" t="s">
        <v>14068</v>
      </c>
      <c r="C29" s="524" t="s">
        <v>14065</v>
      </c>
      <c r="D29" s="523" t="s">
        <v>587</v>
      </c>
      <c r="E29" s="525">
        <f>CPUs!K260</f>
        <v>8709.2743230199976</v>
      </c>
      <c r="F29" s="2">
        <f t="shared" si="0"/>
        <v>8709.2743230199976</v>
      </c>
    </row>
    <row r="30" spans="1:6" s="518" customFormat="1" ht="24.95" customHeight="1" x14ac:dyDescent="0.2">
      <c r="A30" s="523" t="s">
        <v>13782</v>
      </c>
      <c r="B30" s="523" t="s">
        <v>14068</v>
      </c>
      <c r="C30" s="520" t="s">
        <v>14066</v>
      </c>
      <c r="D30" s="523" t="s">
        <v>587</v>
      </c>
      <c r="E30" s="525">
        <f>CPUs!K271</f>
        <v>9147.5544813249999</v>
      </c>
      <c r="F30" s="2">
        <f t="shared" si="0"/>
        <v>9147.5544813249999</v>
      </c>
    </row>
    <row r="31" spans="1:6" s="518" customFormat="1" ht="24.95" customHeight="1" x14ac:dyDescent="0.2">
      <c r="A31" s="523" t="s">
        <v>13783</v>
      </c>
      <c r="B31" s="523" t="s">
        <v>14068</v>
      </c>
      <c r="C31" s="524" t="s">
        <v>14067</v>
      </c>
      <c r="D31" s="523" t="s">
        <v>588</v>
      </c>
      <c r="E31" s="525">
        <f>CPUs!K281</f>
        <v>1591.099590472</v>
      </c>
      <c r="F31" s="2">
        <f t="shared" si="0"/>
        <v>1591.099590472</v>
      </c>
    </row>
  </sheetData>
  <mergeCells count="1">
    <mergeCell ref="D1:E1"/>
  </mergeCells>
  <pageMargins left="0.511811024" right="0.511811024" top="0.78740157499999996" bottom="0.78740157499999996" header="0.31496062000000002" footer="0.31496062000000002"/>
  <pageSetup paperSize="9" orientation="portrait"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0A730-3DD1-4D24-AE01-6466DD700EC0}">
  <sheetPr>
    <pageSetUpPr fitToPage="1"/>
  </sheetPr>
  <dimension ref="A1:AA28"/>
  <sheetViews>
    <sheetView topLeftCell="F1" workbookViewId="0">
      <selection activeCell="A26" sqref="A26"/>
    </sheetView>
  </sheetViews>
  <sheetFormatPr defaultRowHeight="12.75" x14ac:dyDescent="0.2"/>
  <cols>
    <col min="1" max="1" width="39.5703125" style="796" customWidth="1"/>
    <col min="2" max="2" width="11.42578125" style="796" customWidth="1"/>
    <col min="15" max="16" width="10.5703125" bestFit="1" customWidth="1"/>
    <col min="20" max="21" width="10.5703125" bestFit="1" customWidth="1"/>
    <col min="25" max="26" width="10.5703125" bestFit="1" customWidth="1"/>
  </cols>
  <sheetData>
    <row r="1" spans="1:27" x14ac:dyDescent="0.2">
      <c r="A1"/>
      <c r="B1"/>
    </row>
    <row r="2" spans="1:27" ht="15" x14ac:dyDescent="0.2">
      <c r="A2"/>
      <c r="B2"/>
      <c r="O2" s="1131" t="s">
        <v>15790</v>
      </c>
      <c r="P2" s="1131"/>
      <c r="Q2" s="1131"/>
      <c r="R2" s="101"/>
      <c r="S2" s="101"/>
      <c r="T2" s="1131" t="s">
        <v>607</v>
      </c>
      <c r="U2" s="1131"/>
      <c r="V2" s="1131"/>
      <c r="W2" s="101"/>
      <c r="X2" s="101"/>
      <c r="Y2" s="1131" t="s">
        <v>1761</v>
      </c>
      <c r="Z2" s="1131"/>
      <c r="AA2" s="1131"/>
    </row>
    <row r="3" spans="1:27" ht="13.15" customHeight="1" x14ac:dyDescent="0.2">
      <c r="A3"/>
      <c r="B3"/>
      <c r="O3" s="759" t="s">
        <v>15791</v>
      </c>
      <c r="P3" s="759" t="s">
        <v>15792</v>
      </c>
      <c r="Q3" s="1130" t="s">
        <v>1777</v>
      </c>
      <c r="R3" s="101"/>
      <c r="S3" s="101"/>
      <c r="T3" s="759" t="s">
        <v>15791</v>
      </c>
      <c r="U3" s="759" t="s">
        <v>15792</v>
      </c>
      <c r="V3" s="1130" t="s">
        <v>1777</v>
      </c>
      <c r="W3" s="101"/>
      <c r="X3" s="101"/>
      <c r="Y3" s="759" t="s">
        <v>15791</v>
      </c>
      <c r="Z3" s="759" t="s">
        <v>15792</v>
      </c>
      <c r="AA3" s="1130" t="s">
        <v>1777</v>
      </c>
    </row>
    <row r="4" spans="1:27" ht="13.15" customHeight="1" x14ac:dyDescent="0.2">
      <c r="A4" s="809" t="s">
        <v>15789</v>
      </c>
      <c r="B4" s="910">
        <v>45292</v>
      </c>
      <c r="C4" s="910">
        <v>45323</v>
      </c>
      <c r="D4" s="910">
        <v>45352</v>
      </c>
      <c r="E4" s="910">
        <v>45383</v>
      </c>
      <c r="F4" s="910">
        <v>45413</v>
      </c>
      <c r="G4" s="910">
        <v>45444</v>
      </c>
      <c r="H4" s="910">
        <v>45474</v>
      </c>
      <c r="I4" s="910">
        <v>45505</v>
      </c>
      <c r="J4" s="910">
        <v>45536</v>
      </c>
      <c r="K4" s="910">
        <v>45566</v>
      </c>
      <c r="L4" s="910">
        <v>45597</v>
      </c>
      <c r="M4" s="850"/>
      <c r="O4" s="810">
        <f>B4</f>
        <v>45292</v>
      </c>
      <c r="P4" s="810">
        <f>L4</f>
        <v>45597</v>
      </c>
      <c r="Q4" s="1130"/>
      <c r="R4" s="101"/>
      <c r="S4" s="101"/>
      <c r="T4" s="810">
        <f>I4</f>
        <v>45505</v>
      </c>
      <c r="U4" s="810">
        <f>L4</f>
        <v>45597</v>
      </c>
      <c r="V4" s="1130"/>
      <c r="W4" s="101"/>
      <c r="X4" s="101"/>
      <c r="Y4" s="810">
        <f>H4</f>
        <v>45474</v>
      </c>
      <c r="Z4" s="810">
        <f>L4</f>
        <v>45597</v>
      </c>
      <c r="AA4" s="1130"/>
    </row>
    <row r="5" spans="1:27" x14ac:dyDescent="0.2">
      <c r="A5" s="899" t="s">
        <v>29938</v>
      </c>
      <c r="B5" s="900">
        <v>480943</v>
      </c>
      <c r="C5" s="900">
        <v>483105</v>
      </c>
      <c r="D5" s="900">
        <v>481995</v>
      </c>
      <c r="E5" s="900">
        <v>483417</v>
      </c>
      <c r="F5" s="900">
        <v>483549</v>
      </c>
      <c r="G5" s="900">
        <v>486712</v>
      </c>
      <c r="H5" s="900">
        <v>490165</v>
      </c>
      <c r="I5" s="900">
        <v>490992</v>
      </c>
      <c r="J5" s="900">
        <v>491653</v>
      </c>
      <c r="K5" s="900">
        <v>493571</v>
      </c>
      <c r="L5" s="901">
        <v>495600</v>
      </c>
      <c r="M5" s="898"/>
      <c r="O5" s="811">
        <f>B5</f>
        <v>480943</v>
      </c>
      <c r="P5" s="811">
        <f>L5</f>
        <v>495600</v>
      </c>
      <c r="Q5" s="812">
        <f>TRUNC(1+((P5-O5)/O5),3)</f>
        <v>1.03</v>
      </c>
      <c r="T5" s="811">
        <f>I5</f>
        <v>490992</v>
      </c>
      <c r="U5" s="811">
        <f>L5</f>
        <v>495600</v>
      </c>
      <c r="V5" s="812">
        <f>TRUNC(1+((U5-T5)/T5),3)</f>
        <v>1.0089999999999999</v>
      </c>
      <c r="Y5" s="811">
        <f>H5</f>
        <v>490165</v>
      </c>
      <c r="Z5" s="811">
        <f>L5</f>
        <v>495600</v>
      </c>
      <c r="AA5" s="812">
        <f>TRUNC(1+((Z5-Y5)/Y5),3)</f>
        <v>1.0109999999999999</v>
      </c>
    </row>
    <row r="6" spans="1:27" x14ac:dyDescent="0.2">
      <c r="A6" s="905" t="s">
        <v>29939</v>
      </c>
      <c r="B6" s="903">
        <v>561021</v>
      </c>
      <c r="C6" s="903">
        <v>562597</v>
      </c>
      <c r="D6" s="903">
        <v>563503</v>
      </c>
      <c r="E6" s="903">
        <v>567092</v>
      </c>
      <c r="F6" s="903">
        <v>570769</v>
      </c>
      <c r="G6" s="903">
        <v>572847</v>
      </c>
      <c r="H6" s="903">
        <v>574257</v>
      </c>
      <c r="I6" s="903">
        <v>576816</v>
      </c>
      <c r="J6" s="903">
        <v>577753</v>
      </c>
      <c r="K6" s="903">
        <v>579756</v>
      </c>
      <c r="L6" s="904">
        <v>581407</v>
      </c>
      <c r="M6" s="815"/>
      <c r="O6" s="813">
        <f>B6</f>
        <v>561021</v>
      </c>
      <c r="P6" s="813">
        <f>L6</f>
        <v>581407</v>
      </c>
      <c r="Q6" s="814">
        <f>TRUNC(1+((P6-O6)/O6),3)</f>
        <v>1.036</v>
      </c>
      <c r="T6" s="813">
        <f>I6</f>
        <v>576816</v>
      </c>
      <c r="U6" s="813">
        <f>L6</f>
        <v>581407</v>
      </c>
      <c r="V6" s="814">
        <f>TRUNC(1+((U6-T6)/T6),3)</f>
        <v>1.0069999999999999</v>
      </c>
      <c r="Y6" s="813">
        <f>H6</f>
        <v>574257</v>
      </c>
      <c r="Z6" s="813">
        <f>L6</f>
        <v>581407</v>
      </c>
      <c r="AA6" s="814">
        <f>TRUNC(1+((Z6-Y6)/Y6),3)</f>
        <v>1.012</v>
      </c>
    </row>
    <row r="7" spans="1:27" x14ac:dyDescent="0.2">
      <c r="A7" s="899" t="s">
        <v>29940</v>
      </c>
      <c r="B7" s="900">
        <v>418463</v>
      </c>
      <c r="C7" s="900">
        <v>417714</v>
      </c>
      <c r="D7" s="900">
        <v>417740</v>
      </c>
      <c r="E7" s="900">
        <v>419113</v>
      </c>
      <c r="F7" s="900">
        <v>419189</v>
      </c>
      <c r="G7" s="900">
        <v>419900</v>
      </c>
      <c r="H7" s="900">
        <v>422295</v>
      </c>
      <c r="I7" s="900">
        <v>421817</v>
      </c>
      <c r="J7" s="900">
        <v>423334</v>
      </c>
      <c r="K7" s="900">
        <v>424266</v>
      </c>
      <c r="L7" s="901">
        <v>425490</v>
      </c>
      <c r="M7" s="898"/>
      <c r="O7" s="811">
        <f t="shared" ref="O7:O27" si="0">B7</f>
        <v>418463</v>
      </c>
      <c r="P7" s="811">
        <f t="shared" ref="P7:P27" si="1">L7</f>
        <v>425490</v>
      </c>
      <c r="Q7" s="812">
        <f t="shared" ref="Q7:Q27" si="2">TRUNC(1+((P7-O7)/O7),3)</f>
        <v>1.016</v>
      </c>
      <c r="T7" s="811">
        <f t="shared" ref="T7:T27" si="3">I7</f>
        <v>421817</v>
      </c>
      <c r="U7" s="811">
        <f t="shared" ref="U7:U27" si="4">L7</f>
        <v>425490</v>
      </c>
      <c r="V7" s="812">
        <f t="shared" ref="V7:V27" si="5">TRUNC(1+((U7-T7)/T7),3)</f>
        <v>1.008</v>
      </c>
      <c r="Y7" s="811">
        <f t="shared" ref="Y7:Y27" si="6">H7</f>
        <v>422295</v>
      </c>
      <c r="Z7" s="811">
        <f t="shared" ref="Z7:Z27" si="7">L7</f>
        <v>425490</v>
      </c>
      <c r="AA7" s="812">
        <f t="shared" ref="AA7:AA27" si="8">TRUNC(1+((Z7-Y7)/Y7),3)</f>
        <v>1.0069999999999999</v>
      </c>
    </row>
    <row r="8" spans="1:27" x14ac:dyDescent="0.2">
      <c r="A8" s="905" t="s">
        <v>29941</v>
      </c>
      <c r="B8" s="903">
        <v>461999</v>
      </c>
      <c r="C8" s="903">
        <v>462516</v>
      </c>
      <c r="D8" s="903">
        <v>462854</v>
      </c>
      <c r="E8" s="903">
        <v>463390</v>
      </c>
      <c r="F8" s="903">
        <v>463273</v>
      </c>
      <c r="G8" s="903">
        <v>465511</v>
      </c>
      <c r="H8" s="903">
        <v>468118</v>
      </c>
      <c r="I8" s="903">
        <v>468695</v>
      </c>
      <c r="J8" s="903">
        <v>470692</v>
      </c>
      <c r="K8" s="903">
        <v>472528</v>
      </c>
      <c r="L8" s="904">
        <v>473717</v>
      </c>
      <c r="M8" s="815"/>
      <c r="O8" s="813">
        <f t="shared" si="0"/>
        <v>461999</v>
      </c>
      <c r="P8" s="813">
        <f t="shared" si="1"/>
        <v>473717</v>
      </c>
      <c r="Q8" s="814">
        <f t="shared" si="2"/>
        <v>1.0249999999999999</v>
      </c>
      <c r="T8" s="813">
        <f t="shared" si="3"/>
        <v>468695</v>
      </c>
      <c r="U8" s="813">
        <f t="shared" si="4"/>
        <v>473717</v>
      </c>
      <c r="V8" s="814">
        <f t="shared" si="5"/>
        <v>1.01</v>
      </c>
      <c r="Y8" s="813">
        <f t="shared" si="6"/>
        <v>468118</v>
      </c>
      <c r="Z8" s="813">
        <f t="shared" si="7"/>
        <v>473717</v>
      </c>
      <c r="AA8" s="814">
        <f t="shared" si="8"/>
        <v>1.0109999999999999</v>
      </c>
    </row>
    <row r="9" spans="1:27" x14ac:dyDescent="0.2">
      <c r="A9" s="899" t="s">
        <v>29942</v>
      </c>
      <c r="B9" s="900">
        <v>449558</v>
      </c>
      <c r="C9" s="900">
        <v>450770</v>
      </c>
      <c r="D9" s="900">
        <v>449677</v>
      </c>
      <c r="E9" s="900">
        <v>450438</v>
      </c>
      <c r="F9" s="900">
        <v>449283</v>
      </c>
      <c r="G9" s="900">
        <v>449348</v>
      </c>
      <c r="H9" s="900">
        <v>452868</v>
      </c>
      <c r="I9" s="900">
        <v>452691</v>
      </c>
      <c r="J9" s="900">
        <v>452044</v>
      </c>
      <c r="K9" s="900">
        <v>455110</v>
      </c>
      <c r="L9" s="901">
        <v>451664</v>
      </c>
      <c r="M9" s="898"/>
      <c r="O9" s="811">
        <f t="shared" si="0"/>
        <v>449558</v>
      </c>
      <c r="P9" s="811">
        <f t="shared" si="1"/>
        <v>451664</v>
      </c>
      <c r="Q9" s="812">
        <f t="shared" si="2"/>
        <v>1.004</v>
      </c>
      <c r="T9" s="811">
        <f t="shared" si="3"/>
        <v>452691</v>
      </c>
      <c r="U9" s="811">
        <f t="shared" si="4"/>
        <v>451664</v>
      </c>
      <c r="V9" s="812">
        <f t="shared" si="5"/>
        <v>0.997</v>
      </c>
      <c r="Y9" s="811">
        <f t="shared" si="6"/>
        <v>452868</v>
      </c>
      <c r="Z9" s="811">
        <f t="shared" si="7"/>
        <v>451664</v>
      </c>
      <c r="AA9" s="812">
        <f t="shared" si="8"/>
        <v>0.997</v>
      </c>
    </row>
    <row r="10" spans="1:27" x14ac:dyDescent="0.2">
      <c r="A10" s="905" t="s">
        <v>29943</v>
      </c>
      <c r="B10" s="903">
        <v>262501</v>
      </c>
      <c r="C10" s="903">
        <v>262720</v>
      </c>
      <c r="D10" s="903">
        <v>262386</v>
      </c>
      <c r="E10" s="903">
        <v>262444</v>
      </c>
      <c r="F10" s="903">
        <v>262939</v>
      </c>
      <c r="G10" s="903">
        <v>263186</v>
      </c>
      <c r="H10" s="903">
        <v>264797</v>
      </c>
      <c r="I10" s="903">
        <v>264869</v>
      </c>
      <c r="J10" s="903">
        <v>265737</v>
      </c>
      <c r="K10" s="903">
        <v>266395</v>
      </c>
      <c r="L10" s="904">
        <v>267496</v>
      </c>
      <c r="M10" s="815"/>
      <c r="O10" s="813">
        <f t="shared" si="0"/>
        <v>262501</v>
      </c>
      <c r="P10" s="813">
        <f t="shared" si="1"/>
        <v>267496</v>
      </c>
      <c r="Q10" s="814">
        <f t="shared" si="2"/>
        <v>1.0189999999999999</v>
      </c>
      <c r="T10" s="813">
        <f t="shared" si="3"/>
        <v>264869</v>
      </c>
      <c r="U10" s="813">
        <f t="shared" si="4"/>
        <v>267496</v>
      </c>
      <c r="V10" s="814">
        <f t="shared" si="5"/>
        <v>1.0089999999999999</v>
      </c>
      <c r="Y10" s="813">
        <f t="shared" si="6"/>
        <v>264797</v>
      </c>
      <c r="Z10" s="813">
        <f t="shared" si="7"/>
        <v>267496</v>
      </c>
      <c r="AA10" s="814">
        <f t="shared" si="8"/>
        <v>1.01</v>
      </c>
    </row>
    <row r="11" spans="1:27" x14ac:dyDescent="0.2">
      <c r="A11" s="899" t="s">
        <v>29944</v>
      </c>
      <c r="B11" s="900">
        <v>96812</v>
      </c>
      <c r="C11" s="900">
        <v>97105</v>
      </c>
      <c r="D11" s="900">
        <v>96833</v>
      </c>
      <c r="E11" s="900">
        <v>96486</v>
      </c>
      <c r="F11" s="900">
        <v>96136</v>
      </c>
      <c r="G11" s="900">
        <v>96449</v>
      </c>
      <c r="H11" s="900">
        <v>97388</v>
      </c>
      <c r="I11" s="900">
        <v>98084</v>
      </c>
      <c r="J11" s="900">
        <v>99120</v>
      </c>
      <c r="K11" s="900">
        <v>99975</v>
      </c>
      <c r="L11" s="901">
        <v>100238</v>
      </c>
      <c r="M11" s="898"/>
      <c r="O11" s="811">
        <f t="shared" si="0"/>
        <v>96812</v>
      </c>
      <c r="P11" s="811">
        <f t="shared" si="1"/>
        <v>100238</v>
      </c>
      <c r="Q11" s="812">
        <f t="shared" si="2"/>
        <v>1.0349999999999999</v>
      </c>
      <c r="T11" s="811">
        <f t="shared" si="3"/>
        <v>98084</v>
      </c>
      <c r="U11" s="811">
        <f t="shared" si="4"/>
        <v>100238</v>
      </c>
      <c r="V11" s="812">
        <f t="shared" si="5"/>
        <v>1.0209999999999999</v>
      </c>
      <c r="Y11" s="811">
        <f t="shared" si="6"/>
        <v>97388</v>
      </c>
      <c r="Z11" s="811">
        <f t="shared" si="7"/>
        <v>100238</v>
      </c>
      <c r="AA11" s="812">
        <f t="shared" si="8"/>
        <v>1.0289999999999999</v>
      </c>
    </row>
    <row r="12" spans="1:27" x14ac:dyDescent="0.2">
      <c r="A12" s="905" t="s">
        <v>29945</v>
      </c>
      <c r="B12" s="903">
        <v>470348</v>
      </c>
      <c r="C12" s="903">
        <v>470416</v>
      </c>
      <c r="D12" s="903">
        <v>470724</v>
      </c>
      <c r="E12" s="903">
        <v>471797</v>
      </c>
      <c r="F12" s="903">
        <v>471476</v>
      </c>
      <c r="G12" s="903">
        <v>473715</v>
      </c>
      <c r="H12" s="903">
        <v>476590</v>
      </c>
      <c r="I12" s="903">
        <v>476996</v>
      </c>
      <c r="J12" s="903">
        <v>478703</v>
      </c>
      <c r="K12" s="903">
        <v>480603</v>
      </c>
      <c r="L12" s="904">
        <v>481639</v>
      </c>
      <c r="M12" s="815"/>
      <c r="O12" s="813">
        <f t="shared" si="0"/>
        <v>470348</v>
      </c>
      <c r="P12" s="813">
        <f t="shared" si="1"/>
        <v>481639</v>
      </c>
      <c r="Q12" s="814">
        <f t="shared" si="2"/>
        <v>1.024</v>
      </c>
      <c r="T12" s="813">
        <f t="shared" si="3"/>
        <v>476996</v>
      </c>
      <c r="U12" s="813">
        <f t="shared" si="4"/>
        <v>481639</v>
      </c>
      <c r="V12" s="814">
        <f t="shared" si="5"/>
        <v>1.0089999999999999</v>
      </c>
      <c r="Y12" s="813">
        <f t="shared" si="6"/>
        <v>476590</v>
      </c>
      <c r="Z12" s="813">
        <f t="shared" si="7"/>
        <v>481639</v>
      </c>
      <c r="AA12" s="814">
        <f t="shared" si="8"/>
        <v>1.01</v>
      </c>
    </row>
    <row r="13" spans="1:27" x14ac:dyDescent="0.2">
      <c r="A13" s="899" t="s">
        <v>29946</v>
      </c>
      <c r="B13" s="900">
        <v>116072</v>
      </c>
      <c r="C13" s="900">
        <v>116058</v>
      </c>
      <c r="D13" s="900">
        <v>116195</v>
      </c>
      <c r="E13" s="900">
        <v>114305</v>
      </c>
      <c r="F13" s="900">
        <v>113613</v>
      </c>
      <c r="G13" s="900">
        <v>114095</v>
      </c>
      <c r="H13" s="900">
        <v>114827</v>
      </c>
      <c r="I13" s="900">
        <v>115898</v>
      </c>
      <c r="J13" s="900">
        <v>116727</v>
      </c>
      <c r="K13" s="900">
        <v>116646</v>
      </c>
      <c r="L13" s="901">
        <v>116554</v>
      </c>
      <c r="M13" s="898"/>
      <c r="O13" s="811">
        <f t="shared" si="0"/>
        <v>116072</v>
      </c>
      <c r="P13" s="811">
        <f t="shared" si="1"/>
        <v>116554</v>
      </c>
      <c r="Q13" s="812">
        <f t="shared" si="2"/>
        <v>1.004</v>
      </c>
      <c r="T13" s="811">
        <f t="shared" si="3"/>
        <v>115898</v>
      </c>
      <c r="U13" s="811">
        <f t="shared" si="4"/>
        <v>116554</v>
      </c>
      <c r="V13" s="812">
        <f t="shared" si="5"/>
        <v>1.0049999999999999</v>
      </c>
      <c r="Y13" s="811">
        <f t="shared" si="6"/>
        <v>114827</v>
      </c>
      <c r="Z13" s="811">
        <f t="shared" si="7"/>
        <v>116554</v>
      </c>
      <c r="AA13" s="812">
        <f t="shared" si="8"/>
        <v>1.0149999999999999</v>
      </c>
    </row>
    <row r="14" spans="1:27" x14ac:dyDescent="0.2">
      <c r="A14" s="905" t="s">
        <v>29947</v>
      </c>
      <c r="B14" s="903">
        <v>159693</v>
      </c>
      <c r="C14" s="903">
        <v>160249</v>
      </c>
      <c r="D14" s="903">
        <v>159627</v>
      </c>
      <c r="E14" s="903">
        <v>159685</v>
      </c>
      <c r="F14" s="903">
        <v>159730</v>
      </c>
      <c r="G14" s="903">
        <v>160529</v>
      </c>
      <c r="H14" s="903">
        <v>161478</v>
      </c>
      <c r="I14" s="903">
        <v>161690</v>
      </c>
      <c r="J14" s="903">
        <v>162130</v>
      </c>
      <c r="K14" s="903">
        <v>162504</v>
      </c>
      <c r="L14" s="904">
        <v>163008</v>
      </c>
      <c r="M14" s="815"/>
      <c r="O14" s="813">
        <f t="shared" si="0"/>
        <v>159693</v>
      </c>
      <c r="P14" s="813">
        <f t="shared" si="1"/>
        <v>163008</v>
      </c>
      <c r="Q14" s="814">
        <f t="shared" si="2"/>
        <v>1.02</v>
      </c>
      <c r="T14" s="813">
        <f t="shared" si="3"/>
        <v>161690</v>
      </c>
      <c r="U14" s="813">
        <f t="shared" si="4"/>
        <v>163008</v>
      </c>
      <c r="V14" s="814">
        <f t="shared" si="5"/>
        <v>1.008</v>
      </c>
      <c r="Y14" s="813">
        <f t="shared" si="6"/>
        <v>161478</v>
      </c>
      <c r="Z14" s="813">
        <f t="shared" si="7"/>
        <v>163008</v>
      </c>
      <c r="AA14" s="814">
        <f t="shared" si="8"/>
        <v>1.0089999999999999</v>
      </c>
    </row>
    <row r="15" spans="1:27" x14ac:dyDescent="0.2">
      <c r="A15" s="899" t="s">
        <v>29948</v>
      </c>
      <c r="B15" s="900">
        <v>428067</v>
      </c>
      <c r="C15" s="900">
        <v>429318</v>
      </c>
      <c r="D15" s="900">
        <v>429968</v>
      </c>
      <c r="E15" s="900">
        <v>431285</v>
      </c>
      <c r="F15" s="900">
        <v>432657</v>
      </c>
      <c r="G15" s="900">
        <v>436668</v>
      </c>
      <c r="H15" s="900">
        <v>439323</v>
      </c>
      <c r="I15" s="900">
        <v>439562</v>
      </c>
      <c r="J15" s="900">
        <v>441716</v>
      </c>
      <c r="K15" s="900">
        <v>443242</v>
      </c>
      <c r="L15" s="901">
        <v>444551</v>
      </c>
      <c r="M15" s="898"/>
      <c r="O15" s="811">
        <f t="shared" si="0"/>
        <v>428067</v>
      </c>
      <c r="P15" s="811">
        <f t="shared" si="1"/>
        <v>444551</v>
      </c>
      <c r="Q15" s="812">
        <f t="shared" si="2"/>
        <v>1.038</v>
      </c>
      <c r="T15" s="811">
        <f t="shared" si="3"/>
        <v>439562</v>
      </c>
      <c r="U15" s="811">
        <f t="shared" si="4"/>
        <v>444551</v>
      </c>
      <c r="V15" s="812">
        <f t="shared" si="5"/>
        <v>1.0109999999999999</v>
      </c>
      <c r="Y15" s="811">
        <f t="shared" si="6"/>
        <v>439323</v>
      </c>
      <c r="Z15" s="811">
        <f t="shared" si="7"/>
        <v>444551</v>
      </c>
      <c r="AA15" s="812">
        <f>TRUNC(1+((Z15-Y15)/Y15),3)</f>
        <v>1.0109999999999999</v>
      </c>
    </row>
    <row r="16" spans="1:27" x14ac:dyDescent="0.2">
      <c r="A16" s="905" t="s">
        <v>29949</v>
      </c>
      <c r="B16" s="903">
        <v>907836</v>
      </c>
      <c r="C16" s="903">
        <v>906289</v>
      </c>
      <c r="D16" s="903">
        <v>925601</v>
      </c>
      <c r="E16" s="903">
        <v>954063</v>
      </c>
      <c r="F16" s="903">
        <v>952118</v>
      </c>
      <c r="G16" s="903">
        <v>956976</v>
      </c>
      <c r="H16" s="903">
        <v>984171</v>
      </c>
      <c r="I16" s="906">
        <v>1052.5129999999999</v>
      </c>
      <c r="J16" s="906">
        <v>1047.6089999999999</v>
      </c>
      <c r="K16" s="906">
        <v>1046.383</v>
      </c>
      <c r="L16" s="902" t="s">
        <v>29937</v>
      </c>
      <c r="M16" s="815"/>
      <c r="O16" s="813">
        <f t="shared" si="0"/>
        <v>907836</v>
      </c>
      <c r="P16" s="813" t="str">
        <f t="shared" si="1"/>
        <v>1.049,574</v>
      </c>
      <c r="Q16" s="814">
        <f t="shared" si="2"/>
        <v>1E-3</v>
      </c>
      <c r="T16" s="813">
        <f t="shared" si="3"/>
        <v>1052.5129999999999</v>
      </c>
      <c r="U16" s="813" t="str">
        <f t="shared" si="4"/>
        <v>1.049,574</v>
      </c>
      <c r="V16" s="814">
        <f>TRUNC(1+((U16-T16)/T16),3)</f>
        <v>0.997</v>
      </c>
      <c r="Y16" s="813">
        <f t="shared" si="6"/>
        <v>984171</v>
      </c>
      <c r="Z16" s="813" t="str">
        <f t="shared" si="7"/>
        <v>1.049,574</v>
      </c>
      <c r="AA16" s="814">
        <f t="shared" si="8"/>
        <v>1E-3</v>
      </c>
    </row>
    <row r="17" spans="1:27" x14ac:dyDescent="0.2">
      <c r="A17" s="899" t="s">
        <v>29950</v>
      </c>
      <c r="B17" s="900">
        <v>827793</v>
      </c>
      <c r="C17" s="900">
        <v>827538</v>
      </c>
      <c r="D17" s="900">
        <v>839792</v>
      </c>
      <c r="E17" s="900">
        <v>862322</v>
      </c>
      <c r="F17" s="900">
        <v>861707</v>
      </c>
      <c r="G17" s="900">
        <v>868093</v>
      </c>
      <c r="H17" s="900">
        <v>891842</v>
      </c>
      <c r="I17" s="900">
        <v>942266</v>
      </c>
      <c r="J17" s="900">
        <v>939595</v>
      </c>
      <c r="K17" s="900">
        <v>940755</v>
      </c>
      <c r="L17" s="901">
        <v>943370</v>
      </c>
      <c r="M17" s="898"/>
      <c r="O17" s="811">
        <f t="shared" si="0"/>
        <v>827793</v>
      </c>
      <c r="P17" s="811">
        <f t="shared" si="1"/>
        <v>943370</v>
      </c>
      <c r="Q17" s="812">
        <f t="shared" si="2"/>
        <v>1.139</v>
      </c>
      <c r="T17" s="811">
        <f t="shared" si="3"/>
        <v>942266</v>
      </c>
      <c r="U17" s="811">
        <f t="shared" si="4"/>
        <v>943370</v>
      </c>
      <c r="V17" s="812">
        <f t="shared" si="5"/>
        <v>1.0009999999999999</v>
      </c>
      <c r="Y17" s="811">
        <f t="shared" si="6"/>
        <v>891842</v>
      </c>
      <c r="Z17" s="811">
        <f t="shared" si="7"/>
        <v>943370</v>
      </c>
      <c r="AA17" s="812">
        <f t="shared" si="8"/>
        <v>1.0569999999999999</v>
      </c>
    </row>
    <row r="18" spans="1:27" x14ac:dyDescent="0.2">
      <c r="A18" s="905" t="s">
        <v>29951</v>
      </c>
      <c r="B18" s="903">
        <v>142075</v>
      </c>
      <c r="C18" s="903">
        <v>142308</v>
      </c>
      <c r="D18" s="903">
        <v>143964</v>
      </c>
      <c r="E18" s="903">
        <v>147950</v>
      </c>
      <c r="F18" s="903">
        <v>148404</v>
      </c>
      <c r="G18" s="903">
        <v>150313</v>
      </c>
      <c r="H18" s="903">
        <v>153790</v>
      </c>
      <c r="I18" s="903">
        <v>160899</v>
      </c>
      <c r="J18" s="903">
        <v>160745</v>
      </c>
      <c r="K18" s="903">
        <v>161229</v>
      </c>
      <c r="L18" s="904">
        <v>162621</v>
      </c>
      <c r="M18" s="815"/>
      <c r="O18" s="813">
        <f t="shared" si="0"/>
        <v>142075</v>
      </c>
      <c r="P18" s="813">
        <f t="shared" si="1"/>
        <v>162621</v>
      </c>
      <c r="Q18" s="814">
        <f t="shared" si="2"/>
        <v>1.1439999999999999</v>
      </c>
      <c r="T18" s="813">
        <f t="shared" si="3"/>
        <v>160899</v>
      </c>
      <c r="U18" s="813">
        <f t="shared" si="4"/>
        <v>162621</v>
      </c>
      <c r="V18" s="814">
        <f t="shared" si="5"/>
        <v>1.01</v>
      </c>
      <c r="Y18" s="813">
        <f t="shared" si="6"/>
        <v>153790</v>
      </c>
      <c r="Z18" s="813">
        <f t="shared" si="7"/>
        <v>162621</v>
      </c>
      <c r="AA18" s="814">
        <f t="shared" si="8"/>
        <v>1.0569999999999999</v>
      </c>
    </row>
    <row r="19" spans="1:27" x14ac:dyDescent="0.2">
      <c r="A19" s="899" t="s">
        <v>29952</v>
      </c>
      <c r="B19" s="900">
        <v>141119</v>
      </c>
      <c r="C19" s="900">
        <v>140922</v>
      </c>
      <c r="D19" s="900">
        <v>142165</v>
      </c>
      <c r="E19" s="900">
        <v>143571</v>
      </c>
      <c r="F19" s="900">
        <v>142190</v>
      </c>
      <c r="G19" s="900">
        <v>143651</v>
      </c>
      <c r="H19" s="900">
        <v>147045</v>
      </c>
      <c r="I19" s="900">
        <v>153108</v>
      </c>
      <c r="J19" s="900">
        <v>152039</v>
      </c>
      <c r="K19" s="900">
        <v>151944</v>
      </c>
      <c r="L19" s="901">
        <v>151428</v>
      </c>
      <c r="M19" s="898"/>
      <c r="O19" s="811">
        <f t="shared" si="0"/>
        <v>141119</v>
      </c>
      <c r="P19" s="811">
        <f t="shared" si="1"/>
        <v>151428</v>
      </c>
      <c r="Q19" s="812">
        <f t="shared" si="2"/>
        <v>1.073</v>
      </c>
      <c r="T19" s="811">
        <f t="shared" si="3"/>
        <v>153108</v>
      </c>
      <c r="U19" s="811">
        <f t="shared" si="4"/>
        <v>151428</v>
      </c>
      <c r="V19" s="812">
        <f t="shared" si="5"/>
        <v>0.98899999999999999</v>
      </c>
      <c r="Y19" s="811">
        <f t="shared" si="6"/>
        <v>147045</v>
      </c>
      <c r="Z19" s="811">
        <f t="shared" si="7"/>
        <v>151428</v>
      </c>
      <c r="AA19" s="812">
        <f t="shared" si="8"/>
        <v>1.0289999999999999</v>
      </c>
    </row>
    <row r="20" spans="1:27" x14ac:dyDescent="0.2">
      <c r="A20" s="905" t="s">
        <v>29953</v>
      </c>
      <c r="B20" s="903">
        <v>892861</v>
      </c>
      <c r="C20" s="903">
        <v>881240</v>
      </c>
      <c r="D20" s="903">
        <v>887907</v>
      </c>
      <c r="E20" s="903">
        <v>899539</v>
      </c>
      <c r="F20" s="903">
        <v>911498</v>
      </c>
      <c r="G20" s="903">
        <v>919387</v>
      </c>
      <c r="H20" s="903">
        <v>934342</v>
      </c>
      <c r="I20" s="906">
        <v>1002.236</v>
      </c>
      <c r="J20" s="906">
        <v>1002.692</v>
      </c>
      <c r="K20" s="903">
        <v>996578</v>
      </c>
      <c r="L20" s="907">
        <v>1001.651</v>
      </c>
      <c r="M20" s="815"/>
      <c r="O20" s="813">
        <f t="shared" si="0"/>
        <v>892861</v>
      </c>
      <c r="P20" s="813">
        <f t="shared" si="1"/>
        <v>1001.651</v>
      </c>
      <c r="Q20" s="814">
        <f t="shared" si="2"/>
        <v>1E-3</v>
      </c>
      <c r="T20" s="813">
        <f t="shared" si="3"/>
        <v>1002.236</v>
      </c>
      <c r="U20" s="813">
        <f t="shared" si="4"/>
        <v>1001.651</v>
      </c>
      <c r="V20" s="814">
        <f t="shared" si="5"/>
        <v>0.999</v>
      </c>
      <c r="Y20" s="813">
        <f t="shared" si="6"/>
        <v>934342</v>
      </c>
      <c r="Z20" s="813">
        <f t="shared" si="7"/>
        <v>1001.651</v>
      </c>
      <c r="AA20" s="814">
        <f t="shared" si="8"/>
        <v>1E-3</v>
      </c>
    </row>
    <row r="21" spans="1:27" x14ac:dyDescent="0.2">
      <c r="A21" s="899" t="s">
        <v>29954</v>
      </c>
      <c r="B21" s="900">
        <v>134214</v>
      </c>
      <c r="C21" s="900">
        <v>134146</v>
      </c>
      <c r="D21" s="900">
        <v>136206</v>
      </c>
      <c r="E21" s="900">
        <v>139592</v>
      </c>
      <c r="F21" s="900">
        <v>140004</v>
      </c>
      <c r="G21" s="900">
        <v>141259</v>
      </c>
      <c r="H21" s="900">
        <v>145004</v>
      </c>
      <c r="I21" s="900">
        <v>153973</v>
      </c>
      <c r="J21" s="900">
        <v>153822</v>
      </c>
      <c r="K21" s="900">
        <v>154082</v>
      </c>
      <c r="L21" s="901">
        <v>154516</v>
      </c>
      <c r="M21" s="898"/>
      <c r="O21" s="811">
        <f t="shared" si="0"/>
        <v>134214</v>
      </c>
      <c r="P21" s="811">
        <f t="shared" si="1"/>
        <v>154516</v>
      </c>
      <c r="Q21" s="812">
        <f t="shared" si="2"/>
        <v>1.151</v>
      </c>
      <c r="T21" s="811">
        <f t="shared" si="3"/>
        <v>153973</v>
      </c>
      <c r="U21" s="811">
        <f t="shared" si="4"/>
        <v>154516</v>
      </c>
      <c r="V21" s="812">
        <f t="shared" si="5"/>
        <v>1.0029999999999999</v>
      </c>
      <c r="Y21" s="811">
        <f t="shared" si="6"/>
        <v>145004</v>
      </c>
      <c r="Z21" s="811">
        <f t="shared" si="7"/>
        <v>154516</v>
      </c>
      <c r="AA21" s="812">
        <f t="shared" si="8"/>
        <v>1.0649999999999999</v>
      </c>
    </row>
    <row r="22" spans="1:27" x14ac:dyDescent="0.2">
      <c r="A22" s="905" t="s">
        <v>29955</v>
      </c>
      <c r="B22" s="903">
        <v>141914</v>
      </c>
      <c r="C22" s="903">
        <v>141793</v>
      </c>
      <c r="D22" s="903">
        <v>144034</v>
      </c>
      <c r="E22" s="903">
        <v>147783</v>
      </c>
      <c r="F22" s="903">
        <v>147639</v>
      </c>
      <c r="G22" s="903">
        <v>148529</v>
      </c>
      <c r="H22" s="903">
        <v>152630</v>
      </c>
      <c r="I22" s="903">
        <v>162520</v>
      </c>
      <c r="J22" s="903">
        <v>162840</v>
      </c>
      <c r="K22" s="903">
        <v>162966</v>
      </c>
      <c r="L22" s="904">
        <v>163200</v>
      </c>
      <c r="M22" s="815"/>
      <c r="O22" s="813">
        <f t="shared" si="0"/>
        <v>141914</v>
      </c>
      <c r="P22" s="813">
        <f t="shared" si="1"/>
        <v>163200</v>
      </c>
      <c r="Q22" s="814">
        <f t="shared" si="2"/>
        <v>1.149</v>
      </c>
      <c r="T22" s="813">
        <f t="shared" si="3"/>
        <v>162520</v>
      </c>
      <c r="U22" s="813">
        <f t="shared" si="4"/>
        <v>163200</v>
      </c>
      <c r="V22" s="814">
        <f t="shared" si="5"/>
        <v>1.004</v>
      </c>
      <c r="Y22" s="813">
        <f t="shared" si="6"/>
        <v>152630</v>
      </c>
      <c r="Z22" s="813">
        <f t="shared" si="7"/>
        <v>163200</v>
      </c>
      <c r="AA22" s="814">
        <f t="shared" si="8"/>
        <v>1.069</v>
      </c>
    </row>
    <row r="23" spans="1:27" x14ac:dyDescent="0.2">
      <c r="A23" s="899" t="s">
        <v>29956</v>
      </c>
      <c r="B23" s="900">
        <v>171365</v>
      </c>
      <c r="C23" s="900">
        <v>171650</v>
      </c>
      <c r="D23" s="900">
        <v>169619</v>
      </c>
      <c r="E23" s="900">
        <v>169414</v>
      </c>
      <c r="F23" s="900">
        <v>169741</v>
      </c>
      <c r="G23" s="900">
        <v>170075</v>
      </c>
      <c r="H23" s="900">
        <v>172932</v>
      </c>
      <c r="I23" s="900">
        <v>172983</v>
      </c>
      <c r="J23" s="900">
        <v>173842</v>
      </c>
      <c r="K23" s="900">
        <v>173972</v>
      </c>
      <c r="L23" s="901">
        <v>174549</v>
      </c>
      <c r="M23" s="898"/>
      <c r="O23" s="811">
        <f t="shared" si="0"/>
        <v>171365</v>
      </c>
      <c r="P23" s="811">
        <f t="shared" si="1"/>
        <v>174549</v>
      </c>
      <c r="Q23" s="812">
        <f t="shared" si="2"/>
        <v>1.018</v>
      </c>
      <c r="T23" s="811">
        <f t="shared" si="3"/>
        <v>172983</v>
      </c>
      <c r="U23" s="811">
        <f t="shared" si="4"/>
        <v>174549</v>
      </c>
      <c r="V23" s="812">
        <f t="shared" si="5"/>
        <v>1.0089999999999999</v>
      </c>
      <c r="Y23" s="811">
        <f t="shared" si="6"/>
        <v>172932</v>
      </c>
      <c r="Z23" s="811">
        <f t="shared" si="7"/>
        <v>174549</v>
      </c>
      <c r="AA23" s="812">
        <f t="shared" si="8"/>
        <v>1.0089999999999999</v>
      </c>
    </row>
    <row r="24" spans="1:27" x14ac:dyDescent="0.2">
      <c r="A24" s="905" t="s">
        <v>29957</v>
      </c>
      <c r="B24" s="903">
        <v>145655</v>
      </c>
      <c r="C24" s="903">
        <v>146210</v>
      </c>
      <c r="D24" s="903">
        <v>146341</v>
      </c>
      <c r="E24" s="903">
        <v>146904</v>
      </c>
      <c r="F24" s="903">
        <v>147124</v>
      </c>
      <c r="G24" s="903">
        <v>148389</v>
      </c>
      <c r="H24" s="903">
        <v>149688</v>
      </c>
      <c r="I24" s="903">
        <v>150017</v>
      </c>
      <c r="J24" s="903">
        <v>150459</v>
      </c>
      <c r="K24" s="903">
        <v>151088</v>
      </c>
      <c r="L24" s="904">
        <v>151427</v>
      </c>
      <c r="M24" s="815"/>
      <c r="O24" s="813">
        <f t="shared" si="0"/>
        <v>145655</v>
      </c>
      <c r="P24" s="813">
        <f t="shared" si="1"/>
        <v>151427</v>
      </c>
      <c r="Q24" s="814">
        <f t="shared" si="2"/>
        <v>1.0389999999999999</v>
      </c>
      <c r="T24" s="813">
        <f t="shared" si="3"/>
        <v>150017</v>
      </c>
      <c r="U24" s="813">
        <f t="shared" si="4"/>
        <v>151427</v>
      </c>
      <c r="V24" s="814">
        <f t="shared" si="5"/>
        <v>1.0089999999999999</v>
      </c>
      <c r="Y24" s="813">
        <f t="shared" si="6"/>
        <v>149688</v>
      </c>
      <c r="Z24" s="813">
        <f t="shared" si="7"/>
        <v>151427</v>
      </c>
      <c r="AA24" s="814">
        <f t="shared" si="8"/>
        <v>1.0109999999999999</v>
      </c>
    </row>
    <row r="25" spans="1:27" x14ac:dyDescent="0.2">
      <c r="A25" s="899" t="s">
        <v>29958</v>
      </c>
      <c r="B25" s="900">
        <v>290267</v>
      </c>
      <c r="C25" s="900">
        <v>288772</v>
      </c>
      <c r="D25" s="900">
        <v>289857</v>
      </c>
      <c r="E25" s="900">
        <v>289583</v>
      </c>
      <c r="F25" s="900">
        <v>290572</v>
      </c>
      <c r="G25" s="900">
        <v>293836</v>
      </c>
      <c r="H25" s="900">
        <v>295845</v>
      </c>
      <c r="I25" s="900">
        <v>297481</v>
      </c>
      <c r="J25" s="900">
        <v>298840</v>
      </c>
      <c r="K25" s="900">
        <v>299182</v>
      </c>
      <c r="L25" s="901">
        <v>299315</v>
      </c>
      <c r="M25" s="898"/>
      <c r="O25" s="811">
        <f t="shared" si="0"/>
        <v>290267</v>
      </c>
      <c r="P25" s="811">
        <f t="shared" si="1"/>
        <v>299315</v>
      </c>
      <c r="Q25" s="812">
        <f t="shared" si="2"/>
        <v>1.0309999999999999</v>
      </c>
      <c r="T25" s="811">
        <f t="shared" si="3"/>
        <v>297481</v>
      </c>
      <c r="U25" s="811">
        <f t="shared" si="4"/>
        <v>299315</v>
      </c>
      <c r="V25" s="812">
        <f t="shared" si="5"/>
        <v>1.006</v>
      </c>
      <c r="Y25" s="811">
        <f t="shared" si="6"/>
        <v>295845</v>
      </c>
      <c r="Z25" s="811">
        <f t="shared" si="7"/>
        <v>299315</v>
      </c>
      <c r="AA25" s="812">
        <f t="shared" si="8"/>
        <v>1.0109999999999999</v>
      </c>
    </row>
    <row r="26" spans="1:27" x14ac:dyDescent="0.2">
      <c r="A26" s="840" t="s">
        <v>15822</v>
      </c>
      <c r="B26" s="906">
        <v>1091.25</v>
      </c>
      <c r="C26" s="906">
        <v>1092.6849999999999</v>
      </c>
      <c r="D26" s="906">
        <v>1095.7380000000001</v>
      </c>
      <c r="E26" s="906">
        <v>1101.3889999999999</v>
      </c>
      <c r="F26" s="906">
        <v>1110.8869999999999</v>
      </c>
      <c r="G26" s="906">
        <v>1118.827</v>
      </c>
      <c r="H26" s="906">
        <v>1126.9159999999999</v>
      </c>
      <c r="I26" s="906">
        <v>1134.7750000000001</v>
      </c>
      <c r="J26" s="906">
        <v>1141.3979999999999</v>
      </c>
      <c r="K26" s="906">
        <v>1149.17</v>
      </c>
      <c r="L26" s="907">
        <v>1153.7249999999999</v>
      </c>
      <c r="M26" s="815"/>
      <c r="O26" s="813">
        <f t="shared" si="0"/>
        <v>1091.25</v>
      </c>
      <c r="P26" s="813">
        <f t="shared" si="1"/>
        <v>1153.7249999999999</v>
      </c>
      <c r="Q26" s="814">
        <f t="shared" si="2"/>
        <v>1.0569999999999999</v>
      </c>
      <c r="T26" s="813">
        <f t="shared" si="3"/>
        <v>1134.7750000000001</v>
      </c>
      <c r="U26" s="813">
        <f t="shared" si="4"/>
        <v>1153.7249999999999</v>
      </c>
      <c r="V26" s="814">
        <f t="shared" si="5"/>
        <v>1.016</v>
      </c>
      <c r="Y26" s="813">
        <f t="shared" si="6"/>
        <v>1126.9159999999999</v>
      </c>
      <c r="Z26" s="813">
        <f t="shared" si="7"/>
        <v>1153.7249999999999</v>
      </c>
      <c r="AA26" s="814">
        <f t="shared" si="8"/>
        <v>1.0229999999999999</v>
      </c>
    </row>
    <row r="27" spans="1:27" ht="18" x14ac:dyDescent="0.2">
      <c r="A27" s="899" t="s">
        <v>29959</v>
      </c>
      <c r="B27" s="908">
        <v>1102.5709999999999</v>
      </c>
      <c r="C27" s="908">
        <v>1098.095</v>
      </c>
      <c r="D27" s="908">
        <v>1094.7629999999999</v>
      </c>
      <c r="E27" s="908">
        <v>1102.6600000000001</v>
      </c>
      <c r="F27" s="908">
        <v>1112.26</v>
      </c>
      <c r="G27" s="908">
        <v>1117.787</v>
      </c>
      <c r="H27" s="908">
        <v>1127.1010000000001</v>
      </c>
      <c r="I27" s="908">
        <v>1128.4079999999999</v>
      </c>
      <c r="J27" s="908">
        <v>1139.981</v>
      </c>
      <c r="K27" s="908">
        <v>1157.5160000000001</v>
      </c>
      <c r="L27" s="909">
        <v>1171.21</v>
      </c>
      <c r="M27" s="898"/>
      <c r="O27" s="811">
        <f t="shared" si="0"/>
        <v>1102.5709999999999</v>
      </c>
      <c r="P27" s="811">
        <f t="shared" si="1"/>
        <v>1171.21</v>
      </c>
      <c r="Q27" s="812">
        <f t="shared" si="2"/>
        <v>1.0620000000000001</v>
      </c>
      <c r="T27" s="811">
        <f t="shared" si="3"/>
        <v>1128.4079999999999</v>
      </c>
      <c r="U27" s="811">
        <f t="shared" si="4"/>
        <v>1171.21</v>
      </c>
      <c r="V27" s="812">
        <f t="shared" si="5"/>
        <v>1.0369999999999999</v>
      </c>
      <c r="Y27" s="811">
        <f t="shared" si="6"/>
        <v>1127.1010000000001</v>
      </c>
      <c r="Z27" s="811">
        <f t="shared" si="7"/>
        <v>1171.21</v>
      </c>
      <c r="AA27" s="812">
        <f t="shared" si="8"/>
        <v>1.0389999999999999</v>
      </c>
    </row>
    <row r="28" spans="1:27" x14ac:dyDescent="0.2">
      <c r="A28"/>
      <c r="B28"/>
    </row>
  </sheetData>
  <mergeCells count="6">
    <mergeCell ref="V3:V4"/>
    <mergeCell ref="AA3:AA4"/>
    <mergeCell ref="O2:Q2"/>
    <mergeCell ref="T2:V2"/>
    <mergeCell ref="Y2:AA2"/>
    <mergeCell ref="Q3:Q4"/>
  </mergeCells>
  <pageMargins left="0.511811024" right="0.511811024" top="0.78740157499999996" bottom="0.78740157499999996" header="0.31496062000000002" footer="0.31496062000000002"/>
  <pageSetup paperSize="9" scale="62" fitToHeight="0" orientation="landscape"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pageSetUpPr fitToPage="1"/>
  </sheetPr>
  <dimension ref="A1:AA172"/>
  <sheetViews>
    <sheetView showGridLines="0" tabSelected="1" zoomScale="90" zoomScaleNormal="90" zoomScaleSheetLayoutView="90" workbookViewId="0">
      <selection activeCell="H171" sqref="H171"/>
    </sheetView>
  </sheetViews>
  <sheetFormatPr defaultColWidth="10.7109375" defaultRowHeight="15" customHeight="1" x14ac:dyDescent="0.2"/>
  <cols>
    <col min="1" max="1" width="10.7109375" style="21" customWidth="1"/>
    <col min="2" max="2" width="14.42578125" style="1" customWidth="1"/>
    <col min="3" max="3" width="10.7109375" style="1" customWidth="1"/>
    <col min="4" max="4" width="70.7109375" style="6" customWidth="1"/>
    <col min="5" max="5" width="12.42578125" style="1" bestFit="1" customWidth="1"/>
    <col min="6" max="6" width="14.140625" style="1" bestFit="1" customWidth="1"/>
    <col min="7" max="7" width="22.42578125" style="7" customWidth="1"/>
    <col min="8" max="8" width="15.85546875" style="14" customWidth="1"/>
    <col min="9" max="9" width="12.5703125" style="7" customWidth="1"/>
    <col min="10" max="10" width="13.5703125" style="5" customWidth="1"/>
    <col min="11" max="11" width="7.7109375" style="5" customWidth="1"/>
    <col min="12" max="12" width="20.28515625" style="1" customWidth="1"/>
    <col min="13" max="13" width="1.7109375" style="1" customWidth="1"/>
    <col min="14" max="15" width="10.7109375" style="1" customWidth="1"/>
    <col min="16" max="17" width="16.140625" style="1" customWidth="1"/>
    <col min="18" max="18" width="13.28515625" style="10" customWidth="1"/>
    <col min="19" max="19" width="40.7109375" style="10" customWidth="1"/>
    <col min="20" max="20" width="20.7109375" style="10" customWidth="1"/>
    <col min="21" max="21" width="0.85546875" style="10" customWidth="1"/>
    <col min="22" max="22" width="12.28515625" style="10" bestFit="1" customWidth="1"/>
    <col min="23" max="23" width="16.5703125" style="10" customWidth="1"/>
    <col min="24" max="24" width="10.7109375" style="10"/>
    <col min="25" max="25" width="13.85546875" style="10" bestFit="1" customWidth="1"/>
    <col min="26" max="16384" width="10.7109375" style="10"/>
  </cols>
  <sheetData>
    <row r="1" spans="1:27" ht="8.25" customHeight="1" thickBot="1" x14ac:dyDescent="0.25"/>
    <row r="2" spans="1:27" ht="22.5" customHeight="1" x14ac:dyDescent="0.2">
      <c r="A2" s="447"/>
      <c r="B2" s="448"/>
      <c r="C2" s="448"/>
      <c r="D2" s="449"/>
      <c r="E2" s="448"/>
      <c r="F2" s="448"/>
      <c r="G2" s="450"/>
      <c r="H2" s="451"/>
    </row>
    <row r="3" spans="1:27" ht="15" customHeight="1" x14ac:dyDescent="0.2">
      <c r="A3" s="452"/>
      <c r="D3" s="6" t="s">
        <v>28158</v>
      </c>
      <c r="G3" s="5"/>
      <c r="H3" s="453"/>
      <c r="J3" s="5">
        <f>369.74+469.54</f>
        <v>839.28</v>
      </c>
    </row>
    <row r="4" spans="1:27" ht="22.5" customHeight="1" thickBot="1" x14ac:dyDescent="0.25">
      <c r="A4" s="454"/>
      <c r="B4" s="455"/>
      <c r="C4" s="455"/>
      <c r="D4" s="456"/>
      <c r="E4" s="455"/>
      <c r="F4" s="455"/>
      <c r="G4" s="5"/>
      <c r="H4" s="453"/>
    </row>
    <row r="5" spans="1:27" s="2" customFormat="1" ht="15" customHeight="1" thickBot="1" x14ac:dyDescent="0.25">
      <c r="A5" s="459" t="s">
        <v>18</v>
      </c>
      <c r="B5" s="460"/>
      <c r="C5" s="460"/>
      <c r="D5" s="460"/>
      <c r="E5" s="917"/>
      <c r="F5" s="917"/>
      <c r="G5" s="934" t="s">
        <v>5716</v>
      </c>
      <c r="H5" s="935"/>
      <c r="I5" s="3"/>
      <c r="J5" s="924" t="s">
        <v>36</v>
      </c>
      <c r="K5" s="924"/>
      <c r="L5" s="924"/>
      <c r="M5" s="931"/>
      <c r="N5" s="15" t="s">
        <v>47</v>
      </c>
      <c r="U5" s="10"/>
      <c r="V5" s="10"/>
      <c r="X5" s="10"/>
      <c r="Y5" s="10"/>
      <c r="Z5" s="10"/>
      <c r="AA5" s="10"/>
    </row>
    <row r="6" spans="1:27" s="2" customFormat="1" ht="15" customHeight="1" x14ac:dyDescent="0.2">
      <c r="A6" s="461"/>
      <c r="B6" s="19"/>
      <c r="C6" s="19"/>
      <c r="D6" s="19"/>
      <c r="E6" s="66"/>
      <c r="G6" s="767" t="s">
        <v>5721</v>
      </c>
      <c r="H6" s="912">
        <v>45597</v>
      </c>
      <c r="I6" s="3"/>
      <c r="J6" s="11">
        <f>SUBTOTAL(9,$F$13:$F$675)</f>
        <v>1179081.15414</v>
      </c>
      <c r="K6" s="925" t="e">
        <f>IF(ABS(ROUND(J6,2)-ROUND(J7,2))&lt;=0.03,"Ok!","Verificar!")</f>
        <v>#REF!</v>
      </c>
      <c r="L6" s="926"/>
      <c r="M6" s="932"/>
      <c r="N6" s="11" t="e">
        <f>J6-J7</f>
        <v>#REF!</v>
      </c>
      <c r="U6" s="10"/>
      <c r="V6" s="10"/>
      <c r="X6" s="10"/>
      <c r="Y6" s="10"/>
      <c r="Z6" s="10"/>
      <c r="AA6" s="10"/>
    </row>
    <row r="7" spans="1:27" s="2" customFormat="1" ht="12.75" x14ac:dyDescent="0.2">
      <c r="A7" s="918" t="str">
        <f>Resumo!A3</f>
        <v>OBRA: DRENAGEM E PAVIMENTAÇÃO DA ORLA DA PRAIA DE FUNDÃO - TRECHO 02</v>
      </c>
      <c r="B7" s="919"/>
      <c r="C7" s="919"/>
      <c r="D7" s="919"/>
      <c r="E7" s="919"/>
      <c r="F7" s="919"/>
      <c r="G7" s="763" t="s">
        <v>5722</v>
      </c>
      <c r="H7" s="911">
        <v>45597</v>
      </c>
      <c r="I7" s="3"/>
      <c r="J7" s="12" t="e">
        <f>SUBTOTAL(9,#REF!)</f>
        <v>#REF!</v>
      </c>
      <c r="K7" s="927"/>
      <c r="L7" s="928"/>
      <c r="M7" s="932"/>
      <c r="N7" s="31" t="e">
        <f>J7-J8</f>
        <v>#REF!</v>
      </c>
      <c r="U7" s="10"/>
      <c r="V7" s="10"/>
      <c r="X7" s="10"/>
      <c r="Y7" s="10"/>
      <c r="Z7" s="10"/>
      <c r="AA7" s="10"/>
    </row>
    <row r="8" spans="1:27" s="2" customFormat="1" ht="12.75" x14ac:dyDescent="0.2">
      <c r="A8" s="462" t="str">
        <f>Resumo!A4</f>
        <v>LOCAL:</v>
      </c>
      <c r="B8" s="919" t="str">
        <f>Resumo!B4</f>
        <v>PRAIA GRANDE, FUNDÃO - ES</v>
      </c>
      <c r="C8" s="919"/>
      <c r="D8" s="919"/>
      <c r="E8" s="79"/>
      <c r="F8" s="576"/>
      <c r="G8" s="761" t="s">
        <v>5720</v>
      </c>
      <c r="H8" s="762">
        <v>45597</v>
      </c>
      <c r="I8" s="3"/>
      <c r="J8" s="12" t="e">
        <f>SUBTOTAL(9,#REF!)</f>
        <v>#REF!</v>
      </c>
      <c r="K8" s="929"/>
      <c r="L8" s="930"/>
      <c r="M8" s="933"/>
      <c r="N8" s="31" t="e">
        <f>J6-J8</f>
        <v>#REF!</v>
      </c>
      <c r="U8" s="10"/>
      <c r="V8" s="10"/>
      <c r="X8" s="10"/>
      <c r="Y8" s="10"/>
      <c r="Z8" s="10"/>
      <c r="AA8" s="10"/>
    </row>
    <row r="9" spans="1:27" ht="12.75" x14ac:dyDescent="0.2">
      <c r="A9" s="461"/>
      <c r="B9" s="19"/>
      <c r="C9" s="19"/>
      <c r="D9" s="19"/>
      <c r="G9" s="764" t="s">
        <v>5717</v>
      </c>
      <c r="H9" s="765">
        <v>0.30309999999999998</v>
      </c>
      <c r="I9" s="3"/>
      <c r="J9" s="923" t="s">
        <v>22</v>
      </c>
      <c r="K9" s="923"/>
      <c r="L9" s="923"/>
      <c r="M9" s="2"/>
      <c r="N9" s="923" t="s">
        <v>22</v>
      </c>
      <c r="O9" s="923"/>
      <c r="P9" s="923"/>
      <c r="Q9" s="923"/>
      <c r="AA9" s="2"/>
    </row>
    <row r="10" spans="1:27" ht="13.5" thickBot="1" x14ac:dyDescent="0.25">
      <c r="A10" s="462" t="str">
        <f>Resumo!A6</f>
        <v>DATA: NOV/2024</v>
      </c>
      <c r="B10" s="19"/>
      <c r="C10" s="19"/>
      <c r="D10" s="19"/>
      <c r="G10" s="768" t="s">
        <v>14136</v>
      </c>
      <c r="H10" s="766">
        <v>1.5727</v>
      </c>
      <c r="I10" s="3"/>
      <c r="J10" s="923" t="s">
        <v>22</v>
      </c>
      <c r="K10" s="923"/>
      <c r="L10" s="923"/>
      <c r="M10" s="2"/>
      <c r="N10" s="923" t="s">
        <v>22</v>
      </c>
      <c r="O10" s="923"/>
      <c r="P10" s="923"/>
      <c r="Q10" s="923"/>
      <c r="AA10" s="2"/>
    </row>
    <row r="11" spans="1:27" ht="15" customHeight="1" thickBot="1" x14ac:dyDescent="0.25">
      <c r="A11" s="938" t="s">
        <v>0</v>
      </c>
      <c r="B11" s="938" t="s">
        <v>1</v>
      </c>
      <c r="C11" s="938" t="s">
        <v>2</v>
      </c>
      <c r="D11" s="940" t="s">
        <v>3</v>
      </c>
      <c r="E11" s="942" t="s">
        <v>24</v>
      </c>
      <c r="F11" s="942" t="s">
        <v>9</v>
      </c>
      <c r="G11" s="920"/>
      <c r="H11" s="921"/>
      <c r="I11" s="3"/>
      <c r="J11" s="922" t="s">
        <v>20</v>
      </c>
      <c r="K11" s="922"/>
      <c r="L11" s="922"/>
      <c r="M11" s="4"/>
      <c r="N11" s="922" t="s">
        <v>37</v>
      </c>
      <c r="O11" s="922"/>
      <c r="P11" s="922"/>
      <c r="Q11" s="922"/>
      <c r="AA11" s="2"/>
    </row>
    <row r="12" spans="1:27" ht="15" customHeight="1" thickBot="1" x14ac:dyDescent="0.25">
      <c r="A12" s="939"/>
      <c r="B12" s="939"/>
      <c r="C12" s="939"/>
      <c r="D12" s="941"/>
      <c r="E12" s="943"/>
      <c r="F12" s="943"/>
      <c r="G12" s="213" t="s">
        <v>5708</v>
      </c>
      <c r="H12" s="213" t="s">
        <v>5710</v>
      </c>
      <c r="I12" s="3"/>
      <c r="J12" s="843" t="s">
        <v>20</v>
      </c>
      <c r="K12" s="843"/>
      <c r="L12" s="843"/>
      <c r="M12" s="4"/>
      <c r="N12" s="8" t="s">
        <v>38</v>
      </c>
      <c r="O12" s="8" t="s">
        <v>39</v>
      </c>
      <c r="P12" s="8" t="s">
        <v>40</v>
      </c>
      <c r="Q12" s="8" t="s">
        <v>41</v>
      </c>
      <c r="S12" s="85" t="s">
        <v>1778</v>
      </c>
      <c r="T12" s="86" t="s">
        <v>1779</v>
      </c>
      <c r="AA12" s="2"/>
    </row>
    <row r="13" spans="1:27" ht="12.75" x14ac:dyDescent="0.2">
      <c r="A13" s="463">
        <v>1</v>
      </c>
      <c r="B13" s="214"/>
      <c r="C13" s="215"/>
      <c r="D13" s="216" t="s">
        <v>5</v>
      </c>
      <c r="E13" s="215"/>
      <c r="F13" s="577"/>
      <c r="G13" s="217"/>
      <c r="H13" s="464"/>
      <c r="I13" s="83"/>
      <c r="J13" s="843" t="s">
        <v>15806</v>
      </c>
      <c r="K13" s="843" t="s">
        <v>23</v>
      </c>
      <c r="L13" s="9" t="s">
        <v>15807</v>
      </c>
      <c r="M13" s="16"/>
      <c r="N13" s="24"/>
      <c r="O13" s="24"/>
      <c r="P13" s="25"/>
      <c r="Q13" s="23"/>
      <c r="S13" s="23"/>
      <c r="T13" s="84"/>
      <c r="AA13" s="2"/>
    </row>
    <row r="14" spans="1:27" s="30" customFormat="1" ht="12.75" x14ac:dyDescent="0.2">
      <c r="A14" s="677" t="s">
        <v>15824</v>
      </c>
      <c r="B14" s="204">
        <v>41500</v>
      </c>
      <c r="C14" s="225" t="s">
        <v>15803</v>
      </c>
      <c r="D14" s="205" t="str">
        <f>IF(B14="","",IF(C14="DER-RD",VLOOKUP(B14,'DER-RD'!A:E,2,FALSE),IF(C14="DER-ED",VLOOKUP(B14,'DER-ED'!A:D,2,FALSE),IF(C14="SICRO",VLOOKUP(B14,DNIT!A:E,2,FALSE),IF(C14="EXTRA",VLOOKUP(B14,'RESUMO CPU'!A:E,3,FALSE))))))</f>
        <v>Placa de obra nas dimensões de 3,0 x 6,0 m, padrão DER-ES</v>
      </c>
      <c r="E14" s="225" t="str">
        <f>IF(B14="","",IF(C14="DER-RD",VLOOKUP(B14,'DER-RD'!A:F,3,FALSE),IF(C14="DER-ED",VLOOKUP(B14,'DER-ED'!A:E,3,FALSE),IF(C14="SICRO",VLOOKUP(B14,DNIT!A:F,3,FALSE),IF(C14="EXTRA",VLOOKUP(B14,'RESUMO CPU'!A:E,4,FALSE))))))</f>
        <v>M2</v>
      </c>
      <c r="F14" s="581">
        <f>VLOOKUP(B14,MC!C:T,17,0)</f>
        <v>18</v>
      </c>
      <c r="G14" s="209">
        <f>L14*(1+$H$9)</f>
        <v>437.67760298410633</v>
      </c>
      <c r="H14" s="472">
        <f>+TRUNC(F14*G14,2)</f>
        <v>7878.19</v>
      </c>
      <c r="I14" s="38" t="e">
        <f>H14+#REF!+#REF!+#REF!+H20+H21+H22+H19</f>
        <v>#REF!</v>
      </c>
      <c r="J14" s="844">
        <f>IF(B14="","",IF(C14="DER-RD",VLOOKUP(B14,'DER-RD'!A:E,4,FALSE),IF(C14="DER-ED",VLOOKUP(B14,'DER-ED'!A:D,4,FALSE),IF(C14="SICRO",VLOOKUP(B14,DNIT!A:E,4,FALSE),IF(C14="EXTRA",VLOOKUP(B14,'RESUMO CPU'!A:E,5,FALSE))))))</f>
        <v>414.2</v>
      </c>
      <c r="K14" s="845">
        <v>0.23319999999999999</v>
      </c>
      <c r="L14" s="846">
        <f>IF(J14="","",(J14/(1+K14)))</f>
        <v>335.87414855660069</v>
      </c>
      <c r="N14" s="48"/>
      <c r="O14" s="48"/>
      <c r="P14" s="49"/>
      <c r="Q14" s="46"/>
      <c r="S14" s="87" t="s">
        <v>1755</v>
      </c>
      <c r="T14" s="88" t="e">
        <f>IF(B14="","",IF(C14=#REF!,IFERROR(VLOOKUP(S14,#REF!,2,FALSE),""),IF(C14=#REF!,IFERROR(VLOOKUP(S14,#REF!,3,FALSE),""),1)))</f>
        <v>#REF!</v>
      </c>
      <c r="V14" s="781"/>
      <c r="AA14" s="2"/>
    </row>
    <row r="15" spans="1:27" s="30" customFormat="1" ht="38.25" x14ac:dyDescent="0.2">
      <c r="A15" s="677" t="s">
        <v>15825</v>
      </c>
      <c r="B15" s="204">
        <v>20355</v>
      </c>
      <c r="C15" s="225" t="s">
        <v>15804</v>
      </c>
      <c r="D15" s="205" t="str">
        <f>IF(B15="","",IF(C15="DER-RD",VLOOKUP(B15,'DER-RD'!A:E,2,FALSE),IF(C15="DER-ED",VLOOKUP(B15,'DER-ED'!A:D,2,FALSE),IF(C15="SICRO",VLOOKUP(B15,DNIT!A:E,2,FALSE),IF(C15="EXTRA",VLOOKUP(B15,'RESUMO CPU'!A:E,3,FALSE))))))</f>
        <v>Aluguel mensal container sanitário, incl porta, básc, 2 ptos luz, 1 pto aterram., 3vasos, 3lavatórios, calha mictório, 6 chuveiros (1 eletrico), torn.,registros, piso comp. Naval pintado, cert NR18 e laudo descontaminação</v>
      </c>
      <c r="E15" s="225" t="str">
        <f>IF(B15="","",IF(C15="DER-RD",VLOOKUP(B15,'DER-RD'!A:F,3,FALSE),IF(C15="DER-ED",VLOOKUP(B15,'DER-ED'!A:E,3,FALSE),IF(C15="SICRO",VLOOKUP(B15,DNIT!A:F,3,FALSE),IF(C15="EXTRA",VLOOKUP(B15,'RESUMO CPU'!A:E,4,FALSE))))))</f>
        <v>ms</v>
      </c>
      <c r="F15" s="581">
        <f>VLOOKUP(B15,MC!C:T,17,0)</f>
        <v>12</v>
      </c>
      <c r="G15" s="209">
        <f>L15*(1+$H$9)</f>
        <v>1664.7232809999998</v>
      </c>
      <c r="H15" s="472">
        <f t="shared" ref="H15:H22" si="0">+TRUNC(F15*G15,2)</f>
        <v>19976.669999999998</v>
      </c>
      <c r="I15" s="38" t="e">
        <f>I14/H23</f>
        <v>#REF!</v>
      </c>
      <c r="J15" s="844">
        <f>IF(B15="","",IF(C15="DER-RD",VLOOKUP(B15,'DER-RD'!A:E,4,FALSE),IF(C15="DER-ED",VLOOKUP(B15,'DER-ED'!A:D,4,FALSE),IF(C15="SICRO",VLOOKUP(B15,DNIT!A:E,4,FALSE),IF(C15="EXTRA",VLOOKUP(B15,'RESUMO CPU'!A:E,5,FALSE))))))</f>
        <v>1277.51</v>
      </c>
      <c r="K15" s="845">
        <v>0</v>
      </c>
      <c r="L15" s="846">
        <f>IF(J15="","",(J15/(1+K15)))</f>
        <v>1277.51</v>
      </c>
      <c r="N15" s="48"/>
      <c r="O15" s="48"/>
      <c r="P15" s="49"/>
      <c r="Q15" s="46"/>
      <c r="S15" s="87" t="s">
        <v>1755</v>
      </c>
      <c r="T15" s="88" t="e">
        <f>IF(B15="","",IF(C15=#REF!,IFERROR(VLOOKUP(S15,#REF!,2,FALSE),""),IF(C15=#REF!,IFERROR(VLOOKUP(S15,#REF!,3,FALSE),""),1)))</f>
        <v>#REF!</v>
      </c>
      <c r="V15" s="781"/>
      <c r="AA15" s="2"/>
    </row>
    <row r="16" spans="1:27" s="30" customFormat="1" ht="38.25" x14ac:dyDescent="0.2">
      <c r="A16" s="677" t="s">
        <v>15826</v>
      </c>
      <c r="B16" s="204">
        <v>20356</v>
      </c>
      <c r="C16" s="225" t="s">
        <v>15804</v>
      </c>
      <c r="D16" s="205" t="str">
        <f>IF(B16="","",IF(C16="DER-RD",VLOOKUP(B16,'DER-RD'!A:E,2,FALSE),IF(C16="DER-ED",VLOOKUP(B16,'DER-ED'!A:D,2,FALSE),IF(C16="SICRO",VLOOKUP(B16,DNIT!A:E,2,FALSE),IF(C16="EXTRA",VLOOKUP(B16,'RESUMO CPU'!A:E,3,FALSE))))))</f>
        <v>Aluguel mensal container para almoxarifado, incl. porta, 2 janelas, 1 pt iluminação, Isolamento térmico (teto), piso em comp. Naval pintado, cert. NR18, incl. laudo descontaminação.</v>
      </c>
      <c r="E16" s="225" t="str">
        <f>IF(B16="","",IF(C16="DER-RD",VLOOKUP(B16,'DER-RD'!A:F,3,FALSE),IF(C16="DER-ED",VLOOKUP(B16,'DER-ED'!A:E,3,FALSE),IF(C16="SICRO",VLOOKUP(B16,DNIT!A:F,3,FALSE),IF(C16="EXTRA",VLOOKUP(B16,'RESUMO CPU'!A:E,4,FALSE))))))</f>
        <v>ms</v>
      </c>
      <c r="F16" s="581">
        <f>VLOOKUP(B16,MC!C:T,17,0)</f>
        <v>12</v>
      </c>
      <c r="G16" s="209">
        <f t="shared" ref="G16:G22" si="1">L16*(1+$H$9)</f>
        <v>1049.2300579999999</v>
      </c>
      <c r="H16" s="472">
        <f t="shared" si="0"/>
        <v>12590.76</v>
      </c>
      <c r="I16" s="38"/>
      <c r="J16" s="844">
        <f>IF(B16="","",IF(C16="DER-RD",VLOOKUP(B16,'DER-RD'!A:E,4,FALSE),IF(C16="DER-ED",VLOOKUP(B16,'DER-ED'!A:D,4,FALSE),IF(C16="SICRO",VLOOKUP(B16,DNIT!A:E,4,FALSE),IF(C16="EXTRA",VLOOKUP(B16,'RESUMO CPU'!A:E,5,FALSE))))))</f>
        <v>805.18</v>
      </c>
      <c r="K16" s="845">
        <v>0</v>
      </c>
      <c r="L16" s="846">
        <f t="shared" ref="L16:L22" si="2">IF(J16="","",(J16/(1+K16)))</f>
        <v>805.18</v>
      </c>
      <c r="N16" s="48"/>
      <c r="O16" s="48"/>
      <c r="P16" s="49"/>
      <c r="Q16" s="46"/>
      <c r="S16" s="87" t="s">
        <v>1755</v>
      </c>
      <c r="T16" s="88" t="e">
        <f>IF(B16="","",IF(C16=#REF!,IFERROR(VLOOKUP(S16,#REF!,2,FALSE),""),IF(C16=#REF!,IFERROR(VLOOKUP(S16,#REF!,3,FALSE),""),1)))</f>
        <v>#REF!</v>
      </c>
      <c r="V16" s="781"/>
      <c r="AA16" s="2"/>
    </row>
    <row r="17" spans="1:27" s="30" customFormat="1" ht="51" x14ac:dyDescent="0.2">
      <c r="A17" s="677" t="s">
        <v>15827</v>
      </c>
      <c r="B17" s="204">
        <v>20343</v>
      </c>
      <c r="C17" s="225" t="s">
        <v>15804</v>
      </c>
      <c r="D17" s="205" t="str">
        <f>IF(B17="","",IF(C17="DER-RD",VLOOKUP(B17,'DER-RD'!A:E,2,FALSE),IF(C17="DER-ED",VLOOKUP(B17,'DER-ED'!A:D,2,FALSE),IF(C17="SICRO",VLOOKUP(B17,DNIT!A:E,2,FALSE),IF(C17="EXTRA",VLOOKUP(B17,'RESUMO CPU'!A:E,3,FALSE))))))</f>
        <v>Aluguel mensal container para escritório, sem banheiro, dim. 6.00x2.40m, incl. porta, 2 janelas, abert p/ ar cond., 2 pt iluminação, 2 tomadas elét. e 1 tomada telef. Isolamento térmico (teto e paredes), piso em comp. Naval, cert. NR18, incl. laudo descontaminação.</v>
      </c>
      <c r="E17" s="225" t="str">
        <f>IF(B17="","",IF(C17="DER-RD",VLOOKUP(B17,'DER-RD'!A:F,3,FALSE),IF(C17="DER-ED",VLOOKUP(B17,'DER-ED'!A:E,3,FALSE),IF(C17="SICRO",VLOOKUP(B17,DNIT!A:F,3,FALSE),IF(C17="EXTRA",VLOOKUP(B17,'RESUMO CPU'!A:E,4,FALSE))))))</f>
        <v>mês</v>
      </c>
      <c r="F17" s="581">
        <f>VLOOKUP(B17,MC!C:T,17,0)</f>
        <v>12</v>
      </c>
      <c r="G17" s="209">
        <f t="shared" si="1"/>
        <v>1500.5587429999998</v>
      </c>
      <c r="H17" s="472">
        <f t="shared" si="0"/>
        <v>18006.7</v>
      </c>
      <c r="I17" s="38"/>
      <c r="J17" s="844">
        <f>IF(B17="","",IF(C17="DER-RD",VLOOKUP(B17,'DER-RD'!A:E,4,FALSE),IF(C17="DER-ED",VLOOKUP(B17,'DER-ED'!A:D,4,FALSE),IF(C17="SICRO",VLOOKUP(B17,DNIT!A:E,4,FALSE),IF(C17="EXTRA",VLOOKUP(B17,'RESUMO CPU'!A:E,5,FALSE))))))</f>
        <v>1151.53</v>
      </c>
      <c r="K17" s="845">
        <v>0</v>
      </c>
      <c r="L17" s="846">
        <f t="shared" si="2"/>
        <v>1151.53</v>
      </c>
      <c r="N17" s="48"/>
      <c r="O17" s="48"/>
      <c r="P17" s="49"/>
      <c r="Q17" s="46"/>
      <c r="S17" s="87" t="s">
        <v>1755</v>
      </c>
      <c r="T17" s="88" t="e">
        <f>IF(B17="","",IF(C17=#REF!,IFERROR(VLOOKUP(S17,#REF!,2,FALSE),""),IF(C17=#REF!,IFERROR(VLOOKUP(S17,#REF!,3,FALSE),""),1)))</f>
        <v>#REF!</v>
      </c>
      <c r="V17" s="781"/>
    </row>
    <row r="18" spans="1:27" s="30" customFormat="1" ht="38.25" x14ac:dyDescent="0.2">
      <c r="A18" s="677" t="s">
        <v>15828</v>
      </c>
      <c r="B18" s="204">
        <v>20353</v>
      </c>
      <c r="C18" s="225" t="s">
        <v>15804</v>
      </c>
      <c r="D18" s="205" t="str">
        <f>IF(B18="","",IF(C18="DER-RD",VLOOKUP(B18,'DER-RD'!A:E,2,FALSE),IF(C18="DER-ED",VLOOKUP(B18,'DER-ED'!A:D,2,FALSE),IF(C18="SICRO",VLOOKUP(B18,DNIT!A:E,2,FALSE),IF(C18="EXTRA",VLOOKUP(B18,'RESUMO CPU'!A:E,3,FALSE))))))</f>
        <v>Aluguel mensal container para refeitorio, incl. porta, 2 janelas, abert p/ ar cond., 2 pt iluminação, 2 tomadas elét. e 1 tomada telef. Isolamento térmico (paredes e teto), piso em comp. Naval pintado, cert. NR18, incl. laudo descontaminação.</v>
      </c>
      <c r="E18" s="225" t="str">
        <f>IF(B18="","",IF(C18="DER-RD",VLOOKUP(B18,'DER-RD'!A:F,3,FALSE),IF(C18="DER-ED",VLOOKUP(B18,'DER-ED'!A:E,3,FALSE),IF(C18="SICRO",VLOOKUP(B18,DNIT!A:F,3,FALSE),IF(C18="EXTRA",VLOOKUP(B18,'RESUMO CPU'!A:E,4,FALSE))))))</f>
        <v>ms</v>
      </c>
      <c r="F18" s="581">
        <f>VLOOKUP(B18,MC!C:T,17,0)</f>
        <v>12</v>
      </c>
      <c r="G18" s="209">
        <f t="shared" si="1"/>
        <v>1544.6035229999998</v>
      </c>
      <c r="H18" s="472">
        <f t="shared" si="0"/>
        <v>18535.240000000002</v>
      </c>
      <c r="I18" s="38"/>
      <c r="J18" s="844">
        <f>IF(B18="","",IF(C18="DER-RD",VLOOKUP(B18,'DER-RD'!A:E,4,FALSE),IF(C18="DER-ED",VLOOKUP(B18,'DER-ED'!A:D,4,FALSE),IF(C18="SICRO",VLOOKUP(B18,DNIT!A:E,4,FALSE),IF(C18="EXTRA",VLOOKUP(B18,'RESUMO CPU'!A:E,5,FALSE))))))</f>
        <v>1185.33</v>
      </c>
      <c r="K18" s="845">
        <v>0</v>
      </c>
      <c r="L18" s="846">
        <f t="shared" si="2"/>
        <v>1185.33</v>
      </c>
      <c r="N18" s="48"/>
      <c r="O18" s="48"/>
      <c r="P18" s="49"/>
      <c r="Q18" s="46"/>
      <c r="S18" s="87"/>
      <c r="T18" s="88"/>
      <c r="V18" s="781"/>
    </row>
    <row r="19" spans="1:27" s="30" customFormat="1" ht="51" x14ac:dyDescent="0.2">
      <c r="A19" s="677" t="s">
        <v>15829</v>
      </c>
      <c r="B19" s="204">
        <v>20350</v>
      </c>
      <c r="C19" s="225" t="s">
        <v>15804</v>
      </c>
      <c r="D19" s="205" t="str">
        <f>IF(B19="","",IF(C19="DER-RD",VLOOKUP(B19,'DER-RD'!A:E,2,FALSE),IF(C19="DER-ED",VLOOKUP(B19,'DER-ED'!A:D,2,FALSE),IF(C19="SICRO",VLOOKUP(B19,DNIT!A:E,2,FALSE),IF(C19="EXTRA",VLOOKUP(B19,'RESUMO CPU'!A:E,3,FALSE))))))</f>
        <v>Tapume Telha Metálica Ondulada em aço galvalume 0,50mm Branca h=2,20m, incl. montagem estr. mad. 8"x8", c/adesivo "DER-ES" 60x60cm a cada 10m, incl. faixas pint. esmalte sint. cores azul c/ h=30cm e rosa c/ h=10cm (Reaproveitamento 2x)</v>
      </c>
      <c r="E19" s="225" t="str">
        <f>IF(B19="","",IF(C19="DER-RD",VLOOKUP(B19,'DER-RD'!A:F,3,FALSE),IF(C19="DER-ED",VLOOKUP(B19,'DER-ED'!A:E,3,FALSE),IF(C19="SICRO",VLOOKUP(B19,DNIT!A:F,3,FALSE),IF(C19="EXTRA",VLOOKUP(B19,'RESUMO CPU'!A:E,4,FALSE))))))</f>
        <v>m</v>
      </c>
      <c r="F19" s="581">
        <f>VLOOKUP(B19,MC!C:T,17,0)</f>
        <v>240</v>
      </c>
      <c r="G19" s="209">
        <f t="shared" si="1"/>
        <v>196.45535599999997</v>
      </c>
      <c r="H19" s="472">
        <f t="shared" si="0"/>
        <v>47149.279999999999</v>
      </c>
      <c r="I19" s="38"/>
      <c r="J19" s="844">
        <f>IF(B19="","",IF(C19="DER-RD",VLOOKUP(B19,'DER-RD'!A:E,4,FALSE),IF(C19="DER-ED",VLOOKUP(B19,'DER-ED'!A:D,4,FALSE),IF(C19="SICRO",VLOOKUP(B19,DNIT!A:E,4,FALSE),IF(C19="EXTRA",VLOOKUP(B19,'RESUMO CPU'!A:E,5,FALSE))))))</f>
        <v>150.76</v>
      </c>
      <c r="K19" s="845">
        <v>0</v>
      </c>
      <c r="L19" s="846">
        <f t="shared" si="2"/>
        <v>150.76</v>
      </c>
      <c r="N19" s="48"/>
      <c r="O19" s="48"/>
      <c r="P19" s="49"/>
      <c r="Q19" s="46"/>
      <c r="S19" s="87" t="s">
        <v>1755</v>
      </c>
      <c r="T19" s="88" t="e">
        <f>IF(B19="","",IF(C19=#REF!,IFERROR(VLOOKUP(S19,#REF!,2,FALSE),""),IF(C19=#REF!,IFERROR(VLOOKUP(S19,#REF!,3,FALSE),""),1)))</f>
        <v>#REF!</v>
      </c>
      <c r="V19" s="781"/>
    </row>
    <row r="20" spans="1:27" s="30" customFormat="1" ht="38.25" x14ac:dyDescent="0.2">
      <c r="A20" s="677" t="s">
        <v>15830</v>
      </c>
      <c r="B20" s="204">
        <v>20712</v>
      </c>
      <c r="C20" s="225" t="s">
        <v>15804</v>
      </c>
      <c r="D20" s="205" t="str">
        <f>IF(B20="","",IF(C20="DER-RD",VLOOKUP(B20,'DER-RD'!A:E,2,FALSE),IF(C20="DER-ED",VLOOKUP(B20,'DER-ED'!A:D,2,FALSE),IF(C20="SICRO",VLOOKUP(B20,DNIT!A:E,2,FALSE),IF(C20="EXTRA",VLOOKUP(B20,'RESUMO CPU'!A:E,3,FALSE))))))</f>
        <v>Rede de água com padrão de entrada dágua diâm. 3/4", conf. espec. CESAN, incl. tubos e conexões para alimentação, distribuição, extravasor e limpeza, cons. o padrão a 25m, conf. projeto (1 utilização)</v>
      </c>
      <c r="E20" s="225" t="str">
        <f>IF(B20="","",IF(C20="DER-RD",VLOOKUP(B20,'DER-RD'!A:F,3,FALSE),IF(C20="DER-ED",VLOOKUP(B20,'DER-ED'!A:E,3,FALSE),IF(C20="SICRO",VLOOKUP(B20,DNIT!A:F,3,FALSE),IF(C20="EXTRA",VLOOKUP(B20,'RESUMO CPU'!A:E,4,FALSE))))))</f>
        <v>m</v>
      </c>
      <c r="F20" s="581">
        <f>VLOOKUP(B20,MC!C:T,17,0)</f>
        <v>25</v>
      </c>
      <c r="G20" s="209">
        <f t="shared" si="1"/>
        <v>74.498227</v>
      </c>
      <c r="H20" s="472">
        <f t="shared" si="0"/>
        <v>1862.45</v>
      </c>
      <c r="I20" s="38"/>
      <c r="J20" s="844">
        <f>IF(B20="","",IF(C20="DER-RD",VLOOKUP(B20,'DER-RD'!A:E,4,FALSE),IF(C20="DER-ED",VLOOKUP(B20,'DER-ED'!A:D,4,FALSE),IF(C20="SICRO",VLOOKUP(B20,DNIT!A:E,4,FALSE),IF(C20="EXTRA",VLOOKUP(B20,'RESUMO CPU'!A:E,5,FALSE))))))</f>
        <v>57.17</v>
      </c>
      <c r="K20" s="845">
        <v>0</v>
      </c>
      <c r="L20" s="846">
        <f t="shared" si="2"/>
        <v>57.17</v>
      </c>
      <c r="N20" s="48"/>
      <c r="O20" s="48"/>
      <c r="P20" s="49"/>
      <c r="Q20" s="46"/>
      <c r="S20" s="87" t="s">
        <v>1755</v>
      </c>
      <c r="T20" s="88" t="e">
        <f>IF(B20="","",IF(C20=#REF!,IFERROR(VLOOKUP(S20,#REF!,2,FALSE),""),IF(C20=#REF!,IFERROR(VLOOKUP(S20,#REF!,3,FALSE),""),1)))</f>
        <v>#REF!</v>
      </c>
      <c r="V20" s="781"/>
    </row>
    <row r="21" spans="1:27" s="30" customFormat="1" ht="25.5" x14ac:dyDescent="0.2">
      <c r="A21" s="677" t="s">
        <v>15831</v>
      </c>
      <c r="B21" s="204">
        <v>20714</v>
      </c>
      <c r="C21" s="225" t="s">
        <v>15804</v>
      </c>
      <c r="D21" s="205" t="str">
        <f>IF(B21="","",IF(C21="DER-RD",VLOOKUP(B21,'DER-RD'!A:E,2,FALSE),IF(C21="DER-ED",VLOOKUP(B21,'DER-ED'!A:D,2,FALSE),IF(C21="SICRO",VLOOKUP(B21,DNIT!A:E,2,FALSE),IF(C21="EXTRA",VLOOKUP(B21,'RESUMO CPU'!A:E,3,FALSE))))))</f>
        <v>Rede de esgoto, contendo fossa e filtro, inclusive tubos e conexões de ligação entre caixas, considerando distância de 25m, conforme projeto (1 utilização)</v>
      </c>
      <c r="E21" s="225" t="str">
        <f>IF(B21="","",IF(C21="DER-RD",VLOOKUP(B21,'DER-RD'!A:F,3,FALSE),IF(C21="DER-ED",VLOOKUP(B21,'DER-ED'!A:E,3,FALSE),IF(C21="SICRO",VLOOKUP(B21,DNIT!A:F,3,FALSE),IF(C21="EXTRA",VLOOKUP(B21,'RESUMO CPU'!A:E,4,FALSE))))))</f>
        <v>m</v>
      </c>
      <c r="F21" s="581">
        <f>VLOOKUP(B21,MC!C:T,17,0)</f>
        <v>25</v>
      </c>
      <c r="G21" s="209">
        <f t="shared" si="1"/>
        <v>537.42450199999996</v>
      </c>
      <c r="H21" s="472">
        <f t="shared" si="0"/>
        <v>13435.61</v>
      </c>
      <c r="I21" s="38"/>
      <c r="J21" s="844">
        <f>IF(B21="","",IF(C21="DER-RD",VLOOKUP(B21,'DER-RD'!A:E,4,FALSE),IF(C21="DER-ED",VLOOKUP(B21,'DER-ED'!A:D,4,FALSE),IF(C21="SICRO",VLOOKUP(B21,DNIT!A:E,4,FALSE),IF(C21="EXTRA",VLOOKUP(B21,'RESUMO CPU'!A:E,5,FALSE))))))</f>
        <v>412.42</v>
      </c>
      <c r="K21" s="845">
        <v>0</v>
      </c>
      <c r="L21" s="846">
        <f t="shared" si="2"/>
        <v>412.42</v>
      </c>
      <c r="N21" s="48"/>
      <c r="O21" s="48"/>
      <c r="P21" s="49"/>
      <c r="Q21" s="46"/>
      <c r="S21" s="87" t="s">
        <v>1755</v>
      </c>
      <c r="T21" s="88" t="e">
        <f>IF(B21="","",IF(C21=#REF!,IFERROR(VLOOKUP(S21,#REF!,2,FALSE),""),IF(C21=#REF!,IFERROR(VLOOKUP(S21,#REF!,3,FALSE),""),1)))</f>
        <v>#REF!</v>
      </c>
      <c r="V21" s="781"/>
    </row>
    <row r="22" spans="1:27" s="30" customFormat="1" ht="38.25" x14ac:dyDescent="0.2">
      <c r="A22" s="677" t="s">
        <v>15832</v>
      </c>
      <c r="B22" s="204">
        <v>20713</v>
      </c>
      <c r="C22" s="225" t="s">
        <v>15804</v>
      </c>
      <c r="D22" s="205" t="str">
        <f>IF(B22="","",IF(C22="DER-RD",VLOOKUP(B22,'DER-RD'!A:E,2,FALSE),IF(C22="DER-ED",VLOOKUP(B22,'DER-ED'!A:D,2,FALSE),IF(C22="SICRO",VLOOKUP(B22,DNIT!A:E,2,FALSE),IF(C22="EXTRA",VLOOKUP(B22,'RESUMO CPU'!A:E,3,FALSE))))))</f>
        <v>Rede de luz, incl. padrão entrada de energia trifás., cabo de ligação até barracões, quadro de distrib., disj. e chave de força (quando necessário), cons. 20m entre padrão entrada e QDG, conf. projeto (1 utilização)</v>
      </c>
      <c r="E22" s="225" t="str">
        <f>IF(B22="","",IF(C22="DER-RD",VLOOKUP(B22,'DER-RD'!A:F,3,FALSE),IF(C22="DER-ED",VLOOKUP(B22,'DER-ED'!A:E,3,FALSE),IF(C22="SICRO",VLOOKUP(B22,DNIT!A:F,3,FALSE),IF(C22="EXTRA",VLOOKUP(B22,'RESUMO CPU'!A:E,4,FALSE))))))</f>
        <v>m</v>
      </c>
      <c r="F22" s="581">
        <f>VLOOKUP(B22,MC!C:T,17,0)</f>
        <v>20</v>
      </c>
      <c r="G22" s="209">
        <f t="shared" si="1"/>
        <v>665.38892199999998</v>
      </c>
      <c r="H22" s="472">
        <f t="shared" si="0"/>
        <v>13307.77</v>
      </c>
      <c r="I22" s="458" t="e">
        <f>+TRUNC(G22*#REF!,2)</f>
        <v>#REF!</v>
      </c>
      <c r="J22" s="844">
        <f>IF(B22="","",IF(C22="DER-RD",VLOOKUP(B22,'DER-RD'!A:E,4,FALSE),IF(C22="DER-ED",VLOOKUP(B22,'DER-ED'!A:D,4,FALSE),IF(C22="SICRO",VLOOKUP(B22,DNIT!A:E,4,FALSE),IF(C22="EXTRA",VLOOKUP(B22,'RESUMO CPU'!A:E,5,FALSE))))))</f>
        <v>510.62</v>
      </c>
      <c r="K22" s="845">
        <v>0</v>
      </c>
      <c r="L22" s="846">
        <f t="shared" si="2"/>
        <v>510.62</v>
      </c>
      <c r="N22" s="48"/>
      <c r="O22" s="48"/>
      <c r="P22" s="49"/>
      <c r="Q22" s="46"/>
      <c r="S22" s="87" t="s">
        <v>1755</v>
      </c>
      <c r="T22" s="88" t="e">
        <f>IF(B22="","",IF(C22=#REF!,IFERROR(VLOOKUP(S22,#REF!,2,FALSE),""),IF(C22=#REF!,IFERROR(VLOOKUP(S22,#REF!,3,FALSE),""),1)))</f>
        <v>#REF!</v>
      </c>
      <c r="V22" s="781"/>
    </row>
    <row r="23" spans="1:27" s="30" customFormat="1" ht="12.75" x14ac:dyDescent="0.2">
      <c r="A23" s="758">
        <v>1</v>
      </c>
      <c r="B23" s="198"/>
      <c r="C23" s="199"/>
      <c r="D23" s="200" t="str">
        <f>"SUB-TOTAL - "&amp;LEFT(A14,2)</f>
        <v>SUB-TOTAL - 1.</v>
      </c>
      <c r="E23" s="199"/>
      <c r="F23" s="578"/>
      <c r="G23" s="202"/>
      <c r="H23" s="467">
        <f>SUBTOTAL(9,H14:H22)</f>
        <v>152742.66999999998</v>
      </c>
      <c r="I23" s="94"/>
      <c r="J23" s="844" t="str">
        <f>IF(B23="","",IF(C23="DER-RD",VLOOKUP(B23,'DER-RD'!A:E,4,FALSE),IF(C23="DER-ED",VLOOKUP(B23,'DER-ED'!A:D,4,FALSE),IF(C23="SICRO",VLOOKUP(B23,DNIT!A:E,4,FALSE),IF(C23="EXTRA",VLOOKUP(B23,'RESUMO CPU'!A:E,5,FALSE))))))</f>
        <v/>
      </c>
      <c r="K23" s="80" t="str">
        <f>IF(B23="","",IF(C23="DER-ES",IF(OR(B23&lt;60000,B23&gt;60025),#REF!/100,0),IF(C23="SINAPI",#REF!/100,IF(C23="IOPES",#REF!/100,IF(C23="SICRO",#REF!/100,IF(C23="CESAN",#REF!/100,IF(C23="COMP",#REF!/100,"Preencher BDI!")))))))</f>
        <v/>
      </c>
      <c r="L23" s="81" t="str">
        <f t="shared" ref="L23:L39" si="3">IF(J23="","",(J23/(1+K23)))</f>
        <v/>
      </c>
      <c r="M23" s="47"/>
      <c r="N23" s="48"/>
      <c r="O23" s="48"/>
      <c r="P23" s="49"/>
      <c r="Q23" s="46"/>
      <c r="V23" s="210">
        <f>H23/H171</f>
        <v>9.1378965361461912E-3</v>
      </c>
    </row>
    <row r="24" spans="1:27" s="30" customFormat="1" ht="12.75" x14ac:dyDescent="0.2">
      <c r="A24" s="468"/>
      <c r="B24" s="218"/>
      <c r="C24" s="219"/>
      <c r="D24" s="211"/>
      <c r="E24" s="219" t="str">
        <f>IF(B24="","",IF(C24="DER-ES",VLOOKUP(B24,#REF!,3,FALSE),IF(C24="CESAN",VLOOKUP(B24,#REF!,3,FALSE),IF(C24="IOPES",VLOOKUP(B24,#REF!,3,FALSE),IF(C24="COMP",VLOOKUP(B24,#REF!,3,FALSE))))))</f>
        <v/>
      </c>
      <c r="F24" s="579"/>
      <c r="G24" s="220"/>
      <c r="H24" s="469"/>
      <c r="I24" s="45"/>
      <c r="J24" s="844" t="str">
        <f>IF(B24="","",IF(C24="DER-RD",VLOOKUP(B24,'DER-RD'!A:E,4,FALSE),IF(C24="DER-ED",VLOOKUP(B24,'DER-ED'!A:D,4,FALSE),IF(C24="SICRO",VLOOKUP(B24,DNIT!A:E,4,FALSE),IF(C24="EXTRA",VLOOKUP(B24,'RESUMO CPU'!A:E,5,FALSE))))))</f>
        <v/>
      </c>
      <c r="K24" s="80" t="str">
        <f>IF(B24="","",IF(C24="DER-ES",IF(OR(B24&lt;60000,B24&gt;60025),#REF!/100,0),IF(C24="SINAPI",#REF!/100,IF(C24="IOPES",#REF!/100,IF(C24="SICRO",#REF!/100,IF(C24="CESAN",#REF!/100,IF(C24="COMP",#REF!/100,"Preencher BDI!")))))))</f>
        <v/>
      </c>
      <c r="L24" s="81" t="str">
        <f t="shared" si="3"/>
        <v/>
      </c>
      <c r="N24" s="48"/>
      <c r="O24" s="48"/>
      <c r="P24" s="49"/>
      <c r="Q24" s="46"/>
      <c r="V24" s="210"/>
    </row>
    <row r="25" spans="1:27" ht="12.75" x14ac:dyDescent="0.2">
      <c r="A25" s="463">
        <v>2</v>
      </c>
      <c r="B25" s="214"/>
      <c r="C25" s="215"/>
      <c r="D25" s="216" t="s">
        <v>42</v>
      </c>
      <c r="E25" s="215" t="str">
        <f>IF(B25="","",IF(C25="DER-ES",VLOOKUP(B25,#REF!,3,FALSE),IF(C25="CESAN",VLOOKUP(B25,#REF!,3,FALSE),IF(C25="IOPES",VLOOKUP(B25,#REF!,3,FALSE),IF(C25="COMP",VLOOKUP(B25,#REF!,3,FALSE))))))</f>
        <v/>
      </c>
      <c r="F25" s="577"/>
      <c r="G25" s="217"/>
      <c r="H25" s="464"/>
      <c r="I25" s="83"/>
      <c r="J25" s="844" t="str">
        <f>IF(B25="","",IF(C25="DER-RD",VLOOKUP(B25,'DER-RD'!A:E,4,FALSE),IF(C25="DER-ED",VLOOKUP(B25,'DER-ED'!A:D,4,FALSE),IF(C25="SICRO",VLOOKUP(B25,DNIT!A:E,4,FALSE),IF(C25="EXTRA",VLOOKUP(B25,'RESUMO CPU'!A:E,5,FALSE))))))</f>
        <v/>
      </c>
      <c r="K25" s="80" t="str">
        <f>IF(B25="","",IF(C25="DER-ES",IF(OR(B25&lt;60000,B25&gt;60025),#REF!/100,0),IF(C25="SINAPI",#REF!/100,IF(C25="IOPES",#REF!/100,IF(C25="SICRO",#REF!/100,IF(C25="CESAN",#REF!/100,IF(C25="COMP",#REF!/100,"Preencher BDI!")))))))</f>
        <v/>
      </c>
      <c r="L25" s="81" t="str">
        <f t="shared" ref="L25:L38" si="4">IF(J25="","",(J25/(1+K25)))</f>
        <v/>
      </c>
      <c r="M25" s="16"/>
      <c r="N25" s="24"/>
      <c r="O25" s="24"/>
      <c r="P25" s="25"/>
      <c r="Q25" s="23"/>
      <c r="S25" s="23"/>
      <c r="T25" s="84"/>
      <c r="AA25" s="2"/>
    </row>
    <row r="26" spans="1:27" s="30" customFormat="1" ht="12.75" x14ac:dyDescent="0.2">
      <c r="A26" s="677" t="s">
        <v>15921</v>
      </c>
      <c r="B26" s="204">
        <v>1600436</v>
      </c>
      <c r="C26" s="225" t="s">
        <v>15805</v>
      </c>
      <c r="D26" s="205" t="str">
        <f>IF(B26="","",IF(C26="DER-RD",VLOOKUP(B26,'DER-RD'!A:E,2,FALSE),IF(C26="DER-ED",VLOOKUP(B26,'DER-ED'!A:D,2,FALSE),IF(C26="SICRO",VLOOKUP(B26,DNIT!A:E,2,FALSE),IF(C26="EXTRA",VLOOKUP(B26,'RESUMO CPU'!A:E,3,FALSE))))))</f>
        <v>Demolição manual de concreto simples</v>
      </c>
      <c r="E26" s="225" t="str">
        <f>IF(B26="","",IF(C26="DER-RD",VLOOKUP(B26,'DER-RD'!A:F,3,FALSE),IF(C26="DER-ED",VLOOKUP(B26,'DER-ED'!A:E,3,FALSE),IF(C26="SICRO",VLOOKUP(B26,DNIT!A:F,3,FALSE),IF(C26="EXTRA",VLOOKUP(B26,'RESUMO CPU'!A:E,4,FALSE))))))</f>
        <v>m³</v>
      </c>
      <c r="F26" s="581">
        <f>VLOOKUP(A26,MC!B:T,18,0)</f>
        <v>89.012140000000002</v>
      </c>
      <c r="G26" s="209">
        <f t="shared" ref="G26:G36" si="5">L26*(1+$H$9)</f>
        <v>522.504007</v>
      </c>
      <c r="H26" s="472">
        <f t="shared" ref="H26:H36" si="6">+TRUNC(F26*G26,2)</f>
        <v>46509.19</v>
      </c>
      <c r="I26" s="38"/>
      <c r="J26" s="844">
        <f>IF(B26="","",IF(C26="DER-RD",VLOOKUP(B26,'DER-RD'!A:E,4,FALSE),IF(C26="DER-ED",VLOOKUP(B26,'DER-ED'!A:D,4,FALSE),IF(C26="SICRO",VLOOKUP(B26,DNIT!A:E,4,FALSE),IF(C26="EXTRA",VLOOKUP(B26,'RESUMO CPU'!A:E,5,FALSE))))))</f>
        <v>400.97</v>
      </c>
      <c r="K26" s="845">
        <v>0</v>
      </c>
      <c r="L26" s="846">
        <f t="shared" si="4"/>
        <v>400.97</v>
      </c>
      <c r="N26" s="48"/>
      <c r="O26" s="48"/>
      <c r="P26" s="49"/>
      <c r="Q26" s="46"/>
      <c r="S26" s="87" t="s">
        <v>861</v>
      </c>
      <c r="T26" s="88" t="e">
        <f>IF(B26="","",IF(C26=#REF!,IFERROR(VLOOKUP(S26,#REF!,2,FALSE),""),IF(C26=#REF!,IFERROR(VLOOKUP(S26,#REF!,3,FALSE),""),1)))</f>
        <v>#REF!</v>
      </c>
      <c r="V26" s="781"/>
    </row>
    <row r="27" spans="1:27" s="30" customFormat="1" ht="12.75" x14ac:dyDescent="0.2">
      <c r="A27" s="677" t="s">
        <v>15922</v>
      </c>
      <c r="B27" s="204">
        <v>42496</v>
      </c>
      <c r="C27" s="225" t="s">
        <v>15803</v>
      </c>
      <c r="D27" s="205" t="str">
        <f>IF(B27="","",IF(C27="DER-RD",VLOOKUP(B27,'DER-RD'!A:E,2,FALSE),IF(C27="DER-ED",VLOOKUP(B27,'DER-ED'!A:D,2,FALSE),IF(C27="SICRO",VLOOKUP(B27,DNIT!A:E,2,FALSE),IF(C27="EXTRA",VLOOKUP(B27,'RESUMO CPU'!A:E,3,FALSE))))))</f>
        <v>Demolição e remoção de pavimento asfáltico em Vias Urbanas</v>
      </c>
      <c r="E27" s="225" t="str">
        <f>IF(B27="","",IF(C27="DER-RD",VLOOKUP(B27,'DER-RD'!A:F,3,FALSE),IF(C27="DER-ED",VLOOKUP(B27,'DER-ED'!A:E,3,FALSE),IF(C27="SICRO",VLOOKUP(B27,DNIT!A:F,3,FALSE),IF(C27="EXTRA",VLOOKUP(B27,'RESUMO CPU'!A:E,4,FALSE))))))</f>
        <v>M2</v>
      </c>
      <c r="F27" s="581">
        <f>VLOOKUP(A27,MC!B:T,18,0)</f>
        <v>4644.5419999999995</v>
      </c>
      <c r="G27" s="209">
        <f t="shared" si="5"/>
        <v>7.4179062601362302</v>
      </c>
      <c r="H27" s="472">
        <f t="shared" si="6"/>
        <v>34452.769999999997</v>
      </c>
      <c r="I27" s="38"/>
      <c r="J27" s="844">
        <f>IF(B27="","",IF(C27="DER-RD",VLOOKUP(B27,'DER-RD'!A:E,4,FALSE),IF(C27="DER-ED",VLOOKUP(B27,'DER-ED'!A:D,4,FALSE),IF(C27="SICRO",VLOOKUP(B27,DNIT!A:E,4,FALSE),IF(C27="EXTRA",VLOOKUP(B27,'RESUMO CPU'!A:E,5,FALSE))))))</f>
        <v>7.02</v>
      </c>
      <c r="K27" s="845">
        <v>0.23319999999999999</v>
      </c>
      <c r="L27" s="846">
        <f t="shared" si="4"/>
        <v>5.6925072980862792</v>
      </c>
      <c r="N27" s="48"/>
      <c r="O27" s="48"/>
      <c r="P27" s="49"/>
      <c r="Q27" s="46"/>
      <c r="S27" s="87" t="s">
        <v>861</v>
      </c>
      <c r="T27" s="88" t="e">
        <f>IF(B27="","",IF(C27=#REF!,IFERROR(VLOOKUP(S27,#REF!,2,FALSE),""),IF(C27=#REF!,IFERROR(VLOOKUP(S27,#REF!,3,FALSE),""),1)))</f>
        <v>#REF!</v>
      </c>
      <c r="V27" s="781"/>
    </row>
    <row r="28" spans="1:27" s="30" customFormat="1" ht="12.75" x14ac:dyDescent="0.2">
      <c r="A28" s="677" t="s">
        <v>15923</v>
      </c>
      <c r="B28" s="204" t="s">
        <v>10441</v>
      </c>
      <c r="C28" s="225" t="s">
        <v>28157</v>
      </c>
      <c r="D28" s="205" t="str">
        <f>IF(B28="","",IF(C28="DER-RD",VLOOKUP(B28,'DER-RD'!A:E,2,FALSE),IF(C28="DER-ED",VLOOKUP(B28,'DER-ED'!A:D,2,FALSE),IF(C28="SICRO",VLOOKUP(B28,DNIT!A:E,2,FALSE),IF(C28="EXTRA",VLOOKUP(B28,'RESUMO CPU'!A:E,3,FALSE))))))</f>
        <v>Retirada De Poste De Iluminação Pública</v>
      </c>
      <c r="E28" s="225" t="str">
        <f>IF(B28="","",IF(C28="DER-RD",VLOOKUP(B28,'DER-RD'!A:F,3,FALSE),IF(C28="DER-ED",VLOOKUP(B28,'DER-ED'!A:E,3,FALSE),IF(C28="SICRO",VLOOKUP(B28,DNIT!A:F,3,FALSE),IF(C28="EXTRA",VLOOKUP(B28,'RESUMO CPU'!A:E,4,FALSE))))))</f>
        <v>un</v>
      </c>
      <c r="F28" s="581">
        <f>VLOOKUP(A28,MC!B:T,18,0)</f>
        <v>21</v>
      </c>
      <c r="G28" s="209">
        <f t="shared" si="5"/>
        <v>164.57325531499998</v>
      </c>
      <c r="H28" s="472">
        <f t="shared" si="6"/>
        <v>3456.03</v>
      </c>
      <c r="I28" s="38"/>
      <c r="J28" s="844">
        <f>IF(B28="","",IF(C28="DER-RD",VLOOKUP(B28,'DER-RD'!A:E,4,FALSE),IF(C28="DER-ED",VLOOKUP(B28,'DER-ED'!A:D,4,FALSE),IF(C28="SICRO",VLOOKUP(B28,DNIT!A:E,4,FALSE),IF(C28="EXTRA",VLOOKUP(B28,'RESUMO CPU'!A:E,5,FALSE))))))</f>
        <v>164.57325531499998</v>
      </c>
      <c r="K28" s="845">
        <v>0.30309999999999998</v>
      </c>
      <c r="L28" s="846">
        <f t="shared" si="4"/>
        <v>126.29365</v>
      </c>
      <c r="N28" s="48"/>
      <c r="O28" s="48"/>
      <c r="P28" s="49"/>
      <c r="Q28" s="46"/>
      <c r="S28" s="87" t="s">
        <v>861</v>
      </c>
      <c r="T28" s="88" t="e">
        <f>IF(B28="","",IF(C28=#REF!,IFERROR(VLOOKUP(S28,#REF!,2,FALSE),""),IF(C28=#REF!,IFERROR(VLOOKUP(S28,#REF!,3,FALSE),""),1)))</f>
        <v>#REF!</v>
      </c>
      <c r="V28" s="781"/>
    </row>
    <row r="29" spans="1:27" ht="12.75" x14ac:dyDescent="0.2">
      <c r="A29" s="677" t="s">
        <v>15924</v>
      </c>
      <c r="B29" s="543" t="s">
        <v>10387</v>
      </c>
      <c r="C29" s="225" t="s">
        <v>28157</v>
      </c>
      <c r="D29" s="205" t="str">
        <f>IF(B29="","",IF(C29="DER-RD",VLOOKUP(B29,'DER-RD'!A:E,2,FALSE),IF(C29="DER-ED",VLOOKUP(B29,'DER-ED'!A:D,2,FALSE),IF(C29="SICRO",VLOOKUP(B29,DNIT!A:E,2,FALSE),IF(C29="EXTRA",VLOOKUP(B29,'RESUMO CPU'!A:E,3,FALSE))))))</f>
        <v>Remoção de Estaca de Madeira</v>
      </c>
      <c r="E29" s="225" t="str">
        <f>IF(B29="","",IF(C29="DER-RD",VLOOKUP(B29,'DER-RD'!A:F,3,FALSE),IF(C29="DER-ED",VLOOKUP(B29,'DER-ED'!A:E,3,FALSE),IF(C29="SICRO",VLOOKUP(B29,DNIT!A:F,3,FALSE),IF(C29="EXTRA",VLOOKUP(B29,'RESUMO CPU'!A:E,4,FALSE))))))</f>
        <v>und</v>
      </c>
      <c r="F29" s="581">
        <f>VLOOKUP(A29,MC!B:T,18,0)</f>
        <v>39</v>
      </c>
      <c r="G29" s="209">
        <f t="shared" si="5"/>
        <v>175.16270199999997</v>
      </c>
      <c r="H29" s="472">
        <f t="shared" si="6"/>
        <v>6831.34</v>
      </c>
      <c r="I29" s="3"/>
      <c r="J29" s="844">
        <f>IF(B29="","",IF(C29="DER-RD",VLOOKUP(B29,'DER-RD'!A:E,4,FALSE),IF(C29="DER-ED",VLOOKUP(B29,'DER-ED'!A:D,4,FALSE),IF(C29="SICRO",VLOOKUP(B29,DNIT!A:E,4,FALSE),IF(C29="EXTRA",VLOOKUP(B29,'RESUMO CPU'!A:E,5,FALSE))))))</f>
        <v>175.16270199999997</v>
      </c>
      <c r="K29" s="845">
        <v>0.30309999999999998</v>
      </c>
      <c r="L29" s="846">
        <f t="shared" si="4"/>
        <v>134.41999999999999</v>
      </c>
      <c r="M29" s="13"/>
      <c r="N29" s="48"/>
      <c r="O29" s="48"/>
      <c r="P29" s="49"/>
      <c r="Q29" s="46"/>
      <c r="V29" s="781"/>
    </row>
    <row r="30" spans="1:27" s="30" customFormat="1" ht="12.75" x14ac:dyDescent="0.2">
      <c r="A30" s="677" t="s">
        <v>15925</v>
      </c>
      <c r="B30" s="204">
        <v>4915768</v>
      </c>
      <c r="C30" s="225" t="s">
        <v>15805</v>
      </c>
      <c r="D30" s="205" t="str">
        <f>IF(B30="","",IF(C30="DER-RD",VLOOKUP(B30,'DER-RD'!A:E,2,FALSE),IF(C30="DER-ED",VLOOKUP(B30,'DER-ED'!A:D,2,FALSE),IF(C30="SICRO",VLOOKUP(B30,DNIT!A:E,2,FALSE),IF(C30="EXTRA",VLOOKUP(B30,'RESUMO CPU'!A:E,3,FALSE))))))</f>
        <v>Corte e remoção de árvores</v>
      </c>
      <c r="E30" s="225" t="str">
        <f>IF(B30="","",IF(C30="DER-RD",VLOOKUP(B30,'DER-RD'!A:F,3,FALSE),IF(C30="DER-ED",VLOOKUP(B30,'DER-ED'!A:E,3,FALSE),IF(C30="SICRO",VLOOKUP(B30,DNIT!A:F,3,FALSE),IF(C30="EXTRA",VLOOKUP(B30,'RESUMO CPU'!A:E,4,FALSE))))))</f>
        <v>m³</v>
      </c>
      <c r="F30" s="581">
        <f>VLOOKUP(A30,MC!B:T,18,0)</f>
        <v>57.66</v>
      </c>
      <c r="G30" s="209">
        <f t="shared" si="5"/>
        <v>19.689840999999998</v>
      </c>
      <c r="H30" s="472">
        <f t="shared" si="6"/>
        <v>1135.31</v>
      </c>
      <c r="I30" s="38"/>
      <c r="J30" s="844">
        <f>IF(B30="","",IF(C30="DER-RD",VLOOKUP(B30,'DER-RD'!A:E,4,FALSE),IF(C30="DER-ED",VLOOKUP(B30,'DER-ED'!A:D,4,FALSE),IF(C30="SICRO",VLOOKUP(B30,DNIT!A:E,4,FALSE),IF(C30="EXTRA",VLOOKUP(B30,'RESUMO CPU'!A:E,5,FALSE))))))</f>
        <v>15.11</v>
      </c>
      <c r="K30" s="845">
        <v>0</v>
      </c>
      <c r="L30" s="846">
        <f t="shared" si="4"/>
        <v>15.11</v>
      </c>
      <c r="N30" s="48"/>
      <c r="O30" s="48"/>
      <c r="P30" s="49"/>
      <c r="Q30" s="46"/>
      <c r="S30" s="87" t="s">
        <v>861</v>
      </c>
      <c r="T30" s="88" t="e">
        <f>IF(B30="","",IF(C30=#REF!,IFERROR(VLOOKUP(S30,#REF!,2,FALSE),""),IF(C30=#REF!,IFERROR(VLOOKUP(S30,#REF!,3,FALSE),""),1)))</f>
        <v>#REF!</v>
      </c>
      <c r="V30" s="781"/>
    </row>
    <row r="31" spans="1:27" ht="12.75" x14ac:dyDescent="0.2">
      <c r="A31" s="677" t="s">
        <v>15926</v>
      </c>
      <c r="B31" s="543">
        <v>5501701</v>
      </c>
      <c r="C31" s="225" t="s">
        <v>15805</v>
      </c>
      <c r="D31" s="205" t="str">
        <f>IF(B31="","",IF(C31="DER-RD",VLOOKUP(B31,'DER-RD'!A:E,2,FALSE),IF(C31="DER-ED",VLOOKUP(B31,'DER-ED'!A:D,2,FALSE),IF(C31="SICRO",VLOOKUP(B31,DNIT!A:E,2,FALSE),IF(C31="EXTRA",VLOOKUP(B31,'RESUMO CPU'!A:E,3,FALSE))))))</f>
        <v>Destocamento de árvores com diâmetro de 0,15 a 0,30 m</v>
      </c>
      <c r="E31" s="225" t="str">
        <f>IF(B31="","",IF(C31="DER-RD",VLOOKUP(B31,'DER-RD'!A:F,3,FALSE),IF(C31="DER-ED",VLOOKUP(B31,'DER-ED'!A:E,3,FALSE),IF(C31="SICRO",VLOOKUP(B31,DNIT!A:F,3,FALSE),IF(C31="EXTRA",VLOOKUP(B31,'RESUMO CPU'!A:E,4,FALSE))))))</f>
        <v>un</v>
      </c>
      <c r="F31" s="581">
        <f>VLOOKUP(A31,MC!B:T,18,0)</f>
        <v>59</v>
      </c>
      <c r="G31" s="209">
        <f t="shared" si="5"/>
        <v>52.723425999999996</v>
      </c>
      <c r="H31" s="472">
        <f t="shared" si="6"/>
        <v>3110.68</v>
      </c>
      <c r="I31" s="3"/>
      <c r="J31" s="844">
        <f>IF(B31="","",IF(C31="DER-RD",VLOOKUP(B31,'DER-RD'!A:E,4,FALSE),IF(C31="DER-ED",VLOOKUP(B31,'DER-ED'!A:D,4,FALSE),IF(C31="SICRO",VLOOKUP(B31,DNIT!A:E,4,FALSE),IF(C31="EXTRA",VLOOKUP(B31,'RESUMO CPU'!A:E,5,FALSE))))))</f>
        <v>40.46</v>
      </c>
      <c r="K31" s="845">
        <v>0</v>
      </c>
      <c r="L31" s="846">
        <f t="shared" si="4"/>
        <v>40.46</v>
      </c>
      <c r="M31" s="13"/>
      <c r="N31" s="48"/>
      <c r="O31" s="48"/>
      <c r="P31" s="49"/>
      <c r="Q31" s="46"/>
      <c r="V31" s="781"/>
    </row>
    <row r="32" spans="1:27" ht="12.75" x14ac:dyDescent="0.2">
      <c r="A32" s="677" t="s">
        <v>15927</v>
      </c>
      <c r="B32" s="543">
        <v>5501702</v>
      </c>
      <c r="C32" s="225" t="s">
        <v>15805</v>
      </c>
      <c r="D32" s="205" t="str">
        <f>IF(B32="","",IF(C32="DER-RD",VLOOKUP(B32,'DER-RD'!A:E,2,FALSE),IF(C32="DER-ED",VLOOKUP(B32,'DER-ED'!A:D,2,FALSE),IF(C32="SICRO",VLOOKUP(B32,DNIT!A:E,2,FALSE),IF(C32="EXTRA",VLOOKUP(B32,'RESUMO CPU'!A:E,3,FALSE))))))</f>
        <v>Destocamento de árvores com diâmetro maior que 0,30 m</v>
      </c>
      <c r="E32" s="225" t="str">
        <f>IF(B32="","",IF(C32="DER-RD",VLOOKUP(B32,'DER-RD'!A:F,3,FALSE),IF(C32="DER-ED",VLOOKUP(B32,'DER-ED'!A:E,3,FALSE),IF(C32="SICRO",VLOOKUP(B32,DNIT!A:F,3,FALSE),IF(C32="EXTRA",VLOOKUP(B32,'RESUMO CPU'!A:E,4,FALSE))))))</f>
        <v>un</v>
      </c>
      <c r="F32" s="581">
        <f>VLOOKUP(A32,MC!B:T,18,0)</f>
        <v>45</v>
      </c>
      <c r="G32" s="209">
        <f t="shared" si="5"/>
        <v>131.847658</v>
      </c>
      <c r="H32" s="472">
        <f t="shared" si="6"/>
        <v>5933.14</v>
      </c>
      <c r="I32" s="3"/>
      <c r="J32" s="844">
        <f>IF(B32="","",IF(C32="DER-RD",VLOOKUP(B32,'DER-RD'!A:E,4,FALSE),IF(C32="DER-ED",VLOOKUP(B32,'DER-ED'!A:D,4,FALSE),IF(C32="SICRO",VLOOKUP(B32,DNIT!A:E,4,FALSE),IF(C32="EXTRA",VLOOKUP(B32,'RESUMO CPU'!A:E,5,FALSE))))))</f>
        <v>101.18</v>
      </c>
      <c r="K32" s="845">
        <v>0</v>
      </c>
      <c r="L32" s="846">
        <f t="shared" si="4"/>
        <v>101.18</v>
      </c>
      <c r="M32" s="13"/>
      <c r="N32" s="48"/>
      <c r="O32" s="48"/>
      <c r="P32" s="49"/>
      <c r="Q32" s="46"/>
      <c r="V32" s="781"/>
    </row>
    <row r="33" spans="1:27" ht="25.5" x14ac:dyDescent="0.2">
      <c r="A33" s="677" t="s">
        <v>15928</v>
      </c>
      <c r="B33" s="543">
        <v>5501700</v>
      </c>
      <c r="C33" s="225" t="s">
        <v>15805</v>
      </c>
      <c r="D33" s="205" t="str">
        <f>IF(B33="","",IF(C33="DER-RD",VLOOKUP(B33,'DER-RD'!A:E,2,FALSE),IF(C33="DER-ED",VLOOKUP(B33,'DER-ED'!A:D,2,FALSE),IF(C33="SICRO",VLOOKUP(B33,DNIT!A:E,2,FALSE),IF(C33="EXTRA",VLOOKUP(B33,'RESUMO CPU'!A:E,3,FALSE))))))</f>
        <v>Desmatamento, destocamento e limpeza de área com árvores de diâmetro até 0,15 m</v>
      </c>
      <c r="E33" s="225" t="str">
        <f>IF(B33="","",IF(C33="DER-RD",VLOOKUP(B33,'DER-RD'!A:F,3,FALSE),IF(C33="DER-ED",VLOOKUP(B33,'DER-ED'!A:E,3,FALSE),IF(C33="SICRO",VLOOKUP(B33,DNIT!A:F,3,FALSE),IF(C33="EXTRA",VLOOKUP(B33,'RESUMO CPU'!A:E,4,FALSE))))))</f>
        <v>m²</v>
      </c>
      <c r="F33" s="581">
        <f>VLOOKUP(A33,MC!B:T,18,0)</f>
        <v>47007.25</v>
      </c>
      <c r="G33" s="209">
        <f t="shared" si="5"/>
        <v>0.71670500000000004</v>
      </c>
      <c r="H33" s="472">
        <f t="shared" si="6"/>
        <v>33690.33</v>
      </c>
      <c r="I33" s="3"/>
      <c r="J33" s="844">
        <f>IF(B33="","",IF(C33="DER-RD",VLOOKUP(B33,'DER-RD'!A:E,4,FALSE),IF(C33="DER-ED",VLOOKUP(B33,'DER-ED'!A:D,4,FALSE),IF(C33="SICRO",VLOOKUP(B33,DNIT!A:E,4,FALSE),IF(C33="EXTRA",VLOOKUP(B33,'RESUMO CPU'!A:E,5,FALSE))))))</f>
        <v>0.55000000000000004</v>
      </c>
      <c r="K33" s="845">
        <v>0</v>
      </c>
      <c r="L33" s="846">
        <f t="shared" si="4"/>
        <v>0.55000000000000004</v>
      </c>
      <c r="M33" s="13"/>
      <c r="N33" s="48"/>
      <c r="O33" s="48"/>
      <c r="P33" s="49"/>
      <c r="Q33" s="46"/>
      <c r="V33" s="781"/>
    </row>
    <row r="34" spans="1:27" ht="25.5" x14ac:dyDescent="0.2">
      <c r="A34" s="677" t="s">
        <v>15929</v>
      </c>
      <c r="B34" s="543">
        <v>5915407</v>
      </c>
      <c r="C34" s="225" t="s">
        <v>15805</v>
      </c>
      <c r="D34" s="205" t="str">
        <f>IF(B34="","",IF(C34="DER-RD",VLOOKUP(B34,'DER-RD'!A:E,2,FALSE),IF(C34="DER-ED",VLOOKUP(B34,'DER-ED'!A:D,2,FALSE),IF(C34="SICRO",VLOOKUP(B34,DNIT!A:E,2,FALSE),IF(C34="EXTRA",VLOOKUP(B34,'RESUMO CPU'!A:E,3,FALSE))))))</f>
        <v>Carga, manobra e descarga de agregados ou solos em caminhão basculante de 10 m³ - carga com carregadeira de 3,40 m³ e descarga livre</v>
      </c>
      <c r="E34" s="225" t="str">
        <f>IF(B34="","",IF(C34="DER-RD",VLOOKUP(B34,'DER-RD'!A:F,3,FALSE),IF(C34="DER-ED",VLOOKUP(B34,'DER-ED'!A:E,3,FALSE),IF(C34="SICRO",VLOOKUP(B34,DNIT!A:F,3,FALSE),IF(C34="EXTRA",VLOOKUP(B34,'RESUMO CPU'!A:E,4,FALSE))))))</f>
        <v>t</v>
      </c>
      <c r="F34" s="581">
        <f>VLOOKUP(A34,MC!B:T,18,0)</f>
        <v>117.78</v>
      </c>
      <c r="G34" s="209">
        <f t="shared" si="5"/>
        <v>3.739897</v>
      </c>
      <c r="H34" s="472">
        <f t="shared" si="6"/>
        <v>440.48</v>
      </c>
      <c r="I34" s="3"/>
      <c r="J34" s="844">
        <f>IF(B34="","",IF(C34="DER-RD",VLOOKUP(B34,'DER-RD'!A:E,4,FALSE),IF(C34="DER-ED",VLOOKUP(B34,'DER-ED'!A:D,4,FALSE),IF(C34="SICRO",VLOOKUP(B34,DNIT!A:E,4,FALSE),IF(C34="EXTRA",VLOOKUP(B34,'RESUMO CPU'!A:E,5,FALSE))))))</f>
        <v>2.87</v>
      </c>
      <c r="K34" s="845">
        <v>0</v>
      </c>
      <c r="L34" s="846">
        <f t="shared" si="4"/>
        <v>2.87</v>
      </c>
      <c r="M34" s="13"/>
      <c r="N34" s="48"/>
      <c r="O34" s="48"/>
      <c r="P34" s="49"/>
      <c r="Q34" s="46"/>
      <c r="V34" s="781"/>
    </row>
    <row r="35" spans="1:27" ht="12.75" x14ac:dyDescent="0.2">
      <c r="A35" s="677" t="s">
        <v>15930</v>
      </c>
      <c r="B35" s="788">
        <v>5914389</v>
      </c>
      <c r="C35" s="225" t="s">
        <v>15805</v>
      </c>
      <c r="D35" s="205" t="str">
        <f>IF(B35="","",IF(C35="DER-RD",VLOOKUP(B35,'DER-RD'!A:E,2,FALSE),IF(C35="DER-ED",VLOOKUP(B35,'DER-ED'!A:D,2,FALSE),IF(C35="SICRO",VLOOKUP(B35,DNIT!A:E,2,FALSE),IF(C35="EXTRA",VLOOKUP(B35,'RESUMO CPU'!A:E,3,FALSE))))))</f>
        <v>Transporte com caminhão basculante de 10 m³ - rodovia pavimentada</v>
      </c>
      <c r="E35" s="225" t="str">
        <f>IF(B35="","",IF(C35="DER-RD",VLOOKUP(B35,'DER-RD'!A:F,3,FALSE),IF(C35="DER-ED",VLOOKUP(B35,'DER-ED'!A:E,3,FALSE),IF(C35="SICRO",VLOOKUP(B35,DNIT!A:F,3,FALSE),IF(C35="EXTRA",VLOOKUP(B35,'RESUMO CPU'!A:E,4,FALSE))))))</f>
        <v>tkm</v>
      </c>
      <c r="F35" s="789">
        <f>VLOOKUP(A35,MC!B:T,18,0)</f>
        <v>1413.3600000000001</v>
      </c>
      <c r="G35" s="209">
        <f t="shared" si="5"/>
        <v>1.1076349999999999</v>
      </c>
      <c r="H35" s="472">
        <f t="shared" si="6"/>
        <v>1565.48</v>
      </c>
      <c r="I35" s="3"/>
      <c r="J35" s="844">
        <f>IF(B35="","",IF(C35="DER-RD",VLOOKUP(B35,'DER-RD'!A:E,4,FALSE),IF(C35="DER-ED",VLOOKUP(B35,'DER-ED'!A:D,4,FALSE),IF(C35="SICRO",VLOOKUP(B35,DNIT!A:E,4,FALSE),IF(C35="EXTRA",VLOOKUP(B35,'RESUMO CPU'!A:E,5,FALSE))))))</f>
        <v>0.85</v>
      </c>
      <c r="K35" s="845">
        <v>0</v>
      </c>
      <c r="L35" s="846">
        <f t="shared" si="4"/>
        <v>0.85</v>
      </c>
      <c r="M35" s="10"/>
      <c r="N35" s="48"/>
      <c r="O35" s="48"/>
      <c r="P35" s="49"/>
      <c r="Q35" s="46"/>
      <c r="V35" s="781"/>
    </row>
    <row r="36" spans="1:27" s="30" customFormat="1" ht="38.25" x14ac:dyDescent="0.2">
      <c r="A36" s="677" t="s">
        <v>15931</v>
      </c>
      <c r="B36" s="204">
        <v>30304</v>
      </c>
      <c r="C36" s="225" t="s">
        <v>15804</v>
      </c>
      <c r="D36" s="205" t="str">
        <f>IF(B36="","",IF(C36="DER-RD",VLOOKUP(B36,'DER-RD'!A:E,2,FALSE),IF(C36="DER-ED",VLOOKUP(B36,'DER-ED'!A:D,2,FALSE),IF(C36="SICRO",VLOOKUP(B36,DNIT!A:E,2,FALSE),IF(C36="EXTRA",VLOOKUP(B36,'RESUMO CPU'!A:E,3,FALSE))))))</f>
        <v>Índice de preço para remoção de entulho decorrente da execução de obras (Classe A CONAMA - NBR 10.004 - Classe II-B), incluindo aluguel da caçamba, carga, transporte e descarga em área licenciada</v>
      </c>
      <c r="E36" s="225" t="str">
        <f>IF(B36="","",IF(C36="DER-RD",VLOOKUP(B36,'DER-RD'!A:F,3,FALSE),IF(C36="DER-ED",VLOOKUP(B36,'DER-ED'!A:E,3,FALSE),IF(C36="SICRO",VLOOKUP(B36,DNIT!A:F,3,FALSE),IF(C36="EXTRA",VLOOKUP(B36,'RESUMO CPU'!A:E,4,FALSE))))))</f>
        <v>m3</v>
      </c>
      <c r="F36" s="581">
        <f>VLOOKUP(A36,MC!B:T,18,0)</f>
        <v>553.47</v>
      </c>
      <c r="G36" s="209">
        <f t="shared" si="5"/>
        <v>113.79972299999999</v>
      </c>
      <c r="H36" s="472">
        <f t="shared" si="6"/>
        <v>62984.73</v>
      </c>
      <c r="I36" s="38"/>
      <c r="J36" s="844">
        <f>IF(B36="","",IF(C36="DER-RD",VLOOKUP(B36,'DER-RD'!A:E,4,FALSE),IF(C36="DER-ED",VLOOKUP(B36,'DER-ED'!A:D,4,FALSE),IF(C36="SICRO",VLOOKUP(B36,DNIT!A:E,4,FALSE),IF(C36="EXTRA",VLOOKUP(B36,'RESUMO CPU'!A:E,5,FALSE))))))</f>
        <v>87.33</v>
      </c>
      <c r="K36" s="845">
        <v>0</v>
      </c>
      <c r="L36" s="846">
        <f t="shared" si="4"/>
        <v>87.33</v>
      </c>
      <c r="N36" s="48"/>
      <c r="O36" s="48"/>
      <c r="P36" s="49"/>
      <c r="Q36" s="46"/>
      <c r="S36" s="87" t="s">
        <v>861</v>
      </c>
      <c r="T36" s="88" t="e">
        <f>IF(B36="","",IF(C36=#REF!,IFERROR(VLOOKUP(S36,#REF!,2,FALSE),""),IF(C36=#REF!,IFERROR(VLOOKUP(S36,#REF!,3,FALSE),""),1)))</f>
        <v>#REF!</v>
      </c>
      <c r="V36" s="781"/>
    </row>
    <row r="37" spans="1:27" s="30" customFormat="1" ht="12.75" x14ac:dyDescent="0.2">
      <c r="A37" s="758">
        <v>2</v>
      </c>
      <c r="B37" s="198"/>
      <c r="C37" s="199"/>
      <c r="D37" s="200" t="s">
        <v>5693</v>
      </c>
      <c r="E37" s="199"/>
      <c r="F37" s="578"/>
      <c r="G37" s="202"/>
      <c r="H37" s="467">
        <f>SUBTOTAL(9,H26:H36)</f>
        <v>200109.48</v>
      </c>
      <c r="I37" s="94"/>
      <c r="J37" s="844" t="str">
        <f>IF(B37="","",IF(C37="DER-RD",VLOOKUP(B37,'DER-RD'!A:E,4,FALSE),IF(C37="DER-ED",VLOOKUP(B37,'DER-ED'!A:D,4,FALSE),IF(C37="SICRO",VLOOKUP(B37,DNIT!A:E,4,FALSE),IF(C37="EXTRA",VLOOKUP(B37,'RESUMO CPU'!A:E,5,FALSE))))))</f>
        <v/>
      </c>
      <c r="K37" s="80" t="str">
        <f>IF(B37="","",IF(C37="DER-ES",IF(OR(B37&lt;60000,B37&gt;60025),#REF!/100,0),IF(C37="SINAPI",#REF!/100,IF(C37="IOPES",#REF!/100,IF(C37="SICRO",#REF!/100,IF(C37="CESAN",#REF!/100,IF(C37="COMP",#REF!/100,"Preencher BDI!")))))))</f>
        <v/>
      </c>
      <c r="L37" s="81" t="str">
        <f t="shared" si="4"/>
        <v/>
      </c>
      <c r="M37" s="47"/>
      <c r="N37" s="48"/>
      <c r="O37" s="48"/>
      <c r="P37" s="49"/>
      <c r="Q37" s="46"/>
      <c r="V37" s="210">
        <f>H37/H171</f>
        <v>1.197163650564715E-2</v>
      </c>
    </row>
    <row r="38" spans="1:27" s="30" customFormat="1" ht="12.75" x14ac:dyDescent="0.2">
      <c r="A38" s="468"/>
      <c r="B38" s="218"/>
      <c r="C38" s="219"/>
      <c r="D38" s="211"/>
      <c r="E38" s="219"/>
      <c r="F38" s="579"/>
      <c r="G38" s="220"/>
      <c r="H38" s="469"/>
      <c r="I38" s="45"/>
      <c r="J38" s="844" t="str">
        <f>IF(B38="","",IF(C38="DER-RD",VLOOKUP(B38,'DER-RD'!A:E,4,FALSE),IF(C38="DER-ED",VLOOKUP(B38,'DER-ED'!A:D,4,FALSE),IF(C38="SICRO",VLOOKUP(B38,DNIT!A:E,4,FALSE),IF(C38="EXTRA",VLOOKUP(B38,'RESUMO CPU'!A:E,5,FALSE))))))</f>
        <v/>
      </c>
      <c r="K38" s="80" t="str">
        <f>IF(B38="","",IF(C38="DER-ES",IF(OR(B38&lt;60000,B38&gt;60025),#REF!/100,0),IF(C38="SINAPI",#REF!/100,IF(C38="IOPES",#REF!/100,IF(C38="SICRO",#REF!/100,IF(C38="CESAN",#REF!/100,IF(C38="COMP",#REF!/100,"Preencher BDI!")))))))</f>
        <v/>
      </c>
      <c r="L38" s="81" t="str">
        <f t="shared" si="4"/>
        <v/>
      </c>
      <c r="N38" s="48"/>
      <c r="O38" s="48"/>
      <c r="P38" s="49"/>
      <c r="Q38" s="46"/>
      <c r="V38" s="210"/>
    </row>
    <row r="39" spans="1:27" ht="12.75" x14ac:dyDescent="0.2">
      <c r="A39" s="470">
        <v>3</v>
      </c>
      <c r="B39" s="214"/>
      <c r="C39" s="215"/>
      <c r="D39" s="216" t="s">
        <v>861</v>
      </c>
      <c r="E39" s="215" t="str">
        <f>IF(B39="","",IF(C39="DER-ES",VLOOKUP(B39,#REF!,3,FALSE),IF(C39="CESAN",VLOOKUP(B39,#REF!,3,FALSE),IF(C39="IOPES",VLOOKUP(B39,#REF!,3,FALSE),IF(C39="COMP",VLOOKUP(B39,#REF!,3,FALSE))))))</f>
        <v/>
      </c>
      <c r="F39" s="577"/>
      <c r="G39" s="217"/>
      <c r="H39" s="464"/>
      <c r="I39" s="83"/>
      <c r="J39" s="844" t="str">
        <f>IF(B39="","",IF(C39="DER-RD",VLOOKUP(B39,'DER-RD'!A:E,4,FALSE),IF(C39="DER-ED",VLOOKUP(B39,'DER-ED'!A:D,4,FALSE),IF(C39="SICRO",VLOOKUP(B39,DNIT!A:E,4,FALSE),IF(C39="EXTRA",VLOOKUP(B39,'RESUMO CPU'!A:E,5,FALSE))))))</f>
        <v/>
      </c>
      <c r="K39" s="80" t="str">
        <f>IF(B39="","",IF(C39="DER-ES",IF(OR(B39&lt;60000,B39&gt;60025),#REF!/100,0),IF(C39="SINAPI",#REF!/100,IF(C39="IOPES",#REF!/100,IF(C39="SICRO",#REF!/100,IF(C39="CESAN",#REF!/100,IF(C39="COMP",#REF!/100,"Preencher BDI!")))))))</f>
        <v/>
      </c>
      <c r="L39" s="81" t="str">
        <f t="shared" si="3"/>
        <v/>
      </c>
      <c r="M39" s="16"/>
      <c r="N39" s="24"/>
      <c r="O39" s="24"/>
      <c r="P39" s="25"/>
      <c r="Q39" s="23"/>
      <c r="S39" s="23"/>
      <c r="T39" s="84"/>
      <c r="AA39" s="2"/>
    </row>
    <row r="40" spans="1:27" s="30" customFormat="1" ht="12.75" x14ac:dyDescent="0.2">
      <c r="A40" s="471" t="s">
        <v>15833</v>
      </c>
      <c r="B40" s="198"/>
      <c r="C40" s="199"/>
      <c r="D40" s="200" t="s">
        <v>5683</v>
      </c>
      <c r="E40" s="199" t="str">
        <f>IF(B40="","",IF(C40="DER-ES",VLOOKUP(B40,#REF!,3,FALSE),IF(C40="CESAN",VLOOKUP(B40,#REF!,3,FALSE),IF(C40="IOPES",VLOOKUP(B40,#REF!,3,FALSE),IF(C40="COMP",VLOOKUP(B40,#REF!,3,FALSE))))))</f>
        <v/>
      </c>
      <c r="F40" s="580"/>
      <c r="G40" s="201"/>
      <c r="H40" s="467"/>
      <c r="I40" s="51"/>
      <c r="J40" s="844" t="str">
        <f>IF(B40="","",IF(C40="DER-RD",VLOOKUP(B40,'DER-RD'!A:E,4,FALSE),IF(C40="DER-ED",VLOOKUP(B40,'DER-ED'!A:D,4,FALSE),IF(C40="SICRO",VLOOKUP(B40,DNIT!A:E,4,FALSE),IF(C40="EXTRA",VLOOKUP(B40,'RESUMO CPU'!A:E,5,FALSE))))))</f>
        <v/>
      </c>
      <c r="K40" s="80" t="str">
        <f>IF(B40="","",IF(C40="DER-ES",IF(OR(B40&lt;60000,B40&gt;60025),#REF!/100,0),IF(C40="SINAPI",#REF!/100,IF(C40="IOPES",#REF!/100,IF(C40="SICRO",#REF!/100,IF(C40="CESAN",#REF!/100,IF(C40="COMP",#REF!/100,"Preencher BDI!")))))))</f>
        <v/>
      </c>
      <c r="L40" s="81" t="str">
        <f t="shared" ref="L40:L42" si="7">IF(J40="","",(J40/(1+K40)))</f>
        <v/>
      </c>
      <c r="M40" s="50"/>
      <c r="N40" s="48"/>
      <c r="O40" s="48"/>
      <c r="P40" s="49"/>
      <c r="Q40" s="46"/>
      <c r="S40" s="10"/>
      <c r="T40" s="10"/>
      <c r="U40" s="10"/>
      <c r="V40" s="210"/>
    </row>
    <row r="41" spans="1:27" ht="12.75" x14ac:dyDescent="0.2">
      <c r="A41" s="677" t="s">
        <v>15834</v>
      </c>
      <c r="B41" s="204">
        <v>42578</v>
      </c>
      <c r="C41" s="225" t="s">
        <v>15803</v>
      </c>
      <c r="D41" s="205" t="str">
        <f>IF(B41="","",IF(C41="DER-RD",VLOOKUP(B41,'DER-RD'!A:E,2,FALSE),IF(C41="DER-ED",VLOOKUP(B41,'DER-ED'!A:D,2,FALSE),IF(C41="SICRO",VLOOKUP(B41,DNIT!A:E,2,FALSE),IF(C41="EXTRA",VLOOKUP(B41,'RESUMO CPU'!A:E,3,FALSE))))))</f>
        <v>Escavação e carga de material de 1ª categoria com escavadeira em Vias Urbanas</v>
      </c>
      <c r="E41" s="225" t="str">
        <f>IF(B41="","",IF(C41="DER-RD",VLOOKUP(B41,'DER-RD'!A:F,3,FALSE),IF(C41="DER-ED",VLOOKUP(B41,'DER-ED'!A:E,3,FALSE),IF(C41="SICRO",VLOOKUP(B41,DNIT!A:F,3,FALSE),IF(C41="EXTRA",VLOOKUP(B41,'RESUMO CPU'!A:E,4,FALSE))))))</f>
        <v>M3</v>
      </c>
      <c r="F41" s="581">
        <f>VLOOKUP(A41,MC!B:T,18,0)</f>
        <v>2849.81</v>
      </c>
      <c r="G41" s="209">
        <f t="shared" ref="G41:G42" si="8">L41*(1+$H$9)</f>
        <v>6.6887958157638652</v>
      </c>
      <c r="H41" s="472">
        <f t="shared" ref="H41:H42" si="9">+TRUNC(F41*G41,2)</f>
        <v>19061.79</v>
      </c>
      <c r="I41" s="3"/>
      <c r="J41" s="844">
        <f>IF(B41="","",IF(C41="DER-RD",VLOOKUP(B41,'DER-RD'!A:E,4,FALSE),IF(C41="DER-ED",VLOOKUP(B41,'DER-ED'!A:D,4,FALSE),IF(C41="SICRO",VLOOKUP(B41,DNIT!A:E,4,FALSE),IF(C41="EXTRA",VLOOKUP(B41,'RESUMO CPU'!A:E,5,FALSE))))))</f>
        <v>6.33</v>
      </c>
      <c r="K41" s="845">
        <v>0.23319999999999999</v>
      </c>
      <c r="L41" s="846">
        <f t="shared" si="7"/>
        <v>5.1329873499837815</v>
      </c>
      <c r="M41" s="10"/>
      <c r="N41" s="24"/>
      <c r="O41" s="24"/>
      <c r="P41" s="25"/>
      <c r="Q41" s="23"/>
      <c r="S41" s="23" t="s">
        <v>861</v>
      </c>
      <c r="T41" s="84" t="e">
        <f>IF(B41="","",IF(C41=#REF!,IFERROR(VLOOKUP(S41,#REF!,2,FALSE),""),IF(C41=#REF!,IFERROR(VLOOKUP(S41,#REF!,3,FALSE),""),1)))</f>
        <v>#REF!</v>
      </c>
      <c r="V41" s="781"/>
    </row>
    <row r="42" spans="1:27" ht="12.75" x14ac:dyDescent="0.2">
      <c r="A42" s="677" t="s">
        <v>15835</v>
      </c>
      <c r="B42" s="204">
        <v>5915321</v>
      </c>
      <c r="C42" s="225" t="s">
        <v>15805</v>
      </c>
      <c r="D42" s="205" t="str">
        <f>IF(B42="","",IF(C42="DER-RD",VLOOKUP(B42,'DER-RD'!A:E,2,FALSE),IF(C42="DER-ED",VLOOKUP(B42,'DER-ED'!A:D,2,FALSE),IF(C42="SICRO",VLOOKUP(B42,DNIT!A:E,2,FALSE),IF(C42="EXTRA",VLOOKUP(B42,'RESUMO CPU'!A:E,3,FALSE))))))</f>
        <v>Transporte com caminhão basculante de 14 m³ - rodovia pavimentada</v>
      </c>
      <c r="E42" s="225" t="str">
        <f>IF(B42="","",IF(C42="DER-RD",VLOOKUP(B42,'DER-RD'!A:F,3,FALSE),IF(C42="DER-ED",VLOOKUP(B42,'DER-ED'!A:E,3,FALSE),IF(C42="SICRO",VLOOKUP(B42,DNIT!A:F,3,FALSE),IF(C42="EXTRA",VLOOKUP(B42,'RESUMO CPU'!A:E,4,FALSE))))))</f>
        <v>tkm</v>
      </c>
      <c r="F42" s="581">
        <f>VLOOKUP(A42,MC!B:T,18,0)</f>
        <v>273581.76</v>
      </c>
      <c r="G42" s="209">
        <f t="shared" si="8"/>
        <v>0.87307699999999999</v>
      </c>
      <c r="H42" s="472">
        <f t="shared" si="9"/>
        <v>238857.94</v>
      </c>
      <c r="I42" s="3"/>
      <c r="J42" s="844">
        <f>IF(B42="","",IF(C42="DER-RD",VLOOKUP(B42,'DER-RD'!A:E,4,FALSE),IF(C42="DER-ED",VLOOKUP(B42,'DER-ED'!A:D,4,FALSE),IF(C42="SICRO",VLOOKUP(B42,DNIT!A:E,4,FALSE),IF(C42="EXTRA",VLOOKUP(B42,'RESUMO CPU'!A:E,5,FALSE))))))</f>
        <v>0.67</v>
      </c>
      <c r="K42" s="845">
        <v>0</v>
      </c>
      <c r="L42" s="846">
        <f t="shared" si="7"/>
        <v>0.67</v>
      </c>
      <c r="M42" s="10"/>
      <c r="N42" s="24"/>
      <c r="O42" s="24"/>
      <c r="P42" s="25"/>
      <c r="Q42" s="23"/>
      <c r="S42" s="23"/>
      <c r="T42" s="84"/>
      <c r="V42" s="781"/>
    </row>
    <row r="43" spans="1:27" s="30" customFormat="1" ht="12.75" x14ac:dyDescent="0.2">
      <c r="A43" s="465"/>
      <c r="B43" s="195"/>
      <c r="C43" s="195"/>
      <c r="D43" s="196"/>
      <c r="E43" s="195"/>
      <c r="F43" s="581"/>
      <c r="G43" s="197"/>
      <c r="H43" s="466"/>
      <c r="I43" s="38"/>
      <c r="J43" s="844" t="str">
        <f>IF(B43="","",IF(C43="DER-RD",VLOOKUP(B43,'DER-RD'!A:E,4,FALSE),IF(C43="DER-ED",VLOOKUP(B43,'DER-ED'!A:D,4,FALSE),IF(C43="SICRO",VLOOKUP(B43,DNIT!A:E,4,FALSE),IF(C43="EXTRA",VLOOKUP(B43,'RESUMO CPU'!A:E,5,FALSE))))))</f>
        <v/>
      </c>
      <c r="K43" s="80"/>
      <c r="L43" s="81"/>
      <c r="N43" s="48"/>
      <c r="O43" s="48"/>
      <c r="P43" s="49"/>
      <c r="Q43" s="46"/>
      <c r="S43" s="118"/>
      <c r="T43" s="119"/>
      <c r="V43" s="210"/>
    </row>
    <row r="44" spans="1:27" s="30" customFormat="1" ht="12.75" x14ac:dyDescent="0.2">
      <c r="A44" s="758">
        <v>3</v>
      </c>
      <c r="B44" s="198"/>
      <c r="C44" s="199"/>
      <c r="D44" s="200" t="s">
        <v>5694</v>
      </c>
      <c r="E44" s="199"/>
      <c r="F44" s="578"/>
      <c r="G44" s="202"/>
      <c r="H44" s="467">
        <f>SUBTOTAL(9,H41:H42)</f>
        <v>257919.73</v>
      </c>
      <c r="I44" s="94"/>
      <c r="J44" s="844" t="str">
        <f>IF(B44="","",IF(C44="DER-RD",VLOOKUP(B44,'DER-RD'!A:E,4,FALSE),IF(C44="DER-ED",VLOOKUP(B44,'DER-ED'!A:D,4,FALSE),IF(C44="SICRO",VLOOKUP(B44,DNIT!A:E,4,FALSE),IF(C44="EXTRA",VLOOKUP(B44,'RESUMO CPU'!A:E,5,FALSE))))))</f>
        <v/>
      </c>
      <c r="K44" s="80" t="str">
        <f>IF(B44="","",IF(C44="DER-ES",IF(OR(B44&lt;60000,B44&gt;60025),#REF!/100,0),IF(C44="SINAPI",#REF!/100,IF(C44="IOPES",#REF!/100,IF(C44="SICRO",#REF!/100,IF(C44="CESAN",#REF!/100,IF(C44="COMP",#REF!/100,"Preencher BDI!")))))))</f>
        <v/>
      </c>
      <c r="L44" s="81" t="e">
        <f t="shared" ref="L44:L164" si="10">J44*1.2993</f>
        <v>#VALUE!</v>
      </c>
      <c r="M44" s="47"/>
      <c r="N44" s="48"/>
      <c r="O44" s="48"/>
      <c r="P44" s="49"/>
      <c r="Q44" s="46"/>
      <c r="V44" s="210">
        <f>H44/$H$171</f>
        <v>1.5430159806495206E-2</v>
      </c>
    </row>
    <row r="45" spans="1:27" s="30" customFormat="1" ht="12.75" x14ac:dyDescent="0.2">
      <c r="A45" s="468"/>
      <c r="B45" s="218"/>
      <c r="C45" s="219"/>
      <c r="D45" s="211"/>
      <c r="E45" s="219"/>
      <c r="F45" s="579"/>
      <c r="G45" s="220"/>
      <c r="H45" s="469"/>
      <c r="I45" s="45"/>
      <c r="J45" s="844" t="str">
        <f>IF(B45="","",IF(C45="DER-RD",VLOOKUP(B45,'DER-RD'!A:E,4,FALSE),IF(C45="DER-ED",VLOOKUP(B45,'DER-ED'!A:D,4,FALSE),IF(C45="SICRO",VLOOKUP(B45,DNIT!A:E,4,FALSE),IF(C45="EXTRA",VLOOKUP(B45,'RESUMO CPU'!A:E,5,FALSE))))))</f>
        <v/>
      </c>
      <c r="K45" s="80" t="str">
        <f>IF(B45="","",IF(C45="DER-ES",IF(OR(B45&lt;60000,B45&gt;60025),#REF!/100,0),IF(C45="SINAPI",#REF!/100,IF(C45="IOPES",#REF!/100,IF(C45="SICRO",#REF!/100,IF(C45="CESAN",#REF!/100,IF(C45="COMP",#REF!/100,"Preencher BDI!")))))))</f>
        <v/>
      </c>
      <c r="L45" s="81" t="e">
        <f t="shared" si="10"/>
        <v>#VALUE!</v>
      </c>
      <c r="N45" s="48"/>
      <c r="O45" s="48"/>
      <c r="P45" s="49"/>
      <c r="Q45" s="46"/>
      <c r="V45" s="210"/>
    </row>
    <row r="46" spans="1:27" ht="12.75" x14ac:dyDescent="0.2">
      <c r="A46" s="470">
        <v>4</v>
      </c>
      <c r="B46" s="214"/>
      <c r="C46" s="215"/>
      <c r="D46" s="216" t="s">
        <v>862</v>
      </c>
      <c r="E46" s="215" t="str">
        <f>IF(B46="","",IF(C46="DER-ES",VLOOKUP(B46,#REF!,3,FALSE),IF(C46="CESAN",VLOOKUP(B46,#REF!,3,FALSE),IF(C46="IOPES",VLOOKUP(B46,#REF!,3,FALSE),IF(C46="COMP",VLOOKUP(B46,#REF!,3,FALSE))))))</f>
        <v/>
      </c>
      <c r="F46" s="577"/>
      <c r="G46" s="217"/>
      <c r="H46" s="464"/>
      <c r="I46" s="83"/>
      <c r="J46" s="844" t="str">
        <f>IF(B46="","",IF(C46="DER-RD",VLOOKUP(B46,'DER-RD'!A:E,4,FALSE),IF(C46="DER-ED",VLOOKUP(B46,'DER-ED'!A:D,4,FALSE),IF(C46="SICRO",VLOOKUP(B46,DNIT!A:E,4,FALSE),IF(C46="EXTRA",VLOOKUP(B46,'RESUMO CPU'!A:E,5,FALSE))))))</f>
        <v/>
      </c>
      <c r="K46" s="80" t="str">
        <f>IF(B46="","",IF(C46="DER-ES",IF(OR(B46&lt;60000,B46&gt;60025),#REF!/100,0),IF(C46="SINAPI",#REF!/100,IF(C46="IOPES",#REF!/100,IF(C46="SICRO",#REF!/100,IF(C46="CESAN",#REF!/100,IF(C46="COMP",#REF!/100,"Preencher BDI!")))))))</f>
        <v/>
      </c>
      <c r="L46" s="81" t="e">
        <f t="shared" si="10"/>
        <v>#VALUE!</v>
      </c>
      <c r="M46" s="16"/>
      <c r="N46" s="24"/>
      <c r="O46" s="24"/>
      <c r="P46" s="25"/>
      <c r="Q46" s="23"/>
      <c r="S46" s="23"/>
      <c r="T46" s="84"/>
      <c r="AA46" s="2"/>
    </row>
    <row r="47" spans="1:27" s="30" customFormat="1" ht="12.75" x14ac:dyDescent="0.2">
      <c r="A47" s="677" t="s">
        <v>15836</v>
      </c>
      <c r="B47" s="543">
        <v>42876</v>
      </c>
      <c r="C47" s="225" t="s">
        <v>15803</v>
      </c>
      <c r="D47" s="205" t="str">
        <f>IF(B47="","",IF(C47="DER-RD",VLOOKUP(B47,'DER-RD'!A:E,2,FALSE),IF(C47="DER-ED",VLOOKUP(B47,'DER-ED'!A:D,2,FALSE),IF(C47="SICRO",VLOOKUP(B47,DNIT!A:E,2,FALSE),IF(C47="EXTRA",VLOOKUP(B47,'RESUMO CPU'!A:E,3,FALSE))))))</f>
        <v>Escoramento contínuo de cavas em estaca prancha de largura até 400 mm</v>
      </c>
      <c r="E47" s="225" t="str">
        <f>IF(B47="","",IF(C47="DER-RD",VLOOKUP(B47,'DER-RD'!A:F,3,FALSE),IF(C47="DER-ED",VLOOKUP(B47,'DER-ED'!A:E,3,FALSE),IF(C47="SICRO",VLOOKUP(B47,DNIT!A:F,3,FALSE),IF(C47="EXTRA",VLOOKUP(B47,'RESUMO CPU'!A:E,4,FALSE))))))</f>
        <v>M2</v>
      </c>
      <c r="F47" s="581">
        <f>VLOOKUP(A47,MC!B:T,18,0)</f>
        <v>5545.02</v>
      </c>
      <c r="G47" s="209">
        <f t="shared" ref="G47:G80" si="11">L47*(1+$H$9)</f>
        <v>243.87516499999998</v>
      </c>
      <c r="H47" s="472">
        <f t="shared" ref="H47:H80" si="12">+TRUNC(F47*G47,2)</f>
        <v>1352292.66</v>
      </c>
      <c r="I47" s="38"/>
      <c r="J47" s="844">
        <f>IF(B47="","",IF(C47="DER-RD",VLOOKUP(B47,'DER-RD'!A:E,4,FALSE),IF(C47="DER-ED",VLOOKUP(B47,'DER-ED'!A:D,4,FALSE),IF(C47="SICRO",VLOOKUP(B47,DNIT!A:E,4,FALSE),IF(C47="EXTRA",VLOOKUP(B47,'RESUMO CPU'!A:E,5,FALSE))))))</f>
        <v>187.15</v>
      </c>
      <c r="K47" s="845">
        <v>0</v>
      </c>
      <c r="L47" s="846">
        <f t="shared" ref="L47:L80" si="13">IF(J47="","",(J47/(1+K47)))</f>
        <v>187.15</v>
      </c>
      <c r="N47" s="48"/>
      <c r="O47" s="48"/>
      <c r="P47" s="49"/>
      <c r="Q47" s="46"/>
      <c r="S47" s="87" t="s">
        <v>862</v>
      </c>
      <c r="T47" s="88" t="e">
        <f>IF(B47="","",IF(C47=#REF!,IFERROR(VLOOKUP(S47,#REF!,2,FALSE),""),IF(C47=#REF!,IFERROR(VLOOKUP(S47,#REF!,3,FALSE),""),1)))</f>
        <v>#REF!</v>
      </c>
      <c r="V47" s="781"/>
    </row>
    <row r="48" spans="1:27" s="30" customFormat="1" ht="12.75" x14ac:dyDescent="0.2">
      <c r="A48" s="677" t="s">
        <v>15837</v>
      </c>
      <c r="B48" s="682">
        <v>5501706</v>
      </c>
      <c r="C48" s="225" t="s">
        <v>15805</v>
      </c>
      <c r="D48" s="205" t="str">
        <f>IF(B48="","",IF(C48="DER-RD",VLOOKUP(B48,'DER-RD'!A:E,2,FALSE),IF(C48="DER-ED",VLOOKUP(B48,'DER-ED'!A:D,2,FALSE),IF(C48="SICRO",VLOOKUP(B48,DNIT!A:E,2,FALSE),IF(C48="EXTRA",VLOOKUP(B48,'RESUMO CPU'!A:E,3,FALSE))))))</f>
        <v>Escavação mecânica com retroescavadeira em material de 1ª categoria</v>
      </c>
      <c r="E48" s="225" t="str">
        <f>IF(B48="","",IF(C48="DER-RD",VLOOKUP(B48,'DER-RD'!A:F,3,FALSE),IF(C48="DER-ED",VLOOKUP(B48,'DER-ED'!A:E,3,FALSE),IF(C48="SICRO",VLOOKUP(B48,DNIT!A:F,3,FALSE),IF(C48="EXTRA",VLOOKUP(B48,'RESUMO CPU'!A:E,4,FALSE))))))</f>
        <v>m³</v>
      </c>
      <c r="F48" s="581">
        <f>VLOOKUP(A48,MC!B:T,18,0)</f>
        <v>3265.4</v>
      </c>
      <c r="G48" s="209">
        <f t="shared" si="11"/>
        <v>8.9132039999999986</v>
      </c>
      <c r="H48" s="472">
        <f t="shared" si="12"/>
        <v>29105.17</v>
      </c>
      <c r="I48" s="38"/>
      <c r="J48" s="844">
        <f>IF(B48="","",IF(C48="DER-RD",VLOOKUP(B48,'DER-RD'!A:E,4,FALSE),IF(C48="DER-ED",VLOOKUP(B48,'DER-ED'!A:D,4,FALSE),IF(C48="SICRO",VLOOKUP(B48,DNIT!A:E,4,FALSE),IF(C48="EXTRA",VLOOKUP(B48,'RESUMO CPU'!A:E,5,FALSE))))))</f>
        <v>6.84</v>
      </c>
      <c r="K48" s="845">
        <v>0</v>
      </c>
      <c r="L48" s="846">
        <f t="shared" si="13"/>
        <v>6.84</v>
      </c>
      <c r="N48" s="48"/>
      <c r="O48" s="48"/>
      <c r="P48" s="49"/>
      <c r="Q48" s="46"/>
      <c r="S48" s="87" t="s">
        <v>862</v>
      </c>
      <c r="T48" s="88" t="e">
        <f>IF(B48="","",IF(C48=#REF!,IFERROR(VLOOKUP(S48,#REF!,2,FALSE),""),IF(C48=#REF!,IFERROR(VLOOKUP(S48,#REF!,3,FALSE),""),1)))</f>
        <v>#REF!</v>
      </c>
      <c r="V48" s="781"/>
    </row>
    <row r="49" spans="1:22" s="30" customFormat="1" ht="25.5" x14ac:dyDescent="0.2">
      <c r="A49" s="677" t="s">
        <v>15838</v>
      </c>
      <c r="B49" s="682">
        <v>30206</v>
      </c>
      <c r="C49" s="544" t="s">
        <v>15804</v>
      </c>
      <c r="D49" s="205" t="str">
        <f>IF(B49="","",IF(C49="DER-RD",VLOOKUP(B49,'DER-RD'!A:E,2,FALSE),IF(C49="DER-ED",VLOOKUP(B49,'DER-ED'!A:D,2,FALSE),IF(C49="SICRO",VLOOKUP(B49,DNIT!A:E,2,FALSE),IF(C49="EXTRA",VLOOKUP(B49,'RESUMO CPU'!A:E,3,FALSE))))))</f>
        <v>Aterro manual para regularização do terreno em areia, inclusive adensamento hidráulico e fornecimento do material (máximo de 100m3)</v>
      </c>
      <c r="E49" s="225" t="str">
        <f>IF(B49="","",IF(C49="DER-RD",VLOOKUP(B49,'DER-RD'!A:F,3,FALSE),IF(C49="DER-ED",VLOOKUP(B49,'DER-ED'!A:E,3,FALSE),IF(C49="SICRO",VLOOKUP(B49,DNIT!A:F,3,FALSE),IF(C49="EXTRA",VLOOKUP(B49,'RESUMO CPU'!A:E,4,FALSE))))))</f>
        <v>m3</v>
      </c>
      <c r="F49" s="581">
        <f>VLOOKUP(A49,MC!B:T,18,0)</f>
        <v>2781.59</v>
      </c>
      <c r="G49" s="209">
        <f t="shared" si="11"/>
        <v>218.83880149205316</v>
      </c>
      <c r="H49" s="472">
        <f t="shared" si="12"/>
        <v>608719.81999999995</v>
      </c>
      <c r="I49" s="38"/>
      <c r="J49" s="844">
        <f>IF(B49="","",IF(C49="DER-RD",VLOOKUP(B49,'DER-RD'!A:E,4,FALSE),IF(C49="DER-ED",VLOOKUP(B49,'DER-ED'!A:D,4,FALSE),IF(C49="SICRO",VLOOKUP(B49,DNIT!A:E,4,FALSE),IF(C49="EXTRA",VLOOKUP(B49,'RESUMO CPU'!A:E,5,FALSE))))))</f>
        <v>207.1</v>
      </c>
      <c r="K49" s="845">
        <v>0.23319999999999999</v>
      </c>
      <c r="L49" s="846">
        <f t="shared" si="13"/>
        <v>167.93707427830034</v>
      </c>
      <c r="N49" s="48"/>
      <c r="O49" s="48"/>
      <c r="P49" s="49"/>
      <c r="Q49" s="46"/>
      <c r="S49" s="87" t="s">
        <v>862</v>
      </c>
      <c r="T49" s="88" t="e">
        <f>IF(B49="","",IF(C49=#REF!,IFERROR(VLOOKUP(S49,#REF!,2,FALSE),""),IF(C49=#REF!,IFERROR(VLOOKUP(S49,#REF!,3,FALSE),""),1)))</f>
        <v>#REF!</v>
      </c>
      <c r="V49" s="781"/>
    </row>
    <row r="50" spans="1:22" s="30" customFormat="1" ht="12.75" x14ac:dyDescent="0.2">
      <c r="A50" s="677" t="s">
        <v>15839</v>
      </c>
      <c r="B50" s="682">
        <v>5914389</v>
      </c>
      <c r="C50" s="225" t="s">
        <v>15805</v>
      </c>
      <c r="D50" s="205" t="str">
        <f>IF(B50="","",IF(C50="DER-RD",VLOOKUP(B50,'DER-RD'!A:E,2,FALSE),IF(C50="DER-ED",VLOOKUP(B50,'DER-ED'!A:D,2,FALSE),IF(C50="SICRO",VLOOKUP(B50,DNIT!A:E,2,FALSE),IF(C50="EXTRA",VLOOKUP(B50,'RESUMO CPU'!A:E,3,FALSE))))))</f>
        <v>Transporte com caminhão basculante de 10 m³ - rodovia pavimentada</v>
      </c>
      <c r="E50" s="225" t="str">
        <f>IF(B50="","",IF(C50="DER-RD",VLOOKUP(B50,'DER-RD'!A:F,3,FALSE),IF(C50="DER-ED",VLOOKUP(B50,'DER-ED'!A:E,3,FALSE),IF(C50="SICRO",VLOOKUP(B50,DNIT!A:F,3,FALSE),IF(C50="EXTRA",VLOOKUP(B50,'RESUMO CPU'!A:E,4,FALSE))))))</f>
        <v>tkm</v>
      </c>
      <c r="F50" s="581">
        <f>VLOOKUP(A50,MC!B:T,18,0)</f>
        <v>133989.26999999999</v>
      </c>
      <c r="G50" s="209">
        <f t="shared" si="11"/>
        <v>1.1076349999999999</v>
      </c>
      <c r="H50" s="472">
        <f t="shared" si="12"/>
        <v>148411.20000000001</v>
      </c>
      <c r="I50" s="38"/>
      <c r="J50" s="844">
        <f>IF(B50="","",IF(C50="DER-RD",VLOOKUP(B50,'DER-RD'!A:E,4,FALSE),IF(C50="DER-ED",VLOOKUP(B50,'DER-ED'!A:D,4,FALSE),IF(C50="SICRO",VLOOKUP(B50,DNIT!A:E,4,FALSE),IF(C50="EXTRA",VLOOKUP(B50,'RESUMO CPU'!A:E,5,FALSE))))))</f>
        <v>0.85</v>
      </c>
      <c r="K50" s="845">
        <v>0</v>
      </c>
      <c r="L50" s="846">
        <f t="shared" si="13"/>
        <v>0.85</v>
      </c>
      <c r="N50" s="48"/>
      <c r="O50" s="48"/>
      <c r="P50" s="49"/>
      <c r="Q50" s="46"/>
      <c r="S50" s="87" t="s">
        <v>861</v>
      </c>
      <c r="T50" s="88" t="e">
        <f>IF(B50="","",IF(C50=#REF!,IFERROR(VLOOKUP(S50,#REF!,2,FALSE),""),IF(C50=#REF!,IFERROR(VLOOKUP(S50,#REF!,3,FALSE),""),1)))</f>
        <v>#REF!</v>
      </c>
      <c r="V50" s="781"/>
    </row>
    <row r="51" spans="1:22" s="30" customFormat="1" ht="38.25" x14ac:dyDescent="0.2">
      <c r="A51" s="677" t="s">
        <v>15840</v>
      </c>
      <c r="B51" s="682">
        <v>43332</v>
      </c>
      <c r="C51" s="225" t="s">
        <v>15803</v>
      </c>
      <c r="D51" s="205" t="str">
        <f>IF(B51="","",IF(C51="DER-RD",VLOOKUP(B51,'DER-RD'!A:E,2,FALSE),IF(C51="DER-ED",VLOOKUP(B51,'DER-ED'!A:D,2,FALSE),IF(C51="SICRO",VLOOKUP(B51,DNIT!A:E,2,FALSE),IF(C51="EXTRA",VLOOKUP(B51,'RESUMO CPU'!A:E,3,FALSE))))))</f>
        <v>Esgotamento de escavações para rebaixamento do nível dágua nos serviços de bueiros,
galerias e outros, com conj. moto bomba</v>
      </c>
      <c r="E51" s="225" t="str">
        <f>IF(B51="","",IF(C51="DER-RD",VLOOKUP(B51,'DER-RD'!A:F,3,FALSE),IF(C51="DER-ED",VLOOKUP(B51,'DER-ED'!A:E,3,FALSE),IF(C51="SICRO",VLOOKUP(B51,DNIT!A:F,3,FALSE),IF(C51="EXTRA",VLOOKUP(B51,'RESUMO CPU'!A:E,4,FALSE))))))</f>
        <v>Mes</v>
      </c>
      <c r="F51" s="581">
        <f>VLOOKUP(A51,MC!B:T,18,0)</f>
        <v>6</v>
      </c>
      <c r="G51" s="209">
        <f t="shared" si="11"/>
        <v>10439.044070710344</v>
      </c>
      <c r="H51" s="472">
        <f t="shared" si="12"/>
        <v>62634.26</v>
      </c>
      <c r="I51" s="38"/>
      <c r="J51" s="844">
        <f>IF(B51="","",IF(C51="DER-RD",VLOOKUP(B51,'DER-RD'!A:E,4,FALSE),IF(C51="DER-ED",VLOOKUP(B51,'DER-ED'!A:D,4,FALSE),IF(C51="SICRO",VLOOKUP(B51,DNIT!A:E,4,FALSE),IF(C51="EXTRA",VLOOKUP(B51,'RESUMO CPU'!A:E,5,FALSE))))))</f>
        <v>9879.08</v>
      </c>
      <c r="K51" s="845">
        <v>0.23319999999999999</v>
      </c>
      <c r="L51" s="846">
        <f t="shared" si="13"/>
        <v>8010.9309114498856</v>
      </c>
      <c r="N51" s="48"/>
      <c r="O51" s="48"/>
      <c r="P51" s="49"/>
      <c r="Q51" s="46"/>
      <c r="S51" s="87" t="s">
        <v>862</v>
      </c>
      <c r="T51" s="88" t="e">
        <f>IF(B51="","",IF(C51=#REF!,IFERROR(VLOOKUP(S51,#REF!,2,FALSE),""),IF(C51=#REF!,IFERROR(VLOOKUP(S51,#REF!,3,FALSE),""),1)))</f>
        <v>#REF!</v>
      </c>
      <c r="V51" s="781"/>
    </row>
    <row r="52" spans="1:22" s="30" customFormat="1" ht="12.75" x14ac:dyDescent="0.2">
      <c r="A52" s="677" t="s">
        <v>15841</v>
      </c>
      <c r="B52" s="204">
        <v>2003692</v>
      </c>
      <c r="C52" s="225" t="s">
        <v>15805</v>
      </c>
      <c r="D52" s="205" t="str">
        <f>IF(B52="","",IF(C52="DER-RD",VLOOKUP(B52,'DER-RD'!A:E,2,FALSE),IF(C52="DER-ED",VLOOKUP(B52,'DER-ED'!A:D,2,FALSE),IF(C52="SICRO",VLOOKUP(B52,DNIT!A:E,2,FALSE),IF(C52="EXTRA",VLOOKUP(B52,'RESUMO CPU'!A:E,3,FALSE))))))</f>
        <v>Poço de visita - PVI 08 - areia e brita comerciais</v>
      </c>
      <c r="E52" s="225" t="str">
        <f>IF(B52="","",IF(C52="DER-RD",VLOOKUP(B52,'DER-RD'!A:F,3,FALSE),IF(C52="DER-ED",VLOOKUP(B52,'DER-ED'!A:E,3,FALSE),IF(C52="SICRO",VLOOKUP(B52,DNIT!A:F,3,FALSE),IF(C52="EXTRA",VLOOKUP(B52,'RESUMO CPU'!A:E,4,FALSE))))))</f>
        <v>un</v>
      </c>
      <c r="F52" s="581">
        <f>VLOOKUP(A52,MC!B:T,18,0)</f>
        <v>16</v>
      </c>
      <c r="G52" s="209">
        <f t="shared" si="11"/>
        <v>3251.8599879999997</v>
      </c>
      <c r="H52" s="472">
        <f t="shared" si="12"/>
        <v>52029.75</v>
      </c>
      <c r="I52" s="38"/>
      <c r="J52" s="844">
        <f>IF(B52="","",IF(C52="DER-RD",VLOOKUP(B52,'DER-RD'!A:E,4,FALSE),IF(C52="DER-ED",VLOOKUP(B52,'DER-ED'!A:D,4,FALSE),IF(C52="SICRO",VLOOKUP(B52,DNIT!A:E,4,FALSE),IF(C52="EXTRA",VLOOKUP(B52,'RESUMO CPU'!A:E,5,FALSE))))))</f>
        <v>2495.48</v>
      </c>
      <c r="K52" s="845">
        <v>0</v>
      </c>
      <c r="L52" s="846">
        <f t="shared" si="13"/>
        <v>2495.48</v>
      </c>
      <c r="N52" s="48"/>
      <c r="O52" s="48"/>
      <c r="P52" s="49"/>
      <c r="Q52" s="46"/>
      <c r="S52" s="87"/>
      <c r="T52" s="88"/>
      <c r="V52" s="781"/>
    </row>
    <row r="53" spans="1:22" s="30" customFormat="1" ht="12.75" x14ac:dyDescent="0.2">
      <c r="A53" s="677" t="s">
        <v>15842</v>
      </c>
      <c r="B53" s="204">
        <v>2003704</v>
      </c>
      <c r="C53" s="225" t="s">
        <v>15805</v>
      </c>
      <c r="D53" s="205" t="str">
        <f>IF(B53="","",IF(C53="DER-RD",VLOOKUP(B53,'DER-RD'!A:E,2,FALSE),IF(C53="DER-ED",VLOOKUP(B53,'DER-ED'!A:D,2,FALSE),IF(C53="SICRO",VLOOKUP(B53,DNIT!A:E,2,FALSE),IF(C53="EXTRA",VLOOKUP(B53,'RESUMO CPU'!A:E,3,FALSE))))))</f>
        <v>Poço de visita - PVI 14 - areia e brita comerciais</v>
      </c>
      <c r="E53" s="225" t="str">
        <f>IF(B53="","",IF(C53="DER-RD",VLOOKUP(B53,'DER-RD'!A:F,3,FALSE),IF(C53="DER-ED",VLOOKUP(B53,'DER-ED'!A:E,3,FALSE),IF(C53="SICRO",VLOOKUP(B53,DNIT!A:F,3,FALSE),IF(C53="EXTRA",VLOOKUP(B53,'RESUMO CPU'!A:E,4,FALSE))))))</f>
        <v>un</v>
      </c>
      <c r="F53" s="581">
        <f>VLOOKUP(A53,MC!B:T,18,0)</f>
        <v>10</v>
      </c>
      <c r="G53" s="209">
        <f t="shared" si="11"/>
        <v>3729.1073319999996</v>
      </c>
      <c r="H53" s="472">
        <f t="shared" si="12"/>
        <v>37291.07</v>
      </c>
      <c r="I53" s="38"/>
      <c r="J53" s="844">
        <f>IF(B53="","",IF(C53="DER-RD",VLOOKUP(B53,'DER-RD'!A:E,4,FALSE),IF(C53="DER-ED",VLOOKUP(B53,'DER-ED'!A:D,4,FALSE),IF(C53="SICRO",VLOOKUP(B53,DNIT!A:E,4,FALSE),IF(C53="EXTRA",VLOOKUP(B53,'RESUMO CPU'!A:E,5,FALSE))))))</f>
        <v>2861.72</v>
      </c>
      <c r="K53" s="845">
        <v>0</v>
      </c>
      <c r="L53" s="846">
        <f t="shared" si="13"/>
        <v>2861.72</v>
      </c>
      <c r="N53" s="48"/>
      <c r="O53" s="48"/>
      <c r="P53" s="49"/>
      <c r="Q53" s="46"/>
      <c r="S53" s="87"/>
      <c r="T53" s="88"/>
      <c r="V53" s="781"/>
    </row>
    <row r="54" spans="1:22" s="30" customFormat="1" ht="12.75" x14ac:dyDescent="0.2">
      <c r="A54" s="677" t="s">
        <v>15843</v>
      </c>
      <c r="B54" s="204">
        <v>2003710</v>
      </c>
      <c r="C54" s="225" t="s">
        <v>15805</v>
      </c>
      <c r="D54" s="205" t="str">
        <f>IF(B54="","",IF(C54="DER-RD",VLOOKUP(B54,'DER-RD'!A:E,2,FALSE),IF(C54="DER-ED",VLOOKUP(B54,'DER-ED'!A:D,2,FALSE),IF(C54="SICRO",VLOOKUP(B54,DNIT!A:E,2,FALSE),IF(C54="EXTRA",VLOOKUP(B54,'RESUMO CPU'!A:E,3,FALSE))))))</f>
        <v>Poço de visita - PVI 17 - areia e brita comerciais</v>
      </c>
      <c r="E54" s="225" t="str">
        <f>IF(B54="","",IF(C54="DER-RD",VLOOKUP(B54,'DER-RD'!A:F,3,FALSE),IF(C54="DER-ED",VLOOKUP(B54,'DER-ED'!A:E,3,FALSE),IF(C54="SICRO",VLOOKUP(B54,DNIT!A:F,3,FALSE),IF(C54="EXTRA",VLOOKUP(B54,'RESUMO CPU'!A:E,4,FALSE))))))</f>
        <v>un</v>
      </c>
      <c r="F54" s="581">
        <f>VLOOKUP(A54,MC!B:T,18,0)</f>
        <v>2</v>
      </c>
      <c r="G54" s="209">
        <f t="shared" si="11"/>
        <v>5633.2231139999994</v>
      </c>
      <c r="H54" s="472">
        <f t="shared" si="12"/>
        <v>11266.44</v>
      </c>
      <c r="I54" s="38"/>
      <c r="J54" s="844">
        <f>IF(B54="","",IF(C54="DER-RD",VLOOKUP(B54,'DER-RD'!A:E,4,FALSE),IF(C54="DER-ED",VLOOKUP(B54,'DER-ED'!A:D,4,FALSE),IF(C54="SICRO",VLOOKUP(B54,DNIT!A:E,4,FALSE),IF(C54="EXTRA",VLOOKUP(B54,'RESUMO CPU'!A:E,5,FALSE))))))</f>
        <v>4322.9399999999996</v>
      </c>
      <c r="K54" s="845">
        <v>0</v>
      </c>
      <c r="L54" s="846">
        <f t="shared" si="13"/>
        <v>4322.9399999999996</v>
      </c>
      <c r="N54" s="48"/>
      <c r="O54" s="48"/>
      <c r="P54" s="49"/>
      <c r="Q54" s="46"/>
      <c r="S54" s="87"/>
      <c r="T54" s="88"/>
      <c r="V54" s="781"/>
    </row>
    <row r="55" spans="1:22" s="30" customFormat="1" ht="12.75" x14ac:dyDescent="0.2">
      <c r="A55" s="677" t="s">
        <v>15844</v>
      </c>
      <c r="B55" s="204">
        <v>2003714</v>
      </c>
      <c r="C55" s="225" t="s">
        <v>15805</v>
      </c>
      <c r="D55" s="205" t="str">
        <f>IF(B55="","",IF(C55="DER-RD",VLOOKUP(B55,'DER-RD'!A:E,2,FALSE),IF(C55="DER-ED",VLOOKUP(B55,'DER-ED'!A:D,2,FALSE),IF(C55="SICRO",VLOOKUP(B55,DNIT!A:E,2,FALSE),IF(C55="EXTRA",VLOOKUP(B55,'RESUMO CPU'!A:E,3,FALSE))))))</f>
        <v>Chaminé dos poços de visita - CPV 01 - areia e brita comerciais</v>
      </c>
      <c r="E55" s="225" t="str">
        <f>IF(B55="","",IF(C55="DER-RD",VLOOKUP(B55,'DER-RD'!A:F,3,FALSE),IF(C55="DER-ED",VLOOKUP(B55,'DER-ED'!A:E,3,FALSE),IF(C55="SICRO",VLOOKUP(B55,DNIT!A:F,3,FALSE),IF(C55="EXTRA",VLOOKUP(B55,'RESUMO CPU'!A:E,4,FALSE))))))</f>
        <v>un</v>
      </c>
      <c r="F55" s="581">
        <f>VLOOKUP(A55,MC!B:T,18,0)</f>
        <v>28</v>
      </c>
      <c r="G55" s="209">
        <f t="shared" si="11"/>
        <v>2079.2393909999996</v>
      </c>
      <c r="H55" s="472">
        <f t="shared" si="12"/>
        <v>58218.7</v>
      </c>
      <c r="I55" s="38"/>
      <c r="J55" s="844">
        <f>IF(B55="","",IF(C55="DER-RD",VLOOKUP(B55,'DER-RD'!A:E,4,FALSE),IF(C55="DER-ED",VLOOKUP(B55,'DER-ED'!A:D,4,FALSE),IF(C55="SICRO",VLOOKUP(B55,DNIT!A:E,4,FALSE),IF(C55="EXTRA",VLOOKUP(B55,'RESUMO CPU'!A:E,5,FALSE))))))</f>
        <v>1595.61</v>
      </c>
      <c r="K55" s="845">
        <v>0</v>
      </c>
      <c r="L55" s="846">
        <f t="shared" si="13"/>
        <v>1595.61</v>
      </c>
      <c r="N55" s="48"/>
      <c r="O55" s="48"/>
      <c r="P55" s="49"/>
      <c r="Q55" s="46"/>
      <c r="S55" s="87"/>
      <c r="T55" s="88"/>
      <c r="V55" s="781"/>
    </row>
    <row r="56" spans="1:22" s="30" customFormat="1" ht="12.75" x14ac:dyDescent="0.2">
      <c r="A56" s="677" t="s">
        <v>15845</v>
      </c>
      <c r="B56" s="204">
        <v>2003634</v>
      </c>
      <c r="C56" s="225" t="s">
        <v>15805</v>
      </c>
      <c r="D56" s="205" t="str">
        <f>IF(B56="","",IF(C56="DER-RD",VLOOKUP(B56,'DER-RD'!A:E,2,FALSE),IF(C56="DER-ED",VLOOKUP(B56,'DER-ED'!A:D,2,FALSE),IF(C56="SICRO",VLOOKUP(B56,DNIT!A:E,2,FALSE),IF(C56="EXTRA",VLOOKUP(B56,'RESUMO CPU'!A:E,3,FALSE))))))</f>
        <v>Boca de lobo dupla - grelha de concreto - BLDG 01 - areia e brita comerciais</v>
      </c>
      <c r="E56" s="225" t="str">
        <f>IF(B56="","",IF(C56="DER-RD",VLOOKUP(B56,'DER-RD'!A:F,3,FALSE),IF(C56="DER-ED",VLOOKUP(B56,'DER-ED'!A:E,3,FALSE),IF(C56="SICRO",VLOOKUP(B56,DNIT!A:F,3,FALSE),IF(C56="EXTRA",VLOOKUP(B56,'RESUMO CPU'!A:E,4,FALSE))))))</f>
        <v>un</v>
      </c>
      <c r="F56" s="581">
        <f>VLOOKUP(A56,MC!B:T,18,0)</f>
        <v>8</v>
      </c>
      <c r="G56" s="209">
        <f t="shared" si="11"/>
        <v>2395.2150789999996</v>
      </c>
      <c r="H56" s="472">
        <f t="shared" si="12"/>
        <v>19161.72</v>
      </c>
      <c r="I56" s="38"/>
      <c r="J56" s="844">
        <f>IF(B56="","",IF(C56="DER-RD",VLOOKUP(B56,'DER-RD'!A:E,4,FALSE),IF(C56="DER-ED",VLOOKUP(B56,'DER-ED'!A:D,4,FALSE),IF(C56="SICRO",VLOOKUP(B56,DNIT!A:E,4,FALSE),IF(C56="EXTRA",VLOOKUP(B56,'RESUMO CPU'!A:E,5,FALSE))))))</f>
        <v>1838.09</v>
      </c>
      <c r="K56" s="845">
        <v>0</v>
      </c>
      <c r="L56" s="846">
        <f t="shared" si="13"/>
        <v>1838.09</v>
      </c>
      <c r="N56" s="48"/>
      <c r="O56" s="48"/>
      <c r="P56" s="49"/>
      <c r="Q56" s="46"/>
      <c r="S56" s="87" t="s">
        <v>862</v>
      </c>
      <c r="T56" s="88" t="e">
        <f>IF(B56="","",IF(C56=#REF!,IFERROR(VLOOKUP(S56,#REF!,2,FALSE),""),IF(C56=#REF!,IFERROR(VLOOKUP(S56,#REF!,3,FALSE),""),1)))</f>
        <v>#REF!</v>
      </c>
      <c r="V56" s="781"/>
    </row>
    <row r="57" spans="1:22" s="30" customFormat="1" ht="12.75" x14ac:dyDescent="0.2">
      <c r="A57" s="677" t="s">
        <v>15846</v>
      </c>
      <c r="B57" s="204">
        <v>2003636</v>
      </c>
      <c r="C57" s="225" t="s">
        <v>15805</v>
      </c>
      <c r="D57" s="205" t="str">
        <f>IF(B57="","",IF(C57="DER-RD",VLOOKUP(B57,'DER-RD'!A:E,2,FALSE),IF(C57="DER-ED",VLOOKUP(B57,'DER-ED'!A:D,2,FALSE),IF(C57="SICRO",VLOOKUP(B57,DNIT!A:E,2,FALSE),IF(C57="EXTRA",VLOOKUP(B57,'RESUMO CPU'!A:E,3,FALSE))))))</f>
        <v>Boca de lobo dupla - grelha de concreto - BLDG 02 - areia e brita comerciais</v>
      </c>
      <c r="E57" s="225" t="str">
        <f>IF(B57="","",IF(C57="DER-RD",VLOOKUP(B57,'DER-RD'!A:F,3,FALSE),IF(C57="DER-ED",VLOOKUP(B57,'DER-ED'!A:E,3,FALSE),IF(C57="SICRO",VLOOKUP(B57,DNIT!A:F,3,FALSE),IF(C57="EXTRA",VLOOKUP(B57,'RESUMO CPU'!A:E,4,FALSE))))))</f>
        <v>un</v>
      </c>
      <c r="F57" s="581">
        <f>VLOOKUP(A57,MC!B:T,18,0)</f>
        <v>40</v>
      </c>
      <c r="G57" s="209">
        <f t="shared" si="11"/>
        <v>2937.1743689999994</v>
      </c>
      <c r="H57" s="472">
        <f t="shared" si="12"/>
        <v>117486.97</v>
      </c>
      <c r="I57" s="38"/>
      <c r="J57" s="844">
        <f>IF(B57="","",IF(C57="DER-RD",VLOOKUP(B57,'DER-RD'!A:E,4,FALSE),IF(C57="DER-ED",VLOOKUP(B57,'DER-ED'!A:D,4,FALSE),IF(C57="SICRO",VLOOKUP(B57,DNIT!A:E,4,FALSE),IF(C57="EXTRA",VLOOKUP(B57,'RESUMO CPU'!A:E,5,FALSE))))))</f>
        <v>2253.9899999999998</v>
      </c>
      <c r="K57" s="845">
        <v>0</v>
      </c>
      <c r="L57" s="846">
        <f t="shared" si="13"/>
        <v>2253.9899999999998</v>
      </c>
      <c r="N57" s="48"/>
      <c r="O57" s="48"/>
      <c r="P57" s="49"/>
      <c r="Q57" s="46"/>
      <c r="S57" s="87" t="s">
        <v>862</v>
      </c>
      <c r="T57" s="88" t="e">
        <f>IF(B57="","",IF(C57=#REF!,IFERROR(VLOOKUP(S57,#REF!,2,FALSE),""),IF(C57=#REF!,IFERROR(VLOOKUP(S57,#REF!,3,FALSE),""),1)))</f>
        <v>#REF!</v>
      </c>
      <c r="V57" s="781"/>
    </row>
    <row r="58" spans="1:22" s="30" customFormat="1" ht="12.75" x14ac:dyDescent="0.2">
      <c r="A58" s="677" t="s">
        <v>15847</v>
      </c>
      <c r="B58" s="204">
        <v>2003638</v>
      </c>
      <c r="C58" s="225" t="s">
        <v>15805</v>
      </c>
      <c r="D58" s="205" t="str">
        <f>IF(B58="","",IF(C58="DER-RD",VLOOKUP(B58,'DER-RD'!A:E,2,FALSE),IF(C58="DER-ED",VLOOKUP(B58,'DER-ED'!A:D,2,FALSE),IF(C58="SICRO",VLOOKUP(B58,DNIT!A:E,2,FALSE),IF(C58="EXTRA",VLOOKUP(B58,'RESUMO CPU'!A:E,3,FALSE))))))</f>
        <v>Boca de lobo dupla - grelha de concreto - BLDG 03 - areia e brita comerciais</v>
      </c>
      <c r="E58" s="225" t="str">
        <f>IF(B58="","",IF(C58="DER-RD",VLOOKUP(B58,'DER-RD'!A:F,3,FALSE),IF(C58="DER-ED",VLOOKUP(B58,'DER-ED'!A:E,3,FALSE),IF(C58="SICRO",VLOOKUP(B58,DNIT!A:F,3,FALSE),IF(C58="EXTRA",VLOOKUP(B58,'RESUMO CPU'!A:E,4,FALSE))))))</f>
        <v>un</v>
      </c>
      <c r="F58" s="581">
        <f>VLOOKUP(A58,MC!B:T,18,0)</f>
        <v>3</v>
      </c>
      <c r="G58" s="209">
        <f t="shared" si="11"/>
        <v>3485.5058180000001</v>
      </c>
      <c r="H58" s="472">
        <f t="shared" si="12"/>
        <v>10456.51</v>
      </c>
      <c r="I58" s="38"/>
      <c r="J58" s="844">
        <f>IF(B58="","",IF(C58="DER-RD",VLOOKUP(B58,'DER-RD'!A:E,4,FALSE),IF(C58="DER-ED",VLOOKUP(B58,'DER-ED'!A:D,4,FALSE),IF(C58="SICRO",VLOOKUP(B58,DNIT!A:E,4,FALSE),IF(C58="EXTRA",VLOOKUP(B58,'RESUMO CPU'!A:E,5,FALSE))))))</f>
        <v>2674.78</v>
      </c>
      <c r="K58" s="845">
        <v>0</v>
      </c>
      <c r="L58" s="846">
        <f t="shared" si="13"/>
        <v>2674.78</v>
      </c>
      <c r="N58" s="48"/>
      <c r="O58" s="48"/>
      <c r="P58" s="49"/>
      <c r="Q58" s="46"/>
      <c r="S58" s="87" t="s">
        <v>862</v>
      </c>
      <c r="T58" s="88" t="e">
        <f>IF(B58="","",IF(C58=#REF!,IFERROR(VLOOKUP(S58,#REF!,2,FALSE),""),IF(C58=#REF!,IFERROR(VLOOKUP(S58,#REF!,3,FALSE),""),1)))</f>
        <v>#REF!</v>
      </c>
      <c r="V58" s="781"/>
    </row>
    <row r="59" spans="1:22" s="30" customFormat="1" ht="25.5" x14ac:dyDescent="0.2">
      <c r="A59" s="677" t="s">
        <v>15848</v>
      </c>
      <c r="B59" s="204">
        <v>804087</v>
      </c>
      <c r="C59" s="225" t="s">
        <v>15805</v>
      </c>
      <c r="D59" s="205" t="str">
        <f>IF(B59="","",IF(C59="DER-RD",VLOOKUP(B59,'DER-RD'!A:E,2,FALSE),IF(C59="DER-ED",VLOOKUP(B59,'DER-ED'!A:D,2,FALSE),IF(C59="SICRO",VLOOKUP(B59,DNIT!A:E,2,FALSE),IF(C59="EXTRA",VLOOKUP(B59,'RESUMO CPU'!A:E,3,FALSE))))))</f>
        <v>Boca de BSTC D = 0,60 m - esconsidade 15° - areia e brita comerciais - alas retas</v>
      </c>
      <c r="E59" s="225" t="str">
        <f>IF(B59="","",IF(C59="DER-RD",VLOOKUP(B59,'DER-RD'!A:F,3,FALSE),IF(C59="DER-ED",VLOOKUP(B59,'DER-ED'!A:E,3,FALSE),IF(C59="SICRO",VLOOKUP(B59,DNIT!A:F,3,FALSE),IF(C59="EXTRA",VLOOKUP(B59,'RESUMO CPU'!A:E,4,FALSE))))))</f>
        <v>un</v>
      </c>
      <c r="F59" s="581">
        <f>VLOOKUP(A59,MC!B:T,18,0)</f>
        <v>6</v>
      </c>
      <c r="G59" s="209">
        <f t="shared" si="11"/>
        <v>979.52723900000001</v>
      </c>
      <c r="H59" s="472">
        <f t="shared" si="12"/>
        <v>5877.16</v>
      </c>
      <c r="I59" s="38"/>
      <c r="J59" s="844">
        <f>IF(B59="","",IF(C59="DER-RD",VLOOKUP(B59,'DER-RD'!A:E,4,FALSE),IF(C59="DER-ED",VLOOKUP(B59,'DER-ED'!A:D,4,FALSE),IF(C59="SICRO",VLOOKUP(B59,DNIT!A:E,4,FALSE),IF(C59="EXTRA",VLOOKUP(B59,'RESUMO CPU'!A:E,5,FALSE))))))</f>
        <v>751.69</v>
      </c>
      <c r="K59" s="845">
        <v>0</v>
      </c>
      <c r="L59" s="846">
        <f t="shared" si="13"/>
        <v>751.69</v>
      </c>
      <c r="N59" s="48"/>
      <c r="O59" s="48"/>
      <c r="P59" s="49"/>
      <c r="Q59" s="46"/>
      <c r="S59" s="87"/>
      <c r="T59" s="88"/>
      <c r="V59" s="781"/>
    </row>
    <row r="60" spans="1:22" s="30" customFormat="1" ht="25.5" x14ac:dyDescent="0.2">
      <c r="A60" s="677" t="s">
        <v>15849</v>
      </c>
      <c r="B60" s="204">
        <v>804107</v>
      </c>
      <c r="C60" s="225" t="s">
        <v>15805</v>
      </c>
      <c r="D60" s="205" t="str">
        <f>IF(B60="","",IF(C60="DER-RD",VLOOKUP(B60,'DER-RD'!A:E,2,FALSE),IF(C60="DER-ED",VLOOKUP(B60,'DER-ED'!A:D,2,FALSE),IF(C60="SICRO",VLOOKUP(B60,DNIT!A:E,2,FALSE),IF(C60="EXTRA",VLOOKUP(B60,'RESUMO CPU'!A:E,3,FALSE))))))</f>
        <v>Boca de BSTC D = 0,80 m - esconsidade 15° - areia e brita comerciais - alas retas</v>
      </c>
      <c r="E60" s="225" t="str">
        <f>IF(B60="","",IF(C60="DER-RD",VLOOKUP(B60,'DER-RD'!A:F,3,FALSE),IF(C60="DER-ED",VLOOKUP(B60,'DER-ED'!A:E,3,FALSE),IF(C60="SICRO",VLOOKUP(B60,DNIT!A:F,3,FALSE),IF(C60="EXTRA",VLOOKUP(B60,'RESUMO CPU'!A:E,4,FALSE))))))</f>
        <v>un</v>
      </c>
      <c r="F60" s="581">
        <f>VLOOKUP(A60,MC!B:T,18,0)</f>
        <v>1</v>
      </c>
      <c r="G60" s="209">
        <f t="shared" si="11"/>
        <v>1659.9278729999999</v>
      </c>
      <c r="H60" s="472">
        <f t="shared" si="12"/>
        <v>1659.92</v>
      </c>
      <c r="I60" s="38"/>
      <c r="J60" s="844">
        <f>IF(B60="","",IF(C60="DER-RD",VLOOKUP(B60,'DER-RD'!A:E,4,FALSE),IF(C60="DER-ED",VLOOKUP(B60,'DER-ED'!A:D,4,FALSE),IF(C60="SICRO",VLOOKUP(B60,DNIT!A:E,4,FALSE),IF(C60="EXTRA",VLOOKUP(B60,'RESUMO CPU'!A:E,5,FALSE))))))</f>
        <v>1273.83</v>
      </c>
      <c r="K60" s="845">
        <v>0</v>
      </c>
      <c r="L60" s="846">
        <f t="shared" si="13"/>
        <v>1273.83</v>
      </c>
      <c r="N60" s="48"/>
      <c r="O60" s="48"/>
      <c r="P60" s="49"/>
      <c r="Q60" s="46"/>
      <c r="S60" s="87"/>
      <c r="T60" s="88"/>
      <c r="V60" s="781"/>
    </row>
    <row r="61" spans="1:22" s="30" customFormat="1" ht="25.5" x14ac:dyDescent="0.2">
      <c r="A61" s="677" t="s">
        <v>15850</v>
      </c>
      <c r="B61" s="204">
        <v>804127</v>
      </c>
      <c r="C61" s="225" t="s">
        <v>15805</v>
      </c>
      <c r="D61" s="205" t="str">
        <f>IF(B61="","",IF(C61="DER-RD",VLOOKUP(B61,'DER-RD'!A:E,2,FALSE),IF(C61="DER-ED",VLOOKUP(B61,'DER-ED'!A:D,2,FALSE),IF(C61="SICRO",VLOOKUP(B61,DNIT!A:E,2,FALSE),IF(C61="EXTRA",VLOOKUP(B61,'RESUMO CPU'!A:E,3,FALSE))))))</f>
        <v>Boca de BSTC D = 1,00 m - esconsidade 15° - areia e brita comerciais - alas retas</v>
      </c>
      <c r="E61" s="225" t="str">
        <f>IF(B61="","",IF(C61="DER-RD",VLOOKUP(B61,'DER-RD'!A:F,3,FALSE),IF(C61="DER-ED",VLOOKUP(B61,'DER-ED'!A:E,3,FALSE),IF(C61="SICRO",VLOOKUP(B61,DNIT!A:F,3,FALSE),IF(C61="EXTRA",VLOOKUP(B61,'RESUMO CPU'!A:E,4,FALSE))))))</f>
        <v>un</v>
      </c>
      <c r="F61" s="581">
        <f>VLOOKUP(A61,MC!B:T,18,0)</f>
        <v>1</v>
      </c>
      <c r="G61" s="209">
        <f t="shared" si="11"/>
        <v>2482.757337</v>
      </c>
      <c r="H61" s="472">
        <f t="shared" si="12"/>
        <v>2482.75</v>
      </c>
      <c r="I61" s="38"/>
      <c r="J61" s="844">
        <f>IF(B61="","",IF(C61="DER-RD",VLOOKUP(B61,'DER-RD'!A:E,4,FALSE),IF(C61="DER-ED",VLOOKUP(B61,'DER-ED'!A:D,4,FALSE),IF(C61="SICRO",VLOOKUP(B61,DNIT!A:E,4,FALSE),IF(C61="EXTRA",VLOOKUP(B61,'RESUMO CPU'!A:E,5,FALSE))))))</f>
        <v>1905.27</v>
      </c>
      <c r="K61" s="845">
        <v>0</v>
      </c>
      <c r="L61" s="846">
        <f t="shared" si="13"/>
        <v>1905.27</v>
      </c>
      <c r="N61" s="48"/>
      <c r="O61" s="48"/>
      <c r="P61" s="49"/>
      <c r="Q61" s="46"/>
      <c r="S61" s="87"/>
      <c r="T61" s="88"/>
      <c r="V61" s="781"/>
    </row>
    <row r="62" spans="1:22" s="30" customFormat="1" ht="25.5" customHeight="1" x14ac:dyDescent="0.2">
      <c r="A62" s="677" t="s">
        <v>15851</v>
      </c>
      <c r="B62" s="204">
        <v>705233</v>
      </c>
      <c r="C62" s="225" t="s">
        <v>15805</v>
      </c>
      <c r="D62" s="205" t="str">
        <f>IF(B62="","",IF(C62="DER-RD",VLOOKUP(B62,'DER-RD'!A:E,2,FALSE),IF(C62="DER-ED",VLOOKUP(B62,'DER-ED'!A:D,2,FALSE),IF(C62="SICRO",VLOOKUP(B62,DNIT!A:E,2,FALSE),IF(C62="EXTRA",VLOOKUP(B62,'RESUMO CPU'!A:E,3,FALSE))))))</f>
        <v>Boca de BSCC 2,00 x 2,00 m - esconsidade 0° - areia e brita comerciais</v>
      </c>
      <c r="E62" s="225" t="str">
        <f>IF(B62="","",IF(C62="DER-RD",VLOOKUP(B62,'DER-RD'!A:F,3,FALSE),IF(C62="DER-ED",VLOOKUP(B62,'DER-ED'!A:E,3,FALSE),IF(C62="SICRO",VLOOKUP(B62,DNIT!A:F,3,FALSE),IF(C62="EXTRA",VLOOKUP(B62,'RESUMO CPU'!A:E,4,FALSE))))))</f>
        <v>un</v>
      </c>
      <c r="F62" s="581">
        <f>VLOOKUP(A62,MC!B:T,18,0)</f>
        <v>2</v>
      </c>
      <c r="G62" s="209">
        <f t="shared" si="11"/>
        <v>23787.100144</v>
      </c>
      <c r="H62" s="472">
        <f t="shared" si="12"/>
        <v>47574.2</v>
      </c>
      <c r="I62" s="38"/>
      <c r="J62" s="844">
        <f>IF(B62="","",IF(C62="DER-RD",VLOOKUP(B62,'DER-RD'!A:E,4,FALSE),IF(C62="DER-ED",VLOOKUP(B62,'DER-ED'!A:D,4,FALSE),IF(C62="SICRO",VLOOKUP(B62,DNIT!A:E,4,FALSE),IF(C62="EXTRA",VLOOKUP(B62,'RESUMO CPU'!A:E,5,FALSE))))))</f>
        <v>18254.240000000002</v>
      </c>
      <c r="K62" s="845">
        <v>0</v>
      </c>
      <c r="L62" s="846">
        <f t="shared" si="13"/>
        <v>18254.240000000002</v>
      </c>
      <c r="N62" s="48"/>
      <c r="O62" s="48"/>
      <c r="P62" s="49"/>
      <c r="Q62" s="46"/>
      <c r="S62" s="87"/>
      <c r="T62" s="88"/>
      <c r="V62" s="781"/>
    </row>
    <row r="63" spans="1:22" s="30" customFormat="1" ht="25.5" customHeight="1" x14ac:dyDescent="0.2">
      <c r="A63" s="677" t="s">
        <v>15852</v>
      </c>
      <c r="B63" s="204">
        <v>804013</v>
      </c>
      <c r="C63" s="225" t="s">
        <v>15805</v>
      </c>
      <c r="D63" s="205" t="str">
        <f>IF(B63="","",IF(C63="DER-RD",VLOOKUP(B63,'DER-RD'!A:E,2,FALSE),IF(C63="DER-ED",VLOOKUP(B63,'DER-ED'!A:D,2,FALSE),IF(C63="SICRO",VLOOKUP(B63,DNIT!A:E,2,FALSE),IF(C63="EXTRA",VLOOKUP(B63,'RESUMO CPU'!A:E,3,FALSE))))))</f>
        <v>Corpo de BSTC D = 0,40 m PA1 - areia, brita e pedra de mão comerciais</v>
      </c>
      <c r="E63" s="225" t="str">
        <f>IF(B63="","",IF(C63="DER-RD",VLOOKUP(B63,'DER-RD'!A:F,3,FALSE),IF(C63="DER-ED",VLOOKUP(B63,'DER-ED'!A:E,3,FALSE),IF(C63="SICRO",VLOOKUP(B63,DNIT!A:F,3,FALSE),IF(C63="EXTRA",VLOOKUP(B63,'RESUMO CPU'!A:E,4,FALSE))))))</f>
        <v>m</v>
      </c>
      <c r="F63" s="581">
        <f>VLOOKUP(A63,MC!B:T,18,0)</f>
        <v>368.5</v>
      </c>
      <c r="G63" s="209">
        <f t="shared" si="11"/>
        <v>359.27770099999998</v>
      </c>
      <c r="H63" s="472">
        <f t="shared" si="12"/>
        <v>132393.82999999999</v>
      </c>
      <c r="I63" s="38"/>
      <c r="J63" s="844">
        <f>IF(B63="","",IF(C63="DER-RD",VLOOKUP(B63,'DER-RD'!A:E,4,FALSE),IF(C63="DER-ED",VLOOKUP(B63,'DER-ED'!A:D,4,FALSE),IF(C63="SICRO",VLOOKUP(B63,DNIT!A:E,4,FALSE),IF(C63="EXTRA",VLOOKUP(B63,'RESUMO CPU'!A:E,5,FALSE))))))</f>
        <v>275.70999999999998</v>
      </c>
      <c r="K63" s="845">
        <v>0</v>
      </c>
      <c r="L63" s="846">
        <f t="shared" si="13"/>
        <v>275.70999999999998</v>
      </c>
      <c r="N63" s="48"/>
      <c r="O63" s="48"/>
      <c r="P63" s="49"/>
      <c r="Q63" s="46"/>
      <c r="S63" s="87"/>
      <c r="T63" s="88"/>
      <c r="V63" s="781"/>
    </row>
    <row r="64" spans="1:22" s="30" customFormat="1" ht="25.5" customHeight="1" x14ac:dyDescent="0.2">
      <c r="A64" s="677" t="s">
        <v>15853</v>
      </c>
      <c r="B64" s="204">
        <v>2003986</v>
      </c>
      <c r="C64" s="225" t="s">
        <v>15805</v>
      </c>
      <c r="D64" s="205" t="str">
        <f>IF(B64="","",IF(C64="DER-RD",VLOOKUP(B64,'DER-RD'!A:E,2,FALSE),IF(C64="DER-ED",VLOOKUP(B64,'DER-ED'!A:D,2,FALSE),IF(C64="SICRO",VLOOKUP(B64,DNIT!A:E,2,FALSE),IF(C64="EXTRA",VLOOKUP(B64,'RESUMO CPU'!A:E,3,FALSE))))))</f>
        <v>Tubo PEAD para drenagem - D = 600 mm - fornecimento e instalação</v>
      </c>
      <c r="E64" s="225" t="str">
        <f>IF(B64="","",IF(C64="DER-RD",VLOOKUP(B64,'DER-RD'!A:F,3,FALSE),IF(C64="DER-ED",VLOOKUP(B64,'DER-ED'!A:E,3,FALSE),IF(C64="SICRO",VLOOKUP(B64,DNIT!A:F,3,FALSE),IF(C64="EXTRA",VLOOKUP(B64,'RESUMO CPU'!A:E,4,FALSE))))))</f>
        <v>m</v>
      </c>
      <c r="F64" s="581">
        <f>VLOOKUP(A64,MC!B:T,18,0)</f>
        <v>1326</v>
      </c>
      <c r="G64" s="209">
        <f t="shared" si="11"/>
        <v>706.22807599999999</v>
      </c>
      <c r="H64" s="472">
        <f t="shared" si="12"/>
        <v>936458.42</v>
      </c>
      <c r="I64" s="38"/>
      <c r="J64" s="844">
        <f>IF(B64="","",IF(C64="DER-RD",VLOOKUP(B64,'DER-RD'!A:E,4,FALSE),IF(C64="DER-ED",VLOOKUP(B64,'DER-ED'!A:D,4,FALSE),IF(C64="SICRO",VLOOKUP(B64,DNIT!A:E,4,FALSE),IF(C64="EXTRA",VLOOKUP(B64,'RESUMO CPU'!A:E,5,FALSE))))))</f>
        <v>541.96</v>
      </c>
      <c r="K64" s="845">
        <v>0</v>
      </c>
      <c r="L64" s="846">
        <f t="shared" si="13"/>
        <v>541.96</v>
      </c>
      <c r="N64" s="48"/>
      <c r="O64" s="48"/>
      <c r="P64" s="49"/>
      <c r="Q64" s="46"/>
      <c r="S64" s="87" t="s">
        <v>862</v>
      </c>
      <c r="T64" s="88" t="e">
        <f>IF(#REF!="","",IF(#REF!=#REF!,IFERROR(VLOOKUP(S64,#REF!,2,FALSE),""),IF(#REF!=#REF!,IFERROR(VLOOKUP(S64,#REF!,3,FALSE),""),1)))</f>
        <v>#REF!</v>
      </c>
      <c r="V64" s="781"/>
    </row>
    <row r="65" spans="1:22" s="30" customFormat="1" ht="25.5" customHeight="1" x14ac:dyDescent="0.2">
      <c r="A65" s="677" t="s">
        <v>15854</v>
      </c>
      <c r="B65" s="204">
        <v>2003988</v>
      </c>
      <c r="C65" s="225" t="s">
        <v>15805</v>
      </c>
      <c r="D65" s="205" t="str">
        <f>IF(B65="","",IF(C65="DER-RD",VLOOKUP(B65,'DER-RD'!A:E,2,FALSE),IF(C65="DER-ED",VLOOKUP(B65,'DER-ED'!A:D,2,FALSE),IF(C65="SICRO",VLOOKUP(B65,DNIT!A:E,2,FALSE),IF(C65="EXTRA",VLOOKUP(B65,'RESUMO CPU'!A:E,3,FALSE))))))</f>
        <v>Tubo PEAD para drenagem - D = 800 mm - fornecimento e instalação</v>
      </c>
      <c r="E65" s="225" t="str">
        <f>IF(B65="","",IF(C65="DER-RD",VLOOKUP(B65,'DER-RD'!A:F,3,FALSE),IF(C65="DER-ED",VLOOKUP(B65,'DER-ED'!A:E,3,FALSE),IF(C65="SICRO",VLOOKUP(B65,DNIT!A:F,3,FALSE),IF(C65="EXTRA",VLOOKUP(B65,'RESUMO CPU'!A:E,4,FALSE))))))</f>
        <v>m</v>
      </c>
      <c r="F65" s="581">
        <f>VLOOKUP(A65,MC!B:T,18,0)</f>
        <v>11</v>
      </c>
      <c r="G65" s="209">
        <f t="shared" si="11"/>
        <v>1042.8709299999998</v>
      </c>
      <c r="H65" s="472">
        <f t="shared" si="12"/>
        <v>11471.58</v>
      </c>
      <c r="I65" s="38"/>
      <c r="J65" s="844">
        <f>IF(B65="","",IF(C65="DER-RD",VLOOKUP(B65,'DER-RD'!A:E,4,FALSE),IF(C65="DER-ED",VLOOKUP(B65,'DER-ED'!A:D,4,FALSE),IF(C65="SICRO",VLOOKUP(B65,DNIT!A:E,4,FALSE),IF(C65="EXTRA",VLOOKUP(B65,'RESUMO CPU'!A:E,5,FALSE))))))</f>
        <v>800.3</v>
      </c>
      <c r="K65" s="845">
        <v>0</v>
      </c>
      <c r="L65" s="846">
        <f t="shared" si="13"/>
        <v>800.3</v>
      </c>
      <c r="N65" s="48"/>
      <c r="O65" s="48"/>
      <c r="P65" s="49"/>
      <c r="Q65" s="46"/>
      <c r="S65" s="87" t="s">
        <v>862</v>
      </c>
      <c r="T65" s="88" t="e">
        <f>IF(B66="","",IF(C66=#REF!,IFERROR(VLOOKUP(S65,#REF!,2,FALSE),""),IF(C66=#REF!,IFERROR(VLOOKUP(S65,#REF!,3,FALSE),""),1)))</f>
        <v>#REF!</v>
      </c>
      <c r="V65" s="781"/>
    </row>
    <row r="66" spans="1:22" s="30" customFormat="1" ht="25.5" customHeight="1" x14ac:dyDescent="0.2">
      <c r="A66" s="677" t="s">
        <v>15855</v>
      </c>
      <c r="B66" s="204">
        <v>2003990</v>
      </c>
      <c r="C66" s="225" t="s">
        <v>15805</v>
      </c>
      <c r="D66" s="205" t="str">
        <f>IF(B66="","",IF(C66="DER-RD",VLOOKUP(B66,'DER-RD'!A:E,2,FALSE),IF(C66="DER-ED",VLOOKUP(B66,'DER-ED'!A:D,2,FALSE),IF(C66="SICRO",VLOOKUP(B66,DNIT!A:E,2,FALSE),IF(C66="EXTRA",VLOOKUP(B66,'RESUMO CPU'!A:E,3,FALSE))))))</f>
        <v>Tubo PEAD para drenagem - D = 1.000 mm - fornecimento e instalação</v>
      </c>
      <c r="E66" s="225" t="str">
        <f>IF(B66="","",IF(C66="DER-RD",VLOOKUP(B66,'DER-RD'!A:F,3,FALSE),IF(C66="DER-ED",VLOOKUP(B66,'DER-ED'!A:E,3,FALSE),IF(C66="SICRO",VLOOKUP(B66,DNIT!A:F,3,FALSE),IF(C66="EXTRA",VLOOKUP(B66,'RESUMO CPU'!A:E,4,FALSE))))))</f>
        <v>m</v>
      </c>
      <c r="F66" s="581">
        <f>VLOOKUP(A66,MC!B:T,18,0)</f>
        <v>9</v>
      </c>
      <c r="G66" s="209">
        <f t="shared" si="11"/>
        <v>1845.2938479999998</v>
      </c>
      <c r="H66" s="472">
        <f t="shared" si="12"/>
        <v>16607.64</v>
      </c>
      <c r="I66" s="38"/>
      <c r="J66" s="844">
        <f>IF(B66="","",IF(C66="DER-RD",VLOOKUP(B66,'DER-RD'!A:E,4,FALSE),IF(C66="DER-ED",VLOOKUP(B66,'DER-ED'!A:D,4,FALSE),IF(C66="SICRO",VLOOKUP(B66,DNIT!A:E,4,FALSE),IF(C66="EXTRA",VLOOKUP(B66,'RESUMO CPU'!A:E,5,FALSE))))))</f>
        <v>1416.08</v>
      </c>
      <c r="K66" s="845">
        <v>0</v>
      </c>
      <c r="L66" s="846">
        <f t="shared" si="13"/>
        <v>1416.08</v>
      </c>
      <c r="N66" s="48"/>
      <c r="O66" s="48"/>
      <c r="P66" s="49"/>
      <c r="Q66" s="46"/>
      <c r="S66" s="87"/>
      <c r="T66" s="88"/>
      <c r="V66" s="781"/>
    </row>
    <row r="67" spans="1:22" s="30" customFormat="1" ht="25.5" customHeight="1" x14ac:dyDescent="0.2">
      <c r="A67" s="677" t="s">
        <v>15856</v>
      </c>
      <c r="B67" s="204">
        <v>1505879</v>
      </c>
      <c r="C67" s="225" t="s">
        <v>15805</v>
      </c>
      <c r="D67" s="205" t="str">
        <f>IF(B67="","",IF(C67="DER-RD",VLOOKUP(B67,'DER-RD'!A:E,2,FALSE),IF(C67="DER-ED",VLOOKUP(B67,'DER-ED'!A:D,2,FALSE),IF(C67="SICRO",VLOOKUP(B67,DNIT!A:E,2,FALSE),IF(C67="EXTRA",VLOOKUP(B67,'RESUMO CPU'!A:E,3,FALSE))))))</f>
        <v>Enrocamento de pedra arrumada manualmente - pedra de mão comercial - fornecimento e assentamento</v>
      </c>
      <c r="E67" s="225" t="str">
        <f>IF(B67="","",IF(C67="DER-RD",VLOOKUP(B67,'DER-RD'!A:F,3,FALSE),IF(C67="DER-ED",VLOOKUP(B67,'DER-ED'!A:E,3,FALSE),IF(C67="SICRO",VLOOKUP(B67,DNIT!A:F,3,FALSE),IF(C67="EXTRA",VLOOKUP(B67,'RESUMO CPU'!A:E,4,FALSE))))))</f>
        <v>m³</v>
      </c>
      <c r="F67" s="581">
        <f>VLOOKUP(A67,MC!B:T,18,0)</f>
        <v>18</v>
      </c>
      <c r="G67" s="209">
        <f t="shared" si="11"/>
        <v>373.53361499999994</v>
      </c>
      <c r="H67" s="472">
        <f t="shared" si="12"/>
        <v>6723.6</v>
      </c>
      <c r="I67" s="38"/>
      <c r="J67" s="844">
        <f>IF(B67="","",IF(C67="DER-RD",VLOOKUP(B67,'DER-RD'!A:E,4,FALSE),IF(C67="DER-ED",VLOOKUP(B67,'DER-ED'!A:D,4,FALSE),IF(C67="SICRO",VLOOKUP(B67,DNIT!A:E,4,FALSE),IF(C67="EXTRA",VLOOKUP(B67,'RESUMO CPU'!A:E,5,FALSE))))))</f>
        <v>286.64999999999998</v>
      </c>
      <c r="K67" s="845">
        <v>0</v>
      </c>
      <c r="L67" s="846">
        <f t="shared" si="13"/>
        <v>286.64999999999998</v>
      </c>
      <c r="N67" s="48"/>
      <c r="O67" s="48"/>
      <c r="P67" s="49"/>
      <c r="Q67" s="46"/>
      <c r="S67" s="87"/>
      <c r="T67" s="88"/>
      <c r="V67" s="781"/>
    </row>
    <row r="68" spans="1:22" s="30" customFormat="1" ht="25.5" customHeight="1" x14ac:dyDescent="0.2">
      <c r="A68" s="677" t="s">
        <v>15857</v>
      </c>
      <c r="B68" s="204">
        <v>3009091</v>
      </c>
      <c r="C68" s="225" t="s">
        <v>15805</v>
      </c>
      <c r="D68" s="205" t="str">
        <f>IF(B68="","",IF(C68="DER-RD",VLOOKUP(B68,'DER-RD'!A:E,2,FALSE),IF(C68="DER-ED",VLOOKUP(B68,'DER-ED'!A:D,2,FALSE),IF(C68="SICRO",VLOOKUP(B68,DNIT!A:E,2,FALSE),IF(C68="EXTRA",VLOOKUP(B68,'RESUMO CPU'!A:E,3,FALSE))))))</f>
        <v>Lançamento de lastro, 10 cm de altura, primeiro levante, descarga de pedra britada de caminhões</v>
      </c>
      <c r="E68" s="225" t="str">
        <f>IF(B68="","",IF(C68="DER-RD",VLOOKUP(B68,'DER-RD'!A:F,3,FALSE),IF(C68="DER-ED",VLOOKUP(B68,'DER-ED'!A:E,3,FALSE),IF(C68="SICRO",VLOOKUP(B68,DNIT!A:F,3,FALSE),IF(C68="EXTRA",VLOOKUP(B68,'RESUMO CPU'!A:E,4,FALSE))))))</f>
        <v>m³</v>
      </c>
      <c r="F68" s="581">
        <f>VLOOKUP(A68,MC!B:T,18,0)</f>
        <v>24.99</v>
      </c>
      <c r="G68" s="209">
        <f t="shared" si="11"/>
        <v>245.06098599999999</v>
      </c>
      <c r="H68" s="472">
        <f t="shared" si="12"/>
        <v>6124.07</v>
      </c>
      <c r="I68" s="38"/>
      <c r="J68" s="844">
        <f>IF(B68="","",IF(C68="DER-RD",VLOOKUP(B68,'DER-RD'!A:E,4,FALSE),IF(C68="DER-ED",VLOOKUP(B68,'DER-ED'!A:D,4,FALSE),IF(C68="SICRO",VLOOKUP(B68,DNIT!A:E,4,FALSE),IF(C68="EXTRA",VLOOKUP(B68,'RESUMO CPU'!A:E,5,FALSE))))))</f>
        <v>188.06</v>
      </c>
      <c r="K68" s="845">
        <v>0</v>
      </c>
      <c r="L68" s="846">
        <f t="shared" si="13"/>
        <v>188.06</v>
      </c>
      <c r="N68" s="48"/>
      <c r="O68" s="48"/>
      <c r="P68" s="49"/>
      <c r="Q68" s="46"/>
      <c r="S68" s="87"/>
      <c r="T68" s="88"/>
      <c r="V68" s="781"/>
    </row>
    <row r="69" spans="1:22" s="30" customFormat="1" ht="25.5" customHeight="1" x14ac:dyDescent="0.2">
      <c r="A69" s="677" t="s">
        <v>15858</v>
      </c>
      <c r="B69" s="204">
        <v>6817891</v>
      </c>
      <c r="C69" s="225" t="s">
        <v>15805</v>
      </c>
      <c r="D69" s="205" t="str">
        <f>IF(B69="","",IF(C69="DER-RD",VLOOKUP(B69,'DER-RD'!A:E,2,FALSE),IF(C69="DER-ED",VLOOKUP(B69,'DER-ED'!A:D,2,FALSE),IF(C69="SICRO",VLOOKUP(B69,DNIT!A:E,2,FALSE),IF(C69="EXTRA",VLOOKUP(B69,'RESUMO CPU'!A:E,3,FALSE))))))</f>
        <v>Corpo de BSCC - seção canal de 2,0 x 2,0 m - pré-moldado - tipo II - areia e brita comerciais</v>
      </c>
      <c r="E69" s="225" t="str">
        <f>IF(B69="","",IF(C69="DER-RD",VLOOKUP(B69,'DER-RD'!A:F,3,FALSE),IF(C69="DER-ED",VLOOKUP(B69,'DER-ED'!A:E,3,FALSE),IF(C69="SICRO",VLOOKUP(B69,DNIT!A:F,3,FALSE),IF(C69="EXTRA",VLOOKUP(B69,'RESUMO CPU'!A:E,4,FALSE))))))</f>
        <v>m</v>
      </c>
      <c r="F69" s="581">
        <f>VLOOKUP(A69,MC!B:T,18,0)</f>
        <v>12</v>
      </c>
      <c r="G69" s="209">
        <f t="shared" si="11"/>
        <v>2401.6914859999997</v>
      </c>
      <c r="H69" s="472">
        <f t="shared" si="12"/>
        <v>28820.29</v>
      </c>
      <c r="I69" s="38"/>
      <c r="J69" s="844">
        <f>IF(B69="","",IF(C69="DER-RD",VLOOKUP(B69,'DER-RD'!A:E,4,FALSE),IF(C69="DER-ED",VLOOKUP(B69,'DER-ED'!A:D,4,FALSE),IF(C69="SICRO",VLOOKUP(B69,DNIT!A:E,4,FALSE),IF(C69="EXTRA",VLOOKUP(B69,'RESUMO CPU'!A:E,5,FALSE))))))</f>
        <v>1843.06</v>
      </c>
      <c r="K69" s="845">
        <v>0</v>
      </c>
      <c r="L69" s="846">
        <f t="shared" si="13"/>
        <v>1843.06</v>
      </c>
      <c r="N69" s="48"/>
      <c r="O69" s="48"/>
      <c r="P69" s="49"/>
      <c r="Q69" s="46"/>
      <c r="S69" s="87"/>
      <c r="T69" s="88"/>
      <c r="V69" s="781"/>
    </row>
    <row r="70" spans="1:22" s="30" customFormat="1" ht="25.5" customHeight="1" x14ac:dyDescent="0.2">
      <c r="A70" s="677" t="s">
        <v>15859</v>
      </c>
      <c r="B70" s="204">
        <v>2003987</v>
      </c>
      <c r="C70" s="225" t="s">
        <v>15805</v>
      </c>
      <c r="D70" s="205" t="str">
        <f>IF(B70="","",IF(C70="DER-RD",VLOOKUP(B70,'DER-RD'!A:E,2,FALSE),IF(C70="DER-ED",VLOOKUP(B70,'DER-ED'!A:D,2,FALSE),IF(C70="SICRO",VLOOKUP(B70,DNIT!A:E,2,FALSE),IF(C70="EXTRA",VLOOKUP(B70,'RESUMO CPU'!A:E,3,FALSE))))))</f>
        <v>Tubo PEAD para drenagem - D = 750 mm - fornecimento e instalação</v>
      </c>
      <c r="E70" s="225" t="str">
        <f>IF(B70="","",IF(C70="DER-RD",VLOOKUP(B70,'DER-RD'!A:F,3,FALSE),IF(C70="DER-ED",VLOOKUP(B70,'DER-ED'!A:E,3,FALSE),IF(C70="SICRO",VLOOKUP(B70,DNIT!A:F,3,FALSE),IF(C70="EXTRA",VLOOKUP(B70,'RESUMO CPU'!A:E,4,FALSE))))))</f>
        <v>m</v>
      </c>
      <c r="F70" s="581">
        <f>VLOOKUP(A70,MC!B:T,18,0)</f>
        <v>120</v>
      </c>
      <c r="G70" s="209">
        <f t="shared" si="11"/>
        <v>988.33619499999998</v>
      </c>
      <c r="H70" s="472">
        <f t="shared" si="12"/>
        <v>118600.34</v>
      </c>
      <c r="I70" s="38"/>
      <c r="J70" s="844">
        <f>IF(B70="","",IF(C70="DER-RD",VLOOKUP(B70,'DER-RD'!A:E,4,FALSE),IF(C70="DER-ED",VLOOKUP(B70,'DER-ED'!A:D,4,FALSE),IF(C70="SICRO",VLOOKUP(B70,DNIT!A:E,4,FALSE),IF(C70="EXTRA",VLOOKUP(B70,'RESUMO CPU'!A:E,5,FALSE))))))</f>
        <v>758.45</v>
      </c>
      <c r="K70" s="845">
        <v>0</v>
      </c>
      <c r="L70" s="846">
        <f t="shared" si="13"/>
        <v>758.45</v>
      </c>
      <c r="N70" s="48"/>
      <c r="O70" s="48"/>
      <c r="P70" s="49"/>
      <c r="Q70" s="46"/>
      <c r="S70" s="87"/>
      <c r="T70" s="88"/>
      <c r="V70" s="781"/>
    </row>
    <row r="71" spans="1:22" s="30" customFormat="1" ht="25.5" customHeight="1" x14ac:dyDescent="0.2">
      <c r="A71" s="677" t="s">
        <v>15860</v>
      </c>
      <c r="B71" s="204">
        <v>2003453</v>
      </c>
      <c r="C71" s="225" t="s">
        <v>15805</v>
      </c>
      <c r="D71" s="205" t="str">
        <f>IF(B71="","",IF(C71="DER-RD",VLOOKUP(B71,'DER-RD'!A:E,2,FALSE),IF(C71="DER-ED",VLOOKUP(B71,'DER-ED'!A:D,2,FALSE),IF(C71="SICRO",VLOOKUP(B71,DNIT!A:E,2,FALSE),IF(C71="EXTRA",VLOOKUP(B71,'RESUMO CPU'!A:E,3,FALSE))))))</f>
        <v>Dissipador de energia - DEB 180-263 - areia, brita e pedra de mão comerciais</v>
      </c>
      <c r="E71" s="225" t="str">
        <f>IF(B71="","",IF(C71="DER-RD",VLOOKUP(B71,'DER-RD'!A:F,3,FALSE),IF(C71="DER-ED",VLOOKUP(B71,'DER-ED'!A:E,3,FALSE),IF(C71="SICRO",VLOOKUP(B71,DNIT!A:F,3,FALSE),IF(C71="EXTRA",VLOOKUP(B71,'RESUMO CPU'!A:E,4,FALSE))))))</f>
        <v>un</v>
      </c>
      <c r="F71" s="581">
        <f>VLOOKUP(A71,MC!B:T,18,0)</f>
        <v>5</v>
      </c>
      <c r="G71" s="209">
        <f t="shared" si="11"/>
        <v>1222.3729549999998</v>
      </c>
      <c r="H71" s="472">
        <f t="shared" si="12"/>
        <v>6111.86</v>
      </c>
      <c r="I71" s="38"/>
      <c r="J71" s="844">
        <f>IF(B71="","",IF(C71="DER-RD",VLOOKUP(B71,'DER-RD'!A:E,4,FALSE),IF(C71="DER-ED",VLOOKUP(B71,'DER-ED'!A:D,4,FALSE),IF(C71="SICRO",VLOOKUP(B71,DNIT!A:E,4,FALSE),IF(C71="EXTRA",VLOOKUP(B71,'RESUMO CPU'!A:E,5,FALSE))))))</f>
        <v>938.05</v>
      </c>
      <c r="K71" s="845">
        <v>0</v>
      </c>
      <c r="L71" s="846">
        <f t="shared" si="13"/>
        <v>938.05</v>
      </c>
      <c r="N71" s="48"/>
      <c r="O71" s="48"/>
      <c r="P71" s="49"/>
      <c r="Q71" s="46"/>
      <c r="S71" s="87"/>
      <c r="T71" s="88"/>
      <c r="V71" s="781"/>
    </row>
    <row r="72" spans="1:22" s="30" customFormat="1" ht="25.5" customHeight="1" x14ac:dyDescent="0.2">
      <c r="A72" s="677" t="s">
        <v>15861</v>
      </c>
      <c r="B72" s="204">
        <v>2003455</v>
      </c>
      <c r="C72" s="225" t="s">
        <v>15805</v>
      </c>
      <c r="D72" s="205" t="str">
        <f>IF(B72="","",IF(C72="DER-RD",VLOOKUP(B72,'DER-RD'!A:E,2,FALSE),IF(C72="DER-ED",VLOOKUP(B72,'DER-ED'!A:D,2,FALSE),IF(C72="SICRO",VLOOKUP(B72,DNIT!A:E,2,FALSE),IF(C72="EXTRA",VLOOKUP(B72,'RESUMO CPU'!A:E,3,FALSE))))))</f>
        <v>Dissipador de energia - DEB 240-316 - areia, brita e pedra de mão comerciais</v>
      </c>
      <c r="E72" s="225" t="str">
        <f>IF(B72="","",IF(C72="DER-RD",VLOOKUP(B72,'DER-RD'!A:F,3,FALSE),IF(C72="DER-ED",VLOOKUP(B72,'DER-ED'!A:E,3,FALSE),IF(C72="SICRO",VLOOKUP(B72,DNIT!A:F,3,FALSE),IF(C72="EXTRA",VLOOKUP(B72,'RESUMO CPU'!A:E,4,FALSE))))))</f>
        <v>un</v>
      </c>
      <c r="F72" s="581">
        <f>VLOOKUP(A72,MC!B:T,18,0)</f>
        <v>1</v>
      </c>
      <c r="G72" s="209">
        <f t="shared" si="11"/>
        <v>1742.166514</v>
      </c>
      <c r="H72" s="472">
        <f t="shared" si="12"/>
        <v>1742.16</v>
      </c>
      <c r="I72" s="38"/>
      <c r="J72" s="844">
        <f>IF(B72="","",IF(C72="DER-RD",VLOOKUP(B72,'DER-RD'!A:E,4,FALSE),IF(C72="DER-ED",VLOOKUP(B72,'DER-ED'!A:D,4,FALSE),IF(C72="SICRO",VLOOKUP(B72,DNIT!A:E,4,FALSE),IF(C72="EXTRA",VLOOKUP(B72,'RESUMO CPU'!A:E,5,FALSE))))))</f>
        <v>1336.94</v>
      </c>
      <c r="K72" s="845">
        <v>0</v>
      </c>
      <c r="L72" s="846">
        <f t="shared" si="13"/>
        <v>1336.94</v>
      </c>
      <c r="N72" s="48"/>
      <c r="O72" s="48"/>
      <c r="P72" s="49"/>
      <c r="Q72" s="46"/>
      <c r="S72" s="87"/>
      <c r="T72" s="88"/>
      <c r="V72" s="781"/>
    </row>
    <row r="73" spans="1:22" s="30" customFormat="1" ht="25.5" customHeight="1" x14ac:dyDescent="0.2">
      <c r="A73" s="677" t="s">
        <v>15862</v>
      </c>
      <c r="B73" s="204">
        <v>2003457</v>
      </c>
      <c r="C73" s="225" t="s">
        <v>15805</v>
      </c>
      <c r="D73" s="205" t="str">
        <f>IF(B73="","",IF(C73="DER-RD",VLOOKUP(B73,'DER-RD'!A:E,2,FALSE),IF(C73="DER-ED",VLOOKUP(B73,'DER-ED'!A:D,2,FALSE),IF(C73="SICRO",VLOOKUP(B73,DNIT!A:E,2,FALSE),IF(C73="EXTRA",VLOOKUP(B73,'RESUMO CPU'!A:E,3,FALSE))))))</f>
        <v>Dissipador de energia - DEB 300-366 - areia, brita e pedra de mão comerciais</v>
      </c>
      <c r="E73" s="225" t="str">
        <f>IF(B73="","",IF(C73="DER-RD",VLOOKUP(B73,'DER-RD'!A:F,3,FALSE),IF(C73="DER-ED",VLOOKUP(B73,'DER-ED'!A:E,3,FALSE),IF(C73="SICRO",VLOOKUP(B73,DNIT!A:F,3,FALSE),IF(C73="EXTRA",VLOOKUP(B73,'RESUMO CPU'!A:E,4,FALSE))))))</f>
        <v>un</v>
      </c>
      <c r="F73" s="581">
        <f>VLOOKUP(A73,MC!B:T,18,0)</f>
        <v>1</v>
      </c>
      <c r="G73" s="209">
        <f t="shared" si="11"/>
        <v>2331.9104809999999</v>
      </c>
      <c r="H73" s="472">
        <f t="shared" si="12"/>
        <v>2331.91</v>
      </c>
      <c r="I73" s="38"/>
      <c r="J73" s="844">
        <f>IF(B73="","",IF(C73="DER-RD",VLOOKUP(B73,'DER-RD'!A:E,4,FALSE),IF(C73="DER-ED",VLOOKUP(B73,'DER-ED'!A:D,4,FALSE),IF(C73="SICRO",VLOOKUP(B73,DNIT!A:E,4,FALSE),IF(C73="EXTRA",VLOOKUP(B73,'RESUMO CPU'!A:E,5,FALSE))))))</f>
        <v>1789.51</v>
      </c>
      <c r="K73" s="845">
        <v>0</v>
      </c>
      <c r="L73" s="846">
        <f t="shared" si="13"/>
        <v>1789.51</v>
      </c>
      <c r="N73" s="48"/>
      <c r="O73" s="48"/>
      <c r="P73" s="49"/>
      <c r="Q73" s="46"/>
      <c r="S73" s="87"/>
      <c r="T73" s="88"/>
      <c r="V73" s="781"/>
    </row>
    <row r="74" spans="1:22" s="30" customFormat="1" ht="25.5" customHeight="1" x14ac:dyDescent="0.2">
      <c r="A74" s="677" t="s">
        <v>15863</v>
      </c>
      <c r="B74" s="204">
        <v>2003477</v>
      </c>
      <c r="C74" s="225" t="s">
        <v>15805</v>
      </c>
      <c r="D74" s="205" t="str">
        <f>IF(B74="","",IF(C74="DER-RD",VLOOKUP(B74,'DER-RD'!A:E,2,FALSE),IF(C74="DER-ED",VLOOKUP(B74,'DER-ED'!A:D,2,FALSE),IF(C74="SICRO",VLOOKUP(B74,DNIT!A:E,2,FALSE),IF(C74="EXTRA",VLOOKUP(B74,'RESUMO CPU'!A:E,3,FALSE))))))</f>
        <v>Caixa coletora de sarjeta - CCS 200-60 A - com grelha de concreto - areia e brita comerciais</v>
      </c>
      <c r="E74" s="225" t="str">
        <f>IF(B74="","",IF(C74="DER-RD",VLOOKUP(B74,'DER-RD'!A:F,3,FALSE),IF(C74="DER-ED",VLOOKUP(B74,'DER-ED'!A:E,3,FALSE),IF(C74="SICRO",VLOOKUP(B74,DNIT!A:F,3,FALSE),IF(C74="EXTRA",VLOOKUP(B74,'RESUMO CPU'!A:E,4,FALSE))))))</f>
        <v>un</v>
      </c>
      <c r="F74" s="581">
        <f>VLOOKUP(A74,MC!B:T,18,0)</f>
        <v>4</v>
      </c>
      <c r="G74" s="209">
        <f t="shared" si="11"/>
        <v>6115.3831449999998</v>
      </c>
      <c r="H74" s="472">
        <f t="shared" si="12"/>
        <v>24461.53</v>
      </c>
      <c r="I74" s="38"/>
      <c r="J74" s="844">
        <f>IF(B74="","",IF(C74="DER-RD",VLOOKUP(B74,'DER-RD'!A:E,4,FALSE),IF(C74="DER-ED",VLOOKUP(B74,'DER-ED'!A:D,4,FALSE),IF(C74="SICRO",VLOOKUP(B74,DNIT!A:E,4,FALSE),IF(C74="EXTRA",VLOOKUP(B74,'RESUMO CPU'!A:E,5,FALSE))))))</f>
        <v>4692.95</v>
      </c>
      <c r="K74" s="845">
        <v>0</v>
      </c>
      <c r="L74" s="846">
        <f t="shared" si="13"/>
        <v>4692.95</v>
      </c>
      <c r="N74" s="48"/>
      <c r="O74" s="48"/>
      <c r="P74" s="49"/>
      <c r="Q74" s="46"/>
      <c r="S74" s="87"/>
      <c r="T74" s="88"/>
      <c r="V74" s="781"/>
    </row>
    <row r="75" spans="1:22" s="30" customFormat="1" ht="25.5" customHeight="1" x14ac:dyDescent="0.2">
      <c r="A75" s="677" t="s">
        <v>15864</v>
      </c>
      <c r="B75" s="204">
        <v>2003644</v>
      </c>
      <c r="C75" s="225" t="s">
        <v>15805</v>
      </c>
      <c r="D75" s="205" t="str">
        <f>IF(B75="","",IF(C75="DER-RD",VLOOKUP(B75,'DER-RD'!A:E,2,FALSE),IF(C75="DER-ED",VLOOKUP(B75,'DER-ED'!A:D,2,FALSE),IF(C75="SICRO",VLOOKUP(B75,DNIT!A:E,2,FALSE),IF(C75="EXTRA",VLOOKUP(B75,'RESUMO CPU'!A:E,3,FALSE))))))</f>
        <v>Caixa de ligação e passagem - CLP 02 - areia e brita comerciais</v>
      </c>
      <c r="E75" s="225" t="str">
        <f>IF(B75="","",IF(C75="DER-RD",VLOOKUP(B75,'DER-RD'!A:F,3,FALSE),IF(C75="DER-ED",VLOOKUP(B75,'DER-ED'!A:E,3,FALSE),IF(C75="SICRO",VLOOKUP(B75,DNIT!A:F,3,FALSE),IF(C75="EXTRA",VLOOKUP(B75,'RESUMO CPU'!A:E,4,FALSE))))))</f>
        <v>un</v>
      </c>
      <c r="F75" s="581">
        <f>VLOOKUP(A75,MC!B:T,18,0)</f>
        <v>2</v>
      </c>
      <c r="G75" s="209">
        <f t="shared" si="11"/>
        <v>2069.817978</v>
      </c>
      <c r="H75" s="472">
        <f t="shared" si="12"/>
        <v>4139.63</v>
      </c>
      <c r="I75" s="38"/>
      <c r="J75" s="844">
        <f>IF(B75="","",IF(C75="DER-RD",VLOOKUP(B75,'DER-RD'!A:E,4,FALSE),IF(C75="DER-ED",VLOOKUP(B75,'DER-ED'!A:D,4,FALSE),IF(C75="SICRO",VLOOKUP(B75,DNIT!A:E,4,FALSE),IF(C75="EXTRA",VLOOKUP(B75,'RESUMO CPU'!A:E,5,FALSE))))))</f>
        <v>1588.38</v>
      </c>
      <c r="K75" s="845">
        <v>0</v>
      </c>
      <c r="L75" s="846">
        <f t="shared" si="13"/>
        <v>1588.38</v>
      </c>
      <c r="N75" s="48"/>
      <c r="O75" s="48"/>
      <c r="P75" s="49"/>
      <c r="Q75" s="46"/>
      <c r="S75" s="87"/>
      <c r="T75" s="88"/>
      <c r="V75" s="781"/>
    </row>
    <row r="76" spans="1:22" s="30" customFormat="1" ht="25.5" customHeight="1" x14ac:dyDescent="0.2">
      <c r="A76" s="677" t="s">
        <v>15865</v>
      </c>
      <c r="B76" s="204">
        <v>2003656</v>
      </c>
      <c r="C76" s="225" t="s">
        <v>15805</v>
      </c>
      <c r="D76" s="205" t="str">
        <f>IF(B76="","",IF(C76="DER-RD",VLOOKUP(B76,'DER-RD'!A:E,2,FALSE),IF(C76="DER-ED",VLOOKUP(B76,'DER-ED'!A:D,2,FALSE),IF(C76="SICRO",VLOOKUP(B76,DNIT!A:E,2,FALSE),IF(C76="EXTRA",VLOOKUP(B76,'RESUMO CPU'!A:E,3,FALSE))))))</f>
        <v>Caixa de ligação e passagem - CLP 08 - areia e brita comerciais</v>
      </c>
      <c r="E76" s="225" t="str">
        <f>IF(B76="","",IF(C76="DER-RD",VLOOKUP(B76,'DER-RD'!A:F,3,FALSE),IF(C76="DER-ED",VLOOKUP(B76,'DER-ED'!A:E,3,FALSE),IF(C76="SICRO",VLOOKUP(B76,DNIT!A:F,3,FALSE),IF(C76="EXTRA",VLOOKUP(B76,'RESUMO CPU'!A:E,4,FALSE))))))</f>
        <v>un</v>
      </c>
      <c r="F76" s="581">
        <f>VLOOKUP(A76,MC!B:T,18,0)</f>
        <v>4</v>
      </c>
      <c r="G76" s="209">
        <f t="shared" si="11"/>
        <v>2475.3817909999998</v>
      </c>
      <c r="H76" s="472">
        <f t="shared" si="12"/>
        <v>9901.52</v>
      </c>
      <c r="I76" s="38"/>
      <c r="J76" s="844">
        <f>IF(B76="","",IF(C76="DER-RD",VLOOKUP(B76,'DER-RD'!A:E,4,FALSE),IF(C76="DER-ED",VLOOKUP(B76,'DER-ED'!A:D,4,FALSE),IF(C76="SICRO",VLOOKUP(B76,DNIT!A:E,4,FALSE),IF(C76="EXTRA",VLOOKUP(B76,'RESUMO CPU'!A:E,5,FALSE))))))</f>
        <v>1899.61</v>
      </c>
      <c r="K76" s="845">
        <v>0</v>
      </c>
      <c r="L76" s="846">
        <f t="shared" si="13"/>
        <v>1899.61</v>
      </c>
      <c r="N76" s="48"/>
      <c r="O76" s="48"/>
      <c r="P76" s="49"/>
      <c r="Q76" s="46"/>
      <c r="S76" s="87"/>
      <c r="T76" s="88"/>
      <c r="V76" s="781"/>
    </row>
    <row r="77" spans="1:22" s="30" customFormat="1" ht="25.5" customHeight="1" x14ac:dyDescent="0.2">
      <c r="A77" s="677" t="s">
        <v>15866</v>
      </c>
      <c r="B77" s="204">
        <v>2003668</v>
      </c>
      <c r="C77" s="225" t="s">
        <v>15805</v>
      </c>
      <c r="D77" s="205" t="str">
        <f>IF(B77="","",IF(C77="DER-RD",VLOOKUP(B77,'DER-RD'!A:E,2,FALSE),IF(C77="DER-ED",VLOOKUP(B77,'DER-ED'!A:D,2,FALSE),IF(C77="SICRO",VLOOKUP(B77,DNIT!A:E,2,FALSE),IF(C77="EXTRA",VLOOKUP(B77,'RESUMO CPU'!A:E,3,FALSE))))))</f>
        <v>Caixa de ligação e passagem - CLP 14 - areia e brita comerciais</v>
      </c>
      <c r="E77" s="225" t="str">
        <f>IF(B77="","",IF(C77="DER-RD",VLOOKUP(B77,'DER-RD'!A:F,3,FALSE),IF(C77="DER-ED",VLOOKUP(B77,'DER-ED'!A:E,3,FALSE),IF(C77="SICRO",VLOOKUP(B77,DNIT!A:F,3,FALSE),IF(C77="EXTRA",VLOOKUP(B77,'RESUMO CPU'!A:E,4,FALSE))))))</f>
        <v>un</v>
      </c>
      <c r="F77" s="581">
        <f>VLOOKUP(A77,MC!B:T,18,0)</f>
        <v>4</v>
      </c>
      <c r="G77" s="209">
        <f t="shared" si="11"/>
        <v>2898.74595</v>
      </c>
      <c r="H77" s="472">
        <f t="shared" si="12"/>
        <v>11594.98</v>
      </c>
      <c r="I77" s="38"/>
      <c r="J77" s="844">
        <f>IF(B77="","",IF(C77="DER-RD",VLOOKUP(B77,'DER-RD'!A:E,4,FALSE),IF(C77="DER-ED",VLOOKUP(B77,'DER-ED'!A:D,4,FALSE),IF(C77="SICRO",VLOOKUP(B77,DNIT!A:E,4,FALSE),IF(C77="EXTRA",VLOOKUP(B77,'RESUMO CPU'!A:E,5,FALSE))))))</f>
        <v>2224.5</v>
      </c>
      <c r="K77" s="845">
        <v>0</v>
      </c>
      <c r="L77" s="846">
        <f t="shared" si="13"/>
        <v>2224.5</v>
      </c>
      <c r="N77" s="48"/>
      <c r="O77" s="48"/>
      <c r="P77" s="49"/>
      <c r="Q77" s="46"/>
      <c r="S77" s="87"/>
      <c r="T77" s="88"/>
      <c r="V77" s="781"/>
    </row>
    <row r="78" spans="1:22" s="30" customFormat="1" ht="25.5" customHeight="1" x14ac:dyDescent="0.2">
      <c r="A78" s="677" t="s">
        <v>15867</v>
      </c>
      <c r="B78" s="204">
        <v>2003369</v>
      </c>
      <c r="C78" s="225" t="s">
        <v>15805</v>
      </c>
      <c r="D78" s="205" t="str">
        <f>IF(B78="","",IF(C78="DER-RD",VLOOKUP(B78,'DER-RD'!A:E,2,FALSE),IF(C78="DER-ED",VLOOKUP(B78,'DER-ED'!A:D,2,FALSE),IF(C78="SICRO",VLOOKUP(B78,DNIT!A:E,2,FALSE),IF(C78="EXTRA",VLOOKUP(B78,'RESUMO CPU'!A:E,3,FALSE))))))</f>
        <v>Meio-fio de concreto - MFC 01 - areia e brita comerciais - fôrma de madeira</v>
      </c>
      <c r="E78" s="225" t="str">
        <f>IF(B78="","",IF(C78="DER-RD",VLOOKUP(B78,'DER-RD'!A:F,3,FALSE),IF(C78="DER-ED",VLOOKUP(B78,'DER-ED'!A:E,3,FALSE),IF(C78="SICRO",VLOOKUP(B78,DNIT!A:F,3,FALSE),IF(C78="EXTRA",VLOOKUP(B78,'RESUMO CPU'!A:E,4,FALSE))))))</f>
        <v>m</v>
      </c>
      <c r="F78" s="581">
        <f>VLOOKUP(A78,MC!B:T,18,0)</f>
        <v>3432</v>
      </c>
      <c r="G78" s="209">
        <f t="shared" si="11"/>
        <v>140.44811799999999</v>
      </c>
      <c r="H78" s="472">
        <f t="shared" si="12"/>
        <v>482017.94</v>
      </c>
      <c r="I78" s="38"/>
      <c r="J78" s="844">
        <f>IF(B78="","",IF(C78="DER-RD",VLOOKUP(B78,'DER-RD'!A:E,4,FALSE),IF(C78="DER-ED",VLOOKUP(B78,'DER-ED'!A:D,4,FALSE),IF(C78="SICRO",VLOOKUP(B78,DNIT!A:E,4,FALSE),IF(C78="EXTRA",VLOOKUP(B78,'RESUMO CPU'!A:E,5,FALSE))))))</f>
        <v>107.78</v>
      </c>
      <c r="K78" s="845">
        <v>0</v>
      </c>
      <c r="L78" s="846">
        <f t="shared" si="13"/>
        <v>107.78</v>
      </c>
      <c r="N78" s="48"/>
      <c r="O78" s="48"/>
      <c r="P78" s="49"/>
      <c r="Q78" s="46"/>
      <c r="S78" s="87" t="s">
        <v>538</v>
      </c>
      <c r="T78" s="88" t="e">
        <f>IF(B78="","",IF(C78=#REF!,IFERROR(VLOOKUP(S78,#REF!,2,FALSE),""),IF(C78=#REF!,IFERROR(VLOOKUP(S78,#REF!,3,FALSE),""),1)))</f>
        <v>#REF!</v>
      </c>
      <c r="V78" s="781"/>
    </row>
    <row r="79" spans="1:22" s="30" customFormat="1" ht="25.5" customHeight="1" x14ac:dyDescent="0.2">
      <c r="A79" s="677" t="s">
        <v>15868</v>
      </c>
      <c r="B79" s="204">
        <v>2003377</v>
      </c>
      <c r="C79" s="225" t="s">
        <v>15805</v>
      </c>
      <c r="D79" s="205" t="str">
        <f>IF(B79="","",IF(C79="DER-RD",VLOOKUP(B79,'DER-RD'!A:E,2,FALSE),IF(C79="DER-ED",VLOOKUP(B79,'DER-ED'!A:D,2,FALSE),IF(C79="SICRO",VLOOKUP(B79,DNIT!A:E,2,FALSE),IF(C79="EXTRA",VLOOKUP(B79,'RESUMO CPU'!A:E,3,FALSE))))))</f>
        <v>Meio-fio de concreto - MFC 05 - areia e brita comerciais - fôrma de madeira</v>
      </c>
      <c r="E79" s="225" t="str">
        <f>IF(B79="","",IF(C79="DER-RD",VLOOKUP(B79,'DER-RD'!A:F,3,FALSE),IF(C79="DER-ED",VLOOKUP(B79,'DER-ED'!A:E,3,FALSE),IF(C79="SICRO",VLOOKUP(B79,DNIT!A:F,3,FALSE),IF(C79="EXTRA",VLOOKUP(B79,'RESUMO CPU'!A:E,4,FALSE))))))</f>
        <v>m</v>
      </c>
      <c r="F79" s="581">
        <f>VLOOKUP(A79,MC!B:T,18,0)</f>
        <v>5574</v>
      </c>
      <c r="G79" s="209">
        <f t="shared" si="11"/>
        <v>72.608731999999989</v>
      </c>
      <c r="H79" s="472">
        <f t="shared" si="12"/>
        <v>404721.07</v>
      </c>
      <c r="I79" s="38"/>
      <c r="J79" s="844">
        <f>IF(B79="","",IF(C79="DER-RD",VLOOKUP(B79,'DER-RD'!A:E,4,FALSE),IF(C79="DER-ED",VLOOKUP(B79,'DER-ED'!A:D,4,FALSE),IF(C79="SICRO",VLOOKUP(B79,DNIT!A:E,4,FALSE),IF(C79="EXTRA",VLOOKUP(B79,'RESUMO CPU'!A:E,5,FALSE))))))</f>
        <v>55.72</v>
      </c>
      <c r="K79" s="845">
        <v>0</v>
      </c>
      <c r="L79" s="846">
        <f t="shared" si="13"/>
        <v>55.72</v>
      </c>
      <c r="N79" s="48"/>
      <c r="O79" s="48"/>
      <c r="P79" s="49"/>
      <c r="Q79" s="46"/>
      <c r="S79" s="87" t="s">
        <v>538</v>
      </c>
      <c r="T79" s="88" t="e">
        <f>IF(B79="","",IF(C79=#REF!,IFERROR(VLOOKUP(S79,#REF!,2,FALSE),""),IF(C79=#REF!,IFERROR(VLOOKUP(S79,#REF!,3,FALSE),""),1)))</f>
        <v>#REF!</v>
      </c>
      <c r="V79" s="781"/>
    </row>
    <row r="80" spans="1:22" s="30" customFormat="1" ht="25.5" customHeight="1" x14ac:dyDescent="0.2">
      <c r="A80" s="677" t="s">
        <v>15869</v>
      </c>
      <c r="B80" s="204">
        <v>2003813</v>
      </c>
      <c r="C80" s="225" t="s">
        <v>15805</v>
      </c>
      <c r="D80" s="205" t="str">
        <f>IF(B80="","",IF(C80="DER-RD",VLOOKUP(B80,'DER-RD'!A:E,2,FALSE),IF(C80="DER-ED",VLOOKUP(B80,'DER-ED'!A:D,2,FALSE),IF(C80="SICRO",VLOOKUP(B80,DNIT!A:E,2,FALSE),IF(C80="EXTRA",VLOOKUP(B80,'RESUMO CPU'!A:E,3,FALSE))))))</f>
        <v>Canaleta de concreto - CAU 03 - seção de 30 x 30 cm - espessura de 10 cm - apoiada em toda a extensão</v>
      </c>
      <c r="E80" s="225" t="str">
        <f>IF(B80="","",IF(C80="DER-RD",VLOOKUP(B80,'DER-RD'!A:F,3,FALSE),IF(C80="DER-ED",VLOOKUP(B80,'DER-ED'!A:E,3,FALSE),IF(C80="SICRO",VLOOKUP(B80,DNIT!A:F,3,FALSE),IF(C80="EXTRA",VLOOKUP(B80,'RESUMO CPU'!A:E,4,FALSE))))))</f>
        <v>m</v>
      </c>
      <c r="F80" s="581">
        <f>VLOOKUP(A80,MC!B:T,18,0)</f>
        <v>749</v>
      </c>
      <c r="G80" s="209">
        <f t="shared" si="11"/>
        <v>252.64502799999997</v>
      </c>
      <c r="H80" s="472">
        <f t="shared" si="12"/>
        <v>189231.12</v>
      </c>
      <c r="I80" s="38"/>
      <c r="J80" s="844">
        <f>IF(B80="","",IF(C80="DER-RD",VLOOKUP(B80,'DER-RD'!A:E,4,FALSE),IF(C80="DER-ED",VLOOKUP(B80,'DER-ED'!A:D,4,FALSE),IF(C80="SICRO",VLOOKUP(B80,DNIT!A:E,4,FALSE),IF(C80="EXTRA",VLOOKUP(B80,'RESUMO CPU'!A:E,5,FALSE))))))</f>
        <v>193.88</v>
      </c>
      <c r="K80" s="845">
        <v>0</v>
      </c>
      <c r="L80" s="846">
        <f t="shared" si="13"/>
        <v>193.88</v>
      </c>
      <c r="N80" s="48"/>
      <c r="O80" s="48"/>
      <c r="P80" s="49"/>
      <c r="Q80" s="46"/>
      <c r="S80" s="87" t="s">
        <v>538</v>
      </c>
      <c r="T80" s="88" t="e">
        <f>IF(B80="","",IF(C80=#REF!,IFERROR(VLOOKUP(S80,#REF!,2,FALSE),""),IF(C80=#REF!,IFERROR(VLOOKUP(S80,#REF!,3,FALSE),""),1)))</f>
        <v>#REF!</v>
      </c>
      <c r="V80" s="781"/>
    </row>
    <row r="81" spans="1:27" s="30" customFormat="1" ht="12.75" x14ac:dyDescent="0.2">
      <c r="A81" s="465"/>
      <c r="B81" s="195"/>
      <c r="C81" s="206"/>
      <c r="D81" s="196"/>
      <c r="E81" s="195"/>
      <c r="F81" s="582"/>
      <c r="G81" s="197"/>
      <c r="H81" s="466"/>
      <c r="I81" s="38"/>
      <c r="J81" s="844" t="str">
        <f>IF(B81="","",IF(C81="DER-RD",VLOOKUP(B81,'DER-RD'!A:E,4,FALSE),IF(C81="DER-ED",VLOOKUP(B81,'DER-ED'!A:D,4,FALSE),IF(C81="SICRO",VLOOKUP(B81,DNIT!A:E,4,FALSE),IF(C81="EXTRA",VLOOKUP(B81,'RESUMO CPU'!A:E,5,FALSE))))))</f>
        <v/>
      </c>
      <c r="K81" s="80"/>
      <c r="L81" s="81"/>
      <c r="N81" s="48"/>
      <c r="O81" s="48"/>
      <c r="P81" s="49"/>
      <c r="Q81" s="46"/>
      <c r="S81" s="87"/>
      <c r="T81" s="88"/>
      <c r="V81" s="210"/>
    </row>
    <row r="82" spans="1:27" s="30" customFormat="1" ht="12.75" x14ac:dyDescent="0.2">
      <c r="A82" s="758">
        <v>4</v>
      </c>
      <c r="B82" s="198"/>
      <c r="C82" s="199"/>
      <c r="D82" s="200" t="str">
        <f>"SUB-TOTAL - "&amp;LEFT(A48,2)</f>
        <v>SUB-TOTAL - 4.</v>
      </c>
      <c r="E82" s="199"/>
      <c r="F82" s="578"/>
      <c r="G82" s="202"/>
      <c r="H82" s="467">
        <f>SUBTOTAL(9,H46:H81)</f>
        <v>4958121.790000001</v>
      </c>
      <c r="I82" s="94"/>
      <c r="J82" s="844" t="str">
        <f>IF(B82="","",IF(C82="DER-RD",VLOOKUP(B82,'DER-RD'!A:E,4,FALSE),IF(C82="DER-ED",VLOOKUP(B82,'DER-ED'!A:D,4,FALSE),IF(C82="SICRO",VLOOKUP(B82,DNIT!A:E,4,FALSE),IF(C82="EXTRA",VLOOKUP(B82,'RESUMO CPU'!A:E,5,FALSE))))))</f>
        <v/>
      </c>
      <c r="K82" s="80"/>
      <c r="L82" s="81"/>
      <c r="M82" s="47"/>
      <c r="N82" s="48"/>
      <c r="O82" s="48"/>
      <c r="P82" s="49"/>
      <c r="Q82" s="46"/>
      <c r="V82" s="210">
        <f>H82/$H$171</f>
        <v>0.29662178833610781</v>
      </c>
    </row>
    <row r="83" spans="1:27" s="30" customFormat="1" ht="12.75" x14ac:dyDescent="0.2">
      <c r="A83" s="468"/>
      <c r="B83" s="218"/>
      <c r="C83" s="219"/>
      <c r="D83" s="211"/>
      <c r="E83" s="219"/>
      <c r="F83" s="579"/>
      <c r="G83" s="220"/>
      <c r="H83" s="469"/>
      <c r="I83" s="45"/>
      <c r="J83" s="844" t="str">
        <f>IF(B83="","",IF(C83="DER-RD",VLOOKUP(B83,'DER-RD'!A:E,4,FALSE),IF(C83="DER-ED",VLOOKUP(B83,'DER-ED'!A:D,4,FALSE),IF(C83="SICRO",VLOOKUP(B83,DNIT!A:E,4,FALSE),IF(C83="EXTRA",VLOOKUP(B83,'RESUMO CPU'!A:E,5,FALSE))))))</f>
        <v/>
      </c>
      <c r="K83" s="80"/>
      <c r="L83" s="81"/>
      <c r="N83" s="48"/>
      <c r="O83" s="48"/>
      <c r="P83" s="49"/>
      <c r="Q83" s="46"/>
      <c r="V83" s="210"/>
    </row>
    <row r="84" spans="1:27" ht="12.75" x14ac:dyDescent="0.2">
      <c r="A84" s="470">
        <v>5</v>
      </c>
      <c r="B84" s="214"/>
      <c r="C84" s="215"/>
      <c r="D84" s="216" t="s">
        <v>538</v>
      </c>
      <c r="E84" s="215"/>
      <c r="F84" s="577"/>
      <c r="G84" s="217"/>
      <c r="H84" s="464"/>
      <c r="I84" s="83"/>
      <c r="J84" s="844" t="str">
        <f>IF(B84="","",IF(C84="DER-RD",VLOOKUP(B84,'DER-RD'!A:E,4,FALSE),IF(C84="DER-ED",VLOOKUP(B84,'DER-ED'!A:D,4,FALSE),IF(C84="SICRO",VLOOKUP(B84,DNIT!A:E,4,FALSE),IF(C84="EXTRA",VLOOKUP(B84,'RESUMO CPU'!A:E,5,FALSE))))))</f>
        <v/>
      </c>
      <c r="K84" s="80"/>
      <c r="L84" s="81"/>
      <c r="M84" s="16"/>
      <c r="N84" s="24"/>
      <c r="O84" s="24"/>
      <c r="P84" s="25"/>
      <c r="Q84" s="23"/>
      <c r="S84" s="23"/>
      <c r="T84" s="84"/>
      <c r="AA84" s="2"/>
    </row>
    <row r="85" spans="1:27" s="30" customFormat="1" ht="12.75" x14ac:dyDescent="0.2">
      <c r="A85" s="677" t="s">
        <v>15870</v>
      </c>
      <c r="B85" s="681">
        <v>40754</v>
      </c>
      <c r="C85" s="225" t="s">
        <v>15803</v>
      </c>
      <c r="D85" s="205" t="str">
        <f>IF(B85="","",IF(C85="DER-RD",VLOOKUP(B85,'DER-RD'!A:E,2,FALSE),IF(C85="DER-ED",VLOOKUP(B85,'DER-ED'!A:D,2,FALSE),IF(C85="SICRO",VLOOKUP(B85,DNIT!A:E,2,FALSE),IF(C85="EXTRA",VLOOKUP(B85,'RESUMO CPU'!A:E,3,FALSE))))))</f>
        <v>Regularização e compactação do sub-leito (100% P.I.) H = 0,20 m</v>
      </c>
      <c r="E85" s="225" t="str">
        <f>IF(B85="","",IF(C85="DER-RD",VLOOKUP(B85,'DER-RD'!A:F,3,FALSE),IF(C85="DER-ED",VLOOKUP(B85,'DER-ED'!A:E,3,FALSE),IF(C85="SICRO",VLOOKUP(B85,DNIT!A:F,3,FALSE),IF(C85="EXTRA",VLOOKUP(B85,'RESUMO CPU'!A:E,4,FALSE))))))</f>
        <v>M2</v>
      </c>
      <c r="F85" s="581">
        <f>VLOOKUP(A85,MC!B:T,18,0)</f>
        <v>36639.810000000005</v>
      </c>
      <c r="G85" s="209">
        <f t="shared" ref="G85:G93" si="14">L85*(1+$H$9)</f>
        <v>2.335266785598443</v>
      </c>
      <c r="H85" s="472">
        <f t="shared" ref="H85:H93" si="15">+TRUNC(F85*G85,2)</f>
        <v>85563.73</v>
      </c>
      <c r="I85" s="51"/>
      <c r="J85" s="844">
        <f>IF(B85="","",IF(C85="DER-RD",VLOOKUP(B85,'DER-RD'!A:E,4,FALSE),IF(C85="DER-ED",VLOOKUP(B85,'DER-ED'!A:D,4,FALSE),IF(C85="SICRO",VLOOKUP(B85,DNIT!A:E,4,FALSE),IF(C85="EXTRA",VLOOKUP(B85,'RESUMO CPU'!A:E,5,FALSE))))))</f>
        <v>2.21</v>
      </c>
      <c r="K85" s="845">
        <v>0.23319999999999999</v>
      </c>
      <c r="L85" s="846">
        <f t="shared" ref="L85:L93" si="16">IF(J85="","",(J85/(1+K85)))</f>
        <v>1.7920856308790138</v>
      </c>
      <c r="M85" s="52"/>
      <c r="N85" s="48"/>
      <c r="O85" s="48"/>
      <c r="P85" s="49"/>
      <c r="Q85" s="46"/>
      <c r="S85" s="87"/>
      <c r="T85" s="88"/>
      <c r="V85" s="781"/>
    </row>
    <row r="86" spans="1:27" s="30" customFormat="1" ht="12.75" x14ac:dyDescent="0.2">
      <c r="A86" s="677" t="s">
        <v>15871</v>
      </c>
      <c r="B86" s="681">
        <v>4011276</v>
      </c>
      <c r="C86" s="225" t="s">
        <v>15805</v>
      </c>
      <c r="D86" s="205" t="str">
        <f>IF(B86="","",IF(C86="DER-RD",VLOOKUP(B86,'DER-RD'!A:E,2,FALSE),IF(C86="DER-ED",VLOOKUP(B86,'DER-ED'!A:D,2,FALSE),IF(C86="SICRO",VLOOKUP(B86,DNIT!A:E,2,FALSE),IF(C86="EXTRA",VLOOKUP(B86,'RESUMO CPU'!A:E,3,FALSE))))))</f>
        <v>Base ou sub-base de brita graduada com brita comercial</v>
      </c>
      <c r="E86" s="225" t="str">
        <f>IF(B86="","",IF(C86="DER-RD",VLOOKUP(B86,'DER-RD'!A:F,3,FALSE),IF(C86="DER-ED",VLOOKUP(B86,'DER-ED'!A:E,3,FALSE),IF(C86="SICRO",VLOOKUP(B86,DNIT!A:F,3,FALSE),IF(C86="EXTRA",VLOOKUP(B86,'RESUMO CPU'!A:E,4,FALSE))))))</f>
        <v>m³</v>
      </c>
      <c r="F86" s="581">
        <f>VLOOKUP(A86,MC!B:T,18,0)</f>
        <v>5497.03</v>
      </c>
      <c r="G86" s="209">
        <f t="shared" si="14"/>
        <v>319.23343799999998</v>
      </c>
      <c r="H86" s="472">
        <f t="shared" si="15"/>
        <v>1754835.78</v>
      </c>
      <c r="I86" s="51"/>
      <c r="J86" s="844">
        <f>IF(B86="","",IF(C86="DER-RD",VLOOKUP(B86,'DER-RD'!A:E,4,FALSE),IF(C86="DER-ED",VLOOKUP(B86,'DER-ED'!A:D,4,FALSE),IF(C86="SICRO",VLOOKUP(B86,DNIT!A:E,4,FALSE),IF(C86="EXTRA",VLOOKUP(B86,'RESUMO CPU'!A:E,5,FALSE))))))</f>
        <v>244.98</v>
      </c>
      <c r="K86" s="845">
        <v>0</v>
      </c>
      <c r="L86" s="846">
        <f t="shared" si="16"/>
        <v>244.98</v>
      </c>
      <c r="M86" s="52"/>
      <c r="N86" s="48"/>
      <c r="O86" s="48"/>
      <c r="P86" s="49"/>
      <c r="Q86" s="46"/>
      <c r="S86" s="87" t="s">
        <v>538</v>
      </c>
      <c r="T86" s="88" t="e">
        <f>IF(B86="","",IF(C86=#REF!,IFERROR(VLOOKUP(S86,#REF!,2,FALSE),""),IF(C86=#REF!,IFERROR(VLOOKUP(S86,#REF!,3,FALSE),""),1)))</f>
        <v>#REF!</v>
      </c>
      <c r="V86" s="781"/>
    </row>
    <row r="87" spans="1:27" s="30" customFormat="1" ht="12.75" x14ac:dyDescent="0.2">
      <c r="A87" s="677" t="s">
        <v>15872</v>
      </c>
      <c r="B87" s="204">
        <f>B50</f>
        <v>5914389</v>
      </c>
      <c r="C87" s="225" t="s">
        <v>15805</v>
      </c>
      <c r="D87" s="205" t="str">
        <f>IF(B87="","",IF(C87="DER-RD",VLOOKUP(B87,'DER-RD'!A:E,2,FALSE),IF(C87="DER-ED",VLOOKUP(B87,'DER-ED'!A:D,2,FALSE),IF(C87="SICRO",VLOOKUP(B87,DNIT!A:E,2,FALSE),IF(C87="EXTRA",VLOOKUP(B87,'RESUMO CPU'!A:E,3,FALSE))))))</f>
        <v>Transporte com caminhão basculante de 10 m³ - rodovia pavimentada</v>
      </c>
      <c r="E87" s="225" t="str">
        <f>IF(B87="","",IF(C87="DER-RD",VLOOKUP(B87,'DER-RD'!A:F,3,FALSE),IF(C87="DER-ED",VLOOKUP(B87,'DER-ED'!A:E,3,FALSE),IF(C87="SICRO",VLOOKUP(B87,DNIT!A:F,3,FALSE),IF(C87="EXTRA",VLOOKUP(B87,'RESUMO CPU'!A:E,4,FALSE))))))</f>
        <v>tkm</v>
      </c>
      <c r="F87" s="581">
        <f>VLOOKUP(A87,MC!B:T,18,0)</f>
        <v>542007.16</v>
      </c>
      <c r="G87" s="209">
        <f t="shared" si="14"/>
        <v>1.1076349999999999</v>
      </c>
      <c r="H87" s="472">
        <f t="shared" si="15"/>
        <v>600346.1</v>
      </c>
      <c r="I87" s="45"/>
      <c r="J87" s="844">
        <f>IF(B87="","",IF(C87="DER-RD",VLOOKUP(B87,'DER-RD'!A:E,4,FALSE),IF(C87="DER-ED",VLOOKUP(B87,'DER-ED'!A:D,4,FALSE),IF(C87="SICRO",VLOOKUP(B87,DNIT!A:E,4,FALSE),IF(C87="EXTRA",VLOOKUP(B87,'RESUMO CPU'!A:E,5,FALSE))))))</f>
        <v>0.85</v>
      </c>
      <c r="K87" s="845">
        <v>0</v>
      </c>
      <c r="L87" s="846">
        <f t="shared" si="16"/>
        <v>0.85</v>
      </c>
      <c r="M87" s="52"/>
      <c r="N87" s="48"/>
      <c r="O87" s="48"/>
      <c r="P87" s="49"/>
      <c r="Q87" s="46"/>
      <c r="S87" s="87" t="s">
        <v>861</v>
      </c>
      <c r="T87" s="88" t="e">
        <f>IF(B87="","",IF(C87=#REF!,IFERROR(VLOOKUP(S87,#REF!,2,FALSE),""),IF(C87=#REF!,IFERROR(VLOOKUP(S87,#REF!,3,FALSE),""),1)))</f>
        <v>#REF!</v>
      </c>
      <c r="V87" s="781"/>
    </row>
    <row r="88" spans="1:27" s="30" customFormat="1" ht="38.25" x14ac:dyDescent="0.2">
      <c r="A88" s="677" t="s">
        <v>15873</v>
      </c>
      <c r="B88" s="204">
        <v>200206</v>
      </c>
      <c r="C88" s="544" t="s">
        <v>15804</v>
      </c>
      <c r="D88" s="205" t="str">
        <f>IF(B88="","",IF(C88="DER-RD",VLOOKUP(B88,'DER-RD'!A:E,2,FALSE),IF(C88="DER-ED",VLOOKUP(B88,'DER-ED'!A:D,2,FALSE),IF(C88="SICRO",VLOOKUP(B88,DNIT!A:E,2,FALSE),IF(C88="EXTRA",VLOOKUP(B88,'RESUMO CPU'!A:E,3,FALSE))))))</f>
        <v>Blocos pré-moldados de concreto intertravados tipo pavi-s ou equivalente, esp. de 8 cm e resistência a compressão mínima de 35MPa, assentados sobre colchão de areia 10cm e rejuntamento com pó de pedra</v>
      </c>
      <c r="E88" s="225" t="str">
        <f>IF(B88="","",IF(C88="DER-RD",VLOOKUP(B88,'DER-RD'!A:F,3,FALSE),IF(C88="DER-ED",VLOOKUP(B88,'DER-ED'!A:E,3,FALSE),IF(C88="SICRO",VLOOKUP(B88,DNIT!A:F,3,FALSE),IF(C88="EXTRA",VLOOKUP(B88,'RESUMO CPU'!A:E,4,FALSE))))))</f>
        <v>m2</v>
      </c>
      <c r="F88" s="581">
        <f>VLOOKUP(A88,MC!B:T,18,0)</f>
        <v>22199.59</v>
      </c>
      <c r="G88" s="209">
        <f t="shared" si="14"/>
        <v>137.95919699999999</v>
      </c>
      <c r="H88" s="472">
        <f t="shared" si="15"/>
        <v>3062637.61</v>
      </c>
      <c r="I88" s="45"/>
      <c r="J88" s="844">
        <f>IF(B88="","",IF(C88="DER-RD",VLOOKUP(B88,'DER-RD'!A:E,4,FALSE),IF(C88="DER-ED",VLOOKUP(B88,'DER-ED'!A:D,4,FALSE),IF(C88="SICRO",VLOOKUP(B88,DNIT!A:E,4,FALSE),IF(C88="EXTRA",VLOOKUP(B88,'RESUMO CPU'!A:E,5,FALSE))))))</f>
        <v>105.87</v>
      </c>
      <c r="K88" s="845">
        <v>0</v>
      </c>
      <c r="L88" s="846">
        <f t="shared" si="16"/>
        <v>105.87</v>
      </c>
      <c r="M88" s="52"/>
      <c r="N88" s="48"/>
      <c r="O88" s="48"/>
      <c r="P88" s="49"/>
      <c r="Q88" s="46"/>
      <c r="S88" s="87" t="s">
        <v>538</v>
      </c>
      <c r="T88" s="88" t="e">
        <f>IF(B88="","",IF(C88=#REF!,IFERROR(VLOOKUP(S88,#REF!,2,FALSE),""),IF(C88=#REF!,IFERROR(VLOOKUP(S88,#REF!,3,FALSE),""),1)))</f>
        <v>#REF!</v>
      </c>
      <c r="V88" s="781"/>
    </row>
    <row r="89" spans="1:27" s="30" customFormat="1" ht="38.25" x14ac:dyDescent="0.2">
      <c r="A89" s="677" t="s">
        <v>15874</v>
      </c>
      <c r="B89" s="204">
        <v>200237</v>
      </c>
      <c r="C89" s="544" t="s">
        <v>15804</v>
      </c>
      <c r="D89" s="205" t="str">
        <f>IF(B89="","",IF(C89="DER-RD",VLOOKUP(B89,'DER-RD'!A:E,2,FALSE),IF(C89="DER-ED",VLOOKUP(B89,'DER-ED'!A:D,2,FALSE),IF(C89="SICRO",VLOOKUP(B89,DNIT!A:E,2,FALSE),IF(C89="EXTRA",VLOOKUP(B89,'RESUMO CPU'!A:E,3,FALSE))))))</f>
        <v>Blocos pré-moldados de concreto tipo pavi-s ou equivalente, espessura de 6 cm e resistência a compressão mínima de 35MPa, assentados sobre colchão de pó de pedra na espessura de 10 cm</v>
      </c>
      <c r="E89" s="225" t="str">
        <f>IF(B89="","",IF(C89="DER-RD",VLOOKUP(B89,'DER-RD'!A:F,3,FALSE),IF(C89="DER-ED",VLOOKUP(B89,'DER-ED'!A:E,3,FALSE),IF(C89="SICRO",VLOOKUP(B89,DNIT!A:F,3,FALSE),IF(C89="EXTRA",VLOOKUP(B89,'RESUMO CPU'!A:E,4,FALSE))))))</f>
        <v>m2</v>
      </c>
      <c r="F89" s="581">
        <f>VLOOKUP(A89,MC!B:T,18,0)</f>
        <v>2903.26</v>
      </c>
      <c r="G89" s="209">
        <f t="shared" si="14"/>
        <v>116.11924099999999</v>
      </c>
      <c r="H89" s="472">
        <f t="shared" si="15"/>
        <v>337124.34</v>
      </c>
      <c r="I89" s="45"/>
      <c r="J89" s="844">
        <f>IF(B89="","",IF(C89="DER-RD",VLOOKUP(B89,'DER-RD'!A:E,4,FALSE),IF(C89="DER-ED",VLOOKUP(B89,'DER-ED'!A:D,4,FALSE),IF(C89="SICRO",VLOOKUP(B89,DNIT!A:E,4,FALSE),IF(C89="EXTRA",VLOOKUP(B89,'RESUMO CPU'!A:E,5,FALSE))))))</f>
        <v>89.11</v>
      </c>
      <c r="K89" s="845">
        <v>0</v>
      </c>
      <c r="L89" s="846">
        <f t="shared" si="16"/>
        <v>89.11</v>
      </c>
      <c r="M89" s="52"/>
      <c r="N89" s="48"/>
      <c r="O89" s="48"/>
      <c r="P89" s="49"/>
      <c r="Q89" s="46"/>
      <c r="S89" s="87" t="s">
        <v>538</v>
      </c>
      <c r="T89" s="88" t="e">
        <f>IF(B89="","",IF(C89=#REF!,IFERROR(VLOOKUP(S89,#REF!,2,FALSE),""),IF(C89=#REF!,IFERROR(VLOOKUP(S89,#REF!,3,FALSE),""),1)))</f>
        <v>#REF!</v>
      </c>
      <c r="V89" s="781"/>
    </row>
    <row r="90" spans="1:27" s="30" customFormat="1" ht="25.5" x14ac:dyDescent="0.2">
      <c r="A90" s="677" t="s">
        <v>15875</v>
      </c>
      <c r="B90" s="204">
        <v>41240</v>
      </c>
      <c r="C90" s="225" t="s">
        <v>15803</v>
      </c>
      <c r="D90" s="205" t="str">
        <f>IF(B90="","",IF(C90="DER-RD",VLOOKUP(B90,'DER-RD'!A:E,2,FALSE),IF(C90="DER-ED",VLOOKUP(B90,'DER-ED'!A:D,2,FALSE),IF(C90="SICRO",VLOOKUP(B90,DNIT!A:E,2,FALSE),IF(C90="EXTRA",VLOOKUP(B90,'RESUMO CPU'!A:E,3,FALSE))))))</f>
        <v>Passeio em concreto, largura 2,00m, acabamento em ladrilho hidráulico podotátil (L=0,40m)</v>
      </c>
      <c r="E90" s="225" t="str">
        <f>IF(B90="","",IF(C90="DER-RD",VLOOKUP(B90,'DER-RD'!A:F,3,FALSE),IF(C90="DER-ED",VLOOKUP(B90,'DER-ED'!A:E,3,FALSE),IF(C90="SICRO",VLOOKUP(B90,DNIT!A:F,3,FALSE),IF(C90="EXTRA",VLOOKUP(B90,'RESUMO CPU'!A:E,4,FALSE))))))</f>
        <v>M2</v>
      </c>
      <c r="F90" s="581">
        <f>VLOOKUP(A90,MC!B:T,18,0)</f>
        <v>5490.78</v>
      </c>
      <c r="G90" s="209">
        <f t="shared" si="14"/>
        <v>130.72210590334089</v>
      </c>
      <c r="H90" s="472">
        <f t="shared" si="15"/>
        <v>717766.32</v>
      </c>
      <c r="I90" s="45"/>
      <c r="J90" s="844">
        <f>IF(B90="","",IF(C90="DER-RD",VLOOKUP(B90,'DER-RD'!A:E,4,FALSE),IF(C90="DER-ED",VLOOKUP(B90,'DER-ED'!A:D,4,FALSE),IF(C90="SICRO",VLOOKUP(B90,DNIT!A:E,4,FALSE),IF(C90="EXTRA",VLOOKUP(B90,'RESUMO CPU'!A:E,5,FALSE))))))</f>
        <v>123.71</v>
      </c>
      <c r="K90" s="845">
        <v>0.23319999999999999</v>
      </c>
      <c r="L90" s="846">
        <f t="shared" si="16"/>
        <v>100.31625040544922</v>
      </c>
      <c r="M90" s="52"/>
      <c r="N90" s="48"/>
      <c r="O90" s="48"/>
      <c r="P90" s="49"/>
      <c r="Q90" s="46"/>
      <c r="S90" s="87" t="s">
        <v>538</v>
      </c>
      <c r="T90" s="88" t="e">
        <f>IF(B90="","",IF(C90=#REF!,IFERROR(VLOOKUP(S90,#REF!,2,FALSE),""),IF(C90=#REF!,IFERROR(VLOOKUP(S90,#REF!,3,FALSE),""),1)))</f>
        <v>#REF!</v>
      </c>
      <c r="V90" s="781"/>
    </row>
    <row r="91" spans="1:27" s="30" customFormat="1" ht="25.5" x14ac:dyDescent="0.2">
      <c r="A91" s="677" t="s">
        <v>15876</v>
      </c>
      <c r="B91" s="204">
        <v>1106380</v>
      </c>
      <c r="C91" s="225" t="s">
        <v>15805</v>
      </c>
      <c r="D91" s="205" t="str">
        <f>IF(B91="","",IF(C91="DER-RD",VLOOKUP(B91,'DER-RD'!A:E,2,FALSE),IF(C91="DER-ED",VLOOKUP(B91,'DER-ED'!A:D,2,FALSE),IF(C91="SICRO",VLOOKUP(B91,DNIT!A:E,2,FALSE),IF(C91="EXTRA",VLOOKUP(B91,'RESUMO CPU'!A:E,3,FALSE))))))</f>
        <v>Concreto para bombeamento fck = 25 MPa - confecção em central dosadora de 30 m³/h - areia e brita comerciais</v>
      </c>
      <c r="E91" s="225" t="str">
        <f>IF(B91="","",IF(C91="DER-RD",VLOOKUP(B91,'DER-RD'!A:F,3,FALSE),IF(C91="DER-ED",VLOOKUP(B91,'DER-ED'!A:E,3,FALSE),IF(C91="SICRO",VLOOKUP(B91,DNIT!A:F,3,FALSE),IF(C91="EXTRA",VLOOKUP(B91,'RESUMO CPU'!A:E,4,FALSE))))))</f>
        <v>m³</v>
      </c>
      <c r="F91" s="581">
        <f>VLOOKUP(A91,MC!B:T,18,0)</f>
        <v>431.24</v>
      </c>
      <c r="G91" s="209">
        <f t="shared" si="14"/>
        <v>561.518821</v>
      </c>
      <c r="H91" s="472">
        <f t="shared" si="15"/>
        <v>242149.37</v>
      </c>
      <c r="I91" s="45"/>
      <c r="J91" s="844">
        <f>IF(B91="","",IF(C91="DER-RD",VLOOKUP(B91,'DER-RD'!A:E,4,FALSE),IF(C91="DER-ED",VLOOKUP(B91,'DER-ED'!A:D,4,FALSE),IF(C91="SICRO",VLOOKUP(B91,DNIT!A:E,4,FALSE),IF(C91="EXTRA",VLOOKUP(B91,'RESUMO CPU'!A:E,5,FALSE))))))</f>
        <v>430.91</v>
      </c>
      <c r="K91" s="845">
        <v>0</v>
      </c>
      <c r="L91" s="846">
        <f t="shared" si="16"/>
        <v>430.91</v>
      </c>
      <c r="M91" s="52"/>
      <c r="N91" s="48"/>
      <c r="O91" s="48"/>
      <c r="P91" s="49"/>
      <c r="Q91" s="46"/>
      <c r="S91" s="87" t="s">
        <v>538</v>
      </c>
      <c r="T91" s="88" t="e">
        <f>IF(B91="","",IF(C91=#REF!,IFERROR(VLOOKUP(S91,#REF!,2,FALSE),""),IF(C91=#REF!,IFERROR(VLOOKUP(S91,#REF!,3,FALSE),""),1)))</f>
        <v>#REF!</v>
      </c>
      <c r="V91" s="781"/>
    </row>
    <row r="92" spans="1:27" s="30" customFormat="1" ht="25.5" x14ac:dyDescent="0.2">
      <c r="A92" s="677" t="s">
        <v>15877</v>
      </c>
      <c r="B92" s="204">
        <v>41221</v>
      </c>
      <c r="C92" s="225" t="s">
        <v>15803</v>
      </c>
      <c r="D92" s="205" t="str">
        <f>IF(B92="","",IF(C92="DER-RD",VLOOKUP(B92,'DER-RD'!A:E,2,FALSE),IF(C92="DER-ED",VLOOKUP(B92,'DER-ED'!A:D,2,FALSE),IF(C92="SICRO",VLOOKUP(B92,DNIT!A:E,2,FALSE),IF(C92="EXTRA",VLOOKUP(B92,'RESUMO CPU'!A:E,3,FALSE))))))</f>
        <v>Lona plástica preta para isolamento de concretagem sobre solo, fornecimento e colocação</v>
      </c>
      <c r="E92" s="225" t="str">
        <f>IF(B92="","",IF(C92="DER-RD",VLOOKUP(B92,'DER-RD'!A:F,3,FALSE),IF(C92="DER-ED",VLOOKUP(B92,'DER-ED'!A:E,3,FALSE),IF(C92="SICRO",VLOOKUP(B92,DNIT!A:F,3,FALSE),IF(C92="EXTRA",VLOOKUP(B92,'RESUMO CPU'!A:E,4,FALSE))))))</f>
        <v>M2</v>
      </c>
      <c r="F92" s="581">
        <f>VLOOKUP(A92,MC!B:T,18,0)</f>
        <v>4312.57</v>
      </c>
      <c r="G92" s="209">
        <f t="shared" si="14"/>
        <v>6.3083903665261101</v>
      </c>
      <c r="H92" s="472">
        <f t="shared" si="15"/>
        <v>27205.37</v>
      </c>
      <c r="I92" s="45"/>
      <c r="J92" s="844">
        <f>IF(B92="","",IF(C92="DER-RD",VLOOKUP(B92,'DER-RD'!A:E,4,FALSE),IF(C92="DER-ED",VLOOKUP(B92,'DER-ED'!A:D,4,FALSE),IF(C92="SICRO",VLOOKUP(B92,DNIT!A:E,4,FALSE),IF(C92="EXTRA",VLOOKUP(B92,'RESUMO CPU'!A:E,5,FALSE))))))</f>
        <v>5.97</v>
      </c>
      <c r="K92" s="845">
        <v>0.23319999999999999</v>
      </c>
      <c r="L92" s="846">
        <f t="shared" si="16"/>
        <v>4.8410638987998702</v>
      </c>
      <c r="M92" s="52"/>
      <c r="N92" s="48"/>
      <c r="O92" s="48"/>
      <c r="P92" s="49"/>
      <c r="Q92" s="46"/>
      <c r="S92" s="87" t="s">
        <v>538</v>
      </c>
      <c r="T92" s="88" t="e">
        <f>IF(B92="","",IF(C92=#REF!,IFERROR(VLOOKUP(S92,#REF!,2,FALSE),""),IF(C92=#REF!,IFERROR(VLOOKUP(S92,#REF!,3,FALSE),""),1)))</f>
        <v>#REF!</v>
      </c>
      <c r="V92" s="781"/>
    </row>
    <row r="93" spans="1:27" s="30" customFormat="1" ht="38.25" x14ac:dyDescent="0.2">
      <c r="A93" s="677" t="s">
        <v>15878</v>
      </c>
      <c r="B93" s="204">
        <v>40240</v>
      </c>
      <c r="C93" s="544" t="s">
        <v>15804</v>
      </c>
      <c r="D93" s="205" t="str">
        <f>IF(B93="","",IF(C93="DER-RD",VLOOKUP(B93,'DER-RD'!A:E,2,FALSE),IF(C93="DER-ED",VLOOKUP(B93,'DER-ED'!A:D,2,FALSE),IF(C93="SICRO",VLOOKUP(B93,DNIT!A:E,2,FALSE),IF(C93="EXTRA",VLOOKUP(B93,'RESUMO CPU'!A:E,3,FALSE))))))</f>
        <v>Fornecimento e aplicação de concreto USINADO Fck=25 MPa - considerando lançamento MANUAL para INFRA-ESTRUTURA (5% de perdas já incluído no custo)</v>
      </c>
      <c r="E93" s="225" t="str">
        <f>IF(B93="","",IF(C93="DER-RD",VLOOKUP(B93,'DER-RD'!A:F,3,FALSE),IF(C93="DER-ED",VLOOKUP(B93,'DER-ED'!A:E,3,FALSE),IF(C93="SICRO",VLOOKUP(B93,DNIT!A:F,3,FALSE),IF(C93="EXTRA",VLOOKUP(B93,'RESUMO CPU'!A:E,4,FALSE))))))</f>
        <v>m3</v>
      </c>
      <c r="F93" s="581">
        <f>VLOOKUP(A93,MC!B:T,18,0)</f>
        <v>4.8600000000000003</v>
      </c>
      <c r="G93" s="209">
        <f t="shared" si="14"/>
        <v>957.93487199999993</v>
      </c>
      <c r="H93" s="472">
        <f t="shared" si="15"/>
        <v>4655.5600000000004</v>
      </c>
      <c r="I93" s="45"/>
      <c r="J93" s="844">
        <f>IF(B93="","",IF(C93="DER-RD",VLOOKUP(B93,'DER-RD'!A:E,4,FALSE),IF(C93="DER-ED",VLOOKUP(B93,'DER-ED'!A:D,4,FALSE),IF(C93="SICRO",VLOOKUP(B93,DNIT!A:E,4,FALSE),IF(C93="EXTRA",VLOOKUP(B93,'RESUMO CPU'!A:E,5,FALSE))))))</f>
        <v>735.12</v>
      </c>
      <c r="K93" s="845">
        <v>0</v>
      </c>
      <c r="L93" s="846">
        <f t="shared" si="16"/>
        <v>735.12</v>
      </c>
      <c r="M93" s="52"/>
      <c r="N93" s="48"/>
      <c r="O93" s="48"/>
      <c r="P93" s="49"/>
      <c r="Q93" s="46"/>
      <c r="S93" s="87" t="s">
        <v>538</v>
      </c>
      <c r="T93" s="88" t="e">
        <f>IF(B93="","",IF(C93=#REF!,IFERROR(VLOOKUP(S93,#REF!,2,FALSE),""),IF(C93=#REF!,IFERROR(VLOOKUP(S93,#REF!,3,FALSE),""),1)))</f>
        <v>#REF!</v>
      </c>
      <c r="V93" s="781"/>
    </row>
    <row r="94" spans="1:27" s="30" customFormat="1" ht="12.75" x14ac:dyDescent="0.2">
      <c r="A94" s="758">
        <v>5</v>
      </c>
      <c r="B94" s="198"/>
      <c r="C94" s="199"/>
      <c r="D94" s="200" t="s">
        <v>5712</v>
      </c>
      <c r="E94" s="199"/>
      <c r="F94" s="578"/>
      <c r="G94" s="202"/>
      <c r="H94" s="467">
        <f>SUBTOTAL(9,H85:H93)</f>
        <v>6832284.1799999997</v>
      </c>
      <c r="I94" s="94"/>
      <c r="J94" s="844" t="str">
        <f>IF(B94="","",IF(C94="DER-RD",VLOOKUP(B94,'DER-RD'!A:E,4,FALSE),IF(C94="DER-ED",VLOOKUP(B94,'DER-ED'!A:D,4,FALSE),IF(C94="SICRO",VLOOKUP(B94,DNIT!A:E,4,FALSE),IF(C94="EXTRA",VLOOKUP(B94,'RESUMO CPU'!A:E,5,FALSE))))))</f>
        <v/>
      </c>
      <c r="K94" s="80"/>
      <c r="L94" s="81"/>
      <c r="M94" s="47"/>
      <c r="N94" s="48"/>
      <c r="O94" s="48"/>
      <c r="P94" s="49"/>
      <c r="Q94" s="46"/>
      <c r="V94" s="210">
        <f>H94/H171</f>
        <v>0.40874436686479565</v>
      </c>
    </row>
    <row r="95" spans="1:27" s="30" customFormat="1" ht="12.75" x14ac:dyDescent="0.2">
      <c r="A95" s="468"/>
      <c r="B95" s="218"/>
      <c r="C95" s="219"/>
      <c r="D95" s="211"/>
      <c r="E95" s="219"/>
      <c r="F95" s="579"/>
      <c r="G95" s="220"/>
      <c r="H95" s="469"/>
      <c r="I95" s="45"/>
      <c r="J95" s="844" t="str">
        <f>IF(B95="","",IF(C95="DER-RD",VLOOKUP(B95,'DER-RD'!A:E,4,FALSE),IF(C95="DER-ED",VLOOKUP(B95,'DER-ED'!A:D,4,FALSE),IF(C95="SICRO",VLOOKUP(B95,DNIT!A:E,4,FALSE),IF(C95="EXTRA",VLOOKUP(B95,'RESUMO CPU'!A:E,5,FALSE))))))</f>
        <v/>
      </c>
      <c r="K95" s="80"/>
      <c r="L95" s="81"/>
      <c r="N95" s="48"/>
      <c r="O95" s="48"/>
      <c r="P95" s="49"/>
      <c r="Q95" s="46"/>
      <c r="V95" s="210"/>
    </row>
    <row r="96" spans="1:27" ht="12.75" x14ac:dyDescent="0.2">
      <c r="A96" s="470">
        <v>6</v>
      </c>
      <c r="B96" s="214"/>
      <c r="C96" s="215"/>
      <c r="D96" s="216" t="s">
        <v>5696</v>
      </c>
      <c r="E96" s="215"/>
      <c r="F96" s="577"/>
      <c r="G96" s="217"/>
      <c r="H96" s="464"/>
      <c r="I96" s="83"/>
      <c r="J96" s="844" t="str">
        <f>IF(B96="","",IF(C96="DER-RD",VLOOKUP(B96,'DER-RD'!A:E,4,FALSE),IF(C96="DER-ED",VLOOKUP(B96,'DER-ED'!A:D,4,FALSE),IF(C96="SICRO",VLOOKUP(B96,DNIT!A:E,4,FALSE),IF(C96="EXTRA",VLOOKUP(B96,'RESUMO CPU'!A:E,5,FALSE))))))</f>
        <v/>
      </c>
      <c r="K96" s="80"/>
      <c r="L96" s="81"/>
      <c r="M96" s="16"/>
      <c r="N96" s="24"/>
      <c r="O96" s="24"/>
      <c r="P96" s="25"/>
      <c r="Q96" s="23"/>
      <c r="S96" s="23"/>
      <c r="T96" s="84"/>
      <c r="AA96" s="2"/>
    </row>
    <row r="97" spans="1:27" ht="12.75" x14ac:dyDescent="0.2">
      <c r="A97" s="677" t="s">
        <v>15879</v>
      </c>
      <c r="B97" s="204">
        <v>5213400</v>
      </c>
      <c r="C97" s="225" t="s">
        <v>15805</v>
      </c>
      <c r="D97" s="205" t="str">
        <f>IF(B97="","",IF(C97="DER-RD",VLOOKUP(B97,'DER-RD'!A:E,2,FALSE),IF(C97="DER-ED",VLOOKUP(B97,'DER-ED'!A:D,2,FALSE),IF(C97="SICRO",VLOOKUP(B97,DNIT!A:E,2,FALSE),IF(C97="EXTRA",VLOOKUP(B97,'RESUMO CPU'!A:E,3,FALSE))))))</f>
        <v>Pintura de faixa com tinta acrílica - espessura de 0,4 mm</v>
      </c>
      <c r="E97" s="225" t="str">
        <f>IF(B97="","",IF(C97="DER-RD",VLOOKUP(B97,'DER-RD'!A:F,3,FALSE),IF(C97="DER-ED",VLOOKUP(B97,'DER-ED'!A:E,3,FALSE),IF(C97="SICRO",VLOOKUP(B97,DNIT!A:F,3,FALSE),IF(C97="EXTRA",VLOOKUP(B97,'RESUMO CPU'!A:E,4,FALSE))))))</f>
        <v>m²</v>
      </c>
      <c r="F97" s="581">
        <f>VLOOKUP(A97,MC!B:T,18,0)</f>
        <v>827.6</v>
      </c>
      <c r="G97" s="209">
        <f t="shared" ref="G97:G100" si="17">L97*(1+$H$9)</f>
        <v>31.365617</v>
      </c>
      <c r="H97" s="472">
        <f t="shared" ref="H97:H100" si="18">+TRUNC(F97*G97,2)</f>
        <v>25958.18</v>
      </c>
      <c r="I97" s="22"/>
      <c r="J97" s="844">
        <f>IF(B97="","",IF(C97="DER-RD",VLOOKUP(B97,'DER-RD'!A:E,4,FALSE),IF(C97="DER-ED",VLOOKUP(B97,'DER-ED'!A:D,4,FALSE),IF(C97="SICRO",VLOOKUP(B97,DNIT!A:E,4,FALSE),IF(C97="EXTRA",VLOOKUP(B97,'RESUMO CPU'!A:E,5,FALSE))))))</f>
        <v>24.07</v>
      </c>
      <c r="K97" s="845">
        <v>0</v>
      </c>
      <c r="L97" s="846">
        <f t="shared" ref="L97:L100" si="19">IF(J97="","",(J97/(1+K97)))</f>
        <v>24.07</v>
      </c>
      <c r="M97" s="13"/>
      <c r="N97" s="48"/>
      <c r="O97" s="48"/>
      <c r="P97" s="49"/>
      <c r="Q97" s="46"/>
      <c r="V97" s="781"/>
    </row>
    <row r="98" spans="1:27" ht="12.75" x14ac:dyDescent="0.2">
      <c r="A98" s="677" t="s">
        <v>15880</v>
      </c>
      <c r="B98" s="204">
        <v>5213404</v>
      </c>
      <c r="C98" s="225" t="s">
        <v>15805</v>
      </c>
      <c r="D98" s="205" t="str">
        <f>IF(B98="","",IF(C98="DER-RD",VLOOKUP(B98,'DER-RD'!A:E,2,FALSE),IF(C98="DER-ED",VLOOKUP(B98,'DER-ED'!A:D,2,FALSE),IF(C98="SICRO",VLOOKUP(B98,DNIT!A:E,2,FALSE),IF(C98="EXTRA",VLOOKUP(B98,'RESUMO CPU'!A:E,3,FALSE))))))</f>
        <v>Pintura de setas e zebrados com tinta acrílica - espessura de 0,4 mm</v>
      </c>
      <c r="E98" s="225" t="str">
        <f>IF(B98="","",IF(C98="DER-RD",VLOOKUP(B98,'DER-RD'!A:F,3,FALSE),IF(C98="DER-ED",VLOOKUP(B98,'DER-ED'!A:E,3,FALSE),IF(C98="SICRO",VLOOKUP(B98,DNIT!A:F,3,FALSE),IF(C98="EXTRA",VLOOKUP(B98,'RESUMO CPU'!A:E,4,FALSE))))))</f>
        <v>m²</v>
      </c>
      <c r="F98" s="581">
        <f>VLOOKUP(A98,MC!B:T,18,0)</f>
        <v>78.010000000000005</v>
      </c>
      <c r="G98" s="209">
        <f t="shared" si="17"/>
        <v>49.165962999999991</v>
      </c>
      <c r="H98" s="472">
        <f t="shared" si="18"/>
        <v>3835.43</v>
      </c>
      <c r="I98" s="22"/>
      <c r="J98" s="844">
        <f>IF(B98="","",IF(C98="DER-RD",VLOOKUP(B98,'DER-RD'!A:E,4,FALSE),IF(C98="DER-ED",VLOOKUP(B98,'DER-ED'!A:D,4,FALSE),IF(C98="SICRO",VLOOKUP(B98,DNIT!A:E,4,FALSE),IF(C98="EXTRA",VLOOKUP(B98,'RESUMO CPU'!A:E,5,FALSE))))))</f>
        <v>37.729999999999997</v>
      </c>
      <c r="K98" s="845">
        <v>0</v>
      </c>
      <c r="L98" s="846">
        <f t="shared" si="19"/>
        <v>37.729999999999997</v>
      </c>
      <c r="M98" s="13"/>
      <c r="N98" s="48"/>
      <c r="O98" s="48"/>
      <c r="P98" s="49"/>
      <c r="Q98" s="46"/>
      <c r="V98" s="781"/>
    </row>
    <row r="99" spans="1:27" ht="12.75" x14ac:dyDescent="0.2">
      <c r="A99" s="677" t="s">
        <v>15881</v>
      </c>
      <c r="B99" s="204">
        <v>5213571</v>
      </c>
      <c r="C99" s="225" t="s">
        <v>15805</v>
      </c>
      <c r="D99" s="205" t="str">
        <f>IF(B99="","",IF(C99="DER-RD",VLOOKUP(B99,'DER-RD'!A:E,2,FALSE),IF(C99="DER-ED",VLOOKUP(B99,'DER-ED'!A:D,2,FALSE),IF(C99="SICRO",VLOOKUP(B99,DNIT!A:E,2,FALSE),IF(C99="EXTRA",VLOOKUP(B99,'RESUMO CPU'!A:E,3,FALSE))))))</f>
        <v>Placa em aço - película I + III - fornecimento e implantação</v>
      </c>
      <c r="E99" s="225" t="str">
        <f>IF(B99="","",IF(C99="DER-RD",VLOOKUP(B99,'DER-RD'!A:F,3,FALSE),IF(C99="DER-ED",VLOOKUP(B99,'DER-ED'!A:E,3,FALSE),IF(C99="SICRO",VLOOKUP(B99,DNIT!A:F,3,FALSE),IF(C99="EXTRA",VLOOKUP(B99,'RESUMO CPU'!A:E,4,FALSE))))))</f>
        <v>m²</v>
      </c>
      <c r="F99" s="581">
        <f>VLOOKUP(A99,MC!B:T,18,0)</f>
        <v>29.76</v>
      </c>
      <c r="G99" s="209">
        <f t="shared" si="17"/>
        <v>680.66125399999999</v>
      </c>
      <c r="H99" s="472">
        <f t="shared" si="18"/>
        <v>20256.47</v>
      </c>
      <c r="I99" s="22"/>
      <c r="J99" s="844">
        <f>IF(B99="","",IF(C99="DER-RD",VLOOKUP(B99,'DER-RD'!A:E,4,FALSE),IF(C99="DER-ED",VLOOKUP(B99,'DER-ED'!A:D,4,FALSE),IF(C99="SICRO",VLOOKUP(B99,DNIT!A:E,4,FALSE),IF(C99="EXTRA",VLOOKUP(B99,'RESUMO CPU'!A:E,5,FALSE))))))</f>
        <v>522.34</v>
      </c>
      <c r="K99" s="845">
        <v>0</v>
      </c>
      <c r="L99" s="846">
        <f t="shared" si="19"/>
        <v>522.34</v>
      </c>
      <c r="M99" s="13"/>
      <c r="N99" s="48"/>
      <c r="O99" s="48"/>
      <c r="P99" s="49"/>
      <c r="Q99" s="46"/>
      <c r="V99" s="781"/>
    </row>
    <row r="100" spans="1:27" ht="25.5" x14ac:dyDescent="0.2">
      <c r="A100" s="677" t="s">
        <v>15882</v>
      </c>
      <c r="B100" s="204">
        <v>5213863</v>
      </c>
      <c r="C100" s="225" t="s">
        <v>15805</v>
      </c>
      <c r="D100" s="205" t="str">
        <f>IF(B100="","",IF(C100="DER-RD",VLOOKUP(B100,'DER-RD'!A:E,2,FALSE),IF(C100="DER-ED",VLOOKUP(B100,'DER-ED'!A:D,2,FALSE),IF(C100="SICRO",VLOOKUP(B100,DNIT!A:E,2,FALSE),IF(C100="EXTRA",VLOOKUP(B100,'RESUMO CPU'!A:E,3,FALSE))))))</f>
        <v>Suporte metálico galvanizado para placa de advertência ou regulamentação - lado ou diâmetro de 0,60 m - fornecimento e implantação</v>
      </c>
      <c r="E100" s="225" t="str">
        <f>IF(B100="","",IF(C100="DER-RD",VLOOKUP(B100,'DER-RD'!A:F,3,FALSE),IF(C100="DER-ED",VLOOKUP(B100,'DER-ED'!A:E,3,FALSE),IF(C100="SICRO",VLOOKUP(B100,DNIT!A:F,3,FALSE),IF(C100="EXTRA",VLOOKUP(B100,'RESUMO CPU'!A:E,4,FALSE))))))</f>
        <v>un</v>
      </c>
      <c r="F100" s="581">
        <f>VLOOKUP(A100,MC!B:T,18,0)</f>
        <v>80</v>
      </c>
      <c r="G100" s="209">
        <f t="shared" si="17"/>
        <v>596.23340499999995</v>
      </c>
      <c r="H100" s="472">
        <f t="shared" si="18"/>
        <v>47698.67</v>
      </c>
      <c r="I100" s="22"/>
      <c r="J100" s="844">
        <f>IF(B100="","",IF(C100="DER-RD",VLOOKUP(B100,'DER-RD'!A:E,4,FALSE),IF(C100="DER-ED",VLOOKUP(B100,'DER-ED'!A:D,4,FALSE),IF(C100="SICRO",VLOOKUP(B100,DNIT!A:E,4,FALSE),IF(C100="EXTRA",VLOOKUP(B100,'RESUMO CPU'!A:E,5,FALSE))))))</f>
        <v>457.55</v>
      </c>
      <c r="K100" s="845">
        <v>0</v>
      </c>
      <c r="L100" s="846">
        <f t="shared" si="19"/>
        <v>457.55</v>
      </c>
      <c r="M100" s="13"/>
      <c r="N100" s="48"/>
      <c r="O100" s="48"/>
      <c r="P100" s="49"/>
      <c r="Q100" s="46"/>
      <c r="V100" s="781"/>
    </row>
    <row r="101" spans="1:27" s="30" customFormat="1" ht="12.75" x14ac:dyDescent="0.2">
      <c r="A101" s="758">
        <v>6</v>
      </c>
      <c r="B101" s="198"/>
      <c r="C101" s="199"/>
      <c r="D101" s="200" t="s">
        <v>14045</v>
      </c>
      <c r="E101" s="199"/>
      <c r="F101" s="578"/>
      <c r="G101" s="202"/>
      <c r="H101" s="467">
        <f>SUBTOTAL(9,H97:H100)</f>
        <v>97748.75</v>
      </c>
      <c r="I101" s="94"/>
      <c r="J101" s="844" t="str">
        <f>IF(B101="","",IF(C101="DER-RD",VLOOKUP(B101,'DER-RD'!A:E,4,FALSE),IF(C101="DER-ED",VLOOKUP(B101,'DER-ED'!A:D,4,FALSE),IF(C101="SICRO",VLOOKUP(B101,DNIT!A:E,4,FALSE),IF(C101="EXTRA",VLOOKUP(B101,'RESUMO CPU'!A:E,5,FALSE))))))</f>
        <v/>
      </c>
      <c r="K101" s="80"/>
      <c r="L101" s="81"/>
      <c r="M101" s="47"/>
      <c r="N101" s="48"/>
      <c r="O101" s="48"/>
      <c r="P101" s="49"/>
      <c r="Q101" s="46"/>
      <c r="V101" s="210">
        <f>H101/$H$171</f>
        <v>5.8478614000764817E-3</v>
      </c>
    </row>
    <row r="102" spans="1:27" s="30" customFormat="1" ht="12.75" x14ac:dyDescent="0.2">
      <c r="A102" s="468"/>
      <c r="B102" s="218"/>
      <c r="C102" s="219"/>
      <c r="D102" s="211"/>
      <c r="E102" s="219"/>
      <c r="F102" s="579"/>
      <c r="G102" s="220"/>
      <c r="H102" s="469"/>
      <c r="I102" s="45"/>
      <c r="J102" s="844" t="str">
        <f>IF(B102="","",IF(C102="DER-RD",VLOOKUP(B102,'DER-RD'!A:E,4,FALSE),IF(C102="DER-ED",VLOOKUP(B102,'DER-ED'!A:D,4,FALSE),IF(C102="SICRO",VLOOKUP(B102,DNIT!A:E,4,FALSE),IF(C102="EXTRA",VLOOKUP(B102,'RESUMO CPU'!A:E,5,FALSE))))))</f>
        <v/>
      </c>
      <c r="K102" s="80"/>
      <c r="L102" s="81"/>
      <c r="N102" s="48"/>
      <c r="O102" s="48"/>
      <c r="P102" s="49"/>
      <c r="Q102" s="46"/>
      <c r="V102" s="210"/>
    </row>
    <row r="103" spans="1:27" ht="12.75" x14ac:dyDescent="0.2">
      <c r="A103" s="470">
        <v>7</v>
      </c>
      <c r="B103" s="214"/>
      <c r="C103" s="215"/>
      <c r="D103" s="216" t="s">
        <v>10397</v>
      </c>
      <c r="E103" s="215"/>
      <c r="F103" s="577"/>
      <c r="G103" s="217"/>
      <c r="H103" s="464"/>
      <c r="I103" s="83"/>
      <c r="J103" s="844" t="str">
        <f>IF(B103="","",IF(C103="DER-RD",VLOOKUP(B103,'DER-RD'!A:E,4,FALSE),IF(C103="DER-ED",VLOOKUP(B103,'DER-ED'!A:D,4,FALSE),IF(C103="SICRO",VLOOKUP(B103,DNIT!A:E,4,FALSE),IF(C103="EXTRA",VLOOKUP(B103,'RESUMO CPU'!A:E,5,FALSE))))))</f>
        <v/>
      </c>
      <c r="K103" s="80"/>
      <c r="L103" s="81"/>
      <c r="M103" s="16"/>
      <c r="N103" s="24"/>
      <c r="O103" s="24"/>
      <c r="P103" s="25"/>
      <c r="Q103" s="23"/>
      <c r="S103" s="23"/>
      <c r="T103" s="84"/>
      <c r="AA103" s="2"/>
    </row>
    <row r="104" spans="1:27" ht="12.75" x14ac:dyDescent="0.2">
      <c r="A104" s="526" t="s">
        <v>15883</v>
      </c>
      <c r="B104" s="543">
        <v>5501706</v>
      </c>
      <c r="C104" s="225" t="s">
        <v>15805</v>
      </c>
      <c r="D104" s="205" t="str">
        <f>IF(B104="","",IF(C104="DER-RD",VLOOKUP(B104,'DER-RD'!A:E,2,FALSE),IF(C104="DER-ED",VLOOKUP(B104,'DER-ED'!A:D,2,FALSE),IF(C104="SICRO",VLOOKUP(B104,DNIT!A:E,2,FALSE),IF(C104="EXTRA",VLOOKUP(B104,'RESUMO CPU'!A:E,3,FALSE))))))</f>
        <v>Escavação mecânica com retroescavadeira em material de 1ª categoria</v>
      </c>
      <c r="E104" s="225" t="str">
        <f>IF(B104="","",IF(C104="DER-RD",VLOOKUP(B104,'DER-RD'!A:F,3,FALSE),IF(C104="DER-ED",VLOOKUP(B104,'DER-ED'!A:E,3,FALSE),IF(C104="SICRO",VLOOKUP(B104,DNIT!A:F,3,FALSE),IF(C104="EXTRA",VLOOKUP(B104,'RESUMO CPU'!A:E,4,FALSE))))))</f>
        <v>m³</v>
      </c>
      <c r="F104" s="581">
        <f>VLOOKUP(A104,MC!B:T,18,0)</f>
        <v>204.39200000000002</v>
      </c>
      <c r="G104" s="209">
        <f t="shared" ref="G104:G112" si="20">L104*(1+$H$9)</f>
        <v>8.9132039999999986</v>
      </c>
      <c r="H104" s="472">
        <f t="shared" ref="H104:H112" si="21">+TRUNC(F104*G104,2)</f>
        <v>1821.78</v>
      </c>
      <c r="I104" s="22"/>
      <c r="J104" s="844">
        <f>IF(B104="","",IF(C104="DER-RD",VLOOKUP(B104,'DER-RD'!A:E,4,FALSE),IF(C104="DER-ED",VLOOKUP(B104,'DER-ED'!A:D,4,FALSE),IF(C104="SICRO",VLOOKUP(B104,DNIT!A:E,4,FALSE),IF(C104="EXTRA",VLOOKUP(B104,'RESUMO CPU'!A:E,5,FALSE))))))</f>
        <v>6.84</v>
      </c>
      <c r="K104" s="845">
        <v>0</v>
      </c>
      <c r="L104" s="846">
        <f t="shared" ref="L104:L112" si="22">IF(J104="","",(J104/(1+K104)))</f>
        <v>6.84</v>
      </c>
      <c r="M104" s="13"/>
      <c r="N104" s="48"/>
      <c r="O104" s="48"/>
      <c r="P104" s="49"/>
      <c r="Q104" s="46"/>
      <c r="V104" s="781"/>
    </row>
    <row r="105" spans="1:27" ht="12.75" x14ac:dyDescent="0.2">
      <c r="A105" s="526" t="s">
        <v>15884</v>
      </c>
      <c r="B105" s="543">
        <v>4805749</v>
      </c>
      <c r="C105" s="225" t="s">
        <v>15805</v>
      </c>
      <c r="D105" s="205" t="str">
        <f>IF(B105="","",IF(C105="DER-RD",VLOOKUP(B105,'DER-RD'!A:E,2,FALSE),IF(C105="DER-ED",VLOOKUP(B105,'DER-ED'!A:D,2,FALSE),IF(C105="SICRO",VLOOKUP(B105,DNIT!A:E,2,FALSE),IF(C105="EXTRA",VLOOKUP(B105,'RESUMO CPU'!A:E,3,FALSE))))))</f>
        <v>Escavação manual de vala em material de 1ª categoria</v>
      </c>
      <c r="E105" s="225" t="str">
        <f>IF(B105="","",IF(C105="DER-RD",VLOOKUP(B105,'DER-RD'!A:F,3,FALSE),IF(C105="DER-ED",VLOOKUP(B105,'DER-ED'!A:E,3,FALSE),IF(C105="SICRO",VLOOKUP(B105,DNIT!A:F,3,FALSE),IF(C105="EXTRA",VLOOKUP(B105,'RESUMO CPU'!A:E,4,FALSE))))))</f>
        <v>m³</v>
      </c>
      <c r="F105" s="581">
        <f>VLOOKUP(A105,MC!B:T,18,0)</f>
        <v>306.58800000000002</v>
      </c>
      <c r="G105" s="209">
        <f t="shared" si="20"/>
        <v>96.312120999999991</v>
      </c>
      <c r="H105" s="472">
        <f t="shared" si="21"/>
        <v>29528.14</v>
      </c>
      <c r="I105" s="22"/>
      <c r="J105" s="844">
        <f>IF(B105="","",IF(C105="DER-RD",VLOOKUP(B105,'DER-RD'!A:E,4,FALSE),IF(C105="DER-ED",VLOOKUP(B105,'DER-ED'!A:D,4,FALSE),IF(C105="SICRO",VLOOKUP(B105,DNIT!A:E,4,FALSE),IF(C105="EXTRA",VLOOKUP(B105,'RESUMO CPU'!A:E,5,FALSE))))))</f>
        <v>73.91</v>
      </c>
      <c r="K105" s="845">
        <v>0</v>
      </c>
      <c r="L105" s="846">
        <f t="shared" si="22"/>
        <v>73.91</v>
      </c>
      <c r="M105" s="13"/>
      <c r="N105" s="48"/>
      <c r="O105" s="48"/>
      <c r="P105" s="49"/>
      <c r="Q105" s="46"/>
      <c r="V105" s="781"/>
    </row>
    <row r="106" spans="1:27" ht="25.5" x14ac:dyDescent="0.2">
      <c r="A106" s="526" t="s">
        <v>15885</v>
      </c>
      <c r="B106" s="543">
        <v>5915407</v>
      </c>
      <c r="C106" s="225" t="s">
        <v>15805</v>
      </c>
      <c r="D106" s="205" t="str">
        <f>IF(B106="","",IF(C106="DER-RD",VLOOKUP(B106,'DER-RD'!A:E,2,FALSE),IF(C106="DER-ED",VLOOKUP(B106,'DER-ED'!A:D,2,FALSE),IF(C106="SICRO",VLOOKUP(B106,DNIT!A:E,2,FALSE),IF(C106="EXTRA",VLOOKUP(B106,'RESUMO CPU'!A:E,3,FALSE))))))</f>
        <v>Carga, manobra e descarga de agregados ou solos em caminhão basculante de 10 m³ - carga com carregadeira de 3,40 m³ e descarga livre</v>
      </c>
      <c r="E106" s="225" t="str">
        <f>IF(B106="","",IF(C106="DER-RD",VLOOKUP(B106,'DER-RD'!A:F,3,FALSE),IF(C106="DER-ED",VLOOKUP(B106,'DER-ED'!A:E,3,FALSE),IF(C106="SICRO",VLOOKUP(B106,DNIT!A:F,3,FALSE),IF(C106="EXTRA",VLOOKUP(B106,'RESUMO CPU'!A:E,4,FALSE))))))</f>
        <v>t</v>
      </c>
      <c r="F106" s="581">
        <f>VLOOKUP(A106,MC!B:T,18,0)</f>
        <v>664.27</v>
      </c>
      <c r="G106" s="209">
        <f t="shared" si="20"/>
        <v>3.739897</v>
      </c>
      <c r="H106" s="472">
        <f t="shared" si="21"/>
        <v>2484.3000000000002</v>
      </c>
      <c r="I106" s="3"/>
      <c r="J106" s="844">
        <f>IF(B106="","",IF(C106="DER-RD",VLOOKUP(B106,'DER-RD'!A:E,4,FALSE),IF(C106="DER-ED",VLOOKUP(B106,'DER-ED'!A:D,4,FALSE),IF(C106="SICRO",VLOOKUP(B106,DNIT!A:E,4,FALSE),IF(C106="EXTRA",VLOOKUP(B106,'RESUMO CPU'!A:E,5,FALSE))))))</f>
        <v>2.87</v>
      </c>
      <c r="K106" s="845">
        <v>0</v>
      </c>
      <c r="L106" s="846">
        <f t="shared" si="22"/>
        <v>2.87</v>
      </c>
      <c r="M106" s="13"/>
      <c r="N106" s="48"/>
      <c r="O106" s="48"/>
      <c r="P106" s="49"/>
      <c r="Q106" s="46"/>
      <c r="V106" s="781"/>
    </row>
    <row r="107" spans="1:27" ht="12.75" x14ac:dyDescent="0.2">
      <c r="A107" s="526" t="s">
        <v>15886</v>
      </c>
      <c r="B107" s="543">
        <v>4413985</v>
      </c>
      <c r="C107" s="225" t="s">
        <v>15805</v>
      </c>
      <c r="D107" s="205" t="str">
        <f>IF(B107="","",IF(C107="DER-RD",VLOOKUP(B107,'DER-RD'!A:E,2,FALSE),IF(C107="DER-ED",VLOOKUP(B107,'DER-ED'!A:D,2,FALSE),IF(C107="SICRO",VLOOKUP(B107,DNIT!A:E,2,FALSE),IF(C107="EXTRA",VLOOKUP(B107,'RESUMO CPU'!A:E,3,FALSE))))))</f>
        <v>Regularização manual de taludes de cortes e aterros</v>
      </c>
      <c r="E107" s="225" t="str">
        <f>IF(B107="","",IF(C107="DER-RD",VLOOKUP(B107,'DER-RD'!A:F,3,FALSE),IF(C107="DER-ED",VLOOKUP(B107,'DER-ED'!A:E,3,FALSE),IF(C107="SICRO",VLOOKUP(B107,DNIT!A:F,3,FALSE),IF(C107="EXTRA",VLOOKUP(B107,'RESUMO CPU'!A:E,4,FALSE))))))</f>
        <v>m²</v>
      </c>
      <c r="F107" s="581">
        <f>VLOOKUP(A107,MC!B:T,18,0)</f>
        <v>3406.53</v>
      </c>
      <c r="G107" s="209">
        <f t="shared" si="20"/>
        <v>28.889727000000001</v>
      </c>
      <c r="H107" s="472">
        <f t="shared" si="21"/>
        <v>98413.72</v>
      </c>
      <c r="I107" s="3"/>
      <c r="J107" s="844">
        <f>IF(B107="","",IF(C107="DER-RD",VLOOKUP(B107,'DER-RD'!A:E,4,FALSE),IF(C107="DER-ED",VLOOKUP(B107,'DER-ED'!A:D,4,FALSE),IF(C107="SICRO",VLOOKUP(B107,DNIT!A:E,4,FALSE),IF(C107="EXTRA",VLOOKUP(B107,'RESUMO CPU'!A:E,5,FALSE))))))</f>
        <v>22.17</v>
      </c>
      <c r="K107" s="845">
        <v>0</v>
      </c>
      <c r="L107" s="846">
        <f t="shared" si="22"/>
        <v>22.17</v>
      </c>
      <c r="M107" s="13"/>
      <c r="N107" s="48"/>
      <c r="O107" s="48"/>
      <c r="P107" s="49"/>
      <c r="Q107" s="46"/>
      <c r="V107" s="781"/>
    </row>
    <row r="108" spans="1:27" ht="25.5" x14ac:dyDescent="0.2">
      <c r="A108" s="526" t="s">
        <v>15887</v>
      </c>
      <c r="B108" s="543" t="s">
        <v>10435</v>
      </c>
      <c r="C108" s="225" t="s">
        <v>28157</v>
      </c>
      <c r="D108" s="205" t="str">
        <f>IF(B108="","",IF(C108="DER-RD",VLOOKUP(B108,'DER-RD'!A:E,2,FALSE),IF(C108="DER-ED",VLOOKUP(B108,'DER-ED'!A:D,2,FALSE),IF(C108="SICRO",VLOOKUP(B108,DNIT!A:E,2,FALSE),IF(C108="EXTRA",VLOOKUP(B108,'RESUMO CPU'!A:E,3,FALSE))))))</f>
        <v>Enrocamento - Rocha B 0,/0,5T (W50% - 0,5T), Inclusive O Fornecimento, Carga E Descarga De Todo Material E Sua Colocação</v>
      </c>
      <c r="E108" s="225" t="str">
        <f>IF(B108="","",IF(C108="DER-RD",VLOOKUP(B108,'DER-RD'!A:F,3,FALSE),IF(C108="DER-ED",VLOOKUP(B108,'DER-ED'!A:E,3,FALSE),IF(C108="SICRO",VLOOKUP(B108,DNIT!A:F,3,FALSE),IF(C108="EXTRA",VLOOKUP(B108,'RESUMO CPU'!A:E,4,FALSE))))))</f>
        <v>m³</v>
      </c>
      <c r="F108" s="581">
        <f>VLOOKUP(A108,MC!B:T,18,0)</f>
        <v>1709.53</v>
      </c>
      <c r="G108" s="209">
        <f t="shared" si="20"/>
        <v>386.64725840005752</v>
      </c>
      <c r="H108" s="472">
        <f t="shared" si="21"/>
        <v>660985.07999999996</v>
      </c>
      <c r="I108" s="3"/>
      <c r="J108" s="844">
        <f>IF(B108="","",IF(C108="DER-RD",VLOOKUP(B108,'DER-RD'!A:E,4,FALSE),IF(C108="DER-ED",VLOOKUP(B108,'DER-ED'!A:D,4,FALSE),IF(C108="SICRO",VLOOKUP(B108,DNIT!A:E,4,FALSE),IF(C108="EXTRA",VLOOKUP(B108,'RESUMO CPU'!A:E,5,FALSE))))))</f>
        <v>386.64725840005752</v>
      </c>
      <c r="K108" s="845">
        <v>0.30309999999999998</v>
      </c>
      <c r="L108" s="846">
        <f t="shared" si="22"/>
        <v>296.71342061243001</v>
      </c>
      <c r="M108" s="13"/>
      <c r="N108" s="48"/>
      <c r="O108" s="48"/>
      <c r="P108" s="49"/>
      <c r="Q108" s="46"/>
      <c r="V108" s="781"/>
    </row>
    <row r="109" spans="1:27" ht="25.5" x14ac:dyDescent="0.2">
      <c r="A109" s="526" t="s">
        <v>15888</v>
      </c>
      <c r="B109" s="543">
        <v>1505879</v>
      </c>
      <c r="C109" s="225" t="s">
        <v>15805</v>
      </c>
      <c r="D109" s="205" t="str">
        <f>IF(B109="","",IF(C109="DER-RD",VLOOKUP(B109,'DER-RD'!A:E,2,FALSE),IF(C109="DER-ED",VLOOKUP(B109,'DER-ED'!A:D,2,FALSE),IF(C109="SICRO",VLOOKUP(B109,DNIT!A:E,2,FALSE),IF(C109="EXTRA",VLOOKUP(B109,'RESUMO CPU'!A:E,3,FALSE))))))</f>
        <v>Enrocamento de pedra arrumada manualmente - pedra de mão comercial - fornecimento e assentamento</v>
      </c>
      <c r="E109" s="225" t="str">
        <f>IF(B109="","",IF(C109="DER-RD",VLOOKUP(B109,'DER-RD'!A:F,3,FALSE),IF(C109="DER-ED",VLOOKUP(B109,'DER-ED'!A:E,3,FALSE),IF(C109="SICRO",VLOOKUP(B109,DNIT!A:F,3,FALSE),IF(C109="EXTRA",VLOOKUP(B109,'RESUMO CPU'!A:E,4,FALSE))))))</f>
        <v>m³</v>
      </c>
      <c r="F109" s="581">
        <f>VLOOKUP(A109,MC!B:T,18,0)</f>
        <v>510.98</v>
      </c>
      <c r="G109" s="209">
        <f t="shared" si="20"/>
        <v>373.53361499999994</v>
      </c>
      <c r="H109" s="472">
        <f t="shared" si="21"/>
        <v>190868.2</v>
      </c>
      <c r="I109" s="3"/>
      <c r="J109" s="844">
        <f>IF(B109="","",IF(C109="DER-RD",VLOOKUP(B109,'DER-RD'!A:E,4,FALSE),IF(C109="DER-ED",VLOOKUP(B109,'DER-ED'!A:D,4,FALSE),IF(C109="SICRO",VLOOKUP(B109,DNIT!A:E,4,FALSE),IF(C109="EXTRA",VLOOKUP(B109,'RESUMO CPU'!A:E,5,FALSE))))))</f>
        <v>286.64999999999998</v>
      </c>
      <c r="K109" s="845">
        <v>0</v>
      </c>
      <c r="L109" s="846">
        <f t="shared" si="22"/>
        <v>286.64999999999998</v>
      </c>
      <c r="M109" s="13"/>
      <c r="N109" s="48"/>
      <c r="O109" s="48"/>
      <c r="P109" s="49"/>
      <c r="Q109" s="46"/>
      <c r="V109" s="781"/>
    </row>
    <row r="110" spans="1:27" ht="12.75" x14ac:dyDescent="0.2">
      <c r="A110" s="526" t="s">
        <v>15889</v>
      </c>
      <c r="B110" s="543" t="s">
        <v>10436</v>
      </c>
      <c r="C110" s="225" t="s">
        <v>28157</v>
      </c>
      <c r="D110" s="205" t="str">
        <f>IF(B110="","",IF(C110="DER-RD",VLOOKUP(B110,'DER-RD'!A:E,2,FALSE),IF(C110="DER-ED",VLOOKUP(B110,'DER-ED'!A:D,2,FALSE),IF(C110="SICRO",VLOOKUP(B110,DNIT!A:E,2,FALSE),IF(C110="EXTRA",VLOOKUP(B110,'RESUMO CPU'!A:E,3,FALSE))))))</f>
        <v>Manta Bidim Rt - 10 - Fornecimento E Instalacao</v>
      </c>
      <c r="E110" s="225" t="str">
        <f>IF(B110="","",IF(C110="DER-RD",VLOOKUP(B110,'DER-RD'!A:F,3,FALSE),IF(C110="DER-ED",VLOOKUP(B110,'DER-ED'!A:E,3,FALSE),IF(C110="SICRO",VLOOKUP(B110,DNIT!A:F,3,FALSE),IF(C110="EXTRA",VLOOKUP(B110,'RESUMO CPU'!A:E,4,FALSE))))))</f>
        <v>m²</v>
      </c>
      <c r="F110" s="581">
        <f>VLOOKUP(A110,MC!B:T,18,0)</f>
        <v>635.36</v>
      </c>
      <c r="G110" s="209">
        <f t="shared" si="20"/>
        <v>15.08559777</v>
      </c>
      <c r="H110" s="472">
        <f t="shared" si="21"/>
        <v>9584.7800000000007</v>
      </c>
      <c r="I110" s="3"/>
      <c r="J110" s="844">
        <f>IF(B110="","",IF(C110="DER-RD",VLOOKUP(B110,'DER-RD'!A:E,4,FALSE),IF(C110="DER-ED",VLOOKUP(B110,'DER-ED'!A:D,4,FALSE),IF(C110="SICRO",VLOOKUP(B110,DNIT!A:E,4,FALSE),IF(C110="EXTRA",VLOOKUP(B110,'RESUMO CPU'!A:E,5,FALSE))))))</f>
        <v>15.08559777</v>
      </c>
      <c r="K110" s="845">
        <v>0.30309999999999998</v>
      </c>
      <c r="L110" s="846">
        <f t="shared" si="22"/>
        <v>11.576700000000001</v>
      </c>
      <c r="M110" s="13"/>
      <c r="N110" s="48"/>
      <c r="O110" s="48"/>
      <c r="P110" s="49"/>
      <c r="Q110" s="46"/>
      <c r="V110" s="781"/>
    </row>
    <row r="111" spans="1:27" ht="12.75" x14ac:dyDescent="0.2">
      <c r="A111" s="526" t="s">
        <v>15890</v>
      </c>
      <c r="B111" s="543">
        <v>42876</v>
      </c>
      <c r="C111" s="225" t="s">
        <v>15803</v>
      </c>
      <c r="D111" s="205" t="str">
        <f>IF(B111="","",IF(C111="DER-RD",VLOOKUP(B111,'DER-RD'!A:E,2,FALSE),IF(C111="DER-ED",VLOOKUP(B111,'DER-ED'!A:D,2,FALSE),IF(C111="SICRO",VLOOKUP(B111,DNIT!A:E,2,FALSE),IF(C111="EXTRA",VLOOKUP(B111,'RESUMO CPU'!A:E,3,FALSE))))))</f>
        <v>Escoramento contínuo de cavas em estaca prancha de largura até 400 mm</v>
      </c>
      <c r="E111" s="225" t="str">
        <f>IF(B111="","",IF(C111="DER-RD",VLOOKUP(B111,'DER-RD'!A:F,3,FALSE),IF(C111="DER-ED",VLOOKUP(B111,'DER-ED'!A:E,3,FALSE),IF(C111="SICRO",VLOOKUP(B111,DNIT!A:F,3,FALSE),IF(C111="EXTRA",VLOOKUP(B111,'RESUMO CPU'!A:E,4,FALSE))))))</f>
        <v>M2</v>
      </c>
      <c r="F111" s="581">
        <f>VLOOKUP(A111,MC!B:T,18,0)</f>
        <v>883.2</v>
      </c>
      <c r="G111" s="209">
        <f t="shared" si="20"/>
        <v>197.7579995134609</v>
      </c>
      <c r="H111" s="472">
        <f t="shared" si="21"/>
        <v>174659.86</v>
      </c>
      <c r="I111" s="3"/>
      <c r="J111" s="844">
        <f>IF(B111="","",IF(C111="DER-RD",VLOOKUP(B111,'DER-RD'!A:E,4,FALSE),IF(C111="DER-ED",VLOOKUP(B111,'DER-ED'!A:D,4,FALSE),IF(C111="SICRO",VLOOKUP(B111,DNIT!A:E,4,FALSE),IF(C111="EXTRA",VLOOKUP(B111,'RESUMO CPU'!A:E,5,FALSE))))))</f>
        <v>187.15</v>
      </c>
      <c r="K111" s="845">
        <v>0.23319999999999999</v>
      </c>
      <c r="L111" s="846">
        <f t="shared" si="22"/>
        <v>151.75964969185858</v>
      </c>
      <c r="M111" s="13"/>
      <c r="N111" s="48"/>
      <c r="O111" s="48"/>
      <c r="P111" s="49"/>
      <c r="Q111" s="46"/>
      <c r="V111" s="781"/>
    </row>
    <row r="112" spans="1:27" ht="12.75" x14ac:dyDescent="0.2">
      <c r="A112" s="526" t="s">
        <v>15891</v>
      </c>
      <c r="B112" s="543">
        <v>5914389</v>
      </c>
      <c r="C112" s="225" t="s">
        <v>15805</v>
      </c>
      <c r="D112" s="205" t="str">
        <f>IF(B112="","",IF(C112="DER-RD",VLOOKUP(B112,'DER-RD'!A:E,2,FALSE),IF(C112="DER-ED",VLOOKUP(B112,'DER-ED'!A:D,2,FALSE),IF(C112="SICRO",VLOOKUP(B112,DNIT!A:E,2,FALSE),IF(C112="EXTRA",VLOOKUP(B112,'RESUMO CPU'!A:E,3,FALSE))))))</f>
        <v>Transporte com caminhão basculante de 10 m³ - rodovia pavimentada</v>
      </c>
      <c r="E112" s="225" t="str">
        <f>IF(B112="","",IF(C112="DER-RD",VLOOKUP(B112,'DER-RD'!A:F,3,FALSE),IF(C112="DER-ED",VLOOKUP(B112,'DER-ED'!A:E,3,FALSE),IF(C112="SICRO",VLOOKUP(B112,DNIT!A:F,3,FALSE),IF(C112="EXTRA",VLOOKUP(B112,'RESUMO CPU'!A:E,4,FALSE))))))</f>
        <v>tkm</v>
      </c>
      <c r="F112" s="581">
        <f>VLOOKUP(A112,MC!B:T,18,0)</f>
        <v>29892.33</v>
      </c>
      <c r="G112" s="209">
        <f t="shared" si="20"/>
        <v>1.1076349999999999</v>
      </c>
      <c r="H112" s="472">
        <f t="shared" si="21"/>
        <v>33109.79</v>
      </c>
      <c r="I112" s="3"/>
      <c r="J112" s="844">
        <f>IF(B112="","",IF(C112="DER-RD",VLOOKUP(B112,'DER-RD'!A:E,4,FALSE),IF(C112="DER-ED",VLOOKUP(B112,'DER-ED'!A:D,4,FALSE),IF(C112="SICRO",VLOOKUP(B112,DNIT!A:E,4,FALSE),IF(C112="EXTRA",VLOOKUP(B112,'RESUMO CPU'!A:E,5,FALSE))))))</f>
        <v>0.85</v>
      </c>
      <c r="K112" s="845">
        <v>0</v>
      </c>
      <c r="L112" s="846">
        <f t="shared" si="22"/>
        <v>0.85</v>
      </c>
      <c r="M112" s="13"/>
      <c r="N112" s="48"/>
      <c r="O112" s="48"/>
      <c r="P112" s="49"/>
      <c r="Q112" s="46"/>
      <c r="V112" s="781"/>
    </row>
    <row r="113" spans="1:27" ht="12.75" x14ac:dyDescent="0.2">
      <c r="A113" s="758">
        <v>7</v>
      </c>
      <c r="B113" s="198"/>
      <c r="C113" s="199"/>
      <c r="D113" s="200" t="s">
        <v>5713</v>
      </c>
      <c r="E113" s="199"/>
      <c r="F113" s="578"/>
      <c r="G113" s="202"/>
      <c r="H113" s="467">
        <f>SUBTOTAL(9,H104:H112)</f>
        <v>1201455.6499999999</v>
      </c>
      <c r="I113" s="3"/>
      <c r="J113" s="844" t="str">
        <f>IF(B113="","",IF(C113="DER-RD",VLOOKUP(B113,'DER-RD'!A:E,4,FALSE),IF(C113="DER-ED",VLOOKUP(B113,'DER-ED'!A:D,4,FALSE),IF(C113="SICRO",VLOOKUP(B113,DNIT!A:E,4,FALSE),IF(C113="EXTRA",VLOOKUP(B113,'RESUMO CPU'!A:E,5,FALSE))))))</f>
        <v/>
      </c>
      <c r="K113" s="80"/>
      <c r="L113" s="81"/>
      <c r="M113" s="13"/>
      <c r="N113" s="48"/>
      <c r="O113" s="48"/>
      <c r="P113" s="49"/>
      <c r="Q113" s="46"/>
      <c r="V113" s="210">
        <f>H113/$H$171</f>
        <v>7.1877605795867452E-2</v>
      </c>
    </row>
    <row r="114" spans="1:27" s="30" customFormat="1" ht="12.75" x14ac:dyDescent="0.2">
      <c r="A114" s="468"/>
      <c r="B114" s="218"/>
      <c r="C114" s="219"/>
      <c r="D114" s="211"/>
      <c r="E114" s="219"/>
      <c r="F114" s="579"/>
      <c r="G114" s="220"/>
      <c r="H114" s="469"/>
      <c r="I114" s="45"/>
      <c r="J114" s="844" t="str">
        <f>IF(B114="","",IF(C114="DER-RD",VLOOKUP(B114,'DER-RD'!A:E,4,FALSE),IF(C114="DER-ED",VLOOKUP(B114,'DER-ED'!A:D,4,FALSE),IF(C114="SICRO",VLOOKUP(B114,DNIT!A:E,4,FALSE),IF(C114="EXTRA",VLOOKUP(B114,'RESUMO CPU'!A:E,5,FALSE))))))</f>
        <v/>
      </c>
      <c r="K114" s="80"/>
      <c r="L114" s="81"/>
      <c r="N114" s="48"/>
      <c r="O114" s="48"/>
      <c r="P114" s="49"/>
      <c r="Q114" s="46"/>
      <c r="V114" s="210"/>
    </row>
    <row r="115" spans="1:27" ht="12.75" x14ac:dyDescent="0.2">
      <c r="A115" s="470">
        <v>8</v>
      </c>
      <c r="B115" s="214"/>
      <c r="C115" s="215"/>
      <c r="D115" s="216" t="s">
        <v>13329</v>
      </c>
      <c r="E115" s="215"/>
      <c r="F115" s="577"/>
      <c r="G115" s="217"/>
      <c r="H115" s="464"/>
      <c r="I115" s="83"/>
      <c r="J115" s="844" t="str">
        <f>IF(B115="","",IF(C115="DER-RD",VLOOKUP(B115,'DER-RD'!A:E,4,FALSE),IF(C115="DER-ED",VLOOKUP(B115,'DER-ED'!A:D,4,FALSE),IF(C115="SICRO",VLOOKUP(B115,DNIT!A:E,4,FALSE),IF(C115="EXTRA",VLOOKUP(B115,'RESUMO CPU'!A:E,5,FALSE))))))</f>
        <v/>
      </c>
      <c r="K115" s="80"/>
      <c r="L115" s="81"/>
      <c r="M115" s="16"/>
      <c r="N115" s="24"/>
      <c r="O115" s="24"/>
      <c r="P115" s="25"/>
      <c r="Q115" s="23"/>
      <c r="S115" s="23"/>
      <c r="T115" s="84"/>
      <c r="AA115" s="2"/>
    </row>
    <row r="116" spans="1:27" s="30" customFormat="1" ht="12.75" x14ac:dyDescent="0.2">
      <c r="A116" s="471" t="s">
        <v>15892</v>
      </c>
      <c r="B116" s="198"/>
      <c r="C116" s="199"/>
      <c r="D116" s="200" t="s">
        <v>13789</v>
      </c>
      <c r="E116" s="199" t="str">
        <f>IF(B116="","",IF(C116="DER-ES",VLOOKUP(B116,#REF!,3,FALSE),IF(C116="CESAN",VLOOKUP(B116,#REF!,3,FALSE),IF(C116="IOPES",VLOOKUP(B116,#REF!,3,FALSE),IF(C116="COMP",VLOOKUP(B116,#REF!,3,FALSE))))))</f>
        <v/>
      </c>
      <c r="F116" s="580"/>
      <c r="G116" s="201"/>
      <c r="H116" s="467"/>
      <c r="I116" s="51"/>
      <c r="J116" s="844" t="str">
        <f>IF(B116="","",IF(C116="DER-RD",VLOOKUP(B116,'DER-RD'!A:E,4,FALSE),IF(C116="DER-ED",VLOOKUP(B116,'DER-ED'!A:D,4,FALSE),IF(C116="SICRO",VLOOKUP(B116,DNIT!A:E,4,FALSE),IF(C116="EXTRA",VLOOKUP(B116,'RESUMO CPU'!A:E,5,FALSE))))))</f>
        <v/>
      </c>
      <c r="K116" s="80" t="str">
        <f>IF(B116="","",IF(C116="DER-ES",IF(OR(B116&lt;60000,B116&gt;60025),#REF!/100,0),IF(C116="SINAPI",#REF!/100,IF(C116="IOPES",#REF!/100,IF(C116="SICRO",#REF!/100,IF(C116="CESAN",#REF!/100,IF(C116="COMP",#REF!/100,"Preencher BDI!")))))))</f>
        <v/>
      </c>
      <c r="L116" s="81" t="str">
        <f t="shared" ref="L116:L122" si="23">IF(J116="","",(J116/(1+K116)))</f>
        <v/>
      </c>
      <c r="M116" s="50"/>
      <c r="N116" s="48"/>
      <c r="O116" s="48"/>
      <c r="P116" s="49"/>
      <c r="Q116" s="46"/>
      <c r="S116" s="10"/>
      <c r="T116" s="10"/>
      <c r="U116" s="10"/>
      <c r="V116" s="210"/>
    </row>
    <row r="117" spans="1:27" ht="12.75" x14ac:dyDescent="0.2">
      <c r="A117" s="526" t="s">
        <v>15893</v>
      </c>
      <c r="B117" s="543" t="s">
        <v>10438</v>
      </c>
      <c r="C117" s="225" t="s">
        <v>28157</v>
      </c>
      <c r="D117" s="205" t="str">
        <f>IF(B117="","",IF(C117="DER-RD",VLOOKUP(B117,'DER-RD'!A:E,2,FALSE),IF(C117="DER-ED",VLOOKUP(B117,'DER-ED'!A:D,2,FALSE),IF(C117="SICRO",VLOOKUP(B117,DNIT!A:E,2,FALSE),IF(C117="EXTRA",VLOOKUP(B117,'RESUMO CPU'!A:E,3,FALSE))))))</f>
        <v>Eletroduto Eletroduto de Aço Galvanizado DN 25 (1") Com Rosca</v>
      </c>
      <c r="E117" s="225" t="str">
        <f>IF(B117="","",IF(C117="DER-RD",VLOOKUP(B117,'DER-RD'!A:F,3,FALSE),IF(C117="DER-ED",VLOOKUP(B117,'DER-ED'!A:E,3,FALSE),IF(C117="SICRO",VLOOKUP(B117,DNIT!A:F,3,FALSE),IF(C117="EXTRA",VLOOKUP(B117,'RESUMO CPU'!A:E,4,FALSE))))))</f>
        <v>m</v>
      </c>
      <c r="F117" s="581">
        <f>VLOOKUP(A117,MC!B:T,18,0)</f>
        <v>6.69</v>
      </c>
      <c r="G117" s="209">
        <f t="shared" ref="G117:G122" si="24">L117*(1+$H$9)</f>
        <v>102.1656462</v>
      </c>
      <c r="H117" s="472">
        <f t="shared" ref="H117:H122" si="25">+TRUNC(F117*G117,2)</f>
        <v>683.48</v>
      </c>
      <c r="I117" s="22"/>
      <c r="J117" s="844">
        <f>IF(B117="","",IF(C117="DER-RD",VLOOKUP(B117,'DER-RD'!A:E,4,FALSE),IF(C117="DER-ED",VLOOKUP(B117,'DER-ED'!A:D,4,FALSE),IF(C117="SICRO",VLOOKUP(B117,DNIT!A:E,4,FALSE),IF(C117="EXTRA",VLOOKUP(B117,'RESUMO CPU'!A:E,5,FALSE))))))</f>
        <v>102.1656462</v>
      </c>
      <c r="K117" s="845">
        <v>0.30309999999999998</v>
      </c>
      <c r="L117" s="846">
        <f t="shared" si="23"/>
        <v>78.402000000000001</v>
      </c>
      <c r="M117" s="13"/>
      <c r="N117" s="48"/>
      <c r="O117" s="48"/>
      <c r="P117" s="49"/>
      <c r="Q117" s="46"/>
      <c r="V117" s="781"/>
    </row>
    <row r="118" spans="1:27" ht="25.5" x14ac:dyDescent="0.2">
      <c r="A118" s="526" t="s">
        <v>15894</v>
      </c>
      <c r="B118" s="543">
        <v>151141</v>
      </c>
      <c r="C118" s="544" t="s">
        <v>15804</v>
      </c>
      <c r="D118" s="205" t="str">
        <f>IF(B118="","",IF(C118="DER-RD",VLOOKUP(B118,'DER-RD'!A:E,2,FALSE),IF(C118="DER-ED",VLOOKUP(B118,'DER-ED'!A:D,2,FALSE),IF(C118="SICRO",VLOOKUP(B118,DNIT!A:E,2,FALSE),IF(C118="EXTRA",VLOOKUP(B118,'RESUMO CPU'!A:E,3,FALSE))))))</f>
        <v>Eletroduto PEAD parede simples, corrugado, cor preta, diâmetro 4", referencia Kanaflex, Plastibras ou equivalente</v>
      </c>
      <c r="E118" s="225" t="str">
        <f>IF(B118="","",IF(C118="DER-RD",VLOOKUP(B118,'DER-RD'!A:F,3,FALSE),IF(C118="DER-ED",VLOOKUP(B118,'DER-ED'!A:E,3,FALSE),IF(C118="SICRO",VLOOKUP(B118,DNIT!A:F,3,FALSE),IF(C118="EXTRA",VLOOKUP(B118,'RESUMO CPU'!A:E,4,FALSE))))))</f>
        <v>m</v>
      </c>
      <c r="F118" s="581">
        <f>VLOOKUP(A118,MC!B:T,18,0)</f>
        <v>80.150000000000006</v>
      </c>
      <c r="G118" s="209">
        <f t="shared" si="24"/>
        <v>80.075495000000004</v>
      </c>
      <c r="H118" s="472">
        <f t="shared" si="25"/>
        <v>6418.05</v>
      </c>
      <c r="I118" s="22"/>
      <c r="J118" s="844">
        <f>IF(B118="","",IF(C118="DER-RD",VLOOKUP(B118,'DER-RD'!A:E,4,FALSE),IF(C118="DER-ED",VLOOKUP(B118,'DER-ED'!A:D,4,FALSE),IF(C118="SICRO",VLOOKUP(B118,DNIT!A:E,4,FALSE),IF(C118="EXTRA",VLOOKUP(B118,'RESUMO CPU'!A:E,5,FALSE))))))</f>
        <v>61.45</v>
      </c>
      <c r="K118" s="845">
        <v>0</v>
      </c>
      <c r="L118" s="846">
        <f t="shared" si="23"/>
        <v>61.45</v>
      </c>
      <c r="M118" s="846">
        <f t="shared" ref="M118" si="26">IF(K118="","",(K118/(1+L118)))</f>
        <v>0</v>
      </c>
      <c r="N118" s="48"/>
      <c r="O118" s="48"/>
      <c r="P118" s="49"/>
      <c r="Q118" s="46"/>
      <c r="V118" s="781"/>
    </row>
    <row r="119" spans="1:27" ht="25.5" x14ac:dyDescent="0.2">
      <c r="A119" s="526" t="s">
        <v>15895</v>
      </c>
      <c r="B119" s="543">
        <v>151140</v>
      </c>
      <c r="C119" s="544" t="s">
        <v>15804</v>
      </c>
      <c r="D119" s="205" t="str">
        <f>IF(B119="","",IF(C119="DER-RD",VLOOKUP(B119,'DER-RD'!A:E,2,FALSE),IF(C119="DER-ED",VLOOKUP(B119,'DER-ED'!A:D,2,FALSE),IF(C119="SICRO",VLOOKUP(B119,DNIT!A:E,2,FALSE),IF(C119="EXTRA",VLOOKUP(B119,'RESUMO CPU'!A:E,3,FALSE))))))</f>
        <v>Eletroduto PEAD parede simples, corrugado, cor preta, diâmetro 3", referencia Kanaflex, Plastibras ou equivalente</v>
      </c>
      <c r="E119" s="225" t="str">
        <f>IF(B119="","",IF(C119="DER-RD",VLOOKUP(B119,'DER-RD'!A:F,3,FALSE),IF(C119="DER-ED",VLOOKUP(B119,'DER-ED'!A:E,3,FALSE),IF(C119="SICRO",VLOOKUP(B119,DNIT!A:F,3,FALSE),IF(C119="EXTRA",VLOOKUP(B119,'RESUMO CPU'!A:E,4,FALSE))))))</f>
        <v>m</v>
      </c>
      <c r="F119" s="581">
        <f>VLOOKUP(A119,MC!B:T,18,0)</f>
        <v>1278.67</v>
      </c>
      <c r="G119" s="209">
        <f t="shared" si="24"/>
        <v>57.492771999999995</v>
      </c>
      <c r="H119" s="472">
        <f t="shared" si="25"/>
        <v>73514.28</v>
      </c>
      <c r="I119" s="3"/>
      <c r="J119" s="844">
        <f>IF(B119="","",IF(C119="DER-RD",VLOOKUP(B119,'DER-RD'!A:E,4,FALSE),IF(C119="DER-ED",VLOOKUP(B119,'DER-ED'!A:D,4,FALSE),IF(C119="SICRO",VLOOKUP(B119,DNIT!A:E,4,FALSE),IF(C119="EXTRA",VLOOKUP(B119,'RESUMO CPU'!A:E,5,FALSE))))))</f>
        <v>44.12</v>
      </c>
      <c r="K119" s="845">
        <v>0</v>
      </c>
      <c r="L119" s="846">
        <f t="shared" si="23"/>
        <v>44.12</v>
      </c>
      <c r="M119" s="13"/>
      <c r="N119" s="48"/>
      <c r="O119" s="48"/>
      <c r="P119" s="49"/>
      <c r="Q119" s="46"/>
      <c r="V119" s="781"/>
    </row>
    <row r="120" spans="1:27" ht="25.5" x14ac:dyDescent="0.2">
      <c r="A120" s="526" t="s">
        <v>15896</v>
      </c>
      <c r="B120" s="543">
        <v>151137</v>
      </c>
      <c r="C120" s="544" t="s">
        <v>15804</v>
      </c>
      <c r="D120" s="205" t="str">
        <f>IF(B120="","",IF(C120="DER-RD",VLOOKUP(B120,'DER-RD'!A:E,2,FALSE),IF(C120="DER-ED",VLOOKUP(B120,'DER-ED'!A:D,2,FALSE),IF(C120="SICRO",VLOOKUP(B120,DNIT!A:E,2,FALSE),IF(C120="EXTRA",VLOOKUP(B120,'RESUMO CPU'!A:E,3,FALSE))))))</f>
        <v>Eletroduto PEAD parede simples, corrugado, cor preta, diâmetro 1.1/2", referencia Kanaflex, Plastibras ou equivalente</v>
      </c>
      <c r="E120" s="225" t="str">
        <f>IF(B120="","",IF(C120="DER-RD",VLOOKUP(B120,'DER-RD'!A:F,3,FALSE),IF(C120="DER-ED",VLOOKUP(B120,'DER-ED'!A:E,3,FALSE),IF(C120="SICRO",VLOOKUP(B120,DNIT!A:F,3,FALSE),IF(C120="EXTRA",VLOOKUP(B120,'RESUMO CPU'!A:E,4,FALSE))))))</f>
        <v>m</v>
      </c>
      <c r="F120" s="581">
        <f>VLOOKUP(A120,MC!B:T,18,0)</f>
        <v>153.81</v>
      </c>
      <c r="G120" s="209">
        <f t="shared" si="24"/>
        <v>34.779738999999999</v>
      </c>
      <c r="H120" s="472">
        <f t="shared" si="25"/>
        <v>5349.47</v>
      </c>
      <c r="I120" s="3"/>
      <c r="J120" s="844">
        <f>IF(B120="","",IF(C120="DER-RD",VLOOKUP(B120,'DER-RD'!A:E,4,FALSE),IF(C120="DER-ED",VLOOKUP(B120,'DER-ED'!A:D,4,FALSE),IF(C120="SICRO",VLOOKUP(B120,DNIT!A:E,4,FALSE),IF(C120="EXTRA",VLOOKUP(B120,'RESUMO CPU'!A:E,5,FALSE))))))</f>
        <v>26.69</v>
      </c>
      <c r="K120" s="845">
        <v>0</v>
      </c>
      <c r="L120" s="846">
        <f t="shared" si="23"/>
        <v>26.69</v>
      </c>
      <c r="M120" s="13"/>
      <c r="N120" s="48"/>
      <c r="O120" s="48"/>
      <c r="P120" s="49"/>
      <c r="Q120" s="46"/>
      <c r="V120" s="781"/>
    </row>
    <row r="121" spans="1:27" ht="12.75" x14ac:dyDescent="0.2">
      <c r="A121" s="526" t="s">
        <v>15897</v>
      </c>
      <c r="B121" s="543">
        <v>4805750</v>
      </c>
      <c r="C121" s="225" t="s">
        <v>15805</v>
      </c>
      <c r="D121" s="205" t="str">
        <f>IF(B121="","",IF(C121="DER-RD",VLOOKUP(B121,'DER-RD'!A:E,2,FALSE),IF(C121="DER-ED",VLOOKUP(B121,'DER-ED'!A:D,2,FALSE),IF(C121="SICRO",VLOOKUP(B121,DNIT!A:E,2,FALSE),IF(C121="EXTRA",VLOOKUP(B121,'RESUMO CPU'!A:E,3,FALSE))))))</f>
        <v>Escavação manual em material de 1ª categoria na profundidade de até 1 m</v>
      </c>
      <c r="E121" s="225" t="str">
        <f>IF(B121="","",IF(C121="DER-RD",VLOOKUP(B121,'DER-RD'!A:F,3,FALSE),IF(C121="DER-ED",VLOOKUP(B121,'DER-ED'!A:E,3,FALSE),IF(C121="SICRO",VLOOKUP(B121,DNIT!A:F,3,FALSE),IF(C121="EXTRA",VLOOKUP(B121,'RESUMO CPU'!A:E,4,FALSE))))))</f>
        <v>m³</v>
      </c>
      <c r="F121" s="581">
        <f>VLOOKUP(A121,MC!B:T,18,0)</f>
        <v>55.89</v>
      </c>
      <c r="G121" s="209">
        <f t="shared" si="24"/>
        <v>57.779454000000001</v>
      </c>
      <c r="H121" s="472">
        <f t="shared" si="25"/>
        <v>3229.29</v>
      </c>
      <c r="I121" s="3"/>
      <c r="J121" s="844">
        <f>IF(B121="","",IF(C121="DER-RD",VLOOKUP(B121,'DER-RD'!A:E,4,FALSE),IF(C121="DER-ED",VLOOKUP(B121,'DER-ED'!A:D,4,FALSE),IF(C121="SICRO",VLOOKUP(B121,DNIT!A:E,4,FALSE),IF(C121="EXTRA",VLOOKUP(B121,'RESUMO CPU'!A:E,5,FALSE))))))</f>
        <v>44.34</v>
      </c>
      <c r="K121" s="845">
        <v>0</v>
      </c>
      <c r="L121" s="846">
        <f t="shared" si="23"/>
        <v>44.34</v>
      </c>
      <c r="M121" s="13"/>
      <c r="N121" s="48"/>
      <c r="O121" s="48"/>
      <c r="P121" s="49"/>
      <c r="Q121" s="46"/>
      <c r="V121" s="781"/>
    </row>
    <row r="122" spans="1:27" ht="12.75" x14ac:dyDescent="0.2">
      <c r="A122" s="526" t="s">
        <v>15898</v>
      </c>
      <c r="B122" s="543">
        <v>4815671</v>
      </c>
      <c r="C122" s="225" t="s">
        <v>15805</v>
      </c>
      <c r="D122" s="205" t="str">
        <f>IF(B122="","",IF(C122="DER-RD",VLOOKUP(B122,'DER-RD'!A:E,2,FALSE),IF(C122="DER-ED",VLOOKUP(B122,'DER-ED'!A:D,2,FALSE),IF(C122="SICRO",VLOOKUP(B122,DNIT!A:E,2,FALSE),IF(C122="EXTRA",VLOOKUP(B122,'RESUMO CPU'!A:E,3,FALSE))))))</f>
        <v>Reaterro e compactação com soquete vibratório</v>
      </c>
      <c r="E122" s="225" t="str">
        <f>IF(B122="","",IF(C122="DER-RD",VLOOKUP(B122,'DER-RD'!A:F,3,FALSE),IF(C122="DER-ED",VLOOKUP(B122,'DER-ED'!A:E,3,FALSE),IF(C122="SICRO",VLOOKUP(B122,DNIT!A:F,3,FALSE),IF(C122="EXTRA",VLOOKUP(B122,'RESUMO CPU'!A:E,4,FALSE))))))</f>
        <v>m³</v>
      </c>
      <c r="F122" s="581">
        <f>VLOOKUP(A122,MC!B:T,18,0)</f>
        <v>55.89</v>
      </c>
      <c r="G122" s="209">
        <f t="shared" si="24"/>
        <v>22.139668999999998</v>
      </c>
      <c r="H122" s="472">
        <f t="shared" si="25"/>
        <v>1237.3800000000001</v>
      </c>
      <c r="I122" s="3"/>
      <c r="J122" s="844">
        <f>IF(B122="","",IF(C122="DER-RD",VLOOKUP(B122,'DER-RD'!A:E,4,FALSE),IF(C122="DER-ED",VLOOKUP(B122,'DER-ED'!A:D,4,FALSE),IF(C122="SICRO",VLOOKUP(B122,DNIT!A:E,4,FALSE),IF(C122="EXTRA",VLOOKUP(B122,'RESUMO CPU'!A:E,5,FALSE))))))</f>
        <v>16.989999999999998</v>
      </c>
      <c r="K122" s="845">
        <v>0</v>
      </c>
      <c r="L122" s="846">
        <f t="shared" si="23"/>
        <v>16.989999999999998</v>
      </c>
      <c r="M122" s="13"/>
      <c r="N122" s="48"/>
      <c r="O122" s="48"/>
      <c r="P122" s="49"/>
      <c r="Q122" s="46"/>
      <c r="V122" s="781"/>
    </row>
    <row r="123" spans="1:27" s="30" customFormat="1" ht="12.75" x14ac:dyDescent="0.2">
      <c r="A123" s="471" t="s">
        <v>15899</v>
      </c>
      <c r="B123" s="198"/>
      <c r="C123" s="199"/>
      <c r="D123" s="200" t="s">
        <v>13790</v>
      </c>
      <c r="E123" s="199"/>
      <c r="F123" s="580"/>
      <c r="G123" s="201"/>
      <c r="H123" s="467"/>
      <c r="I123" s="51"/>
      <c r="J123" s="844" t="str">
        <f>IF(B123="","",IF(C123="DER-RD",VLOOKUP(B123,'DER-RD'!A:E,4,FALSE),IF(C123="DER-ED",VLOOKUP(B123,'DER-ED'!A:D,4,FALSE),IF(C123="SICRO",VLOOKUP(B123,DNIT!A:E,4,FALSE),IF(C123="EXTRA",VLOOKUP(B123,'RESUMO CPU'!A:E,5,FALSE))))))</f>
        <v/>
      </c>
      <c r="K123" s="845"/>
      <c r="L123" s="846" t="str">
        <f t="shared" ref="L123:L124" si="27">IF(J123="","",(J123/(1+K123)))</f>
        <v/>
      </c>
      <c r="M123" s="50"/>
      <c r="N123" s="48"/>
      <c r="O123" s="48"/>
      <c r="P123" s="49"/>
      <c r="Q123" s="46"/>
      <c r="S123" s="10"/>
      <c r="T123" s="10"/>
      <c r="U123" s="10"/>
      <c r="V123" s="210"/>
    </row>
    <row r="124" spans="1:27" ht="25.5" x14ac:dyDescent="0.2">
      <c r="A124" s="526" t="s">
        <v>15900</v>
      </c>
      <c r="B124" s="543">
        <v>151418</v>
      </c>
      <c r="C124" s="544" t="s">
        <v>15804</v>
      </c>
      <c r="D124" s="205" t="str">
        <f>IF(B124="","",IF(C124="DER-RD",VLOOKUP(B124,'DER-RD'!A:E,2,FALSE),IF(C124="DER-ED",VLOOKUP(B124,'DER-ED'!A:D,2,FALSE),IF(C124="SICRO",VLOOKUP(B124,DNIT!A:E,2,FALSE),IF(C124="EXTRA",VLOOKUP(B124,'RESUMO CPU'!A:E,3,FALSE))))))</f>
        <v>Cabo de cobre termoplástico (PVC) flexível isolado 0,60/1kV, antichama, HEPR 90ºC ? 4,0mm2</v>
      </c>
      <c r="E124" s="225" t="str">
        <f>IF(B124="","",IF(C124="DER-RD",VLOOKUP(B124,'DER-RD'!A:F,3,FALSE),IF(C124="DER-ED",VLOOKUP(B124,'DER-ED'!A:E,3,FALSE),IF(C124="SICRO",VLOOKUP(B124,DNIT!A:F,3,FALSE),IF(C124="EXTRA",VLOOKUP(B124,'RESUMO CPU'!A:E,4,FALSE))))))</f>
        <v>m</v>
      </c>
      <c r="F124" s="581">
        <f>VLOOKUP(A124,MC!B:T,18,0)</f>
        <v>13805.1</v>
      </c>
      <c r="G124" s="209">
        <f t="shared" ref="G124" si="28">L124*(1+$H$9)</f>
        <v>13.864984</v>
      </c>
      <c r="H124" s="472">
        <f t="shared" ref="H124" si="29">+TRUNC(F124*G124,2)</f>
        <v>191407.49</v>
      </c>
      <c r="I124" s="3"/>
      <c r="J124" s="844">
        <f>IF(B124="","",IF(C124="DER-RD",VLOOKUP(B124,'DER-RD'!A:E,4,FALSE),IF(C124="DER-ED",VLOOKUP(B124,'DER-ED'!A:D,4,FALSE),IF(C124="SICRO",VLOOKUP(B124,DNIT!A:E,4,FALSE),IF(C124="EXTRA",VLOOKUP(B124,'RESUMO CPU'!A:E,5,FALSE))))))</f>
        <v>10.64</v>
      </c>
      <c r="K124" s="845">
        <v>0</v>
      </c>
      <c r="L124" s="846">
        <f t="shared" si="27"/>
        <v>10.64</v>
      </c>
      <c r="M124" s="13"/>
      <c r="N124" s="48"/>
      <c r="O124" s="48"/>
      <c r="P124" s="49"/>
      <c r="Q124" s="46"/>
      <c r="V124" s="781"/>
    </row>
    <row r="125" spans="1:27" s="30" customFormat="1" ht="12.75" x14ac:dyDescent="0.2">
      <c r="A125" s="471" t="s">
        <v>15901</v>
      </c>
      <c r="B125" s="198"/>
      <c r="C125" s="199"/>
      <c r="D125" s="200" t="s">
        <v>13791</v>
      </c>
      <c r="E125" s="199"/>
      <c r="F125" s="580"/>
      <c r="G125" s="201"/>
      <c r="H125" s="467"/>
      <c r="I125" s="51"/>
      <c r="J125" s="844" t="str">
        <f>IF(B125="","",IF(C125="DER-RD",VLOOKUP(B125,'DER-RD'!A:E,4,FALSE),IF(C125="DER-ED",VLOOKUP(B125,'DER-ED'!A:D,4,FALSE),IF(C125="SICRO",VLOOKUP(B125,DNIT!A:E,4,FALSE),IF(C125="EXTRA",VLOOKUP(B125,'RESUMO CPU'!A:E,5,FALSE))))))</f>
        <v/>
      </c>
      <c r="K125" s="80" t="str">
        <f>IF(B125="","",IF(C125="DER-ES",IF(OR(B125&lt;60000,B125&gt;60025),#REF!/100,0),IF(C125="SINAPI",#REF!/100,IF(C125="IOPES",#REF!/100,IF(C125="SICRO",#REF!/100,IF(C125="CESAN",#REF!/100,IF(C125="COMP",#REF!/100,"Preencher BDI!")))))))</f>
        <v/>
      </c>
      <c r="L125" s="81" t="str">
        <f t="shared" ref="L125:L134" si="30">IF(J125="","",(J125/(1+K125)))</f>
        <v/>
      </c>
      <c r="M125" s="50"/>
      <c r="N125" s="48"/>
      <c r="O125" s="48"/>
      <c r="P125" s="49"/>
      <c r="Q125" s="46"/>
      <c r="S125" s="10"/>
      <c r="T125" s="10"/>
      <c r="U125" s="10"/>
      <c r="V125" s="210"/>
    </row>
    <row r="126" spans="1:27" ht="38.25" x14ac:dyDescent="0.2">
      <c r="A126" s="526" t="s">
        <v>15902</v>
      </c>
      <c r="B126" s="543" t="s">
        <v>10448</v>
      </c>
      <c r="C126" s="225" t="s">
        <v>28157</v>
      </c>
      <c r="D126" s="205" t="str">
        <f>IF(B126="","",IF(C126="DER-RD",VLOOKUP(B126,'DER-RD'!A:E,2,FALSE),IF(C126="DER-ED",VLOOKUP(B126,'DER-ED'!A:D,2,FALSE),IF(C126="SICRO",VLOOKUP(B126,DNIT!A:E,2,FALSE),IF(C126="EXTRA",VLOOKUP(B126,'RESUMO CPU'!A:E,3,FALSE))))))</f>
        <v xml:space="preserve">	Caixa de Passagem em Concreto, Dimensão (20X20)Cm, Altura 37,5Cm, Com Tampa Em Ferro Fundido, Inclusive Escavação, Apiloamento, Lastro de Brita, Reaterro e Transporte E Retirada do Material Escavado (Em Caçamba)</v>
      </c>
      <c r="E126" s="225" t="str">
        <f>IF(B126="","",IF(C126="DER-RD",VLOOKUP(B126,'DER-RD'!A:F,3,FALSE),IF(C126="DER-ED",VLOOKUP(B126,'DER-ED'!A:E,3,FALSE),IF(C126="SICRO",VLOOKUP(B126,DNIT!A:F,3,FALSE),IF(C126="EXTRA",VLOOKUP(B126,'RESUMO CPU'!A:E,4,FALSE))))))</f>
        <v>un</v>
      </c>
      <c r="F126" s="581">
        <f>VLOOKUP(A126,MC!B:T,18,0)</f>
        <v>93</v>
      </c>
      <c r="G126" s="209">
        <f>L126*(1+$H$9)</f>
        <v>200.7253258613695</v>
      </c>
      <c r="H126" s="472">
        <f t="shared" ref="H126:H134" si="31">+TRUNC(F126*G126,2)</f>
        <v>18667.45</v>
      </c>
      <c r="I126" s="3"/>
      <c r="J126" s="844">
        <f>IF(B126="","",IF(C126="DER-RD",VLOOKUP(B126,'DER-RD'!A:E,4,FALSE),IF(C126="DER-ED",VLOOKUP(B126,'DER-ED'!A:D,4,FALSE),IF(C126="SICRO",VLOOKUP(B126,DNIT!A:E,4,FALSE),IF(C126="EXTRA",VLOOKUP(B126,'RESUMO CPU'!A:E,5,FALSE))))))</f>
        <v>200.7253258613695</v>
      </c>
      <c r="K126" s="845">
        <v>0.30309999999999998</v>
      </c>
      <c r="L126" s="846">
        <f t="shared" si="30"/>
        <v>154.03677834500002</v>
      </c>
      <c r="M126" s="13"/>
      <c r="N126" s="48"/>
      <c r="O126" s="48"/>
      <c r="P126" s="49"/>
      <c r="Q126" s="46"/>
      <c r="V126" s="781"/>
    </row>
    <row r="127" spans="1:27" ht="38.25" x14ac:dyDescent="0.2">
      <c r="A127" s="526" t="s">
        <v>15903</v>
      </c>
      <c r="B127" s="543" t="s">
        <v>10452</v>
      </c>
      <c r="C127" s="225" t="s">
        <v>28157</v>
      </c>
      <c r="D127" s="205" t="str">
        <f>IF(B127="","",IF(C127="DER-RD",VLOOKUP(B127,'DER-RD'!A:E,2,FALSE),IF(C127="DER-ED",VLOOKUP(B127,'DER-ED'!A:D,2,FALSE),IF(C127="SICRO",VLOOKUP(B127,DNIT!A:E,2,FALSE),IF(C127="EXTRA",VLOOKUP(B127,'RESUMO CPU'!A:E,3,FALSE))))))</f>
        <v>Caixa De Passagem Em Concreto, Dimensão (20X20)Cm, Altura 90Cm, Com Tampa Em Ferro Fundido, Inclusive Escavação, Apiloamento, Lastro De Brita, Reaterro E Transporte E Retirada Do Material Escavado (Em Caçamba)</v>
      </c>
      <c r="E127" s="225" t="str">
        <f>IF(B127="","",IF(C127="DER-RD",VLOOKUP(B127,'DER-RD'!A:F,3,FALSE),IF(C127="DER-ED",VLOOKUP(B127,'DER-ED'!A:E,3,FALSE),IF(C127="SICRO",VLOOKUP(B127,DNIT!A:F,3,FALSE),IF(C127="EXTRA",VLOOKUP(B127,'RESUMO CPU'!A:E,4,FALSE))))))</f>
        <v>un</v>
      </c>
      <c r="F127" s="581">
        <f>VLOOKUP(A127,MC!B:T,18,0)</f>
        <v>8</v>
      </c>
      <c r="G127" s="209">
        <f t="shared" ref="G127:G134" si="32">L127*(1+$H$9)</f>
        <v>283.95714417060196</v>
      </c>
      <c r="H127" s="472">
        <f t="shared" si="31"/>
        <v>2271.65</v>
      </c>
      <c r="I127" s="3"/>
      <c r="J127" s="844">
        <f>IF(B127="","",IF(C127="DER-RD",VLOOKUP(B127,'DER-RD'!A:E,4,FALSE),IF(C127="DER-ED",VLOOKUP(B127,'DER-ED'!A:D,4,FALSE),IF(C127="SICRO",VLOOKUP(B127,DNIT!A:E,4,FALSE),IF(C127="EXTRA",VLOOKUP(B127,'RESUMO CPU'!A:E,5,FALSE))))))</f>
        <v>283.95714417060196</v>
      </c>
      <c r="K127" s="845">
        <v>0.30309999999999998</v>
      </c>
      <c r="L127" s="846">
        <f t="shared" si="30"/>
        <v>217.90894341999999</v>
      </c>
      <c r="M127" s="13"/>
      <c r="N127" s="48"/>
      <c r="O127" s="48"/>
      <c r="P127" s="49"/>
      <c r="Q127" s="46"/>
      <c r="V127" s="781"/>
    </row>
    <row r="128" spans="1:27" ht="25.5" x14ac:dyDescent="0.2">
      <c r="A128" s="526" t="s">
        <v>15904</v>
      </c>
      <c r="B128" s="543" t="s">
        <v>10446</v>
      </c>
      <c r="C128" s="225" t="s">
        <v>28157</v>
      </c>
      <c r="D128" s="205" t="str">
        <f>IF(B128="","",IF(C128="DER-RD",VLOOKUP(B128,'DER-RD'!A:E,2,FALSE),IF(C128="DER-ED",VLOOKUP(B128,'DER-ED'!A:D,2,FALSE),IF(C128="SICRO",VLOOKUP(B128,DNIT!A:E,2,FALSE),IF(C128="EXTRA",VLOOKUP(B128,'RESUMO CPU'!A:E,3,FALSE))))))</f>
        <v>Caixa De Ligação De Alumínio, Tipo Conduletes, No Formato T, Inclusive Tampa Com Vedação, Diâmetro 1"</v>
      </c>
      <c r="E128" s="225" t="str">
        <f>IF(B128="","",IF(C128="DER-RD",VLOOKUP(B128,'DER-RD'!A:F,3,FALSE),IF(C128="DER-ED",VLOOKUP(B128,'DER-ED'!A:E,3,FALSE),IF(C128="SICRO",VLOOKUP(B128,DNIT!A:F,3,FALSE),IF(C128="EXTRA",VLOOKUP(B128,'RESUMO CPU'!A:E,4,FALSE))))))</f>
        <v>un</v>
      </c>
      <c r="F128" s="581">
        <f>VLOOKUP(A128,MC!B:T,18,0)</f>
        <v>3</v>
      </c>
      <c r="G128" s="209">
        <f t="shared" si="32"/>
        <v>112.95595271899998</v>
      </c>
      <c r="H128" s="472">
        <f t="shared" si="31"/>
        <v>338.86</v>
      </c>
      <c r="I128" s="3"/>
      <c r="J128" s="844">
        <f>IF(B128="","",IF(C128="DER-RD",VLOOKUP(B128,'DER-RD'!A:E,4,FALSE),IF(C128="DER-ED",VLOOKUP(B128,'DER-ED'!A:D,4,FALSE),IF(C128="SICRO",VLOOKUP(B128,DNIT!A:E,4,FALSE),IF(C128="EXTRA",VLOOKUP(B128,'RESUMO CPU'!A:E,5,FALSE))))))</f>
        <v>112.95595271899998</v>
      </c>
      <c r="K128" s="845">
        <v>0.30309999999999998</v>
      </c>
      <c r="L128" s="846">
        <f t="shared" si="30"/>
        <v>86.682489999999987</v>
      </c>
      <c r="M128" s="13"/>
      <c r="N128" s="48"/>
      <c r="O128" s="48"/>
      <c r="P128" s="49"/>
      <c r="Q128" s="46"/>
      <c r="V128" s="781"/>
    </row>
    <row r="129" spans="1:27" ht="12.75" x14ac:dyDescent="0.2">
      <c r="A129" s="526" t="s">
        <v>15905</v>
      </c>
      <c r="B129" s="543" t="s">
        <v>10444</v>
      </c>
      <c r="C129" s="225" t="s">
        <v>28157</v>
      </c>
      <c r="D129" s="205" t="str">
        <f>IF(B129="","",IF(C129="DER-RD",VLOOKUP(B129,'DER-RD'!A:E,2,FALSE),IF(C129="DER-ED",VLOOKUP(B129,'DER-ED'!A:D,2,FALSE),IF(C129="SICRO",VLOOKUP(B129,DNIT!A:E,2,FALSE),IF(C129="EXTRA",VLOOKUP(B129,'RESUMO CPU'!A:E,3,FALSE))))))</f>
        <v>Luminária Pendente Em Madeira Redondo Com Lâmpada Bulbo Led</v>
      </c>
      <c r="E129" s="225" t="str">
        <f>IF(B129="","",IF(C129="DER-RD",VLOOKUP(B129,'DER-RD'!A:F,3,FALSE),IF(C129="DER-ED",VLOOKUP(B129,'DER-ED'!A:E,3,FALSE),IF(C129="SICRO",VLOOKUP(B129,DNIT!A:F,3,FALSE),IF(C129="EXTRA",VLOOKUP(B129,'RESUMO CPU'!A:E,4,FALSE))))))</f>
        <v>un</v>
      </c>
      <c r="F129" s="581">
        <f>VLOOKUP(A129,MC!B:T,18,0)</f>
        <v>2</v>
      </c>
      <c r="G129" s="209">
        <f t="shared" si="32"/>
        <v>286.94783239999998</v>
      </c>
      <c r="H129" s="472">
        <f t="shared" si="31"/>
        <v>573.89</v>
      </c>
      <c r="I129" s="3"/>
      <c r="J129" s="844">
        <f>IF(B129="","",IF(C129="DER-RD",VLOOKUP(B129,'DER-RD'!A:E,4,FALSE),IF(C129="DER-ED",VLOOKUP(B129,'DER-ED'!A:D,4,FALSE),IF(C129="SICRO",VLOOKUP(B129,DNIT!A:E,4,FALSE),IF(C129="EXTRA",VLOOKUP(B129,'RESUMO CPU'!A:E,5,FALSE))))))</f>
        <v>286.94783239999998</v>
      </c>
      <c r="K129" s="845">
        <v>0.30309999999999998</v>
      </c>
      <c r="L129" s="846">
        <f t="shared" si="30"/>
        <v>220.20400000000001</v>
      </c>
      <c r="M129" s="13"/>
      <c r="N129" s="48"/>
      <c r="O129" s="48"/>
      <c r="P129" s="49"/>
      <c r="Q129" s="46"/>
      <c r="V129" s="781"/>
    </row>
    <row r="130" spans="1:27" ht="12.75" x14ac:dyDescent="0.2">
      <c r="A130" s="526" t="s">
        <v>15906</v>
      </c>
      <c r="B130" s="543" t="s">
        <v>10443</v>
      </c>
      <c r="C130" s="225" t="s">
        <v>28157</v>
      </c>
      <c r="D130" s="205" t="str">
        <f>IF(B130="","",IF(C130="DER-RD",VLOOKUP(B130,'DER-RD'!A:E,2,FALSE),IF(C130="DER-ED",VLOOKUP(B130,'DER-ED'!A:D,2,FALSE),IF(C130="SICRO",VLOOKUP(B130,DNIT!A:E,2,FALSE),IF(C130="EXTRA",VLOOKUP(B130,'RESUMO CPU'!A:E,3,FALSE))))))</f>
        <v>Assentamento De Poste Circular De Concreto (Não Inclui Fornecimento).</v>
      </c>
      <c r="E130" s="225" t="str">
        <f>IF(B130="","",IF(C130="DER-RD",VLOOKUP(B130,'DER-RD'!A:F,3,FALSE),IF(C130="DER-ED",VLOOKUP(B130,'DER-ED'!A:E,3,FALSE),IF(C130="SICRO",VLOOKUP(B130,DNIT!A:F,3,FALSE),IF(C130="EXTRA",VLOOKUP(B130,'RESUMO CPU'!A:E,4,FALSE))))))</f>
        <v>un</v>
      </c>
      <c r="F130" s="581">
        <f>VLOOKUP(A130,MC!B:T,18,0)</f>
        <v>4</v>
      </c>
      <c r="G130" s="209">
        <f t="shared" si="32"/>
        <v>2407.2239138859459</v>
      </c>
      <c r="H130" s="472">
        <f t="shared" si="31"/>
        <v>9628.89</v>
      </c>
      <c r="I130" s="3"/>
      <c r="J130" s="844">
        <f>IF(B130="","",IF(C130="DER-RD",VLOOKUP(B130,'DER-RD'!A:E,4,FALSE),IF(C130="DER-ED",VLOOKUP(B130,'DER-ED'!A:D,4,FALSE),IF(C130="SICRO",VLOOKUP(B130,DNIT!A:E,4,FALSE),IF(C130="EXTRA",VLOOKUP(B130,'RESUMO CPU'!A:E,5,FALSE))))))</f>
        <v>2407.2239138859459</v>
      </c>
      <c r="K130" s="845">
        <v>0.30309999999999998</v>
      </c>
      <c r="L130" s="846">
        <f t="shared" si="30"/>
        <v>1847.3055896600001</v>
      </c>
      <c r="M130" s="13"/>
      <c r="N130" s="48"/>
      <c r="O130" s="48"/>
      <c r="P130" s="49"/>
      <c r="Q130" s="46"/>
      <c r="V130" s="781"/>
    </row>
    <row r="131" spans="1:27" ht="25.5" x14ac:dyDescent="0.2">
      <c r="A131" s="526" t="s">
        <v>15907</v>
      </c>
      <c r="B131" s="543" t="s">
        <v>13779</v>
      </c>
      <c r="C131" s="225" t="s">
        <v>28157</v>
      </c>
      <c r="D131" s="205" t="str">
        <f>IF(B131="","",IF(C131="DER-RD",VLOOKUP(B131,'DER-RD'!A:E,2,FALSE),IF(C131="DER-ED",VLOOKUP(B131,'DER-ED'!A:D,2,FALSE),IF(C131="SICRO",VLOOKUP(B131,DNIT!A:E,2,FALSE),IF(C131="EXTRA",VLOOKUP(B131,'RESUMO CPU'!A:E,3,FALSE))))))</f>
        <v>Poste De Iluminação Em Aço Com Base Flangeada E 04 Refletores Em Led 200W</v>
      </c>
      <c r="E131" s="225" t="str">
        <f>IF(B131="","",IF(C131="DER-RD",VLOOKUP(B131,'DER-RD'!A:F,3,FALSE),IF(C131="DER-ED",VLOOKUP(B131,'DER-ED'!A:E,3,FALSE),IF(C131="SICRO",VLOOKUP(B131,DNIT!A:F,3,FALSE),IF(C131="EXTRA",VLOOKUP(B131,'RESUMO CPU'!A:E,4,FALSE))))))</f>
        <v>un</v>
      </c>
      <c r="F131" s="581">
        <f>VLOOKUP(A131,MC!B:T,18,0)</f>
        <v>8</v>
      </c>
      <c r="G131" s="209">
        <f t="shared" si="32"/>
        <v>3696.2783336999996</v>
      </c>
      <c r="H131" s="472">
        <f t="shared" si="31"/>
        <v>29570.22</v>
      </c>
      <c r="I131" s="3"/>
      <c r="J131" s="844">
        <f>IF(B131="","",IF(C131="DER-RD",VLOOKUP(B131,'DER-RD'!A:E,4,FALSE),IF(C131="DER-ED",VLOOKUP(B131,'DER-ED'!A:D,4,FALSE),IF(C131="SICRO",VLOOKUP(B131,DNIT!A:E,4,FALSE),IF(C131="EXTRA",VLOOKUP(B131,'RESUMO CPU'!A:E,5,FALSE))))))</f>
        <v>3696.2783337000001</v>
      </c>
      <c r="K131" s="845">
        <v>0.30309999999999998</v>
      </c>
      <c r="L131" s="846">
        <f t="shared" si="30"/>
        <v>2836.527</v>
      </c>
      <c r="M131" s="13"/>
      <c r="N131" s="48"/>
      <c r="O131" s="48"/>
      <c r="P131" s="49"/>
      <c r="Q131" s="46"/>
      <c r="V131" s="781"/>
    </row>
    <row r="132" spans="1:27" ht="12.75" x14ac:dyDescent="0.2">
      <c r="A132" s="526" t="s">
        <v>15908</v>
      </c>
      <c r="B132" s="543" t="s">
        <v>13780</v>
      </c>
      <c r="C132" s="225" t="s">
        <v>28157</v>
      </c>
      <c r="D132" s="205" t="str">
        <f>IF(B132="","",IF(C132="DER-RD",VLOOKUP(B132,'DER-RD'!A:E,2,FALSE),IF(C132="DER-ED",VLOOKUP(B132,'DER-ED'!A:D,2,FALSE),IF(C132="SICRO",VLOOKUP(B132,DNIT!A:E,2,FALSE),IF(C132="EXTRA",VLOOKUP(B132,'RESUMO CPU'!A:E,3,FALSE))))))</f>
        <v>Poste De Madeira Reto Engastado H=3,0M</v>
      </c>
      <c r="E132" s="225" t="str">
        <f>IF(B132="","",IF(C132="DER-RD",VLOOKUP(B132,'DER-RD'!A:F,3,FALSE),IF(C132="DER-ED",VLOOKUP(B132,'DER-ED'!A:E,3,FALSE),IF(C132="SICRO",VLOOKUP(B132,DNIT!A:F,3,FALSE),IF(C132="EXTRA",VLOOKUP(B132,'RESUMO CPU'!A:E,4,FALSE))))))</f>
        <v>un</v>
      </c>
      <c r="F132" s="581">
        <f>VLOOKUP(A132,MC!B:T,18,0)</f>
        <v>25</v>
      </c>
      <c r="G132" s="209">
        <f t="shared" si="32"/>
        <v>3081.0513600919999</v>
      </c>
      <c r="H132" s="472">
        <f t="shared" si="31"/>
        <v>77026.28</v>
      </c>
      <c r="I132" s="3"/>
      <c r="J132" s="844">
        <f>IF(B132="","",IF(C132="DER-RD",VLOOKUP(B132,'DER-RD'!A:E,4,FALSE),IF(C132="DER-ED",VLOOKUP(B132,'DER-ED'!A:D,4,FALSE),IF(C132="SICRO",VLOOKUP(B132,DNIT!A:E,4,FALSE),IF(C132="EXTRA",VLOOKUP(B132,'RESUMO CPU'!A:E,5,FALSE))))))</f>
        <v>3081.0513600919999</v>
      </c>
      <c r="K132" s="845">
        <v>0.30309999999999998</v>
      </c>
      <c r="L132" s="846">
        <f t="shared" si="30"/>
        <v>2364.4013199999999</v>
      </c>
      <c r="M132" s="13"/>
      <c r="N132" s="48"/>
      <c r="O132" s="48"/>
      <c r="P132" s="49"/>
      <c r="Q132" s="46"/>
      <c r="V132" s="781"/>
    </row>
    <row r="133" spans="1:27" ht="25.5" x14ac:dyDescent="0.2">
      <c r="A133" s="526" t="s">
        <v>15909</v>
      </c>
      <c r="B133" s="543" t="s">
        <v>13781</v>
      </c>
      <c r="C133" s="225" t="s">
        <v>28157</v>
      </c>
      <c r="D133" s="205" t="str">
        <f>IF(B133="","",IF(C133="DER-RD",VLOOKUP(B133,'DER-RD'!A:E,2,FALSE),IF(C133="DER-ED",VLOOKUP(B133,'DER-ED'!A:D,2,FALSE),IF(C133="SICRO",VLOOKUP(B133,DNIT!A:E,2,FALSE),IF(C133="EXTRA",VLOOKUP(B133,'RESUMO CPU'!A:E,3,FALSE))))))</f>
        <v>Poste Metálico Conico Poligonal Sextante Braço Duplo C/ 02 Luminárias De 200W Acionadas Por Relé Fotoelétrico, 16.000Mm, Engastado</v>
      </c>
      <c r="E133" s="225" t="str">
        <f>IF(B133="","",IF(C133="DER-RD",VLOOKUP(B133,'DER-RD'!A:F,3,FALSE),IF(C133="DER-ED",VLOOKUP(B133,'DER-ED'!A:E,3,FALSE),IF(C133="SICRO",VLOOKUP(B133,DNIT!A:F,3,FALSE),IF(C133="EXTRA",VLOOKUP(B133,'RESUMO CPU'!A:E,4,FALSE))))))</f>
        <v>un</v>
      </c>
      <c r="F133" s="581">
        <f>VLOOKUP(A133,MC!B:T,18,0)</f>
        <v>35</v>
      </c>
      <c r="G133" s="209">
        <f t="shared" si="32"/>
        <v>8709.2743230199976</v>
      </c>
      <c r="H133" s="472">
        <f t="shared" si="31"/>
        <v>304824.59999999998</v>
      </c>
      <c r="I133" s="3"/>
      <c r="J133" s="844">
        <f>IF(B133="","",IF(C133="DER-RD",VLOOKUP(B133,'DER-RD'!A:E,4,FALSE),IF(C133="DER-ED",VLOOKUP(B133,'DER-ED'!A:D,4,FALSE),IF(C133="SICRO",VLOOKUP(B133,DNIT!A:E,4,FALSE),IF(C133="EXTRA",VLOOKUP(B133,'RESUMO CPU'!A:E,5,FALSE))))))</f>
        <v>8709.2743230199976</v>
      </c>
      <c r="K133" s="845">
        <v>0.30309999999999998</v>
      </c>
      <c r="L133" s="846">
        <f t="shared" si="30"/>
        <v>6683.5041999999985</v>
      </c>
      <c r="M133" s="13"/>
      <c r="N133" s="48"/>
      <c r="O133" s="48"/>
      <c r="P133" s="49"/>
      <c r="Q133" s="46"/>
      <c r="V133" s="781"/>
    </row>
    <row r="134" spans="1:27" ht="38.25" x14ac:dyDescent="0.2">
      <c r="A134" s="526" t="s">
        <v>15910</v>
      </c>
      <c r="B134" s="543" t="s">
        <v>13782</v>
      </c>
      <c r="C134" s="225" t="s">
        <v>28157</v>
      </c>
      <c r="D134" s="205" t="str">
        <f>IF(B134="","",IF(C134="DER-RD",VLOOKUP(B134,'DER-RD'!A:E,2,FALSE),IF(C134="DER-ED",VLOOKUP(B134,'DER-ED'!A:D,2,FALSE),IF(C134="SICRO",VLOOKUP(B134,DNIT!A:E,2,FALSE),IF(C134="EXTRA",VLOOKUP(B134,'RESUMO CPU'!A:E,3,FALSE))))))</f>
        <v>Poste Metálico Conico Poligonal Sextante Braço Duplo C/ 02 Luminárias De 200W Acionadas Por Relé Fotoelétrico, 16.000Mm, Engastado + Braço Simples Para 01 Luminária, 6.00Mm</v>
      </c>
      <c r="E134" s="225" t="str">
        <f>IF(B134="","",IF(C134="DER-RD",VLOOKUP(B134,'DER-RD'!A:F,3,FALSE),IF(C134="DER-ED",VLOOKUP(B134,'DER-ED'!A:E,3,FALSE),IF(C134="SICRO",VLOOKUP(B134,DNIT!A:F,3,FALSE),IF(C134="EXTRA",VLOOKUP(B134,'RESUMO CPU'!A:E,4,FALSE))))))</f>
        <v>un</v>
      </c>
      <c r="F134" s="581">
        <f>VLOOKUP(A134,MC!B:T,18,0)</f>
        <v>14</v>
      </c>
      <c r="G134" s="209">
        <f t="shared" si="32"/>
        <v>9147.5544813249999</v>
      </c>
      <c r="H134" s="472">
        <f t="shared" si="31"/>
        <v>128065.76</v>
      </c>
      <c r="I134" s="3"/>
      <c r="J134" s="844">
        <f>IF(B134="","",IF(C134="DER-RD",VLOOKUP(B134,'DER-RD'!A:E,4,FALSE),IF(C134="DER-ED",VLOOKUP(B134,'DER-ED'!A:D,4,FALSE),IF(C134="SICRO",VLOOKUP(B134,DNIT!A:E,4,FALSE),IF(C134="EXTRA",VLOOKUP(B134,'RESUMO CPU'!A:E,5,FALSE))))))</f>
        <v>9147.5544813249999</v>
      </c>
      <c r="K134" s="845">
        <v>0.30309999999999998</v>
      </c>
      <c r="L134" s="846">
        <f t="shared" si="30"/>
        <v>7019.8407500000003</v>
      </c>
      <c r="M134" s="13"/>
      <c r="N134" s="48"/>
      <c r="O134" s="48"/>
      <c r="P134" s="49"/>
      <c r="Q134" s="46"/>
      <c r="V134" s="781"/>
    </row>
    <row r="135" spans="1:27" ht="12.75" x14ac:dyDescent="0.2">
      <c r="A135" s="758">
        <v>8</v>
      </c>
      <c r="B135" s="198"/>
      <c r="C135" s="199"/>
      <c r="D135" s="200" t="s">
        <v>14044</v>
      </c>
      <c r="E135" s="199"/>
      <c r="F135" s="578"/>
      <c r="G135" s="202"/>
      <c r="H135" s="467">
        <f>SUBTOTAL(9,H117:H134)</f>
        <v>852807.04</v>
      </c>
      <c r="I135" s="3"/>
      <c r="J135" s="844" t="str">
        <f>IF(B135="","",IF(C135="DER-RD",VLOOKUP(B135,'DER-RD'!A:E,4,FALSE),IF(C135="DER-ED",VLOOKUP(B135,'DER-ED'!A:D,4,FALSE),IF(C135="SICRO",VLOOKUP(B135,DNIT!A:E,4,FALSE),IF(C135="EXTRA",VLOOKUP(B135,'RESUMO CPU'!A:E,5,FALSE))))))</f>
        <v/>
      </c>
      <c r="K135" s="80">
        <f>K117</f>
        <v>0.30309999999999998</v>
      </c>
      <c r="L135" s="81" t="e">
        <f t="shared" ref="L135:L137" si="33">J135*1.2993</f>
        <v>#VALUE!</v>
      </c>
      <c r="M135" s="13"/>
      <c r="N135" s="48"/>
      <c r="O135" s="48"/>
      <c r="P135" s="49"/>
      <c r="Q135" s="46"/>
      <c r="V135" s="210">
        <f>H135/$H$171</f>
        <v>5.1019551359270381E-2</v>
      </c>
    </row>
    <row r="136" spans="1:27" s="30" customFormat="1" ht="12.75" x14ac:dyDescent="0.2">
      <c r="A136" s="468"/>
      <c r="B136" s="218"/>
      <c r="C136" s="219"/>
      <c r="D136" s="211"/>
      <c r="E136" s="219"/>
      <c r="F136" s="579"/>
      <c r="G136" s="220"/>
      <c r="H136" s="469"/>
      <c r="I136" s="45"/>
      <c r="J136" s="844" t="str">
        <f>IF(B136="","",IF(C136="DER-RD",VLOOKUP(B136,'DER-RD'!A:E,4,FALSE),IF(C136="DER-ED",VLOOKUP(B136,'DER-ED'!A:D,4,FALSE),IF(C136="SICRO",VLOOKUP(B136,DNIT!A:E,4,FALSE),IF(C136="EXTRA",VLOOKUP(B136,'RESUMO CPU'!A:E,5,FALSE))))))</f>
        <v/>
      </c>
      <c r="K136" s="80">
        <v>0.29930000000000001</v>
      </c>
      <c r="L136" s="81" t="e">
        <f t="shared" si="33"/>
        <v>#VALUE!</v>
      </c>
      <c r="N136" s="48"/>
      <c r="O136" s="48"/>
      <c r="P136" s="49"/>
      <c r="Q136" s="46"/>
      <c r="V136" s="210"/>
    </row>
    <row r="137" spans="1:27" ht="12.75" x14ac:dyDescent="0.2">
      <c r="A137" s="470">
        <v>9</v>
      </c>
      <c r="B137" s="214"/>
      <c r="C137" s="215"/>
      <c r="D137" s="216" t="s">
        <v>45</v>
      </c>
      <c r="E137" s="215"/>
      <c r="F137" s="577"/>
      <c r="G137" s="217"/>
      <c r="H137" s="464"/>
      <c r="I137" s="83"/>
      <c r="J137" s="844" t="str">
        <f>IF(B137="","",IF(C137="DER-RD",VLOOKUP(B137,'DER-RD'!A:E,4,FALSE),IF(C137="DER-ED",VLOOKUP(B137,'DER-ED'!A:D,4,FALSE),IF(C137="SICRO",VLOOKUP(B137,DNIT!A:E,4,FALSE),IF(C137="EXTRA",VLOOKUP(B137,'RESUMO CPU'!A:E,5,FALSE))))))</f>
        <v/>
      </c>
      <c r="K137" s="80">
        <v>0.29930000000000001</v>
      </c>
      <c r="L137" s="81" t="e">
        <f t="shared" si="33"/>
        <v>#VALUE!</v>
      </c>
      <c r="M137" s="16"/>
      <c r="N137" s="24"/>
      <c r="O137" s="24"/>
      <c r="P137" s="25"/>
      <c r="Q137" s="23"/>
      <c r="S137" s="23"/>
      <c r="T137" s="84"/>
      <c r="AA137" s="2"/>
    </row>
    <row r="138" spans="1:27" s="30" customFormat="1" ht="12.75" x14ac:dyDescent="0.2">
      <c r="A138" s="535" t="s">
        <v>15911</v>
      </c>
      <c r="B138" s="536"/>
      <c r="C138" s="537"/>
      <c r="D138" s="538" t="s">
        <v>13339</v>
      </c>
      <c r="E138" s="537" t="str">
        <f>IF(B138="","",IF(C138="DER-ES",VLOOKUP(B138,#REF!,3,FALSE),IF(C138="CESAN",VLOOKUP(B138,#REF!,3,FALSE),IF(C138="IOPES",VLOOKUP(B138,#REF!,3,FALSE),IF(C138="COMP",VLOOKUP(B138,#REF!,3,FALSE))))))</f>
        <v/>
      </c>
      <c r="F138" s="583"/>
      <c r="G138" s="539"/>
      <c r="H138" s="540"/>
      <c r="I138" s="51"/>
      <c r="J138" s="844" t="str">
        <f>IF(B138="","",IF(C138="DER-RD",VLOOKUP(B138,'DER-RD'!A:E,4,FALSE),IF(C138="DER-ED",VLOOKUP(B138,'DER-ED'!A:D,4,FALSE),IF(C138="SICRO",VLOOKUP(B138,DNIT!A:E,4,FALSE),IF(C138="EXTRA",VLOOKUP(B138,'RESUMO CPU'!A:E,5,FALSE))))))</f>
        <v/>
      </c>
      <c r="K138" s="80" t="str">
        <f>IF(B138="","",IF(C138="DER-ES",IF(OR(B138&lt;60000,B138&gt;60025),#REF!/100,0),IF(C138="SINAPI",#REF!/100,IF(C138="IOPES",#REF!/100,IF(C138="SICRO",#REF!/100,IF(C138="CESAN",#REF!/100,IF(C138="COMP",#REF!/100,"Preencher BDI!")))))))</f>
        <v/>
      </c>
      <c r="L138" s="81" t="str">
        <f t="shared" ref="L138:L142" si="34">IF(J138="","",(J138/(1+K138)))</f>
        <v/>
      </c>
      <c r="M138" s="50"/>
      <c r="N138" s="48"/>
      <c r="O138" s="48"/>
      <c r="P138" s="49"/>
      <c r="Q138" s="46"/>
      <c r="S138" s="10"/>
      <c r="T138" s="10"/>
      <c r="U138" s="10"/>
      <c r="V138" s="210"/>
    </row>
    <row r="139" spans="1:27" ht="12.75" x14ac:dyDescent="0.2">
      <c r="A139" s="526" t="s">
        <v>15912</v>
      </c>
      <c r="B139" s="543" t="s">
        <v>10451</v>
      </c>
      <c r="C139" s="225" t="s">
        <v>28157</v>
      </c>
      <c r="D139" s="205" t="str">
        <f>IF(B139="","",IF(C139="DER-RD",VLOOKUP(B139,'DER-RD'!A:E,2,FALSE),IF(C139="DER-ED",VLOOKUP(B139,'DER-ED'!A:D,2,FALSE),IF(C139="SICRO",VLOOKUP(B139,DNIT!A:E,2,FALSE),IF(C139="EXTRA",VLOOKUP(B139,'RESUMO CPU'!A:E,3,FALSE))))))</f>
        <v>Plantio De Forração</v>
      </c>
      <c r="E139" s="225" t="str">
        <f>IF(B139="","",IF(C139="DER-RD",VLOOKUP(B139,'DER-RD'!A:F,3,FALSE),IF(C139="DER-ED",VLOOKUP(B139,'DER-ED'!A:E,3,FALSE),IF(C139="SICRO",VLOOKUP(B139,DNIT!A:F,3,FALSE),IF(C139="EXTRA",VLOOKUP(B139,'RESUMO CPU'!A:E,4,FALSE))))))</f>
        <v>m²</v>
      </c>
      <c r="F139" s="581">
        <f>VLOOKUP(A139,MC!B:T,18,0)</f>
        <v>9759.01</v>
      </c>
      <c r="G139" s="209">
        <f t="shared" ref="G139:G142" si="35">L139*(1+$H$9)</f>
        <v>82.2320108272</v>
      </c>
      <c r="H139" s="472">
        <f t="shared" ref="H139:H142" si="36">+TRUNC(F139*G139,2)</f>
        <v>802503.01</v>
      </c>
      <c r="I139" s="3"/>
      <c r="J139" s="844">
        <f>IF(B139="","",IF(C139="DER-RD",VLOOKUP(B139,'DER-RD'!A:E,4,FALSE),IF(C139="DER-ED",VLOOKUP(B139,'DER-ED'!A:D,4,FALSE),IF(C139="SICRO",VLOOKUP(B139,DNIT!A:E,4,FALSE),IF(C139="EXTRA",VLOOKUP(B139,'RESUMO CPU'!A:E,5,FALSE))))))</f>
        <v>82.2320108272</v>
      </c>
      <c r="K139" s="845">
        <v>0.30309999999999998</v>
      </c>
      <c r="L139" s="846">
        <f t="shared" si="34"/>
        <v>63.104912000000006</v>
      </c>
      <c r="M139" s="13"/>
      <c r="N139" s="48"/>
      <c r="O139" s="48"/>
      <c r="P139" s="49"/>
      <c r="Q139" s="46"/>
      <c r="V139" s="781"/>
    </row>
    <row r="140" spans="1:27" ht="25.5" x14ac:dyDescent="0.2">
      <c r="A140" s="526" t="s">
        <v>15913</v>
      </c>
      <c r="B140" s="543">
        <v>4413990</v>
      </c>
      <c r="C140" s="225" t="s">
        <v>15805</v>
      </c>
      <c r="D140" s="205" t="str">
        <f>IF(B140="","",IF(C140="DER-RD",VLOOKUP(B140,'DER-RD'!A:E,2,FALSE),IF(C140="DER-ED",VLOOKUP(B140,'DER-ED'!A:D,2,FALSE),IF(C140="SICRO",VLOOKUP(B140,DNIT!A:E,2,FALSE),IF(C140="EXTRA",VLOOKUP(B140,'RESUMO CPU'!A:E,3,FALSE))))))</f>
        <v>Plantio de muda de arbusto com altura até 0,50 m em cova de 0,40 x 0,40 x 0,40 m</v>
      </c>
      <c r="E140" s="225" t="str">
        <f>IF(B140="","",IF(C140="DER-RD",VLOOKUP(B140,'DER-RD'!A:F,3,FALSE),IF(C140="DER-ED",VLOOKUP(B140,'DER-ED'!A:E,3,FALSE),IF(C140="SICRO",VLOOKUP(B140,DNIT!A:F,3,FALSE),IF(C140="EXTRA",VLOOKUP(B140,'RESUMO CPU'!A:E,4,FALSE))))))</f>
        <v>un</v>
      </c>
      <c r="F140" s="581">
        <f>VLOOKUP(A140,MC!B:T,18,0)</f>
        <v>72</v>
      </c>
      <c r="G140" s="209">
        <f t="shared" si="35"/>
        <v>44.096904000000002</v>
      </c>
      <c r="H140" s="472">
        <f t="shared" si="36"/>
        <v>3174.97</v>
      </c>
      <c r="I140" s="3"/>
      <c r="J140" s="844">
        <f>IF(B140="","",IF(C140="DER-RD",VLOOKUP(B140,'DER-RD'!A:E,4,FALSE),IF(C140="DER-ED",VLOOKUP(B140,'DER-ED'!A:D,4,FALSE),IF(C140="SICRO",VLOOKUP(B140,DNIT!A:E,4,FALSE),IF(C140="EXTRA",VLOOKUP(B140,'RESUMO CPU'!A:E,5,FALSE))))))</f>
        <v>33.840000000000003</v>
      </c>
      <c r="K140" s="845">
        <v>0</v>
      </c>
      <c r="L140" s="846">
        <f t="shared" si="34"/>
        <v>33.840000000000003</v>
      </c>
      <c r="M140" s="13"/>
      <c r="N140" s="48"/>
      <c r="O140" s="48"/>
      <c r="P140" s="49"/>
      <c r="Q140" s="46"/>
      <c r="V140" s="781"/>
    </row>
    <row r="141" spans="1:27" ht="25.5" x14ac:dyDescent="0.2">
      <c r="A141" s="526" t="s">
        <v>15914</v>
      </c>
      <c r="B141" s="543">
        <v>4413949</v>
      </c>
      <c r="C141" s="225" t="s">
        <v>15805</v>
      </c>
      <c r="D141" s="205" t="str">
        <f>IF(B141="","",IF(C141="DER-RD",VLOOKUP(B141,'DER-RD'!A:E,2,FALSE),IF(C141="DER-ED",VLOOKUP(B141,'DER-ED'!A:D,2,FALSE),IF(C141="SICRO",VLOOKUP(B141,DNIT!A:E,2,FALSE),IF(C141="EXTRA",VLOOKUP(B141,'RESUMO CPU'!A:E,3,FALSE))))))</f>
        <v>Plantio de muda de árvore frutífera com altura de 2,00 a 3,00 m em cova de 0,60 x 0,60 x 0,60 m</v>
      </c>
      <c r="E141" s="225" t="str">
        <f>IF(B141="","",IF(C141="DER-RD",VLOOKUP(B141,'DER-RD'!A:F,3,FALSE),IF(C141="DER-ED",VLOOKUP(B141,'DER-ED'!A:E,3,FALSE),IF(C141="SICRO",VLOOKUP(B141,DNIT!A:F,3,FALSE),IF(C141="EXTRA",VLOOKUP(B141,'RESUMO CPU'!A:E,4,FALSE))))))</f>
        <v>un</v>
      </c>
      <c r="F141" s="581">
        <f>VLOOKUP(A141,MC!B:T,18,0)</f>
        <v>134</v>
      </c>
      <c r="G141" s="209">
        <f t="shared" si="35"/>
        <v>291.19072599999998</v>
      </c>
      <c r="H141" s="472">
        <f t="shared" si="36"/>
        <v>39019.550000000003</v>
      </c>
      <c r="I141" s="3"/>
      <c r="J141" s="844">
        <f>IF(B141="","",IF(C141="DER-RD",VLOOKUP(B141,'DER-RD'!A:E,4,FALSE),IF(C141="DER-ED",VLOOKUP(B141,'DER-ED'!A:D,4,FALSE),IF(C141="SICRO",VLOOKUP(B141,DNIT!A:E,4,FALSE),IF(C141="EXTRA",VLOOKUP(B141,'RESUMO CPU'!A:E,5,FALSE))))))</f>
        <v>223.46</v>
      </c>
      <c r="K141" s="845">
        <v>0</v>
      </c>
      <c r="L141" s="846">
        <f t="shared" si="34"/>
        <v>223.46</v>
      </c>
      <c r="M141" s="13"/>
      <c r="N141" s="48"/>
      <c r="O141" s="48"/>
      <c r="P141" s="49"/>
      <c r="Q141" s="46"/>
      <c r="V141" s="781"/>
    </row>
    <row r="142" spans="1:27" ht="25.5" x14ac:dyDescent="0.2">
      <c r="A142" s="526" t="s">
        <v>15915</v>
      </c>
      <c r="B142" s="543">
        <v>4413946</v>
      </c>
      <c r="C142" s="225" t="s">
        <v>15805</v>
      </c>
      <c r="D142" s="205" t="str">
        <f>IF(B142="","",IF(C142="DER-RD",VLOOKUP(B142,'DER-RD'!A:E,2,FALSE),IF(C142="DER-ED",VLOOKUP(B142,'DER-ED'!A:D,2,FALSE),IF(C142="SICRO",VLOOKUP(B142,DNIT!A:E,2,FALSE),IF(C142="EXTRA",VLOOKUP(B142,'RESUMO CPU'!A:E,3,FALSE))))))</f>
        <v>Plantio de muda de árvore ornamental com altura de 2,00 a 3,00 m em cova de 0,60 x 0,60 x 0,60 m</v>
      </c>
      <c r="E142" s="225" t="str">
        <f>IF(B142="","",IF(C142="DER-RD",VLOOKUP(B142,'DER-RD'!A:F,3,FALSE),IF(C142="DER-ED",VLOOKUP(B142,'DER-ED'!A:E,3,FALSE),IF(C142="SICRO",VLOOKUP(B142,DNIT!A:F,3,FALSE),IF(C142="EXTRA",VLOOKUP(B142,'RESUMO CPU'!A:E,4,FALSE))))))</f>
        <v>un</v>
      </c>
      <c r="F142" s="581">
        <f>VLOOKUP(A142,MC!B:T,18,0)</f>
        <v>68</v>
      </c>
      <c r="G142" s="209">
        <f t="shared" si="35"/>
        <v>150.45592599999998</v>
      </c>
      <c r="H142" s="472">
        <f t="shared" si="36"/>
        <v>10231</v>
      </c>
      <c r="I142" s="3"/>
      <c r="J142" s="844">
        <f>IF(B142="","",IF(C142="DER-RD",VLOOKUP(B142,'DER-RD'!A:E,4,FALSE),IF(C142="DER-ED",VLOOKUP(B142,'DER-ED'!A:D,4,FALSE),IF(C142="SICRO",VLOOKUP(B142,DNIT!A:E,4,FALSE),IF(C142="EXTRA",VLOOKUP(B142,'RESUMO CPU'!A:E,5,FALSE))))))</f>
        <v>115.46</v>
      </c>
      <c r="K142" s="845">
        <v>0</v>
      </c>
      <c r="L142" s="846">
        <f t="shared" si="34"/>
        <v>115.46</v>
      </c>
      <c r="M142" s="13"/>
      <c r="N142" s="48"/>
      <c r="O142" s="48"/>
      <c r="P142" s="49"/>
      <c r="Q142" s="46"/>
      <c r="V142" s="781"/>
    </row>
    <row r="143" spans="1:27" s="30" customFormat="1" ht="25.5" x14ac:dyDescent="0.2">
      <c r="A143" s="471" t="s">
        <v>15916</v>
      </c>
      <c r="B143" s="198"/>
      <c r="C143" s="199"/>
      <c r="D143" s="200" t="s">
        <v>13340</v>
      </c>
      <c r="E143" s="199" t="str">
        <f>IF(B143="","",IF(C143="DER-ES",VLOOKUP(B143,#REF!,3,FALSE),IF(C143="CESAN",VLOOKUP(B143,#REF!,3,FALSE),IF(C143="IOPES",VLOOKUP(B143,#REF!,3,FALSE),IF(C143="COMP",VLOOKUP(B143,#REF!,3,FALSE))))))</f>
        <v/>
      </c>
      <c r="F143" s="580"/>
      <c r="G143" s="201"/>
      <c r="H143" s="467"/>
      <c r="I143" s="51"/>
      <c r="J143" s="844" t="str">
        <f>IF(B143="","",IF(C143="DER-RD",VLOOKUP(B143,'DER-RD'!A:E,4,FALSE),IF(C143="DER-ED",VLOOKUP(B143,'DER-ED'!A:D,4,FALSE),IF(C143="SICRO",VLOOKUP(B143,DNIT!A:E,4,FALSE),IF(C143="EXTRA",VLOOKUP(B143,'RESUMO CPU'!A:E,5,FALSE))))))</f>
        <v/>
      </c>
      <c r="K143" s="80" t="str">
        <f>IF(B143="","",IF(C143="DER-ES",IF(OR(B143&lt;60000,B143&gt;60025),#REF!/100,0),IF(C143="SINAPI",#REF!/100,IF(C143="IOPES",#REF!/100,IF(C143="SICRO",#REF!/100,IF(C143="CESAN",#REF!/100,IF(C143="COMP",#REF!/100,"Preencher BDI!")))))))</f>
        <v/>
      </c>
      <c r="L143" s="81" t="str">
        <f t="shared" ref="L143:L161" si="37">IF(J143="","",(J143/(1+K143)))</f>
        <v/>
      </c>
      <c r="M143" s="50"/>
      <c r="N143" s="48"/>
      <c r="O143" s="48"/>
      <c r="P143" s="49"/>
      <c r="Q143" s="46"/>
      <c r="S143" s="10"/>
      <c r="T143" s="10"/>
      <c r="U143" s="10"/>
      <c r="V143" s="210"/>
    </row>
    <row r="144" spans="1:27" ht="12.75" x14ac:dyDescent="0.2">
      <c r="A144" s="526" t="s">
        <v>15917</v>
      </c>
      <c r="B144" s="543" t="s">
        <v>10388</v>
      </c>
      <c r="C144" s="225" t="s">
        <v>28157</v>
      </c>
      <c r="D144" s="205" t="str">
        <f>IF(B144="","",IF(C144="DER-RD",VLOOKUP(B144,'DER-RD'!A:E,2,FALSE),IF(C144="DER-ED",VLOOKUP(B144,'DER-ED'!A:D,2,FALSE),IF(C144="SICRO",VLOOKUP(B144,DNIT!A:E,2,FALSE),IF(C144="EXTRA",VLOOKUP(B144,'RESUMO CPU'!A:E,3,FALSE))))))</f>
        <v>Assentamento Estaca Decorativa de Madeira Eucalipto</v>
      </c>
      <c r="E144" s="225" t="str">
        <f>IF(B144="","",IF(C144="DER-RD",VLOOKUP(B144,'DER-RD'!A:F,3,FALSE),IF(C144="DER-ED",VLOOKUP(B144,'DER-ED'!A:E,3,FALSE),IF(C144="SICRO",VLOOKUP(B144,DNIT!A:F,3,FALSE),IF(C144="EXTRA",VLOOKUP(B144,'RESUMO CPU'!A:E,4,FALSE))))))</f>
        <v>und</v>
      </c>
      <c r="F144" s="581">
        <f>VLOOKUP(A144,MC!B:T,18,0)</f>
        <v>45</v>
      </c>
      <c r="G144" s="209">
        <f t="shared" ref="G144:G161" si="38">L144*(1+$H$9)</f>
        <v>167.738107316</v>
      </c>
      <c r="H144" s="472">
        <f t="shared" ref="H144:H161" si="39">+TRUNC(F144*G144,2)</f>
        <v>7548.21</v>
      </c>
      <c r="I144" s="22"/>
      <c r="J144" s="844">
        <f>IF(B144="","",IF(C144="DER-RD",VLOOKUP(B144,'DER-RD'!A:E,4,FALSE),IF(C144="DER-ED",VLOOKUP(B144,'DER-ED'!A:D,4,FALSE),IF(C144="SICRO",VLOOKUP(B144,DNIT!A:E,4,FALSE),IF(C144="EXTRA",VLOOKUP(B144,'RESUMO CPU'!A:E,5,FALSE))))))</f>
        <v>167.738107316</v>
      </c>
      <c r="K144" s="845">
        <v>0.30309999999999998</v>
      </c>
      <c r="L144" s="846">
        <f t="shared" si="37"/>
        <v>128.72236000000001</v>
      </c>
      <c r="M144" s="13"/>
      <c r="N144" s="48"/>
      <c r="O144" s="48"/>
      <c r="P144" s="49"/>
      <c r="Q144" s="46"/>
      <c r="V144" s="781"/>
    </row>
    <row r="145" spans="1:22" ht="12.75" x14ac:dyDescent="0.2">
      <c r="A145" s="526" t="s">
        <v>15932</v>
      </c>
      <c r="B145" s="543" t="s">
        <v>10390</v>
      </c>
      <c r="C145" s="225" t="s">
        <v>28157</v>
      </c>
      <c r="D145" s="205" t="str">
        <f>IF(B145="","",IF(C145="DER-RD",VLOOKUP(B145,'DER-RD'!A:E,2,FALSE),IF(C145="DER-ED",VLOOKUP(B145,'DER-ED'!A:D,2,FALSE),IF(C145="SICRO",VLOOKUP(B145,DNIT!A:E,2,FALSE),IF(C145="EXTRA",VLOOKUP(B145,'RESUMO CPU'!A:E,3,FALSE))))))</f>
        <v>Guarda-Corpo em Madeira Reflorestada (Eucalipto), H=1,00 Com Corda Naval</v>
      </c>
      <c r="E145" s="225" t="str">
        <f>IF(B145="","",IF(C145="DER-RD",VLOOKUP(B145,'DER-RD'!A:F,3,FALSE),IF(C145="DER-ED",VLOOKUP(B145,'DER-ED'!A:E,3,FALSE),IF(C145="SICRO",VLOOKUP(B145,DNIT!A:F,3,FALSE),IF(C145="EXTRA",VLOOKUP(B145,'RESUMO CPU'!A:E,4,FALSE))))))</f>
        <v>m</v>
      </c>
      <c r="F145" s="581">
        <f>VLOOKUP(A145,MC!B:T,18,0)</f>
        <v>2615</v>
      </c>
      <c r="G145" s="209">
        <f t="shared" si="38"/>
        <v>189.46850127419998</v>
      </c>
      <c r="H145" s="472">
        <f t="shared" si="39"/>
        <v>495460.13</v>
      </c>
      <c r="I145" s="3"/>
      <c r="J145" s="844">
        <f>IF(B145="","",IF(C145="DER-RD",VLOOKUP(B145,'DER-RD'!A:E,4,FALSE),IF(C145="DER-ED",VLOOKUP(B145,'DER-ED'!A:D,4,FALSE),IF(C145="SICRO",VLOOKUP(B145,DNIT!A:E,4,FALSE),IF(C145="EXTRA",VLOOKUP(B145,'RESUMO CPU'!A:E,5,FALSE))))))</f>
        <v>189.46850127419998</v>
      </c>
      <c r="K145" s="845">
        <v>0.30309999999999998</v>
      </c>
      <c r="L145" s="846">
        <f t="shared" si="37"/>
        <v>145.39828199999999</v>
      </c>
      <c r="M145" s="13"/>
      <c r="N145" s="48"/>
      <c r="O145" s="48"/>
      <c r="P145" s="49"/>
      <c r="Q145" s="46"/>
      <c r="V145" s="781"/>
    </row>
    <row r="146" spans="1:22" ht="12.75" x14ac:dyDescent="0.2">
      <c r="A146" s="526" t="s">
        <v>15933</v>
      </c>
      <c r="B146" s="543" t="s">
        <v>10389</v>
      </c>
      <c r="C146" s="225" t="s">
        <v>28157</v>
      </c>
      <c r="D146" s="205" t="str">
        <f>IF(B146="","",IF(C146="DER-RD",VLOOKUP(B146,'DER-RD'!A:E,2,FALSE),IF(C146="DER-ED",VLOOKUP(B146,'DER-ED'!A:D,2,FALSE),IF(C146="SICRO",VLOOKUP(B146,DNIT!A:E,2,FALSE),IF(C146="EXTRA",VLOOKUP(B146,'RESUMO CPU'!A:E,3,FALSE))))))</f>
        <v>Guarda-Corpo em Madeira Reflorestada (Eucalipto), H=1,30</v>
      </c>
      <c r="E146" s="225" t="str">
        <f>IF(B146="","",IF(C146="DER-RD",VLOOKUP(B146,'DER-RD'!A:F,3,FALSE),IF(C146="DER-ED",VLOOKUP(B146,'DER-ED'!A:E,3,FALSE),IF(C146="SICRO",VLOOKUP(B146,DNIT!A:F,3,FALSE),IF(C146="EXTRA",VLOOKUP(B146,'RESUMO CPU'!A:E,4,FALSE))))))</f>
        <v>m</v>
      </c>
      <c r="F146" s="581">
        <f>VLOOKUP(A146,MC!B:T,18,0)</f>
        <v>345</v>
      </c>
      <c r="G146" s="209">
        <f t="shared" si="38"/>
        <v>248.20808977899998</v>
      </c>
      <c r="H146" s="472">
        <f t="shared" si="39"/>
        <v>85631.79</v>
      </c>
      <c r="I146" s="3"/>
      <c r="J146" s="844">
        <f>IF(B146="","",IF(C146="DER-RD",VLOOKUP(B146,'DER-RD'!A:E,4,FALSE),IF(C146="DER-ED",VLOOKUP(B146,'DER-ED'!A:D,4,FALSE),IF(C146="SICRO",VLOOKUP(B146,DNIT!A:E,4,FALSE),IF(C146="EXTRA",VLOOKUP(B146,'RESUMO CPU'!A:E,5,FALSE))))))</f>
        <v>248.20808977899998</v>
      </c>
      <c r="K146" s="845">
        <v>0.30309999999999998</v>
      </c>
      <c r="L146" s="846">
        <f t="shared" si="37"/>
        <v>190.47508999999999</v>
      </c>
      <c r="M146" s="13"/>
      <c r="N146" s="48"/>
      <c r="O146" s="48"/>
      <c r="P146" s="49"/>
      <c r="Q146" s="46"/>
      <c r="V146" s="781"/>
    </row>
    <row r="147" spans="1:22" ht="25.5" x14ac:dyDescent="0.2">
      <c r="A147" s="526" t="s">
        <v>15934</v>
      </c>
      <c r="B147" s="543">
        <v>210304</v>
      </c>
      <c r="C147" s="544" t="s">
        <v>15804</v>
      </c>
      <c r="D147" s="205" t="str">
        <f>IF(B147="","",IF(C147="DER-RD",VLOOKUP(B147,'DER-RD'!A:E,2,FALSE),IF(C147="DER-ED",VLOOKUP(B147,'DER-ED'!A:D,2,FALSE),IF(C147="SICRO",VLOOKUP(B147,DNIT!A:E,2,FALSE),IF(C147="EXTRA",VLOOKUP(B147,'RESUMO CPU'!A:E,3,FALSE))))))</f>
        <v>Banco de concreto armado aparente Fck=15 MPa, com apoios de concreto, largura de 45cm, espessura de 7cm e altura de 45cm</v>
      </c>
      <c r="E147" s="225" t="str">
        <f>IF(B147="","",IF(C147="DER-RD",VLOOKUP(B147,'DER-RD'!A:F,3,FALSE),IF(C147="DER-ED",VLOOKUP(B147,'DER-ED'!A:E,3,FALSE),IF(C147="SICRO",VLOOKUP(B147,DNIT!A:F,3,FALSE),IF(C147="EXTRA",VLOOKUP(B147,'RESUMO CPU'!A:E,4,FALSE))))))</f>
        <v>m</v>
      </c>
      <c r="F147" s="581">
        <f>VLOOKUP(A147,MC!B:T,18,0)</f>
        <v>72.959999999999994</v>
      </c>
      <c r="G147" s="209">
        <f t="shared" si="38"/>
        <v>292.10289599999999</v>
      </c>
      <c r="H147" s="472">
        <f t="shared" si="39"/>
        <v>21311.82</v>
      </c>
      <c r="I147" s="3"/>
      <c r="J147" s="844">
        <f>IF(B147="","",IF(C147="DER-RD",VLOOKUP(B147,'DER-RD'!A:E,4,FALSE),IF(C147="DER-ED",VLOOKUP(B147,'DER-ED'!A:D,4,FALSE),IF(C147="SICRO",VLOOKUP(B147,DNIT!A:E,4,FALSE),IF(C147="EXTRA",VLOOKUP(B147,'RESUMO CPU'!A:E,5,FALSE))))))</f>
        <v>224.16</v>
      </c>
      <c r="K147" s="845">
        <v>0</v>
      </c>
      <c r="L147" s="846">
        <f t="shared" si="37"/>
        <v>224.16</v>
      </c>
      <c r="M147" s="13"/>
      <c r="N147" s="48"/>
      <c r="O147" s="48"/>
      <c r="P147" s="49"/>
      <c r="Q147" s="46"/>
      <c r="V147" s="781"/>
    </row>
    <row r="148" spans="1:22" ht="12.75" x14ac:dyDescent="0.2">
      <c r="A148" s="526" t="s">
        <v>15935</v>
      </c>
      <c r="B148" s="543" t="s">
        <v>10450</v>
      </c>
      <c r="C148" s="225" t="s">
        <v>28157</v>
      </c>
      <c r="D148" s="205" t="str">
        <f>IF(B148="","",IF(C148="DER-RD",VLOOKUP(B148,'DER-RD'!A:E,2,FALSE),IF(C148="DER-ED",VLOOKUP(B148,'DER-ED'!A:D,2,FALSE),IF(C148="SICRO",VLOOKUP(B148,DNIT!A:E,2,FALSE),IF(C148="EXTRA",VLOOKUP(B148,'RESUMO CPU'!A:E,3,FALSE))))))</f>
        <v>Banco De Concreto Aparente Com Encosto Em Eucalipto</v>
      </c>
      <c r="E148" s="225" t="str">
        <f>IF(B148="","",IF(C148="DER-RD",VLOOKUP(B148,'DER-RD'!A:F,3,FALSE),IF(C148="DER-ED",VLOOKUP(B148,'DER-ED'!A:E,3,FALSE),IF(C148="SICRO",VLOOKUP(B148,DNIT!A:F,3,FALSE),IF(C148="EXTRA",VLOOKUP(B148,'RESUMO CPU'!A:E,4,FALSE))))))</f>
        <v>und.</v>
      </c>
      <c r="F148" s="581">
        <f>VLOOKUP(A148,MC!B:T,18,0)</f>
        <v>3</v>
      </c>
      <c r="G148" s="209">
        <f t="shared" si="38"/>
        <v>11266.702558194798</v>
      </c>
      <c r="H148" s="472">
        <f t="shared" si="39"/>
        <v>33800.1</v>
      </c>
      <c r="I148" s="3"/>
      <c r="J148" s="844">
        <f>IF(B148="","",IF(C148="DER-RD",VLOOKUP(B148,'DER-RD'!A:E,4,FALSE),IF(C148="DER-ED",VLOOKUP(B148,'DER-ED'!A:D,4,FALSE),IF(C148="SICRO",VLOOKUP(B148,DNIT!A:E,4,FALSE),IF(C148="EXTRA",VLOOKUP(B148,'RESUMO CPU'!A:E,5,FALSE))))))</f>
        <v>11266.702558194798</v>
      </c>
      <c r="K148" s="845">
        <v>0.30309999999999998</v>
      </c>
      <c r="L148" s="846">
        <f t="shared" si="37"/>
        <v>8646.0767079999987</v>
      </c>
      <c r="M148" s="13"/>
      <c r="N148" s="48"/>
      <c r="O148" s="48"/>
      <c r="P148" s="49"/>
      <c r="Q148" s="46"/>
      <c r="V148" s="781"/>
    </row>
    <row r="149" spans="1:22" ht="12.75" x14ac:dyDescent="0.2">
      <c r="A149" s="526" t="s">
        <v>15936</v>
      </c>
      <c r="B149" s="543" t="s">
        <v>13783</v>
      </c>
      <c r="C149" s="225" t="s">
        <v>28157</v>
      </c>
      <c r="D149" s="205" t="str">
        <f>IF(B149="","",IF(C149="DER-RD",VLOOKUP(B149,'DER-RD'!A:E,2,FALSE),IF(C149="DER-ED",VLOOKUP(B149,'DER-ED'!A:D,2,FALSE),IF(C149="SICRO",VLOOKUP(B149,DNIT!A:E,2,FALSE),IF(C149="EXTRA",VLOOKUP(B149,'RESUMO CPU'!A:E,3,FALSE))))))</f>
        <v>Bicicletario Publico Em Forma De "U" Invertido</v>
      </c>
      <c r="E149" s="225" t="str">
        <f>IF(B149="","",IF(C149="DER-RD",VLOOKUP(B149,'DER-RD'!A:F,3,FALSE),IF(C149="DER-ED",VLOOKUP(B149,'DER-ED'!A:E,3,FALSE),IF(C149="SICRO",VLOOKUP(B149,DNIT!A:F,3,FALSE),IF(C149="EXTRA",VLOOKUP(B149,'RESUMO CPU'!A:E,4,FALSE))))))</f>
        <v>und</v>
      </c>
      <c r="F149" s="581">
        <f>VLOOKUP(A149,MC!B:T,18,0)</f>
        <v>34</v>
      </c>
      <c r="G149" s="209">
        <f t="shared" si="38"/>
        <v>1591.099590472</v>
      </c>
      <c r="H149" s="472">
        <f t="shared" si="39"/>
        <v>54097.38</v>
      </c>
      <c r="I149" s="3"/>
      <c r="J149" s="844">
        <f>IF(B149="","",IF(C149="DER-RD",VLOOKUP(B149,'DER-RD'!A:E,4,FALSE),IF(C149="DER-ED",VLOOKUP(B149,'DER-ED'!A:D,4,FALSE),IF(C149="SICRO",VLOOKUP(B149,DNIT!A:E,4,FALSE),IF(C149="EXTRA",VLOOKUP(B149,'RESUMO CPU'!A:E,5,FALSE))))))</f>
        <v>1591.099590472</v>
      </c>
      <c r="K149" s="845">
        <v>0.30309999999999998</v>
      </c>
      <c r="L149" s="846">
        <f t="shared" si="37"/>
        <v>1221.0111200000001</v>
      </c>
      <c r="M149" s="13"/>
      <c r="N149" s="48"/>
      <c r="O149" s="48"/>
      <c r="P149" s="49"/>
      <c r="Q149" s="46"/>
      <c r="V149" s="781"/>
    </row>
    <row r="150" spans="1:22" ht="25.5" x14ac:dyDescent="0.2">
      <c r="A150" s="526" t="s">
        <v>15937</v>
      </c>
      <c r="B150" s="543" t="s">
        <v>10440</v>
      </c>
      <c r="C150" s="225" t="s">
        <v>28157</v>
      </c>
      <c r="D150" s="205" t="str">
        <f>IF(B150="","",IF(C150="DER-RD",VLOOKUP(B150,'DER-RD'!A:E,2,FALSE),IF(C150="DER-ED",VLOOKUP(B150,'DER-ED'!A:D,2,FALSE),IF(C150="SICRO",VLOOKUP(B150,DNIT!A:E,2,FALSE),IF(C150="EXTRA",VLOOKUP(B150,'RESUMO CPU'!A:E,3,FALSE))))))</f>
        <v>Instalação De Cesto Individual Para Coleta Seletiva De 50 Litros Com Poste Sobre Piso De Concreto Existente.</v>
      </c>
      <c r="E150" s="225" t="str">
        <f>IF(B150="","",IF(C150="DER-RD",VLOOKUP(B150,'DER-RD'!A:F,3,FALSE),IF(C150="DER-ED",VLOOKUP(B150,'DER-ED'!A:E,3,FALSE),IF(C150="SICRO",VLOOKUP(B150,DNIT!A:F,3,FALSE),IF(C150="EXTRA",VLOOKUP(B150,'RESUMO CPU'!A:E,4,FALSE))))))</f>
        <v>und</v>
      </c>
      <c r="F150" s="581">
        <f>VLOOKUP(A150,MC!B:T,18,0)</f>
        <v>37</v>
      </c>
      <c r="G150" s="209">
        <f t="shared" si="38"/>
        <v>672.81382942799985</v>
      </c>
      <c r="H150" s="472">
        <f t="shared" si="39"/>
        <v>24894.11</v>
      </c>
      <c r="I150" s="3"/>
      <c r="J150" s="844">
        <f>IF(B150="","",IF(C150="DER-RD",VLOOKUP(B150,'DER-RD'!A:E,4,FALSE),IF(C150="DER-ED",VLOOKUP(B150,'DER-ED'!A:D,4,FALSE),IF(C150="SICRO",VLOOKUP(B150,DNIT!A:E,4,FALSE),IF(C150="EXTRA",VLOOKUP(B150,'RESUMO CPU'!A:E,5,FALSE))))))</f>
        <v>672.81382942799996</v>
      </c>
      <c r="K150" s="845">
        <v>0.30309999999999998</v>
      </c>
      <c r="L150" s="846">
        <f t="shared" si="37"/>
        <v>516.31787999999995</v>
      </c>
      <c r="M150" s="13"/>
      <c r="N150" s="48"/>
      <c r="O150" s="48"/>
      <c r="P150" s="49"/>
      <c r="Q150" s="46"/>
      <c r="V150" s="781"/>
    </row>
    <row r="151" spans="1:22" ht="25.5" x14ac:dyDescent="0.2">
      <c r="A151" s="526" t="s">
        <v>15938</v>
      </c>
      <c r="B151" s="543" t="s">
        <v>10439</v>
      </c>
      <c r="C151" s="225" t="s">
        <v>28157</v>
      </c>
      <c r="D151" s="205" t="str">
        <f>IF(B151="","",IF(C151="DER-RD",VLOOKUP(B151,'DER-RD'!A:E,2,FALSE),IF(C151="DER-ED",VLOOKUP(B151,'DER-ED'!A:D,2,FALSE),IF(C151="SICRO",VLOOKUP(B151,DNIT!A:E,2,FALSE),IF(C151="EXTRA",VLOOKUP(B151,'RESUMO CPU'!A:E,3,FALSE))))))</f>
        <v>Execução De Passeio (Calçada) Ou Piso De Concreto Com Concreto Moldado In Loco, Usinado, Acabamento Convencional, Espessura 6 Cm.</v>
      </c>
      <c r="E151" s="225" t="str">
        <f>IF(B151="","",IF(C151="DER-RD",VLOOKUP(B151,'DER-RD'!A:F,3,FALSE),IF(C151="DER-ED",VLOOKUP(B151,'DER-ED'!A:E,3,FALSE),IF(C151="SICRO",VLOOKUP(B151,DNIT!A:F,3,FALSE),IF(C151="EXTRA",VLOOKUP(B151,'RESUMO CPU'!A:E,4,FALSE))))))</f>
        <v>m²</v>
      </c>
      <c r="F151" s="581">
        <f>VLOOKUP(A151,MC!B:T,18,0)</f>
        <v>732.92</v>
      </c>
      <c r="G151" s="209">
        <f t="shared" si="38"/>
        <v>98.028856214399994</v>
      </c>
      <c r="H151" s="472">
        <f t="shared" si="39"/>
        <v>71847.3</v>
      </c>
      <c r="I151" s="3"/>
      <c r="J151" s="844">
        <f>IF(B151="","",IF(C151="DER-RD",VLOOKUP(B151,'DER-RD'!A:E,4,FALSE),IF(C151="DER-ED",VLOOKUP(B151,'DER-ED'!A:D,4,FALSE),IF(C151="SICRO",VLOOKUP(B151,DNIT!A:E,4,FALSE),IF(C151="EXTRA",VLOOKUP(B151,'RESUMO CPU'!A:E,5,FALSE))))))</f>
        <v>98.028856214399994</v>
      </c>
      <c r="K151" s="845">
        <v>0.30309999999999998</v>
      </c>
      <c r="L151" s="846">
        <f t="shared" si="37"/>
        <v>75.227423999999999</v>
      </c>
      <c r="M151" s="13"/>
      <c r="N151" s="48"/>
      <c r="O151" s="48"/>
      <c r="P151" s="49"/>
      <c r="Q151" s="46"/>
      <c r="V151" s="781"/>
    </row>
    <row r="152" spans="1:22" ht="12.75" x14ac:dyDescent="0.2">
      <c r="A152" s="526" t="s">
        <v>15939</v>
      </c>
      <c r="B152" s="543" t="s">
        <v>10445</v>
      </c>
      <c r="C152" s="225" t="s">
        <v>28157</v>
      </c>
      <c r="D152" s="205" t="str">
        <f>IF(B152="","",IF(C152="DER-RD",VLOOKUP(B152,'DER-RD'!A:E,2,FALSE),IF(C152="DER-ED",VLOOKUP(B152,'DER-ED'!A:D,2,FALSE),IF(C152="SICRO",VLOOKUP(B152,DNIT!A:E,2,FALSE),IF(C152="EXTRA",VLOOKUP(B152,'RESUMO CPU'!A:E,3,FALSE))))))</f>
        <v>Deck Em Madeira Ipe Tratado 9Cm</v>
      </c>
      <c r="E152" s="225" t="str">
        <f>IF(B152="","",IF(C152="DER-RD",VLOOKUP(B152,'DER-RD'!A:F,3,FALSE),IF(C152="DER-ED",VLOOKUP(B152,'DER-ED'!A:E,3,FALSE),IF(C152="SICRO",VLOOKUP(B152,DNIT!A:F,3,FALSE),IF(C152="EXTRA",VLOOKUP(B152,'RESUMO CPU'!A:E,4,FALSE))))))</f>
        <v>m²</v>
      </c>
      <c r="F152" s="581">
        <f>VLOOKUP(A152,MC!B:T,18,0)</f>
        <v>270.43</v>
      </c>
      <c r="G152" s="209">
        <f t="shared" si="38"/>
        <v>571.57859662800001</v>
      </c>
      <c r="H152" s="472">
        <f t="shared" si="39"/>
        <v>154571.99</v>
      </c>
      <c r="I152" s="3"/>
      <c r="J152" s="844">
        <f>IF(B152="","",IF(C152="DER-RD",VLOOKUP(B152,'DER-RD'!A:E,4,FALSE),IF(C152="DER-ED",VLOOKUP(B152,'DER-ED'!A:D,4,FALSE),IF(C152="SICRO",VLOOKUP(B152,DNIT!A:E,4,FALSE),IF(C152="EXTRA",VLOOKUP(B152,'RESUMO CPU'!A:E,5,FALSE))))))</f>
        <v>571.57859662800001</v>
      </c>
      <c r="K152" s="845">
        <v>0.30309999999999998</v>
      </c>
      <c r="L152" s="846">
        <f t="shared" si="37"/>
        <v>438.62988000000001</v>
      </c>
      <c r="M152" s="13"/>
      <c r="N152" s="48"/>
      <c r="O152" s="48"/>
      <c r="P152" s="49"/>
      <c r="Q152" s="46"/>
      <c r="V152" s="781"/>
    </row>
    <row r="153" spans="1:22" ht="38.25" x14ac:dyDescent="0.2">
      <c r="A153" s="526" t="s">
        <v>15940</v>
      </c>
      <c r="B153" s="543">
        <v>200206</v>
      </c>
      <c r="C153" s="544" t="s">
        <v>15804</v>
      </c>
      <c r="D153" s="205" t="str">
        <f>IF(B153="","",IF(C153="DER-RD",VLOOKUP(B153,'DER-RD'!A:E,2,FALSE),IF(C153="DER-ED",VLOOKUP(B153,'DER-ED'!A:D,2,FALSE),IF(C153="SICRO",VLOOKUP(B153,DNIT!A:E,2,FALSE),IF(C153="EXTRA",VLOOKUP(B153,'RESUMO CPU'!A:E,3,FALSE))))))</f>
        <v>Blocos pré-moldados de concreto intertravados tipo pavi-s ou equivalente, esp. de 8 cm e resistência a compressão mínima de 35MPa, assentados sobre colchão de areia 10cm e rejuntamento com pó de pedra</v>
      </c>
      <c r="E153" s="225" t="str">
        <f>IF(B153="","",IF(C153="DER-RD",VLOOKUP(B153,'DER-RD'!A:F,3,FALSE),IF(C153="DER-ED",VLOOKUP(B153,'DER-ED'!A:E,3,FALSE),IF(C153="SICRO",VLOOKUP(B153,DNIT!A:F,3,FALSE),IF(C153="EXTRA",VLOOKUP(B153,'RESUMO CPU'!A:E,4,FALSE))))))</f>
        <v>m2</v>
      </c>
      <c r="F153" s="581">
        <f>VLOOKUP(A153,MC!B:T,18,0)</f>
        <v>293</v>
      </c>
      <c r="G153" s="209">
        <f t="shared" si="38"/>
        <v>137.95919699999999</v>
      </c>
      <c r="H153" s="472">
        <f t="shared" si="39"/>
        <v>40422.04</v>
      </c>
      <c r="I153" s="3"/>
      <c r="J153" s="844">
        <f>IF(B153="","",IF(C153="DER-RD",VLOOKUP(B153,'DER-RD'!A:E,4,FALSE),IF(C153="DER-ED",VLOOKUP(B153,'DER-ED'!A:D,4,FALSE),IF(C153="SICRO",VLOOKUP(B153,DNIT!A:E,4,FALSE),IF(C153="EXTRA",VLOOKUP(B153,'RESUMO CPU'!A:E,5,FALSE))))))</f>
        <v>105.87</v>
      </c>
      <c r="K153" s="845">
        <v>0</v>
      </c>
      <c r="L153" s="846">
        <f t="shared" si="37"/>
        <v>105.87</v>
      </c>
      <c r="M153" s="13"/>
      <c r="N153" s="48"/>
      <c r="O153" s="48"/>
      <c r="P153" s="49"/>
      <c r="Q153" s="46"/>
      <c r="V153" s="781"/>
    </row>
    <row r="154" spans="1:22" ht="38.25" x14ac:dyDescent="0.2">
      <c r="A154" s="526" t="s">
        <v>15941</v>
      </c>
      <c r="B154" s="543">
        <v>200101</v>
      </c>
      <c r="C154" s="544" t="s">
        <v>15804</v>
      </c>
      <c r="D154" s="205" t="str">
        <f>IF(B154="","",IF(C154="DER-RD",VLOOKUP(B154,'DER-RD'!A:E,2,FALSE),IF(C154="DER-ED",VLOOKUP(B154,'DER-ED'!A:D,2,FALSE),IF(C154="SICRO",VLOOKUP(B154,DNIT!A:E,2,FALSE),IF(C154="EXTRA",VLOOKUP(B154,'RESUMO CPU'!A:E,3,FALSE))))))</f>
        <v>Alambrado c/ tela losangular de arame fio 12 malha 2" revest. em PVC com tubo de ferro galvanizado vertical de 2 1/2" e horizontal de 1" incl. portão, pintados com esmalte sobre fundo anticorrosivo</v>
      </c>
      <c r="E154" s="225" t="str">
        <f>IF(B154="","",IF(C154="DER-RD",VLOOKUP(B154,'DER-RD'!A:F,3,FALSE),IF(C154="DER-ED",VLOOKUP(B154,'DER-ED'!A:E,3,FALSE),IF(C154="SICRO",VLOOKUP(B154,DNIT!A:F,3,FALSE),IF(C154="EXTRA",VLOOKUP(B154,'RESUMO CPU'!A:E,4,FALSE))))))</f>
        <v>m2</v>
      </c>
      <c r="F154" s="581">
        <f>VLOOKUP(A154,MC!B:T,18,0)</f>
        <v>512</v>
      </c>
      <c r="G154" s="209">
        <f t="shared" si="38"/>
        <v>333.97149899999999</v>
      </c>
      <c r="H154" s="472">
        <f t="shared" si="39"/>
        <v>170993.4</v>
      </c>
      <c r="I154" s="3"/>
      <c r="J154" s="844">
        <f>IF(B154="","",IF(C154="DER-RD",VLOOKUP(B154,'DER-RD'!A:E,4,FALSE),IF(C154="DER-ED",VLOOKUP(B154,'DER-ED'!A:D,4,FALSE),IF(C154="SICRO",VLOOKUP(B154,DNIT!A:E,4,FALSE),IF(C154="EXTRA",VLOOKUP(B154,'RESUMO CPU'!A:E,5,FALSE))))))</f>
        <v>256.29000000000002</v>
      </c>
      <c r="K154" s="845">
        <v>0</v>
      </c>
      <c r="L154" s="846">
        <f t="shared" si="37"/>
        <v>256.29000000000002</v>
      </c>
      <c r="M154" s="13"/>
      <c r="N154" s="48"/>
      <c r="O154" s="48"/>
      <c r="P154" s="49"/>
      <c r="Q154" s="46"/>
      <c r="V154" s="781"/>
    </row>
    <row r="155" spans="1:22" ht="25.5" x14ac:dyDescent="0.2">
      <c r="A155" s="526" t="s">
        <v>15942</v>
      </c>
      <c r="B155" s="543">
        <v>200714</v>
      </c>
      <c r="C155" s="544" t="s">
        <v>15804</v>
      </c>
      <c r="D155" s="205" t="str">
        <f>IF(B155="","",IF(C155="DER-RD",VLOOKUP(B155,'DER-RD'!A:E,2,FALSE),IF(C155="DER-ED",VLOOKUP(B155,'DER-ED'!A:D,2,FALSE),IF(C155="SICRO",VLOOKUP(B155,DNIT!A:E,2,FALSE),IF(C155="EXTRA",VLOOKUP(B155,'RESUMO CPU'!A:E,3,FALSE))))))</f>
        <v>Preparo, regularização e compactação do terreno (compactador manual) para execução de piso de quadra</v>
      </c>
      <c r="E155" s="225" t="str">
        <f>IF(B155="","",IF(C155="DER-RD",VLOOKUP(B155,'DER-RD'!A:F,3,FALSE),IF(C155="DER-ED",VLOOKUP(B155,'DER-ED'!A:E,3,FALSE),IF(C155="SICRO",VLOOKUP(B155,DNIT!A:F,3,FALSE),IF(C155="EXTRA",VLOOKUP(B155,'RESUMO CPU'!A:E,4,FALSE))))))</f>
        <v>m2</v>
      </c>
      <c r="F155" s="581">
        <f>VLOOKUP(A155,MC!B:T,18,0)</f>
        <v>462</v>
      </c>
      <c r="G155" s="209">
        <f t="shared" si="38"/>
        <v>23.116993999999998</v>
      </c>
      <c r="H155" s="472">
        <f t="shared" si="39"/>
        <v>10680.05</v>
      </c>
      <c r="I155" s="3"/>
      <c r="J155" s="844">
        <f>IF(B155="","",IF(C155="DER-RD",VLOOKUP(B155,'DER-RD'!A:E,4,FALSE),IF(C155="DER-ED",VLOOKUP(B155,'DER-ED'!A:D,4,FALSE),IF(C155="SICRO",VLOOKUP(B155,DNIT!A:E,4,FALSE),IF(C155="EXTRA",VLOOKUP(B155,'RESUMO CPU'!A:E,5,FALSE))))))</f>
        <v>17.739999999999998</v>
      </c>
      <c r="K155" s="845">
        <v>0</v>
      </c>
      <c r="L155" s="846">
        <f t="shared" si="37"/>
        <v>17.739999999999998</v>
      </c>
      <c r="M155" s="13"/>
      <c r="N155" s="48"/>
      <c r="O155" s="48"/>
      <c r="P155" s="49"/>
      <c r="Q155" s="46"/>
      <c r="V155" s="781"/>
    </row>
    <row r="156" spans="1:22" ht="12.75" x14ac:dyDescent="0.2">
      <c r="A156" s="526" t="s">
        <v>15943</v>
      </c>
      <c r="B156" s="543">
        <v>30203</v>
      </c>
      <c r="C156" s="544" t="s">
        <v>15804</v>
      </c>
      <c r="D156" s="205" t="str">
        <f>IF(B156="","",IF(C156="DER-RD",VLOOKUP(B156,'DER-RD'!A:E,2,FALSE),IF(C156="DER-ED",VLOOKUP(B156,'DER-ED'!A:D,2,FALSE),IF(C156="SICRO",VLOOKUP(B156,DNIT!A:E,2,FALSE),IF(C156="EXTRA",VLOOKUP(B156,'RESUMO CPU'!A:E,3,FALSE))))))</f>
        <v>Lastro de brita 3 e 4, apiloado manualmente</v>
      </c>
      <c r="E156" s="225" t="str">
        <f>IF(B156="","",IF(C156="DER-RD",VLOOKUP(B156,'DER-RD'!A:F,3,FALSE),IF(C156="DER-ED",VLOOKUP(B156,'DER-ED'!A:E,3,FALSE),IF(C156="SICRO",VLOOKUP(B156,DNIT!A:F,3,FALSE),IF(C156="EXTRA",VLOOKUP(B156,'RESUMO CPU'!A:E,4,FALSE))))))</f>
        <v>m3</v>
      </c>
      <c r="F156" s="581">
        <f>VLOOKUP(A156,MC!B:T,18,0)</f>
        <v>46.2</v>
      </c>
      <c r="G156" s="209">
        <f t="shared" si="38"/>
        <v>327.14325500000001</v>
      </c>
      <c r="H156" s="472">
        <f t="shared" si="39"/>
        <v>15114.01</v>
      </c>
      <c r="I156" s="3"/>
      <c r="J156" s="844">
        <f>IF(B156="","",IF(C156="DER-RD",VLOOKUP(B156,'DER-RD'!A:E,4,FALSE),IF(C156="DER-ED",VLOOKUP(B156,'DER-ED'!A:D,4,FALSE),IF(C156="SICRO",VLOOKUP(B156,DNIT!A:E,4,FALSE),IF(C156="EXTRA",VLOOKUP(B156,'RESUMO CPU'!A:E,5,FALSE))))))</f>
        <v>251.05</v>
      </c>
      <c r="K156" s="845">
        <v>0</v>
      </c>
      <c r="L156" s="846">
        <f t="shared" si="37"/>
        <v>251.05</v>
      </c>
      <c r="M156" s="13"/>
      <c r="N156" s="48"/>
      <c r="O156" s="48"/>
      <c r="P156" s="49"/>
      <c r="Q156" s="46"/>
      <c r="V156" s="781"/>
    </row>
    <row r="157" spans="1:22" ht="12.75" x14ac:dyDescent="0.2">
      <c r="A157" s="526" t="s">
        <v>15944</v>
      </c>
      <c r="B157" s="543">
        <v>200305</v>
      </c>
      <c r="C157" s="544" t="s">
        <v>15804</v>
      </c>
      <c r="D157" s="205" t="str">
        <f>IF(B157="","",IF(C157="DER-RD",VLOOKUP(B157,'DER-RD'!A:E,2,FALSE),IF(C157="DER-ED",VLOOKUP(B157,'DER-ED'!A:D,2,FALSE),IF(C157="SICRO",VLOOKUP(B157,DNIT!A:E,2,FALSE),IF(C157="EXTRA",VLOOKUP(B157,'RESUMO CPU'!A:E,3,FALSE))))))</f>
        <v>Fornecimento e espalhamento de areia média lavada</v>
      </c>
      <c r="E157" s="225" t="str">
        <f>IF(B157="","",IF(C157="DER-RD",VLOOKUP(B157,'DER-RD'!A:F,3,FALSE),IF(C157="DER-ED",VLOOKUP(B157,'DER-ED'!A:E,3,FALSE),IF(C157="SICRO",VLOOKUP(B157,DNIT!A:F,3,FALSE),IF(C157="EXTRA",VLOOKUP(B157,'RESUMO CPU'!A:E,4,FALSE))))))</f>
        <v>m3</v>
      </c>
      <c r="F157" s="581">
        <f>VLOOKUP(A157,MC!B:T,18,0)</f>
        <v>140.16999999999999</v>
      </c>
      <c r="G157" s="209">
        <f t="shared" si="38"/>
        <v>288.49330899999995</v>
      </c>
      <c r="H157" s="472">
        <f t="shared" si="39"/>
        <v>40438.1</v>
      </c>
      <c r="I157" s="3"/>
      <c r="J157" s="844">
        <f>IF(B157="","",IF(C157="DER-RD",VLOOKUP(B157,'DER-RD'!A:E,4,FALSE),IF(C157="DER-ED",VLOOKUP(B157,'DER-ED'!A:D,4,FALSE),IF(C157="SICRO",VLOOKUP(B157,DNIT!A:E,4,FALSE),IF(C157="EXTRA",VLOOKUP(B157,'RESUMO CPU'!A:E,5,FALSE))))))</f>
        <v>221.39</v>
      </c>
      <c r="K157" s="845">
        <v>0</v>
      </c>
      <c r="L157" s="846">
        <f t="shared" si="37"/>
        <v>221.39</v>
      </c>
      <c r="M157" s="13"/>
      <c r="N157" s="48"/>
      <c r="O157" s="48"/>
      <c r="P157" s="49"/>
      <c r="Q157" s="46"/>
      <c r="V157" s="781"/>
    </row>
    <row r="158" spans="1:22" ht="30.75" customHeight="1" x14ac:dyDescent="0.2">
      <c r="A158" s="526" t="s">
        <v>15945</v>
      </c>
      <c r="B158" s="543" t="s">
        <v>10453</v>
      </c>
      <c r="C158" s="225" t="s">
        <v>28157</v>
      </c>
      <c r="D158" s="205" t="str">
        <f>IF(B158="","",IF(C158="DER-RD",VLOOKUP(B158,'DER-RD'!A:E,2,FALSE),IF(C158="DER-ED",VLOOKUP(B158,'DER-ED'!A:D,2,FALSE),IF(C158="SICRO",VLOOKUP(B158,DNIT!A:E,2,FALSE),IF(C158="EXTRA",VLOOKUP(B158,'RESUMO CPU'!A:E,3,FALSE))))))</f>
        <v>Pórtico De Madeira Eucalipto Com Placa De 1 Arco, Incluindo Letreiro, Conforme Projeto</v>
      </c>
      <c r="E158" s="225" t="str">
        <f>IF(B158="","",IF(C158="DER-RD",VLOOKUP(B158,'DER-RD'!A:F,3,FALSE),IF(C158="DER-ED",VLOOKUP(B158,'DER-ED'!A:E,3,FALSE),IF(C158="SICRO",VLOOKUP(B158,DNIT!A:F,3,FALSE),IF(C158="EXTRA",VLOOKUP(B158,'RESUMO CPU'!A:E,4,FALSE))))))</f>
        <v>und</v>
      </c>
      <c r="F158" s="581">
        <f>VLOOKUP(A158,MC!B:T,18,0)</f>
        <v>2</v>
      </c>
      <c r="G158" s="209">
        <f t="shared" si="38"/>
        <v>5707.1082324500003</v>
      </c>
      <c r="H158" s="472">
        <f t="shared" si="39"/>
        <v>11414.21</v>
      </c>
      <c r="I158" s="3"/>
      <c r="J158" s="844">
        <f>IF(B158="","",IF(C158="DER-RD",VLOOKUP(B158,'DER-RD'!A:E,4,FALSE),IF(C158="DER-ED",VLOOKUP(B158,'DER-ED'!A:D,4,FALSE),IF(C158="SICRO",VLOOKUP(B158,DNIT!A:E,4,FALSE),IF(C158="EXTRA",VLOOKUP(B158,'RESUMO CPU'!A:E,5,FALSE))))))</f>
        <v>5707.1082324500003</v>
      </c>
      <c r="K158" s="845">
        <v>0.30309999999999998</v>
      </c>
      <c r="L158" s="846">
        <f t="shared" si="37"/>
        <v>4379.6395000000002</v>
      </c>
      <c r="M158" s="13"/>
      <c r="N158" s="48"/>
      <c r="O158" s="48"/>
      <c r="P158" s="49"/>
      <c r="Q158" s="46"/>
      <c r="V158" s="781"/>
    </row>
    <row r="159" spans="1:22" ht="28.5" customHeight="1" x14ac:dyDescent="0.2">
      <c r="A159" s="526" t="s">
        <v>15946</v>
      </c>
      <c r="B159" s="543" t="s">
        <v>10442</v>
      </c>
      <c r="C159" s="225" t="s">
        <v>28157</v>
      </c>
      <c r="D159" s="205" t="str">
        <f>IF(B159="","",IF(C159="DER-RD",VLOOKUP(B159,'DER-RD'!A:E,2,FALSE),IF(C159="DER-ED",VLOOKUP(B159,'DER-ED'!A:D,2,FALSE),IF(C159="SICRO",VLOOKUP(B159,DNIT!A:E,2,FALSE),IF(C159="EXTRA",VLOOKUP(B159,'RESUMO CPU'!A:E,3,FALSE))))))</f>
        <v>Pórtico De Madeira Eucalipto Com Placa De 4 Arcos, Incluindo Letreiro, Conforme Projeto</v>
      </c>
      <c r="E159" s="225" t="str">
        <f>IF(B159="","",IF(C159="DER-RD",VLOOKUP(B159,'DER-RD'!A:F,3,FALSE),IF(C159="DER-ED",VLOOKUP(B159,'DER-ED'!A:E,3,FALSE),IF(C159="SICRO",VLOOKUP(B159,DNIT!A:F,3,FALSE),IF(C159="EXTRA",VLOOKUP(B159,'RESUMO CPU'!A:E,4,FALSE))))))</f>
        <v>und</v>
      </c>
      <c r="F159" s="581">
        <f>VLOOKUP(A159,MC!B:T,18,0)</f>
        <v>2</v>
      </c>
      <c r="G159" s="209">
        <f t="shared" si="38"/>
        <v>12478.39242835</v>
      </c>
      <c r="H159" s="472">
        <f t="shared" si="39"/>
        <v>24956.78</v>
      </c>
      <c r="I159" s="3"/>
      <c r="J159" s="844">
        <f>IF(B159="","",IF(C159="DER-RD",VLOOKUP(B159,'DER-RD'!A:E,4,FALSE),IF(C159="DER-ED",VLOOKUP(B159,'DER-ED'!A:D,4,FALSE),IF(C159="SICRO",VLOOKUP(B159,DNIT!A:E,4,FALSE),IF(C159="EXTRA",VLOOKUP(B159,'RESUMO CPU'!A:E,5,FALSE))))))</f>
        <v>12478.392428349998</v>
      </c>
      <c r="K159" s="845">
        <v>0.30309999999999998</v>
      </c>
      <c r="L159" s="846">
        <f t="shared" si="37"/>
        <v>9575.9285</v>
      </c>
      <c r="M159" s="13"/>
      <c r="N159" s="48"/>
      <c r="O159" s="48"/>
      <c r="P159" s="49"/>
      <c r="Q159" s="46"/>
      <c r="V159" s="781"/>
    </row>
    <row r="160" spans="1:22" ht="38.25" x14ac:dyDescent="0.2">
      <c r="A160" s="526" t="s">
        <v>15947</v>
      </c>
      <c r="B160" s="543">
        <v>90102</v>
      </c>
      <c r="C160" s="544" t="s">
        <v>15804</v>
      </c>
      <c r="D160" s="205" t="str">
        <f>IF(B160="","",IF(C160="DER-RD",VLOOKUP(B160,'DER-RD'!A:E,2,FALSE),IF(C160="DER-ED",VLOOKUP(B160,'DER-ED'!A:D,2,FALSE),IF(C160="SICRO",VLOOKUP(B160,DNIT!A:E,2,FALSE),IF(C160="EXTRA",VLOOKUP(B160,'RESUMO CPU'!A:E,3,FALSE))))))</f>
        <v>Estrutura de madeira de lei tipo Paraju, peroba mica, angelim pedra ou equivalente para telhado de telha ondulada de fibrocimento esp. 6mm, com pontaletes e caibros, inclusive tratamento com cupinicida, exclusive telhas</v>
      </c>
      <c r="E160" s="225" t="str">
        <f>IF(B160="","",IF(C160="DER-RD",VLOOKUP(B160,'DER-RD'!A:F,3,FALSE),IF(C160="DER-ED",VLOOKUP(B160,'DER-ED'!A:E,3,FALSE),IF(C160="SICRO",VLOOKUP(B160,DNIT!A:F,3,FALSE),IF(C160="EXTRA",VLOOKUP(B160,'RESUMO CPU'!A:E,4,FALSE))))))</f>
        <v>m2</v>
      </c>
      <c r="F160" s="581">
        <f>VLOOKUP(A160,MC!B:T,18,0)</f>
        <v>84</v>
      </c>
      <c r="G160" s="209">
        <f t="shared" si="38"/>
        <v>154.58675299999999</v>
      </c>
      <c r="H160" s="472">
        <f t="shared" si="39"/>
        <v>12985.28</v>
      </c>
      <c r="I160" s="3"/>
      <c r="J160" s="844">
        <f>IF(B160="","",IF(C160="DER-RD",VLOOKUP(B160,'DER-RD'!A:E,4,FALSE),IF(C160="DER-ED",VLOOKUP(B160,'DER-ED'!A:D,4,FALSE),IF(C160="SICRO",VLOOKUP(B160,DNIT!A:E,4,FALSE),IF(C160="EXTRA",VLOOKUP(B160,'RESUMO CPU'!A:E,5,FALSE))))))</f>
        <v>118.63</v>
      </c>
      <c r="K160" s="845">
        <v>0</v>
      </c>
      <c r="L160" s="846">
        <f t="shared" si="37"/>
        <v>118.63</v>
      </c>
      <c r="M160" s="13"/>
      <c r="N160" s="48"/>
      <c r="O160" s="48"/>
      <c r="P160" s="49"/>
      <c r="Q160" s="46"/>
      <c r="V160" s="781"/>
    </row>
    <row r="161" spans="1:27" ht="53.25" customHeight="1" x14ac:dyDescent="0.2">
      <c r="A161" s="526" t="s">
        <v>15948</v>
      </c>
      <c r="B161" s="543">
        <v>190302</v>
      </c>
      <c r="C161" s="544" t="s">
        <v>15804</v>
      </c>
      <c r="D161" s="205" t="str">
        <f>IF(B161="","",IF(C161="DER-RD",VLOOKUP(B161,'DER-RD'!A:E,2,FALSE),IF(C161="DER-ED",VLOOKUP(B161,'DER-ED'!A:D,2,FALSE),IF(C161="SICRO",VLOOKUP(B161,DNIT!A:E,2,FALSE),IF(C161="EXTRA",VLOOKUP(B161,'RESUMO CPU'!A:E,3,FALSE))))))</f>
        <v>Pintura de esquadrias e elementos de madeira, aplicação manual, com duas demãos de tinta esmalte sintético referência Suvinil, Coral ou Metalatex, inclusive fundo branco nivelador, referência Suvinil, Coral e Metalatex ou equivalente</v>
      </c>
      <c r="E161" s="225" t="str">
        <f>IF(B161="","",IF(C161="DER-RD",VLOOKUP(B161,'DER-RD'!A:F,3,FALSE),IF(C161="DER-ED",VLOOKUP(B161,'DER-ED'!A:E,3,FALSE),IF(C161="SICRO",VLOOKUP(B161,DNIT!A:F,3,FALSE),IF(C161="EXTRA",VLOOKUP(B161,'RESUMO CPU'!A:E,4,FALSE))))))</f>
        <v>m2</v>
      </c>
      <c r="F161" s="581">
        <f>VLOOKUP(A161,MC!B:T,18,0)</f>
        <v>84</v>
      </c>
      <c r="G161" s="209">
        <f t="shared" si="38"/>
        <v>58.613437999999995</v>
      </c>
      <c r="H161" s="472">
        <f t="shared" si="39"/>
        <v>4923.5200000000004</v>
      </c>
      <c r="I161" s="3"/>
      <c r="J161" s="844">
        <f>IF(B161="","",IF(C161="DER-RD",VLOOKUP(B161,'DER-RD'!A:E,4,FALSE),IF(C161="DER-ED",VLOOKUP(B161,'DER-ED'!A:D,4,FALSE),IF(C161="SICRO",VLOOKUP(B161,DNIT!A:E,4,FALSE),IF(C161="EXTRA",VLOOKUP(B161,'RESUMO CPU'!A:E,5,FALSE))))))</f>
        <v>44.98</v>
      </c>
      <c r="K161" s="845">
        <v>0</v>
      </c>
      <c r="L161" s="846">
        <f t="shared" si="37"/>
        <v>44.98</v>
      </c>
      <c r="M161" s="13"/>
      <c r="N161" s="48"/>
      <c r="O161" s="48"/>
      <c r="P161" s="49"/>
      <c r="Q161" s="46"/>
      <c r="V161" s="781"/>
    </row>
    <row r="162" spans="1:27" ht="12.75" x14ac:dyDescent="0.2">
      <c r="A162" s="758">
        <v>9</v>
      </c>
      <c r="B162" s="527"/>
      <c r="C162" s="199"/>
      <c r="D162" s="200" t="s">
        <v>14043</v>
      </c>
      <c r="E162" s="199"/>
      <c r="F162" s="578"/>
      <c r="G162" s="202"/>
      <c r="H162" s="467">
        <f>SUBTOTAL(9,H139:H161)</f>
        <v>2136018.75</v>
      </c>
      <c r="I162" s="3"/>
      <c r="J162" s="844" t="str">
        <f>IF(B162="","",IF(C162="DER-RD",VLOOKUP(B162,'DER-RD'!A:E,4,FALSE),IF(C162="DER-ED",VLOOKUP(B162,'DER-ED'!A:D,4,FALSE),IF(C162="SICRO",VLOOKUP(B162,DNIT!A:E,4,FALSE),IF(C162="EXTRA",VLOOKUP(B162,'RESUMO CPU'!A:E,5,FALSE))))))</f>
        <v/>
      </c>
      <c r="K162" s="80" t="e">
        <f>#REF!</f>
        <v>#REF!</v>
      </c>
      <c r="L162" s="81" t="e">
        <f t="shared" ref="L162:L163" si="40">J162*1.2993</f>
        <v>#VALUE!</v>
      </c>
      <c r="M162" s="13"/>
      <c r="N162" s="48"/>
      <c r="O162" s="48"/>
      <c r="P162" s="49"/>
      <c r="Q162" s="46"/>
      <c r="V162" s="210">
        <f>H162/$H$171</f>
        <v>0.12778824893376761</v>
      </c>
    </row>
    <row r="163" spans="1:27" s="30" customFormat="1" ht="12.75" x14ac:dyDescent="0.2">
      <c r="A163" s="468"/>
      <c r="B163" s="218"/>
      <c r="C163" s="219"/>
      <c r="D163" s="211"/>
      <c r="E163" s="219"/>
      <c r="F163" s="579"/>
      <c r="G163" s="220"/>
      <c r="H163" s="469"/>
      <c r="I163" s="45"/>
      <c r="J163" s="844" t="str">
        <f>IF(B163="","",IF(C163="DER-RD",VLOOKUP(B163,'DER-RD'!A:E,4,FALSE),IF(C163="DER-ED",VLOOKUP(B163,'DER-ED'!A:D,4,FALSE),IF(C163="SICRO",VLOOKUP(B163,DNIT!A:E,4,FALSE),IF(C163="EXTRA",VLOOKUP(B163,'RESUMO CPU'!A:E,5,FALSE))))))</f>
        <v/>
      </c>
      <c r="K163" s="80">
        <v>0.29930000000000001</v>
      </c>
      <c r="L163" s="81" t="e">
        <f t="shared" si="40"/>
        <v>#VALUE!</v>
      </c>
      <c r="N163" s="48"/>
      <c r="O163" s="48"/>
      <c r="P163" s="49"/>
      <c r="Q163" s="46"/>
      <c r="V163" s="210"/>
    </row>
    <row r="164" spans="1:27" ht="12.75" x14ac:dyDescent="0.2">
      <c r="A164" s="470">
        <v>10</v>
      </c>
      <c r="B164" s="214"/>
      <c r="C164" s="215"/>
      <c r="D164" s="216" t="s">
        <v>5697</v>
      </c>
      <c r="E164" s="215"/>
      <c r="F164" s="577"/>
      <c r="G164" s="217"/>
      <c r="H164" s="464"/>
      <c r="I164" s="83"/>
      <c r="J164" s="844" t="str">
        <f>IF(B164="","",IF(C164="DER-RD",VLOOKUP(B164,'DER-RD'!A:E,4,FALSE),IF(C164="DER-ED",VLOOKUP(B164,'DER-ED'!A:D,4,FALSE),IF(C164="SICRO",VLOOKUP(B164,DNIT!A:E,4,FALSE),IF(C164="EXTRA",VLOOKUP(B164,'RESUMO CPU'!A:E,5,FALSE))))))</f>
        <v/>
      </c>
      <c r="K164" s="80">
        <v>0.29930000000000001</v>
      </c>
      <c r="L164" s="81" t="e">
        <f t="shared" si="10"/>
        <v>#VALUE!</v>
      </c>
      <c r="M164" s="16"/>
      <c r="N164" s="24"/>
      <c r="O164" s="24"/>
      <c r="P164" s="25"/>
      <c r="Q164" s="23"/>
      <c r="S164" s="23"/>
      <c r="T164" s="84"/>
      <c r="AA164" s="2"/>
    </row>
    <row r="165" spans="1:27" ht="25.5" x14ac:dyDescent="0.2">
      <c r="A165" s="465" t="s">
        <v>15918</v>
      </c>
      <c r="B165" s="208">
        <v>5213838</v>
      </c>
      <c r="C165" s="225" t="s">
        <v>15805</v>
      </c>
      <c r="D165" s="205" t="str">
        <f>IF(B165="","",IF(C165="DER-RD",VLOOKUP(B165,'DER-RD'!A:E,2,FALSE),IF(C165="DER-ED",VLOOKUP(B165,'DER-ED'!A:D,2,FALSE),IF(C165="SICRO",VLOOKUP(B165,DNIT!A:E,2,FALSE),IF(C165="EXTRA",VLOOKUP(B165,'RESUMO CPU'!A:E,3,FALSE))))))</f>
        <v>Cilindro canalizador de tráfego com base quadrada de 111 x 56 x 56 cm - utilização de 600 ciclos - fornecimento, 01 implantação e 01 retirada diária</v>
      </c>
      <c r="E165" s="225" t="str">
        <f>IF(B165="","",IF(C165="DER-RD",VLOOKUP(B165,'DER-RD'!A:F,3,FALSE),IF(C165="DER-ED",VLOOKUP(B165,'DER-ED'!A:E,3,FALSE),IF(C165="SICRO",VLOOKUP(B165,DNIT!A:F,3,FALSE),IF(C165="EXTRA",VLOOKUP(B165,'RESUMO CPU'!A:E,4,FALSE))))))</f>
        <v>un.dia</v>
      </c>
      <c r="F165" s="581">
        <f>VLOOKUP(A165,MC!B:T,18,0)</f>
        <v>50</v>
      </c>
      <c r="G165" s="209">
        <f t="shared" ref="G165:G167" si="41">L165*(1+$H$9)</f>
        <v>6.0333529999999991</v>
      </c>
      <c r="H165" s="472">
        <f t="shared" ref="H165:H167" si="42">+TRUNC(F165*G165,2)</f>
        <v>301.66000000000003</v>
      </c>
      <c r="I165" s="22"/>
      <c r="J165" s="844">
        <f>IF(B165="","",IF(C165="DER-RD",VLOOKUP(B165,'DER-RD'!A:E,4,FALSE),IF(C165="DER-ED",VLOOKUP(B165,'DER-ED'!A:D,4,FALSE),IF(C165="SICRO",VLOOKUP(B165,DNIT!A:E,4,FALSE),IF(C165="EXTRA",VLOOKUP(B165,'RESUMO CPU'!A:E,5,FALSE))))))</f>
        <v>4.63</v>
      </c>
      <c r="K165" s="845">
        <v>0</v>
      </c>
      <c r="L165" s="846">
        <f t="shared" ref="L165:L167" si="43">IF(J165="","",(J165/(1+K165)))</f>
        <v>4.63</v>
      </c>
      <c r="M165" s="13"/>
      <c r="N165" s="48"/>
      <c r="O165" s="48"/>
      <c r="P165" s="49"/>
      <c r="Q165" s="46"/>
      <c r="V165" s="781"/>
    </row>
    <row r="166" spans="1:27" ht="25.5" x14ac:dyDescent="0.2">
      <c r="A166" s="465" t="s">
        <v>15919</v>
      </c>
      <c r="B166" s="208">
        <v>5213840</v>
      </c>
      <c r="C166" s="225" t="s">
        <v>15805</v>
      </c>
      <c r="D166" s="205" t="str">
        <f>IF(B166="","",IF(C166="DER-RD",VLOOKUP(B166,'DER-RD'!A:E,2,FALSE),IF(C166="DER-ED",VLOOKUP(B166,'DER-ED'!A:D,2,FALSE),IF(C166="SICRO",VLOOKUP(B166,DNIT!A:E,2,FALSE),IF(C166="EXTRA",VLOOKUP(B166,'RESUMO CPU'!A:E,3,FALSE))))))</f>
        <v>Dispositivo de direcionamento ou bloqueio tipo tela plástica com suporte fixo - confecção</v>
      </c>
      <c r="E166" s="225" t="str">
        <f>IF(B166="","",IF(C166="DER-RD",VLOOKUP(B166,'DER-RD'!A:F,3,FALSE),IF(C166="DER-ED",VLOOKUP(B166,'DER-ED'!A:E,3,FALSE),IF(C166="SICRO",VLOOKUP(B166,DNIT!A:F,3,FALSE),IF(C166="EXTRA",VLOOKUP(B166,'RESUMO CPU'!A:E,4,FALSE))))))</f>
        <v>m²</v>
      </c>
      <c r="F166" s="581">
        <f>VLOOKUP(A166,MC!B:T,18,0)</f>
        <v>600</v>
      </c>
      <c r="G166" s="209">
        <f t="shared" si="41"/>
        <v>42.767741999999998</v>
      </c>
      <c r="H166" s="472">
        <f t="shared" si="42"/>
        <v>25660.639999999999</v>
      </c>
      <c r="I166" s="22"/>
      <c r="J166" s="844">
        <f>IF(B166="","",IF(C166="DER-RD",VLOOKUP(B166,'DER-RD'!A:E,4,FALSE),IF(C166="DER-ED",VLOOKUP(B166,'DER-ED'!A:D,4,FALSE),IF(C166="SICRO",VLOOKUP(B166,DNIT!A:E,4,FALSE),IF(C166="EXTRA",VLOOKUP(B166,'RESUMO CPU'!A:E,5,FALSE))))))</f>
        <v>32.82</v>
      </c>
      <c r="K166" s="845">
        <v>0</v>
      </c>
      <c r="L166" s="846">
        <f t="shared" si="43"/>
        <v>32.82</v>
      </c>
      <c r="M166" s="13"/>
      <c r="N166" s="48"/>
      <c r="O166" s="48"/>
      <c r="P166" s="49"/>
      <c r="Q166" s="46"/>
      <c r="V166" s="781"/>
    </row>
    <row r="167" spans="1:27" ht="25.5" x14ac:dyDescent="0.2">
      <c r="A167" s="465" t="s">
        <v>15920</v>
      </c>
      <c r="B167" s="208">
        <v>5212556</v>
      </c>
      <c r="C167" s="225" t="s">
        <v>15805</v>
      </c>
      <c r="D167" s="205" t="str">
        <f>IF(B167="","",IF(C167="DER-RD",VLOOKUP(B167,'DER-RD'!A:E,2,FALSE),IF(C167="DER-ED",VLOOKUP(B167,'DER-ED'!A:D,2,FALSE),IF(C167="SICRO",VLOOKUP(B167,DNIT!A:E,2,FALSE),IF(C167="EXTRA",VLOOKUP(B167,'RESUMO CPU'!A:E,3,FALSE))))))</f>
        <v>Placa para sinalização de obras montada em cavalete metálico - 1,00 x 1,00 m - utilização de 600 ciclos - fornecimento, 01 implantação e 01 retirada diária</v>
      </c>
      <c r="E167" s="225" t="str">
        <f>IF(B167="","",IF(C167="DER-RD",VLOOKUP(B167,'DER-RD'!A:F,3,FALSE),IF(C167="DER-ED",VLOOKUP(B167,'DER-ED'!A:E,3,FALSE),IF(C167="SICRO",VLOOKUP(B167,DNIT!A:F,3,FALSE),IF(C167="EXTRA",VLOOKUP(B167,'RESUMO CPU'!A:E,4,FALSE))))))</f>
        <v>un.dia</v>
      </c>
      <c r="F167" s="581">
        <f>VLOOKUP(A167,MC!B:T,18,0)</f>
        <v>50</v>
      </c>
      <c r="G167" s="209">
        <f t="shared" si="41"/>
        <v>2.567107</v>
      </c>
      <c r="H167" s="472">
        <f t="shared" si="42"/>
        <v>128.35</v>
      </c>
      <c r="I167" s="3"/>
      <c r="J167" s="844">
        <f>IF(B167="","",IF(C167="DER-RD",VLOOKUP(B167,'DER-RD'!A:E,4,FALSE),IF(C167="DER-ED",VLOOKUP(B167,'DER-ED'!A:D,4,FALSE),IF(C167="SICRO",VLOOKUP(B167,DNIT!A:E,4,FALSE),IF(C167="EXTRA",VLOOKUP(B167,'RESUMO CPU'!A:E,5,FALSE))))))</f>
        <v>1.97</v>
      </c>
      <c r="K167" s="845">
        <v>0</v>
      </c>
      <c r="L167" s="846">
        <f t="shared" si="43"/>
        <v>1.97</v>
      </c>
      <c r="M167" s="13"/>
      <c r="N167" s="48"/>
      <c r="O167" s="48"/>
      <c r="P167" s="49"/>
      <c r="Q167" s="46"/>
      <c r="V167" s="781"/>
    </row>
    <row r="168" spans="1:27" ht="12.75" x14ac:dyDescent="0.2">
      <c r="A168" s="758">
        <v>10</v>
      </c>
      <c r="B168" s="198"/>
      <c r="C168" s="199"/>
      <c r="D168" s="200" t="s">
        <v>13330</v>
      </c>
      <c r="E168" s="199"/>
      <c r="F168" s="578"/>
      <c r="G168" s="202"/>
      <c r="H168" s="467">
        <f>SUBTOTAL(9,H165:H167)</f>
        <v>26090.649999999998</v>
      </c>
      <c r="I168" s="3"/>
      <c r="J168" s="844" t="str">
        <f>IF(B168="","",IF(C168="DER-RD",VLOOKUP(B168,'DER-RD'!A:E,4,FALSE),IF(C168="DER-ED",VLOOKUP(B168,'DER-ED'!A:D,4,FALSE),IF(C168="SICRO",VLOOKUP(B168,DNIT!A:E,4,FALSE)))))</f>
        <v/>
      </c>
      <c r="K168" s="80">
        <f>K165</f>
        <v>0</v>
      </c>
      <c r="L168" s="81" t="e">
        <f t="shared" ref="L168:L169" si="44">J168*1.2993</f>
        <v>#VALUE!</v>
      </c>
      <c r="M168" s="13"/>
      <c r="N168" s="48"/>
      <c r="O168" s="48"/>
      <c r="P168" s="49"/>
      <c r="Q168" s="46"/>
      <c r="V168" s="210">
        <f>H168/$H$171</f>
        <v>1.5608844618259102E-3</v>
      </c>
    </row>
    <row r="169" spans="1:27" s="30" customFormat="1" ht="12.75" x14ac:dyDescent="0.2">
      <c r="A169" s="468"/>
      <c r="B169" s="218"/>
      <c r="C169" s="219"/>
      <c r="D169" s="211"/>
      <c r="E169" s="219"/>
      <c r="F169" s="579"/>
      <c r="G169" s="220"/>
      <c r="H169" s="469"/>
      <c r="I169" s="45"/>
      <c r="J169" s="844" t="str">
        <f>IF(B169="","",IF(C169="DER-RD",VLOOKUP(B169,'DER-RD'!A:E,4,FALSE),IF(C169="DER-ED",VLOOKUP(B169,'DER-ED'!A:D,4,FALSE),IF(C169="SICRO",VLOOKUP(B169,DNIT!A:E,4,FALSE)))))</f>
        <v/>
      </c>
      <c r="K169" s="80">
        <v>0.29930000000000001</v>
      </c>
      <c r="L169" s="81" t="e">
        <f t="shared" si="44"/>
        <v>#VALUE!</v>
      </c>
      <c r="N169" s="48"/>
      <c r="O169" s="48"/>
      <c r="P169" s="49"/>
      <c r="Q169" s="46"/>
      <c r="V169" s="210"/>
    </row>
    <row r="170" spans="1:27" s="30" customFormat="1" ht="15" customHeight="1" x14ac:dyDescent="0.2">
      <c r="A170" s="468"/>
      <c r="B170" s="218"/>
      <c r="C170" s="219"/>
      <c r="D170" s="211"/>
      <c r="E170" s="219"/>
      <c r="F170" s="579"/>
      <c r="G170" s="220"/>
      <c r="H170" s="469"/>
      <c r="I170" s="45"/>
      <c r="J170" s="844" t="str">
        <f>IF(B170="","",IF(C170="DER-RD",VLOOKUP(B170,'DER-RD'!A:E,4,FALSE),IF(C170="DER-ED",VLOOKUP(B170,'DER-ED'!A:D,4,FALSE),IF(C170="SICRO",VLOOKUP(B170,DNIT!A:E,4,FALSE)))))</f>
        <v/>
      </c>
      <c r="K170" s="80">
        <v>0.29930000000000001</v>
      </c>
      <c r="L170" s="81" t="e">
        <f t="shared" ref="L170" si="45">J170*1.2993</f>
        <v>#VALUE!</v>
      </c>
      <c r="N170" s="48"/>
      <c r="O170" s="48"/>
      <c r="P170" s="49"/>
      <c r="Q170" s="46"/>
    </row>
    <row r="171" spans="1:27" ht="15" customHeight="1" thickBot="1" x14ac:dyDescent="0.25">
      <c r="A171" s="936" t="s">
        <v>7</v>
      </c>
      <c r="B171" s="937"/>
      <c r="C171" s="937"/>
      <c r="D171" s="937"/>
      <c r="E171" s="937"/>
      <c r="F171" s="937"/>
      <c r="G171" s="482"/>
      <c r="H171" s="483">
        <f>SUBTOTAL(9,H13:H169)</f>
        <v>16715298.690000003</v>
      </c>
      <c r="I171" s="22"/>
      <c r="J171" s="844" t="str">
        <f>IF(B171="","",IF(C171="DER-RD",VLOOKUP(B171,'DER-RD'!A:E,4,FALSE),IF(C171="DER-ED",VLOOKUP(B171,'DER-ED'!A:D,4,FALSE),IF(C171="SICRO",VLOOKUP(B171,DNIT!A:E,4,FALSE)))))</f>
        <v/>
      </c>
      <c r="K171" s="80">
        <f>K105</f>
        <v>0</v>
      </c>
      <c r="L171" s="81" t="str">
        <f t="shared" ref="L171" si="46">IF(J171="","",(J171/(1+K171)))</f>
        <v/>
      </c>
      <c r="M171" s="13"/>
      <c r="N171" s="48"/>
      <c r="O171" s="48"/>
      <c r="P171" s="49"/>
      <c r="Q171" s="46"/>
      <c r="V171" s="210">
        <f>SUM(V12:V169)</f>
        <v>0.99999999999999989</v>
      </c>
    </row>
    <row r="172" spans="1:27" ht="15" customHeight="1" x14ac:dyDescent="0.2">
      <c r="H172" s="14">
        <f>H168+H162+H135+H113+H101+H94+H82+H44+H37+H23</f>
        <v>16715298.690000001</v>
      </c>
    </row>
  </sheetData>
  <mergeCells count="21">
    <mergeCell ref="A171:F171"/>
    <mergeCell ref="A11:A12"/>
    <mergeCell ref="B11:B12"/>
    <mergeCell ref="C11:C12"/>
    <mergeCell ref="D11:D12"/>
    <mergeCell ref="E11:E12"/>
    <mergeCell ref="F11:F12"/>
    <mergeCell ref="E5:F5"/>
    <mergeCell ref="A7:F7"/>
    <mergeCell ref="G11:H11"/>
    <mergeCell ref="N11:Q11"/>
    <mergeCell ref="J11:L11"/>
    <mergeCell ref="J9:L9"/>
    <mergeCell ref="N9:Q9"/>
    <mergeCell ref="J5:L5"/>
    <mergeCell ref="K6:L8"/>
    <mergeCell ref="M5:M8"/>
    <mergeCell ref="J10:L10"/>
    <mergeCell ref="N10:Q10"/>
    <mergeCell ref="G5:H5"/>
    <mergeCell ref="B8:D8"/>
  </mergeCells>
  <phoneticPr fontId="81" type="noConversion"/>
  <conditionalFormatting sqref="A13">
    <cfRule type="duplicateValues" dxfId="68" priority="41"/>
  </conditionalFormatting>
  <conditionalFormatting sqref="A23">
    <cfRule type="duplicateValues" dxfId="67" priority="9"/>
  </conditionalFormatting>
  <conditionalFormatting sqref="A24 A38 A45 A83 A14:A22 A41:A43 A47:A81 A85:A93 A97:A100 A26:A36">
    <cfRule type="duplicateValues" dxfId="66" priority="6796"/>
  </conditionalFormatting>
  <conditionalFormatting sqref="A25">
    <cfRule type="duplicateValues" dxfId="65" priority="42"/>
  </conditionalFormatting>
  <conditionalFormatting sqref="A37">
    <cfRule type="duplicateValues" dxfId="64" priority="8"/>
  </conditionalFormatting>
  <conditionalFormatting sqref="A39">
    <cfRule type="duplicateValues" dxfId="63" priority="33"/>
  </conditionalFormatting>
  <conditionalFormatting sqref="A40">
    <cfRule type="duplicateValues" dxfId="62" priority="153"/>
    <cfRule type="duplicateValues" dxfId="61" priority="154"/>
  </conditionalFormatting>
  <conditionalFormatting sqref="A44">
    <cfRule type="duplicateValues" dxfId="60" priority="7"/>
  </conditionalFormatting>
  <conditionalFormatting sqref="A46">
    <cfRule type="duplicateValues" dxfId="59" priority="34"/>
  </conditionalFormatting>
  <conditionalFormatting sqref="A82">
    <cfRule type="duplicateValues" dxfId="58" priority="6"/>
  </conditionalFormatting>
  <conditionalFormatting sqref="A84">
    <cfRule type="duplicateValues" dxfId="57" priority="35"/>
  </conditionalFormatting>
  <conditionalFormatting sqref="A94">
    <cfRule type="duplicateValues" dxfId="56" priority="5"/>
  </conditionalFormatting>
  <conditionalFormatting sqref="A95">
    <cfRule type="duplicateValues" dxfId="55" priority="63"/>
  </conditionalFormatting>
  <conditionalFormatting sqref="A96">
    <cfRule type="duplicateValues" dxfId="54" priority="37"/>
  </conditionalFormatting>
  <conditionalFormatting sqref="A101">
    <cfRule type="duplicateValues" dxfId="53" priority="4"/>
  </conditionalFormatting>
  <conditionalFormatting sqref="A102">
    <cfRule type="duplicateValues" dxfId="52" priority="62"/>
  </conditionalFormatting>
  <conditionalFormatting sqref="A103">
    <cfRule type="duplicateValues" dxfId="51" priority="48"/>
  </conditionalFormatting>
  <conditionalFormatting sqref="A104:A112">
    <cfRule type="duplicateValues" dxfId="50" priority="58"/>
  </conditionalFormatting>
  <conditionalFormatting sqref="A113">
    <cfRule type="duplicateValues" dxfId="49" priority="3"/>
  </conditionalFormatting>
  <conditionalFormatting sqref="A115">
    <cfRule type="duplicateValues" dxfId="48" priority="29"/>
  </conditionalFormatting>
  <conditionalFormatting sqref="A116">
    <cfRule type="duplicateValues" dxfId="47" priority="17"/>
    <cfRule type="duplicateValues" dxfId="46" priority="18"/>
  </conditionalFormatting>
  <conditionalFormatting sqref="A123">
    <cfRule type="duplicateValues" dxfId="45" priority="15"/>
    <cfRule type="duplicateValues" dxfId="44" priority="16"/>
  </conditionalFormatting>
  <conditionalFormatting sqref="A124 A117:A122 A126:A134">
    <cfRule type="duplicateValues" dxfId="43" priority="6785"/>
  </conditionalFormatting>
  <conditionalFormatting sqref="A125">
    <cfRule type="duplicateValues" dxfId="42" priority="13"/>
    <cfRule type="duplicateValues" dxfId="41" priority="14"/>
  </conditionalFormatting>
  <conditionalFormatting sqref="A135">
    <cfRule type="duplicateValues" dxfId="40" priority="2"/>
  </conditionalFormatting>
  <conditionalFormatting sqref="A137">
    <cfRule type="duplicateValues" dxfId="39" priority="26"/>
  </conditionalFormatting>
  <conditionalFormatting sqref="A138">
    <cfRule type="duplicateValues" dxfId="38" priority="20"/>
    <cfRule type="duplicateValues" dxfId="37" priority="19"/>
  </conditionalFormatting>
  <conditionalFormatting sqref="A139:A142 A144:A161">
    <cfRule type="duplicateValues" dxfId="36" priority="6723"/>
  </conditionalFormatting>
  <conditionalFormatting sqref="A143">
    <cfRule type="duplicateValues" dxfId="35" priority="22"/>
    <cfRule type="duplicateValues" dxfId="34" priority="21"/>
  </conditionalFormatting>
  <conditionalFormatting sqref="A162">
    <cfRule type="duplicateValues" dxfId="33" priority="25"/>
  </conditionalFormatting>
  <conditionalFormatting sqref="A164">
    <cfRule type="duplicateValues" dxfId="32" priority="40"/>
  </conditionalFormatting>
  <conditionalFormatting sqref="A165:A167">
    <cfRule type="duplicateValues" dxfId="31" priority="54"/>
  </conditionalFormatting>
  <conditionalFormatting sqref="A168">
    <cfRule type="duplicateValues" dxfId="30" priority="10"/>
  </conditionalFormatting>
  <conditionalFormatting sqref="A169 A114 A136 A163">
    <cfRule type="duplicateValues" dxfId="29" priority="60"/>
  </conditionalFormatting>
  <conditionalFormatting sqref="A170">
    <cfRule type="duplicateValues" dxfId="28" priority="59"/>
  </conditionalFormatting>
  <conditionalFormatting sqref="K12:K171">
    <cfRule type="expression" dxfId="27" priority="67">
      <formula>AND(B12&lt;&gt;"",K12="")</formula>
    </cfRule>
  </conditionalFormatting>
  <dataValidations disablePrompts="1" count="2">
    <dataValidation type="list" allowBlank="1" showInputMessage="1" showErrorMessage="1" sqref="S88:S89" xr:uid="{00000000-0002-0000-0200-000001000000}"/>
    <dataValidation type="list" allowBlank="1" showInputMessage="1" showErrorMessage="1" sqref="S14:S22 S41:S43 S86:S87 S26:S28 S30 S36 S90:S93 S83 S47:S81" xr:uid="{00000000-0002-0000-0200-000000000000}">
      <formula1>#REF!</formula1>
    </dataValidation>
  </dataValidations>
  <printOptions horizontalCentered="1" verticalCentered="1"/>
  <pageMargins left="0.59055118110236227" right="0.59055118110236227" top="0.78740157480314965" bottom="0.39370078740157483" header="0" footer="0"/>
  <pageSetup paperSize="9" scale="78"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B5B1E-CFA7-4F1A-9795-926BD809141F}">
  <dimension ref="A1:N8814"/>
  <sheetViews>
    <sheetView topLeftCell="C8789" workbookViewId="0">
      <selection activeCell="J2912" sqref="J2912"/>
    </sheetView>
  </sheetViews>
  <sheetFormatPr defaultRowHeight="12.75" x14ac:dyDescent="0.2"/>
  <cols>
    <col min="2" max="2" width="60.28515625" customWidth="1"/>
    <col min="4" max="4" width="16.85546875" bestFit="1" customWidth="1"/>
    <col min="5" max="5" width="20.5703125" bestFit="1" customWidth="1"/>
    <col min="7" max="7" width="16.85546875" bestFit="1" customWidth="1"/>
    <col min="8" max="8" width="20.5703125" bestFit="1" customWidth="1"/>
    <col min="10" max="10" width="39" bestFit="1" customWidth="1"/>
    <col min="11" max="11" width="10.7109375" bestFit="1" customWidth="1"/>
  </cols>
  <sheetData>
    <row r="1" spans="1:14" ht="15" x14ac:dyDescent="0.2">
      <c r="A1" s="798" t="s">
        <v>15474</v>
      </c>
      <c r="B1" s="944" t="s">
        <v>15475</v>
      </c>
      <c r="C1" s="944"/>
      <c r="D1" s="798" t="s">
        <v>1761</v>
      </c>
    </row>
    <row r="2" spans="1:14" ht="15" x14ac:dyDescent="0.25">
      <c r="A2" s="797"/>
      <c r="B2" s="799" t="s">
        <v>15476</v>
      </c>
      <c r="C2" s="797"/>
      <c r="D2" s="797"/>
    </row>
    <row r="3" spans="1:14" ht="15" x14ac:dyDescent="0.25">
      <c r="A3" s="797"/>
      <c r="B3" s="799"/>
      <c r="C3" s="797"/>
      <c r="D3" s="797"/>
    </row>
    <row r="4" spans="1:14" ht="23.25" customHeight="1" x14ac:dyDescent="0.2">
      <c r="A4" s="945" t="s">
        <v>15793</v>
      </c>
      <c r="B4" s="946"/>
      <c r="C4" s="947"/>
      <c r="D4" s="951" t="s">
        <v>15794</v>
      </c>
      <c r="E4" s="952"/>
      <c r="F4" s="816"/>
      <c r="G4" s="953" t="s">
        <v>15795</v>
      </c>
      <c r="H4" s="954"/>
      <c r="I4" s="817"/>
      <c r="J4" s="817"/>
      <c r="K4" s="817"/>
      <c r="L4" s="816"/>
      <c r="M4" s="813"/>
      <c r="N4" s="813"/>
    </row>
    <row r="5" spans="1:14" ht="15" customHeight="1" x14ac:dyDescent="0.2">
      <c r="A5" s="948"/>
      <c r="B5" s="949"/>
      <c r="C5" s="950"/>
      <c r="D5" s="818">
        <v>0</v>
      </c>
      <c r="E5" s="819">
        <v>157.27000000000001</v>
      </c>
      <c r="F5" s="816"/>
      <c r="G5" s="818">
        <v>0</v>
      </c>
      <c r="H5" s="819">
        <v>157.27000000000001</v>
      </c>
      <c r="I5" s="817"/>
      <c r="J5" s="955" t="s">
        <v>1785</v>
      </c>
      <c r="K5" s="955"/>
      <c r="L5" s="816"/>
      <c r="M5" s="816"/>
      <c r="N5" s="816"/>
    </row>
    <row r="6" spans="1:14" x14ac:dyDescent="0.2">
      <c r="A6" s="820" t="s">
        <v>608</v>
      </c>
      <c r="B6" s="821" t="s">
        <v>609</v>
      </c>
      <c r="C6" s="822" t="s">
        <v>610</v>
      </c>
      <c r="D6" s="823" t="s">
        <v>1782</v>
      </c>
      <c r="E6" s="824"/>
      <c r="F6" s="816"/>
      <c r="G6" s="823" t="s">
        <v>1782</v>
      </c>
      <c r="H6" s="824"/>
      <c r="I6" s="817"/>
      <c r="J6" s="825" t="s">
        <v>1778</v>
      </c>
      <c r="K6" s="825" t="s">
        <v>1785</v>
      </c>
      <c r="L6" s="816"/>
      <c r="M6" s="826" t="s">
        <v>1893</v>
      </c>
      <c r="N6" s="826" t="s">
        <v>1894</v>
      </c>
    </row>
    <row r="7" spans="1:14" ht="15" x14ac:dyDescent="0.25">
      <c r="A7" s="797"/>
      <c r="B7" s="799"/>
      <c r="C7" s="797"/>
      <c r="D7" s="797"/>
    </row>
    <row r="8" spans="1:14" ht="15" x14ac:dyDescent="0.25">
      <c r="A8" s="797"/>
      <c r="B8" s="799"/>
      <c r="C8" s="797"/>
      <c r="D8" s="797"/>
    </row>
    <row r="9" spans="1:14" x14ac:dyDescent="0.2">
      <c r="A9" s="800" t="s">
        <v>48</v>
      </c>
      <c r="B9" s="800" t="s">
        <v>15477</v>
      </c>
      <c r="C9" s="800" t="s">
        <v>50</v>
      </c>
      <c r="D9" s="801" t="s">
        <v>15478</v>
      </c>
      <c r="G9" s="801" t="s">
        <v>15478</v>
      </c>
    </row>
    <row r="10" spans="1:14" ht="18" x14ac:dyDescent="0.2">
      <c r="A10" s="862">
        <v>307731</v>
      </c>
      <c r="B10" s="863" t="s">
        <v>1895</v>
      </c>
      <c r="C10" s="862" t="s">
        <v>1896</v>
      </c>
      <c r="D10" s="802">
        <f>TRUNC(G10*K10,2)</f>
        <v>140.87</v>
      </c>
      <c r="G10" s="872">
        <v>137.71</v>
      </c>
      <c r="J10" s="840" t="s">
        <v>15822</v>
      </c>
      <c r="K10" s="848">
        <f>IFERROR(VLOOKUP(J10,REAJUSTE!A:AA,27,FALSE),"")</f>
        <v>1.0229999999999999</v>
      </c>
    </row>
    <row r="11" spans="1:14" ht="15" x14ac:dyDescent="0.2">
      <c r="A11" s="862">
        <v>307732</v>
      </c>
      <c r="B11" s="863" t="s">
        <v>1897</v>
      </c>
      <c r="C11" s="862" t="s">
        <v>1896</v>
      </c>
      <c r="D11" s="802">
        <f t="shared" ref="D11:D74" si="0">TRUNC(G11*K11,2)</f>
        <v>114.8</v>
      </c>
      <c r="G11" s="872">
        <v>112.22</v>
      </c>
      <c r="J11" s="840" t="s">
        <v>15822</v>
      </c>
      <c r="K11" s="848">
        <f>IFERROR(VLOOKUP(J11,REAJUSTE!A:AA,27,FALSE),"")</f>
        <v>1.0229999999999999</v>
      </c>
    </row>
    <row r="12" spans="1:14" ht="18" x14ac:dyDescent="0.2">
      <c r="A12" s="862">
        <v>308308</v>
      </c>
      <c r="B12" s="863" t="s">
        <v>1898</v>
      </c>
      <c r="C12" s="862" t="s">
        <v>587</v>
      </c>
      <c r="D12" s="802">
        <f t="shared" si="0"/>
        <v>6398.89</v>
      </c>
      <c r="G12" s="872">
        <v>6255.03</v>
      </c>
      <c r="J12" s="840" t="s">
        <v>15822</v>
      </c>
      <c r="K12" s="848">
        <f>IFERROR(VLOOKUP(J12,REAJUSTE!A:AA,27,FALSE),"")</f>
        <v>1.0229999999999999</v>
      </c>
    </row>
    <row r="13" spans="1:14" ht="18" x14ac:dyDescent="0.2">
      <c r="A13" s="862">
        <v>308313</v>
      </c>
      <c r="B13" s="863" t="s">
        <v>1899</v>
      </c>
      <c r="C13" s="862" t="s">
        <v>587</v>
      </c>
      <c r="D13" s="802">
        <f t="shared" si="0"/>
        <v>40271.870000000003</v>
      </c>
      <c r="G13" s="872">
        <v>39366.449999999997</v>
      </c>
      <c r="J13" s="840" t="s">
        <v>15822</v>
      </c>
      <c r="K13" s="848">
        <f>IFERROR(VLOOKUP(J13,REAJUSTE!A:AA,27,FALSE),"")</f>
        <v>1.0229999999999999</v>
      </c>
    </row>
    <row r="14" spans="1:14" ht="18" x14ac:dyDescent="0.2">
      <c r="A14" s="862">
        <v>308309</v>
      </c>
      <c r="B14" s="863" t="s">
        <v>1900</v>
      </c>
      <c r="C14" s="862" t="s">
        <v>587</v>
      </c>
      <c r="D14" s="802">
        <f t="shared" si="0"/>
        <v>10457.08</v>
      </c>
      <c r="G14" s="872">
        <v>10221.98</v>
      </c>
      <c r="J14" s="840" t="s">
        <v>15822</v>
      </c>
      <c r="K14" s="848">
        <f>IFERROR(VLOOKUP(J14,REAJUSTE!A:AA,27,FALSE),"")</f>
        <v>1.0229999999999999</v>
      </c>
    </row>
    <row r="15" spans="1:14" ht="18" x14ac:dyDescent="0.2">
      <c r="A15" s="862">
        <v>308310</v>
      </c>
      <c r="B15" s="863" t="s">
        <v>1901</v>
      </c>
      <c r="C15" s="862" t="s">
        <v>587</v>
      </c>
      <c r="D15" s="802">
        <f t="shared" si="0"/>
        <v>15141.14</v>
      </c>
      <c r="G15" s="872">
        <v>14800.73</v>
      </c>
      <c r="J15" s="840" t="s">
        <v>15822</v>
      </c>
      <c r="K15" s="848">
        <f>IFERROR(VLOOKUP(J15,REAJUSTE!A:AA,27,FALSE),"")</f>
        <v>1.0229999999999999</v>
      </c>
    </row>
    <row r="16" spans="1:14" ht="18" x14ac:dyDescent="0.2">
      <c r="A16" s="862">
        <v>308311</v>
      </c>
      <c r="B16" s="863" t="s">
        <v>1902</v>
      </c>
      <c r="C16" s="862" t="s">
        <v>587</v>
      </c>
      <c r="D16" s="802">
        <f t="shared" si="0"/>
        <v>21002.959999999999</v>
      </c>
      <c r="G16" s="872">
        <v>20530.759999999998</v>
      </c>
      <c r="J16" s="840" t="s">
        <v>15822</v>
      </c>
      <c r="K16" s="848">
        <f>IFERROR(VLOOKUP(J16,REAJUSTE!A:AA,27,FALSE),"")</f>
        <v>1.0229999999999999</v>
      </c>
    </row>
    <row r="17" spans="1:11" ht="18" x14ac:dyDescent="0.2">
      <c r="A17" s="862">
        <v>308312</v>
      </c>
      <c r="B17" s="863" t="s">
        <v>1903</v>
      </c>
      <c r="C17" s="862" t="s">
        <v>587</v>
      </c>
      <c r="D17" s="802">
        <f t="shared" si="0"/>
        <v>29136.75</v>
      </c>
      <c r="G17" s="872">
        <v>28481.68</v>
      </c>
      <c r="J17" s="840" t="s">
        <v>15822</v>
      </c>
      <c r="K17" s="848">
        <f>IFERROR(VLOOKUP(J17,REAJUSTE!A:AA,27,FALSE),"")</f>
        <v>1.0229999999999999</v>
      </c>
    </row>
    <row r="18" spans="1:11" ht="18" x14ac:dyDescent="0.2">
      <c r="A18" s="862">
        <v>308307</v>
      </c>
      <c r="B18" s="863" t="s">
        <v>1904</v>
      </c>
      <c r="C18" s="862" t="s">
        <v>587</v>
      </c>
      <c r="D18" s="802">
        <f t="shared" si="0"/>
        <v>4111.8599999999997</v>
      </c>
      <c r="G18" s="872">
        <v>4019.42</v>
      </c>
      <c r="J18" s="840" t="s">
        <v>15822</v>
      </c>
      <c r="K18" s="848">
        <f>IFERROR(VLOOKUP(J18,REAJUSTE!A:AA,27,FALSE),"")</f>
        <v>1.0229999999999999</v>
      </c>
    </row>
    <row r="19" spans="1:11" ht="18" x14ac:dyDescent="0.2">
      <c r="A19" s="862">
        <v>308322</v>
      </c>
      <c r="B19" s="863" t="s">
        <v>1905</v>
      </c>
      <c r="C19" s="862" t="s">
        <v>587</v>
      </c>
      <c r="D19" s="802">
        <f t="shared" si="0"/>
        <v>5500.05</v>
      </c>
      <c r="G19" s="872">
        <v>5376.4</v>
      </c>
      <c r="J19" s="840" t="s">
        <v>15822</v>
      </c>
      <c r="K19" s="848">
        <f>IFERROR(VLOOKUP(J19,REAJUSTE!A:AA,27,FALSE),"")</f>
        <v>1.0229999999999999</v>
      </c>
    </row>
    <row r="20" spans="1:11" ht="18" x14ac:dyDescent="0.2">
      <c r="A20" s="862">
        <v>308327</v>
      </c>
      <c r="B20" s="863" t="s">
        <v>1906</v>
      </c>
      <c r="C20" s="862" t="s">
        <v>587</v>
      </c>
      <c r="D20" s="802">
        <f t="shared" si="0"/>
        <v>33842.79</v>
      </c>
      <c r="G20" s="872">
        <v>33081.910000000003</v>
      </c>
      <c r="J20" s="840" t="s">
        <v>15822</v>
      </c>
      <c r="K20" s="848">
        <f>IFERROR(VLOOKUP(J20,REAJUSTE!A:AA,27,FALSE),"")</f>
        <v>1.0229999999999999</v>
      </c>
    </row>
    <row r="21" spans="1:11" ht="18" x14ac:dyDescent="0.2">
      <c r="A21" s="862">
        <v>308323</v>
      </c>
      <c r="B21" s="863" t="s">
        <v>1907</v>
      </c>
      <c r="C21" s="862" t="s">
        <v>587</v>
      </c>
      <c r="D21" s="802">
        <f t="shared" si="0"/>
        <v>8189.89</v>
      </c>
      <c r="G21" s="872">
        <v>8005.76</v>
      </c>
      <c r="J21" s="840" t="s">
        <v>15822</v>
      </c>
      <c r="K21" s="848">
        <f>IFERROR(VLOOKUP(J21,REAJUSTE!A:AA,27,FALSE),"")</f>
        <v>1.0229999999999999</v>
      </c>
    </row>
    <row r="22" spans="1:11" ht="18" x14ac:dyDescent="0.2">
      <c r="A22" s="862">
        <v>308324</v>
      </c>
      <c r="B22" s="863" t="s">
        <v>1908</v>
      </c>
      <c r="C22" s="862" t="s">
        <v>587</v>
      </c>
      <c r="D22" s="802">
        <f t="shared" si="0"/>
        <v>12618.43</v>
      </c>
      <c r="G22" s="872">
        <v>12334.74</v>
      </c>
      <c r="J22" s="840" t="s">
        <v>15822</v>
      </c>
      <c r="K22" s="848">
        <f>IFERROR(VLOOKUP(J22,REAJUSTE!A:AA,27,FALSE),"")</f>
        <v>1.0229999999999999</v>
      </c>
    </row>
    <row r="23" spans="1:11" ht="18" x14ac:dyDescent="0.2">
      <c r="A23" s="862">
        <v>308325</v>
      </c>
      <c r="B23" s="863" t="s">
        <v>1909</v>
      </c>
      <c r="C23" s="862" t="s">
        <v>587</v>
      </c>
      <c r="D23" s="802">
        <f t="shared" si="0"/>
        <v>17838.09</v>
      </c>
      <c r="G23" s="872">
        <v>17437.04</v>
      </c>
      <c r="J23" s="840" t="s">
        <v>15822</v>
      </c>
      <c r="K23" s="848">
        <f>IFERROR(VLOOKUP(J23,REAJUSTE!A:AA,27,FALSE),"")</f>
        <v>1.0229999999999999</v>
      </c>
    </row>
    <row r="24" spans="1:11" ht="18" x14ac:dyDescent="0.2">
      <c r="A24" s="862">
        <v>308326</v>
      </c>
      <c r="B24" s="863" t="s">
        <v>1910</v>
      </c>
      <c r="C24" s="862" t="s">
        <v>587</v>
      </c>
      <c r="D24" s="802">
        <f t="shared" si="0"/>
        <v>25005.3</v>
      </c>
      <c r="G24" s="872">
        <v>24443.11</v>
      </c>
      <c r="J24" s="840" t="s">
        <v>15822</v>
      </c>
      <c r="K24" s="848">
        <f>IFERROR(VLOOKUP(J24,REAJUSTE!A:AA,27,FALSE),"")</f>
        <v>1.0229999999999999</v>
      </c>
    </row>
    <row r="25" spans="1:11" ht="18" x14ac:dyDescent="0.2">
      <c r="A25" s="862">
        <v>308321</v>
      </c>
      <c r="B25" s="863" t="s">
        <v>1911</v>
      </c>
      <c r="C25" s="862" t="s">
        <v>587</v>
      </c>
      <c r="D25" s="802">
        <f t="shared" si="0"/>
        <v>4132.5600000000004</v>
      </c>
      <c r="G25" s="872">
        <v>4039.65</v>
      </c>
      <c r="J25" s="840" t="s">
        <v>15822</v>
      </c>
      <c r="K25" s="848">
        <f>IFERROR(VLOOKUP(J25,REAJUSTE!A:AA,27,FALSE),"")</f>
        <v>1.0229999999999999</v>
      </c>
    </row>
    <row r="26" spans="1:11" ht="18" x14ac:dyDescent="0.2">
      <c r="A26" s="862">
        <v>308315</v>
      </c>
      <c r="B26" s="863" t="s">
        <v>1912</v>
      </c>
      <c r="C26" s="862" t="s">
        <v>587</v>
      </c>
      <c r="D26" s="802">
        <f t="shared" si="0"/>
        <v>6867.05</v>
      </c>
      <c r="G26" s="872">
        <v>6712.66</v>
      </c>
      <c r="J26" s="840" t="s">
        <v>15822</v>
      </c>
      <c r="K26" s="848">
        <f>IFERROR(VLOOKUP(J26,REAJUSTE!A:AA,27,FALSE),"")</f>
        <v>1.0229999999999999</v>
      </c>
    </row>
    <row r="27" spans="1:11" ht="18" x14ac:dyDescent="0.2">
      <c r="A27" s="862">
        <v>308320</v>
      </c>
      <c r="B27" s="863" t="s">
        <v>1913</v>
      </c>
      <c r="C27" s="862" t="s">
        <v>587</v>
      </c>
      <c r="D27" s="802">
        <f t="shared" si="0"/>
        <v>45552.99</v>
      </c>
      <c r="G27" s="872">
        <v>44528.83</v>
      </c>
      <c r="J27" s="840" t="s">
        <v>15822</v>
      </c>
      <c r="K27" s="848">
        <f>IFERROR(VLOOKUP(J27,REAJUSTE!A:AA,27,FALSE),"")</f>
        <v>1.0229999999999999</v>
      </c>
    </row>
    <row r="28" spans="1:11" ht="18" x14ac:dyDescent="0.2">
      <c r="A28" s="862">
        <v>308316</v>
      </c>
      <c r="B28" s="863" t="s">
        <v>1914</v>
      </c>
      <c r="C28" s="862" t="s">
        <v>587</v>
      </c>
      <c r="D28" s="802">
        <f t="shared" si="0"/>
        <v>9789.5</v>
      </c>
      <c r="G28" s="872">
        <v>9569.41</v>
      </c>
      <c r="J28" s="840" t="s">
        <v>15822</v>
      </c>
      <c r="K28" s="848">
        <f>IFERROR(VLOOKUP(J28,REAJUSTE!A:AA,27,FALSE),"")</f>
        <v>1.0229999999999999</v>
      </c>
    </row>
    <row r="29" spans="1:11" ht="18" x14ac:dyDescent="0.2">
      <c r="A29" s="862">
        <v>308317</v>
      </c>
      <c r="B29" s="863" t="s">
        <v>1915</v>
      </c>
      <c r="C29" s="862" t="s">
        <v>587</v>
      </c>
      <c r="D29" s="802">
        <f t="shared" si="0"/>
        <v>17323.05</v>
      </c>
      <c r="G29" s="872">
        <v>16933.580000000002</v>
      </c>
      <c r="J29" s="840" t="s">
        <v>15822</v>
      </c>
      <c r="K29" s="848">
        <f>IFERROR(VLOOKUP(J29,REAJUSTE!A:AA,27,FALSE),"")</f>
        <v>1.0229999999999999</v>
      </c>
    </row>
    <row r="30" spans="1:11" ht="18" x14ac:dyDescent="0.2">
      <c r="A30" s="862">
        <v>308318</v>
      </c>
      <c r="B30" s="863" t="s">
        <v>1916</v>
      </c>
      <c r="C30" s="862" t="s">
        <v>587</v>
      </c>
      <c r="D30" s="802">
        <f t="shared" si="0"/>
        <v>23831.68</v>
      </c>
      <c r="G30" s="872">
        <v>23295.88</v>
      </c>
      <c r="J30" s="840" t="s">
        <v>15822</v>
      </c>
      <c r="K30" s="848">
        <f>IFERROR(VLOOKUP(J30,REAJUSTE!A:AA,27,FALSE),"")</f>
        <v>1.0229999999999999</v>
      </c>
    </row>
    <row r="31" spans="1:11" ht="18" x14ac:dyDescent="0.2">
      <c r="A31" s="862">
        <v>308319</v>
      </c>
      <c r="B31" s="863" t="s">
        <v>1917</v>
      </c>
      <c r="C31" s="862" t="s">
        <v>587</v>
      </c>
      <c r="D31" s="802">
        <f t="shared" si="0"/>
        <v>28544.04</v>
      </c>
      <c r="G31" s="872">
        <v>27902.29</v>
      </c>
      <c r="J31" s="840" t="s">
        <v>15822</v>
      </c>
      <c r="K31" s="848">
        <f>IFERROR(VLOOKUP(J31,REAJUSTE!A:AA,27,FALSE),"")</f>
        <v>1.0229999999999999</v>
      </c>
    </row>
    <row r="32" spans="1:11" ht="18" x14ac:dyDescent="0.2">
      <c r="A32" s="862">
        <v>308314</v>
      </c>
      <c r="B32" s="863" t="s">
        <v>1918</v>
      </c>
      <c r="C32" s="862" t="s">
        <v>587</v>
      </c>
      <c r="D32" s="802">
        <f t="shared" si="0"/>
        <v>4770.68</v>
      </c>
      <c r="G32" s="872">
        <v>4663.43</v>
      </c>
      <c r="J32" s="840" t="s">
        <v>15822</v>
      </c>
      <c r="K32" s="848">
        <f>IFERROR(VLOOKUP(J32,REAJUSTE!A:AA,27,FALSE),"")</f>
        <v>1.0229999999999999</v>
      </c>
    </row>
    <row r="33" spans="1:11" ht="15" x14ac:dyDescent="0.2">
      <c r="A33" s="862">
        <v>308250</v>
      </c>
      <c r="B33" s="863" t="s">
        <v>1919</v>
      </c>
      <c r="C33" s="862" t="s">
        <v>587</v>
      </c>
      <c r="D33" s="802">
        <f t="shared" si="0"/>
        <v>6535.29</v>
      </c>
      <c r="G33" s="872">
        <v>6388.36</v>
      </c>
      <c r="J33" s="840" t="s">
        <v>15822</v>
      </c>
      <c r="K33" s="848">
        <f>IFERROR(VLOOKUP(J33,REAJUSTE!A:AA,27,FALSE),"")</f>
        <v>1.0229999999999999</v>
      </c>
    </row>
    <row r="34" spans="1:11" ht="15" x14ac:dyDescent="0.2">
      <c r="A34" s="862">
        <v>308251</v>
      </c>
      <c r="B34" s="863" t="s">
        <v>1920</v>
      </c>
      <c r="C34" s="862" t="s">
        <v>587</v>
      </c>
      <c r="D34" s="802">
        <f t="shared" si="0"/>
        <v>10078.700000000001</v>
      </c>
      <c r="G34" s="872">
        <v>9852.11</v>
      </c>
      <c r="J34" s="840" t="s">
        <v>15822</v>
      </c>
      <c r="K34" s="848">
        <f>IFERROR(VLOOKUP(J34,REAJUSTE!A:AA,27,FALSE),"")</f>
        <v>1.0229999999999999</v>
      </c>
    </row>
    <row r="35" spans="1:11" ht="18" x14ac:dyDescent="0.2">
      <c r="A35" s="862">
        <v>308268</v>
      </c>
      <c r="B35" s="863" t="s">
        <v>1921</v>
      </c>
      <c r="C35" s="862" t="s">
        <v>587</v>
      </c>
      <c r="D35" s="802">
        <f t="shared" si="0"/>
        <v>78566.789999999994</v>
      </c>
      <c r="G35" s="872">
        <v>76800.39</v>
      </c>
      <c r="J35" s="840" t="s">
        <v>15822</v>
      </c>
      <c r="K35" s="848">
        <f>IFERROR(VLOOKUP(J35,REAJUSTE!A:AA,27,FALSE),"")</f>
        <v>1.0229999999999999</v>
      </c>
    </row>
    <row r="36" spans="1:11" ht="15" x14ac:dyDescent="0.2">
      <c r="A36" s="862">
        <v>308252</v>
      </c>
      <c r="B36" s="863" t="s">
        <v>1922</v>
      </c>
      <c r="C36" s="862" t="s">
        <v>587</v>
      </c>
      <c r="D36" s="802">
        <f t="shared" si="0"/>
        <v>12013.14</v>
      </c>
      <c r="G36" s="872">
        <v>11743.05</v>
      </c>
      <c r="J36" s="840" t="s">
        <v>15822</v>
      </c>
      <c r="K36" s="848">
        <f>IFERROR(VLOOKUP(J36,REAJUSTE!A:AA,27,FALSE),"")</f>
        <v>1.0229999999999999</v>
      </c>
    </row>
    <row r="37" spans="1:11" ht="15" x14ac:dyDescent="0.2">
      <c r="A37" s="862">
        <v>308253</v>
      </c>
      <c r="B37" s="863" t="s">
        <v>1923</v>
      </c>
      <c r="C37" s="862" t="s">
        <v>587</v>
      </c>
      <c r="D37" s="802">
        <f t="shared" si="0"/>
        <v>14703.42</v>
      </c>
      <c r="G37" s="872">
        <v>14372.85</v>
      </c>
      <c r="J37" s="840" t="s">
        <v>15822</v>
      </c>
      <c r="K37" s="848">
        <f>IFERROR(VLOOKUP(J37,REAJUSTE!A:AA,27,FALSE),"")</f>
        <v>1.0229999999999999</v>
      </c>
    </row>
    <row r="38" spans="1:11" ht="15" x14ac:dyDescent="0.2">
      <c r="A38" s="862">
        <v>308254</v>
      </c>
      <c r="B38" s="863" t="s">
        <v>1924</v>
      </c>
      <c r="C38" s="862" t="s">
        <v>587</v>
      </c>
      <c r="D38" s="802">
        <f t="shared" si="0"/>
        <v>16920.060000000001</v>
      </c>
      <c r="G38" s="872">
        <v>16539.650000000001</v>
      </c>
      <c r="J38" s="840" t="s">
        <v>15822</v>
      </c>
      <c r="K38" s="848">
        <f>IFERROR(VLOOKUP(J38,REAJUSTE!A:AA,27,FALSE),"")</f>
        <v>1.0229999999999999</v>
      </c>
    </row>
    <row r="39" spans="1:11" ht="15" x14ac:dyDescent="0.2">
      <c r="A39" s="862">
        <v>308255</v>
      </c>
      <c r="B39" s="863" t="s">
        <v>1925</v>
      </c>
      <c r="C39" s="862" t="s">
        <v>587</v>
      </c>
      <c r="D39" s="802">
        <f t="shared" si="0"/>
        <v>20293.259999999998</v>
      </c>
      <c r="G39" s="872">
        <v>19837.009999999998</v>
      </c>
      <c r="J39" s="840" t="s">
        <v>15822</v>
      </c>
      <c r="K39" s="848">
        <f>IFERROR(VLOOKUP(J39,REAJUSTE!A:AA,27,FALSE),"")</f>
        <v>1.0229999999999999</v>
      </c>
    </row>
    <row r="40" spans="1:11" ht="15" x14ac:dyDescent="0.2">
      <c r="A40" s="862">
        <v>308256</v>
      </c>
      <c r="B40" s="863" t="s">
        <v>1926</v>
      </c>
      <c r="C40" s="862" t="s">
        <v>587</v>
      </c>
      <c r="D40" s="802">
        <f t="shared" si="0"/>
        <v>26272.36</v>
      </c>
      <c r="G40" s="872">
        <v>25681.69</v>
      </c>
      <c r="J40" s="840" t="s">
        <v>15822</v>
      </c>
      <c r="K40" s="848">
        <f>IFERROR(VLOOKUP(J40,REAJUSTE!A:AA,27,FALSE),"")</f>
        <v>1.0229999999999999</v>
      </c>
    </row>
    <row r="41" spans="1:11" ht="15" x14ac:dyDescent="0.2">
      <c r="A41" s="862">
        <v>308257</v>
      </c>
      <c r="B41" s="863" t="s">
        <v>1927</v>
      </c>
      <c r="C41" s="862" t="s">
        <v>587</v>
      </c>
      <c r="D41" s="802">
        <f t="shared" si="0"/>
        <v>31527.31</v>
      </c>
      <c r="G41" s="872">
        <v>30818.49</v>
      </c>
      <c r="J41" s="840" t="s">
        <v>15822</v>
      </c>
      <c r="K41" s="848">
        <f>IFERROR(VLOOKUP(J41,REAJUSTE!A:AA,27,FALSE),"")</f>
        <v>1.0229999999999999</v>
      </c>
    </row>
    <row r="42" spans="1:11" ht="15" x14ac:dyDescent="0.2">
      <c r="A42" s="862">
        <v>308258</v>
      </c>
      <c r="B42" s="863" t="s">
        <v>1928</v>
      </c>
      <c r="C42" s="862" t="s">
        <v>587</v>
      </c>
      <c r="D42" s="802">
        <f t="shared" si="0"/>
        <v>35157.440000000002</v>
      </c>
      <c r="G42" s="872">
        <v>34367</v>
      </c>
      <c r="J42" s="840" t="s">
        <v>15822</v>
      </c>
      <c r="K42" s="848">
        <f>IFERROR(VLOOKUP(J42,REAJUSTE!A:AA,27,FALSE),"")</f>
        <v>1.0229999999999999</v>
      </c>
    </row>
    <row r="43" spans="1:11" ht="15" x14ac:dyDescent="0.2">
      <c r="A43" s="862">
        <v>308259</v>
      </c>
      <c r="B43" s="863" t="s">
        <v>1929</v>
      </c>
      <c r="C43" s="862" t="s">
        <v>587</v>
      </c>
      <c r="D43" s="802">
        <f t="shared" si="0"/>
        <v>40479.230000000003</v>
      </c>
      <c r="G43" s="872">
        <v>39569.14</v>
      </c>
      <c r="J43" s="840" t="s">
        <v>15822</v>
      </c>
      <c r="K43" s="848">
        <f>IFERROR(VLOOKUP(J43,REAJUSTE!A:AA,27,FALSE),"")</f>
        <v>1.0229999999999999</v>
      </c>
    </row>
    <row r="44" spans="1:11" ht="15" x14ac:dyDescent="0.2">
      <c r="A44" s="862">
        <v>308260</v>
      </c>
      <c r="B44" s="863" t="s">
        <v>1930</v>
      </c>
      <c r="C44" s="862" t="s">
        <v>587</v>
      </c>
      <c r="D44" s="802">
        <f t="shared" si="0"/>
        <v>44897.13</v>
      </c>
      <c r="G44" s="872">
        <v>43887.72</v>
      </c>
      <c r="J44" s="840" t="s">
        <v>15822</v>
      </c>
      <c r="K44" s="848">
        <f>IFERROR(VLOOKUP(J44,REAJUSTE!A:AA,27,FALSE),"")</f>
        <v>1.0229999999999999</v>
      </c>
    </row>
    <row r="45" spans="1:11" ht="15" x14ac:dyDescent="0.2">
      <c r="A45" s="862">
        <v>308261</v>
      </c>
      <c r="B45" s="863" t="s">
        <v>1931</v>
      </c>
      <c r="C45" s="862" t="s">
        <v>587</v>
      </c>
      <c r="D45" s="802">
        <f t="shared" si="0"/>
        <v>49357.84</v>
      </c>
      <c r="G45" s="872">
        <v>48248.14</v>
      </c>
      <c r="J45" s="840" t="s">
        <v>15822</v>
      </c>
      <c r="K45" s="848">
        <f>IFERROR(VLOOKUP(J45,REAJUSTE!A:AA,27,FALSE),"")</f>
        <v>1.0229999999999999</v>
      </c>
    </row>
    <row r="46" spans="1:11" ht="15" x14ac:dyDescent="0.2">
      <c r="A46" s="862">
        <v>308262</v>
      </c>
      <c r="B46" s="863" t="s">
        <v>1932</v>
      </c>
      <c r="C46" s="862" t="s">
        <v>587</v>
      </c>
      <c r="D46" s="802">
        <f t="shared" si="0"/>
        <v>55396.23</v>
      </c>
      <c r="G46" s="872">
        <v>54150.77</v>
      </c>
      <c r="J46" s="840" t="s">
        <v>15822</v>
      </c>
      <c r="K46" s="848">
        <f>IFERROR(VLOOKUP(J46,REAJUSTE!A:AA,27,FALSE),"")</f>
        <v>1.0229999999999999</v>
      </c>
    </row>
    <row r="47" spans="1:11" ht="15" x14ac:dyDescent="0.2">
      <c r="A47" s="862">
        <v>308263</v>
      </c>
      <c r="B47" s="863" t="s">
        <v>1933</v>
      </c>
      <c r="C47" s="862" t="s">
        <v>587</v>
      </c>
      <c r="D47" s="802">
        <f t="shared" si="0"/>
        <v>56563.92</v>
      </c>
      <c r="G47" s="872">
        <v>55292.2</v>
      </c>
      <c r="J47" s="840" t="s">
        <v>15822</v>
      </c>
      <c r="K47" s="848">
        <f>IFERROR(VLOOKUP(J47,REAJUSTE!A:AA,27,FALSE),"")</f>
        <v>1.0229999999999999</v>
      </c>
    </row>
    <row r="48" spans="1:11" ht="15" x14ac:dyDescent="0.2">
      <c r="A48" s="862">
        <v>308264</v>
      </c>
      <c r="B48" s="863" t="s">
        <v>1934</v>
      </c>
      <c r="C48" s="862" t="s">
        <v>587</v>
      </c>
      <c r="D48" s="802">
        <f t="shared" si="0"/>
        <v>61102.8</v>
      </c>
      <c r="G48" s="872">
        <v>59729.04</v>
      </c>
      <c r="J48" s="840" t="s">
        <v>15822</v>
      </c>
      <c r="K48" s="848">
        <f>IFERROR(VLOOKUP(J48,REAJUSTE!A:AA,27,FALSE),"")</f>
        <v>1.0229999999999999</v>
      </c>
    </row>
    <row r="49" spans="1:11" ht="15" x14ac:dyDescent="0.2">
      <c r="A49" s="862">
        <v>308265</v>
      </c>
      <c r="B49" s="863" t="s">
        <v>1935</v>
      </c>
      <c r="C49" s="862" t="s">
        <v>587</v>
      </c>
      <c r="D49" s="802">
        <f t="shared" si="0"/>
        <v>62158.03</v>
      </c>
      <c r="G49" s="872">
        <v>60760.54</v>
      </c>
      <c r="J49" s="840" t="s">
        <v>15822</v>
      </c>
      <c r="K49" s="848">
        <f>IFERROR(VLOOKUP(J49,REAJUSTE!A:AA,27,FALSE),"")</f>
        <v>1.0229999999999999</v>
      </c>
    </row>
    <row r="50" spans="1:11" ht="15" x14ac:dyDescent="0.2">
      <c r="A50" s="862">
        <v>308266</v>
      </c>
      <c r="B50" s="863" t="s">
        <v>1936</v>
      </c>
      <c r="C50" s="862" t="s">
        <v>587</v>
      </c>
      <c r="D50" s="802">
        <f t="shared" si="0"/>
        <v>70379.070000000007</v>
      </c>
      <c r="G50" s="872">
        <v>68796.75</v>
      </c>
      <c r="J50" s="840" t="s">
        <v>15822</v>
      </c>
      <c r="K50" s="848">
        <f>IFERROR(VLOOKUP(J50,REAJUSTE!A:AA,27,FALSE),"")</f>
        <v>1.0229999999999999</v>
      </c>
    </row>
    <row r="51" spans="1:11" ht="15" x14ac:dyDescent="0.2">
      <c r="A51" s="862">
        <v>308267</v>
      </c>
      <c r="B51" s="863" t="s">
        <v>1937</v>
      </c>
      <c r="C51" s="862" t="s">
        <v>587</v>
      </c>
      <c r="D51" s="802">
        <f t="shared" si="0"/>
        <v>74507.08</v>
      </c>
      <c r="G51" s="872">
        <v>72831.95</v>
      </c>
      <c r="J51" s="840" t="s">
        <v>15822</v>
      </c>
      <c r="K51" s="848">
        <f>IFERROR(VLOOKUP(J51,REAJUSTE!A:AA,27,FALSE),"")</f>
        <v>1.0229999999999999</v>
      </c>
    </row>
    <row r="52" spans="1:11" ht="18" x14ac:dyDescent="0.2">
      <c r="A52" s="862">
        <v>308288</v>
      </c>
      <c r="B52" s="863" t="s">
        <v>1938</v>
      </c>
      <c r="C52" s="862" t="s">
        <v>587</v>
      </c>
      <c r="D52" s="802">
        <f t="shared" si="0"/>
        <v>8550.3700000000008</v>
      </c>
      <c r="G52" s="872">
        <v>8358.14</v>
      </c>
      <c r="J52" s="840" t="s">
        <v>15822</v>
      </c>
      <c r="K52" s="848">
        <f>IFERROR(VLOOKUP(J52,REAJUSTE!A:AA,27,FALSE),"")</f>
        <v>1.0229999999999999</v>
      </c>
    </row>
    <row r="53" spans="1:11" ht="18" x14ac:dyDescent="0.2">
      <c r="A53" s="862">
        <v>308289</v>
      </c>
      <c r="B53" s="863" t="s">
        <v>1939</v>
      </c>
      <c r="C53" s="862" t="s">
        <v>587</v>
      </c>
      <c r="D53" s="802">
        <f t="shared" si="0"/>
        <v>12214.35</v>
      </c>
      <c r="G53" s="872">
        <v>11939.74</v>
      </c>
      <c r="J53" s="840" t="s">
        <v>15822</v>
      </c>
      <c r="K53" s="848">
        <f>IFERROR(VLOOKUP(J53,REAJUSTE!A:AA,27,FALSE),"")</f>
        <v>1.0229999999999999</v>
      </c>
    </row>
    <row r="54" spans="1:11" ht="18" x14ac:dyDescent="0.2">
      <c r="A54" s="862">
        <v>308306</v>
      </c>
      <c r="B54" s="863" t="s">
        <v>1940</v>
      </c>
      <c r="C54" s="862" t="s">
        <v>587</v>
      </c>
      <c r="D54" s="802">
        <f t="shared" si="0"/>
        <v>82564.62</v>
      </c>
      <c r="G54" s="872">
        <v>80708.33</v>
      </c>
      <c r="J54" s="840" t="s">
        <v>15822</v>
      </c>
      <c r="K54" s="848">
        <f>IFERROR(VLOOKUP(J54,REAJUSTE!A:AA,27,FALSE),"")</f>
        <v>1.0229999999999999</v>
      </c>
    </row>
    <row r="55" spans="1:11" ht="18" x14ac:dyDescent="0.2">
      <c r="A55" s="862">
        <v>308290</v>
      </c>
      <c r="B55" s="863" t="s">
        <v>1941</v>
      </c>
      <c r="C55" s="862" t="s">
        <v>587</v>
      </c>
      <c r="D55" s="802">
        <f t="shared" si="0"/>
        <v>15702.8</v>
      </c>
      <c r="G55" s="872">
        <v>15349.76</v>
      </c>
      <c r="J55" s="840" t="s">
        <v>15822</v>
      </c>
      <c r="K55" s="848">
        <f>IFERROR(VLOOKUP(J55,REAJUSTE!A:AA,27,FALSE),"")</f>
        <v>1.0229999999999999</v>
      </c>
    </row>
    <row r="56" spans="1:11" ht="18" x14ac:dyDescent="0.2">
      <c r="A56" s="862">
        <v>308291</v>
      </c>
      <c r="B56" s="863" t="s">
        <v>1942</v>
      </c>
      <c r="C56" s="862" t="s">
        <v>587</v>
      </c>
      <c r="D56" s="802">
        <f t="shared" si="0"/>
        <v>19207.97</v>
      </c>
      <c r="G56" s="872">
        <v>18776.12</v>
      </c>
      <c r="J56" s="840" t="s">
        <v>15822</v>
      </c>
      <c r="K56" s="848">
        <f>IFERROR(VLOOKUP(J56,REAJUSTE!A:AA,27,FALSE),"")</f>
        <v>1.0229999999999999</v>
      </c>
    </row>
    <row r="57" spans="1:11" ht="18" x14ac:dyDescent="0.2">
      <c r="A57" s="862">
        <v>308292</v>
      </c>
      <c r="B57" s="863" t="s">
        <v>1943</v>
      </c>
      <c r="C57" s="862" t="s">
        <v>587</v>
      </c>
      <c r="D57" s="802">
        <f t="shared" si="0"/>
        <v>21516.78</v>
      </c>
      <c r="G57" s="872">
        <v>21033.03</v>
      </c>
      <c r="J57" s="840" t="s">
        <v>15822</v>
      </c>
      <c r="K57" s="848">
        <f>IFERROR(VLOOKUP(J57,REAJUSTE!A:AA,27,FALSE),"")</f>
        <v>1.0229999999999999</v>
      </c>
    </row>
    <row r="58" spans="1:11" ht="18" x14ac:dyDescent="0.2">
      <c r="A58" s="862">
        <v>308293</v>
      </c>
      <c r="B58" s="863" t="s">
        <v>1944</v>
      </c>
      <c r="C58" s="862" t="s">
        <v>587</v>
      </c>
      <c r="D58" s="802">
        <f t="shared" si="0"/>
        <v>24626.79</v>
      </c>
      <c r="G58" s="872">
        <v>24073.11</v>
      </c>
      <c r="J58" s="840" t="s">
        <v>15822</v>
      </c>
      <c r="K58" s="848">
        <f>IFERROR(VLOOKUP(J58,REAJUSTE!A:AA,27,FALSE),"")</f>
        <v>1.0229999999999999</v>
      </c>
    </row>
    <row r="59" spans="1:11" ht="18" x14ac:dyDescent="0.2">
      <c r="A59" s="862">
        <v>308294</v>
      </c>
      <c r="B59" s="863" t="s">
        <v>1945</v>
      </c>
      <c r="C59" s="862" t="s">
        <v>587</v>
      </c>
      <c r="D59" s="802">
        <f t="shared" si="0"/>
        <v>27653.47</v>
      </c>
      <c r="G59" s="872">
        <v>27031.74</v>
      </c>
      <c r="J59" s="840" t="s">
        <v>15822</v>
      </c>
      <c r="K59" s="848">
        <f>IFERROR(VLOOKUP(J59,REAJUSTE!A:AA,27,FALSE),"")</f>
        <v>1.0229999999999999</v>
      </c>
    </row>
    <row r="60" spans="1:11" ht="18" x14ac:dyDescent="0.2">
      <c r="A60" s="862">
        <v>308295</v>
      </c>
      <c r="B60" s="863" t="s">
        <v>1946</v>
      </c>
      <c r="C60" s="862" t="s">
        <v>587</v>
      </c>
      <c r="D60" s="802">
        <f t="shared" si="0"/>
        <v>33158.85</v>
      </c>
      <c r="G60" s="872">
        <v>32413.35</v>
      </c>
      <c r="J60" s="840" t="s">
        <v>15822</v>
      </c>
      <c r="K60" s="848">
        <f>IFERROR(VLOOKUP(J60,REAJUSTE!A:AA,27,FALSE),"")</f>
        <v>1.0229999999999999</v>
      </c>
    </row>
    <row r="61" spans="1:11" ht="18" x14ac:dyDescent="0.2">
      <c r="A61" s="862">
        <v>308296</v>
      </c>
      <c r="B61" s="863" t="s">
        <v>1947</v>
      </c>
      <c r="C61" s="862" t="s">
        <v>587</v>
      </c>
      <c r="D61" s="802">
        <f t="shared" si="0"/>
        <v>35980.800000000003</v>
      </c>
      <c r="G61" s="872">
        <v>35171.85</v>
      </c>
      <c r="J61" s="840" t="s">
        <v>15822</v>
      </c>
      <c r="K61" s="848">
        <f>IFERROR(VLOOKUP(J61,REAJUSTE!A:AA,27,FALSE),"")</f>
        <v>1.0229999999999999</v>
      </c>
    </row>
    <row r="62" spans="1:11" ht="18" x14ac:dyDescent="0.2">
      <c r="A62" s="862">
        <v>308297</v>
      </c>
      <c r="B62" s="863" t="s">
        <v>1948</v>
      </c>
      <c r="C62" s="862" t="s">
        <v>587</v>
      </c>
      <c r="D62" s="802">
        <f t="shared" si="0"/>
        <v>39933.370000000003</v>
      </c>
      <c r="G62" s="872">
        <v>39035.56</v>
      </c>
      <c r="J62" s="840" t="s">
        <v>15822</v>
      </c>
      <c r="K62" s="848">
        <f>IFERROR(VLOOKUP(J62,REAJUSTE!A:AA,27,FALSE),"")</f>
        <v>1.0229999999999999</v>
      </c>
    </row>
    <row r="63" spans="1:11" ht="18" x14ac:dyDescent="0.2">
      <c r="A63" s="862">
        <v>308298</v>
      </c>
      <c r="B63" s="863" t="s">
        <v>1949</v>
      </c>
      <c r="C63" s="862" t="s">
        <v>587</v>
      </c>
      <c r="D63" s="802">
        <f t="shared" si="0"/>
        <v>45354.26</v>
      </c>
      <c r="G63" s="872">
        <v>44334.57</v>
      </c>
      <c r="J63" s="840" t="s">
        <v>15822</v>
      </c>
      <c r="K63" s="848">
        <f>IFERROR(VLOOKUP(J63,REAJUSTE!A:AA,27,FALSE),"")</f>
        <v>1.0229999999999999</v>
      </c>
    </row>
    <row r="64" spans="1:11" ht="18" x14ac:dyDescent="0.2">
      <c r="A64" s="862">
        <v>308299</v>
      </c>
      <c r="B64" s="863" t="s">
        <v>1950</v>
      </c>
      <c r="C64" s="862" t="s">
        <v>587</v>
      </c>
      <c r="D64" s="802">
        <f t="shared" si="0"/>
        <v>49004.41</v>
      </c>
      <c r="G64" s="872">
        <v>47902.65</v>
      </c>
      <c r="J64" s="840" t="s">
        <v>15822</v>
      </c>
      <c r="K64" s="848">
        <f>IFERROR(VLOOKUP(J64,REAJUSTE!A:AA,27,FALSE),"")</f>
        <v>1.0229999999999999</v>
      </c>
    </row>
    <row r="65" spans="1:11" ht="18" x14ac:dyDescent="0.2">
      <c r="A65" s="862">
        <v>308300</v>
      </c>
      <c r="B65" s="863" t="s">
        <v>1951</v>
      </c>
      <c r="C65" s="862" t="s">
        <v>587</v>
      </c>
      <c r="D65" s="802">
        <f t="shared" si="0"/>
        <v>52752.31</v>
      </c>
      <c r="G65" s="872">
        <v>51566.29</v>
      </c>
      <c r="J65" s="840" t="s">
        <v>15822</v>
      </c>
      <c r="K65" s="848">
        <f>IFERROR(VLOOKUP(J65,REAJUSTE!A:AA,27,FALSE),"")</f>
        <v>1.0229999999999999</v>
      </c>
    </row>
    <row r="66" spans="1:11" ht="18" x14ac:dyDescent="0.2">
      <c r="A66" s="862">
        <v>308301</v>
      </c>
      <c r="B66" s="863" t="s">
        <v>1952</v>
      </c>
      <c r="C66" s="862" t="s">
        <v>587</v>
      </c>
      <c r="D66" s="802">
        <f t="shared" si="0"/>
        <v>56896.23</v>
      </c>
      <c r="G66" s="872">
        <v>55617.04</v>
      </c>
      <c r="J66" s="840" t="s">
        <v>15822</v>
      </c>
      <c r="K66" s="848">
        <f>IFERROR(VLOOKUP(J66,REAJUSTE!A:AA,27,FALSE),"")</f>
        <v>1.0229999999999999</v>
      </c>
    </row>
    <row r="67" spans="1:11" ht="18" x14ac:dyDescent="0.2">
      <c r="A67" s="862">
        <v>308302</v>
      </c>
      <c r="B67" s="863" t="s">
        <v>1953</v>
      </c>
      <c r="C67" s="862" t="s">
        <v>587</v>
      </c>
      <c r="D67" s="802">
        <f t="shared" si="0"/>
        <v>64146.45</v>
      </c>
      <c r="G67" s="872">
        <v>62704.26</v>
      </c>
      <c r="J67" s="840" t="s">
        <v>15822</v>
      </c>
      <c r="K67" s="848">
        <f>IFERROR(VLOOKUP(J67,REAJUSTE!A:AA,27,FALSE),"")</f>
        <v>1.0229999999999999</v>
      </c>
    </row>
    <row r="68" spans="1:11" ht="18" x14ac:dyDescent="0.2">
      <c r="A68" s="862">
        <v>308303</v>
      </c>
      <c r="B68" s="863" t="s">
        <v>1954</v>
      </c>
      <c r="C68" s="862" t="s">
        <v>587</v>
      </c>
      <c r="D68" s="802">
        <f t="shared" si="0"/>
        <v>70206.759999999995</v>
      </c>
      <c r="G68" s="872">
        <v>68628.31</v>
      </c>
      <c r="J68" s="840" t="s">
        <v>15822</v>
      </c>
      <c r="K68" s="848">
        <f>IFERROR(VLOOKUP(J68,REAJUSTE!A:AA,27,FALSE),"")</f>
        <v>1.0229999999999999</v>
      </c>
    </row>
    <row r="69" spans="1:11" ht="18" x14ac:dyDescent="0.2">
      <c r="A69" s="862">
        <v>308304</v>
      </c>
      <c r="B69" s="863" t="s">
        <v>1955</v>
      </c>
      <c r="C69" s="862" t="s">
        <v>587</v>
      </c>
      <c r="D69" s="802">
        <f t="shared" si="0"/>
        <v>74081.84</v>
      </c>
      <c r="G69" s="872">
        <v>72416.27</v>
      </c>
      <c r="J69" s="840" t="s">
        <v>15822</v>
      </c>
      <c r="K69" s="848">
        <f>IFERROR(VLOOKUP(J69,REAJUSTE!A:AA,27,FALSE),"")</f>
        <v>1.0229999999999999</v>
      </c>
    </row>
    <row r="70" spans="1:11" ht="18" x14ac:dyDescent="0.2">
      <c r="A70" s="862">
        <v>308305</v>
      </c>
      <c r="B70" s="863" t="s">
        <v>1956</v>
      </c>
      <c r="C70" s="862" t="s">
        <v>587</v>
      </c>
      <c r="D70" s="802">
        <f t="shared" si="0"/>
        <v>78636.87</v>
      </c>
      <c r="G70" s="872">
        <v>76868.89</v>
      </c>
      <c r="J70" s="840" t="s">
        <v>15822</v>
      </c>
      <c r="K70" s="848">
        <f>IFERROR(VLOOKUP(J70,REAJUSTE!A:AA,27,FALSE),"")</f>
        <v>1.0229999999999999</v>
      </c>
    </row>
    <row r="71" spans="1:11" ht="18" x14ac:dyDescent="0.2">
      <c r="A71" s="862">
        <v>308269</v>
      </c>
      <c r="B71" s="863" t="s">
        <v>1957</v>
      </c>
      <c r="C71" s="862" t="s">
        <v>587</v>
      </c>
      <c r="D71" s="802">
        <f t="shared" si="0"/>
        <v>9692.76</v>
      </c>
      <c r="G71" s="872">
        <v>9474.84</v>
      </c>
      <c r="J71" s="840" t="s">
        <v>15822</v>
      </c>
      <c r="K71" s="848">
        <f>IFERROR(VLOOKUP(J71,REAJUSTE!A:AA,27,FALSE),"")</f>
        <v>1.0229999999999999</v>
      </c>
    </row>
    <row r="72" spans="1:11" ht="18" x14ac:dyDescent="0.2">
      <c r="A72" s="862">
        <v>308270</v>
      </c>
      <c r="B72" s="863" t="s">
        <v>1958</v>
      </c>
      <c r="C72" s="862" t="s">
        <v>587</v>
      </c>
      <c r="D72" s="802">
        <f t="shared" si="0"/>
        <v>13421.25</v>
      </c>
      <c r="G72" s="872">
        <v>13119.51</v>
      </c>
      <c r="J72" s="840" t="s">
        <v>15822</v>
      </c>
      <c r="K72" s="848">
        <f>IFERROR(VLOOKUP(J72,REAJUSTE!A:AA,27,FALSE),"")</f>
        <v>1.0229999999999999</v>
      </c>
    </row>
    <row r="73" spans="1:11" ht="18" x14ac:dyDescent="0.2">
      <c r="A73" s="862">
        <v>308287</v>
      </c>
      <c r="B73" s="863" t="s">
        <v>1959</v>
      </c>
      <c r="C73" s="862" t="s">
        <v>587</v>
      </c>
      <c r="D73" s="802">
        <f t="shared" si="0"/>
        <v>86129.99</v>
      </c>
      <c r="G73" s="872">
        <v>84193.54</v>
      </c>
      <c r="J73" s="840" t="s">
        <v>15822</v>
      </c>
      <c r="K73" s="848">
        <f>IFERROR(VLOOKUP(J73,REAJUSTE!A:AA,27,FALSE),"")</f>
        <v>1.0229999999999999</v>
      </c>
    </row>
    <row r="74" spans="1:11" ht="18" x14ac:dyDescent="0.2">
      <c r="A74" s="862">
        <v>308271</v>
      </c>
      <c r="B74" s="863" t="s">
        <v>1960</v>
      </c>
      <c r="C74" s="862" t="s">
        <v>587</v>
      </c>
      <c r="D74" s="802">
        <f t="shared" si="0"/>
        <v>16612.2</v>
      </c>
      <c r="G74" s="872">
        <v>16238.71</v>
      </c>
      <c r="J74" s="840" t="s">
        <v>15822</v>
      </c>
      <c r="K74" s="848">
        <f>IFERROR(VLOOKUP(J74,REAJUSTE!A:AA,27,FALSE),"")</f>
        <v>1.0229999999999999</v>
      </c>
    </row>
    <row r="75" spans="1:11" ht="18" x14ac:dyDescent="0.2">
      <c r="A75" s="862">
        <v>308272</v>
      </c>
      <c r="B75" s="863" t="s">
        <v>1961</v>
      </c>
      <c r="C75" s="862" t="s">
        <v>587</v>
      </c>
      <c r="D75" s="802">
        <f t="shared" ref="D75:D138" si="1">TRUNC(G75*K75,2)</f>
        <v>19397.810000000001</v>
      </c>
      <c r="G75" s="872">
        <v>18961.7</v>
      </c>
      <c r="J75" s="840" t="s">
        <v>15822</v>
      </c>
      <c r="K75" s="848">
        <f>IFERROR(VLOOKUP(J75,REAJUSTE!A:AA,27,FALSE),"")</f>
        <v>1.0229999999999999</v>
      </c>
    </row>
    <row r="76" spans="1:11" ht="18" x14ac:dyDescent="0.2">
      <c r="A76" s="862">
        <v>308273</v>
      </c>
      <c r="B76" s="863" t="s">
        <v>1962</v>
      </c>
      <c r="C76" s="862" t="s">
        <v>587</v>
      </c>
      <c r="D76" s="802">
        <f t="shared" si="1"/>
        <v>23031.82</v>
      </c>
      <c r="G76" s="872">
        <v>22514</v>
      </c>
      <c r="J76" s="840" t="s">
        <v>15822</v>
      </c>
      <c r="K76" s="848">
        <f>IFERROR(VLOOKUP(J76,REAJUSTE!A:AA,27,FALSE),"")</f>
        <v>1.0229999999999999</v>
      </c>
    </row>
    <row r="77" spans="1:11" ht="18" x14ac:dyDescent="0.2">
      <c r="A77" s="862">
        <v>308274</v>
      </c>
      <c r="B77" s="863" t="s">
        <v>1963</v>
      </c>
      <c r="C77" s="862" t="s">
        <v>587</v>
      </c>
      <c r="D77" s="802">
        <f t="shared" si="1"/>
        <v>26606.73</v>
      </c>
      <c r="G77" s="872">
        <v>26008.54</v>
      </c>
      <c r="J77" s="840" t="s">
        <v>15822</v>
      </c>
      <c r="K77" s="848">
        <f>IFERROR(VLOOKUP(J77,REAJUSTE!A:AA,27,FALSE),"")</f>
        <v>1.0229999999999999</v>
      </c>
    </row>
    <row r="78" spans="1:11" ht="18" x14ac:dyDescent="0.2">
      <c r="A78" s="862">
        <v>308275</v>
      </c>
      <c r="B78" s="863" t="s">
        <v>1964</v>
      </c>
      <c r="C78" s="862" t="s">
        <v>587</v>
      </c>
      <c r="D78" s="802">
        <f t="shared" si="1"/>
        <v>30768.36</v>
      </c>
      <c r="G78" s="872">
        <v>30076.6</v>
      </c>
      <c r="J78" s="840" t="s">
        <v>15822</v>
      </c>
      <c r="K78" s="848">
        <f>IFERROR(VLOOKUP(J78,REAJUSTE!A:AA,27,FALSE),"")</f>
        <v>1.0229999999999999</v>
      </c>
    </row>
    <row r="79" spans="1:11" ht="18" x14ac:dyDescent="0.2">
      <c r="A79" s="862">
        <v>308276</v>
      </c>
      <c r="B79" s="863" t="s">
        <v>1965</v>
      </c>
      <c r="C79" s="862" t="s">
        <v>587</v>
      </c>
      <c r="D79" s="802">
        <f t="shared" si="1"/>
        <v>39293.879999999997</v>
      </c>
      <c r="G79" s="872">
        <v>38410.44</v>
      </c>
      <c r="J79" s="840" t="s">
        <v>15822</v>
      </c>
      <c r="K79" s="848">
        <f>IFERROR(VLOOKUP(J79,REAJUSTE!A:AA,27,FALSE),"")</f>
        <v>1.0229999999999999</v>
      </c>
    </row>
    <row r="80" spans="1:11" ht="18" x14ac:dyDescent="0.2">
      <c r="A80" s="862">
        <v>308277</v>
      </c>
      <c r="B80" s="863" t="s">
        <v>1966</v>
      </c>
      <c r="C80" s="862" t="s">
        <v>587</v>
      </c>
      <c r="D80" s="802">
        <f t="shared" si="1"/>
        <v>43496.34</v>
      </c>
      <c r="G80" s="872">
        <v>42518.42</v>
      </c>
      <c r="J80" s="840" t="s">
        <v>15822</v>
      </c>
      <c r="K80" s="848">
        <f>IFERROR(VLOOKUP(J80,REAJUSTE!A:AA,27,FALSE),"")</f>
        <v>1.0229999999999999</v>
      </c>
    </row>
    <row r="81" spans="1:11" ht="18" x14ac:dyDescent="0.2">
      <c r="A81" s="862">
        <v>308278</v>
      </c>
      <c r="B81" s="863" t="s">
        <v>1967</v>
      </c>
      <c r="C81" s="862" t="s">
        <v>587</v>
      </c>
      <c r="D81" s="802">
        <f t="shared" si="1"/>
        <v>47135.26</v>
      </c>
      <c r="G81" s="872">
        <v>46075.53</v>
      </c>
      <c r="J81" s="840" t="s">
        <v>15822</v>
      </c>
      <c r="K81" s="848">
        <f>IFERROR(VLOOKUP(J81,REAJUSTE!A:AA,27,FALSE),"")</f>
        <v>1.0229999999999999</v>
      </c>
    </row>
    <row r="82" spans="1:11" ht="18" x14ac:dyDescent="0.2">
      <c r="A82" s="862">
        <v>308279</v>
      </c>
      <c r="B82" s="863" t="s">
        <v>1968</v>
      </c>
      <c r="C82" s="862" t="s">
        <v>587</v>
      </c>
      <c r="D82" s="802">
        <f t="shared" si="1"/>
        <v>50906.63</v>
      </c>
      <c r="G82" s="872">
        <v>49762.11</v>
      </c>
      <c r="J82" s="840" t="s">
        <v>15822</v>
      </c>
      <c r="K82" s="848">
        <f>IFERROR(VLOOKUP(J82,REAJUSTE!A:AA,27,FALSE),"")</f>
        <v>1.0229999999999999</v>
      </c>
    </row>
    <row r="83" spans="1:11" ht="18" x14ac:dyDescent="0.2">
      <c r="A83" s="862">
        <v>308280</v>
      </c>
      <c r="B83" s="863" t="s">
        <v>1969</v>
      </c>
      <c r="C83" s="862" t="s">
        <v>587</v>
      </c>
      <c r="D83" s="802">
        <f t="shared" si="1"/>
        <v>55259.71</v>
      </c>
      <c r="G83" s="872">
        <v>54017.32</v>
      </c>
      <c r="J83" s="840" t="s">
        <v>15822</v>
      </c>
      <c r="K83" s="848">
        <f>IFERROR(VLOOKUP(J83,REAJUSTE!A:AA,27,FALSE),"")</f>
        <v>1.0229999999999999</v>
      </c>
    </row>
    <row r="84" spans="1:11" ht="18" x14ac:dyDescent="0.2">
      <c r="A84" s="862">
        <v>308281</v>
      </c>
      <c r="B84" s="863" t="s">
        <v>1970</v>
      </c>
      <c r="C84" s="862" t="s">
        <v>587</v>
      </c>
      <c r="D84" s="802">
        <f t="shared" si="1"/>
        <v>59342.18</v>
      </c>
      <c r="G84" s="872">
        <v>58008</v>
      </c>
      <c r="J84" s="840" t="s">
        <v>15822</v>
      </c>
      <c r="K84" s="848">
        <f>IFERROR(VLOOKUP(J84,REAJUSTE!A:AA,27,FALSE),"")</f>
        <v>1.0229999999999999</v>
      </c>
    </row>
    <row r="85" spans="1:11" ht="18" x14ac:dyDescent="0.2">
      <c r="A85" s="862">
        <v>308282</v>
      </c>
      <c r="B85" s="863" t="s">
        <v>1971</v>
      </c>
      <c r="C85" s="862" t="s">
        <v>587</v>
      </c>
      <c r="D85" s="802">
        <f t="shared" si="1"/>
        <v>63711.26</v>
      </c>
      <c r="G85" s="872">
        <v>62278.85</v>
      </c>
      <c r="J85" s="840" t="s">
        <v>15822</v>
      </c>
      <c r="K85" s="848">
        <f>IFERROR(VLOOKUP(J85,REAJUSTE!A:AA,27,FALSE),"")</f>
        <v>1.0229999999999999</v>
      </c>
    </row>
    <row r="86" spans="1:11" ht="18" x14ac:dyDescent="0.2">
      <c r="A86" s="862">
        <v>308283</v>
      </c>
      <c r="B86" s="863" t="s">
        <v>1972</v>
      </c>
      <c r="C86" s="862" t="s">
        <v>587</v>
      </c>
      <c r="D86" s="802">
        <f t="shared" si="1"/>
        <v>67703.289999999994</v>
      </c>
      <c r="G86" s="872">
        <v>66181.13</v>
      </c>
      <c r="J86" s="840" t="s">
        <v>15822</v>
      </c>
      <c r="K86" s="848">
        <f>IFERROR(VLOOKUP(J86,REAJUSTE!A:AA,27,FALSE),"")</f>
        <v>1.0229999999999999</v>
      </c>
    </row>
    <row r="87" spans="1:11" ht="18" x14ac:dyDescent="0.2">
      <c r="A87" s="862">
        <v>308284</v>
      </c>
      <c r="B87" s="863" t="s">
        <v>1973</v>
      </c>
      <c r="C87" s="862" t="s">
        <v>587</v>
      </c>
      <c r="D87" s="802">
        <f t="shared" si="1"/>
        <v>73043.350000000006</v>
      </c>
      <c r="G87" s="872">
        <v>71401.13</v>
      </c>
      <c r="J87" s="840" t="s">
        <v>15822</v>
      </c>
      <c r="K87" s="848">
        <f>IFERROR(VLOOKUP(J87,REAJUSTE!A:AA,27,FALSE),"")</f>
        <v>1.0229999999999999</v>
      </c>
    </row>
    <row r="88" spans="1:11" ht="18" x14ac:dyDescent="0.2">
      <c r="A88" s="862">
        <v>308285</v>
      </c>
      <c r="B88" s="863" t="s">
        <v>1974</v>
      </c>
      <c r="C88" s="862" t="s">
        <v>587</v>
      </c>
      <c r="D88" s="802">
        <f t="shared" si="1"/>
        <v>77394.69</v>
      </c>
      <c r="G88" s="872">
        <v>75654.64</v>
      </c>
      <c r="J88" s="840" t="s">
        <v>15822</v>
      </c>
      <c r="K88" s="848">
        <f>IFERROR(VLOOKUP(J88,REAJUSTE!A:AA,27,FALSE),"")</f>
        <v>1.0229999999999999</v>
      </c>
    </row>
    <row r="89" spans="1:11" ht="18" x14ac:dyDescent="0.2">
      <c r="A89" s="862">
        <v>308286</v>
      </c>
      <c r="B89" s="863" t="s">
        <v>1975</v>
      </c>
      <c r="C89" s="862" t="s">
        <v>587</v>
      </c>
      <c r="D89" s="802">
        <f t="shared" si="1"/>
        <v>81862.58</v>
      </c>
      <c r="G89" s="872">
        <v>80022.080000000002</v>
      </c>
      <c r="J89" s="840" t="s">
        <v>15822</v>
      </c>
      <c r="K89" s="848">
        <f>IFERROR(VLOOKUP(J89,REAJUSTE!A:AA,27,FALSE),"")</f>
        <v>1.0229999999999999</v>
      </c>
    </row>
    <row r="90" spans="1:11" ht="15" x14ac:dyDescent="0.2">
      <c r="A90" s="862">
        <v>307733</v>
      </c>
      <c r="B90" s="863" t="s">
        <v>5724</v>
      </c>
      <c r="C90" s="862" t="s">
        <v>4</v>
      </c>
      <c r="D90" s="802">
        <f t="shared" si="1"/>
        <v>267.25</v>
      </c>
      <c r="G90" s="872">
        <v>261.25</v>
      </c>
      <c r="J90" s="840" t="s">
        <v>15822</v>
      </c>
      <c r="K90" s="848">
        <f>IFERROR(VLOOKUP(J90,REAJUSTE!A:AA,27,FALSE),"")</f>
        <v>1.0229999999999999</v>
      </c>
    </row>
    <row r="91" spans="1:11" ht="15" x14ac:dyDescent="0.2">
      <c r="A91" s="862">
        <v>307734</v>
      </c>
      <c r="B91" s="863" t="s">
        <v>5725</v>
      </c>
      <c r="C91" s="862" t="s">
        <v>4</v>
      </c>
      <c r="D91" s="802">
        <f t="shared" si="1"/>
        <v>321.85000000000002</v>
      </c>
      <c r="G91" s="872">
        <v>314.62</v>
      </c>
      <c r="J91" s="840" t="s">
        <v>15822</v>
      </c>
      <c r="K91" s="848">
        <f>IFERROR(VLOOKUP(J91,REAJUSTE!A:AA,27,FALSE),"")</f>
        <v>1.0229999999999999</v>
      </c>
    </row>
    <row r="92" spans="1:11" ht="15" x14ac:dyDescent="0.2">
      <c r="A92" s="862">
        <v>307735</v>
      </c>
      <c r="B92" s="863" t="s">
        <v>5726</v>
      </c>
      <c r="C92" s="862" t="s">
        <v>4</v>
      </c>
      <c r="D92" s="802">
        <f t="shared" si="1"/>
        <v>422.27</v>
      </c>
      <c r="G92" s="872">
        <v>412.78</v>
      </c>
      <c r="J92" s="840" t="s">
        <v>15822</v>
      </c>
      <c r="K92" s="848">
        <f>IFERROR(VLOOKUP(J92,REAJUSTE!A:AA,27,FALSE),"")</f>
        <v>1.0229999999999999</v>
      </c>
    </row>
    <row r="93" spans="1:11" ht="15" x14ac:dyDescent="0.2">
      <c r="A93" s="862">
        <v>307736</v>
      </c>
      <c r="B93" s="863" t="s">
        <v>5727</v>
      </c>
      <c r="C93" s="862" t="s">
        <v>4</v>
      </c>
      <c r="D93" s="802">
        <f t="shared" si="1"/>
        <v>563.78</v>
      </c>
      <c r="G93" s="872">
        <v>551.11</v>
      </c>
      <c r="J93" s="840" t="s">
        <v>15822</v>
      </c>
      <c r="K93" s="848">
        <f>IFERROR(VLOOKUP(J93,REAJUSTE!A:AA,27,FALSE),"")</f>
        <v>1.0229999999999999</v>
      </c>
    </row>
    <row r="94" spans="1:11" ht="15" x14ac:dyDescent="0.2">
      <c r="A94" s="862">
        <v>307737</v>
      </c>
      <c r="B94" s="863" t="s">
        <v>5728</v>
      </c>
      <c r="C94" s="862" t="s">
        <v>4</v>
      </c>
      <c r="D94" s="802">
        <f t="shared" si="1"/>
        <v>595.30999999999995</v>
      </c>
      <c r="G94" s="872">
        <v>581.92999999999995</v>
      </c>
      <c r="J94" s="840" t="s">
        <v>15822</v>
      </c>
      <c r="K94" s="848">
        <f>IFERROR(VLOOKUP(J94,REAJUSTE!A:AA,27,FALSE),"")</f>
        <v>1.0229999999999999</v>
      </c>
    </row>
    <row r="95" spans="1:11" ht="15" x14ac:dyDescent="0.2">
      <c r="A95" s="862">
        <v>307730</v>
      </c>
      <c r="B95" s="863" t="s">
        <v>5729</v>
      </c>
      <c r="C95" s="862" t="s">
        <v>4</v>
      </c>
      <c r="D95" s="802">
        <f t="shared" si="1"/>
        <v>0</v>
      </c>
      <c r="G95" s="872">
        <v>0</v>
      </c>
      <c r="J95" s="840" t="s">
        <v>15822</v>
      </c>
      <c r="K95" s="848">
        <f>IFERROR(VLOOKUP(J95,REAJUSTE!A:AA,27,FALSE),"")</f>
        <v>1.0229999999999999</v>
      </c>
    </row>
    <row r="96" spans="1:11" ht="18" x14ac:dyDescent="0.2">
      <c r="A96" s="862">
        <v>307084</v>
      </c>
      <c r="B96" s="863" t="s">
        <v>5730</v>
      </c>
      <c r="C96" s="862" t="s">
        <v>4</v>
      </c>
      <c r="D96" s="802">
        <f t="shared" si="1"/>
        <v>33.130000000000003</v>
      </c>
      <c r="G96" s="872">
        <v>32.39</v>
      </c>
      <c r="J96" s="840" t="s">
        <v>15822</v>
      </c>
      <c r="K96" s="848">
        <f>IFERROR(VLOOKUP(J96,REAJUSTE!A:AA,27,FALSE),"")</f>
        <v>1.0229999999999999</v>
      </c>
    </row>
    <row r="97" spans="1:11" ht="15" x14ac:dyDescent="0.2">
      <c r="A97" s="862">
        <v>407818</v>
      </c>
      <c r="B97" s="863" t="s">
        <v>1976</v>
      </c>
      <c r="C97" s="862" t="s">
        <v>51</v>
      </c>
      <c r="D97" s="802">
        <f t="shared" si="1"/>
        <v>12.51</v>
      </c>
      <c r="G97" s="872">
        <v>12.23</v>
      </c>
      <c r="J97" s="840" t="s">
        <v>15822</v>
      </c>
      <c r="K97" s="848">
        <f>IFERROR(VLOOKUP(J97,REAJUSTE!A:AA,27,FALSE),"")</f>
        <v>1.0229999999999999</v>
      </c>
    </row>
    <row r="98" spans="1:11" ht="15" x14ac:dyDescent="0.2">
      <c r="A98" s="862">
        <v>407819</v>
      </c>
      <c r="B98" s="863" t="s">
        <v>1977</v>
      </c>
      <c r="C98" s="862" t="s">
        <v>51</v>
      </c>
      <c r="D98" s="802">
        <f t="shared" si="1"/>
        <v>12.86</v>
      </c>
      <c r="G98" s="872">
        <v>12.58</v>
      </c>
      <c r="J98" s="840" t="s">
        <v>15822</v>
      </c>
      <c r="K98" s="848">
        <f>IFERROR(VLOOKUP(J98,REAJUSTE!A:AA,27,FALSE),"")</f>
        <v>1.0229999999999999</v>
      </c>
    </row>
    <row r="99" spans="1:11" ht="15" x14ac:dyDescent="0.2">
      <c r="A99" s="862">
        <v>407820</v>
      </c>
      <c r="B99" s="863" t="s">
        <v>1978</v>
      </c>
      <c r="C99" s="862" t="s">
        <v>51</v>
      </c>
      <c r="D99" s="802">
        <f t="shared" si="1"/>
        <v>13.03</v>
      </c>
      <c r="G99" s="872">
        <v>12.74</v>
      </c>
      <c r="J99" s="840" t="s">
        <v>15822</v>
      </c>
      <c r="K99" s="848">
        <f>IFERROR(VLOOKUP(J99,REAJUSTE!A:AA,27,FALSE),"")</f>
        <v>1.0229999999999999</v>
      </c>
    </row>
    <row r="100" spans="1:11" ht="18" x14ac:dyDescent="0.2">
      <c r="A100" s="862">
        <v>407740</v>
      </c>
      <c r="B100" s="863" t="s">
        <v>1979</v>
      </c>
      <c r="C100" s="862" t="s">
        <v>51</v>
      </c>
      <c r="D100" s="802">
        <f t="shared" si="1"/>
        <v>15.72</v>
      </c>
      <c r="G100" s="872">
        <v>15.37</v>
      </c>
      <c r="J100" s="840" t="s">
        <v>15822</v>
      </c>
      <c r="K100" s="848">
        <f>IFERROR(VLOOKUP(J100,REAJUSTE!A:AA,27,FALSE),"")</f>
        <v>1.0229999999999999</v>
      </c>
    </row>
    <row r="101" spans="1:11" ht="15" x14ac:dyDescent="0.2">
      <c r="A101" s="862">
        <v>408037</v>
      </c>
      <c r="B101" s="863" t="s">
        <v>1980</v>
      </c>
      <c r="C101" s="862" t="s">
        <v>587</v>
      </c>
      <c r="D101" s="802">
        <f t="shared" si="1"/>
        <v>21.88</v>
      </c>
      <c r="G101" s="872">
        <v>21.39</v>
      </c>
      <c r="J101" s="840" t="s">
        <v>15822</v>
      </c>
      <c r="K101" s="848">
        <f>IFERROR(VLOOKUP(J101,REAJUSTE!A:AA,27,FALSE),"")</f>
        <v>1.0229999999999999</v>
      </c>
    </row>
    <row r="102" spans="1:11" ht="15" x14ac:dyDescent="0.2">
      <c r="A102" s="862">
        <v>408038</v>
      </c>
      <c r="B102" s="863" t="s">
        <v>1981</v>
      </c>
      <c r="C102" s="862" t="s">
        <v>587</v>
      </c>
      <c r="D102" s="802">
        <f t="shared" si="1"/>
        <v>34.29</v>
      </c>
      <c r="G102" s="872">
        <v>33.520000000000003</v>
      </c>
      <c r="J102" s="840" t="s">
        <v>15822</v>
      </c>
      <c r="K102" s="848">
        <f>IFERROR(VLOOKUP(J102,REAJUSTE!A:AA,27,FALSE),"")</f>
        <v>1.0229999999999999</v>
      </c>
    </row>
    <row r="103" spans="1:11" ht="15" x14ac:dyDescent="0.2">
      <c r="A103" s="862">
        <v>408039</v>
      </c>
      <c r="B103" s="863" t="s">
        <v>1982</v>
      </c>
      <c r="C103" s="862" t="s">
        <v>587</v>
      </c>
      <c r="D103" s="802">
        <f t="shared" si="1"/>
        <v>45.51</v>
      </c>
      <c r="G103" s="872">
        <v>44.49</v>
      </c>
      <c r="J103" s="840" t="s">
        <v>15822</v>
      </c>
      <c r="K103" s="848">
        <f>IFERROR(VLOOKUP(J103,REAJUSTE!A:AA,27,FALSE),"")</f>
        <v>1.0229999999999999</v>
      </c>
    </row>
    <row r="104" spans="1:11" ht="15" x14ac:dyDescent="0.2">
      <c r="A104" s="862">
        <v>408041</v>
      </c>
      <c r="B104" s="863" t="s">
        <v>1983</v>
      </c>
      <c r="C104" s="862" t="s">
        <v>587</v>
      </c>
      <c r="D104" s="802">
        <f t="shared" si="1"/>
        <v>60.25</v>
      </c>
      <c r="G104" s="872">
        <v>58.9</v>
      </c>
      <c r="J104" s="840" t="s">
        <v>15822</v>
      </c>
      <c r="K104" s="848">
        <f>IFERROR(VLOOKUP(J104,REAJUSTE!A:AA,27,FALSE),"")</f>
        <v>1.0229999999999999</v>
      </c>
    </row>
    <row r="105" spans="1:11" ht="15" x14ac:dyDescent="0.2">
      <c r="A105" s="862">
        <v>408042</v>
      </c>
      <c r="B105" s="863" t="s">
        <v>1984</v>
      </c>
      <c r="C105" s="862" t="s">
        <v>587</v>
      </c>
      <c r="D105" s="802">
        <f t="shared" si="1"/>
        <v>86.17</v>
      </c>
      <c r="G105" s="872">
        <v>84.24</v>
      </c>
      <c r="J105" s="840" t="s">
        <v>15822</v>
      </c>
      <c r="K105" s="848">
        <f>IFERROR(VLOOKUP(J105,REAJUSTE!A:AA,27,FALSE),"")</f>
        <v>1.0229999999999999</v>
      </c>
    </row>
    <row r="106" spans="1:11" ht="15" x14ac:dyDescent="0.2">
      <c r="A106" s="862">
        <v>408031</v>
      </c>
      <c r="B106" s="863" t="s">
        <v>1985</v>
      </c>
      <c r="C106" s="862" t="s">
        <v>587</v>
      </c>
      <c r="D106" s="802">
        <f t="shared" si="1"/>
        <v>23.1</v>
      </c>
      <c r="G106" s="872">
        <v>22.59</v>
      </c>
      <c r="J106" s="840" t="s">
        <v>15822</v>
      </c>
      <c r="K106" s="848">
        <f>IFERROR(VLOOKUP(J106,REAJUSTE!A:AA,27,FALSE),"")</f>
        <v>1.0229999999999999</v>
      </c>
    </row>
    <row r="107" spans="1:11" ht="15" x14ac:dyDescent="0.2">
      <c r="A107" s="862">
        <v>408032</v>
      </c>
      <c r="B107" s="863" t="s">
        <v>1986</v>
      </c>
      <c r="C107" s="862" t="s">
        <v>587</v>
      </c>
      <c r="D107" s="802">
        <f t="shared" si="1"/>
        <v>31.53</v>
      </c>
      <c r="G107" s="872">
        <v>30.83</v>
      </c>
      <c r="J107" s="840" t="s">
        <v>15822</v>
      </c>
      <c r="K107" s="848">
        <f>IFERROR(VLOOKUP(J107,REAJUSTE!A:AA,27,FALSE),"")</f>
        <v>1.0229999999999999</v>
      </c>
    </row>
    <row r="108" spans="1:11" ht="15" x14ac:dyDescent="0.2">
      <c r="A108" s="862">
        <v>408033</v>
      </c>
      <c r="B108" s="863" t="s">
        <v>1987</v>
      </c>
      <c r="C108" s="862" t="s">
        <v>587</v>
      </c>
      <c r="D108" s="802">
        <f t="shared" si="1"/>
        <v>43.05</v>
      </c>
      <c r="G108" s="872">
        <v>42.09</v>
      </c>
      <c r="J108" s="840" t="s">
        <v>15822</v>
      </c>
      <c r="K108" s="848">
        <f>IFERROR(VLOOKUP(J108,REAJUSTE!A:AA,27,FALSE),"")</f>
        <v>1.0229999999999999</v>
      </c>
    </row>
    <row r="109" spans="1:11" ht="15" x14ac:dyDescent="0.2">
      <c r="A109" s="862">
        <v>408035</v>
      </c>
      <c r="B109" s="863" t="s">
        <v>1988</v>
      </c>
      <c r="C109" s="862" t="s">
        <v>587</v>
      </c>
      <c r="D109" s="802">
        <f t="shared" si="1"/>
        <v>75.23</v>
      </c>
      <c r="G109" s="872">
        <v>73.540000000000006</v>
      </c>
      <c r="J109" s="840" t="s">
        <v>15822</v>
      </c>
      <c r="K109" s="848">
        <f>IFERROR(VLOOKUP(J109,REAJUSTE!A:AA,27,FALSE),"")</f>
        <v>1.0229999999999999</v>
      </c>
    </row>
    <row r="110" spans="1:11" ht="15" x14ac:dyDescent="0.2">
      <c r="A110" s="862">
        <v>408036</v>
      </c>
      <c r="B110" s="863" t="s">
        <v>1989</v>
      </c>
      <c r="C110" s="862" t="s">
        <v>587</v>
      </c>
      <c r="D110" s="802">
        <f t="shared" si="1"/>
        <v>159.75</v>
      </c>
      <c r="G110" s="872">
        <v>156.16</v>
      </c>
      <c r="J110" s="840" t="s">
        <v>15822</v>
      </c>
      <c r="K110" s="848">
        <f>IFERROR(VLOOKUP(J110,REAJUSTE!A:AA,27,FALSE),"")</f>
        <v>1.0229999999999999</v>
      </c>
    </row>
    <row r="111" spans="1:11" ht="15" x14ac:dyDescent="0.2">
      <c r="A111" s="862">
        <v>408067</v>
      </c>
      <c r="B111" s="863" t="s">
        <v>5731</v>
      </c>
      <c r="C111" s="862" t="s">
        <v>51</v>
      </c>
      <c r="D111" s="802">
        <f t="shared" si="1"/>
        <v>11.28</v>
      </c>
      <c r="G111" s="872">
        <v>11.03</v>
      </c>
      <c r="J111" s="840" t="s">
        <v>15822</v>
      </c>
      <c r="K111" s="848">
        <f>IFERROR(VLOOKUP(J111,REAJUSTE!A:AA,27,FALSE),"")</f>
        <v>1.0229999999999999</v>
      </c>
    </row>
    <row r="112" spans="1:11" ht="18" x14ac:dyDescent="0.2">
      <c r="A112" s="862">
        <v>407743</v>
      </c>
      <c r="B112" s="863" t="s">
        <v>1990</v>
      </c>
      <c r="C112" s="862" t="s">
        <v>51</v>
      </c>
      <c r="D112" s="802">
        <f t="shared" si="1"/>
        <v>12.69</v>
      </c>
      <c r="G112" s="872">
        <v>12.41</v>
      </c>
      <c r="J112" s="840" t="s">
        <v>15822</v>
      </c>
      <c r="K112" s="848">
        <f>IFERROR(VLOOKUP(J112,REAJUSTE!A:AA,27,FALSE),"")</f>
        <v>1.0229999999999999</v>
      </c>
    </row>
    <row r="113" spans="1:11" ht="18" x14ac:dyDescent="0.2">
      <c r="A113" s="862">
        <v>607137</v>
      </c>
      <c r="B113" s="863" t="s">
        <v>5732</v>
      </c>
      <c r="C113" s="862" t="s">
        <v>4</v>
      </c>
      <c r="D113" s="802">
        <f t="shared" si="1"/>
        <v>60601.75</v>
      </c>
      <c r="G113" s="872">
        <v>59239.25</v>
      </c>
      <c r="J113" s="840" t="s">
        <v>15822</v>
      </c>
      <c r="K113" s="848">
        <f>IFERROR(VLOOKUP(J113,REAJUSTE!A:AA,27,FALSE),"")</f>
        <v>1.0229999999999999</v>
      </c>
    </row>
    <row r="114" spans="1:11" ht="18" x14ac:dyDescent="0.2">
      <c r="A114" s="862">
        <v>606785</v>
      </c>
      <c r="B114" s="863" t="s">
        <v>5733</v>
      </c>
      <c r="C114" s="862" t="s">
        <v>4</v>
      </c>
      <c r="D114" s="802">
        <f t="shared" si="1"/>
        <v>59886.37</v>
      </c>
      <c r="G114" s="872">
        <v>58539.96</v>
      </c>
      <c r="J114" s="840" t="s">
        <v>15822</v>
      </c>
      <c r="K114" s="848">
        <f>IFERROR(VLOOKUP(J114,REAJUSTE!A:AA,27,FALSE),"")</f>
        <v>1.0229999999999999</v>
      </c>
    </row>
    <row r="115" spans="1:11" ht="18" x14ac:dyDescent="0.2">
      <c r="A115" s="862">
        <v>607139</v>
      </c>
      <c r="B115" s="863" t="s">
        <v>5734</v>
      </c>
      <c r="C115" s="862" t="s">
        <v>4</v>
      </c>
      <c r="D115" s="802">
        <f t="shared" si="1"/>
        <v>61420.7</v>
      </c>
      <c r="G115" s="872">
        <v>60039.79</v>
      </c>
      <c r="J115" s="840" t="s">
        <v>15822</v>
      </c>
      <c r="K115" s="848">
        <f>IFERROR(VLOOKUP(J115,REAJUSTE!A:AA,27,FALSE),"")</f>
        <v>1.0229999999999999</v>
      </c>
    </row>
    <row r="116" spans="1:11" ht="18" x14ac:dyDescent="0.2">
      <c r="A116" s="862">
        <v>606787</v>
      </c>
      <c r="B116" s="863" t="s">
        <v>5735</v>
      </c>
      <c r="C116" s="862" t="s">
        <v>4</v>
      </c>
      <c r="D116" s="802">
        <f t="shared" si="1"/>
        <v>60363.97</v>
      </c>
      <c r="G116" s="872">
        <v>59006.82</v>
      </c>
      <c r="J116" s="840" t="s">
        <v>15822</v>
      </c>
      <c r="K116" s="848">
        <f>IFERROR(VLOOKUP(J116,REAJUSTE!A:AA,27,FALSE),"")</f>
        <v>1.0229999999999999</v>
      </c>
    </row>
    <row r="117" spans="1:11" ht="18" x14ac:dyDescent="0.2">
      <c r="A117" s="862">
        <v>607140</v>
      </c>
      <c r="B117" s="863" t="s">
        <v>5736</v>
      </c>
      <c r="C117" s="862" t="s">
        <v>4</v>
      </c>
      <c r="D117" s="802">
        <f t="shared" si="1"/>
        <v>56036.19</v>
      </c>
      <c r="G117" s="872">
        <v>54776.34</v>
      </c>
      <c r="J117" s="840" t="s">
        <v>15822</v>
      </c>
      <c r="K117" s="848">
        <f>IFERROR(VLOOKUP(J117,REAJUSTE!A:AA,27,FALSE),"")</f>
        <v>1.0229999999999999</v>
      </c>
    </row>
    <row r="118" spans="1:11" ht="18" x14ac:dyDescent="0.2">
      <c r="A118" s="862">
        <v>606788</v>
      </c>
      <c r="B118" s="863" t="s">
        <v>5737</v>
      </c>
      <c r="C118" s="862" t="s">
        <v>4</v>
      </c>
      <c r="D118" s="802">
        <f t="shared" si="1"/>
        <v>55730.65</v>
      </c>
      <c r="G118" s="872">
        <v>54477.67</v>
      </c>
      <c r="J118" s="840" t="s">
        <v>15822</v>
      </c>
      <c r="K118" s="848">
        <f>IFERROR(VLOOKUP(J118,REAJUSTE!A:AA,27,FALSE),"")</f>
        <v>1.0229999999999999</v>
      </c>
    </row>
    <row r="119" spans="1:11" ht="18" x14ac:dyDescent="0.2">
      <c r="A119" s="862">
        <v>607141</v>
      </c>
      <c r="B119" s="863" t="s">
        <v>5738</v>
      </c>
      <c r="C119" s="862" t="s">
        <v>4</v>
      </c>
      <c r="D119" s="802">
        <f t="shared" si="1"/>
        <v>62563.44</v>
      </c>
      <c r="G119" s="872">
        <v>61156.84</v>
      </c>
      <c r="J119" s="840" t="s">
        <v>15822</v>
      </c>
      <c r="K119" s="848">
        <f>IFERROR(VLOOKUP(J119,REAJUSTE!A:AA,27,FALSE),"")</f>
        <v>1.0229999999999999</v>
      </c>
    </row>
    <row r="120" spans="1:11" ht="18" x14ac:dyDescent="0.2">
      <c r="A120" s="862">
        <v>606789</v>
      </c>
      <c r="B120" s="863" t="s">
        <v>5739</v>
      </c>
      <c r="C120" s="862" t="s">
        <v>4</v>
      </c>
      <c r="D120" s="802">
        <f t="shared" si="1"/>
        <v>61819.99</v>
      </c>
      <c r="G120" s="872">
        <v>60430.1</v>
      </c>
      <c r="J120" s="840" t="s">
        <v>15822</v>
      </c>
      <c r="K120" s="848">
        <f>IFERROR(VLOOKUP(J120,REAJUSTE!A:AA,27,FALSE),"")</f>
        <v>1.0229999999999999</v>
      </c>
    </row>
    <row r="121" spans="1:11" ht="18" x14ac:dyDescent="0.2">
      <c r="A121" s="862">
        <v>607144</v>
      </c>
      <c r="B121" s="863" t="s">
        <v>5740</v>
      </c>
      <c r="C121" s="862" t="s">
        <v>4</v>
      </c>
      <c r="D121" s="802">
        <f t="shared" si="1"/>
        <v>73120.67</v>
      </c>
      <c r="G121" s="872">
        <v>71476.710000000006</v>
      </c>
      <c r="J121" s="840" t="s">
        <v>15822</v>
      </c>
      <c r="K121" s="848">
        <f>IFERROR(VLOOKUP(J121,REAJUSTE!A:AA,27,FALSE),"")</f>
        <v>1.0229999999999999</v>
      </c>
    </row>
    <row r="122" spans="1:11" ht="18" x14ac:dyDescent="0.2">
      <c r="A122" s="862">
        <v>606792</v>
      </c>
      <c r="B122" s="863" t="s">
        <v>5741</v>
      </c>
      <c r="C122" s="862" t="s">
        <v>4</v>
      </c>
      <c r="D122" s="802">
        <f t="shared" si="1"/>
        <v>72441.61</v>
      </c>
      <c r="G122" s="872">
        <v>70812.92</v>
      </c>
      <c r="J122" s="840" t="s">
        <v>15822</v>
      </c>
      <c r="K122" s="848">
        <f>IFERROR(VLOOKUP(J122,REAJUSTE!A:AA,27,FALSE),"")</f>
        <v>1.0229999999999999</v>
      </c>
    </row>
    <row r="123" spans="1:11" ht="18" x14ac:dyDescent="0.2">
      <c r="A123" s="862">
        <v>607142</v>
      </c>
      <c r="B123" s="863" t="s">
        <v>5742</v>
      </c>
      <c r="C123" s="862" t="s">
        <v>4</v>
      </c>
      <c r="D123" s="802">
        <f t="shared" si="1"/>
        <v>65647.78</v>
      </c>
      <c r="G123" s="872">
        <v>64171.83</v>
      </c>
      <c r="J123" s="840" t="s">
        <v>15822</v>
      </c>
      <c r="K123" s="848">
        <f>IFERROR(VLOOKUP(J123,REAJUSTE!A:AA,27,FALSE),"")</f>
        <v>1.0229999999999999</v>
      </c>
    </row>
    <row r="124" spans="1:11" ht="18" x14ac:dyDescent="0.2">
      <c r="A124" s="862">
        <v>606790</v>
      </c>
      <c r="B124" s="863" t="s">
        <v>5743</v>
      </c>
      <c r="C124" s="862" t="s">
        <v>4</v>
      </c>
      <c r="D124" s="802">
        <f t="shared" si="1"/>
        <v>64848.11</v>
      </c>
      <c r="G124" s="872">
        <v>63390.14</v>
      </c>
      <c r="J124" s="840" t="s">
        <v>15822</v>
      </c>
      <c r="K124" s="848">
        <f>IFERROR(VLOOKUP(J124,REAJUSTE!A:AA,27,FALSE),"")</f>
        <v>1.0229999999999999</v>
      </c>
    </row>
    <row r="125" spans="1:11" ht="18" x14ac:dyDescent="0.2">
      <c r="A125" s="862">
        <v>607145</v>
      </c>
      <c r="B125" s="863" t="s">
        <v>5744</v>
      </c>
      <c r="C125" s="862" t="s">
        <v>4</v>
      </c>
      <c r="D125" s="802">
        <f t="shared" si="1"/>
        <v>80852.179999999993</v>
      </c>
      <c r="G125" s="872">
        <v>79034.39</v>
      </c>
      <c r="J125" s="840" t="s">
        <v>15822</v>
      </c>
      <c r="K125" s="848">
        <f>IFERROR(VLOOKUP(J125,REAJUSTE!A:AA,27,FALSE),"")</f>
        <v>1.0229999999999999</v>
      </c>
    </row>
    <row r="126" spans="1:11" ht="18" x14ac:dyDescent="0.2">
      <c r="A126" s="862">
        <v>606793</v>
      </c>
      <c r="B126" s="863" t="s">
        <v>5745</v>
      </c>
      <c r="C126" s="862" t="s">
        <v>4</v>
      </c>
      <c r="D126" s="802">
        <f t="shared" si="1"/>
        <v>80092.7</v>
      </c>
      <c r="G126" s="872">
        <v>78291.990000000005</v>
      </c>
      <c r="J126" s="840" t="s">
        <v>15822</v>
      </c>
      <c r="K126" s="848">
        <f>IFERROR(VLOOKUP(J126,REAJUSTE!A:AA,27,FALSE),"")</f>
        <v>1.0229999999999999</v>
      </c>
    </row>
    <row r="127" spans="1:11" ht="18" x14ac:dyDescent="0.2">
      <c r="A127" s="862">
        <v>607146</v>
      </c>
      <c r="B127" s="863" t="s">
        <v>5746</v>
      </c>
      <c r="C127" s="862" t="s">
        <v>4</v>
      </c>
      <c r="D127" s="802">
        <f t="shared" si="1"/>
        <v>84316.11</v>
      </c>
      <c r="G127" s="872">
        <v>82420.44</v>
      </c>
      <c r="J127" s="840" t="s">
        <v>15822</v>
      </c>
      <c r="K127" s="848">
        <f>IFERROR(VLOOKUP(J127,REAJUSTE!A:AA,27,FALSE),"")</f>
        <v>1.0229999999999999</v>
      </c>
    </row>
    <row r="128" spans="1:11" ht="18" x14ac:dyDescent="0.2">
      <c r="A128" s="862">
        <v>606794</v>
      </c>
      <c r="B128" s="863" t="s">
        <v>5747</v>
      </c>
      <c r="C128" s="862" t="s">
        <v>4</v>
      </c>
      <c r="D128" s="802">
        <f t="shared" si="1"/>
        <v>83491.8</v>
      </c>
      <c r="G128" s="872">
        <v>81614.67</v>
      </c>
      <c r="J128" s="840" t="s">
        <v>15822</v>
      </c>
      <c r="K128" s="848">
        <f>IFERROR(VLOOKUP(J128,REAJUSTE!A:AA,27,FALSE),"")</f>
        <v>1.0229999999999999</v>
      </c>
    </row>
    <row r="129" spans="1:11" ht="18" x14ac:dyDescent="0.2">
      <c r="A129" s="862">
        <v>607143</v>
      </c>
      <c r="B129" s="863" t="s">
        <v>5748</v>
      </c>
      <c r="C129" s="862" t="s">
        <v>4</v>
      </c>
      <c r="D129" s="802">
        <f t="shared" si="1"/>
        <v>70914</v>
      </c>
      <c r="G129" s="872">
        <v>69319.649999999994</v>
      </c>
      <c r="J129" s="840" t="s">
        <v>15822</v>
      </c>
      <c r="K129" s="848">
        <f>IFERROR(VLOOKUP(J129,REAJUSTE!A:AA,27,FALSE),"")</f>
        <v>1.0229999999999999</v>
      </c>
    </row>
    <row r="130" spans="1:11" ht="18" x14ac:dyDescent="0.2">
      <c r="A130" s="862">
        <v>606791</v>
      </c>
      <c r="B130" s="863" t="s">
        <v>5749</v>
      </c>
      <c r="C130" s="862" t="s">
        <v>4</v>
      </c>
      <c r="D130" s="802">
        <f t="shared" si="1"/>
        <v>69993.36</v>
      </c>
      <c r="G130" s="872">
        <v>68419.710000000006</v>
      </c>
      <c r="J130" s="840" t="s">
        <v>15822</v>
      </c>
      <c r="K130" s="848">
        <f>IFERROR(VLOOKUP(J130,REAJUSTE!A:AA,27,FALSE),"")</f>
        <v>1.0229999999999999</v>
      </c>
    </row>
    <row r="131" spans="1:11" ht="18" x14ac:dyDescent="0.2">
      <c r="A131" s="862">
        <v>607147</v>
      </c>
      <c r="B131" s="863" t="s">
        <v>5750</v>
      </c>
      <c r="C131" s="862" t="s">
        <v>4</v>
      </c>
      <c r="D131" s="802">
        <f t="shared" si="1"/>
        <v>90956.62</v>
      </c>
      <c r="G131" s="872">
        <v>88911.66</v>
      </c>
      <c r="J131" s="840" t="s">
        <v>15822</v>
      </c>
      <c r="K131" s="848">
        <f>IFERROR(VLOOKUP(J131,REAJUSTE!A:AA,27,FALSE),"")</f>
        <v>1.0229999999999999</v>
      </c>
    </row>
    <row r="132" spans="1:11" ht="18" x14ac:dyDescent="0.2">
      <c r="A132" s="862">
        <v>606795</v>
      </c>
      <c r="B132" s="863" t="s">
        <v>5751</v>
      </c>
      <c r="C132" s="862" t="s">
        <v>4</v>
      </c>
      <c r="D132" s="802">
        <f t="shared" si="1"/>
        <v>90006.77</v>
      </c>
      <c r="G132" s="872">
        <v>87983.16</v>
      </c>
      <c r="J132" s="840" t="s">
        <v>15822</v>
      </c>
      <c r="K132" s="848">
        <f>IFERROR(VLOOKUP(J132,REAJUSTE!A:AA,27,FALSE),"")</f>
        <v>1.0229999999999999</v>
      </c>
    </row>
    <row r="133" spans="1:11" ht="18" x14ac:dyDescent="0.2">
      <c r="A133" s="862">
        <v>607112</v>
      </c>
      <c r="B133" s="863" t="s">
        <v>5752</v>
      </c>
      <c r="C133" s="862" t="s">
        <v>4</v>
      </c>
      <c r="D133" s="802">
        <f t="shared" si="1"/>
        <v>29516.27</v>
      </c>
      <c r="G133" s="872">
        <v>28852.66</v>
      </c>
      <c r="J133" s="840" t="s">
        <v>15822</v>
      </c>
      <c r="K133" s="848">
        <f>IFERROR(VLOOKUP(J133,REAJUSTE!A:AA,27,FALSE),"")</f>
        <v>1.0229999999999999</v>
      </c>
    </row>
    <row r="134" spans="1:11" ht="18" x14ac:dyDescent="0.2">
      <c r="A134" s="862">
        <v>606760</v>
      </c>
      <c r="B134" s="863" t="s">
        <v>5753</v>
      </c>
      <c r="C134" s="862" t="s">
        <v>4</v>
      </c>
      <c r="D134" s="802">
        <f t="shared" si="1"/>
        <v>29267.27</v>
      </c>
      <c r="G134" s="872">
        <v>28609.26</v>
      </c>
      <c r="J134" s="840" t="s">
        <v>15822</v>
      </c>
      <c r="K134" s="848">
        <f>IFERROR(VLOOKUP(J134,REAJUSTE!A:AA,27,FALSE),"")</f>
        <v>1.0229999999999999</v>
      </c>
    </row>
    <row r="135" spans="1:11" ht="18" x14ac:dyDescent="0.2">
      <c r="A135" s="862">
        <v>607113</v>
      </c>
      <c r="B135" s="863" t="s">
        <v>5754</v>
      </c>
      <c r="C135" s="862" t="s">
        <v>4</v>
      </c>
      <c r="D135" s="802">
        <f t="shared" si="1"/>
        <v>35870.49</v>
      </c>
      <c r="G135" s="872">
        <v>35064.019999999997</v>
      </c>
      <c r="J135" s="840" t="s">
        <v>15822</v>
      </c>
      <c r="K135" s="848">
        <f>IFERROR(VLOOKUP(J135,REAJUSTE!A:AA,27,FALSE),"")</f>
        <v>1.0229999999999999</v>
      </c>
    </row>
    <row r="136" spans="1:11" ht="18" x14ac:dyDescent="0.2">
      <c r="A136" s="862">
        <v>606761</v>
      </c>
      <c r="B136" s="863" t="s">
        <v>5755</v>
      </c>
      <c r="C136" s="862" t="s">
        <v>4</v>
      </c>
      <c r="D136" s="802">
        <f t="shared" si="1"/>
        <v>35584.269999999997</v>
      </c>
      <c r="G136" s="872">
        <v>34784.239999999998</v>
      </c>
      <c r="J136" s="840" t="s">
        <v>15822</v>
      </c>
      <c r="K136" s="848">
        <f>IFERROR(VLOOKUP(J136,REAJUSTE!A:AA,27,FALSE),"")</f>
        <v>1.0229999999999999</v>
      </c>
    </row>
    <row r="137" spans="1:11" ht="18" x14ac:dyDescent="0.2">
      <c r="A137" s="862">
        <v>606762</v>
      </c>
      <c r="B137" s="863" t="s">
        <v>5756</v>
      </c>
      <c r="C137" s="862" t="s">
        <v>4</v>
      </c>
      <c r="D137" s="802">
        <f t="shared" si="1"/>
        <v>35485.08</v>
      </c>
      <c r="G137" s="872">
        <v>34687.279999999999</v>
      </c>
      <c r="J137" s="840" t="s">
        <v>15822</v>
      </c>
      <c r="K137" s="848">
        <f>IFERROR(VLOOKUP(J137,REAJUSTE!A:AA,27,FALSE),"")</f>
        <v>1.0229999999999999</v>
      </c>
    </row>
    <row r="138" spans="1:11" ht="18" x14ac:dyDescent="0.2">
      <c r="A138" s="862">
        <v>607114</v>
      </c>
      <c r="B138" s="863" t="s">
        <v>5757</v>
      </c>
      <c r="C138" s="862" t="s">
        <v>4</v>
      </c>
      <c r="D138" s="802">
        <f t="shared" si="1"/>
        <v>35776.699999999997</v>
      </c>
      <c r="G138" s="872">
        <v>34972.339999999997</v>
      </c>
      <c r="J138" s="840" t="s">
        <v>15822</v>
      </c>
      <c r="K138" s="848">
        <f>IFERROR(VLOOKUP(J138,REAJUSTE!A:AA,27,FALSE),"")</f>
        <v>1.0229999999999999</v>
      </c>
    </row>
    <row r="139" spans="1:11" ht="18" x14ac:dyDescent="0.2">
      <c r="A139" s="862">
        <v>607116</v>
      </c>
      <c r="B139" s="863" t="s">
        <v>5758</v>
      </c>
      <c r="C139" s="862" t="s">
        <v>4</v>
      </c>
      <c r="D139" s="802">
        <f t="shared" ref="D139:D202" si="2">TRUNC(G139*K139,2)</f>
        <v>36378.51</v>
      </c>
      <c r="G139" s="872">
        <v>35560.620000000003</v>
      </c>
      <c r="J139" s="840" t="s">
        <v>15822</v>
      </c>
      <c r="K139" s="848">
        <f>IFERROR(VLOOKUP(J139,REAJUSTE!A:AA,27,FALSE),"")</f>
        <v>1.0229999999999999</v>
      </c>
    </row>
    <row r="140" spans="1:11" ht="18" x14ac:dyDescent="0.2">
      <c r="A140" s="862">
        <v>606764</v>
      </c>
      <c r="B140" s="863" t="s">
        <v>5759</v>
      </c>
      <c r="C140" s="862" t="s">
        <v>4</v>
      </c>
      <c r="D140" s="802">
        <f t="shared" si="2"/>
        <v>36074.61</v>
      </c>
      <c r="G140" s="872">
        <v>35263.550000000003</v>
      </c>
      <c r="J140" s="840" t="s">
        <v>15822</v>
      </c>
      <c r="K140" s="848">
        <f>IFERROR(VLOOKUP(J140,REAJUSTE!A:AA,27,FALSE),"")</f>
        <v>1.0229999999999999</v>
      </c>
    </row>
    <row r="141" spans="1:11" ht="18" x14ac:dyDescent="0.2">
      <c r="A141" s="862">
        <v>607115</v>
      </c>
      <c r="B141" s="863" t="s">
        <v>5760</v>
      </c>
      <c r="C141" s="862" t="s">
        <v>4</v>
      </c>
      <c r="D141" s="802">
        <f t="shared" si="2"/>
        <v>41313.64</v>
      </c>
      <c r="G141" s="872">
        <v>40384.79</v>
      </c>
      <c r="J141" s="840" t="s">
        <v>15822</v>
      </c>
      <c r="K141" s="848">
        <f>IFERROR(VLOOKUP(J141,REAJUSTE!A:AA,27,FALSE),"")</f>
        <v>1.0229999999999999</v>
      </c>
    </row>
    <row r="142" spans="1:11" ht="18" x14ac:dyDescent="0.2">
      <c r="A142" s="862">
        <v>606763</v>
      </c>
      <c r="B142" s="863" t="s">
        <v>5761</v>
      </c>
      <c r="C142" s="862" t="s">
        <v>4</v>
      </c>
      <c r="D142" s="802">
        <f t="shared" si="2"/>
        <v>40948.04</v>
      </c>
      <c r="G142" s="872">
        <v>40027.410000000003</v>
      </c>
      <c r="J142" s="840" t="s">
        <v>15822</v>
      </c>
      <c r="K142" s="848">
        <f>IFERROR(VLOOKUP(J142,REAJUSTE!A:AA,27,FALSE),"")</f>
        <v>1.0229999999999999</v>
      </c>
    </row>
    <row r="143" spans="1:11" ht="18" x14ac:dyDescent="0.2">
      <c r="A143" s="862">
        <v>607117</v>
      </c>
      <c r="B143" s="863" t="s">
        <v>5762</v>
      </c>
      <c r="C143" s="862" t="s">
        <v>4</v>
      </c>
      <c r="D143" s="802">
        <f t="shared" si="2"/>
        <v>41319.4</v>
      </c>
      <c r="G143" s="872">
        <v>40390.43</v>
      </c>
      <c r="J143" s="840" t="s">
        <v>15822</v>
      </c>
      <c r="K143" s="848">
        <f>IFERROR(VLOOKUP(J143,REAJUSTE!A:AA,27,FALSE),"")</f>
        <v>1.0229999999999999</v>
      </c>
    </row>
    <row r="144" spans="1:11" ht="18" x14ac:dyDescent="0.2">
      <c r="A144" s="862">
        <v>606765</v>
      </c>
      <c r="B144" s="863" t="s">
        <v>5763</v>
      </c>
      <c r="C144" s="862" t="s">
        <v>4</v>
      </c>
      <c r="D144" s="802">
        <f t="shared" si="2"/>
        <v>40963.839999999997</v>
      </c>
      <c r="G144" s="872">
        <v>40042.86</v>
      </c>
      <c r="J144" s="840" t="s">
        <v>15822</v>
      </c>
      <c r="K144" s="848">
        <f>IFERROR(VLOOKUP(J144,REAJUSTE!A:AA,27,FALSE),"")</f>
        <v>1.0229999999999999</v>
      </c>
    </row>
    <row r="145" spans="1:11" ht="18" x14ac:dyDescent="0.2">
      <c r="A145" s="862">
        <v>607118</v>
      </c>
      <c r="B145" s="863" t="s">
        <v>5764</v>
      </c>
      <c r="C145" s="862" t="s">
        <v>4</v>
      </c>
      <c r="D145" s="802">
        <f t="shared" si="2"/>
        <v>37018.519999999997</v>
      </c>
      <c r="G145" s="872">
        <v>36186.239999999998</v>
      </c>
      <c r="J145" s="840" t="s">
        <v>15822</v>
      </c>
      <c r="K145" s="848">
        <f>IFERROR(VLOOKUP(J145,REAJUSTE!A:AA,27,FALSE),"")</f>
        <v>1.0229999999999999</v>
      </c>
    </row>
    <row r="146" spans="1:11" ht="18" x14ac:dyDescent="0.2">
      <c r="A146" s="862">
        <v>606766</v>
      </c>
      <c r="B146" s="863" t="s">
        <v>5765</v>
      </c>
      <c r="C146" s="862" t="s">
        <v>4</v>
      </c>
      <c r="D146" s="802">
        <f t="shared" si="2"/>
        <v>36704.800000000003</v>
      </c>
      <c r="G146" s="872">
        <v>35879.57</v>
      </c>
      <c r="J146" s="840" t="s">
        <v>15822</v>
      </c>
      <c r="K146" s="848">
        <f>IFERROR(VLOOKUP(J146,REAJUSTE!A:AA,27,FALSE),"")</f>
        <v>1.0229999999999999</v>
      </c>
    </row>
    <row r="147" spans="1:11" ht="18" x14ac:dyDescent="0.2">
      <c r="A147" s="862">
        <v>607120</v>
      </c>
      <c r="B147" s="863" t="s">
        <v>5766</v>
      </c>
      <c r="C147" s="862" t="s">
        <v>4</v>
      </c>
      <c r="D147" s="802">
        <f t="shared" si="2"/>
        <v>37698</v>
      </c>
      <c r="G147" s="872">
        <v>36850.44</v>
      </c>
      <c r="J147" s="840" t="s">
        <v>15822</v>
      </c>
      <c r="K147" s="848">
        <f>IFERROR(VLOOKUP(J147,REAJUSTE!A:AA,27,FALSE),"")</f>
        <v>1.0229999999999999</v>
      </c>
    </row>
    <row r="148" spans="1:11" ht="18" x14ac:dyDescent="0.2">
      <c r="A148" s="862">
        <v>606768</v>
      </c>
      <c r="B148" s="863" t="s">
        <v>5767</v>
      </c>
      <c r="C148" s="862" t="s">
        <v>4</v>
      </c>
      <c r="D148" s="802">
        <f t="shared" si="2"/>
        <v>37367.620000000003</v>
      </c>
      <c r="G148" s="872">
        <v>36527.49</v>
      </c>
      <c r="J148" s="840" t="s">
        <v>15822</v>
      </c>
      <c r="K148" s="848">
        <f>IFERROR(VLOOKUP(J148,REAJUSTE!A:AA,27,FALSE),"")</f>
        <v>1.0229999999999999</v>
      </c>
    </row>
    <row r="149" spans="1:11" ht="18" x14ac:dyDescent="0.2">
      <c r="A149" s="862">
        <v>607119</v>
      </c>
      <c r="B149" s="863" t="s">
        <v>5768</v>
      </c>
      <c r="C149" s="862" t="s">
        <v>4</v>
      </c>
      <c r="D149" s="802">
        <f t="shared" si="2"/>
        <v>43347.09</v>
      </c>
      <c r="G149" s="872">
        <v>42372.53</v>
      </c>
      <c r="J149" s="840" t="s">
        <v>15822</v>
      </c>
      <c r="K149" s="848">
        <f>IFERROR(VLOOKUP(J149,REAJUSTE!A:AA,27,FALSE),"")</f>
        <v>1.0229999999999999</v>
      </c>
    </row>
    <row r="150" spans="1:11" ht="18" x14ac:dyDescent="0.2">
      <c r="A150" s="862">
        <v>606767</v>
      </c>
      <c r="B150" s="863" t="s">
        <v>5769</v>
      </c>
      <c r="C150" s="862" t="s">
        <v>4</v>
      </c>
      <c r="D150" s="802">
        <f t="shared" si="2"/>
        <v>42944.19</v>
      </c>
      <c r="G150" s="872">
        <v>41978.69</v>
      </c>
      <c r="J150" s="840" t="s">
        <v>15822</v>
      </c>
      <c r="K150" s="848">
        <f>IFERROR(VLOOKUP(J150,REAJUSTE!A:AA,27,FALSE),"")</f>
        <v>1.0229999999999999</v>
      </c>
    </row>
    <row r="151" spans="1:11" ht="18" x14ac:dyDescent="0.2">
      <c r="A151" s="862">
        <v>607121</v>
      </c>
      <c r="B151" s="863" t="s">
        <v>5770</v>
      </c>
      <c r="C151" s="862" t="s">
        <v>4</v>
      </c>
      <c r="D151" s="802">
        <f t="shared" si="2"/>
        <v>40814.89</v>
      </c>
      <c r="G151" s="872">
        <v>39897.26</v>
      </c>
      <c r="J151" s="840" t="s">
        <v>15822</v>
      </c>
      <c r="K151" s="848">
        <f>IFERROR(VLOOKUP(J151,REAJUSTE!A:AA,27,FALSE),"")</f>
        <v>1.0229999999999999</v>
      </c>
    </row>
    <row r="152" spans="1:11" ht="18" x14ac:dyDescent="0.2">
      <c r="A152" s="862">
        <v>606769</v>
      </c>
      <c r="B152" s="863" t="s">
        <v>5771</v>
      </c>
      <c r="C152" s="862" t="s">
        <v>4</v>
      </c>
      <c r="D152" s="802">
        <f t="shared" si="2"/>
        <v>40438.230000000003</v>
      </c>
      <c r="G152" s="872">
        <v>39529.07</v>
      </c>
      <c r="J152" s="840" t="s">
        <v>15822</v>
      </c>
      <c r="K152" s="848">
        <f>IFERROR(VLOOKUP(J152,REAJUSTE!A:AA,27,FALSE),"")</f>
        <v>1.0229999999999999</v>
      </c>
    </row>
    <row r="153" spans="1:11" ht="18" x14ac:dyDescent="0.2">
      <c r="A153" s="862">
        <v>607123</v>
      </c>
      <c r="B153" s="863" t="s">
        <v>5772</v>
      </c>
      <c r="C153" s="862" t="s">
        <v>4</v>
      </c>
      <c r="D153" s="802">
        <f t="shared" si="2"/>
        <v>40274.93</v>
      </c>
      <c r="G153" s="872">
        <v>39369.440000000002</v>
      </c>
      <c r="J153" s="840" t="s">
        <v>15822</v>
      </c>
      <c r="K153" s="848">
        <f>IFERROR(VLOOKUP(J153,REAJUSTE!A:AA,27,FALSE),"")</f>
        <v>1.0229999999999999</v>
      </c>
    </row>
    <row r="154" spans="1:11" ht="18" x14ac:dyDescent="0.2">
      <c r="A154" s="862">
        <v>606771</v>
      </c>
      <c r="B154" s="863" t="s">
        <v>5773</v>
      </c>
      <c r="C154" s="862" t="s">
        <v>4</v>
      </c>
      <c r="D154" s="802">
        <f t="shared" si="2"/>
        <v>39899.68</v>
      </c>
      <c r="G154" s="872">
        <v>39002.620000000003</v>
      </c>
      <c r="J154" s="840" t="s">
        <v>15822</v>
      </c>
      <c r="K154" s="848">
        <f>IFERROR(VLOOKUP(J154,REAJUSTE!A:AA,27,FALSE),"")</f>
        <v>1.0229999999999999</v>
      </c>
    </row>
    <row r="155" spans="1:11" ht="18" x14ac:dyDescent="0.2">
      <c r="A155" s="862">
        <v>607122</v>
      </c>
      <c r="B155" s="863" t="s">
        <v>5774</v>
      </c>
      <c r="C155" s="862" t="s">
        <v>4</v>
      </c>
      <c r="D155" s="802">
        <f t="shared" si="2"/>
        <v>44705.66</v>
      </c>
      <c r="G155" s="872">
        <v>43700.55</v>
      </c>
      <c r="J155" s="840" t="s">
        <v>15822</v>
      </c>
      <c r="K155" s="848">
        <f>IFERROR(VLOOKUP(J155,REAJUSTE!A:AA,27,FALSE),"")</f>
        <v>1.0229999999999999</v>
      </c>
    </row>
    <row r="156" spans="1:11" ht="18" x14ac:dyDescent="0.2">
      <c r="A156" s="862">
        <v>606770</v>
      </c>
      <c r="B156" s="863" t="s">
        <v>5775</v>
      </c>
      <c r="C156" s="862" t="s">
        <v>4</v>
      </c>
      <c r="D156" s="802">
        <f t="shared" si="2"/>
        <v>44272.89</v>
      </c>
      <c r="G156" s="872">
        <v>43277.51</v>
      </c>
      <c r="J156" s="840" t="s">
        <v>15822</v>
      </c>
      <c r="K156" s="848">
        <f>IFERROR(VLOOKUP(J156,REAJUSTE!A:AA,27,FALSE),"")</f>
        <v>1.0229999999999999</v>
      </c>
    </row>
    <row r="157" spans="1:11" ht="18" x14ac:dyDescent="0.2">
      <c r="A157" s="862">
        <v>607125</v>
      </c>
      <c r="B157" s="863" t="s">
        <v>5776</v>
      </c>
      <c r="C157" s="862" t="s">
        <v>4</v>
      </c>
      <c r="D157" s="802">
        <f t="shared" si="2"/>
        <v>41656.97</v>
      </c>
      <c r="G157" s="872">
        <v>40720.410000000003</v>
      </c>
      <c r="J157" s="840" t="s">
        <v>15822</v>
      </c>
      <c r="K157" s="848">
        <f>IFERROR(VLOOKUP(J157,REAJUSTE!A:AA,27,FALSE),"")</f>
        <v>1.0229999999999999</v>
      </c>
    </row>
    <row r="158" spans="1:11" ht="18" x14ac:dyDescent="0.2">
      <c r="A158" s="862">
        <v>606773</v>
      </c>
      <c r="B158" s="863" t="s">
        <v>5777</v>
      </c>
      <c r="C158" s="862" t="s">
        <v>4</v>
      </c>
      <c r="D158" s="802">
        <f t="shared" si="2"/>
        <v>41262.15</v>
      </c>
      <c r="G158" s="872">
        <v>40334.46</v>
      </c>
      <c r="J158" s="840" t="s">
        <v>15822</v>
      </c>
      <c r="K158" s="848">
        <f>IFERROR(VLOOKUP(J158,REAJUSTE!A:AA,27,FALSE),"")</f>
        <v>1.0229999999999999</v>
      </c>
    </row>
    <row r="159" spans="1:11" ht="18" x14ac:dyDescent="0.2">
      <c r="A159" s="862">
        <v>607124</v>
      </c>
      <c r="B159" s="863" t="s">
        <v>5778</v>
      </c>
      <c r="C159" s="862" t="s">
        <v>4</v>
      </c>
      <c r="D159" s="802">
        <f t="shared" si="2"/>
        <v>45377.66</v>
      </c>
      <c r="G159" s="872">
        <v>44357.440000000002</v>
      </c>
      <c r="J159" s="840" t="s">
        <v>15822</v>
      </c>
      <c r="K159" s="848">
        <f>IFERROR(VLOOKUP(J159,REAJUSTE!A:AA,27,FALSE),"")</f>
        <v>1.0229999999999999</v>
      </c>
    </row>
    <row r="160" spans="1:11" ht="18" x14ac:dyDescent="0.2">
      <c r="A160" s="862">
        <v>606772</v>
      </c>
      <c r="B160" s="863" t="s">
        <v>5779</v>
      </c>
      <c r="C160" s="862" t="s">
        <v>4</v>
      </c>
      <c r="D160" s="802">
        <f t="shared" si="2"/>
        <v>44931.02</v>
      </c>
      <c r="G160" s="872">
        <v>43920.85</v>
      </c>
      <c r="J160" s="840" t="s">
        <v>15822</v>
      </c>
      <c r="K160" s="848">
        <f>IFERROR(VLOOKUP(J160,REAJUSTE!A:AA,27,FALSE),"")</f>
        <v>1.0229999999999999</v>
      </c>
    </row>
    <row r="161" spans="1:11" ht="18" x14ac:dyDescent="0.2">
      <c r="A161" s="862">
        <v>607126</v>
      </c>
      <c r="B161" s="863" t="s">
        <v>5780</v>
      </c>
      <c r="C161" s="862" t="s">
        <v>4</v>
      </c>
      <c r="D161" s="802">
        <f t="shared" si="2"/>
        <v>46648.37</v>
      </c>
      <c r="G161" s="872">
        <v>45599.58</v>
      </c>
      <c r="J161" s="840" t="s">
        <v>15822</v>
      </c>
      <c r="K161" s="848">
        <f>IFERROR(VLOOKUP(J161,REAJUSTE!A:AA,27,FALSE),"")</f>
        <v>1.0229999999999999</v>
      </c>
    </row>
    <row r="162" spans="1:11" ht="18" x14ac:dyDescent="0.2">
      <c r="A162" s="862">
        <v>606774</v>
      </c>
      <c r="B162" s="863" t="s">
        <v>5781</v>
      </c>
      <c r="C162" s="862" t="s">
        <v>4</v>
      </c>
      <c r="D162" s="802">
        <f t="shared" si="2"/>
        <v>46180.22</v>
      </c>
      <c r="G162" s="872">
        <v>45141.96</v>
      </c>
      <c r="J162" s="840" t="s">
        <v>15822</v>
      </c>
      <c r="K162" s="848">
        <f>IFERROR(VLOOKUP(J162,REAJUSTE!A:AA,27,FALSE),"")</f>
        <v>1.0229999999999999</v>
      </c>
    </row>
    <row r="163" spans="1:11" ht="18" x14ac:dyDescent="0.2">
      <c r="A163" s="862">
        <v>607127</v>
      </c>
      <c r="B163" s="863" t="s">
        <v>5782</v>
      </c>
      <c r="C163" s="862" t="s">
        <v>4</v>
      </c>
      <c r="D163" s="802">
        <f t="shared" si="2"/>
        <v>42942.21</v>
      </c>
      <c r="G163" s="872">
        <v>41976.75</v>
      </c>
      <c r="J163" s="840" t="s">
        <v>15822</v>
      </c>
      <c r="K163" s="848">
        <f>IFERROR(VLOOKUP(J163,REAJUSTE!A:AA,27,FALSE),"")</f>
        <v>1.0229999999999999</v>
      </c>
    </row>
    <row r="164" spans="1:11" ht="18" x14ac:dyDescent="0.2">
      <c r="A164" s="862">
        <v>606775</v>
      </c>
      <c r="B164" s="863" t="s">
        <v>5783</v>
      </c>
      <c r="C164" s="862" t="s">
        <v>4</v>
      </c>
      <c r="D164" s="802">
        <f t="shared" si="2"/>
        <v>42523.65</v>
      </c>
      <c r="G164" s="872">
        <v>41567.599999999999</v>
      </c>
      <c r="J164" s="840" t="s">
        <v>15822</v>
      </c>
      <c r="K164" s="848">
        <f>IFERROR(VLOOKUP(J164,REAJUSTE!A:AA,27,FALSE),"")</f>
        <v>1.0229999999999999</v>
      </c>
    </row>
    <row r="165" spans="1:11" ht="18" x14ac:dyDescent="0.2">
      <c r="A165" s="862">
        <v>607129</v>
      </c>
      <c r="B165" s="863" t="s">
        <v>5784</v>
      </c>
      <c r="C165" s="862" t="s">
        <v>4</v>
      </c>
      <c r="D165" s="802">
        <f t="shared" si="2"/>
        <v>44940.7</v>
      </c>
      <c r="G165" s="872">
        <v>43930.31</v>
      </c>
      <c r="J165" s="840" t="s">
        <v>15822</v>
      </c>
      <c r="K165" s="848">
        <f>IFERROR(VLOOKUP(J165,REAJUSTE!A:AA,27,FALSE),"")</f>
        <v>1.0229999999999999</v>
      </c>
    </row>
    <row r="166" spans="1:11" ht="18" x14ac:dyDescent="0.2">
      <c r="A166" s="862">
        <v>606777</v>
      </c>
      <c r="B166" s="863" t="s">
        <v>5785</v>
      </c>
      <c r="C166" s="862" t="s">
        <v>4</v>
      </c>
      <c r="D166" s="802">
        <f t="shared" si="2"/>
        <v>44482.32</v>
      </c>
      <c r="G166" s="872">
        <v>43482.23</v>
      </c>
      <c r="J166" s="840" t="s">
        <v>15822</v>
      </c>
      <c r="K166" s="848">
        <f>IFERROR(VLOOKUP(J166,REAJUSTE!A:AA,27,FALSE),"")</f>
        <v>1.0229999999999999</v>
      </c>
    </row>
    <row r="167" spans="1:11" ht="18" x14ac:dyDescent="0.2">
      <c r="A167" s="862">
        <v>607128</v>
      </c>
      <c r="B167" s="863" t="s">
        <v>5786</v>
      </c>
      <c r="C167" s="862" t="s">
        <v>4</v>
      </c>
      <c r="D167" s="802">
        <f t="shared" si="2"/>
        <v>49446.33</v>
      </c>
      <c r="G167" s="872">
        <v>48334.64</v>
      </c>
      <c r="J167" s="840" t="s">
        <v>15822</v>
      </c>
      <c r="K167" s="848">
        <f>IFERROR(VLOOKUP(J167,REAJUSTE!A:AA,27,FALSE),"")</f>
        <v>1.0229999999999999</v>
      </c>
    </row>
    <row r="168" spans="1:11" ht="18" x14ac:dyDescent="0.2">
      <c r="A168" s="862">
        <v>606776</v>
      </c>
      <c r="B168" s="863" t="s">
        <v>5787</v>
      </c>
      <c r="C168" s="862" t="s">
        <v>4</v>
      </c>
      <c r="D168" s="802">
        <f t="shared" si="2"/>
        <v>48910.74</v>
      </c>
      <c r="G168" s="872">
        <v>47811.09</v>
      </c>
      <c r="J168" s="840" t="s">
        <v>15822</v>
      </c>
      <c r="K168" s="848">
        <f>IFERROR(VLOOKUP(J168,REAJUSTE!A:AA,27,FALSE),"")</f>
        <v>1.0229999999999999</v>
      </c>
    </row>
    <row r="169" spans="1:11" ht="18" x14ac:dyDescent="0.2">
      <c r="A169" s="862">
        <v>607130</v>
      </c>
      <c r="B169" s="863" t="s">
        <v>5788</v>
      </c>
      <c r="C169" s="862" t="s">
        <v>4</v>
      </c>
      <c r="D169" s="802">
        <f t="shared" si="2"/>
        <v>52695.199999999997</v>
      </c>
      <c r="G169" s="872">
        <v>51510.46</v>
      </c>
      <c r="J169" s="840" t="s">
        <v>15822</v>
      </c>
      <c r="K169" s="848">
        <f>IFERROR(VLOOKUP(J169,REAJUSTE!A:AA,27,FALSE),"")</f>
        <v>1.0229999999999999</v>
      </c>
    </row>
    <row r="170" spans="1:11" ht="18" x14ac:dyDescent="0.2">
      <c r="A170" s="862">
        <v>606778</v>
      </c>
      <c r="B170" s="863" t="s">
        <v>5789</v>
      </c>
      <c r="C170" s="862" t="s">
        <v>4</v>
      </c>
      <c r="D170" s="802">
        <f t="shared" si="2"/>
        <v>52106.5</v>
      </c>
      <c r="G170" s="872">
        <v>50935</v>
      </c>
      <c r="J170" s="840" t="s">
        <v>15822</v>
      </c>
      <c r="K170" s="848">
        <f>IFERROR(VLOOKUP(J170,REAJUSTE!A:AA,27,FALSE),"")</f>
        <v>1.0229999999999999</v>
      </c>
    </row>
    <row r="171" spans="1:11" ht="18" x14ac:dyDescent="0.2">
      <c r="A171" s="862">
        <v>607131</v>
      </c>
      <c r="B171" s="863" t="s">
        <v>5790</v>
      </c>
      <c r="C171" s="862" t="s">
        <v>4</v>
      </c>
      <c r="D171" s="802">
        <f t="shared" si="2"/>
        <v>49475.82</v>
      </c>
      <c r="G171" s="872">
        <v>48363.47</v>
      </c>
      <c r="J171" s="840" t="s">
        <v>15822</v>
      </c>
      <c r="K171" s="848">
        <f>IFERROR(VLOOKUP(J171,REAJUSTE!A:AA,27,FALSE),"")</f>
        <v>1.0229999999999999</v>
      </c>
    </row>
    <row r="172" spans="1:11" ht="18" x14ac:dyDescent="0.2">
      <c r="A172" s="862">
        <v>606779</v>
      </c>
      <c r="B172" s="863" t="s">
        <v>5791</v>
      </c>
      <c r="C172" s="862" t="s">
        <v>4</v>
      </c>
      <c r="D172" s="802">
        <f t="shared" si="2"/>
        <v>48955.02</v>
      </c>
      <c r="G172" s="872">
        <v>47854.37</v>
      </c>
      <c r="J172" s="840" t="s">
        <v>15822</v>
      </c>
      <c r="K172" s="848">
        <f>IFERROR(VLOOKUP(J172,REAJUSTE!A:AA,27,FALSE),"")</f>
        <v>1.0229999999999999</v>
      </c>
    </row>
    <row r="173" spans="1:11" ht="18" x14ac:dyDescent="0.2">
      <c r="A173" s="862">
        <v>607133</v>
      </c>
      <c r="B173" s="863" t="s">
        <v>5792</v>
      </c>
      <c r="C173" s="862" t="s">
        <v>4</v>
      </c>
      <c r="D173" s="802">
        <f t="shared" si="2"/>
        <v>50234.09</v>
      </c>
      <c r="G173" s="872">
        <v>49104.69</v>
      </c>
      <c r="J173" s="840" t="s">
        <v>15822</v>
      </c>
      <c r="K173" s="848">
        <f>IFERROR(VLOOKUP(J173,REAJUSTE!A:AA,27,FALSE),"")</f>
        <v>1.0229999999999999</v>
      </c>
    </row>
    <row r="174" spans="1:11" ht="18" x14ac:dyDescent="0.2">
      <c r="A174" s="862">
        <v>606781</v>
      </c>
      <c r="B174" s="863" t="s">
        <v>5793</v>
      </c>
      <c r="C174" s="862" t="s">
        <v>4</v>
      </c>
      <c r="D174" s="802">
        <f t="shared" si="2"/>
        <v>49697.62</v>
      </c>
      <c r="G174" s="872">
        <v>48580.28</v>
      </c>
      <c r="J174" s="840" t="s">
        <v>15822</v>
      </c>
      <c r="K174" s="848">
        <f>IFERROR(VLOOKUP(J174,REAJUSTE!A:AA,27,FALSE),"")</f>
        <v>1.0229999999999999</v>
      </c>
    </row>
    <row r="175" spans="1:11" ht="18" x14ac:dyDescent="0.2">
      <c r="A175" s="862">
        <v>607132</v>
      </c>
      <c r="B175" s="863" t="s">
        <v>5794</v>
      </c>
      <c r="C175" s="862" t="s">
        <v>4</v>
      </c>
      <c r="D175" s="802">
        <f t="shared" si="2"/>
        <v>54754.2</v>
      </c>
      <c r="G175" s="872">
        <v>53523.17</v>
      </c>
      <c r="J175" s="840" t="s">
        <v>15822</v>
      </c>
      <c r="K175" s="848">
        <f>IFERROR(VLOOKUP(J175,REAJUSTE!A:AA,27,FALSE),"")</f>
        <v>1.0229999999999999</v>
      </c>
    </row>
    <row r="176" spans="1:11" ht="18" x14ac:dyDescent="0.2">
      <c r="A176" s="862">
        <v>606780</v>
      </c>
      <c r="B176" s="863" t="s">
        <v>5795</v>
      </c>
      <c r="C176" s="862" t="s">
        <v>4</v>
      </c>
      <c r="D176" s="802">
        <f t="shared" si="2"/>
        <v>54124.23</v>
      </c>
      <c r="G176" s="872">
        <v>52907.37</v>
      </c>
      <c r="J176" s="840" t="s">
        <v>15822</v>
      </c>
      <c r="K176" s="848">
        <f>IFERROR(VLOOKUP(J176,REAJUSTE!A:AA,27,FALSE),"")</f>
        <v>1.0229999999999999</v>
      </c>
    </row>
    <row r="177" spans="1:11" ht="18" x14ac:dyDescent="0.2">
      <c r="A177" s="862">
        <v>607134</v>
      </c>
      <c r="B177" s="863" t="s">
        <v>5796</v>
      </c>
      <c r="C177" s="862" t="s">
        <v>4</v>
      </c>
      <c r="D177" s="802">
        <f t="shared" si="2"/>
        <v>54223.09</v>
      </c>
      <c r="G177" s="872">
        <v>53004</v>
      </c>
      <c r="J177" s="840" t="s">
        <v>15822</v>
      </c>
      <c r="K177" s="848">
        <f>IFERROR(VLOOKUP(J177,REAJUSTE!A:AA,27,FALSE),"")</f>
        <v>1.0229999999999999</v>
      </c>
    </row>
    <row r="178" spans="1:11" ht="18" x14ac:dyDescent="0.2">
      <c r="A178" s="862">
        <v>606782</v>
      </c>
      <c r="B178" s="863" t="s">
        <v>5797</v>
      </c>
      <c r="C178" s="862" t="s">
        <v>4</v>
      </c>
      <c r="D178" s="802">
        <f t="shared" si="2"/>
        <v>53607.53</v>
      </c>
      <c r="G178" s="872">
        <v>52402.28</v>
      </c>
      <c r="J178" s="840" t="s">
        <v>15822</v>
      </c>
      <c r="K178" s="848">
        <f>IFERROR(VLOOKUP(J178,REAJUSTE!A:AA,27,FALSE),"")</f>
        <v>1.0229999999999999</v>
      </c>
    </row>
    <row r="179" spans="1:11" ht="18" x14ac:dyDescent="0.2">
      <c r="A179" s="862">
        <v>607136</v>
      </c>
      <c r="B179" s="863" t="s">
        <v>5798</v>
      </c>
      <c r="C179" s="862" t="s">
        <v>4</v>
      </c>
      <c r="D179" s="802">
        <f t="shared" si="2"/>
        <v>53502.6</v>
      </c>
      <c r="G179" s="872">
        <v>52299.71</v>
      </c>
      <c r="J179" s="840" t="s">
        <v>15822</v>
      </c>
      <c r="K179" s="848">
        <f>IFERROR(VLOOKUP(J179,REAJUSTE!A:AA,27,FALSE),"")</f>
        <v>1.0229999999999999</v>
      </c>
    </row>
    <row r="180" spans="1:11" ht="18" x14ac:dyDescent="0.2">
      <c r="A180" s="862">
        <v>606784</v>
      </c>
      <c r="B180" s="863" t="s">
        <v>5799</v>
      </c>
      <c r="C180" s="862" t="s">
        <v>4</v>
      </c>
      <c r="D180" s="802">
        <f t="shared" si="2"/>
        <v>52906.7</v>
      </c>
      <c r="G180" s="872">
        <v>51717.21</v>
      </c>
      <c r="J180" s="840" t="s">
        <v>15822</v>
      </c>
      <c r="K180" s="848">
        <f>IFERROR(VLOOKUP(J180,REAJUSTE!A:AA,27,FALSE),"")</f>
        <v>1.0229999999999999</v>
      </c>
    </row>
    <row r="181" spans="1:11" ht="18" x14ac:dyDescent="0.2">
      <c r="A181" s="862">
        <v>607135</v>
      </c>
      <c r="B181" s="863" t="s">
        <v>5800</v>
      </c>
      <c r="C181" s="862" t="s">
        <v>4</v>
      </c>
      <c r="D181" s="802">
        <f t="shared" si="2"/>
        <v>59724.28</v>
      </c>
      <c r="G181" s="872">
        <v>58381.51</v>
      </c>
      <c r="J181" s="840" t="s">
        <v>15822</v>
      </c>
      <c r="K181" s="848">
        <f>IFERROR(VLOOKUP(J181,REAJUSTE!A:AA,27,FALSE),"")</f>
        <v>1.0229999999999999</v>
      </c>
    </row>
    <row r="182" spans="1:11" ht="18" x14ac:dyDescent="0.2">
      <c r="A182" s="862">
        <v>606783</v>
      </c>
      <c r="B182" s="863" t="s">
        <v>5801</v>
      </c>
      <c r="C182" s="862" t="s">
        <v>4</v>
      </c>
      <c r="D182" s="802">
        <f t="shared" si="2"/>
        <v>59033.47</v>
      </c>
      <c r="G182" s="872">
        <v>57706.23</v>
      </c>
      <c r="J182" s="840" t="s">
        <v>15822</v>
      </c>
      <c r="K182" s="848">
        <f>IFERROR(VLOOKUP(J182,REAJUSTE!A:AA,27,FALSE),"")</f>
        <v>1.0229999999999999</v>
      </c>
    </row>
    <row r="183" spans="1:11" ht="18" x14ac:dyDescent="0.2">
      <c r="A183" s="862">
        <v>607138</v>
      </c>
      <c r="B183" s="863" t="s">
        <v>5802</v>
      </c>
      <c r="C183" s="862" t="s">
        <v>4</v>
      </c>
      <c r="D183" s="802">
        <f t="shared" si="2"/>
        <v>54423.63</v>
      </c>
      <c r="G183" s="872">
        <v>53200.03</v>
      </c>
      <c r="J183" s="840" t="s">
        <v>15822</v>
      </c>
      <c r="K183" s="848">
        <f>IFERROR(VLOOKUP(J183,REAJUSTE!A:AA,27,FALSE),"")</f>
        <v>1.0229999999999999</v>
      </c>
    </row>
    <row r="184" spans="1:11" ht="18" x14ac:dyDescent="0.2">
      <c r="A184" s="862">
        <v>606786</v>
      </c>
      <c r="B184" s="863" t="s">
        <v>5803</v>
      </c>
      <c r="C184" s="862" t="s">
        <v>4</v>
      </c>
      <c r="D184" s="802">
        <f t="shared" si="2"/>
        <v>53788.82</v>
      </c>
      <c r="G184" s="872">
        <v>52579.5</v>
      </c>
      <c r="J184" s="840" t="s">
        <v>15822</v>
      </c>
      <c r="K184" s="848">
        <f>IFERROR(VLOOKUP(J184,REAJUSTE!A:AA,27,FALSE),"")</f>
        <v>1.0229999999999999</v>
      </c>
    </row>
    <row r="185" spans="1:11" ht="18" x14ac:dyDescent="0.2">
      <c r="A185" s="862">
        <v>606842</v>
      </c>
      <c r="B185" s="863" t="s">
        <v>5804</v>
      </c>
      <c r="C185" s="862" t="s">
        <v>4</v>
      </c>
      <c r="D185" s="802">
        <f t="shared" si="2"/>
        <v>67688.77</v>
      </c>
      <c r="G185" s="872">
        <v>66166.94</v>
      </c>
      <c r="J185" s="840" t="s">
        <v>15822</v>
      </c>
      <c r="K185" s="848">
        <f>IFERROR(VLOOKUP(J185,REAJUSTE!A:AA,27,FALSE),"")</f>
        <v>1.0229999999999999</v>
      </c>
    </row>
    <row r="186" spans="1:11" ht="18" x14ac:dyDescent="0.2">
      <c r="A186" s="862">
        <v>606832</v>
      </c>
      <c r="B186" s="863" t="s">
        <v>5805</v>
      </c>
      <c r="C186" s="862" t="s">
        <v>4</v>
      </c>
      <c r="D186" s="802">
        <f t="shared" si="2"/>
        <v>67328.789999999994</v>
      </c>
      <c r="G186" s="872">
        <v>65815.05</v>
      </c>
      <c r="J186" s="840" t="s">
        <v>15822</v>
      </c>
      <c r="K186" s="848">
        <f>IFERROR(VLOOKUP(J186,REAJUSTE!A:AA,27,FALSE),"")</f>
        <v>1.0229999999999999</v>
      </c>
    </row>
    <row r="187" spans="1:11" ht="18" x14ac:dyDescent="0.2">
      <c r="A187" s="862">
        <v>606843</v>
      </c>
      <c r="B187" s="863" t="s">
        <v>5806</v>
      </c>
      <c r="C187" s="862" t="s">
        <v>4</v>
      </c>
      <c r="D187" s="802">
        <f t="shared" si="2"/>
        <v>70341.09</v>
      </c>
      <c r="G187" s="872">
        <v>68759.62</v>
      </c>
      <c r="J187" s="840" t="s">
        <v>15822</v>
      </c>
      <c r="K187" s="848">
        <f>IFERROR(VLOOKUP(J187,REAJUSTE!A:AA,27,FALSE),"")</f>
        <v>1.0229999999999999</v>
      </c>
    </row>
    <row r="188" spans="1:11" ht="18" x14ac:dyDescent="0.2">
      <c r="A188" s="862">
        <v>606833</v>
      </c>
      <c r="B188" s="863" t="s">
        <v>5807</v>
      </c>
      <c r="C188" s="862" t="s">
        <v>4</v>
      </c>
      <c r="D188" s="802">
        <f t="shared" si="2"/>
        <v>69962.850000000006</v>
      </c>
      <c r="G188" s="872">
        <v>68389.89</v>
      </c>
      <c r="J188" s="840" t="s">
        <v>15822</v>
      </c>
      <c r="K188" s="848">
        <f>IFERROR(VLOOKUP(J188,REAJUSTE!A:AA,27,FALSE),"")</f>
        <v>1.0229999999999999</v>
      </c>
    </row>
    <row r="189" spans="1:11" ht="18" x14ac:dyDescent="0.2">
      <c r="A189" s="862">
        <v>606845</v>
      </c>
      <c r="B189" s="863" t="s">
        <v>5808</v>
      </c>
      <c r="C189" s="862" t="s">
        <v>4</v>
      </c>
      <c r="D189" s="802">
        <f t="shared" si="2"/>
        <v>72946.13</v>
      </c>
      <c r="G189" s="872">
        <v>71306.09</v>
      </c>
      <c r="J189" s="840" t="s">
        <v>15822</v>
      </c>
      <c r="K189" s="848">
        <f>IFERROR(VLOOKUP(J189,REAJUSTE!A:AA,27,FALSE),"")</f>
        <v>1.0229999999999999</v>
      </c>
    </row>
    <row r="190" spans="1:11" ht="18" x14ac:dyDescent="0.2">
      <c r="A190" s="862">
        <v>606835</v>
      </c>
      <c r="B190" s="863" t="s">
        <v>5809</v>
      </c>
      <c r="C190" s="862" t="s">
        <v>4</v>
      </c>
      <c r="D190" s="802">
        <f t="shared" si="2"/>
        <v>72569.13</v>
      </c>
      <c r="G190" s="872">
        <v>70937.570000000007</v>
      </c>
      <c r="J190" s="840" t="s">
        <v>15822</v>
      </c>
      <c r="K190" s="848">
        <f>IFERROR(VLOOKUP(J190,REAJUSTE!A:AA,27,FALSE),"")</f>
        <v>1.0229999999999999</v>
      </c>
    </row>
    <row r="191" spans="1:11" ht="18" x14ac:dyDescent="0.2">
      <c r="A191" s="862">
        <v>606844</v>
      </c>
      <c r="B191" s="863" t="s">
        <v>5810</v>
      </c>
      <c r="C191" s="862" t="s">
        <v>4</v>
      </c>
      <c r="D191" s="802">
        <f t="shared" si="2"/>
        <v>71436.39</v>
      </c>
      <c r="G191" s="872">
        <v>69830.3</v>
      </c>
      <c r="J191" s="840" t="s">
        <v>15822</v>
      </c>
      <c r="K191" s="848">
        <f>IFERROR(VLOOKUP(J191,REAJUSTE!A:AA,27,FALSE),"")</f>
        <v>1.0229999999999999</v>
      </c>
    </row>
    <row r="192" spans="1:11" ht="18" x14ac:dyDescent="0.2">
      <c r="A192" s="862">
        <v>606834</v>
      </c>
      <c r="B192" s="863" t="s">
        <v>5811</v>
      </c>
      <c r="C192" s="862" t="s">
        <v>4</v>
      </c>
      <c r="D192" s="802">
        <f t="shared" si="2"/>
        <v>71048.350000000006</v>
      </c>
      <c r="G192" s="872">
        <v>69450.98</v>
      </c>
      <c r="J192" s="840" t="s">
        <v>15822</v>
      </c>
      <c r="K192" s="848">
        <f>IFERROR(VLOOKUP(J192,REAJUSTE!A:AA,27,FALSE),"")</f>
        <v>1.0229999999999999</v>
      </c>
    </row>
    <row r="193" spans="1:11" ht="18" x14ac:dyDescent="0.2">
      <c r="A193" s="862">
        <v>606847</v>
      </c>
      <c r="B193" s="863" t="s">
        <v>5812</v>
      </c>
      <c r="C193" s="862" t="s">
        <v>4</v>
      </c>
      <c r="D193" s="802">
        <f t="shared" si="2"/>
        <v>76275.67</v>
      </c>
      <c r="G193" s="872">
        <v>74560.78</v>
      </c>
      <c r="J193" s="840" t="s">
        <v>15822</v>
      </c>
      <c r="K193" s="848">
        <f>IFERROR(VLOOKUP(J193,REAJUSTE!A:AA,27,FALSE),"")</f>
        <v>1.0229999999999999</v>
      </c>
    </row>
    <row r="194" spans="1:11" ht="18" x14ac:dyDescent="0.2">
      <c r="A194" s="862">
        <v>606837</v>
      </c>
      <c r="B194" s="863" t="s">
        <v>5813</v>
      </c>
      <c r="C194" s="862" t="s">
        <v>4</v>
      </c>
      <c r="D194" s="802">
        <f t="shared" si="2"/>
        <v>75851.539999999994</v>
      </c>
      <c r="G194" s="872">
        <v>74146.179999999993</v>
      </c>
      <c r="J194" s="840" t="s">
        <v>15822</v>
      </c>
      <c r="K194" s="848">
        <f>IFERROR(VLOOKUP(J194,REAJUSTE!A:AA,27,FALSE),"")</f>
        <v>1.0229999999999999</v>
      </c>
    </row>
    <row r="195" spans="1:11" ht="18" x14ac:dyDescent="0.2">
      <c r="A195" s="862">
        <v>606846</v>
      </c>
      <c r="B195" s="863" t="s">
        <v>5814</v>
      </c>
      <c r="C195" s="862" t="s">
        <v>4</v>
      </c>
      <c r="D195" s="802">
        <f t="shared" si="2"/>
        <v>78149.75</v>
      </c>
      <c r="G195" s="872">
        <v>76392.72</v>
      </c>
      <c r="J195" s="840" t="s">
        <v>15822</v>
      </c>
      <c r="K195" s="848">
        <f>IFERROR(VLOOKUP(J195,REAJUSTE!A:AA,27,FALSE),"")</f>
        <v>1.0229999999999999</v>
      </c>
    </row>
    <row r="196" spans="1:11" ht="18" x14ac:dyDescent="0.2">
      <c r="A196" s="862">
        <v>606836</v>
      </c>
      <c r="B196" s="863" t="s">
        <v>5815</v>
      </c>
      <c r="C196" s="862" t="s">
        <v>4</v>
      </c>
      <c r="D196" s="802">
        <f t="shared" si="2"/>
        <v>77720.960000000006</v>
      </c>
      <c r="G196" s="872">
        <v>75973.570000000007</v>
      </c>
      <c r="J196" s="840" t="s">
        <v>15822</v>
      </c>
      <c r="K196" s="848">
        <f>IFERROR(VLOOKUP(J196,REAJUSTE!A:AA,27,FALSE),"")</f>
        <v>1.0229999999999999</v>
      </c>
    </row>
    <row r="197" spans="1:11" ht="18" x14ac:dyDescent="0.2">
      <c r="A197" s="862">
        <v>606848</v>
      </c>
      <c r="B197" s="863" t="s">
        <v>5816</v>
      </c>
      <c r="C197" s="862" t="s">
        <v>4</v>
      </c>
      <c r="D197" s="802">
        <f t="shared" si="2"/>
        <v>78554.7</v>
      </c>
      <c r="G197" s="872">
        <v>76788.570000000007</v>
      </c>
      <c r="J197" s="840" t="s">
        <v>15822</v>
      </c>
      <c r="K197" s="848">
        <f>IFERROR(VLOOKUP(J197,REAJUSTE!A:AA,27,FALSE),"")</f>
        <v>1.0229999999999999</v>
      </c>
    </row>
    <row r="198" spans="1:11" ht="18" x14ac:dyDescent="0.2">
      <c r="A198" s="862">
        <v>606838</v>
      </c>
      <c r="B198" s="863" t="s">
        <v>5817</v>
      </c>
      <c r="C198" s="862" t="s">
        <v>4</v>
      </c>
      <c r="D198" s="802">
        <f t="shared" si="2"/>
        <v>78108.73</v>
      </c>
      <c r="G198" s="872">
        <v>76352.62</v>
      </c>
      <c r="J198" s="840" t="s">
        <v>15822</v>
      </c>
      <c r="K198" s="848">
        <f>IFERROR(VLOOKUP(J198,REAJUSTE!A:AA,27,FALSE),"")</f>
        <v>1.0229999999999999</v>
      </c>
    </row>
    <row r="199" spans="1:11" ht="18" x14ac:dyDescent="0.2">
      <c r="A199" s="862">
        <v>606849</v>
      </c>
      <c r="B199" s="863" t="s">
        <v>5818</v>
      </c>
      <c r="C199" s="862" t="s">
        <v>4</v>
      </c>
      <c r="D199" s="802">
        <f t="shared" si="2"/>
        <v>83316.89</v>
      </c>
      <c r="G199" s="872">
        <v>81443.69</v>
      </c>
      <c r="J199" s="840" t="s">
        <v>15822</v>
      </c>
      <c r="K199" s="848">
        <f>IFERROR(VLOOKUP(J199,REAJUSTE!A:AA,27,FALSE),"")</f>
        <v>1.0229999999999999</v>
      </c>
    </row>
    <row r="200" spans="1:11" ht="18" x14ac:dyDescent="0.2">
      <c r="A200" s="862">
        <v>606839</v>
      </c>
      <c r="B200" s="863" t="s">
        <v>5819</v>
      </c>
      <c r="C200" s="862" t="s">
        <v>4</v>
      </c>
      <c r="D200" s="802">
        <f t="shared" si="2"/>
        <v>82881.87</v>
      </c>
      <c r="G200" s="872">
        <v>81018.45</v>
      </c>
      <c r="J200" s="840" t="s">
        <v>15822</v>
      </c>
      <c r="K200" s="848">
        <f>IFERROR(VLOOKUP(J200,REAJUSTE!A:AA,27,FALSE),"")</f>
        <v>1.0229999999999999</v>
      </c>
    </row>
    <row r="201" spans="1:11" ht="18" x14ac:dyDescent="0.2">
      <c r="A201" s="862">
        <v>606850</v>
      </c>
      <c r="B201" s="863" t="s">
        <v>5820</v>
      </c>
      <c r="C201" s="862" t="s">
        <v>4</v>
      </c>
      <c r="D201" s="802">
        <f t="shared" si="2"/>
        <v>85602.01</v>
      </c>
      <c r="G201" s="872">
        <v>83677.429999999993</v>
      </c>
      <c r="J201" s="840" t="s">
        <v>15822</v>
      </c>
      <c r="K201" s="848">
        <f>IFERROR(VLOOKUP(J201,REAJUSTE!A:AA,27,FALSE),"")</f>
        <v>1.0229999999999999</v>
      </c>
    </row>
    <row r="202" spans="1:11" ht="18" x14ac:dyDescent="0.2">
      <c r="A202" s="862">
        <v>606840</v>
      </c>
      <c r="B202" s="863" t="s">
        <v>5821</v>
      </c>
      <c r="C202" s="862" t="s">
        <v>4</v>
      </c>
      <c r="D202" s="802">
        <f t="shared" si="2"/>
        <v>85126.33</v>
      </c>
      <c r="G202" s="872">
        <v>83212.45</v>
      </c>
      <c r="J202" s="840" t="s">
        <v>15822</v>
      </c>
      <c r="K202" s="848">
        <f>IFERROR(VLOOKUP(J202,REAJUSTE!A:AA,27,FALSE),"")</f>
        <v>1.0229999999999999</v>
      </c>
    </row>
    <row r="203" spans="1:11" ht="18" x14ac:dyDescent="0.2">
      <c r="A203" s="862">
        <v>606851</v>
      </c>
      <c r="B203" s="863" t="s">
        <v>5822</v>
      </c>
      <c r="C203" s="862" t="s">
        <v>4</v>
      </c>
      <c r="D203" s="802">
        <f t="shared" ref="D203:D266" si="3">TRUNC(G203*K203,2)</f>
        <v>86465.48</v>
      </c>
      <c r="G203" s="872">
        <v>84521.49</v>
      </c>
      <c r="J203" s="840" t="s">
        <v>15822</v>
      </c>
      <c r="K203" s="848">
        <f>IFERROR(VLOOKUP(J203,REAJUSTE!A:AA,27,FALSE),"")</f>
        <v>1.0229999999999999</v>
      </c>
    </row>
    <row r="204" spans="1:11" ht="18" x14ac:dyDescent="0.2">
      <c r="A204" s="862">
        <v>606841</v>
      </c>
      <c r="B204" s="863" t="s">
        <v>5823</v>
      </c>
      <c r="C204" s="862" t="s">
        <v>4</v>
      </c>
      <c r="D204" s="802">
        <f t="shared" si="3"/>
        <v>86010.05</v>
      </c>
      <c r="G204" s="872">
        <v>84076.3</v>
      </c>
      <c r="J204" s="840" t="s">
        <v>15822</v>
      </c>
      <c r="K204" s="848">
        <f>IFERROR(VLOOKUP(J204,REAJUSTE!A:AA,27,FALSE),"")</f>
        <v>1.0229999999999999</v>
      </c>
    </row>
    <row r="205" spans="1:11" ht="18" x14ac:dyDescent="0.2">
      <c r="A205" s="862">
        <v>605604</v>
      </c>
      <c r="B205" s="863" t="s">
        <v>5824</v>
      </c>
      <c r="C205" s="862" t="s">
        <v>61</v>
      </c>
      <c r="D205" s="802">
        <f t="shared" si="3"/>
        <v>290.20999999999998</v>
      </c>
      <c r="G205" s="872">
        <v>283.69</v>
      </c>
      <c r="J205" s="840" t="s">
        <v>15822</v>
      </c>
      <c r="K205" s="848">
        <f>IFERROR(VLOOKUP(J205,REAJUSTE!A:AA,27,FALSE),"")</f>
        <v>1.0229999999999999</v>
      </c>
    </row>
    <row r="206" spans="1:11" ht="18" x14ac:dyDescent="0.2">
      <c r="A206" s="862">
        <v>605695</v>
      </c>
      <c r="B206" s="863" t="s">
        <v>1991</v>
      </c>
      <c r="C206" s="862" t="s">
        <v>4</v>
      </c>
      <c r="D206" s="802">
        <f t="shared" si="3"/>
        <v>1611.2</v>
      </c>
      <c r="G206" s="872">
        <v>1574.98</v>
      </c>
      <c r="J206" s="840" t="s">
        <v>15822</v>
      </c>
      <c r="K206" s="848">
        <f>IFERROR(VLOOKUP(J206,REAJUSTE!A:AA,27,FALSE),"")</f>
        <v>1.0229999999999999</v>
      </c>
    </row>
    <row r="207" spans="1:11" ht="18" x14ac:dyDescent="0.2">
      <c r="A207" s="862">
        <v>605607</v>
      </c>
      <c r="B207" s="863" t="s">
        <v>1992</v>
      </c>
      <c r="C207" s="862" t="s">
        <v>4</v>
      </c>
      <c r="D207" s="802">
        <f t="shared" si="3"/>
        <v>1582.11</v>
      </c>
      <c r="G207" s="872">
        <v>1546.54</v>
      </c>
      <c r="J207" s="840" t="s">
        <v>15822</v>
      </c>
      <c r="K207" s="848">
        <f>IFERROR(VLOOKUP(J207,REAJUSTE!A:AA,27,FALSE),"")</f>
        <v>1.0229999999999999</v>
      </c>
    </row>
    <row r="208" spans="1:11" ht="18" x14ac:dyDescent="0.2">
      <c r="A208" s="862">
        <v>605696</v>
      </c>
      <c r="B208" s="863" t="s">
        <v>1993</v>
      </c>
      <c r="C208" s="862" t="s">
        <v>4</v>
      </c>
      <c r="D208" s="802">
        <f t="shared" si="3"/>
        <v>1854.05</v>
      </c>
      <c r="G208" s="872">
        <v>1812.37</v>
      </c>
      <c r="J208" s="840" t="s">
        <v>15822</v>
      </c>
      <c r="K208" s="848">
        <f>IFERROR(VLOOKUP(J208,REAJUSTE!A:AA,27,FALSE),"")</f>
        <v>1.0229999999999999</v>
      </c>
    </row>
    <row r="209" spans="1:11" ht="18" x14ac:dyDescent="0.2">
      <c r="A209" s="862">
        <v>605608</v>
      </c>
      <c r="B209" s="863" t="s">
        <v>1994</v>
      </c>
      <c r="C209" s="862" t="s">
        <v>4</v>
      </c>
      <c r="D209" s="802">
        <f t="shared" si="3"/>
        <v>1823.14</v>
      </c>
      <c r="G209" s="872">
        <v>1782.16</v>
      </c>
      <c r="J209" s="840" t="s">
        <v>15822</v>
      </c>
      <c r="K209" s="848">
        <f>IFERROR(VLOOKUP(J209,REAJUSTE!A:AA,27,FALSE),"")</f>
        <v>1.0229999999999999</v>
      </c>
    </row>
    <row r="210" spans="1:11" ht="18" x14ac:dyDescent="0.2">
      <c r="A210" s="862">
        <v>605697</v>
      </c>
      <c r="B210" s="863" t="s">
        <v>1995</v>
      </c>
      <c r="C210" s="862" t="s">
        <v>4</v>
      </c>
      <c r="D210" s="802">
        <f t="shared" si="3"/>
        <v>2096.94</v>
      </c>
      <c r="G210" s="872">
        <v>2049.8000000000002</v>
      </c>
      <c r="J210" s="840" t="s">
        <v>15822</v>
      </c>
      <c r="K210" s="848">
        <f>IFERROR(VLOOKUP(J210,REAJUSTE!A:AA,27,FALSE),"")</f>
        <v>1.0229999999999999</v>
      </c>
    </row>
    <row r="211" spans="1:11" ht="18" x14ac:dyDescent="0.2">
      <c r="A211" s="862">
        <v>605609</v>
      </c>
      <c r="B211" s="863" t="s">
        <v>5825</v>
      </c>
      <c r="C211" s="862" t="s">
        <v>4</v>
      </c>
      <c r="D211" s="802">
        <f t="shared" si="3"/>
        <v>2064.21</v>
      </c>
      <c r="G211" s="872">
        <v>2017.81</v>
      </c>
      <c r="J211" s="840" t="s">
        <v>15822</v>
      </c>
      <c r="K211" s="848">
        <f>IFERROR(VLOOKUP(J211,REAJUSTE!A:AA,27,FALSE),"")</f>
        <v>1.0229999999999999</v>
      </c>
    </row>
    <row r="212" spans="1:11" ht="18" x14ac:dyDescent="0.2">
      <c r="A212" s="862">
        <v>605698</v>
      </c>
      <c r="B212" s="863" t="s">
        <v>5826</v>
      </c>
      <c r="C212" s="862" t="s">
        <v>4</v>
      </c>
      <c r="D212" s="802">
        <f t="shared" si="3"/>
        <v>2292.56</v>
      </c>
      <c r="G212" s="872">
        <v>2241.02</v>
      </c>
      <c r="J212" s="840" t="s">
        <v>15822</v>
      </c>
      <c r="K212" s="848">
        <f>IFERROR(VLOOKUP(J212,REAJUSTE!A:AA,27,FALSE),"")</f>
        <v>1.0229999999999999</v>
      </c>
    </row>
    <row r="213" spans="1:11" ht="18" x14ac:dyDescent="0.2">
      <c r="A213" s="862">
        <v>605610</v>
      </c>
      <c r="B213" s="863" t="s">
        <v>5827</v>
      </c>
      <c r="C213" s="862" t="s">
        <v>4</v>
      </c>
      <c r="D213" s="802">
        <f t="shared" si="3"/>
        <v>2258.0100000000002</v>
      </c>
      <c r="G213" s="872">
        <v>2207.25</v>
      </c>
      <c r="J213" s="840" t="s">
        <v>15822</v>
      </c>
      <c r="K213" s="848">
        <f>IFERROR(VLOOKUP(J213,REAJUSTE!A:AA,27,FALSE),"")</f>
        <v>1.0229999999999999</v>
      </c>
    </row>
    <row r="214" spans="1:11" ht="18" x14ac:dyDescent="0.2">
      <c r="A214" s="862">
        <v>605699</v>
      </c>
      <c r="B214" s="863" t="s">
        <v>5828</v>
      </c>
      <c r="C214" s="862" t="s">
        <v>4</v>
      </c>
      <c r="D214" s="802">
        <f t="shared" si="3"/>
        <v>2535.37</v>
      </c>
      <c r="G214" s="872">
        <v>2478.37</v>
      </c>
      <c r="J214" s="840" t="s">
        <v>15822</v>
      </c>
      <c r="K214" s="848">
        <f>IFERROR(VLOOKUP(J214,REAJUSTE!A:AA,27,FALSE),"")</f>
        <v>1.0229999999999999</v>
      </c>
    </row>
    <row r="215" spans="1:11" ht="18" x14ac:dyDescent="0.2">
      <c r="A215" s="862">
        <v>605611</v>
      </c>
      <c r="B215" s="863" t="s">
        <v>5829</v>
      </c>
      <c r="C215" s="862" t="s">
        <v>4</v>
      </c>
      <c r="D215" s="802">
        <f t="shared" si="3"/>
        <v>2499</v>
      </c>
      <c r="G215" s="872">
        <v>2442.8200000000002</v>
      </c>
      <c r="J215" s="840" t="s">
        <v>15822</v>
      </c>
      <c r="K215" s="848">
        <f>IFERROR(VLOOKUP(J215,REAJUSTE!A:AA,27,FALSE),"")</f>
        <v>1.0229999999999999</v>
      </c>
    </row>
    <row r="216" spans="1:11" ht="18" x14ac:dyDescent="0.2">
      <c r="A216" s="862">
        <v>605700</v>
      </c>
      <c r="B216" s="863" t="s">
        <v>5830</v>
      </c>
      <c r="C216" s="862" t="s">
        <v>4</v>
      </c>
      <c r="D216" s="802">
        <f t="shared" si="3"/>
        <v>2872.93</v>
      </c>
      <c r="G216" s="872">
        <v>2808.34</v>
      </c>
      <c r="J216" s="840" t="s">
        <v>15822</v>
      </c>
      <c r="K216" s="848">
        <f>IFERROR(VLOOKUP(J216,REAJUSTE!A:AA,27,FALSE),"")</f>
        <v>1.0229999999999999</v>
      </c>
    </row>
    <row r="217" spans="1:11" ht="18" x14ac:dyDescent="0.2">
      <c r="A217" s="862">
        <v>605612</v>
      </c>
      <c r="B217" s="863" t="s">
        <v>5831</v>
      </c>
      <c r="C217" s="862" t="s">
        <v>4</v>
      </c>
      <c r="D217" s="802">
        <f t="shared" si="3"/>
        <v>2834.74</v>
      </c>
      <c r="G217" s="872">
        <v>2771.01</v>
      </c>
      <c r="J217" s="840" t="s">
        <v>15822</v>
      </c>
      <c r="K217" s="848">
        <f>IFERROR(VLOOKUP(J217,REAJUSTE!A:AA,27,FALSE),"")</f>
        <v>1.0229999999999999</v>
      </c>
    </row>
    <row r="218" spans="1:11" ht="18" x14ac:dyDescent="0.2">
      <c r="A218" s="862">
        <v>605701</v>
      </c>
      <c r="B218" s="863" t="s">
        <v>5832</v>
      </c>
      <c r="C218" s="862" t="s">
        <v>4</v>
      </c>
      <c r="D218" s="802">
        <f t="shared" si="3"/>
        <v>3068.48</v>
      </c>
      <c r="G218" s="872">
        <v>2999.5</v>
      </c>
      <c r="J218" s="840" t="s">
        <v>15822</v>
      </c>
      <c r="K218" s="848">
        <f>IFERROR(VLOOKUP(J218,REAJUSTE!A:AA,27,FALSE),"")</f>
        <v>1.0229999999999999</v>
      </c>
    </row>
    <row r="219" spans="1:11" ht="18" x14ac:dyDescent="0.2">
      <c r="A219" s="862">
        <v>605613</v>
      </c>
      <c r="B219" s="863" t="s">
        <v>5833</v>
      </c>
      <c r="C219" s="862" t="s">
        <v>4</v>
      </c>
      <c r="D219" s="802">
        <f t="shared" si="3"/>
        <v>3028.48</v>
      </c>
      <c r="G219" s="872">
        <v>2960.4</v>
      </c>
      <c r="J219" s="840" t="s">
        <v>15822</v>
      </c>
      <c r="K219" s="848">
        <f>IFERROR(VLOOKUP(J219,REAJUSTE!A:AA,27,FALSE),"")</f>
        <v>1.0229999999999999</v>
      </c>
    </row>
    <row r="220" spans="1:11" ht="18" x14ac:dyDescent="0.2">
      <c r="A220" s="862">
        <v>605702</v>
      </c>
      <c r="B220" s="863" t="s">
        <v>5834</v>
      </c>
      <c r="C220" s="862" t="s">
        <v>4</v>
      </c>
      <c r="D220" s="802">
        <f t="shared" si="3"/>
        <v>3353.22</v>
      </c>
      <c r="G220" s="872">
        <v>3277.83</v>
      </c>
      <c r="J220" s="840" t="s">
        <v>15822</v>
      </c>
      <c r="K220" s="848">
        <f>IFERROR(VLOOKUP(J220,REAJUSTE!A:AA,27,FALSE),"")</f>
        <v>1.0229999999999999</v>
      </c>
    </row>
    <row r="221" spans="1:11" ht="18" x14ac:dyDescent="0.2">
      <c r="A221" s="862">
        <v>605614</v>
      </c>
      <c r="B221" s="863" t="s">
        <v>5835</v>
      </c>
      <c r="C221" s="862" t="s">
        <v>4</v>
      </c>
      <c r="D221" s="802">
        <f t="shared" si="3"/>
        <v>3290.48</v>
      </c>
      <c r="G221" s="872">
        <v>3216.51</v>
      </c>
      <c r="J221" s="840" t="s">
        <v>15822</v>
      </c>
      <c r="K221" s="848">
        <f>IFERROR(VLOOKUP(J221,REAJUSTE!A:AA,27,FALSE),"")</f>
        <v>1.0229999999999999</v>
      </c>
    </row>
    <row r="222" spans="1:11" ht="18" x14ac:dyDescent="0.2">
      <c r="A222" s="862">
        <v>605703</v>
      </c>
      <c r="B222" s="863" t="s">
        <v>5836</v>
      </c>
      <c r="C222" s="862" t="s">
        <v>4</v>
      </c>
      <c r="D222" s="802">
        <f t="shared" si="3"/>
        <v>3553.54</v>
      </c>
      <c r="G222" s="872">
        <v>3473.65</v>
      </c>
      <c r="J222" s="840" t="s">
        <v>15822</v>
      </c>
      <c r="K222" s="848">
        <f>IFERROR(VLOOKUP(J222,REAJUSTE!A:AA,27,FALSE),"")</f>
        <v>1.0229999999999999</v>
      </c>
    </row>
    <row r="223" spans="1:11" ht="18" x14ac:dyDescent="0.2">
      <c r="A223" s="862">
        <v>605615</v>
      </c>
      <c r="B223" s="863" t="s">
        <v>5837</v>
      </c>
      <c r="C223" s="862" t="s">
        <v>4</v>
      </c>
      <c r="D223" s="802">
        <f t="shared" si="3"/>
        <v>3488.08</v>
      </c>
      <c r="G223" s="872">
        <v>3409.66</v>
      </c>
      <c r="J223" s="840" t="s">
        <v>15822</v>
      </c>
      <c r="K223" s="848">
        <f>IFERROR(VLOOKUP(J223,REAJUSTE!A:AA,27,FALSE),"")</f>
        <v>1.0229999999999999</v>
      </c>
    </row>
    <row r="224" spans="1:11" ht="18" x14ac:dyDescent="0.2">
      <c r="A224" s="862">
        <v>605704</v>
      </c>
      <c r="B224" s="863" t="s">
        <v>5838</v>
      </c>
      <c r="C224" s="862" t="s">
        <v>4</v>
      </c>
      <c r="D224" s="802">
        <f t="shared" si="3"/>
        <v>3801.87</v>
      </c>
      <c r="G224" s="872">
        <v>3716.4</v>
      </c>
      <c r="J224" s="840" t="s">
        <v>15822</v>
      </c>
      <c r="K224" s="848">
        <f>IFERROR(VLOOKUP(J224,REAJUSTE!A:AA,27,FALSE),"")</f>
        <v>1.0229999999999999</v>
      </c>
    </row>
    <row r="225" spans="1:11" ht="18" x14ac:dyDescent="0.2">
      <c r="A225" s="862">
        <v>605616</v>
      </c>
      <c r="B225" s="863" t="s">
        <v>5839</v>
      </c>
      <c r="C225" s="862" t="s">
        <v>4</v>
      </c>
      <c r="D225" s="802">
        <f t="shared" si="3"/>
        <v>3733.69</v>
      </c>
      <c r="G225" s="872">
        <v>3649.75</v>
      </c>
      <c r="J225" s="840" t="s">
        <v>15822</v>
      </c>
      <c r="K225" s="848">
        <f>IFERROR(VLOOKUP(J225,REAJUSTE!A:AA,27,FALSE),"")</f>
        <v>1.0229999999999999</v>
      </c>
    </row>
    <row r="226" spans="1:11" ht="18" x14ac:dyDescent="0.2">
      <c r="A226" s="862">
        <v>605705</v>
      </c>
      <c r="B226" s="863" t="s">
        <v>5840</v>
      </c>
      <c r="C226" s="862" t="s">
        <v>4</v>
      </c>
      <c r="D226" s="802">
        <f t="shared" si="3"/>
        <v>4054.41</v>
      </c>
      <c r="G226" s="872">
        <v>3963.26</v>
      </c>
      <c r="J226" s="840" t="s">
        <v>15822</v>
      </c>
      <c r="K226" s="848">
        <f>IFERROR(VLOOKUP(J226,REAJUSTE!A:AA,27,FALSE),"")</f>
        <v>1.0229999999999999</v>
      </c>
    </row>
    <row r="227" spans="1:11" ht="18" x14ac:dyDescent="0.2">
      <c r="A227" s="862">
        <v>605617</v>
      </c>
      <c r="B227" s="863" t="s">
        <v>5841</v>
      </c>
      <c r="C227" s="862" t="s">
        <v>4</v>
      </c>
      <c r="D227" s="802">
        <f t="shared" si="3"/>
        <v>3983.51</v>
      </c>
      <c r="G227" s="872">
        <v>3893.95</v>
      </c>
      <c r="J227" s="840" t="s">
        <v>15822</v>
      </c>
      <c r="K227" s="848">
        <f>IFERROR(VLOOKUP(J227,REAJUSTE!A:AA,27,FALSE),"")</f>
        <v>1.0229999999999999</v>
      </c>
    </row>
    <row r="228" spans="1:11" ht="18" x14ac:dyDescent="0.2">
      <c r="A228" s="862">
        <v>605706</v>
      </c>
      <c r="B228" s="863" t="s">
        <v>5842</v>
      </c>
      <c r="C228" s="862" t="s">
        <v>4</v>
      </c>
      <c r="D228" s="802">
        <f t="shared" si="3"/>
        <v>4261.17</v>
      </c>
      <c r="G228" s="872">
        <v>4165.37</v>
      </c>
      <c r="J228" s="840" t="s">
        <v>15822</v>
      </c>
      <c r="K228" s="848">
        <f>IFERROR(VLOOKUP(J228,REAJUSTE!A:AA,27,FALSE),"")</f>
        <v>1.0229999999999999</v>
      </c>
    </row>
    <row r="229" spans="1:11" ht="18" x14ac:dyDescent="0.2">
      <c r="A229" s="862">
        <v>605618</v>
      </c>
      <c r="B229" s="863" t="s">
        <v>5843</v>
      </c>
      <c r="C229" s="862" t="s">
        <v>4</v>
      </c>
      <c r="D229" s="802">
        <f t="shared" si="3"/>
        <v>4187.53</v>
      </c>
      <c r="G229" s="872">
        <v>4093.39</v>
      </c>
      <c r="J229" s="840" t="s">
        <v>15822</v>
      </c>
      <c r="K229" s="848">
        <f>IFERROR(VLOOKUP(J229,REAJUSTE!A:AA,27,FALSE),"")</f>
        <v>1.0229999999999999</v>
      </c>
    </row>
    <row r="230" spans="1:11" ht="18" x14ac:dyDescent="0.2">
      <c r="A230" s="862">
        <v>605707</v>
      </c>
      <c r="B230" s="863" t="s">
        <v>5844</v>
      </c>
      <c r="C230" s="862" t="s">
        <v>4</v>
      </c>
      <c r="D230" s="802">
        <f t="shared" si="3"/>
        <v>4732.43</v>
      </c>
      <c r="G230" s="872">
        <v>4626.04</v>
      </c>
      <c r="J230" s="840" t="s">
        <v>15822</v>
      </c>
      <c r="K230" s="848">
        <f>IFERROR(VLOOKUP(J230,REAJUSTE!A:AA,27,FALSE),"")</f>
        <v>1.0229999999999999</v>
      </c>
    </row>
    <row r="231" spans="1:11" ht="18" x14ac:dyDescent="0.2">
      <c r="A231" s="862">
        <v>605619</v>
      </c>
      <c r="B231" s="863" t="s">
        <v>5845</v>
      </c>
      <c r="C231" s="862" t="s">
        <v>4</v>
      </c>
      <c r="D231" s="802">
        <f t="shared" si="3"/>
        <v>4656.07</v>
      </c>
      <c r="G231" s="872">
        <v>4551.3900000000003</v>
      </c>
      <c r="J231" s="840" t="s">
        <v>15822</v>
      </c>
      <c r="K231" s="848">
        <f>IFERROR(VLOOKUP(J231,REAJUSTE!A:AA,27,FALSE),"")</f>
        <v>1.0229999999999999</v>
      </c>
    </row>
    <row r="232" spans="1:11" ht="18" x14ac:dyDescent="0.2">
      <c r="A232" s="862">
        <v>605708</v>
      </c>
      <c r="B232" s="863" t="s">
        <v>5846</v>
      </c>
      <c r="C232" s="862" t="s">
        <v>4</v>
      </c>
      <c r="D232" s="802">
        <f t="shared" si="3"/>
        <v>5546.81</v>
      </c>
      <c r="G232" s="872">
        <v>5422.11</v>
      </c>
      <c r="J232" s="840" t="s">
        <v>15822</v>
      </c>
      <c r="K232" s="848">
        <f>IFERROR(VLOOKUP(J232,REAJUSTE!A:AA,27,FALSE),"")</f>
        <v>1.0229999999999999</v>
      </c>
    </row>
    <row r="233" spans="1:11" ht="18" x14ac:dyDescent="0.2">
      <c r="A233" s="862">
        <v>605620</v>
      </c>
      <c r="B233" s="863" t="s">
        <v>5847</v>
      </c>
      <c r="C233" s="862" t="s">
        <v>4</v>
      </c>
      <c r="D233" s="802">
        <f t="shared" si="3"/>
        <v>5467.72</v>
      </c>
      <c r="G233" s="872">
        <v>5344.79</v>
      </c>
      <c r="J233" s="840" t="s">
        <v>15822</v>
      </c>
      <c r="K233" s="848">
        <f>IFERROR(VLOOKUP(J233,REAJUSTE!A:AA,27,FALSE),"")</f>
        <v>1.0229999999999999</v>
      </c>
    </row>
    <row r="234" spans="1:11" ht="18" x14ac:dyDescent="0.2">
      <c r="A234" s="862">
        <v>605709</v>
      </c>
      <c r="B234" s="863" t="s">
        <v>5848</v>
      </c>
      <c r="C234" s="862" t="s">
        <v>4</v>
      </c>
      <c r="D234" s="802">
        <f t="shared" si="3"/>
        <v>5918.46</v>
      </c>
      <c r="G234" s="872">
        <v>5785.4</v>
      </c>
      <c r="J234" s="840" t="s">
        <v>15822</v>
      </c>
      <c r="K234" s="848">
        <f>IFERROR(VLOOKUP(J234,REAJUSTE!A:AA,27,FALSE),"")</f>
        <v>1.0229999999999999</v>
      </c>
    </row>
    <row r="235" spans="1:11" ht="18" x14ac:dyDescent="0.2">
      <c r="A235" s="862">
        <v>605621</v>
      </c>
      <c r="B235" s="863" t="s">
        <v>5849</v>
      </c>
      <c r="C235" s="862" t="s">
        <v>4</v>
      </c>
      <c r="D235" s="802">
        <f t="shared" si="3"/>
        <v>5836.64</v>
      </c>
      <c r="G235" s="872">
        <v>5705.42</v>
      </c>
      <c r="J235" s="840" t="s">
        <v>15822</v>
      </c>
      <c r="K235" s="848">
        <f>IFERROR(VLOOKUP(J235,REAJUSTE!A:AA,27,FALSE),"")</f>
        <v>1.0229999999999999</v>
      </c>
    </row>
    <row r="236" spans="1:11" ht="18" x14ac:dyDescent="0.2">
      <c r="A236" s="862">
        <v>605710</v>
      </c>
      <c r="B236" s="863" t="s">
        <v>5850</v>
      </c>
      <c r="C236" s="862" t="s">
        <v>4</v>
      </c>
      <c r="D236" s="802">
        <f t="shared" si="3"/>
        <v>6241.04</v>
      </c>
      <c r="G236" s="872">
        <v>6100.73</v>
      </c>
      <c r="J236" s="840" t="s">
        <v>15822</v>
      </c>
      <c r="K236" s="848">
        <f>IFERROR(VLOOKUP(J236,REAJUSTE!A:AA,27,FALSE),"")</f>
        <v>1.0229999999999999</v>
      </c>
    </row>
    <row r="237" spans="1:11" ht="18" x14ac:dyDescent="0.2">
      <c r="A237" s="862">
        <v>605622</v>
      </c>
      <c r="B237" s="863" t="s">
        <v>5851</v>
      </c>
      <c r="C237" s="862" t="s">
        <v>4</v>
      </c>
      <c r="D237" s="802">
        <f t="shared" si="3"/>
        <v>6156.5</v>
      </c>
      <c r="G237" s="872">
        <v>6018.09</v>
      </c>
      <c r="J237" s="840" t="s">
        <v>15822</v>
      </c>
      <c r="K237" s="848">
        <f>IFERROR(VLOOKUP(J237,REAJUSTE!A:AA,27,FALSE),"")</f>
        <v>1.0229999999999999</v>
      </c>
    </row>
    <row r="238" spans="1:11" ht="18" x14ac:dyDescent="0.2">
      <c r="A238" s="862">
        <v>605711</v>
      </c>
      <c r="B238" s="863" t="s">
        <v>5852</v>
      </c>
      <c r="C238" s="862" t="s">
        <v>4</v>
      </c>
      <c r="D238" s="802">
        <f t="shared" si="3"/>
        <v>6453.63</v>
      </c>
      <c r="G238" s="872">
        <v>6308.54</v>
      </c>
      <c r="J238" s="840" t="s">
        <v>15822</v>
      </c>
      <c r="K238" s="848">
        <f>IFERROR(VLOOKUP(J238,REAJUSTE!A:AA,27,FALSE),"")</f>
        <v>1.0229999999999999</v>
      </c>
    </row>
    <row r="239" spans="1:11" ht="18" x14ac:dyDescent="0.2">
      <c r="A239" s="862">
        <v>605623</v>
      </c>
      <c r="B239" s="863" t="s">
        <v>5853</v>
      </c>
      <c r="C239" s="862" t="s">
        <v>4</v>
      </c>
      <c r="D239" s="802">
        <f t="shared" si="3"/>
        <v>6366.36</v>
      </c>
      <c r="G239" s="872">
        <v>6223.23</v>
      </c>
      <c r="J239" s="840" t="s">
        <v>15822</v>
      </c>
      <c r="K239" s="848">
        <f>IFERROR(VLOOKUP(J239,REAJUSTE!A:AA,27,FALSE),"")</f>
        <v>1.0229999999999999</v>
      </c>
    </row>
    <row r="240" spans="1:11" ht="18" x14ac:dyDescent="0.2">
      <c r="A240" s="862">
        <v>605712</v>
      </c>
      <c r="B240" s="863" t="s">
        <v>5854</v>
      </c>
      <c r="C240" s="862" t="s">
        <v>4</v>
      </c>
      <c r="D240" s="802">
        <f t="shared" si="3"/>
        <v>6798.52</v>
      </c>
      <c r="G240" s="872">
        <v>6645.67</v>
      </c>
      <c r="J240" s="840" t="s">
        <v>15822</v>
      </c>
      <c r="K240" s="848">
        <f>IFERROR(VLOOKUP(J240,REAJUSTE!A:AA,27,FALSE),"")</f>
        <v>1.0229999999999999</v>
      </c>
    </row>
    <row r="241" spans="1:11" ht="18" x14ac:dyDescent="0.2">
      <c r="A241" s="862">
        <v>605624</v>
      </c>
      <c r="B241" s="863" t="s">
        <v>5855</v>
      </c>
      <c r="C241" s="862" t="s">
        <v>4</v>
      </c>
      <c r="D241" s="802">
        <f t="shared" si="3"/>
        <v>6708.51</v>
      </c>
      <c r="G241" s="872">
        <v>6557.69</v>
      </c>
      <c r="J241" s="840" t="s">
        <v>15822</v>
      </c>
      <c r="K241" s="848">
        <f>IFERROR(VLOOKUP(J241,REAJUSTE!A:AA,27,FALSE),"")</f>
        <v>1.0229999999999999</v>
      </c>
    </row>
    <row r="242" spans="1:11" ht="18" x14ac:dyDescent="0.2">
      <c r="A242" s="862">
        <v>605713</v>
      </c>
      <c r="B242" s="863" t="s">
        <v>5856</v>
      </c>
      <c r="C242" s="862" t="s">
        <v>4</v>
      </c>
      <c r="D242" s="802">
        <f t="shared" si="3"/>
        <v>9109.01</v>
      </c>
      <c r="G242" s="872">
        <v>8904.2199999999993</v>
      </c>
      <c r="J242" s="840" t="s">
        <v>15822</v>
      </c>
      <c r="K242" s="848">
        <f>IFERROR(VLOOKUP(J242,REAJUSTE!A:AA,27,FALSE),"")</f>
        <v>1.0229999999999999</v>
      </c>
    </row>
    <row r="243" spans="1:11" ht="18" x14ac:dyDescent="0.2">
      <c r="A243" s="862">
        <v>605625</v>
      </c>
      <c r="B243" s="863" t="s">
        <v>5857</v>
      </c>
      <c r="C243" s="862" t="s">
        <v>4</v>
      </c>
      <c r="D243" s="802">
        <f t="shared" si="3"/>
        <v>9016.2900000000009</v>
      </c>
      <c r="G243" s="872">
        <v>8813.58</v>
      </c>
      <c r="J243" s="840" t="s">
        <v>15822</v>
      </c>
      <c r="K243" s="848">
        <f>IFERROR(VLOOKUP(J243,REAJUSTE!A:AA,27,FALSE),"")</f>
        <v>1.0229999999999999</v>
      </c>
    </row>
    <row r="244" spans="1:11" ht="18" x14ac:dyDescent="0.2">
      <c r="A244" s="862">
        <v>605714</v>
      </c>
      <c r="B244" s="863" t="s">
        <v>5858</v>
      </c>
      <c r="C244" s="862" t="s">
        <v>4</v>
      </c>
      <c r="D244" s="802">
        <f t="shared" si="3"/>
        <v>11462.97</v>
      </c>
      <c r="G244" s="872">
        <v>11205.25</v>
      </c>
      <c r="J244" s="840" t="s">
        <v>15822</v>
      </c>
      <c r="K244" s="848">
        <f>IFERROR(VLOOKUP(J244,REAJUSTE!A:AA,27,FALSE),"")</f>
        <v>1.0229999999999999</v>
      </c>
    </row>
    <row r="245" spans="1:11" ht="18" x14ac:dyDescent="0.2">
      <c r="A245" s="862">
        <v>605626</v>
      </c>
      <c r="B245" s="863" t="s">
        <v>5859</v>
      </c>
      <c r="C245" s="862" t="s">
        <v>4</v>
      </c>
      <c r="D245" s="802">
        <f t="shared" si="3"/>
        <v>11367.5</v>
      </c>
      <c r="G245" s="872">
        <v>11111.93</v>
      </c>
      <c r="J245" s="840" t="s">
        <v>15822</v>
      </c>
      <c r="K245" s="848">
        <f>IFERROR(VLOOKUP(J245,REAJUSTE!A:AA,27,FALSE),"")</f>
        <v>1.0229999999999999</v>
      </c>
    </row>
    <row r="246" spans="1:11" ht="18" x14ac:dyDescent="0.2">
      <c r="A246" s="862">
        <v>605715</v>
      </c>
      <c r="B246" s="863" t="s">
        <v>5860</v>
      </c>
      <c r="C246" s="862" t="s">
        <v>4</v>
      </c>
      <c r="D246" s="802">
        <f t="shared" si="3"/>
        <v>12245.06</v>
      </c>
      <c r="G246" s="872">
        <v>11969.76</v>
      </c>
      <c r="J246" s="840" t="s">
        <v>15822</v>
      </c>
      <c r="K246" s="848">
        <f>IFERROR(VLOOKUP(J246,REAJUSTE!A:AA,27,FALSE),"")</f>
        <v>1.0229999999999999</v>
      </c>
    </row>
    <row r="247" spans="1:11" ht="18" x14ac:dyDescent="0.2">
      <c r="A247" s="862">
        <v>605627</v>
      </c>
      <c r="B247" s="863" t="s">
        <v>5861</v>
      </c>
      <c r="C247" s="862" t="s">
        <v>4</v>
      </c>
      <c r="D247" s="802">
        <f t="shared" si="3"/>
        <v>12146.87</v>
      </c>
      <c r="G247" s="872">
        <v>11873.78</v>
      </c>
      <c r="J247" s="840" t="s">
        <v>15822</v>
      </c>
      <c r="K247" s="848">
        <f>IFERROR(VLOOKUP(J247,REAJUSTE!A:AA,27,FALSE),"")</f>
        <v>1.0229999999999999</v>
      </c>
    </row>
    <row r="248" spans="1:11" ht="18" x14ac:dyDescent="0.2">
      <c r="A248" s="862">
        <v>605716</v>
      </c>
      <c r="B248" s="863" t="s">
        <v>5862</v>
      </c>
      <c r="C248" s="862" t="s">
        <v>4</v>
      </c>
      <c r="D248" s="802">
        <f t="shared" si="3"/>
        <v>12710.29</v>
      </c>
      <c r="G248" s="872">
        <v>12424.53</v>
      </c>
      <c r="J248" s="840" t="s">
        <v>15822</v>
      </c>
      <c r="K248" s="848">
        <f>IFERROR(VLOOKUP(J248,REAJUSTE!A:AA,27,FALSE),"")</f>
        <v>1.0229999999999999</v>
      </c>
    </row>
    <row r="249" spans="1:11" ht="18" x14ac:dyDescent="0.2">
      <c r="A249" s="862">
        <v>605628</v>
      </c>
      <c r="B249" s="863" t="s">
        <v>5863</v>
      </c>
      <c r="C249" s="862" t="s">
        <v>4</v>
      </c>
      <c r="D249" s="802">
        <f t="shared" si="3"/>
        <v>12609.37</v>
      </c>
      <c r="G249" s="872">
        <v>12325.88</v>
      </c>
      <c r="J249" s="840" t="s">
        <v>15822</v>
      </c>
      <c r="K249" s="848">
        <f>IFERROR(VLOOKUP(J249,REAJUSTE!A:AA,27,FALSE),"")</f>
        <v>1.0229999999999999</v>
      </c>
    </row>
    <row r="250" spans="1:11" ht="18" x14ac:dyDescent="0.2">
      <c r="A250" s="862">
        <v>605717</v>
      </c>
      <c r="B250" s="863" t="s">
        <v>5864</v>
      </c>
      <c r="C250" s="862" t="s">
        <v>4</v>
      </c>
      <c r="D250" s="802">
        <f t="shared" si="3"/>
        <v>13551.37</v>
      </c>
      <c r="G250" s="872">
        <v>13246.7</v>
      </c>
      <c r="J250" s="840" t="s">
        <v>15822</v>
      </c>
      <c r="K250" s="848">
        <f>IFERROR(VLOOKUP(J250,REAJUSTE!A:AA,27,FALSE),"")</f>
        <v>1.0229999999999999</v>
      </c>
    </row>
    <row r="251" spans="1:11" ht="18" x14ac:dyDescent="0.2">
      <c r="A251" s="862">
        <v>605629</v>
      </c>
      <c r="B251" s="863" t="s">
        <v>5865</v>
      </c>
      <c r="C251" s="862" t="s">
        <v>4</v>
      </c>
      <c r="D251" s="802">
        <f t="shared" si="3"/>
        <v>13447.73</v>
      </c>
      <c r="G251" s="872">
        <v>13145.39</v>
      </c>
      <c r="J251" s="840" t="s">
        <v>15822</v>
      </c>
      <c r="K251" s="848">
        <f>IFERROR(VLOOKUP(J251,REAJUSTE!A:AA,27,FALSE),"")</f>
        <v>1.0229999999999999</v>
      </c>
    </row>
    <row r="252" spans="1:11" ht="15" x14ac:dyDescent="0.2">
      <c r="A252" s="862">
        <v>605651</v>
      </c>
      <c r="B252" s="863" t="s">
        <v>1996</v>
      </c>
      <c r="C252" s="862" t="s">
        <v>4</v>
      </c>
      <c r="D252" s="802">
        <f t="shared" si="3"/>
        <v>1522.25</v>
      </c>
      <c r="G252" s="872">
        <v>1488.03</v>
      </c>
      <c r="J252" s="840" t="s">
        <v>15822</v>
      </c>
      <c r="K252" s="848">
        <f>IFERROR(VLOOKUP(J252,REAJUSTE!A:AA,27,FALSE),"")</f>
        <v>1.0229999999999999</v>
      </c>
    </row>
    <row r="253" spans="1:11" ht="15" x14ac:dyDescent="0.2">
      <c r="A253" s="862">
        <v>605460</v>
      </c>
      <c r="B253" s="863" t="s">
        <v>5866</v>
      </c>
      <c r="C253" s="862" t="s">
        <v>4</v>
      </c>
      <c r="D253" s="802">
        <f t="shared" si="3"/>
        <v>1493.16</v>
      </c>
      <c r="G253" s="872">
        <v>1459.59</v>
      </c>
      <c r="J253" s="840" t="s">
        <v>15822</v>
      </c>
      <c r="K253" s="848">
        <f>IFERROR(VLOOKUP(J253,REAJUSTE!A:AA,27,FALSE),"")</f>
        <v>1.0229999999999999</v>
      </c>
    </row>
    <row r="254" spans="1:11" ht="15" x14ac:dyDescent="0.2">
      <c r="A254" s="862">
        <v>605652</v>
      </c>
      <c r="B254" s="863" t="s">
        <v>5867</v>
      </c>
      <c r="C254" s="862" t="s">
        <v>4</v>
      </c>
      <c r="D254" s="802">
        <f t="shared" si="3"/>
        <v>1751.22</v>
      </c>
      <c r="G254" s="872">
        <v>1711.85</v>
      </c>
      <c r="J254" s="840" t="s">
        <v>15822</v>
      </c>
      <c r="K254" s="848">
        <f>IFERROR(VLOOKUP(J254,REAJUSTE!A:AA,27,FALSE),"")</f>
        <v>1.0229999999999999</v>
      </c>
    </row>
    <row r="255" spans="1:11" ht="15" x14ac:dyDescent="0.2">
      <c r="A255" s="862">
        <v>605461</v>
      </c>
      <c r="B255" s="863" t="s">
        <v>5868</v>
      </c>
      <c r="C255" s="862" t="s">
        <v>4</v>
      </c>
      <c r="D255" s="802">
        <f t="shared" si="3"/>
        <v>1720.31</v>
      </c>
      <c r="G255" s="872">
        <v>1681.64</v>
      </c>
      <c r="J255" s="840" t="s">
        <v>15822</v>
      </c>
      <c r="K255" s="848">
        <f>IFERROR(VLOOKUP(J255,REAJUSTE!A:AA,27,FALSE),"")</f>
        <v>1.0229999999999999</v>
      </c>
    </row>
    <row r="256" spans="1:11" ht="15" x14ac:dyDescent="0.2">
      <c r="A256" s="862">
        <v>605653</v>
      </c>
      <c r="B256" s="863" t="s">
        <v>5869</v>
      </c>
      <c r="C256" s="862" t="s">
        <v>4</v>
      </c>
      <c r="D256" s="802">
        <f t="shared" si="3"/>
        <v>1980.21</v>
      </c>
      <c r="G256" s="872">
        <v>1935.69</v>
      </c>
      <c r="J256" s="840" t="s">
        <v>15822</v>
      </c>
      <c r="K256" s="848">
        <f>IFERROR(VLOOKUP(J256,REAJUSTE!A:AA,27,FALSE),"")</f>
        <v>1.0229999999999999</v>
      </c>
    </row>
    <row r="257" spans="1:11" ht="15" x14ac:dyDescent="0.2">
      <c r="A257" s="862">
        <v>605462</v>
      </c>
      <c r="B257" s="863" t="s">
        <v>5870</v>
      </c>
      <c r="C257" s="862" t="s">
        <v>4</v>
      </c>
      <c r="D257" s="802">
        <f t="shared" si="3"/>
        <v>1947.48</v>
      </c>
      <c r="G257" s="872">
        <v>1903.7</v>
      </c>
      <c r="J257" s="840" t="s">
        <v>15822</v>
      </c>
      <c r="K257" s="848">
        <f>IFERROR(VLOOKUP(J257,REAJUSTE!A:AA,27,FALSE),"")</f>
        <v>1.0229999999999999</v>
      </c>
    </row>
    <row r="258" spans="1:11" ht="15" x14ac:dyDescent="0.2">
      <c r="A258" s="862">
        <v>605654</v>
      </c>
      <c r="B258" s="863" t="s">
        <v>5871</v>
      </c>
      <c r="C258" s="862" t="s">
        <v>4</v>
      </c>
      <c r="D258" s="802">
        <f t="shared" si="3"/>
        <v>2164.6999999999998</v>
      </c>
      <c r="G258" s="872">
        <v>2116.04</v>
      </c>
      <c r="J258" s="840" t="s">
        <v>15822</v>
      </c>
      <c r="K258" s="848">
        <f>IFERROR(VLOOKUP(J258,REAJUSTE!A:AA,27,FALSE),"")</f>
        <v>1.0229999999999999</v>
      </c>
    </row>
    <row r="259" spans="1:11" ht="15" x14ac:dyDescent="0.2">
      <c r="A259" s="862">
        <v>605463</v>
      </c>
      <c r="B259" s="863" t="s">
        <v>5872</v>
      </c>
      <c r="C259" s="862" t="s">
        <v>4</v>
      </c>
      <c r="D259" s="802">
        <f t="shared" si="3"/>
        <v>2130.16</v>
      </c>
      <c r="G259" s="872">
        <v>2082.27</v>
      </c>
      <c r="J259" s="840" t="s">
        <v>15822</v>
      </c>
      <c r="K259" s="848">
        <f>IFERROR(VLOOKUP(J259,REAJUSTE!A:AA,27,FALSE),"")</f>
        <v>1.0229999999999999</v>
      </c>
    </row>
    <row r="260" spans="1:11" ht="15" x14ac:dyDescent="0.2">
      <c r="A260" s="862">
        <v>605655</v>
      </c>
      <c r="B260" s="863" t="s">
        <v>5873</v>
      </c>
      <c r="C260" s="862" t="s">
        <v>4</v>
      </c>
      <c r="D260" s="802">
        <f t="shared" si="3"/>
        <v>2393.62</v>
      </c>
      <c r="G260" s="872">
        <v>2339.81</v>
      </c>
      <c r="J260" s="840" t="s">
        <v>15822</v>
      </c>
      <c r="K260" s="848">
        <f>IFERROR(VLOOKUP(J260,REAJUSTE!A:AA,27,FALSE),"")</f>
        <v>1.0229999999999999</v>
      </c>
    </row>
    <row r="261" spans="1:11" ht="15" x14ac:dyDescent="0.2">
      <c r="A261" s="862">
        <v>605464</v>
      </c>
      <c r="B261" s="863" t="s">
        <v>5874</v>
      </c>
      <c r="C261" s="862" t="s">
        <v>4</v>
      </c>
      <c r="D261" s="802">
        <f t="shared" si="3"/>
        <v>2357.25</v>
      </c>
      <c r="G261" s="872">
        <v>2304.2600000000002</v>
      </c>
      <c r="J261" s="840" t="s">
        <v>15822</v>
      </c>
      <c r="K261" s="848">
        <f>IFERROR(VLOOKUP(J261,REAJUSTE!A:AA,27,FALSE),"")</f>
        <v>1.0229999999999999</v>
      </c>
    </row>
    <row r="262" spans="1:11" ht="15" x14ac:dyDescent="0.2">
      <c r="A262" s="862">
        <v>605656</v>
      </c>
      <c r="B262" s="863" t="s">
        <v>5875</v>
      </c>
      <c r="C262" s="862" t="s">
        <v>4</v>
      </c>
      <c r="D262" s="802">
        <f t="shared" si="3"/>
        <v>2711.7</v>
      </c>
      <c r="G262" s="872">
        <v>2650.74</v>
      </c>
      <c r="J262" s="840" t="s">
        <v>15822</v>
      </c>
      <c r="K262" s="848">
        <f>IFERROR(VLOOKUP(J262,REAJUSTE!A:AA,27,FALSE),"")</f>
        <v>1.0229999999999999</v>
      </c>
    </row>
    <row r="263" spans="1:11" ht="15" x14ac:dyDescent="0.2">
      <c r="A263" s="862">
        <v>605465</v>
      </c>
      <c r="B263" s="863" t="s">
        <v>5876</v>
      </c>
      <c r="C263" s="862" t="s">
        <v>4</v>
      </c>
      <c r="D263" s="802">
        <f t="shared" si="3"/>
        <v>2673.52</v>
      </c>
      <c r="G263" s="872">
        <v>2613.42</v>
      </c>
      <c r="J263" s="840" t="s">
        <v>15822</v>
      </c>
      <c r="K263" s="848">
        <f>IFERROR(VLOOKUP(J263,REAJUSTE!A:AA,27,FALSE),"")</f>
        <v>1.0229999999999999</v>
      </c>
    </row>
    <row r="264" spans="1:11" ht="15" x14ac:dyDescent="0.2">
      <c r="A264" s="862">
        <v>605657</v>
      </c>
      <c r="B264" s="863" t="s">
        <v>5877</v>
      </c>
      <c r="C264" s="862" t="s">
        <v>4</v>
      </c>
      <c r="D264" s="802">
        <f t="shared" si="3"/>
        <v>2896.16</v>
      </c>
      <c r="G264" s="872">
        <v>2831.05</v>
      </c>
      <c r="J264" s="840" t="s">
        <v>15822</v>
      </c>
      <c r="K264" s="848">
        <f>IFERROR(VLOOKUP(J264,REAJUSTE!A:AA,27,FALSE),"")</f>
        <v>1.0229999999999999</v>
      </c>
    </row>
    <row r="265" spans="1:11" ht="15" x14ac:dyDescent="0.2">
      <c r="A265" s="862">
        <v>605466</v>
      </c>
      <c r="B265" s="863" t="s">
        <v>5878</v>
      </c>
      <c r="C265" s="862" t="s">
        <v>4</v>
      </c>
      <c r="D265" s="802">
        <f t="shared" si="3"/>
        <v>2856.15</v>
      </c>
      <c r="G265" s="872">
        <v>2791.94</v>
      </c>
      <c r="J265" s="840" t="s">
        <v>15822</v>
      </c>
      <c r="K265" s="848">
        <f>IFERROR(VLOOKUP(J265,REAJUSTE!A:AA,27,FALSE),"")</f>
        <v>1.0229999999999999</v>
      </c>
    </row>
    <row r="266" spans="1:11" ht="15" x14ac:dyDescent="0.2">
      <c r="A266" s="862">
        <v>605658</v>
      </c>
      <c r="B266" s="863" t="s">
        <v>5879</v>
      </c>
      <c r="C266" s="862" t="s">
        <v>4</v>
      </c>
      <c r="D266" s="802">
        <f t="shared" si="3"/>
        <v>3167</v>
      </c>
      <c r="G266" s="872">
        <v>3095.8</v>
      </c>
      <c r="J266" s="840" t="s">
        <v>15822</v>
      </c>
      <c r="K266" s="848">
        <f>IFERROR(VLOOKUP(J266,REAJUSTE!A:AA,27,FALSE),"")</f>
        <v>1.0229999999999999</v>
      </c>
    </row>
    <row r="267" spans="1:11" ht="15" x14ac:dyDescent="0.2">
      <c r="A267" s="862">
        <v>605467</v>
      </c>
      <c r="B267" s="863" t="s">
        <v>5880</v>
      </c>
      <c r="C267" s="862" t="s">
        <v>4</v>
      </c>
      <c r="D267" s="802">
        <f t="shared" ref="D267:D330" si="4">TRUNC(G267*K267,2)</f>
        <v>3104.27</v>
      </c>
      <c r="G267" s="872">
        <v>3034.48</v>
      </c>
      <c r="J267" s="840" t="s">
        <v>15822</v>
      </c>
      <c r="K267" s="848">
        <f>IFERROR(VLOOKUP(J267,REAJUSTE!A:AA,27,FALSE),"")</f>
        <v>1.0229999999999999</v>
      </c>
    </row>
    <row r="268" spans="1:11" ht="15" x14ac:dyDescent="0.2">
      <c r="A268" s="862">
        <v>605659</v>
      </c>
      <c r="B268" s="863" t="s">
        <v>5881</v>
      </c>
      <c r="C268" s="862" t="s">
        <v>4</v>
      </c>
      <c r="D268" s="802">
        <f t="shared" si="4"/>
        <v>3356.19</v>
      </c>
      <c r="G268" s="872">
        <v>3280.74</v>
      </c>
      <c r="J268" s="840" t="s">
        <v>15822</v>
      </c>
      <c r="K268" s="848">
        <f>IFERROR(VLOOKUP(J268,REAJUSTE!A:AA,27,FALSE),"")</f>
        <v>1.0229999999999999</v>
      </c>
    </row>
    <row r="269" spans="1:11" ht="15" x14ac:dyDescent="0.2">
      <c r="A269" s="862">
        <v>605468</v>
      </c>
      <c r="B269" s="863" t="s">
        <v>5882</v>
      </c>
      <c r="C269" s="862" t="s">
        <v>4</v>
      </c>
      <c r="D269" s="802">
        <f t="shared" si="4"/>
        <v>3290.73</v>
      </c>
      <c r="G269" s="872">
        <v>3216.75</v>
      </c>
      <c r="J269" s="840" t="s">
        <v>15822</v>
      </c>
      <c r="K269" s="848">
        <f>IFERROR(VLOOKUP(J269,REAJUSTE!A:AA,27,FALSE),"")</f>
        <v>1.0229999999999999</v>
      </c>
    </row>
    <row r="270" spans="1:11" ht="15" x14ac:dyDescent="0.2">
      <c r="A270" s="862">
        <v>605660</v>
      </c>
      <c r="B270" s="863" t="s">
        <v>5883</v>
      </c>
      <c r="C270" s="862" t="s">
        <v>4</v>
      </c>
      <c r="D270" s="802">
        <f t="shared" si="4"/>
        <v>3590.64</v>
      </c>
      <c r="G270" s="872">
        <v>3509.92</v>
      </c>
      <c r="J270" s="840" t="s">
        <v>15822</v>
      </c>
      <c r="K270" s="848">
        <f>IFERROR(VLOOKUP(J270,REAJUSTE!A:AA,27,FALSE),"")</f>
        <v>1.0229999999999999</v>
      </c>
    </row>
    <row r="271" spans="1:11" ht="15" x14ac:dyDescent="0.2">
      <c r="A271" s="862">
        <v>605469</v>
      </c>
      <c r="B271" s="863" t="s">
        <v>5884</v>
      </c>
      <c r="C271" s="862" t="s">
        <v>4</v>
      </c>
      <c r="D271" s="802">
        <f t="shared" si="4"/>
        <v>3522.45</v>
      </c>
      <c r="G271" s="872">
        <v>3443.26</v>
      </c>
      <c r="J271" s="840" t="s">
        <v>15822</v>
      </c>
      <c r="K271" s="848">
        <f>IFERROR(VLOOKUP(J271,REAJUSTE!A:AA,27,FALSE),"")</f>
        <v>1.0229999999999999</v>
      </c>
    </row>
    <row r="272" spans="1:11" ht="15" x14ac:dyDescent="0.2">
      <c r="A272" s="862">
        <v>605661</v>
      </c>
      <c r="B272" s="863" t="s">
        <v>5885</v>
      </c>
      <c r="C272" s="862" t="s">
        <v>4</v>
      </c>
      <c r="D272" s="802">
        <f t="shared" si="4"/>
        <v>3829.28</v>
      </c>
      <c r="G272" s="872">
        <v>3743.19</v>
      </c>
      <c r="J272" s="840" t="s">
        <v>15822</v>
      </c>
      <c r="K272" s="848">
        <f>IFERROR(VLOOKUP(J272,REAJUSTE!A:AA,27,FALSE),"")</f>
        <v>1.0229999999999999</v>
      </c>
    </row>
    <row r="273" spans="1:11" ht="15" x14ac:dyDescent="0.2">
      <c r="A273" s="862">
        <v>605470</v>
      </c>
      <c r="B273" s="863" t="s">
        <v>5886</v>
      </c>
      <c r="C273" s="862" t="s">
        <v>4</v>
      </c>
      <c r="D273" s="802">
        <f t="shared" si="4"/>
        <v>3758.36</v>
      </c>
      <c r="G273" s="872">
        <v>3673.87</v>
      </c>
      <c r="J273" s="840" t="s">
        <v>15822</v>
      </c>
      <c r="K273" s="848">
        <f>IFERROR(VLOOKUP(J273,REAJUSTE!A:AA,27,FALSE),"")</f>
        <v>1.0229999999999999</v>
      </c>
    </row>
    <row r="274" spans="1:11" ht="15" x14ac:dyDescent="0.2">
      <c r="A274" s="862">
        <v>605662</v>
      </c>
      <c r="B274" s="863" t="s">
        <v>5887</v>
      </c>
      <c r="C274" s="862" t="s">
        <v>4</v>
      </c>
      <c r="D274" s="802">
        <f t="shared" si="4"/>
        <v>4024.92</v>
      </c>
      <c r="G274" s="872">
        <v>3934.43</v>
      </c>
      <c r="J274" s="840" t="s">
        <v>15822</v>
      </c>
      <c r="K274" s="848">
        <f>IFERROR(VLOOKUP(J274,REAJUSTE!A:AA,27,FALSE),"")</f>
        <v>1.0229999999999999</v>
      </c>
    </row>
    <row r="275" spans="1:11" ht="15" x14ac:dyDescent="0.2">
      <c r="A275" s="862">
        <v>605471</v>
      </c>
      <c r="B275" s="863" t="s">
        <v>5888</v>
      </c>
      <c r="C275" s="862" t="s">
        <v>4</v>
      </c>
      <c r="D275" s="802">
        <f t="shared" si="4"/>
        <v>3951.28</v>
      </c>
      <c r="G275" s="872">
        <v>3862.45</v>
      </c>
      <c r="J275" s="840" t="s">
        <v>15822</v>
      </c>
      <c r="K275" s="848">
        <f>IFERROR(VLOOKUP(J275,REAJUSTE!A:AA,27,FALSE),"")</f>
        <v>1.0229999999999999</v>
      </c>
    </row>
    <row r="276" spans="1:11" ht="15" x14ac:dyDescent="0.2">
      <c r="A276" s="862">
        <v>605663</v>
      </c>
      <c r="B276" s="863" t="s">
        <v>5889</v>
      </c>
      <c r="C276" s="862" t="s">
        <v>4</v>
      </c>
      <c r="D276" s="802">
        <f t="shared" si="4"/>
        <v>4482.28</v>
      </c>
      <c r="G276" s="872">
        <v>4381.51</v>
      </c>
      <c r="J276" s="840" t="s">
        <v>15822</v>
      </c>
      <c r="K276" s="848">
        <f>IFERROR(VLOOKUP(J276,REAJUSTE!A:AA,27,FALSE),"")</f>
        <v>1.0229999999999999</v>
      </c>
    </row>
    <row r="277" spans="1:11" ht="15" x14ac:dyDescent="0.2">
      <c r="A277" s="862">
        <v>605472</v>
      </c>
      <c r="B277" s="863" t="s">
        <v>5890</v>
      </c>
      <c r="C277" s="862" t="s">
        <v>4</v>
      </c>
      <c r="D277" s="802">
        <f t="shared" si="4"/>
        <v>4405.91</v>
      </c>
      <c r="G277" s="872">
        <v>4306.8599999999997</v>
      </c>
      <c r="J277" s="840" t="s">
        <v>15822</v>
      </c>
      <c r="K277" s="848">
        <f>IFERROR(VLOOKUP(J277,REAJUSTE!A:AA,27,FALSE),"")</f>
        <v>1.0229999999999999</v>
      </c>
    </row>
    <row r="278" spans="1:11" ht="15" x14ac:dyDescent="0.2">
      <c r="A278" s="862">
        <v>605664</v>
      </c>
      <c r="B278" s="863" t="s">
        <v>5891</v>
      </c>
      <c r="C278" s="862" t="s">
        <v>4</v>
      </c>
      <c r="D278" s="802">
        <f t="shared" si="4"/>
        <v>5247.04</v>
      </c>
      <c r="G278" s="872">
        <v>5129.08</v>
      </c>
      <c r="J278" s="840" t="s">
        <v>15822</v>
      </c>
      <c r="K278" s="848">
        <f>IFERROR(VLOOKUP(J278,REAJUSTE!A:AA,27,FALSE),"")</f>
        <v>1.0229999999999999</v>
      </c>
    </row>
    <row r="279" spans="1:11" ht="15" x14ac:dyDescent="0.2">
      <c r="A279" s="862">
        <v>605473</v>
      </c>
      <c r="B279" s="863" t="s">
        <v>5892</v>
      </c>
      <c r="C279" s="862" t="s">
        <v>4</v>
      </c>
      <c r="D279" s="802">
        <f t="shared" si="4"/>
        <v>5167.95</v>
      </c>
      <c r="G279" s="872">
        <v>5051.76</v>
      </c>
      <c r="J279" s="840" t="s">
        <v>15822</v>
      </c>
      <c r="K279" s="848">
        <f>IFERROR(VLOOKUP(J279,REAJUSTE!A:AA,27,FALSE),"")</f>
        <v>1.0229999999999999</v>
      </c>
    </row>
    <row r="280" spans="1:11" ht="15" x14ac:dyDescent="0.2">
      <c r="A280" s="862">
        <v>605665</v>
      </c>
      <c r="B280" s="863" t="s">
        <v>5893</v>
      </c>
      <c r="C280" s="862" t="s">
        <v>4</v>
      </c>
      <c r="D280" s="802">
        <f t="shared" si="4"/>
        <v>5493.84</v>
      </c>
      <c r="G280" s="872">
        <v>5370.33</v>
      </c>
      <c r="J280" s="840" t="s">
        <v>15822</v>
      </c>
      <c r="K280" s="848">
        <f>IFERROR(VLOOKUP(J280,REAJUSTE!A:AA,27,FALSE),"")</f>
        <v>1.0229999999999999</v>
      </c>
    </row>
    <row r="281" spans="1:11" ht="15" x14ac:dyDescent="0.2">
      <c r="A281" s="862">
        <v>605474</v>
      </c>
      <c r="B281" s="863" t="s">
        <v>5894</v>
      </c>
      <c r="C281" s="862" t="s">
        <v>4</v>
      </c>
      <c r="D281" s="802">
        <f t="shared" si="4"/>
        <v>5412.01</v>
      </c>
      <c r="G281" s="872">
        <v>5290.34</v>
      </c>
      <c r="J281" s="840" t="s">
        <v>15822</v>
      </c>
      <c r="K281" s="848">
        <f>IFERROR(VLOOKUP(J281,REAJUSTE!A:AA,27,FALSE),"")</f>
        <v>1.0229999999999999</v>
      </c>
    </row>
    <row r="282" spans="1:11" ht="15" x14ac:dyDescent="0.2">
      <c r="A282" s="862">
        <v>605666</v>
      </c>
      <c r="B282" s="863" t="s">
        <v>5895</v>
      </c>
      <c r="C282" s="862" t="s">
        <v>4</v>
      </c>
      <c r="D282" s="802">
        <f t="shared" si="4"/>
        <v>5903.46</v>
      </c>
      <c r="G282" s="872">
        <v>5770.74</v>
      </c>
      <c r="J282" s="840" t="s">
        <v>15822</v>
      </c>
      <c r="K282" s="848">
        <f>IFERROR(VLOOKUP(J282,REAJUSTE!A:AA,27,FALSE),"")</f>
        <v>1.0229999999999999</v>
      </c>
    </row>
    <row r="283" spans="1:11" ht="15" x14ac:dyDescent="0.2">
      <c r="A283" s="862">
        <v>605475</v>
      </c>
      <c r="B283" s="863" t="s">
        <v>1997</v>
      </c>
      <c r="C283" s="862" t="s">
        <v>4</v>
      </c>
      <c r="D283" s="802">
        <f t="shared" si="4"/>
        <v>5818.92</v>
      </c>
      <c r="G283" s="872">
        <v>5688.1</v>
      </c>
      <c r="J283" s="840" t="s">
        <v>15822</v>
      </c>
      <c r="K283" s="848">
        <f>IFERROR(VLOOKUP(J283,REAJUSTE!A:AA,27,FALSE),"")</f>
        <v>1.0229999999999999</v>
      </c>
    </row>
    <row r="284" spans="1:11" ht="15" x14ac:dyDescent="0.2">
      <c r="A284" s="862">
        <v>605667</v>
      </c>
      <c r="B284" s="863" t="s">
        <v>5896</v>
      </c>
      <c r="C284" s="862" t="s">
        <v>4</v>
      </c>
      <c r="D284" s="802">
        <f t="shared" si="4"/>
        <v>6107.96</v>
      </c>
      <c r="G284" s="872">
        <v>5970.64</v>
      </c>
      <c r="J284" s="840" t="s">
        <v>15822</v>
      </c>
      <c r="K284" s="848">
        <f>IFERROR(VLOOKUP(J284,REAJUSTE!A:AA,27,FALSE),"")</f>
        <v>1.0229999999999999</v>
      </c>
    </row>
    <row r="285" spans="1:11" ht="15" x14ac:dyDescent="0.2">
      <c r="A285" s="862">
        <v>605476</v>
      </c>
      <c r="B285" s="863" t="s">
        <v>5897</v>
      </c>
      <c r="C285" s="862" t="s">
        <v>4</v>
      </c>
      <c r="D285" s="802">
        <f t="shared" si="4"/>
        <v>6020.68</v>
      </c>
      <c r="G285" s="872">
        <v>5885.32</v>
      </c>
      <c r="J285" s="840" t="s">
        <v>15822</v>
      </c>
      <c r="K285" s="848">
        <f>IFERROR(VLOOKUP(J285,REAJUSTE!A:AA,27,FALSE),"")</f>
        <v>1.0229999999999999</v>
      </c>
    </row>
    <row r="286" spans="1:11" ht="15" x14ac:dyDescent="0.2">
      <c r="A286" s="862">
        <v>605668</v>
      </c>
      <c r="B286" s="863" t="s">
        <v>5898</v>
      </c>
      <c r="C286" s="862" t="s">
        <v>4</v>
      </c>
      <c r="D286" s="802">
        <f t="shared" si="4"/>
        <v>6439.34</v>
      </c>
      <c r="G286" s="872">
        <v>6294.57</v>
      </c>
      <c r="J286" s="840" t="s">
        <v>15822</v>
      </c>
      <c r="K286" s="848">
        <f>IFERROR(VLOOKUP(J286,REAJUSTE!A:AA,27,FALSE),"")</f>
        <v>1.0229999999999999</v>
      </c>
    </row>
    <row r="287" spans="1:11" ht="15" x14ac:dyDescent="0.2">
      <c r="A287" s="862">
        <v>605477</v>
      </c>
      <c r="B287" s="863" t="s">
        <v>5899</v>
      </c>
      <c r="C287" s="862" t="s">
        <v>4</v>
      </c>
      <c r="D287" s="802">
        <f t="shared" si="4"/>
        <v>6349.34</v>
      </c>
      <c r="G287" s="872">
        <v>6206.59</v>
      </c>
      <c r="J287" s="840" t="s">
        <v>15822</v>
      </c>
      <c r="K287" s="848">
        <f>IFERROR(VLOOKUP(J287,REAJUSTE!A:AA,27,FALSE),"")</f>
        <v>1.0229999999999999</v>
      </c>
    </row>
    <row r="288" spans="1:11" ht="15" x14ac:dyDescent="0.2">
      <c r="A288" s="862">
        <v>605669</v>
      </c>
      <c r="B288" s="863" t="s">
        <v>5900</v>
      </c>
      <c r="C288" s="862" t="s">
        <v>4</v>
      </c>
      <c r="D288" s="802">
        <f t="shared" si="4"/>
        <v>8442.7000000000007</v>
      </c>
      <c r="G288" s="872">
        <v>8252.89</v>
      </c>
      <c r="J288" s="840" t="s">
        <v>15822</v>
      </c>
      <c r="K288" s="848">
        <f>IFERROR(VLOOKUP(J288,REAJUSTE!A:AA,27,FALSE),"")</f>
        <v>1.0229999999999999</v>
      </c>
    </row>
    <row r="289" spans="1:11" ht="15" x14ac:dyDescent="0.2">
      <c r="A289" s="862">
        <v>605478</v>
      </c>
      <c r="B289" s="863" t="s">
        <v>5901</v>
      </c>
      <c r="C289" s="862" t="s">
        <v>4</v>
      </c>
      <c r="D289" s="802">
        <f t="shared" si="4"/>
        <v>8349.9699999999993</v>
      </c>
      <c r="G289" s="872">
        <v>8162.24</v>
      </c>
      <c r="J289" s="840" t="s">
        <v>15822</v>
      </c>
      <c r="K289" s="848">
        <f>IFERROR(VLOOKUP(J289,REAJUSTE!A:AA,27,FALSE),"")</f>
        <v>1.0229999999999999</v>
      </c>
    </row>
    <row r="290" spans="1:11" ht="15" x14ac:dyDescent="0.2">
      <c r="A290" s="862">
        <v>605670</v>
      </c>
      <c r="B290" s="863" t="s">
        <v>5902</v>
      </c>
      <c r="C290" s="862" t="s">
        <v>4</v>
      </c>
      <c r="D290" s="802">
        <f t="shared" si="4"/>
        <v>10623.29</v>
      </c>
      <c r="G290" s="872">
        <v>10384.450000000001</v>
      </c>
      <c r="J290" s="840" t="s">
        <v>15822</v>
      </c>
      <c r="K290" s="848">
        <f>IFERROR(VLOOKUP(J290,REAJUSTE!A:AA,27,FALSE),"")</f>
        <v>1.0229999999999999</v>
      </c>
    </row>
    <row r="291" spans="1:11" ht="15" x14ac:dyDescent="0.2">
      <c r="A291" s="862">
        <v>605479</v>
      </c>
      <c r="B291" s="863" t="s">
        <v>5903</v>
      </c>
      <c r="C291" s="862" t="s">
        <v>4</v>
      </c>
      <c r="D291" s="802">
        <f t="shared" si="4"/>
        <v>10527.82</v>
      </c>
      <c r="G291" s="872">
        <v>10291.129999999999</v>
      </c>
      <c r="J291" s="840" t="s">
        <v>15822</v>
      </c>
      <c r="K291" s="848">
        <f>IFERROR(VLOOKUP(J291,REAJUSTE!A:AA,27,FALSE),"")</f>
        <v>1.0229999999999999</v>
      </c>
    </row>
    <row r="292" spans="1:11" ht="15" x14ac:dyDescent="0.2">
      <c r="A292" s="862">
        <v>605671</v>
      </c>
      <c r="B292" s="863" t="s">
        <v>5904</v>
      </c>
      <c r="C292" s="862" t="s">
        <v>4</v>
      </c>
      <c r="D292" s="802">
        <f t="shared" si="4"/>
        <v>11357.59</v>
      </c>
      <c r="G292" s="872">
        <v>11102.24</v>
      </c>
      <c r="J292" s="840" t="s">
        <v>15822</v>
      </c>
      <c r="K292" s="848">
        <f>IFERROR(VLOOKUP(J292,REAJUSTE!A:AA,27,FALSE),"")</f>
        <v>1.0229999999999999</v>
      </c>
    </row>
    <row r="293" spans="1:11" ht="15" x14ac:dyDescent="0.2">
      <c r="A293" s="862">
        <v>605480</v>
      </c>
      <c r="B293" s="863" t="s">
        <v>5905</v>
      </c>
      <c r="C293" s="862" t="s">
        <v>4</v>
      </c>
      <c r="D293" s="802">
        <f t="shared" si="4"/>
        <v>11259.4</v>
      </c>
      <c r="G293" s="872">
        <v>11006.26</v>
      </c>
      <c r="J293" s="840" t="s">
        <v>15822</v>
      </c>
      <c r="K293" s="848">
        <f>IFERROR(VLOOKUP(J293,REAJUSTE!A:AA,27,FALSE),"")</f>
        <v>1.0229999999999999</v>
      </c>
    </row>
    <row r="294" spans="1:11" ht="15" x14ac:dyDescent="0.2">
      <c r="A294" s="862">
        <v>605672</v>
      </c>
      <c r="B294" s="863" t="s">
        <v>5906</v>
      </c>
      <c r="C294" s="862" t="s">
        <v>4</v>
      </c>
      <c r="D294" s="802">
        <f t="shared" si="4"/>
        <v>11805.75</v>
      </c>
      <c r="G294" s="872">
        <v>11540.33</v>
      </c>
      <c r="J294" s="840" t="s">
        <v>15822</v>
      </c>
      <c r="K294" s="848">
        <f>IFERROR(VLOOKUP(J294,REAJUSTE!A:AA,27,FALSE),"")</f>
        <v>1.0229999999999999</v>
      </c>
    </row>
    <row r="295" spans="1:11" ht="15" x14ac:dyDescent="0.2">
      <c r="A295" s="862">
        <v>605481</v>
      </c>
      <c r="B295" s="863" t="s">
        <v>5907</v>
      </c>
      <c r="C295" s="862" t="s">
        <v>4</v>
      </c>
      <c r="D295" s="802">
        <f t="shared" si="4"/>
        <v>11704.84</v>
      </c>
      <c r="G295" s="872">
        <v>11441.69</v>
      </c>
      <c r="J295" s="840" t="s">
        <v>15822</v>
      </c>
      <c r="K295" s="848">
        <f>IFERROR(VLOOKUP(J295,REAJUSTE!A:AA,27,FALSE),"")</f>
        <v>1.0229999999999999</v>
      </c>
    </row>
    <row r="296" spans="1:11" ht="15" x14ac:dyDescent="0.2">
      <c r="A296" s="862">
        <v>605673</v>
      </c>
      <c r="B296" s="863" t="s">
        <v>5908</v>
      </c>
      <c r="C296" s="862" t="s">
        <v>4</v>
      </c>
      <c r="D296" s="802">
        <f t="shared" si="4"/>
        <v>12602.48</v>
      </c>
      <c r="G296" s="872">
        <v>12319.14</v>
      </c>
      <c r="J296" s="840" t="s">
        <v>15822</v>
      </c>
      <c r="K296" s="848">
        <f>IFERROR(VLOOKUP(J296,REAJUSTE!A:AA,27,FALSE),"")</f>
        <v>1.0229999999999999</v>
      </c>
    </row>
    <row r="297" spans="1:11" ht="15" x14ac:dyDescent="0.2">
      <c r="A297" s="862">
        <v>605482</v>
      </c>
      <c r="B297" s="863" t="s">
        <v>1998</v>
      </c>
      <c r="C297" s="862" t="s">
        <v>4</v>
      </c>
      <c r="D297" s="802">
        <f t="shared" si="4"/>
        <v>12498.84</v>
      </c>
      <c r="G297" s="872">
        <v>12217.83</v>
      </c>
      <c r="J297" s="840" t="s">
        <v>15822</v>
      </c>
      <c r="K297" s="848">
        <f>IFERROR(VLOOKUP(J297,REAJUSTE!A:AA,27,FALSE),"")</f>
        <v>1.0229999999999999</v>
      </c>
    </row>
    <row r="298" spans="1:11" ht="18" x14ac:dyDescent="0.2">
      <c r="A298" s="862">
        <v>605718</v>
      </c>
      <c r="B298" s="863" t="s">
        <v>5909</v>
      </c>
      <c r="C298" s="862" t="s">
        <v>4</v>
      </c>
      <c r="D298" s="802">
        <f t="shared" si="4"/>
        <v>7554.21</v>
      </c>
      <c r="G298" s="872">
        <v>7384.37</v>
      </c>
      <c r="J298" s="840" t="s">
        <v>15822</v>
      </c>
      <c r="K298" s="848">
        <f>IFERROR(VLOOKUP(J298,REAJUSTE!A:AA,27,FALSE),"")</f>
        <v>1.0229999999999999</v>
      </c>
    </row>
    <row r="299" spans="1:11" ht="18" x14ac:dyDescent="0.2">
      <c r="A299" s="862">
        <v>605630</v>
      </c>
      <c r="B299" s="863" t="s">
        <v>5910</v>
      </c>
      <c r="C299" s="862" t="s">
        <v>4</v>
      </c>
      <c r="D299" s="802">
        <f t="shared" si="4"/>
        <v>7486.02</v>
      </c>
      <c r="G299" s="872">
        <v>7317.72</v>
      </c>
      <c r="J299" s="840" t="s">
        <v>15822</v>
      </c>
      <c r="K299" s="848">
        <f>IFERROR(VLOOKUP(J299,REAJUSTE!A:AA,27,FALSE),"")</f>
        <v>1.0229999999999999</v>
      </c>
    </row>
    <row r="300" spans="1:11" ht="18" x14ac:dyDescent="0.2">
      <c r="A300" s="862">
        <v>605719</v>
      </c>
      <c r="B300" s="863" t="s">
        <v>5911</v>
      </c>
      <c r="C300" s="862" t="s">
        <v>4</v>
      </c>
      <c r="D300" s="802">
        <f t="shared" si="4"/>
        <v>9361.57</v>
      </c>
      <c r="G300" s="872">
        <v>9151.1</v>
      </c>
      <c r="J300" s="840" t="s">
        <v>15822</v>
      </c>
      <c r="K300" s="848">
        <f>IFERROR(VLOOKUP(J300,REAJUSTE!A:AA,27,FALSE),"")</f>
        <v>1.0229999999999999</v>
      </c>
    </row>
    <row r="301" spans="1:11" ht="18" x14ac:dyDescent="0.2">
      <c r="A301" s="862">
        <v>605631</v>
      </c>
      <c r="B301" s="863" t="s">
        <v>5912</v>
      </c>
      <c r="C301" s="862" t="s">
        <v>4</v>
      </c>
      <c r="D301" s="802">
        <f t="shared" si="4"/>
        <v>9285.2000000000007</v>
      </c>
      <c r="G301" s="872">
        <v>9076.4500000000007</v>
      </c>
      <c r="J301" s="840" t="s">
        <v>15822</v>
      </c>
      <c r="K301" s="848">
        <f>IFERROR(VLOOKUP(J301,REAJUSTE!A:AA,27,FALSE),"")</f>
        <v>1.0229999999999999</v>
      </c>
    </row>
    <row r="302" spans="1:11" ht="18" x14ac:dyDescent="0.2">
      <c r="A302" s="862">
        <v>605720</v>
      </c>
      <c r="B302" s="863" t="s">
        <v>5913</v>
      </c>
      <c r="C302" s="862" t="s">
        <v>4</v>
      </c>
      <c r="D302" s="802">
        <f t="shared" si="4"/>
        <v>9660.3799999999992</v>
      </c>
      <c r="G302" s="872">
        <v>9443.19</v>
      </c>
      <c r="J302" s="840" t="s">
        <v>15822</v>
      </c>
      <c r="K302" s="848">
        <f>IFERROR(VLOOKUP(J302,REAJUSTE!A:AA,27,FALSE),"")</f>
        <v>1.0229999999999999</v>
      </c>
    </row>
    <row r="303" spans="1:11" ht="18" x14ac:dyDescent="0.2">
      <c r="A303" s="862">
        <v>605632</v>
      </c>
      <c r="B303" s="863" t="s">
        <v>5914</v>
      </c>
      <c r="C303" s="862" t="s">
        <v>4</v>
      </c>
      <c r="D303" s="802">
        <f t="shared" si="4"/>
        <v>9581.2800000000007</v>
      </c>
      <c r="G303" s="872">
        <v>9365.8700000000008</v>
      </c>
      <c r="J303" s="840" t="s">
        <v>15822</v>
      </c>
      <c r="K303" s="848">
        <f>IFERROR(VLOOKUP(J303,REAJUSTE!A:AA,27,FALSE),"")</f>
        <v>1.0229999999999999</v>
      </c>
    </row>
    <row r="304" spans="1:11" ht="18" x14ac:dyDescent="0.2">
      <c r="A304" s="862">
        <v>605721</v>
      </c>
      <c r="B304" s="863" t="s">
        <v>5915</v>
      </c>
      <c r="C304" s="862" t="s">
        <v>4</v>
      </c>
      <c r="D304" s="802">
        <f t="shared" si="4"/>
        <v>10944.16</v>
      </c>
      <c r="G304" s="872">
        <v>10698.11</v>
      </c>
      <c r="J304" s="840" t="s">
        <v>15822</v>
      </c>
      <c r="K304" s="848">
        <f>IFERROR(VLOOKUP(J304,REAJUSTE!A:AA,27,FALSE),"")</f>
        <v>1.0229999999999999</v>
      </c>
    </row>
    <row r="305" spans="1:11" ht="18" x14ac:dyDescent="0.2">
      <c r="A305" s="862">
        <v>605633</v>
      </c>
      <c r="B305" s="863" t="s">
        <v>5916</v>
      </c>
      <c r="C305" s="862" t="s">
        <v>4</v>
      </c>
      <c r="D305" s="802">
        <f t="shared" si="4"/>
        <v>10858.25</v>
      </c>
      <c r="G305" s="872">
        <v>10614.13</v>
      </c>
      <c r="J305" s="840" t="s">
        <v>15822</v>
      </c>
      <c r="K305" s="848">
        <f>IFERROR(VLOOKUP(J305,REAJUSTE!A:AA,27,FALSE),"")</f>
        <v>1.0229999999999999</v>
      </c>
    </row>
    <row r="306" spans="1:11" ht="18" x14ac:dyDescent="0.2">
      <c r="A306" s="862">
        <v>605722</v>
      </c>
      <c r="B306" s="863" t="s">
        <v>5917</v>
      </c>
      <c r="C306" s="862" t="s">
        <v>4</v>
      </c>
      <c r="D306" s="802">
        <f t="shared" si="4"/>
        <v>11597.13</v>
      </c>
      <c r="G306" s="872">
        <v>11336.4</v>
      </c>
      <c r="J306" s="840" t="s">
        <v>15822</v>
      </c>
      <c r="K306" s="848">
        <f>IFERROR(VLOOKUP(J306,REAJUSTE!A:AA,27,FALSE),"")</f>
        <v>1.0229999999999999</v>
      </c>
    </row>
    <row r="307" spans="1:11" ht="18" x14ac:dyDescent="0.2">
      <c r="A307" s="862">
        <v>605634</v>
      </c>
      <c r="B307" s="863" t="s">
        <v>5918</v>
      </c>
      <c r="C307" s="862" t="s">
        <v>4</v>
      </c>
      <c r="D307" s="802">
        <f t="shared" si="4"/>
        <v>11507.13</v>
      </c>
      <c r="G307" s="872">
        <v>11248.42</v>
      </c>
      <c r="J307" s="840" t="s">
        <v>15822</v>
      </c>
      <c r="K307" s="848">
        <f>IFERROR(VLOOKUP(J307,REAJUSTE!A:AA,27,FALSE),"")</f>
        <v>1.0229999999999999</v>
      </c>
    </row>
    <row r="308" spans="1:11" ht="18" x14ac:dyDescent="0.2">
      <c r="A308" s="862">
        <v>605723</v>
      </c>
      <c r="B308" s="863" t="s">
        <v>5919</v>
      </c>
      <c r="C308" s="862" t="s">
        <v>4</v>
      </c>
      <c r="D308" s="802">
        <f t="shared" si="4"/>
        <v>13568.43</v>
      </c>
      <c r="G308" s="872">
        <v>13263.38</v>
      </c>
      <c r="J308" s="840" t="s">
        <v>15822</v>
      </c>
      <c r="K308" s="848">
        <f>IFERROR(VLOOKUP(J308,REAJUSTE!A:AA,27,FALSE),"")</f>
        <v>1.0229999999999999</v>
      </c>
    </row>
    <row r="309" spans="1:11" ht="18" x14ac:dyDescent="0.2">
      <c r="A309" s="862">
        <v>605635</v>
      </c>
      <c r="B309" s="863" t="s">
        <v>5920</v>
      </c>
      <c r="C309" s="862" t="s">
        <v>4</v>
      </c>
      <c r="D309" s="802">
        <f t="shared" si="4"/>
        <v>13468.88</v>
      </c>
      <c r="G309" s="872">
        <v>13166.07</v>
      </c>
      <c r="J309" s="840" t="s">
        <v>15822</v>
      </c>
      <c r="K309" s="848">
        <f>IFERROR(VLOOKUP(J309,REAJUSTE!A:AA,27,FALSE),"")</f>
        <v>1.0229999999999999</v>
      </c>
    </row>
    <row r="310" spans="1:11" ht="18" x14ac:dyDescent="0.2">
      <c r="A310" s="862">
        <v>605724</v>
      </c>
      <c r="B310" s="863" t="s">
        <v>5921</v>
      </c>
      <c r="C310" s="862" t="s">
        <v>4</v>
      </c>
      <c r="D310" s="802">
        <f t="shared" si="4"/>
        <v>15496.03</v>
      </c>
      <c r="G310" s="872">
        <v>15147.64</v>
      </c>
      <c r="J310" s="840" t="s">
        <v>15822</v>
      </c>
      <c r="K310" s="848">
        <f>IFERROR(VLOOKUP(J310,REAJUSTE!A:AA,27,FALSE),"")</f>
        <v>1.0229999999999999</v>
      </c>
    </row>
    <row r="311" spans="1:11" ht="18" x14ac:dyDescent="0.2">
      <c r="A311" s="862">
        <v>605636</v>
      </c>
      <c r="B311" s="863" t="s">
        <v>5922</v>
      </c>
      <c r="C311" s="862" t="s">
        <v>4</v>
      </c>
      <c r="D311" s="802">
        <f t="shared" si="4"/>
        <v>15358.3</v>
      </c>
      <c r="G311" s="872">
        <v>15013.01</v>
      </c>
      <c r="J311" s="840" t="s">
        <v>15822</v>
      </c>
      <c r="K311" s="848">
        <f>IFERROR(VLOOKUP(J311,REAJUSTE!A:AA,27,FALSE),"")</f>
        <v>1.0229999999999999</v>
      </c>
    </row>
    <row r="312" spans="1:11" ht="18" x14ac:dyDescent="0.2">
      <c r="A312" s="862">
        <v>605725</v>
      </c>
      <c r="B312" s="863" t="s">
        <v>5923</v>
      </c>
      <c r="C312" s="862" t="s">
        <v>4</v>
      </c>
      <c r="D312" s="802">
        <f t="shared" si="4"/>
        <v>16449.75</v>
      </c>
      <c r="G312" s="872">
        <v>16079.92</v>
      </c>
      <c r="J312" s="840" t="s">
        <v>15822</v>
      </c>
      <c r="K312" s="848">
        <f>IFERROR(VLOOKUP(J312,REAJUSTE!A:AA,27,FALSE),"")</f>
        <v>1.0229999999999999</v>
      </c>
    </row>
    <row r="313" spans="1:11" ht="18" x14ac:dyDescent="0.2">
      <c r="A313" s="862">
        <v>605637</v>
      </c>
      <c r="B313" s="863" t="s">
        <v>5924</v>
      </c>
      <c r="C313" s="862" t="s">
        <v>4</v>
      </c>
      <c r="D313" s="802">
        <f t="shared" si="4"/>
        <v>16307.92</v>
      </c>
      <c r="G313" s="872">
        <v>15941.28</v>
      </c>
      <c r="J313" s="840" t="s">
        <v>15822</v>
      </c>
      <c r="K313" s="848">
        <f>IFERROR(VLOOKUP(J313,REAJUSTE!A:AA,27,FALSE),"")</f>
        <v>1.0229999999999999</v>
      </c>
    </row>
    <row r="314" spans="1:11" ht="18" x14ac:dyDescent="0.2">
      <c r="A314" s="862">
        <v>605726</v>
      </c>
      <c r="B314" s="863" t="s">
        <v>5925</v>
      </c>
      <c r="C314" s="862" t="s">
        <v>4</v>
      </c>
      <c r="D314" s="802">
        <f t="shared" si="4"/>
        <v>17410.43</v>
      </c>
      <c r="G314" s="872">
        <v>17019</v>
      </c>
      <c r="J314" s="840" t="s">
        <v>15822</v>
      </c>
      <c r="K314" s="848">
        <f>IFERROR(VLOOKUP(J314,REAJUSTE!A:AA,27,FALSE),"")</f>
        <v>1.0229999999999999</v>
      </c>
    </row>
    <row r="315" spans="1:11" ht="18" x14ac:dyDescent="0.2">
      <c r="A315" s="862">
        <v>605638</v>
      </c>
      <c r="B315" s="863" t="s">
        <v>5926</v>
      </c>
      <c r="C315" s="862" t="s">
        <v>4</v>
      </c>
      <c r="D315" s="802">
        <f t="shared" si="4"/>
        <v>17263.16</v>
      </c>
      <c r="G315" s="872">
        <v>16875.04</v>
      </c>
      <c r="J315" s="840" t="s">
        <v>15822</v>
      </c>
      <c r="K315" s="848">
        <f>IFERROR(VLOOKUP(J315,REAJUSTE!A:AA,27,FALSE),"")</f>
        <v>1.0229999999999999</v>
      </c>
    </row>
    <row r="316" spans="1:11" ht="18" x14ac:dyDescent="0.2">
      <c r="A316" s="862">
        <v>605727</v>
      </c>
      <c r="B316" s="863" t="s">
        <v>5927</v>
      </c>
      <c r="C316" s="862" t="s">
        <v>4</v>
      </c>
      <c r="D316" s="802">
        <f t="shared" si="4"/>
        <v>18659.54</v>
      </c>
      <c r="G316" s="872">
        <v>18240.02</v>
      </c>
      <c r="J316" s="840" t="s">
        <v>15822</v>
      </c>
      <c r="K316" s="848">
        <f>IFERROR(VLOOKUP(J316,REAJUSTE!A:AA,27,FALSE),"")</f>
        <v>1.0229999999999999</v>
      </c>
    </row>
    <row r="317" spans="1:11" ht="18" x14ac:dyDescent="0.2">
      <c r="A317" s="862">
        <v>605639</v>
      </c>
      <c r="B317" s="863" t="s">
        <v>5928</v>
      </c>
      <c r="C317" s="862" t="s">
        <v>4</v>
      </c>
      <c r="D317" s="802">
        <f t="shared" si="4"/>
        <v>18505.439999999999</v>
      </c>
      <c r="G317" s="872">
        <v>18089.39</v>
      </c>
      <c r="J317" s="840" t="s">
        <v>15822</v>
      </c>
      <c r="K317" s="848">
        <f>IFERROR(VLOOKUP(J317,REAJUSTE!A:AA,27,FALSE),"")</f>
        <v>1.0229999999999999</v>
      </c>
    </row>
    <row r="318" spans="1:11" ht="18" x14ac:dyDescent="0.2">
      <c r="A318" s="862">
        <v>605728</v>
      </c>
      <c r="B318" s="863" t="s">
        <v>5929</v>
      </c>
      <c r="C318" s="862" t="s">
        <v>4</v>
      </c>
      <c r="D318" s="802">
        <f t="shared" si="4"/>
        <v>19359.05</v>
      </c>
      <c r="G318" s="872">
        <v>18923.810000000001</v>
      </c>
      <c r="J318" s="840" t="s">
        <v>15822</v>
      </c>
      <c r="K318" s="848">
        <f>IFERROR(VLOOKUP(J318,REAJUSTE!A:AA,27,FALSE),"")</f>
        <v>1.0229999999999999</v>
      </c>
    </row>
    <row r="319" spans="1:11" ht="18" x14ac:dyDescent="0.2">
      <c r="A319" s="862">
        <v>605640</v>
      </c>
      <c r="B319" s="863" t="s">
        <v>5930</v>
      </c>
      <c r="C319" s="862" t="s">
        <v>4</v>
      </c>
      <c r="D319" s="802">
        <f t="shared" si="4"/>
        <v>19200.87</v>
      </c>
      <c r="G319" s="872">
        <v>18769.18</v>
      </c>
      <c r="J319" s="840" t="s">
        <v>15822</v>
      </c>
      <c r="K319" s="848">
        <f>IFERROR(VLOOKUP(J319,REAJUSTE!A:AA,27,FALSE),"")</f>
        <v>1.0229999999999999</v>
      </c>
    </row>
    <row r="320" spans="1:11" ht="18" x14ac:dyDescent="0.2">
      <c r="A320" s="862">
        <v>605729</v>
      </c>
      <c r="B320" s="863" t="s">
        <v>5931</v>
      </c>
      <c r="C320" s="862" t="s">
        <v>4</v>
      </c>
      <c r="D320" s="802">
        <f t="shared" si="4"/>
        <v>21260.13</v>
      </c>
      <c r="G320" s="872">
        <v>20782.150000000001</v>
      </c>
      <c r="J320" s="840" t="s">
        <v>15822</v>
      </c>
      <c r="K320" s="848">
        <f>IFERROR(VLOOKUP(J320,REAJUSTE!A:AA,27,FALSE),"")</f>
        <v>1.0229999999999999</v>
      </c>
    </row>
    <row r="321" spans="1:11" ht="18" x14ac:dyDescent="0.2">
      <c r="A321" s="862">
        <v>605641</v>
      </c>
      <c r="B321" s="863" t="s">
        <v>5932</v>
      </c>
      <c r="C321" s="862" t="s">
        <v>4</v>
      </c>
      <c r="D321" s="802">
        <f t="shared" si="4"/>
        <v>21091.03</v>
      </c>
      <c r="G321" s="872">
        <v>20616.849999999999</v>
      </c>
      <c r="J321" s="840" t="s">
        <v>15822</v>
      </c>
      <c r="K321" s="848">
        <f>IFERROR(VLOOKUP(J321,REAJUSTE!A:AA,27,FALSE),"")</f>
        <v>1.0229999999999999</v>
      </c>
    </row>
    <row r="322" spans="1:11" ht="18" x14ac:dyDescent="0.2">
      <c r="A322" s="862">
        <v>605730</v>
      </c>
      <c r="B322" s="863" t="s">
        <v>5933</v>
      </c>
      <c r="C322" s="862" t="s">
        <v>4</v>
      </c>
      <c r="D322" s="802">
        <f t="shared" si="4"/>
        <v>23228.29</v>
      </c>
      <c r="G322" s="872">
        <v>22706.06</v>
      </c>
      <c r="J322" s="840" t="s">
        <v>15822</v>
      </c>
      <c r="K322" s="848">
        <f>IFERROR(VLOOKUP(J322,REAJUSTE!A:AA,27,FALSE),"")</f>
        <v>1.0229999999999999</v>
      </c>
    </row>
    <row r="323" spans="1:11" ht="18" x14ac:dyDescent="0.2">
      <c r="A323" s="862">
        <v>605642</v>
      </c>
      <c r="B323" s="863" t="s">
        <v>5934</v>
      </c>
      <c r="C323" s="862" t="s">
        <v>4</v>
      </c>
      <c r="D323" s="802">
        <f t="shared" si="4"/>
        <v>23048.29</v>
      </c>
      <c r="G323" s="872">
        <v>22530.1</v>
      </c>
      <c r="J323" s="840" t="s">
        <v>15822</v>
      </c>
      <c r="K323" s="848">
        <f>IFERROR(VLOOKUP(J323,REAJUSTE!A:AA,27,FALSE),"")</f>
        <v>1.0229999999999999</v>
      </c>
    </row>
    <row r="324" spans="1:11" ht="18" x14ac:dyDescent="0.2">
      <c r="A324" s="862">
        <v>605731</v>
      </c>
      <c r="B324" s="863" t="s">
        <v>5935</v>
      </c>
      <c r="C324" s="862" t="s">
        <v>4</v>
      </c>
      <c r="D324" s="802">
        <f t="shared" si="4"/>
        <v>29426.59</v>
      </c>
      <c r="G324" s="872">
        <v>28765</v>
      </c>
      <c r="J324" s="840" t="s">
        <v>15822</v>
      </c>
      <c r="K324" s="848">
        <f>IFERROR(VLOOKUP(J324,REAJUSTE!A:AA,27,FALSE),"")</f>
        <v>1.0229999999999999</v>
      </c>
    </row>
    <row r="325" spans="1:11" ht="18" x14ac:dyDescent="0.2">
      <c r="A325" s="862">
        <v>605643</v>
      </c>
      <c r="B325" s="863" t="s">
        <v>5936</v>
      </c>
      <c r="C325" s="862" t="s">
        <v>4</v>
      </c>
      <c r="D325" s="802">
        <f t="shared" si="4"/>
        <v>29241.119999999999</v>
      </c>
      <c r="G325" s="872">
        <v>28583.7</v>
      </c>
      <c r="J325" s="840" t="s">
        <v>15822</v>
      </c>
      <c r="K325" s="848">
        <f>IFERROR(VLOOKUP(J325,REAJUSTE!A:AA,27,FALSE),"")</f>
        <v>1.0229999999999999</v>
      </c>
    </row>
    <row r="326" spans="1:11" ht="18" x14ac:dyDescent="0.2">
      <c r="A326" s="862">
        <v>605732</v>
      </c>
      <c r="B326" s="863" t="s">
        <v>5937</v>
      </c>
      <c r="C326" s="862" t="s">
        <v>4</v>
      </c>
      <c r="D326" s="802">
        <f t="shared" si="4"/>
        <v>30440.11</v>
      </c>
      <c r="G326" s="872">
        <v>29755.73</v>
      </c>
      <c r="J326" s="840" t="s">
        <v>15822</v>
      </c>
      <c r="K326" s="848">
        <f>IFERROR(VLOOKUP(J326,REAJUSTE!A:AA,27,FALSE),"")</f>
        <v>1.0229999999999999</v>
      </c>
    </row>
    <row r="327" spans="1:11" ht="18" x14ac:dyDescent="0.2">
      <c r="A327" s="862">
        <v>605644</v>
      </c>
      <c r="B327" s="863" t="s">
        <v>5938</v>
      </c>
      <c r="C327" s="862" t="s">
        <v>4</v>
      </c>
      <c r="D327" s="802">
        <f t="shared" si="4"/>
        <v>30217.37</v>
      </c>
      <c r="G327" s="872">
        <v>29538</v>
      </c>
      <c r="J327" s="840" t="s">
        <v>15822</v>
      </c>
      <c r="K327" s="848">
        <f>IFERROR(VLOOKUP(J327,REAJUSTE!A:AA,27,FALSE),"")</f>
        <v>1.0229999999999999</v>
      </c>
    </row>
    <row r="328" spans="1:11" ht="18" x14ac:dyDescent="0.2">
      <c r="A328" s="862">
        <v>605733</v>
      </c>
      <c r="B328" s="863" t="s">
        <v>5939</v>
      </c>
      <c r="C328" s="862" t="s">
        <v>4</v>
      </c>
      <c r="D328" s="802">
        <f t="shared" si="4"/>
        <v>37061.129999999997</v>
      </c>
      <c r="G328" s="872">
        <v>36227.89</v>
      </c>
      <c r="J328" s="840" t="s">
        <v>15822</v>
      </c>
      <c r="K328" s="848">
        <f>IFERROR(VLOOKUP(J328,REAJUSTE!A:AA,27,FALSE),"")</f>
        <v>1.0229999999999999</v>
      </c>
    </row>
    <row r="329" spans="1:11" ht="18" x14ac:dyDescent="0.2">
      <c r="A329" s="862">
        <v>605645</v>
      </c>
      <c r="B329" s="863" t="s">
        <v>5940</v>
      </c>
      <c r="C329" s="862" t="s">
        <v>4</v>
      </c>
      <c r="D329" s="802">
        <f t="shared" si="4"/>
        <v>36827.25</v>
      </c>
      <c r="G329" s="872">
        <v>35999.269999999997</v>
      </c>
      <c r="J329" s="840" t="s">
        <v>15822</v>
      </c>
      <c r="K329" s="848">
        <f>IFERROR(VLOOKUP(J329,REAJUSTE!A:AA,27,FALSE),"")</f>
        <v>1.0229999999999999</v>
      </c>
    </row>
    <row r="330" spans="1:11" ht="18" x14ac:dyDescent="0.2">
      <c r="A330" s="862">
        <v>605734</v>
      </c>
      <c r="B330" s="863" t="s">
        <v>5941</v>
      </c>
      <c r="C330" s="862" t="s">
        <v>4</v>
      </c>
      <c r="D330" s="802">
        <f t="shared" si="4"/>
        <v>39821.769999999997</v>
      </c>
      <c r="G330" s="872">
        <v>38926.47</v>
      </c>
      <c r="J330" s="840" t="s">
        <v>15822</v>
      </c>
      <c r="K330" s="848">
        <f>IFERROR(VLOOKUP(J330,REAJUSTE!A:AA,27,FALSE),"")</f>
        <v>1.0229999999999999</v>
      </c>
    </row>
    <row r="331" spans="1:11" ht="18" x14ac:dyDescent="0.2">
      <c r="A331" s="862">
        <v>605646</v>
      </c>
      <c r="B331" s="863" t="s">
        <v>5942</v>
      </c>
      <c r="C331" s="862" t="s">
        <v>4</v>
      </c>
      <c r="D331" s="802">
        <f t="shared" ref="D331:D394" si="5">TRUNC(G331*K331,2)</f>
        <v>39576.76</v>
      </c>
      <c r="G331" s="872">
        <v>38686.959999999999</v>
      </c>
      <c r="J331" s="840" t="s">
        <v>15822</v>
      </c>
      <c r="K331" s="848">
        <f>IFERROR(VLOOKUP(J331,REAJUSTE!A:AA,27,FALSE),"")</f>
        <v>1.0229999999999999</v>
      </c>
    </row>
    <row r="332" spans="1:11" ht="18" x14ac:dyDescent="0.2">
      <c r="A332" s="862">
        <v>605735</v>
      </c>
      <c r="B332" s="863" t="s">
        <v>5943</v>
      </c>
      <c r="C332" s="862" t="s">
        <v>4</v>
      </c>
      <c r="D332" s="802">
        <f t="shared" si="5"/>
        <v>49085.86</v>
      </c>
      <c r="G332" s="872">
        <v>47982.27</v>
      </c>
      <c r="J332" s="840" t="s">
        <v>15822</v>
      </c>
      <c r="K332" s="848">
        <f>IFERROR(VLOOKUP(J332,REAJUSTE!A:AA,27,FALSE),"")</f>
        <v>1.0229999999999999</v>
      </c>
    </row>
    <row r="333" spans="1:11" ht="18" x14ac:dyDescent="0.2">
      <c r="A333" s="862">
        <v>605647</v>
      </c>
      <c r="B333" s="863" t="s">
        <v>5944</v>
      </c>
      <c r="C333" s="862" t="s">
        <v>4</v>
      </c>
      <c r="D333" s="802">
        <f t="shared" si="5"/>
        <v>48828.11</v>
      </c>
      <c r="G333" s="872">
        <v>47730.32</v>
      </c>
      <c r="J333" s="840" t="s">
        <v>15822</v>
      </c>
      <c r="K333" s="848">
        <f>IFERROR(VLOOKUP(J333,REAJUSTE!A:AA,27,FALSE),"")</f>
        <v>1.0229999999999999</v>
      </c>
    </row>
    <row r="334" spans="1:11" ht="18" x14ac:dyDescent="0.2">
      <c r="A334" s="862">
        <v>605736</v>
      </c>
      <c r="B334" s="863" t="s">
        <v>5945</v>
      </c>
      <c r="C334" s="862" t="s">
        <v>4</v>
      </c>
      <c r="D334" s="802">
        <f t="shared" si="5"/>
        <v>63848.33</v>
      </c>
      <c r="G334" s="872">
        <v>62412.84</v>
      </c>
      <c r="J334" s="840" t="s">
        <v>15822</v>
      </c>
      <c r="K334" s="848">
        <f>IFERROR(VLOOKUP(J334,REAJUSTE!A:AA,27,FALSE),"")</f>
        <v>1.0229999999999999</v>
      </c>
    </row>
    <row r="335" spans="1:11" ht="18" x14ac:dyDescent="0.2">
      <c r="A335" s="862">
        <v>605648</v>
      </c>
      <c r="B335" s="863" t="s">
        <v>5946</v>
      </c>
      <c r="C335" s="862" t="s">
        <v>4</v>
      </c>
      <c r="D335" s="802">
        <f t="shared" si="5"/>
        <v>63577.86</v>
      </c>
      <c r="G335" s="872">
        <v>62148.45</v>
      </c>
      <c r="J335" s="840" t="s">
        <v>15822</v>
      </c>
      <c r="K335" s="848">
        <f>IFERROR(VLOOKUP(J335,REAJUSTE!A:AA,27,FALSE),"")</f>
        <v>1.0229999999999999</v>
      </c>
    </row>
    <row r="336" spans="1:11" ht="18" x14ac:dyDescent="0.2">
      <c r="A336" s="862">
        <v>605737</v>
      </c>
      <c r="B336" s="863" t="s">
        <v>5947</v>
      </c>
      <c r="C336" s="862" t="s">
        <v>4</v>
      </c>
      <c r="D336" s="802">
        <f t="shared" si="5"/>
        <v>66633.83</v>
      </c>
      <c r="G336" s="872">
        <v>65135.71</v>
      </c>
      <c r="J336" s="840" t="s">
        <v>15822</v>
      </c>
      <c r="K336" s="848">
        <f>IFERROR(VLOOKUP(J336,REAJUSTE!A:AA,27,FALSE),"")</f>
        <v>1.0229999999999999</v>
      </c>
    </row>
    <row r="337" spans="1:11" ht="18" x14ac:dyDescent="0.2">
      <c r="A337" s="862">
        <v>605649</v>
      </c>
      <c r="B337" s="863" t="s">
        <v>5948</v>
      </c>
      <c r="C337" s="862" t="s">
        <v>4</v>
      </c>
      <c r="D337" s="802">
        <f t="shared" si="5"/>
        <v>66352.23</v>
      </c>
      <c r="G337" s="872">
        <v>64860.44</v>
      </c>
      <c r="J337" s="840" t="s">
        <v>15822</v>
      </c>
      <c r="K337" s="848">
        <f>IFERROR(VLOOKUP(J337,REAJUSTE!A:AA,27,FALSE),"")</f>
        <v>1.0229999999999999</v>
      </c>
    </row>
    <row r="338" spans="1:11" ht="18" x14ac:dyDescent="0.2">
      <c r="A338" s="862">
        <v>605738</v>
      </c>
      <c r="B338" s="863" t="s">
        <v>5949</v>
      </c>
      <c r="C338" s="862" t="s">
        <v>4</v>
      </c>
      <c r="D338" s="802">
        <f t="shared" si="5"/>
        <v>70677.61</v>
      </c>
      <c r="G338" s="872">
        <v>69088.58</v>
      </c>
      <c r="J338" s="840" t="s">
        <v>15822</v>
      </c>
      <c r="K338" s="848">
        <f>IFERROR(VLOOKUP(J338,REAJUSTE!A:AA,27,FALSE),"")</f>
        <v>1.0229999999999999</v>
      </c>
    </row>
    <row r="339" spans="1:11" ht="18" x14ac:dyDescent="0.2">
      <c r="A339" s="862">
        <v>605650</v>
      </c>
      <c r="B339" s="863" t="s">
        <v>5950</v>
      </c>
      <c r="C339" s="862" t="s">
        <v>4</v>
      </c>
      <c r="D339" s="802">
        <f t="shared" si="5"/>
        <v>70383.289999999994</v>
      </c>
      <c r="G339" s="872">
        <v>68800.87</v>
      </c>
      <c r="J339" s="840" t="s">
        <v>15822</v>
      </c>
      <c r="K339" s="848">
        <f>IFERROR(VLOOKUP(J339,REAJUSTE!A:AA,27,FALSE),"")</f>
        <v>1.0229999999999999</v>
      </c>
    </row>
    <row r="340" spans="1:11" ht="15" x14ac:dyDescent="0.2">
      <c r="A340" s="862">
        <v>605674</v>
      </c>
      <c r="B340" s="863" t="s">
        <v>1999</v>
      </c>
      <c r="C340" s="862" t="s">
        <v>4</v>
      </c>
      <c r="D340" s="802">
        <f t="shared" si="5"/>
        <v>7299.95</v>
      </c>
      <c r="G340" s="872">
        <v>7135.83</v>
      </c>
      <c r="J340" s="840" t="s">
        <v>15822</v>
      </c>
      <c r="K340" s="848">
        <f>IFERROR(VLOOKUP(J340,REAJUSTE!A:AA,27,FALSE),"")</f>
        <v>1.0229999999999999</v>
      </c>
    </row>
    <row r="341" spans="1:11" ht="15" x14ac:dyDescent="0.2">
      <c r="A341" s="862">
        <v>605483</v>
      </c>
      <c r="B341" s="863" t="s">
        <v>5951</v>
      </c>
      <c r="C341" s="862" t="s">
        <v>4</v>
      </c>
      <c r="D341" s="802">
        <f t="shared" si="5"/>
        <v>7231.77</v>
      </c>
      <c r="G341" s="872">
        <v>7069.18</v>
      </c>
      <c r="J341" s="840" t="s">
        <v>15822</v>
      </c>
      <c r="K341" s="848">
        <f>IFERROR(VLOOKUP(J341,REAJUSTE!A:AA,27,FALSE),"")</f>
        <v>1.0229999999999999</v>
      </c>
    </row>
    <row r="342" spans="1:11" ht="15" x14ac:dyDescent="0.2">
      <c r="A342" s="862">
        <v>605675</v>
      </c>
      <c r="B342" s="863" t="s">
        <v>5952</v>
      </c>
      <c r="C342" s="862" t="s">
        <v>4</v>
      </c>
      <c r="D342" s="802">
        <f t="shared" si="5"/>
        <v>9054.1299999999992</v>
      </c>
      <c r="G342" s="872">
        <v>8850.57</v>
      </c>
      <c r="J342" s="840" t="s">
        <v>15822</v>
      </c>
      <c r="K342" s="848">
        <f>IFERROR(VLOOKUP(J342,REAJUSTE!A:AA,27,FALSE),"")</f>
        <v>1.0229999999999999</v>
      </c>
    </row>
    <row r="343" spans="1:11" ht="15" x14ac:dyDescent="0.2">
      <c r="A343" s="862">
        <v>605484</v>
      </c>
      <c r="B343" s="863" t="s">
        <v>5953</v>
      </c>
      <c r="C343" s="862" t="s">
        <v>4</v>
      </c>
      <c r="D343" s="802">
        <f t="shared" si="5"/>
        <v>8977.76</v>
      </c>
      <c r="G343" s="872">
        <v>8775.92</v>
      </c>
      <c r="J343" s="840" t="s">
        <v>15822</v>
      </c>
      <c r="K343" s="848">
        <f>IFERROR(VLOOKUP(J343,REAJUSTE!A:AA,27,FALSE),"")</f>
        <v>1.0229999999999999</v>
      </c>
    </row>
    <row r="344" spans="1:11" ht="15" x14ac:dyDescent="0.2">
      <c r="A344" s="862">
        <v>605676</v>
      </c>
      <c r="B344" s="863" t="s">
        <v>5954</v>
      </c>
      <c r="C344" s="862" t="s">
        <v>4</v>
      </c>
      <c r="D344" s="802">
        <f t="shared" si="5"/>
        <v>9342.9699999999993</v>
      </c>
      <c r="G344" s="872">
        <v>9132.92</v>
      </c>
      <c r="J344" s="840" t="s">
        <v>15822</v>
      </c>
      <c r="K344" s="848">
        <f>IFERROR(VLOOKUP(J344,REAJUSTE!A:AA,27,FALSE),"")</f>
        <v>1.0229999999999999</v>
      </c>
    </row>
    <row r="345" spans="1:11" ht="15" x14ac:dyDescent="0.2">
      <c r="A345" s="862">
        <v>605485</v>
      </c>
      <c r="B345" s="863" t="s">
        <v>5955</v>
      </c>
      <c r="C345" s="862" t="s">
        <v>4</v>
      </c>
      <c r="D345" s="802">
        <f t="shared" si="5"/>
        <v>9263.8799999999992</v>
      </c>
      <c r="G345" s="872">
        <v>9055.61</v>
      </c>
      <c r="J345" s="840" t="s">
        <v>15822</v>
      </c>
      <c r="K345" s="848">
        <f>IFERROR(VLOOKUP(J345,REAJUSTE!A:AA,27,FALSE),"")</f>
        <v>1.0229999999999999</v>
      </c>
    </row>
    <row r="346" spans="1:11" ht="15" x14ac:dyDescent="0.2">
      <c r="A346" s="862">
        <v>605677</v>
      </c>
      <c r="B346" s="863" t="s">
        <v>5956</v>
      </c>
      <c r="C346" s="862" t="s">
        <v>4</v>
      </c>
      <c r="D346" s="802">
        <f t="shared" si="5"/>
        <v>10791.84</v>
      </c>
      <c r="G346" s="872">
        <v>10549.21</v>
      </c>
      <c r="J346" s="840" t="s">
        <v>15822</v>
      </c>
      <c r="K346" s="848">
        <f>IFERROR(VLOOKUP(J346,REAJUSTE!A:AA,27,FALSE),"")</f>
        <v>1.0229999999999999</v>
      </c>
    </row>
    <row r="347" spans="1:11" ht="15" x14ac:dyDescent="0.2">
      <c r="A347" s="862">
        <v>605486</v>
      </c>
      <c r="B347" s="863" t="s">
        <v>5957</v>
      </c>
      <c r="C347" s="862" t="s">
        <v>4</v>
      </c>
      <c r="D347" s="802">
        <f t="shared" si="5"/>
        <v>10705.92</v>
      </c>
      <c r="G347" s="872">
        <v>10465.219999999999</v>
      </c>
      <c r="J347" s="840" t="s">
        <v>15822</v>
      </c>
      <c r="K347" s="848">
        <f>IFERROR(VLOOKUP(J347,REAJUSTE!A:AA,27,FALSE),"")</f>
        <v>1.0229999999999999</v>
      </c>
    </row>
    <row r="348" spans="1:11" ht="15" x14ac:dyDescent="0.2">
      <c r="A348" s="862">
        <v>605678</v>
      </c>
      <c r="B348" s="863" t="s">
        <v>5958</v>
      </c>
      <c r="C348" s="862" t="s">
        <v>4</v>
      </c>
      <c r="D348" s="802">
        <f t="shared" si="5"/>
        <v>11216.58</v>
      </c>
      <c r="G348" s="872">
        <v>10964.4</v>
      </c>
      <c r="J348" s="840" t="s">
        <v>15822</v>
      </c>
      <c r="K348" s="848">
        <f>IFERROR(VLOOKUP(J348,REAJUSTE!A:AA,27,FALSE),"")</f>
        <v>1.0229999999999999</v>
      </c>
    </row>
    <row r="349" spans="1:11" ht="15" x14ac:dyDescent="0.2">
      <c r="A349" s="862">
        <v>605487</v>
      </c>
      <c r="B349" s="863" t="s">
        <v>5959</v>
      </c>
      <c r="C349" s="862" t="s">
        <v>4</v>
      </c>
      <c r="D349" s="802">
        <f t="shared" si="5"/>
        <v>11126.57</v>
      </c>
      <c r="G349" s="872">
        <v>10876.42</v>
      </c>
      <c r="J349" s="840" t="s">
        <v>15822</v>
      </c>
      <c r="K349" s="848">
        <f>IFERROR(VLOOKUP(J349,REAJUSTE!A:AA,27,FALSE),"")</f>
        <v>1.0229999999999999</v>
      </c>
    </row>
    <row r="350" spans="1:11" ht="15" x14ac:dyDescent="0.2">
      <c r="A350" s="862">
        <v>605679</v>
      </c>
      <c r="B350" s="863" t="s">
        <v>5960</v>
      </c>
      <c r="C350" s="862" t="s">
        <v>4</v>
      </c>
      <c r="D350" s="802">
        <f t="shared" si="5"/>
        <v>13123.07</v>
      </c>
      <c r="G350" s="872">
        <v>12828.03</v>
      </c>
      <c r="J350" s="840" t="s">
        <v>15822</v>
      </c>
      <c r="K350" s="848">
        <f>IFERROR(VLOOKUP(J350,REAJUSTE!A:AA,27,FALSE),"")</f>
        <v>1.0229999999999999</v>
      </c>
    </row>
    <row r="351" spans="1:11" ht="15" x14ac:dyDescent="0.2">
      <c r="A351" s="862">
        <v>605488</v>
      </c>
      <c r="B351" s="863" t="s">
        <v>5961</v>
      </c>
      <c r="C351" s="862" t="s">
        <v>4</v>
      </c>
      <c r="D351" s="802">
        <f t="shared" si="5"/>
        <v>13023.51</v>
      </c>
      <c r="G351" s="872">
        <v>12730.71</v>
      </c>
      <c r="J351" s="840" t="s">
        <v>15822</v>
      </c>
      <c r="K351" s="848">
        <f>IFERROR(VLOOKUP(J351,REAJUSTE!A:AA,27,FALSE),"")</f>
        <v>1.0229999999999999</v>
      </c>
    </row>
    <row r="352" spans="1:11" ht="15" x14ac:dyDescent="0.2">
      <c r="A352" s="862">
        <v>605680</v>
      </c>
      <c r="B352" s="863" t="s">
        <v>5962</v>
      </c>
      <c r="C352" s="862" t="s">
        <v>4</v>
      </c>
      <c r="D352" s="802">
        <f t="shared" si="5"/>
        <v>14987.52</v>
      </c>
      <c r="G352" s="872">
        <v>14650.56</v>
      </c>
      <c r="J352" s="840" t="s">
        <v>15822</v>
      </c>
      <c r="K352" s="848">
        <f>IFERROR(VLOOKUP(J352,REAJUSTE!A:AA,27,FALSE),"")</f>
        <v>1.0229999999999999</v>
      </c>
    </row>
    <row r="353" spans="1:11" ht="15" x14ac:dyDescent="0.2">
      <c r="A353" s="862">
        <v>605489</v>
      </c>
      <c r="B353" s="863" t="s">
        <v>5963</v>
      </c>
      <c r="C353" s="862" t="s">
        <v>4</v>
      </c>
      <c r="D353" s="802">
        <f t="shared" si="5"/>
        <v>14849.78</v>
      </c>
      <c r="G353" s="872">
        <v>14515.92</v>
      </c>
      <c r="J353" s="840" t="s">
        <v>15822</v>
      </c>
      <c r="K353" s="848">
        <f>IFERROR(VLOOKUP(J353,REAJUSTE!A:AA,27,FALSE),"")</f>
        <v>1.0229999999999999</v>
      </c>
    </row>
    <row r="354" spans="1:11" ht="15" x14ac:dyDescent="0.2">
      <c r="A354" s="862">
        <v>605681</v>
      </c>
      <c r="B354" s="863" t="s">
        <v>5964</v>
      </c>
      <c r="C354" s="862" t="s">
        <v>4</v>
      </c>
      <c r="D354" s="802">
        <f t="shared" si="5"/>
        <v>15909.67</v>
      </c>
      <c r="G354" s="872">
        <v>15551.98</v>
      </c>
      <c r="J354" s="840" t="s">
        <v>15822</v>
      </c>
      <c r="K354" s="848">
        <f>IFERROR(VLOOKUP(J354,REAJUSTE!A:AA,27,FALSE),"")</f>
        <v>1.0229999999999999</v>
      </c>
    </row>
    <row r="355" spans="1:11" ht="15" x14ac:dyDescent="0.2">
      <c r="A355" s="862">
        <v>605490</v>
      </c>
      <c r="B355" s="863" t="s">
        <v>5965</v>
      </c>
      <c r="C355" s="862" t="s">
        <v>4</v>
      </c>
      <c r="D355" s="802">
        <f t="shared" si="5"/>
        <v>15767.85</v>
      </c>
      <c r="G355" s="872">
        <v>15413.35</v>
      </c>
      <c r="J355" s="840" t="s">
        <v>15822</v>
      </c>
      <c r="K355" s="848">
        <f>IFERROR(VLOOKUP(J355,REAJUSTE!A:AA,27,FALSE),"")</f>
        <v>1.0229999999999999</v>
      </c>
    </row>
    <row r="356" spans="1:11" ht="15" x14ac:dyDescent="0.2">
      <c r="A356" s="862">
        <v>605682</v>
      </c>
      <c r="B356" s="863" t="s">
        <v>2000</v>
      </c>
      <c r="C356" s="862" t="s">
        <v>4</v>
      </c>
      <c r="D356" s="802">
        <f t="shared" si="5"/>
        <v>16838.77</v>
      </c>
      <c r="G356" s="872">
        <v>16460.189999999999</v>
      </c>
      <c r="J356" s="840" t="s">
        <v>15822</v>
      </c>
      <c r="K356" s="848">
        <f>IFERROR(VLOOKUP(J356,REAJUSTE!A:AA,27,FALSE),"")</f>
        <v>1.0229999999999999</v>
      </c>
    </row>
    <row r="357" spans="1:11" ht="15" x14ac:dyDescent="0.2">
      <c r="A357" s="862">
        <v>605491</v>
      </c>
      <c r="B357" s="863" t="s">
        <v>5966</v>
      </c>
      <c r="C357" s="862" t="s">
        <v>4</v>
      </c>
      <c r="D357" s="802">
        <f t="shared" si="5"/>
        <v>16691.490000000002</v>
      </c>
      <c r="G357" s="872">
        <v>16316.22</v>
      </c>
      <c r="J357" s="840" t="s">
        <v>15822</v>
      </c>
      <c r="K357" s="848">
        <f>IFERROR(VLOOKUP(J357,REAJUSTE!A:AA,27,FALSE),"")</f>
        <v>1.0229999999999999</v>
      </c>
    </row>
    <row r="358" spans="1:11" ht="15" x14ac:dyDescent="0.2">
      <c r="A358" s="862">
        <v>605683</v>
      </c>
      <c r="B358" s="863" t="s">
        <v>5967</v>
      </c>
      <c r="C358" s="862" t="s">
        <v>4</v>
      </c>
      <c r="D358" s="802">
        <f t="shared" si="5"/>
        <v>18046.330000000002</v>
      </c>
      <c r="G358" s="872">
        <v>17640.599999999999</v>
      </c>
      <c r="J358" s="840" t="s">
        <v>15822</v>
      </c>
      <c r="K358" s="848">
        <f>IFERROR(VLOOKUP(J358,REAJUSTE!A:AA,27,FALSE),"")</f>
        <v>1.0229999999999999</v>
      </c>
    </row>
    <row r="359" spans="1:11" ht="15" x14ac:dyDescent="0.2">
      <c r="A359" s="862">
        <v>605492</v>
      </c>
      <c r="B359" s="863" t="s">
        <v>5968</v>
      </c>
      <c r="C359" s="862" t="s">
        <v>4</v>
      </c>
      <c r="D359" s="802">
        <f t="shared" si="5"/>
        <v>17892.23</v>
      </c>
      <c r="G359" s="872">
        <v>17489.97</v>
      </c>
      <c r="J359" s="840" t="s">
        <v>15822</v>
      </c>
      <c r="K359" s="848">
        <f>IFERROR(VLOOKUP(J359,REAJUSTE!A:AA,27,FALSE),"")</f>
        <v>1.0229999999999999</v>
      </c>
    </row>
    <row r="360" spans="1:11" ht="15" x14ac:dyDescent="0.2">
      <c r="A360" s="862">
        <v>605684</v>
      </c>
      <c r="B360" s="863" t="s">
        <v>5969</v>
      </c>
      <c r="C360" s="862" t="s">
        <v>4</v>
      </c>
      <c r="D360" s="802">
        <f t="shared" si="5"/>
        <v>18724.240000000002</v>
      </c>
      <c r="G360" s="872">
        <v>18303.27</v>
      </c>
      <c r="J360" s="840" t="s">
        <v>15822</v>
      </c>
      <c r="K360" s="848">
        <f>IFERROR(VLOOKUP(J360,REAJUSTE!A:AA,27,FALSE),"")</f>
        <v>1.0229999999999999</v>
      </c>
    </row>
    <row r="361" spans="1:11" ht="15" x14ac:dyDescent="0.2">
      <c r="A361" s="862">
        <v>605493</v>
      </c>
      <c r="B361" s="863" t="s">
        <v>5970</v>
      </c>
      <c r="C361" s="862" t="s">
        <v>4</v>
      </c>
      <c r="D361" s="802">
        <f t="shared" si="5"/>
        <v>18566.04</v>
      </c>
      <c r="G361" s="872">
        <v>18148.63</v>
      </c>
      <c r="J361" s="840" t="s">
        <v>15822</v>
      </c>
      <c r="K361" s="848">
        <f>IFERROR(VLOOKUP(J361,REAJUSTE!A:AA,27,FALSE),"")</f>
        <v>1.0229999999999999</v>
      </c>
    </row>
    <row r="362" spans="1:11" ht="15" x14ac:dyDescent="0.2">
      <c r="A362" s="862">
        <v>605685</v>
      </c>
      <c r="B362" s="863" t="s">
        <v>5971</v>
      </c>
      <c r="C362" s="862" t="s">
        <v>4</v>
      </c>
      <c r="D362" s="802">
        <f t="shared" si="5"/>
        <v>20560.509999999998</v>
      </c>
      <c r="G362" s="872">
        <v>20098.259999999998</v>
      </c>
      <c r="J362" s="840" t="s">
        <v>15822</v>
      </c>
      <c r="K362" s="848">
        <f>IFERROR(VLOOKUP(J362,REAJUSTE!A:AA,27,FALSE),"")</f>
        <v>1.0229999999999999</v>
      </c>
    </row>
    <row r="363" spans="1:11" ht="15" x14ac:dyDescent="0.2">
      <c r="A363" s="862">
        <v>605494</v>
      </c>
      <c r="B363" s="863" t="s">
        <v>5972</v>
      </c>
      <c r="C363" s="862" t="s">
        <v>4</v>
      </c>
      <c r="D363" s="802">
        <f t="shared" si="5"/>
        <v>20391.41</v>
      </c>
      <c r="G363" s="872">
        <v>19932.96</v>
      </c>
      <c r="J363" s="840" t="s">
        <v>15822</v>
      </c>
      <c r="K363" s="848">
        <f>IFERROR(VLOOKUP(J363,REAJUSTE!A:AA,27,FALSE),"")</f>
        <v>1.0229999999999999</v>
      </c>
    </row>
    <row r="364" spans="1:11" ht="15" x14ac:dyDescent="0.2">
      <c r="A364" s="862">
        <v>605686</v>
      </c>
      <c r="B364" s="863" t="s">
        <v>5973</v>
      </c>
      <c r="C364" s="862" t="s">
        <v>4</v>
      </c>
      <c r="D364" s="802">
        <f t="shared" si="5"/>
        <v>22465.51</v>
      </c>
      <c r="G364" s="872">
        <v>21960.43</v>
      </c>
      <c r="J364" s="840" t="s">
        <v>15822</v>
      </c>
      <c r="K364" s="848">
        <f>IFERROR(VLOOKUP(J364,REAJUSTE!A:AA,27,FALSE),"")</f>
        <v>1.0229999999999999</v>
      </c>
    </row>
    <row r="365" spans="1:11" ht="15" x14ac:dyDescent="0.2">
      <c r="A365" s="862">
        <v>605495</v>
      </c>
      <c r="B365" s="863" t="s">
        <v>5974</v>
      </c>
      <c r="C365" s="862" t="s">
        <v>4</v>
      </c>
      <c r="D365" s="802">
        <f t="shared" si="5"/>
        <v>22285.51</v>
      </c>
      <c r="G365" s="872">
        <v>21784.47</v>
      </c>
      <c r="J365" s="840" t="s">
        <v>15822</v>
      </c>
      <c r="K365" s="848">
        <f>IFERROR(VLOOKUP(J365,REAJUSTE!A:AA,27,FALSE),"")</f>
        <v>1.0229999999999999</v>
      </c>
    </row>
    <row r="366" spans="1:11" ht="15" x14ac:dyDescent="0.2">
      <c r="A366" s="862">
        <v>605687</v>
      </c>
      <c r="B366" s="863" t="s">
        <v>5975</v>
      </c>
      <c r="C366" s="862" t="s">
        <v>4</v>
      </c>
      <c r="D366" s="802">
        <f t="shared" si="5"/>
        <v>25657.59</v>
      </c>
      <c r="G366" s="872">
        <v>25080.74</v>
      </c>
      <c r="J366" s="840" t="s">
        <v>15822</v>
      </c>
      <c r="K366" s="848">
        <f>IFERROR(VLOOKUP(J366,REAJUSTE!A:AA,27,FALSE),"")</f>
        <v>1.0229999999999999</v>
      </c>
    </row>
    <row r="367" spans="1:11" ht="15" x14ac:dyDescent="0.2">
      <c r="A367" s="862">
        <v>605496</v>
      </c>
      <c r="B367" s="863" t="s">
        <v>5976</v>
      </c>
      <c r="C367" s="862" t="s">
        <v>4</v>
      </c>
      <c r="D367" s="802">
        <f t="shared" si="5"/>
        <v>25472.12</v>
      </c>
      <c r="G367" s="872">
        <v>24899.439999999999</v>
      </c>
      <c r="J367" s="840" t="s">
        <v>15822</v>
      </c>
      <c r="K367" s="848">
        <f>IFERROR(VLOOKUP(J367,REAJUSTE!A:AA,27,FALSE),"")</f>
        <v>1.0229999999999999</v>
      </c>
    </row>
    <row r="368" spans="1:11" ht="15" x14ac:dyDescent="0.2">
      <c r="A368" s="862">
        <v>605688</v>
      </c>
      <c r="B368" s="863" t="s">
        <v>5977</v>
      </c>
      <c r="C368" s="862" t="s">
        <v>4</v>
      </c>
      <c r="D368" s="802">
        <f t="shared" si="5"/>
        <v>26564.67</v>
      </c>
      <c r="G368" s="872">
        <v>25967.42</v>
      </c>
      <c r="J368" s="840" t="s">
        <v>15822</v>
      </c>
      <c r="K368" s="848">
        <f>IFERROR(VLOOKUP(J368,REAJUSTE!A:AA,27,FALSE),"")</f>
        <v>1.0229999999999999</v>
      </c>
    </row>
    <row r="369" spans="1:11" ht="15" x14ac:dyDescent="0.2">
      <c r="A369" s="862">
        <v>605497</v>
      </c>
      <c r="B369" s="863" t="s">
        <v>5978</v>
      </c>
      <c r="C369" s="862" t="s">
        <v>4</v>
      </c>
      <c r="D369" s="802">
        <f t="shared" si="5"/>
        <v>26341.93</v>
      </c>
      <c r="G369" s="872">
        <v>25749.69</v>
      </c>
      <c r="J369" s="840" t="s">
        <v>15822</v>
      </c>
      <c r="K369" s="848">
        <f>IFERROR(VLOOKUP(J369,REAJUSTE!A:AA,27,FALSE),"")</f>
        <v>1.0229999999999999</v>
      </c>
    </row>
    <row r="370" spans="1:11" ht="15" x14ac:dyDescent="0.2">
      <c r="A370" s="862">
        <v>605689</v>
      </c>
      <c r="B370" s="863" t="s">
        <v>5979</v>
      </c>
      <c r="C370" s="862" t="s">
        <v>4</v>
      </c>
      <c r="D370" s="802">
        <f t="shared" si="5"/>
        <v>33302.93</v>
      </c>
      <c r="G370" s="872">
        <v>32554.19</v>
      </c>
      <c r="J370" s="840" t="s">
        <v>15822</v>
      </c>
      <c r="K370" s="848">
        <f>IFERROR(VLOOKUP(J370,REAJUSTE!A:AA,27,FALSE),"")</f>
        <v>1.0229999999999999</v>
      </c>
    </row>
    <row r="371" spans="1:11" ht="15" x14ac:dyDescent="0.2">
      <c r="A371" s="862">
        <v>605498</v>
      </c>
      <c r="B371" s="863" t="s">
        <v>5980</v>
      </c>
      <c r="C371" s="862" t="s">
        <v>4</v>
      </c>
      <c r="D371" s="802">
        <f t="shared" si="5"/>
        <v>33069.06</v>
      </c>
      <c r="G371" s="872">
        <v>32325.58</v>
      </c>
      <c r="J371" s="840" t="s">
        <v>15822</v>
      </c>
      <c r="K371" s="848">
        <f>IFERROR(VLOOKUP(J371,REAJUSTE!A:AA,27,FALSE),"")</f>
        <v>1.0229999999999999</v>
      </c>
    </row>
    <row r="372" spans="1:11" ht="15" x14ac:dyDescent="0.2">
      <c r="A372" s="862">
        <v>605690</v>
      </c>
      <c r="B372" s="863" t="s">
        <v>5981</v>
      </c>
      <c r="C372" s="862" t="s">
        <v>4</v>
      </c>
      <c r="D372" s="802">
        <f t="shared" si="5"/>
        <v>35794.79</v>
      </c>
      <c r="G372" s="872">
        <v>34990.019999999997</v>
      </c>
      <c r="J372" s="840" t="s">
        <v>15822</v>
      </c>
      <c r="K372" s="848">
        <f>IFERROR(VLOOKUP(J372,REAJUSTE!A:AA,27,FALSE),"")</f>
        <v>1.0229999999999999</v>
      </c>
    </row>
    <row r="373" spans="1:11" ht="15" x14ac:dyDescent="0.2">
      <c r="A373" s="862">
        <v>605499</v>
      </c>
      <c r="B373" s="863" t="s">
        <v>5982</v>
      </c>
      <c r="C373" s="862" t="s">
        <v>4</v>
      </c>
      <c r="D373" s="802">
        <f t="shared" si="5"/>
        <v>35549.78</v>
      </c>
      <c r="G373" s="872">
        <v>34750.519999999997</v>
      </c>
      <c r="J373" s="840" t="s">
        <v>15822</v>
      </c>
      <c r="K373" s="848">
        <f>IFERROR(VLOOKUP(J373,REAJUSTE!A:AA,27,FALSE),"")</f>
        <v>1.0229999999999999</v>
      </c>
    </row>
    <row r="374" spans="1:11" ht="15" x14ac:dyDescent="0.2">
      <c r="A374" s="862">
        <v>605691</v>
      </c>
      <c r="B374" s="863" t="s">
        <v>5983</v>
      </c>
      <c r="C374" s="862" t="s">
        <v>4</v>
      </c>
      <c r="D374" s="802">
        <f t="shared" si="5"/>
        <v>43961.02</v>
      </c>
      <c r="G374" s="872">
        <v>42972.65</v>
      </c>
      <c r="J374" s="840" t="s">
        <v>15822</v>
      </c>
      <c r="K374" s="848">
        <f>IFERROR(VLOOKUP(J374,REAJUSTE!A:AA,27,FALSE),"")</f>
        <v>1.0229999999999999</v>
      </c>
    </row>
    <row r="375" spans="1:11" ht="15" x14ac:dyDescent="0.2">
      <c r="A375" s="862">
        <v>605500</v>
      </c>
      <c r="B375" s="863" t="s">
        <v>5984</v>
      </c>
      <c r="C375" s="862" t="s">
        <v>4</v>
      </c>
      <c r="D375" s="802">
        <f t="shared" si="5"/>
        <v>43703.27</v>
      </c>
      <c r="G375" s="872">
        <v>42720.7</v>
      </c>
      <c r="J375" s="840" t="s">
        <v>15822</v>
      </c>
      <c r="K375" s="848">
        <f>IFERROR(VLOOKUP(J375,REAJUSTE!A:AA,27,FALSE),"")</f>
        <v>1.0229999999999999</v>
      </c>
    </row>
    <row r="376" spans="1:11" ht="15" x14ac:dyDescent="0.2">
      <c r="A376" s="862">
        <v>605692</v>
      </c>
      <c r="B376" s="863" t="s">
        <v>5985</v>
      </c>
      <c r="C376" s="862" t="s">
        <v>4</v>
      </c>
      <c r="D376" s="802">
        <f t="shared" si="5"/>
        <v>52599.17</v>
      </c>
      <c r="G376" s="872">
        <v>51416.59</v>
      </c>
      <c r="J376" s="840" t="s">
        <v>15822</v>
      </c>
      <c r="K376" s="848">
        <f>IFERROR(VLOOKUP(J376,REAJUSTE!A:AA,27,FALSE),"")</f>
        <v>1.0229999999999999</v>
      </c>
    </row>
    <row r="377" spans="1:11" ht="15" x14ac:dyDescent="0.2">
      <c r="A377" s="862">
        <v>605501</v>
      </c>
      <c r="B377" s="863" t="s">
        <v>5986</v>
      </c>
      <c r="C377" s="862" t="s">
        <v>4</v>
      </c>
      <c r="D377" s="802">
        <f t="shared" si="5"/>
        <v>52328.7</v>
      </c>
      <c r="G377" s="872">
        <v>51152.2</v>
      </c>
      <c r="J377" s="840" t="s">
        <v>15822</v>
      </c>
      <c r="K377" s="848">
        <f>IFERROR(VLOOKUP(J377,REAJUSTE!A:AA,27,FALSE),"")</f>
        <v>1.0229999999999999</v>
      </c>
    </row>
    <row r="378" spans="1:11" ht="15" x14ac:dyDescent="0.2">
      <c r="A378" s="862">
        <v>605693</v>
      </c>
      <c r="B378" s="863" t="s">
        <v>5987</v>
      </c>
      <c r="C378" s="862" t="s">
        <v>4</v>
      </c>
      <c r="D378" s="802">
        <f t="shared" si="5"/>
        <v>55989.36</v>
      </c>
      <c r="G378" s="872">
        <v>54730.559999999998</v>
      </c>
      <c r="J378" s="840" t="s">
        <v>15822</v>
      </c>
      <c r="K378" s="848">
        <f>IFERROR(VLOOKUP(J378,REAJUSTE!A:AA,27,FALSE),"")</f>
        <v>1.0229999999999999</v>
      </c>
    </row>
    <row r="379" spans="1:11" ht="15" x14ac:dyDescent="0.2">
      <c r="A379" s="862">
        <v>605502</v>
      </c>
      <c r="B379" s="863" t="s">
        <v>5988</v>
      </c>
      <c r="C379" s="862" t="s">
        <v>4</v>
      </c>
      <c r="D379" s="802">
        <f t="shared" si="5"/>
        <v>55707.76</v>
      </c>
      <c r="G379" s="872">
        <v>54455.29</v>
      </c>
      <c r="J379" s="840" t="s">
        <v>15822</v>
      </c>
      <c r="K379" s="848">
        <f>IFERROR(VLOOKUP(J379,REAJUSTE!A:AA,27,FALSE),"")</f>
        <v>1.0229999999999999</v>
      </c>
    </row>
    <row r="380" spans="1:11" ht="15" x14ac:dyDescent="0.2">
      <c r="A380" s="862">
        <v>605694</v>
      </c>
      <c r="B380" s="863" t="s">
        <v>5989</v>
      </c>
      <c r="C380" s="862" t="s">
        <v>4</v>
      </c>
      <c r="D380" s="802">
        <f t="shared" si="5"/>
        <v>59444</v>
      </c>
      <c r="G380" s="872">
        <v>58107.53</v>
      </c>
      <c r="J380" s="840" t="s">
        <v>15822</v>
      </c>
      <c r="K380" s="848">
        <f>IFERROR(VLOOKUP(J380,REAJUSTE!A:AA,27,FALSE),"")</f>
        <v>1.0229999999999999</v>
      </c>
    </row>
    <row r="381" spans="1:11" ht="15" x14ac:dyDescent="0.2">
      <c r="A381" s="862">
        <v>605503</v>
      </c>
      <c r="B381" s="863" t="s">
        <v>2001</v>
      </c>
      <c r="C381" s="862" t="s">
        <v>4</v>
      </c>
      <c r="D381" s="802">
        <f t="shared" si="5"/>
        <v>59149.66</v>
      </c>
      <c r="G381" s="872">
        <v>57819.81</v>
      </c>
      <c r="J381" s="840" t="s">
        <v>15822</v>
      </c>
      <c r="K381" s="848">
        <f>IFERROR(VLOOKUP(J381,REAJUSTE!A:AA,27,FALSE),"")</f>
        <v>1.0229999999999999</v>
      </c>
    </row>
    <row r="382" spans="1:11" ht="18" x14ac:dyDescent="0.2">
      <c r="A382" s="862">
        <v>606433</v>
      </c>
      <c r="B382" s="863" t="s">
        <v>5990</v>
      </c>
      <c r="C382" s="862" t="s">
        <v>4</v>
      </c>
      <c r="D382" s="802">
        <f t="shared" si="5"/>
        <v>8799.51</v>
      </c>
      <c r="G382" s="872">
        <v>8601.68</v>
      </c>
      <c r="J382" s="840" t="s">
        <v>15822</v>
      </c>
      <c r="K382" s="848">
        <f>IFERROR(VLOOKUP(J382,REAJUSTE!A:AA,27,FALSE),"")</f>
        <v>1.0229999999999999</v>
      </c>
    </row>
    <row r="383" spans="1:11" ht="18" x14ac:dyDescent="0.2">
      <c r="A383" s="862">
        <v>606343</v>
      </c>
      <c r="B383" s="863" t="s">
        <v>5991</v>
      </c>
      <c r="C383" s="862" t="s">
        <v>4</v>
      </c>
      <c r="D383" s="802">
        <f t="shared" si="5"/>
        <v>8719.0499999999993</v>
      </c>
      <c r="G383" s="872">
        <v>8523.0300000000007</v>
      </c>
      <c r="J383" s="840" t="s">
        <v>15822</v>
      </c>
      <c r="K383" s="848">
        <f>IFERROR(VLOOKUP(J383,REAJUSTE!A:AA,27,FALSE),"")</f>
        <v>1.0229999999999999</v>
      </c>
    </row>
    <row r="384" spans="1:11" ht="18" x14ac:dyDescent="0.2">
      <c r="A384" s="862">
        <v>606434</v>
      </c>
      <c r="B384" s="863" t="s">
        <v>5992</v>
      </c>
      <c r="C384" s="862" t="s">
        <v>4</v>
      </c>
      <c r="D384" s="802">
        <f t="shared" si="5"/>
        <v>9730.39</v>
      </c>
      <c r="G384" s="872">
        <v>9511.6299999999992</v>
      </c>
      <c r="J384" s="840" t="s">
        <v>15822</v>
      </c>
      <c r="K384" s="848">
        <f>IFERROR(VLOOKUP(J384,REAJUSTE!A:AA,27,FALSE),"")</f>
        <v>1.0229999999999999</v>
      </c>
    </row>
    <row r="385" spans="1:11" ht="18" x14ac:dyDescent="0.2">
      <c r="A385" s="862">
        <v>606344</v>
      </c>
      <c r="B385" s="863" t="s">
        <v>5993</v>
      </c>
      <c r="C385" s="862" t="s">
        <v>4</v>
      </c>
      <c r="D385" s="802">
        <f t="shared" si="5"/>
        <v>9644.48</v>
      </c>
      <c r="G385" s="872">
        <v>9427.65</v>
      </c>
      <c r="J385" s="840" t="s">
        <v>15822</v>
      </c>
      <c r="K385" s="848">
        <f>IFERROR(VLOOKUP(J385,REAJUSTE!A:AA,27,FALSE),"")</f>
        <v>1.0229999999999999</v>
      </c>
    </row>
    <row r="386" spans="1:11" ht="18" x14ac:dyDescent="0.2">
      <c r="A386" s="862">
        <v>606435</v>
      </c>
      <c r="B386" s="863" t="s">
        <v>5994</v>
      </c>
      <c r="C386" s="862" t="s">
        <v>4</v>
      </c>
      <c r="D386" s="802">
        <f t="shared" si="5"/>
        <v>10641.2</v>
      </c>
      <c r="G386" s="872">
        <v>10401.959999999999</v>
      </c>
      <c r="J386" s="840" t="s">
        <v>15822</v>
      </c>
      <c r="K386" s="848">
        <f>IFERROR(VLOOKUP(J386,REAJUSTE!A:AA,27,FALSE),"")</f>
        <v>1.0229999999999999</v>
      </c>
    </row>
    <row r="387" spans="1:11" ht="18" x14ac:dyDescent="0.2">
      <c r="A387" s="862">
        <v>606345</v>
      </c>
      <c r="B387" s="863" t="s">
        <v>5995</v>
      </c>
      <c r="C387" s="862" t="s">
        <v>4</v>
      </c>
      <c r="D387" s="802">
        <f t="shared" si="5"/>
        <v>10551.2</v>
      </c>
      <c r="G387" s="872">
        <v>10313.98</v>
      </c>
      <c r="J387" s="840" t="s">
        <v>15822</v>
      </c>
      <c r="K387" s="848">
        <f>IFERROR(VLOOKUP(J387,REAJUSTE!A:AA,27,FALSE),"")</f>
        <v>1.0229999999999999</v>
      </c>
    </row>
    <row r="388" spans="1:11" ht="18" x14ac:dyDescent="0.2">
      <c r="A388" s="862">
        <v>606436</v>
      </c>
      <c r="B388" s="863" t="s">
        <v>5996</v>
      </c>
      <c r="C388" s="862" t="s">
        <v>4</v>
      </c>
      <c r="D388" s="802">
        <f t="shared" si="5"/>
        <v>11314.99</v>
      </c>
      <c r="G388" s="872">
        <v>11060.6</v>
      </c>
      <c r="J388" s="840" t="s">
        <v>15822</v>
      </c>
      <c r="K388" s="848">
        <f>IFERROR(VLOOKUP(J388,REAJUSTE!A:AA,27,FALSE),"")</f>
        <v>1.0229999999999999</v>
      </c>
    </row>
    <row r="389" spans="1:11" ht="18" x14ac:dyDescent="0.2">
      <c r="A389" s="862">
        <v>606346</v>
      </c>
      <c r="B389" s="863" t="s">
        <v>5997</v>
      </c>
      <c r="C389" s="862" t="s">
        <v>4</v>
      </c>
      <c r="D389" s="802">
        <f t="shared" si="5"/>
        <v>11218.16</v>
      </c>
      <c r="G389" s="872">
        <v>10965.95</v>
      </c>
      <c r="J389" s="840" t="s">
        <v>15822</v>
      </c>
      <c r="K389" s="848">
        <f>IFERROR(VLOOKUP(J389,REAJUSTE!A:AA,27,FALSE),"")</f>
        <v>1.0229999999999999</v>
      </c>
    </row>
    <row r="390" spans="1:11" ht="18" x14ac:dyDescent="0.2">
      <c r="A390" s="862">
        <v>606437</v>
      </c>
      <c r="B390" s="863" t="s">
        <v>5998</v>
      </c>
      <c r="C390" s="862" t="s">
        <v>4</v>
      </c>
      <c r="D390" s="802">
        <f t="shared" si="5"/>
        <v>12245.25</v>
      </c>
      <c r="G390" s="872">
        <v>11969.95</v>
      </c>
      <c r="J390" s="840" t="s">
        <v>15822</v>
      </c>
      <c r="K390" s="848">
        <f>IFERROR(VLOOKUP(J390,REAJUSTE!A:AA,27,FALSE),"")</f>
        <v>1.0229999999999999</v>
      </c>
    </row>
    <row r="391" spans="1:11" ht="18" x14ac:dyDescent="0.2">
      <c r="A391" s="862">
        <v>606347</v>
      </c>
      <c r="B391" s="863" t="s">
        <v>5999</v>
      </c>
      <c r="C391" s="862" t="s">
        <v>4</v>
      </c>
      <c r="D391" s="802">
        <f t="shared" si="5"/>
        <v>12144.35</v>
      </c>
      <c r="G391" s="872">
        <v>11871.31</v>
      </c>
      <c r="J391" s="840" t="s">
        <v>15822</v>
      </c>
      <c r="K391" s="848">
        <f>IFERROR(VLOOKUP(J391,REAJUSTE!A:AA,27,FALSE),"")</f>
        <v>1.0229999999999999</v>
      </c>
    </row>
    <row r="392" spans="1:11" ht="18" x14ac:dyDescent="0.2">
      <c r="A392" s="862">
        <v>606438</v>
      </c>
      <c r="B392" s="863" t="s">
        <v>6000</v>
      </c>
      <c r="C392" s="862" t="s">
        <v>4</v>
      </c>
      <c r="D392" s="802">
        <f t="shared" si="5"/>
        <v>12571.68</v>
      </c>
      <c r="G392" s="872">
        <v>12289.04</v>
      </c>
      <c r="J392" s="840" t="s">
        <v>15822</v>
      </c>
      <c r="K392" s="848">
        <f>IFERROR(VLOOKUP(J392,REAJUSTE!A:AA,27,FALSE),"")</f>
        <v>1.0229999999999999</v>
      </c>
    </row>
    <row r="393" spans="1:11" ht="18" x14ac:dyDescent="0.2">
      <c r="A393" s="862">
        <v>606348</v>
      </c>
      <c r="B393" s="863" t="s">
        <v>6001</v>
      </c>
      <c r="C393" s="862" t="s">
        <v>4</v>
      </c>
      <c r="D393" s="802">
        <f t="shared" si="5"/>
        <v>12469.4</v>
      </c>
      <c r="G393" s="872">
        <v>12189.06</v>
      </c>
      <c r="J393" s="840" t="s">
        <v>15822</v>
      </c>
      <c r="K393" s="848">
        <f>IFERROR(VLOOKUP(J393,REAJUSTE!A:AA,27,FALSE),"")</f>
        <v>1.0229999999999999</v>
      </c>
    </row>
    <row r="394" spans="1:11" ht="18" x14ac:dyDescent="0.2">
      <c r="A394" s="862">
        <v>606439</v>
      </c>
      <c r="B394" s="863" t="s">
        <v>6002</v>
      </c>
      <c r="C394" s="862" t="s">
        <v>4</v>
      </c>
      <c r="D394" s="802">
        <f t="shared" si="5"/>
        <v>13255.91</v>
      </c>
      <c r="G394" s="872">
        <v>12957.88</v>
      </c>
      <c r="J394" s="840" t="s">
        <v>15822</v>
      </c>
      <c r="K394" s="848">
        <f>IFERROR(VLOOKUP(J394,REAJUSTE!A:AA,27,FALSE),"")</f>
        <v>1.0229999999999999</v>
      </c>
    </row>
    <row r="395" spans="1:11" ht="18" x14ac:dyDescent="0.2">
      <c r="A395" s="862">
        <v>606349</v>
      </c>
      <c r="B395" s="863" t="s">
        <v>6003</v>
      </c>
      <c r="C395" s="862" t="s">
        <v>4</v>
      </c>
      <c r="D395" s="802">
        <f t="shared" ref="D395:D458" si="6">TRUNC(G395*K395,2)</f>
        <v>13119.54</v>
      </c>
      <c r="G395" s="872">
        <v>12824.58</v>
      </c>
      <c r="J395" s="840" t="s">
        <v>15822</v>
      </c>
      <c r="K395" s="848">
        <f>IFERROR(VLOOKUP(J395,REAJUSTE!A:AA,27,FALSE),"")</f>
        <v>1.0229999999999999</v>
      </c>
    </row>
    <row r="396" spans="1:11" ht="18" x14ac:dyDescent="0.2">
      <c r="A396" s="862">
        <v>606440</v>
      </c>
      <c r="B396" s="863" t="s">
        <v>6004</v>
      </c>
      <c r="C396" s="862" t="s">
        <v>4</v>
      </c>
      <c r="D396" s="802">
        <f t="shared" si="6"/>
        <v>13860.93</v>
      </c>
      <c r="G396" s="872">
        <v>13549.3</v>
      </c>
      <c r="J396" s="840" t="s">
        <v>15822</v>
      </c>
      <c r="K396" s="848">
        <f>IFERROR(VLOOKUP(J396,REAJUSTE!A:AA,27,FALSE),"")</f>
        <v>1.0229999999999999</v>
      </c>
    </row>
    <row r="397" spans="1:11" ht="18" x14ac:dyDescent="0.2">
      <c r="A397" s="862">
        <v>606350</v>
      </c>
      <c r="B397" s="863" t="s">
        <v>6005</v>
      </c>
      <c r="C397" s="862" t="s">
        <v>4</v>
      </c>
      <c r="D397" s="802">
        <f t="shared" si="6"/>
        <v>13719.11</v>
      </c>
      <c r="G397" s="872">
        <v>13410.67</v>
      </c>
      <c r="J397" s="840" t="s">
        <v>15822</v>
      </c>
      <c r="K397" s="848">
        <f>IFERROR(VLOOKUP(J397,REAJUSTE!A:AA,27,FALSE),"")</f>
        <v>1.0229999999999999</v>
      </c>
    </row>
    <row r="398" spans="1:11" ht="18" x14ac:dyDescent="0.2">
      <c r="A398" s="862">
        <v>606441</v>
      </c>
      <c r="B398" s="863" t="s">
        <v>6006</v>
      </c>
      <c r="C398" s="862" t="s">
        <v>4</v>
      </c>
      <c r="D398" s="802">
        <f t="shared" si="6"/>
        <v>14521.29</v>
      </c>
      <c r="G398" s="872">
        <v>14194.81</v>
      </c>
      <c r="J398" s="840" t="s">
        <v>15822</v>
      </c>
      <c r="K398" s="848">
        <f>IFERROR(VLOOKUP(J398,REAJUSTE!A:AA,27,FALSE),"")</f>
        <v>1.0229999999999999</v>
      </c>
    </row>
    <row r="399" spans="1:11" ht="18" x14ac:dyDescent="0.2">
      <c r="A399" s="862">
        <v>606351</v>
      </c>
      <c r="B399" s="863" t="s">
        <v>6007</v>
      </c>
      <c r="C399" s="862" t="s">
        <v>4</v>
      </c>
      <c r="D399" s="802">
        <f t="shared" si="6"/>
        <v>14375.36</v>
      </c>
      <c r="G399" s="872">
        <v>14052.17</v>
      </c>
      <c r="J399" s="840" t="s">
        <v>15822</v>
      </c>
      <c r="K399" s="848">
        <f>IFERROR(VLOOKUP(J399,REAJUSTE!A:AA,27,FALSE),"")</f>
        <v>1.0229999999999999</v>
      </c>
    </row>
    <row r="400" spans="1:11" ht="18" x14ac:dyDescent="0.2">
      <c r="A400" s="862">
        <v>606442</v>
      </c>
      <c r="B400" s="863" t="s">
        <v>6008</v>
      </c>
      <c r="C400" s="862" t="s">
        <v>4</v>
      </c>
      <c r="D400" s="802">
        <f t="shared" si="6"/>
        <v>15153.84</v>
      </c>
      <c r="G400" s="872">
        <v>14813.14</v>
      </c>
      <c r="J400" s="840" t="s">
        <v>15822</v>
      </c>
      <c r="K400" s="848">
        <f>IFERROR(VLOOKUP(J400,REAJUSTE!A:AA,27,FALSE),"")</f>
        <v>1.0229999999999999</v>
      </c>
    </row>
    <row r="401" spans="1:11" ht="18" x14ac:dyDescent="0.2">
      <c r="A401" s="862">
        <v>606352</v>
      </c>
      <c r="B401" s="863" t="s">
        <v>6009</v>
      </c>
      <c r="C401" s="862" t="s">
        <v>4</v>
      </c>
      <c r="D401" s="802">
        <f t="shared" si="6"/>
        <v>15002.46</v>
      </c>
      <c r="G401" s="872">
        <v>14665.17</v>
      </c>
      <c r="J401" s="840" t="s">
        <v>15822</v>
      </c>
      <c r="K401" s="848">
        <f>IFERROR(VLOOKUP(J401,REAJUSTE!A:AA,27,FALSE),"")</f>
        <v>1.0229999999999999</v>
      </c>
    </row>
    <row r="402" spans="1:11" ht="18" x14ac:dyDescent="0.2">
      <c r="A402" s="862">
        <v>606443</v>
      </c>
      <c r="B402" s="863" t="s">
        <v>6010</v>
      </c>
      <c r="C402" s="862" t="s">
        <v>4</v>
      </c>
      <c r="D402" s="802">
        <f t="shared" si="6"/>
        <v>16066.27</v>
      </c>
      <c r="G402" s="872">
        <v>15705.06</v>
      </c>
      <c r="J402" s="840" t="s">
        <v>15822</v>
      </c>
      <c r="K402" s="848">
        <f>IFERROR(VLOOKUP(J402,REAJUSTE!A:AA,27,FALSE),"")</f>
        <v>1.0229999999999999</v>
      </c>
    </row>
    <row r="403" spans="1:11" ht="18" x14ac:dyDescent="0.2">
      <c r="A403" s="862">
        <v>606353</v>
      </c>
      <c r="B403" s="863" t="s">
        <v>6011</v>
      </c>
      <c r="C403" s="862" t="s">
        <v>4</v>
      </c>
      <c r="D403" s="802">
        <f t="shared" si="6"/>
        <v>15910.81</v>
      </c>
      <c r="G403" s="872">
        <v>15553.09</v>
      </c>
      <c r="J403" s="840" t="s">
        <v>15822</v>
      </c>
      <c r="K403" s="848">
        <f>IFERROR(VLOOKUP(J403,REAJUSTE!A:AA,27,FALSE),"")</f>
        <v>1.0229999999999999</v>
      </c>
    </row>
    <row r="404" spans="1:11" ht="18" x14ac:dyDescent="0.2">
      <c r="A404" s="862">
        <v>606444</v>
      </c>
      <c r="B404" s="863" t="s">
        <v>6012</v>
      </c>
      <c r="C404" s="862" t="s">
        <v>4</v>
      </c>
      <c r="D404" s="802">
        <f t="shared" si="6"/>
        <v>16764.939999999999</v>
      </c>
      <c r="G404" s="872">
        <v>16388.02</v>
      </c>
      <c r="J404" s="840" t="s">
        <v>15822</v>
      </c>
      <c r="K404" s="848">
        <f>IFERROR(VLOOKUP(J404,REAJUSTE!A:AA,27,FALSE),"")</f>
        <v>1.0229999999999999</v>
      </c>
    </row>
    <row r="405" spans="1:11" ht="18" x14ac:dyDescent="0.2">
      <c r="A405" s="862">
        <v>606354</v>
      </c>
      <c r="B405" s="863" t="s">
        <v>6013</v>
      </c>
      <c r="C405" s="862" t="s">
        <v>4</v>
      </c>
      <c r="D405" s="802">
        <f t="shared" si="6"/>
        <v>16604.02</v>
      </c>
      <c r="G405" s="872">
        <v>16230.72</v>
      </c>
      <c r="J405" s="840" t="s">
        <v>15822</v>
      </c>
      <c r="K405" s="848">
        <f>IFERROR(VLOOKUP(J405,REAJUSTE!A:AA,27,FALSE),"")</f>
        <v>1.0229999999999999</v>
      </c>
    </row>
    <row r="406" spans="1:11" ht="18" x14ac:dyDescent="0.2">
      <c r="A406" s="862">
        <v>606445</v>
      </c>
      <c r="B406" s="863" t="s">
        <v>6014</v>
      </c>
      <c r="C406" s="862" t="s">
        <v>4</v>
      </c>
      <c r="D406" s="802">
        <f t="shared" si="6"/>
        <v>17419.45</v>
      </c>
      <c r="G406" s="872">
        <v>17027.82</v>
      </c>
      <c r="J406" s="840" t="s">
        <v>15822</v>
      </c>
      <c r="K406" s="848">
        <f>IFERROR(VLOOKUP(J406,REAJUSTE!A:AA,27,FALSE),"")</f>
        <v>1.0229999999999999</v>
      </c>
    </row>
    <row r="407" spans="1:11" ht="18" x14ac:dyDescent="0.2">
      <c r="A407" s="862">
        <v>606355</v>
      </c>
      <c r="B407" s="863" t="s">
        <v>6015</v>
      </c>
      <c r="C407" s="862" t="s">
        <v>4</v>
      </c>
      <c r="D407" s="802">
        <f t="shared" si="6"/>
        <v>17255.810000000001</v>
      </c>
      <c r="G407" s="872">
        <v>16867.849999999999</v>
      </c>
      <c r="J407" s="840" t="s">
        <v>15822</v>
      </c>
      <c r="K407" s="848">
        <f>IFERROR(VLOOKUP(J407,REAJUSTE!A:AA,27,FALSE),"")</f>
        <v>1.0229999999999999</v>
      </c>
    </row>
    <row r="408" spans="1:11" ht="18" x14ac:dyDescent="0.2">
      <c r="A408" s="862">
        <v>606446</v>
      </c>
      <c r="B408" s="863" t="s">
        <v>6016</v>
      </c>
      <c r="C408" s="862" t="s">
        <v>4</v>
      </c>
      <c r="D408" s="802">
        <f t="shared" si="6"/>
        <v>18054.12</v>
      </c>
      <c r="G408" s="872">
        <v>17648.22</v>
      </c>
      <c r="J408" s="840" t="s">
        <v>15822</v>
      </c>
      <c r="K408" s="848">
        <f>IFERROR(VLOOKUP(J408,REAJUSTE!A:AA,27,FALSE),"")</f>
        <v>1.0229999999999999</v>
      </c>
    </row>
    <row r="409" spans="1:11" ht="18" x14ac:dyDescent="0.2">
      <c r="A409" s="862">
        <v>606356</v>
      </c>
      <c r="B409" s="863" t="s">
        <v>6017</v>
      </c>
      <c r="C409" s="862" t="s">
        <v>4</v>
      </c>
      <c r="D409" s="802">
        <f t="shared" si="6"/>
        <v>17886.38</v>
      </c>
      <c r="G409" s="872">
        <v>17484.25</v>
      </c>
      <c r="J409" s="840" t="s">
        <v>15822</v>
      </c>
      <c r="K409" s="848">
        <f>IFERROR(VLOOKUP(J409,REAJUSTE!A:AA,27,FALSE),"")</f>
        <v>1.0229999999999999</v>
      </c>
    </row>
    <row r="410" spans="1:11" ht="18" x14ac:dyDescent="0.2">
      <c r="A410" s="862">
        <v>606447</v>
      </c>
      <c r="B410" s="863" t="s">
        <v>6018</v>
      </c>
      <c r="C410" s="862" t="s">
        <v>4</v>
      </c>
      <c r="D410" s="802">
        <f t="shared" si="6"/>
        <v>18757.7</v>
      </c>
      <c r="G410" s="872">
        <v>18335.98</v>
      </c>
      <c r="J410" s="840" t="s">
        <v>15822</v>
      </c>
      <c r="K410" s="848">
        <f>IFERROR(VLOOKUP(J410,REAJUSTE!A:AA,27,FALSE),"")</f>
        <v>1.0229999999999999</v>
      </c>
    </row>
    <row r="411" spans="1:11" ht="18" x14ac:dyDescent="0.2">
      <c r="A411" s="862">
        <v>606357</v>
      </c>
      <c r="B411" s="863" t="s">
        <v>6019</v>
      </c>
      <c r="C411" s="862" t="s">
        <v>4</v>
      </c>
      <c r="D411" s="802">
        <f t="shared" si="6"/>
        <v>18554.05</v>
      </c>
      <c r="G411" s="872">
        <v>18136.91</v>
      </c>
      <c r="J411" s="840" t="s">
        <v>15822</v>
      </c>
      <c r="K411" s="848">
        <f>IFERROR(VLOOKUP(J411,REAJUSTE!A:AA,27,FALSE),"")</f>
        <v>1.0229999999999999</v>
      </c>
    </row>
    <row r="412" spans="1:11" ht="18" x14ac:dyDescent="0.2">
      <c r="A412" s="862">
        <v>606448</v>
      </c>
      <c r="B412" s="863" t="s">
        <v>6020</v>
      </c>
      <c r="C412" s="862" t="s">
        <v>4</v>
      </c>
      <c r="D412" s="802">
        <f t="shared" si="6"/>
        <v>19735.45</v>
      </c>
      <c r="G412" s="872">
        <v>19291.740000000002</v>
      </c>
      <c r="J412" s="840" t="s">
        <v>15822</v>
      </c>
      <c r="K412" s="848">
        <f>IFERROR(VLOOKUP(J412,REAJUSTE!A:AA,27,FALSE),"")</f>
        <v>1.0229999999999999</v>
      </c>
    </row>
    <row r="413" spans="1:11" ht="18" x14ac:dyDescent="0.2">
      <c r="A413" s="862">
        <v>606358</v>
      </c>
      <c r="B413" s="863" t="s">
        <v>6021</v>
      </c>
      <c r="C413" s="862" t="s">
        <v>4</v>
      </c>
      <c r="D413" s="802">
        <f t="shared" si="6"/>
        <v>19525.43</v>
      </c>
      <c r="G413" s="872">
        <v>19086.45</v>
      </c>
      <c r="J413" s="840" t="s">
        <v>15822</v>
      </c>
      <c r="K413" s="848">
        <f>IFERROR(VLOOKUP(J413,REAJUSTE!A:AA,27,FALSE),"")</f>
        <v>1.0229999999999999</v>
      </c>
    </row>
    <row r="414" spans="1:11" ht="18" x14ac:dyDescent="0.2">
      <c r="A414" s="862">
        <v>606449</v>
      </c>
      <c r="B414" s="863" t="s">
        <v>6022</v>
      </c>
      <c r="C414" s="862" t="s">
        <v>4</v>
      </c>
      <c r="D414" s="802">
        <f t="shared" si="6"/>
        <v>24314.74</v>
      </c>
      <c r="G414" s="872">
        <v>23768.080000000002</v>
      </c>
      <c r="J414" s="840" t="s">
        <v>15822</v>
      </c>
      <c r="K414" s="848">
        <f>IFERROR(VLOOKUP(J414,REAJUSTE!A:AA,27,FALSE),"")</f>
        <v>1.0229999999999999</v>
      </c>
    </row>
    <row r="415" spans="1:11" ht="18" x14ac:dyDescent="0.2">
      <c r="A415" s="862">
        <v>606359</v>
      </c>
      <c r="B415" s="863" t="s">
        <v>6023</v>
      </c>
      <c r="C415" s="862" t="s">
        <v>4</v>
      </c>
      <c r="D415" s="802">
        <f t="shared" si="6"/>
        <v>24098.37</v>
      </c>
      <c r="G415" s="872">
        <v>23556.57</v>
      </c>
      <c r="J415" s="840" t="s">
        <v>15822</v>
      </c>
      <c r="K415" s="848">
        <f>IFERROR(VLOOKUP(J415,REAJUSTE!A:AA,27,FALSE),"")</f>
        <v>1.0229999999999999</v>
      </c>
    </row>
    <row r="416" spans="1:11" ht="18" x14ac:dyDescent="0.2">
      <c r="A416" s="862">
        <v>606450</v>
      </c>
      <c r="B416" s="863" t="s">
        <v>6024</v>
      </c>
      <c r="C416" s="862" t="s">
        <v>4</v>
      </c>
      <c r="D416" s="802">
        <f t="shared" si="6"/>
        <v>25269.48</v>
      </c>
      <c r="G416" s="872">
        <v>24701.35</v>
      </c>
      <c r="J416" s="840" t="s">
        <v>15822</v>
      </c>
      <c r="K416" s="848">
        <f>IFERROR(VLOOKUP(J416,REAJUSTE!A:AA,27,FALSE),"")</f>
        <v>1.0229999999999999</v>
      </c>
    </row>
    <row r="417" spans="1:11" ht="18" x14ac:dyDescent="0.2">
      <c r="A417" s="862">
        <v>606360</v>
      </c>
      <c r="B417" s="863" t="s">
        <v>6025</v>
      </c>
      <c r="C417" s="862" t="s">
        <v>4</v>
      </c>
      <c r="D417" s="802">
        <f t="shared" si="6"/>
        <v>25045.15</v>
      </c>
      <c r="G417" s="872">
        <v>24482.07</v>
      </c>
      <c r="J417" s="840" t="s">
        <v>15822</v>
      </c>
      <c r="K417" s="848">
        <f>IFERROR(VLOOKUP(J417,REAJUSTE!A:AA,27,FALSE),"")</f>
        <v>1.0229999999999999</v>
      </c>
    </row>
    <row r="418" spans="1:11" ht="18" x14ac:dyDescent="0.2">
      <c r="A418" s="862">
        <v>606451</v>
      </c>
      <c r="B418" s="863" t="s">
        <v>6026</v>
      </c>
      <c r="C418" s="862" t="s">
        <v>4</v>
      </c>
      <c r="D418" s="802">
        <f t="shared" si="6"/>
        <v>26083.16</v>
      </c>
      <c r="G418" s="872">
        <v>25496.74</v>
      </c>
      <c r="J418" s="840" t="s">
        <v>15822</v>
      </c>
      <c r="K418" s="848">
        <f>IFERROR(VLOOKUP(J418,REAJUSTE!A:AA,27,FALSE),"")</f>
        <v>1.0229999999999999</v>
      </c>
    </row>
    <row r="419" spans="1:11" ht="18" x14ac:dyDescent="0.2">
      <c r="A419" s="862">
        <v>606361</v>
      </c>
      <c r="B419" s="863" t="s">
        <v>6027</v>
      </c>
      <c r="C419" s="862" t="s">
        <v>4</v>
      </c>
      <c r="D419" s="802">
        <f t="shared" si="6"/>
        <v>25852.46</v>
      </c>
      <c r="G419" s="872">
        <v>25271.23</v>
      </c>
      <c r="J419" s="840" t="s">
        <v>15822</v>
      </c>
      <c r="K419" s="848">
        <f>IFERROR(VLOOKUP(J419,REAJUSTE!A:AA,27,FALSE),"")</f>
        <v>1.0229999999999999</v>
      </c>
    </row>
    <row r="420" spans="1:11" ht="18" x14ac:dyDescent="0.2">
      <c r="A420" s="862">
        <v>606452</v>
      </c>
      <c r="B420" s="863" t="s">
        <v>6028</v>
      </c>
      <c r="C420" s="862" t="s">
        <v>4</v>
      </c>
      <c r="D420" s="802">
        <f t="shared" si="6"/>
        <v>29712.720000000001</v>
      </c>
      <c r="G420" s="872">
        <v>29044.7</v>
      </c>
      <c r="J420" s="840" t="s">
        <v>15822</v>
      </c>
      <c r="K420" s="848">
        <f>IFERROR(VLOOKUP(J420,REAJUSTE!A:AA,27,FALSE),"")</f>
        <v>1.0229999999999999</v>
      </c>
    </row>
    <row r="421" spans="1:11" ht="18" x14ac:dyDescent="0.2">
      <c r="A421" s="862">
        <v>606362</v>
      </c>
      <c r="B421" s="863" t="s">
        <v>6029</v>
      </c>
      <c r="C421" s="862" t="s">
        <v>4</v>
      </c>
      <c r="D421" s="802">
        <f t="shared" si="6"/>
        <v>29475.66</v>
      </c>
      <c r="G421" s="872">
        <v>28812.97</v>
      </c>
      <c r="J421" s="840" t="s">
        <v>15822</v>
      </c>
      <c r="K421" s="848">
        <f>IFERROR(VLOOKUP(J421,REAJUSTE!A:AA,27,FALSE),"")</f>
        <v>1.0229999999999999</v>
      </c>
    </row>
    <row r="422" spans="1:11" ht="18" x14ac:dyDescent="0.2">
      <c r="A422" s="862">
        <v>606453</v>
      </c>
      <c r="B422" s="863" t="s">
        <v>6030</v>
      </c>
      <c r="C422" s="862" t="s">
        <v>4</v>
      </c>
      <c r="D422" s="802">
        <f t="shared" si="6"/>
        <v>30173.51</v>
      </c>
      <c r="G422" s="872">
        <v>29495.13</v>
      </c>
      <c r="J422" s="840" t="s">
        <v>15822</v>
      </c>
      <c r="K422" s="848">
        <f>IFERROR(VLOOKUP(J422,REAJUSTE!A:AA,27,FALSE),"")</f>
        <v>1.0229999999999999</v>
      </c>
    </row>
    <row r="423" spans="1:11" ht="18" x14ac:dyDescent="0.2">
      <c r="A423" s="862">
        <v>606363</v>
      </c>
      <c r="B423" s="863" t="s">
        <v>6031</v>
      </c>
      <c r="C423" s="862" t="s">
        <v>4</v>
      </c>
      <c r="D423" s="802">
        <f t="shared" si="6"/>
        <v>29931.69</v>
      </c>
      <c r="G423" s="872">
        <v>29258.74</v>
      </c>
      <c r="J423" s="840" t="s">
        <v>15822</v>
      </c>
      <c r="K423" s="848">
        <f>IFERROR(VLOOKUP(J423,REAJUSTE!A:AA,27,FALSE),"")</f>
        <v>1.0229999999999999</v>
      </c>
    </row>
    <row r="424" spans="1:11" ht="18" x14ac:dyDescent="0.2">
      <c r="A424" s="862">
        <v>606454</v>
      </c>
      <c r="B424" s="863" t="s">
        <v>6032</v>
      </c>
      <c r="C424" s="862" t="s">
        <v>4</v>
      </c>
      <c r="D424" s="802">
        <f t="shared" si="6"/>
        <v>36006.720000000001</v>
      </c>
      <c r="G424" s="872">
        <v>35197.19</v>
      </c>
      <c r="J424" s="840" t="s">
        <v>15822</v>
      </c>
      <c r="K424" s="848">
        <f>IFERROR(VLOOKUP(J424,REAJUSTE!A:AA,27,FALSE),"")</f>
        <v>1.0229999999999999</v>
      </c>
    </row>
    <row r="425" spans="1:11" ht="18" x14ac:dyDescent="0.2">
      <c r="A425" s="862">
        <v>606364</v>
      </c>
      <c r="B425" s="863" t="s">
        <v>6033</v>
      </c>
      <c r="C425" s="862" t="s">
        <v>4</v>
      </c>
      <c r="D425" s="802">
        <f t="shared" si="6"/>
        <v>35758.53</v>
      </c>
      <c r="G425" s="872">
        <v>34954.58</v>
      </c>
      <c r="J425" s="840" t="s">
        <v>15822</v>
      </c>
      <c r="K425" s="848">
        <f>IFERROR(VLOOKUP(J425,REAJUSTE!A:AA,27,FALSE),"")</f>
        <v>1.0229999999999999</v>
      </c>
    </row>
    <row r="426" spans="1:11" ht="18" x14ac:dyDescent="0.2">
      <c r="A426" s="862">
        <v>606455</v>
      </c>
      <c r="B426" s="863" t="s">
        <v>6034</v>
      </c>
      <c r="C426" s="862" t="s">
        <v>4</v>
      </c>
      <c r="D426" s="802">
        <f t="shared" si="6"/>
        <v>36591.379999999997</v>
      </c>
      <c r="G426" s="872">
        <v>35768.699999999997</v>
      </c>
      <c r="J426" s="840" t="s">
        <v>15822</v>
      </c>
      <c r="K426" s="848">
        <f>IFERROR(VLOOKUP(J426,REAJUSTE!A:AA,27,FALSE),"")</f>
        <v>1.0229999999999999</v>
      </c>
    </row>
    <row r="427" spans="1:11" ht="18" x14ac:dyDescent="0.2">
      <c r="A427" s="862">
        <v>606365</v>
      </c>
      <c r="B427" s="863" t="s">
        <v>6035</v>
      </c>
      <c r="C427" s="862" t="s">
        <v>4</v>
      </c>
      <c r="D427" s="802">
        <f t="shared" si="6"/>
        <v>36340</v>
      </c>
      <c r="G427" s="872">
        <v>35522.980000000003</v>
      </c>
      <c r="J427" s="840" t="s">
        <v>15822</v>
      </c>
      <c r="K427" s="848">
        <f>IFERROR(VLOOKUP(J427,REAJUSTE!A:AA,27,FALSE),"")</f>
        <v>1.0229999999999999</v>
      </c>
    </row>
    <row r="428" spans="1:11" ht="18" x14ac:dyDescent="0.2">
      <c r="A428" s="862">
        <v>606456</v>
      </c>
      <c r="B428" s="863" t="s">
        <v>6036</v>
      </c>
      <c r="C428" s="862" t="s">
        <v>4</v>
      </c>
      <c r="D428" s="802">
        <f t="shared" si="6"/>
        <v>37993.68</v>
      </c>
      <c r="G428" s="872">
        <v>37139.480000000003</v>
      </c>
      <c r="J428" s="840" t="s">
        <v>15822</v>
      </c>
      <c r="K428" s="848">
        <f>IFERROR(VLOOKUP(J428,REAJUSTE!A:AA,27,FALSE),"")</f>
        <v>1.0229999999999999</v>
      </c>
    </row>
    <row r="429" spans="1:11" ht="18" x14ac:dyDescent="0.2">
      <c r="A429" s="862">
        <v>606366</v>
      </c>
      <c r="B429" s="863" t="s">
        <v>6037</v>
      </c>
      <c r="C429" s="862" t="s">
        <v>4</v>
      </c>
      <c r="D429" s="802">
        <f t="shared" si="6"/>
        <v>37735.94</v>
      </c>
      <c r="G429" s="872">
        <v>36887.53</v>
      </c>
      <c r="J429" s="840" t="s">
        <v>15822</v>
      </c>
      <c r="K429" s="848">
        <f>IFERROR(VLOOKUP(J429,REAJUSTE!A:AA,27,FALSE),"")</f>
        <v>1.0229999999999999</v>
      </c>
    </row>
    <row r="430" spans="1:11" ht="18" x14ac:dyDescent="0.2">
      <c r="A430" s="862">
        <v>606457</v>
      </c>
      <c r="B430" s="863" t="s">
        <v>6038</v>
      </c>
      <c r="C430" s="862" t="s">
        <v>4</v>
      </c>
      <c r="D430" s="802">
        <f t="shared" si="6"/>
        <v>38613.370000000003</v>
      </c>
      <c r="G430" s="872">
        <v>37745.230000000003</v>
      </c>
      <c r="J430" s="840" t="s">
        <v>15822</v>
      </c>
      <c r="K430" s="848">
        <f>IFERROR(VLOOKUP(J430,REAJUSTE!A:AA,27,FALSE),"")</f>
        <v>1.0229999999999999</v>
      </c>
    </row>
    <row r="431" spans="1:11" ht="18" x14ac:dyDescent="0.2">
      <c r="A431" s="862">
        <v>606367</v>
      </c>
      <c r="B431" s="863" t="s">
        <v>6039</v>
      </c>
      <c r="C431" s="862" t="s">
        <v>4</v>
      </c>
      <c r="D431" s="802">
        <f t="shared" si="6"/>
        <v>38350.85</v>
      </c>
      <c r="G431" s="872">
        <v>37488.620000000003</v>
      </c>
      <c r="J431" s="840" t="s">
        <v>15822</v>
      </c>
      <c r="K431" s="848">
        <f>IFERROR(VLOOKUP(J431,REAJUSTE!A:AA,27,FALSE),"")</f>
        <v>1.0229999999999999</v>
      </c>
    </row>
    <row r="432" spans="1:11" ht="18" x14ac:dyDescent="0.2">
      <c r="A432" s="862">
        <v>606458</v>
      </c>
      <c r="B432" s="863" t="s">
        <v>6040</v>
      </c>
      <c r="C432" s="862" t="s">
        <v>4</v>
      </c>
      <c r="D432" s="802">
        <f t="shared" si="6"/>
        <v>52450.22</v>
      </c>
      <c r="G432" s="872">
        <v>51270.99</v>
      </c>
      <c r="J432" s="840" t="s">
        <v>15822</v>
      </c>
      <c r="K432" s="848">
        <f>IFERROR(VLOOKUP(J432,REAJUSTE!A:AA,27,FALSE),"")</f>
        <v>1.0229999999999999</v>
      </c>
    </row>
    <row r="433" spans="1:11" ht="18" x14ac:dyDescent="0.2">
      <c r="A433" s="862">
        <v>606368</v>
      </c>
      <c r="B433" s="863" t="s">
        <v>6041</v>
      </c>
      <c r="C433" s="862" t="s">
        <v>4</v>
      </c>
      <c r="D433" s="802">
        <f t="shared" si="6"/>
        <v>52182.93</v>
      </c>
      <c r="G433" s="872">
        <v>51009.71</v>
      </c>
      <c r="J433" s="840" t="s">
        <v>15822</v>
      </c>
      <c r="K433" s="848">
        <f>IFERROR(VLOOKUP(J433,REAJUSTE!A:AA,27,FALSE),"")</f>
        <v>1.0229999999999999</v>
      </c>
    </row>
    <row r="434" spans="1:11" ht="18" x14ac:dyDescent="0.2">
      <c r="A434" s="862">
        <v>606459</v>
      </c>
      <c r="B434" s="863" t="s">
        <v>6042</v>
      </c>
      <c r="C434" s="862" t="s">
        <v>4</v>
      </c>
      <c r="D434" s="802">
        <f t="shared" si="6"/>
        <v>54605.279999999999</v>
      </c>
      <c r="G434" s="872">
        <v>53377.599999999999</v>
      </c>
      <c r="J434" s="840" t="s">
        <v>15822</v>
      </c>
      <c r="K434" s="848">
        <f>IFERROR(VLOOKUP(J434,REAJUSTE!A:AA,27,FALSE),"")</f>
        <v>1.0229999999999999</v>
      </c>
    </row>
    <row r="435" spans="1:11" ht="18" x14ac:dyDescent="0.2">
      <c r="A435" s="862">
        <v>606369</v>
      </c>
      <c r="B435" s="863" t="s">
        <v>6043</v>
      </c>
      <c r="C435" s="862" t="s">
        <v>4</v>
      </c>
      <c r="D435" s="802">
        <f t="shared" si="6"/>
        <v>54331.63</v>
      </c>
      <c r="G435" s="872">
        <v>53110.1</v>
      </c>
      <c r="J435" s="840" t="s">
        <v>15822</v>
      </c>
      <c r="K435" s="848">
        <f>IFERROR(VLOOKUP(J435,REAJUSTE!A:AA,27,FALSE),"")</f>
        <v>1.0229999999999999</v>
      </c>
    </row>
    <row r="436" spans="1:11" ht="18" x14ac:dyDescent="0.2">
      <c r="A436" s="862">
        <v>606479</v>
      </c>
      <c r="B436" s="863" t="s">
        <v>6044</v>
      </c>
      <c r="C436" s="862" t="s">
        <v>4</v>
      </c>
      <c r="D436" s="802">
        <f t="shared" si="6"/>
        <v>12609.31</v>
      </c>
      <c r="G436" s="872">
        <v>12325.82</v>
      </c>
      <c r="J436" s="840" t="s">
        <v>15822</v>
      </c>
      <c r="K436" s="848">
        <f>IFERROR(VLOOKUP(J436,REAJUSTE!A:AA,27,FALSE),"")</f>
        <v>1.0229999999999999</v>
      </c>
    </row>
    <row r="437" spans="1:11" ht="18" x14ac:dyDescent="0.2">
      <c r="A437" s="862">
        <v>606460</v>
      </c>
      <c r="B437" s="863" t="s">
        <v>6045</v>
      </c>
      <c r="C437" s="862" t="s">
        <v>4</v>
      </c>
      <c r="D437" s="802">
        <f t="shared" si="6"/>
        <v>12507.49</v>
      </c>
      <c r="G437" s="872">
        <v>12226.29</v>
      </c>
      <c r="J437" s="840" t="s">
        <v>15822</v>
      </c>
      <c r="K437" s="848">
        <f>IFERROR(VLOOKUP(J437,REAJUSTE!A:AA,27,FALSE),"")</f>
        <v>1.0229999999999999</v>
      </c>
    </row>
    <row r="438" spans="1:11" ht="18" x14ac:dyDescent="0.2">
      <c r="A438" s="862">
        <v>606480</v>
      </c>
      <c r="B438" s="863" t="s">
        <v>6046</v>
      </c>
      <c r="C438" s="862" t="s">
        <v>4</v>
      </c>
      <c r="D438" s="802">
        <f t="shared" si="6"/>
        <v>16112.17</v>
      </c>
      <c r="G438" s="872">
        <v>15749.93</v>
      </c>
      <c r="J438" s="840" t="s">
        <v>15822</v>
      </c>
      <c r="K438" s="848">
        <f>IFERROR(VLOOKUP(J438,REAJUSTE!A:AA,27,FALSE),"")</f>
        <v>1.0229999999999999</v>
      </c>
    </row>
    <row r="439" spans="1:11" ht="18" x14ac:dyDescent="0.2">
      <c r="A439" s="862">
        <v>606461</v>
      </c>
      <c r="B439" s="863" t="s">
        <v>6047</v>
      </c>
      <c r="C439" s="862" t="s">
        <v>4</v>
      </c>
      <c r="D439" s="802">
        <f t="shared" si="6"/>
        <v>15988.07</v>
      </c>
      <c r="G439" s="872">
        <v>15628.62</v>
      </c>
      <c r="J439" s="840" t="s">
        <v>15822</v>
      </c>
      <c r="K439" s="848">
        <f>IFERROR(VLOOKUP(J439,REAJUSTE!A:AA,27,FALSE),"")</f>
        <v>1.0229999999999999</v>
      </c>
    </row>
    <row r="440" spans="1:11" ht="18" x14ac:dyDescent="0.2">
      <c r="A440" s="862">
        <v>606481</v>
      </c>
      <c r="B440" s="863" t="s">
        <v>6048</v>
      </c>
      <c r="C440" s="862" t="s">
        <v>4</v>
      </c>
      <c r="D440" s="802">
        <f t="shared" si="6"/>
        <v>18753.3</v>
      </c>
      <c r="G440" s="872">
        <v>18331.68</v>
      </c>
      <c r="J440" s="840" t="s">
        <v>15822</v>
      </c>
      <c r="K440" s="848">
        <f>IFERROR(VLOOKUP(J440,REAJUSTE!A:AA,27,FALSE),"")</f>
        <v>1.0229999999999999</v>
      </c>
    </row>
    <row r="441" spans="1:11" ht="18" x14ac:dyDescent="0.2">
      <c r="A441" s="862">
        <v>606462</v>
      </c>
      <c r="B441" s="863" t="s">
        <v>6049</v>
      </c>
      <c r="C441" s="862" t="s">
        <v>4</v>
      </c>
      <c r="D441" s="802">
        <f t="shared" si="6"/>
        <v>18571.93</v>
      </c>
      <c r="G441" s="872">
        <v>18154.38</v>
      </c>
      <c r="J441" s="840" t="s">
        <v>15822</v>
      </c>
      <c r="K441" s="848">
        <f>IFERROR(VLOOKUP(J441,REAJUSTE!A:AA,27,FALSE),"")</f>
        <v>1.0229999999999999</v>
      </c>
    </row>
    <row r="442" spans="1:11" ht="18" x14ac:dyDescent="0.2">
      <c r="A442" s="862">
        <v>606482</v>
      </c>
      <c r="B442" s="863" t="s">
        <v>6050</v>
      </c>
      <c r="C442" s="862" t="s">
        <v>4</v>
      </c>
      <c r="D442" s="802">
        <f t="shared" si="6"/>
        <v>19729.79</v>
      </c>
      <c r="G442" s="872">
        <v>19286.21</v>
      </c>
      <c r="J442" s="840" t="s">
        <v>15822</v>
      </c>
      <c r="K442" s="848">
        <f>IFERROR(VLOOKUP(J442,REAJUSTE!A:AA,27,FALSE),"")</f>
        <v>1.0229999999999999</v>
      </c>
    </row>
    <row r="443" spans="1:11" ht="18" x14ac:dyDescent="0.2">
      <c r="A443" s="862">
        <v>606463</v>
      </c>
      <c r="B443" s="863" t="s">
        <v>6051</v>
      </c>
      <c r="C443" s="862" t="s">
        <v>4</v>
      </c>
      <c r="D443" s="802">
        <f t="shared" si="6"/>
        <v>19542.05</v>
      </c>
      <c r="G443" s="872">
        <v>19102.689999999999</v>
      </c>
      <c r="J443" s="840" t="s">
        <v>15822</v>
      </c>
      <c r="K443" s="848">
        <f>IFERROR(VLOOKUP(J443,REAJUSTE!A:AA,27,FALSE),"")</f>
        <v>1.0229999999999999</v>
      </c>
    </row>
    <row r="444" spans="1:11" ht="18" x14ac:dyDescent="0.2">
      <c r="A444" s="862">
        <v>606483</v>
      </c>
      <c r="B444" s="863" t="s">
        <v>6052</v>
      </c>
      <c r="C444" s="862" t="s">
        <v>4</v>
      </c>
      <c r="D444" s="802">
        <f t="shared" si="6"/>
        <v>20214.740000000002</v>
      </c>
      <c r="G444" s="872">
        <v>19760.259999999998</v>
      </c>
      <c r="J444" s="840" t="s">
        <v>15822</v>
      </c>
      <c r="K444" s="848">
        <f>IFERROR(VLOOKUP(J444,REAJUSTE!A:AA,27,FALSE),"")</f>
        <v>1.0229999999999999</v>
      </c>
    </row>
    <row r="445" spans="1:11" ht="18" x14ac:dyDescent="0.2">
      <c r="A445" s="862">
        <v>606464</v>
      </c>
      <c r="B445" s="863" t="s">
        <v>6053</v>
      </c>
      <c r="C445" s="862" t="s">
        <v>4</v>
      </c>
      <c r="D445" s="802">
        <f t="shared" si="6"/>
        <v>20023.830000000002</v>
      </c>
      <c r="G445" s="872">
        <v>19573.64</v>
      </c>
      <c r="J445" s="840" t="s">
        <v>15822</v>
      </c>
      <c r="K445" s="848">
        <f>IFERROR(VLOOKUP(J445,REAJUSTE!A:AA,27,FALSE),"")</f>
        <v>1.0229999999999999</v>
      </c>
    </row>
    <row r="446" spans="1:11" ht="18" x14ac:dyDescent="0.2">
      <c r="A446" s="862">
        <v>606484</v>
      </c>
      <c r="B446" s="863" t="s">
        <v>6054</v>
      </c>
      <c r="C446" s="862" t="s">
        <v>4</v>
      </c>
      <c r="D446" s="802">
        <f t="shared" si="6"/>
        <v>20913.73</v>
      </c>
      <c r="G446" s="872">
        <v>20443.53</v>
      </c>
      <c r="J446" s="840" t="s">
        <v>15822</v>
      </c>
      <c r="K446" s="848">
        <f>IFERROR(VLOOKUP(J446,REAJUSTE!A:AA,27,FALSE),"")</f>
        <v>1.0229999999999999</v>
      </c>
    </row>
    <row r="447" spans="1:11" ht="18" x14ac:dyDescent="0.2">
      <c r="A447" s="862">
        <v>606465</v>
      </c>
      <c r="B447" s="863" t="s">
        <v>6055</v>
      </c>
      <c r="C447" s="862" t="s">
        <v>4</v>
      </c>
      <c r="D447" s="802">
        <f t="shared" si="6"/>
        <v>20716.439999999999</v>
      </c>
      <c r="G447" s="872">
        <v>20250.68</v>
      </c>
      <c r="J447" s="840" t="s">
        <v>15822</v>
      </c>
      <c r="K447" s="848">
        <f>IFERROR(VLOOKUP(J447,REAJUSTE!A:AA,27,FALSE),"")</f>
        <v>1.0229999999999999</v>
      </c>
    </row>
    <row r="448" spans="1:11" ht="18" x14ac:dyDescent="0.2">
      <c r="A448" s="862">
        <v>606485</v>
      </c>
      <c r="B448" s="863" t="s">
        <v>6056</v>
      </c>
      <c r="C448" s="862" t="s">
        <v>4</v>
      </c>
      <c r="D448" s="802">
        <f t="shared" si="6"/>
        <v>21583.63</v>
      </c>
      <c r="G448" s="872">
        <v>21098.37</v>
      </c>
      <c r="J448" s="840" t="s">
        <v>15822</v>
      </c>
      <c r="K448" s="848">
        <f>IFERROR(VLOOKUP(J448,REAJUSTE!A:AA,27,FALSE),"")</f>
        <v>1.0229999999999999</v>
      </c>
    </row>
    <row r="449" spans="1:11" ht="18" x14ac:dyDescent="0.2">
      <c r="A449" s="862">
        <v>606466</v>
      </c>
      <c r="B449" s="863" t="s">
        <v>6057</v>
      </c>
      <c r="C449" s="862" t="s">
        <v>4</v>
      </c>
      <c r="D449" s="802">
        <f t="shared" si="6"/>
        <v>21384.76</v>
      </c>
      <c r="G449" s="872">
        <v>20903.97</v>
      </c>
      <c r="J449" s="840" t="s">
        <v>15822</v>
      </c>
      <c r="K449" s="848">
        <f>IFERROR(VLOOKUP(J449,REAJUSTE!A:AA,27,FALSE),"")</f>
        <v>1.0229999999999999</v>
      </c>
    </row>
    <row r="450" spans="1:11" ht="18" x14ac:dyDescent="0.2">
      <c r="A450" s="862">
        <v>606486</v>
      </c>
      <c r="B450" s="863" t="s">
        <v>6058</v>
      </c>
      <c r="C450" s="862" t="s">
        <v>4</v>
      </c>
      <c r="D450" s="802">
        <f t="shared" si="6"/>
        <v>22526.21</v>
      </c>
      <c r="G450" s="872">
        <v>22019.759999999998</v>
      </c>
      <c r="J450" s="840" t="s">
        <v>15822</v>
      </c>
      <c r="K450" s="848">
        <f>IFERROR(VLOOKUP(J450,REAJUSTE!A:AA,27,FALSE),"")</f>
        <v>1.0229999999999999</v>
      </c>
    </row>
    <row r="451" spans="1:11" ht="18" x14ac:dyDescent="0.2">
      <c r="A451" s="862">
        <v>606467</v>
      </c>
      <c r="B451" s="863" t="s">
        <v>6059</v>
      </c>
      <c r="C451" s="862" t="s">
        <v>4</v>
      </c>
      <c r="D451" s="802">
        <f t="shared" si="6"/>
        <v>22322.560000000001</v>
      </c>
      <c r="G451" s="872">
        <v>21820.69</v>
      </c>
      <c r="J451" s="840" t="s">
        <v>15822</v>
      </c>
      <c r="K451" s="848">
        <f>IFERROR(VLOOKUP(J451,REAJUSTE!A:AA,27,FALSE),"")</f>
        <v>1.0229999999999999</v>
      </c>
    </row>
    <row r="452" spans="1:11" ht="18" x14ac:dyDescent="0.2">
      <c r="A452" s="862">
        <v>606487</v>
      </c>
      <c r="B452" s="863" t="s">
        <v>6060</v>
      </c>
      <c r="C452" s="862" t="s">
        <v>4</v>
      </c>
      <c r="D452" s="802">
        <f t="shared" si="6"/>
        <v>23182.16</v>
      </c>
      <c r="G452" s="872">
        <v>22660.959999999999</v>
      </c>
      <c r="J452" s="840" t="s">
        <v>15822</v>
      </c>
      <c r="K452" s="848">
        <f>IFERROR(VLOOKUP(J452,REAJUSTE!A:AA,27,FALSE),"")</f>
        <v>1.0229999999999999</v>
      </c>
    </row>
    <row r="453" spans="1:11" ht="18" x14ac:dyDescent="0.2">
      <c r="A453" s="862">
        <v>606468</v>
      </c>
      <c r="B453" s="863" t="s">
        <v>6061</v>
      </c>
      <c r="C453" s="862" t="s">
        <v>4</v>
      </c>
      <c r="D453" s="802">
        <f t="shared" si="6"/>
        <v>22975.33</v>
      </c>
      <c r="G453" s="872">
        <v>22458.78</v>
      </c>
      <c r="J453" s="840" t="s">
        <v>15822</v>
      </c>
      <c r="K453" s="848">
        <f>IFERROR(VLOOKUP(J453,REAJUSTE!A:AA,27,FALSE),"")</f>
        <v>1.0229999999999999</v>
      </c>
    </row>
    <row r="454" spans="1:11" ht="18" x14ac:dyDescent="0.2">
      <c r="A454" s="862">
        <v>606488</v>
      </c>
      <c r="B454" s="863" t="s">
        <v>6062</v>
      </c>
      <c r="C454" s="862" t="s">
        <v>4</v>
      </c>
      <c r="D454" s="802">
        <f t="shared" si="6"/>
        <v>28640.5</v>
      </c>
      <c r="G454" s="872">
        <v>27996.58</v>
      </c>
      <c r="J454" s="840" t="s">
        <v>15822</v>
      </c>
      <c r="K454" s="848">
        <f>IFERROR(VLOOKUP(J454,REAJUSTE!A:AA,27,FALSE),"")</f>
        <v>1.0229999999999999</v>
      </c>
    </row>
    <row r="455" spans="1:11" ht="18" x14ac:dyDescent="0.2">
      <c r="A455" s="862">
        <v>606469</v>
      </c>
      <c r="B455" s="863" t="s">
        <v>6063</v>
      </c>
      <c r="C455" s="862" t="s">
        <v>4</v>
      </c>
      <c r="D455" s="802">
        <f t="shared" si="6"/>
        <v>28427.3</v>
      </c>
      <c r="G455" s="872">
        <v>27788.18</v>
      </c>
      <c r="J455" s="840" t="s">
        <v>15822</v>
      </c>
      <c r="K455" s="848">
        <f>IFERROR(VLOOKUP(J455,REAJUSTE!A:AA,27,FALSE),"")</f>
        <v>1.0229999999999999</v>
      </c>
    </row>
    <row r="456" spans="1:11" ht="18" x14ac:dyDescent="0.2">
      <c r="A456" s="862">
        <v>606489</v>
      </c>
      <c r="B456" s="863" t="s">
        <v>6064</v>
      </c>
      <c r="C456" s="862" t="s">
        <v>4</v>
      </c>
      <c r="D456" s="802">
        <f t="shared" si="6"/>
        <v>30229.31</v>
      </c>
      <c r="G456" s="872">
        <v>29549.67</v>
      </c>
      <c r="J456" s="840" t="s">
        <v>15822</v>
      </c>
      <c r="K456" s="848">
        <f>IFERROR(VLOOKUP(J456,REAJUSTE!A:AA,27,FALSE),"")</f>
        <v>1.0229999999999999</v>
      </c>
    </row>
    <row r="457" spans="1:11" ht="18" x14ac:dyDescent="0.2">
      <c r="A457" s="862">
        <v>606470</v>
      </c>
      <c r="B457" s="863" t="s">
        <v>6065</v>
      </c>
      <c r="C457" s="862" t="s">
        <v>4</v>
      </c>
      <c r="D457" s="802">
        <f t="shared" si="6"/>
        <v>30012.93</v>
      </c>
      <c r="G457" s="872">
        <v>29338.16</v>
      </c>
      <c r="J457" s="840" t="s">
        <v>15822</v>
      </c>
      <c r="K457" s="848">
        <f>IFERROR(VLOOKUP(J457,REAJUSTE!A:AA,27,FALSE),"")</f>
        <v>1.0229999999999999</v>
      </c>
    </row>
    <row r="458" spans="1:11" ht="18" x14ac:dyDescent="0.2">
      <c r="A458" s="862">
        <v>606490</v>
      </c>
      <c r="B458" s="863" t="s">
        <v>6066</v>
      </c>
      <c r="C458" s="862" t="s">
        <v>4</v>
      </c>
      <c r="D458" s="802">
        <f t="shared" si="6"/>
        <v>31724.9</v>
      </c>
      <c r="G458" s="872">
        <v>31011.64</v>
      </c>
      <c r="J458" s="840" t="s">
        <v>15822</v>
      </c>
      <c r="K458" s="848">
        <f>IFERROR(VLOOKUP(J458,REAJUSTE!A:AA,27,FALSE),"")</f>
        <v>1.0229999999999999</v>
      </c>
    </row>
    <row r="459" spans="1:11" ht="18" x14ac:dyDescent="0.2">
      <c r="A459" s="862">
        <v>606471</v>
      </c>
      <c r="B459" s="863" t="s">
        <v>6067</v>
      </c>
      <c r="C459" s="862" t="s">
        <v>4</v>
      </c>
      <c r="D459" s="802">
        <f t="shared" ref="D459:D522" si="7">TRUNC(G459*K459,2)</f>
        <v>31502.16</v>
      </c>
      <c r="G459" s="872">
        <v>30793.91</v>
      </c>
      <c r="J459" s="840" t="s">
        <v>15822</v>
      </c>
      <c r="K459" s="848">
        <f>IFERROR(VLOOKUP(J459,REAJUSTE!A:AA,27,FALSE),"")</f>
        <v>1.0229999999999999</v>
      </c>
    </row>
    <row r="460" spans="1:11" ht="18" x14ac:dyDescent="0.2">
      <c r="A460" s="862">
        <v>606491</v>
      </c>
      <c r="B460" s="863" t="s">
        <v>6068</v>
      </c>
      <c r="C460" s="862" t="s">
        <v>4</v>
      </c>
      <c r="D460" s="802">
        <f t="shared" si="7"/>
        <v>31993.19</v>
      </c>
      <c r="G460" s="872">
        <v>31273.9</v>
      </c>
      <c r="J460" s="840" t="s">
        <v>15822</v>
      </c>
      <c r="K460" s="848">
        <f>IFERROR(VLOOKUP(J460,REAJUSTE!A:AA,27,FALSE),"")</f>
        <v>1.0229999999999999</v>
      </c>
    </row>
    <row r="461" spans="1:11" ht="18" x14ac:dyDescent="0.2">
      <c r="A461" s="862">
        <v>606472</v>
      </c>
      <c r="B461" s="863" t="s">
        <v>6069</v>
      </c>
      <c r="C461" s="862" t="s">
        <v>4</v>
      </c>
      <c r="D461" s="802">
        <f t="shared" si="7"/>
        <v>31765.69</v>
      </c>
      <c r="G461" s="872">
        <v>31051.51</v>
      </c>
      <c r="J461" s="840" t="s">
        <v>15822</v>
      </c>
      <c r="K461" s="848">
        <f>IFERROR(VLOOKUP(J461,REAJUSTE!A:AA,27,FALSE),"")</f>
        <v>1.0229999999999999</v>
      </c>
    </row>
    <row r="462" spans="1:11" ht="18" x14ac:dyDescent="0.2">
      <c r="A462" s="862">
        <v>606492</v>
      </c>
      <c r="B462" s="863" t="s">
        <v>6070</v>
      </c>
      <c r="C462" s="862" t="s">
        <v>4</v>
      </c>
      <c r="D462" s="802">
        <f t="shared" si="7"/>
        <v>32670.81</v>
      </c>
      <c r="G462" s="872">
        <v>31936.28</v>
      </c>
      <c r="J462" s="840" t="s">
        <v>15822</v>
      </c>
      <c r="K462" s="848">
        <f>IFERROR(VLOOKUP(J462,REAJUSTE!A:AA,27,FALSE),"")</f>
        <v>1.0229999999999999</v>
      </c>
    </row>
    <row r="463" spans="1:11" ht="18" x14ac:dyDescent="0.2">
      <c r="A463" s="862">
        <v>606473</v>
      </c>
      <c r="B463" s="863" t="s">
        <v>6071</v>
      </c>
      <c r="C463" s="862" t="s">
        <v>4</v>
      </c>
      <c r="D463" s="802">
        <f t="shared" si="7"/>
        <v>32440.11</v>
      </c>
      <c r="G463" s="872">
        <v>31710.77</v>
      </c>
      <c r="J463" s="840" t="s">
        <v>15822</v>
      </c>
      <c r="K463" s="848">
        <f>IFERROR(VLOOKUP(J463,REAJUSTE!A:AA,27,FALSE),"")</f>
        <v>1.0229999999999999</v>
      </c>
    </row>
    <row r="464" spans="1:11" ht="18" x14ac:dyDescent="0.2">
      <c r="A464" s="862">
        <v>606493</v>
      </c>
      <c r="B464" s="863" t="s">
        <v>6072</v>
      </c>
      <c r="C464" s="862" t="s">
        <v>4</v>
      </c>
      <c r="D464" s="802">
        <f t="shared" si="7"/>
        <v>34447.94</v>
      </c>
      <c r="G464" s="872">
        <v>33673.46</v>
      </c>
      <c r="J464" s="840" t="s">
        <v>15822</v>
      </c>
      <c r="K464" s="848">
        <f>IFERROR(VLOOKUP(J464,REAJUSTE!A:AA,27,FALSE),"")</f>
        <v>1.0229999999999999</v>
      </c>
    </row>
    <row r="465" spans="1:11" ht="18" x14ac:dyDescent="0.2">
      <c r="A465" s="862">
        <v>606474</v>
      </c>
      <c r="B465" s="863" t="s">
        <v>6073</v>
      </c>
      <c r="C465" s="862" t="s">
        <v>4</v>
      </c>
      <c r="D465" s="802">
        <f t="shared" si="7"/>
        <v>34215.65</v>
      </c>
      <c r="G465" s="872">
        <v>33446.39</v>
      </c>
      <c r="J465" s="840" t="s">
        <v>15822</v>
      </c>
      <c r="K465" s="848">
        <f>IFERROR(VLOOKUP(J465,REAJUSTE!A:AA,27,FALSE),"")</f>
        <v>1.0229999999999999</v>
      </c>
    </row>
    <row r="466" spans="1:11" ht="18" x14ac:dyDescent="0.2">
      <c r="A466" s="862">
        <v>606494</v>
      </c>
      <c r="B466" s="863" t="s">
        <v>6074</v>
      </c>
      <c r="C466" s="862" t="s">
        <v>4</v>
      </c>
      <c r="D466" s="802">
        <f t="shared" si="7"/>
        <v>39816.61</v>
      </c>
      <c r="G466" s="872">
        <v>38921.42</v>
      </c>
      <c r="J466" s="840" t="s">
        <v>15822</v>
      </c>
      <c r="K466" s="848">
        <f>IFERROR(VLOOKUP(J466,REAJUSTE!A:AA,27,FALSE),"")</f>
        <v>1.0229999999999999</v>
      </c>
    </row>
    <row r="467" spans="1:11" ht="18" x14ac:dyDescent="0.2">
      <c r="A467" s="862">
        <v>606475</v>
      </c>
      <c r="B467" s="863" t="s">
        <v>6075</v>
      </c>
      <c r="C467" s="862" t="s">
        <v>4</v>
      </c>
      <c r="D467" s="802">
        <f t="shared" si="7"/>
        <v>39573.18</v>
      </c>
      <c r="G467" s="872">
        <v>38683.47</v>
      </c>
      <c r="J467" s="840" t="s">
        <v>15822</v>
      </c>
      <c r="K467" s="848">
        <f>IFERROR(VLOOKUP(J467,REAJUSTE!A:AA,27,FALSE),"")</f>
        <v>1.0229999999999999</v>
      </c>
    </row>
    <row r="468" spans="1:11" ht="18" x14ac:dyDescent="0.2">
      <c r="A468" s="862">
        <v>606495</v>
      </c>
      <c r="B468" s="863" t="s">
        <v>6076</v>
      </c>
      <c r="C468" s="862" t="s">
        <v>4</v>
      </c>
      <c r="D468" s="802">
        <f t="shared" si="7"/>
        <v>46844.63</v>
      </c>
      <c r="G468" s="872">
        <v>45791.43</v>
      </c>
      <c r="J468" s="840" t="s">
        <v>15822</v>
      </c>
      <c r="K468" s="848">
        <f>IFERROR(VLOOKUP(J468,REAJUSTE!A:AA,27,FALSE),"")</f>
        <v>1.0229999999999999</v>
      </c>
    </row>
    <row r="469" spans="1:11" ht="18" x14ac:dyDescent="0.2">
      <c r="A469" s="862">
        <v>606476</v>
      </c>
      <c r="B469" s="863" t="s">
        <v>6077</v>
      </c>
      <c r="C469" s="862" t="s">
        <v>4</v>
      </c>
      <c r="D469" s="802">
        <f t="shared" si="7"/>
        <v>46594.84</v>
      </c>
      <c r="G469" s="872">
        <v>45547.26</v>
      </c>
      <c r="J469" s="840" t="s">
        <v>15822</v>
      </c>
      <c r="K469" s="848">
        <f>IFERROR(VLOOKUP(J469,REAJUSTE!A:AA,27,FALSE),"")</f>
        <v>1.0229999999999999</v>
      </c>
    </row>
    <row r="470" spans="1:11" ht="18" x14ac:dyDescent="0.2">
      <c r="A470" s="862">
        <v>606496</v>
      </c>
      <c r="B470" s="863" t="s">
        <v>6078</v>
      </c>
      <c r="C470" s="862" t="s">
        <v>4</v>
      </c>
      <c r="D470" s="802">
        <f t="shared" si="7"/>
        <v>47962.94</v>
      </c>
      <c r="G470" s="872">
        <v>46884.6</v>
      </c>
      <c r="J470" s="840" t="s">
        <v>15822</v>
      </c>
      <c r="K470" s="848">
        <f>IFERROR(VLOOKUP(J470,REAJUSTE!A:AA,27,FALSE),"")</f>
        <v>1.0229999999999999</v>
      </c>
    </row>
    <row r="471" spans="1:11" ht="18" x14ac:dyDescent="0.2">
      <c r="A471" s="862">
        <v>606477</v>
      </c>
      <c r="B471" s="863" t="s">
        <v>6079</v>
      </c>
      <c r="C471" s="862" t="s">
        <v>4</v>
      </c>
      <c r="D471" s="802">
        <f t="shared" si="7"/>
        <v>47708.38</v>
      </c>
      <c r="G471" s="872">
        <v>46635.76</v>
      </c>
      <c r="J471" s="840" t="s">
        <v>15822</v>
      </c>
      <c r="K471" s="848">
        <f>IFERROR(VLOOKUP(J471,REAJUSTE!A:AA,27,FALSE),"")</f>
        <v>1.0229999999999999</v>
      </c>
    </row>
    <row r="472" spans="1:11" ht="18" x14ac:dyDescent="0.2">
      <c r="A472" s="862">
        <v>606497</v>
      </c>
      <c r="B472" s="863" t="s">
        <v>6080</v>
      </c>
      <c r="C472" s="862" t="s">
        <v>4</v>
      </c>
      <c r="D472" s="802">
        <f t="shared" si="7"/>
        <v>49281.87</v>
      </c>
      <c r="G472" s="872">
        <v>48173.88</v>
      </c>
      <c r="J472" s="840" t="s">
        <v>15822</v>
      </c>
      <c r="K472" s="848">
        <f>IFERROR(VLOOKUP(J472,REAJUSTE!A:AA,27,FALSE),"")</f>
        <v>1.0229999999999999</v>
      </c>
    </row>
    <row r="473" spans="1:11" ht="18" x14ac:dyDescent="0.2">
      <c r="A473" s="862">
        <v>606478</v>
      </c>
      <c r="B473" s="863" t="s">
        <v>6081</v>
      </c>
      <c r="C473" s="862" t="s">
        <v>4</v>
      </c>
      <c r="D473" s="802">
        <f t="shared" si="7"/>
        <v>49019.360000000001</v>
      </c>
      <c r="G473" s="872">
        <v>47917.27</v>
      </c>
      <c r="J473" s="840" t="s">
        <v>15822</v>
      </c>
      <c r="K473" s="848">
        <f>IFERROR(VLOOKUP(J473,REAJUSTE!A:AA,27,FALSE),"")</f>
        <v>1.0229999999999999</v>
      </c>
    </row>
    <row r="474" spans="1:11" ht="18" x14ac:dyDescent="0.2">
      <c r="A474" s="862">
        <v>605835</v>
      </c>
      <c r="B474" s="863" t="s">
        <v>6082</v>
      </c>
      <c r="C474" s="862" t="s">
        <v>4</v>
      </c>
      <c r="D474" s="802">
        <f t="shared" si="7"/>
        <v>7337.44</v>
      </c>
      <c r="G474" s="872">
        <v>7172.48</v>
      </c>
      <c r="J474" s="840" t="s">
        <v>15822</v>
      </c>
      <c r="K474" s="848">
        <f>IFERROR(VLOOKUP(J474,REAJUSTE!A:AA,27,FALSE),"")</f>
        <v>1.0229999999999999</v>
      </c>
    </row>
    <row r="475" spans="1:11" ht="18" x14ac:dyDescent="0.2">
      <c r="A475" s="862">
        <v>605571</v>
      </c>
      <c r="B475" s="863" t="s">
        <v>6083</v>
      </c>
      <c r="C475" s="862" t="s">
        <v>4</v>
      </c>
      <c r="D475" s="802">
        <f t="shared" si="7"/>
        <v>6508.85</v>
      </c>
      <c r="G475" s="872">
        <v>6362.52</v>
      </c>
      <c r="J475" s="840" t="s">
        <v>15822</v>
      </c>
      <c r="K475" s="848">
        <f>IFERROR(VLOOKUP(J475,REAJUSTE!A:AA,27,FALSE),"")</f>
        <v>1.0229999999999999</v>
      </c>
    </row>
    <row r="476" spans="1:11" ht="18" x14ac:dyDescent="0.2">
      <c r="A476" s="862">
        <v>605850</v>
      </c>
      <c r="B476" s="863" t="s">
        <v>6084</v>
      </c>
      <c r="C476" s="862" t="s">
        <v>4</v>
      </c>
      <c r="D476" s="802">
        <f t="shared" si="7"/>
        <v>7831.11</v>
      </c>
      <c r="G476" s="872">
        <v>7655.05</v>
      </c>
      <c r="J476" s="840" t="s">
        <v>15822</v>
      </c>
      <c r="K476" s="848">
        <f>IFERROR(VLOOKUP(J476,REAJUSTE!A:AA,27,FALSE),"")</f>
        <v>1.0229999999999999</v>
      </c>
    </row>
    <row r="477" spans="1:11" ht="18" x14ac:dyDescent="0.2">
      <c r="A477" s="862">
        <v>605582</v>
      </c>
      <c r="B477" s="863" t="s">
        <v>6085</v>
      </c>
      <c r="C477" s="862" t="s">
        <v>4</v>
      </c>
      <c r="D477" s="802">
        <f t="shared" si="7"/>
        <v>7002.53</v>
      </c>
      <c r="G477" s="872">
        <v>6845.1</v>
      </c>
      <c r="J477" s="840" t="s">
        <v>15822</v>
      </c>
      <c r="K477" s="848">
        <f>IFERROR(VLOOKUP(J477,REAJUSTE!A:AA,27,FALSE),"")</f>
        <v>1.0229999999999999</v>
      </c>
    </row>
    <row r="478" spans="1:11" ht="18" x14ac:dyDescent="0.2">
      <c r="A478" s="862">
        <v>605889</v>
      </c>
      <c r="B478" s="863" t="s">
        <v>6086</v>
      </c>
      <c r="C478" s="862" t="s">
        <v>4</v>
      </c>
      <c r="D478" s="802">
        <f t="shared" si="7"/>
        <v>8675.6</v>
      </c>
      <c r="G478" s="872">
        <v>8480.5499999999993</v>
      </c>
      <c r="J478" s="840" t="s">
        <v>15822</v>
      </c>
      <c r="K478" s="848">
        <f>IFERROR(VLOOKUP(J478,REAJUSTE!A:AA,27,FALSE),"")</f>
        <v>1.0229999999999999</v>
      </c>
    </row>
    <row r="479" spans="1:11" ht="18" x14ac:dyDescent="0.2">
      <c r="A479" s="862">
        <v>605593</v>
      </c>
      <c r="B479" s="863" t="s">
        <v>6087</v>
      </c>
      <c r="C479" s="862" t="s">
        <v>4</v>
      </c>
      <c r="D479" s="802">
        <f t="shared" si="7"/>
        <v>7847.02</v>
      </c>
      <c r="G479" s="872">
        <v>7670.6</v>
      </c>
      <c r="J479" s="840" t="s">
        <v>15822</v>
      </c>
      <c r="K479" s="848">
        <f>IFERROR(VLOOKUP(J479,REAJUSTE!A:AA,27,FALSE),"")</f>
        <v>1.0229999999999999</v>
      </c>
    </row>
    <row r="480" spans="1:11" ht="18" x14ac:dyDescent="0.2">
      <c r="A480" s="862">
        <v>605739</v>
      </c>
      <c r="B480" s="863" t="s">
        <v>6088</v>
      </c>
      <c r="C480" s="862" t="s">
        <v>4</v>
      </c>
      <c r="D480" s="802">
        <f t="shared" si="7"/>
        <v>7078.3</v>
      </c>
      <c r="G480" s="872">
        <v>6919.16</v>
      </c>
      <c r="J480" s="840" t="s">
        <v>15822</v>
      </c>
      <c r="K480" s="848">
        <f>IFERROR(VLOOKUP(J480,REAJUSTE!A:AA,27,FALSE),"")</f>
        <v>1.0229999999999999</v>
      </c>
    </row>
    <row r="481" spans="1:11" ht="18" x14ac:dyDescent="0.2">
      <c r="A481" s="862">
        <v>605504</v>
      </c>
      <c r="B481" s="863" t="s">
        <v>6089</v>
      </c>
      <c r="C481" s="862" t="s">
        <v>4</v>
      </c>
      <c r="D481" s="802">
        <f t="shared" si="7"/>
        <v>6199.32</v>
      </c>
      <c r="G481" s="872">
        <v>6059.95</v>
      </c>
      <c r="J481" s="840" t="s">
        <v>15822</v>
      </c>
      <c r="K481" s="848">
        <f>IFERROR(VLOOKUP(J481,REAJUSTE!A:AA,27,FALSE),"")</f>
        <v>1.0229999999999999</v>
      </c>
    </row>
    <row r="482" spans="1:11" ht="18" x14ac:dyDescent="0.2">
      <c r="A482" s="862">
        <v>605781</v>
      </c>
      <c r="B482" s="863" t="s">
        <v>6090</v>
      </c>
      <c r="C482" s="862" t="s">
        <v>4</v>
      </c>
      <c r="D482" s="802">
        <f t="shared" si="7"/>
        <v>7571.96</v>
      </c>
      <c r="G482" s="872">
        <v>7401.73</v>
      </c>
      <c r="J482" s="840" t="s">
        <v>15822</v>
      </c>
      <c r="K482" s="848">
        <f>IFERROR(VLOOKUP(J482,REAJUSTE!A:AA,27,FALSE),"")</f>
        <v>1.0229999999999999</v>
      </c>
    </row>
    <row r="483" spans="1:11" ht="18" x14ac:dyDescent="0.2">
      <c r="A483" s="862">
        <v>605524</v>
      </c>
      <c r="B483" s="863" t="s">
        <v>6091</v>
      </c>
      <c r="C483" s="862" t="s">
        <v>4</v>
      </c>
      <c r="D483" s="802">
        <f t="shared" si="7"/>
        <v>6693</v>
      </c>
      <c r="G483" s="872">
        <v>6542.53</v>
      </c>
      <c r="J483" s="840" t="s">
        <v>15822</v>
      </c>
      <c r="K483" s="848">
        <f>IFERROR(VLOOKUP(J483,REAJUSTE!A:AA,27,FALSE),"")</f>
        <v>1.0229999999999999</v>
      </c>
    </row>
    <row r="484" spans="1:11" ht="18" x14ac:dyDescent="0.2">
      <c r="A484" s="862">
        <v>605815</v>
      </c>
      <c r="B484" s="863" t="s">
        <v>6092</v>
      </c>
      <c r="C484" s="862" t="s">
        <v>4</v>
      </c>
      <c r="D484" s="802">
        <f t="shared" si="7"/>
        <v>8416.4599999999991</v>
      </c>
      <c r="G484" s="872">
        <v>8227.24</v>
      </c>
      <c r="J484" s="840" t="s">
        <v>15822</v>
      </c>
      <c r="K484" s="848">
        <f>IFERROR(VLOOKUP(J484,REAJUSTE!A:AA,27,FALSE),"")</f>
        <v>1.0229999999999999</v>
      </c>
    </row>
    <row r="485" spans="1:11" ht="18" x14ac:dyDescent="0.2">
      <c r="A485" s="862">
        <v>605544</v>
      </c>
      <c r="B485" s="863" t="s">
        <v>6093</v>
      </c>
      <c r="C485" s="862" t="s">
        <v>4</v>
      </c>
      <c r="D485" s="802">
        <f t="shared" si="7"/>
        <v>7537.49</v>
      </c>
      <c r="G485" s="872">
        <v>7368.03</v>
      </c>
      <c r="J485" s="840" t="s">
        <v>15822</v>
      </c>
      <c r="K485" s="848">
        <f>IFERROR(VLOOKUP(J485,REAJUSTE!A:AA,27,FALSE),"")</f>
        <v>1.0229999999999999</v>
      </c>
    </row>
    <row r="486" spans="1:11" ht="18" x14ac:dyDescent="0.2">
      <c r="A486" s="862">
        <v>605836</v>
      </c>
      <c r="B486" s="863" t="s">
        <v>6094</v>
      </c>
      <c r="C486" s="862" t="s">
        <v>4</v>
      </c>
      <c r="D486" s="802">
        <f t="shared" si="7"/>
        <v>8305.15</v>
      </c>
      <c r="G486" s="872">
        <v>8118.43</v>
      </c>
      <c r="J486" s="840" t="s">
        <v>15822</v>
      </c>
      <c r="K486" s="848">
        <f>IFERROR(VLOOKUP(J486,REAJUSTE!A:AA,27,FALSE),"")</f>
        <v>1.0229999999999999</v>
      </c>
    </row>
    <row r="487" spans="1:11" ht="18" x14ac:dyDescent="0.2">
      <c r="A487" s="862">
        <v>605572</v>
      </c>
      <c r="B487" s="863" t="s">
        <v>6095</v>
      </c>
      <c r="C487" s="862" t="s">
        <v>4</v>
      </c>
      <c r="D487" s="802">
        <f t="shared" si="7"/>
        <v>7409.73</v>
      </c>
      <c r="G487" s="872">
        <v>7243.14</v>
      </c>
      <c r="J487" s="840" t="s">
        <v>15822</v>
      </c>
      <c r="K487" s="848">
        <f>IFERROR(VLOOKUP(J487,REAJUSTE!A:AA,27,FALSE),"")</f>
        <v>1.0229999999999999</v>
      </c>
    </row>
    <row r="488" spans="1:11" ht="18" x14ac:dyDescent="0.2">
      <c r="A488" s="862">
        <v>605851</v>
      </c>
      <c r="B488" s="863" t="s">
        <v>6096</v>
      </c>
      <c r="C488" s="862" t="s">
        <v>4</v>
      </c>
      <c r="D488" s="802">
        <f t="shared" si="7"/>
        <v>8949.9599999999991</v>
      </c>
      <c r="G488" s="872">
        <v>8748.74</v>
      </c>
      <c r="J488" s="840" t="s">
        <v>15822</v>
      </c>
      <c r="K488" s="848">
        <f>IFERROR(VLOOKUP(J488,REAJUSTE!A:AA,27,FALSE),"")</f>
        <v>1.0229999999999999</v>
      </c>
    </row>
    <row r="489" spans="1:11" ht="18" x14ac:dyDescent="0.2">
      <c r="A489" s="862">
        <v>605583</v>
      </c>
      <c r="B489" s="863" t="s">
        <v>6097</v>
      </c>
      <c r="C489" s="862" t="s">
        <v>4</v>
      </c>
      <c r="D489" s="802">
        <f t="shared" si="7"/>
        <v>8054.52</v>
      </c>
      <c r="G489" s="872">
        <v>7873.44</v>
      </c>
      <c r="J489" s="840" t="s">
        <v>15822</v>
      </c>
      <c r="K489" s="848">
        <f>IFERROR(VLOOKUP(J489,REAJUSTE!A:AA,27,FALSE),"")</f>
        <v>1.0229999999999999</v>
      </c>
    </row>
    <row r="490" spans="1:11" ht="18" x14ac:dyDescent="0.2">
      <c r="A490" s="862">
        <v>605890</v>
      </c>
      <c r="B490" s="863" t="s">
        <v>6098</v>
      </c>
      <c r="C490" s="862" t="s">
        <v>4</v>
      </c>
      <c r="D490" s="802">
        <f t="shared" si="7"/>
        <v>10052.950000000001</v>
      </c>
      <c r="G490" s="872">
        <v>9826.94</v>
      </c>
      <c r="J490" s="840" t="s">
        <v>15822</v>
      </c>
      <c r="K490" s="848">
        <f>IFERROR(VLOOKUP(J490,REAJUSTE!A:AA,27,FALSE),"")</f>
        <v>1.0229999999999999</v>
      </c>
    </row>
    <row r="491" spans="1:11" ht="18" x14ac:dyDescent="0.2">
      <c r="A491" s="862">
        <v>605594</v>
      </c>
      <c r="B491" s="863" t="s">
        <v>6099</v>
      </c>
      <c r="C491" s="862" t="s">
        <v>4</v>
      </c>
      <c r="D491" s="802">
        <f t="shared" si="7"/>
        <v>9157.5300000000007</v>
      </c>
      <c r="G491" s="872">
        <v>8951.65</v>
      </c>
      <c r="J491" s="840" t="s">
        <v>15822</v>
      </c>
      <c r="K491" s="848">
        <f>IFERROR(VLOOKUP(J491,REAJUSTE!A:AA,27,FALSE),"")</f>
        <v>1.0229999999999999</v>
      </c>
    </row>
    <row r="492" spans="1:11" ht="18" x14ac:dyDescent="0.2">
      <c r="A492" s="862">
        <v>605740</v>
      </c>
      <c r="B492" s="863" t="s">
        <v>6100</v>
      </c>
      <c r="C492" s="862" t="s">
        <v>4</v>
      </c>
      <c r="D492" s="802">
        <f t="shared" si="7"/>
        <v>8013.06</v>
      </c>
      <c r="G492" s="872">
        <v>7832.91</v>
      </c>
      <c r="J492" s="840" t="s">
        <v>15822</v>
      </c>
      <c r="K492" s="848">
        <f>IFERROR(VLOOKUP(J492,REAJUSTE!A:AA,27,FALSE),"")</f>
        <v>1.0229999999999999</v>
      </c>
    </row>
    <row r="493" spans="1:11" ht="18" x14ac:dyDescent="0.2">
      <c r="A493" s="862">
        <v>605505</v>
      </c>
      <c r="B493" s="863" t="s">
        <v>6101</v>
      </c>
      <c r="C493" s="862" t="s">
        <v>4</v>
      </c>
      <c r="D493" s="802">
        <f t="shared" si="7"/>
        <v>7058.29</v>
      </c>
      <c r="G493" s="872">
        <v>6899.6</v>
      </c>
      <c r="J493" s="840" t="s">
        <v>15822</v>
      </c>
      <c r="K493" s="848">
        <f>IFERROR(VLOOKUP(J493,REAJUSTE!A:AA,27,FALSE),"")</f>
        <v>1.0229999999999999</v>
      </c>
    </row>
    <row r="494" spans="1:11" ht="18" x14ac:dyDescent="0.2">
      <c r="A494" s="862">
        <v>605782</v>
      </c>
      <c r="B494" s="863" t="s">
        <v>6102</v>
      </c>
      <c r="C494" s="862" t="s">
        <v>4</v>
      </c>
      <c r="D494" s="802">
        <f t="shared" si="7"/>
        <v>8657.86</v>
      </c>
      <c r="G494" s="872">
        <v>8463.2099999999991</v>
      </c>
      <c r="J494" s="840" t="s">
        <v>15822</v>
      </c>
      <c r="K494" s="848">
        <f>IFERROR(VLOOKUP(J494,REAJUSTE!A:AA,27,FALSE),"")</f>
        <v>1.0229999999999999</v>
      </c>
    </row>
    <row r="495" spans="1:11" ht="18" x14ac:dyDescent="0.2">
      <c r="A495" s="862">
        <v>605525</v>
      </c>
      <c r="B495" s="863" t="s">
        <v>6103</v>
      </c>
      <c r="C495" s="862" t="s">
        <v>4</v>
      </c>
      <c r="D495" s="802">
        <f t="shared" si="7"/>
        <v>7703.08</v>
      </c>
      <c r="G495" s="872">
        <v>7529.9</v>
      </c>
      <c r="J495" s="840" t="s">
        <v>15822</v>
      </c>
      <c r="K495" s="848">
        <f>IFERROR(VLOOKUP(J495,REAJUSTE!A:AA,27,FALSE),"")</f>
        <v>1.0229999999999999</v>
      </c>
    </row>
    <row r="496" spans="1:11" ht="18" x14ac:dyDescent="0.2">
      <c r="A496" s="862">
        <v>605816</v>
      </c>
      <c r="B496" s="863" t="s">
        <v>6104</v>
      </c>
      <c r="C496" s="862" t="s">
        <v>4</v>
      </c>
      <c r="D496" s="802">
        <f t="shared" si="7"/>
        <v>9760.8700000000008</v>
      </c>
      <c r="G496" s="872">
        <v>9541.42</v>
      </c>
      <c r="J496" s="840" t="s">
        <v>15822</v>
      </c>
      <c r="K496" s="848">
        <f>IFERROR(VLOOKUP(J496,REAJUSTE!A:AA,27,FALSE),"")</f>
        <v>1.0229999999999999</v>
      </c>
    </row>
    <row r="497" spans="1:11" ht="18" x14ac:dyDescent="0.2">
      <c r="A497" s="862">
        <v>605545</v>
      </c>
      <c r="B497" s="863" t="s">
        <v>6105</v>
      </c>
      <c r="C497" s="862" t="s">
        <v>4</v>
      </c>
      <c r="D497" s="802">
        <f t="shared" si="7"/>
        <v>8806.09</v>
      </c>
      <c r="G497" s="872">
        <v>8608.11</v>
      </c>
      <c r="J497" s="840" t="s">
        <v>15822</v>
      </c>
      <c r="K497" s="848">
        <f>IFERROR(VLOOKUP(J497,REAJUSTE!A:AA,27,FALSE),"")</f>
        <v>1.0229999999999999</v>
      </c>
    </row>
    <row r="498" spans="1:11" ht="18" x14ac:dyDescent="0.2">
      <c r="A498" s="862">
        <v>605837</v>
      </c>
      <c r="B498" s="863" t="s">
        <v>6106</v>
      </c>
      <c r="C498" s="862" t="s">
        <v>4</v>
      </c>
      <c r="D498" s="802">
        <f t="shared" si="7"/>
        <v>9895.39</v>
      </c>
      <c r="G498" s="872">
        <v>9672.92</v>
      </c>
      <c r="J498" s="840" t="s">
        <v>15822</v>
      </c>
      <c r="K498" s="848">
        <f>IFERROR(VLOOKUP(J498,REAJUSTE!A:AA,27,FALSE),"")</f>
        <v>1.0229999999999999</v>
      </c>
    </row>
    <row r="499" spans="1:11" ht="18" x14ac:dyDescent="0.2">
      <c r="A499" s="862">
        <v>605573</v>
      </c>
      <c r="B499" s="863" t="s">
        <v>6107</v>
      </c>
      <c r="C499" s="862" t="s">
        <v>4</v>
      </c>
      <c r="D499" s="802">
        <f t="shared" si="7"/>
        <v>8947</v>
      </c>
      <c r="G499" s="872">
        <v>8745.85</v>
      </c>
      <c r="J499" s="840" t="s">
        <v>15822</v>
      </c>
      <c r="K499" s="848">
        <f>IFERROR(VLOOKUP(J499,REAJUSTE!A:AA,27,FALSE),"")</f>
        <v>1.0229999999999999</v>
      </c>
    </row>
    <row r="500" spans="1:11" ht="18" x14ac:dyDescent="0.2">
      <c r="A500" s="862">
        <v>605852</v>
      </c>
      <c r="B500" s="863" t="s">
        <v>6108</v>
      </c>
      <c r="C500" s="862" t="s">
        <v>4</v>
      </c>
      <c r="D500" s="802">
        <f t="shared" si="7"/>
        <v>10711.47</v>
      </c>
      <c r="G500" s="872">
        <v>10470.65</v>
      </c>
      <c r="J500" s="840" t="s">
        <v>15822</v>
      </c>
      <c r="K500" s="848">
        <f>IFERROR(VLOOKUP(J500,REAJUSTE!A:AA,27,FALSE),"")</f>
        <v>1.0229999999999999</v>
      </c>
    </row>
    <row r="501" spans="1:11" ht="18" x14ac:dyDescent="0.2">
      <c r="A501" s="862">
        <v>605584</v>
      </c>
      <c r="B501" s="863" t="s">
        <v>6109</v>
      </c>
      <c r="C501" s="862" t="s">
        <v>4</v>
      </c>
      <c r="D501" s="802">
        <f t="shared" si="7"/>
        <v>9763.08</v>
      </c>
      <c r="G501" s="872">
        <v>9543.58</v>
      </c>
      <c r="J501" s="840" t="s">
        <v>15822</v>
      </c>
      <c r="K501" s="848">
        <f>IFERROR(VLOOKUP(J501,REAJUSTE!A:AA,27,FALSE),"")</f>
        <v>1.0229999999999999</v>
      </c>
    </row>
    <row r="502" spans="1:11" ht="18" x14ac:dyDescent="0.2">
      <c r="A502" s="862">
        <v>605891</v>
      </c>
      <c r="B502" s="863" t="s">
        <v>6110</v>
      </c>
      <c r="C502" s="862" t="s">
        <v>4</v>
      </c>
      <c r="D502" s="802">
        <f t="shared" si="7"/>
        <v>12107.46</v>
      </c>
      <c r="G502" s="872">
        <v>11835.25</v>
      </c>
      <c r="J502" s="840" t="s">
        <v>15822</v>
      </c>
      <c r="K502" s="848">
        <f>IFERROR(VLOOKUP(J502,REAJUSTE!A:AA,27,FALSE),"")</f>
        <v>1.0229999999999999</v>
      </c>
    </row>
    <row r="503" spans="1:11" ht="18" x14ac:dyDescent="0.2">
      <c r="A503" s="862">
        <v>605595</v>
      </c>
      <c r="B503" s="863" t="s">
        <v>6111</v>
      </c>
      <c r="C503" s="862" t="s">
        <v>4</v>
      </c>
      <c r="D503" s="802">
        <f t="shared" si="7"/>
        <v>11159.06</v>
      </c>
      <c r="G503" s="872">
        <v>10908.18</v>
      </c>
      <c r="J503" s="840" t="s">
        <v>15822</v>
      </c>
      <c r="K503" s="848">
        <f>IFERROR(VLOOKUP(J503,REAJUSTE!A:AA,27,FALSE),"")</f>
        <v>1.0229999999999999</v>
      </c>
    </row>
    <row r="504" spans="1:11" ht="18" x14ac:dyDescent="0.2">
      <c r="A504" s="862">
        <v>605741</v>
      </c>
      <c r="B504" s="863" t="s">
        <v>6112</v>
      </c>
      <c r="C504" s="862" t="s">
        <v>4</v>
      </c>
      <c r="D504" s="802">
        <f t="shared" si="7"/>
        <v>9554.98</v>
      </c>
      <c r="G504" s="872">
        <v>9340.16</v>
      </c>
      <c r="J504" s="840" t="s">
        <v>15822</v>
      </c>
      <c r="K504" s="848">
        <f>IFERROR(VLOOKUP(J504,REAJUSTE!A:AA,27,FALSE),"")</f>
        <v>1.0229999999999999</v>
      </c>
    </row>
    <row r="505" spans="1:11" ht="18" x14ac:dyDescent="0.2">
      <c r="A505" s="862">
        <v>605506</v>
      </c>
      <c r="B505" s="863" t="s">
        <v>6113</v>
      </c>
      <c r="C505" s="862" t="s">
        <v>4</v>
      </c>
      <c r="D505" s="802">
        <f t="shared" si="7"/>
        <v>8531.08</v>
      </c>
      <c r="G505" s="872">
        <v>8339.2800000000007</v>
      </c>
      <c r="J505" s="840" t="s">
        <v>15822</v>
      </c>
      <c r="K505" s="848">
        <f>IFERROR(VLOOKUP(J505,REAJUSTE!A:AA,27,FALSE),"")</f>
        <v>1.0229999999999999</v>
      </c>
    </row>
    <row r="506" spans="1:11" ht="18" x14ac:dyDescent="0.2">
      <c r="A506" s="862">
        <v>605783</v>
      </c>
      <c r="B506" s="863" t="s">
        <v>6114</v>
      </c>
      <c r="C506" s="862" t="s">
        <v>4</v>
      </c>
      <c r="D506" s="802">
        <f t="shared" si="7"/>
        <v>10371.06</v>
      </c>
      <c r="G506" s="872">
        <v>10137.89</v>
      </c>
      <c r="J506" s="840" t="s">
        <v>15822</v>
      </c>
      <c r="K506" s="848">
        <f>IFERROR(VLOOKUP(J506,REAJUSTE!A:AA,27,FALSE),"")</f>
        <v>1.0229999999999999</v>
      </c>
    </row>
    <row r="507" spans="1:11" ht="18" x14ac:dyDescent="0.2">
      <c r="A507" s="862">
        <v>605526</v>
      </c>
      <c r="B507" s="863" t="s">
        <v>6115</v>
      </c>
      <c r="C507" s="862" t="s">
        <v>4</v>
      </c>
      <c r="D507" s="802">
        <f t="shared" si="7"/>
        <v>9347.16</v>
      </c>
      <c r="G507" s="872">
        <v>9137.01</v>
      </c>
      <c r="J507" s="840" t="s">
        <v>15822</v>
      </c>
      <c r="K507" s="848">
        <f>IFERROR(VLOOKUP(J507,REAJUSTE!A:AA,27,FALSE),"")</f>
        <v>1.0229999999999999</v>
      </c>
    </row>
    <row r="508" spans="1:11" ht="18" x14ac:dyDescent="0.2">
      <c r="A508" s="862">
        <v>605817</v>
      </c>
      <c r="B508" s="863" t="s">
        <v>6116</v>
      </c>
      <c r="C508" s="862" t="s">
        <v>4</v>
      </c>
      <c r="D508" s="802">
        <f t="shared" si="7"/>
        <v>11767.05</v>
      </c>
      <c r="G508" s="872">
        <v>11502.5</v>
      </c>
      <c r="J508" s="840" t="s">
        <v>15822</v>
      </c>
      <c r="K508" s="848">
        <f>IFERROR(VLOOKUP(J508,REAJUSTE!A:AA,27,FALSE),"")</f>
        <v>1.0229999999999999</v>
      </c>
    </row>
    <row r="509" spans="1:11" ht="18" x14ac:dyDescent="0.2">
      <c r="A509" s="862">
        <v>605546</v>
      </c>
      <c r="B509" s="863" t="s">
        <v>6117</v>
      </c>
      <c r="C509" s="862" t="s">
        <v>4</v>
      </c>
      <c r="D509" s="802">
        <f t="shared" si="7"/>
        <v>10743.14</v>
      </c>
      <c r="G509" s="872">
        <v>10501.61</v>
      </c>
      <c r="J509" s="840" t="s">
        <v>15822</v>
      </c>
      <c r="K509" s="848">
        <f>IFERROR(VLOOKUP(J509,REAJUSTE!A:AA,27,FALSE),"")</f>
        <v>1.0229999999999999</v>
      </c>
    </row>
    <row r="510" spans="1:11" ht="18" x14ac:dyDescent="0.2">
      <c r="A510" s="862">
        <v>605838</v>
      </c>
      <c r="B510" s="863" t="s">
        <v>6118</v>
      </c>
      <c r="C510" s="862" t="s">
        <v>4</v>
      </c>
      <c r="D510" s="802">
        <f t="shared" si="7"/>
        <v>11253.09</v>
      </c>
      <c r="G510" s="872">
        <v>11000.09</v>
      </c>
      <c r="J510" s="840" t="s">
        <v>15822</v>
      </c>
      <c r="K510" s="848">
        <f>IFERROR(VLOOKUP(J510,REAJUSTE!A:AA,27,FALSE),"")</f>
        <v>1.0229999999999999</v>
      </c>
    </row>
    <row r="511" spans="1:11" ht="18" x14ac:dyDescent="0.2">
      <c r="A511" s="862">
        <v>605574</v>
      </c>
      <c r="B511" s="863" t="s">
        <v>6119</v>
      </c>
      <c r="C511" s="862" t="s">
        <v>4</v>
      </c>
      <c r="D511" s="802">
        <f t="shared" si="7"/>
        <v>10158.85</v>
      </c>
      <c r="G511" s="872">
        <v>9930.4500000000007</v>
      </c>
      <c r="J511" s="840" t="s">
        <v>15822</v>
      </c>
      <c r="K511" s="848">
        <f>IFERROR(VLOOKUP(J511,REAJUSTE!A:AA,27,FALSE),"")</f>
        <v>1.0229999999999999</v>
      </c>
    </row>
    <row r="512" spans="1:11" ht="18" x14ac:dyDescent="0.2">
      <c r="A512" s="862">
        <v>605853</v>
      </c>
      <c r="B512" s="863" t="s">
        <v>6120</v>
      </c>
      <c r="C512" s="862" t="s">
        <v>4</v>
      </c>
      <c r="D512" s="802">
        <f t="shared" si="7"/>
        <v>12260.59</v>
      </c>
      <c r="G512" s="872">
        <v>11984.94</v>
      </c>
      <c r="J512" s="840" t="s">
        <v>15822</v>
      </c>
      <c r="K512" s="848">
        <f>IFERROR(VLOOKUP(J512,REAJUSTE!A:AA,27,FALSE),"")</f>
        <v>1.0229999999999999</v>
      </c>
    </row>
    <row r="513" spans="1:11" ht="18" x14ac:dyDescent="0.2">
      <c r="A513" s="862">
        <v>605585</v>
      </c>
      <c r="B513" s="863" t="s">
        <v>6121</v>
      </c>
      <c r="C513" s="862" t="s">
        <v>4</v>
      </c>
      <c r="D513" s="802">
        <f t="shared" si="7"/>
        <v>11166.36</v>
      </c>
      <c r="G513" s="872">
        <v>10915.31</v>
      </c>
      <c r="J513" s="840" t="s">
        <v>15822</v>
      </c>
      <c r="K513" s="848">
        <f>IFERROR(VLOOKUP(J513,REAJUSTE!A:AA,27,FALSE),"")</f>
        <v>1.0229999999999999</v>
      </c>
    </row>
    <row r="514" spans="1:11" ht="18" x14ac:dyDescent="0.2">
      <c r="A514" s="862">
        <v>605892</v>
      </c>
      <c r="B514" s="863" t="s">
        <v>6122</v>
      </c>
      <c r="C514" s="862" t="s">
        <v>4</v>
      </c>
      <c r="D514" s="802">
        <f t="shared" si="7"/>
        <v>13984.03</v>
      </c>
      <c r="G514" s="872">
        <v>13669.63</v>
      </c>
      <c r="J514" s="840" t="s">
        <v>15822</v>
      </c>
      <c r="K514" s="848">
        <f>IFERROR(VLOOKUP(J514,REAJUSTE!A:AA,27,FALSE),"")</f>
        <v>1.0229999999999999</v>
      </c>
    </row>
    <row r="515" spans="1:11" ht="18" x14ac:dyDescent="0.2">
      <c r="A515" s="862">
        <v>605596</v>
      </c>
      <c r="B515" s="863" t="s">
        <v>6123</v>
      </c>
      <c r="C515" s="862" t="s">
        <v>4</v>
      </c>
      <c r="D515" s="802">
        <f t="shared" si="7"/>
        <v>12889.8</v>
      </c>
      <c r="G515" s="872">
        <v>12600</v>
      </c>
      <c r="J515" s="840" t="s">
        <v>15822</v>
      </c>
      <c r="K515" s="848">
        <f>IFERROR(VLOOKUP(J515,REAJUSTE!A:AA,27,FALSE),"")</f>
        <v>1.0229999999999999</v>
      </c>
    </row>
    <row r="516" spans="1:11" ht="18" x14ac:dyDescent="0.2">
      <c r="A516" s="862">
        <v>605742</v>
      </c>
      <c r="B516" s="863" t="s">
        <v>6124</v>
      </c>
      <c r="C516" s="862" t="s">
        <v>4</v>
      </c>
      <c r="D516" s="802">
        <f t="shared" si="7"/>
        <v>10864.36</v>
      </c>
      <c r="G516" s="872">
        <v>10620.1</v>
      </c>
      <c r="J516" s="840" t="s">
        <v>15822</v>
      </c>
      <c r="K516" s="848">
        <f>IFERROR(VLOOKUP(J516,REAJUSTE!A:AA,27,FALSE),"")</f>
        <v>1.0229999999999999</v>
      </c>
    </row>
    <row r="517" spans="1:11" ht="18" x14ac:dyDescent="0.2">
      <c r="A517" s="862">
        <v>605507</v>
      </c>
      <c r="B517" s="863" t="s">
        <v>6125</v>
      </c>
      <c r="C517" s="862" t="s">
        <v>4</v>
      </c>
      <c r="D517" s="802">
        <f t="shared" si="7"/>
        <v>9684.9</v>
      </c>
      <c r="G517" s="872">
        <v>9467.16</v>
      </c>
      <c r="J517" s="840" t="s">
        <v>15822</v>
      </c>
      <c r="K517" s="848">
        <f>IFERROR(VLOOKUP(J517,REAJUSTE!A:AA,27,FALSE),"")</f>
        <v>1.0229999999999999</v>
      </c>
    </row>
    <row r="518" spans="1:11" ht="18" x14ac:dyDescent="0.2">
      <c r="A518" s="862">
        <v>605784</v>
      </c>
      <c r="B518" s="863" t="s">
        <v>6126</v>
      </c>
      <c r="C518" s="862" t="s">
        <v>4</v>
      </c>
      <c r="D518" s="802">
        <f t="shared" si="7"/>
        <v>11871.86</v>
      </c>
      <c r="G518" s="872">
        <v>11604.95</v>
      </c>
      <c r="J518" s="840" t="s">
        <v>15822</v>
      </c>
      <c r="K518" s="848">
        <f>IFERROR(VLOOKUP(J518,REAJUSTE!A:AA,27,FALSE),"")</f>
        <v>1.0229999999999999</v>
      </c>
    </row>
    <row r="519" spans="1:11" ht="18" x14ac:dyDescent="0.2">
      <c r="A519" s="862">
        <v>605527</v>
      </c>
      <c r="B519" s="863" t="s">
        <v>6127</v>
      </c>
      <c r="C519" s="862" t="s">
        <v>4</v>
      </c>
      <c r="D519" s="802">
        <f t="shared" si="7"/>
        <v>10692.4</v>
      </c>
      <c r="G519" s="872">
        <v>10452.01</v>
      </c>
      <c r="J519" s="840" t="s">
        <v>15822</v>
      </c>
      <c r="K519" s="848">
        <f>IFERROR(VLOOKUP(J519,REAJUSTE!A:AA,27,FALSE),"")</f>
        <v>1.0229999999999999</v>
      </c>
    </row>
    <row r="520" spans="1:11" ht="18" x14ac:dyDescent="0.2">
      <c r="A520" s="862">
        <v>605818</v>
      </c>
      <c r="B520" s="863" t="s">
        <v>6128</v>
      </c>
      <c r="C520" s="862" t="s">
        <v>4</v>
      </c>
      <c r="D520" s="802">
        <f t="shared" si="7"/>
        <v>13595.3</v>
      </c>
      <c r="G520" s="872">
        <v>13289.64</v>
      </c>
      <c r="J520" s="840" t="s">
        <v>15822</v>
      </c>
      <c r="K520" s="848">
        <f>IFERROR(VLOOKUP(J520,REAJUSTE!A:AA,27,FALSE),"")</f>
        <v>1.0229999999999999</v>
      </c>
    </row>
    <row r="521" spans="1:11" ht="18" x14ac:dyDescent="0.2">
      <c r="A521" s="862">
        <v>605547</v>
      </c>
      <c r="B521" s="863" t="s">
        <v>6129</v>
      </c>
      <c r="C521" s="862" t="s">
        <v>4</v>
      </c>
      <c r="D521" s="802">
        <f t="shared" si="7"/>
        <v>12415.84</v>
      </c>
      <c r="G521" s="872">
        <v>12136.7</v>
      </c>
      <c r="J521" s="840" t="s">
        <v>15822</v>
      </c>
      <c r="K521" s="848">
        <f>IFERROR(VLOOKUP(J521,REAJUSTE!A:AA,27,FALSE),"")</f>
        <v>1.0229999999999999</v>
      </c>
    </row>
    <row r="522" spans="1:11" ht="18" x14ac:dyDescent="0.2">
      <c r="A522" s="862">
        <v>605839</v>
      </c>
      <c r="B522" s="863" t="s">
        <v>6130</v>
      </c>
      <c r="C522" s="862" t="s">
        <v>4</v>
      </c>
      <c r="D522" s="802">
        <f t="shared" si="7"/>
        <v>12676.2</v>
      </c>
      <c r="G522" s="872">
        <v>12391.21</v>
      </c>
      <c r="J522" s="840" t="s">
        <v>15822</v>
      </c>
      <c r="K522" s="848">
        <f>IFERROR(VLOOKUP(J522,REAJUSTE!A:AA,27,FALSE),"")</f>
        <v>1.0229999999999999</v>
      </c>
    </row>
    <row r="523" spans="1:11" ht="18" x14ac:dyDescent="0.2">
      <c r="A523" s="862">
        <v>605575</v>
      </c>
      <c r="B523" s="863" t="s">
        <v>6131</v>
      </c>
      <c r="C523" s="862" t="s">
        <v>4</v>
      </c>
      <c r="D523" s="802">
        <f t="shared" ref="D523:D586" si="8">TRUNC(G523*K523,2)</f>
        <v>11473.14</v>
      </c>
      <c r="G523" s="872">
        <v>11215.2</v>
      </c>
      <c r="J523" s="840" t="s">
        <v>15822</v>
      </c>
      <c r="K523" s="848">
        <f>IFERROR(VLOOKUP(J523,REAJUSTE!A:AA,27,FALSE),"")</f>
        <v>1.0229999999999999</v>
      </c>
    </row>
    <row r="524" spans="1:11" ht="18" x14ac:dyDescent="0.2">
      <c r="A524" s="862">
        <v>605854</v>
      </c>
      <c r="B524" s="863" t="s">
        <v>6132</v>
      </c>
      <c r="C524" s="862" t="s">
        <v>4</v>
      </c>
      <c r="D524" s="802">
        <f t="shared" si="8"/>
        <v>13895.28</v>
      </c>
      <c r="G524" s="872">
        <v>13582.88</v>
      </c>
      <c r="J524" s="840" t="s">
        <v>15822</v>
      </c>
      <c r="K524" s="848">
        <f>IFERROR(VLOOKUP(J524,REAJUSTE!A:AA,27,FALSE),"")</f>
        <v>1.0229999999999999</v>
      </c>
    </row>
    <row r="525" spans="1:11" ht="18" x14ac:dyDescent="0.2">
      <c r="A525" s="862">
        <v>605586</v>
      </c>
      <c r="B525" s="863" t="s">
        <v>6133</v>
      </c>
      <c r="C525" s="862" t="s">
        <v>4</v>
      </c>
      <c r="D525" s="802">
        <f t="shared" si="8"/>
        <v>12692.23</v>
      </c>
      <c r="G525" s="872">
        <v>12406.88</v>
      </c>
      <c r="J525" s="840" t="s">
        <v>15822</v>
      </c>
      <c r="K525" s="848">
        <f>IFERROR(VLOOKUP(J525,REAJUSTE!A:AA,27,FALSE),"")</f>
        <v>1.0229999999999999</v>
      </c>
    </row>
    <row r="526" spans="1:11" ht="18" x14ac:dyDescent="0.2">
      <c r="A526" s="862">
        <v>605893</v>
      </c>
      <c r="B526" s="863" t="s">
        <v>6134</v>
      </c>
      <c r="C526" s="862" t="s">
        <v>4</v>
      </c>
      <c r="D526" s="802">
        <f t="shared" si="8"/>
        <v>15980.66</v>
      </c>
      <c r="G526" s="872">
        <v>15621.37</v>
      </c>
      <c r="J526" s="840" t="s">
        <v>15822</v>
      </c>
      <c r="K526" s="848">
        <f>IFERROR(VLOOKUP(J526,REAJUSTE!A:AA,27,FALSE),"")</f>
        <v>1.0229999999999999</v>
      </c>
    </row>
    <row r="527" spans="1:11" ht="18" x14ac:dyDescent="0.2">
      <c r="A527" s="862">
        <v>605597</v>
      </c>
      <c r="B527" s="863" t="s">
        <v>6135</v>
      </c>
      <c r="C527" s="862" t="s">
        <v>4</v>
      </c>
      <c r="D527" s="802">
        <f t="shared" si="8"/>
        <v>14777.6</v>
      </c>
      <c r="G527" s="872">
        <v>14445.36</v>
      </c>
      <c r="J527" s="840" t="s">
        <v>15822</v>
      </c>
      <c r="K527" s="848">
        <f>IFERROR(VLOOKUP(J527,REAJUSTE!A:AA,27,FALSE),"")</f>
        <v>1.0229999999999999</v>
      </c>
    </row>
    <row r="528" spans="1:11" ht="18" x14ac:dyDescent="0.2">
      <c r="A528" s="862">
        <v>605743</v>
      </c>
      <c r="B528" s="863" t="s">
        <v>6136</v>
      </c>
      <c r="C528" s="862" t="s">
        <v>4</v>
      </c>
      <c r="D528" s="802">
        <f t="shared" si="8"/>
        <v>12247.95</v>
      </c>
      <c r="G528" s="872">
        <v>11972.59</v>
      </c>
      <c r="J528" s="840" t="s">
        <v>15822</v>
      </c>
      <c r="K528" s="848">
        <f>IFERROR(VLOOKUP(J528,REAJUSTE!A:AA,27,FALSE),"")</f>
        <v>1.0229999999999999</v>
      </c>
    </row>
    <row r="529" spans="1:11" ht="18" x14ac:dyDescent="0.2">
      <c r="A529" s="862">
        <v>605508</v>
      </c>
      <c r="B529" s="863" t="s">
        <v>6137</v>
      </c>
      <c r="C529" s="862" t="s">
        <v>4</v>
      </c>
      <c r="D529" s="802">
        <f t="shared" si="8"/>
        <v>10950.83</v>
      </c>
      <c r="G529" s="872">
        <v>10704.63</v>
      </c>
      <c r="J529" s="840" t="s">
        <v>15822</v>
      </c>
      <c r="K529" s="848">
        <f>IFERROR(VLOOKUP(J529,REAJUSTE!A:AA,27,FALSE),"")</f>
        <v>1.0229999999999999</v>
      </c>
    </row>
    <row r="530" spans="1:11" ht="18" x14ac:dyDescent="0.2">
      <c r="A530" s="862">
        <v>605785</v>
      </c>
      <c r="B530" s="863" t="s">
        <v>6138</v>
      </c>
      <c r="C530" s="862" t="s">
        <v>4</v>
      </c>
      <c r="D530" s="802">
        <f t="shared" si="8"/>
        <v>13467.03</v>
      </c>
      <c r="G530" s="872">
        <v>13164.26</v>
      </c>
      <c r="J530" s="840" t="s">
        <v>15822</v>
      </c>
      <c r="K530" s="848">
        <f>IFERROR(VLOOKUP(J530,REAJUSTE!A:AA,27,FALSE),"")</f>
        <v>1.0229999999999999</v>
      </c>
    </row>
    <row r="531" spans="1:11" ht="18" x14ac:dyDescent="0.2">
      <c r="A531" s="862">
        <v>605528</v>
      </c>
      <c r="B531" s="863" t="s">
        <v>6139</v>
      </c>
      <c r="C531" s="862" t="s">
        <v>4</v>
      </c>
      <c r="D531" s="802">
        <f t="shared" si="8"/>
        <v>12169.91</v>
      </c>
      <c r="G531" s="872">
        <v>11896.3</v>
      </c>
      <c r="J531" s="840" t="s">
        <v>15822</v>
      </c>
      <c r="K531" s="848">
        <f>IFERROR(VLOOKUP(J531,REAJUSTE!A:AA,27,FALSE),"")</f>
        <v>1.0229999999999999</v>
      </c>
    </row>
    <row r="532" spans="1:11" ht="18" x14ac:dyDescent="0.2">
      <c r="A532" s="862">
        <v>605819</v>
      </c>
      <c r="B532" s="863" t="s">
        <v>6140</v>
      </c>
      <c r="C532" s="862" t="s">
        <v>4</v>
      </c>
      <c r="D532" s="802">
        <f t="shared" si="8"/>
        <v>15552.4</v>
      </c>
      <c r="G532" s="872">
        <v>15202.74</v>
      </c>
      <c r="J532" s="840" t="s">
        <v>15822</v>
      </c>
      <c r="K532" s="848">
        <f>IFERROR(VLOOKUP(J532,REAJUSTE!A:AA,27,FALSE),"")</f>
        <v>1.0229999999999999</v>
      </c>
    </row>
    <row r="533" spans="1:11" ht="18" x14ac:dyDescent="0.2">
      <c r="A533" s="862">
        <v>605548</v>
      </c>
      <c r="B533" s="863" t="s">
        <v>6141</v>
      </c>
      <c r="C533" s="862" t="s">
        <v>4</v>
      </c>
      <c r="D533" s="802">
        <f t="shared" si="8"/>
        <v>14255.27</v>
      </c>
      <c r="G533" s="872">
        <v>13934.78</v>
      </c>
      <c r="J533" s="840" t="s">
        <v>15822</v>
      </c>
      <c r="K533" s="848">
        <f>IFERROR(VLOOKUP(J533,REAJUSTE!A:AA,27,FALSE),"")</f>
        <v>1.0229999999999999</v>
      </c>
    </row>
    <row r="534" spans="1:11" ht="18" x14ac:dyDescent="0.2">
      <c r="A534" s="862">
        <v>605840</v>
      </c>
      <c r="B534" s="863" t="s">
        <v>6142</v>
      </c>
      <c r="C534" s="862" t="s">
        <v>4</v>
      </c>
      <c r="D534" s="802">
        <f t="shared" si="8"/>
        <v>16420.88</v>
      </c>
      <c r="G534" s="872">
        <v>16051.7</v>
      </c>
      <c r="J534" s="840" t="s">
        <v>15822</v>
      </c>
      <c r="K534" s="848">
        <f>IFERROR(VLOOKUP(J534,REAJUSTE!A:AA,27,FALSE),"")</f>
        <v>1.0229999999999999</v>
      </c>
    </row>
    <row r="535" spans="1:11" ht="18" x14ac:dyDescent="0.2">
      <c r="A535" s="862">
        <v>605576</v>
      </c>
      <c r="B535" s="863" t="s">
        <v>6143</v>
      </c>
      <c r="C535" s="862" t="s">
        <v>4</v>
      </c>
      <c r="D535" s="802">
        <f t="shared" si="8"/>
        <v>12957.53</v>
      </c>
      <c r="G535" s="872">
        <v>12666.21</v>
      </c>
      <c r="J535" s="840" t="s">
        <v>15822</v>
      </c>
      <c r="K535" s="848">
        <f>IFERROR(VLOOKUP(J535,REAJUSTE!A:AA,27,FALSE),"")</f>
        <v>1.0229999999999999</v>
      </c>
    </row>
    <row r="536" spans="1:11" ht="18" x14ac:dyDescent="0.2">
      <c r="A536" s="862">
        <v>605855</v>
      </c>
      <c r="B536" s="863" t="s">
        <v>6144</v>
      </c>
      <c r="C536" s="862" t="s">
        <v>4</v>
      </c>
      <c r="D536" s="802">
        <f t="shared" si="8"/>
        <v>17871.68</v>
      </c>
      <c r="G536" s="872">
        <v>17469.88</v>
      </c>
      <c r="J536" s="840" t="s">
        <v>15822</v>
      </c>
      <c r="K536" s="848">
        <f>IFERROR(VLOOKUP(J536,REAJUSTE!A:AA,27,FALSE),"")</f>
        <v>1.0229999999999999</v>
      </c>
    </row>
    <row r="537" spans="1:11" ht="18" x14ac:dyDescent="0.2">
      <c r="A537" s="862">
        <v>605587</v>
      </c>
      <c r="B537" s="863" t="s">
        <v>6145</v>
      </c>
      <c r="C537" s="862" t="s">
        <v>4</v>
      </c>
      <c r="D537" s="802">
        <f t="shared" si="8"/>
        <v>14408.33</v>
      </c>
      <c r="G537" s="872">
        <v>14084.39</v>
      </c>
      <c r="J537" s="840" t="s">
        <v>15822</v>
      </c>
      <c r="K537" s="848">
        <f>IFERROR(VLOOKUP(J537,REAJUSTE!A:AA,27,FALSE),"")</f>
        <v>1.0229999999999999</v>
      </c>
    </row>
    <row r="538" spans="1:11" ht="18" x14ac:dyDescent="0.2">
      <c r="A538" s="862">
        <v>605898</v>
      </c>
      <c r="B538" s="863" t="s">
        <v>6146</v>
      </c>
      <c r="C538" s="862" t="s">
        <v>4</v>
      </c>
      <c r="D538" s="802">
        <f t="shared" si="8"/>
        <v>20353.439999999999</v>
      </c>
      <c r="G538" s="872">
        <v>19895.84</v>
      </c>
      <c r="J538" s="840" t="s">
        <v>15822</v>
      </c>
      <c r="K538" s="848">
        <f>IFERROR(VLOOKUP(J538,REAJUSTE!A:AA,27,FALSE),"")</f>
        <v>1.0229999999999999</v>
      </c>
    </row>
    <row r="539" spans="1:11" ht="18" x14ac:dyDescent="0.2">
      <c r="A539" s="862">
        <v>605598</v>
      </c>
      <c r="B539" s="863" t="s">
        <v>6147</v>
      </c>
      <c r="C539" s="862" t="s">
        <v>4</v>
      </c>
      <c r="D539" s="802">
        <f t="shared" si="8"/>
        <v>16890.080000000002</v>
      </c>
      <c r="G539" s="872">
        <v>16510.349999999999</v>
      </c>
      <c r="J539" s="840" t="s">
        <v>15822</v>
      </c>
      <c r="K539" s="848">
        <f>IFERROR(VLOOKUP(J539,REAJUSTE!A:AA,27,FALSE),"")</f>
        <v>1.0229999999999999</v>
      </c>
    </row>
    <row r="540" spans="1:11" ht="18" x14ac:dyDescent="0.2">
      <c r="A540" s="862">
        <v>605744</v>
      </c>
      <c r="B540" s="863" t="s">
        <v>6148</v>
      </c>
      <c r="C540" s="862" t="s">
        <v>4</v>
      </c>
      <c r="D540" s="802">
        <f t="shared" si="8"/>
        <v>15518.47</v>
      </c>
      <c r="G540" s="872">
        <v>15169.57</v>
      </c>
      <c r="J540" s="840" t="s">
        <v>15822</v>
      </c>
      <c r="K540" s="848">
        <f>IFERROR(VLOOKUP(J540,REAJUSTE!A:AA,27,FALSE),"")</f>
        <v>1.0229999999999999</v>
      </c>
    </row>
    <row r="541" spans="1:11" ht="18" x14ac:dyDescent="0.2">
      <c r="A541" s="862">
        <v>605509</v>
      </c>
      <c r="B541" s="863" t="s">
        <v>6149</v>
      </c>
      <c r="C541" s="862" t="s">
        <v>4</v>
      </c>
      <c r="D541" s="802">
        <f t="shared" si="8"/>
        <v>12380.4</v>
      </c>
      <c r="G541" s="872">
        <v>12102.06</v>
      </c>
      <c r="J541" s="840" t="s">
        <v>15822</v>
      </c>
      <c r="K541" s="848">
        <f>IFERROR(VLOOKUP(J541,REAJUSTE!A:AA,27,FALSE),"")</f>
        <v>1.0229999999999999</v>
      </c>
    </row>
    <row r="542" spans="1:11" ht="18" x14ac:dyDescent="0.2">
      <c r="A542" s="862">
        <v>605787</v>
      </c>
      <c r="B542" s="863" t="s">
        <v>6150</v>
      </c>
      <c r="C542" s="862" t="s">
        <v>4</v>
      </c>
      <c r="D542" s="802">
        <f t="shared" si="8"/>
        <v>16969.27</v>
      </c>
      <c r="G542" s="872">
        <v>16587.759999999998</v>
      </c>
      <c r="J542" s="840" t="s">
        <v>15822</v>
      </c>
      <c r="K542" s="848">
        <f>IFERROR(VLOOKUP(J542,REAJUSTE!A:AA,27,FALSE),"")</f>
        <v>1.0229999999999999</v>
      </c>
    </row>
    <row r="543" spans="1:11" ht="18" x14ac:dyDescent="0.2">
      <c r="A543" s="862">
        <v>605529</v>
      </c>
      <c r="B543" s="863" t="s">
        <v>6151</v>
      </c>
      <c r="C543" s="862" t="s">
        <v>4</v>
      </c>
      <c r="D543" s="802">
        <f t="shared" si="8"/>
        <v>13831.21</v>
      </c>
      <c r="G543" s="872">
        <v>13520.25</v>
      </c>
      <c r="J543" s="840" t="s">
        <v>15822</v>
      </c>
      <c r="K543" s="848">
        <f>IFERROR(VLOOKUP(J543,REAJUSTE!A:AA,27,FALSE),"")</f>
        <v>1.0229999999999999</v>
      </c>
    </row>
    <row r="544" spans="1:11" ht="18" x14ac:dyDescent="0.2">
      <c r="A544" s="862">
        <v>605820</v>
      </c>
      <c r="B544" s="863" t="s">
        <v>6152</v>
      </c>
      <c r="C544" s="862" t="s">
        <v>4</v>
      </c>
      <c r="D544" s="802">
        <f t="shared" si="8"/>
        <v>19451.03</v>
      </c>
      <c r="G544" s="872">
        <v>19013.72</v>
      </c>
      <c r="J544" s="840" t="s">
        <v>15822</v>
      </c>
      <c r="K544" s="848">
        <f>IFERROR(VLOOKUP(J544,REAJUSTE!A:AA,27,FALSE),"")</f>
        <v>1.0229999999999999</v>
      </c>
    </row>
    <row r="545" spans="1:11" ht="18" x14ac:dyDescent="0.2">
      <c r="A545" s="862">
        <v>605549</v>
      </c>
      <c r="B545" s="863" t="s">
        <v>6153</v>
      </c>
      <c r="C545" s="862" t="s">
        <v>4</v>
      </c>
      <c r="D545" s="802">
        <f t="shared" si="8"/>
        <v>16312.97</v>
      </c>
      <c r="G545" s="872">
        <v>15946.21</v>
      </c>
      <c r="J545" s="840" t="s">
        <v>15822</v>
      </c>
      <c r="K545" s="848">
        <f>IFERROR(VLOOKUP(J545,REAJUSTE!A:AA,27,FALSE),"")</f>
        <v>1.0229999999999999</v>
      </c>
    </row>
    <row r="546" spans="1:11" ht="18" x14ac:dyDescent="0.2">
      <c r="A546" s="862">
        <v>605841</v>
      </c>
      <c r="B546" s="863" t="s">
        <v>6154</v>
      </c>
      <c r="C546" s="862" t="s">
        <v>4</v>
      </c>
      <c r="D546" s="802">
        <f t="shared" si="8"/>
        <v>17966.43</v>
      </c>
      <c r="G546" s="872">
        <v>17562.5</v>
      </c>
      <c r="J546" s="840" t="s">
        <v>15822</v>
      </c>
      <c r="K546" s="848">
        <f>IFERROR(VLOOKUP(J546,REAJUSTE!A:AA,27,FALSE),"")</f>
        <v>1.0229999999999999</v>
      </c>
    </row>
    <row r="547" spans="1:11" ht="18" x14ac:dyDescent="0.2">
      <c r="A547" s="862">
        <v>605577</v>
      </c>
      <c r="B547" s="863" t="s">
        <v>6155</v>
      </c>
      <c r="C547" s="862" t="s">
        <v>4</v>
      </c>
      <c r="D547" s="802">
        <f t="shared" si="8"/>
        <v>14181.45</v>
      </c>
      <c r="G547" s="872">
        <v>13862.61</v>
      </c>
      <c r="J547" s="840" t="s">
        <v>15822</v>
      </c>
      <c r="K547" s="848">
        <f>IFERROR(VLOOKUP(J547,REAJUSTE!A:AA,27,FALSE),"")</f>
        <v>1.0229999999999999</v>
      </c>
    </row>
    <row r="548" spans="1:11" ht="18" x14ac:dyDescent="0.2">
      <c r="A548" s="862">
        <v>605856</v>
      </c>
      <c r="B548" s="863" t="s">
        <v>6156</v>
      </c>
      <c r="C548" s="862" t="s">
        <v>4</v>
      </c>
      <c r="D548" s="802">
        <f t="shared" si="8"/>
        <v>19669.099999999999</v>
      </c>
      <c r="G548" s="872">
        <v>19226.89</v>
      </c>
      <c r="J548" s="840" t="s">
        <v>15822</v>
      </c>
      <c r="K548" s="848">
        <f>IFERROR(VLOOKUP(J548,REAJUSTE!A:AA,27,FALSE),"")</f>
        <v>1.0229999999999999</v>
      </c>
    </row>
    <row r="549" spans="1:11" ht="18" x14ac:dyDescent="0.2">
      <c r="A549" s="862">
        <v>605588</v>
      </c>
      <c r="B549" s="863" t="s">
        <v>6157</v>
      </c>
      <c r="C549" s="862" t="s">
        <v>4</v>
      </c>
      <c r="D549" s="802">
        <f t="shared" si="8"/>
        <v>15884.13</v>
      </c>
      <c r="G549" s="872">
        <v>15527.01</v>
      </c>
      <c r="J549" s="840" t="s">
        <v>15822</v>
      </c>
      <c r="K549" s="848">
        <f>IFERROR(VLOOKUP(J549,REAJUSTE!A:AA,27,FALSE),"")</f>
        <v>1.0229999999999999</v>
      </c>
    </row>
    <row r="550" spans="1:11" ht="18" x14ac:dyDescent="0.2">
      <c r="A550" s="862">
        <v>605899</v>
      </c>
      <c r="B550" s="863" t="s">
        <v>6158</v>
      </c>
      <c r="C550" s="862" t="s">
        <v>4</v>
      </c>
      <c r="D550" s="802">
        <f t="shared" si="8"/>
        <v>22581.73</v>
      </c>
      <c r="G550" s="872">
        <v>22074.03</v>
      </c>
      <c r="J550" s="840" t="s">
        <v>15822</v>
      </c>
      <c r="K550" s="848">
        <f>IFERROR(VLOOKUP(J550,REAJUSTE!A:AA,27,FALSE),"")</f>
        <v>1.0229999999999999</v>
      </c>
    </row>
    <row r="551" spans="1:11" ht="18" x14ac:dyDescent="0.2">
      <c r="A551" s="862">
        <v>605599</v>
      </c>
      <c r="B551" s="863" t="s">
        <v>6159</v>
      </c>
      <c r="C551" s="862" t="s">
        <v>4</v>
      </c>
      <c r="D551" s="802">
        <f t="shared" si="8"/>
        <v>18796.75</v>
      </c>
      <c r="G551" s="872">
        <v>18374.150000000001</v>
      </c>
      <c r="J551" s="840" t="s">
        <v>15822</v>
      </c>
      <c r="K551" s="848">
        <f>IFERROR(VLOOKUP(J551,REAJUSTE!A:AA,27,FALSE),"")</f>
        <v>1.0229999999999999</v>
      </c>
    </row>
    <row r="552" spans="1:11" ht="18" x14ac:dyDescent="0.2">
      <c r="A552" s="862">
        <v>605745</v>
      </c>
      <c r="B552" s="863" t="s">
        <v>6160</v>
      </c>
      <c r="C552" s="862" t="s">
        <v>4</v>
      </c>
      <c r="D552" s="802">
        <f t="shared" si="8"/>
        <v>16989.650000000001</v>
      </c>
      <c r="G552" s="872">
        <v>16607.68</v>
      </c>
      <c r="J552" s="840" t="s">
        <v>15822</v>
      </c>
      <c r="K552" s="848">
        <f>IFERROR(VLOOKUP(J552,REAJUSTE!A:AA,27,FALSE),"")</f>
        <v>1.0229999999999999</v>
      </c>
    </row>
    <row r="553" spans="1:11" ht="18" x14ac:dyDescent="0.2">
      <c r="A553" s="862">
        <v>605510</v>
      </c>
      <c r="B553" s="863" t="s">
        <v>6161</v>
      </c>
      <c r="C553" s="862" t="s">
        <v>4</v>
      </c>
      <c r="D553" s="802">
        <f t="shared" si="8"/>
        <v>13559.18</v>
      </c>
      <c r="G553" s="872">
        <v>13254.34</v>
      </c>
      <c r="J553" s="840" t="s">
        <v>15822</v>
      </c>
      <c r="K553" s="848">
        <f>IFERROR(VLOOKUP(J553,REAJUSTE!A:AA,27,FALSE),"")</f>
        <v>1.0229999999999999</v>
      </c>
    </row>
    <row r="554" spans="1:11" ht="18" x14ac:dyDescent="0.2">
      <c r="A554" s="862">
        <v>605788</v>
      </c>
      <c r="B554" s="863" t="s">
        <v>6162</v>
      </c>
      <c r="C554" s="862" t="s">
        <v>4</v>
      </c>
      <c r="D554" s="802">
        <f t="shared" si="8"/>
        <v>18692.330000000002</v>
      </c>
      <c r="G554" s="872">
        <v>18272.080000000002</v>
      </c>
      <c r="J554" s="840" t="s">
        <v>15822</v>
      </c>
      <c r="K554" s="848">
        <f>IFERROR(VLOOKUP(J554,REAJUSTE!A:AA,27,FALSE),"")</f>
        <v>1.0229999999999999</v>
      </c>
    </row>
    <row r="555" spans="1:11" ht="18" x14ac:dyDescent="0.2">
      <c r="A555" s="862">
        <v>605530</v>
      </c>
      <c r="B555" s="863" t="s">
        <v>6163</v>
      </c>
      <c r="C555" s="862" t="s">
        <v>4</v>
      </c>
      <c r="D555" s="802">
        <f t="shared" si="8"/>
        <v>15261.86</v>
      </c>
      <c r="G555" s="872">
        <v>14918.73</v>
      </c>
      <c r="J555" s="840" t="s">
        <v>15822</v>
      </c>
      <c r="K555" s="848">
        <f>IFERROR(VLOOKUP(J555,REAJUSTE!A:AA,27,FALSE),"")</f>
        <v>1.0229999999999999</v>
      </c>
    </row>
    <row r="556" spans="1:11" ht="18" x14ac:dyDescent="0.2">
      <c r="A556" s="862">
        <v>605821</v>
      </c>
      <c r="B556" s="863" t="s">
        <v>6164</v>
      </c>
      <c r="C556" s="862" t="s">
        <v>4</v>
      </c>
      <c r="D556" s="802">
        <f t="shared" si="8"/>
        <v>21604.95</v>
      </c>
      <c r="G556" s="872">
        <v>21119.21</v>
      </c>
      <c r="J556" s="840" t="s">
        <v>15822</v>
      </c>
      <c r="K556" s="848">
        <f>IFERROR(VLOOKUP(J556,REAJUSTE!A:AA,27,FALSE),"")</f>
        <v>1.0229999999999999</v>
      </c>
    </row>
    <row r="557" spans="1:11" ht="18" x14ac:dyDescent="0.2">
      <c r="A557" s="862">
        <v>605550</v>
      </c>
      <c r="B557" s="863" t="s">
        <v>6165</v>
      </c>
      <c r="C557" s="862" t="s">
        <v>4</v>
      </c>
      <c r="D557" s="802">
        <f t="shared" si="8"/>
        <v>18174.48</v>
      </c>
      <c r="G557" s="872">
        <v>17765.87</v>
      </c>
      <c r="J557" s="840" t="s">
        <v>15822</v>
      </c>
      <c r="K557" s="848">
        <f>IFERROR(VLOOKUP(J557,REAJUSTE!A:AA,27,FALSE),"")</f>
        <v>1.0229999999999999</v>
      </c>
    </row>
    <row r="558" spans="1:11" ht="18" x14ac:dyDescent="0.2">
      <c r="A558" s="862">
        <v>605842</v>
      </c>
      <c r="B558" s="863" t="s">
        <v>6166</v>
      </c>
      <c r="C558" s="862" t="s">
        <v>4</v>
      </c>
      <c r="D558" s="802">
        <f t="shared" si="8"/>
        <v>19847.830000000002</v>
      </c>
      <c r="G558" s="872">
        <v>19401.599999999999</v>
      </c>
      <c r="J558" s="840" t="s">
        <v>15822</v>
      </c>
      <c r="K558" s="848">
        <f>IFERROR(VLOOKUP(J558,REAJUSTE!A:AA,27,FALSE),"")</f>
        <v>1.0229999999999999</v>
      </c>
    </row>
    <row r="559" spans="1:11" ht="18" x14ac:dyDescent="0.2">
      <c r="A559" s="862">
        <v>605578</v>
      </c>
      <c r="B559" s="863" t="s">
        <v>6167</v>
      </c>
      <c r="C559" s="862" t="s">
        <v>4</v>
      </c>
      <c r="D559" s="802">
        <f t="shared" si="8"/>
        <v>15704.62</v>
      </c>
      <c r="G559" s="872">
        <v>15351.54</v>
      </c>
      <c r="J559" s="840" t="s">
        <v>15822</v>
      </c>
      <c r="K559" s="848">
        <f>IFERROR(VLOOKUP(J559,REAJUSTE!A:AA,27,FALSE),"")</f>
        <v>1.0229999999999999</v>
      </c>
    </row>
    <row r="560" spans="1:11" ht="18" x14ac:dyDescent="0.2">
      <c r="A560" s="862">
        <v>605857</v>
      </c>
      <c r="B560" s="863" t="s">
        <v>6168</v>
      </c>
      <c r="C560" s="862" t="s">
        <v>4</v>
      </c>
      <c r="D560" s="802">
        <f t="shared" si="8"/>
        <v>21822.54</v>
      </c>
      <c r="G560" s="872">
        <v>21331.91</v>
      </c>
      <c r="J560" s="840" t="s">
        <v>15822</v>
      </c>
      <c r="K560" s="848">
        <f>IFERROR(VLOOKUP(J560,REAJUSTE!A:AA,27,FALSE),"")</f>
        <v>1.0229999999999999</v>
      </c>
    </row>
    <row r="561" spans="1:11" ht="18" x14ac:dyDescent="0.2">
      <c r="A561" s="862">
        <v>605589</v>
      </c>
      <c r="B561" s="863" t="s">
        <v>6169</v>
      </c>
      <c r="C561" s="862" t="s">
        <v>4</v>
      </c>
      <c r="D561" s="802">
        <f t="shared" si="8"/>
        <v>17679.330000000002</v>
      </c>
      <c r="G561" s="872">
        <v>17281.849999999999</v>
      </c>
      <c r="J561" s="840" t="s">
        <v>15822</v>
      </c>
      <c r="K561" s="848">
        <f>IFERROR(VLOOKUP(J561,REAJUSTE!A:AA,27,FALSE),"")</f>
        <v>1.0229999999999999</v>
      </c>
    </row>
    <row r="562" spans="1:11" ht="18" x14ac:dyDescent="0.2">
      <c r="A562" s="862">
        <v>605900</v>
      </c>
      <c r="B562" s="863" t="s">
        <v>6170</v>
      </c>
      <c r="C562" s="862" t="s">
        <v>4</v>
      </c>
      <c r="D562" s="802">
        <f t="shared" si="8"/>
        <v>25200.48</v>
      </c>
      <c r="G562" s="872">
        <v>24633.91</v>
      </c>
      <c r="J562" s="840" t="s">
        <v>15822</v>
      </c>
      <c r="K562" s="848">
        <f>IFERROR(VLOOKUP(J562,REAJUSTE!A:AA,27,FALSE),"")</f>
        <v>1.0229999999999999</v>
      </c>
    </row>
    <row r="563" spans="1:11" ht="18" x14ac:dyDescent="0.2">
      <c r="A563" s="862">
        <v>605600</v>
      </c>
      <c r="B563" s="863" t="s">
        <v>6171</v>
      </c>
      <c r="C563" s="862" t="s">
        <v>4</v>
      </c>
      <c r="D563" s="802">
        <f t="shared" si="8"/>
        <v>21057.27</v>
      </c>
      <c r="G563" s="872">
        <v>20583.849999999999</v>
      </c>
      <c r="J563" s="840" t="s">
        <v>15822</v>
      </c>
      <c r="K563" s="848">
        <f>IFERROR(VLOOKUP(J563,REAJUSTE!A:AA,27,FALSE),"")</f>
        <v>1.0229999999999999</v>
      </c>
    </row>
    <row r="564" spans="1:11" ht="18" x14ac:dyDescent="0.2">
      <c r="A564" s="862">
        <v>605746</v>
      </c>
      <c r="B564" s="863" t="s">
        <v>6172</v>
      </c>
      <c r="C564" s="862" t="s">
        <v>4</v>
      </c>
      <c r="D564" s="802">
        <f t="shared" si="8"/>
        <v>18783.18</v>
      </c>
      <c r="G564" s="872">
        <v>18360.88</v>
      </c>
      <c r="J564" s="840" t="s">
        <v>15822</v>
      </c>
      <c r="K564" s="848">
        <f>IFERROR(VLOOKUP(J564,REAJUSTE!A:AA,27,FALSE),"")</f>
        <v>1.0229999999999999</v>
      </c>
    </row>
    <row r="565" spans="1:11" ht="18" x14ac:dyDescent="0.2">
      <c r="A565" s="862">
        <v>605511</v>
      </c>
      <c r="B565" s="863" t="s">
        <v>6173</v>
      </c>
      <c r="C565" s="862" t="s">
        <v>4</v>
      </c>
      <c r="D565" s="802">
        <f t="shared" si="8"/>
        <v>15027.54</v>
      </c>
      <c r="G565" s="872">
        <v>14689.68</v>
      </c>
      <c r="J565" s="840" t="s">
        <v>15822</v>
      </c>
      <c r="K565" s="848">
        <f>IFERROR(VLOOKUP(J565,REAJUSTE!A:AA,27,FALSE),"")</f>
        <v>1.0229999999999999</v>
      </c>
    </row>
    <row r="566" spans="1:11" ht="18" x14ac:dyDescent="0.2">
      <c r="A566" s="862">
        <v>605789</v>
      </c>
      <c r="B566" s="863" t="s">
        <v>6174</v>
      </c>
      <c r="C566" s="862" t="s">
        <v>4</v>
      </c>
      <c r="D566" s="802">
        <f t="shared" si="8"/>
        <v>20757.88</v>
      </c>
      <c r="G566" s="872">
        <v>20291.189999999999</v>
      </c>
      <c r="J566" s="840" t="s">
        <v>15822</v>
      </c>
      <c r="K566" s="848">
        <f>IFERROR(VLOOKUP(J566,REAJUSTE!A:AA,27,FALSE),"")</f>
        <v>1.0229999999999999</v>
      </c>
    </row>
    <row r="567" spans="1:11" ht="18" x14ac:dyDescent="0.2">
      <c r="A567" s="862">
        <v>605531</v>
      </c>
      <c r="B567" s="863" t="s">
        <v>6175</v>
      </c>
      <c r="C567" s="862" t="s">
        <v>4</v>
      </c>
      <c r="D567" s="802">
        <f t="shared" si="8"/>
        <v>17002.240000000002</v>
      </c>
      <c r="G567" s="872">
        <v>16619.990000000002</v>
      </c>
      <c r="J567" s="840" t="s">
        <v>15822</v>
      </c>
      <c r="K567" s="848">
        <f>IFERROR(VLOOKUP(J567,REAJUSTE!A:AA,27,FALSE),"")</f>
        <v>1.0229999999999999</v>
      </c>
    </row>
    <row r="568" spans="1:11" ht="18" x14ac:dyDescent="0.2">
      <c r="A568" s="862">
        <v>605822</v>
      </c>
      <c r="B568" s="863" t="s">
        <v>6176</v>
      </c>
      <c r="C568" s="862" t="s">
        <v>4</v>
      </c>
      <c r="D568" s="802">
        <f t="shared" si="8"/>
        <v>24135.83</v>
      </c>
      <c r="G568" s="872">
        <v>23593.19</v>
      </c>
      <c r="J568" s="840" t="s">
        <v>15822</v>
      </c>
      <c r="K568" s="848">
        <f>IFERROR(VLOOKUP(J568,REAJUSTE!A:AA,27,FALSE),"")</f>
        <v>1.0229999999999999</v>
      </c>
    </row>
    <row r="569" spans="1:11" ht="18" x14ac:dyDescent="0.2">
      <c r="A569" s="862">
        <v>605551</v>
      </c>
      <c r="B569" s="863" t="s">
        <v>6177</v>
      </c>
      <c r="C569" s="862" t="s">
        <v>4</v>
      </c>
      <c r="D569" s="802">
        <f t="shared" si="8"/>
        <v>20380.189999999999</v>
      </c>
      <c r="G569" s="872">
        <v>19921.990000000002</v>
      </c>
      <c r="J569" s="840" t="s">
        <v>15822</v>
      </c>
      <c r="K569" s="848">
        <f>IFERROR(VLOOKUP(J569,REAJUSTE!A:AA,27,FALSE),"")</f>
        <v>1.0229999999999999</v>
      </c>
    </row>
    <row r="570" spans="1:11" ht="18" x14ac:dyDescent="0.2">
      <c r="A570" s="862">
        <v>605843</v>
      </c>
      <c r="B570" s="863" t="s">
        <v>6178</v>
      </c>
      <c r="C570" s="862" t="s">
        <v>4</v>
      </c>
      <c r="D570" s="802">
        <f t="shared" si="8"/>
        <v>21354.2</v>
      </c>
      <c r="G570" s="872">
        <v>20874.099999999999</v>
      </c>
      <c r="J570" s="840" t="s">
        <v>15822</v>
      </c>
      <c r="K570" s="848">
        <f>IFERROR(VLOOKUP(J570,REAJUSTE!A:AA,27,FALSE),"")</f>
        <v>1.0229999999999999</v>
      </c>
    </row>
    <row r="571" spans="1:11" ht="18" x14ac:dyDescent="0.2">
      <c r="A571" s="862">
        <v>605579</v>
      </c>
      <c r="B571" s="863" t="s">
        <v>6179</v>
      </c>
      <c r="C571" s="862" t="s">
        <v>4</v>
      </c>
      <c r="D571" s="802">
        <f t="shared" si="8"/>
        <v>16937.650000000001</v>
      </c>
      <c r="G571" s="872">
        <v>16556.849999999999</v>
      </c>
      <c r="J571" s="840" t="s">
        <v>15822</v>
      </c>
      <c r="K571" s="848">
        <f>IFERROR(VLOOKUP(J571,REAJUSTE!A:AA,27,FALSE),"")</f>
        <v>1.0229999999999999</v>
      </c>
    </row>
    <row r="572" spans="1:11" ht="18" x14ac:dyDescent="0.2">
      <c r="A572" s="862">
        <v>605858</v>
      </c>
      <c r="B572" s="863" t="s">
        <v>6180</v>
      </c>
      <c r="C572" s="862" t="s">
        <v>4</v>
      </c>
      <c r="D572" s="802">
        <f t="shared" si="8"/>
        <v>23621.08</v>
      </c>
      <c r="G572" s="872">
        <v>23090.01</v>
      </c>
      <c r="J572" s="840" t="s">
        <v>15822</v>
      </c>
      <c r="K572" s="848">
        <f>IFERROR(VLOOKUP(J572,REAJUSTE!A:AA,27,FALSE),"")</f>
        <v>1.0229999999999999</v>
      </c>
    </row>
    <row r="573" spans="1:11" ht="18" x14ac:dyDescent="0.2">
      <c r="A573" s="862">
        <v>605590</v>
      </c>
      <c r="B573" s="863" t="s">
        <v>6181</v>
      </c>
      <c r="C573" s="862" t="s">
        <v>4</v>
      </c>
      <c r="D573" s="802">
        <f t="shared" si="8"/>
        <v>19204.54</v>
      </c>
      <c r="G573" s="872">
        <v>18772.77</v>
      </c>
      <c r="J573" s="840" t="s">
        <v>15822</v>
      </c>
      <c r="K573" s="848">
        <f>IFERROR(VLOOKUP(J573,REAJUSTE!A:AA,27,FALSE),"")</f>
        <v>1.0229999999999999</v>
      </c>
    </row>
    <row r="574" spans="1:11" ht="18" x14ac:dyDescent="0.2">
      <c r="A574" s="862">
        <v>605901</v>
      </c>
      <c r="B574" s="863" t="s">
        <v>6182</v>
      </c>
      <c r="C574" s="862" t="s">
        <v>4</v>
      </c>
      <c r="D574" s="802">
        <f t="shared" si="8"/>
        <v>27498.83</v>
      </c>
      <c r="G574" s="872">
        <v>26880.58</v>
      </c>
      <c r="J574" s="840" t="s">
        <v>15822</v>
      </c>
      <c r="K574" s="848">
        <f>IFERROR(VLOOKUP(J574,REAJUSTE!A:AA,27,FALSE),"")</f>
        <v>1.0229999999999999</v>
      </c>
    </row>
    <row r="575" spans="1:11" ht="18" x14ac:dyDescent="0.2">
      <c r="A575" s="862">
        <v>605601</v>
      </c>
      <c r="B575" s="863" t="s">
        <v>6183</v>
      </c>
      <c r="C575" s="862" t="s">
        <v>4</v>
      </c>
      <c r="D575" s="802">
        <f t="shared" si="8"/>
        <v>23082.28</v>
      </c>
      <c r="G575" s="872">
        <v>22563.33</v>
      </c>
      <c r="J575" s="840" t="s">
        <v>15822</v>
      </c>
      <c r="K575" s="848">
        <f>IFERROR(VLOOKUP(J575,REAJUSTE!A:AA,27,FALSE),"")</f>
        <v>1.0229999999999999</v>
      </c>
    </row>
    <row r="576" spans="1:11" ht="18" x14ac:dyDescent="0.2">
      <c r="A576" s="862">
        <v>605747</v>
      </c>
      <c r="B576" s="863" t="s">
        <v>6184</v>
      </c>
      <c r="C576" s="862" t="s">
        <v>4</v>
      </c>
      <c r="D576" s="802">
        <f t="shared" si="8"/>
        <v>20215.189999999999</v>
      </c>
      <c r="G576" s="872">
        <v>19760.7</v>
      </c>
      <c r="J576" s="840" t="s">
        <v>15822</v>
      </c>
      <c r="K576" s="848">
        <f>IFERROR(VLOOKUP(J576,REAJUSTE!A:AA,27,FALSE),"")</f>
        <v>1.0229999999999999</v>
      </c>
    </row>
    <row r="577" spans="1:11" ht="18" x14ac:dyDescent="0.2">
      <c r="A577" s="862">
        <v>605512</v>
      </c>
      <c r="B577" s="863" t="s">
        <v>6185</v>
      </c>
      <c r="C577" s="862" t="s">
        <v>4</v>
      </c>
      <c r="D577" s="802">
        <f t="shared" si="8"/>
        <v>16212.21</v>
      </c>
      <c r="G577" s="872">
        <v>15847.72</v>
      </c>
      <c r="J577" s="840" t="s">
        <v>15822</v>
      </c>
      <c r="K577" s="848">
        <f>IFERROR(VLOOKUP(J577,REAJUSTE!A:AA,27,FALSE),"")</f>
        <v>1.0229999999999999</v>
      </c>
    </row>
    <row r="578" spans="1:11" ht="18" x14ac:dyDescent="0.2">
      <c r="A578" s="862">
        <v>605790</v>
      </c>
      <c r="B578" s="863" t="s">
        <v>6186</v>
      </c>
      <c r="C578" s="862" t="s">
        <v>4</v>
      </c>
      <c r="D578" s="802">
        <f t="shared" si="8"/>
        <v>22482.07</v>
      </c>
      <c r="G578" s="872">
        <v>21976.61</v>
      </c>
      <c r="J578" s="840" t="s">
        <v>15822</v>
      </c>
      <c r="K578" s="848">
        <f>IFERROR(VLOOKUP(J578,REAJUSTE!A:AA,27,FALSE),"")</f>
        <v>1.0229999999999999</v>
      </c>
    </row>
    <row r="579" spans="1:11" ht="18" x14ac:dyDescent="0.2">
      <c r="A579" s="862">
        <v>605532</v>
      </c>
      <c r="B579" s="863" t="s">
        <v>6187</v>
      </c>
      <c r="C579" s="862" t="s">
        <v>4</v>
      </c>
      <c r="D579" s="802">
        <f t="shared" si="8"/>
        <v>18479.09</v>
      </c>
      <c r="G579" s="872">
        <v>18063.63</v>
      </c>
      <c r="J579" s="840" t="s">
        <v>15822</v>
      </c>
      <c r="K579" s="848">
        <f>IFERROR(VLOOKUP(J579,REAJUSTE!A:AA,27,FALSE),"")</f>
        <v>1.0229999999999999</v>
      </c>
    </row>
    <row r="580" spans="1:11" ht="18" x14ac:dyDescent="0.2">
      <c r="A580" s="862">
        <v>605823</v>
      </c>
      <c r="B580" s="863" t="s">
        <v>6188</v>
      </c>
      <c r="C580" s="862" t="s">
        <v>4</v>
      </c>
      <c r="D580" s="802">
        <f t="shared" si="8"/>
        <v>26359.82</v>
      </c>
      <c r="G580" s="872">
        <v>25767.18</v>
      </c>
      <c r="J580" s="840" t="s">
        <v>15822</v>
      </c>
      <c r="K580" s="848">
        <f>IFERROR(VLOOKUP(J580,REAJUSTE!A:AA,27,FALSE),"")</f>
        <v>1.0229999999999999</v>
      </c>
    </row>
    <row r="581" spans="1:11" ht="18" x14ac:dyDescent="0.2">
      <c r="A581" s="862">
        <v>605552</v>
      </c>
      <c r="B581" s="863" t="s">
        <v>6189</v>
      </c>
      <c r="C581" s="862" t="s">
        <v>4</v>
      </c>
      <c r="D581" s="802">
        <f t="shared" si="8"/>
        <v>22356.84</v>
      </c>
      <c r="G581" s="872">
        <v>21854.2</v>
      </c>
      <c r="J581" s="840" t="s">
        <v>15822</v>
      </c>
      <c r="K581" s="848">
        <f>IFERROR(VLOOKUP(J581,REAJUSTE!A:AA,27,FALSE),"")</f>
        <v>1.0229999999999999</v>
      </c>
    </row>
    <row r="582" spans="1:11" ht="18" x14ac:dyDescent="0.2">
      <c r="A582" s="862">
        <v>605844</v>
      </c>
      <c r="B582" s="863" t="s">
        <v>6190</v>
      </c>
      <c r="C582" s="862" t="s">
        <v>4</v>
      </c>
      <c r="D582" s="802">
        <f t="shared" si="8"/>
        <v>23303.599999999999</v>
      </c>
      <c r="G582" s="872">
        <v>22779.67</v>
      </c>
      <c r="J582" s="840" t="s">
        <v>15822</v>
      </c>
      <c r="K582" s="848">
        <f>IFERROR(VLOOKUP(J582,REAJUSTE!A:AA,27,FALSE),"")</f>
        <v>1.0229999999999999</v>
      </c>
    </row>
    <row r="583" spans="1:11" ht="18" x14ac:dyDescent="0.2">
      <c r="A583" s="862">
        <v>605580</v>
      </c>
      <c r="B583" s="863" t="s">
        <v>6191</v>
      </c>
      <c r="C583" s="862" t="s">
        <v>4</v>
      </c>
      <c r="D583" s="802">
        <f t="shared" si="8"/>
        <v>18577.29</v>
      </c>
      <c r="G583" s="872">
        <v>18159.62</v>
      </c>
      <c r="J583" s="840" t="s">
        <v>15822</v>
      </c>
      <c r="K583" s="848">
        <f>IFERROR(VLOOKUP(J583,REAJUSTE!A:AA,27,FALSE),"")</f>
        <v>1.0229999999999999</v>
      </c>
    </row>
    <row r="584" spans="1:11" ht="18" x14ac:dyDescent="0.2">
      <c r="A584" s="862">
        <v>605887</v>
      </c>
      <c r="B584" s="863" t="s">
        <v>6192</v>
      </c>
      <c r="C584" s="862" t="s">
        <v>4</v>
      </c>
      <c r="D584" s="802">
        <f t="shared" si="8"/>
        <v>25882.81</v>
      </c>
      <c r="G584" s="872">
        <v>25300.89</v>
      </c>
      <c r="J584" s="840" t="s">
        <v>15822</v>
      </c>
      <c r="K584" s="848">
        <f>IFERROR(VLOOKUP(J584,REAJUSTE!A:AA,27,FALSE),"")</f>
        <v>1.0229999999999999</v>
      </c>
    </row>
    <row r="585" spans="1:11" ht="18" x14ac:dyDescent="0.2">
      <c r="A585" s="862">
        <v>605591</v>
      </c>
      <c r="B585" s="863" t="s">
        <v>6193</v>
      </c>
      <c r="C585" s="862" t="s">
        <v>4</v>
      </c>
      <c r="D585" s="802">
        <f t="shared" si="8"/>
        <v>21156.49</v>
      </c>
      <c r="G585" s="872">
        <v>20680.84</v>
      </c>
      <c r="J585" s="840" t="s">
        <v>15822</v>
      </c>
      <c r="K585" s="848">
        <f>IFERROR(VLOOKUP(J585,REAJUSTE!A:AA,27,FALSE),"")</f>
        <v>1.0229999999999999</v>
      </c>
    </row>
    <row r="586" spans="1:11" ht="18" x14ac:dyDescent="0.2">
      <c r="A586" s="862">
        <v>605902</v>
      </c>
      <c r="B586" s="863" t="s">
        <v>6194</v>
      </c>
      <c r="C586" s="862" t="s">
        <v>4</v>
      </c>
      <c r="D586" s="802">
        <f t="shared" si="8"/>
        <v>30294.83</v>
      </c>
      <c r="G586" s="872">
        <v>29613.72</v>
      </c>
      <c r="J586" s="840" t="s">
        <v>15822</v>
      </c>
      <c r="K586" s="848">
        <f>IFERROR(VLOOKUP(J586,REAJUSTE!A:AA,27,FALSE),"")</f>
        <v>1.0229999999999999</v>
      </c>
    </row>
    <row r="587" spans="1:11" ht="18" x14ac:dyDescent="0.2">
      <c r="A587" s="862">
        <v>605602</v>
      </c>
      <c r="B587" s="863" t="s">
        <v>6195</v>
      </c>
      <c r="C587" s="862" t="s">
        <v>4</v>
      </c>
      <c r="D587" s="802">
        <f t="shared" ref="D587:D650" si="9">TRUNC(G587*K587,2)</f>
        <v>25568.51</v>
      </c>
      <c r="G587" s="872">
        <v>24993.66</v>
      </c>
      <c r="J587" s="840" t="s">
        <v>15822</v>
      </c>
      <c r="K587" s="848">
        <f>IFERROR(VLOOKUP(J587,REAJUSTE!A:AA,27,FALSE),"")</f>
        <v>1.0229999999999999</v>
      </c>
    </row>
    <row r="588" spans="1:11" ht="18" x14ac:dyDescent="0.2">
      <c r="A588" s="862">
        <v>605748</v>
      </c>
      <c r="B588" s="863" t="s">
        <v>6196</v>
      </c>
      <c r="C588" s="862" t="s">
        <v>4</v>
      </c>
      <c r="D588" s="802">
        <f t="shared" si="9"/>
        <v>22076.71</v>
      </c>
      <c r="G588" s="872">
        <v>21580.37</v>
      </c>
      <c r="J588" s="840" t="s">
        <v>15822</v>
      </c>
      <c r="K588" s="848">
        <f>IFERROR(VLOOKUP(J588,REAJUSTE!A:AA,27,FALSE),"")</f>
        <v>1.0229999999999999</v>
      </c>
    </row>
    <row r="589" spans="1:11" ht="18" x14ac:dyDescent="0.2">
      <c r="A589" s="862">
        <v>605513</v>
      </c>
      <c r="B589" s="863" t="s">
        <v>6197</v>
      </c>
      <c r="C589" s="862" t="s">
        <v>4</v>
      </c>
      <c r="D589" s="802">
        <f t="shared" si="9"/>
        <v>17793.810000000001</v>
      </c>
      <c r="G589" s="872">
        <v>17393.759999999998</v>
      </c>
      <c r="J589" s="840" t="s">
        <v>15822</v>
      </c>
      <c r="K589" s="848">
        <f>IFERROR(VLOOKUP(J589,REAJUSTE!A:AA,27,FALSE),"")</f>
        <v>1.0229999999999999</v>
      </c>
    </row>
    <row r="590" spans="1:11" ht="18" x14ac:dyDescent="0.2">
      <c r="A590" s="862">
        <v>605804</v>
      </c>
      <c r="B590" s="863" t="s">
        <v>6198</v>
      </c>
      <c r="C590" s="862" t="s">
        <v>4</v>
      </c>
      <c r="D590" s="802">
        <f t="shared" si="9"/>
        <v>24655.93</v>
      </c>
      <c r="G590" s="872">
        <v>24101.599999999999</v>
      </c>
      <c r="J590" s="840" t="s">
        <v>15822</v>
      </c>
      <c r="K590" s="848">
        <f>IFERROR(VLOOKUP(J590,REAJUSTE!A:AA,27,FALSE),"")</f>
        <v>1.0229999999999999</v>
      </c>
    </row>
    <row r="591" spans="1:11" ht="18" x14ac:dyDescent="0.2">
      <c r="A591" s="862">
        <v>605533</v>
      </c>
      <c r="B591" s="863" t="s">
        <v>6199</v>
      </c>
      <c r="C591" s="862" t="s">
        <v>4</v>
      </c>
      <c r="D591" s="802">
        <f t="shared" si="9"/>
        <v>20373.02</v>
      </c>
      <c r="G591" s="872">
        <v>19914.98</v>
      </c>
      <c r="J591" s="840" t="s">
        <v>15822</v>
      </c>
      <c r="K591" s="848">
        <f>IFERROR(VLOOKUP(J591,REAJUSTE!A:AA,27,FALSE),"")</f>
        <v>1.0229999999999999</v>
      </c>
    </row>
    <row r="592" spans="1:11" ht="18" x14ac:dyDescent="0.2">
      <c r="A592" s="862">
        <v>605824</v>
      </c>
      <c r="B592" s="863" t="s">
        <v>6200</v>
      </c>
      <c r="C592" s="862" t="s">
        <v>4</v>
      </c>
      <c r="D592" s="802">
        <f t="shared" si="9"/>
        <v>29067.95</v>
      </c>
      <c r="G592" s="872">
        <v>28414.42</v>
      </c>
      <c r="J592" s="840" t="s">
        <v>15822</v>
      </c>
      <c r="K592" s="848">
        <f>IFERROR(VLOOKUP(J592,REAJUSTE!A:AA,27,FALSE),"")</f>
        <v>1.0229999999999999</v>
      </c>
    </row>
    <row r="593" spans="1:11" ht="18" x14ac:dyDescent="0.2">
      <c r="A593" s="862">
        <v>605553</v>
      </c>
      <c r="B593" s="863" t="s">
        <v>6201</v>
      </c>
      <c r="C593" s="862" t="s">
        <v>4</v>
      </c>
      <c r="D593" s="802">
        <f t="shared" si="9"/>
        <v>24785.03</v>
      </c>
      <c r="G593" s="872">
        <v>24227.8</v>
      </c>
      <c r="J593" s="840" t="s">
        <v>15822</v>
      </c>
      <c r="K593" s="848">
        <f>IFERROR(VLOOKUP(J593,REAJUSTE!A:AA,27,FALSE),"")</f>
        <v>1.0229999999999999</v>
      </c>
    </row>
    <row r="594" spans="1:11" ht="18" x14ac:dyDescent="0.2">
      <c r="A594" s="862">
        <v>605845</v>
      </c>
      <c r="B594" s="863" t="s">
        <v>6202</v>
      </c>
      <c r="C594" s="862" t="s">
        <v>4</v>
      </c>
      <c r="D594" s="802">
        <f t="shared" si="9"/>
        <v>25289.98</v>
      </c>
      <c r="G594" s="872">
        <v>24721.39</v>
      </c>
      <c r="J594" s="840" t="s">
        <v>15822</v>
      </c>
      <c r="K594" s="848">
        <f>IFERROR(VLOOKUP(J594,REAJUSTE!A:AA,27,FALSE),"")</f>
        <v>1.0229999999999999</v>
      </c>
    </row>
    <row r="595" spans="1:11" ht="18" x14ac:dyDescent="0.2">
      <c r="A595" s="862">
        <v>605581</v>
      </c>
      <c r="B595" s="863" t="s">
        <v>6203</v>
      </c>
      <c r="C595" s="862" t="s">
        <v>4</v>
      </c>
      <c r="D595" s="802">
        <f t="shared" si="9"/>
        <v>22226.95</v>
      </c>
      <c r="G595" s="872">
        <v>21727.23</v>
      </c>
      <c r="J595" s="840" t="s">
        <v>15822</v>
      </c>
      <c r="K595" s="848">
        <f>IFERROR(VLOOKUP(J595,REAJUSTE!A:AA,27,FALSE),"")</f>
        <v>1.0229999999999999</v>
      </c>
    </row>
    <row r="596" spans="1:11" ht="18" x14ac:dyDescent="0.2">
      <c r="A596" s="862">
        <v>605888</v>
      </c>
      <c r="B596" s="863" t="s">
        <v>6204</v>
      </c>
      <c r="C596" s="862" t="s">
        <v>4</v>
      </c>
      <c r="D596" s="802">
        <f t="shared" si="9"/>
        <v>28201.66</v>
      </c>
      <c r="G596" s="872">
        <v>27567.61</v>
      </c>
      <c r="J596" s="840" t="s">
        <v>15822</v>
      </c>
      <c r="K596" s="848">
        <f>IFERROR(VLOOKUP(J596,REAJUSTE!A:AA,27,FALSE),"")</f>
        <v>1.0229999999999999</v>
      </c>
    </row>
    <row r="597" spans="1:11" ht="18" x14ac:dyDescent="0.2">
      <c r="A597" s="862">
        <v>605592</v>
      </c>
      <c r="B597" s="863" t="s">
        <v>6205</v>
      </c>
      <c r="C597" s="862" t="s">
        <v>4</v>
      </c>
      <c r="D597" s="802">
        <f t="shared" si="9"/>
        <v>25138.63</v>
      </c>
      <c r="G597" s="872">
        <v>24573.45</v>
      </c>
      <c r="J597" s="840" t="s">
        <v>15822</v>
      </c>
      <c r="K597" s="848">
        <f>IFERROR(VLOOKUP(J597,REAJUSTE!A:AA,27,FALSE),"")</f>
        <v>1.0229999999999999</v>
      </c>
    </row>
    <row r="598" spans="1:11" ht="18" x14ac:dyDescent="0.2">
      <c r="A598" s="862">
        <v>605903</v>
      </c>
      <c r="B598" s="863" t="s">
        <v>6206</v>
      </c>
      <c r="C598" s="862" t="s">
        <v>4</v>
      </c>
      <c r="D598" s="802">
        <f t="shared" si="9"/>
        <v>33182.410000000003</v>
      </c>
      <c r="G598" s="872">
        <v>32436.38</v>
      </c>
      <c r="J598" s="840" t="s">
        <v>15822</v>
      </c>
      <c r="K598" s="848">
        <f>IFERROR(VLOOKUP(J598,REAJUSTE!A:AA,27,FALSE),"")</f>
        <v>1.0229999999999999</v>
      </c>
    </row>
    <row r="599" spans="1:11" ht="18" x14ac:dyDescent="0.2">
      <c r="A599" s="862">
        <v>605603</v>
      </c>
      <c r="B599" s="863" t="s">
        <v>6207</v>
      </c>
      <c r="C599" s="862" t="s">
        <v>4</v>
      </c>
      <c r="D599" s="802">
        <f t="shared" si="9"/>
        <v>30119.39</v>
      </c>
      <c r="G599" s="872">
        <v>29442.22</v>
      </c>
      <c r="J599" s="840" t="s">
        <v>15822</v>
      </c>
      <c r="K599" s="848">
        <f>IFERROR(VLOOKUP(J599,REAJUSTE!A:AA,27,FALSE),"")</f>
        <v>1.0229999999999999</v>
      </c>
    </row>
    <row r="600" spans="1:11" ht="18" x14ac:dyDescent="0.2">
      <c r="A600" s="862">
        <v>605771</v>
      </c>
      <c r="B600" s="863" t="s">
        <v>6208</v>
      </c>
      <c r="C600" s="862" t="s">
        <v>4</v>
      </c>
      <c r="D600" s="802">
        <f t="shared" si="9"/>
        <v>23988.74</v>
      </c>
      <c r="G600" s="872">
        <v>23449.41</v>
      </c>
      <c r="J600" s="840" t="s">
        <v>15822</v>
      </c>
      <c r="K600" s="848">
        <f>IFERROR(VLOOKUP(J600,REAJUSTE!A:AA,27,FALSE),"")</f>
        <v>1.0229999999999999</v>
      </c>
    </row>
    <row r="601" spans="1:11" ht="18" x14ac:dyDescent="0.2">
      <c r="A601" s="862">
        <v>605514</v>
      </c>
      <c r="B601" s="863" t="s">
        <v>6209</v>
      </c>
      <c r="C601" s="862" t="s">
        <v>4</v>
      </c>
      <c r="D601" s="802">
        <f t="shared" si="9"/>
        <v>21543.95</v>
      </c>
      <c r="G601" s="872">
        <v>21059.58</v>
      </c>
      <c r="J601" s="840" t="s">
        <v>15822</v>
      </c>
      <c r="K601" s="848">
        <f>IFERROR(VLOOKUP(J601,REAJUSTE!A:AA,27,FALSE),"")</f>
        <v>1.0229999999999999</v>
      </c>
    </row>
    <row r="602" spans="1:11" ht="18" x14ac:dyDescent="0.2">
      <c r="A602" s="862">
        <v>605805</v>
      </c>
      <c r="B602" s="863" t="s">
        <v>6210</v>
      </c>
      <c r="C602" s="862" t="s">
        <v>4</v>
      </c>
      <c r="D602" s="802">
        <f t="shared" si="9"/>
        <v>26900.42</v>
      </c>
      <c r="G602" s="872">
        <v>26295.63</v>
      </c>
      <c r="J602" s="840" t="s">
        <v>15822</v>
      </c>
      <c r="K602" s="848">
        <f>IFERROR(VLOOKUP(J602,REAJUSTE!A:AA,27,FALSE),"")</f>
        <v>1.0229999999999999</v>
      </c>
    </row>
    <row r="603" spans="1:11" ht="18" x14ac:dyDescent="0.2">
      <c r="A603" s="862">
        <v>605534</v>
      </c>
      <c r="B603" s="863" t="s">
        <v>6211</v>
      </c>
      <c r="C603" s="862" t="s">
        <v>4</v>
      </c>
      <c r="D603" s="802">
        <f t="shared" si="9"/>
        <v>24455.63</v>
      </c>
      <c r="G603" s="872">
        <v>23905.8</v>
      </c>
      <c r="J603" s="840" t="s">
        <v>15822</v>
      </c>
      <c r="K603" s="848">
        <f>IFERROR(VLOOKUP(J603,REAJUSTE!A:AA,27,FALSE),"")</f>
        <v>1.0229999999999999</v>
      </c>
    </row>
    <row r="604" spans="1:11" ht="18" x14ac:dyDescent="0.2">
      <c r="A604" s="862">
        <v>605825</v>
      </c>
      <c r="B604" s="863" t="s">
        <v>6212</v>
      </c>
      <c r="C604" s="862" t="s">
        <v>4</v>
      </c>
      <c r="D604" s="802">
        <f t="shared" si="9"/>
        <v>31881.18</v>
      </c>
      <c r="G604" s="872">
        <v>31164.400000000001</v>
      </c>
      <c r="J604" s="840" t="s">
        <v>15822</v>
      </c>
      <c r="K604" s="848">
        <f>IFERROR(VLOOKUP(J604,REAJUSTE!A:AA,27,FALSE),"")</f>
        <v>1.0229999999999999</v>
      </c>
    </row>
    <row r="605" spans="1:11" ht="18" x14ac:dyDescent="0.2">
      <c r="A605" s="862">
        <v>605554</v>
      </c>
      <c r="B605" s="863" t="s">
        <v>6213</v>
      </c>
      <c r="C605" s="862" t="s">
        <v>4</v>
      </c>
      <c r="D605" s="802">
        <f t="shared" si="9"/>
        <v>29436.38</v>
      </c>
      <c r="G605" s="872">
        <v>28774.57</v>
      </c>
      <c r="J605" s="840" t="s">
        <v>15822</v>
      </c>
      <c r="K605" s="848">
        <f>IFERROR(VLOOKUP(J605,REAJUSTE!A:AA,27,FALSE),"")</f>
        <v>1.0229999999999999</v>
      </c>
    </row>
    <row r="606" spans="1:11" ht="18" x14ac:dyDescent="0.2">
      <c r="A606" s="862">
        <v>605772</v>
      </c>
      <c r="B606" s="863" t="s">
        <v>6214</v>
      </c>
      <c r="C606" s="862" t="s">
        <v>4</v>
      </c>
      <c r="D606" s="802">
        <f t="shared" si="9"/>
        <v>28017.85</v>
      </c>
      <c r="G606" s="872">
        <v>27387.93</v>
      </c>
      <c r="J606" s="840" t="s">
        <v>15822</v>
      </c>
      <c r="K606" s="848">
        <f>IFERROR(VLOOKUP(J606,REAJUSTE!A:AA,27,FALSE),"")</f>
        <v>1.0229999999999999</v>
      </c>
    </row>
    <row r="607" spans="1:11" ht="18" x14ac:dyDescent="0.2">
      <c r="A607" s="862">
        <v>605515</v>
      </c>
      <c r="B607" s="863" t="s">
        <v>6215</v>
      </c>
      <c r="C607" s="862" t="s">
        <v>4</v>
      </c>
      <c r="D607" s="802">
        <f t="shared" si="9"/>
        <v>23435.97</v>
      </c>
      <c r="G607" s="872">
        <v>22909.07</v>
      </c>
      <c r="J607" s="840" t="s">
        <v>15822</v>
      </c>
      <c r="K607" s="848">
        <f>IFERROR(VLOOKUP(J607,REAJUSTE!A:AA,27,FALSE),"")</f>
        <v>1.0229999999999999</v>
      </c>
    </row>
    <row r="608" spans="1:11" ht="18" x14ac:dyDescent="0.2">
      <c r="A608" s="862">
        <v>605806</v>
      </c>
      <c r="B608" s="863" t="s">
        <v>6216</v>
      </c>
      <c r="C608" s="862" t="s">
        <v>4</v>
      </c>
      <c r="D608" s="802">
        <f t="shared" si="9"/>
        <v>31282.16</v>
      </c>
      <c r="G608" s="872">
        <v>30578.85</v>
      </c>
      <c r="J608" s="840" t="s">
        <v>15822</v>
      </c>
      <c r="K608" s="848">
        <f>IFERROR(VLOOKUP(J608,REAJUSTE!A:AA,27,FALSE),"")</f>
        <v>1.0229999999999999</v>
      </c>
    </row>
    <row r="609" spans="1:11" ht="18" x14ac:dyDescent="0.2">
      <c r="A609" s="862">
        <v>605535</v>
      </c>
      <c r="B609" s="863" t="s">
        <v>6217</v>
      </c>
      <c r="C609" s="862" t="s">
        <v>4</v>
      </c>
      <c r="D609" s="802">
        <f t="shared" si="9"/>
        <v>26700.28</v>
      </c>
      <c r="G609" s="872">
        <v>26099.99</v>
      </c>
      <c r="J609" s="840" t="s">
        <v>15822</v>
      </c>
      <c r="K609" s="848">
        <f>IFERROR(VLOOKUP(J609,REAJUSTE!A:AA,27,FALSE),"")</f>
        <v>1.0229999999999999</v>
      </c>
    </row>
    <row r="610" spans="1:11" ht="18" x14ac:dyDescent="0.2">
      <c r="A610" s="862">
        <v>605826</v>
      </c>
      <c r="B610" s="863" t="s">
        <v>6218</v>
      </c>
      <c r="C610" s="862" t="s">
        <v>4</v>
      </c>
      <c r="D610" s="802">
        <f t="shared" si="9"/>
        <v>36866.120000000003</v>
      </c>
      <c r="G610" s="872">
        <v>36037.269999999997</v>
      </c>
      <c r="J610" s="840" t="s">
        <v>15822</v>
      </c>
      <c r="K610" s="848">
        <f>IFERROR(VLOOKUP(J610,REAJUSTE!A:AA,27,FALSE),"")</f>
        <v>1.0229999999999999</v>
      </c>
    </row>
    <row r="611" spans="1:11" ht="18" x14ac:dyDescent="0.2">
      <c r="A611" s="862">
        <v>605555</v>
      </c>
      <c r="B611" s="863" t="s">
        <v>6219</v>
      </c>
      <c r="C611" s="862" t="s">
        <v>4</v>
      </c>
      <c r="D611" s="802">
        <f t="shared" si="9"/>
        <v>32284.25</v>
      </c>
      <c r="G611" s="872">
        <v>31558.41</v>
      </c>
      <c r="J611" s="840" t="s">
        <v>15822</v>
      </c>
      <c r="K611" s="848">
        <f>IFERROR(VLOOKUP(J611,REAJUSTE!A:AA,27,FALSE),"")</f>
        <v>1.0229999999999999</v>
      </c>
    </row>
    <row r="612" spans="1:11" ht="18" x14ac:dyDescent="0.2">
      <c r="A612" s="862">
        <v>605773</v>
      </c>
      <c r="B612" s="863" t="s">
        <v>6220</v>
      </c>
      <c r="C612" s="862" t="s">
        <v>4</v>
      </c>
      <c r="D612" s="802">
        <f t="shared" si="9"/>
        <v>29730.79</v>
      </c>
      <c r="G612" s="872">
        <v>29062.36</v>
      </c>
      <c r="J612" s="840" t="s">
        <v>15822</v>
      </c>
      <c r="K612" s="848">
        <f>IFERROR(VLOOKUP(J612,REAJUSTE!A:AA,27,FALSE),"")</f>
        <v>1.0229999999999999</v>
      </c>
    </row>
    <row r="613" spans="1:11" ht="18" x14ac:dyDescent="0.2">
      <c r="A613" s="862">
        <v>605516</v>
      </c>
      <c r="B613" s="863" t="s">
        <v>6221</v>
      </c>
      <c r="C613" s="862" t="s">
        <v>4</v>
      </c>
      <c r="D613" s="802">
        <f t="shared" si="9"/>
        <v>24844.02</v>
      </c>
      <c r="G613" s="872">
        <v>24285.46</v>
      </c>
      <c r="J613" s="840" t="s">
        <v>15822</v>
      </c>
      <c r="K613" s="848">
        <f>IFERROR(VLOOKUP(J613,REAJUSTE!A:AA,27,FALSE),"")</f>
        <v>1.0229999999999999</v>
      </c>
    </row>
    <row r="614" spans="1:11" ht="18" x14ac:dyDescent="0.2">
      <c r="A614" s="862">
        <v>605807</v>
      </c>
      <c r="B614" s="863" t="s">
        <v>6222</v>
      </c>
      <c r="C614" s="862" t="s">
        <v>4</v>
      </c>
      <c r="D614" s="802">
        <f t="shared" si="9"/>
        <v>33367.870000000003</v>
      </c>
      <c r="G614" s="872">
        <v>32617.67</v>
      </c>
      <c r="J614" s="840" t="s">
        <v>15822</v>
      </c>
      <c r="K614" s="848">
        <f>IFERROR(VLOOKUP(J614,REAJUSTE!A:AA,27,FALSE),"")</f>
        <v>1.0229999999999999</v>
      </c>
    </row>
    <row r="615" spans="1:11" ht="18" x14ac:dyDescent="0.2">
      <c r="A615" s="862">
        <v>605536</v>
      </c>
      <c r="B615" s="863" t="s">
        <v>6223</v>
      </c>
      <c r="C615" s="862" t="s">
        <v>4</v>
      </c>
      <c r="D615" s="802">
        <f t="shared" si="9"/>
        <v>28481.1</v>
      </c>
      <c r="G615" s="872">
        <v>27840.77</v>
      </c>
      <c r="J615" s="840" t="s">
        <v>15822</v>
      </c>
      <c r="K615" s="848">
        <f>IFERROR(VLOOKUP(J615,REAJUSTE!A:AA,27,FALSE),"")</f>
        <v>1.0229999999999999</v>
      </c>
    </row>
    <row r="616" spans="1:11" ht="18" x14ac:dyDescent="0.2">
      <c r="A616" s="862">
        <v>605827</v>
      </c>
      <c r="B616" s="863" t="s">
        <v>6224</v>
      </c>
      <c r="C616" s="862" t="s">
        <v>4</v>
      </c>
      <c r="D616" s="802">
        <f t="shared" si="9"/>
        <v>39589.51</v>
      </c>
      <c r="G616" s="872">
        <v>38699.43</v>
      </c>
      <c r="J616" s="840" t="s">
        <v>15822</v>
      </c>
      <c r="K616" s="848">
        <f>IFERROR(VLOOKUP(J616,REAJUSTE!A:AA,27,FALSE),"")</f>
        <v>1.0229999999999999</v>
      </c>
    </row>
    <row r="617" spans="1:11" ht="18" x14ac:dyDescent="0.2">
      <c r="A617" s="862">
        <v>605556</v>
      </c>
      <c r="B617" s="863" t="s">
        <v>6225</v>
      </c>
      <c r="C617" s="862" t="s">
        <v>4</v>
      </c>
      <c r="D617" s="802">
        <f t="shared" si="9"/>
        <v>34702.730000000003</v>
      </c>
      <c r="G617" s="872">
        <v>33922.519999999997</v>
      </c>
      <c r="J617" s="840" t="s">
        <v>15822</v>
      </c>
      <c r="K617" s="848">
        <f>IFERROR(VLOOKUP(J617,REAJUSTE!A:AA,27,FALSE),"")</f>
        <v>1.0229999999999999</v>
      </c>
    </row>
    <row r="618" spans="1:11" ht="18" x14ac:dyDescent="0.2">
      <c r="A618" s="862">
        <v>605774</v>
      </c>
      <c r="B618" s="863" t="s">
        <v>6226</v>
      </c>
      <c r="C618" s="862" t="s">
        <v>4</v>
      </c>
      <c r="D618" s="802">
        <f t="shared" si="9"/>
        <v>31983.17</v>
      </c>
      <c r="G618" s="872">
        <v>31264.1</v>
      </c>
      <c r="J618" s="840" t="s">
        <v>15822</v>
      </c>
      <c r="K618" s="848">
        <f>IFERROR(VLOOKUP(J618,REAJUSTE!A:AA,27,FALSE),"")</f>
        <v>1.0229999999999999</v>
      </c>
    </row>
    <row r="619" spans="1:11" ht="18" x14ac:dyDescent="0.2">
      <c r="A619" s="862">
        <v>605517</v>
      </c>
      <c r="B619" s="863" t="s">
        <v>6227</v>
      </c>
      <c r="C619" s="862" t="s">
        <v>4</v>
      </c>
      <c r="D619" s="802">
        <f t="shared" si="9"/>
        <v>26721.11</v>
      </c>
      <c r="G619" s="872">
        <v>26120.35</v>
      </c>
      <c r="J619" s="840" t="s">
        <v>15822</v>
      </c>
      <c r="K619" s="848">
        <f>IFERROR(VLOOKUP(J619,REAJUSTE!A:AA,27,FALSE),"")</f>
        <v>1.0229999999999999</v>
      </c>
    </row>
    <row r="620" spans="1:11" ht="18" x14ac:dyDescent="0.2">
      <c r="A620" s="862">
        <v>605808</v>
      </c>
      <c r="B620" s="863" t="s">
        <v>6228</v>
      </c>
      <c r="C620" s="862" t="s">
        <v>4</v>
      </c>
      <c r="D620" s="802">
        <f t="shared" si="9"/>
        <v>36013.19</v>
      </c>
      <c r="G620" s="872">
        <v>35203.51</v>
      </c>
      <c r="J620" s="840" t="s">
        <v>15822</v>
      </c>
      <c r="K620" s="848">
        <f>IFERROR(VLOOKUP(J620,REAJUSTE!A:AA,27,FALSE),"")</f>
        <v>1.0229999999999999</v>
      </c>
    </row>
    <row r="621" spans="1:11" ht="18" x14ac:dyDescent="0.2">
      <c r="A621" s="862">
        <v>605537</v>
      </c>
      <c r="B621" s="863" t="s">
        <v>6229</v>
      </c>
      <c r="C621" s="862" t="s">
        <v>4</v>
      </c>
      <c r="D621" s="802">
        <f t="shared" si="9"/>
        <v>30751.119999999999</v>
      </c>
      <c r="G621" s="872">
        <v>30059.75</v>
      </c>
      <c r="J621" s="840" t="s">
        <v>15822</v>
      </c>
      <c r="K621" s="848">
        <f>IFERROR(VLOOKUP(J621,REAJUSTE!A:AA,27,FALSE),"")</f>
        <v>1.0229999999999999</v>
      </c>
    </row>
    <row r="622" spans="1:11" ht="18" x14ac:dyDescent="0.2">
      <c r="A622" s="862">
        <v>605828</v>
      </c>
      <c r="B622" s="863" t="s">
        <v>6230</v>
      </c>
      <c r="C622" s="862" t="s">
        <v>4</v>
      </c>
      <c r="D622" s="802">
        <f t="shared" si="9"/>
        <v>42906.96</v>
      </c>
      <c r="G622" s="872">
        <v>41942.29</v>
      </c>
      <c r="J622" s="840" t="s">
        <v>15822</v>
      </c>
      <c r="K622" s="848">
        <f>IFERROR(VLOOKUP(J622,REAJUSTE!A:AA,27,FALSE),"")</f>
        <v>1.0229999999999999</v>
      </c>
    </row>
    <row r="623" spans="1:11" ht="18" x14ac:dyDescent="0.2">
      <c r="A623" s="862">
        <v>605557</v>
      </c>
      <c r="B623" s="863" t="s">
        <v>6231</v>
      </c>
      <c r="C623" s="862" t="s">
        <v>4</v>
      </c>
      <c r="D623" s="802">
        <f t="shared" si="9"/>
        <v>37644.9</v>
      </c>
      <c r="G623" s="872">
        <v>36798.54</v>
      </c>
      <c r="J623" s="840" t="s">
        <v>15822</v>
      </c>
      <c r="K623" s="848">
        <f>IFERROR(VLOOKUP(J623,REAJUSTE!A:AA,27,FALSE),"")</f>
        <v>1.0229999999999999</v>
      </c>
    </row>
    <row r="624" spans="1:11" ht="18" x14ac:dyDescent="0.2">
      <c r="A624" s="862">
        <v>605775</v>
      </c>
      <c r="B624" s="863" t="s">
        <v>6232</v>
      </c>
      <c r="C624" s="862" t="s">
        <v>4</v>
      </c>
      <c r="D624" s="802">
        <f t="shared" si="9"/>
        <v>33666.21</v>
      </c>
      <c r="G624" s="872">
        <v>32909.300000000003</v>
      </c>
      <c r="J624" s="840" t="s">
        <v>15822</v>
      </c>
      <c r="K624" s="848">
        <f>IFERROR(VLOOKUP(J624,REAJUSTE!A:AA,27,FALSE),"")</f>
        <v>1.0229999999999999</v>
      </c>
    </row>
    <row r="625" spans="1:11" ht="18" x14ac:dyDescent="0.2">
      <c r="A625" s="862">
        <v>605518</v>
      </c>
      <c r="B625" s="863" t="s">
        <v>6233</v>
      </c>
      <c r="C625" s="862" t="s">
        <v>4</v>
      </c>
      <c r="D625" s="802">
        <f t="shared" si="9"/>
        <v>28191.9</v>
      </c>
      <c r="G625" s="872">
        <v>27558.07</v>
      </c>
      <c r="J625" s="840" t="s">
        <v>15822</v>
      </c>
      <c r="K625" s="848">
        <f>IFERROR(VLOOKUP(J625,REAJUSTE!A:AA,27,FALSE),"")</f>
        <v>1.0229999999999999</v>
      </c>
    </row>
    <row r="626" spans="1:11" ht="18" x14ac:dyDescent="0.2">
      <c r="A626" s="862">
        <v>605809</v>
      </c>
      <c r="B626" s="863" t="s">
        <v>6234</v>
      </c>
      <c r="C626" s="862" t="s">
        <v>4</v>
      </c>
      <c r="D626" s="802">
        <f t="shared" si="9"/>
        <v>38109.29</v>
      </c>
      <c r="G626" s="872">
        <v>37252.49</v>
      </c>
      <c r="J626" s="840" t="s">
        <v>15822</v>
      </c>
      <c r="K626" s="848">
        <f>IFERROR(VLOOKUP(J626,REAJUSTE!A:AA,27,FALSE),"")</f>
        <v>1.0229999999999999</v>
      </c>
    </row>
    <row r="627" spans="1:11" ht="18" x14ac:dyDescent="0.2">
      <c r="A627" s="862">
        <v>605538</v>
      </c>
      <c r="B627" s="863" t="s">
        <v>6235</v>
      </c>
      <c r="C627" s="862" t="s">
        <v>4</v>
      </c>
      <c r="D627" s="802">
        <f t="shared" si="9"/>
        <v>32634.98</v>
      </c>
      <c r="G627" s="872">
        <v>31901.26</v>
      </c>
      <c r="J627" s="840" t="s">
        <v>15822</v>
      </c>
      <c r="K627" s="848">
        <f>IFERROR(VLOOKUP(J627,REAJUSTE!A:AA,27,FALSE),"")</f>
        <v>1.0229999999999999</v>
      </c>
    </row>
    <row r="628" spans="1:11" ht="18" x14ac:dyDescent="0.2">
      <c r="A628" s="862">
        <v>605829</v>
      </c>
      <c r="B628" s="863" t="s">
        <v>6236</v>
      </c>
      <c r="C628" s="862" t="s">
        <v>4</v>
      </c>
      <c r="D628" s="802">
        <f t="shared" si="9"/>
        <v>45709.68</v>
      </c>
      <c r="G628" s="872">
        <v>44682</v>
      </c>
      <c r="J628" s="840" t="s">
        <v>15822</v>
      </c>
      <c r="K628" s="848">
        <f>IFERROR(VLOOKUP(J628,REAJUSTE!A:AA,27,FALSE),"")</f>
        <v>1.0229999999999999</v>
      </c>
    </row>
    <row r="629" spans="1:11" ht="18" x14ac:dyDescent="0.2">
      <c r="A629" s="862">
        <v>605558</v>
      </c>
      <c r="B629" s="863" t="s">
        <v>6237</v>
      </c>
      <c r="C629" s="862" t="s">
        <v>4</v>
      </c>
      <c r="D629" s="802">
        <f t="shared" si="9"/>
        <v>40235.370000000003</v>
      </c>
      <c r="G629" s="872">
        <v>39330.769999999997</v>
      </c>
      <c r="J629" s="840" t="s">
        <v>15822</v>
      </c>
      <c r="K629" s="848">
        <f>IFERROR(VLOOKUP(J629,REAJUSTE!A:AA,27,FALSE),"")</f>
        <v>1.0229999999999999</v>
      </c>
    </row>
    <row r="630" spans="1:11" ht="18" x14ac:dyDescent="0.2">
      <c r="A630" s="862">
        <v>605776</v>
      </c>
      <c r="B630" s="863" t="s">
        <v>6238</v>
      </c>
      <c r="C630" s="862" t="s">
        <v>4</v>
      </c>
      <c r="D630" s="802">
        <f t="shared" si="9"/>
        <v>35897.69</v>
      </c>
      <c r="G630" s="872">
        <v>35090.61</v>
      </c>
      <c r="J630" s="840" t="s">
        <v>15822</v>
      </c>
      <c r="K630" s="848">
        <f>IFERROR(VLOOKUP(J630,REAJUSTE!A:AA,27,FALSE),"")</f>
        <v>1.0229999999999999</v>
      </c>
    </row>
    <row r="631" spans="1:11" ht="18" x14ac:dyDescent="0.2">
      <c r="A631" s="862">
        <v>605519</v>
      </c>
      <c r="B631" s="863" t="s">
        <v>6239</v>
      </c>
      <c r="C631" s="862" t="s">
        <v>4</v>
      </c>
      <c r="D631" s="802">
        <f t="shared" si="9"/>
        <v>33450.68</v>
      </c>
      <c r="G631" s="872">
        <v>32698.62</v>
      </c>
      <c r="J631" s="840" t="s">
        <v>15822</v>
      </c>
      <c r="K631" s="848">
        <f>IFERROR(VLOOKUP(J631,REAJUSTE!A:AA,27,FALSE),"")</f>
        <v>1.0229999999999999</v>
      </c>
    </row>
    <row r="632" spans="1:11" ht="18" x14ac:dyDescent="0.2">
      <c r="A632" s="862">
        <v>605810</v>
      </c>
      <c r="B632" s="863" t="s">
        <v>6240</v>
      </c>
      <c r="C632" s="862" t="s">
        <v>4</v>
      </c>
      <c r="D632" s="802">
        <f t="shared" si="9"/>
        <v>40774</v>
      </c>
      <c r="G632" s="872">
        <v>39857.29</v>
      </c>
      <c r="J632" s="840" t="s">
        <v>15822</v>
      </c>
      <c r="K632" s="848">
        <f>IFERROR(VLOOKUP(J632,REAJUSTE!A:AA,27,FALSE),"")</f>
        <v>1.0229999999999999</v>
      </c>
    </row>
    <row r="633" spans="1:11" ht="18" x14ac:dyDescent="0.2">
      <c r="A633" s="862">
        <v>605539</v>
      </c>
      <c r="B633" s="863" t="s">
        <v>6241</v>
      </c>
      <c r="C633" s="862" t="s">
        <v>4</v>
      </c>
      <c r="D633" s="802">
        <f t="shared" si="9"/>
        <v>38327</v>
      </c>
      <c r="G633" s="872">
        <v>37465.300000000003</v>
      </c>
      <c r="J633" s="840" t="s">
        <v>15822</v>
      </c>
      <c r="K633" s="848">
        <f>IFERROR(VLOOKUP(J633,REAJUSTE!A:AA,27,FALSE),"")</f>
        <v>1.0229999999999999</v>
      </c>
    </row>
    <row r="634" spans="1:11" ht="18" x14ac:dyDescent="0.2">
      <c r="A634" s="862">
        <v>605830</v>
      </c>
      <c r="B634" s="863" t="s">
        <v>6242</v>
      </c>
      <c r="C634" s="862" t="s">
        <v>4</v>
      </c>
      <c r="D634" s="802">
        <f t="shared" si="9"/>
        <v>49115.47</v>
      </c>
      <c r="G634" s="872">
        <v>48011.22</v>
      </c>
      <c r="J634" s="840" t="s">
        <v>15822</v>
      </c>
      <c r="K634" s="848">
        <f>IFERROR(VLOOKUP(J634,REAJUSTE!A:AA,27,FALSE),"")</f>
        <v>1.0229999999999999</v>
      </c>
    </row>
    <row r="635" spans="1:11" ht="18" x14ac:dyDescent="0.2">
      <c r="A635" s="862">
        <v>605559</v>
      </c>
      <c r="B635" s="863" t="s">
        <v>6243</v>
      </c>
      <c r="C635" s="862" t="s">
        <v>4</v>
      </c>
      <c r="D635" s="802">
        <f t="shared" si="9"/>
        <v>46668.47</v>
      </c>
      <c r="G635" s="872">
        <v>45619.23</v>
      </c>
      <c r="J635" s="840" t="s">
        <v>15822</v>
      </c>
      <c r="K635" s="848">
        <f>IFERROR(VLOOKUP(J635,REAJUSTE!A:AA,27,FALSE),"")</f>
        <v>1.0229999999999999</v>
      </c>
    </row>
    <row r="636" spans="1:11" ht="18" x14ac:dyDescent="0.2">
      <c r="A636" s="862">
        <v>605777</v>
      </c>
      <c r="B636" s="863" t="s">
        <v>6244</v>
      </c>
      <c r="C636" s="862" t="s">
        <v>4</v>
      </c>
      <c r="D636" s="802">
        <f t="shared" si="9"/>
        <v>38332.800000000003</v>
      </c>
      <c r="G636" s="872">
        <v>37470.97</v>
      </c>
      <c r="J636" s="840" t="s">
        <v>15822</v>
      </c>
      <c r="K636" s="848">
        <f>IFERROR(VLOOKUP(J636,REAJUSTE!A:AA,27,FALSE),"")</f>
        <v>1.0229999999999999</v>
      </c>
    </row>
    <row r="637" spans="1:11" ht="18" x14ac:dyDescent="0.2">
      <c r="A637" s="862">
        <v>605520</v>
      </c>
      <c r="B637" s="863" t="s">
        <v>6245</v>
      </c>
      <c r="C637" s="862" t="s">
        <v>4</v>
      </c>
      <c r="D637" s="802">
        <f t="shared" si="9"/>
        <v>35714.639999999999</v>
      </c>
      <c r="G637" s="872">
        <v>34911.68</v>
      </c>
      <c r="J637" s="840" t="s">
        <v>15822</v>
      </c>
      <c r="K637" s="848">
        <f>IFERROR(VLOOKUP(J637,REAJUSTE!A:AA,27,FALSE),"")</f>
        <v>1.0229999999999999</v>
      </c>
    </row>
    <row r="638" spans="1:11" ht="18" x14ac:dyDescent="0.2">
      <c r="A638" s="862">
        <v>605811</v>
      </c>
      <c r="B638" s="863" t="s">
        <v>6246</v>
      </c>
      <c r="C638" s="862" t="s">
        <v>4</v>
      </c>
      <c r="D638" s="802">
        <f t="shared" si="9"/>
        <v>43662.48</v>
      </c>
      <c r="G638" s="872">
        <v>42680.83</v>
      </c>
      <c r="J638" s="840" t="s">
        <v>15822</v>
      </c>
      <c r="K638" s="848">
        <f>IFERROR(VLOOKUP(J638,REAJUSTE!A:AA,27,FALSE),"")</f>
        <v>1.0229999999999999</v>
      </c>
    </row>
    <row r="639" spans="1:11" ht="18" x14ac:dyDescent="0.2">
      <c r="A639" s="862">
        <v>605540</v>
      </c>
      <c r="B639" s="863" t="s">
        <v>6247</v>
      </c>
      <c r="C639" s="862" t="s">
        <v>4</v>
      </c>
      <c r="D639" s="802">
        <f t="shared" si="9"/>
        <v>41044.339999999997</v>
      </c>
      <c r="G639" s="872">
        <v>40121.550000000003</v>
      </c>
      <c r="J639" s="840" t="s">
        <v>15822</v>
      </c>
      <c r="K639" s="848">
        <f>IFERROR(VLOOKUP(J639,REAJUSTE!A:AA,27,FALSE),"")</f>
        <v>1.0229999999999999</v>
      </c>
    </row>
    <row r="640" spans="1:11" ht="18" x14ac:dyDescent="0.2">
      <c r="A640" s="862">
        <v>605831</v>
      </c>
      <c r="B640" s="863" t="s">
        <v>6248</v>
      </c>
      <c r="C640" s="862" t="s">
        <v>4</v>
      </c>
      <c r="D640" s="802">
        <f t="shared" si="9"/>
        <v>52779.51</v>
      </c>
      <c r="G640" s="872">
        <v>51592.88</v>
      </c>
      <c r="J640" s="840" t="s">
        <v>15822</v>
      </c>
      <c r="K640" s="848">
        <f>IFERROR(VLOOKUP(J640,REAJUSTE!A:AA,27,FALSE),"")</f>
        <v>1.0229999999999999</v>
      </c>
    </row>
    <row r="641" spans="1:11" ht="18" x14ac:dyDescent="0.2">
      <c r="A641" s="862">
        <v>605560</v>
      </c>
      <c r="B641" s="863" t="s">
        <v>6249</v>
      </c>
      <c r="C641" s="862" t="s">
        <v>4</v>
      </c>
      <c r="D641" s="802">
        <f t="shared" si="9"/>
        <v>50161.37</v>
      </c>
      <c r="G641" s="872">
        <v>49033.599999999999</v>
      </c>
      <c r="J641" s="840" t="s">
        <v>15822</v>
      </c>
      <c r="K641" s="848">
        <f>IFERROR(VLOOKUP(J641,REAJUSTE!A:AA,27,FALSE),"")</f>
        <v>1.0229999999999999</v>
      </c>
    </row>
    <row r="642" spans="1:11" ht="18" x14ac:dyDescent="0.2">
      <c r="A642" s="862">
        <v>605778</v>
      </c>
      <c r="B642" s="863" t="s">
        <v>6250</v>
      </c>
      <c r="C642" s="862" t="s">
        <v>4</v>
      </c>
      <c r="D642" s="802">
        <f t="shared" si="9"/>
        <v>40640.31</v>
      </c>
      <c r="G642" s="872">
        <v>39726.6</v>
      </c>
      <c r="J642" s="840" t="s">
        <v>15822</v>
      </c>
      <c r="K642" s="848">
        <f>IFERROR(VLOOKUP(J642,REAJUSTE!A:AA,27,FALSE),"")</f>
        <v>1.0229999999999999</v>
      </c>
    </row>
    <row r="643" spans="1:11" ht="18" x14ac:dyDescent="0.2">
      <c r="A643" s="862">
        <v>605521</v>
      </c>
      <c r="B643" s="863" t="s">
        <v>6251</v>
      </c>
      <c r="C643" s="862" t="s">
        <v>4</v>
      </c>
      <c r="D643" s="802">
        <f t="shared" si="9"/>
        <v>37978.06</v>
      </c>
      <c r="G643" s="872">
        <v>37124.21</v>
      </c>
      <c r="J643" s="840" t="s">
        <v>15822</v>
      </c>
      <c r="K643" s="848">
        <f>IFERROR(VLOOKUP(J643,REAJUSTE!A:AA,27,FALSE),"")</f>
        <v>1.0229999999999999</v>
      </c>
    </row>
    <row r="644" spans="1:11" ht="18" x14ac:dyDescent="0.2">
      <c r="A644" s="862">
        <v>605812</v>
      </c>
      <c r="B644" s="863" t="s">
        <v>6252</v>
      </c>
      <c r="C644" s="862" t="s">
        <v>4</v>
      </c>
      <c r="D644" s="802">
        <f t="shared" si="9"/>
        <v>46443.53</v>
      </c>
      <c r="G644" s="872">
        <v>45399.35</v>
      </c>
      <c r="J644" s="840" t="s">
        <v>15822</v>
      </c>
      <c r="K644" s="848">
        <f>IFERROR(VLOOKUP(J644,REAJUSTE!A:AA,27,FALSE),"")</f>
        <v>1.0229999999999999</v>
      </c>
    </row>
    <row r="645" spans="1:11" ht="18" x14ac:dyDescent="0.2">
      <c r="A645" s="862">
        <v>605541</v>
      </c>
      <c r="B645" s="863" t="s">
        <v>6253</v>
      </c>
      <c r="C645" s="862" t="s">
        <v>4</v>
      </c>
      <c r="D645" s="802">
        <f t="shared" si="9"/>
        <v>43781.29</v>
      </c>
      <c r="G645" s="872">
        <v>42796.959999999999</v>
      </c>
      <c r="J645" s="840" t="s">
        <v>15822</v>
      </c>
      <c r="K645" s="848">
        <f>IFERROR(VLOOKUP(J645,REAJUSTE!A:AA,27,FALSE),"")</f>
        <v>1.0229999999999999</v>
      </c>
    </row>
    <row r="646" spans="1:11" ht="18" x14ac:dyDescent="0.2">
      <c r="A646" s="862">
        <v>605832</v>
      </c>
      <c r="B646" s="863" t="s">
        <v>6254</v>
      </c>
      <c r="C646" s="862" t="s">
        <v>4</v>
      </c>
      <c r="D646" s="802">
        <f t="shared" si="9"/>
        <v>56370.559999999998</v>
      </c>
      <c r="G646" s="872">
        <v>55103.19</v>
      </c>
      <c r="J646" s="840" t="s">
        <v>15822</v>
      </c>
      <c r="K646" s="848">
        <f>IFERROR(VLOOKUP(J646,REAJUSTE!A:AA,27,FALSE),"")</f>
        <v>1.0229999999999999</v>
      </c>
    </row>
    <row r="647" spans="1:11" ht="18" x14ac:dyDescent="0.2">
      <c r="A647" s="862">
        <v>605561</v>
      </c>
      <c r="B647" s="863" t="s">
        <v>6255</v>
      </c>
      <c r="C647" s="862" t="s">
        <v>4</v>
      </c>
      <c r="D647" s="802">
        <f t="shared" si="9"/>
        <v>53708.31</v>
      </c>
      <c r="G647" s="872">
        <v>52500.800000000003</v>
      </c>
      <c r="J647" s="840" t="s">
        <v>15822</v>
      </c>
      <c r="K647" s="848">
        <f>IFERROR(VLOOKUP(J647,REAJUSTE!A:AA,27,FALSE),"")</f>
        <v>1.0229999999999999</v>
      </c>
    </row>
    <row r="648" spans="1:11" ht="18" x14ac:dyDescent="0.2">
      <c r="A648" s="862">
        <v>605779</v>
      </c>
      <c r="B648" s="863" t="s">
        <v>6256</v>
      </c>
      <c r="C648" s="862" t="s">
        <v>4</v>
      </c>
      <c r="D648" s="802">
        <f t="shared" si="9"/>
        <v>46993.47</v>
      </c>
      <c r="G648" s="872">
        <v>45936.93</v>
      </c>
      <c r="J648" s="840" t="s">
        <v>15822</v>
      </c>
      <c r="K648" s="848">
        <f>IFERROR(VLOOKUP(J648,REAJUSTE!A:AA,27,FALSE),"")</f>
        <v>1.0229999999999999</v>
      </c>
    </row>
    <row r="649" spans="1:11" ht="18" x14ac:dyDescent="0.2">
      <c r="A649" s="862">
        <v>605522</v>
      </c>
      <c r="B649" s="863" t="s">
        <v>6257</v>
      </c>
      <c r="C649" s="862" t="s">
        <v>4</v>
      </c>
      <c r="D649" s="802">
        <f t="shared" si="9"/>
        <v>42566.57</v>
      </c>
      <c r="G649" s="872">
        <v>41609.56</v>
      </c>
      <c r="J649" s="840" t="s">
        <v>15822</v>
      </c>
      <c r="K649" s="848">
        <f>IFERROR(VLOOKUP(J649,REAJUSTE!A:AA,27,FALSE),"")</f>
        <v>1.0229999999999999</v>
      </c>
    </row>
    <row r="650" spans="1:11" ht="18" x14ac:dyDescent="0.2">
      <c r="A650" s="862">
        <v>605813</v>
      </c>
      <c r="B650" s="863" t="s">
        <v>6258</v>
      </c>
      <c r="C650" s="862" t="s">
        <v>4</v>
      </c>
      <c r="D650" s="802">
        <f t="shared" si="9"/>
        <v>53290.37</v>
      </c>
      <c r="G650" s="872">
        <v>52092.25</v>
      </c>
      <c r="J650" s="840" t="s">
        <v>15822</v>
      </c>
      <c r="K650" s="848">
        <f>IFERROR(VLOOKUP(J650,REAJUSTE!A:AA,27,FALSE),"")</f>
        <v>1.0229999999999999</v>
      </c>
    </row>
    <row r="651" spans="1:11" ht="18" x14ac:dyDescent="0.2">
      <c r="A651" s="862">
        <v>605542</v>
      </c>
      <c r="B651" s="863" t="s">
        <v>6259</v>
      </c>
      <c r="C651" s="862" t="s">
        <v>4</v>
      </c>
      <c r="D651" s="802">
        <f t="shared" ref="D651:D714" si="10">TRUNC(G651*K651,2)</f>
        <v>48863.48</v>
      </c>
      <c r="G651" s="872">
        <v>47764.89</v>
      </c>
      <c r="J651" s="840" t="s">
        <v>15822</v>
      </c>
      <c r="K651" s="848">
        <f>IFERROR(VLOOKUP(J651,REAJUSTE!A:AA,27,FALSE),"")</f>
        <v>1.0229999999999999</v>
      </c>
    </row>
    <row r="652" spans="1:11" ht="18" x14ac:dyDescent="0.2">
      <c r="A652" s="862">
        <v>605833</v>
      </c>
      <c r="B652" s="863" t="s">
        <v>6260</v>
      </c>
      <c r="C652" s="862" t="s">
        <v>4</v>
      </c>
      <c r="D652" s="802">
        <f t="shared" si="10"/>
        <v>64061.89</v>
      </c>
      <c r="G652" s="872">
        <v>62621.599999999999</v>
      </c>
      <c r="J652" s="840" t="s">
        <v>15822</v>
      </c>
      <c r="K652" s="848">
        <f>IFERROR(VLOOKUP(J652,REAJUSTE!A:AA,27,FALSE),"")</f>
        <v>1.0229999999999999</v>
      </c>
    </row>
    <row r="653" spans="1:11" ht="18" x14ac:dyDescent="0.2">
      <c r="A653" s="862">
        <v>605562</v>
      </c>
      <c r="B653" s="863" t="s">
        <v>6261</v>
      </c>
      <c r="C653" s="862" t="s">
        <v>4</v>
      </c>
      <c r="D653" s="802">
        <f t="shared" si="10"/>
        <v>59634.99</v>
      </c>
      <c r="G653" s="872">
        <v>58294.23</v>
      </c>
      <c r="J653" s="840" t="s">
        <v>15822</v>
      </c>
      <c r="K653" s="848">
        <f>IFERROR(VLOOKUP(J653,REAJUSTE!A:AA,27,FALSE),"")</f>
        <v>1.0229999999999999</v>
      </c>
    </row>
    <row r="654" spans="1:11" ht="18" x14ac:dyDescent="0.2">
      <c r="A654" s="862">
        <v>605780</v>
      </c>
      <c r="B654" s="863" t="s">
        <v>6262</v>
      </c>
      <c r="C654" s="862" t="s">
        <v>4</v>
      </c>
      <c r="D654" s="802">
        <f t="shared" si="10"/>
        <v>49716.74</v>
      </c>
      <c r="G654" s="872">
        <v>48598.97</v>
      </c>
      <c r="J654" s="840" t="s">
        <v>15822</v>
      </c>
      <c r="K654" s="848">
        <f>IFERROR(VLOOKUP(J654,REAJUSTE!A:AA,27,FALSE),"")</f>
        <v>1.0229999999999999</v>
      </c>
    </row>
    <row r="655" spans="1:11" ht="18" x14ac:dyDescent="0.2">
      <c r="A655" s="862">
        <v>605523</v>
      </c>
      <c r="B655" s="863" t="s">
        <v>6263</v>
      </c>
      <c r="C655" s="862" t="s">
        <v>4</v>
      </c>
      <c r="D655" s="802">
        <f t="shared" si="10"/>
        <v>45066.95</v>
      </c>
      <c r="G655" s="872">
        <v>44053.72</v>
      </c>
      <c r="J655" s="840" t="s">
        <v>15822</v>
      </c>
      <c r="K655" s="848">
        <f>IFERROR(VLOOKUP(J655,REAJUSTE!A:AA,27,FALSE),"")</f>
        <v>1.0229999999999999</v>
      </c>
    </row>
    <row r="656" spans="1:11" ht="18" x14ac:dyDescent="0.2">
      <c r="A656" s="862">
        <v>605814</v>
      </c>
      <c r="B656" s="863" t="s">
        <v>6264</v>
      </c>
      <c r="C656" s="862" t="s">
        <v>4</v>
      </c>
      <c r="D656" s="802">
        <f t="shared" si="10"/>
        <v>56527.47</v>
      </c>
      <c r="G656" s="872">
        <v>55256.57</v>
      </c>
      <c r="J656" s="840" t="s">
        <v>15822</v>
      </c>
      <c r="K656" s="848">
        <f>IFERROR(VLOOKUP(J656,REAJUSTE!A:AA,27,FALSE),"")</f>
        <v>1.0229999999999999</v>
      </c>
    </row>
    <row r="657" spans="1:11" ht="18" x14ac:dyDescent="0.2">
      <c r="A657" s="862">
        <v>605543</v>
      </c>
      <c r="B657" s="863" t="s">
        <v>6265</v>
      </c>
      <c r="C657" s="862" t="s">
        <v>4</v>
      </c>
      <c r="D657" s="802">
        <f t="shared" si="10"/>
        <v>51877.68</v>
      </c>
      <c r="G657" s="872">
        <v>50711.32</v>
      </c>
      <c r="J657" s="840" t="s">
        <v>15822</v>
      </c>
      <c r="K657" s="848">
        <f>IFERROR(VLOOKUP(J657,REAJUSTE!A:AA,27,FALSE),"")</f>
        <v>1.0229999999999999</v>
      </c>
    </row>
    <row r="658" spans="1:11" ht="18" x14ac:dyDescent="0.2">
      <c r="A658" s="862">
        <v>605834</v>
      </c>
      <c r="B658" s="863" t="s">
        <v>6266</v>
      </c>
      <c r="C658" s="862" t="s">
        <v>4</v>
      </c>
      <c r="D658" s="802">
        <f t="shared" si="10"/>
        <v>68177.94</v>
      </c>
      <c r="G658" s="872">
        <v>66645.11</v>
      </c>
      <c r="J658" s="840" t="s">
        <v>15822</v>
      </c>
      <c r="K658" s="848">
        <f>IFERROR(VLOOKUP(J658,REAJUSTE!A:AA,27,FALSE),"")</f>
        <v>1.0229999999999999</v>
      </c>
    </row>
    <row r="659" spans="1:11" ht="18" x14ac:dyDescent="0.2">
      <c r="A659" s="862">
        <v>605563</v>
      </c>
      <c r="B659" s="863" t="s">
        <v>6267</v>
      </c>
      <c r="C659" s="862" t="s">
        <v>4</v>
      </c>
      <c r="D659" s="802">
        <f t="shared" si="10"/>
        <v>63528.160000000003</v>
      </c>
      <c r="G659" s="872">
        <v>62099.87</v>
      </c>
      <c r="J659" s="840" t="s">
        <v>15822</v>
      </c>
      <c r="K659" s="848">
        <f>IFERROR(VLOOKUP(J659,REAJUSTE!A:AA,27,FALSE),"")</f>
        <v>1.0229999999999999</v>
      </c>
    </row>
    <row r="660" spans="1:11" ht="15" x14ac:dyDescent="0.2">
      <c r="A660" s="862">
        <v>605606</v>
      </c>
      <c r="B660" s="863" t="s">
        <v>2002</v>
      </c>
      <c r="C660" s="862" t="s">
        <v>61</v>
      </c>
      <c r="D660" s="802">
        <f t="shared" si="10"/>
        <v>15.17</v>
      </c>
      <c r="G660" s="872">
        <v>14.83</v>
      </c>
      <c r="J660" s="840" t="s">
        <v>15822</v>
      </c>
      <c r="K660" s="848">
        <f>IFERROR(VLOOKUP(J660,REAJUSTE!A:AA,27,FALSE),"")</f>
        <v>1.0229999999999999</v>
      </c>
    </row>
    <row r="661" spans="1:11" ht="15" x14ac:dyDescent="0.2">
      <c r="A661" s="862">
        <v>705314</v>
      </c>
      <c r="B661" s="863" t="s">
        <v>6268</v>
      </c>
      <c r="C661" s="862" t="s">
        <v>587</v>
      </c>
      <c r="D661" s="802">
        <f t="shared" si="10"/>
        <v>13691.43</v>
      </c>
      <c r="G661" s="872">
        <v>13383.61</v>
      </c>
      <c r="J661" s="840" t="s">
        <v>15822</v>
      </c>
      <c r="K661" s="848">
        <f>IFERROR(VLOOKUP(J661,REAJUSTE!A:AA,27,FALSE),"")</f>
        <v>1.0229999999999999</v>
      </c>
    </row>
    <row r="662" spans="1:11" ht="15" x14ac:dyDescent="0.2">
      <c r="A662" s="862">
        <v>705312</v>
      </c>
      <c r="B662" s="863" t="s">
        <v>6269</v>
      </c>
      <c r="C662" s="862" t="s">
        <v>587</v>
      </c>
      <c r="D662" s="802">
        <f t="shared" si="10"/>
        <v>12417.8</v>
      </c>
      <c r="G662" s="872">
        <v>12138.62</v>
      </c>
      <c r="J662" s="840" t="s">
        <v>15822</v>
      </c>
      <c r="K662" s="848">
        <f>IFERROR(VLOOKUP(J662,REAJUSTE!A:AA,27,FALSE),"")</f>
        <v>1.0229999999999999</v>
      </c>
    </row>
    <row r="663" spans="1:11" ht="15" x14ac:dyDescent="0.2">
      <c r="A663" s="862">
        <v>705316</v>
      </c>
      <c r="B663" s="863" t="s">
        <v>6270</v>
      </c>
      <c r="C663" s="862" t="s">
        <v>587</v>
      </c>
      <c r="D663" s="802">
        <f t="shared" si="10"/>
        <v>15017.16</v>
      </c>
      <c r="G663" s="872">
        <v>14679.54</v>
      </c>
      <c r="J663" s="840" t="s">
        <v>15822</v>
      </c>
      <c r="K663" s="848">
        <f>IFERROR(VLOOKUP(J663,REAJUSTE!A:AA,27,FALSE),"")</f>
        <v>1.0229999999999999</v>
      </c>
    </row>
    <row r="664" spans="1:11" ht="15" x14ac:dyDescent="0.2">
      <c r="A664" s="862">
        <v>705315</v>
      </c>
      <c r="B664" s="863" t="s">
        <v>6271</v>
      </c>
      <c r="C664" s="862" t="s">
        <v>587</v>
      </c>
      <c r="D664" s="802">
        <f t="shared" si="10"/>
        <v>13643.14</v>
      </c>
      <c r="G664" s="872">
        <v>13336.41</v>
      </c>
      <c r="J664" s="840" t="s">
        <v>15822</v>
      </c>
      <c r="K664" s="848">
        <f>IFERROR(VLOOKUP(J664,REAJUSTE!A:AA,27,FALSE),"")</f>
        <v>1.0229999999999999</v>
      </c>
    </row>
    <row r="665" spans="1:11" ht="15" x14ac:dyDescent="0.2">
      <c r="A665" s="862">
        <v>705318</v>
      </c>
      <c r="B665" s="863" t="s">
        <v>6272</v>
      </c>
      <c r="C665" s="862" t="s">
        <v>587</v>
      </c>
      <c r="D665" s="802">
        <f t="shared" si="10"/>
        <v>16012.89</v>
      </c>
      <c r="G665" s="872">
        <v>15652.88</v>
      </c>
      <c r="J665" s="840" t="s">
        <v>15822</v>
      </c>
      <c r="K665" s="848">
        <f>IFERROR(VLOOKUP(J665,REAJUSTE!A:AA,27,FALSE),"")</f>
        <v>1.0229999999999999</v>
      </c>
    </row>
    <row r="666" spans="1:11" ht="15" x14ac:dyDescent="0.2">
      <c r="A666" s="862">
        <v>705317</v>
      </c>
      <c r="B666" s="863" t="s">
        <v>6273</v>
      </c>
      <c r="C666" s="862" t="s">
        <v>587</v>
      </c>
      <c r="D666" s="802">
        <f t="shared" si="10"/>
        <v>14464.15</v>
      </c>
      <c r="G666" s="872">
        <v>14138.96</v>
      </c>
      <c r="J666" s="840" t="s">
        <v>15822</v>
      </c>
      <c r="K666" s="848">
        <f>IFERROR(VLOOKUP(J666,REAJUSTE!A:AA,27,FALSE),"")</f>
        <v>1.0229999999999999</v>
      </c>
    </row>
    <row r="667" spans="1:11" ht="15" x14ac:dyDescent="0.2">
      <c r="A667" s="862">
        <v>705320</v>
      </c>
      <c r="B667" s="863" t="s">
        <v>6274</v>
      </c>
      <c r="C667" s="862" t="s">
        <v>587</v>
      </c>
      <c r="D667" s="802">
        <f t="shared" si="10"/>
        <v>20102.16</v>
      </c>
      <c r="G667" s="872">
        <v>19650.21</v>
      </c>
      <c r="J667" s="840" t="s">
        <v>15822</v>
      </c>
      <c r="K667" s="848">
        <f>IFERROR(VLOOKUP(J667,REAJUSTE!A:AA,27,FALSE),"")</f>
        <v>1.0229999999999999</v>
      </c>
    </row>
    <row r="668" spans="1:11" ht="15" x14ac:dyDescent="0.2">
      <c r="A668" s="862">
        <v>705319</v>
      </c>
      <c r="B668" s="863" t="s">
        <v>6275</v>
      </c>
      <c r="C668" s="862" t="s">
        <v>587</v>
      </c>
      <c r="D668" s="802">
        <f t="shared" si="10"/>
        <v>18206.87</v>
      </c>
      <c r="G668" s="872">
        <v>17797.53</v>
      </c>
      <c r="J668" s="840" t="s">
        <v>15822</v>
      </c>
      <c r="K668" s="848">
        <f>IFERROR(VLOOKUP(J668,REAJUSTE!A:AA,27,FALSE),"")</f>
        <v>1.0229999999999999</v>
      </c>
    </row>
    <row r="669" spans="1:11" ht="15" x14ac:dyDescent="0.2">
      <c r="A669" s="862">
        <v>705322</v>
      </c>
      <c r="B669" s="863" t="s">
        <v>6276</v>
      </c>
      <c r="C669" s="862" t="s">
        <v>587</v>
      </c>
      <c r="D669" s="802">
        <f t="shared" si="10"/>
        <v>21195.75</v>
      </c>
      <c r="G669" s="872">
        <v>20719.21</v>
      </c>
      <c r="J669" s="840" t="s">
        <v>15822</v>
      </c>
      <c r="K669" s="848">
        <f>IFERROR(VLOOKUP(J669,REAJUSTE!A:AA,27,FALSE),"")</f>
        <v>1.0229999999999999</v>
      </c>
    </row>
    <row r="670" spans="1:11" ht="15" x14ac:dyDescent="0.2">
      <c r="A670" s="862">
        <v>705321</v>
      </c>
      <c r="B670" s="863" t="s">
        <v>6277</v>
      </c>
      <c r="C670" s="862" t="s">
        <v>587</v>
      </c>
      <c r="D670" s="802">
        <f t="shared" si="10"/>
        <v>19054.97</v>
      </c>
      <c r="G670" s="872">
        <v>18626.560000000001</v>
      </c>
      <c r="J670" s="840" t="s">
        <v>15822</v>
      </c>
      <c r="K670" s="848">
        <f>IFERROR(VLOOKUP(J670,REAJUSTE!A:AA,27,FALSE),"")</f>
        <v>1.0229999999999999</v>
      </c>
    </row>
    <row r="671" spans="1:11" ht="15" x14ac:dyDescent="0.2">
      <c r="A671" s="862">
        <v>705324</v>
      </c>
      <c r="B671" s="863" t="s">
        <v>6278</v>
      </c>
      <c r="C671" s="862" t="s">
        <v>587</v>
      </c>
      <c r="D671" s="802">
        <f t="shared" si="10"/>
        <v>23273.759999999998</v>
      </c>
      <c r="G671" s="872">
        <v>22750.5</v>
      </c>
      <c r="J671" s="840" t="s">
        <v>15822</v>
      </c>
      <c r="K671" s="848">
        <f>IFERROR(VLOOKUP(J671,REAJUSTE!A:AA,27,FALSE),"")</f>
        <v>1.0229999999999999</v>
      </c>
    </row>
    <row r="672" spans="1:11" ht="15" x14ac:dyDescent="0.2">
      <c r="A672" s="862">
        <v>705323</v>
      </c>
      <c r="B672" s="863" t="s">
        <v>6279</v>
      </c>
      <c r="C672" s="862" t="s">
        <v>587</v>
      </c>
      <c r="D672" s="802">
        <f t="shared" si="10"/>
        <v>20979.31</v>
      </c>
      <c r="G672" s="872">
        <v>20507.64</v>
      </c>
      <c r="J672" s="840" t="s">
        <v>15822</v>
      </c>
      <c r="K672" s="848">
        <f>IFERROR(VLOOKUP(J672,REAJUSTE!A:AA,27,FALSE),"")</f>
        <v>1.0229999999999999</v>
      </c>
    </row>
    <row r="673" spans="1:11" ht="15" x14ac:dyDescent="0.2">
      <c r="A673" s="862">
        <v>705326</v>
      </c>
      <c r="B673" s="863" t="s">
        <v>6280</v>
      </c>
      <c r="C673" s="862" t="s">
        <v>587</v>
      </c>
      <c r="D673" s="802">
        <f t="shared" si="10"/>
        <v>24986.39</v>
      </c>
      <c r="G673" s="872">
        <v>24424.63</v>
      </c>
      <c r="J673" s="840" t="s">
        <v>15822</v>
      </c>
      <c r="K673" s="848">
        <f>IFERROR(VLOOKUP(J673,REAJUSTE!A:AA,27,FALSE),"")</f>
        <v>1.0229999999999999</v>
      </c>
    </row>
    <row r="674" spans="1:11" ht="15" x14ac:dyDescent="0.2">
      <c r="A674" s="862">
        <v>705325</v>
      </c>
      <c r="B674" s="863" t="s">
        <v>6281</v>
      </c>
      <c r="C674" s="862" t="s">
        <v>587</v>
      </c>
      <c r="D674" s="802">
        <f t="shared" si="10"/>
        <v>22474.91</v>
      </c>
      <c r="G674" s="872">
        <v>21969.61</v>
      </c>
      <c r="J674" s="840" t="s">
        <v>15822</v>
      </c>
      <c r="K674" s="848">
        <f>IFERROR(VLOOKUP(J674,REAJUSTE!A:AA,27,FALSE),"")</f>
        <v>1.0229999999999999</v>
      </c>
    </row>
    <row r="675" spans="1:11" ht="15" x14ac:dyDescent="0.2">
      <c r="A675" s="862">
        <v>705328</v>
      </c>
      <c r="B675" s="863" t="s">
        <v>6282</v>
      </c>
      <c r="C675" s="862" t="s">
        <v>587</v>
      </c>
      <c r="D675" s="802">
        <f t="shared" si="10"/>
        <v>31746.6</v>
      </c>
      <c r="G675" s="872">
        <v>31032.85</v>
      </c>
      <c r="J675" s="840" t="s">
        <v>15822</v>
      </c>
      <c r="K675" s="848">
        <f>IFERROR(VLOOKUP(J675,REAJUSTE!A:AA,27,FALSE),"")</f>
        <v>1.0229999999999999</v>
      </c>
    </row>
    <row r="676" spans="1:11" ht="15" x14ac:dyDescent="0.2">
      <c r="A676" s="862">
        <v>705327</v>
      </c>
      <c r="B676" s="863" t="s">
        <v>6283</v>
      </c>
      <c r="C676" s="862" t="s">
        <v>587</v>
      </c>
      <c r="D676" s="802">
        <f t="shared" si="10"/>
        <v>28630.82</v>
      </c>
      <c r="G676" s="872">
        <v>27987.119999999999</v>
      </c>
      <c r="J676" s="840" t="s">
        <v>15822</v>
      </c>
      <c r="K676" s="848">
        <f>IFERROR(VLOOKUP(J676,REAJUSTE!A:AA,27,FALSE),"")</f>
        <v>1.0229999999999999</v>
      </c>
    </row>
    <row r="677" spans="1:11" ht="15" x14ac:dyDescent="0.2">
      <c r="A677" s="862">
        <v>705330</v>
      </c>
      <c r="B677" s="863" t="s">
        <v>6284</v>
      </c>
      <c r="C677" s="862" t="s">
        <v>587</v>
      </c>
      <c r="D677" s="802">
        <f t="shared" si="10"/>
        <v>29636.080000000002</v>
      </c>
      <c r="G677" s="872">
        <v>28969.78</v>
      </c>
      <c r="J677" s="840" t="s">
        <v>15822</v>
      </c>
      <c r="K677" s="848">
        <f>IFERROR(VLOOKUP(J677,REAJUSTE!A:AA,27,FALSE),"")</f>
        <v>1.0229999999999999</v>
      </c>
    </row>
    <row r="678" spans="1:11" ht="15" x14ac:dyDescent="0.2">
      <c r="A678" s="862">
        <v>705329</v>
      </c>
      <c r="B678" s="863" t="s">
        <v>6285</v>
      </c>
      <c r="C678" s="862" t="s">
        <v>587</v>
      </c>
      <c r="D678" s="802">
        <f t="shared" si="10"/>
        <v>26521.759999999998</v>
      </c>
      <c r="G678" s="872">
        <v>25925.48</v>
      </c>
      <c r="J678" s="840" t="s">
        <v>15822</v>
      </c>
      <c r="K678" s="848">
        <f>IFERROR(VLOOKUP(J678,REAJUSTE!A:AA,27,FALSE),"")</f>
        <v>1.0229999999999999</v>
      </c>
    </row>
    <row r="679" spans="1:11" ht="15" x14ac:dyDescent="0.2">
      <c r="A679" s="862">
        <v>705332</v>
      </c>
      <c r="B679" s="863" t="s">
        <v>6286</v>
      </c>
      <c r="C679" s="862" t="s">
        <v>587</v>
      </c>
      <c r="D679" s="802">
        <f t="shared" si="10"/>
        <v>32078.92</v>
      </c>
      <c r="G679" s="872">
        <v>31357.7</v>
      </c>
      <c r="J679" s="840" t="s">
        <v>15822</v>
      </c>
      <c r="K679" s="848">
        <f>IFERROR(VLOOKUP(J679,REAJUSTE!A:AA,27,FALSE),"")</f>
        <v>1.0229999999999999</v>
      </c>
    </row>
    <row r="680" spans="1:11" ht="15" x14ac:dyDescent="0.2">
      <c r="A680" s="862">
        <v>705331</v>
      </c>
      <c r="B680" s="863" t="s">
        <v>6287</v>
      </c>
      <c r="C680" s="862" t="s">
        <v>587</v>
      </c>
      <c r="D680" s="802">
        <f t="shared" si="10"/>
        <v>28902.15</v>
      </c>
      <c r="G680" s="872">
        <v>28252.35</v>
      </c>
      <c r="J680" s="840" t="s">
        <v>15822</v>
      </c>
      <c r="K680" s="848">
        <f>IFERROR(VLOOKUP(J680,REAJUSTE!A:AA,27,FALSE),"")</f>
        <v>1.0229999999999999</v>
      </c>
    </row>
    <row r="681" spans="1:11" ht="15" x14ac:dyDescent="0.2">
      <c r="A681" s="862">
        <v>705334</v>
      </c>
      <c r="B681" s="863" t="s">
        <v>6288</v>
      </c>
      <c r="C681" s="862" t="s">
        <v>587</v>
      </c>
      <c r="D681" s="802">
        <f t="shared" si="10"/>
        <v>34164.97</v>
      </c>
      <c r="G681" s="872">
        <v>33396.85</v>
      </c>
      <c r="J681" s="840" t="s">
        <v>15822</v>
      </c>
      <c r="K681" s="848">
        <f>IFERROR(VLOOKUP(J681,REAJUSTE!A:AA,27,FALSE),"")</f>
        <v>1.0229999999999999</v>
      </c>
    </row>
    <row r="682" spans="1:11" ht="15" x14ac:dyDescent="0.2">
      <c r="A682" s="862">
        <v>705333</v>
      </c>
      <c r="B682" s="863" t="s">
        <v>6289</v>
      </c>
      <c r="C682" s="862" t="s">
        <v>587</v>
      </c>
      <c r="D682" s="802">
        <f t="shared" si="10"/>
        <v>31017.63</v>
      </c>
      <c r="G682" s="872">
        <v>30320.27</v>
      </c>
      <c r="J682" s="840" t="s">
        <v>15822</v>
      </c>
      <c r="K682" s="848">
        <f>IFERROR(VLOOKUP(J682,REAJUSTE!A:AA,27,FALSE),"")</f>
        <v>1.0229999999999999</v>
      </c>
    </row>
    <row r="683" spans="1:11" ht="15" x14ac:dyDescent="0.2">
      <c r="A683" s="862">
        <v>705336</v>
      </c>
      <c r="B683" s="863" t="s">
        <v>6290</v>
      </c>
      <c r="C683" s="862" t="s">
        <v>587</v>
      </c>
      <c r="D683" s="802">
        <f t="shared" si="10"/>
        <v>45979.63</v>
      </c>
      <c r="G683" s="872">
        <v>44945.88</v>
      </c>
      <c r="J683" s="840" t="s">
        <v>15822</v>
      </c>
      <c r="K683" s="848">
        <f>IFERROR(VLOOKUP(J683,REAJUSTE!A:AA,27,FALSE),"")</f>
        <v>1.0229999999999999</v>
      </c>
    </row>
    <row r="684" spans="1:11" ht="15" x14ac:dyDescent="0.2">
      <c r="A684" s="862">
        <v>705335</v>
      </c>
      <c r="B684" s="863" t="s">
        <v>6291</v>
      </c>
      <c r="C684" s="862" t="s">
        <v>587</v>
      </c>
      <c r="D684" s="802">
        <f t="shared" si="10"/>
        <v>41593</v>
      </c>
      <c r="G684" s="872">
        <v>40657.870000000003</v>
      </c>
      <c r="J684" s="840" t="s">
        <v>15822</v>
      </c>
      <c r="K684" s="848">
        <f>IFERROR(VLOOKUP(J684,REAJUSTE!A:AA,27,FALSE),"")</f>
        <v>1.0229999999999999</v>
      </c>
    </row>
    <row r="685" spans="1:11" ht="15" x14ac:dyDescent="0.2">
      <c r="A685" s="862">
        <v>705338</v>
      </c>
      <c r="B685" s="863" t="s">
        <v>6292</v>
      </c>
      <c r="C685" s="862" t="s">
        <v>587</v>
      </c>
      <c r="D685" s="802">
        <f t="shared" si="10"/>
        <v>42861.87</v>
      </c>
      <c r="G685" s="872">
        <v>41898.22</v>
      </c>
      <c r="J685" s="840" t="s">
        <v>15822</v>
      </c>
      <c r="K685" s="848">
        <f>IFERROR(VLOOKUP(J685,REAJUSTE!A:AA,27,FALSE),"")</f>
        <v>1.0229999999999999</v>
      </c>
    </row>
    <row r="686" spans="1:11" ht="15" x14ac:dyDescent="0.2">
      <c r="A686" s="862">
        <v>705337</v>
      </c>
      <c r="B686" s="863" t="s">
        <v>6293</v>
      </c>
      <c r="C686" s="862" t="s">
        <v>587</v>
      </c>
      <c r="D686" s="802">
        <f t="shared" si="10"/>
        <v>38323.230000000003</v>
      </c>
      <c r="G686" s="872">
        <v>37461.620000000003</v>
      </c>
      <c r="J686" s="840" t="s">
        <v>15822</v>
      </c>
      <c r="K686" s="848">
        <f>IFERROR(VLOOKUP(J686,REAJUSTE!A:AA,27,FALSE),"")</f>
        <v>1.0229999999999999</v>
      </c>
    </row>
    <row r="687" spans="1:11" ht="15" x14ac:dyDescent="0.2">
      <c r="A687" s="862">
        <v>705340</v>
      </c>
      <c r="B687" s="863" t="s">
        <v>6294</v>
      </c>
      <c r="C687" s="862" t="s">
        <v>587</v>
      </c>
      <c r="D687" s="802">
        <f t="shared" si="10"/>
        <v>46249.87</v>
      </c>
      <c r="G687" s="872">
        <v>45210.04</v>
      </c>
      <c r="J687" s="840" t="s">
        <v>15822</v>
      </c>
      <c r="K687" s="848">
        <f>IFERROR(VLOOKUP(J687,REAJUSTE!A:AA,27,FALSE),"")</f>
        <v>1.0229999999999999</v>
      </c>
    </row>
    <row r="688" spans="1:11" ht="15" x14ac:dyDescent="0.2">
      <c r="A688" s="862">
        <v>705339</v>
      </c>
      <c r="B688" s="863" t="s">
        <v>6295</v>
      </c>
      <c r="C688" s="862" t="s">
        <v>587</v>
      </c>
      <c r="D688" s="802">
        <f t="shared" si="10"/>
        <v>41662.74</v>
      </c>
      <c r="G688" s="872">
        <v>40726.050000000003</v>
      </c>
      <c r="J688" s="840" t="s">
        <v>15822</v>
      </c>
      <c r="K688" s="848">
        <f>IFERROR(VLOOKUP(J688,REAJUSTE!A:AA,27,FALSE),"")</f>
        <v>1.0229999999999999</v>
      </c>
    </row>
    <row r="689" spans="1:11" ht="15" x14ac:dyDescent="0.2">
      <c r="A689" s="862">
        <v>705342</v>
      </c>
      <c r="B689" s="863" t="s">
        <v>6296</v>
      </c>
      <c r="C689" s="862" t="s">
        <v>587</v>
      </c>
      <c r="D689" s="802">
        <f t="shared" si="10"/>
        <v>52510.62</v>
      </c>
      <c r="G689" s="872">
        <v>51330.03</v>
      </c>
      <c r="J689" s="840" t="s">
        <v>15822</v>
      </c>
      <c r="K689" s="848">
        <f>IFERROR(VLOOKUP(J689,REAJUSTE!A:AA,27,FALSE),"")</f>
        <v>1.0229999999999999</v>
      </c>
    </row>
    <row r="690" spans="1:11" ht="15" x14ac:dyDescent="0.2">
      <c r="A690" s="862">
        <v>705341</v>
      </c>
      <c r="B690" s="863" t="s">
        <v>6297</v>
      </c>
      <c r="C690" s="862" t="s">
        <v>587</v>
      </c>
      <c r="D690" s="802">
        <f t="shared" si="10"/>
        <v>47408.71</v>
      </c>
      <c r="G690" s="872">
        <v>46342.83</v>
      </c>
      <c r="J690" s="840" t="s">
        <v>15822</v>
      </c>
      <c r="K690" s="848">
        <f>IFERROR(VLOOKUP(J690,REAJUSTE!A:AA,27,FALSE),"")</f>
        <v>1.0229999999999999</v>
      </c>
    </row>
    <row r="691" spans="1:11" ht="15" x14ac:dyDescent="0.2">
      <c r="A691" s="862">
        <v>705344</v>
      </c>
      <c r="B691" s="863" t="s">
        <v>6298</v>
      </c>
      <c r="C691" s="862" t="s">
        <v>587</v>
      </c>
      <c r="D691" s="802">
        <f t="shared" si="10"/>
        <v>66594.98</v>
      </c>
      <c r="G691" s="872">
        <v>65097.74</v>
      </c>
      <c r="J691" s="840" t="s">
        <v>15822</v>
      </c>
      <c r="K691" s="848">
        <f>IFERROR(VLOOKUP(J691,REAJUSTE!A:AA,27,FALSE),"")</f>
        <v>1.0229999999999999</v>
      </c>
    </row>
    <row r="692" spans="1:11" ht="15" x14ac:dyDescent="0.2">
      <c r="A692" s="862">
        <v>705343</v>
      </c>
      <c r="B692" s="863" t="s">
        <v>6299</v>
      </c>
      <c r="C692" s="862" t="s">
        <v>587</v>
      </c>
      <c r="D692" s="802">
        <f t="shared" si="10"/>
        <v>60345.440000000002</v>
      </c>
      <c r="G692" s="872">
        <v>58988.7</v>
      </c>
      <c r="J692" s="840" t="s">
        <v>15822</v>
      </c>
      <c r="K692" s="848">
        <f>IFERROR(VLOOKUP(J692,REAJUSTE!A:AA,27,FALSE),"")</f>
        <v>1.0229999999999999</v>
      </c>
    </row>
    <row r="693" spans="1:11" ht="15" x14ac:dyDescent="0.2">
      <c r="A693" s="862">
        <v>705225</v>
      </c>
      <c r="B693" s="863" t="s">
        <v>6300</v>
      </c>
      <c r="C693" s="862" t="s">
        <v>587</v>
      </c>
      <c r="D693" s="802">
        <f t="shared" si="10"/>
        <v>11708.31</v>
      </c>
      <c r="G693" s="872">
        <v>11445.08</v>
      </c>
      <c r="J693" s="840" t="s">
        <v>15822</v>
      </c>
      <c r="K693" s="848">
        <f>IFERROR(VLOOKUP(J693,REAJUSTE!A:AA,27,FALSE),"")</f>
        <v>1.0229999999999999</v>
      </c>
    </row>
    <row r="694" spans="1:11" ht="15" x14ac:dyDescent="0.2">
      <c r="A694" s="862">
        <v>705224</v>
      </c>
      <c r="B694" s="863" t="s">
        <v>6301</v>
      </c>
      <c r="C694" s="862" t="s">
        <v>587</v>
      </c>
      <c r="D694" s="802">
        <f t="shared" si="10"/>
        <v>10534.55</v>
      </c>
      <c r="G694" s="872">
        <v>10297.709999999999</v>
      </c>
      <c r="J694" s="840" t="s">
        <v>15822</v>
      </c>
      <c r="K694" s="848">
        <f>IFERROR(VLOOKUP(J694,REAJUSTE!A:AA,27,FALSE),"")</f>
        <v>1.0229999999999999</v>
      </c>
    </row>
    <row r="695" spans="1:11" ht="15" x14ac:dyDescent="0.2">
      <c r="A695" s="862">
        <v>705227</v>
      </c>
      <c r="B695" s="863" t="s">
        <v>6302</v>
      </c>
      <c r="C695" s="862" t="s">
        <v>587</v>
      </c>
      <c r="D695" s="802">
        <f t="shared" si="10"/>
        <v>12126.23</v>
      </c>
      <c r="G695" s="872">
        <v>11853.6</v>
      </c>
      <c r="J695" s="840" t="s">
        <v>15822</v>
      </c>
      <c r="K695" s="848">
        <f>IFERROR(VLOOKUP(J695,REAJUSTE!A:AA,27,FALSE),"")</f>
        <v>1.0229999999999999</v>
      </c>
    </row>
    <row r="696" spans="1:11" ht="15" x14ac:dyDescent="0.2">
      <c r="A696" s="862">
        <v>705226</v>
      </c>
      <c r="B696" s="863" t="s">
        <v>6303</v>
      </c>
      <c r="C696" s="862" t="s">
        <v>587</v>
      </c>
      <c r="D696" s="802">
        <f t="shared" si="10"/>
        <v>11050.25</v>
      </c>
      <c r="G696" s="872">
        <v>10801.81</v>
      </c>
      <c r="J696" s="840" t="s">
        <v>15822</v>
      </c>
      <c r="K696" s="848">
        <f>IFERROR(VLOOKUP(J696,REAJUSTE!A:AA,27,FALSE),"")</f>
        <v>1.0229999999999999</v>
      </c>
    </row>
    <row r="697" spans="1:11" ht="15" x14ac:dyDescent="0.2">
      <c r="A697" s="862">
        <v>705229</v>
      </c>
      <c r="B697" s="863" t="s">
        <v>6304</v>
      </c>
      <c r="C697" s="862" t="s">
        <v>587</v>
      </c>
      <c r="D697" s="802">
        <f t="shared" si="10"/>
        <v>13056.06</v>
      </c>
      <c r="G697" s="872">
        <v>12762.53</v>
      </c>
      <c r="J697" s="840" t="s">
        <v>15822</v>
      </c>
      <c r="K697" s="848">
        <f>IFERROR(VLOOKUP(J697,REAJUSTE!A:AA,27,FALSE),"")</f>
        <v>1.0229999999999999</v>
      </c>
    </row>
    <row r="698" spans="1:11" ht="15" x14ac:dyDescent="0.2">
      <c r="A698" s="862">
        <v>705228</v>
      </c>
      <c r="B698" s="863" t="s">
        <v>6305</v>
      </c>
      <c r="C698" s="862" t="s">
        <v>587</v>
      </c>
      <c r="D698" s="802">
        <f t="shared" si="10"/>
        <v>11813.8</v>
      </c>
      <c r="G698" s="872">
        <v>11548.2</v>
      </c>
      <c r="J698" s="840" t="s">
        <v>15822</v>
      </c>
      <c r="K698" s="848">
        <f>IFERROR(VLOOKUP(J698,REAJUSTE!A:AA,27,FALSE),"")</f>
        <v>1.0229999999999999</v>
      </c>
    </row>
    <row r="699" spans="1:11" ht="15" x14ac:dyDescent="0.2">
      <c r="A699" s="862">
        <v>705231</v>
      </c>
      <c r="B699" s="863" t="s">
        <v>6306</v>
      </c>
      <c r="C699" s="862" t="s">
        <v>587</v>
      </c>
      <c r="D699" s="802">
        <f t="shared" si="10"/>
        <v>16284.31</v>
      </c>
      <c r="G699" s="872">
        <v>15918.2</v>
      </c>
      <c r="J699" s="840" t="s">
        <v>15822</v>
      </c>
      <c r="K699" s="848">
        <f>IFERROR(VLOOKUP(J699,REAJUSTE!A:AA,27,FALSE),"")</f>
        <v>1.0229999999999999</v>
      </c>
    </row>
    <row r="700" spans="1:11" ht="15" x14ac:dyDescent="0.2">
      <c r="A700" s="862">
        <v>705230</v>
      </c>
      <c r="B700" s="863" t="s">
        <v>6307</v>
      </c>
      <c r="C700" s="862" t="s">
        <v>587</v>
      </c>
      <c r="D700" s="802">
        <f t="shared" si="10"/>
        <v>14830.2</v>
      </c>
      <c r="G700" s="872">
        <v>14496.78</v>
      </c>
      <c r="J700" s="840" t="s">
        <v>15822</v>
      </c>
      <c r="K700" s="848">
        <f>IFERROR(VLOOKUP(J700,REAJUSTE!A:AA,27,FALSE),"")</f>
        <v>1.0229999999999999</v>
      </c>
    </row>
    <row r="701" spans="1:11" ht="15" x14ac:dyDescent="0.2">
      <c r="A701" s="862">
        <v>705233</v>
      </c>
      <c r="B701" s="863" t="s">
        <v>6308</v>
      </c>
      <c r="C701" s="862" t="s">
        <v>587</v>
      </c>
      <c r="D701" s="802">
        <f t="shared" si="10"/>
        <v>18254.240000000002</v>
      </c>
      <c r="G701" s="872">
        <v>17843.84</v>
      </c>
      <c r="J701" s="840" t="s">
        <v>15822</v>
      </c>
      <c r="K701" s="848">
        <f>IFERROR(VLOOKUP(J701,REAJUSTE!A:AA,27,FALSE),"")</f>
        <v>1.0229999999999999</v>
      </c>
    </row>
    <row r="702" spans="1:11" ht="15" x14ac:dyDescent="0.2">
      <c r="A702" s="862">
        <v>705232</v>
      </c>
      <c r="B702" s="863" t="s">
        <v>6309</v>
      </c>
      <c r="C702" s="862" t="s">
        <v>587</v>
      </c>
      <c r="D702" s="802">
        <f t="shared" si="10"/>
        <v>16386.349999999999</v>
      </c>
      <c r="G702" s="872">
        <v>16017.94</v>
      </c>
      <c r="J702" s="840" t="s">
        <v>15822</v>
      </c>
      <c r="K702" s="848">
        <f>IFERROR(VLOOKUP(J702,REAJUSTE!A:AA,27,FALSE),"")</f>
        <v>1.0229999999999999</v>
      </c>
    </row>
    <row r="703" spans="1:11" ht="15" x14ac:dyDescent="0.2">
      <c r="A703" s="862">
        <v>705235</v>
      </c>
      <c r="B703" s="863" t="s">
        <v>6310</v>
      </c>
      <c r="C703" s="862" t="s">
        <v>587</v>
      </c>
      <c r="D703" s="802">
        <f t="shared" si="10"/>
        <v>18776.62</v>
      </c>
      <c r="G703" s="872">
        <v>18354.47</v>
      </c>
      <c r="J703" s="840" t="s">
        <v>15822</v>
      </c>
      <c r="K703" s="848">
        <f>IFERROR(VLOOKUP(J703,REAJUSTE!A:AA,27,FALSE),"")</f>
        <v>1.0229999999999999</v>
      </c>
    </row>
    <row r="704" spans="1:11" ht="15" x14ac:dyDescent="0.2">
      <c r="A704" s="862">
        <v>705234</v>
      </c>
      <c r="B704" s="863" t="s">
        <v>6311</v>
      </c>
      <c r="C704" s="862" t="s">
        <v>587</v>
      </c>
      <c r="D704" s="802">
        <f t="shared" si="10"/>
        <v>17034.310000000001</v>
      </c>
      <c r="G704" s="872">
        <v>16651.330000000002</v>
      </c>
      <c r="J704" s="840" t="s">
        <v>15822</v>
      </c>
      <c r="K704" s="848">
        <f>IFERROR(VLOOKUP(J704,REAJUSTE!A:AA,27,FALSE),"")</f>
        <v>1.0229999999999999</v>
      </c>
    </row>
    <row r="705" spans="1:11" ht="15" x14ac:dyDescent="0.2">
      <c r="A705" s="862">
        <v>705237</v>
      </c>
      <c r="B705" s="863" t="s">
        <v>6312</v>
      </c>
      <c r="C705" s="862" t="s">
        <v>587</v>
      </c>
      <c r="D705" s="802">
        <f t="shared" si="10"/>
        <v>20313.2</v>
      </c>
      <c r="G705" s="872">
        <v>19856.509999999998</v>
      </c>
      <c r="J705" s="840" t="s">
        <v>15822</v>
      </c>
      <c r="K705" s="848">
        <f>IFERROR(VLOOKUP(J705,REAJUSTE!A:AA,27,FALSE),"")</f>
        <v>1.0229999999999999</v>
      </c>
    </row>
    <row r="706" spans="1:11" ht="15" x14ac:dyDescent="0.2">
      <c r="A706" s="862">
        <v>705236</v>
      </c>
      <c r="B706" s="863" t="s">
        <v>6313</v>
      </c>
      <c r="C706" s="862" t="s">
        <v>587</v>
      </c>
      <c r="D706" s="802">
        <f t="shared" si="10"/>
        <v>18357.72</v>
      </c>
      <c r="G706" s="872">
        <v>17944.990000000002</v>
      </c>
      <c r="J706" s="840" t="s">
        <v>15822</v>
      </c>
      <c r="K706" s="848">
        <f>IFERROR(VLOOKUP(J706,REAJUSTE!A:AA,27,FALSE),"")</f>
        <v>1.0229999999999999</v>
      </c>
    </row>
    <row r="707" spans="1:11" ht="15" x14ac:dyDescent="0.2">
      <c r="A707" s="862">
        <v>705239</v>
      </c>
      <c r="B707" s="863" t="s">
        <v>6314</v>
      </c>
      <c r="C707" s="862" t="s">
        <v>587</v>
      </c>
      <c r="D707" s="802">
        <f t="shared" si="10"/>
        <v>25961.25</v>
      </c>
      <c r="G707" s="872">
        <v>25377.57</v>
      </c>
      <c r="J707" s="840" t="s">
        <v>15822</v>
      </c>
      <c r="K707" s="848">
        <f>IFERROR(VLOOKUP(J707,REAJUSTE!A:AA,27,FALSE),"")</f>
        <v>1.0229999999999999</v>
      </c>
    </row>
    <row r="708" spans="1:11" ht="15" x14ac:dyDescent="0.2">
      <c r="A708" s="862">
        <v>705238</v>
      </c>
      <c r="B708" s="863" t="s">
        <v>6315</v>
      </c>
      <c r="C708" s="862" t="s">
        <v>587</v>
      </c>
      <c r="D708" s="802">
        <f t="shared" si="10"/>
        <v>23516.39</v>
      </c>
      <c r="G708" s="872">
        <v>22987.68</v>
      </c>
      <c r="J708" s="840" t="s">
        <v>15822</v>
      </c>
      <c r="K708" s="848">
        <f>IFERROR(VLOOKUP(J708,REAJUSTE!A:AA,27,FALSE),"")</f>
        <v>1.0229999999999999</v>
      </c>
    </row>
    <row r="709" spans="1:11" ht="15" x14ac:dyDescent="0.2">
      <c r="A709" s="862">
        <v>705241</v>
      </c>
      <c r="B709" s="863" t="s">
        <v>6316</v>
      </c>
      <c r="C709" s="862" t="s">
        <v>587</v>
      </c>
      <c r="D709" s="802">
        <f t="shared" si="10"/>
        <v>24677.4</v>
      </c>
      <c r="G709" s="872">
        <v>24122.59</v>
      </c>
      <c r="J709" s="840" t="s">
        <v>15822</v>
      </c>
      <c r="K709" s="848">
        <f>IFERROR(VLOOKUP(J709,REAJUSTE!A:AA,27,FALSE),"")</f>
        <v>1.0229999999999999</v>
      </c>
    </row>
    <row r="710" spans="1:11" ht="15" x14ac:dyDescent="0.2">
      <c r="A710" s="862">
        <v>705240</v>
      </c>
      <c r="B710" s="863" t="s">
        <v>6317</v>
      </c>
      <c r="C710" s="862" t="s">
        <v>587</v>
      </c>
      <c r="D710" s="802">
        <f t="shared" si="10"/>
        <v>22111.81</v>
      </c>
      <c r="G710" s="872">
        <v>21614.68</v>
      </c>
      <c r="J710" s="840" t="s">
        <v>15822</v>
      </c>
      <c r="K710" s="848">
        <f>IFERROR(VLOOKUP(J710,REAJUSTE!A:AA,27,FALSE),"")</f>
        <v>1.0229999999999999</v>
      </c>
    </row>
    <row r="711" spans="1:11" ht="15" x14ac:dyDescent="0.2">
      <c r="A711" s="862">
        <v>705243</v>
      </c>
      <c r="B711" s="863" t="s">
        <v>6318</v>
      </c>
      <c r="C711" s="862" t="s">
        <v>587</v>
      </c>
      <c r="D711" s="802">
        <f t="shared" si="10"/>
        <v>26180.31</v>
      </c>
      <c r="G711" s="872">
        <v>25591.71</v>
      </c>
      <c r="J711" s="840" t="s">
        <v>15822</v>
      </c>
      <c r="K711" s="848">
        <f>IFERROR(VLOOKUP(J711,REAJUSTE!A:AA,27,FALSE),"")</f>
        <v>1.0229999999999999</v>
      </c>
    </row>
    <row r="712" spans="1:11" ht="15" x14ac:dyDescent="0.2">
      <c r="A712" s="862">
        <v>705242</v>
      </c>
      <c r="B712" s="863" t="s">
        <v>6319</v>
      </c>
      <c r="C712" s="862" t="s">
        <v>587</v>
      </c>
      <c r="D712" s="802">
        <f t="shared" si="10"/>
        <v>23608.6</v>
      </c>
      <c r="G712" s="872">
        <v>23077.82</v>
      </c>
      <c r="J712" s="840" t="s">
        <v>15822</v>
      </c>
      <c r="K712" s="848">
        <f>IFERROR(VLOOKUP(J712,REAJUSTE!A:AA,27,FALSE),"")</f>
        <v>1.0229999999999999</v>
      </c>
    </row>
    <row r="713" spans="1:11" ht="15" x14ac:dyDescent="0.2">
      <c r="A713" s="862">
        <v>705245</v>
      </c>
      <c r="B713" s="863" t="s">
        <v>6320</v>
      </c>
      <c r="C713" s="862" t="s">
        <v>587</v>
      </c>
      <c r="D713" s="802">
        <f t="shared" si="10"/>
        <v>29042.3</v>
      </c>
      <c r="G713" s="872">
        <v>28389.35</v>
      </c>
      <c r="J713" s="840" t="s">
        <v>15822</v>
      </c>
      <c r="K713" s="848">
        <f>IFERROR(VLOOKUP(J713,REAJUSTE!A:AA,27,FALSE),"")</f>
        <v>1.0229999999999999</v>
      </c>
    </row>
    <row r="714" spans="1:11" ht="15" x14ac:dyDescent="0.2">
      <c r="A714" s="862">
        <v>705244</v>
      </c>
      <c r="B714" s="863" t="s">
        <v>6321</v>
      </c>
      <c r="C714" s="862" t="s">
        <v>587</v>
      </c>
      <c r="D714" s="802">
        <f t="shared" si="10"/>
        <v>26298.99</v>
      </c>
      <c r="G714" s="872">
        <v>25707.72</v>
      </c>
      <c r="J714" s="840" t="s">
        <v>15822</v>
      </c>
      <c r="K714" s="848">
        <f>IFERROR(VLOOKUP(J714,REAJUSTE!A:AA,27,FALSE),"")</f>
        <v>1.0229999999999999</v>
      </c>
    </row>
    <row r="715" spans="1:11" ht="15" x14ac:dyDescent="0.2">
      <c r="A715" s="862">
        <v>705247</v>
      </c>
      <c r="B715" s="863" t="s">
        <v>6322</v>
      </c>
      <c r="C715" s="862" t="s">
        <v>587</v>
      </c>
      <c r="D715" s="802">
        <f t="shared" ref="D715:D778" si="11">TRUNC(G715*K715,2)</f>
        <v>36821.33</v>
      </c>
      <c r="G715" s="872">
        <v>35993.480000000003</v>
      </c>
      <c r="J715" s="840" t="s">
        <v>15822</v>
      </c>
      <c r="K715" s="848">
        <f>IFERROR(VLOOKUP(J715,REAJUSTE!A:AA,27,FALSE),"")</f>
        <v>1.0229999999999999</v>
      </c>
    </row>
    <row r="716" spans="1:11" ht="15" x14ac:dyDescent="0.2">
      <c r="A716" s="862">
        <v>705246</v>
      </c>
      <c r="B716" s="863" t="s">
        <v>6323</v>
      </c>
      <c r="C716" s="862" t="s">
        <v>587</v>
      </c>
      <c r="D716" s="802">
        <f t="shared" si="11"/>
        <v>33460.6</v>
      </c>
      <c r="G716" s="872">
        <v>32708.31</v>
      </c>
      <c r="J716" s="840" t="s">
        <v>15822</v>
      </c>
      <c r="K716" s="848">
        <f>IFERROR(VLOOKUP(J716,REAJUSTE!A:AA,27,FALSE),"")</f>
        <v>1.0229999999999999</v>
      </c>
    </row>
    <row r="717" spans="1:11" ht="15" x14ac:dyDescent="0.2">
      <c r="A717" s="862">
        <v>705249</v>
      </c>
      <c r="B717" s="863" t="s">
        <v>6324</v>
      </c>
      <c r="C717" s="862" t="s">
        <v>587</v>
      </c>
      <c r="D717" s="802">
        <f t="shared" si="11"/>
        <v>35076.769999999997</v>
      </c>
      <c r="G717" s="872">
        <v>34288.15</v>
      </c>
      <c r="J717" s="840" t="s">
        <v>15822</v>
      </c>
      <c r="K717" s="848">
        <f>IFERROR(VLOOKUP(J717,REAJUSTE!A:AA,27,FALSE),"")</f>
        <v>1.0229999999999999</v>
      </c>
    </row>
    <row r="718" spans="1:11" ht="15" x14ac:dyDescent="0.2">
      <c r="A718" s="862">
        <v>705248</v>
      </c>
      <c r="B718" s="863" t="s">
        <v>6325</v>
      </c>
      <c r="C718" s="862" t="s">
        <v>587</v>
      </c>
      <c r="D718" s="802">
        <f t="shared" si="11"/>
        <v>31354.26</v>
      </c>
      <c r="G718" s="872">
        <v>30649.33</v>
      </c>
      <c r="J718" s="840" t="s">
        <v>15822</v>
      </c>
      <c r="K718" s="848">
        <f>IFERROR(VLOOKUP(J718,REAJUSTE!A:AA,27,FALSE),"")</f>
        <v>1.0229999999999999</v>
      </c>
    </row>
    <row r="719" spans="1:11" ht="15" x14ac:dyDescent="0.2">
      <c r="A719" s="862">
        <v>705251</v>
      </c>
      <c r="B719" s="863" t="s">
        <v>6326</v>
      </c>
      <c r="C719" s="862" t="s">
        <v>587</v>
      </c>
      <c r="D719" s="802">
        <f t="shared" si="11"/>
        <v>37159.58</v>
      </c>
      <c r="G719" s="872">
        <v>36324.129999999997</v>
      </c>
      <c r="J719" s="840" t="s">
        <v>15822</v>
      </c>
      <c r="K719" s="848">
        <f>IFERROR(VLOOKUP(J719,REAJUSTE!A:AA,27,FALSE),"")</f>
        <v>1.0229999999999999</v>
      </c>
    </row>
    <row r="720" spans="1:11" ht="15" x14ac:dyDescent="0.2">
      <c r="A720" s="862">
        <v>705250</v>
      </c>
      <c r="B720" s="863" t="s">
        <v>6327</v>
      </c>
      <c r="C720" s="862" t="s">
        <v>587</v>
      </c>
      <c r="D720" s="802">
        <f t="shared" si="11"/>
        <v>33428.29</v>
      </c>
      <c r="G720" s="872">
        <v>32676.73</v>
      </c>
      <c r="J720" s="840" t="s">
        <v>15822</v>
      </c>
      <c r="K720" s="848">
        <f>IFERROR(VLOOKUP(J720,REAJUSTE!A:AA,27,FALSE),"")</f>
        <v>1.0229999999999999</v>
      </c>
    </row>
    <row r="721" spans="1:11" ht="15" x14ac:dyDescent="0.2">
      <c r="A721" s="862">
        <v>705253</v>
      </c>
      <c r="B721" s="863" t="s">
        <v>6328</v>
      </c>
      <c r="C721" s="862" t="s">
        <v>587</v>
      </c>
      <c r="D721" s="802">
        <f t="shared" si="11"/>
        <v>40653.360000000001</v>
      </c>
      <c r="G721" s="872">
        <v>39739.360000000001</v>
      </c>
      <c r="J721" s="840" t="s">
        <v>15822</v>
      </c>
      <c r="K721" s="848">
        <f>IFERROR(VLOOKUP(J721,REAJUSTE!A:AA,27,FALSE),"")</f>
        <v>1.0229999999999999</v>
      </c>
    </row>
    <row r="722" spans="1:11" ht="15" x14ac:dyDescent="0.2">
      <c r="A722" s="862">
        <v>705252</v>
      </c>
      <c r="B722" s="863" t="s">
        <v>6329</v>
      </c>
      <c r="C722" s="862" t="s">
        <v>587</v>
      </c>
      <c r="D722" s="802">
        <f t="shared" si="11"/>
        <v>36595.379999999997</v>
      </c>
      <c r="G722" s="872">
        <v>35772.61</v>
      </c>
      <c r="J722" s="840" t="s">
        <v>15822</v>
      </c>
      <c r="K722" s="848">
        <f>IFERROR(VLOOKUP(J722,REAJUSTE!A:AA,27,FALSE),"")</f>
        <v>1.0229999999999999</v>
      </c>
    </row>
    <row r="723" spans="1:11" ht="15" x14ac:dyDescent="0.2">
      <c r="A723" s="862">
        <v>705255</v>
      </c>
      <c r="B723" s="863" t="s">
        <v>6330</v>
      </c>
      <c r="C723" s="862" t="s">
        <v>587</v>
      </c>
      <c r="D723" s="802">
        <f t="shared" si="11"/>
        <v>51474.25</v>
      </c>
      <c r="G723" s="872">
        <v>50316.959999999999</v>
      </c>
      <c r="J723" s="840" t="s">
        <v>15822</v>
      </c>
      <c r="K723" s="848">
        <f>IFERROR(VLOOKUP(J723,REAJUSTE!A:AA,27,FALSE),"")</f>
        <v>1.0229999999999999</v>
      </c>
    </row>
    <row r="724" spans="1:11" ht="15" x14ac:dyDescent="0.2">
      <c r="A724" s="862">
        <v>705254</v>
      </c>
      <c r="B724" s="863" t="s">
        <v>6331</v>
      </c>
      <c r="C724" s="862" t="s">
        <v>587</v>
      </c>
      <c r="D724" s="802">
        <f t="shared" si="11"/>
        <v>46568.01</v>
      </c>
      <c r="G724" s="872">
        <v>45521.03</v>
      </c>
      <c r="J724" s="840" t="s">
        <v>15822</v>
      </c>
      <c r="K724" s="848">
        <f>IFERROR(VLOOKUP(J724,REAJUSTE!A:AA,27,FALSE),"")</f>
        <v>1.0229999999999999</v>
      </c>
    </row>
    <row r="725" spans="1:11" ht="15" x14ac:dyDescent="0.2">
      <c r="A725" s="862">
        <v>705403</v>
      </c>
      <c r="B725" s="863" t="s">
        <v>6332</v>
      </c>
      <c r="C725" s="862" t="s">
        <v>587</v>
      </c>
      <c r="D725" s="802">
        <f t="shared" si="11"/>
        <v>17127.650000000001</v>
      </c>
      <c r="G725" s="872">
        <v>16742.580000000002</v>
      </c>
      <c r="J725" s="840" t="s">
        <v>15822</v>
      </c>
      <c r="K725" s="848">
        <f>IFERROR(VLOOKUP(J725,REAJUSTE!A:AA,27,FALSE),"")</f>
        <v>1.0229999999999999</v>
      </c>
    </row>
    <row r="726" spans="1:11" ht="15" x14ac:dyDescent="0.2">
      <c r="A726" s="862">
        <v>705402</v>
      </c>
      <c r="B726" s="863" t="s">
        <v>6333</v>
      </c>
      <c r="C726" s="862" t="s">
        <v>587</v>
      </c>
      <c r="D726" s="802">
        <f t="shared" si="11"/>
        <v>15421.95</v>
      </c>
      <c r="G726" s="872">
        <v>15075.22</v>
      </c>
      <c r="J726" s="840" t="s">
        <v>15822</v>
      </c>
      <c r="K726" s="848">
        <f>IFERROR(VLOOKUP(J726,REAJUSTE!A:AA,27,FALSE),"")</f>
        <v>1.0229999999999999</v>
      </c>
    </row>
    <row r="727" spans="1:11" ht="15" x14ac:dyDescent="0.2">
      <c r="A727" s="862">
        <v>705405</v>
      </c>
      <c r="B727" s="863" t="s">
        <v>6334</v>
      </c>
      <c r="C727" s="862" t="s">
        <v>587</v>
      </c>
      <c r="D727" s="802">
        <f t="shared" si="11"/>
        <v>18534.900000000001</v>
      </c>
      <c r="G727" s="872">
        <v>18118.189999999999</v>
      </c>
      <c r="J727" s="840" t="s">
        <v>15822</v>
      </c>
      <c r="K727" s="848">
        <f>IFERROR(VLOOKUP(J727,REAJUSTE!A:AA,27,FALSE),"")</f>
        <v>1.0229999999999999</v>
      </c>
    </row>
    <row r="728" spans="1:11" ht="15" x14ac:dyDescent="0.2">
      <c r="A728" s="862">
        <v>705404</v>
      </c>
      <c r="B728" s="863" t="s">
        <v>6335</v>
      </c>
      <c r="C728" s="862" t="s">
        <v>587</v>
      </c>
      <c r="D728" s="802">
        <f t="shared" si="11"/>
        <v>16808.54</v>
      </c>
      <c r="G728" s="872">
        <v>16430.64</v>
      </c>
      <c r="J728" s="840" t="s">
        <v>15822</v>
      </c>
      <c r="K728" s="848">
        <f>IFERROR(VLOOKUP(J728,REAJUSTE!A:AA,27,FALSE),"")</f>
        <v>1.0229999999999999</v>
      </c>
    </row>
    <row r="729" spans="1:11" ht="15" x14ac:dyDescent="0.2">
      <c r="A729" s="862">
        <v>705407</v>
      </c>
      <c r="B729" s="863" t="s">
        <v>6336</v>
      </c>
      <c r="C729" s="862" t="s">
        <v>587</v>
      </c>
      <c r="D729" s="802">
        <f t="shared" si="11"/>
        <v>19392.28</v>
      </c>
      <c r="G729" s="872">
        <v>18956.29</v>
      </c>
      <c r="J729" s="840" t="s">
        <v>15822</v>
      </c>
      <c r="K729" s="848">
        <f>IFERROR(VLOOKUP(J729,REAJUSTE!A:AA,27,FALSE),"")</f>
        <v>1.0229999999999999</v>
      </c>
    </row>
    <row r="730" spans="1:11" ht="15" x14ac:dyDescent="0.2">
      <c r="A730" s="862">
        <v>705406</v>
      </c>
      <c r="B730" s="863" t="s">
        <v>6337</v>
      </c>
      <c r="C730" s="862" t="s">
        <v>587</v>
      </c>
      <c r="D730" s="802">
        <f t="shared" si="11"/>
        <v>17469.38</v>
      </c>
      <c r="G730" s="872">
        <v>17076.62</v>
      </c>
      <c r="J730" s="840" t="s">
        <v>15822</v>
      </c>
      <c r="K730" s="848">
        <f>IFERROR(VLOOKUP(J730,REAJUSTE!A:AA,27,FALSE),"")</f>
        <v>1.0229999999999999</v>
      </c>
    </row>
    <row r="731" spans="1:11" ht="15" x14ac:dyDescent="0.2">
      <c r="A731" s="862">
        <v>705409</v>
      </c>
      <c r="B731" s="863" t="s">
        <v>6338</v>
      </c>
      <c r="C731" s="862" t="s">
        <v>587</v>
      </c>
      <c r="D731" s="802">
        <f t="shared" si="11"/>
        <v>24441.46</v>
      </c>
      <c r="G731" s="872">
        <v>23891.95</v>
      </c>
      <c r="J731" s="840" t="s">
        <v>15822</v>
      </c>
      <c r="K731" s="848">
        <f>IFERROR(VLOOKUP(J731,REAJUSTE!A:AA,27,FALSE),"")</f>
        <v>1.0229999999999999</v>
      </c>
    </row>
    <row r="732" spans="1:11" ht="15" x14ac:dyDescent="0.2">
      <c r="A732" s="862">
        <v>705408</v>
      </c>
      <c r="B732" s="863" t="s">
        <v>6339</v>
      </c>
      <c r="C732" s="862" t="s">
        <v>587</v>
      </c>
      <c r="D732" s="802">
        <f t="shared" si="11"/>
        <v>22072.69</v>
      </c>
      <c r="G732" s="872">
        <v>21576.44</v>
      </c>
      <c r="J732" s="840" t="s">
        <v>15822</v>
      </c>
      <c r="K732" s="848">
        <f>IFERROR(VLOOKUP(J732,REAJUSTE!A:AA,27,FALSE),"")</f>
        <v>1.0229999999999999</v>
      </c>
    </row>
    <row r="733" spans="1:11" ht="15" x14ac:dyDescent="0.2">
      <c r="A733" s="862">
        <v>705411</v>
      </c>
      <c r="B733" s="863" t="s">
        <v>6340</v>
      </c>
      <c r="C733" s="862" t="s">
        <v>587</v>
      </c>
      <c r="D733" s="802">
        <f t="shared" si="11"/>
        <v>25990.93</v>
      </c>
      <c r="G733" s="872">
        <v>25406.58</v>
      </c>
      <c r="J733" s="840" t="s">
        <v>15822</v>
      </c>
      <c r="K733" s="848">
        <f>IFERROR(VLOOKUP(J733,REAJUSTE!A:AA,27,FALSE),"")</f>
        <v>1.0229999999999999</v>
      </c>
    </row>
    <row r="734" spans="1:11" ht="15" x14ac:dyDescent="0.2">
      <c r="A734" s="862">
        <v>705410</v>
      </c>
      <c r="B734" s="863" t="s">
        <v>6341</v>
      </c>
      <c r="C734" s="862" t="s">
        <v>587</v>
      </c>
      <c r="D734" s="802">
        <f t="shared" si="11"/>
        <v>23241.279999999999</v>
      </c>
      <c r="G734" s="872">
        <v>22718.75</v>
      </c>
      <c r="J734" s="840" t="s">
        <v>15822</v>
      </c>
      <c r="K734" s="848">
        <f>IFERROR(VLOOKUP(J734,REAJUSTE!A:AA,27,FALSE),"")</f>
        <v>1.0229999999999999</v>
      </c>
    </row>
    <row r="735" spans="1:11" ht="15" x14ac:dyDescent="0.2">
      <c r="A735" s="862">
        <v>705413</v>
      </c>
      <c r="B735" s="863" t="s">
        <v>6342</v>
      </c>
      <c r="C735" s="862" t="s">
        <v>587</v>
      </c>
      <c r="D735" s="802">
        <f t="shared" si="11"/>
        <v>27991.759999999998</v>
      </c>
      <c r="G735" s="872">
        <v>27362.43</v>
      </c>
      <c r="J735" s="840" t="s">
        <v>15822</v>
      </c>
      <c r="K735" s="848">
        <f>IFERROR(VLOOKUP(J735,REAJUSTE!A:AA,27,FALSE),"")</f>
        <v>1.0229999999999999</v>
      </c>
    </row>
    <row r="736" spans="1:11" ht="15" x14ac:dyDescent="0.2">
      <c r="A736" s="862">
        <v>705412</v>
      </c>
      <c r="B736" s="863" t="s">
        <v>6343</v>
      </c>
      <c r="C736" s="862" t="s">
        <v>587</v>
      </c>
      <c r="D736" s="802">
        <f t="shared" si="11"/>
        <v>25237.06</v>
      </c>
      <c r="G736" s="872">
        <v>24669.66</v>
      </c>
      <c r="J736" s="840" t="s">
        <v>15822</v>
      </c>
      <c r="K736" s="848">
        <f>IFERROR(VLOOKUP(J736,REAJUSTE!A:AA,27,FALSE),"")</f>
        <v>1.0229999999999999</v>
      </c>
    </row>
    <row r="737" spans="1:11" ht="15" x14ac:dyDescent="0.2">
      <c r="A737" s="862">
        <v>705415</v>
      </c>
      <c r="B737" s="863" t="s">
        <v>6344</v>
      </c>
      <c r="C737" s="862" t="s">
        <v>587</v>
      </c>
      <c r="D737" s="802">
        <f t="shared" si="11"/>
        <v>30818.37</v>
      </c>
      <c r="G737" s="872">
        <v>30125.49</v>
      </c>
      <c r="J737" s="840" t="s">
        <v>15822</v>
      </c>
      <c r="K737" s="848">
        <f>IFERROR(VLOOKUP(J737,REAJUSTE!A:AA,27,FALSE),"")</f>
        <v>1.0229999999999999</v>
      </c>
    </row>
    <row r="738" spans="1:11" ht="15" x14ac:dyDescent="0.2">
      <c r="A738" s="862">
        <v>705414</v>
      </c>
      <c r="B738" s="863" t="s">
        <v>6345</v>
      </c>
      <c r="C738" s="862" t="s">
        <v>587</v>
      </c>
      <c r="D738" s="802">
        <f t="shared" si="11"/>
        <v>27714.27</v>
      </c>
      <c r="G738" s="872">
        <v>27091.18</v>
      </c>
      <c r="J738" s="840" t="s">
        <v>15822</v>
      </c>
      <c r="K738" s="848">
        <f>IFERROR(VLOOKUP(J738,REAJUSTE!A:AA,27,FALSE),"")</f>
        <v>1.0229999999999999</v>
      </c>
    </row>
    <row r="739" spans="1:11" ht="15" x14ac:dyDescent="0.2">
      <c r="A739" s="862">
        <v>705417</v>
      </c>
      <c r="B739" s="863" t="s">
        <v>6346</v>
      </c>
      <c r="C739" s="862" t="s">
        <v>587</v>
      </c>
      <c r="D739" s="802">
        <f t="shared" si="11"/>
        <v>39067.72</v>
      </c>
      <c r="G739" s="872">
        <v>38189.370000000003</v>
      </c>
      <c r="J739" s="840" t="s">
        <v>15822</v>
      </c>
      <c r="K739" s="848">
        <f>IFERROR(VLOOKUP(J739,REAJUSTE!A:AA,27,FALSE),"")</f>
        <v>1.0229999999999999</v>
      </c>
    </row>
    <row r="740" spans="1:11" ht="15" x14ac:dyDescent="0.2">
      <c r="A740" s="862">
        <v>705416</v>
      </c>
      <c r="B740" s="863" t="s">
        <v>6347</v>
      </c>
      <c r="C740" s="862" t="s">
        <v>587</v>
      </c>
      <c r="D740" s="802">
        <f t="shared" si="11"/>
        <v>35247.160000000003</v>
      </c>
      <c r="G740" s="872">
        <v>34454.71</v>
      </c>
      <c r="J740" s="840" t="s">
        <v>15822</v>
      </c>
      <c r="K740" s="848">
        <f>IFERROR(VLOOKUP(J740,REAJUSTE!A:AA,27,FALSE),"")</f>
        <v>1.0229999999999999</v>
      </c>
    </row>
    <row r="741" spans="1:11" ht="15" x14ac:dyDescent="0.2">
      <c r="A741" s="862">
        <v>705419</v>
      </c>
      <c r="B741" s="863" t="s">
        <v>6348</v>
      </c>
      <c r="C741" s="862" t="s">
        <v>587</v>
      </c>
      <c r="D741" s="802">
        <f t="shared" si="11"/>
        <v>36829.58</v>
      </c>
      <c r="G741" s="872">
        <v>36001.550000000003</v>
      </c>
      <c r="J741" s="840" t="s">
        <v>15822</v>
      </c>
      <c r="K741" s="848">
        <f>IFERROR(VLOOKUP(J741,REAJUSTE!A:AA,27,FALSE),"")</f>
        <v>1.0229999999999999</v>
      </c>
    </row>
    <row r="742" spans="1:11" ht="15" x14ac:dyDescent="0.2">
      <c r="A742" s="862">
        <v>705418</v>
      </c>
      <c r="B742" s="863" t="s">
        <v>6349</v>
      </c>
      <c r="C742" s="862" t="s">
        <v>587</v>
      </c>
      <c r="D742" s="802">
        <f t="shared" si="11"/>
        <v>32988</v>
      </c>
      <c r="G742" s="872">
        <v>32246.34</v>
      </c>
      <c r="J742" s="840" t="s">
        <v>15822</v>
      </c>
      <c r="K742" s="848">
        <f>IFERROR(VLOOKUP(J742,REAJUSTE!A:AA,27,FALSE),"")</f>
        <v>1.0229999999999999</v>
      </c>
    </row>
    <row r="743" spans="1:11" ht="15" x14ac:dyDescent="0.2">
      <c r="A743" s="862">
        <v>705421</v>
      </c>
      <c r="B743" s="863" t="s">
        <v>6350</v>
      </c>
      <c r="C743" s="862" t="s">
        <v>587</v>
      </c>
      <c r="D743" s="802">
        <f t="shared" si="11"/>
        <v>39666.69</v>
      </c>
      <c r="G743" s="872">
        <v>38774.870000000003</v>
      </c>
      <c r="J743" s="840" t="s">
        <v>15822</v>
      </c>
      <c r="K743" s="848">
        <f>IFERROR(VLOOKUP(J743,REAJUSTE!A:AA,27,FALSE),"")</f>
        <v>1.0229999999999999</v>
      </c>
    </row>
    <row r="744" spans="1:11" ht="15" x14ac:dyDescent="0.2">
      <c r="A744" s="862">
        <v>705420</v>
      </c>
      <c r="B744" s="863" t="s">
        <v>6351</v>
      </c>
      <c r="C744" s="862" t="s">
        <v>587</v>
      </c>
      <c r="D744" s="802">
        <f t="shared" si="11"/>
        <v>35803.410000000003</v>
      </c>
      <c r="G744" s="872">
        <v>34998.449999999997</v>
      </c>
      <c r="J744" s="840" t="s">
        <v>15822</v>
      </c>
      <c r="K744" s="848">
        <f>IFERROR(VLOOKUP(J744,REAJUSTE!A:AA,27,FALSE),"")</f>
        <v>1.0229999999999999</v>
      </c>
    </row>
    <row r="745" spans="1:11" ht="15" x14ac:dyDescent="0.2">
      <c r="A745" s="862">
        <v>705423</v>
      </c>
      <c r="B745" s="863" t="s">
        <v>6352</v>
      </c>
      <c r="C745" s="862" t="s">
        <v>587</v>
      </c>
      <c r="D745" s="802">
        <f t="shared" si="11"/>
        <v>45166.52</v>
      </c>
      <c r="G745" s="872">
        <v>44151.05</v>
      </c>
      <c r="J745" s="840" t="s">
        <v>15822</v>
      </c>
      <c r="K745" s="848">
        <f>IFERROR(VLOOKUP(J745,REAJUSTE!A:AA,27,FALSE),"")</f>
        <v>1.0229999999999999</v>
      </c>
    </row>
    <row r="746" spans="1:11" ht="15" x14ac:dyDescent="0.2">
      <c r="A746" s="862">
        <v>705422</v>
      </c>
      <c r="B746" s="863" t="s">
        <v>6353</v>
      </c>
      <c r="C746" s="862" t="s">
        <v>587</v>
      </c>
      <c r="D746" s="802">
        <f t="shared" si="11"/>
        <v>40843.83</v>
      </c>
      <c r="G746" s="872">
        <v>39925.550000000003</v>
      </c>
      <c r="J746" s="840" t="s">
        <v>15822</v>
      </c>
      <c r="K746" s="848">
        <f>IFERROR(VLOOKUP(J746,REAJUSTE!A:AA,27,FALSE),"")</f>
        <v>1.0229999999999999</v>
      </c>
    </row>
    <row r="747" spans="1:11" ht="15" x14ac:dyDescent="0.2">
      <c r="A747" s="862">
        <v>705425</v>
      </c>
      <c r="B747" s="863" t="s">
        <v>6354</v>
      </c>
      <c r="C747" s="862" t="s">
        <v>587</v>
      </c>
      <c r="D747" s="802">
        <f t="shared" si="11"/>
        <v>57226.7</v>
      </c>
      <c r="G747" s="872">
        <v>55940.08</v>
      </c>
      <c r="J747" s="840" t="s">
        <v>15822</v>
      </c>
      <c r="K747" s="848">
        <f>IFERROR(VLOOKUP(J747,REAJUSTE!A:AA,27,FALSE),"")</f>
        <v>1.0229999999999999</v>
      </c>
    </row>
    <row r="748" spans="1:11" ht="15" x14ac:dyDescent="0.2">
      <c r="A748" s="862">
        <v>705424</v>
      </c>
      <c r="B748" s="863" t="s">
        <v>6355</v>
      </c>
      <c r="C748" s="862" t="s">
        <v>587</v>
      </c>
      <c r="D748" s="802">
        <f t="shared" si="11"/>
        <v>51922.68</v>
      </c>
      <c r="G748" s="872">
        <v>50755.31</v>
      </c>
      <c r="J748" s="840" t="s">
        <v>15822</v>
      </c>
      <c r="K748" s="848">
        <f>IFERROR(VLOOKUP(J748,REAJUSTE!A:AA,27,FALSE),"")</f>
        <v>1.0229999999999999</v>
      </c>
    </row>
    <row r="749" spans="1:11" ht="15" x14ac:dyDescent="0.2">
      <c r="A749" s="862">
        <v>705427</v>
      </c>
      <c r="B749" s="863" t="s">
        <v>6356</v>
      </c>
      <c r="C749" s="862" t="s">
        <v>587</v>
      </c>
      <c r="D749" s="802">
        <f t="shared" si="11"/>
        <v>52069.42</v>
      </c>
      <c r="G749" s="872">
        <v>50898.75</v>
      </c>
      <c r="J749" s="840" t="s">
        <v>15822</v>
      </c>
      <c r="K749" s="848">
        <f>IFERROR(VLOOKUP(J749,REAJUSTE!A:AA,27,FALSE),"")</f>
        <v>1.0229999999999999</v>
      </c>
    </row>
    <row r="750" spans="1:11" ht="15" x14ac:dyDescent="0.2">
      <c r="A750" s="862">
        <v>705426</v>
      </c>
      <c r="B750" s="863" t="s">
        <v>6357</v>
      </c>
      <c r="C750" s="862" t="s">
        <v>587</v>
      </c>
      <c r="D750" s="802">
        <f t="shared" si="11"/>
        <v>46512.31</v>
      </c>
      <c r="G750" s="872">
        <v>45466.58</v>
      </c>
      <c r="J750" s="840" t="s">
        <v>15822</v>
      </c>
      <c r="K750" s="848">
        <f>IFERROR(VLOOKUP(J750,REAJUSTE!A:AA,27,FALSE),"")</f>
        <v>1.0229999999999999</v>
      </c>
    </row>
    <row r="751" spans="1:11" ht="15" x14ac:dyDescent="0.2">
      <c r="A751" s="862">
        <v>705429</v>
      </c>
      <c r="B751" s="863" t="s">
        <v>6358</v>
      </c>
      <c r="C751" s="862" t="s">
        <v>587</v>
      </c>
      <c r="D751" s="802">
        <f t="shared" si="11"/>
        <v>53912.5</v>
      </c>
      <c r="G751" s="872">
        <v>52700.4</v>
      </c>
      <c r="J751" s="840" t="s">
        <v>15822</v>
      </c>
      <c r="K751" s="848">
        <f>IFERROR(VLOOKUP(J751,REAJUSTE!A:AA,27,FALSE),"")</f>
        <v>1.0229999999999999</v>
      </c>
    </row>
    <row r="752" spans="1:11" ht="15" x14ac:dyDescent="0.2">
      <c r="A752" s="862">
        <v>705428</v>
      </c>
      <c r="B752" s="863" t="s">
        <v>6359</v>
      </c>
      <c r="C752" s="862" t="s">
        <v>587</v>
      </c>
      <c r="D752" s="802">
        <f t="shared" si="11"/>
        <v>48440.639999999999</v>
      </c>
      <c r="G752" s="872">
        <v>47351.56</v>
      </c>
      <c r="J752" s="840" t="s">
        <v>15822</v>
      </c>
      <c r="K752" s="848">
        <f>IFERROR(VLOOKUP(J752,REAJUSTE!A:AA,27,FALSE),"")</f>
        <v>1.0229999999999999</v>
      </c>
    </row>
    <row r="753" spans="1:11" ht="15" x14ac:dyDescent="0.2">
      <c r="A753" s="862">
        <v>705431</v>
      </c>
      <c r="B753" s="863" t="s">
        <v>6360</v>
      </c>
      <c r="C753" s="862" t="s">
        <v>587</v>
      </c>
      <c r="D753" s="802">
        <f t="shared" si="11"/>
        <v>64995.33</v>
      </c>
      <c r="G753" s="872">
        <v>63534.05</v>
      </c>
      <c r="J753" s="840" t="s">
        <v>15822</v>
      </c>
      <c r="K753" s="848">
        <f>IFERROR(VLOOKUP(J753,REAJUSTE!A:AA,27,FALSE),"")</f>
        <v>1.0229999999999999</v>
      </c>
    </row>
    <row r="754" spans="1:11" ht="15" x14ac:dyDescent="0.2">
      <c r="A754" s="862">
        <v>705430</v>
      </c>
      <c r="B754" s="863" t="s">
        <v>6361</v>
      </c>
      <c r="C754" s="862" t="s">
        <v>587</v>
      </c>
      <c r="D754" s="802">
        <f t="shared" si="11"/>
        <v>58888.91</v>
      </c>
      <c r="G754" s="872">
        <v>57564.92</v>
      </c>
      <c r="J754" s="840" t="s">
        <v>15822</v>
      </c>
      <c r="K754" s="848">
        <f>IFERROR(VLOOKUP(J754,REAJUSTE!A:AA,27,FALSE),"")</f>
        <v>1.0229999999999999</v>
      </c>
    </row>
    <row r="755" spans="1:11" ht="15" x14ac:dyDescent="0.2">
      <c r="A755" s="862">
        <v>705433</v>
      </c>
      <c r="B755" s="863" t="s">
        <v>6362</v>
      </c>
      <c r="C755" s="862" t="s">
        <v>587</v>
      </c>
      <c r="D755" s="802">
        <f t="shared" si="11"/>
        <v>82464.61</v>
      </c>
      <c r="G755" s="872">
        <v>80610.570000000007</v>
      </c>
      <c r="J755" s="840" t="s">
        <v>15822</v>
      </c>
      <c r="K755" s="848">
        <f>IFERROR(VLOOKUP(J755,REAJUSTE!A:AA,27,FALSE),"")</f>
        <v>1.0229999999999999</v>
      </c>
    </row>
    <row r="756" spans="1:11" ht="15" x14ac:dyDescent="0.2">
      <c r="A756" s="862">
        <v>705432</v>
      </c>
      <c r="B756" s="863" t="s">
        <v>6363</v>
      </c>
      <c r="C756" s="862" t="s">
        <v>587</v>
      </c>
      <c r="D756" s="802">
        <f t="shared" si="11"/>
        <v>74901.2</v>
      </c>
      <c r="G756" s="872">
        <v>73217.210000000006</v>
      </c>
      <c r="J756" s="840" t="s">
        <v>15822</v>
      </c>
      <c r="K756" s="848">
        <f>IFERROR(VLOOKUP(J756,REAJUSTE!A:AA,27,FALSE),"")</f>
        <v>1.0229999999999999</v>
      </c>
    </row>
    <row r="757" spans="1:11" ht="18" x14ac:dyDescent="0.2">
      <c r="A757" s="862">
        <v>705257</v>
      </c>
      <c r="B757" s="863" t="s">
        <v>6364</v>
      </c>
      <c r="C757" s="862" t="s">
        <v>4</v>
      </c>
      <c r="D757" s="802">
        <f t="shared" si="11"/>
        <v>4053.65</v>
      </c>
      <c r="G757" s="872">
        <v>3962.52</v>
      </c>
      <c r="J757" s="840" t="s">
        <v>15822</v>
      </c>
      <c r="K757" s="848">
        <f>IFERROR(VLOOKUP(J757,REAJUSTE!A:AA,27,FALSE),"")</f>
        <v>1.0229999999999999</v>
      </c>
    </row>
    <row r="758" spans="1:11" ht="18" x14ac:dyDescent="0.2">
      <c r="A758" s="862">
        <v>705256</v>
      </c>
      <c r="B758" s="863" t="s">
        <v>6365</v>
      </c>
      <c r="C758" s="862" t="s">
        <v>4</v>
      </c>
      <c r="D758" s="802">
        <f t="shared" si="11"/>
        <v>3706.96</v>
      </c>
      <c r="G758" s="872">
        <v>3623.62</v>
      </c>
      <c r="J758" s="840" t="s">
        <v>15822</v>
      </c>
      <c r="K758" s="848">
        <f>IFERROR(VLOOKUP(J758,REAJUSTE!A:AA,27,FALSE),"")</f>
        <v>1.0229999999999999</v>
      </c>
    </row>
    <row r="759" spans="1:11" ht="18" x14ac:dyDescent="0.2">
      <c r="A759" s="862">
        <v>705259</v>
      </c>
      <c r="B759" s="863" t="s">
        <v>6366</v>
      </c>
      <c r="C759" s="862" t="s">
        <v>4</v>
      </c>
      <c r="D759" s="802">
        <f t="shared" si="11"/>
        <v>3523.5</v>
      </c>
      <c r="G759" s="872">
        <v>3444.29</v>
      </c>
      <c r="J759" s="840" t="s">
        <v>15822</v>
      </c>
      <c r="K759" s="848">
        <f>IFERROR(VLOOKUP(J759,REAJUSTE!A:AA,27,FALSE),"")</f>
        <v>1.0229999999999999</v>
      </c>
    </row>
    <row r="760" spans="1:11" ht="18" x14ac:dyDescent="0.2">
      <c r="A760" s="862">
        <v>705258</v>
      </c>
      <c r="B760" s="863" t="s">
        <v>6367</v>
      </c>
      <c r="C760" s="862" t="s">
        <v>4</v>
      </c>
      <c r="D760" s="802">
        <f t="shared" si="11"/>
        <v>3176.8</v>
      </c>
      <c r="G760" s="872">
        <v>3105.38</v>
      </c>
      <c r="J760" s="840" t="s">
        <v>15822</v>
      </c>
      <c r="K760" s="848">
        <f>IFERROR(VLOOKUP(J760,REAJUSTE!A:AA,27,FALSE),"")</f>
        <v>1.0229999999999999</v>
      </c>
    </row>
    <row r="761" spans="1:11" ht="18" x14ac:dyDescent="0.2">
      <c r="A761" s="862">
        <v>705267</v>
      </c>
      <c r="B761" s="863" t="s">
        <v>6368</v>
      </c>
      <c r="C761" s="862" t="s">
        <v>4</v>
      </c>
      <c r="D761" s="802">
        <f t="shared" si="11"/>
        <v>5097.2299999999996</v>
      </c>
      <c r="G761" s="872">
        <v>4982.63</v>
      </c>
      <c r="J761" s="840" t="s">
        <v>15822</v>
      </c>
      <c r="K761" s="848">
        <f>IFERROR(VLOOKUP(J761,REAJUSTE!A:AA,27,FALSE),"")</f>
        <v>1.0229999999999999</v>
      </c>
    </row>
    <row r="762" spans="1:11" ht="18" x14ac:dyDescent="0.2">
      <c r="A762" s="862">
        <v>705266</v>
      </c>
      <c r="B762" s="863" t="s">
        <v>6369</v>
      </c>
      <c r="C762" s="862" t="s">
        <v>4</v>
      </c>
      <c r="D762" s="802">
        <f t="shared" si="11"/>
        <v>4638.18</v>
      </c>
      <c r="G762" s="872">
        <v>4533.91</v>
      </c>
      <c r="J762" s="840" t="s">
        <v>15822</v>
      </c>
      <c r="K762" s="848">
        <f>IFERROR(VLOOKUP(J762,REAJUSTE!A:AA,27,FALSE),"")</f>
        <v>1.0229999999999999</v>
      </c>
    </row>
    <row r="763" spans="1:11" ht="18" x14ac:dyDescent="0.2">
      <c r="A763" s="862">
        <v>705269</v>
      </c>
      <c r="B763" s="863" t="s">
        <v>6370</v>
      </c>
      <c r="C763" s="862" t="s">
        <v>4</v>
      </c>
      <c r="D763" s="802">
        <f t="shared" si="11"/>
        <v>5356.34</v>
      </c>
      <c r="G763" s="872">
        <v>5235.92</v>
      </c>
      <c r="J763" s="840" t="s">
        <v>15822</v>
      </c>
      <c r="K763" s="848">
        <f>IFERROR(VLOOKUP(J763,REAJUSTE!A:AA,27,FALSE),"")</f>
        <v>1.0229999999999999</v>
      </c>
    </row>
    <row r="764" spans="1:11" ht="18" x14ac:dyDescent="0.2">
      <c r="A764" s="862">
        <v>705268</v>
      </c>
      <c r="B764" s="863" t="s">
        <v>6371</v>
      </c>
      <c r="C764" s="862" t="s">
        <v>4</v>
      </c>
      <c r="D764" s="802">
        <f t="shared" si="11"/>
        <v>4897.29</v>
      </c>
      <c r="G764" s="872">
        <v>4787.1899999999996</v>
      </c>
      <c r="J764" s="840" t="s">
        <v>15822</v>
      </c>
      <c r="K764" s="848">
        <f>IFERROR(VLOOKUP(J764,REAJUSTE!A:AA,27,FALSE),"")</f>
        <v>1.0229999999999999</v>
      </c>
    </row>
    <row r="765" spans="1:11" ht="18" x14ac:dyDescent="0.2">
      <c r="A765" s="862">
        <v>705261</v>
      </c>
      <c r="B765" s="863" t="s">
        <v>6372</v>
      </c>
      <c r="C765" s="862" t="s">
        <v>4</v>
      </c>
      <c r="D765" s="802">
        <f t="shared" si="11"/>
        <v>3770.06</v>
      </c>
      <c r="G765" s="872">
        <v>3685.3</v>
      </c>
      <c r="J765" s="840" t="s">
        <v>15822</v>
      </c>
      <c r="K765" s="848">
        <f>IFERROR(VLOOKUP(J765,REAJUSTE!A:AA,27,FALSE),"")</f>
        <v>1.0229999999999999</v>
      </c>
    </row>
    <row r="766" spans="1:11" ht="18" x14ac:dyDescent="0.2">
      <c r="A766" s="862">
        <v>705260</v>
      </c>
      <c r="B766" s="863" t="s">
        <v>6373</v>
      </c>
      <c r="C766" s="862" t="s">
        <v>4</v>
      </c>
      <c r="D766" s="802">
        <f t="shared" si="11"/>
        <v>3423.35</v>
      </c>
      <c r="G766" s="872">
        <v>3346.39</v>
      </c>
      <c r="J766" s="840" t="s">
        <v>15822</v>
      </c>
      <c r="K766" s="848">
        <f>IFERROR(VLOOKUP(J766,REAJUSTE!A:AA,27,FALSE),"")</f>
        <v>1.0229999999999999</v>
      </c>
    </row>
    <row r="767" spans="1:11" ht="18" x14ac:dyDescent="0.2">
      <c r="A767" s="862">
        <v>705263</v>
      </c>
      <c r="B767" s="863" t="s">
        <v>6374</v>
      </c>
      <c r="C767" s="862" t="s">
        <v>4</v>
      </c>
      <c r="D767" s="802">
        <f t="shared" si="11"/>
        <v>4257.3500000000004</v>
      </c>
      <c r="G767" s="872">
        <v>4161.6400000000003</v>
      </c>
      <c r="J767" s="840" t="s">
        <v>15822</v>
      </c>
      <c r="K767" s="848">
        <f>IFERROR(VLOOKUP(J767,REAJUSTE!A:AA,27,FALSE),"")</f>
        <v>1.0229999999999999</v>
      </c>
    </row>
    <row r="768" spans="1:11" ht="18" x14ac:dyDescent="0.2">
      <c r="A768" s="862">
        <v>705262</v>
      </c>
      <c r="B768" s="863" t="s">
        <v>6375</v>
      </c>
      <c r="C768" s="862" t="s">
        <v>4</v>
      </c>
      <c r="D768" s="802">
        <f t="shared" si="11"/>
        <v>3910.65</v>
      </c>
      <c r="G768" s="872">
        <v>3822.73</v>
      </c>
      <c r="J768" s="840" t="s">
        <v>15822</v>
      </c>
      <c r="K768" s="848">
        <f>IFERROR(VLOOKUP(J768,REAJUSTE!A:AA,27,FALSE),"")</f>
        <v>1.0229999999999999</v>
      </c>
    </row>
    <row r="769" spans="1:11" ht="18" x14ac:dyDescent="0.2">
      <c r="A769" s="862">
        <v>705265</v>
      </c>
      <c r="B769" s="863" t="s">
        <v>6376</v>
      </c>
      <c r="C769" s="862" t="s">
        <v>4</v>
      </c>
      <c r="D769" s="802">
        <f t="shared" si="11"/>
        <v>4676.1899999999996</v>
      </c>
      <c r="G769" s="872">
        <v>4571.0600000000004</v>
      </c>
      <c r="J769" s="840" t="s">
        <v>15822</v>
      </c>
      <c r="K769" s="848">
        <f>IFERROR(VLOOKUP(J769,REAJUSTE!A:AA,27,FALSE),"")</f>
        <v>1.0229999999999999</v>
      </c>
    </row>
    <row r="770" spans="1:11" ht="18" x14ac:dyDescent="0.2">
      <c r="A770" s="862">
        <v>705264</v>
      </c>
      <c r="B770" s="863" t="s">
        <v>6377</v>
      </c>
      <c r="C770" s="862" t="s">
        <v>4</v>
      </c>
      <c r="D770" s="802">
        <f t="shared" si="11"/>
        <v>4329.4799999999996</v>
      </c>
      <c r="G770" s="872">
        <v>4232.1499999999996</v>
      </c>
      <c r="J770" s="840" t="s">
        <v>15822</v>
      </c>
      <c r="K770" s="848">
        <f>IFERROR(VLOOKUP(J770,REAJUSTE!A:AA,27,FALSE),"")</f>
        <v>1.0229999999999999</v>
      </c>
    </row>
    <row r="771" spans="1:11" ht="18" x14ac:dyDescent="0.2">
      <c r="A771" s="862">
        <v>705271</v>
      </c>
      <c r="B771" s="863" t="s">
        <v>6378</v>
      </c>
      <c r="C771" s="862" t="s">
        <v>4</v>
      </c>
      <c r="D771" s="802">
        <f t="shared" si="11"/>
        <v>5823.27</v>
      </c>
      <c r="G771" s="872">
        <v>5692.35</v>
      </c>
      <c r="J771" s="840" t="s">
        <v>15822</v>
      </c>
      <c r="K771" s="848">
        <f>IFERROR(VLOOKUP(J771,REAJUSTE!A:AA,27,FALSE),"")</f>
        <v>1.0229999999999999</v>
      </c>
    </row>
    <row r="772" spans="1:11" ht="18" x14ac:dyDescent="0.2">
      <c r="A772" s="862">
        <v>705270</v>
      </c>
      <c r="B772" s="863" t="s">
        <v>6379</v>
      </c>
      <c r="C772" s="862" t="s">
        <v>4</v>
      </c>
      <c r="D772" s="802">
        <f t="shared" si="11"/>
        <v>5374.96</v>
      </c>
      <c r="G772" s="872">
        <v>5254.12</v>
      </c>
      <c r="J772" s="840" t="s">
        <v>15822</v>
      </c>
      <c r="K772" s="848">
        <f>IFERROR(VLOOKUP(J772,REAJUSTE!A:AA,27,FALSE),"")</f>
        <v>1.0229999999999999</v>
      </c>
    </row>
    <row r="773" spans="1:11" ht="18" x14ac:dyDescent="0.2">
      <c r="A773" s="862">
        <v>705273</v>
      </c>
      <c r="B773" s="863" t="s">
        <v>6380</v>
      </c>
      <c r="C773" s="862" t="s">
        <v>4</v>
      </c>
      <c r="D773" s="802">
        <f t="shared" si="11"/>
        <v>5174.26</v>
      </c>
      <c r="G773" s="872">
        <v>5057.93</v>
      </c>
      <c r="J773" s="840" t="s">
        <v>15822</v>
      </c>
      <c r="K773" s="848">
        <f>IFERROR(VLOOKUP(J773,REAJUSTE!A:AA,27,FALSE),"")</f>
        <v>1.0229999999999999</v>
      </c>
    </row>
    <row r="774" spans="1:11" ht="18" x14ac:dyDescent="0.2">
      <c r="A774" s="862">
        <v>705272</v>
      </c>
      <c r="B774" s="863" t="s">
        <v>6381</v>
      </c>
      <c r="C774" s="862" t="s">
        <v>4</v>
      </c>
      <c r="D774" s="802">
        <f t="shared" si="11"/>
        <v>4725.95</v>
      </c>
      <c r="G774" s="872">
        <v>4619.7</v>
      </c>
      <c r="J774" s="840" t="s">
        <v>15822</v>
      </c>
      <c r="K774" s="848">
        <f>IFERROR(VLOOKUP(J774,REAJUSTE!A:AA,27,FALSE),"")</f>
        <v>1.0229999999999999</v>
      </c>
    </row>
    <row r="775" spans="1:11" ht="18" x14ac:dyDescent="0.2">
      <c r="A775" s="862">
        <v>705281</v>
      </c>
      <c r="B775" s="863" t="s">
        <v>6382</v>
      </c>
      <c r="C775" s="862" t="s">
        <v>4</v>
      </c>
      <c r="D775" s="802">
        <f t="shared" si="11"/>
        <v>7997.26</v>
      </c>
      <c r="G775" s="872">
        <v>7817.46</v>
      </c>
      <c r="J775" s="840" t="s">
        <v>15822</v>
      </c>
      <c r="K775" s="848">
        <f>IFERROR(VLOOKUP(J775,REAJUSTE!A:AA,27,FALSE),"")</f>
        <v>1.0229999999999999</v>
      </c>
    </row>
    <row r="776" spans="1:11" ht="18" x14ac:dyDescent="0.2">
      <c r="A776" s="862">
        <v>705280</v>
      </c>
      <c r="B776" s="863" t="s">
        <v>6383</v>
      </c>
      <c r="C776" s="862" t="s">
        <v>4</v>
      </c>
      <c r="D776" s="802">
        <f t="shared" si="11"/>
        <v>7274.21</v>
      </c>
      <c r="G776" s="872">
        <v>7110.67</v>
      </c>
      <c r="J776" s="840" t="s">
        <v>15822</v>
      </c>
      <c r="K776" s="848">
        <f>IFERROR(VLOOKUP(J776,REAJUSTE!A:AA,27,FALSE),"")</f>
        <v>1.0229999999999999</v>
      </c>
    </row>
    <row r="777" spans="1:11" ht="18" x14ac:dyDescent="0.2">
      <c r="A777" s="862">
        <v>705283</v>
      </c>
      <c r="B777" s="863" t="s">
        <v>6384</v>
      </c>
      <c r="C777" s="862" t="s">
        <v>4</v>
      </c>
      <c r="D777" s="802">
        <f t="shared" si="11"/>
        <v>8200.33</v>
      </c>
      <c r="G777" s="872">
        <v>8015.97</v>
      </c>
      <c r="J777" s="840" t="s">
        <v>15822</v>
      </c>
      <c r="K777" s="848">
        <f>IFERROR(VLOOKUP(J777,REAJUSTE!A:AA,27,FALSE),"")</f>
        <v>1.0229999999999999</v>
      </c>
    </row>
    <row r="778" spans="1:11" ht="18" x14ac:dyDescent="0.2">
      <c r="A778" s="862">
        <v>705282</v>
      </c>
      <c r="B778" s="863" t="s">
        <v>6385</v>
      </c>
      <c r="C778" s="862" t="s">
        <v>4</v>
      </c>
      <c r="D778" s="802">
        <f t="shared" si="11"/>
        <v>7477.29</v>
      </c>
      <c r="G778" s="872">
        <v>7309.18</v>
      </c>
      <c r="J778" s="840" t="s">
        <v>15822</v>
      </c>
      <c r="K778" s="848">
        <f>IFERROR(VLOOKUP(J778,REAJUSTE!A:AA,27,FALSE),"")</f>
        <v>1.0229999999999999</v>
      </c>
    </row>
    <row r="779" spans="1:11" ht="18" x14ac:dyDescent="0.2">
      <c r="A779" s="862">
        <v>705275</v>
      </c>
      <c r="B779" s="863" t="s">
        <v>6386</v>
      </c>
      <c r="C779" s="862" t="s">
        <v>4</v>
      </c>
      <c r="D779" s="802">
        <f t="shared" ref="D779:D842" si="12">TRUNC(G779*K779,2)</f>
        <v>5812.39</v>
      </c>
      <c r="G779" s="872">
        <v>5681.72</v>
      </c>
      <c r="J779" s="840" t="s">
        <v>15822</v>
      </c>
      <c r="K779" s="848">
        <f>IFERROR(VLOOKUP(J779,REAJUSTE!A:AA,27,FALSE),"")</f>
        <v>1.0229999999999999</v>
      </c>
    </row>
    <row r="780" spans="1:11" ht="18" x14ac:dyDescent="0.2">
      <c r="A780" s="862">
        <v>705274</v>
      </c>
      <c r="B780" s="863" t="s">
        <v>6387</v>
      </c>
      <c r="C780" s="862" t="s">
        <v>4</v>
      </c>
      <c r="D780" s="802">
        <f t="shared" si="12"/>
        <v>5364.09</v>
      </c>
      <c r="G780" s="872">
        <v>5243.49</v>
      </c>
      <c r="J780" s="840" t="s">
        <v>15822</v>
      </c>
      <c r="K780" s="848">
        <f>IFERROR(VLOOKUP(J780,REAJUSTE!A:AA,27,FALSE),"")</f>
        <v>1.0229999999999999</v>
      </c>
    </row>
    <row r="781" spans="1:11" ht="18" x14ac:dyDescent="0.2">
      <c r="A781" s="862">
        <v>705277</v>
      </c>
      <c r="B781" s="863" t="s">
        <v>6388</v>
      </c>
      <c r="C781" s="862" t="s">
        <v>4</v>
      </c>
      <c r="D781" s="802">
        <f t="shared" si="12"/>
        <v>6532.51</v>
      </c>
      <c r="G781" s="872">
        <v>6385.65</v>
      </c>
      <c r="J781" s="840" t="s">
        <v>15822</v>
      </c>
      <c r="K781" s="848">
        <f>IFERROR(VLOOKUP(J781,REAJUSTE!A:AA,27,FALSE),"")</f>
        <v>1.0229999999999999</v>
      </c>
    </row>
    <row r="782" spans="1:11" ht="18" x14ac:dyDescent="0.2">
      <c r="A782" s="862">
        <v>705276</v>
      </c>
      <c r="B782" s="863" t="s">
        <v>6389</v>
      </c>
      <c r="C782" s="862" t="s">
        <v>4</v>
      </c>
      <c r="D782" s="802">
        <f t="shared" si="12"/>
        <v>5946.04</v>
      </c>
      <c r="G782" s="872">
        <v>5812.36</v>
      </c>
      <c r="J782" s="840" t="s">
        <v>15822</v>
      </c>
      <c r="K782" s="848">
        <f>IFERROR(VLOOKUP(J782,REAJUSTE!A:AA,27,FALSE),"")</f>
        <v>1.0229999999999999</v>
      </c>
    </row>
    <row r="783" spans="1:11" ht="18" x14ac:dyDescent="0.2">
      <c r="A783" s="862">
        <v>705279</v>
      </c>
      <c r="B783" s="863" t="s">
        <v>6390</v>
      </c>
      <c r="C783" s="862" t="s">
        <v>4</v>
      </c>
      <c r="D783" s="802">
        <f t="shared" si="12"/>
        <v>7425.85</v>
      </c>
      <c r="G783" s="872">
        <v>7258.9</v>
      </c>
      <c r="J783" s="840" t="s">
        <v>15822</v>
      </c>
      <c r="K783" s="848">
        <f>IFERROR(VLOOKUP(J783,REAJUSTE!A:AA,27,FALSE),"")</f>
        <v>1.0229999999999999</v>
      </c>
    </row>
    <row r="784" spans="1:11" ht="18" x14ac:dyDescent="0.2">
      <c r="A784" s="862">
        <v>705278</v>
      </c>
      <c r="B784" s="863" t="s">
        <v>6391</v>
      </c>
      <c r="C784" s="862" t="s">
        <v>4</v>
      </c>
      <c r="D784" s="802">
        <f t="shared" si="12"/>
        <v>6839.37</v>
      </c>
      <c r="G784" s="872">
        <v>6685.61</v>
      </c>
      <c r="J784" s="840" t="s">
        <v>15822</v>
      </c>
      <c r="K784" s="848">
        <f>IFERROR(VLOOKUP(J784,REAJUSTE!A:AA,27,FALSE),"")</f>
        <v>1.0229999999999999</v>
      </c>
    </row>
    <row r="785" spans="1:11" ht="18" x14ac:dyDescent="0.2">
      <c r="A785" s="862">
        <v>705285</v>
      </c>
      <c r="B785" s="863" t="s">
        <v>6392</v>
      </c>
      <c r="C785" s="862" t="s">
        <v>4</v>
      </c>
      <c r="D785" s="802">
        <f t="shared" si="12"/>
        <v>7485.78</v>
      </c>
      <c r="G785" s="872">
        <v>7317.48</v>
      </c>
      <c r="J785" s="840" t="s">
        <v>15822</v>
      </c>
      <c r="K785" s="848">
        <f>IFERROR(VLOOKUP(J785,REAJUSTE!A:AA,27,FALSE),"")</f>
        <v>1.0229999999999999</v>
      </c>
    </row>
    <row r="786" spans="1:11" ht="18" x14ac:dyDescent="0.2">
      <c r="A786" s="862">
        <v>705284</v>
      </c>
      <c r="B786" s="863" t="s">
        <v>6393</v>
      </c>
      <c r="C786" s="862" t="s">
        <v>4</v>
      </c>
      <c r="D786" s="802">
        <f t="shared" si="12"/>
        <v>6922.19</v>
      </c>
      <c r="G786" s="872">
        <v>6766.56</v>
      </c>
      <c r="J786" s="840" t="s">
        <v>15822</v>
      </c>
      <c r="K786" s="848">
        <f>IFERROR(VLOOKUP(J786,REAJUSTE!A:AA,27,FALSE),"")</f>
        <v>1.0229999999999999</v>
      </c>
    </row>
    <row r="787" spans="1:11" ht="18" x14ac:dyDescent="0.2">
      <c r="A787" s="862">
        <v>705287</v>
      </c>
      <c r="B787" s="863" t="s">
        <v>6394</v>
      </c>
      <c r="C787" s="862" t="s">
        <v>4</v>
      </c>
      <c r="D787" s="802">
        <f t="shared" si="12"/>
        <v>6844.16</v>
      </c>
      <c r="G787" s="872">
        <v>6690.29</v>
      </c>
      <c r="J787" s="840" t="s">
        <v>15822</v>
      </c>
      <c r="K787" s="848">
        <f>IFERROR(VLOOKUP(J787,REAJUSTE!A:AA,27,FALSE),"")</f>
        <v>1.0229999999999999</v>
      </c>
    </row>
    <row r="788" spans="1:11" ht="18" x14ac:dyDescent="0.2">
      <c r="A788" s="862">
        <v>705286</v>
      </c>
      <c r="B788" s="863" t="s">
        <v>6395</v>
      </c>
      <c r="C788" s="862" t="s">
        <v>4</v>
      </c>
      <c r="D788" s="802">
        <f t="shared" si="12"/>
        <v>6280.57</v>
      </c>
      <c r="G788" s="872">
        <v>6139.37</v>
      </c>
      <c r="J788" s="840" t="s">
        <v>15822</v>
      </c>
      <c r="K788" s="848">
        <f>IFERROR(VLOOKUP(J788,REAJUSTE!A:AA,27,FALSE),"")</f>
        <v>1.0229999999999999</v>
      </c>
    </row>
    <row r="789" spans="1:11" ht="18" x14ac:dyDescent="0.2">
      <c r="A789" s="862">
        <v>705295</v>
      </c>
      <c r="B789" s="863" t="s">
        <v>6396</v>
      </c>
      <c r="C789" s="862" t="s">
        <v>4</v>
      </c>
      <c r="D789" s="802">
        <f t="shared" si="12"/>
        <v>10478.94</v>
      </c>
      <c r="G789" s="872">
        <v>10243.35</v>
      </c>
      <c r="J789" s="840" t="s">
        <v>15822</v>
      </c>
      <c r="K789" s="848">
        <f>IFERROR(VLOOKUP(J789,REAJUSTE!A:AA,27,FALSE),"")</f>
        <v>1.0229999999999999</v>
      </c>
    </row>
    <row r="790" spans="1:11" ht="18" x14ac:dyDescent="0.2">
      <c r="A790" s="862">
        <v>705294</v>
      </c>
      <c r="B790" s="863" t="s">
        <v>6397</v>
      </c>
      <c r="C790" s="862" t="s">
        <v>4</v>
      </c>
      <c r="D790" s="802">
        <f t="shared" si="12"/>
        <v>9608.7199999999993</v>
      </c>
      <c r="G790" s="872">
        <v>9392.69</v>
      </c>
      <c r="J790" s="840" t="s">
        <v>15822</v>
      </c>
      <c r="K790" s="848">
        <f>IFERROR(VLOOKUP(J790,REAJUSTE!A:AA,27,FALSE),"")</f>
        <v>1.0229999999999999</v>
      </c>
    </row>
    <row r="791" spans="1:11" ht="18" x14ac:dyDescent="0.2">
      <c r="A791" s="862">
        <v>705297</v>
      </c>
      <c r="B791" s="863" t="s">
        <v>6398</v>
      </c>
      <c r="C791" s="862" t="s">
        <v>4</v>
      </c>
      <c r="D791" s="802">
        <f t="shared" si="12"/>
        <v>11319.29</v>
      </c>
      <c r="G791" s="872">
        <v>11064.8</v>
      </c>
      <c r="J791" s="840" t="s">
        <v>15822</v>
      </c>
      <c r="K791" s="848">
        <f>IFERROR(VLOOKUP(J791,REAJUSTE!A:AA,27,FALSE),"")</f>
        <v>1.0229999999999999</v>
      </c>
    </row>
    <row r="792" spans="1:11" ht="18" x14ac:dyDescent="0.2">
      <c r="A792" s="862">
        <v>705296</v>
      </c>
      <c r="B792" s="863" t="s">
        <v>6399</v>
      </c>
      <c r="C792" s="862" t="s">
        <v>4</v>
      </c>
      <c r="D792" s="802">
        <f t="shared" si="12"/>
        <v>10449.049999999999</v>
      </c>
      <c r="G792" s="872">
        <v>10214.129999999999</v>
      </c>
      <c r="J792" s="840" t="s">
        <v>15822</v>
      </c>
      <c r="K792" s="848">
        <f>IFERROR(VLOOKUP(J792,REAJUSTE!A:AA,27,FALSE),"")</f>
        <v>1.0229999999999999</v>
      </c>
    </row>
    <row r="793" spans="1:11" ht="18" x14ac:dyDescent="0.2">
      <c r="A793" s="862">
        <v>705289</v>
      </c>
      <c r="B793" s="863" t="s">
        <v>6400</v>
      </c>
      <c r="C793" s="862" t="s">
        <v>4</v>
      </c>
      <c r="D793" s="802">
        <f t="shared" si="12"/>
        <v>7726.02</v>
      </c>
      <c r="G793" s="872">
        <v>7552.32</v>
      </c>
      <c r="J793" s="840" t="s">
        <v>15822</v>
      </c>
      <c r="K793" s="848">
        <f>IFERROR(VLOOKUP(J793,REAJUSTE!A:AA,27,FALSE),"")</f>
        <v>1.0229999999999999</v>
      </c>
    </row>
    <row r="794" spans="1:11" ht="18" x14ac:dyDescent="0.2">
      <c r="A794" s="862">
        <v>705288</v>
      </c>
      <c r="B794" s="863" t="s">
        <v>6401</v>
      </c>
      <c r="C794" s="862" t="s">
        <v>4</v>
      </c>
      <c r="D794" s="802">
        <f t="shared" si="12"/>
        <v>7012.11</v>
      </c>
      <c r="G794" s="872">
        <v>6854.46</v>
      </c>
      <c r="J794" s="840" t="s">
        <v>15822</v>
      </c>
      <c r="K794" s="848">
        <f>IFERROR(VLOOKUP(J794,REAJUSTE!A:AA,27,FALSE),"")</f>
        <v>1.0229999999999999</v>
      </c>
    </row>
    <row r="795" spans="1:11" ht="18" x14ac:dyDescent="0.2">
      <c r="A795" s="862">
        <v>705291</v>
      </c>
      <c r="B795" s="863" t="s">
        <v>6402</v>
      </c>
      <c r="C795" s="862" t="s">
        <v>4</v>
      </c>
      <c r="D795" s="802">
        <f t="shared" si="12"/>
        <v>8801.34</v>
      </c>
      <c r="G795" s="872">
        <v>8603.4699999999993</v>
      </c>
      <c r="J795" s="840" t="s">
        <v>15822</v>
      </c>
      <c r="K795" s="848">
        <f>IFERROR(VLOOKUP(J795,REAJUSTE!A:AA,27,FALSE),"")</f>
        <v>1.0229999999999999</v>
      </c>
    </row>
    <row r="796" spans="1:11" ht="18" x14ac:dyDescent="0.2">
      <c r="A796" s="862">
        <v>705290</v>
      </c>
      <c r="B796" s="863" t="s">
        <v>6403</v>
      </c>
      <c r="C796" s="862" t="s">
        <v>4</v>
      </c>
      <c r="D796" s="802">
        <f t="shared" si="12"/>
        <v>8087.43</v>
      </c>
      <c r="G796" s="872">
        <v>7905.61</v>
      </c>
      <c r="J796" s="840" t="s">
        <v>15822</v>
      </c>
      <c r="K796" s="848">
        <f>IFERROR(VLOOKUP(J796,REAJUSTE!A:AA,27,FALSE),"")</f>
        <v>1.0229999999999999</v>
      </c>
    </row>
    <row r="797" spans="1:11" ht="18" x14ac:dyDescent="0.2">
      <c r="A797" s="862">
        <v>705293</v>
      </c>
      <c r="B797" s="863" t="s">
        <v>6404</v>
      </c>
      <c r="C797" s="862" t="s">
        <v>4</v>
      </c>
      <c r="D797" s="802">
        <f t="shared" si="12"/>
        <v>9490.68</v>
      </c>
      <c r="G797" s="872">
        <v>9277.31</v>
      </c>
      <c r="J797" s="840" t="s">
        <v>15822</v>
      </c>
      <c r="K797" s="848">
        <f>IFERROR(VLOOKUP(J797,REAJUSTE!A:AA,27,FALSE),"")</f>
        <v>1.0229999999999999</v>
      </c>
    </row>
    <row r="798" spans="1:11" ht="18" x14ac:dyDescent="0.2">
      <c r="A798" s="862">
        <v>705292</v>
      </c>
      <c r="B798" s="863" t="s">
        <v>6405</v>
      </c>
      <c r="C798" s="862" t="s">
        <v>4</v>
      </c>
      <c r="D798" s="802">
        <f t="shared" si="12"/>
        <v>8620.4500000000007</v>
      </c>
      <c r="G798" s="872">
        <v>8426.64</v>
      </c>
      <c r="J798" s="840" t="s">
        <v>15822</v>
      </c>
      <c r="K798" s="848">
        <f>IFERROR(VLOOKUP(J798,REAJUSTE!A:AA,27,FALSE),"")</f>
        <v>1.0229999999999999</v>
      </c>
    </row>
    <row r="799" spans="1:11" ht="18" x14ac:dyDescent="0.2">
      <c r="A799" s="862">
        <v>705299</v>
      </c>
      <c r="B799" s="863" t="s">
        <v>6406</v>
      </c>
      <c r="C799" s="862" t="s">
        <v>4</v>
      </c>
      <c r="D799" s="802">
        <f t="shared" si="12"/>
        <v>9612.93</v>
      </c>
      <c r="G799" s="872">
        <v>9396.81</v>
      </c>
      <c r="J799" s="840" t="s">
        <v>15822</v>
      </c>
      <c r="K799" s="848">
        <f>IFERROR(VLOOKUP(J799,REAJUSTE!A:AA,27,FALSE),"")</f>
        <v>1.0229999999999999</v>
      </c>
    </row>
    <row r="800" spans="1:11" ht="18" x14ac:dyDescent="0.2">
      <c r="A800" s="862">
        <v>705298</v>
      </c>
      <c r="B800" s="863" t="s">
        <v>6407</v>
      </c>
      <c r="C800" s="862" t="s">
        <v>4</v>
      </c>
      <c r="D800" s="802">
        <f t="shared" si="12"/>
        <v>8771.59</v>
      </c>
      <c r="G800" s="872">
        <v>8574.3799999999992</v>
      </c>
      <c r="J800" s="840" t="s">
        <v>15822</v>
      </c>
      <c r="K800" s="848">
        <f>IFERROR(VLOOKUP(J800,REAJUSTE!A:AA,27,FALSE),"")</f>
        <v>1.0229999999999999</v>
      </c>
    </row>
    <row r="801" spans="1:11" ht="18" x14ac:dyDescent="0.2">
      <c r="A801" s="862">
        <v>705301</v>
      </c>
      <c r="B801" s="863" t="s">
        <v>6408</v>
      </c>
      <c r="C801" s="862" t="s">
        <v>4</v>
      </c>
      <c r="D801" s="802">
        <f t="shared" si="12"/>
        <v>9001.7199999999993</v>
      </c>
      <c r="G801" s="872">
        <v>8799.34</v>
      </c>
      <c r="J801" s="840" t="s">
        <v>15822</v>
      </c>
      <c r="K801" s="848">
        <f>IFERROR(VLOOKUP(J801,REAJUSTE!A:AA,27,FALSE),"")</f>
        <v>1.0229999999999999</v>
      </c>
    </row>
    <row r="802" spans="1:11" ht="18" x14ac:dyDescent="0.2">
      <c r="A802" s="862">
        <v>705300</v>
      </c>
      <c r="B802" s="863" t="s">
        <v>6409</v>
      </c>
      <c r="C802" s="862" t="s">
        <v>4</v>
      </c>
      <c r="D802" s="802">
        <f t="shared" si="12"/>
        <v>8160.37</v>
      </c>
      <c r="G802" s="872">
        <v>7976.91</v>
      </c>
      <c r="J802" s="840" t="s">
        <v>15822</v>
      </c>
      <c r="K802" s="848">
        <f>IFERROR(VLOOKUP(J802,REAJUSTE!A:AA,27,FALSE),"")</f>
        <v>1.0229999999999999</v>
      </c>
    </row>
    <row r="803" spans="1:11" ht="18" x14ac:dyDescent="0.2">
      <c r="A803" s="862">
        <v>705309</v>
      </c>
      <c r="B803" s="863" t="s">
        <v>6410</v>
      </c>
      <c r="C803" s="862" t="s">
        <v>4</v>
      </c>
      <c r="D803" s="802">
        <f t="shared" si="12"/>
        <v>14536.42</v>
      </c>
      <c r="G803" s="872">
        <v>14209.6</v>
      </c>
      <c r="J803" s="840" t="s">
        <v>15822</v>
      </c>
      <c r="K803" s="848">
        <f>IFERROR(VLOOKUP(J803,REAJUSTE!A:AA,27,FALSE),"")</f>
        <v>1.0229999999999999</v>
      </c>
    </row>
    <row r="804" spans="1:11" ht="18" x14ac:dyDescent="0.2">
      <c r="A804" s="862">
        <v>705308</v>
      </c>
      <c r="B804" s="863" t="s">
        <v>6411</v>
      </c>
      <c r="C804" s="862" t="s">
        <v>4</v>
      </c>
      <c r="D804" s="802">
        <f t="shared" si="12"/>
        <v>13277.52</v>
      </c>
      <c r="G804" s="872">
        <v>12979.01</v>
      </c>
      <c r="J804" s="840" t="s">
        <v>15822</v>
      </c>
      <c r="K804" s="848">
        <f>IFERROR(VLOOKUP(J804,REAJUSTE!A:AA,27,FALSE),"")</f>
        <v>1.0229999999999999</v>
      </c>
    </row>
    <row r="805" spans="1:11" ht="18" x14ac:dyDescent="0.2">
      <c r="A805" s="862">
        <v>705311</v>
      </c>
      <c r="B805" s="863" t="s">
        <v>6412</v>
      </c>
      <c r="C805" s="862" t="s">
        <v>4</v>
      </c>
      <c r="D805" s="802">
        <f t="shared" si="12"/>
        <v>14440.39</v>
      </c>
      <c r="G805" s="872">
        <v>14115.73</v>
      </c>
      <c r="J805" s="840" t="s">
        <v>15822</v>
      </c>
      <c r="K805" s="848">
        <f>IFERROR(VLOOKUP(J805,REAJUSTE!A:AA,27,FALSE),"")</f>
        <v>1.0229999999999999</v>
      </c>
    </row>
    <row r="806" spans="1:11" ht="18" x14ac:dyDescent="0.2">
      <c r="A806" s="862">
        <v>705310</v>
      </c>
      <c r="B806" s="863" t="s">
        <v>6413</v>
      </c>
      <c r="C806" s="862" t="s">
        <v>4</v>
      </c>
      <c r="D806" s="802">
        <f t="shared" si="12"/>
        <v>13181.49</v>
      </c>
      <c r="G806" s="872">
        <v>12885.14</v>
      </c>
      <c r="J806" s="840" t="s">
        <v>15822</v>
      </c>
      <c r="K806" s="848">
        <f>IFERROR(VLOOKUP(J806,REAJUSTE!A:AA,27,FALSE),"")</f>
        <v>1.0229999999999999</v>
      </c>
    </row>
    <row r="807" spans="1:11" ht="18" x14ac:dyDescent="0.2">
      <c r="A807" s="862">
        <v>705303</v>
      </c>
      <c r="B807" s="863" t="s">
        <v>6414</v>
      </c>
      <c r="C807" s="862" t="s">
        <v>4</v>
      </c>
      <c r="D807" s="802">
        <f t="shared" si="12"/>
        <v>9678.7900000000009</v>
      </c>
      <c r="G807" s="872">
        <v>9461.19</v>
      </c>
      <c r="J807" s="840" t="s">
        <v>15822</v>
      </c>
      <c r="K807" s="848">
        <f>IFERROR(VLOOKUP(J807,REAJUSTE!A:AA,27,FALSE),"")</f>
        <v>1.0229999999999999</v>
      </c>
    </row>
    <row r="808" spans="1:11" ht="18" x14ac:dyDescent="0.2">
      <c r="A808" s="862">
        <v>705302</v>
      </c>
      <c r="B808" s="863" t="s">
        <v>6415</v>
      </c>
      <c r="C808" s="862" t="s">
        <v>4</v>
      </c>
      <c r="D808" s="802">
        <f t="shared" si="12"/>
        <v>8653.7800000000007</v>
      </c>
      <c r="G808" s="872">
        <v>8459.2199999999993</v>
      </c>
      <c r="J808" s="840" t="s">
        <v>15822</v>
      </c>
      <c r="K808" s="848">
        <f>IFERROR(VLOOKUP(J808,REAJUSTE!A:AA,27,FALSE),"")</f>
        <v>1.0229999999999999</v>
      </c>
    </row>
    <row r="809" spans="1:11" ht="18" x14ac:dyDescent="0.2">
      <c r="A809" s="862">
        <v>705305</v>
      </c>
      <c r="B809" s="863" t="s">
        <v>6416</v>
      </c>
      <c r="C809" s="862" t="s">
        <v>4</v>
      </c>
      <c r="D809" s="802">
        <f t="shared" si="12"/>
        <v>11798.34</v>
      </c>
      <c r="G809" s="872">
        <v>11533.08</v>
      </c>
      <c r="J809" s="840" t="s">
        <v>15822</v>
      </c>
      <c r="K809" s="848">
        <f>IFERROR(VLOOKUP(J809,REAJUSTE!A:AA,27,FALSE),"")</f>
        <v>1.0229999999999999</v>
      </c>
    </row>
    <row r="810" spans="1:11" ht="18" x14ac:dyDescent="0.2">
      <c r="A810" s="862">
        <v>705304</v>
      </c>
      <c r="B810" s="863" t="s">
        <v>6417</v>
      </c>
      <c r="C810" s="862" t="s">
        <v>4</v>
      </c>
      <c r="D810" s="802">
        <f t="shared" si="12"/>
        <v>10773.32</v>
      </c>
      <c r="G810" s="872">
        <v>10531.11</v>
      </c>
      <c r="J810" s="840" t="s">
        <v>15822</v>
      </c>
      <c r="K810" s="848">
        <f>IFERROR(VLOOKUP(J810,REAJUSTE!A:AA,27,FALSE),"")</f>
        <v>1.0229999999999999</v>
      </c>
    </row>
    <row r="811" spans="1:11" ht="18" x14ac:dyDescent="0.2">
      <c r="A811" s="862">
        <v>705307</v>
      </c>
      <c r="B811" s="863" t="s">
        <v>6418</v>
      </c>
      <c r="C811" s="862" t="s">
        <v>4</v>
      </c>
      <c r="D811" s="802">
        <f t="shared" si="12"/>
        <v>13009.67</v>
      </c>
      <c r="G811" s="872">
        <v>12717.18</v>
      </c>
      <c r="J811" s="840" t="s">
        <v>15822</v>
      </c>
      <c r="K811" s="848">
        <f>IFERROR(VLOOKUP(J811,REAJUSTE!A:AA,27,FALSE),"")</f>
        <v>1.0229999999999999</v>
      </c>
    </row>
    <row r="812" spans="1:11" ht="18" x14ac:dyDescent="0.2">
      <c r="A812" s="862">
        <v>705306</v>
      </c>
      <c r="B812" s="863" t="s">
        <v>6419</v>
      </c>
      <c r="C812" s="862" t="s">
        <v>4</v>
      </c>
      <c r="D812" s="802">
        <f t="shared" si="12"/>
        <v>11750.78</v>
      </c>
      <c r="G812" s="872">
        <v>11486.59</v>
      </c>
      <c r="J812" s="840" t="s">
        <v>15822</v>
      </c>
      <c r="K812" s="848">
        <f>IFERROR(VLOOKUP(J812,REAJUSTE!A:AA,27,FALSE),"")</f>
        <v>1.0229999999999999</v>
      </c>
    </row>
    <row r="813" spans="1:11" ht="18" x14ac:dyDescent="0.2">
      <c r="A813" s="862">
        <v>705169</v>
      </c>
      <c r="B813" s="863" t="s">
        <v>6420</v>
      </c>
      <c r="C813" s="862" t="s">
        <v>4</v>
      </c>
      <c r="D813" s="802">
        <f t="shared" si="12"/>
        <v>2432.4699999999998</v>
      </c>
      <c r="G813" s="872">
        <v>2377.79</v>
      </c>
      <c r="J813" s="840" t="s">
        <v>15822</v>
      </c>
      <c r="K813" s="848">
        <f>IFERROR(VLOOKUP(J813,REAJUSTE!A:AA,27,FALSE),"")</f>
        <v>1.0229999999999999</v>
      </c>
    </row>
    <row r="814" spans="1:11" ht="18" x14ac:dyDescent="0.2">
      <c r="A814" s="862">
        <v>705168</v>
      </c>
      <c r="B814" s="863" t="s">
        <v>6421</v>
      </c>
      <c r="C814" s="862" t="s">
        <v>4</v>
      </c>
      <c r="D814" s="802">
        <f t="shared" si="12"/>
        <v>2238.1</v>
      </c>
      <c r="G814" s="872">
        <v>2187.79</v>
      </c>
      <c r="J814" s="840" t="s">
        <v>15822</v>
      </c>
      <c r="K814" s="848">
        <f>IFERROR(VLOOKUP(J814,REAJUSTE!A:AA,27,FALSE),"")</f>
        <v>1.0229999999999999</v>
      </c>
    </row>
    <row r="815" spans="1:11" ht="18" x14ac:dyDescent="0.2">
      <c r="A815" s="862">
        <v>705171</v>
      </c>
      <c r="B815" s="863" t="s">
        <v>6422</v>
      </c>
      <c r="C815" s="862" t="s">
        <v>4</v>
      </c>
      <c r="D815" s="802">
        <f t="shared" si="12"/>
        <v>2150.77</v>
      </c>
      <c r="G815" s="872">
        <v>2102.42</v>
      </c>
      <c r="J815" s="840" t="s">
        <v>15822</v>
      </c>
      <c r="K815" s="848">
        <f>IFERROR(VLOOKUP(J815,REAJUSTE!A:AA,27,FALSE),"")</f>
        <v>1.0229999999999999</v>
      </c>
    </row>
    <row r="816" spans="1:11" ht="18" x14ac:dyDescent="0.2">
      <c r="A816" s="862">
        <v>705170</v>
      </c>
      <c r="B816" s="863" t="s">
        <v>6423</v>
      </c>
      <c r="C816" s="862" t="s">
        <v>4</v>
      </c>
      <c r="D816" s="802">
        <f t="shared" si="12"/>
        <v>1956.4</v>
      </c>
      <c r="G816" s="872">
        <v>1912.42</v>
      </c>
      <c r="J816" s="840" t="s">
        <v>15822</v>
      </c>
      <c r="K816" s="848">
        <f>IFERROR(VLOOKUP(J816,REAJUSTE!A:AA,27,FALSE),"")</f>
        <v>1.0229999999999999</v>
      </c>
    </row>
    <row r="817" spans="1:11" ht="18" x14ac:dyDescent="0.2">
      <c r="A817" s="862">
        <v>705179</v>
      </c>
      <c r="B817" s="863" t="s">
        <v>6424</v>
      </c>
      <c r="C817" s="862" t="s">
        <v>4</v>
      </c>
      <c r="D817" s="802">
        <f t="shared" si="12"/>
        <v>3058.81</v>
      </c>
      <c r="G817" s="872">
        <v>2990.04</v>
      </c>
      <c r="J817" s="840" t="s">
        <v>15822</v>
      </c>
      <c r="K817" s="848">
        <f>IFERROR(VLOOKUP(J817,REAJUSTE!A:AA,27,FALSE),"")</f>
        <v>1.0229999999999999</v>
      </c>
    </row>
    <row r="818" spans="1:11" ht="18" x14ac:dyDescent="0.2">
      <c r="A818" s="862">
        <v>705178</v>
      </c>
      <c r="B818" s="863" t="s">
        <v>6425</v>
      </c>
      <c r="C818" s="862" t="s">
        <v>4</v>
      </c>
      <c r="D818" s="802">
        <f t="shared" si="12"/>
        <v>2802.23</v>
      </c>
      <c r="G818" s="872">
        <v>2739.23</v>
      </c>
      <c r="J818" s="840" t="s">
        <v>15822</v>
      </c>
      <c r="K818" s="848">
        <f>IFERROR(VLOOKUP(J818,REAJUSTE!A:AA,27,FALSE),"")</f>
        <v>1.0229999999999999</v>
      </c>
    </row>
    <row r="819" spans="1:11" ht="18" x14ac:dyDescent="0.2">
      <c r="A819" s="862">
        <v>705181</v>
      </c>
      <c r="B819" s="863" t="s">
        <v>6426</v>
      </c>
      <c r="C819" s="862" t="s">
        <v>4</v>
      </c>
      <c r="D819" s="802">
        <f t="shared" si="12"/>
        <v>3197.07</v>
      </c>
      <c r="G819" s="872">
        <v>3125.2</v>
      </c>
      <c r="J819" s="840" t="s">
        <v>15822</v>
      </c>
      <c r="K819" s="848">
        <f>IFERROR(VLOOKUP(J819,REAJUSTE!A:AA,27,FALSE),"")</f>
        <v>1.0229999999999999</v>
      </c>
    </row>
    <row r="820" spans="1:11" ht="18" x14ac:dyDescent="0.2">
      <c r="A820" s="862">
        <v>705180</v>
      </c>
      <c r="B820" s="863" t="s">
        <v>6427</v>
      </c>
      <c r="C820" s="862" t="s">
        <v>4</v>
      </c>
      <c r="D820" s="802">
        <f t="shared" si="12"/>
        <v>2940.5</v>
      </c>
      <c r="G820" s="872">
        <v>2874.39</v>
      </c>
      <c r="J820" s="840" t="s">
        <v>15822</v>
      </c>
      <c r="K820" s="848">
        <f>IFERROR(VLOOKUP(J820,REAJUSTE!A:AA,27,FALSE),"")</f>
        <v>1.0229999999999999</v>
      </c>
    </row>
    <row r="821" spans="1:11" ht="18" x14ac:dyDescent="0.2">
      <c r="A821" s="862">
        <v>705173</v>
      </c>
      <c r="B821" s="863" t="s">
        <v>6428</v>
      </c>
      <c r="C821" s="862" t="s">
        <v>4</v>
      </c>
      <c r="D821" s="802">
        <f t="shared" si="12"/>
        <v>2347.2399999999998</v>
      </c>
      <c r="G821" s="872">
        <v>2294.4699999999998</v>
      </c>
      <c r="J821" s="840" t="s">
        <v>15822</v>
      </c>
      <c r="K821" s="848">
        <f>IFERROR(VLOOKUP(J821,REAJUSTE!A:AA,27,FALSE),"")</f>
        <v>1.0229999999999999</v>
      </c>
    </row>
    <row r="822" spans="1:11" ht="18" x14ac:dyDescent="0.2">
      <c r="A822" s="862">
        <v>705172</v>
      </c>
      <c r="B822" s="863" t="s">
        <v>6429</v>
      </c>
      <c r="C822" s="862" t="s">
        <v>4</v>
      </c>
      <c r="D822" s="802">
        <f t="shared" si="12"/>
        <v>2152.87</v>
      </c>
      <c r="G822" s="872">
        <v>2104.4699999999998</v>
      </c>
      <c r="J822" s="840" t="s">
        <v>15822</v>
      </c>
      <c r="K822" s="848">
        <f>IFERROR(VLOOKUP(J822,REAJUSTE!A:AA,27,FALSE),"")</f>
        <v>1.0229999999999999</v>
      </c>
    </row>
    <row r="823" spans="1:11" ht="18" x14ac:dyDescent="0.2">
      <c r="A823" s="862">
        <v>705175</v>
      </c>
      <c r="B823" s="863" t="s">
        <v>6430</v>
      </c>
      <c r="C823" s="862" t="s">
        <v>4</v>
      </c>
      <c r="D823" s="802">
        <f t="shared" si="12"/>
        <v>2617.86</v>
      </c>
      <c r="G823" s="872">
        <v>2559.0100000000002</v>
      </c>
      <c r="J823" s="840" t="s">
        <v>15822</v>
      </c>
      <c r="K823" s="848">
        <f>IFERROR(VLOOKUP(J823,REAJUSTE!A:AA,27,FALSE),"")</f>
        <v>1.0229999999999999</v>
      </c>
    </row>
    <row r="824" spans="1:11" ht="18" x14ac:dyDescent="0.2">
      <c r="A824" s="862">
        <v>705174</v>
      </c>
      <c r="B824" s="863" t="s">
        <v>6431</v>
      </c>
      <c r="C824" s="862" t="s">
        <v>4</v>
      </c>
      <c r="D824" s="802">
        <f t="shared" si="12"/>
        <v>2423.5</v>
      </c>
      <c r="G824" s="872">
        <v>2369.02</v>
      </c>
      <c r="J824" s="840" t="s">
        <v>15822</v>
      </c>
      <c r="K824" s="848">
        <f>IFERROR(VLOOKUP(J824,REAJUSTE!A:AA,27,FALSE),"")</f>
        <v>1.0229999999999999</v>
      </c>
    </row>
    <row r="825" spans="1:11" ht="18" x14ac:dyDescent="0.2">
      <c r="A825" s="862">
        <v>705177</v>
      </c>
      <c r="B825" s="863" t="s">
        <v>6432</v>
      </c>
      <c r="C825" s="862" t="s">
        <v>4</v>
      </c>
      <c r="D825" s="802">
        <f t="shared" si="12"/>
        <v>2944.16</v>
      </c>
      <c r="G825" s="872">
        <v>2877.97</v>
      </c>
      <c r="J825" s="840" t="s">
        <v>15822</v>
      </c>
      <c r="K825" s="848">
        <f>IFERROR(VLOOKUP(J825,REAJUSTE!A:AA,27,FALSE),"")</f>
        <v>1.0229999999999999</v>
      </c>
    </row>
    <row r="826" spans="1:11" ht="18" x14ac:dyDescent="0.2">
      <c r="A826" s="862">
        <v>705176</v>
      </c>
      <c r="B826" s="863" t="s">
        <v>6433</v>
      </c>
      <c r="C826" s="862" t="s">
        <v>4</v>
      </c>
      <c r="D826" s="802">
        <f t="shared" si="12"/>
        <v>2687.59</v>
      </c>
      <c r="G826" s="872">
        <v>2627.17</v>
      </c>
      <c r="J826" s="840" t="s">
        <v>15822</v>
      </c>
      <c r="K826" s="848">
        <f>IFERROR(VLOOKUP(J826,REAJUSTE!A:AA,27,FALSE),"")</f>
        <v>1.0229999999999999</v>
      </c>
    </row>
    <row r="827" spans="1:11" ht="18" x14ac:dyDescent="0.2">
      <c r="A827" s="862">
        <v>705183</v>
      </c>
      <c r="B827" s="863" t="s">
        <v>6434</v>
      </c>
      <c r="C827" s="862" t="s">
        <v>4</v>
      </c>
      <c r="D827" s="802">
        <f t="shared" si="12"/>
        <v>3396.86</v>
      </c>
      <c r="G827" s="872">
        <v>3320.49</v>
      </c>
      <c r="J827" s="840" t="s">
        <v>15822</v>
      </c>
      <c r="K827" s="848">
        <f>IFERROR(VLOOKUP(J827,REAJUSTE!A:AA,27,FALSE),"")</f>
        <v>1.0229999999999999</v>
      </c>
    </row>
    <row r="828" spans="1:11" ht="18" x14ac:dyDescent="0.2">
      <c r="A828" s="862">
        <v>705182</v>
      </c>
      <c r="B828" s="863" t="s">
        <v>6435</v>
      </c>
      <c r="C828" s="862" t="s">
        <v>4</v>
      </c>
      <c r="D828" s="802">
        <f t="shared" si="12"/>
        <v>3147.03</v>
      </c>
      <c r="G828" s="872">
        <v>3076.28</v>
      </c>
      <c r="J828" s="840" t="s">
        <v>15822</v>
      </c>
      <c r="K828" s="848">
        <f>IFERROR(VLOOKUP(J828,REAJUSTE!A:AA,27,FALSE),"")</f>
        <v>1.0229999999999999</v>
      </c>
    </row>
    <row r="829" spans="1:11" ht="18" x14ac:dyDescent="0.2">
      <c r="A829" s="862">
        <v>705185</v>
      </c>
      <c r="B829" s="863" t="s">
        <v>6436</v>
      </c>
      <c r="C829" s="862" t="s">
        <v>4</v>
      </c>
      <c r="D829" s="802">
        <f t="shared" si="12"/>
        <v>3070.35</v>
      </c>
      <c r="G829" s="872">
        <v>3001.32</v>
      </c>
      <c r="J829" s="840" t="s">
        <v>15822</v>
      </c>
      <c r="K829" s="848">
        <f>IFERROR(VLOOKUP(J829,REAJUSTE!A:AA,27,FALSE),"")</f>
        <v>1.0229999999999999</v>
      </c>
    </row>
    <row r="830" spans="1:11" ht="18" x14ac:dyDescent="0.2">
      <c r="A830" s="862">
        <v>705184</v>
      </c>
      <c r="B830" s="863" t="s">
        <v>6437</v>
      </c>
      <c r="C830" s="862" t="s">
        <v>4</v>
      </c>
      <c r="D830" s="802">
        <f t="shared" si="12"/>
        <v>2820.53</v>
      </c>
      <c r="G830" s="872">
        <v>2757.12</v>
      </c>
      <c r="J830" s="840" t="s">
        <v>15822</v>
      </c>
      <c r="K830" s="848">
        <f>IFERROR(VLOOKUP(J830,REAJUSTE!A:AA,27,FALSE),"")</f>
        <v>1.0229999999999999</v>
      </c>
    </row>
    <row r="831" spans="1:11" ht="18" x14ac:dyDescent="0.2">
      <c r="A831" s="862">
        <v>705193</v>
      </c>
      <c r="B831" s="863" t="s">
        <v>6438</v>
      </c>
      <c r="C831" s="862" t="s">
        <v>4</v>
      </c>
      <c r="D831" s="802">
        <f t="shared" si="12"/>
        <v>4659.3500000000004</v>
      </c>
      <c r="G831" s="872">
        <v>4554.6000000000004</v>
      </c>
      <c r="J831" s="840" t="s">
        <v>15822</v>
      </c>
      <c r="K831" s="848">
        <f>IFERROR(VLOOKUP(J831,REAJUSTE!A:AA,27,FALSE),"")</f>
        <v>1.0229999999999999</v>
      </c>
    </row>
    <row r="832" spans="1:11" ht="18" x14ac:dyDescent="0.2">
      <c r="A832" s="862">
        <v>705192</v>
      </c>
      <c r="B832" s="863" t="s">
        <v>6439</v>
      </c>
      <c r="C832" s="862" t="s">
        <v>4</v>
      </c>
      <c r="D832" s="802">
        <f t="shared" si="12"/>
        <v>4256.25</v>
      </c>
      <c r="G832" s="872">
        <v>4160.5600000000004</v>
      </c>
      <c r="J832" s="840" t="s">
        <v>15822</v>
      </c>
      <c r="K832" s="848">
        <f>IFERROR(VLOOKUP(J832,REAJUSTE!A:AA,27,FALSE),"")</f>
        <v>1.0229999999999999</v>
      </c>
    </row>
    <row r="833" spans="1:11" ht="18" x14ac:dyDescent="0.2">
      <c r="A833" s="862">
        <v>705195</v>
      </c>
      <c r="B833" s="863" t="s">
        <v>6440</v>
      </c>
      <c r="C833" s="862" t="s">
        <v>4</v>
      </c>
      <c r="D833" s="802">
        <f t="shared" si="12"/>
        <v>4990.79</v>
      </c>
      <c r="G833" s="872">
        <v>4878.59</v>
      </c>
      <c r="J833" s="840" t="s">
        <v>15822</v>
      </c>
      <c r="K833" s="848">
        <f>IFERROR(VLOOKUP(J833,REAJUSTE!A:AA,27,FALSE),"")</f>
        <v>1.0229999999999999</v>
      </c>
    </row>
    <row r="834" spans="1:11" ht="18" x14ac:dyDescent="0.2">
      <c r="A834" s="862">
        <v>705194</v>
      </c>
      <c r="B834" s="863" t="s">
        <v>6441</v>
      </c>
      <c r="C834" s="862" t="s">
        <v>4</v>
      </c>
      <c r="D834" s="802">
        <f t="shared" si="12"/>
        <v>4587.6899999999996</v>
      </c>
      <c r="G834" s="872">
        <v>4484.55</v>
      </c>
      <c r="J834" s="840" t="s">
        <v>15822</v>
      </c>
      <c r="K834" s="848">
        <f>IFERROR(VLOOKUP(J834,REAJUSTE!A:AA,27,FALSE),"")</f>
        <v>1.0229999999999999</v>
      </c>
    </row>
    <row r="835" spans="1:11" ht="18" x14ac:dyDescent="0.2">
      <c r="A835" s="862">
        <v>705187</v>
      </c>
      <c r="B835" s="863" t="s">
        <v>6442</v>
      </c>
      <c r="C835" s="862" t="s">
        <v>4</v>
      </c>
      <c r="D835" s="802">
        <f t="shared" si="12"/>
        <v>3481.86</v>
      </c>
      <c r="G835" s="872">
        <v>3403.58</v>
      </c>
      <c r="J835" s="840" t="s">
        <v>15822</v>
      </c>
      <c r="K835" s="848">
        <f>IFERROR(VLOOKUP(J835,REAJUSTE!A:AA,27,FALSE),"")</f>
        <v>1.0229999999999999</v>
      </c>
    </row>
    <row r="836" spans="1:11" ht="18" x14ac:dyDescent="0.2">
      <c r="A836" s="862">
        <v>705186</v>
      </c>
      <c r="B836" s="863" t="s">
        <v>6443</v>
      </c>
      <c r="C836" s="862" t="s">
        <v>4</v>
      </c>
      <c r="D836" s="802">
        <f t="shared" si="12"/>
        <v>3154.63</v>
      </c>
      <c r="G836" s="872">
        <v>3083.71</v>
      </c>
      <c r="J836" s="840" t="s">
        <v>15822</v>
      </c>
      <c r="K836" s="848">
        <f>IFERROR(VLOOKUP(J836,REAJUSTE!A:AA,27,FALSE),"")</f>
        <v>1.0229999999999999</v>
      </c>
    </row>
    <row r="837" spans="1:11" ht="18" x14ac:dyDescent="0.2">
      <c r="A837" s="862">
        <v>705189</v>
      </c>
      <c r="B837" s="863" t="s">
        <v>6444</v>
      </c>
      <c r="C837" s="862" t="s">
        <v>4</v>
      </c>
      <c r="D837" s="802">
        <f t="shared" si="12"/>
        <v>3912.48</v>
      </c>
      <c r="G837" s="872">
        <v>3824.52</v>
      </c>
      <c r="J837" s="840" t="s">
        <v>15822</v>
      </c>
      <c r="K837" s="848">
        <f>IFERROR(VLOOKUP(J837,REAJUSTE!A:AA,27,FALSE),"")</f>
        <v>1.0229999999999999</v>
      </c>
    </row>
    <row r="838" spans="1:11" ht="18" x14ac:dyDescent="0.2">
      <c r="A838" s="862">
        <v>705188</v>
      </c>
      <c r="B838" s="863" t="s">
        <v>6445</v>
      </c>
      <c r="C838" s="862" t="s">
        <v>4</v>
      </c>
      <c r="D838" s="802">
        <f t="shared" si="12"/>
        <v>3585.25</v>
      </c>
      <c r="G838" s="872">
        <v>3504.65</v>
      </c>
      <c r="J838" s="840" t="s">
        <v>15822</v>
      </c>
      <c r="K838" s="848">
        <f>IFERROR(VLOOKUP(J838,REAJUSTE!A:AA,27,FALSE),"")</f>
        <v>1.0229999999999999</v>
      </c>
    </row>
    <row r="839" spans="1:11" ht="18" x14ac:dyDescent="0.2">
      <c r="A839" s="862">
        <v>705191</v>
      </c>
      <c r="B839" s="863" t="s">
        <v>6446</v>
      </c>
      <c r="C839" s="862" t="s">
        <v>4</v>
      </c>
      <c r="D839" s="802">
        <f t="shared" si="12"/>
        <v>4283.59</v>
      </c>
      <c r="G839" s="872">
        <v>4187.29</v>
      </c>
      <c r="J839" s="840" t="s">
        <v>15822</v>
      </c>
      <c r="K839" s="848">
        <f>IFERROR(VLOOKUP(J839,REAJUSTE!A:AA,27,FALSE),"")</f>
        <v>1.0229999999999999</v>
      </c>
    </row>
    <row r="840" spans="1:11" ht="18" x14ac:dyDescent="0.2">
      <c r="A840" s="862">
        <v>705190</v>
      </c>
      <c r="B840" s="863" t="s">
        <v>6447</v>
      </c>
      <c r="C840" s="862" t="s">
        <v>4</v>
      </c>
      <c r="D840" s="802">
        <f t="shared" si="12"/>
        <v>3880.49</v>
      </c>
      <c r="G840" s="872">
        <v>3793.25</v>
      </c>
      <c r="J840" s="840" t="s">
        <v>15822</v>
      </c>
      <c r="K840" s="848">
        <f>IFERROR(VLOOKUP(J840,REAJUSTE!A:AA,27,FALSE),"")</f>
        <v>1.0229999999999999</v>
      </c>
    </row>
    <row r="841" spans="1:11" ht="18" x14ac:dyDescent="0.2">
      <c r="A841" s="862">
        <v>705197</v>
      </c>
      <c r="B841" s="863" t="s">
        <v>6448</v>
      </c>
      <c r="C841" s="862" t="s">
        <v>4</v>
      </c>
      <c r="D841" s="802">
        <f t="shared" si="12"/>
        <v>4626.84</v>
      </c>
      <c r="G841" s="872">
        <v>4522.82</v>
      </c>
      <c r="J841" s="840" t="s">
        <v>15822</v>
      </c>
      <c r="K841" s="848">
        <f>IFERROR(VLOOKUP(J841,REAJUSTE!A:AA,27,FALSE),"")</f>
        <v>1.0229999999999999</v>
      </c>
    </row>
    <row r="842" spans="1:11" ht="18" x14ac:dyDescent="0.2">
      <c r="A842" s="862">
        <v>705196</v>
      </c>
      <c r="B842" s="863" t="s">
        <v>6449</v>
      </c>
      <c r="C842" s="862" t="s">
        <v>4</v>
      </c>
      <c r="D842" s="802">
        <f t="shared" si="12"/>
        <v>4227.63</v>
      </c>
      <c r="G842" s="872">
        <v>4132.59</v>
      </c>
      <c r="J842" s="840" t="s">
        <v>15822</v>
      </c>
      <c r="K842" s="848">
        <f>IFERROR(VLOOKUP(J842,REAJUSTE!A:AA,27,FALSE),"")</f>
        <v>1.0229999999999999</v>
      </c>
    </row>
    <row r="843" spans="1:11" ht="18" x14ac:dyDescent="0.2">
      <c r="A843" s="862">
        <v>705199</v>
      </c>
      <c r="B843" s="863" t="s">
        <v>6450</v>
      </c>
      <c r="C843" s="862" t="s">
        <v>4</v>
      </c>
      <c r="D843" s="802">
        <f t="shared" ref="D843:D906" si="13">TRUNC(G843*K843,2)</f>
        <v>4379.84</v>
      </c>
      <c r="G843" s="872">
        <v>4281.37</v>
      </c>
      <c r="J843" s="840" t="s">
        <v>15822</v>
      </c>
      <c r="K843" s="848">
        <f>IFERROR(VLOOKUP(J843,REAJUSTE!A:AA,27,FALSE),"")</f>
        <v>1.0229999999999999</v>
      </c>
    </row>
    <row r="844" spans="1:11" ht="18" x14ac:dyDescent="0.2">
      <c r="A844" s="862">
        <v>705198</v>
      </c>
      <c r="B844" s="863" t="s">
        <v>6451</v>
      </c>
      <c r="C844" s="862" t="s">
        <v>4</v>
      </c>
      <c r="D844" s="802">
        <f t="shared" si="13"/>
        <v>3980.63</v>
      </c>
      <c r="G844" s="872">
        <v>3891.14</v>
      </c>
      <c r="J844" s="840" t="s">
        <v>15822</v>
      </c>
      <c r="K844" s="848">
        <f>IFERROR(VLOOKUP(J844,REAJUSTE!A:AA,27,FALSE),"")</f>
        <v>1.0229999999999999</v>
      </c>
    </row>
    <row r="845" spans="1:11" ht="18" x14ac:dyDescent="0.2">
      <c r="A845" s="862">
        <v>705207</v>
      </c>
      <c r="B845" s="863" t="s">
        <v>6452</v>
      </c>
      <c r="C845" s="862" t="s">
        <v>4</v>
      </c>
      <c r="D845" s="802">
        <f t="shared" si="13"/>
        <v>6588.03</v>
      </c>
      <c r="G845" s="872">
        <v>6439.92</v>
      </c>
      <c r="J845" s="840" t="s">
        <v>15822</v>
      </c>
      <c r="K845" s="848">
        <f>IFERROR(VLOOKUP(J845,REAJUSTE!A:AA,27,FALSE),"")</f>
        <v>1.0229999999999999</v>
      </c>
    </row>
    <row r="846" spans="1:11" ht="18" x14ac:dyDescent="0.2">
      <c r="A846" s="862">
        <v>705206</v>
      </c>
      <c r="B846" s="863" t="s">
        <v>6453</v>
      </c>
      <c r="C846" s="862" t="s">
        <v>4</v>
      </c>
      <c r="D846" s="802">
        <f t="shared" si="13"/>
        <v>5993.02</v>
      </c>
      <c r="G846" s="872">
        <v>5858.28</v>
      </c>
      <c r="J846" s="840" t="s">
        <v>15822</v>
      </c>
      <c r="K846" s="848">
        <f>IFERROR(VLOOKUP(J846,REAJUSTE!A:AA,27,FALSE),"")</f>
        <v>1.0229999999999999</v>
      </c>
    </row>
    <row r="847" spans="1:11" ht="18" x14ac:dyDescent="0.2">
      <c r="A847" s="862">
        <v>705209</v>
      </c>
      <c r="B847" s="863" t="s">
        <v>6454</v>
      </c>
      <c r="C847" s="862" t="s">
        <v>4</v>
      </c>
      <c r="D847" s="802">
        <f t="shared" si="13"/>
        <v>7472.84</v>
      </c>
      <c r="G847" s="872">
        <v>7304.83</v>
      </c>
      <c r="J847" s="840" t="s">
        <v>15822</v>
      </c>
      <c r="K847" s="848">
        <f>IFERROR(VLOOKUP(J847,REAJUSTE!A:AA,27,FALSE),"")</f>
        <v>1.0229999999999999</v>
      </c>
    </row>
    <row r="848" spans="1:11" ht="18" x14ac:dyDescent="0.2">
      <c r="A848" s="862">
        <v>705208</v>
      </c>
      <c r="B848" s="863" t="s">
        <v>6455</v>
      </c>
      <c r="C848" s="862" t="s">
        <v>4</v>
      </c>
      <c r="D848" s="802">
        <f t="shared" si="13"/>
        <v>6779.14</v>
      </c>
      <c r="G848" s="872">
        <v>6626.73</v>
      </c>
      <c r="J848" s="840" t="s">
        <v>15822</v>
      </c>
      <c r="K848" s="848">
        <f>IFERROR(VLOOKUP(J848,REAJUSTE!A:AA,27,FALSE),"")</f>
        <v>1.0229999999999999</v>
      </c>
    </row>
    <row r="849" spans="1:11" ht="18" x14ac:dyDescent="0.2">
      <c r="A849" s="862">
        <v>705201</v>
      </c>
      <c r="B849" s="863" t="s">
        <v>6456</v>
      </c>
      <c r="C849" s="862" t="s">
        <v>4</v>
      </c>
      <c r="D849" s="802">
        <f t="shared" si="13"/>
        <v>5029.03</v>
      </c>
      <c r="G849" s="872">
        <v>4915.97</v>
      </c>
      <c r="J849" s="840" t="s">
        <v>15822</v>
      </c>
      <c r="K849" s="848">
        <f>IFERROR(VLOOKUP(J849,REAJUSTE!A:AA,27,FALSE),"")</f>
        <v>1.0229999999999999</v>
      </c>
    </row>
    <row r="850" spans="1:11" ht="18" x14ac:dyDescent="0.2">
      <c r="A850" s="862">
        <v>705200</v>
      </c>
      <c r="B850" s="863" t="s">
        <v>6457</v>
      </c>
      <c r="C850" s="862" t="s">
        <v>4</v>
      </c>
      <c r="D850" s="802">
        <f t="shared" si="13"/>
        <v>4629.83</v>
      </c>
      <c r="G850" s="872">
        <v>4525.74</v>
      </c>
      <c r="J850" s="840" t="s">
        <v>15822</v>
      </c>
      <c r="K850" s="848">
        <f>IFERROR(VLOOKUP(J850,REAJUSTE!A:AA,27,FALSE),"")</f>
        <v>1.0229999999999999</v>
      </c>
    </row>
    <row r="851" spans="1:11" ht="18" x14ac:dyDescent="0.2">
      <c r="A851" s="862">
        <v>705203</v>
      </c>
      <c r="B851" s="863" t="s">
        <v>6458</v>
      </c>
      <c r="C851" s="862" t="s">
        <v>4</v>
      </c>
      <c r="D851" s="802">
        <f t="shared" si="13"/>
        <v>5523.09</v>
      </c>
      <c r="G851" s="872">
        <v>5398.92</v>
      </c>
      <c r="J851" s="840" t="s">
        <v>15822</v>
      </c>
      <c r="K851" s="848">
        <f>IFERROR(VLOOKUP(J851,REAJUSTE!A:AA,27,FALSE),"")</f>
        <v>1.0229999999999999</v>
      </c>
    </row>
    <row r="852" spans="1:11" ht="18" x14ac:dyDescent="0.2">
      <c r="A852" s="862">
        <v>705202</v>
      </c>
      <c r="B852" s="863" t="s">
        <v>6459</v>
      </c>
      <c r="C852" s="862" t="s">
        <v>4</v>
      </c>
      <c r="D852" s="802">
        <f t="shared" si="13"/>
        <v>5032.82</v>
      </c>
      <c r="G852" s="872">
        <v>4919.67</v>
      </c>
      <c r="J852" s="840" t="s">
        <v>15822</v>
      </c>
      <c r="K852" s="848">
        <f>IFERROR(VLOOKUP(J852,REAJUSTE!A:AA,27,FALSE),"")</f>
        <v>1.0229999999999999</v>
      </c>
    </row>
    <row r="853" spans="1:11" ht="18" x14ac:dyDescent="0.2">
      <c r="A853" s="862">
        <v>705205</v>
      </c>
      <c r="B853" s="863" t="s">
        <v>6460</v>
      </c>
      <c r="C853" s="862" t="s">
        <v>4</v>
      </c>
      <c r="D853" s="802">
        <f t="shared" si="13"/>
        <v>6043.37</v>
      </c>
      <c r="G853" s="872">
        <v>5907.5</v>
      </c>
      <c r="J853" s="840" t="s">
        <v>15822</v>
      </c>
      <c r="K853" s="848">
        <f>IFERROR(VLOOKUP(J853,REAJUSTE!A:AA,27,FALSE),"")</f>
        <v>1.0229999999999999</v>
      </c>
    </row>
    <row r="854" spans="1:11" ht="18" x14ac:dyDescent="0.2">
      <c r="A854" s="862">
        <v>705204</v>
      </c>
      <c r="B854" s="863" t="s">
        <v>6461</v>
      </c>
      <c r="C854" s="862" t="s">
        <v>4</v>
      </c>
      <c r="D854" s="802">
        <f t="shared" si="13"/>
        <v>5553.09</v>
      </c>
      <c r="G854" s="872">
        <v>5428.25</v>
      </c>
      <c r="J854" s="840" t="s">
        <v>15822</v>
      </c>
      <c r="K854" s="848">
        <f>IFERROR(VLOOKUP(J854,REAJUSTE!A:AA,27,FALSE),"")</f>
        <v>1.0229999999999999</v>
      </c>
    </row>
    <row r="855" spans="1:11" ht="18" x14ac:dyDescent="0.2">
      <c r="A855" s="862">
        <v>705211</v>
      </c>
      <c r="B855" s="863" t="s">
        <v>6462</v>
      </c>
      <c r="C855" s="862" t="s">
        <v>4</v>
      </c>
      <c r="D855" s="802">
        <f t="shared" si="13"/>
        <v>5901.83</v>
      </c>
      <c r="G855" s="872">
        <v>5769.14</v>
      </c>
      <c r="J855" s="840" t="s">
        <v>15822</v>
      </c>
      <c r="K855" s="848">
        <f>IFERROR(VLOOKUP(J855,REAJUSTE!A:AA,27,FALSE),"")</f>
        <v>1.0229999999999999</v>
      </c>
    </row>
    <row r="856" spans="1:11" ht="18" x14ac:dyDescent="0.2">
      <c r="A856" s="862">
        <v>705210</v>
      </c>
      <c r="B856" s="863" t="s">
        <v>6463</v>
      </c>
      <c r="C856" s="862" t="s">
        <v>4</v>
      </c>
      <c r="D856" s="802">
        <f t="shared" si="13"/>
        <v>5325.71</v>
      </c>
      <c r="G856" s="872">
        <v>5205.9799999999996</v>
      </c>
      <c r="J856" s="840" t="s">
        <v>15822</v>
      </c>
      <c r="K856" s="848">
        <f>IFERROR(VLOOKUP(J856,REAJUSTE!A:AA,27,FALSE),"")</f>
        <v>1.0229999999999999</v>
      </c>
    </row>
    <row r="857" spans="1:11" ht="18" x14ac:dyDescent="0.2">
      <c r="A857" s="862">
        <v>705213</v>
      </c>
      <c r="B857" s="863" t="s">
        <v>6464</v>
      </c>
      <c r="C857" s="862" t="s">
        <v>4</v>
      </c>
      <c r="D857" s="802">
        <f t="shared" si="13"/>
        <v>5827.51</v>
      </c>
      <c r="G857" s="872">
        <v>5696.5</v>
      </c>
      <c r="J857" s="840" t="s">
        <v>15822</v>
      </c>
      <c r="K857" s="848">
        <f>IFERROR(VLOOKUP(J857,REAJUSTE!A:AA,27,FALSE),"")</f>
        <v>1.0229999999999999</v>
      </c>
    </row>
    <row r="858" spans="1:11" ht="18" x14ac:dyDescent="0.2">
      <c r="A858" s="862">
        <v>705212</v>
      </c>
      <c r="B858" s="863" t="s">
        <v>6465</v>
      </c>
      <c r="C858" s="862" t="s">
        <v>4</v>
      </c>
      <c r="D858" s="802">
        <f t="shared" si="13"/>
        <v>5251.4</v>
      </c>
      <c r="G858" s="872">
        <v>5133.34</v>
      </c>
      <c r="J858" s="840" t="s">
        <v>15822</v>
      </c>
      <c r="K858" s="848">
        <f>IFERROR(VLOOKUP(J858,REAJUSTE!A:AA,27,FALSE),"")</f>
        <v>1.0229999999999999</v>
      </c>
    </row>
    <row r="859" spans="1:11" ht="18" x14ac:dyDescent="0.2">
      <c r="A859" s="862">
        <v>705221</v>
      </c>
      <c r="B859" s="863" t="s">
        <v>6466</v>
      </c>
      <c r="C859" s="862" t="s">
        <v>4</v>
      </c>
      <c r="D859" s="802">
        <f t="shared" si="13"/>
        <v>9057.59</v>
      </c>
      <c r="G859" s="872">
        <v>8853.9500000000007</v>
      </c>
      <c r="J859" s="840" t="s">
        <v>15822</v>
      </c>
      <c r="K859" s="848">
        <f>IFERROR(VLOOKUP(J859,REAJUSTE!A:AA,27,FALSE),"")</f>
        <v>1.0229999999999999</v>
      </c>
    </row>
    <row r="860" spans="1:11" ht="18" x14ac:dyDescent="0.2">
      <c r="A860" s="862">
        <v>705220</v>
      </c>
      <c r="B860" s="863" t="s">
        <v>6467</v>
      </c>
      <c r="C860" s="862" t="s">
        <v>4</v>
      </c>
      <c r="D860" s="802">
        <f t="shared" si="13"/>
        <v>8247.68</v>
      </c>
      <c r="G860" s="872">
        <v>8062.25</v>
      </c>
      <c r="J860" s="840" t="s">
        <v>15822</v>
      </c>
      <c r="K860" s="848">
        <f>IFERROR(VLOOKUP(J860,REAJUSTE!A:AA,27,FALSE),"")</f>
        <v>1.0229999999999999</v>
      </c>
    </row>
    <row r="861" spans="1:11" ht="18" x14ac:dyDescent="0.2">
      <c r="A861" s="862">
        <v>705223</v>
      </c>
      <c r="B861" s="863" t="s">
        <v>6468</v>
      </c>
      <c r="C861" s="862" t="s">
        <v>4</v>
      </c>
      <c r="D861" s="802">
        <f t="shared" si="13"/>
        <v>9782.31</v>
      </c>
      <c r="G861" s="872">
        <v>9562.3799999999992</v>
      </c>
      <c r="J861" s="840" t="s">
        <v>15822</v>
      </c>
      <c r="K861" s="848">
        <f>IFERROR(VLOOKUP(J861,REAJUSTE!A:AA,27,FALSE),"")</f>
        <v>1.0229999999999999</v>
      </c>
    </row>
    <row r="862" spans="1:11" ht="18" x14ac:dyDescent="0.2">
      <c r="A862" s="862">
        <v>705222</v>
      </c>
      <c r="B862" s="863" t="s">
        <v>6469</v>
      </c>
      <c r="C862" s="862" t="s">
        <v>4</v>
      </c>
      <c r="D862" s="802">
        <f t="shared" si="13"/>
        <v>8849.42</v>
      </c>
      <c r="G862" s="872">
        <v>8650.4599999999991</v>
      </c>
      <c r="J862" s="840" t="s">
        <v>15822</v>
      </c>
      <c r="K862" s="848">
        <f>IFERROR(VLOOKUP(J862,REAJUSTE!A:AA,27,FALSE),"")</f>
        <v>1.0229999999999999</v>
      </c>
    </row>
    <row r="863" spans="1:11" ht="18" x14ac:dyDescent="0.2">
      <c r="A863" s="862">
        <v>705215</v>
      </c>
      <c r="B863" s="863" t="s">
        <v>6470</v>
      </c>
      <c r="C863" s="862" t="s">
        <v>4</v>
      </c>
      <c r="D863" s="802">
        <f t="shared" si="13"/>
        <v>6900.21</v>
      </c>
      <c r="G863" s="872">
        <v>6745.08</v>
      </c>
      <c r="J863" s="840" t="s">
        <v>15822</v>
      </c>
      <c r="K863" s="848">
        <f>IFERROR(VLOOKUP(J863,REAJUSTE!A:AA,27,FALSE),"")</f>
        <v>1.0229999999999999</v>
      </c>
    </row>
    <row r="864" spans="1:11" ht="18" x14ac:dyDescent="0.2">
      <c r="A864" s="862">
        <v>705214</v>
      </c>
      <c r="B864" s="863" t="s">
        <v>6471</v>
      </c>
      <c r="C864" s="862" t="s">
        <v>4</v>
      </c>
      <c r="D864" s="802">
        <f t="shared" si="13"/>
        <v>6202.65</v>
      </c>
      <c r="G864" s="872">
        <v>6063.2</v>
      </c>
      <c r="J864" s="840" t="s">
        <v>15822</v>
      </c>
      <c r="K864" s="848">
        <f>IFERROR(VLOOKUP(J864,REAJUSTE!A:AA,27,FALSE),"")</f>
        <v>1.0229999999999999</v>
      </c>
    </row>
    <row r="865" spans="1:11" ht="18" x14ac:dyDescent="0.2">
      <c r="A865" s="862">
        <v>705217</v>
      </c>
      <c r="B865" s="863" t="s">
        <v>6472</v>
      </c>
      <c r="C865" s="862" t="s">
        <v>4</v>
      </c>
      <c r="D865" s="802">
        <f t="shared" si="13"/>
        <v>7668.33</v>
      </c>
      <c r="G865" s="872">
        <v>7495.93</v>
      </c>
      <c r="J865" s="840" t="s">
        <v>15822</v>
      </c>
      <c r="K865" s="848">
        <f>IFERROR(VLOOKUP(J865,REAJUSTE!A:AA,27,FALSE),"")</f>
        <v>1.0229999999999999</v>
      </c>
    </row>
    <row r="866" spans="1:11" ht="18" x14ac:dyDescent="0.2">
      <c r="A866" s="862">
        <v>705216</v>
      </c>
      <c r="B866" s="863" t="s">
        <v>6473</v>
      </c>
      <c r="C866" s="862" t="s">
        <v>4</v>
      </c>
      <c r="D866" s="802">
        <f t="shared" si="13"/>
        <v>6970.77</v>
      </c>
      <c r="G866" s="872">
        <v>6814.05</v>
      </c>
      <c r="J866" s="840" t="s">
        <v>15822</v>
      </c>
      <c r="K866" s="848">
        <f>IFERROR(VLOOKUP(J866,REAJUSTE!A:AA,27,FALSE),"")</f>
        <v>1.0229999999999999</v>
      </c>
    </row>
    <row r="867" spans="1:11" ht="18" x14ac:dyDescent="0.2">
      <c r="A867" s="862">
        <v>705219</v>
      </c>
      <c r="B867" s="863" t="s">
        <v>6474</v>
      </c>
      <c r="C867" s="862" t="s">
        <v>4</v>
      </c>
      <c r="D867" s="802">
        <f t="shared" si="13"/>
        <v>8346.2800000000007</v>
      </c>
      <c r="G867" s="872">
        <v>8158.64</v>
      </c>
      <c r="J867" s="840" t="s">
        <v>15822</v>
      </c>
      <c r="K867" s="848">
        <f>IFERROR(VLOOKUP(J867,REAJUSTE!A:AA,27,FALSE),"")</f>
        <v>1.0229999999999999</v>
      </c>
    </row>
    <row r="868" spans="1:11" ht="18" x14ac:dyDescent="0.2">
      <c r="A868" s="862">
        <v>705218</v>
      </c>
      <c r="B868" s="863" t="s">
        <v>6475</v>
      </c>
      <c r="C868" s="862" t="s">
        <v>4</v>
      </c>
      <c r="D868" s="802">
        <f t="shared" si="13"/>
        <v>7536.37</v>
      </c>
      <c r="G868" s="872">
        <v>7366.94</v>
      </c>
      <c r="J868" s="840" t="s">
        <v>15822</v>
      </c>
      <c r="K868" s="848">
        <f>IFERROR(VLOOKUP(J868,REAJUSTE!A:AA,27,FALSE),"")</f>
        <v>1.0229999999999999</v>
      </c>
    </row>
    <row r="869" spans="1:11" ht="18" x14ac:dyDescent="0.2">
      <c r="A869" s="862">
        <v>705346</v>
      </c>
      <c r="B869" s="863" t="s">
        <v>6476</v>
      </c>
      <c r="C869" s="862" t="s">
        <v>4</v>
      </c>
      <c r="D869" s="802">
        <f t="shared" si="13"/>
        <v>5570.42</v>
      </c>
      <c r="G869" s="872">
        <v>5445.19</v>
      </c>
      <c r="J869" s="840" t="s">
        <v>15822</v>
      </c>
      <c r="K869" s="848">
        <f>IFERROR(VLOOKUP(J869,REAJUSTE!A:AA,27,FALSE),"")</f>
        <v>1.0229999999999999</v>
      </c>
    </row>
    <row r="870" spans="1:11" ht="18" x14ac:dyDescent="0.2">
      <c r="A870" s="862">
        <v>705345</v>
      </c>
      <c r="B870" s="863" t="s">
        <v>6477</v>
      </c>
      <c r="C870" s="862" t="s">
        <v>4</v>
      </c>
      <c r="D870" s="802">
        <f t="shared" si="13"/>
        <v>5071.49</v>
      </c>
      <c r="G870" s="872">
        <v>4957.47</v>
      </c>
      <c r="J870" s="840" t="s">
        <v>15822</v>
      </c>
      <c r="K870" s="848">
        <f>IFERROR(VLOOKUP(J870,REAJUSTE!A:AA,27,FALSE),"")</f>
        <v>1.0229999999999999</v>
      </c>
    </row>
    <row r="871" spans="1:11" ht="18" x14ac:dyDescent="0.2">
      <c r="A871" s="862">
        <v>705348</v>
      </c>
      <c r="B871" s="863" t="s">
        <v>6478</v>
      </c>
      <c r="C871" s="862" t="s">
        <v>4</v>
      </c>
      <c r="D871" s="802">
        <f t="shared" si="13"/>
        <v>4999.43</v>
      </c>
      <c r="G871" s="872">
        <v>4887.03</v>
      </c>
      <c r="J871" s="840" t="s">
        <v>15822</v>
      </c>
      <c r="K871" s="848">
        <f>IFERROR(VLOOKUP(J871,REAJUSTE!A:AA,27,FALSE),"")</f>
        <v>1.0229999999999999</v>
      </c>
    </row>
    <row r="872" spans="1:11" ht="18" x14ac:dyDescent="0.2">
      <c r="A872" s="862">
        <v>705347</v>
      </c>
      <c r="B872" s="863" t="s">
        <v>6479</v>
      </c>
      <c r="C872" s="862" t="s">
        <v>4</v>
      </c>
      <c r="D872" s="802">
        <f t="shared" si="13"/>
        <v>4500.49</v>
      </c>
      <c r="G872" s="872">
        <v>4399.3100000000004</v>
      </c>
      <c r="J872" s="840" t="s">
        <v>15822</v>
      </c>
      <c r="K872" s="848">
        <f>IFERROR(VLOOKUP(J872,REAJUSTE!A:AA,27,FALSE),"")</f>
        <v>1.0229999999999999</v>
      </c>
    </row>
    <row r="873" spans="1:11" ht="18" x14ac:dyDescent="0.2">
      <c r="A873" s="862">
        <v>705356</v>
      </c>
      <c r="B873" s="863" t="s">
        <v>6480</v>
      </c>
      <c r="C873" s="862" t="s">
        <v>4</v>
      </c>
      <c r="D873" s="802">
        <f t="shared" si="13"/>
        <v>7422</v>
      </c>
      <c r="G873" s="872">
        <v>7255.14</v>
      </c>
      <c r="J873" s="840" t="s">
        <v>15822</v>
      </c>
      <c r="K873" s="848">
        <f>IFERROR(VLOOKUP(J873,REAJUSTE!A:AA,27,FALSE),"")</f>
        <v>1.0229999999999999</v>
      </c>
    </row>
    <row r="874" spans="1:11" ht="18" x14ac:dyDescent="0.2">
      <c r="A874" s="862">
        <v>705355</v>
      </c>
      <c r="B874" s="863" t="s">
        <v>6481</v>
      </c>
      <c r="C874" s="862" t="s">
        <v>4</v>
      </c>
      <c r="D874" s="802">
        <f t="shared" si="13"/>
        <v>6757.63</v>
      </c>
      <c r="G874" s="872">
        <v>6605.7</v>
      </c>
      <c r="J874" s="840" t="s">
        <v>15822</v>
      </c>
      <c r="K874" s="848">
        <f>IFERROR(VLOOKUP(J874,REAJUSTE!A:AA,27,FALSE),"")</f>
        <v>1.0229999999999999</v>
      </c>
    </row>
    <row r="875" spans="1:11" ht="18" x14ac:dyDescent="0.2">
      <c r="A875" s="862">
        <v>705358</v>
      </c>
      <c r="B875" s="863" t="s">
        <v>6482</v>
      </c>
      <c r="C875" s="862" t="s">
        <v>4</v>
      </c>
      <c r="D875" s="802">
        <f t="shared" si="13"/>
        <v>7537.77</v>
      </c>
      <c r="G875" s="872">
        <v>7368.3</v>
      </c>
      <c r="J875" s="840" t="s">
        <v>15822</v>
      </c>
      <c r="K875" s="848">
        <f>IFERROR(VLOOKUP(J875,REAJUSTE!A:AA,27,FALSE),"")</f>
        <v>1.0229999999999999</v>
      </c>
    </row>
    <row r="876" spans="1:11" ht="18" x14ac:dyDescent="0.2">
      <c r="A876" s="862">
        <v>705357</v>
      </c>
      <c r="B876" s="863" t="s">
        <v>6483</v>
      </c>
      <c r="C876" s="862" t="s">
        <v>4</v>
      </c>
      <c r="D876" s="802">
        <f t="shared" si="13"/>
        <v>6873.39</v>
      </c>
      <c r="G876" s="872">
        <v>6718.86</v>
      </c>
      <c r="J876" s="840" t="s">
        <v>15822</v>
      </c>
      <c r="K876" s="848">
        <f>IFERROR(VLOOKUP(J876,REAJUSTE!A:AA,27,FALSE),"")</f>
        <v>1.0229999999999999</v>
      </c>
    </row>
    <row r="877" spans="1:11" ht="18" x14ac:dyDescent="0.2">
      <c r="A877" s="862">
        <v>705350</v>
      </c>
      <c r="B877" s="863" t="s">
        <v>6484</v>
      </c>
      <c r="C877" s="862" t="s">
        <v>4</v>
      </c>
      <c r="D877" s="802">
        <f t="shared" si="13"/>
        <v>5466.12</v>
      </c>
      <c r="G877" s="872">
        <v>5343.23</v>
      </c>
      <c r="J877" s="840" t="s">
        <v>15822</v>
      </c>
      <c r="K877" s="848">
        <f>IFERROR(VLOOKUP(J877,REAJUSTE!A:AA,27,FALSE),"")</f>
        <v>1.0229999999999999</v>
      </c>
    </row>
    <row r="878" spans="1:11" ht="18" x14ac:dyDescent="0.2">
      <c r="A878" s="862">
        <v>705349</v>
      </c>
      <c r="B878" s="863" t="s">
        <v>6485</v>
      </c>
      <c r="C878" s="862" t="s">
        <v>4</v>
      </c>
      <c r="D878" s="802">
        <f t="shared" si="13"/>
        <v>4967.18</v>
      </c>
      <c r="G878" s="872">
        <v>4855.51</v>
      </c>
      <c r="J878" s="840" t="s">
        <v>15822</v>
      </c>
      <c r="K878" s="848">
        <f>IFERROR(VLOOKUP(J878,REAJUSTE!A:AA,27,FALSE),"")</f>
        <v>1.0229999999999999</v>
      </c>
    </row>
    <row r="879" spans="1:11" ht="18" x14ac:dyDescent="0.2">
      <c r="A879" s="862">
        <v>705352</v>
      </c>
      <c r="B879" s="863" t="s">
        <v>6486</v>
      </c>
      <c r="C879" s="862" t="s">
        <v>4</v>
      </c>
      <c r="D879" s="802">
        <f t="shared" si="13"/>
        <v>5864.72</v>
      </c>
      <c r="G879" s="872">
        <v>5732.87</v>
      </c>
      <c r="J879" s="840" t="s">
        <v>15822</v>
      </c>
      <c r="K879" s="848">
        <f>IFERROR(VLOOKUP(J879,REAJUSTE!A:AA,27,FALSE),"")</f>
        <v>1.0229999999999999</v>
      </c>
    </row>
    <row r="880" spans="1:11" ht="18" x14ac:dyDescent="0.2">
      <c r="A880" s="862">
        <v>705351</v>
      </c>
      <c r="B880" s="863" t="s">
        <v>6487</v>
      </c>
      <c r="C880" s="862" t="s">
        <v>4</v>
      </c>
      <c r="D880" s="802">
        <f t="shared" si="13"/>
        <v>5365.78</v>
      </c>
      <c r="G880" s="872">
        <v>5245.15</v>
      </c>
      <c r="J880" s="840" t="s">
        <v>15822</v>
      </c>
      <c r="K880" s="848">
        <f>IFERROR(VLOOKUP(J880,REAJUSTE!A:AA,27,FALSE),"")</f>
        <v>1.0229999999999999</v>
      </c>
    </row>
    <row r="881" spans="1:11" ht="18" x14ac:dyDescent="0.2">
      <c r="A881" s="862">
        <v>705354</v>
      </c>
      <c r="B881" s="863" t="s">
        <v>6488</v>
      </c>
      <c r="C881" s="862" t="s">
        <v>4</v>
      </c>
      <c r="D881" s="802">
        <f t="shared" si="13"/>
        <v>6467.27</v>
      </c>
      <c r="G881" s="872">
        <v>6321.87</v>
      </c>
      <c r="J881" s="840" t="s">
        <v>15822</v>
      </c>
      <c r="K881" s="848">
        <f>IFERROR(VLOOKUP(J881,REAJUSTE!A:AA,27,FALSE),"")</f>
        <v>1.0229999999999999</v>
      </c>
    </row>
    <row r="882" spans="1:11" ht="18" x14ac:dyDescent="0.2">
      <c r="A882" s="862">
        <v>705353</v>
      </c>
      <c r="B882" s="863" t="s">
        <v>6489</v>
      </c>
      <c r="C882" s="862" t="s">
        <v>4</v>
      </c>
      <c r="D882" s="802">
        <f t="shared" si="13"/>
        <v>5968.32</v>
      </c>
      <c r="G882" s="872">
        <v>5834.14</v>
      </c>
      <c r="J882" s="840" t="s">
        <v>15822</v>
      </c>
      <c r="K882" s="848">
        <f>IFERROR(VLOOKUP(J882,REAJUSTE!A:AA,27,FALSE),"")</f>
        <v>1.0229999999999999</v>
      </c>
    </row>
    <row r="883" spans="1:11" ht="18" x14ac:dyDescent="0.2">
      <c r="A883" s="862">
        <v>705360</v>
      </c>
      <c r="B883" s="863" t="s">
        <v>6490</v>
      </c>
      <c r="C883" s="862" t="s">
        <v>4</v>
      </c>
      <c r="D883" s="802">
        <f t="shared" si="13"/>
        <v>8008.26</v>
      </c>
      <c r="G883" s="872">
        <v>7828.22</v>
      </c>
      <c r="J883" s="840" t="s">
        <v>15822</v>
      </c>
      <c r="K883" s="848">
        <f>IFERROR(VLOOKUP(J883,REAJUSTE!A:AA,27,FALSE),"")</f>
        <v>1.0229999999999999</v>
      </c>
    </row>
    <row r="884" spans="1:11" ht="18" x14ac:dyDescent="0.2">
      <c r="A884" s="862">
        <v>705359</v>
      </c>
      <c r="B884" s="863" t="s">
        <v>6491</v>
      </c>
      <c r="C884" s="862" t="s">
        <v>4</v>
      </c>
      <c r="D884" s="802">
        <f t="shared" si="13"/>
        <v>7364.42</v>
      </c>
      <c r="G884" s="872">
        <v>7198.85</v>
      </c>
      <c r="J884" s="840" t="s">
        <v>15822</v>
      </c>
      <c r="K884" s="848">
        <f>IFERROR(VLOOKUP(J884,REAJUSTE!A:AA,27,FALSE),"")</f>
        <v>1.0229999999999999</v>
      </c>
    </row>
    <row r="885" spans="1:11" ht="18" x14ac:dyDescent="0.2">
      <c r="A885" s="862">
        <v>705362</v>
      </c>
      <c r="B885" s="863" t="s">
        <v>6492</v>
      </c>
      <c r="C885" s="862" t="s">
        <v>4</v>
      </c>
      <c r="D885" s="802">
        <f t="shared" si="13"/>
        <v>7271.44</v>
      </c>
      <c r="G885" s="872">
        <v>7107.96</v>
      </c>
      <c r="J885" s="840" t="s">
        <v>15822</v>
      </c>
      <c r="K885" s="848">
        <f>IFERROR(VLOOKUP(J885,REAJUSTE!A:AA,27,FALSE),"")</f>
        <v>1.0229999999999999</v>
      </c>
    </row>
    <row r="886" spans="1:11" ht="18" x14ac:dyDescent="0.2">
      <c r="A886" s="862">
        <v>705361</v>
      </c>
      <c r="B886" s="863" t="s">
        <v>6493</v>
      </c>
      <c r="C886" s="862" t="s">
        <v>4</v>
      </c>
      <c r="D886" s="802">
        <f t="shared" si="13"/>
        <v>6627.6</v>
      </c>
      <c r="G886" s="872">
        <v>6478.6</v>
      </c>
      <c r="J886" s="840" t="s">
        <v>15822</v>
      </c>
      <c r="K886" s="848">
        <f>IFERROR(VLOOKUP(J886,REAJUSTE!A:AA,27,FALSE),"")</f>
        <v>1.0229999999999999</v>
      </c>
    </row>
    <row r="887" spans="1:11" ht="18" x14ac:dyDescent="0.2">
      <c r="A887" s="862">
        <v>705370</v>
      </c>
      <c r="B887" s="863" t="s">
        <v>6494</v>
      </c>
      <c r="C887" s="862" t="s">
        <v>4</v>
      </c>
      <c r="D887" s="802">
        <f t="shared" si="13"/>
        <v>10882.62</v>
      </c>
      <c r="G887" s="872">
        <v>10637.95</v>
      </c>
      <c r="J887" s="840" t="s">
        <v>15822</v>
      </c>
      <c r="K887" s="848">
        <f>IFERROR(VLOOKUP(J887,REAJUSTE!A:AA,27,FALSE),"")</f>
        <v>1.0229999999999999</v>
      </c>
    </row>
    <row r="888" spans="1:11" ht="18" x14ac:dyDescent="0.2">
      <c r="A888" s="862">
        <v>705369</v>
      </c>
      <c r="B888" s="863" t="s">
        <v>6495</v>
      </c>
      <c r="C888" s="862" t="s">
        <v>4</v>
      </c>
      <c r="D888" s="802">
        <f t="shared" si="13"/>
        <v>9853.2099999999991</v>
      </c>
      <c r="G888" s="872">
        <v>9631.69</v>
      </c>
      <c r="J888" s="840" t="s">
        <v>15822</v>
      </c>
      <c r="K888" s="848">
        <f>IFERROR(VLOOKUP(J888,REAJUSTE!A:AA,27,FALSE),"")</f>
        <v>1.0229999999999999</v>
      </c>
    </row>
    <row r="889" spans="1:11" ht="18" x14ac:dyDescent="0.2">
      <c r="A889" s="862">
        <v>705372</v>
      </c>
      <c r="B889" s="863" t="s">
        <v>6496</v>
      </c>
      <c r="C889" s="862" t="s">
        <v>4</v>
      </c>
      <c r="D889" s="802">
        <f t="shared" si="13"/>
        <v>11604.17</v>
      </c>
      <c r="G889" s="872">
        <v>11343.28</v>
      </c>
      <c r="J889" s="840" t="s">
        <v>15822</v>
      </c>
      <c r="K889" s="848">
        <f>IFERROR(VLOOKUP(J889,REAJUSTE!A:AA,27,FALSE),"")</f>
        <v>1.0229999999999999</v>
      </c>
    </row>
    <row r="890" spans="1:11" ht="18" x14ac:dyDescent="0.2">
      <c r="A890" s="862">
        <v>705371</v>
      </c>
      <c r="B890" s="863" t="s">
        <v>6497</v>
      </c>
      <c r="C890" s="862" t="s">
        <v>4</v>
      </c>
      <c r="D890" s="802">
        <f t="shared" si="13"/>
        <v>10574.76</v>
      </c>
      <c r="G890" s="872">
        <v>10337.01</v>
      </c>
      <c r="J890" s="840" t="s">
        <v>15822</v>
      </c>
      <c r="K890" s="848">
        <f>IFERROR(VLOOKUP(J890,REAJUSTE!A:AA,27,FALSE),"")</f>
        <v>1.0229999999999999</v>
      </c>
    </row>
    <row r="891" spans="1:11" ht="18" x14ac:dyDescent="0.2">
      <c r="A891" s="862">
        <v>705364</v>
      </c>
      <c r="B891" s="863" t="s">
        <v>6498</v>
      </c>
      <c r="C891" s="862" t="s">
        <v>4</v>
      </c>
      <c r="D891" s="802">
        <f t="shared" si="13"/>
        <v>8256.98</v>
      </c>
      <c r="G891" s="872">
        <v>8071.34</v>
      </c>
      <c r="J891" s="840" t="s">
        <v>15822</v>
      </c>
      <c r="K891" s="848">
        <f>IFERROR(VLOOKUP(J891,REAJUSTE!A:AA,27,FALSE),"")</f>
        <v>1.0229999999999999</v>
      </c>
    </row>
    <row r="892" spans="1:11" ht="18" x14ac:dyDescent="0.2">
      <c r="A892" s="862">
        <v>705363</v>
      </c>
      <c r="B892" s="863" t="s">
        <v>6499</v>
      </c>
      <c r="C892" s="862" t="s">
        <v>4</v>
      </c>
      <c r="D892" s="802">
        <f t="shared" si="13"/>
        <v>7613.13</v>
      </c>
      <c r="G892" s="872">
        <v>7441.97</v>
      </c>
      <c r="J892" s="840" t="s">
        <v>15822</v>
      </c>
      <c r="K892" s="848">
        <f>IFERROR(VLOOKUP(J892,REAJUSTE!A:AA,27,FALSE),"")</f>
        <v>1.0229999999999999</v>
      </c>
    </row>
    <row r="893" spans="1:11" ht="18" x14ac:dyDescent="0.2">
      <c r="A893" s="862">
        <v>705366</v>
      </c>
      <c r="B893" s="863" t="s">
        <v>6500</v>
      </c>
      <c r="C893" s="862" t="s">
        <v>4</v>
      </c>
      <c r="D893" s="802">
        <f t="shared" si="13"/>
        <v>9010.2000000000007</v>
      </c>
      <c r="G893" s="872">
        <v>8807.6299999999992</v>
      </c>
      <c r="J893" s="840" t="s">
        <v>15822</v>
      </c>
      <c r="K893" s="848">
        <f>IFERROR(VLOOKUP(J893,REAJUSTE!A:AA,27,FALSE),"")</f>
        <v>1.0229999999999999</v>
      </c>
    </row>
    <row r="894" spans="1:11" ht="18" x14ac:dyDescent="0.2">
      <c r="A894" s="862">
        <v>705365</v>
      </c>
      <c r="B894" s="863" t="s">
        <v>6501</v>
      </c>
      <c r="C894" s="862" t="s">
        <v>4</v>
      </c>
      <c r="D894" s="802">
        <f t="shared" si="13"/>
        <v>8162.94</v>
      </c>
      <c r="G894" s="872">
        <v>7979.42</v>
      </c>
      <c r="J894" s="840" t="s">
        <v>15822</v>
      </c>
      <c r="K894" s="848">
        <f>IFERROR(VLOOKUP(J894,REAJUSTE!A:AA,27,FALSE),"")</f>
        <v>1.0229999999999999</v>
      </c>
    </row>
    <row r="895" spans="1:11" ht="18" x14ac:dyDescent="0.2">
      <c r="A895" s="862">
        <v>705368</v>
      </c>
      <c r="B895" s="863" t="s">
        <v>6502</v>
      </c>
      <c r="C895" s="862" t="s">
        <v>4</v>
      </c>
      <c r="D895" s="802">
        <f t="shared" si="13"/>
        <v>10124.86</v>
      </c>
      <c r="G895" s="872">
        <v>9897.23</v>
      </c>
      <c r="J895" s="840" t="s">
        <v>15822</v>
      </c>
      <c r="K895" s="848">
        <f>IFERROR(VLOOKUP(J895,REAJUSTE!A:AA,27,FALSE),"")</f>
        <v>1.0229999999999999</v>
      </c>
    </row>
    <row r="896" spans="1:11" ht="18" x14ac:dyDescent="0.2">
      <c r="A896" s="862">
        <v>705367</v>
      </c>
      <c r="B896" s="863" t="s">
        <v>6503</v>
      </c>
      <c r="C896" s="862" t="s">
        <v>4</v>
      </c>
      <c r="D896" s="802">
        <f t="shared" si="13"/>
        <v>9277.6</v>
      </c>
      <c r="G896" s="872">
        <v>9069.02</v>
      </c>
      <c r="J896" s="840" t="s">
        <v>15822</v>
      </c>
      <c r="K896" s="848">
        <f>IFERROR(VLOOKUP(J896,REAJUSTE!A:AA,27,FALSE),"")</f>
        <v>1.0229999999999999</v>
      </c>
    </row>
    <row r="897" spans="1:11" ht="18" x14ac:dyDescent="0.2">
      <c r="A897" s="862">
        <v>705374</v>
      </c>
      <c r="B897" s="863" t="s">
        <v>6504</v>
      </c>
      <c r="C897" s="862" t="s">
        <v>4</v>
      </c>
      <c r="D897" s="802">
        <f t="shared" si="13"/>
        <v>10577.11</v>
      </c>
      <c r="G897" s="872">
        <v>10339.31</v>
      </c>
      <c r="J897" s="840" t="s">
        <v>15822</v>
      </c>
      <c r="K897" s="848">
        <f>IFERROR(VLOOKUP(J897,REAJUSTE!A:AA,27,FALSE),"")</f>
        <v>1.0229999999999999</v>
      </c>
    </row>
    <row r="898" spans="1:11" ht="18" x14ac:dyDescent="0.2">
      <c r="A898" s="862">
        <v>705373</v>
      </c>
      <c r="B898" s="863" t="s">
        <v>6505</v>
      </c>
      <c r="C898" s="862" t="s">
        <v>4</v>
      </c>
      <c r="D898" s="802">
        <f t="shared" si="13"/>
        <v>9759.68</v>
      </c>
      <c r="G898" s="872">
        <v>9540.26</v>
      </c>
      <c r="J898" s="840" t="s">
        <v>15822</v>
      </c>
      <c r="K898" s="848">
        <f>IFERROR(VLOOKUP(J898,REAJUSTE!A:AA,27,FALSE),"")</f>
        <v>1.0229999999999999</v>
      </c>
    </row>
    <row r="899" spans="1:11" ht="18" x14ac:dyDescent="0.2">
      <c r="A899" s="862">
        <v>705376</v>
      </c>
      <c r="B899" s="863" t="s">
        <v>6506</v>
      </c>
      <c r="C899" s="862" t="s">
        <v>4</v>
      </c>
      <c r="D899" s="802">
        <f t="shared" si="13"/>
        <v>9457.9500000000007</v>
      </c>
      <c r="G899" s="872">
        <v>9245.31</v>
      </c>
      <c r="J899" s="840" t="s">
        <v>15822</v>
      </c>
      <c r="K899" s="848">
        <f>IFERROR(VLOOKUP(J899,REAJUSTE!A:AA,27,FALSE),"")</f>
        <v>1.0229999999999999</v>
      </c>
    </row>
    <row r="900" spans="1:11" ht="18" x14ac:dyDescent="0.2">
      <c r="A900" s="862">
        <v>705375</v>
      </c>
      <c r="B900" s="863" t="s">
        <v>6507</v>
      </c>
      <c r="C900" s="862" t="s">
        <v>4</v>
      </c>
      <c r="D900" s="802">
        <f t="shared" si="13"/>
        <v>8640.51</v>
      </c>
      <c r="G900" s="872">
        <v>8446.25</v>
      </c>
      <c r="J900" s="840" t="s">
        <v>15822</v>
      </c>
      <c r="K900" s="848">
        <f>IFERROR(VLOOKUP(J900,REAJUSTE!A:AA,27,FALSE),"")</f>
        <v>1.0229999999999999</v>
      </c>
    </row>
    <row r="901" spans="1:11" ht="18" x14ac:dyDescent="0.2">
      <c r="A901" s="862">
        <v>705384</v>
      </c>
      <c r="B901" s="863" t="s">
        <v>6508</v>
      </c>
      <c r="C901" s="862" t="s">
        <v>4</v>
      </c>
      <c r="D901" s="802">
        <f t="shared" si="13"/>
        <v>14412.8</v>
      </c>
      <c r="G901" s="872">
        <v>14088.76</v>
      </c>
      <c r="J901" s="840" t="s">
        <v>15822</v>
      </c>
      <c r="K901" s="848">
        <f>IFERROR(VLOOKUP(J901,REAJUSTE!A:AA,27,FALSE),"")</f>
        <v>1.0229999999999999</v>
      </c>
    </row>
    <row r="902" spans="1:11" ht="18" x14ac:dyDescent="0.2">
      <c r="A902" s="862">
        <v>705383</v>
      </c>
      <c r="B902" s="863" t="s">
        <v>6509</v>
      </c>
      <c r="C902" s="862" t="s">
        <v>4</v>
      </c>
      <c r="D902" s="802">
        <f t="shared" si="13"/>
        <v>13161.18</v>
      </c>
      <c r="G902" s="872">
        <v>12865.28</v>
      </c>
      <c r="J902" s="840" t="s">
        <v>15822</v>
      </c>
      <c r="K902" s="848">
        <f>IFERROR(VLOOKUP(J902,REAJUSTE!A:AA,27,FALSE),"")</f>
        <v>1.0229999999999999</v>
      </c>
    </row>
    <row r="903" spans="1:11" ht="18" x14ac:dyDescent="0.2">
      <c r="A903" s="862">
        <v>705386</v>
      </c>
      <c r="B903" s="863" t="s">
        <v>6510</v>
      </c>
      <c r="C903" s="862" t="s">
        <v>4</v>
      </c>
      <c r="D903" s="802">
        <f t="shared" si="13"/>
        <v>15558.42</v>
      </c>
      <c r="G903" s="872">
        <v>15208.63</v>
      </c>
      <c r="J903" s="840" t="s">
        <v>15822</v>
      </c>
      <c r="K903" s="848">
        <f>IFERROR(VLOOKUP(J903,REAJUSTE!A:AA,27,FALSE),"")</f>
        <v>1.0229999999999999</v>
      </c>
    </row>
    <row r="904" spans="1:11" ht="18" x14ac:dyDescent="0.2">
      <c r="A904" s="862">
        <v>705385</v>
      </c>
      <c r="B904" s="863" t="s">
        <v>6511</v>
      </c>
      <c r="C904" s="862" t="s">
        <v>4</v>
      </c>
      <c r="D904" s="802">
        <f t="shared" si="13"/>
        <v>14306.81</v>
      </c>
      <c r="G904" s="872">
        <v>13985.16</v>
      </c>
      <c r="J904" s="840" t="s">
        <v>15822</v>
      </c>
      <c r="K904" s="848">
        <f>IFERROR(VLOOKUP(J904,REAJUSTE!A:AA,27,FALSE),"")</f>
        <v>1.0229999999999999</v>
      </c>
    </row>
    <row r="905" spans="1:11" ht="18" x14ac:dyDescent="0.2">
      <c r="A905" s="862">
        <v>705378</v>
      </c>
      <c r="B905" s="863" t="s">
        <v>6512</v>
      </c>
      <c r="C905" s="862" t="s">
        <v>4</v>
      </c>
      <c r="D905" s="802">
        <f t="shared" si="13"/>
        <v>10747.61</v>
      </c>
      <c r="G905" s="872">
        <v>10505.98</v>
      </c>
      <c r="J905" s="840" t="s">
        <v>15822</v>
      </c>
      <c r="K905" s="848">
        <f>IFERROR(VLOOKUP(J905,REAJUSTE!A:AA,27,FALSE),"")</f>
        <v>1.0229999999999999</v>
      </c>
    </row>
    <row r="906" spans="1:11" ht="18" x14ac:dyDescent="0.2">
      <c r="A906" s="862">
        <v>705377</v>
      </c>
      <c r="B906" s="863" t="s">
        <v>6513</v>
      </c>
      <c r="C906" s="862" t="s">
        <v>4</v>
      </c>
      <c r="D906" s="802">
        <f t="shared" si="13"/>
        <v>9716.1200000000008</v>
      </c>
      <c r="G906" s="872">
        <v>9497.68</v>
      </c>
      <c r="J906" s="840" t="s">
        <v>15822</v>
      </c>
      <c r="K906" s="848">
        <f>IFERROR(VLOOKUP(J906,REAJUSTE!A:AA,27,FALSE),"")</f>
        <v>1.0229999999999999</v>
      </c>
    </row>
    <row r="907" spans="1:11" ht="18" x14ac:dyDescent="0.2">
      <c r="A907" s="862">
        <v>705380</v>
      </c>
      <c r="B907" s="863" t="s">
        <v>6514</v>
      </c>
      <c r="C907" s="862" t="s">
        <v>4</v>
      </c>
      <c r="D907" s="802">
        <f t="shared" ref="D907:D970" si="14">TRUNC(G907*K907,2)</f>
        <v>12225.36</v>
      </c>
      <c r="G907" s="872">
        <v>11950.5</v>
      </c>
      <c r="J907" s="840" t="s">
        <v>15822</v>
      </c>
      <c r="K907" s="848">
        <f>IFERROR(VLOOKUP(J907,REAJUSTE!A:AA,27,FALSE),"")</f>
        <v>1.0229999999999999</v>
      </c>
    </row>
    <row r="908" spans="1:11" ht="18" x14ac:dyDescent="0.2">
      <c r="A908" s="862">
        <v>705379</v>
      </c>
      <c r="B908" s="863" t="s">
        <v>6515</v>
      </c>
      <c r="C908" s="862" t="s">
        <v>4</v>
      </c>
      <c r="D908" s="802">
        <f t="shared" si="14"/>
        <v>11193.88</v>
      </c>
      <c r="G908" s="872">
        <v>10942.21</v>
      </c>
      <c r="J908" s="840" t="s">
        <v>15822</v>
      </c>
      <c r="K908" s="848">
        <f>IFERROR(VLOOKUP(J908,REAJUSTE!A:AA,27,FALSE),"")</f>
        <v>1.0229999999999999</v>
      </c>
    </row>
    <row r="909" spans="1:11" ht="18" x14ac:dyDescent="0.2">
      <c r="A909" s="862">
        <v>705382</v>
      </c>
      <c r="B909" s="863" t="s">
        <v>6516</v>
      </c>
      <c r="C909" s="862" t="s">
        <v>4</v>
      </c>
      <c r="D909" s="802">
        <f t="shared" si="14"/>
        <v>13461.64</v>
      </c>
      <c r="G909" s="872">
        <v>13158.99</v>
      </c>
      <c r="J909" s="840" t="s">
        <v>15822</v>
      </c>
      <c r="K909" s="848">
        <f>IFERROR(VLOOKUP(J909,REAJUSTE!A:AA,27,FALSE),"")</f>
        <v>1.0229999999999999</v>
      </c>
    </row>
    <row r="910" spans="1:11" ht="18" x14ac:dyDescent="0.2">
      <c r="A910" s="862">
        <v>705381</v>
      </c>
      <c r="B910" s="863" t="s">
        <v>6517</v>
      </c>
      <c r="C910" s="862" t="s">
        <v>4</v>
      </c>
      <c r="D910" s="802">
        <f t="shared" si="14"/>
        <v>12210.03</v>
      </c>
      <c r="G910" s="872">
        <v>11935.52</v>
      </c>
      <c r="J910" s="840" t="s">
        <v>15822</v>
      </c>
      <c r="K910" s="848">
        <f>IFERROR(VLOOKUP(J910,REAJUSTE!A:AA,27,FALSE),"")</f>
        <v>1.0229999999999999</v>
      </c>
    </row>
    <row r="911" spans="1:11" ht="18" x14ac:dyDescent="0.2">
      <c r="A911" s="862">
        <v>705388</v>
      </c>
      <c r="B911" s="863" t="s">
        <v>6518</v>
      </c>
      <c r="C911" s="862" t="s">
        <v>4</v>
      </c>
      <c r="D911" s="802">
        <f t="shared" si="14"/>
        <v>13261.71</v>
      </c>
      <c r="G911" s="872">
        <v>12963.55</v>
      </c>
      <c r="J911" s="840" t="s">
        <v>15822</v>
      </c>
      <c r="K911" s="848">
        <f>IFERROR(VLOOKUP(J911,REAJUSTE!A:AA,27,FALSE),"")</f>
        <v>1.0229999999999999</v>
      </c>
    </row>
    <row r="912" spans="1:11" ht="18" x14ac:dyDescent="0.2">
      <c r="A912" s="862">
        <v>705387</v>
      </c>
      <c r="B912" s="863" t="s">
        <v>6519</v>
      </c>
      <c r="C912" s="862" t="s">
        <v>4</v>
      </c>
      <c r="D912" s="802">
        <f t="shared" si="14"/>
        <v>12047.34</v>
      </c>
      <c r="G912" s="872">
        <v>11776.49</v>
      </c>
      <c r="J912" s="840" t="s">
        <v>15822</v>
      </c>
      <c r="K912" s="848">
        <f>IFERROR(VLOOKUP(J912,REAJUSTE!A:AA,27,FALSE),"")</f>
        <v>1.0229999999999999</v>
      </c>
    </row>
    <row r="913" spans="1:11" ht="18" x14ac:dyDescent="0.2">
      <c r="A913" s="862">
        <v>705390</v>
      </c>
      <c r="B913" s="863" t="s">
        <v>6520</v>
      </c>
      <c r="C913" s="862" t="s">
        <v>4</v>
      </c>
      <c r="D913" s="802">
        <f t="shared" si="14"/>
        <v>12469.99</v>
      </c>
      <c r="G913" s="872">
        <v>12189.63</v>
      </c>
      <c r="J913" s="840" t="s">
        <v>15822</v>
      </c>
      <c r="K913" s="848">
        <f>IFERROR(VLOOKUP(J913,REAJUSTE!A:AA,27,FALSE),"")</f>
        <v>1.0229999999999999</v>
      </c>
    </row>
    <row r="914" spans="1:11" ht="18" x14ac:dyDescent="0.2">
      <c r="A914" s="862">
        <v>705389</v>
      </c>
      <c r="B914" s="863" t="s">
        <v>6521</v>
      </c>
      <c r="C914" s="862" t="s">
        <v>4</v>
      </c>
      <c r="D914" s="802">
        <f t="shared" si="14"/>
        <v>11255.62</v>
      </c>
      <c r="G914" s="872">
        <v>11002.57</v>
      </c>
      <c r="J914" s="840" t="s">
        <v>15822</v>
      </c>
      <c r="K914" s="848">
        <f>IFERROR(VLOOKUP(J914,REAJUSTE!A:AA,27,FALSE),"")</f>
        <v>1.0229999999999999</v>
      </c>
    </row>
    <row r="915" spans="1:11" ht="18" x14ac:dyDescent="0.2">
      <c r="A915" s="862">
        <v>705399</v>
      </c>
      <c r="B915" s="863" t="s">
        <v>6522</v>
      </c>
      <c r="C915" s="862" t="s">
        <v>4</v>
      </c>
      <c r="D915" s="802">
        <f t="shared" si="14"/>
        <v>19312.57</v>
      </c>
      <c r="G915" s="872">
        <v>18878.37</v>
      </c>
      <c r="J915" s="840" t="s">
        <v>15822</v>
      </c>
      <c r="K915" s="848">
        <f>IFERROR(VLOOKUP(J915,REAJUSTE!A:AA,27,FALSE),"")</f>
        <v>1.0229999999999999</v>
      </c>
    </row>
    <row r="916" spans="1:11" ht="18" x14ac:dyDescent="0.2">
      <c r="A916" s="862">
        <v>705398</v>
      </c>
      <c r="B916" s="863" t="s">
        <v>6523</v>
      </c>
      <c r="C916" s="862" t="s">
        <v>4</v>
      </c>
      <c r="D916" s="802">
        <f t="shared" si="14"/>
        <v>17490.830000000002</v>
      </c>
      <c r="G916" s="872">
        <v>17097.59</v>
      </c>
      <c r="J916" s="840" t="s">
        <v>15822</v>
      </c>
      <c r="K916" s="848">
        <f>IFERROR(VLOOKUP(J916,REAJUSTE!A:AA,27,FALSE),"")</f>
        <v>1.0229999999999999</v>
      </c>
    </row>
    <row r="917" spans="1:11" ht="18" x14ac:dyDescent="0.2">
      <c r="A917" s="862">
        <v>705401</v>
      </c>
      <c r="B917" s="863" t="s">
        <v>6524</v>
      </c>
      <c r="C917" s="862" t="s">
        <v>4</v>
      </c>
      <c r="D917" s="802">
        <f t="shared" si="14"/>
        <v>20864.07</v>
      </c>
      <c r="G917" s="872">
        <v>20394.990000000002</v>
      </c>
      <c r="J917" s="840" t="s">
        <v>15822</v>
      </c>
      <c r="K917" s="848">
        <f>IFERROR(VLOOKUP(J917,REAJUSTE!A:AA,27,FALSE),"")</f>
        <v>1.0229999999999999</v>
      </c>
    </row>
    <row r="918" spans="1:11" ht="18" x14ac:dyDescent="0.2">
      <c r="A918" s="862">
        <v>705400</v>
      </c>
      <c r="B918" s="863" t="s">
        <v>6525</v>
      </c>
      <c r="C918" s="862" t="s">
        <v>4</v>
      </c>
      <c r="D918" s="802">
        <f t="shared" si="14"/>
        <v>19042.330000000002</v>
      </c>
      <c r="G918" s="872">
        <v>18614.21</v>
      </c>
      <c r="J918" s="840" t="s">
        <v>15822</v>
      </c>
      <c r="K918" s="848">
        <f>IFERROR(VLOOKUP(J918,REAJUSTE!A:AA,27,FALSE),"")</f>
        <v>1.0229999999999999</v>
      </c>
    </row>
    <row r="919" spans="1:11" ht="18" x14ac:dyDescent="0.2">
      <c r="A919" s="862">
        <v>705392</v>
      </c>
      <c r="B919" s="863" t="s">
        <v>6526</v>
      </c>
      <c r="C919" s="862" t="s">
        <v>4</v>
      </c>
      <c r="D919" s="802">
        <f t="shared" si="14"/>
        <v>14228.84</v>
      </c>
      <c r="G919" s="872">
        <v>13908.94</v>
      </c>
      <c r="J919" s="840" t="s">
        <v>15822</v>
      </c>
      <c r="K919" s="848">
        <f>IFERROR(VLOOKUP(J919,REAJUSTE!A:AA,27,FALSE),"")</f>
        <v>1.0229999999999999</v>
      </c>
    </row>
    <row r="920" spans="1:11" ht="18" x14ac:dyDescent="0.2">
      <c r="A920" s="862">
        <v>705391</v>
      </c>
      <c r="B920" s="863" t="s">
        <v>6527</v>
      </c>
      <c r="C920" s="862" t="s">
        <v>4</v>
      </c>
      <c r="D920" s="802">
        <f t="shared" si="14"/>
        <v>12756.37</v>
      </c>
      <c r="G920" s="872">
        <v>12469.57</v>
      </c>
      <c r="J920" s="840" t="s">
        <v>15822</v>
      </c>
      <c r="K920" s="848">
        <f>IFERROR(VLOOKUP(J920,REAJUSTE!A:AA,27,FALSE),"")</f>
        <v>1.0229999999999999</v>
      </c>
    </row>
    <row r="921" spans="1:11" ht="18" x14ac:dyDescent="0.2">
      <c r="A921" s="862">
        <v>705395</v>
      </c>
      <c r="B921" s="863" t="s">
        <v>6528</v>
      </c>
      <c r="C921" s="862" t="s">
        <v>4</v>
      </c>
      <c r="D921" s="802">
        <f t="shared" si="14"/>
        <v>16287.06</v>
      </c>
      <c r="G921" s="872">
        <v>15920.88</v>
      </c>
      <c r="J921" s="840" t="s">
        <v>15822</v>
      </c>
      <c r="K921" s="848">
        <f>IFERROR(VLOOKUP(J921,REAJUSTE!A:AA,27,FALSE),"")</f>
        <v>1.0229999999999999</v>
      </c>
    </row>
    <row r="922" spans="1:11" ht="18" x14ac:dyDescent="0.2">
      <c r="A922" s="862">
        <v>705394</v>
      </c>
      <c r="B922" s="863" t="s">
        <v>6529</v>
      </c>
      <c r="C922" s="862" t="s">
        <v>4</v>
      </c>
      <c r="D922" s="802">
        <f t="shared" si="14"/>
        <v>14814.58</v>
      </c>
      <c r="G922" s="872">
        <v>14481.51</v>
      </c>
      <c r="J922" s="840" t="s">
        <v>15822</v>
      </c>
      <c r="K922" s="848">
        <f>IFERROR(VLOOKUP(J922,REAJUSTE!A:AA,27,FALSE),"")</f>
        <v>1.0229999999999999</v>
      </c>
    </row>
    <row r="923" spans="1:11" ht="18" x14ac:dyDescent="0.2">
      <c r="A923" s="862">
        <v>705397</v>
      </c>
      <c r="B923" s="863" t="s">
        <v>6530</v>
      </c>
      <c r="C923" s="862" t="s">
        <v>4</v>
      </c>
      <c r="D923" s="802">
        <f t="shared" si="14"/>
        <v>17831.39</v>
      </c>
      <c r="G923" s="872">
        <v>17430.490000000002</v>
      </c>
      <c r="J923" s="840" t="s">
        <v>15822</v>
      </c>
      <c r="K923" s="848">
        <f>IFERROR(VLOOKUP(J923,REAJUSTE!A:AA,27,FALSE),"")</f>
        <v>1.0229999999999999</v>
      </c>
    </row>
    <row r="924" spans="1:11" ht="18" x14ac:dyDescent="0.2">
      <c r="A924" s="862">
        <v>705396</v>
      </c>
      <c r="B924" s="863" t="s">
        <v>6531</v>
      </c>
      <c r="C924" s="862" t="s">
        <v>4</v>
      </c>
      <c r="D924" s="802">
        <f t="shared" si="14"/>
        <v>16009.65</v>
      </c>
      <c r="G924" s="872">
        <v>15649.71</v>
      </c>
      <c r="J924" s="840" t="s">
        <v>15822</v>
      </c>
      <c r="K924" s="848">
        <f>IFERROR(VLOOKUP(J924,REAJUSTE!A:AA,27,FALSE),"")</f>
        <v>1.0229999999999999</v>
      </c>
    </row>
    <row r="925" spans="1:11" ht="15" x14ac:dyDescent="0.2">
      <c r="A925" s="862">
        <v>804213</v>
      </c>
      <c r="B925" s="863" t="s">
        <v>6532</v>
      </c>
      <c r="C925" s="862" t="s">
        <v>587</v>
      </c>
      <c r="D925" s="802">
        <f t="shared" si="14"/>
        <v>1527.03</v>
      </c>
      <c r="G925" s="872">
        <v>1492.7</v>
      </c>
      <c r="J925" s="840" t="s">
        <v>15822</v>
      </c>
      <c r="K925" s="848">
        <f>IFERROR(VLOOKUP(J925,REAJUSTE!A:AA,27,FALSE),"")</f>
        <v>1.0229999999999999</v>
      </c>
    </row>
    <row r="926" spans="1:11" ht="15" x14ac:dyDescent="0.2">
      <c r="A926" s="862">
        <v>804212</v>
      </c>
      <c r="B926" s="863" t="s">
        <v>6533</v>
      </c>
      <c r="C926" s="862" t="s">
        <v>587</v>
      </c>
      <c r="D926" s="802">
        <f t="shared" si="14"/>
        <v>1229.71</v>
      </c>
      <c r="G926" s="872">
        <v>1202.07</v>
      </c>
      <c r="J926" s="840" t="s">
        <v>15822</v>
      </c>
      <c r="K926" s="848">
        <f>IFERROR(VLOOKUP(J926,REAJUSTE!A:AA,27,FALSE),"")</f>
        <v>1.0229999999999999</v>
      </c>
    </row>
    <row r="927" spans="1:11" ht="15" x14ac:dyDescent="0.2">
      <c r="A927" s="862">
        <v>804217</v>
      </c>
      <c r="B927" s="863" t="s">
        <v>6534</v>
      </c>
      <c r="C927" s="862" t="s">
        <v>587</v>
      </c>
      <c r="D927" s="802">
        <f t="shared" si="14"/>
        <v>1535.79</v>
      </c>
      <c r="G927" s="872">
        <v>1501.27</v>
      </c>
      <c r="J927" s="840" t="s">
        <v>15822</v>
      </c>
      <c r="K927" s="848">
        <f>IFERROR(VLOOKUP(J927,REAJUSTE!A:AA,27,FALSE),"")</f>
        <v>1.0229999999999999</v>
      </c>
    </row>
    <row r="928" spans="1:11" ht="15" x14ac:dyDescent="0.2">
      <c r="A928" s="862">
        <v>804216</v>
      </c>
      <c r="B928" s="863" t="s">
        <v>6535</v>
      </c>
      <c r="C928" s="862" t="s">
        <v>587</v>
      </c>
      <c r="D928" s="802">
        <f t="shared" si="14"/>
        <v>1237.8699999999999</v>
      </c>
      <c r="G928" s="872">
        <v>1210.04</v>
      </c>
      <c r="J928" s="840" t="s">
        <v>15822</v>
      </c>
      <c r="K928" s="848">
        <f>IFERROR(VLOOKUP(J928,REAJUSTE!A:AA,27,FALSE),"")</f>
        <v>1.0229999999999999</v>
      </c>
    </row>
    <row r="929" spans="1:11" ht="15" x14ac:dyDescent="0.2">
      <c r="A929" s="862">
        <v>804219</v>
      </c>
      <c r="B929" s="863" t="s">
        <v>6536</v>
      </c>
      <c r="C929" s="862" t="s">
        <v>587</v>
      </c>
      <c r="D929" s="802">
        <f t="shared" si="14"/>
        <v>1546.87</v>
      </c>
      <c r="G929" s="872">
        <v>1512.1</v>
      </c>
      <c r="J929" s="840" t="s">
        <v>15822</v>
      </c>
      <c r="K929" s="848">
        <f>IFERROR(VLOOKUP(J929,REAJUSTE!A:AA,27,FALSE),"")</f>
        <v>1.0229999999999999</v>
      </c>
    </row>
    <row r="930" spans="1:11" ht="15" x14ac:dyDescent="0.2">
      <c r="A930" s="862">
        <v>804218</v>
      </c>
      <c r="B930" s="863" t="s">
        <v>6537</v>
      </c>
      <c r="C930" s="862" t="s">
        <v>587</v>
      </c>
      <c r="D930" s="802">
        <f t="shared" si="14"/>
        <v>1248.3399999999999</v>
      </c>
      <c r="G930" s="872">
        <v>1220.28</v>
      </c>
      <c r="J930" s="840" t="s">
        <v>15822</v>
      </c>
      <c r="K930" s="848">
        <f>IFERROR(VLOOKUP(J930,REAJUSTE!A:AA,27,FALSE),"")</f>
        <v>1.0229999999999999</v>
      </c>
    </row>
    <row r="931" spans="1:11" ht="15" x14ac:dyDescent="0.2">
      <c r="A931" s="862">
        <v>804221</v>
      </c>
      <c r="B931" s="863" t="s">
        <v>6538</v>
      </c>
      <c r="C931" s="862" t="s">
        <v>587</v>
      </c>
      <c r="D931" s="802">
        <f t="shared" si="14"/>
        <v>1564.72</v>
      </c>
      <c r="G931" s="872">
        <v>1529.55</v>
      </c>
      <c r="J931" s="840" t="s">
        <v>15822</v>
      </c>
      <c r="K931" s="848">
        <f>IFERROR(VLOOKUP(J931,REAJUSTE!A:AA,27,FALSE),"")</f>
        <v>1.0229999999999999</v>
      </c>
    </row>
    <row r="932" spans="1:11" ht="15" x14ac:dyDescent="0.2">
      <c r="A932" s="862">
        <v>804220</v>
      </c>
      <c r="B932" s="863" t="s">
        <v>6539</v>
      </c>
      <c r="C932" s="862" t="s">
        <v>587</v>
      </c>
      <c r="D932" s="802">
        <f t="shared" si="14"/>
        <v>1265.1300000000001</v>
      </c>
      <c r="G932" s="872">
        <v>1236.69</v>
      </c>
      <c r="J932" s="840" t="s">
        <v>15822</v>
      </c>
      <c r="K932" s="848">
        <f>IFERROR(VLOOKUP(J932,REAJUSTE!A:AA,27,FALSE),"")</f>
        <v>1.0229999999999999</v>
      </c>
    </row>
    <row r="933" spans="1:11" ht="15" x14ac:dyDescent="0.2">
      <c r="A933" s="862">
        <v>804223</v>
      </c>
      <c r="B933" s="863" t="s">
        <v>6540</v>
      </c>
      <c r="C933" s="862" t="s">
        <v>587</v>
      </c>
      <c r="D933" s="802">
        <f t="shared" si="14"/>
        <v>1588.12</v>
      </c>
      <c r="G933" s="872">
        <v>1552.42</v>
      </c>
      <c r="J933" s="840" t="s">
        <v>15822</v>
      </c>
      <c r="K933" s="848">
        <f>IFERROR(VLOOKUP(J933,REAJUSTE!A:AA,27,FALSE),"")</f>
        <v>1.0229999999999999</v>
      </c>
    </row>
    <row r="934" spans="1:11" ht="15" x14ac:dyDescent="0.2">
      <c r="A934" s="862">
        <v>804222</v>
      </c>
      <c r="B934" s="863" t="s">
        <v>6541</v>
      </c>
      <c r="C934" s="862" t="s">
        <v>587</v>
      </c>
      <c r="D934" s="802">
        <f t="shared" si="14"/>
        <v>1287.1500000000001</v>
      </c>
      <c r="G934" s="872">
        <v>1258.22</v>
      </c>
      <c r="J934" s="840" t="s">
        <v>15822</v>
      </c>
      <c r="K934" s="848">
        <f>IFERROR(VLOOKUP(J934,REAJUSTE!A:AA,27,FALSE),"")</f>
        <v>1.0229999999999999</v>
      </c>
    </row>
    <row r="935" spans="1:11" ht="15" x14ac:dyDescent="0.2">
      <c r="A935" s="862">
        <v>804225</v>
      </c>
      <c r="B935" s="863" t="s">
        <v>6542</v>
      </c>
      <c r="C935" s="862" t="s">
        <v>587</v>
      </c>
      <c r="D935" s="802">
        <f t="shared" si="14"/>
        <v>1618.91</v>
      </c>
      <c r="G935" s="872">
        <v>1582.52</v>
      </c>
      <c r="J935" s="840" t="s">
        <v>15822</v>
      </c>
      <c r="K935" s="848">
        <f>IFERROR(VLOOKUP(J935,REAJUSTE!A:AA,27,FALSE),"")</f>
        <v>1.0229999999999999</v>
      </c>
    </row>
    <row r="936" spans="1:11" ht="15" x14ac:dyDescent="0.2">
      <c r="A936" s="862">
        <v>804224</v>
      </c>
      <c r="B936" s="863" t="s">
        <v>6543</v>
      </c>
      <c r="C936" s="862" t="s">
        <v>587</v>
      </c>
      <c r="D936" s="802">
        <f t="shared" si="14"/>
        <v>1316.42</v>
      </c>
      <c r="G936" s="872">
        <v>1286.83</v>
      </c>
      <c r="J936" s="840" t="s">
        <v>15822</v>
      </c>
      <c r="K936" s="848">
        <f>IFERROR(VLOOKUP(J936,REAJUSTE!A:AA,27,FALSE),"")</f>
        <v>1.0229999999999999</v>
      </c>
    </row>
    <row r="937" spans="1:11" ht="15" x14ac:dyDescent="0.2">
      <c r="A937" s="862">
        <v>804227</v>
      </c>
      <c r="B937" s="863" t="s">
        <v>6544</v>
      </c>
      <c r="C937" s="862" t="s">
        <v>587</v>
      </c>
      <c r="D937" s="802">
        <f t="shared" si="14"/>
        <v>1660.64</v>
      </c>
      <c r="G937" s="872">
        <v>1623.31</v>
      </c>
      <c r="J937" s="840" t="s">
        <v>15822</v>
      </c>
      <c r="K937" s="848">
        <f>IFERROR(VLOOKUP(J937,REAJUSTE!A:AA,27,FALSE),"")</f>
        <v>1.0229999999999999</v>
      </c>
    </row>
    <row r="938" spans="1:11" ht="15" x14ac:dyDescent="0.2">
      <c r="A938" s="862">
        <v>804226</v>
      </c>
      <c r="B938" s="863" t="s">
        <v>6545</v>
      </c>
      <c r="C938" s="862" t="s">
        <v>587</v>
      </c>
      <c r="D938" s="802">
        <f t="shared" si="14"/>
        <v>1356.34</v>
      </c>
      <c r="G938" s="872">
        <v>1325.85</v>
      </c>
      <c r="J938" s="840" t="s">
        <v>15822</v>
      </c>
      <c r="K938" s="848">
        <f>IFERROR(VLOOKUP(J938,REAJUSTE!A:AA,27,FALSE),"")</f>
        <v>1.0229999999999999</v>
      </c>
    </row>
    <row r="939" spans="1:11" ht="15" x14ac:dyDescent="0.2">
      <c r="A939" s="862">
        <v>804229</v>
      </c>
      <c r="B939" s="863" t="s">
        <v>6546</v>
      </c>
      <c r="C939" s="862" t="s">
        <v>587</v>
      </c>
      <c r="D939" s="802">
        <f t="shared" si="14"/>
        <v>1715.19</v>
      </c>
      <c r="G939" s="872">
        <v>1676.63</v>
      </c>
      <c r="J939" s="840" t="s">
        <v>15822</v>
      </c>
      <c r="K939" s="848">
        <f>IFERROR(VLOOKUP(J939,REAJUSTE!A:AA,27,FALSE),"")</f>
        <v>1.0229999999999999</v>
      </c>
    </row>
    <row r="940" spans="1:11" ht="15" x14ac:dyDescent="0.2">
      <c r="A940" s="862">
        <v>804228</v>
      </c>
      <c r="B940" s="863" t="s">
        <v>6547</v>
      </c>
      <c r="C940" s="862" t="s">
        <v>587</v>
      </c>
      <c r="D940" s="802">
        <f t="shared" si="14"/>
        <v>1408.9</v>
      </c>
      <c r="G940" s="872">
        <v>1377.23</v>
      </c>
      <c r="J940" s="840" t="s">
        <v>15822</v>
      </c>
      <c r="K940" s="848">
        <f>IFERROR(VLOOKUP(J940,REAJUSTE!A:AA,27,FALSE),"")</f>
        <v>1.0229999999999999</v>
      </c>
    </row>
    <row r="941" spans="1:11" ht="15" x14ac:dyDescent="0.2">
      <c r="A941" s="862">
        <v>804231</v>
      </c>
      <c r="B941" s="863" t="s">
        <v>6548</v>
      </c>
      <c r="C941" s="862" t="s">
        <v>587</v>
      </c>
      <c r="D941" s="802">
        <f t="shared" si="14"/>
        <v>1789.93</v>
      </c>
      <c r="G941" s="872">
        <v>1749.69</v>
      </c>
      <c r="J941" s="840" t="s">
        <v>15822</v>
      </c>
      <c r="K941" s="848">
        <f>IFERROR(VLOOKUP(J941,REAJUSTE!A:AA,27,FALSE),"")</f>
        <v>1.0229999999999999</v>
      </c>
    </row>
    <row r="942" spans="1:11" ht="15" x14ac:dyDescent="0.2">
      <c r="A942" s="862">
        <v>804230</v>
      </c>
      <c r="B942" s="863" t="s">
        <v>6549</v>
      </c>
      <c r="C942" s="862" t="s">
        <v>587</v>
      </c>
      <c r="D942" s="802">
        <f t="shared" si="14"/>
        <v>1481.37</v>
      </c>
      <c r="G942" s="872">
        <v>1448.07</v>
      </c>
      <c r="J942" s="840" t="s">
        <v>15822</v>
      </c>
      <c r="K942" s="848">
        <f>IFERROR(VLOOKUP(J942,REAJUSTE!A:AA,27,FALSE),"")</f>
        <v>1.0229999999999999</v>
      </c>
    </row>
    <row r="943" spans="1:11" ht="15" x14ac:dyDescent="0.2">
      <c r="A943" s="862">
        <v>804215</v>
      </c>
      <c r="B943" s="863" t="s">
        <v>6550</v>
      </c>
      <c r="C943" s="862" t="s">
        <v>587</v>
      </c>
      <c r="D943" s="802">
        <f t="shared" si="14"/>
        <v>1529.02</v>
      </c>
      <c r="G943" s="872">
        <v>1494.65</v>
      </c>
      <c r="J943" s="840" t="s">
        <v>15822</v>
      </c>
      <c r="K943" s="848">
        <f>IFERROR(VLOOKUP(J943,REAJUSTE!A:AA,27,FALSE),"")</f>
        <v>1.0229999999999999</v>
      </c>
    </row>
    <row r="944" spans="1:11" ht="15" x14ac:dyDescent="0.2">
      <c r="A944" s="862">
        <v>804214</v>
      </c>
      <c r="B944" s="863" t="s">
        <v>6551</v>
      </c>
      <c r="C944" s="862" t="s">
        <v>587</v>
      </c>
      <c r="D944" s="802">
        <f t="shared" si="14"/>
        <v>1231.55</v>
      </c>
      <c r="G944" s="872">
        <v>1203.8699999999999</v>
      </c>
      <c r="J944" s="840" t="s">
        <v>15822</v>
      </c>
      <c r="K944" s="848">
        <f>IFERROR(VLOOKUP(J944,REAJUSTE!A:AA,27,FALSE),"")</f>
        <v>1.0229999999999999</v>
      </c>
    </row>
    <row r="945" spans="1:11" ht="15" x14ac:dyDescent="0.2">
      <c r="A945" s="862">
        <v>804417</v>
      </c>
      <c r="B945" s="863" t="s">
        <v>6552</v>
      </c>
      <c r="C945" s="862" t="s">
        <v>587</v>
      </c>
      <c r="D945" s="802">
        <f t="shared" si="14"/>
        <v>3949.82</v>
      </c>
      <c r="G945" s="872">
        <v>3861.02</v>
      </c>
      <c r="J945" s="840" t="s">
        <v>15822</v>
      </c>
      <c r="K945" s="848">
        <f>IFERROR(VLOOKUP(J945,REAJUSTE!A:AA,27,FALSE),"")</f>
        <v>1.0229999999999999</v>
      </c>
    </row>
    <row r="946" spans="1:11" ht="15" x14ac:dyDescent="0.2">
      <c r="A946" s="862">
        <v>804233</v>
      </c>
      <c r="B946" s="863" t="s">
        <v>6553</v>
      </c>
      <c r="C946" s="862" t="s">
        <v>587</v>
      </c>
      <c r="D946" s="802">
        <f t="shared" si="14"/>
        <v>2269.9499999999998</v>
      </c>
      <c r="G946" s="872">
        <v>2218.92</v>
      </c>
      <c r="J946" s="840" t="s">
        <v>15822</v>
      </c>
      <c r="K946" s="848">
        <f>IFERROR(VLOOKUP(J946,REAJUSTE!A:AA,27,FALSE),"")</f>
        <v>1.0229999999999999</v>
      </c>
    </row>
    <row r="947" spans="1:11" ht="15" x14ac:dyDescent="0.2">
      <c r="A947" s="862">
        <v>804416</v>
      </c>
      <c r="B947" s="863" t="s">
        <v>6554</v>
      </c>
      <c r="C947" s="862" t="s">
        <v>587</v>
      </c>
      <c r="D947" s="802">
        <f t="shared" si="14"/>
        <v>3174.09</v>
      </c>
      <c r="G947" s="872">
        <v>3102.73</v>
      </c>
      <c r="J947" s="840" t="s">
        <v>15822</v>
      </c>
      <c r="K947" s="848">
        <f>IFERROR(VLOOKUP(J947,REAJUSTE!A:AA,27,FALSE),"")</f>
        <v>1.0229999999999999</v>
      </c>
    </row>
    <row r="948" spans="1:11" ht="15" x14ac:dyDescent="0.2">
      <c r="A948" s="862">
        <v>804232</v>
      </c>
      <c r="B948" s="863" t="s">
        <v>6555</v>
      </c>
      <c r="C948" s="862" t="s">
        <v>587</v>
      </c>
      <c r="D948" s="802">
        <f t="shared" si="14"/>
        <v>1808.56</v>
      </c>
      <c r="G948" s="872">
        <v>1767.9</v>
      </c>
      <c r="J948" s="840" t="s">
        <v>15822</v>
      </c>
      <c r="K948" s="848">
        <f>IFERROR(VLOOKUP(J948,REAJUSTE!A:AA,27,FALSE),"")</f>
        <v>1.0229999999999999</v>
      </c>
    </row>
    <row r="949" spans="1:11" ht="15" x14ac:dyDescent="0.2">
      <c r="A949" s="862">
        <v>804237</v>
      </c>
      <c r="B949" s="863" t="s">
        <v>6556</v>
      </c>
      <c r="C949" s="862" t="s">
        <v>587</v>
      </c>
      <c r="D949" s="802">
        <f t="shared" si="14"/>
        <v>2283.17</v>
      </c>
      <c r="G949" s="872">
        <v>2231.84</v>
      </c>
      <c r="J949" s="840" t="s">
        <v>15822</v>
      </c>
      <c r="K949" s="848">
        <f>IFERROR(VLOOKUP(J949,REAJUSTE!A:AA,27,FALSE),"")</f>
        <v>1.0229999999999999</v>
      </c>
    </row>
    <row r="950" spans="1:11" ht="15" x14ac:dyDescent="0.2">
      <c r="A950" s="862">
        <v>804236</v>
      </c>
      <c r="B950" s="863" t="s">
        <v>6557</v>
      </c>
      <c r="C950" s="862" t="s">
        <v>587</v>
      </c>
      <c r="D950" s="802">
        <f t="shared" si="14"/>
        <v>1820.71</v>
      </c>
      <c r="G950" s="872">
        <v>1779.78</v>
      </c>
      <c r="J950" s="840" t="s">
        <v>15822</v>
      </c>
      <c r="K950" s="848">
        <f>IFERROR(VLOOKUP(J950,REAJUSTE!A:AA,27,FALSE),"")</f>
        <v>1.0229999999999999</v>
      </c>
    </row>
    <row r="951" spans="1:11" ht="15" x14ac:dyDescent="0.2">
      <c r="A951" s="862">
        <v>804419</v>
      </c>
      <c r="B951" s="863" t="s">
        <v>6558</v>
      </c>
      <c r="C951" s="862" t="s">
        <v>587</v>
      </c>
      <c r="D951" s="802">
        <f t="shared" si="14"/>
        <v>4131.83</v>
      </c>
      <c r="G951" s="872">
        <v>4038.94</v>
      </c>
      <c r="J951" s="840" t="s">
        <v>15822</v>
      </c>
      <c r="K951" s="848">
        <f>IFERROR(VLOOKUP(J951,REAJUSTE!A:AA,27,FALSE),"")</f>
        <v>1.0229999999999999</v>
      </c>
    </row>
    <row r="952" spans="1:11" ht="15" x14ac:dyDescent="0.2">
      <c r="A952" s="862">
        <v>804239</v>
      </c>
      <c r="B952" s="863" t="s">
        <v>6559</v>
      </c>
      <c r="C952" s="862" t="s">
        <v>587</v>
      </c>
      <c r="D952" s="802">
        <f t="shared" si="14"/>
        <v>2300.38</v>
      </c>
      <c r="G952" s="872">
        <v>2248.67</v>
      </c>
      <c r="J952" s="840" t="s">
        <v>15822</v>
      </c>
      <c r="K952" s="848">
        <f>IFERROR(VLOOKUP(J952,REAJUSTE!A:AA,27,FALSE),"")</f>
        <v>1.0229999999999999</v>
      </c>
    </row>
    <row r="953" spans="1:11" ht="15" x14ac:dyDescent="0.2">
      <c r="A953" s="862">
        <v>804418</v>
      </c>
      <c r="B953" s="863" t="s">
        <v>6560</v>
      </c>
      <c r="C953" s="862" t="s">
        <v>587</v>
      </c>
      <c r="D953" s="802">
        <f t="shared" si="14"/>
        <v>3319.03</v>
      </c>
      <c r="G953" s="872">
        <v>3244.41</v>
      </c>
      <c r="J953" s="840" t="s">
        <v>15822</v>
      </c>
      <c r="K953" s="848">
        <f>IFERROR(VLOOKUP(J953,REAJUSTE!A:AA,27,FALSE),"")</f>
        <v>1.0229999999999999</v>
      </c>
    </row>
    <row r="954" spans="1:11" ht="15" x14ac:dyDescent="0.2">
      <c r="A954" s="862">
        <v>804238</v>
      </c>
      <c r="B954" s="863" t="s">
        <v>6561</v>
      </c>
      <c r="C954" s="862" t="s">
        <v>587</v>
      </c>
      <c r="D954" s="802">
        <f t="shared" si="14"/>
        <v>1836.56</v>
      </c>
      <c r="G954" s="872">
        <v>1795.27</v>
      </c>
      <c r="J954" s="840" t="s">
        <v>15822</v>
      </c>
      <c r="K954" s="848">
        <f>IFERROR(VLOOKUP(J954,REAJUSTE!A:AA,27,FALSE),"")</f>
        <v>1.0229999999999999</v>
      </c>
    </row>
    <row r="955" spans="1:11" ht="15" x14ac:dyDescent="0.2">
      <c r="A955" s="862">
        <v>804241</v>
      </c>
      <c r="B955" s="863" t="s">
        <v>6562</v>
      </c>
      <c r="C955" s="862" t="s">
        <v>587</v>
      </c>
      <c r="D955" s="802">
        <f t="shared" si="14"/>
        <v>2325.14</v>
      </c>
      <c r="G955" s="872">
        <v>2272.87</v>
      </c>
      <c r="J955" s="840" t="s">
        <v>15822</v>
      </c>
      <c r="K955" s="848">
        <f>IFERROR(VLOOKUP(J955,REAJUSTE!A:AA,27,FALSE),"")</f>
        <v>1.0229999999999999</v>
      </c>
    </row>
    <row r="956" spans="1:11" ht="15" x14ac:dyDescent="0.2">
      <c r="A956" s="862">
        <v>804240</v>
      </c>
      <c r="B956" s="863" t="s">
        <v>6563</v>
      </c>
      <c r="C956" s="862" t="s">
        <v>587</v>
      </c>
      <c r="D956" s="802">
        <f t="shared" si="14"/>
        <v>1859.49</v>
      </c>
      <c r="G956" s="872">
        <v>1817.69</v>
      </c>
      <c r="J956" s="840" t="s">
        <v>15822</v>
      </c>
      <c r="K956" s="848">
        <f>IFERROR(VLOOKUP(J956,REAJUSTE!A:AA,27,FALSE),"")</f>
        <v>1.0229999999999999</v>
      </c>
    </row>
    <row r="957" spans="1:11" ht="15" x14ac:dyDescent="0.2">
      <c r="A957" s="862">
        <v>804243</v>
      </c>
      <c r="B957" s="863" t="s">
        <v>6564</v>
      </c>
      <c r="C957" s="862" t="s">
        <v>587</v>
      </c>
      <c r="D957" s="802">
        <f t="shared" si="14"/>
        <v>2358.98</v>
      </c>
      <c r="G957" s="872">
        <v>2305.9499999999998</v>
      </c>
      <c r="J957" s="840" t="s">
        <v>15822</v>
      </c>
      <c r="K957" s="848">
        <f>IFERROR(VLOOKUP(J957,REAJUSTE!A:AA,27,FALSE),"")</f>
        <v>1.0229999999999999</v>
      </c>
    </row>
    <row r="958" spans="1:11" ht="15" x14ac:dyDescent="0.2">
      <c r="A958" s="862">
        <v>804242</v>
      </c>
      <c r="B958" s="863" t="s">
        <v>6565</v>
      </c>
      <c r="C958" s="862" t="s">
        <v>587</v>
      </c>
      <c r="D958" s="802">
        <f t="shared" si="14"/>
        <v>1891.05</v>
      </c>
      <c r="G958" s="872">
        <v>1848.54</v>
      </c>
      <c r="J958" s="840" t="s">
        <v>15822</v>
      </c>
      <c r="K958" s="848">
        <f>IFERROR(VLOOKUP(J958,REAJUSTE!A:AA,27,FALSE),"")</f>
        <v>1.0229999999999999</v>
      </c>
    </row>
    <row r="959" spans="1:11" ht="15" x14ac:dyDescent="0.2">
      <c r="A959" s="862">
        <v>804421</v>
      </c>
      <c r="B959" s="863" t="s">
        <v>6566</v>
      </c>
      <c r="C959" s="862" t="s">
        <v>587</v>
      </c>
      <c r="D959" s="802">
        <f t="shared" si="14"/>
        <v>4610.71</v>
      </c>
      <c r="G959" s="872">
        <v>4507.05</v>
      </c>
      <c r="J959" s="840" t="s">
        <v>15822</v>
      </c>
      <c r="K959" s="848">
        <f>IFERROR(VLOOKUP(J959,REAJUSTE!A:AA,27,FALSE),"")</f>
        <v>1.0229999999999999</v>
      </c>
    </row>
    <row r="960" spans="1:11" ht="15" x14ac:dyDescent="0.2">
      <c r="A960" s="862">
        <v>804245</v>
      </c>
      <c r="B960" s="863" t="s">
        <v>6567</v>
      </c>
      <c r="C960" s="862" t="s">
        <v>587</v>
      </c>
      <c r="D960" s="802">
        <f t="shared" si="14"/>
        <v>2404.67</v>
      </c>
      <c r="G960" s="872">
        <v>2350.61</v>
      </c>
      <c r="J960" s="840" t="s">
        <v>15822</v>
      </c>
      <c r="K960" s="848">
        <f>IFERROR(VLOOKUP(J960,REAJUSTE!A:AA,27,FALSE),"")</f>
        <v>1.0229999999999999</v>
      </c>
    </row>
    <row r="961" spans="1:11" ht="15" x14ac:dyDescent="0.2">
      <c r="A961" s="862">
        <v>804420</v>
      </c>
      <c r="B961" s="863" t="s">
        <v>6568</v>
      </c>
      <c r="C961" s="862" t="s">
        <v>587</v>
      </c>
      <c r="D961" s="802">
        <f t="shared" si="14"/>
        <v>3701.13</v>
      </c>
      <c r="G961" s="872">
        <v>3617.92</v>
      </c>
      <c r="J961" s="840" t="s">
        <v>15822</v>
      </c>
      <c r="K961" s="848">
        <f>IFERROR(VLOOKUP(J961,REAJUSTE!A:AA,27,FALSE),"")</f>
        <v>1.0229999999999999</v>
      </c>
    </row>
    <row r="962" spans="1:11" ht="15" x14ac:dyDescent="0.2">
      <c r="A962" s="862">
        <v>804244</v>
      </c>
      <c r="B962" s="863" t="s">
        <v>6569</v>
      </c>
      <c r="C962" s="862" t="s">
        <v>587</v>
      </c>
      <c r="D962" s="802">
        <f t="shared" si="14"/>
        <v>1933.85</v>
      </c>
      <c r="G962" s="872">
        <v>1890.38</v>
      </c>
      <c r="J962" s="840" t="s">
        <v>15822</v>
      </c>
      <c r="K962" s="848">
        <f>IFERROR(VLOOKUP(J962,REAJUSTE!A:AA,27,FALSE),"")</f>
        <v>1.0229999999999999</v>
      </c>
    </row>
    <row r="963" spans="1:11" ht="15" x14ac:dyDescent="0.2">
      <c r="A963" s="862">
        <v>804247</v>
      </c>
      <c r="B963" s="863" t="s">
        <v>6570</v>
      </c>
      <c r="C963" s="862" t="s">
        <v>587</v>
      </c>
      <c r="D963" s="802">
        <f t="shared" si="14"/>
        <v>2464.39</v>
      </c>
      <c r="G963" s="872">
        <v>2408.9899999999998</v>
      </c>
      <c r="J963" s="840" t="s">
        <v>15822</v>
      </c>
      <c r="K963" s="848">
        <f>IFERROR(VLOOKUP(J963,REAJUSTE!A:AA,27,FALSE),"")</f>
        <v>1.0229999999999999</v>
      </c>
    </row>
    <row r="964" spans="1:11" ht="15" x14ac:dyDescent="0.2">
      <c r="A964" s="862">
        <v>804246</v>
      </c>
      <c r="B964" s="863" t="s">
        <v>6571</v>
      </c>
      <c r="C964" s="862" t="s">
        <v>587</v>
      </c>
      <c r="D964" s="802">
        <f t="shared" si="14"/>
        <v>1990.38</v>
      </c>
      <c r="G964" s="872">
        <v>1945.64</v>
      </c>
      <c r="J964" s="840" t="s">
        <v>15822</v>
      </c>
      <c r="K964" s="848">
        <f>IFERROR(VLOOKUP(J964,REAJUSTE!A:AA,27,FALSE),"")</f>
        <v>1.0229999999999999</v>
      </c>
    </row>
    <row r="965" spans="1:11" ht="15" x14ac:dyDescent="0.2">
      <c r="A965" s="862">
        <v>804249</v>
      </c>
      <c r="B965" s="863" t="s">
        <v>6572</v>
      </c>
      <c r="C965" s="862" t="s">
        <v>587</v>
      </c>
      <c r="D965" s="802">
        <f t="shared" si="14"/>
        <v>2544.46</v>
      </c>
      <c r="G965" s="872">
        <v>2487.2600000000002</v>
      </c>
      <c r="J965" s="840" t="s">
        <v>15822</v>
      </c>
      <c r="K965" s="848">
        <f>IFERROR(VLOOKUP(J965,REAJUSTE!A:AA,27,FALSE),"")</f>
        <v>1.0229999999999999</v>
      </c>
    </row>
    <row r="966" spans="1:11" ht="15" x14ac:dyDescent="0.2">
      <c r="A966" s="862">
        <v>804248</v>
      </c>
      <c r="B966" s="863" t="s">
        <v>6573</v>
      </c>
      <c r="C966" s="862" t="s">
        <v>587</v>
      </c>
      <c r="D966" s="802">
        <f t="shared" si="14"/>
        <v>2066.66</v>
      </c>
      <c r="G966" s="872">
        <v>2020.2</v>
      </c>
      <c r="J966" s="840" t="s">
        <v>15822</v>
      </c>
      <c r="K966" s="848">
        <f>IFERROR(VLOOKUP(J966,REAJUSTE!A:AA,27,FALSE),"")</f>
        <v>1.0229999999999999</v>
      </c>
    </row>
    <row r="967" spans="1:11" ht="15" x14ac:dyDescent="0.2">
      <c r="A967" s="862">
        <v>804423</v>
      </c>
      <c r="B967" s="863" t="s">
        <v>6574</v>
      </c>
      <c r="C967" s="862" t="s">
        <v>587</v>
      </c>
      <c r="D967" s="802">
        <f t="shared" si="14"/>
        <v>5709.08</v>
      </c>
      <c r="G967" s="872">
        <v>5580.73</v>
      </c>
      <c r="J967" s="840" t="s">
        <v>15822</v>
      </c>
      <c r="K967" s="848">
        <f>IFERROR(VLOOKUP(J967,REAJUSTE!A:AA,27,FALSE),"")</f>
        <v>1.0229999999999999</v>
      </c>
    </row>
    <row r="968" spans="1:11" ht="15" x14ac:dyDescent="0.2">
      <c r="A968" s="862">
        <v>804251</v>
      </c>
      <c r="B968" s="863" t="s">
        <v>6575</v>
      </c>
      <c r="C968" s="862" t="s">
        <v>587</v>
      </c>
      <c r="D968" s="802">
        <f t="shared" si="14"/>
        <v>2651.23</v>
      </c>
      <c r="G968" s="872">
        <v>2591.63</v>
      </c>
      <c r="J968" s="840" t="s">
        <v>15822</v>
      </c>
      <c r="K968" s="848">
        <f>IFERROR(VLOOKUP(J968,REAJUSTE!A:AA,27,FALSE),"")</f>
        <v>1.0229999999999999</v>
      </c>
    </row>
    <row r="969" spans="1:11" ht="15" x14ac:dyDescent="0.2">
      <c r="A969" s="862">
        <v>804422</v>
      </c>
      <c r="B969" s="863" t="s">
        <v>6576</v>
      </c>
      <c r="C969" s="862" t="s">
        <v>587</v>
      </c>
      <c r="D969" s="802">
        <f t="shared" si="14"/>
        <v>4574.2</v>
      </c>
      <c r="G969" s="872">
        <v>4471.3599999999997</v>
      </c>
      <c r="J969" s="840" t="s">
        <v>15822</v>
      </c>
      <c r="K969" s="848">
        <f>IFERROR(VLOOKUP(J969,REAJUSTE!A:AA,27,FALSE),"")</f>
        <v>1.0229999999999999</v>
      </c>
    </row>
    <row r="970" spans="1:11" ht="15" x14ac:dyDescent="0.2">
      <c r="A970" s="862">
        <v>804250</v>
      </c>
      <c r="B970" s="863" t="s">
        <v>6577</v>
      </c>
      <c r="C970" s="862" t="s">
        <v>587</v>
      </c>
      <c r="D970" s="802">
        <f t="shared" si="14"/>
        <v>2169.4699999999998</v>
      </c>
      <c r="G970" s="872">
        <v>2120.6999999999998</v>
      </c>
      <c r="J970" s="840" t="s">
        <v>15822</v>
      </c>
      <c r="K970" s="848">
        <f>IFERROR(VLOOKUP(J970,REAJUSTE!A:AA,27,FALSE),"")</f>
        <v>1.0229999999999999</v>
      </c>
    </row>
    <row r="971" spans="1:11" ht="15" x14ac:dyDescent="0.2">
      <c r="A971" s="862">
        <v>804235</v>
      </c>
      <c r="B971" s="863" t="s">
        <v>6578</v>
      </c>
      <c r="C971" s="862" t="s">
        <v>587</v>
      </c>
      <c r="D971" s="802">
        <f t="shared" ref="D971:D1034" si="15">TRUNC(G971*K971,2)</f>
        <v>2273.1799999999998</v>
      </c>
      <c r="G971" s="872">
        <v>2222.08</v>
      </c>
      <c r="J971" s="840" t="s">
        <v>15822</v>
      </c>
      <c r="K971" s="848">
        <f>IFERROR(VLOOKUP(J971,REAJUSTE!A:AA,27,FALSE),"")</f>
        <v>1.0229999999999999</v>
      </c>
    </row>
    <row r="972" spans="1:11" ht="15" x14ac:dyDescent="0.2">
      <c r="A972" s="862">
        <v>804234</v>
      </c>
      <c r="B972" s="863" t="s">
        <v>6579</v>
      </c>
      <c r="C972" s="862" t="s">
        <v>587</v>
      </c>
      <c r="D972" s="802">
        <f t="shared" si="15"/>
        <v>1811.47</v>
      </c>
      <c r="G972" s="872">
        <v>1770.75</v>
      </c>
      <c r="J972" s="840" t="s">
        <v>15822</v>
      </c>
      <c r="K972" s="848">
        <f>IFERROR(VLOOKUP(J972,REAJUSTE!A:AA,27,FALSE),"")</f>
        <v>1.0229999999999999</v>
      </c>
    </row>
    <row r="973" spans="1:11" ht="15" x14ac:dyDescent="0.2">
      <c r="A973" s="862">
        <v>804425</v>
      </c>
      <c r="B973" s="863" t="s">
        <v>6580</v>
      </c>
      <c r="C973" s="862" t="s">
        <v>587</v>
      </c>
      <c r="D973" s="802">
        <f t="shared" si="15"/>
        <v>5730.66</v>
      </c>
      <c r="G973" s="872">
        <v>5601.82</v>
      </c>
      <c r="J973" s="840" t="s">
        <v>15822</v>
      </c>
      <c r="K973" s="848">
        <f>IFERROR(VLOOKUP(J973,REAJUSTE!A:AA,27,FALSE),"")</f>
        <v>1.0229999999999999</v>
      </c>
    </row>
    <row r="974" spans="1:11" ht="15" x14ac:dyDescent="0.2">
      <c r="A974" s="862">
        <v>804253</v>
      </c>
      <c r="B974" s="863" t="s">
        <v>6581</v>
      </c>
      <c r="C974" s="862" t="s">
        <v>587</v>
      </c>
      <c r="D974" s="802">
        <f t="shared" si="15"/>
        <v>3156.83</v>
      </c>
      <c r="G974" s="872">
        <v>3085.86</v>
      </c>
      <c r="J974" s="840" t="s">
        <v>15822</v>
      </c>
      <c r="K974" s="848">
        <f>IFERROR(VLOOKUP(J974,REAJUSTE!A:AA,27,FALSE),"")</f>
        <v>1.0229999999999999</v>
      </c>
    </row>
    <row r="975" spans="1:11" ht="15" x14ac:dyDescent="0.2">
      <c r="A975" s="862">
        <v>804424</v>
      </c>
      <c r="B975" s="863" t="s">
        <v>6582</v>
      </c>
      <c r="C975" s="862" t="s">
        <v>587</v>
      </c>
      <c r="D975" s="802">
        <f t="shared" si="15"/>
        <v>4532.1099999999997</v>
      </c>
      <c r="G975" s="872">
        <v>4430.22</v>
      </c>
      <c r="J975" s="840" t="s">
        <v>15822</v>
      </c>
      <c r="K975" s="848">
        <f>IFERROR(VLOOKUP(J975,REAJUSTE!A:AA,27,FALSE),"")</f>
        <v>1.0229999999999999</v>
      </c>
    </row>
    <row r="976" spans="1:11" ht="15" x14ac:dyDescent="0.2">
      <c r="A976" s="862">
        <v>804252</v>
      </c>
      <c r="B976" s="863" t="s">
        <v>6583</v>
      </c>
      <c r="C976" s="862" t="s">
        <v>587</v>
      </c>
      <c r="D976" s="802">
        <f t="shared" si="15"/>
        <v>2487.14</v>
      </c>
      <c r="G976" s="872">
        <v>2431.23</v>
      </c>
      <c r="J976" s="840" t="s">
        <v>15822</v>
      </c>
      <c r="K976" s="848">
        <f>IFERROR(VLOOKUP(J976,REAJUSTE!A:AA,27,FALSE),"")</f>
        <v>1.0229999999999999</v>
      </c>
    </row>
    <row r="977" spans="1:11" ht="15" x14ac:dyDescent="0.2">
      <c r="A977" s="862">
        <v>804257</v>
      </c>
      <c r="B977" s="863" t="s">
        <v>6584</v>
      </c>
      <c r="C977" s="862" t="s">
        <v>587</v>
      </c>
      <c r="D977" s="802">
        <f t="shared" si="15"/>
        <v>3176.33</v>
      </c>
      <c r="G977" s="872">
        <v>3104.92</v>
      </c>
      <c r="J977" s="840" t="s">
        <v>15822</v>
      </c>
      <c r="K977" s="848">
        <f>IFERROR(VLOOKUP(J977,REAJUSTE!A:AA,27,FALSE),"")</f>
        <v>1.0229999999999999</v>
      </c>
    </row>
    <row r="978" spans="1:11" ht="15" x14ac:dyDescent="0.2">
      <c r="A978" s="862">
        <v>804256</v>
      </c>
      <c r="B978" s="863" t="s">
        <v>6585</v>
      </c>
      <c r="C978" s="862" t="s">
        <v>587</v>
      </c>
      <c r="D978" s="802">
        <f t="shared" si="15"/>
        <v>2504.5</v>
      </c>
      <c r="G978" s="872">
        <v>2448.1999999999998</v>
      </c>
      <c r="J978" s="840" t="s">
        <v>15822</v>
      </c>
      <c r="K978" s="848">
        <f>IFERROR(VLOOKUP(J978,REAJUSTE!A:AA,27,FALSE),"")</f>
        <v>1.0229999999999999</v>
      </c>
    </row>
    <row r="979" spans="1:11" ht="15" x14ac:dyDescent="0.2">
      <c r="A979" s="862">
        <v>804427</v>
      </c>
      <c r="B979" s="863" t="s">
        <v>6586</v>
      </c>
      <c r="C979" s="862" t="s">
        <v>587</v>
      </c>
      <c r="D979" s="802">
        <f t="shared" si="15"/>
        <v>6008.33</v>
      </c>
      <c r="G979" s="872">
        <v>5873.25</v>
      </c>
      <c r="J979" s="840" t="s">
        <v>15822</v>
      </c>
      <c r="K979" s="848">
        <f>IFERROR(VLOOKUP(J979,REAJUSTE!A:AA,27,FALSE),"")</f>
        <v>1.0229999999999999</v>
      </c>
    </row>
    <row r="980" spans="1:11" ht="15" x14ac:dyDescent="0.2">
      <c r="A980" s="862">
        <v>804259</v>
      </c>
      <c r="B980" s="863" t="s">
        <v>6587</v>
      </c>
      <c r="C980" s="862" t="s">
        <v>587</v>
      </c>
      <c r="D980" s="802">
        <f t="shared" si="15"/>
        <v>3201.03</v>
      </c>
      <c r="G980" s="872">
        <v>3129.07</v>
      </c>
      <c r="J980" s="840" t="s">
        <v>15822</v>
      </c>
      <c r="K980" s="848">
        <f>IFERROR(VLOOKUP(J980,REAJUSTE!A:AA,27,FALSE),"")</f>
        <v>1.0229999999999999</v>
      </c>
    </row>
    <row r="981" spans="1:11" ht="15" x14ac:dyDescent="0.2">
      <c r="A981" s="862">
        <v>804426</v>
      </c>
      <c r="B981" s="863" t="s">
        <v>6588</v>
      </c>
      <c r="C981" s="862" t="s">
        <v>587</v>
      </c>
      <c r="D981" s="802">
        <f t="shared" si="15"/>
        <v>4749.0200000000004</v>
      </c>
      <c r="G981" s="872">
        <v>4642.25</v>
      </c>
      <c r="J981" s="840" t="s">
        <v>15822</v>
      </c>
      <c r="K981" s="848">
        <f>IFERROR(VLOOKUP(J981,REAJUSTE!A:AA,27,FALSE),"")</f>
        <v>1.0229999999999999</v>
      </c>
    </row>
    <row r="982" spans="1:11" ht="15" x14ac:dyDescent="0.2">
      <c r="A982" s="862">
        <v>804258</v>
      </c>
      <c r="B982" s="863" t="s">
        <v>6589</v>
      </c>
      <c r="C982" s="862" t="s">
        <v>587</v>
      </c>
      <c r="D982" s="802">
        <f t="shared" si="15"/>
        <v>2526.64</v>
      </c>
      <c r="G982" s="872">
        <v>2469.84</v>
      </c>
      <c r="J982" s="840" t="s">
        <v>15822</v>
      </c>
      <c r="K982" s="848">
        <f>IFERROR(VLOOKUP(J982,REAJUSTE!A:AA,27,FALSE),"")</f>
        <v>1.0229999999999999</v>
      </c>
    </row>
    <row r="983" spans="1:11" ht="15" x14ac:dyDescent="0.2">
      <c r="A983" s="862">
        <v>804261</v>
      </c>
      <c r="B983" s="863" t="s">
        <v>6590</v>
      </c>
      <c r="C983" s="862" t="s">
        <v>587</v>
      </c>
      <c r="D983" s="802">
        <f t="shared" si="15"/>
        <v>3237.42</v>
      </c>
      <c r="G983" s="872">
        <v>3164.64</v>
      </c>
      <c r="J983" s="840" t="s">
        <v>15822</v>
      </c>
      <c r="K983" s="848">
        <f>IFERROR(VLOOKUP(J983,REAJUSTE!A:AA,27,FALSE),"")</f>
        <v>1.0229999999999999</v>
      </c>
    </row>
    <row r="984" spans="1:11" ht="15" x14ac:dyDescent="0.2">
      <c r="A984" s="862">
        <v>804260</v>
      </c>
      <c r="B984" s="863" t="s">
        <v>6591</v>
      </c>
      <c r="C984" s="862" t="s">
        <v>587</v>
      </c>
      <c r="D984" s="802">
        <f t="shared" si="15"/>
        <v>2559.38</v>
      </c>
      <c r="G984" s="872">
        <v>2501.84</v>
      </c>
      <c r="J984" s="840" t="s">
        <v>15822</v>
      </c>
      <c r="K984" s="848">
        <f>IFERROR(VLOOKUP(J984,REAJUSTE!A:AA,27,FALSE),"")</f>
        <v>1.0229999999999999</v>
      </c>
    </row>
    <row r="985" spans="1:11" ht="15" x14ac:dyDescent="0.2">
      <c r="A985" s="862">
        <v>804263</v>
      </c>
      <c r="B985" s="863" t="s">
        <v>6592</v>
      </c>
      <c r="C985" s="862" t="s">
        <v>587</v>
      </c>
      <c r="D985" s="802">
        <f t="shared" si="15"/>
        <v>3287.04</v>
      </c>
      <c r="G985" s="872">
        <v>3213.14</v>
      </c>
      <c r="J985" s="840" t="s">
        <v>15822</v>
      </c>
      <c r="K985" s="848">
        <f>IFERROR(VLOOKUP(J985,REAJUSTE!A:AA,27,FALSE),"")</f>
        <v>1.0229999999999999</v>
      </c>
    </row>
    <row r="986" spans="1:11" ht="15" x14ac:dyDescent="0.2">
      <c r="A986" s="862">
        <v>804262</v>
      </c>
      <c r="B986" s="863" t="s">
        <v>6593</v>
      </c>
      <c r="C986" s="862" t="s">
        <v>587</v>
      </c>
      <c r="D986" s="802">
        <f t="shared" si="15"/>
        <v>2604.2800000000002</v>
      </c>
      <c r="G986" s="872">
        <v>2545.73</v>
      </c>
      <c r="J986" s="840" t="s">
        <v>15822</v>
      </c>
      <c r="K986" s="848">
        <f>IFERROR(VLOOKUP(J986,REAJUSTE!A:AA,27,FALSE),"")</f>
        <v>1.0229999999999999</v>
      </c>
    </row>
    <row r="987" spans="1:11" ht="15" x14ac:dyDescent="0.2">
      <c r="A987" s="862">
        <v>804429</v>
      </c>
      <c r="B987" s="863" t="s">
        <v>6594</v>
      </c>
      <c r="C987" s="862" t="s">
        <v>587</v>
      </c>
      <c r="D987" s="802">
        <f t="shared" si="15"/>
        <v>6706.86</v>
      </c>
      <c r="G987" s="872">
        <v>6556.08</v>
      </c>
      <c r="J987" s="840" t="s">
        <v>15822</v>
      </c>
      <c r="K987" s="848">
        <f>IFERROR(VLOOKUP(J987,REAJUSTE!A:AA,27,FALSE),"")</f>
        <v>1.0229999999999999</v>
      </c>
    </row>
    <row r="988" spans="1:11" ht="15" x14ac:dyDescent="0.2">
      <c r="A988" s="862">
        <v>804265</v>
      </c>
      <c r="B988" s="863" t="s">
        <v>6595</v>
      </c>
      <c r="C988" s="862" t="s">
        <v>587</v>
      </c>
      <c r="D988" s="802">
        <f t="shared" si="15"/>
        <v>3353.27</v>
      </c>
      <c r="G988" s="872">
        <v>3277.88</v>
      </c>
      <c r="J988" s="840" t="s">
        <v>15822</v>
      </c>
      <c r="K988" s="848">
        <f>IFERROR(VLOOKUP(J988,REAJUSTE!A:AA,27,FALSE),"")</f>
        <v>1.0229999999999999</v>
      </c>
    </row>
    <row r="989" spans="1:11" ht="15" x14ac:dyDescent="0.2">
      <c r="A989" s="862">
        <v>804428</v>
      </c>
      <c r="B989" s="863" t="s">
        <v>6596</v>
      </c>
      <c r="C989" s="862" t="s">
        <v>587</v>
      </c>
      <c r="D989" s="802">
        <f t="shared" si="15"/>
        <v>5296.24</v>
      </c>
      <c r="G989" s="872">
        <v>5177.17</v>
      </c>
      <c r="J989" s="840" t="s">
        <v>15822</v>
      </c>
      <c r="K989" s="848">
        <f>IFERROR(VLOOKUP(J989,REAJUSTE!A:AA,27,FALSE),"")</f>
        <v>1.0229999999999999</v>
      </c>
    </row>
    <row r="990" spans="1:11" ht="15" x14ac:dyDescent="0.2">
      <c r="A990" s="862">
        <v>804264</v>
      </c>
      <c r="B990" s="863" t="s">
        <v>6597</v>
      </c>
      <c r="C990" s="862" t="s">
        <v>587</v>
      </c>
      <c r="D990" s="802">
        <f t="shared" si="15"/>
        <v>2664.89</v>
      </c>
      <c r="G990" s="872">
        <v>2604.98</v>
      </c>
      <c r="J990" s="840" t="s">
        <v>15822</v>
      </c>
      <c r="K990" s="848">
        <f>IFERROR(VLOOKUP(J990,REAJUSTE!A:AA,27,FALSE),"")</f>
        <v>1.0229999999999999</v>
      </c>
    </row>
    <row r="991" spans="1:11" ht="15" x14ac:dyDescent="0.2">
      <c r="A991" s="862">
        <v>804267</v>
      </c>
      <c r="B991" s="863" t="s">
        <v>6598</v>
      </c>
      <c r="C991" s="862" t="s">
        <v>587</v>
      </c>
      <c r="D991" s="802">
        <f t="shared" si="15"/>
        <v>3437.98</v>
      </c>
      <c r="G991" s="872">
        <v>3360.69</v>
      </c>
      <c r="J991" s="840" t="s">
        <v>15822</v>
      </c>
      <c r="K991" s="848">
        <f>IFERROR(VLOOKUP(J991,REAJUSTE!A:AA,27,FALSE),"")</f>
        <v>1.0229999999999999</v>
      </c>
    </row>
    <row r="992" spans="1:11" ht="15" x14ac:dyDescent="0.2">
      <c r="A992" s="862">
        <v>804266</v>
      </c>
      <c r="B992" s="863" t="s">
        <v>6599</v>
      </c>
      <c r="C992" s="862" t="s">
        <v>587</v>
      </c>
      <c r="D992" s="802">
        <f t="shared" si="15"/>
        <v>2743.22</v>
      </c>
      <c r="G992" s="872">
        <v>2681.55</v>
      </c>
      <c r="J992" s="840" t="s">
        <v>15822</v>
      </c>
      <c r="K992" s="848">
        <f>IFERROR(VLOOKUP(J992,REAJUSTE!A:AA,27,FALSE),"")</f>
        <v>1.0229999999999999</v>
      </c>
    </row>
    <row r="993" spans="1:11" ht="15" x14ac:dyDescent="0.2">
      <c r="A993" s="862">
        <v>804269</v>
      </c>
      <c r="B993" s="863" t="s">
        <v>6600</v>
      </c>
      <c r="C993" s="862" t="s">
        <v>587</v>
      </c>
      <c r="D993" s="802">
        <f t="shared" si="15"/>
        <v>3550.57</v>
      </c>
      <c r="G993" s="872">
        <v>3470.75</v>
      </c>
      <c r="J993" s="840" t="s">
        <v>15822</v>
      </c>
      <c r="K993" s="848">
        <f>IFERROR(VLOOKUP(J993,REAJUSTE!A:AA,27,FALSE),"")</f>
        <v>1.0229999999999999</v>
      </c>
    </row>
    <row r="994" spans="1:11" ht="15" x14ac:dyDescent="0.2">
      <c r="A994" s="862">
        <v>804268</v>
      </c>
      <c r="B994" s="863" t="s">
        <v>6601</v>
      </c>
      <c r="C994" s="862" t="s">
        <v>587</v>
      </c>
      <c r="D994" s="802">
        <f t="shared" si="15"/>
        <v>2848.37</v>
      </c>
      <c r="G994" s="872">
        <v>2784.34</v>
      </c>
      <c r="J994" s="840" t="s">
        <v>15822</v>
      </c>
      <c r="K994" s="848">
        <f>IFERROR(VLOOKUP(J994,REAJUSTE!A:AA,27,FALSE),"")</f>
        <v>1.0229999999999999</v>
      </c>
    </row>
    <row r="995" spans="1:11" ht="15" x14ac:dyDescent="0.2">
      <c r="A995" s="862">
        <v>804431</v>
      </c>
      <c r="B995" s="863" t="s">
        <v>6602</v>
      </c>
      <c r="C995" s="862" t="s">
        <v>587</v>
      </c>
      <c r="D995" s="802">
        <f t="shared" si="15"/>
        <v>8317.35</v>
      </c>
      <c r="G995" s="872">
        <v>8130.36</v>
      </c>
      <c r="J995" s="840" t="s">
        <v>15822</v>
      </c>
      <c r="K995" s="848">
        <f>IFERROR(VLOOKUP(J995,REAJUSTE!A:AA,27,FALSE),"")</f>
        <v>1.0229999999999999</v>
      </c>
    </row>
    <row r="996" spans="1:11" ht="15" x14ac:dyDescent="0.2">
      <c r="A996" s="862">
        <v>804271</v>
      </c>
      <c r="B996" s="863" t="s">
        <v>6603</v>
      </c>
      <c r="C996" s="862" t="s">
        <v>587</v>
      </c>
      <c r="D996" s="802">
        <f t="shared" si="15"/>
        <v>3700.95</v>
      </c>
      <c r="G996" s="872">
        <v>3617.75</v>
      </c>
      <c r="J996" s="840" t="s">
        <v>15822</v>
      </c>
      <c r="K996" s="848">
        <f>IFERROR(VLOOKUP(J996,REAJUSTE!A:AA,27,FALSE),"")</f>
        <v>1.0229999999999999</v>
      </c>
    </row>
    <row r="997" spans="1:11" ht="15" x14ac:dyDescent="0.2">
      <c r="A997" s="862">
        <v>804430</v>
      </c>
      <c r="B997" s="863" t="s">
        <v>6604</v>
      </c>
      <c r="C997" s="862" t="s">
        <v>587</v>
      </c>
      <c r="D997" s="802">
        <f t="shared" si="15"/>
        <v>6553.95</v>
      </c>
      <c r="G997" s="872">
        <v>6406.6</v>
      </c>
      <c r="J997" s="840" t="s">
        <v>15822</v>
      </c>
      <c r="K997" s="848">
        <f>IFERROR(VLOOKUP(J997,REAJUSTE!A:AA,27,FALSE),"")</f>
        <v>1.0229999999999999</v>
      </c>
    </row>
    <row r="998" spans="1:11" ht="15" x14ac:dyDescent="0.2">
      <c r="A998" s="862">
        <v>804270</v>
      </c>
      <c r="B998" s="863" t="s">
        <v>6605</v>
      </c>
      <c r="C998" s="862" t="s">
        <v>587</v>
      </c>
      <c r="D998" s="802">
        <f t="shared" si="15"/>
        <v>2990.55</v>
      </c>
      <c r="G998" s="872">
        <v>2923.32</v>
      </c>
      <c r="J998" s="840" t="s">
        <v>15822</v>
      </c>
      <c r="K998" s="848">
        <f>IFERROR(VLOOKUP(J998,REAJUSTE!A:AA,27,FALSE),"")</f>
        <v>1.0229999999999999</v>
      </c>
    </row>
    <row r="999" spans="1:11" ht="15" x14ac:dyDescent="0.2">
      <c r="A999" s="862">
        <v>804255</v>
      </c>
      <c r="B999" s="863" t="s">
        <v>6606</v>
      </c>
      <c r="C999" s="862" t="s">
        <v>587</v>
      </c>
      <c r="D999" s="802">
        <f t="shared" si="15"/>
        <v>3161.74</v>
      </c>
      <c r="G999" s="872">
        <v>3090.66</v>
      </c>
      <c r="J999" s="840" t="s">
        <v>15822</v>
      </c>
      <c r="K999" s="848">
        <f>IFERROR(VLOOKUP(J999,REAJUSTE!A:AA,27,FALSE),"")</f>
        <v>1.0229999999999999</v>
      </c>
    </row>
    <row r="1000" spans="1:11" ht="15" x14ac:dyDescent="0.2">
      <c r="A1000" s="862">
        <v>804254</v>
      </c>
      <c r="B1000" s="863" t="s">
        <v>6607</v>
      </c>
      <c r="C1000" s="862" t="s">
        <v>587</v>
      </c>
      <c r="D1000" s="802">
        <f t="shared" si="15"/>
        <v>2491.44</v>
      </c>
      <c r="G1000" s="872">
        <v>2435.4299999999998</v>
      </c>
      <c r="J1000" s="840" t="s">
        <v>15822</v>
      </c>
      <c r="K1000" s="848">
        <f>IFERROR(VLOOKUP(J1000,REAJUSTE!A:AA,27,FALSE),"")</f>
        <v>1.0229999999999999</v>
      </c>
    </row>
    <row r="1001" spans="1:11" ht="15" x14ac:dyDescent="0.2">
      <c r="A1001" s="862">
        <v>804433</v>
      </c>
      <c r="B1001" s="863" t="s">
        <v>6608</v>
      </c>
      <c r="C1001" s="862" t="s">
        <v>587</v>
      </c>
      <c r="D1001" s="802">
        <f t="shared" si="15"/>
        <v>10138.98</v>
      </c>
      <c r="G1001" s="872">
        <v>9911.0300000000007</v>
      </c>
      <c r="J1001" s="840" t="s">
        <v>15822</v>
      </c>
      <c r="K1001" s="848">
        <f>IFERROR(VLOOKUP(J1001,REAJUSTE!A:AA,27,FALSE),"")</f>
        <v>1.0229999999999999</v>
      </c>
    </row>
    <row r="1002" spans="1:11" ht="15" x14ac:dyDescent="0.2">
      <c r="A1002" s="862">
        <v>804273</v>
      </c>
      <c r="B1002" s="863" t="s">
        <v>6609</v>
      </c>
      <c r="C1002" s="862" t="s">
        <v>587</v>
      </c>
      <c r="D1002" s="802">
        <f t="shared" si="15"/>
        <v>5420.86</v>
      </c>
      <c r="G1002" s="872">
        <v>5298.99</v>
      </c>
      <c r="J1002" s="840" t="s">
        <v>15822</v>
      </c>
      <c r="K1002" s="848">
        <f>IFERROR(VLOOKUP(J1002,REAJUSTE!A:AA,27,FALSE),"")</f>
        <v>1.0229999999999999</v>
      </c>
    </row>
    <row r="1003" spans="1:11" ht="15" x14ac:dyDescent="0.2">
      <c r="A1003" s="862">
        <v>804432</v>
      </c>
      <c r="B1003" s="863" t="s">
        <v>6610</v>
      </c>
      <c r="C1003" s="862" t="s">
        <v>587</v>
      </c>
      <c r="D1003" s="802">
        <f t="shared" si="15"/>
        <v>7839.12</v>
      </c>
      <c r="G1003" s="872">
        <v>7662.88</v>
      </c>
      <c r="J1003" s="840" t="s">
        <v>15822</v>
      </c>
      <c r="K1003" s="848">
        <f>IFERROR(VLOOKUP(J1003,REAJUSTE!A:AA,27,FALSE),"")</f>
        <v>1.0229999999999999</v>
      </c>
    </row>
    <row r="1004" spans="1:11" ht="15" x14ac:dyDescent="0.2">
      <c r="A1004" s="862">
        <v>804272</v>
      </c>
      <c r="B1004" s="863" t="s">
        <v>6611</v>
      </c>
      <c r="C1004" s="862" t="s">
        <v>587</v>
      </c>
      <c r="D1004" s="802">
        <f t="shared" si="15"/>
        <v>4222.93</v>
      </c>
      <c r="G1004" s="872">
        <v>4127.99</v>
      </c>
      <c r="J1004" s="840" t="s">
        <v>15822</v>
      </c>
      <c r="K1004" s="848">
        <f>IFERROR(VLOOKUP(J1004,REAJUSTE!A:AA,27,FALSE),"")</f>
        <v>1.0229999999999999</v>
      </c>
    </row>
    <row r="1005" spans="1:11" ht="15" x14ac:dyDescent="0.2">
      <c r="A1005" s="862">
        <v>804277</v>
      </c>
      <c r="B1005" s="863" t="s">
        <v>6612</v>
      </c>
      <c r="C1005" s="862" t="s">
        <v>587</v>
      </c>
      <c r="D1005" s="802">
        <f t="shared" si="15"/>
        <v>5450.3</v>
      </c>
      <c r="G1005" s="872">
        <v>5327.77</v>
      </c>
      <c r="J1005" s="840" t="s">
        <v>15822</v>
      </c>
      <c r="K1005" s="848">
        <f>IFERROR(VLOOKUP(J1005,REAJUSTE!A:AA,27,FALSE),"")</f>
        <v>1.0229999999999999</v>
      </c>
    </row>
    <row r="1006" spans="1:11" ht="15" x14ac:dyDescent="0.2">
      <c r="A1006" s="862">
        <v>804276</v>
      </c>
      <c r="B1006" s="863" t="s">
        <v>6613</v>
      </c>
      <c r="C1006" s="862" t="s">
        <v>587</v>
      </c>
      <c r="D1006" s="802">
        <f t="shared" si="15"/>
        <v>4248.7299999999996</v>
      </c>
      <c r="G1006" s="872">
        <v>4153.21</v>
      </c>
      <c r="J1006" s="840" t="s">
        <v>15822</v>
      </c>
      <c r="K1006" s="848">
        <f>IFERROR(VLOOKUP(J1006,REAJUSTE!A:AA,27,FALSE),"")</f>
        <v>1.0229999999999999</v>
      </c>
    </row>
    <row r="1007" spans="1:11" ht="15" x14ac:dyDescent="0.2">
      <c r="A1007" s="862">
        <v>804435</v>
      </c>
      <c r="B1007" s="863" t="s">
        <v>6614</v>
      </c>
      <c r="C1007" s="862" t="s">
        <v>587</v>
      </c>
      <c r="D1007" s="802">
        <f t="shared" si="15"/>
        <v>10641.59</v>
      </c>
      <c r="G1007" s="872">
        <v>10402.34</v>
      </c>
      <c r="J1007" s="840" t="s">
        <v>15822</v>
      </c>
      <c r="K1007" s="848">
        <f>IFERROR(VLOOKUP(J1007,REAJUSTE!A:AA,27,FALSE),"")</f>
        <v>1.0229999999999999</v>
      </c>
    </row>
    <row r="1008" spans="1:11" ht="15" x14ac:dyDescent="0.2">
      <c r="A1008" s="862">
        <v>804279</v>
      </c>
      <c r="B1008" s="863" t="s">
        <v>6615</v>
      </c>
      <c r="C1008" s="862" t="s">
        <v>587</v>
      </c>
      <c r="D1008" s="802">
        <f t="shared" si="15"/>
        <v>5487.11</v>
      </c>
      <c r="G1008" s="872">
        <v>5363.75</v>
      </c>
      <c r="J1008" s="840" t="s">
        <v>15822</v>
      </c>
      <c r="K1008" s="848">
        <f>IFERROR(VLOOKUP(J1008,REAJUSTE!A:AA,27,FALSE),"")</f>
        <v>1.0229999999999999</v>
      </c>
    </row>
    <row r="1009" spans="1:11" ht="15" x14ac:dyDescent="0.2">
      <c r="A1009" s="862">
        <v>804434</v>
      </c>
      <c r="B1009" s="863" t="s">
        <v>6616</v>
      </c>
      <c r="C1009" s="862" t="s">
        <v>587</v>
      </c>
      <c r="D1009" s="802">
        <f t="shared" si="15"/>
        <v>8224.15</v>
      </c>
      <c r="G1009" s="872">
        <v>8039.25</v>
      </c>
      <c r="J1009" s="840" t="s">
        <v>15822</v>
      </c>
      <c r="K1009" s="848">
        <f>IFERROR(VLOOKUP(J1009,REAJUSTE!A:AA,27,FALSE),"")</f>
        <v>1.0229999999999999</v>
      </c>
    </row>
    <row r="1010" spans="1:11" ht="15" x14ac:dyDescent="0.2">
      <c r="A1010" s="862">
        <v>804278</v>
      </c>
      <c r="B1010" s="863" t="s">
        <v>6617</v>
      </c>
      <c r="C1010" s="862" t="s">
        <v>587</v>
      </c>
      <c r="D1010" s="802">
        <f t="shared" si="15"/>
        <v>4280.97</v>
      </c>
      <c r="G1010" s="872">
        <v>4184.7299999999996</v>
      </c>
      <c r="J1010" s="840" t="s">
        <v>15822</v>
      </c>
      <c r="K1010" s="848">
        <f>IFERROR(VLOOKUP(J1010,REAJUSTE!A:AA,27,FALSE),"")</f>
        <v>1.0229999999999999</v>
      </c>
    </row>
    <row r="1011" spans="1:11" ht="15" x14ac:dyDescent="0.2">
      <c r="A1011" s="862">
        <v>804281</v>
      </c>
      <c r="B1011" s="863" t="s">
        <v>6618</v>
      </c>
      <c r="C1011" s="862" t="s">
        <v>587</v>
      </c>
      <c r="D1011" s="802">
        <f t="shared" si="15"/>
        <v>5541.27</v>
      </c>
      <c r="G1011" s="872">
        <v>5416.69</v>
      </c>
      <c r="J1011" s="840" t="s">
        <v>15822</v>
      </c>
      <c r="K1011" s="848">
        <f>IFERROR(VLOOKUP(J1011,REAJUSTE!A:AA,27,FALSE),"")</f>
        <v>1.0229999999999999</v>
      </c>
    </row>
    <row r="1012" spans="1:11" ht="15" x14ac:dyDescent="0.2">
      <c r="A1012" s="862">
        <v>804280</v>
      </c>
      <c r="B1012" s="863" t="s">
        <v>6619</v>
      </c>
      <c r="C1012" s="862" t="s">
        <v>587</v>
      </c>
      <c r="D1012" s="802">
        <f t="shared" si="15"/>
        <v>4328.8999999999996</v>
      </c>
      <c r="G1012" s="872">
        <v>4231.58</v>
      </c>
      <c r="J1012" s="840" t="s">
        <v>15822</v>
      </c>
      <c r="K1012" s="848">
        <f>IFERROR(VLOOKUP(J1012,REAJUSTE!A:AA,27,FALSE),"")</f>
        <v>1.0229999999999999</v>
      </c>
    </row>
    <row r="1013" spans="1:11" ht="15" x14ac:dyDescent="0.2">
      <c r="A1013" s="862">
        <v>804283</v>
      </c>
      <c r="B1013" s="863" t="s">
        <v>6620</v>
      </c>
      <c r="C1013" s="862" t="s">
        <v>587</v>
      </c>
      <c r="D1013" s="802">
        <f t="shared" si="15"/>
        <v>5615.09</v>
      </c>
      <c r="G1013" s="872">
        <v>5488.85</v>
      </c>
      <c r="J1013" s="840" t="s">
        <v>15822</v>
      </c>
      <c r="K1013" s="848">
        <f>IFERROR(VLOOKUP(J1013,REAJUSTE!A:AA,27,FALSE),"")</f>
        <v>1.0229999999999999</v>
      </c>
    </row>
    <row r="1014" spans="1:11" ht="15" x14ac:dyDescent="0.2">
      <c r="A1014" s="862">
        <v>804282</v>
      </c>
      <c r="B1014" s="863" t="s">
        <v>6621</v>
      </c>
      <c r="C1014" s="862" t="s">
        <v>587</v>
      </c>
      <c r="D1014" s="802">
        <f t="shared" si="15"/>
        <v>4394.82</v>
      </c>
      <c r="G1014" s="872">
        <v>4296.0200000000004</v>
      </c>
      <c r="J1014" s="840" t="s">
        <v>15822</v>
      </c>
      <c r="K1014" s="848">
        <f>IFERROR(VLOOKUP(J1014,REAJUSTE!A:AA,27,FALSE),"")</f>
        <v>1.0229999999999999</v>
      </c>
    </row>
    <row r="1015" spans="1:11" ht="15" x14ac:dyDescent="0.2">
      <c r="A1015" s="862">
        <v>804437</v>
      </c>
      <c r="B1015" s="863" t="s">
        <v>6622</v>
      </c>
      <c r="C1015" s="862" t="s">
        <v>587</v>
      </c>
      <c r="D1015" s="802">
        <f t="shared" si="15"/>
        <v>11918.64</v>
      </c>
      <c r="G1015" s="872">
        <v>11650.68</v>
      </c>
      <c r="J1015" s="840" t="s">
        <v>15822</v>
      </c>
      <c r="K1015" s="848">
        <f>IFERROR(VLOOKUP(J1015,REAJUSTE!A:AA,27,FALSE),"")</f>
        <v>1.0229999999999999</v>
      </c>
    </row>
    <row r="1016" spans="1:11" ht="15" x14ac:dyDescent="0.2">
      <c r="A1016" s="862">
        <v>804285</v>
      </c>
      <c r="B1016" s="863" t="s">
        <v>6623</v>
      </c>
      <c r="C1016" s="862" t="s">
        <v>587</v>
      </c>
      <c r="D1016" s="802">
        <f t="shared" si="15"/>
        <v>5712.13</v>
      </c>
      <c r="G1016" s="872">
        <v>5583.71</v>
      </c>
      <c r="J1016" s="840" t="s">
        <v>15822</v>
      </c>
      <c r="K1016" s="848">
        <f>IFERROR(VLOOKUP(J1016,REAJUSTE!A:AA,27,FALSE),"")</f>
        <v>1.0229999999999999</v>
      </c>
    </row>
    <row r="1017" spans="1:11" ht="15" x14ac:dyDescent="0.2">
      <c r="A1017" s="862">
        <v>804436</v>
      </c>
      <c r="B1017" s="863" t="s">
        <v>6624</v>
      </c>
      <c r="C1017" s="862" t="s">
        <v>587</v>
      </c>
      <c r="D1017" s="802">
        <f t="shared" si="15"/>
        <v>9202.81</v>
      </c>
      <c r="G1017" s="872">
        <v>8995.91</v>
      </c>
      <c r="J1017" s="840" t="s">
        <v>15822</v>
      </c>
      <c r="K1017" s="848">
        <f>IFERROR(VLOOKUP(J1017,REAJUSTE!A:AA,27,FALSE),"")</f>
        <v>1.0229999999999999</v>
      </c>
    </row>
    <row r="1018" spans="1:11" ht="15" x14ac:dyDescent="0.2">
      <c r="A1018" s="862">
        <v>804284</v>
      </c>
      <c r="B1018" s="863" t="s">
        <v>6625</v>
      </c>
      <c r="C1018" s="862" t="s">
        <v>587</v>
      </c>
      <c r="D1018" s="802">
        <f t="shared" si="15"/>
        <v>4482.1400000000003</v>
      </c>
      <c r="G1018" s="872">
        <v>4381.37</v>
      </c>
      <c r="J1018" s="840" t="s">
        <v>15822</v>
      </c>
      <c r="K1018" s="848">
        <f>IFERROR(VLOOKUP(J1018,REAJUSTE!A:AA,27,FALSE),"")</f>
        <v>1.0229999999999999</v>
      </c>
    </row>
    <row r="1019" spans="1:11" ht="15" x14ac:dyDescent="0.2">
      <c r="A1019" s="862">
        <v>804287</v>
      </c>
      <c r="B1019" s="863" t="s">
        <v>6626</v>
      </c>
      <c r="C1019" s="862" t="s">
        <v>587</v>
      </c>
      <c r="D1019" s="802">
        <f t="shared" si="15"/>
        <v>5837.96</v>
      </c>
      <c r="G1019" s="872">
        <v>5706.71</v>
      </c>
      <c r="J1019" s="840" t="s">
        <v>15822</v>
      </c>
      <c r="K1019" s="848">
        <f>IFERROR(VLOOKUP(J1019,REAJUSTE!A:AA,27,FALSE),"")</f>
        <v>1.0229999999999999</v>
      </c>
    </row>
    <row r="1020" spans="1:11" ht="15" x14ac:dyDescent="0.2">
      <c r="A1020" s="862">
        <v>804286</v>
      </c>
      <c r="B1020" s="863" t="s">
        <v>6627</v>
      </c>
      <c r="C1020" s="862" t="s">
        <v>587</v>
      </c>
      <c r="D1020" s="802">
        <f t="shared" si="15"/>
        <v>4596.88</v>
      </c>
      <c r="G1020" s="872">
        <v>4493.53</v>
      </c>
      <c r="J1020" s="840" t="s">
        <v>15822</v>
      </c>
      <c r="K1020" s="848">
        <f>IFERROR(VLOOKUP(J1020,REAJUSTE!A:AA,27,FALSE),"")</f>
        <v>1.0229999999999999</v>
      </c>
    </row>
    <row r="1021" spans="1:11" ht="15" x14ac:dyDescent="0.2">
      <c r="A1021" s="862">
        <v>804289</v>
      </c>
      <c r="B1021" s="863" t="s">
        <v>6628</v>
      </c>
      <c r="C1021" s="862" t="s">
        <v>587</v>
      </c>
      <c r="D1021" s="802">
        <f t="shared" si="15"/>
        <v>6002.75</v>
      </c>
      <c r="G1021" s="872">
        <v>5867.8</v>
      </c>
      <c r="J1021" s="840" t="s">
        <v>15822</v>
      </c>
      <c r="K1021" s="848">
        <f>IFERROR(VLOOKUP(J1021,REAJUSTE!A:AA,27,FALSE),"")</f>
        <v>1.0229999999999999</v>
      </c>
    </row>
    <row r="1022" spans="1:11" ht="15" x14ac:dyDescent="0.2">
      <c r="A1022" s="862">
        <v>804288</v>
      </c>
      <c r="B1022" s="863" t="s">
        <v>6629</v>
      </c>
      <c r="C1022" s="862" t="s">
        <v>587</v>
      </c>
      <c r="D1022" s="802">
        <f t="shared" si="15"/>
        <v>4748.91</v>
      </c>
      <c r="G1022" s="872">
        <v>4642.1499999999996</v>
      </c>
      <c r="J1022" s="840" t="s">
        <v>15822</v>
      </c>
      <c r="K1022" s="848">
        <f>IFERROR(VLOOKUP(J1022,REAJUSTE!A:AA,27,FALSE),"")</f>
        <v>1.0229999999999999</v>
      </c>
    </row>
    <row r="1023" spans="1:11" ht="15" x14ac:dyDescent="0.2">
      <c r="A1023" s="862">
        <v>804439</v>
      </c>
      <c r="B1023" s="863" t="s">
        <v>6630</v>
      </c>
      <c r="C1023" s="862" t="s">
        <v>587</v>
      </c>
      <c r="D1023" s="802">
        <f t="shared" si="15"/>
        <v>14844.95</v>
      </c>
      <c r="G1023" s="872">
        <v>14511.2</v>
      </c>
      <c r="J1023" s="840" t="s">
        <v>15822</v>
      </c>
      <c r="K1023" s="848">
        <f>IFERROR(VLOOKUP(J1023,REAJUSTE!A:AA,27,FALSE),"")</f>
        <v>1.0229999999999999</v>
      </c>
    </row>
    <row r="1024" spans="1:11" ht="15" x14ac:dyDescent="0.2">
      <c r="A1024" s="862">
        <v>804291</v>
      </c>
      <c r="B1024" s="863" t="s">
        <v>6631</v>
      </c>
      <c r="C1024" s="862" t="s">
        <v>587</v>
      </c>
      <c r="D1024" s="802">
        <f t="shared" si="15"/>
        <v>6220.59</v>
      </c>
      <c r="G1024" s="872">
        <v>6080.74</v>
      </c>
      <c r="J1024" s="840" t="s">
        <v>15822</v>
      </c>
      <c r="K1024" s="848">
        <f>IFERROR(VLOOKUP(J1024,REAJUSTE!A:AA,27,FALSE),"")</f>
        <v>1.0229999999999999</v>
      </c>
    </row>
    <row r="1025" spans="1:11" ht="15" x14ac:dyDescent="0.2">
      <c r="A1025" s="862">
        <v>804438</v>
      </c>
      <c r="B1025" s="863" t="s">
        <v>6632</v>
      </c>
      <c r="C1025" s="862" t="s">
        <v>587</v>
      </c>
      <c r="D1025" s="802">
        <f t="shared" si="15"/>
        <v>11438.46</v>
      </c>
      <c r="G1025" s="872">
        <v>11181.3</v>
      </c>
      <c r="J1025" s="840" t="s">
        <v>15822</v>
      </c>
      <c r="K1025" s="848">
        <f>IFERROR(VLOOKUP(J1025,REAJUSTE!A:AA,27,FALSE),"")</f>
        <v>1.0229999999999999</v>
      </c>
    </row>
    <row r="1026" spans="1:11" ht="15" x14ac:dyDescent="0.2">
      <c r="A1026" s="862">
        <v>804290</v>
      </c>
      <c r="B1026" s="863" t="s">
        <v>6633</v>
      </c>
      <c r="C1026" s="862" t="s">
        <v>587</v>
      </c>
      <c r="D1026" s="802">
        <f t="shared" si="15"/>
        <v>4952.7700000000004</v>
      </c>
      <c r="G1026" s="872">
        <v>4841.42</v>
      </c>
      <c r="J1026" s="840" t="s">
        <v>15822</v>
      </c>
      <c r="K1026" s="848">
        <f>IFERROR(VLOOKUP(J1026,REAJUSTE!A:AA,27,FALSE),"")</f>
        <v>1.0229999999999999</v>
      </c>
    </row>
    <row r="1027" spans="1:11" ht="15" x14ac:dyDescent="0.2">
      <c r="A1027" s="862">
        <v>804275</v>
      </c>
      <c r="B1027" s="863" t="s">
        <v>6634</v>
      </c>
      <c r="C1027" s="862" t="s">
        <v>587</v>
      </c>
      <c r="D1027" s="802">
        <f t="shared" si="15"/>
        <v>5428.23</v>
      </c>
      <c r="G1027" s="872">
        <v>5306.19</v>
      </c>
      <c r="J1027" s="840" t="s">
        <v>15822</v>
      </c>
      <c r="K1027" s="848">
        <f>IFERROR(VLOOKUP(J1027,REAJUSTE!A:AA,27,FALSE),"")</f>
        <v>1.0229999999999999</v>
      </c>
    </row>
    <row r="1028" spans="1:11" ht="15" x14ac:dyDescent="0.2">
      <c r="A1028" s="862">
        <v>804274</v>
      </c>
      <c r="B1028" s="863" t="s">
        <v>6635</v>
      </c>
      <c r="C1028" s="862" t="s">
        <v>587</v>
      </c>
      <c r="D1028" s="802">
        <f t="shared" si="15"/>
        <v>4229.38</v>
      </c>
      <c r="G1028" s="872">
        <v>4134.3</v>
      </c>
      <c r="J1028" s="840" t="s">
        <v>15822</v>
      </c>
      <c r="K1028" s="848">
        <f>IFERROR(VLOOKUP(J1028,REAJUSTE!A:AA,27,FALSE),"")</f>
        <v>1.0229999999999999</v>
      </c>
    </row>
    <row r="1029" spans="1:11" ht="15" x14ac:dyDescent="0.2">
      <c r="A1029" s="862">
        <v>804061</v>
      </c>
      <c r="B1029" s="863" t="s">
        <v>6636</v>
      </c>
      <c r="C1029" s="862" t="s">
        <v>587</v>
      </c>
      <c r="D1029" s="802">
        <f t="shared" si="15"/>
        <v>369.18</v>
      </c>
      <c r="G1029" s="872">
        <v>360.88</v>
      </c>
      <c r="J1029" s="840" t="s">
        <v>15822</v>
      </c>
      <c r="K1029" s="848">
        <f>IFERROR(VLOOKUP(J1029,REAJUSTE!A:AA,27,FALSE),"")</f>
        <v>1.0229999999999999</v>
      </c>
    </row>
    <row r="1030" spans="1:11" ht="15" x14ac:dyDescent="0.2">
      <c r="A1030" s="862">
        <v>804060</v>
      </c>
      <c r="B1030" s="863" t="s">
        <v>6637</v>
      </c>
      <c r="C1030" s="862" t="s">
        <v>587</v>
      </c>
      <c r="D1030" s="802">
        <f t="shared" si="15"/>
        <v>304.91000000000003</v>
      </c>
      <c r="G1030" s="872">
        <v>298.06</v>
      </c>
      <c r="J1030" s="840" t="s">
        <v>15822</v>
      </c>
      <c r="K1030" s="848">
        <f>IFERROR(VLOOKUP(J1030,REAJUSTE!A:AA,27,FALSE),"")</f>
        <v>1.0229999999999999</v>
      </c>
    </row>
    <row r="1031" spans="1:11" ht="15" x14ac:dyDescent="0.2">
      <c r="A1031" s="862">
        <v>804065</v>
      </c>
      <c r="B1031" s="863" t="s">
        <v>6638</v>
      </c>
      <c r="C1031" s="862" t="s">
        <v>587</v>
      </c>
      <c r="D1031" s="802">
        <f t="shared" si="15"/>
        <v>370.72</v>
      </c>
      <c r="G1031" s="872">
        <v>362.39</v>
      </c>
      <c r="J1031" s="840" t="s">
        <v>15822</v>
      </c>
      <c r="K1031" s="848">
        <f>IFERROR(VLOOKUP(J1031,REAJUSTE!A:AA,27,FALSE),"")</f>
        <v>1.0229999999999999</v>
      </c>
    </row>
    <row r="1032" spans="1:11" ht="15" x14ac:dyDescent="0.2">
      <c r="A1032" s="862">
        <v>804064</v>
      </c>
      <c r="B1032" s="863" t="s">
        <v>6639</v>
      </c>
      <c r="C1032" s="862" t="s">
        <v>587</v>
      </c>
      <c r="D1032" s="802">
        <f t="shared" si="15"/>
        <v>306.45999999999998</v>
      </c>
      <c r="G1032" s="872">
        <v>299.57</v>
      </c>
      <c r="J1032" s="840" t="s">
        <v>15822</v>
      </c>
      <c r="K1032" s="848">
        <f>IFERROR(VLOOKUP(J1032,REAJUSTE!A:AA,27,FALSE),"")</f>
        <v>1.0229999999999999</v>
      </c>
    </row>
    <row r="1033" spans="1:11" ht="15" x14ac:dyDescent="0.2">
      <c r="A1033" s="862">
        <v>804067</v>
      </c>
      <c r="B1033" s="863" t="s">
        <v>6640</v>
      </c>
      <c r="C1033" s="862" t="s">
        <v>587</v>
      </c>
      <c r="D1033" s="802">
        <f t="shared" si="15"/>
        <v>372.26</v>
      </c>
      <c r="G1033" s="872">
        <v>363.9</v>
      </c>
      <c r="J1033" s="840" t="s">
        <v>15822</v>
      </c>
      <c r="K1033" s="848">
        <f>IFERROR(VLOOKUP(J1033,REAJUSTE!A:AA,27,FALSE),"")</f>
        <v>1.0229999999999999</v>
      </c>
    </row>
    <row r="1034" spans="1:11" ht="15" x14ac:dyDescent="0.2">
      <c r="A1034" s="862">
        <v>804066</v>
      </c>
      <c r="B1034" s="863" t="s">
        <v>6641</v>
      </c>
      <c r="C1034" s="862" t="s">
        <v>587</v>
      </c>
      <c r="D1034" s="802">
        <f t="shared" si="15"/>
        <v>308</v>
      </c>
      <c r="G1034" s="872">
        <v>301.08</v>
      </c>
      <c r="J1034" s="840" t="s">
        <v>15822</v>
      </c>
      <c r="K1034" s="848">
        <f>IFERROR(VLOOKUP(J1034,REAJUSTE!A:AA,27,FALSE),"")</f>
        <v>1.0229999999999999</v>
      </c>
    </row>
    <row r="1035" spans="1:11" ht="15" x14ac:dyDescent="0.2">
      <c r="A1035" s="862">
        <v>804069</v>
      </c>
      <c r="B1035" s="863" t="s">
        <v>6642</v>
      </c>
      <c r="C1035" s="862" t="s">
        <v>587</v>
      </c>
      <c r="D1035" s="802">
        <f t="shared" ref="D1035:D1098" si="16">TRUNC(G1035*K1035,2)</f>
        <v>375.04</v>
      </c>
      <c r="G1035" s="872">
        <v>366.61</v>
      </c>
      <c r="J1035" s="840" t="s">
        <v>15822</v>
      </c>
      <c r="K1035" s="848">
        <f>IFERROR(VLOOKUP(J1035,REAJUSTE!A:AA,27,FALSE),"")</f>
        <v>1.0229999999999999</v>
      </c>
    </row>
    <row r="1036" spans="1:11" ht="15" x14ac:dyDescent="0.2">
      <c r="A1036" s="862">
        <v>804068</v>
      </c>
      <c r="B1036" s="863" t="s">
        <v>6643</v>
      </c>
      <c r="C1036" s="862" t="s">
        <v>587</v>
      </c>
      <c r="D1036" s="802">
        <f t="shared" si="16"/>
        <v>310.62</v>
      </c>
      <c r="G1036" s="872">
        <v>303.64</v>
      </c>
      <c r="J1036" s="840" t="s">
        <v>15822</v>
      </c>
      <c r="K1036" s="848">
        <f>IFERROR(VLOOKUP(J1036,REAJUSTE!A:AA,27,FALSE),"")</f>
        <v>1.0229999999999999</v>
      </c>
    </row>
    <row r="1037" spans="1:11" ht="15" x14ac:dyDescent="0.2">
      <c r="A1037" s="862">
        <v>804071</v>
      </c>
      <c r="B1037" s="863" t="s">
        <v>6644</v>
      </c>
      <c r="C1037" s="862" t="s">
        <v>587</v>
      </c>
      <c r="D1037" s="802">
        <f t="shared" si="16"/>
        <v>378.89</v>
      </c>
      <c r="G1037" s="872">
        <v>370.38</v>
      </c>
      <c r="J1037" s="840" t="s">
        <v>15822</v>
      </c>
      <c r="K1037" s="848">
        <f>IFERROR(VLOOKUP(J1037,REAJUSTE!A:AA,27,FALSE),"")</f>
        <v>1.0229999999999999</v>
      </c>
    </row>
    <row r="1038" spans="1:11" ht="15" x14ac:dyDescent="0.2">
      <c r="A1038" s="862">
        <v>804070</v>
      </c>
      <c r="B1038" s="863" t="s">
        <v>6645</v>
      </c>
      <c r="C1038" s="862" t="s">
        <v>587</v>
      </c>
      <c r="D1038" s="802">
        <f t="shared" si="16"/>
        <v>314.48</v>
      </c>
      <c r="G1038" s="872">
        <v>307.41000000000003</v>
      </c>
      <c r="J1038" s="840" t="s">
        <v>15822</v>
      </c>
      <c r="K1038" s="848">
        <f>IFERROR(VLOOKUP(J1038,REAJUSTE!A:AA,27,FALSE),"")</f>
        <v>1.0229999999999999</v>
      </c>
    </row>
    <row r="1039" spans="1:11" ht="15" x14ac:dyDescent="0.2">
      <c r="A1039" s="862">
        <v>804073</v>
      </c>
      <c r="B1039" s="863" t="s">
        <v>6646</v>
      </c>
      <c r="C1039" s="862" t="s">
        <v>587</v>
      </c>
      <c r="D1039" s="802">
        <f t="shared" si="16"/>
        <v>383.98</v>
      </c>
      <c r="G1039" s="872">
        <v>375.35</v>
      </c>
      <c r="J1039" s="840" t="s">
        <v>15822</v>
      </c>
      <c r="K1039" s="848">
        <f>IFERROR(VLOOKUP(J1039,REAJUSTE!A:AA,27,FALSE),"")</f>
        <v>1.0229999999999999</v>
      </c>
    </row>
    <row r="1040" spans="1:11" ht="15" x14ac:dyDescent="0.2">
      <c r="A1040" s="862">
        <v>804072</v>
      </c>
      <c r="B1040" s="863" t="s">
        <v>6647</v>
      </c>
      <c r="C1040" s="862" t="s">
        <v>587</v>
      </c>
      <c r="D1040" s="802">
        <f t="shared" si="16"/>
        <v>319.41000000000003</v>
      </c>
      <c r="G1040" s="872">
        <v>312.23</v>
      </c>
      <c r="J1040" s="840" t="s">
        <v>15822</v>
      </c>
      <c r="K1040" s="848">
        <f>IFERROR(VLOOKUP(J1040,REAJUSTE!A:AA,27,FALSE),"")</f>
        <v>1.0229999999999999</v>
      </c>
    </row>
    <row r="1041" spans="1:11" ht="15" x14ac:dyDescent="0.2">
      <c r="A1041" s="862">
        <v>804075</v>
      </c>
      <c r="B1041" s="863" t="s">
        <v>6648</v>
      </c>
      <c r="C1041" s="862" t="s">
        <v>587</v>
      </c>
      <c r="D1041" s="802">
        <f t="shared" si="16"/>
        <v>390.92</v>
      </c>
      <c r="G1041" s="872">
        <v>382.14</v>
      </c>
      <c r="J1041" s="840" t="s">
        <v>15822</v>
      </c>
      <c r="K1041" s="848">
        <f>IFERROR(VLOOKUP(J1041,REAJUSTE!A:AA,27,FALSE),"")</f>
        <v>1.0229999999999999</v>
      </c>
    </row>
    <row r="1042" spans="1:11" ht="15" x14ac:dyDescent="0.2">
      <c r="A1042" s="862">
        <v>804074</v>
      </c>
      <c r="B1042" s="863" t="s">
        <v>6649</v>
      </c>
      <c r="C1042" s="862" t="s">
        <v>587</v>
      </c>
      <c r="D1042" s="802">
        <f t="shared" si="16"/>
        <v>326.35000000000002</v>
      </c>
      <c r="G1042" s="872">
        <v>319.02</v>
      </c>
      <c r="J1042" s="840" t="s">
        <v>15822</v>
      </c>
      <c r="K1042" s="848">
        <f>IFERROR(VLOOKUP(J1042,REAJUSTE!A:AA,27,FALSE),"")</f>
        <v>1.0229999999999999</v>
      </c>
    </row>
    <row r="1043" spans="1:11" ht="15" x14ac:dyDescent="0.2">
      <c r="A1043" s="862">
        <v>804077</v>
      </c>
      <c r="B1043" s="863" t="s">
        <v>6650</v>
      </c>
      <c r="C1043" s="862" t="s">
        <v>587</v>
      </c>
      <c r="D1043" s="802">
        <f t="shared" si="16"/>
        <v>399.88</v>
      </c>
      <c r="G1043" s="872">
        <v>390.89</v>
      </c>
      <c r="J1043" s="840" t="s">
        <v>15822</v>
      </c>
      <c r="K1043" s="848">
        <f>IFERROR(VLOOKUP(J1043,REAJUSTE!A:AA,27,FALSE),"")</f>
        <v>1.0229999999999999</v>
      </c>
    </row>
    <row r="1044" spans="1:11" ht="15" x14ac:dyDescent="0.2">
      <c r="A1044" s="862">
        <v>804076</v>
      </c>
      <c r="B1044" s="863" t="s">
        <v>6651</v>
      </c>
      <c r="C1044" s="862" t="s">
        <v>587</v>
      </c>
      <c r="D1044" s="802">
        <f t="shared" si="16"/>
        <v>335.15</v>
      </c>
      <c r="G1044" s="872">
        <v>327.62</v>
      </c>
      <c r="J1044" s="840" t="s">
        <v>15822</v>
      </c>
      <c r="K1044" s="848">
        <f>IFERROR(VLOOKUP(J1044,REAJUSTE!A:AA,27,FALSE),"")</f>
        <v>1.0229999999999999</v>
      </c>
    </row>
    <row r="1045" spans="1:11" ht="15" x14ac:dyDescent="0.2">
      <c r="A1045" s="862">
        <v>804079</v>
      </c>
      <c r="B1045" s="863" t="s">
        <v>6652</v>
      </c>
      <c r="C1045" s="862" t="s">
        <v>587</v>
      </c>
      <c r="D1045" s="802">
        <f t="shared" si="16"/>
        <v>413.45</v>
      </c>
      <c r="G1045" s="872">
        <v>404.16</v>
      </c>
      <c r="J1045" s="840" t="s">
        <v>15822</v>
      </c>
      <c r="K1045" s="848">
        <f>IFERROR(VLOOKUP(J1045,REAJUSTE!A:AA,27,FALSE),"")</f>
        <v>1.0229999999999999</v>
      </c>
    </row>
    <row r="1046" spans="1:11" ht="15" x14ac:dyDescent="0.2">
      <c r="A1046" s="862">
        <v>804078</v>
      </c>
      <c r="B1046" s="863" t="s">
        <v>6653</v>
      </c>
      <c r="C1046" s="862" t="s">
        <v>587</v>
      </c>
      <c r="D1046" s="802">
        <f t="shared" si="16"/>
        <v>348.57</v>
      </c>
      <c r="G1046" s="872">
        <v>340.74</v>
      </c>
      <c r="J1046" s="840" t="s">
        <v>15822</v>
      </c>
      <c r="K1046" s="848">
        <f>IFERROR(VLOOKUP(J1046,REAJUSTE!A:AA,27,FALSE),"")</f>
        <v>1.0229999999999999</v>
      </c>
    </row>
    <row r="1047" spans="1:11" ht="15" x14ac:dyDescent="0.2">
      <c r="A1047" s="862">
        <v>804063</v>
      </c>
      <c r="B1047" s="863" t="s">
        <v>6654</v>
      </c>
      <c r="C1047" s="862" t="s">
        <v>587</v>
      </c>
      <c r="D1047" s="802">
        <f t="shared" si="16"/>
        <v>369.94</v>
      </c>
      <c r="G1047" s="872">
        <v>361.63</v>
      </c>
      <c r="J1047" s="840" t="s">
        <v>15822</v>
      </c>
      <c r="K1047" s="848">
        <f>IFERROR(VLOOKUP(J1047,REAJUSTE!A:AA,27,FALSE),"")</f>
        <v>1.0229999999999999</v>
      </c>
    </row>
    <row r="1048" spans="1:11" ht="15" x14ac:dyDescent="0.2">
      <c r="A1048" s="862">
        <v>804062</v>
      </c>
      <c r="B1048" s="863" t="s">
        <v>6655</v>
      </c>
      <c r="C1048" s="862" t="s">
        <v>587</v>
      </c>
      <c r="D1048" s="802">
        <f t="shared" si="16"/>
        <v>305.68</v>
      </c>
      <c r="G1048" s="872">
        <v>298.81</v>
      </c>
      <c r="J1048" s="840" t="s">
        <v>15822</v>
      </c>
      <c r="K1048" s="848">
        <f>IFERROR(VLOOKUP(J1048,REAJUSTE!A:AA,27,FALSE),"")</f>
        <v>1.0229999999999999</v>
      </c>
    </row>
    <row r="1049" spans="1:11" ht="15" x14ac:dyDescent="0.2">
      <c r="A1049" s="862">
        <v>804377</v>
      </c>
      <c r="B1049" s="863" t="s">
        <v>6656</v>
      </c>
      <c r="C1049" s="862" t="s">
        <v>587</v>
      </c>
      <c r="D1049" s="802">
        <f t="shared" si="16"/>
        <v>1099.54</v>
      </c>
      <c r="G1049" s="872">
        <v>1074.82</v>
      </c>
      <c r="J1049" s="840" t="s">
        <v>15822</v>
      </c>
      <c r="K1049" s="848">
        <f>IFERROR(VLOOKUP(J1049,REAJUSTE!A:AA,27,FALSE),"")</f>
        <v>1.0229999999999999</v>
      </c>
    </row>
    <row r="1050" spans="1:11" ht="15" x14ac:dyDescent="0.2">
      <c r="A1050" s="862">
        <v>804081</v>
      </c>
      <c r="B1050" s="863" t="s">
        <v>6657</v>
      </c>
      <c r="C1050" s="862" t="s">
        <v>587</v>
      </c>
      <c r="D1050" s="802">
        <f t="shared" si="16"/>
        <v>745.83</v>
      </c>
      <c r="G1050" s="872">
        <v>729.07</v>
      </c>
      <c r="J1050" s="840" t="s">
        <v>15822</v>
      </c>
      <c r="K1050" s="848">
        <f>IFERROR(VLOOKUP(J1050,REAJUSTE!A:AA,27,FALSE),"")</f>
        <v>1.0229999999999999</v>
      </c>
    </row>
    <row r="1051" spans="1:11" ht="15" x14ac:dyDescent="0.2">
      <c r="A1051" s="862">
        <v>804376</v>
      </c>
      <c r="B1051" s="863" t="s">
        <v>6658</v>
      </c>
      <c r="C1051" s="862" t="s">
        <v>587</v>
      </c>
      <c r="D1051" s="802">
        <f t="shared" si="16"/>
        <v>924.37</v>
      </c>
      <c r="G1051" s="872">
        <v>903.59</v>
      </c>
      <c r="J1051" s="840" t="s">
        <v>15822</v>
      </c>
      <c r="K1051" s="848">
        <f>IFERROR(VLOOKUP(J1051,REAJUSTE!A:AA,27,FALSE),"")</f>
        <v>1.0229999999999999</v>
      </c>
    </row>
    <row r="1052" spans="1:11" ht="15" x14ac:dyDescent="0.2">
      <c r="A1052" s="862">
        <v>804080</v>
      </c>
      <c r="B1052" s="863" t="s">
        <v>6659</v>
      </c>
      <c r="C1052" s="862" t="s">
        <v>587</v>
      </c>
      <c r="D1052" s="802">
        <f t="shared" si="16"/>
        <v>604.24</v>
      </c>
      <c r="G1052" s="872">
        <v>590.66</v>
      </c>
      <c r="J1052" s="840" t="s">
        <v>15822</v>
      </c>
      <c r="K1052" s="848">
        <f>IFERROR(VLOOKUP(J1052,REAJUSTE!A:AA,27,FALSE),"")</f>
        <v>1.0229999999999999</v>
      </c>
    </row>
    <row r="1053" spans="1:11" ht="15" x14ac:dyDescent="0.2">
      <c r="A1053" s="862">
        <v>804085</v>
      </c>
      <c r="B1053" s="863" t="s">
        <v>6660</v>
      </c>
      <c r="C1053" s="862" t="s">
        <v>587</v>
      </c>
      <c r="D1053" s="802">
        <f t="shared" si="16"/>
        <v>748.61</v>
      </c>
      <c r="G1053" s="872">
        <v>731.78</v>
      </c>
      <c r="J1053" s="840" t="s">
        <v>15822</v>
      </c>
      <c r="K1053" s="848">
        <f>IFERROR(VLOOKUP(J1053,REAJUSTE!A:AA,27,FALSE),"")</f>
        <v>1.0229999999999999</v>
      </c>
    </row>
    <row r="1054" spans="1:11" ht="15" x14ac:dyDescent="0.2">
      <c r="A1054" s="862">
        <v>804084</v>
      </c>
      <c r="B1054" s="863" t="s">
        <v>6661</v>
      </c>
      <c r="C1054" s="862" t="s">
        <v>587</v>
      </c>
      <c r="D1054" s="802">
        <f t="shared" si="16"/>
        <v>606.86</v>
      </c>
      <c r="G1054" s="872">
        <v>593.22</v>
      </c>
      <c r="J1054" s="840" t="s">
        <v>15822</v>
      </c>
      <c r="K1054" s="848">
        <f>IFERROR(VLOOKUP(J1054,REAJUSTE!A:AA,27,FALSE),"")</f>
        <v>1.0229999999999999</v>
      </c>
    </row>
    <row r="1055" spans="1:11" ht="15" x14ac:dyDescent="0.2">
      <c r="A1055" s="862">
        <v>804379</v>
      </c>
      <c r="B1055" s="863" t="s">
        <v>6662</v>
      </c>
      <c r="C1055" s="862" t="s">
        <v>587</v>
      </c>
      <c r="D1055" s="802">
        <f t="shared" si="16"/>
        <v>926.11</v>
      </c>
      <c r="G1055" s="872">
        <v>905.29</v>
      </c>
      <c r="J1055" s="840" t="s">
        <v>15822</v>
      </c>
      <c r="K1055" s="848">
        <f>IFERROR(VLOOKUP(J1055,REAJUSTE!A:AA,27,FALSE),"")</f>
        <v>1.0229999999999999</v>
      </c>
    </row>
    <row r="1056" spans="1:11" ht="15" x14ac:dyDescent="0.2">
      <c r="A1056" s="862">
        <v>804087</v>
      </c>
      <c r="B1056" s="863" t="s">
        <v>6663</v>
      </c>
      <c r="C1056" s="862" t="s">
        <v>587</v>
      </c>
      <c r="D1056" s="802">
        <f t="shared" si="16"/>
        <v>751.69</v>
      </c>
      <c r="G1056" s="872">
        <v>734.79</v>
      </c>
      <c r="J1056" s="840" t="s">
        <v>15822</v>
      </c>
      <c r="K1056" s="848">
        <f>IFERROR(VLOOKUP(J1056,REAJUSTE!A:AA,27,FALSE),"")</f>
        <v>1.0229999999999999</v>
      </c>
    </row>
    <row r="1057" spans="1:11" ht="15" x14ac:dyDescent="0.2">
      <c r="A1057" s="862">
        <v>804378</v>
      </c>
      <c r="B1057" s="863" t="s">
        <v>6664</v>
      </c>
      <c r="C1057" s="862" t="s">
        <v>587</v>
      </c>
      <c r="D1057" s="802">
        <f t="shared" si="16"/>
        <v>741.06</v>
      </c>
      <c r="G1057" s="872">
        <v>724.4</v>
      </c>
      <c r="J1057" s="840" t="s">
        <v>15822</v>
      </c>
      <c r="K1057" s="848">
        <f>IFERROR(VLOOKUP(J1057,REAJUSTE!A:AA,27,FALSE),"")</f>
        <v>1.0229999999999999</v>
      </c>
    </row>
    <row r="1058" spans="1:11" ht="15" x14ac:dyDescent="0.2">
      <c r="A1058" s="862">
        <v>804086</v>
      </c>
      <c r="B1058" s="863" t="s">
        <v>6665</v>
      </c>
      <c r="C1058" s="862" t="s">
        <v>587</v>
      </c>
      <c r="D1058" s="802">
        <f t="shared" si="16"/>
        <v>609.94000000000005</v>
      </c>
      <c r="G1058" s="872">
        <v>596.23</v>
      </c>
      <c r="J1058" s="840" t="s">
        <v>15822</v>
      </c>
      <c r="K1058" s="848">
        <f>IFERROR(VLOOKUP(J1058,REAJUSTE!A:AA,27,FALSE),"")</f>
        <v>1.0229999999999999</v>
      </c>
    </row>
    <row r="1059" spans="1:11" ht="15" x14ac:dyDescent="0.2">
      <c r="A1059" s="862">
        <v>804089</v>
      </c>
      <c r="B1059" s="863" t="s">
        <v>6666</v>
      </c>
      <c r="C1059" s="862" t="s">
        <v>587</v>
      </c>
      <c r="D1059" s="802">
        <f t="shared" si="16"/>
        <v>756.78</v>
      </c>
      <c r="G1059" s="872">
        <v>739.77</v>
      </c>
      <c r="J1059" s="840" t="s">
        <v>15822</v>
      </c>
      <c r="K1059" s="848">
        <f>IFERROR(VLOOKUP(J1059,REAJUSTE!A:AA,27,FALSE),"")</f>
        <v>1.0229999999999999</v>
      </c>
    </row>
    <row r="1060" spans="1:11" ht="15" x14ac:dyDescent="0.2">
      <c r="A1060" s="862">
        <v>804088</v>
      </c>
      <c r="B1060" s="863" t="s">
        <v>6667</v>
      </c>
      <c r="C1060" s="862" t="s">
        <v>587</v>
      </c>
      <c r="D1060" s="802">
        <f t="shared" si="16"/>
        <v>614.88</v>
      </c>
      <c r="G1060" s="872">
        <v>601.05999999999995</v>
      </c>
      <c r="J1060" s="840" t="s">
        <v>15822</v>
      </c>
      <c r="K1060" s="848">
        <f>IFERROR(VLOOKUP(J1060,REAJUSTE!A:AA,27,FALSE),"")</f>
        <v>1.0229999999999999</v>
      </c>
    </row>
    <row r="1061" spans="1:11" ht="15" x14ac:dyDescent="0.2">
      <c r="A1061" s="862">
        <v>804091</v>
      </c>
      <c r="B1061" s="863" t="s">
        <v>6668</v>
      </c>
      <c r="C1061" s="862" t="s">
        <v>587</v>
      </c>
      <c r="D1061" s="802">
        <f t="shared" si="16"/>
        <v>763.41</v>
      </c>
      <c r="G1061" s="872">
        <v>746.25</v>
      </c>
      <c r="J1061" s="840" t="s">
        <v>15822</v>
      </c>
      <c r="K1061" s="848">
        <f>IFERROR(VLOOKUP(J1061,REAJUSTE!A:AA,27,FALSE),"")</f>
        <v>1.0229999999999999</v>
      </c>
    </row>
    <row r="1062" spans="1:11" ht="15" x14ac:dyDescent="0.2">
      <c r="A1062" s="862">
        <v>804090</v>
      </c>
      <c r="B1062" s="863" t="s">
        <v>6669</v>
      </c>
      <c r="C1062" s="862" t="s">
        <v>587</v>
      </c>
      <c r="D1062" s="802">
        <f t="shared" si="16"/>
        <v>621.35</v>
      </c>
      <c r="G1062" s="872">
        <v>607.39</v>
      </c>
      <c r="J1062" s="840" t="s">
        <v>15822</v>
      </c>
      <c r="K1062" s="848">
        <f>IFERROR(VLOOKUP(J1062,REAJUSTE!A:AA,27,FALSE),"")</f>
        <v>1.0229999999999999</v>
      </c>
    </row>
    <row r="1063" spans="1:11" ht="15" x14ac:dyDescent="0.2">
      <c r="A1063" s="862">
        <v>804381</v>
      </c>
      <c r="B1063" s="863" t="s">
        <v>6670</v>
      </c>
      <c r="C1063" s="862" t="s">
        <v>587</v>
      </c>
      <c r="D1063" s="802">
        <f t="shared" si="16"/>
        <v>1300.05</v>
      </c>
      <c r="G1063" s="872">
        <v>1270.83</v>
      </c>
      <c r="J1063" s="840" t="s">
        <v>15822</v>
      </c>
      <c r="K1063" s="848">
        <f>IFERROR(VLOOKUP(J1063,REAJUSTE!A:AA,27,FALSE),"")</f>
        <v>1.0229999999999999</v>
      </c>
    </row>
    <row r="1064" spans="1:11" ht="15" x14ac:dyDescent="0.2">
      <c r="A1064" s="862">
        <v>804093</v>
      </c>
      <c r="B1064" s="863" t="s">
        <v>6671</v>
      </c>
      <c r="C1064" s="862" t="s">
        <v>587</v>
      </c>
      <c r="D1064" s="802">
        <f t="shared" si="16"/>
        <v>772.81</v>
      </c>
      <c r="G1064" s="872">
        <v>755.44</v>
      </c>
      <c r="J1064" s="840" t="s">
        <v>15822</v>
      </c>
      <c r="K1064" s="848">
        <f>IFERROR(VLOOKUP(J1064,REAJUSTE!A:AA,27,FALSE),"")</f>
        <v>1.0229999999999999</v>
      </c>
    </row>
    <row r="1065" spans="1:11" ht="15" x14ac:dyDescent="0.2">
      <c r="A1065" s="862">
        <v>804380</v>
      </c>
      <c r="B1065" s="863" t="s">
        <v>6672</v>
      </c>
      <c r="C1065" s="862" t="s">
        <v>587</v>
      </c>
      <c r="D1065" s="802">
        <f t="shared" si="16"/>
        <v>1090.3900000000001</v>
      </c>
      <c r="G1065" s="872">
        <v>1065.8800000000001</v>
      </c>
      <c r="J1065" s="840" t="s">
        <v>15822</v>
      </c>
      <c r="K1065" s="848">
        <f>IFERROR(VLOOKUP(J1065,REAJUSTE!A:AA,27,FALSE),"")</f>
        <v>1.0229999999999999</v>
      </c>
    </row>
    <row r="1066" spans="1:11" ht="15" x14ac:dyDescent="0.2">
      <c r="A1066" s="862">
        <v>804092</v>
      </c>
      <c r="B1066" s="863" t="s">
        <v>6673</v>
      </c>
      <c r="C1066" s="862" t="s">
        <v>587</v>
      </c>
      <c r="D1066" s="802">
        <f t="shared" si="16"/>
        <v>630.45000000000005</v>
      </c>
      <c r="G1066" s="872">
        <v>616.28</v>
      </c>
      <c r="J1066" s="840" t="s">
        <v>15822</v>
      </c>
      <c r="K1066" s="848">
        <f>IFERROR(VLOOKUP(J1066,REAJUSTE!A:AA,27,FALSE),"")</f>
        <v>1.0229999999999999</v>
      </c>
    </row>
    <row r="1067" spans="1:11" ht="15" x14ac:dyDescent="0.2">
      <c r="A1067" s="862">
        <v>804095</v>
      </c>
      <c r="B1067" s="863" t="s">
        <v>6674</v>
      </c>
      <c r="C1067" s="862" t="s">
        <v>587</v>
      </c>
      <c r="D1067" s="802">
        <f t="shared" si="16"/>
        <v>785.61</v>
      </c>
      <c r="G1067" s="872">
        <v>767.95</v>
      </c>
      <c r="J1067" s="840" t="s">
        <v>15822</v>
      </c>
      <c r="K1067" s="848">
        <f>IFERROR(VLOOKUP(J1067,REAJUSTE!A:AA,27,FALSE),"")</f>
        <v>1.0229999999999999</v>
      </c>
    </row>
    <row r="1068" spans="1:11" ht="15" x14ac:dyDescent="0.2">
      <c r="A1068" s="862">
        <v>804094</v>
      </c>
      <c r="B1068" s="863" t="s">
        <v>6675</v>
      </c>
      <c r="C1068" s="862" t="s">
        <v>587</v>
      </c>
      <c r="D1068" s="802">
        <f t="shared" si="16"/>
        <v>643.1</v>
      </c>
      <c r="G1068" s="872">
        <v>628.65</v>
      </c>
      <c r="J1068" s="840" t="s">
        <v>15822</v>
      </c>
      <c r="K1068" s="848">
        <f>IFERROR(VLOOKUP(J1068,REAJUSTE!A:AA,27,FALSE),"")</f>
        <v>1.0229999999999999</v>
      </c>
    </row>
    <row r="1069" spans="1:11" ht="15" x14ac:dyDescent="0.2">
      <c r="A1069" s="862">
        <v>804097</v>
      </c>
      <c r="B1069" s="863" t="s">
        <v>6676</v>
      </c>
      <c r="C1069" s="862" t="s">
        <v>587</v>
      </c>
      <c r="D1069" s="802">
        <f t="shared" si="16"/>
        <v>801.96</v>
      </c>
      <c r="G1069" s="872">
        <v>783.93</v>
      </c>
      <c r="J1069" s="840" t="s">
        <v>15822</v>
      </c>
      <c r="K1069" s="848">
        <f>IFERROR(VLOOKUP(J1069,REAJUSTE!A:AA,27,FALSE),"")</f>
        <v>1.0229999999999999</v>
      </c>
    </row>
    <row r="1070" spans="1:11" ht="15" x14ac:dyDescent="0.2">
      <c r="A1070" s="862">
        <v>804096</v>
      </c>
      <c r="B1070" s="863" t="s">
        <v>6677</v>
      </c>
      <c r="C1070" s="862" t="s">
        <v>587</v>
      </c>
      <c r="D1070" s="802">
        <f t="shared" si="16"/>
        <v>659.14</v>
      </c>
      <c r="G1070" s="872">
        <v>644.33000000000004</v>
      </c>
      <c r="J1070" s="840" t="s">
        <v>15822</v>
      </c>
      <c r="K1070" s="848">
        <f>IFERROR(VLOOKUP(J1070,REAJUSTE!A:AA,27,FALSE),"")</f>
        <v>1.0229999999999999</v>
      </c>
    </row>
    <row r="1071" spans="1:11" ht="15" x14ac:dyDescent="0.2">
      <c r="A1071" s="862">
        <v>804383</v>
      </c>
      <c r="B1071" s="863" t="s">
        <v>6678</v>
      </c>
      <c r="C1071" s="862" t="s">
        <v>587</v>
      </c>
      <c r="D1071" s="802">
        <f t="shared" si="16"/>
        <v>1607.69</v>
      </c>
      <c r="G1071" s="872">
        <v>1571.55</v>
      </c>
      <c r="J1071" s="840" t="s">
        <v>15822</v>
      </c>
      <c r="K1071" s="848">
        <f>IFERROR(VLOOKUP(J1071,REAJUSTE!A:AA,27,FALSE),"")</f>
        <v>1.0229999999999999</v>
      </c>
    </row>
    <row r="1072" spans="1:11" ht="15" x14ac:dyDescent="0.2">
      <c r="A1072" s="862">
        <v>804099</v>
      </c>
      <c r="B1072" s="863" t="s">
        <v>6679</v>
      </c>
      <c r="C1072" s="862" t="s">
        <v>587</v>
      </c>
      <c r="D1072" s="802">
        <f t="shared" si="16"/>
        <v>825.25</v>
      </c>
      <c r="G1072" s="872">
        <v>806.7</v>
      </c>
      <c r="J1072" s="840" t="s">
        <v>15822</v>
      </c>
      <c r="K1072" s="848">
        <f>IFERROR(VLOOKUP(J1072,REAJUSTE!A:AA,27,FALSE),"")</f>
        <v>1.0229999999999999</v>
      </c>
    </row>
    <row r="1073" spans="1:11" ht="15" x14ac:dyDescent="0.2">
      <c r="A1073" s="862">
        <v>804382</v>
      </c>
      <c r="B1073" s="863" t="s">
        <v>6680</v>
      </c>
      <c r="C1073" s="862" t="s">
        <v>587</v>
      </c>
      <c r="D1073" s="802">
        <f t="shared" si="16"/>
        <v>1346.07</v>
      </c>
      <c r="G1073" s="872">
        <v>1315.81</v>
      </c>
      <c r="J1073" s="840" t="s">
        <v>15822</v>
      </c>
      <c r="K1073" s="848">
        <f>IFERROR(VLOOKUP(J1073,REAJUSTE!A:AA,27,FALSE),"")</f>
        <v>1.0229999999999999</v>
      </c>
    </row>
    <row r="1074" spans="1:11" ht="15" x14ac:dyDescent="0.2">
      <c r="A1074" s="862">
        <v>804098</v>
      </c>
      <c r="B1074" s="863" t="s">
        <v>6681</v>
      </c>
      <c r="C1074" s="862" t="s">
        <v>587</v>
      </c>
      <c r="D1074" s="802">
        <f t="shared" si="16"/>
        <v>682.14</v>
      </c>
      <c r="G1074" s="872">
        <v>666.81</v>
      </c>
      <c r="J1074" s="840" t="s">
        <v>15822</v>
      </c>
      <c r="K1074" s="848">
        <f>IFERROR(VLOOKUP(J1074,REAJUSTE!A:AA,27,FALSE),"")</f>
        <v>1.0229999999999999</v>
      </c>
    </row>
    <row r="1075" spans="1:11" ht="15" x14ac:dyDescent="0.2">
      <c r="A1075" s="862">
        <v>804083</v>
      </c>
      <c r="B1075" s="863" t="s">
        <v>6682</v>
      </c>
      <c r="C1075" s="862" t="s">
        <v>587</v>
      </c>
      <c r="D1075" s="802">
        <f t="shared" si="16"/>
        <v>746.6</v>
      </c>
      <c r="G1075" s="872">
        <v>729.82</v>
      </c>
      <c r="J1075" s="840" t="s">
        <v>15822</v>
      </c>
      <c r="K1075" s="848">
        <f>IFERROR(VLOOKUP(J1075,REAJUSTE!A:AA,27,FALSE),"")</f>
        <v>1.0229999999999999</v>
      </c>
    </row>
    <row r="1076" spans="1:11" ht="15" x14ac:dyDescent="0.2">
      <c r="A1076" s="862">
        <v>804082</v>
      </c>
      <c r="B1076" s="863" t="s">
        <v>6683</v>
      </c>
      <c r="C1076" s="862" t="s">
        <v>587</v>
      </c>
      <c r="D1076" s="802">
        <f t="shared" si="16"/>
        <v>605.01</v>
      </c>
      <c r="G1076" s="872">
        <v>591.41</v>
      </c>
      <c r="J1076" s="840" t="s">
        <v>15822</v>
      </c>
      <c r="K1076" s="848">
        <f>IFERROR(VLOOKUP(J1076,REAJUSTE!A:AA,27,FALSE),"")</f>
        <v>1.0229999999999999</v>
      </c>
    </row>
    <row r="1077" spans="1:11" ht="15" x14ac:dyDescent="0.2">
      <c r="A1077" s="862">
        <v>804385</v>
      </c>
      <c r="B1077" s="863" t="s">
        <v>6684</v>
      </c>
      <c r="C1077" s="862" t="s">
        <v>587</v>
      </c>
      <c r="D1077" s="802">
        <f t="shared" si="16"/>
        <v>1835.66</v>
      </c>
      <c r="G1077" s="872">
        <v>1794.39</v>
      </c>
      <c r="J1077" s="840" t="s">
        <v>15822</v>
      </c>
      <c r="K1077" s="848">
        <f>IFERROR(VLOOKUP(J1077,REAJUSTE!A:AA,27,FALSE),"")</f>
        <v>1.0229999999999999</v>
      </c>
    </row>
    <row r="1078" spans="1:11" ht="15" x14ac:dyDescent="0.2">
      <c r="A1078" s="862">
        <v>804101</v>
      </c>
      <c r="B1078" s="863" t="s">
        <v>6685</v>
      </c>
      <c r="C1078" s="862" t="s">
        <v>587</v>
      </c>
      <c r="D1078" s="802">
        <f t="shared" si="16"/>
        <v>1263.67</v>
      </c>
      <c r="G1078" s="872">
        <v>1235.26</v>
      </c>
      <c r="J1078" s="840" t="s">
        <v>15822</v>
      </c>
      <c r="K1078" s="848">
        <f>IFERROR(VLOOKUP(J1078,REAJUSTE!A:AA,27,FALSE),"")</f>
        <v>1.0229999999999999</v>
      </c>
    </row>
    <row r="1079" spans="1:11" ht="15" x14ac:dyDescent="0.2">
      <c r="A1079" s="862">
        <v>804384</v>
      </c>
      <c r="B1079" s="863" t="s">
        <v>6686</v>
      </c>
      <c r="C1079" s="862" t="s">
        <v>587</v>
      </c>
      <c r="D1079" s="802">
        <f t="shared" si="16"/>
        <v>1510.54</v>
      </c>
      <c r="G1079" s="872">
        <v>1476.58</v>
      </c>
      <c r="J1079" s="840" t="s">
        <v>15822</v>
      </c>
      <c r="K1079" s="848">
        <f>IFERROR(VLOOKUP(J1079,REAJUSTE!A:AA,27,FALSE),"")</f>
        <v>1.0229999999999999</v>
      </c>
    </row>
    <row r="1080" spans="1:11" ht="15" x14ac:dyDescent="0.2">
      <c r="A1080" s="862">
        <v>804100</v>
      </c>
      <c r="B1080" s="863" t="s">
        <v>6687</v>
      </c>
      <c r="C1080" s="862" t="s">
        <v>587</v>
      </c>
      <c r="D1080" s="802">
        <f t="shared" si="16"/>
        <v>1017.7</v>
      </c>
      <c r="G1080" s="872">
        <v>994.82</v>
      </c>
      <c r="J1080" s="840" t="s">
        <v>15822</v>
      </c>
      <c r="K1080" s="848">
        <f>IFERROR(VLOOKUP(J1080,REAJUSTE!A:AA,27,FALSE),"")</f>
        <v>1.0229999999999999</v>
      </c>
    </row>
    <row r="1081" spans="1:11" ht="15" x14ac:dyDescent="0.2">
      <c r="A1081" s="862">
        <v>804105</v>
      </c>
      <c r="B1081" s="863" t="s">
        <v>6688</v>
      </c>
      <c r="C1081" s="862" t="s">
        <v>587</v>
      </c>
      <c r="D1081" s="802">
        <f t="shared" si="16"/>
        <v>1267.98</v>
      </c>
      <c r="G1081" s="872">
        <v>1239.48</v>
      </c>
      <c r="J1081" s="840" t="s">
        <v>15822</v>
      </c>
      <c r="K1081" s="848">
        <f>IFERROR(VLOOKUP(J1081,REAJUSTE!A:AA,27,FALSE),"")</f>
        <v>1.0229999999999999</v>
      </c>
    </row>
    <row r="1082" spans="1:11" ht="15" x14ac:dyDescent="0.2">
      <c r="A1082" s="862">
        <v>804104</v>
      </c>
      <c r="B1082" s="863" t="s">
        <v>6689</v>
      </c>
      <c r="C1082" s="862" t="s">
        <v>587</v>
      </c>
      <c r="D1082" s="802">
        <f t="shared" si="16"/>
        <v>1021.86</v>
      </c>
      <c r="G1082" s="872">
        <v>998.89</v>
      </c>
      <c r="J1082" s="840" t="s">
        <v>15822</v>
      </c>
      <c r="K1082" s="848">
        <f>IFERROR(VLOOKUP(J1082,REAJUSTE!A:AA,27,FALSE),"")</f>
        <v>1.0229999999999999</v>
      </c>
    </row>
    <row r="1083" spans="1:11" ht="15" x14ac:dyDescent="0.2">
      <c r="A1083" s="862">
        <v>804387</v>
      </c>
      <c r="B1083" s="863" t="s">
        <v>6690</v>
      </c>
      <c r="C1083" s="862" t="s">
        <v>587</v>
      </c>
      <c r="D1083" s="802">
        <f t="shared" si="16"/>
        <v>1934.38</v>
      </c>
      <c r="G1083" s="872">
        <v>1890.89</v>
      </c>
      <c r="J1083" s="840" t="s">
        <v>15822</v>
      </c>
      <c r="K1083" s="848">
        <f>IFERROR(VLOOKUP(J1083,REAJUSTE!A:AA,27,FALSE),"")</f>
        <v>1.0229999999999999</v>
      </c>
    </row>
    <row r="1084" spans="1:11" ht="15" x14ac:dyDescent="0.2">
      <c r="A1084" s="862">
        <v>804107</v>
      </c>
      <c r="B1084" s="863" t="s">
        <v>6691</v>
      </c>
      <c r="C1084" s="862" t="s">
        <v>587</v>
      </c>
      <c r="D1084" s="802">
        <f t="shared" si="16"/>
        <v>1273.83</v>
      </c>
      <c r="G1084" s="872">
        <v>1245.2</v>
      </c>
      <c r="J1084" s="840" t="s">
        <v>15822</v>
      </c>
      <c r="K1084" s="848">
        <f>IFERROR(VLOOKUP(J1084,REAJUSTE!A:AA,27,FALSE),"")</f>
        <v>1.0229999999999999</v>
      </c>
    </row>
    <row r="1085" spans="1:11" ht="15" x14ac:dyDescent="0.2">
      <c r="A1085" s="862">
        <v>804386</v>
      </c>
      <c r="B1085" s="863" t="s">
        <v>6692</v>
      </c>
      <c r="C1085" s="862" t="s">
        <v>587</v>
      </c>
      <c r="D1085" s="802">
        <f t="shared" si="16"/>
        <v>1590.73</v>
      </c>
      <c r="G1085" s="872">
        <v>1554.97</v>
      </c>
      <c r="J1085" s="840" t="s">
        <v>15822</v>
      </c>
      <c r="K1085" s="848">
        <f>IFERROR(VLOOKUP(J1085,REAJUSTE!A:AA,27,FALSE),"")</f>
        <v>1.0229999999999999</v>
      </c>
    </row>
    <row r="1086" spans="1:11" ht="15" x14ac:dyDescent="0.2">
      <c r="A1086" s="862">
        <v>804106</v>
      </c>
      <c r="B1086" s="863" t="s">
        <v>6693</v>
      </c>
      <c r="C1086" s="862" t="s">
        <v>587</v>
      </c>
      <c r="D1086" s="802">
        <f t="shared" si="16"/>
        <v>1027.57</v>
      </c>
      <c r="G1086" s="872">
        <v>1004.47</v>
      </c>
      <c r="J1086" s="840" t="s">
        <v>15822</v>
      </c>
      <c r="K1086" s="848">
        <f>IFERROR(VLOOKUP(J1086,REAJUSTE!A:AA,27,FALSE),"")</f>
        <v>1.0229999999999999</v>
      </c>
    </row>
    <row r="1087" spans="1:11" ht="15" x14ac:dyDescent="0.2">
      <c r="A1087" s="862">
        <v>804109</v>
      </c>
      <c r="B1087" s="863" t="s">
        <v>6694</v>
      </c>
      <c r="C1087" s="862" t="s">
        <v>587</v>
      </c>
      <c r="D1087" s="802">
        <f t="shared" si="16"/>
        <v>1282.79</v>
      </c>
      <c r="G1087" s="872">
        <v>1253.95</v>
      </c>
      <c r="J1087" s="840" t="s">
        <v>15822</v>
      </c>
      <c r="K1087" s="848">
        <f>IFERROR(VLOOKUP(J1087,REAJUSTE!A:AA,27,FALSE),"")</f>
        <v>1.0229999999999999</v>
      </c>
    </row>
    <row r="1088" spans="1:11" ht="15" x14ac:dyDescent="0.2">
      <c r="A1088" s="862">
        <v>804108</v>
      </c>
      <c r="B1088" s="863" t="s">
        <v>6695</v>
      </c>
      <c r="C1088" s="862" t="s">
        <v>587</v>
      </c>
      <c r="D1088" s="802">
        <f t="shared" si="16"/>
        <v>1036.3599999999999</v>
      </c>
      <c r="G1088" s="872">
        <v>1013.06</v>
      </c>
      <c r="J1088" s="840" t="s">
        <v>15822</v>
      </c>
      <c r="K1088" s="848">
        <f>IFERROR(VLOOKUP(J1088,REAJUSTE!A:AA,27,FALSE),"")</f>
        <v>1.0229999999999999</v>
      </c>
    </row>
    <row r="1089" spans="1:11" ht="15" x14ac:dyDescent="0.2">
      <c r="A1089" s="862">
        <v>804111</v>
      </c>
      <c r="B1089" s="863" t="s">
        <v>6696</v>
      </c>
      <c r="C1089" s="862" t="s">
        <v>587</v>
      </c>
      <c r="D1089" s="802">
        <f t="shared" si="16"/>
        <v>1294.5</v>
      </c>
      <c r="G1089" s="872">
        <v>1265.4000000000001</v>
      </c>
      <c r="J1089" s="840" t="s">
        <v>15822</v>
      </c>
      <c r="K1089" s="848">
        <f>IFERROR(VLOOKUP(J1089,REAJUSTE!A:AA,27,FALSE),"")</f>
        <v>1.0229999999999999</v>
      </c>
    </row>
    <row r="1090" spans="1:11" ht="15" x14ac:dyDescent="0.2">
      <c r="A1090" s="862">
        <v>804110</v>
      </c>
      <c r="B1090" s="863" t="s">
        <v>6697</v>
      </c>
      <c r="C1090" s="862" t="s">
        <v>587</v>
      </c>
      <c r="D1090" s="802">
        <f t="shared" si="16"/>
        <v>1047.77</v>
      </c>
      <c r="G1090" s="872">
        <v>1024.22</v>
      </c>
      <c r="J1090" s="840" t="s">
        <v>15822</v>
      </c>
      <c r="K1090" s="848">
        <f>IFERROR(VLOOKUP(J1090,REAJUSTE!A:AA,27,FALSE),"")</f>
        <v>1.0229999999999999</v>
      </c>
    </row>
    <row r="1091" spans="1:11" ht="15" x14ac:dyDescent="0.2">
      <c r="A1091" s="862">
        <v>804389</v>
      </c>
      <c r="B1091" s="863" t="s">
        <v>6698</v>
      </c>
      <c r="C1091" s="862" t="s">
        <v>587</v>
      </c>
      <c r="D1091" s="802">
        <f t="shared" si="16"/>
        <v>2160.73</v>
      </c>
      <c r="G1091" s="872">
        <v>2112.16</v>
      </c>
      <c r="J1091" s="840" t="s">
        <v>15822</v>
      </c>
      <c r="K1091" s="848">
        <f>IFERROR(VLOOKUP(J1091,REAJUSTE!A:AA,27,FALSE),"")</f>
        <v>1.0229999999999999</v>
      </c>
    </row>
    <row r="1092" spans="1:11" ht="15" x14ac:dyDescent="0.2">
      <c r="A1092" s="862">
        <v>804113</v>
      </c>
      <c r="B1092" s="863" t="s">
        <v>6699</v>
      </c>
      <c r="C1092" s="862" t="s">
        <v>587</v>
      </c>
      <c r="D1092" s="802">
        <f t="shared" si="16"/>
        <v>1310.53</v>
      </c>
      <c r="G1092" s="872">
        <v>1281.07</v>
      </c>
      <c r="J1092" s="840" t="s">
        <v>15822</v>
      </c>
      <c r="K1092" s="848">
        <f>IFERROR(VLOOKUP(J1092,REAJUSTE!A:AA,27,FALSE),"")</f>
        <v>1.0229999999999999</v>
      </c>
    </row>
    <row r="1093" spans="1:11" ht="15" x14ac:dyDescent="0.2">
      <c r="A1093" s="862">
        <v>804388</v>
      </c>
      <c r="B1093" s="863" t="s">
        <v>6700</v>
      </c>
      <c r="C1093" s="862" t="s">
        <v>587</v>
      </c>
      <c r="D1093" s="802">
        <f t="shared" si="16"/>
        <v>1774.99</v>
      </c>
      <c r="G1093" s="872">
        <v>1735.09</v>
      </c>
      <c r="J1093" s="840" t="s">
        <v>15822</v>
      </c>
      <c r="K1093" s="848">
        <f>IFERROR(VLOOKUP(J1093,REAJUSTE!A:AA,27,FALSE),"")</f>
        <v>1.0229999999999999</v>
      </c>
    </row>
    <row r="1094" spans="1:11" ht="15" x14ac:dyDescent="0.2">
      <c r="A1094" s="862">
        <v>804112</v>
      </c>
      <c r="B1094" s="863" t="s">
        <v>6701</v>
      </c>
      <c r="C1094" s="862" t="s">
        <v>587</v>
      </c>
      <c r="D1094" s="802">
        <f t="shared" si="16"/>
        <v>1063.3399999999999</v>
      </c>
      <c r="G1094" s="872">
        <v>1039.44</v>
      </c>
      <c r="J1094" s="840" t="s">
        <v>15822</v>
      </c>
      <c r="K1094" s="848">
        <f>IFERROR(VLOOKUP(J1094,REAJUSTE!A:AA,27,FALSE),"")</f>
        <v>1.0229999999999999</v>
      </c>
    </row>
    <row r="1095" spans="1:11" ht="15" x14ac:dyDescent="0.2">
      <c r="A1095" s="862">
        <v>804115</v>
      </c>
      <c r="B1095" s="863" t="s">
        <v>6702</v>
      </c>
      <c r="C1095" s="862" t="s">
        <v>587</v>
      </c>
      <c r="D1095" s="802">
        <f t="shared" si="16"/>
        <v>1332.74</v>
      </c>
      <c r="G1095" s="872">
        <v>1302.78</v>
      </c>
      <c r="J1095" s="840" t="s">
        <v>15822</v>
      </c>
      <c r="K1095" s="848">
        <f>IFERROR(VLOOKUP(J1095,REAJUSTE!A:AA,27,FALSE),"")</f>
        <v>1.0229999999999999</v>
      </c>
    </row>
    <row r="1096" spans="1:11" ht="15" x14ac:dyDescent="0.2">
      <c r="A1096" s="862">
        <v>804114</v>
      </c>
      <c r="B1096" s="863" t="s">
        <v>6703</v>
      </c>
      <c r="C1096" s="862" t="s">
        <v>587</v>
      </c>
      <c r="D1096" s="802">
        <f t="shared" si="16"/>
        <v>1085.0899999999999</v>
      </c>
      <c r="G1096" s="872">
        <v>1060.7</v>
      </c>
      <c r="J1096" s="840" t="s">
        <v>15822</v>
      </c>
      <c r="K1096" s="848">
        <f>IFERROR(VLOOKUP(J1096,REAJUSTE!A:AA,27,FALSE),"")</f>
        <v>1.0229999999999999</v>
      </c>
    </row>
    <row r="1097" spans="1:11" ht="15" x14ac:dyDescent="0.2">
      <c r="A1097" s="862">
        <v>804117</v>
      </c>
      <c r="B1097" s="863" t="s">
        <v>6704</v>
      </c>
      <c r="C1097" s="862" t="s">
        <v>587</v>
      </c>
      <c r="D1097" s="802">
        <f t="shared" si="16"/>
        <v>1361.88</v>
      </c>
      <c r="G1097" s="872">
        <v>1331.27</v>
      </c>
      <c r="J1097" s="840" t="s">
        <v>15822</v>
      </c>
      <c r="K1097" s="848">
        <f>IFERROR(VLOOKUP(J1097,REAJUSTE!A:AA,27,FALSE),"")</f>
        <v>1.0229999999999999</v>
      </c>
    </row>
    <row r="1098" spans="1:11" ht="15" x14ac:dyDescent="0.2">
      <c r="A1098" s="862">
        <v>804116</v>
      </c>
      <c r="B1098" s="863" t="s">
        <v>6705</v>
      </c>
      <c r="C1098" s="862" t="s">
        <v>587</v>
      </c>
      <c r="D1098" s="802">
        <f t="shared" si="16"/>
        <v>1113.79</v>
      </c>
      <c r="G1098" s="872">
        <v>1088.75</v>
      </c>
      <c r="J1098" s="840" t="s">
        <v>15822</v>
      </c>
      <c r="K1098" s="848">
        <f>IFERROR(VLOOKUP(J1098,REAJUSTE!A:AA,27,FALSE),"")</f>
        <v>1.0229999999999999</v>
      </c>
    </row>
    <row r="1099" spans="1:11" ht="15" x14ac:dyDescent="0.2">
      <c r="A1099" s="862">
        <v>804391</v>
      </c>
      <c r="B1099" s="863" t="s">
        <v>6706</v>
      </c>
      <c r="C1099" s="862" t="s">
        <v>587</v>
      </c>
      <c r="D1099" s="802">
        <f t="shared" ref="D1099:D1162" si="17">TRUNC(G1099*K1099,2)</f>
        <v>2682.89</v>
      </c>
      <c r="G1099" s="872">
        <v>2622.58</v>
      </c>
      <c r="J1099" s="840" t="s">
        <v>15822</v>
      </c>
      <c r="K1099" s="848">
        <f>IFERROR(VLOOKUP(J1099,REAJUSTE!A:AA,27,FALSE),"")</f>
        <v>1.0229999999999999</v>
      </c>
    </row>
    <row r="1100" spans="1:11" ht="15" x14ac:dyDescent="0.2">
      <c r="A1100" s="862">
        <v>804119</v>
      </c>
      <c r="B1100" s="863" t="s">
        <v>6707</v>
      </c>
      <c r="C1100" s="862" t="s">
        <v>587</v>
      </c>
      <c r="D1100" s="802">
        <f t="shared" si="17"/>
        <v>1401.84</v>
      </c>
      <c r="G1100" s="872">
        <v>1370.33</v>
      </c>
      <c r="J1100" s="840" t="s">
        <v>15822</v>
      </c>
      <c r="K1100" s="848">
        <f>IFERROR(VLOOKUP(J1100,REAJUSTE!A:AA,27,FALSE),"")</f>
        <v>1.0229999999999999</v>
      </c>
    </row>
    <row r="1101" spans="1:11" ht="15" x14ac:dyDescent="0.2">
      <c r="A1101" s="862">
        <v>804390</v>
      </c>
      <c r="B1101" s="863" t="s">
        <v>6708</v>
      </c>
      <c r="C1101" s="862" t="s">
        <v>587</v>
      </c>
      <c r="D1101" s="802">
        <f t="shared" si="17"/>
        <v>2198.5500000000002</v>
      </c>
      <c r="G1101" s="872">
        <v>2149.13</v>
      </c>
      <c r="J1101" s="840" t="s">
        <v>15822</v>
      </c>
      <c r="K1101" s="848">
        <f>IFERROR(VLOOKUP(J1101,REAJUSTE!A:AA,27,FALSE),"")</f>
        <v>1.0229999999999999</v>
      </c>
    </row>
    <row r="1102" spans="1:11" ht="15" x14ac:dyDescent="0.2">
      <c r="A1102" s="862">
        <v>804118</v>
      </c>
      <c r="B1102" s="863" t="s">
        <v>6709</v>
      </c>
      <c r="C1102" s="862" t="s">
        <v>587</v>
      </c>
      <c r="D1102" s="802">
        <f t="shared" si="17"/>
        <v>1153.29</v>
      </c>
      <c r="G1102" s="872">
        <v>1127.3699999999999</v>
      </c>
      <c r="J1102" s="840" t="s">
        <v>15822</v>
      </c>
      <c r="K1102" s="848">
        <f>IFERROR(VLOOKUP(J1102,REAJUSTE!A:AA,27,FALSE),"")</f>
        <v>1.0229999999999999</v>
      </c>
    </row>
    <row r="1103" spans="1:11" ht="15" x14ac:dyDescent="0.2">
      <c r="A1103" s="862">
        <v>804103</v>
      </c>
      <c r="B1103" s="863" t="s">
        <v>6710</v>
      </c>
      <c r="C1103" s="862" t="s">
        <v>587</v>
      </c>
      <c r="D1103" s="802">
        <f t="shared" si="17"/>
        <v>1265.21</v>
      </c>
      <c r="G1103" s="872">
        <v>1236.77</v>
      </c>
      <c r="J1103" s="840" t="s">
        <v>15822</v>
      </c>
      <c r="K1103" s="848">
        <f>IFERROR(VLOOKUP(J1103,REAJUSTE!A:AA,27,FALSE),"")</f>
        <v>1.0229999999999999</v>
      </c>
    </row>
    <row r="1104" spans="1:11" ht="15" x14ac:dyDescent="0.2">
      <c r="A1104" s="862">
        <v>804102</v>
      </c>
      <c r="B1104" s="863" t="s">
        <v>6711</v>
      </c>
      <c r="C1104" s="862" t="s">
        <v>587</v>
      </c>
      <c r="D1104" s="802">
        <f t="shared" si="17"/>
        <v>1019.24</v>
      </c>
      <c r="G1104" s="872">
        <v>996.33</v>
      </c>
      <c r="J1104" s="840" t="s">
        <v>15822</v>
      </c>
      <c r="K1104" s="848">
        <f>IFERROR(VLOOKUP(J1104,REAJUSTE!A:AA,27,FALSE),"")</f>
        <v>1.0229999999999999</v>
      </c>
    </row>
    <row r="1105" spans="1:11" ht="15" x14ac:dyDescent="0.2">
      <c r="A1105" s="862">
        <v>804393</v>
      </c>
      <c r="B1105" s="863" t="s">
        <v>6712</v>
      </c>
      <c r="C1105" s="862" t="s">
        <v>587</v>
      </c>
      <c r="D1105" s="802">
        <f t="shared" si="17"/>
        <v>2832.92</v>
      </c>
      <c r="G1105" s="872">
        <v>2769.23</v>
      </c>
      <c r="J1105" s="840" t="s">
        <v>15822</v>
      </c>
      <c r="K1105" s="848">
        <f>IFERROR(VLOOKUP(J1105,REAJUSTE!A:AA,27,FALSE),"")</f>
        <v>1.0229999999999999</v>
      </c>
    </row>
    <row r="1106" spans="1:11" ht="15" x14ac:dyDescent="0.2">
      <c r="A1106" s="862">
        <v>804121</v>
      </c>
      <c r="B1106" s="863" t="s">
        <v>6713</v>
      </c>
      <c r="C1106" s="862" t="s">
        <v>587</v>
      </c>
      <c r="D1106" s="802">
        <f t="shared" si="17"/>
        <v>1890.79</v>
      </c>
      <c r="G1106" s="872">
        <v>1848.28</v>
      </c>
      <c r="J1106" s="840" t="s">
        <v>15822</v>
      </c>
      <c r="K1106" s="848">
        <f>IFERROR(VLOOKUP(J1106,REAJUSTE!A:AA,27,FALSE),"")</f>
        <v>1.0229999999999999</v>
      </c>
    </row>
    <row r="1107" spans="1:11" ht="15" x14ac:dyDescent="0.2">
      <c r="A1107" s="862">
        <v>804392</v>
      </c>
      <c r="B1107" s="863" t="s">
        <v>6714</v>
      </c>
      <c r="C1107" s="862" t="s">
        <v>587</v>
      </c>
      <c r="D1107" s="802">
        <f t="shared" si="17"/>
        <v>2290.9899999999998</v>
      </c>
      <c r="G1107" s="872">
        <v>2239.4899999999998</v>
      </c>
      <c r="J1107" s="840" t="s">
        <v>15822</v>
      </c>
      <c r="K1107" s="848">
        <f>IFERROR(VLOOKUP(J1107,REAJUSTE!A:AA,27,FALSE),"")</f>
        <v>1.0229999999999999</v>
      </c>
    </row>
    <row r="1108" spans="1:11" ht="15" x14ac:dyDescent="0.2">
      <c r="A1108" s="862">
        <v>804120</v>
      </c>
      <c r="B1108" s="863" t="s">
        <v>6715</v>
      </c>
      <c r="C1108" s="862" t="s">
        <v>587</v>
      </c>
      <c r="D1108" s="802">
        <f t="shared" si="17"/>
        <v>1508.85</v>
      </c>
      <c r="G1108" s="872">
        <v>1474.93</v>
      </c>
      <c r="J1108" s="840" t="s">
        <v>15822</v>
      </c>
      <c r="K1108" s="848">
        <f>IFERROR(VLOOKUP(J1108,REAJUSTE!A:AA,27,FALSE),"")</f>
        <v>1.0229999999999999</v>
      </c>
    </row>
    <row r="1109" spans="1:11" ht="15" x14ac:dyDescent="0.2">
      <c r="A1109" s="862">
        <v>804125</v>
      </c>
      <c r="B1109" s="863" t="s">
        <v>6716</v>
      </c>
      <c r="C1109" s="862" t="s">
        <v>587</v>
      </c>
      <c r="D1109" s="802">
        <f t="shared" si="17"/>
        <v>1896.65</v>
      </c>
      <c r="G1109" s="872">
        <v>1854.01</v>
      </c>
      <c r="J1109" s="840" t="s">
        <v>15822</v>
      </c>
      <c r="K1109" s="848">
        <f>IFERROR(VLOOKUP(J1109,REAJUSTE!A:AA,27,FALSE),"")</f>
        <v>1.0229999999999999</v>
      </c>
    </row>
    <row r="1110" spans="1:11" ht="15" x14ac:dyDescent="0.2">
      <c r="A1110" s="862">
        <v>804124</v>
      </c>
      <c r="B1110" s="863" t="s">
        <v>6717</v>
      </c>
      <c r="C1110" s="862" t="s">
        <v>587</v>
      </c>
      <c r="D1110" s="802">
        <f t="shared" si="17"/>
        <v>1514.56</v>
      </c>
      <c r="G1110" s="872">
        <v>1480.51</v>
      </c>
      <c r="J1110" s="840" t="s">
        <v>15822</v>
      </c>
      <c r="K1110" s="848">
        <f>IFERROR(VLOOKUP(J1110,REAJUSTE!A:AA,27,FALSE),"")</f>
        <v>1.0229999999999999</v>
      </c>
    </row>
    <row r="1111" spans="1:11" ht="15" x14ac:dyDescent="0.2">
      <c r="A1111" s="862">
        <v>804395</v>
      </c>
      <c r="B1111" s="863" t="s">
        <v>6718</v>
      </c>
      <c r="C1111" s="862" t="s">
        <v>587</v>
      </c>
      <c r="D1111" s="802">
        <f t="shared" si="17"/>
        <v>2975.7</v>
      </c>
      <c r="G1111" s="872">
        <v>2908.8</v>
      </c>
      <c r="J1111" s="840" t="s">
        <v>15822</v>
      </c>
      <c r="K1111" s="848">
        <f>IFERROR(VLOOKUP(J1111,REAJUSTE!A:AA,27,FALSE),"")</f>
        <v>1.0229999999999999</v>
      </c>
    </row>
    <row r="1112" spans="1:11" ht="15" x14ac:dyDescent="0.2">
      <c r="A1112" s="862">
        <v>804127</v>
      </c>
      <c r="B1112" s="863" t="s">
        <v>5700</v>
      </c>
      <c r="C1112" s="862" t="s">
        <v>587</v>
      </c>
      <c r="D1112" s="802">
        <f t="shared" si="17"/>
        <v>1905.27</v>
      </c>
      <c r="G1112" s="872">
        <v>1862.44</v>
      </c>
      <c r="J1112" s="840" t="s">
        <v>15822</v>
      </c>
      <c r="K1112" s="848">
        <f>IFERROR(VLOOKUP(J1112,REAJUSTE!A:AA,27,FALSE),"")</f>
        <v>1.0229999999999999</v>
      </c>
    </row>
    <row r="1113" spans="1:11" ht="15" x14ac:dyDescent="0.2">
      <c r="A1113" s="862">
        <v>804394</v>
      </c>
      <c r="B1113" s="863" t="s">
        <v>6719</v>
      </c>
      <c r="C1113" s="862" t="s">
        <v>587</v>
      </c>
      <c r="D1113" s="802">
        <f t="shared" si="17"/>
        <v>2404.91</v>
      </c>
      <c r="G1113" s="872">
        <v>2350.85</v>
      </c>
      <c r="J1113" s="840" t="s">
        <v>15822</v>
      </c>
      <c r="K1113" s="848">
        <f>IFERROR(VLOOKUP(J1113,REAJUSTE!A:AA,27,FALSE),"")</f>
        <v>1.0229999999999999</v>
      </c>
    </row>
    <row r="1114" spans="1:11" ht="15" x14ac:dyDescent="0.2">
      <c r="A1114" s="862">
        <v>804126</v>
      </c>
      <c r="B1114" s="863" t="s">
        <v>6720</v>
      </c>
      <c r="C1114" s="862" t="s">
        <v>587</v>
      </c>
      <c r="D1114" s="802">
        <f t="shared" si="17"/>
        <v>1522.87</v>
      </c>
      <c r="G1114" s="872">
        <v>1488.64</v>
      </c>
      <c r="J1114" s="840" t="s">
        <v>15822</v>
      </c>
      <c r="K1114" s="848">
        <f>IFERROR(VLOOKUP(J1114,REAJUSTE!A:AA,27,FALSE),"")</f>
        <v>1.0229999999999999</v>
      </c>
    </row>
    <row r="1115" spans="1:11" ht="15" x14ac:dyDescent="0.2">
      <c r="A1115" s="862">
        <v>804129</v>
      </c>
      <c r="B1115" s="863" t="s">
        <v>6721</v>
      </c>
      <c r="C1115" s="862" t="s">
        <v>587</v>
      </c>
      <c r="D1115" s="802">
        <f t="shared" si="17"/>
        <v>1917.44</v>
      </c>
      <c r="G1115" s="872">
        <v>1874.34</v>
      </c>
      <c r="J1115" s="840" t="s">
        <v>15822</v>
      </c>
      <c r="K1115" s="848">
        <f>IFERROR(VLOOKUP(J1115,REAJUSTE!A:AA,27,FALSE),"")</f>
        <v>1.0229999999999999</v>
      </c>
    </row>
    <row r="1116" spans="1:11" ht="15" x14ac:dyDescent="0.2">
      <c r="A1116" s="862">
        <v>804128</v>
      </c>
      <c r="B1116" s="863" t="s">
        <v>6722</v>
      </c>
      <c r="C1116" s="862" t="s">
        <v>587</v>
      </c>
      <c r="D1116" s="802">
        <f t="shared" si="17"/>
        <v>1534.59</v>
      </c>
      <c r="G1116" s="872">
        <v>1500.09</v>
      </c>
      <c r="J1116" s="840" t="s">
        <v>15822</v>
      </c>
      <c r="K1116" s="848">
        <f>IFERROR(VLOOKUP(J1116,REAJUSTE!A:AA,27,FALSE),"")</f>
        <v>1.0229999999999999</v>
      </c>
    </row>
    <row r="1117" spans="1:11" ht="15" x14ac:dyDescent="0.2">
      <c r="A1117" s="862">
        <v>804131</v>
      </c>
      <c r="B1117" s="863" t="s">
        <v>6723</v>
      </c>
      <c r="C1117" s="862" t="s">
        <v>587</v>
      </c>
      <c r="D1117" s="802">
        <f t="shared" si="17"/>
        <v>1934.24</v>
      </c>
      <c r="G1117" s="872">
        <v>1890.76</v>
      </c>
      <c r="J1117" s="840" t="s">
        <v>15822</v>
      </c>
      <c r="K1117" s="848">
        <f>IFERROR(VLOOKUP(J1117,REAJUSTE!A:AA,27,FALSE),"")</f>
        <v>1.0229999999999999</v>
      </c>
    </row>
    <row r="1118" spans="1:11" ht="15" x14ac:dyDescent="0.2">
      <c r="A1118" s="862">
        <v>804130</v>
      </c>
      <c r="B1118" s="863" t="s">
        <v>6724</v>
      </c>
      <c r="C1118" s="862" t="s">
        <v>587</v>
      </c>
      <c r="D1118" s="802">
        <f t="shared" si="17"/>
        <v>1550.93</v>
      </c>
      <c r="G1118" s="872">
        <v>1516.07</v>
      </c>
      <c r="J1118" s="840" t="s">
        <v>15822</v>
      </c>
      <c r="K1118" s="848">
        <f>IFERROR(VLOOKUP(J1118,REAJUSTE!A:AA,27,FALSE),"")</f>
        <v>1.0229999999999999</v>
      </c>
    </row>
    <row r="1119" spans="1:11" ht="15" x14ac:dyDescent="0.2">
      <c r="A1119" s="862">
        <v>804397</v>
      </c>
      <c r="B1119" s="863" t="s">
        <v>6725</v>
      </c>
      <c r="C1119" s="862" t="s">
        <v>587</v>
      </c>
      <c r="D1119" s="802">
        <f t="shared" si="17"/>
        <v>3316.88</v>
      </c>
      <c r="G1119" s="872">
        <v>3242.31</v>
      </c>
      <c r="J1119" s="840" t="s">
        <v>15822</v>
      </c>
      <c r="K1119" s="848">
        <f>IFERROR(VLOOKUP(J1119,REAJUSTE!A:AA,27,FALSE),"")</f>
        <v>1.0229999999999999</v>
      </c>
    </row>
    <row r="1120" spans="1:11" ht="15" x14ac:dyDescent="0.2">
      <c r="A1120" s="862">
        <v>804133</v>
      </c>
      <c r="B1120" s="863" t="s">
        <v>6726</v>
      </c>
      <c r="C1120" s="862" t="s">
        <v>587</v>
      </c>
      <c r="D1120" s="802">
        <f t="shared" si="17"/>
        <v>1957.68</v>
      </c>
      <c r="G1120" s="872">
        <v>1913.67</v>
      </c>
      <c r="J1120" s="840" t="s">
        <v>15822</v>
      </c>
      <c r="K1120" s="848">
        <f>IFERROR(VLOOKUP(J1120,REAJUSTE!A:AA,27,FALSE),"")</f>
        <v>1.0229999999999999</v>
      </c>
    </row>
    <row r="1121" spans="1:11" ht="15" x14ac:dyDescent="0.2">
      <c r="A1121" s="862">
        <v>804396</v>
      </c>
      <c r="B1121" s="863" t="s">
        <v>6727</v>
      </c>
      <c r="C1121" s="862" t="s">
        <v>587</v>
      </c>
      <c r="D1121" s="802">
        <f t="shared" si="17"/>
        <v>2678.04</v>
      </c>
      <c r="G1121" s="872">
        <v>2617.83</v>
      </c>
      <c r="J1121" s="840" t="s">
        <v>15822</v>
      </c>
      <c r="K1121" s="848">
        <f>IFERROR(VLOOKUP(J1121,REAJUSTE!A:AA,27,FALSE),"")</f>
        <v>1.0229999999999999</v>
      </c>
    </row>
    <row r="1122" spans="1:11" ht="15" x14ac:dyDescent="0.2">
      <c r="A1122" s="862">
        <v>804132</v>
      </c>
      <c r="B1122" s="863" t="s">
        <v>6728</v>
      </c>
      <c r="C1122" s="862" t="s">
        <v>587</v>
      </c>
      <c r="D1122" s="802">
        <f t="shared" si="17"/>
        <v>1573.76</v>
      </c>
      <c r="G1122" s="872">
        <v>1538.38</v>
      </c>
      <c r="J1122" s="840" t="s">
        <v>15822</v>
      </c>
      <c r="K1122" s="848">
        <f>IFERROR(VLOOKUP(J1122,REAJUSTE!A:AA,27,FALSE),"")</f>
        <v>1.0229999999999999</v>
      </c>
    </row>
    <row r="1123" spans="1:11" ht="15" x14ac:dyDescent="0.2">
      <c r="A1123" s="862">
        <v>804135</v>
      </c>
      <c r="B1123" s="863" t="s">
        <v>6729</v>
      </c>
      <c r="C1123" s="862" t="s">
        <v>587</v>
      </c>
      <c r="D1123" s="802">
        <f t="shared" si="17"/>
        <v>1988.05</v>
      </c>
      <c r="G1123" s="872">
        <v>1943.36</v>
      </c>
      <c r="J1123" s="840" t="s">
        <v>15822</v>
      </c>
      <c r="K1123" s="848">
        <f>IFERROR(VLOOKUP(J1123,REAJUSTE!A:AA,27,FALSE),"")</f>
        <v>1.0229999999999999</v>
      </c>
    </row>
    <row r="1124" spans="1:11" ht="15" x14ac:dyDescent="0.2">
      <c r="A1124" s="862">
        <v>804134</v>
      </c>
      <c r="B1124" s="863" t="s">
        <v>6730</v>
      </c>
      <c r="C1124" s="862" t="s">
        <v>587</v>
      </c>
      <c r="D1124" s="802">
        <f t="shared" si="17"/>
        <v>1603.53</v>
      </c>
      <c r="G1124" s="872">
        <v>1567.48</v>
      </c>
      <c r="J1124" s="840" t="s">
        <v>15822</v>
      </c>
      <c r="K1124" s="848">
        <f>IFERROR(VLOOKUP(J1124,REAJUSTE!A:AA,27,FALSE),"")</f>
        <v>1.0229999999999999</v>
      </c>
    </row>
    <row r="1125" spans="1:11" ht="15" x14ac:dyDescent="0.2">
      <c r="A1125" s="862">
        <v>804137</v>
      </c>
      <c r="B1125" s="863" t="s">
        <v>6731</v>
      </c>
      <c r="C1125" s="862" t="s">
        <v>587</v>
      </c>
      <c r="D1125" s="802">
        <f t="shared" si="17"/>
        <v>1953.28</v>
      </c>
      <c r="G1125" s="872">
        <v>1909.37</v>
      </c>
      <c r="J1125" s="840" t="s">
        <v>15822</v>
      </c>
      <c r="K1125" s="848">
        <f>IFERROR(VLOOKUP(J1125,REAJUSTE!A:AA,27,FALSE),"")</f>
        <v>1.0229999999999999</v>
      </c>
    </row>
    <row r="1126" spans="1:11" ht="15" x14ac:dyDescent="0.2">
      <c r="A1126" s="862">
        <v>804136</v>
      </c>
      <c r="B1126" s="863" t="s">
        <v>6732</v>
      </c>
      <c r="C1126" s="862" t="s">
        <v>587</v>
      </c>
      <c r="D1126" s="802">
        <f t="shared" si="17"/>
        <v>1568</v>
      </c>
      <c r="G1126" s="872">
        <v>1532.75</v>
      </c>
      <c r="J1126" s="840" t="s">
        <v>15822</v>
      </c>
      <c r="K1126" s="848">
        <f>IFERROR(VLOOKUP(J1126,REAJUSTE!A:AA,27,FALSE),"")</f>
        <v>1.0229999999999999</v>
      </c>
    </row>
    <row r="1127" spans="1:11" ht="15" x14ac:dyDescent="0.2">
      <c r="A1127" s="862">
        <v>804399</v>
      </c>
      <c r="B1127" s="863" t="s">
        <v>6733</v>
      </c>
      <c r="C1127" s="862" t="s">
        <v>587</v>
      </c>
      <c r="D1127" s="802">
        <f t="shared" si="17"/>
        <v>4129.0600000000004</v>
      </c>
      <c r="G1127" s="872">
        <v>4036.23</v>
      </c>
      <c r="J1127" s="840" t="s">
        <v>15822</v>
      </c>
      <c r="K1127" s="848">
        <f>IFERROR(VLOOKUP(J1127,REAJUSTE!A:AA,27,FALSE),"")</f>
        <v>1.0229999999999999</v>
      </c>
    </row>
    <row r="1128" spans="1:11" ht="15" x14ac:dyDescent="0.2">
      <c r="A1128" s="862">
        <v>804139</v>
      </c>
      <c r="B1128" s="863" t="s">
        <v>6734</v>
      </c>
      <c r="C1128" s="862" t="s">
        <v>587</v>
      </c>
      <c r="D1128" s="802">
        <f t="shared" si="17"/>
        <v>2088</v>
      </c>
      <c r="G1128" s="872">
        <v>2041.06</v>
      </c>
      <c r="J1128" s="840" t="s">
        <v>15822</v>
      </c>
      <c r="K1128" s="848">
        <f>IFERROR(VLOOKUP(J1128,REAJUSTE!A:AA,27,FALSE),"")</f>
        <v>1.0229999999999999</v>
      </c>
    </row>
    <row r="1129" spans="1:11" ht="15" x14ac:dyDescent="0.2">
      <c r="A1129" s="862">
        <v>804398</v>
      </c>
      <c r="B1129" s="863" t="s">
        <v>6735</v>
      </c>
      <c r="C1129" s="862" t="s">
        <v>587</v>
      </c>
      <c r="D1129" s="802">
        <f t="shared" si="17"/>
        <v>3324.91</v>
      </c>
      <c r="G1129" s="872">
        <v>3250.16</v>
      </c>
      <c r="J1129" s="840" t="s">
        <v>15822</v>
      </c>
      <c r="K1129" s="848">
        <f>IFERROR(VLOOKUP(J1129,REAJUSTE!A:AA,27,FALSE),"")</f>
        <v>1.0229999999999999</v>
      </c>
    </row>
    <row r="1130" spans="1:11" ht="15" x14ac:dyDescent="0.2">
      <c r="A1130" s="862">
        <v>804138</v>
      </c>
      <c r="B1130" s="863" t="s">
        <v>6736</v>
      </c>
      <c r="C1130" s="862" t="s">
        <v>587</v>
      </c>
      <c r="D1130" s="802">
        <f t="shared" si="17"/>
        <v>1701.81</v>
      </c>
      <c r="G1130" s="872">
        <v>1663.55</v>
      </c>
      <c r="J1130" s="840" t="s">
        <v>15822</v>
      </c>
      <c r="K1130" s="848">
        <f>IFERROR(VLOOKUP(J1130,REAJUSTE!A:AA,27,FALSE),"")</f>
        <v>1.0229999999999999</v>
      </c>
    </row>
    <row r="1131" spans="1:11" ht="15" x14ac:dyDescent="0.2">
      <c r="A1131" s="862">
        <v>804123</v>
      </c>
      <c r="B1131" s="863" t="s">
        <v>6737</v>
      </c>
      <c r="C1131" s="862" t="s">
        <v>587</v>
      </c>
      <c r="D1131" s="802">
        <f t="shared" si="17"/>
        <v>1891.56</v>
      </c>
      <c r="G1131" s="872">
        <v>1849.04</v>
      </c>
      <c r="J1131" s="840" t="s">
        <v>15822</v>
      </c>
      <c r="K1131" s="848">
        <f>IFERROR(VLOOKUP(J1131,REAJUSTE!A:AA,27,FALSE),"")</f>
        <v>1.0229999999999999</v>
      </c>
    </row>
    <row r="1132" spans="1:11" ht="15" x14ac:dyDescent="0.2">
      <c r="A1132" s="862">
        <v>804122</v>
      </c>
      <c r="B1132" s="863" t="s">
        <v>6738</v>
      </c>
      <c r="C1132" s="862" t="s">
        <v>587</v>
      </c>
      <c r="D1132" s="802">
        <f t="shared" si="17"/>
        <v>1509.62</v>
      </c>
      <c r="G1132" s="872">
        <v>1475.68</v>
      </c>
      <c r="J1132" s="840" t="s">
        <v>15822</v>
      </c>
      <c r="K1132" s="848">
        <f>IFERROR(VLOOKUP(J1132,REAJUSTE!A:AA,27,FALSE),"")</f>
        <v>1.0229999999999999</v>
      </c>
    </row>
    <row r="1133" spans="1:11" ht="15" x14ac:dyDescent="0.2">
      <c r="A1133" s="862">
        <v>804401</v>
      </c>
      <c r="B1133" s="863" t="s">
        <v>6739</v>
      </c>
      <c r="C1133" s="862" t="s">
        <v>587</v>
      </c>
      <c r="D1133" s="802">
        <f t="shared" si="17"/>
        <v>4098.59</v>
      </c>
      <c r="G1133" s="872">
        <v>4006.45</v>
      </c>
      <c r="J1133" s="840" t="s">
        <v>15822</v>
      </c>
      <c r="K1133" s="848">
        <f>IFERROR(VLOOKUP(J1133,REAJUSTE!A:AA,27,FALSE),"")</f>
        <v>1.0229999999999999</v>
      </c>
    </row>
    <row r="1134" spans="1:11" ht="15" x14ac:dyDescent="0.2">
      <c r="A1134" s="862">
        <v>804141</v>
      </c>
      <c r="B1134" s="863" t="s">
        <v>6740</v>
      </c>
      <c r="C1134" s="862" t="s">
        <v>587</v>
      </c>
      <c r="D1134" s="802">
        <f t="shared" si="17"/>
        <v>2628.26</v>
      </c>
      <c r="G1134" s="872">
        <v>2569.17</v>
      </c>
      <c r="J1134" s="840" t="s">
        <v>15822</v>
      </c>
      <c r="K1134" s="848">
        <f>IFERROR(VLOOKUP(J1134,REAJUSTE!A:AA,27,FALSE),"")</f>
        <v>1.0229999999999999</v>
      </c>
    </row>
    <row r="1135" spans="1:11" ht="15" x14ac:dyDescent="0.2">
      <c r="A1135" s="862">
        <v>804400</v>
      </c>
      <c r="B1135" s="863" t="s">
        <v>6741</v>
      </c>
      <c r="C1135" s="862" t="s">
        <v>587</v>
      </c>
      <c r="D1135" s="802">
        <f t="shared" si="17"/>
        <v>3262.09</v>
      </c>
      <c r="G1135" s="872">
        <v>3188.75</v>
      </c>
      <c r="J1135" s="840" t="s">
        <v>15822</v>
      </c>
      <c r="K1135" s="848">
        <f>IFERROR(VLOOKUP(J1135,REAJUSTE!A:AA,27,FALSE),"")</f>
        <v>1.0229999999999999</v>
      </c>
    </row>
    <row r="1136" spans="1:11" ht="15" x14ac:dyDescent="0.2">
      <c r="A1136" s="862">
        <v>804140</v>
      </c>
      <c r="B1136" s="863" t="s">
        <v>6742</v>
      </c>
      <c r="C1136" s="862" t="s">
        <v>587</v>
      </c>
      <c r="D1136" s="802">
        <f t="shared" si="17"/>
        <v>2075.5500000000002</v>
      </c>
      <c r="G1136" s="872">
        <v>2028.89</v>
      </c>
      <c r="J1136" s="840" t="s">
        <v>15822</v>
      </c>
      <c r="K1136" s="848">
        <f>IFERROR(VLOOKUP(J1136,REAJUSTE!A:AA,27,FALSE),"")</f>
        <v>1.0229999999999999</v>
      </c>
    </row>
    <row r="1137" spans="1:11" ht="15" x14ac:dyDescent="0.2">
      <c r="A1137" s="862">
        <v>804145</v>
      </c>
      <c r="B1137" s="863" t="s">
        <v>6743</v>
      </c>
      <c r="C1137" s="862" t="s">
        <v>587</v>
      </c>
      <c r="D1137" s="802">
        <f t="shared" si="17"/>
        <v>2637.79</v>
      </c>
      <c r="G1137" s="872">
        <v>2578.4899999999998</v>
      </c>
      <c r="J1137" s="840" t="s">
        <v>15822</v>
      </c>
      <c r="K1137" s="848">
        <f>IFERROR(VLOOKUP(J1137,REAJUSTE!A:AA,27,FALSE),"")</f>
        <v>1.0229999999999999</v>
      </c>
    </row>
    <row r="1138" spans="1:11" ht="15" x14ac:dyDescent="0.2">
      <c r="A1138" s="862">
        <v>804144</v>
      </c>
      <c r="B1138" s="863" t="s">
        <v>6744</v>
      </c>
      <c r="C1138" s="862" t="s">
        <v>587</v>
      </c>
      <c r="D1138" s="802">
        <f t="shared" si="17"/>
        <v>2084.48</v>
      </c>
      <c r="G1138" s="872">
        <v>2037.62</v>
      </c>
      <c r="J1138" s="840" t="s">
        <v>15822</v>
      </c>
      <c r="K1138" s="848">
        <f>IFERROR(VLOOKUP(J1138,REAJUSTE!A:AA,27,FALSE),"")</f>
        <v>1.0229999999999999</v>
      </c>
    </row>
    <row r="1139" spans="1:11" ht="15" x14ac:dyDescent="0.2">
      <c r="A1139" s="862">
        <v>804403</v>
      </c>
      <c r="B1139" s="863" t="s">
        <v>6745</v>
      </c>
      <c r="C1139" s="862" t="s">
        <v>587</v>
      </c>
      <c r="D1139" s="802">
        <f t="shared" si="17"/>
        <v>4316.63</v>
      </c>
      <c r="G1139" s="872">
        <v>4219.58</v>
      </c>
      <c r="J1139" s="840" t="s">
        <v>15822</v>
      </c>
      <c r="K1139" s="848">
        <f>IFERROR(VLOOKUP(J1139,REAJUSTE!A:AA,27,FALSE),"")</f>
        <v>1.0229999999999999</v>
      </c>
    </row>
    <row r="1140" spans="1:11" ht="15" x14ac:dyDescent="0.2">
      <c r="A1140" s="862">
        <v>804147</v>
      </c>
      <c r="B1140" s="863" t="s">
        <v>6746</v>
      </c>
      <c r="C1140" s="862" t="s">
        <v>587</v>
      </c>
      <c r="D1140" s="802">
        <f t="shared" si="17"/>
        <v>2649.65</v>
      </c>
      <c r="G1140" s="872">
        <v>2590.08</v>
      </c>
      <c r="J1140" s="840" t="s">
        <v>15822</v>
      </c>
      <c r="K1140" s="848">
        <f>IFERROR(VLOOKUP(J1140,REAJUSTE!A:AA,27,FALSE),"")</f>
        <v>1.0229999999999999</v>
      </c>
    </row>
    <row r="1141" spans="1:11" ht="15" x14ac:dyDescent="0.2">
      <c r="A1141" s="862">
        <v>804402</v>
      </c>
      <c r="B1141" s="863" t="s">
        <v>6747</v>
      </c>
      <c r="C1141" s="862" t="s">
        <v>587</v>
      </c>
      <c r="D1141" s="802">
        <f t="shared" si="17"/>
        <v>3432.57</v>
      </c>
      <c r="G1141" s="872">
        <v>3355.4</v>
      </c>
      <c r="J1141" s="840" t="s">
        <v>15822</v>
      </c>
      <c r="K1141" s="848">
        <f>IFERROR(VLOOKUP(J1141,REAJUSTE!A:AA,27,FALSE),"")</f>
        <v>1.0229999999999999</v>
      </c>
    </row>
    <row r="1142" spans="1:11" ht="15" x14ac:dyDescent="0.2">
      <c r="A1142" s="862">
        <v>804146</v>
      </c>
      <c r="B1142" s="863" t="s">
        <v>6748</v>
      </c>
      <c r="C1142" s="862" t="s">
        <v>587</v>
      </c>
      <c r="D1142" s="802">
        <f t="shared" si="17"/>
        <v>2095.7199999999998</v>
      </c>
      <c r="G1142" s="872">
        <v>2048.61</v>
      </c>
      <c r="J1142" s="840" t="s">
        <v>15822</v>
      </c>
      <c r="K1142" s="848">
        <f>IFERROR(VLOOKUP(J1142,REAJUSTE!A:AA,27,FALSE),"")</f>
        <v>1.0229999999999999</v>
      </c>
    </row>
    <row r="1143" spans="1:11" ht="15" x14ac:dyDescent="0.2">
      <c r="A1143" s="862">
        <v>804149</v>
      </c>
      <c r="B1143" s="863" t="s">
        <v>6749</v>
      </c>
      <c r="C1143" s="862" t="s">
        <v>587</v>
      </c>
      <c r="D1143" s="802">
        <f t="shared" si="17"/>
        <v>2667.5</v>
      </c>
      <c r="G1143" s="872">
        <v>2607.5300000000002</v>
      </c>
      <c r="J1143" s="840" t="s">
        <v>15822</v>
      </c>
      <c r="K1143" s="848">
        <f>IFERROR(VLOOKUP(J1143,REAJUSTE!A:AA,27,FALSE),"")</f>
        <v>1.0229999999999999</v>
      </c>
    </row>
    <row r="1144" spans="1:11" ht="15" x14ac:dyDescent="0.2">
      <c r="A1144" s="862">
        <v>804148</v>
      </c>
      <c r="B1144" s="863" t="s">
        <v>6750</v>
      </c>
      <c r="C1144" s="862" t="s">
        <v>587</v>
      </c>
      <c r="D1144" s="802">
        <f t="shared" si="17"/>
        <v>2112.5100000000002</v>
      </c>
      <c r="G1144" s="872">
        <v>2065.02</v>
      </c>
      <c r="J1144" s="840" t="s">
        <v>15822</v>
      </c>
      <c r="K1144" s="848">
        <f>IFERROR(VLOOKUP(J1144,REAJUSTE!A:AA,27,FALSE),"")</f>
        <v>1.0229999999999999</v>
      </c>
    </row>
    <row r="1145" spans="1:11" ht="15" x14ac:dyDescent="0.2">
      <c r="A1145" s="862">
        <v>804151</v>
      </c>
      <c r="B1145" s="863" t="s">
        <v>6751</v>
      </c>
      <c r="C1145" s="862" t="s">
        <v>587</v>
      </c>
      <c r="D1145" s="802">
        <f t="shared" si="17"/>
        <v>2691.98</v>
      </c>
      <c r="G1145" s="872">
        <v>2631.46</v>
      </c>
      <c r="J1145" s="840" t="s">
        <v>15822</v>
      </c>
      <c r="K1145" s="848">
        <f>IFERROR(VLOOKUP(J1145,REAJUSTE!A:AA,27,FALSE),"")</f>
        <v>1.0229999999999999</v>
      </c>
    </row>
    <row r="1146" spans="1:11" ht="15" x14ac:dyDescent="0.2">
      <c r="A1146" s="862">
        <v>804150</v>
      </c>
      <c r="B1146" s="863" t="s">
        <v>6752</v>
      </c>
      <c r="C1146" s="862" t="s">
        <v>587</v>
      </c>
      <c r="D1146" s="802">
        <f t="shared" si="17"/>
        <v>2135.77</v>
      </c>
      <c r="G1146" s="872">
        <v>2087.7600000000002</v>
      </c>
      <c r="J1146" s="840" t="s">
        <v>15822</v>
      </c>
      <c r="K1146" s="848">
        <f>IFERROR(VLOOKUP(J1146,REAJUSTE!A:AA,27,FALSE),"")</f>
        <v>1.0229999999999999</v>
      </c>
    </row>
    <row r="1147" spans="1:11" ht="15" x14ac:dyDescent="0.2">
      <c r="A1147" s="862">
        <v>804405</v>
      </c>
      <c r="B1147" s="863" t="s">
        <v>6753</v>
      </c>
      <c r="C1147" s="862" t="s">
        <v>587</v>
      </c>
      <c r="D1147" s="802">
        <f t="shared" si="17"/>
        <v>4825.72</v>
      </c>
      <c r="G1147" s="872">
        <v>4717.2299999999996</v>
      </c>
      <c r="J1147" s="840" t="s">
        <v>15822</v>
      </c>
      <c r="K1147" s="848">
        <f>IFERROR(VLOOKUP(J1147,REAJUSTE!A:AA,27,FALSE),"")</f>
        <v>1.0229999999999999</v>
      </c>
    </row>
    <row r="1148" spans="1:11" ht="15" x14ac:dyDescent="0.2">
      <c r="A1148" s="862">
        <v>804153</v>
      </c>
      <c r="B1148" s="863" t="s">
        <v>6754</v>
      </c>
      <c r="C1148" s="862" t="s">
        <v>587</v>
      </c>
      <c r="D1148" s="802">
        <f t="shared" si="17"/>
        <v>2725.08</v>
      </c>
      <c r="G1148" s="872">
        <v>2663.82</v>
      </c>
      <c r="J1148" s="840" t="s">
        <v>15822</v>
      </c>
      <c r="K1148" s="848">
        <f>IFERROR(VLOOKUP(J1148,REAJUSTE!A:AA,27,FALSE),"")</f>
        <v>1.0229999999999999</v>
      </c>
    </row>
    <row r="1149" spans="1:11" ht="15" x14ac:dyDescent="0.2">
      <c r="A1149" s="862">
        <v>804404</v>
      </c>
      <c r="B1149" s="863" t="s">
        <v>6755</v>
      </c>
      <c r="C1149" s="862" t="s">
        <v>587</v>
      </c>
      <c r="D1149" s="802">
        <f t="shared" si="17"/>
        <v>3832.74</v>
      </c>
      <c r="G1149" s="872">
        <v>3746.57</v>
      </c>
      <c r="J1149" s="840" t="s">
        <v>15822</v>
      </c>
      <c r="K1149" s="848">
        <f>IFERROR(VLOOKUP(J1149,REAJUSTE!A:AA,27,FALSE),"")</f>
        <v>1.0229999999999999</v>
      </c>
    </row>
    <row r="1150" spans="1:11" ht="15" x14ac:dyDescent="0.2">
      <c r="A1150" s="862">
        <v>804152</v>
      </c>
      <c r="B1150" s="863" t="s">
        <v>6756</v>
      </c>
      <c r="C1150" s="862" t="s">
        <v>587</v>
      </c>
      <c r="D1150" s="802">
        <f t="shared" si="17"/>
        <v>2167.36</v>
      </c>
      <c r="G1150" s="872">
        <v>2118.64</v>
      </c>
      <c r="J1150" s="840" t="s">
        <v>15822</v>
      </c>
      <c r="K1150" s="848">
        <f>IFERROR(VLOOKUP(J1150,REAJUSTE!A:AA,27,FALSE),"")</f>
        <v>1.0229999999999999</v>
      </c>
    </row>
    <row r="1151" spans="1:11" ht="15" x14ac:dyDescent="0.2">
      <c r="A1151" s="862">
        <v>804155</v>
      </c>
      <c r="B1151" s="863" t="s">
        <v>6757</v>
      </c>
      <c r="C1151" s="862" t="s">
        <v>587</v>
      </c>
      <c r="D1151" s="802">
        <f t="shared" si="17"/>
        <v>2767.91</v>
      </c>
      <c r="G1151" s="872">
        <v>2705.68</v>
      </c>
      <c r="J1151" s="840" t="s">
        <v>15822</v>
      </c>
      <c r="K1151" s="848">
        <f>IFERROR(VLOOKUP(J1151,REAJUSTE!A:AA,27,FALSE),"")</f>
        <v>1.0229999999999999</v>
      </c>
    </row>
    <row r="1152" spans="1:11" ht="15" x14ac:dyDescent="0.2">
      <c r="A1152" s="862">
        <v>804154</v>
      </c>
      <c r="B1152" s="863" t="s">
        <v>6758</v>
      </c>
      <c r="C1152" s="862" t="s">
        <v>587</v>
      </c>
      <c r="D1152" s="802">
        <f t="shared" si="17"/>
        <v>2208.52</v>
      </c>
      <c r="G1152" s="872">
        <v>2158.87</v>
      </c>
      <c r="J1152" s="840" t="s">
        <v>15822</v>
      </c>
      <c r="K1152" s="848">
        <f>IFERROR(VLOOKUP(J1152,REAJUSTE!A:AA,27,FALSE),"")</f>
        <v>1.0229999999999999</v>
      </c>
    </row>
    <row r="1153" spans="1:11" ht="15" x14ac:dyDescent="0.2">
      <c r="A1153" s="862">
        <v>804157</v>
      </c>
      <c r="B1153" s="863" t="s">
        <v>6759</v>
      </c>
      <c r="C1153" s="862" t="s">
        <v>587</v>
      </c>
      <c r="D1153" s="802">
        <f t="shared" si="17"/>
        <v>2827.09</v>
      </c>
      <c r="G1153" s="872">
        <v>2763.53</v>
      </c>
      <c r="J1153" s="840" t="s">
        <v>15822</v>
      </c>
      <c r="K1153" s="848">
        <f>IFERROR(VLOOKUP(J1153,REAJUSTE!A:AA,27,FALSE),"")</f>
        <v>1.0229999999999999</v>
      </c>
    </row>
    <row r="1154" spans="1:11" ht="15" x14ac:dyDescent="0.2">
      <c r="A1154" s="862">
        <v>804156</v>
      </c>
      <c r="B1154" s="863" t="s">
        <v>6760</v>
      </c>
      <c r="C1154" s="862" t="s">
        <v>587</v>
      </c>
      <c r="D1154" s="802">
        <f t="shared" si="17"/>
        <v>2265.71</v>
      </c>
      <c r="G1154" s="872">
        <v>2214.7800000000002</v>
      </c>
      <c r="J1154" s="840" t="s">
        <v>15822</v>
      </c>
      <c r="K1154" s="848">
        <f>IFERROR(VLOOKUP(J1154,REAJUSTE!A:AA,27,FALSE),"")</f>
        <v>1.0229999999999999</v>
      </c>
    </row>
    <row r="1155" spans="1:11" ht="15" x14ac:dyDescent="0.2">
      <c r="A1155" s="862">
        <v>804407</v>
      </c>
      <c r="B1155" s="863" t="s">
        <v>6761</v>
      </c>
      <c r="C1155" s="862" t="s">
        <v>587</v>
      </c>
      <c r="D1155" s="802">
        <f t="shared" si="17"/>
        <v>6014.42</v>
      </c>
      <c r="G1155" s="872">
        <v>5879.2</v>
      </c>
      <c r="J1155" s="840" t="s">
        <v>15822</v>
      </c>
      <c r="K1155" s="848">
        <f>IFERROR(VLOOKUP(J1155,REAJUSTE!A:AA,27,FALSE),"")</f>
        <v>1.0229999999999999</v>
      </c>
    </row>
    <row r="1156" spans="1:11" ht="15" x14ac:dyDescent="0.2">
      <c r="A1156" s="862">
        <v>804159</v>
      </c>
      <c r="B1156" s="863" t="s">
        <v>6762</v>
      </c>
      <c r="C1156" s="862" t="s">
        <v>587</v>
      </c>
      <c r="D1156" s="802">
        <f t="shared" si="17"/>
        <v>2906</v>
      </c>
      <c r="G1156" s="872">
        <v>2840.67</v>
      </c>
      <c r="J1156" s="840" t="s">
        <v>15822</v>
      </c>
      <c r="K1156" s="848">
        <f>IFERROR(VLOOKUP(J1156,REAJUSTE!A:AA,27,FALSE),"")</f>
        <v>1.0229999999999999</v>
      </c>
    </row>
    <row r="1157" spans="1:11" ht="15" x14ac:dyDescent="0.2">
      <c r="A1157" s="862">
        <v>804406</v>
      </c>
      <c r="B1157" s="863" t="s">
        <v>6763</v>
      </c>
      <c r="C1157" s="862" t="s">
        <v>587</v>
      </c>
      <c r="D1157" s="802">
        <f t="shared" si="17"/>
        <v>4762.09</v>
      </c>
      <c r="G1157" s="872">
        <v>4655.03</v>
      </c>
      <c r="J1157" s="840" t="s">
        <v>15822</v>
      </c>
      <c r="K1157" s="848">
        <f>IFERROR(VLOOKUP(J1157,REAJUSTE!A:AA,27,FALSE),"")</f>
        <v>1.0229999999999999</v>
      </c>
    </row>
    <row r="1158" spans="1:11" ht="15" x14ac:dyDescent="0.2">
      <c r="A1158" s="862">
        <v>804158</v>
      </c>
      <c r="B1158" s="863" t="s">
        <v>6764</v>
      </c>
      <c r="C1158" s="862" t="s">
        <v>587</v>
      </c>
      <c r="D1158" s="802">
        <f t="shared" si="17"/>
        <v>2342.5100000000002</v>
      </c>
      <c r="G1158" s="872">
        <v>2289.85</v>
      </c>
      <c r="J1158" s="840" t="s">
        <v>15822</v>
      </c>
      <c r="K1158" s="848">
        <f>IFERROR(VLOOKUP(J1158,REAJUSTE!A:AA,27,FALSE),"")</f>
        <v>1.0229999999999999</v>
      </c>
    </row>
    <row r="1159" spans="1:11" ht="15" x14ac:dyDescent="0.2">
      <c r="A1159" s="862">
        <v>804143</v>
      </c>
      <c r="B1159" s="863" t="s">
        <v>6765</v>
      </c>
      <c r="C1159" s="862" t="s">
        <v>587</v>
      </c>
      <c r="D1159" s="802">
        <f t="shared" si="17"/>
        <v>2631.03</v>
      </c>
      <c r="G1159" s="872">
        <v>2571.88</v>
      </c>
      <c r="J1159" s="840" t="s">
        <v>15822</v>
      </c>
      <c r="K1159" s="848">
        <f>IFERROR(VLOOKUP(J1159,REAJUSTE!A:AA,27,FALSE),"")</f>
        <v>1.0229999999999999</v>
      </c>
    </row>
    <row r="1160" spans="1:11" ht="15" x14ac:dyDescent="0.2">
      <c r="A1160" s="862">
        <v>804142</v>
      </c>
      <c r="B1160" s="863" t="s">
        <v>6766</v>
      </c>
      <c r="C1160" s="862" t="s">
        <v>587</v>
      </c>
      <c r="D1160" s="802">
        <f t="shared" si="17"/>
        <v>2078.17</v>
      </c>
      <c r="G1160" s="872">
        <v>2031.45</v>
      </c>
      <c r="J1160" s="840" t="s">
        <v>15822</v>
      </c>
      <c r="K1160" s="848">
        <f>IFERROR(VLOOKUP(J1160,REAJUSTE!A:AA,27,FALSE),"")</f>
        <v>1.0229999999999999</v>
      </c>
    </row>
    <row r="1161" spans="1:11" ht="15" x14ac:dyDescent="0.2">
      <c r="A1161" s="862">
        <v>804409</v>
      </c>
      <c r="B1161" s="863" t="s">
        <v>6767</v>
      </c>
      <c r="C1161" s="862" t="s">
        <v>587</v>
      </c>
      <c r="D1161" s="802">
        <f t="shared" si="17"/>
        <v>7429.15</v>
      </c>
      <c r="G1161" s="872">
        <v>7262.13</v>
      </c>
      <c r="J1161" s="840" t="s">
        <v>15822</v>
      </c>
      <c r="K1161" s="848">
        <f>IFERROR(VLOOKUP(J1161,REAJUSTE!A:AA,27,FALSE),"")</f>
        <v>1.0229999999999999</v>
      </c>
    </row>
    <row r="1162" spans="1:11" ht="15" x14ac:dyDescent="0.2">
      <c r="A1162" s="862">
        <v>804161</v>
      </c>
      <c r="B1162" s="863" t="s">
        <v>6768</v>
      </c>
      <c r="C1162" s="862" t="s">
        <v>587</v>
      </c>
      <c r="D1162" s="802">
        <f t="shared" si="17"/>
        <v>4524.79</v>
      </c>
      <c r="G1162" s="872">
        <v>4423.0600000000004</v>
      </c>
      <c r="J1162" s="840" t="s">
        <v>15822</v>
      </c>
      <c r="K1162" s="848">
        <f>IFERROR(VLOOKUP(J1162,REAJUSTE!A:AA,27,FALSE),"")</f>
        <v>1.0229999999999999</v>
      </c>
    </row>
    <row r="1163" spans="1:11" ht="15" x14ac:dyDescent="0.2">
      <c r="A1163" s="862">
        <v>804408</v>
      </c>
      <c r="B1163" s="863" t="s">
        <v>6769</v>
      </c>
      <c r="C1163" s="862" t="s">
        <v>587</v>
      </c>
      <c r="D1163" s="802">
        <f t="shared" ref="D1163:D1226" si="18">TRUNC(G1163*K1163,2)</f>
        <v>5786.84</v>
      </c>
      <c r="G1163" s="872">
        <v>5656.74</v>
      </c>
      <c r="J1163" s="840" t="s">
        <v>15822</v>
      </c>
      <c r="K1163" s="848">
        <f>IFERROR(VLOOKUP(J1163,REAJUSTE!A:AA,27,FALSE),"")</f>
        <v>1.0229999999999999</v>
      </c>
    </row>
    <row r="1164" spans="1:11" ht="15" x14ac:dyDescent="0.2">
      <c r="A1164" s="862">
        <v>804160</v>
      </c>
      <c r="B1164" s="863" t="s">
        <v>6770</v>
      </c>
      <c r="C1164" s="862" t="s">
        <v>587</v>
      </c>
      <c r="D1164" s="802">
        <f t="shared" si="18"/>
        <v>3539.25</v>
      </c>
      <c r="G1164" s="872">
        <v>3459.68</v>
      </c>
      <c r="J1164" s="840" t="s">
        <v>15822</v>
      </c>
      <c r="K1164" s="848">
        <f>IFERROR(VLOOKUP(J1164,REAJUSTE!A:AA,27,FALSE),"")</f>
        <v>1.0229999999999999</v>
      </c>
    </row>
    <row r="1165" spans="1:11" ht="15" x14ac:dyDescent="0.2">
      <c r="A1165" s="862">
        <v>804165</v>
      </c>
      <c r="B1165" s="863" t="s">
        <v>6771</v>
      </c>
      <c r="C1165" s="862" t="s">
        <v>587</v>
      </c>
      <c r="D1165" s="802">
        <f t="shared" si="18"/>
        <v>4537.87</v>
      </c>
      <c r="G1165" s="872">
        <v>4435.8500000000004</v>
      </c>
      <c r="J1165" s="840" t="s">
        <v>15822</v>
      </c>
      <c r="K1165" s="848">
        <f>IFERROR(VLOOKUP(J1165,REAJUSTE!A:AA,27,FALSE),"")</f>
        <v>1.0229999999999999</v>
      </c>
    </row>
    <row r="1166" spans="1:11" ht="15" x14ac:dyDescent="0.2">
      <c r="A1166" s="862">
        <v>804164</v>
      </c>
      <c r="B1166" s="863" t="s">
        <v>6772</v>
      </c>
      <c r="C1166" s="862" t="s">
        <v>587</v>
      </c>
      <c r="D1166" s="802">
        <f t="shared" si="18"/>
        <v>3551.56</v>
      </c>
      <c r="G1166" s="872">
        <v>3471.72</v>
      </c>
      <c r="J1166" s="840" t="s">
        <v>15822</v>
      </c>
      <c r="K1166" s="848">
        <f>IFERROR(VLOOKUP(J1166,REAJUSTE!A:AA,27,FALSE),"")</f>
        <v>1.0229999999999999</v>
      </c>
    </row>
    <row r="1167" spans="1:11" ht="15" x14ac:dyDescent="0.2">
      <c r="A1167" s="862">
        <v>804411</v>
      </c>
      <c r="B1167" s="863" t="s">
        <v>6773</v>
      </c>
      <c r="C1167" s="862" t="s">
        <v>587</v>
      </c>
      <c r="D1167" s="802">
        <f t="shared" si="18"/>
        <v>7835.92</v>
      </c>
      <c r="G1167" s="872">
        <v>7659.75</v>
      </c>
      <c r="J1167" s="840" t="s">
        <v>15822</v>
      </c>
      <c r="K1167" s="848">
        <f>IFERROR(VLOOKUP(J1167,REAJUSTE!A:AA,27,FALSE),"")</f>
        <v>1.0229999999999999</v>
      </c>
    </row>
    <row r="1168" spans="1:11" ht="15" x14ac:dyDescent="0.2">
      <c r="A1168" s="862">
        <v>804167</v>
      </c>
      <c r="B1168" s="863" t="s">
        <v>6774</v>
      </c>
      <c r="C1168" s="862" t="s">
        <v>587</v>
      </c>
      <c r="D1168" s="802">
        <f t="shared" si="18"/>
        <v>4554.9399999999996</v>
      </c>
      <c r="G1168" s="872">
        <v>4452.54</v>
      </c>
      <c r="J1168" s="840" t="s">
        <v>15822</v>
      </c>
      <c r="K1168" s="848">
        <f>IFERROR(VLOOKUP(J1168,REAJUSTE!A:AA,27,FALSE),"")</f>
        <v>1.0229999999999999</v>
      </c>
    </row>
    <row r="1169" spans="1:11" ht="15" x14ac:dyDescent="0.2">
      <c r="A1169" s="862">
        <v>804410</v>
      </c>
      <c r="B1169" s="863" t="s">
        <v>6775</v>
      </c>
      <c r="C1169" s="862" t="s">
        <v>587</v>
      </c>
      <c r="D1169" s="802">
        <f t="shared" si="18"/>
        <v>6099.26</v>
      </c>
      <c r="G1169" s="872">
        <v>5962.14</v>
      </c>
      <c r="J1169" s="840" t="s">
        <v>15822</v>
      </c>
      <c r="K1169" s="848">
        <f>IFERROR(VLOOKUP(J1169,REAJUSTE!A:AA,27,FALSE),"")</f>
        <v>1.0229999999999999</v>
      </c>
    </row>
    <row r="1170" spans="1:11" ht="15" x14ac:dyDescent="0.2">
      <c r="A1170" s="862">
        <v>804166</v>
      </c>
      <c r="B1170" s="863" t="s">
        <v>6776</v>
      </c>
      <c r="C1170" s="862" t="s">
        <v>587</v>
      </c>
      <c r="D1170" s="802">
        <f t="shared" si="18"/>
        <v>3567.58</v>
      </c>
      <c r="G1170" s="872">
        <v>3487.38</v>
      </c>
      <c r="J1170" s="840" t="s">
        <v>15822</v>
      </c>
      <c r="K1170" s="848">
        <f>IFERROR(VLOOKUP(J1170,REAJUSTE!A:AA,27,FALSE),"")</f>
        <v>1.0229999999999999</v>
      </c>
    </row>
    <row r="1171" spans="1:11" ht="15" x14ac:dyDescent="0.2">
      <c r="A1171" s="862">
        <v>804169</v>
      </c>
      <c r="B1171" s="863" t="s">
        <v>6777</v>
      </c>
      <c r="C1171" s="862" t="s">
        <v>587</v>
      </c>
      <c r="D1171" s="802">
        <f t="shared" si="18"/>
        <v>4579.88</v>
      </c>
      <c r="G1171" s="872">
        <v>4476.92</v>
      </c>
      <c r="J1171" s="840" t="s">
        <v>15822</v>
      </c>
      <c r="K1171" s="848">
        <f>IFERROR(VLOOKUP(J1171,REAJUSTE!A:AA,27,FALSE),"")</f>
        <v>1.0229999999999999</v>
      </c>
    </row>
    <row r="1172" spans="1:11" ht="15" x14ac:dyDescent="0.2">
      <c r="A1172" s="862">
        <v>804168</v>
      </c>
      <c r="B1172" s="863" t="s">
        <v>6778</v>
      </c>
      <c r="C1172" s="862" t="s">
        <v>587</v>
      </c>
      <c r="D1172" s="802">
        <f t="shared" si="18"/>
        <v>3591.15</v>
      </c>
      <c r="G1172" s="872">
        <v>3510.42</v>
      </c>
      <c r="J1172" s="840" t="s">
        <v>15822</v>
      </c>
      <c r="K1172" s="848">
        <f>IFERROR(VLOOKUP(J1172,REAJUSTE!A:AA,27,FALSE),"")</f>
        <v>1.0229999999999999</v>
      </c>
    </row>
    <row r="1173" spans="1:11" ht="15" x14ac:dyDescent="0.2">
      <c r="A1173" s="862">
        <v>804171</v>
      </c>
      <c r="B1173" s="863" t="s">
        <v>6779</v>
      </c>
      <c r="C1173" s="862" t="s">
        <v>587</v>
      </c>
      <c r="D1173" s="802">
        <f t="shared" si="18"/>
        <v>4613.8999999999996</v>
      </c>
      <c r="G1173" s="872">
        <v>4510.17</v>
      </c>
      <c r="J1173" s="840" t="s">
        <v>15822</v>
      </c>
      <c r="K1173" s="848">
        <f>IFERROR(VLOOKUP(J1173,REAJUSTE!A:AA,27,FALSE),"")</f>
        <v>1.0229999999999999</v>
      </c>
    </row>
    <row r="1174" spans="1:11" ht="15" x14ac:dyDescent="0.2">
      <c r="A1174" s="862">
        <v>804170</v>
      </c>
      <c r="B1174" s="863" t="s">
        <v>6780</v>
      </c>
      <c r="C1174" s="862" t="s">
        <v>587</v>
      </c>
      <c r="D1174" s="802">
        <f t="shared" si="18"/>
        <v>3623.35</v>
      </c>
      <c r="G1174" s="872">
        <v>3541.89</v>
      </c>
      <c r="J1174" s="840" t="s">
        <v>15822</v>
      </c>
      <c r="K1174" s="848">
        <f>IFERROR(VLOOKUP(J1174,REAJUSTE!A:AA,27,FALSE),"")</f>
        <v>1.0229999999999999</v>
      </c>
    </row>
    <row r="1175" spans="1:11" ht="15" x14ac:dyDescent="0.2">
      <c r="A1175" s="862">
        <v>804413</v>
      </c>
      <c r="B1175" s="863" t="s">
        <v>6781</v>
      </c>
      <c r="C1175" s="862" t="s">
        <v>587</v>
      </c>
      <c r="D1175" s="802">
        <f t="shared" si="18"/>
        <v>8782.93</v>
      </c>
      <c r="G1175" s="872">
        <v>8585.4699999999993</v>
      </c>
      <c r="J1175" s="840" t="s">
        <v>15822</v>
      </c>
      <c r="K1175" s="848">
        <f>IFERROR(VLOOKUP(J1175,REAJUSTE!A:AA,27,FALSE),"")</f>
        <v>1.0229999999999999</v>
      </c>
    </row>
    <row r="1176" spans="1:11" ht="15" x14ac:dyDescent="0.2">
      <c r="A1176" s="862">
        <v>804173</v>
      </c>
      <c r="B1176" s="863" t="s">
        <v>6782</v>
      </c>
      <c r="C1176" s="862" t="s">
        <v>587</v>
      </c>
      <c r="D1176" s="802">
        <f t="shared" si="18"/>
        <v>4659.6400000000003</v>
      </c>
      <c r="G1176" s="872">
        <v>4554.88</v>
      </c>
      <c r="J1176" s="840" t="s">
        <v>15822</v>
      </c>
      <c r="K1176" s="848">
        <f>IFERROR(VLOOKUP(J1176,REAJUSTE!A:AA,27,FALSE),"")</f>
        <v>1.0229999999999999</v>
      </c>
    </row>
    <row r="1177" spans="1:11" ht="15" x14ac:dyDescent="0.2">
      <c r="A1177" s="862">
        <v>804412</v>
      </c>
      <c r="B1177" s="863" t="s">
        <v>6783</v>
      </c>
      <c r="C1177" s="862" t="s">
        <v>587</v>
      </c>
      <c r="D1177" s="802">
        <f t="shared" si="18"/>
        <v>6827.95</v>
      </c>
      <c r="G1177" s="872">
        <v>6674.44</v>
      </c>
      <c r="J1177" s="840" t="s">
        <v>15822</v>
      </c>
      <c r="K1177" s="848">
        <f>IFERROR(VLOOKUP(J1177,REAJUSTE!A:AA,27,FALSE),"")</f>
        <v>1.0229999999999999</v>
      </c>
    </row>
    <row r="1178" spans="1:11" ht="15" x14ac:dyDescent="0.2">
      <c r="A1178" s="862">
        <v>804172</v>
      </c>
      <c r="B1178" s="863" t="s">
        <v>6784</v>
      </c>
      <c r="C1178" s="862" t="s">
        <v>587</v>
      </c>
      <c r="D1178" s="802">
        <f t="shared" si="18"/>
        <v>3666.95</v>
      </c>
      <c r="G1178" s="872">
        <v>3584.51</v>
      </c>
      <c r="J1178" s="840" t="s">
        <v>15822</v>
      </c>
      <c r="K1178" s="848">
        <f>IFERROR(VLOOKUP(J1178,REAJUSTE!A:AA,27,FALSE),"")</f>
        <v>1.0229999999999999</v>
      </c>
    </row>
    <row r="1179" spans="1:11" ht="15" x14ac:dyDescent="0.2">
      <c r="A1179" s="862">
        <v>804175</v>
      </c>
      <c r="B1179" s="863" t="s">
        <v>6785</v>
      </c>
      <c r="C1179" s="862" t="s">
        <v>587</v>
      </c>
      <c r="D1179" s="802">
        <f t="shared" si="18"/>
        <v>4720.95</v>
      </c>
      <c r="G1179" s="872">
        <v>4614.8100000000004</v>
      </c>
      <c r="J1179" s="840" t="s">
        <v>15822</v>
      </c>
      <c r="K1179" s="848">
        <f>IFERROR(VLOOKUP(J1179,REAJUSTE!A:AA,27,FALSE),"")</f>
        <v>1.0229999999999999</v>
      </c>
    </row>
    <row r="1180" spans="1:11" ht="15" x14ac:dyDescent="0.2">
      <c r="A1180" s="862">
        <v>804174</v>
      </c>
      <c r="B1180" s="863" t="s">
        <v>6786</v>
      </c>
      <c r="C1180" s="862" t="s">
        <v>587</v>
      </c>
      <c r="D1180" s="802">
        <f t="shared" si="18"/>
        <v>3725.83</v>
      </c>
      <c r="G1180" s="872">
        <v>3642.07</v>
      </c>
      <c r="J1180" s="840" t="s">
        <v>15822</v>
      </c>
      <c r="K1180" s="848">
        <f>IFERROR(VLOOKUP(J1180,REAJUSTE!A:AA,27,FALSE),"")</f>
        <v>1.0229999999999999</v>
      </c>
    </row>
    <row r="1181" spans="1:11" ht="15" x14ac:dyDescent="0.2">
      <c r="A1181" s="862">
        <v>804177</v>
      </c>
      <c r="B1181" s="863" t="s">
        <v>6787</v>
      </c>
      <c r="C1181" s="862" t="s">
        <v>587</v>
      </c>
      <c r="D1181" s="802">
        <f t="shared" si="18"/>
        <v>4802.91</v>
      </c>
      <c r="G1181" s="872">
        <v>4694.93</v>
      </c>
      <c r="J1181" s="840" t="s">
        <v>15822</v>
      </c>
      <c r="K1181" s="848">
        <f>IFERROR(VLOOKUP(J1181,REAJUSTE!A:AA,27,FALSE),"")</f>
        <v>1.0229999999999999</v>
      </c>
    </row>
    <row r="1182" spans="1:11" ht="15" x14ac:dyDescent="0.2">
      <c r="A1182" s="862">
        <v>804176</v>
      </c>
      <c r="B1182" s="863" t="s">
        <v>6788</v>
      </c>
      <c r="C1182" s="862" t="s">
        <v>587</v>
      </c>
      <c r="D1182" s="802">
        <f t="shared" si="18"/>
        <v>3804.91</v>
      </c>
      <c r="G1182" s="872">
        <v>3719.37</v>
      </c>
      <c r="J1182" s="840" t="s">
        <v>15822</v>
      </c>
      <c r="K1182" s="848">
        <f>IFERROR(VLOOKUP(J1182,REAJUSTE!A:AA,27,FALSE),"")</f>
        <v>1.0229999999999999</v>
      </c>
    </row>
    <row r="1183" spans="1:11" ht="15" x14ac:dyDescent="0.2">
      <c r="A1183" s="862">
        <v>804415</v>
      </c>
      <c r="B1183" s="863" t="s">
        <v>6789</v>
      </c>
      <c r="C1183" s="862" t="s">
        <v>587</v>
      </c>
      <c r="D1183" s="802">
        <f t="shared" si="18"/>
        <v>11013.19</v>
      </c>
      <c r="G1183" s="872">
        <v>10765.59</v>
      </c>
      <c r="J1183" s="840" t="s">
        <v>15822</v>
      </c>
      <c r="K1183" s="848">
        <f>IFERROR(VLOOKUP(J1183,REAJUSTE!A:AA,27,FALSE),"")</f>
        <v>1.0229999999999999</v>
      </c>
    </row>
    <row r="1184" spans="1:11" ht="15" x14ac:dyDescent="0.2">
      <c r="A1184" s="862">
        <v>804179</v>
      </c>
      <c r="B1184" s="863" t="s">
        <v>6790</v>
      </c>
      <c r="C1184" s="862" t="s">
        <v>587</v>
      </c>
      <c r="D1184" s="802">
        <f t="shared" si="18"/>
        <v>4915.12</v>
      </c>
      <c r="G1184" s="872">
        <v>4804.62</v>
      </c>
      <c r="J1184" s="840" t="s">
        <v>15822</v>
      </c>
      <c r="K1184" s="848">
        <f>IFERROR(VLOOKUP(J1184,REAJUSTE!A:AA,27,FALSE),"")</f>
        <v>1.0229999999999999</v>
      </c>
    </row>
    <row r="1185" spans="1:11" ht="15" x14ac:dyDescent="0.2">
      <c r="A1185" s="862">
        <v>804414</v>
      </c>
      <c r="B1185" s="863" t="s">
        <v>6791</v>
      </c>
      <c r="C1185" s="862" t="s">
        <v>587</v>
      </c>
      <c r="D1185" s="802">
        <f t="shared" si="18"/>
        <v>8536.35</v>
      </c>
      <c r="G1185" s="872">
        <v>8344.43</v>
      </c>
      <c r="J1185" s="840" t="s">
        <v>15822</v>
      </c>
      <c r="K1185" s="848">
        <f>IFERROR(VLOOKUP(J1185,REAJUSTE!A:AA,27,FALSE),"")</f>
        <v>1.0229999999999999</v>
      </c>
    </row>
    <row r="1186" spans="1:11" ht="15" x14ac:dyDescent="0.2">
      <c r="A1186" s="862">
        <v>804178</v>
      </c>
      <c r="B1186" s="863" t="s">
        <v>6792</v>
      </c>
      <c r="C1186" s="862" t="s">
        <v>587</v>
      </c>
      <c r="D1186" s="802">
        <f t="shared" si="18"/>
        <v>3913.93</v>
      </c>
      <c r="G1186" s="872">
        <v>3825.94</v>
      </c>
      <c r="J1186" s="840" t="s">
        <v>15822</v>
      </c>
      <c r="K1186" s="848">
        <f>IFERROR(VLOOKUP(J1186,REAJUSTE!A:AA,27,FALSE),"")</f>
        <v>1.0229999999999999</v>
      </c>
    </row>
    <row r="1187" spans="1:11" ht="15" x14ac:dyDescent="0.2">
      <c r="A1187" s="862">
        <v>804163</v>
      </c>
      <c r="B1187" s="863" t="s">
        <v>6793</v>
      </c>
      <c r="C1187" s="862" t="s">
        <v>587</v>
      </c>
      <c r="D1187" s="802">
        <f t="shared" si="18"/>
        <v>4528.34</v>
      </c>
      <c r="G1187" s="872">
        <v>4426.53</v>
      </c>
      <c r="J1187" s="840" t="s">
        <v>15822</v>
      </c>
      <c r="K1187" s="848">
        <f>IFERROR(VLOOKUP(J1187,REAJUSTE!A:AA,27,FALSE),"")</f>
        <v>1.0229999999999999</v>
      </c>
    </row>
    <row r="1188" spans="1:11" ht="15" x14ac:dyDescent="0.2">
      <c r="A1188" s="862">
        <v>804162</v>
      </c>
      <c r="B1188" s="863" t="s">
        <v>6794</v>
      </c>
      <c r="C1188" s="862" t="s">
        <v>587</v>
      </c>
      <c r="D1188" s="802">
        <f t="shared" si="18"/>
        <v>3542.63</v>
      </c>
      <c r="G1188" s="872">
        <v>3462.99</v>
      </c>
      <c r="J1188" s="840" t="s">
        <v>15822</v>
      </c>
      <c r="K1188" s="848">
        <f>IFERROR(VLOOKUP(J1188,REAJUSTE!A:AA,27,FALSE),"")</f>
        <v>1.0229999999999999</v>
      </c>
    </row>
    <row r="1189" spans="1:11" ht="15" x14ac:dyDescent="0.2">
      <c r="A1189" s="862">
        <v>804441</v>
      </c>
      <c r="B1189" s="863" t="s">
        <v>6795</v>
      </c>
      <c r="C1189" s="862" t="s">
        <v>587</v>
      </c>
      <c r="D1189" s="802">
        <f t="shared" si="18"/>
        <v>5066.72</v>
      </c>
      <c r="G1189" s="872">
        <v>4952.8100000000004</v>
      </c>
      <c r="J1189" s="840" t="s">
        <v>15822</v>
      </c>
      <c r="K1189" s="848">
        <f>IFERROR(VLOOKUP(J1189,REAJUSTE!A:AA,27,FALSE),"")</f>
        <v>1.0229999999999999</v>
      </c>
    </row>
    <row r="1190" spans="1:11" ht="15" x14ac:dyDescent="0.2">
      <c r="A1190" s="862">
        <v>804317</v>
      </c>
      <c r="B1190" s="863" t="s">
        <v>6796</v>
      </c>
      <c r="C1190" s="862" t="s">
        <v>587</v>
      </c>
      <c r="D1190" s="802">
        <f t="shared" si="18"/>
        <v>2763.3</v>
      </c>
      <c r="G1190" s="872">
        <v>2701.18</v>
      </c>
      <c r="J1190" s="840" t="s">
        <v>15822</v>
      </c>
      <c r="K1190" s="848">
        <f>IFERROR(VLOOKUP(J1190,REAJUSTE!A:AA,27,FALSE),"")</f>
        <v>1.0229999999999999</v>
      </c>
    </row>
    <row r="1191" spans="1:11" ht="15" x14ac:dyDescent="0.2">
      <c r="A1191" s="862">
        <v>804440</v>
      </c>
      <c r="B1191" s="863" t="s">
        <v>6797</v>
      </c>
      <c r="C1191" s="862" t="s">
        <v>587</v>
      </c>
      <c r="D1191" s="802">
        <f t="shared" si="18"/>
        <v>4057.18</v>
      </c>
      <c r="G1191" s="872">
        <v>3965.97</v>
      </c>
      <c r="J1191" s="840" t="s">
        <v>15822</v>
      </c>
      <c r="K1191" s="848">
        <f>IFERROR(VLOOKUP(J1191,REAJUSTE!A:AA,27,FALSE),"")</f>
        <v>1.0229999999999999</v>
      </c>
    </row>
    <row r="1192" spans="1:11" ht="15" x14ac:dyDescent="0.2">
      <c r="A1192" s="862">
        <v>804316</v>
      </c>
      <c r="B1192" s="863" t="s">
        <v>6798</v>
      </c>
      <c r="C1192" s="862" t="s">
        <v>587</v>
      </c>
      <c r="D1192" s="802">
        <f t="shared" si="18"/>
        <v>2184.31</v>
      </c>
      <c r="G1192" s="872">
        <v>2135.21</v>
      </c>
      <c r="J1192" s="840" t="s">
        <v>15822</v>
      </c>
      <c r="K1192" s="848">
        <f>IFERROR(VLOOKUP(J1192,REAJUSTE!A:AA,27,FALSE),"")</f>
        <v>1.0229999999999999</v>
      </c>
    </row>
    <row r="1193" spans="1:11" ht="15" x14ac:dyDescent="0.2">
      <c r="A1193" s="862">
        <v>804321</v>
      </c>
      <c r="B1193" s="863" t="s">
        <v>6799</v>
      </c>
      <c r="C1193" s="862" t="s">
        <v>587</v>
      </c>
      <c r="D1193" s="802">
        <f t="shared" si="18"/>
        <v>2782.66</v>
      </c>
      <c r="G1193" s="872">
        <v>2720.1</v>
      </c>
      <c r="J1193" s="840" t="s">
        <v>15822</v>
      </c>
      <c r="K1193" s="848">
        <f>IFERROR(VLOOKUP(J1193,REAJUSTE!A:AA,27,FALSE),"")</f>
        <v>1.0229999999999999</v>
      </c>
    </row>
    <row r="1194" spans="1:11" ht="15" x14ac:dyDescent="0.2">
      <c r="A1194" s="862">
        <v>804320</v>
      </c>
      <c r="B1194" s="863" t="s">
        <v>6800</v>
      </c>
      <c r="C1194" s="862" t="s">
        <v>587</v>
      </c>
      <c r="D1194" s="802">
        <f t="shared" si="18"/>
        <v>2201.84</v>
      </c>
      <c r="G1194" s="872">
        <v>2152.34</v>
      </c>
      <c r="J1194" s="840" t="s">
        <v>15822</v>
      </c>
      <c r="K1194" s="848">
        <f>IFERROR(VLOOKUP(J1194,REAJUSTE!A:AA,27,FALSE),"")</f>
        <v>1.0229999999999999</v>
      </c>
    </row>
    <row r="1195" spans="1:11" ht="15" x14ac:dyDescent="0.2">
      <c r="A1195" s="862">
        <v>804443</v>
      </c>
      <c r="B1195" s="863" t="s">
        <v>6801</v>
      </c>
      <c r="C1195" s="862" t="s">
        <v>587</v>
      </c>
      <c r="D1195" s="802">
        <f t="shared" si="18"/>
        <v>5287.5</v>
      </c>
      <c r="G1195" s="872">
        <v>5168.63</v>
      </c>
      <c r="J1195" s="840" t="s">
        <v>15822</v>
      </c>
      <c r="K1195" s="848">
        <f>IFERROR(VLOOKUP(J1195,REAJUSTE!A:AA,27,FALSE),"")</f>
        <v>1.0229999999999999</v>
      </c>
    </row>
    <row r="1196" spans="1:11" ht="15" x14ac:dyDescent="0.2">
      <c r="A1196" s="862">
        <v>804323</v>
      </c>
      <c r="B1196" s="863" t="s">
        <v>6802</v>
      </c>
      <c r="C1196" s="862" t="s">
        <v>587</v>
      </c>
      <c r="D1196" s="802">
        <f t="shared" si="18"/>
        <v>2808.46</v>
      </c>
      <c r="G1196" s="872">
        <v>2745.32</v>
      </c>
      <c r="J1196" s="840" t="s">
        <v>15822</v>
      </c>
      <c r="K1196" s="848">
        <f>IFERROR(VLOOKUP(J1196,REAJUSTE!A:AA,27,FALSE),"")</f>
        <v>1.0229999999999999</v>
      </c>
    </row>
    <row r="1197" spans="1:11" ht="15" x14ac:dyDescent="0.2">
      <c r="A1197" s="862">
        <v>804442</v>
      </c>
      <c r="B1197" s="863" t="s">
        <v>6803</v>
      </c>
      <c r="C1197" s="862" t="s">
        <v>587</v>
      </c>
      <c r="D1197" s="802">
        <f t="shared" si="18"/>
        <v>4232.84</v>
      </c>
      <c r="G1197" s="872">
        <v>4137.68</v>
      </c>
      <c r="J1197" s="840" t="s">
        <v>15822</v>
      </c>
      <c r="K1197" s="848">
        <f>IFERROR(VLOOKUP(J1197,REAJUSTE!A:AA,27,FALSE),"")</f>
        <v>1.0229999999999999</v>
      </c>
    </row>
    <row r="1198" spans="1:11" ht="15" x14ac:dyDescent="0.2">
      <c r="A1198" s="862">
        <v>804322</v>
      </c>
      <c r="B1198" s="863" t="s">
        <v>6804</v>
      </c>
      <c r="C1198" s="862" t="s">
        <v>587</v>
      </c>
      <c r="D1198" s="802">
        <f t="shared" si="18"/>
        <v>2225.21</v>
      </c>
      <c r="G1198" s="872">
        <v>2175.19</v>
      </c>
      <c r="J1198" s="840" t="s">
        <v>15822</v>
      </c>
      <c r="K1198" s="848">
        <f>IFERROR(VLOOKUP(J1198,REAJUSTE!A:AA,27,FALSE),"")</f>
        <v>1.0229999999999999</v>
      </c>
    </row>
    <row r="1199" spans="1:11" ht="15" x14ac:dyDescent="0.2">
      <c r="A1199" s="862">
        <v>804325</v>
      </c>
      <c r="B1199" s="863" t="s">
        <v>6805</v>
      </c>
      <c r="C1199" s="862" t="s">
        <v>587</v>
      </c>
      <c r="D1199" s="802">
        <f t="shared" si="18"/>
        <v>2845.8</v>
      </c>
      <c r="G1199" s="872">
        <v>2781.82</v>
      </c>
      <c r="J1199" s="840" t="s">
        <v>15822</v>
      </c>
      <c r="K1199" s="848">
        <f>IFERROR(VLOOKUP(J1199,REAJUSTE!A:AA,27,FALSE),"")</f>
        <v>1.0229999999999999</v>
      </c>
    </row>
    <row r="1200" spans="1:11" ht="15" x14ac:dyDescent="0.2">
      <c r="A1200" s="862">
        <v>804324</v>
      </c>
      <c r="B1200" s="863" t="s">
        <v>6806</v>
      </c>
      <c r="C1200" s="862" t="s">
        <v>587</v>
      </c>
      <c r="D1200" s="802">
        <f t="shared" si="18"/>
        <v>2259.36</v>
      </c>
      <c r="G1200" s="872">
        <v>2208.5700000000002</v>
      </c>
      <c r="J1200" s="840" t="s">
        <v>15822</v>
      </c>
      <c r="K1200" s="848">
        <f>IFERROR(VLOOKUP(J1200,REAJUSTE!A:AA,27,FALSE),"")</f>
        <v>1.0229999999999999</v>
      </c>
    </row>
    <row r="1201" spans="1:11" ht="15" x14ac:dyDescent="0.2">
      <c r="A1201" s="862">
        <v>804327</v>
      </c>
      <c r="B1201" s="863" t="s">
        <v>6807</v>
      </c>
      <c r="C1201" s="862" t="s">
        <v>587</v>
      </c>
      <c r="D1201" s="802">
        <f t="shared" si="18"/>
        <v>2897.12</v>
      </c>
      <c r="G1201" s="872">
        <v>2831.99</v>
      </c>
      <c r="J1201" s="840" t="s">
        <v>15822</v>
      </c>
      <c r="K1201" s="848">
        <f>IFERROR(VLOOKUP(J1201,REAJUSTE!A:AA,27,FALSE),"")</f>
        <v>1.0229999999999999</v>
      </c>
    </row>
    <row r="1202" spans="1:11" ht="15" x14ac:dyDescent="0.2">
      <c r="A1202" s="862">
        <v>804326</v>
      </c>
      <c r="B1202" s="863" t="s">
        <v>6808</v>
      </c>
      <c r="C1202" s="862" t="s">
        <v>587</v>
      </c>
      <c r="D1202" s="802">
        <f t="shared" si="18"/>
        <v>2306.44</v>
      </c>
      <c r="G1202" s="872">
        <v>2254.59</v>
      </c>
      <c r="J1202" s="840" t="s">
        <v>15822</v>
      </c>
      <c r="K1202" s="848">
        <f>IFERROR(VLOOKUP(J1202,REAJUSTE!A:AA,27,FALSE),"")</f>
        <v>1.0229999999999999</v>
      </c>
    </row>
    <row r="1203" spans="1:11" ht="15" x14ac:dyDescent="0.2">
      <c r="A1203" s="862">
        <v>804445</v>
      </c>
      <c r="B1203" s="863" t="s">
        <v>6809</v>
      </c>
      <c r="C1203" s="862" t="s">
        <v>587</v>
      </c>
      <c r="D1203" s="802">
        <f t="shared" si="18"/>
        <v>5900.85</v>
      </c>
      <c r="G1203" s="872">
        <v>5768.19</v>
      </c>
      <c r="J1203" s="840" t="s">
        <v>15822</v>
      </c>
      <c r="K1203" s="848">
        <f>IFERROR(VLOOKUP(J1203,REAJUSTE!A:AA,27,FALSE),"")</f>
        <v>1.0229999999999999</v>
      </c>
    </row>
    <row r="1204" spans="1:11" ht="15" x14ac:dyDescent="0.2">
      <c r="A1204" s="862">
        <v>804329</v>
      </c>
      <c r="B1204" s="863" t="s">
        <v>6810</v>
      </c>
      <c r="C1204" s="862" t="s">
        <v>587</v>
      </c>
      <c r="D1204" s="802">
        <f t="shared" si="18"/>
        <v>2965.4</v>
      </c>
      <c r="G1204" s="872">
        <v>2898.73</v>
      </c>
      <c r="J1204" s="840" t="s">
        <v>15822</v>
      </c>
      <c r="K1204" s="848">
        <f>IFERROR(VLOOKUP(J1204,REAJUSTE!A:AA,27,FALSE),"")</f>
        <v>1.0229999999999999</v>
      </c>
    </row>
    <row r="1205" spans="1:11" ht="15" x14ac:dyDescent="0.2">
      <c r="A1205" s="862">
        <v>804444</v>
      </c>
      <c r="B1205" s="863" t="s">
        <v>6811</v>
      </c>
      <c r="C1205" s="862" t="s">
        <v>587</v>
      </c>
      <c r="D1205" s="802">
        <f t="shared" si="18"/>
        <v>4721</v>
      </c>
      <c r="G1205" s="872">
        <v>4614.8599999999997</v>
      </c>
      <c r="J1205" s="840" t="s">
        <v>15822</v>
      </c>
      <c r="K1205" s="848">
        <f>IFERROR(VLOOKUP(J1205,REAJUSTE!A:AA,27,FALSE),"")</f>
        <v>1.0229999999999999</v>
      </c>
    </row>
    <row r="1206" spans="1:11" ht="15" x14ac:dyDescent="0.2">
      <c r="A1206" s="862">
        <v>804328</v>
      </c>
      <c r="B1206" s="863" t="s">
        <v>6812</v>
      </c>
      <c r="C1206" s="862" t="s">
        <v>587</v>
      </c>
      <c r="D1206" s="802">
        <f t="shared" si="18"/>
        <v>2369.69</v>
      </c>
      <c r="G1206" s="872">
        <v>2316.42</v>
      </c>
      <c r="J1206" s="840" t="s">
        <v>15822</v>
      </c>
      <c r="K1206" s="848">
        <f>IFERROR(VLOOKUP(J1206,REAJUSTE!A:AA,27,FALSE),"")</f>
        <v>1.0229999999999999</v>
      </c>
    </row>
    <row r="1207" spans="1:11" ht="15" x14ac:dyDescent="0.2">
      <c r="A1207" s="862">
        <v>804331</v>
      </c>
      <c r="B1207" s="863" t="s">
        <v>6813</v>
      </c>
      <c r="C1207" s="862" t="s">
        <v>587</v>
      </c>
      <c r="D1207" s="802">
        <f t="shared" si="18"/>
        <v>3053.69</v>
      </c>
      <c r="G1207" s="872">
        <v>2985.04</v>
      </c>
      <c r="J1207" s="840" t="s">
        <v>15822</v>
      </c>
      <c r="K1207" s="848">
        <f>IFERROR(VLOOKUP(J1207,REAJUSTE!A:AA,27,FALSE),"")</f>
        <v>1.0229999999999999</v>
      </c>
    </row>
    <row r="1208" spans="1:11" ht="15" x14ac:dyDescent="0.2">
      <c r="A1208" s="862">
        <v>804330</v>
      </c>
      <c r="B1208" s="863" t="s">
        <v>6814</v>
      </c>
      <c r="C1208" s="862" t="s">
        <v>587</v>
      </c>
      <c r="D1208" s="802">
        <f t="shared" si="18"/>
        <v>2452.2199999999998</v>
      </c>
      <c r="G1208" s="872">
        <v>2397.09</v>
      </c>
      <c r="J1208" s="840" t="s">
        <v>15822</v>
      </c>
      <c r="K1208" s="848">
        <f>IFERROR(VLOOKUP(J1208,REAJUSTE!A:AA,27,FALSE),"")</f>
        <v>1.0229999999999999</v>
      </c>
    </row>
    <row r="1209" spans="1:11" ht="15" x14ac:dyDescent="0.2">
      <c r="A1209" s="862">
        <v>804333</v>
      </c>
      <c r="B1209" s="863" t="s">
        <v>6815</v>
      </c>
      <c r="C1209" s="862" t="s">
        <v>587</v>
      </c>
      <c r="D1209" s="802">
        <f t="shared" si="18"/>
        <v>3171.73</v>
      </c>
      <c r="G1209" s="872">
        <v>3100.43</v>
      </c>
      <c r="J1209" s="840" t="s">
        <v>15822</v>
      </c>
      <c r="K1209" s="848">
        <f>IFERROR(VLOOKUP(J1209,REAJUSTE!A:AA,27,FALSE),"")</f>
        <v>1.0229999999999999</v>
      </c>
    </row>
    <row r="1210" spans="1:11" ht="15" x14ac:dyDescent="0.2">
      <c r="A1210" s="862">
        <v>804332</v>
      </c>
      <c r="B1210" s="863" t="s">
        <v>6816</v>
      </c>
      <c r="C1210" s="862" t="s">
        <v>587</v>
      </c>
      <c r="D1210" s="802">
        <f t="shared" si="18"/>
        <v>2563.5700000000002</v>
      </c>
      <c r="G1210" s="872">
        <v>2505.94</v>
      </c>
      <c r="J1210" s="840" t="s">
        <v>15822</v>
      </c>
      <c r="K1210" s="848">
        <f>IFERROR(VLOOKUP(J1210,REAJUSTE!A:AA,27,FALSE),"")</f>
        <v>1.0229999999999999</v>
      </c>
    </row>
    <row r="1211" spans="1:11" ht="15" x14ac:dyDescent="0.2">
      <c r="A1211" s="862">
        <v>804447</v>
      </c>
      <c r="B1211" s="863" t="s">
        <v>6817</v>
      </c>
      <c r="C1211" s="862" t="s">
        <v>587</v>
      </c>
      <c r="D1211" s="802">
        <f t="shared" si="18"/>
        <v>7300.34</v>
      </c>
      <c r="G1211" s="872">
        <v>7136.21</v>
      </c>
      <c r="J1211" s="840" t="s">
        <v>15822</v>
      </c>
      <c r="K1211" s="848">
        <f>IFERROR(VLOOKUP(J1211,REAJUSTE!A:AA,27,FALSE),"")</f>
        <v>1.0229999999999999</v>
      </c>
    </row>
    <row r="1212" spans="1:11" ht="15" x14ac:dyDescent="0.2">
      <c r="A1212" s="862">
        <v>804335</v>
      </c>
      <c r="B1212" s="863" t="s">
        <v>6818</v>
      </c>
      <c r="C1212" s="862" t="s">
        <v>587</v>
      </c>
      <c r="D1212" s="802">
        <f t="shared" si="18"/>
        <v>3327.88</v>
      </c>
      <c r="G1212" s="872">
        <v>3253.06</v>
      </c>
      <c r="J1212" s="840" t="s">
        <v>15822</v>
      </c>
      <c r="K1212" s="848">
        <f>IFERROR(VLOOKUP(J1212,REAJUSTE!A:AA,27,FALSE),"")</f>
        <v>1.0229999999999999</v>
      </c>
    </row>
    <row r="1213" spans="1:11" ht="15" x14ac:dyDescent="0.2">
      <c r="A1213" s="862">
        <v>804446</v>
      </c>
      <c r="B1213" s="863" t="s">
        <v>6819</v>
      </c>
      <c r="C1213" s="862" t="s">
        <v>587</v>
      </c>
      <c r="D1213" s="802">
        <f t="shared" si="18"/>
        <v>5833.8</v>
      </c>
      <c r="G1213" s="872">
        <v>5702.64</v>
      </c>
      <c r="J1213" s="840" t="s">
        <v>15822</v>
      </c>
      <c r="K1213" s="848">
        <f>IFERROR(VLOOKUP(J1213,REAJUSTE!A:AA,27,FALSE),"")</f>
        <v>1.0229999999999999</v>
      </c>
    </row>
    <row r="1214" spans="1:11" ht="15" x14ac:dyDescent="0.2">
      <c r="A1214" s="862">
        <v>804334</v>
      </c>
      <c r="B1214" s="863" t="s">
        <v>6820</v>
      </c>
      <c r="C1214" s="862" t="s">
        <v>587</v>
      </c>
      <c r="D1214" s="802">
        <f t="shared" si="18"/>
        <v>2712.42</v>
      </c>
      <c r="G1214" s="872">
        <v>2651.44</v>
      </c>
      <c r="J1214" s="840" t="s">
        <v>15822</v>
      </c>
      <c r="K1214" s="848">
        <f>IFERROR(VLOOKUP(J1214,REAJUSTE!A:AA,27,FALSE),"")</f>
        <v>1.0229999999999999</v>
      </c>
    </row>
    <row r="1215" spans="1:11" ht="15" x14ac:dyDescent="0.2">
      <c r="A1215" s="862">
        <v>804319</v>
      </c>
      <c r="B1215" s="863" t="s">
        <v>6821</v>
      </c>
      <c r="C1215" s="862" t="s">
        <v>587</v>
      </c>
      <c r="D1215" s="802">
        <f t="shared" si="18"/>
        <v>2767.75</v>
      </c>
      <c r="G1215" s="872">
        <v>2705.53</v>
      </c>
      <c r="J1215" s="840" t="s">
        <v>15822</v>
      </c>
      <c r="K1215" s="848">
        <f>IFERROR(VLOOKUP(J1215,REAJUSTE!A:AA,27,FALSE),"")</f>
        <v>1.0229999999999999</v>
      </c>
    </row>
    <row r="1216" spans="1:11" ht="15" x14ac:dyDescent="0.2">
      <c r="A1216" s="862">
        <v>804318</v>
      </c>
      <c r="B1216" s="863" t="s">
        <v>6822</v>
      </c>
      <c r="C1216" s="862" t="s">
        <v>587</v>
      </c>
      <c r="D1216" s="802">
        <f t="shared" si="18"/>
        <v>2188.3000000000002</v>
      </c>
      <c r="G1216" s="872">
        <v>2139.11</v>
      </c>
      <c r="J1216" s="840" t="s">
        <v>15822</v>
      </c>
      <c r="K1216" s="848">
        <f>IFERROR(VLOOKUP(J1216,REAJUSTE!A:AA,27,FALSE),"")</f>
        <v>1.0229999999999999</v>
      </c>
    </row>
    <row r="1217" spans="1:11" ht="15" x14ac:dyDescent="0.2">
      <c r="A1217" s="862">
        <v>804449</v>
      </c>
      <c r="B1217" s="863" t="s">
        <v>6823</v>
      </c>
      <c r="C1217" s="862" t="s">
        <v>587</v>
      </c>
      <c r="D1217" s="802">
        <f t="shared" si="18"/>
        <v>7361.94</v>
      </c>
      <c r="G1217" s="872">
        <v>7196.43</v>
      </c>
      <c r="J1217" s="840" t="s">
        <v>15822</v>
      </c>
      <c r="K1217" s="848">
        <f>IFERROR(VLOOKUP(J1217,REAJUSTE!A:AA,27,FALSE),"")</f>
        <v>1.0229999999999999</v>
      </c>
    </row>
    <row r="1218" spans="1:11" ht="15" x14ac:dyDescent="0.2">
      <c r="A1218" s="862">
        <v>804337</v>
      </c>
      <c r="B1218" s="863" t="s">
        <v>6824</v>
      </c>
      <c r="C1218" s="862" t="s">
        <v>587</v>
      </c>
      <c r="D1218" s="802">
        <f t="shared" si="18"/>
        <v>3786.53</v>
      </c>
      <c r="G1218" s="872">
        <v>3701.4</v>
      </c>
      <c r="J1218" s="840" t="s">
        <v>15822</v>
      </c>
      <c r="K1218" s="848">
        <f>IFERROR(VLOOKUP(J1218,REAJUSTE!A:AA,27,FALSE),"")</f>
        <v>1.0229999999999999</v>
      </c>
    </row>
    <row r="1219" spans="1:11" ht="15" x14ac:dyDescent="0.2">
      <c r="A1219" s="862">
        <v>804448</v>
      </c>
      <c r="B1219" s="863" t="s">
        <v>6825</v>
      </c>
      <c r="C1219" s="862" t="s">
        <v>587</v>
      </c>
      <c r="D1219" s="802">
        <f t="shared" si="18"/>
        <v>5801.37</v>
      </c>
      <c r="G1219" s="872">
        <v>5670.94</v>
      </c>
      <c r="J1219" s="840" t="s">
        <v>15822</v>
      </c>
      <c r="K1219" s="848">
        <f>IFERROR(VLOOKUP(J1219,REAJUSTE!A:AA,27,FALSE),"")</f>
        <v>1.0229999999999999</v>
      </c>
    </row>
    <row r="1220" spans="1:11" ht="15" x14ac:dyDescent="0.2">
      <c r="A1220" s="862">
        <v>804336</v>
      </c>
      <c r="B1220" s="863" t="s">
        <v>6826</v>
      </c>
      <c r="C1220" s="862" t="s">
        <v>587</v>
      </c>
      <c r="D1220" s="802">
        <f t="shared" si="18"/>
        <v>2951.39</v>
      </c>
      <c r="G1220" s="872">
        <v>2885.04</v>
      </c>
      <c r="J1220" s="840" t="s">
        <v>15822</v>
      </c>
      <c r="K1220" s="848">
        <f>IFERROR(VLOOKUP(J1220,REAJUSTE!A:AA,27,FALSE),"")</f>
        <v>1.0229999999999999</v>
      </c>
    </row>
    <row r="1221" spans="1:11" ht="15" x14ac:dyDescent="0.2">
      <c r="A1221" s="862">
        <v>804341</v>
      </c>
      <c r="B1221" s="863" t="s">
        <v>6827</v>
      </c>
      <c r="C1221" s="862" t="s">
        <v>587</v>
      </c>
      <c r="D1221" s="802">
        <f t="shared" si="18"/>
        <v>3815.97</v>
      </c>
      <c r="G1221" s="872">
        <v>3730.18</v>
      </c>
      <c r="J1221" s="840" t="s">
        <v>15822</v>
      </c>
      <c r="K1221" s="848">
        <f>IFERROR(VLOOKUP(J1221,REAJUSTE!A:AA,27,FALSE),"")</f>
        <v>1.0229999999999999</v>
      </c>
    </row>
    <row r="1222" spans="1:11" ht="15" x14ac:dyDescent="0.2">
      <c r="A1222" s="862">
        <v>804340</v>
      </c>
      <c r="B1222" s="863" t="s">
        <v>6828</v>
      </c>
      <c r="C1222" s="862" t="s">
        <v>587</v>
      </c>
      <c r="D1222" s="802">
        <f t="shared" si="18"/>
        <v>2977.19</v>
      </c>
      <c r="G1222" s="872">
        <v>2910.26</v>
      </c>
      <c r="J1222" s="840" t="s">
        <v>15822</v>
      </c>
      <c r="K1222" s="848">
        <f>IFERROR(VLOOKUP(J1222,REAJUSTE!A:AA,27,FALSE),"")</f>
        <v>1.0229999999999999</v>
      </c>
    </row>
    <row r="1223" spans="1:11" ht="15" x14ac:dyDescent="0.2">
      <c r="A1223" s="862">
        <v>804451</v>
      </c>
      <c r="B1223" s="863" t="s">
        <v>6829</v>
      </c>
      <c r="C1223" s="862" t="s">
        <v>587</v>
      </c>
      <c r="D1223" s="802">
        <f t="shared" si="18"/>
        <v>7700.03</v>
      </c>
      <c r="G1223" s="872">
        <v>7526.92</v>
      </c>
      <c r="J1223" s="840" t="s">
        <v>15822</v>
      </c>
      <c r="K1223" s="848">
        <f>IFERROR(VLOOKUP(J1223,REAJUSTE!A:AA,27,FALSE),"")</f>
        <v>1.0229999999999999</v>
      </c>
    </row>
    <row r="1224" spans="1:11" ht="15" x14ac:dyDescent="0.2">
      <c r="A1224" s="862">
        <v>804343</v>
      </c>
      <c r="B1224" s="863" t="s">
        <v>6830</v>
      </c>
      <c r="C1224" s="862" t="s">
        <v>587</v>
      </c>
      <c r="D1224" s="802">
        <f t="shared" si="18"/>
        <v>3853.54</v>
      </c>
      <c r="G1224" s="872">
        <v>3766.91</v>
      </c>
      <c r="J1224" s="840" t="s">
        <v>15822</v>
      </c>
      <c r="K1224" s="848">
        <f>IFERROR(VLOOKUP(J1224,REAJUSTE!A:AA,27,FALSE),"")</f>
        <v>1.0229999999999999</v>
      </c>
    </row>
    <row r="1225" spans="1:11" ht="15" x14ac:dyDescent="0.2">
      <c r="A1225" s="862">
        <v>804450</v>
      </c>
      <c r="B1225" s="863" t="s">
        <v>6831</v>
      </c>
      <c r="C1225" s="862" t="s">
        <v>587</v>
      </c>
      <c r="D1225" s="802">
        <f t="shared" si="18"/>
        <v>6065.46</v>
      </c>
      <c r="G1225" s="872">
        <v>5929.1</v>
      </c>
      <c r="J1225" s="840" t="s">
        <v>15822</v>
      </c>
      <c r="K1225" s="848">
        <f>IFERROR(VLOOKUP(J1225,REAJUSTE!A:AA,27,FALSE),"")</f>
        <v>1.0229999999999999</v>
      </c>
    </row>
    <row r="1226" spans="1:11" ht="15" x14ac:dyDescent="0.2">
      <c r="A1226" s="862">
        <v>804342</v>
      </c>
      <c r="B1226" s="863" t="s">
        <v>6832</v>
      </c>
      <c r="C1226" s="862" t="s">
        <v>587</v>
      </c>
      <c r="D1226" s="802">
        <f t="shared" si="18"/>
        <v>3010.2</v>
      </c>
      <c r="G1226" s="872">
        <v>2942.53</v>
      </c>
      <c r="J1226" s="840" t="s">
        <v>15822</v>
      </c>
      <c r="K1226" s="848">
        <f>IFERROR(VLOOKUP(J1226,REAJUSTE!A:AA,27,FALSE),"")</f>
        <v>1.0229999999999999</v>
      </c>
    </row>
    <row r="1227" spans="1:11" ht="15" x14ac:dyDescent="0.2">
      <c r="A1227" s="862">
        <v>804345</v>
      </c>
      <c r="B1227" s="863" t="s">
        <v>6833</v>
      </c>
      <c r="C1227" s="862" t="s">
        <v>587</v>
      </c>
      <c r="D1227" s="802">
        <f t="shared" ref="D1227:D1290" si="19">TRUNC(G1227*K1227,2)</f>
        <v>3908.48</v>
      </c>
      <c r="G1227" s="872">
        <v>3820.61</v>
      </c>
      <c r="J1227" s="840" t="s">
        <v>15822</v>
      </c>
      <c r="K1227" s="848">
        <f>IFERROR(VLOOKUP(J1227,REAJUSTE!A:AA,27,FALSE),"")</f>
        <v>1.0229999999999999</v>
      </c>
    </row>
    <row r="1228" spans="1:11" ht="15" x14ac:dyDescent="0.2">
      <c r="A1228" s="862">
        <v>804344</v>
      </c>
      <c r="B1228" s="863" t="s">
        <v>6834</v>
      </c>
      <c r="C1228" s="862" t="s">
        <v>587</v>
      </c>
      <c r="D1228" s="802">
        <f t="shared" si="19"/>
        <v>3058.91</v>
      </c>
      <c r="G1228" s="872">
        <v>2990.14</v>
      </c>
      <c r="J1228" s="840" t="s">
        <v>15822</v>
      </c>
      <c r="K1228" s="848">
        <f>IFERROR(VLOOKUP(J1228,REAJUSTE!A:AA,27,FALSE),"")</f>
        <v>1.0229999999999999</v>
      </c>
    </row>
    <row r="1229" spans="1:11" ht="15" x14ac:dyDescent="0.2">
      <c r="A1229" s="862">
        <v>804347</v>
      </c>
      <c r="B1229" s="863" t="s">
        <v>6835</v>
      </c>
      <c r="C1229" s="862" t="s">
        <v>587</v>
      </c>
      <c r="D1229" s="802">
        <f t="shared" si="19"/>
        <v>3983.53</v>
      </c>
      <c r="G1229" s="872">
        <v>3893.97</v>
      </c>
      <c r="J1229" s="840" t="s">
        <v>15822</v>
      </c>
      <c r="K1229" s="848">
        <f>IFERROR(VLOOKUP(J1229,REAJUSTE!A:AA,27,FALSE),"")</f>
        <v>1.0229999999999999</v>
      </c>
    </row>
    <row r="1230" spans="1:11" ht="15" x14ac:dyDescent="0.2">
      <c r="A1230" s="862">
        <v>804346</v>
      </c>
      <c r="B1230" s="863" t="s">
        <v>6836</v>
      </c>
      <c r="C1230" s="862" t="s">
        <v>587</v>
      </c>
      <c r="D1230" s="802">
        <f t="shared" si="19"/>
        <v>3125.9</v>
      </c>
      <c r="G1230" s="872">
        <v>3055.63</v>
      </c>
      <c r="J1230" s="840" t="s">
        <v>15822</v>
      </c>
      <c r="K1230" s="848">
        <f>IFERROR(VLOOKUP(J1230,REAJUSTE!A:AA,27,FALSE),"")</f>
        <v>1.0229999999999999</v>
      </c>
    </row>
    <row r="1231" spans="1:11" ht="15" x14ac:dyDescent="0.2">
      <c r="A1231" s="862">
        <v>804453</v>
      </c>
      <c r="B1231" s="863" t="s">
        <v>6837</v>
      </c>
      <c r="C1231" s="862" t="s">
        <v>587</v>
      </c>
      <c r="D1231" s="802">
        <f t="shared" si="19"/>
        <v>8584.8799999999992</v>
      </c>
      <c r="G1231" s="872">
        <v>8391.8700000000008</v>
      </c>
      <c r="J1231" s="840" t="s">
        <v>15822</v>
      </c>
      <c r="K1231" s="848">
        <f>IFERROR(VLOOKUP(J1231,REAJUSTE!A:AA,27,FALSE),"")</f>
        <v>1.0229999999999999</v>
      </c>
    </row>
    <row r="1232" spans="1:11" ht="15" x14ac:dyDescent="0.2">
      <c r="A1232" s="862">
        <v>804349</v>
      </c>
      <c r="B1232" s="863" t="s">
        <v>6838</v>
      </c>
      <c r="C1232" s="862" t="s">
        <v>587</v>
      </c>
      <c r="D1232" s="802">
        <f t="shared" si="19"/>
        <v>4082.11</v>
      </c>
      <c r="G1232" s="872">
        <v>3990.34</v>
      </c>
      <c r="J1232" s="840" t="s">
        <v>15822</v>
      </c>
      <c r="K1232" s="848">
        <f>IFERROR(VLOOKUP(J1232,REAJUSTE!A:AA,27,FALSE),"")</f>
        <v>1.0229999999999999</v>
      </c>
    </row>
    <row r="1233" spans="1:11" ht="15" x14ac:dyDescent="0.2">
      <c r="A1233" s="862">
        <v>804452</v>
      </c>
      <c r="B1233" s="863" t="s">
        <v>6839</v>
      </c>
      <c r="C1233" s="862" t="s">
        <v>587</v>
      </c>
      <c r="D1233" s="802">
        <f t="shared" si="19"/>
        <v>6755.85</v>
      </c>
      <c r="G1233" s="872">
        <v>6603.96</v>
      </c>
      <c r="J1233" s="840" t="s">
        <v>15822</v>
      </c>
      <c r="K1233" s="848">
        <f>IFERROR(VLOOKUP(J1233,REAJUSTE!A:AA,27,FALSE),"")</f>
        <v>1.0229999999999999</v>
      </c>
    </row>
    <row r="1234" spans="1:11" ht="15" x14ac:dyDescent="0.2">
      <c r="A1234" s="862">
        <v>804348</v>
      </c>
      <c r="B1234" s="863" t="s">
        <v>6840</v>
      </c>
      <c r="C1234" s="862" t="s">
        <v>587</v>
      </c>
      <c r="D1234" s="802">
        <f t="shared" si="19"/>
        <v>3214.76</v>
      </c>
      <c r="G1234" s="872">
        <v>3142.49</v>
      </c>
      <c r="J1234" s="840" t="s">
        <v>15822</v>
      </c>
      <c r="K1234" s="848">
        <f>IFERROR(VLOOKUP(J1234,REAJUSTE!A:AA,27,FALSE),"")</f>
        <v>1.0229999999999999</v>
      </c>
    </row>
    <row r="1235" spans="1:11" ht="15" x14ac:dyDescent="0.2">
      <c r="A1235" s="862">
        <v>804351</v>
      </c>
      <c r="B1235" s="863" t="s">
        <v>6841</v>
      </c>
      <c r="C1235" s="862" t="s">
        <v>587</v>
      </c>
      <c r="D1235" s="802">
        <f t="shared" si="19"/>
        <v>4209.17</v>
      </c>
      <c r="G1235" s="872">
        <v>4114.54</v>
      </c>
      <c r="J1235" s="840" t="s">
        <v>15822</v>
      </c>
      <c r="K1235" s="848">
        <f>IFERROR(VLOOKUP(J1235,REAJUSTE!A:AA,27,FALSE),"")</f>
        <v>1.0229999999999999</v>
      </c>
    </row>
    <row r="1236" spans="1:11" ht="15" x14ac:dyDescent="0.2">
      <c r="A1236" s="862">
        <v>804350</v>
      </c>
      <c r="B1236" s="863" t="s">
        <v>6842</v>
      </c>
      <c r="C1236" s="862" t="s">
        <v>587</v>
      </c>
      <c r="D1236" s="802">
        <f t="shared" si="19"/>
        <v>3330.58</v>
      </c>
      <c r="G1236" s="872">
        <v>3255.7</v>
      </c>
      <c r="J1236" s="840" t="s">
        <v>15822</v>
      </c>
      <c r="K1236" s="848">
        <f>IFERROR(VLOOKUP(J1236,REAJUSTE!A:AA,27,FALSE),"")</f>
        <v>1.0229999999999999</v>
      </c>
    </row>
    <row r="1237" spans="1:11" ht="15" x14ac:dyDescent="0.2">
      <c r="A1237" s="862">
        <v>804353</v>
      </c>
      <c r="B1237" s="863" t="s">
        <v>6843</v>
      </c>
      <c r="C1237" s="862" t="s">
        <v>587</v>
      </c>
      <c r="D1237" s="802">
        <f t="shared" si="19"/>
        <v>4376.28</v>
      </c>
      <c r="G1237" s="872">
        <v>4277.8900000000003</v>
      </c>
      <c r="J1237" s="840" t="s">
        <v>15822</v>
      </c>
      <c r="K1237" s="848">
        <f>IFERROR(VLOOKUP(J1237,REAJUSTE!A:AA,27,FALSE),"")</f>
        <v>1.0229999999999999</v>
      </c>
    </row>
    <row r="1238" spans="1:11" ht="15" x14ac:dyDescent="0.2">
      <c r="A1238" s="862">
        <v>804352</v>
      </c>
      <c r="B1238" s="863" t="s">
        <v>6844</v>
      </c>
      <c r="C1238" s="862" t="s">
        <v>587</v>
      </c>
      <c r="D1238" s="802">
        <f t="shared" si="19"/>
        <v>3484.93</v>
      </c>
      <c r="G1238" s="872">
        <v>3406.58</v>
      </c>
      <c r="J1238" s="840" t="s">
        <v>15822</v>
      </c>
      <c r="K1238" s="848">
        <f>IFERROR(VLOOKUP(J1238,REAJUSTE!A:AA,27,FALSE),"")</f>
        <v>1.0229999999999999</v>
      </c>
    </row>
    <row r="1239" spans="1:11" ht="15" x14ac:dyDescent="0.2">
      <c r="A1239" s="862">
        <v>804455</v>
      </c>
      <c r="B1239" s="863" t="s">
        <v>6845</v>
      </c>
      <c r="C1239" s="862" t="s">
        <v>587</v>
      </c>
      <c r="D1239" s="802">
        <f t="shared" si="19"/>
        <v>10628.06</v>
      </c>
      <c r="G1239" s="872">
        <v>10389.120000000001</v>
      </c>
      <c r="J1239" s="840" t="s">
        <v>15822</v>
      </c>
      <c r="K1239" s="848">
        <f>IFERROR(VLOOKUP(J1239,REAJUSTE!A:AA,27,FALSE),"")</f>
        <v>1.0229999999999999</v>
      </c>
    </row>
    <row r="1240" spans="1:11" ht="15" x14ac:dyDescent="0.2">
      <c r="A1240" s="862">
        <v>804355</v>
      </c>
      <c r="B1240" s="863" t="s">
        <v>6846</v>
      </c>
      <c r="C1240" s="862" t="s">
        <v>587</v>
      </c>
      <c r="D1240" s="802">
        <f t="shared" si="19"/>
        <v>4596.57</v>
      </c>
      <c r="G1240" s="872">
        <v>4493.2299999999996</v>
      </c>
      <c r="J1240" s="840" t="s">
        <v>15822</v>
      </c>
      <c r="K1240" s="848">
        <f>IFERROR(VLOOKUP(J1240,REAJUSTE!A:AA,27,FALSE),"")</f>
        <v>1.0229999999999999</v>
      </c>
    </row>
    <row r="1241" spans="1:11" ht="15" x14ac:dyDescent="0.2">
      <c r="A1241" s="862">
        <v>804454</v>
      </c>
      <c r="B1241" s="863" t="s">
        <v>6847</v>
      </c>
      <c r="C1241" s="862" t="s">
        <v>587</v>
      </c>
      <c r="D1241" s="802">
        <f t="shared" si="19"/>
        <v>8351.76</v>
      </c>
      <c r="G1241" s="872">
        <v>8163.99</v>
      </c>
      <c r="J1241" s="840" t="s">
        <v>15822</v>
      </c>
      <c r="K1241" s="848">
        <f>IFERROR(VLOOKUP(J1241,REAJUSTE!A:AA,27,FALSE),"")</f>
        <v>1.0229999999999999</v>
      </c>
    </row>
    <row r="1242" spans="1:11" ht="15" x14ac:dyDescent="0.2">
      <c r="A1242" s="862">
        <v>804354</v>
      </c>
      <c r="B1242" s="863" t="s">
        <v>6848</v>
      </c>
      <c r="C1242" s="862" t="s">
        <v>587</v>
      </c>
      <c r="D1242" s="802">
        <f t="shared" si="19"/>
        <v>3690.94</v>
      </c>
      <c r="G1242" s="872">
        <v>3607.96</v>
      </c>
      <c r="J1242" s="840" t="s">
        <v>15822</v>
      </c>
      <c r="K1242" s="848">
        <f>IFERROR(VLOOKUP(J1242,REAJUSTE!A:AA,27,FALSE),"")</f>
        <v>1.0229999999999999</v>
      </c>
    </row>
    <row r="1243" spans="1:11" ht="15" x14ac:dyDescent="0.2">
      <c r="A1243" s="862">
        <v>804339</v>
      </c>
      <c r="B1243" s="863" t="s">
        <v>6849</v>
      </c>
      <c r="C1243" s="862" t="s">
        <v>587</v>
      </c>
      <c r="D1243" s="802">
        <f t="shared" si="19"/>
        <v>3793.89</v>
      </c>
      <c r="G1243" s="872">
        <v>3708.6</v>
      </c>
      <c r="J1243" s="840" t="s">
        <v>15822</v>
      </c>
      <c r="K1243" s="848">
        <f>IFERROR(VLOOKUP(J1243,REAJUSTE!A:AA,27,FALSE),"")</f>
        <v>1.0229999999999999</v>
      </c>
    </row>
    <row r="1244" spans="1:11" ht="15" x14ac:dyDescent="0.2">
      <c r="A1244" s="862">
        <v>804338</v>
      </c>
      <c r="B1244" s="863" t="s">
        <v>6850</v>
      </c>
      <c r="C1244" s="862" t="s">
        <v>587</v>
      </c>
      <c r="D1244" s="802">
        <f t="shared" si="19"/>
        <v>2957.85</v>
      </c>
      <c r="G1244" s="872">
        <v>2891.35</v>
      </c>
      <c r="J1244" s="840" t="s">
        <v>15822</v>
      </c>
      <c r="K1244" s="848">
        <f>IFERROR(VLOOKUP(J1244,REAJUSTE!A:AA,27,FALSE),"")</f>
        <v>1.0229999999999999</v>
      </c>
    </row>
    <row r="1245" spans="1:11" ht="15" x14ac:dyDescent="0.2">
      <c r="A1245" s="862">
        <v>804457</v>
      </c>
      <c r="B1245" s="863" t="s">
        <v>6851</v>
      </c>
      <c r="C1245" s="862" t="s">
        <v>587</v>
      </c>
      <c r="D1245" s="802">
        <f t="shared" si="19"/>
        <v>12897.02</v>
      </c>
      <c r="G1245" s="872">
        <v>12607.06</v>
      </c>
      <c r="J1245" s="840" t="s">
        <v>15822</v>
      </c>
      <c r="K1245" s="848">
        <f>IFERROR(VLOOKUP(J1245,REAJUSTE!A:AA,27,FALSE),"")</f>
        <v>1.0229999999999999</v>
      </c>
    </row>
    <row r="1246" spans="1:11" ht="15" x14ac:dyDescent="0.2">
      <c r="A1246" s="862">
        <v>804357</v>
      </c>
      <c r="B1246" s="863" t="s">
        <v>6852</v>
      </c>
      <c r="C1246" s="862" t="s">
        <v>587</v>
      </c>
      <c r="D1246" s="802">
        <f t="shared" si="19"/>
        <v>6391.21</v>
      </c>
      <c r="G1246" s="872">
        <v>6247.52</v>
      </c>
      <c r="J1246" s="840" t="s">
        <v>15822</v>
      </c>
      <c r="K1246" s="848">
        <f>IFERROR(VLOOKUP(J1246,REAJUSTE!A:AA,27,FALSE),"")</f>
        <v>1.0229999999999999</v>
      </c>
    </row>
    <row r="1247" spans="1:11" ht="15" x14ac:dyDescent="0.2">
      <c r="A1247" s="862">
        <v>804456</v>
      </c>
      <c r="B1247" s="863" t="s">
        <v>6853</v>
      </c>
      <c r="C1247" s="862" t="s">
        <v>587</v>
      </c>
      <c r="D1247" s="802">
        <f t="shared" si="19"/>
        <v>9932.0400000000009</v>
      </c>
      <c r="G1247" s="872">
        <v>9708.74</v>
      </c>
      <c r="J1247" s="840" t="s">
        <v>15822</v>
      </c>
      <c r="K1247" s="848">
        <f>IFERROR(VLOOKUP(J1247,REAJUSTE!A:AA,27,FALSE),"")</f>
        <v>1.0229999999999999</v>
      </c>
    </row>
    <row r="1248" spans="1:11" ht="15" x14ac:dyDescent="0.2">
      <c r="A1248" s="862">
        <v>804356</v>
      </c>
      <c r="B1248" s="863" t="s">
        <v>6854</v>
      </c>
      <c r="C1248" s="862" t="s">
        <v>587</v>
      </c>
      <c r="D1248" s="802">
        <f t="shared" si="19"/>
        <v>4912.51</v>
      </c>
      <c r="G1248" s="872">
        <v>4802.07</v>
      </c>
      <c r="J1248" s="840" t="s">
        <v>15822</v>
      </c>
      <c r="K1248" s="848">
        <f>IFERROR(VLOOKUP(J1248,REAJUSTE!A:AA,27,FALSE),"")</f>
        <v>1.0229999999999999</v>
      </c>
    </row>
    <row r="1249" spans="1:11" ht="15" x14ac:dyDescent="0.2">
      <c r="A1249" s="862">
        <v>804361</v>
      </c>
      <c r="B1249" s="863" t="s">
        <v>6855</v>
      </c>
      <c r="C1249" s="862" t="s">
        <v>587</v>
      </c>
      <c r="D1249" s="802">
        <f t="shared" si="19"/>
        <v>6436.56</v>
      </c>
      <c r="G1249" s="872">
        <v>6291.85</v>
      </c>
      <c r="J1249" s="840" t="s">
        <v>15822</v>
      </c>
      <c r="K1249" s="848">
        <f>IFERROR(VLOOKUP(J1249,REAJUSTE!A:AA,27,FALSE),"")</f>
        <v>1.0229999999999999</v>
      </c>
    </row>
    <row r="1250" spans="1:11" ht="15" x14ac:dyDescent="0.2">
      <c r="A1250" s="862">
        <v>804360</v>
      </c>
      <c r="B1250" s="863" t="s">
        <v>6856</v>
      </c>
      <c r="C1250" s="862" t="s">
        <v>587</v>
      </c>
      <c r="D1250" s="802">
        <f t="shared" si="19"/>
        <v>4951.4799999999996</v>
      </c>
      <c r="G1250" s="872">
        <v>4840.16</v>
      </c>
      <c r="J1250" s="840" t="s">
        <v>15822</v>
      </c>
      <c r="K1250" s="848">
        <f>IFERROR(VLOOKUP(J1250,REAJUSTE!A:AA,27,FALSE),"")</f>
        <v>1.0229999999999999</v>
      </c>
    </row>
    <row r="1251" spans="1:11" ht="15" x14ac:dyDescent="0.2">
      <c r="A1251" s="862">
        <v>804459</v>
      </c>
      <c r="B1251" s="863" t="s">
        <v>6857</v>
      </c>
      <c r="C1251" s="862" t="s">
        <v>587</v>
      </c>
      <c r="D1251" s="802">
        <f t="shared" si="19"/>
        <v>13497.6</v>
      </c>
      <c r="G1251" s="872">
        <v>13194.14</v>
      </c>
      <c r="J1251" s="840" t="s">
        <v>15822</v>
      </c>
      <c r="K1251" s="848">
        <f>IFERROR(VLOOKUP(J1251,REAJUSTE!A:AA,27,FALSE),"")</f>
        <v>1.0229999999999999</v>
      </c>
    </row>
    <row r="1252" spans="1:11" ht="15" x14ac:dyDescent="0.2">
      <c r="A1252" s="862">
        <v>804363</v>
      </c>
      <c r="B1252" s="863" t="s">
        <v>6858</v>
      </c>
      <c r="C1252" s="862" t="s">
        <v>587</v>
      </c>
      <c r="D1252" s="802">
        <f t="shared" si="19"/>
        <v>6494.62</v>
      </c>
      <c r="G1252" s="872">
        <v>6348.61</v>
      </c>
      <c r="J1252" s="840" t="s">
        <v>15822</v>
      </c>
      <c r="K1252" s="848">
        <f>IFERROR(VLOOKUP(J1252,REAJUSTE!A:AA,27,FALSE),"")</f>
        <v>1.0229999999999999</v>
      </c>
    </row>
    <row r="1253" spans="1:11" ht="15" x14ac:dyDescent="0.2">
      <c r="A1253" s="862">
        <v>804458</v>
      </c>
      <c r="B1253" s="863" t="s">
        <v>6859</v>
      </c>
      <c r="C1253" s="862" t="s">
        <v>587</v>
      </c>
      <c r="D1253" s="802">
        <f t="shared" si="19"/>
        <v>10391.33</v>
      </c>
      <c r="G1253" s="872">
        <v>10157.709999999999</v>
      </c>
      <c r="J1253" s="840" t="s">
        <v>15822</v>
      </c>
      <c r="K1253" s="848">
        <f>IFERROR(VLOOKUP(J1253,REAJUSTE!A:AA,27,FALSE),"")</f>
        <v>1.0229999999999999</v>
      </c>
    </row>
    <row r="1254" spans="1:11" ht="15" x14ac:dyDescent="0.2">
      <c r="A1254" s="862">
        <v>804362</v>
      </c>
      <c r="B1254" s="863" t="s">
        <v>6860</v>
      </c>
      <c r="C1254" s="862" t="s">
        <v>587</v>
      </c>
      <c r="D1254" s="802">
        <f t="shared" si="19"/>
        <v>5001.5</v>
      </c>
      <c r="G1254" s="872">
        <v>4889.0600000000004</v>
      </c>
      <c r="J1254" s="840" t="s">
        <v>15822</v>
      </c>
      <c r="K1254" s="848">
        <f>IFERROR(VLOOKUP(J1254,REAJUSTE!A:AA,27,FALSE),"")</f>
        <v>1.0229999999999999</v>
      </c>
    </row>
    <row r="1255" spans="1:11" ht="15" x14ac:dyDescent="0.2">
      <c r="A1255" s="862">
        <v>804365</v>
      </c>
      <c r="B1255" s="863" t="s">
        <v>6861</v>
      </c>
      <c r="C1255" s="862" t="s">
        <v>587</v>
      </c>
      <c r="D1255" s="802">
        <f t="shared" si="19"/>
        <v>6578.46</v>
      </c>
      <c r="G1255" s="872">
        <v>6430.56</v>
      </c>
      <c r="J1255" s="840" t="s">
        <v>15822</v>
      </c>
      <c r="K1255" s="848">
        <f>IFERROR(VLOOKUP(J1255,REAJUSTE!A:AA,27,FALSE),"")</f>
        <v>1.0229999999999999</v>
      </c>
    </row>
    <row r="1256" spans="1:11" ht="15" x14ac:dyDescent="0.2">
      <c r="A1256" s="862">
        <v>804364</v>
      </c>
      <c r="B1256" s="863" t="s">
        <v>6862</v>
      </c>
      <c r="C1256" s="862" t="s">
        <v>587</v>
      </c>
      <c r="D1256" s="802">
        <f t="shared" si="19"/>
        <v>5074.1000000000004</v>
      </c>
      <c r="G1256" s="872">
        <v>4960.0200000000004</v>
      </c>
      <c r="J1256" s="840" t="s">
        <v>15822</v>
      </c>
      <c r="K1256" s="848">
        <f>IFERROR(VLOOKUP(J1256,REAJUSTE!A:AA,27,FALSE),"")</f>
        <v>1.0229999999999999</v>
      </c>
    </row>
    <row r="1257" spans="1:11" ht="15" x14ac:dyDescent="0.2">
      <c r="A1257" s="862">
        <v>804367</v>
      </c>
      <c r="B1257" s="863" t="s">
        <v>6863</v>
      </c>
      <c r="C1257" s="862" t="s">
        <v>587</v>
      </c>
      <c r="D1257" s="802">
        <f t="shared" si="19"/>
        <v>6692.24</v>
      </c>
      <c r="G1257" s="872">
        <v>6541.78</v>
      </c>
      <c r="J1257" s="840" t="s">
        <v>15822</v>
      </c>
      <c r="K1257" s="848">
        <f>IFERROR(VLOOKUP(J1257,REAJUSTE!A:AA,27,FALSE),"")</f>
        <v>1.0229999999999999</v>
      </c>
    </row>
    <row r="1258" spans="1:11" ht="15" x14ac:dyDescent="0.2">
      <c r="A1258" s="862">
        <v>804366</v>
      </c>
      <c r="B1258" s="863" t="s">
        <v>6864</v>
      </c>
      <c r="C1258" s="862" t="s">
        <v>587</v>
      </c>
      <c r="D1258" s="802">
        <f t="shared" si="19"/>
        <v>5173.58</v>
      </c>
      <c r="G1258" s="872">
        <v>5057.2700000000004</v>
      </c>
      <c r="J1258" s="840" t="s">
        <v>15822</v>
      </c>
      <c r="K1258" s="848">
        <f>IFERROR(VLOOKUP(J1258,REAJUSTE!A:AA,27,FALSE),"")</f>
        <v>1.0229999999999999</v>
      </c>
    </row>
    <row r="1259" spans="1:11" ht="15" x14ac:dyDescent="0.2">
      <c r="A1259" s="862">
        <v>804461</v>
      </c>
      <c r="B1259" s="863" t="s">
        <v>6865</v>
      </c>
      <c r="C1259" s="862" t="s">
        <v>587</v>
      </c>
      <c r="D1259" s="802">
        <f t="shared" si="19"/>
        <v>15092.38</v>
      </c>
      <c r="G1259" s="872">
        <v>14753.06</v>
      </c>
      <c r="J1259" s="840" t="s">
        <v>15822</v>
      </c>
      <c r="K1259" s="848">
        <f>IFERROR(VLOOKUP(J1259,REAJUSTE!A:AA,27,FALSE),"")</f>
        <v>1.0229999999999999</v>
      </c>
    </row>
    <row r="1260" spans="1:11" ht="15" x14ac:dyDescent="0.2">
      <c r="A1260" s="862">
        <v>804369</v>
      </c>
      <c r="B1260" s="863" t="s">
        <v>6866</v>
      </c>
      <c r="C1260" s="862" t="s">
        <v>587</v>
      </c>
      <c r="D1260" s="802">
        <f t="shared" si="19"/>
        <v>6840.57</v>
      </c>
      <c r="G1260" s="872">
        <v>6686.78</v>
      </c>
      <c r="J1260" s="840" t="s">
        <v>15822</v>
      </c>
      <c r="K1260" s="848">
        <f>IFERROR(VLOOKUP(J1260,REAJUSTE!A:AA,27,FALSE),"")</f>
        <v>1.0229999999999999</v>
      </c>
    </row>
    <row r="1261" spans="1:11" ht="15" x14ac:dyDescent="0.2">
      <c r="A1261" s="862">
        <v>804460</v>
      </c>
      <c r="B1261" s="863" t="s">
        <v>6867</v>
      </c>
      <c r="C1261" s="862" t="s">
        <v>587</v>
      </c>
      <c r="D1261" s="802">
        <f t="shared" si="19"/>
        <v>11610.99</v>
      </c>
      <c r="G1261" s="872">
        <v>11349.95</v>
      </c>
      <c r="J1261" s="840" t="s">
        <v>15822</v>
      </c>
      <c r="K1261" s="848">
        <f>IFERROR(VLOOKUP(J1261,REAJUSTE!A:AA,27,FALSE),"")</f>
        <v>1.0229999999999999</v>
      </c>
    </row>
    <row r="1262" spans="1:11" ht="15" x14ac:dyDescent="0.2">
      <c r="A1262" s="862">
        <v>804371</v>
      </c>
      <c r="B1262" s="863" t="s">
        <v>6868</v>
      </c>
      <c r="C1262" s="862" t="s">
        <v>587</v>
      </c>
      <c r="D1262" s="802">
        <f t="shared" si="19"/>
        <v>7031.84</v>
      </c>
      <c r="G1262" s="872">
        <v>6873.75</v>
      </c>
      <c r="J1262" s="840" t="s">
        <v>15822</v>
      </c>
      <c r="K1262" s="848">
        <f>IFERROR(VLOOKUP(J1262,REAJUSTE!A:AA,27,FALSE),"")</f>
        <v>1.0229999999999999</v>
      </c>
    </row>
    <row r="1263" spans="1:11" ht="15" x14ac:dyDescent="0.2">
      <c r="A1263" s="862">
        <v>804370</v>
      </c>
      <c r="B1263" s="863" t="s">
        <v>6869</v>
      </c>
      <c r="C1263" s="862" t="s">
        <v>587</v>
      </c>
      <c r="D1263" s="802">
        <f t="shared" si="19"/>
        <v>5475.82</v>
      </c>
      <c r="G1263" s="872">
        <v>5352.71</v>
      </c>
      <c r="J1263" s="840" t="s">
        <v>15822</v>
      </c>
      <c r="K1263" s="848">
        <f>IFERROR(VLOOKUP(J1263,REAJUSTE!A:AA,27,FALSE),"")</f>
        <v>1.0229999999999999</v>
      </c>
    </row>
    <row r="1264" spans="1:11" ht="15" x14ac:dyDescent="0.2">
      <c r="A1264" s="862">
        <v>804373</v>
      </c>
      <c r="B1264" s="863" t="s">
        <v>6870</v>
      </c>
      <c r="C1264" s="862" t="s">
        <v>587</v>
      </c>
      <c r="D1264" s="802">
        <f t="shared" si="19"/>
        <v>7278.69</v>
      </c>
      <c r="G1264" s="872">
        <v>7115.05</v>
      </c>
      <c r="J1264" s="840" t="s">
        <v>15822</v>
      </c>
      <c r="K1264" s="848">
        <f>IFERROR(VLOOKUP(J1264,REAJUSTE!A:AA,27,FALSE),"")</f>
        <v>1.0229999999999999</v>
      </c>
    </row>
    <row r="1265" spans="1:11" ht="15" x14ac:dyDescent="0.2">
      <c r="A1265" s="862">
        <v>804372</v>
      </c>
      <c r="B1265" s="863" t="s">
        <v>6871</v>
      </c>
      <c r="C1265" s="862" t="s">
        <v>587</v>
      </c>
      <c r="D1265" s="802">
        <f t="shared" si="19"/>
        <v>5700.03</v>
      </c>
      <c r="G1265" s="872">
        <v>5571.88</v>
      </c>
      <c r="J1265" s="840" t="s">
        <v>15822</v>
      </c>
      <c r="K1265" s="848">
        <f>IFERROR(VLOOKUP(J1265,REAJUSTE!A:AA,27,FALSE),"")</f>
        <v>1.0229999999999999</v>
      </c>
    </row>
    <row r="1266" spans="1:11" ht="15" x14ac:dyDescent="0.2">
      <c r="A1266" s="862">
        <v>804463</v>
      </c>
      <c r="B1266" s="863" t="s">
        <v>6872</v>
      </c>
      <c r="C1266" s="862" t="s">
        <v>587</v>
      </c>
      <c r="D1266" s="802">
        <f t="shared" si="19"/>
        <v>18746.330000000002</v>
      </c>
      <c r="G1266" s="872">
        <v>18324.86</v>
      </c>
      <c r="J1266" s="840" t="s">
        <v>15822</v>
      </c>
      <c r="K1266" s="848">
        <f>IFERROR(VLOOKUP(J1266,REAJUSTE!A:AA,27,FALSE),"")</f>
        <v>1.0229999999999999</v>
      </c>
    </row>
    <row r="1267" spans="1:11" ht="15" x14ac:dyDescent="0.2">
      <c r="A1267" s="862">
        <v>804375</v>
      </c>
      <c r="B1267" s="863" t="s">
        <v>6873</v>
      </c>
      <c r="C1267" s="862" t="s">
        <v>587</v>
      </c>
      <c r="D1267" s="802">
        <f t="shared" si="19"/>
        <v>7603.51</v>
      </c>
      <c r="G1267" s="872">
        <v>7432.57</v>
      </c>
      <c r="J1267" s="840" t="s">
        <v>15822</v>
      </c>
      <c r="K1267" s="848">
        <f>IFERROR(VLOOKUP(J1267,REAJUSTE!A:AA,27,FALSE),"")</f>
        <v>1.0229999999999999</v>
      </c>
    </row>
    <row r="1268" spans="1:11" ht="15" x14ac:dyDescent="0.2">
      <c r="A1268" s="862">
        <v>804462</v>
      </c>
      <c r="B1268" s="863" t="s">
        <v>6874</v>
      </c>
      <c r="C1268" s="862" t="s">
        <v>587</v>
      </c>
      <c r="D1268" s="802">
        <f t="shared" si="19"/>
        <v>14398.82</v>
      </c>
      <c r="G1268" s="872">
        <v>14075.1</v>
      </c>
      <c r="J1268" s="840" t="s">
        <v>15822</v>
      </c>
      <c r="K1268" s="848">
        <f>IFERROR(VLOOKUP(J1268,REAJUSTE!A:AA,27,FALSE),"")</f>
        <v>1.0229999999999999</v>
      </c>
    </row>
    <row r="1269" spans="1:11" ht="15" x14ac:dyDescent="0.2">
      <c r="A1269" s="862">
        <v>804374</v>
      </c>
      <c r="B1269" s="863" t="s">
        <v>6875</v>
      </c>
      <c r="C1269" s="862" t="s">
        <v>587</v>
      </c>
      <c r="D1269" s="802">
        <f t="shared" si="19"/>
        <v>5999.63</v>
      </c>
      <c r="G1269" s="872">
        <v>5864.75</v>
      </c>
      <c r="J1269" s="840" t="s">
        <v>15822</v>
      </c>
      <c r="K1269" s="848">
        <f>IFERROR(VLOOKUP(J1269,REAJUSTE!A:AA,27,FALSE),"")</f>
        <v>1.0229999999999999</v>
      </c>
    </row>
    <row r="1270" spans="1:11" ht="15" x14ac:dyDescent="0.2">
      <c r="A1270" s="862">
        <v>804359</v>
      </c>
      <c r="B1270" s="863" t="s">
        <v>6876</v>
      </c>
      <c r="C1270" s="862" t="s">
        <v>587</v>
      </c>
      <c r="D1270" s="802">
        <f t="shared" si="19"/>
        <v>6402.71</v>
      </c>
      <c r="G1270" s="872">
        <v>6258.76</v>
      </c>
      <c r="J1270" s="840" t="s">
        <v>15822</v>
      </c>
      <c r="K1270" s="848">
        <f>IFERROR(VLOOKUP(J1270,REAJUSTE!A:AA,27,FALSE),"")</f>
        <v>1.0229999999999999</v>
      </c>
    </row>
    <row r="1271" spans="1:11" ht="15" x14ac:dyDescent="0.2">
      <c r="A1271" s="862">
        <v>804358</v>
      </c>
      <c r="B1271" s="863" t="s">
        <v>6877</v>
      </c>
      <c r="C1271" s="862" t="s">
        <v>587</v>
      </c>
      <c r="D1271" s="802">
        <f t="shared" si="19"/>
        <v>4922.49</v>
      </c>
      <c r="G1271" s="872">
        <v>4811.82</v>
      </c>
      <c r="J1271" s="840" t="s">
        <v>15822</v>
      </c>
      <c r="K1271" s="848">
        <f>IFERROR(VLOOKUP(J1271,REAJUSTE!A:AA,27,FALSE),"")</f>
        <v>1.0229999999999999</v>
      </c>
    </row>
    <row r="1272" spans="1:11" ht="15" x14ac:dyDescent="0.2">
      <c r="A1272" s="862">
        <v>804368</v>
      </c>
      <c r="B1272" s="863" t="s">
        <v>6878</v>
      </c>
      <c r="C1272" s="862" t="s">
        <v>587</v>
      </c>
      <c r="D1272" s="802">
        <f t="shared" si="19"/>
        <v>5304.61</v>
      </c>
      <c r="G1272" s="872">
        <v>5185.3500000000004</v>
      </c>
      <c r="J1272" s="840" t="s">
        <v>15822</v>
      </c>
      <c r="K1272" s="848">
        <f>IFERROR(VLOOKUP(J1272,REAJUSTE!A:AA,27,FALSE),"")</f>
        <v>1.0229999999999999</v>
      </c>
    </row>
    <row r="1273" spans="1:11" ht="15" x14ac:dyDescent="0.2">
      <c r="A1273" s="862">
        <v>804465</v>
      </c>
      <c r="B1273" s="863" t="s">
        <v>6879</v>
      </c>
      <c r="C1273" s="862" t="s">
        <v>4</v>
      </c>
      <c r="D1273" s="802">
        <f t="shared" si="19"/>
        <v>126.17</v>
      </c>
      <c r="G1273" s="872">
        <v>123.34</v>
      </c>
      <c r="J1273" s="840" t="s">
        <v>15822</v>
      </c>
      <c r="K1273" s="848">
        <f>IFERROR(VLOOKUP(J1273,REAJUSTE!A:AA,27,FALSE),"")</f>
        <v>1.0229999999999999</v>
      </c>
    </row>
    <row r="1274" spans="1:11" ht="15" x14ac:dyDescent="0.2">
      <c r="A1274" s="862">
        <v>804464</v>
      </c>
      <c r="B1274" s="863" t="s">
        <v>6880</v>
      </c>
      <c r="C1274" s="862" t="s">
        <v>4</v>
      </c>
      <c r="D1274" s="802">
        <f t="shared" si="19"/>
        <v>105.68</v>
      </c>
      <c r="G1274" s="872">
        <v>103.31</v>
      </c>
      <c r="J1274" s="840" t="s">
        <v>15822</v>
      </c>
      <c r="K1274" s="848">
        <f>IFERROR(VLOOKUP(J1274,REAJUSTE!A:AA,27,FALSE),"")</f>
        <v>1.0229999999999999</v>
      </c>
    </row>
    <row r="1275" spans="1:11" ht="15" x14ac:dyDescent="0.2">
      <c r="A1275" s="862">
        <v>804475</v>
      </c>
      <c r="B1275" s="863" t="s">
        <v>6881</v>
      </c>
      <c r="C1275" s="862" t="s">
        <v>4</v>
      </c>
      <c r="D1275" s="802">
        <f t="shared" si="19"/>
        <v>139.15</v>
      </c>
      <c r="G1275" s="872">
        <v>136.03</v>
      </c>
      <c r="J1275" s="840" t="s">
        <v>15822</v>
      </c>
      <c r="K1275" s="848">
        <f>IFERROR(VLOOKUP(J1275,REAJUSTE!A:AA,27,FALSE),"")</f>
        <v>1.0229999999999999</v>
      </c>
    </row>
    <row r="1276" spans="1:11" ht="15" x14ac:dyDescent="0.2">
      <c r="A1276" s="862">
        <v>804474</v>
      </c>
      <c r="B1276" s="863" t="s">
        <v>6882</v>
      </c>
      <c r="C1276" s="862" t="s">
        <v>4</v>
      </c>
      <c r="D1276" s="802">
        <f t="shared" si="19"/>
        <v>118.67</v>
      </c>
      <c r="G1276" s="872">
        <v>116.01</v>
      </c>
      <c r="J1276" s="840" t="s">
        <v>15822</v>
      </c>
      <c r="K1276" s="848">
        <f>IFERROR(VLOOKUP(J1276,REAJUSTE!A:AA,27,FALSE),"")</f>
        <v>1.0229999999999999</v>
      </c>
    </row>
    <row r="1277" spans="1:11" ht="15" x14ac:dyDescent="0.2">
      <c r="A1277" s="862">
        <v>804485</v>
      </c>
      <c r="B1277" s="863" t="s">
        <v>6883</v>
      </c>
      <c r="C1277" s="862" t="s">
        <v>4</v>
      </c>
      <c r="D1277" s="802">
        <f t="shared" si="19"/>
        <v>204.03</v>
      </c>
      <c r="G1277" s="872">
        <v>199.45</v>
      </c>
      <c r="J1277" s="840" t="s">
        <v>15822</v>
      </c>
      <c r="K1277" s="848">
        <f>IFERROR(VLOOKUP(J1277,REAJUSTE!A:AA,27,FALSE),"")</f>
        <v>1.0229999999999999</v>
      </c>
    </row>
    <row r="1278" spans="1:11" ht="15" x14ac:dyDescent="0.2">
      <c r="A1278" s="862">
        <v>804484</v>
      </c>
      <c r="B1278" s="863" t="s">
        <v>6884</v>
      </c>
      <c r="C1278" s="862" t="s">
        <v>4</v>
      </c>
      <c r="D1278" s="802">
        <f t="shared" si="19"/>
        <v>183.64</v>
      </c>
      <c r="G1278" s="872">
        <v>179.52</v>
      </c>
      <c r="J1278" s="840" t="s">
        <v>15822</v>
      </c>
      <c r="K1278" s="848">
        <f>IFERROR(VLOOKUP(J1278,REAJUSTE!A:AA,27,FALSE),"")</f>
        <v>1.0229999999999999</v>
      </c>
    </row>
    <row r="1279" spans="1:11" ht="15" x14ac:dyDescent="0.2">
      <c r="A1279" s="862">
        <v>804495</v>
      </c>
      <c r="B1279" s="863" t="s">
        <v>6885</v>
      </c>
      <c r="C1279" s="862" t="s">
        <v>4</v>
      </c>
      <c r="D1279" s="802">
        <f t="shared" si="19"/>
        <v>254.45</v>
      </c>
      <c r="G1279" s="872">
        <v>248.73</v>
      </c>
      <c r="J1279" s="840" t="s">
        <v>15822</v>
      </c>
      <c r="K1279" s="848">
        <f>IFERROR(VLOOKUP(J1279,REAJUSTE!A:AA,27,FALSE),"")</f>
        <v>1.0229999999999999</v>
      </c>
    </row>
    <row r="1280" spans="1:11" ht="15" x14ac:dyDescent="0.2">
      <c r="A1280" s="862">
        <v>804494</v>
      </c>
      <c r="B1280" s="863" t="s">
        <v>6886</v>
      </c>
      <c r="C1280" s="862" t="s">
        <v>4</v>
      </c>
      <c r="D1280" s="802">
        <f t="shared" si="19"/>
        <v>230.28</v>
      </c>
      <c r="G1280" s="872">
        <v>225.11</v>
      </c>
      <c r="J1280" s="840" t="s">
        <v>15822</v>
      </c>
      <c r="K1280" s="848">
        <f>IFERROR(VLOOKUP(J1280,REAJUSTE!A:AA,27,FALSE),"")</f>
        <v>1.0229999999999999</v>
      </c>
    </row>
    <row r="1281" spans="1:11" ht="15" x14ac:dyDescent="0.2">
      <c r="A1281" s="862">
        <v>804467</v>
      </c>
      <c r="B1281" s="863" t="s">
        <v>6887</v>
      </c>
      <c r="C1281" s="862" t="s">
        <v>4</v>
      </c>
      <c r="D1281" s="802">
        <f t="shared" si="19"/>
        <v>192.11</v>
      </c>
      <c r="G1281" s="872">
        <v>187.8</v>
      </c>
      <c r="J1281" s="840" t="s">
        <v>15822</v>
      </c>
      <c r="K1281" s="848">
        <f>IFERROR(VLOOKUP(J1281,REAJUSTE!A:AA,27,FALSE),"")</f>
        <v>1.0229999999999999</v>
      </c>
    </row>
    <row r="1282" spans="1:11" ht="15" x14ac:dyDescent="0.2">
      <c r="A1282" s="862">
        <v>804466</v>
      </c>
      <c r="B1282" s="863" t="s">
        <v>6888</v>
      </c>
      <c r="C1282" s="862" t="s">
        <v>4</v>
      </c>
      <c r="D1282" s="802">
        <f t="shared" si="19"/>
        <v>159.47</v>
      </c>
      <c r="G1282" s="872">
        <v>155.88999999999999</v>
      </c>
      <c r="J1282" s="840" t="s">
        <v>15822</v>
      </c>
      <c r="K1282" s="848">
        <f>IFERROR(VLOOKUP(J1282,REAJUSTE!A:AA,27,FALSE),"")</f>
        <v>1.0229999999999999</v>
      </c>
    </row>
    <row r="1283" spans="1:11" ht="15" x14ac:dyDescent="0.2">
      <c r="A1283" s="862">
        <v>804477</v>
      </c>
      <c r="B1283" s="863" t="s">
        <v>6889</v>
      </c>
      <c r="C1283" s="862" t="s">
        <v>4</v>
      </c>
      <c r="D1283" s="802">
        <f t="shared" si="19"/>
        <v>244.01</v>
      </c>
      <c r="G1283" s="872">
        <v>238.53</v>
      </c>
      <c r="J1283" s="840" t="s">
        <v>15822</v>
      </c>
      <c r="K1283" s="848">
        <f>IFERROR(VLOOKUP(J1283,REAJUSTE!A:AA,27,FALSE),"")</f>
        <v>1.0229999999999999</v>
      </c>
    </row>
    <row r="1284" spans="1:11" ht="15" x14ac:dyDescent="0.2">
      <c r="A1284" s="862">
        <v>804476</v>
      </c>
      <c r="B1284" s="863" t="s">
        <v>6890</v>
      </c>
      <c r="C1284" s="862" t="s">
        <v>4</v>
      </c>
      <c r="D1284" s="802">
        <f t="shared" si="19"/>
        <v>211.45</v>
      </c>
      <c r="G1284" s="872">
        <v>206.7</v>
      </c>
      <c r="J1284" s="840" t="s">
        <v>15822</v>
      </c>
      <c r="K1284" s="848">
        <f>IFERROR(VLOOKUP(J1284,REAJUSTE!A:AA,27,FALSE),"")</f>
        <v>1.0229999999999999</v>
      </c>
    </row>
    <row r="1285" spans="1:11" ht="15" x14ac:dyDescent="0.2">
      <c r="A1285" s="862">
        <v>804487</v>
      </c>
      <c r="B1285" s="863" t="s">
        <v>6891</v>
      </c>
      <c r="C1285" s="862" t="s">
        <v>4</v>
      </c>
      <c r="D1285" s="802">
        <f t="shared" si="19"/>
        <v>346.87</v>
      </c>
      <c r="G1285" s="872">
        <v>339.08</v>
      </c>
      <c r="J1285" s="840" t="s">
        <v>15822</v>
      </c>
      <c r="K1285" s="848">
        <f>IFERROR(VLOOKUP(J1285,REAJUSTE!A:AA,27,FALSE),"")</f>
        <v>1.0229999999999999</v>
      </c>
    </row>
    <row r="1286" spans="1:11" ht="15" x14ac:dyDescent="0.2">
      <c r="A1286" s="862">
        <v>804486</v>
      </c>
      <c r="B1286" s="863" t="s">
        <v>6892</v>
      </c>
      <c r="C1286" s="862" t="s">
        <v>4</v>
      </c>
      <c r="D1286" s="802">
        <f t="shared" si="19"/>
        <v>310.42</v>
      </c>
      <c r="G1286" s="872">
        <v>303.45</v>
      </c>
      <c r="J1286" s="840" t="s">
        <v>15822</v>
      </c>
      <c r="K1286" s="848">
        <f>IFERROR(VLOOKUP(J1286,REAJUSTE!A:AA,27,FALSE),"")</f>
        <v>1.0229999999999999</v>
      </c>
    </row>
    <row r="1287" spans="1:11" ht="15" x14ac:dyDescent="0.2">
      <c r="A1287" s="862">
        <v>804497</v>
      </c>
      <c r="B1287" s="863" t="s">
        <v>6893</v>
      </c>
      <c r="C1287" s="862" t="s">
        <v>4</v>
      </c>
      <c r="D1287" s="802">
        <f t="shared" si="19"/>
        <v>408.97</v>
      </c>
      <c r="G1287" s="872">
        <v>399.78</v>
      </c>
      <c r="J1287" s="840" t="s">
        <v>15822</v>
      </c>
      <c r="K1287" s="848">
        <f>IFERROR(VLOOKUP(J1287,REAJUSTE!A:AA,27,FALSE),"")</f>
        <v>1.0229999999999999</v>
      </c>
    </row>
    <row r="1288" spans="1:11" ht="15" x14ac:dyDescent="0.2">
      <c r="A1288" s="862">
        <v>804496</v>
      </c>
      <c r="B1288" s="863" t="s">
        <v>6894</v>
      </c>
      <c r="C1288" s="862" t="s">
        <v>4</v>
      </c>
      <c r="D1288" s="802">
        <f t="shared" si="19"/>
        <v>364.84</v>
      </c>
      <c r="G1288" s="872">
        <v>356.64</v>
      </c>
      <c r="J1288" s="840" t="s">
        <v>15822</v>
      </c>
      <c r="K1288" s="848">
        <f>IFERROR(VLOOKUP(J1288,REAJUSTE!A:AA,27,FALSE),"")</f>
        <v>1.0229999999999999</v>
      </c>
    </row>
    <row r="1289" spans="1:11" ht="15" x14ac:dyDescent="0.2">
      <c r="A1289" s="862">
        <v>804469</v>
      </c>
      <c r="B1289" s="863" t="s">
        <v>6895</v>
      </c>
      <c r="C1289" s="862" t="s">
        <v>4</v>
      </c>
      <c r="D1289" s="802">
        <f t="shared" si="19"/>
        <v>337.61</v>
      </c>
      <c r="G1289" s="872">
        <v>330.02</v>
      </c>
      <c r="J1289" s="840" t="s">
        <v>15822</v>
      </c>
      <c r="K1289" s="848">
        <f>IFERROR(VLOOKUP(J1289,REAJUSTE!A:AA,27,FALSE),"")</f>
        <v>1.0229999999999999</v>
      </c>
    </row>
    <row r="1290" spans="1:11" ht="15" x14ac:dyDescent="0.2">
      <c r="A1290" s="862">
        <v>804468</v>
      </c>
      <c r="B1290" s="863" t="s">
        <v>6896</v>
      </c>
      <c r="C1290" s="862" t="s">
        <v>4</v>
      </c>
      <c r="D1290" s="802">
        <f t="shared" si="19"/>
        <v>292.85000000000002</v>
      </c>
      <c r="G1290" s="872">
        <v>286.27</v>
      </c>
      <c r="J1290" s="840" t="s">
        <v>15822</v>
      </c>
      <c r="K1290" s="848">
        <f>IFERROR(VLOOKUP(J1290,REAJUSTE!A:AA,27,FALSE),"")</f>
        <v>1.0229999999999999</v>
      </c>
    </row>
    <row r="1291" spans="1:11" ht="15" x14ac:dyDescent="0.2">
      <c r="A1291" s="862">
        <v>804479</v>
      </c>
      <c r="B1291" s="863" t="s">
        <v>6897</v>
      </c>
      <c r="C1291" s="862" t="s">
        <v>4</v>
      </c>
      <c r="D1291" s="802">
        <f t="shared" ref="D1291:D1354" si="20">TRUNC(G1291*K1291,2)</f>
        <v>389.5</v>
      </c>
      <c r="G1291" s="872">
        <v>380.75</v>
      </c>
      <c r="J1291" s="840" t="s">
        <v>15822</v>
      </c>
      <c r="K1291" s="848">
        <f>IFERROR(VLOOKUP(J1291,REAJUSTE!A:AA,27,FALSE),"")</f>
        <v>1.0229999999999999</v>
      </c>
    </row>
    <row r="1292" spans="1:11" ht="15" x14ac:dyDescent="0.2">
      <c r="A1292" s="862">
        <v>804478</v>
      </c>
      <c r="B1292" s="863" t="s">
        <v>6898</v>
      </c>
      <c r="C1292" s="862" t="s">
        <v>4</v>
      </c>
      <c r="D1292" s="802">
        <f t="shared" si="20"/>
        <v>344.83</v>
      </c>
      <c r="G1292" s="872">
        <v>337.08</v>
      </c>
      <c r="J1292" s="840" t="s">
        <v>15822</v>
      </c>
      <c r="K1292" s="848">
        <f>IFERROR(VLOOKUP(J1292,REAJUSTE!A:AA,27,FALSE),"")</f>
        <v>1.0229999999999999</v>
      </c>
    </row>
    <row r="1293" spans="1:11" ht="15" x14ac:dyDescent="0.2">
      <c r="A1293" s="862">
        <v>804489</v>
      </c>
      <c r="B1293" s="863" t="s">
        <v>6899</v>
      </c>
      <c r="C1293" s="862" t="s">
        <v>4</v>
      </c>
      <c r="D1293" s="802">
        <f t="shared" si="20"/>
        <v>491.63</v>
      </c>
      <c r="G1293" s="872">
        <v>480.58</v>
      </c>
      <c r="J1293" s="840" t="s">
        <v>15822</v>
      </c>
      <c r="K1293" s="848">
        <f>IFERROR(VLOOKUP(J1293,REAJUSTE!A:AA,27,FALSE),"")</f>
        <v>1.0229999999999999</v>
      </c>
    </row>
    <row r="1294" spans="1:11" ht="15" x14ac:dyDescent="0.2">
      <c r="A1294" s="862">
        <v>804488</v>
      </c>
      <c r="B1294" s="863" t="s">
        <v>6900</v>
      </c>
      <c r="C1294" s="862" t="s">
        <v>4</v>
      </c>
      <c r="D1294" s="802">
        <f t="shared" si="20"/>
        <v>434.61</v>
      </c>
      <c r="G1294" s="872">
        <v>424.84</v>
      </c>
      <c r="J1294" s="840" t="s">
        <v>15822</v>
      </c>
      <c r="K1294" s="848">
        <f>IFERROR(VLOOKUP(J1294,REAJUSTE!A:AA,27,FALSE),"")</f>
        <v>1.0229999999999999</v>
      </c>
    </row>
    <row r="1295" spans="1:11" ht="15" x14ac:dyDescent="0.2">
      <c r="A1295" s="862">
        <v>804499</v>
      </c>
      <c r="B1295" s="863" t="s">
        <v>6901</v>
      </c>
      <c r="C1295" s="862" t="s">
        <v>4</v>
      </c>
      <c r="D1295" s="802">
        <f t="shared" si="20"/>
        <v>624.29999999999995</v>
      </c>
      <c r="G1295" s="872">
        <v>610.27</v>
      </c>
      <c r="J1295" s="840" t="s">
        <v>15822</v>
      </c>
      <c r="K1295" s="848">
        <f>IFERROR(VLOOKUP(J1295,REAJUSTE!A:AA,27,FALSE),"")</f>
        <v>1.0229999999999999</v>
      </c>
    </row>
    <row r="1296" spans="1:11" ht="15" x14ac:dyDescent="0.2">
      <c r="A1296" s="862">
        <v>804498</v>
      </c>
      <c r="B1296" s="863" t="s">
        <v>6902</v>
      </c>
      <c r="C1296" s="862" t="s">
        <v>4</v>
      </c>
      <c r="D1296" s="802">
        <f t="shared" si="20"/>
        <v>557.79999999999995</v>
      </c>
      <c r="G1296" s="872">
        <v>545.26</v>
      </c>
      <c r="J1296" s="840" t="s">
        <v>15822</v>
      </c>
      <c r="K1296" s="848">
        <f>IFERROR(VLOOKUP(J1296,REAJUSTE!A:AA,27,FALSE),"")</f>
        <v>1.0229999999999999</v>
      </c>
    </row>
    <row r="1297" spans="1:11" ht="15" x14ac:dyDescent="0.2">
      <c r="A1297" s="862">
        <v>804471</v>
      </c>
      <c r="B1297" s="863" t="s">
        <v>6903</v>
      </c>
      <c r="C1297" s="862" t="s">
        <v>4</v>
      </c>
      <c r="D1297" s="802">
        <f t="shared" si="20"/>
        <v>458.34</v>
      </c>
      <c r="G1297" s="872">
        <v>448.04</v>
      </c>
      <c r="J1297" s="840" t="s">
        <v>15822</v>
      </c>
      <c r="K1297" s="848">
        <f>IFERROR(VLOOKUP(J1297,REAJUSTE!A:AA,27,FALSE),"")</f>
        <v>1.0229999999999999</v>
      </c>
    </row>
    <row r="1298" spans="1:11" ht="15" x14ac:dyDescent="0.2">
      <c r="A1298" s="862">
        <v>804470</v>
      </c>
      <c r="B1298" s="863" t="s">
        <v>6904</v>
      </c>
      <c r="C1298" s="862" t="s">
        <v>4</v>
      </c>
      <c r="D1298" s="802">
        <f t="shared" si="20"/>
        <v>393.17</v>
      </c>
      <c r="G1298" s="872">
        <v>384.34</v>
      </c>
      <c r="J1298" s="840" t="s">
        <v>15822</v>
      </c>
      <c r="K1298" s="848">
        <f>IFERROR(VLOOKUP(J1298,REAJUSTE!A:AA,27,FALSE),"")</f>
        <v>1.0229999999999999</v>
      </c>
    </row>
    <row r="1299" spans="1:11" ht="15" x14ac:dyDescent="0.2">
      <c r="A1299" s="862">
        <v>804481</v>
      </c>
      <c r="B1299" s="863" t="s">
        <v>6905</v>
      </c>
      <c r="C1299" s="862" t="s">
        <v>4</v>
      </c>
      <c r="D1299" s="802">
        <f t="shared" si="20"/>
        <v>575.12</v>
      </c>
      <c r="G1299" s="872">
        <v>562.19000000000005</v>
      </c>
      <c r="J1299" s="840" t="s">
        <v>15822</v>
      </c>
      <c r="K1299" s="848">
        <f>IFERROR(VLOOKUP(J1299,REAJUSTE!A:AA,27,FALSE),"")</f>
        <v>1.0229999999999999</v>
      </c>
    </row>
    <row r="1300" spans="1:11" ht="15" x14ac:dyDescent="0.2">
      <c r="A1300" s="862">
        <v>804480</v>
      </c>
      <c r="B1300" s="863" t="s">
        <v>6906</v>
      </c>
      <c r="C1300" s="862" t="s">
        <v>4</v>
      </c>
      <c r="D1300" s="802">
        <f t="shared" si="20"/>
        <v>510.12</v>
      </c>
      <c r="G1300" s="872">
        <v>498.66</v>
      </c>
      <c r="J1300" s="840" t="s">
        <v>15822</v>
      </c>
      <c r="K1300" s="848">
        <f>IFERROR(VLOOKUP(J1300,REAJUSTE!A:AA,27,FALSE),"")</f>
        <v>1.0229999999999999</v>
      </c>
    </row>
    <row r="1301" spans="1:11" ht="15" x14ac:dyDescent="0.2">
      <c r="A1301" s="862">
        <v>804491</v>
      </c>
      <c r="B1301" s="863" t="s">
        <v>6907</v>
      </c>
      <c r="C1301" s="862" t="s">
        <v>4</v>
      </c>
      <c r="D1301" s="802">
        <f t="shared" si="20"/>
        <v>757.74</v>
      </c>
      <c r="G1301" s="872">
        <v>740.71</v>
      </c>
      <c r="J1301" s="840" t="s">
        <v>15822</v>
      </c>
      <c r="K1301" s="848">
        <f>IFERROR(VLOOKUP(J1301,REAJUSTE!A:AA,27,FALSE),"")</f>
        <v>1.0229999999999999</v>
      </c>
    </row>
    <row r="1302" spans="1:11" ht="15" x14ac:dyDescent="0.2">
      <c r="A1302" s="862">
        <v>804490</v>
      </c>
      <c r="B1302" s="863" t="s">
        <v>6908</v>
      </c>
      <c r="C1302" s="862" t="s">
        <v>4</v>
      </c>
      <c r="D1302" s="802">
        <f t="shared" si="20"/>
        <v>670.93</v>
      </c>
      <c r="G1302" s="872">
        <v>655.85</v>
      </c>
      <c r="J1302" s="840" t="s">
        <v>15822</v>
      </c>
      <c r="K1302" s="848">
        <f>IFERROR(VLOOKUP(J1302,REAJUSTE!A:AA,27,FALSE),"")</f>
        <v>1.0229999999999999</v>
      </c>
    </row>
    <row r="1303" spans="1:11" ht="15" x14ac:dyDescent="0.2">
      <c r="A1303" s="862">
        <v>804501</v>
      </c>
      <c r="B1303" s="863" t="s">
        <v>6909</v>
      </c>
      <c r="C1303" s="862" t="s">
        <v>4</v>
      </c>
      <c r="D1303" s="802">
        <f t="shared" si="20"/>
        <v>909.77</v>
      </c>
      <c r="G1303" s="872">
        <v>889.32</v>
      </c>
      <c r="J1303" s="840" t="s">
        <v>15822</v>
      </c>
      <c r="K1303" s="848">
        <f>IFERROR(VLOOKUP(J1303,REAJUSTE!A:AA,27,FALSE),"")</f>
        <v>1.0229999999999999</v>
      </c>
    </row>
    <row r="1304" spans="1:11" ht="15" x14ac:dyDescent="0.2">
      <c r="A1304" s="862">
        <v>804500</v>
      </c>
      <c r="B1304" s="863" t="s">
        <v>6910</v>
      </c>
      <c r="C1304" s="862" t="s">
        <v>4</v>
      </c>
      <c r="D1304" s="802">
        <f t="shared" si="20"/>
        <v>811.36</v>
      </c>
      <c r="G1304" s="872">
        <v>793.12</v>
      </c>
      <c r="J1304" s="840" t="s">
        <v>15822</v>
      </c>
      <c r="K1304" s="848">
        <f>IFERROR(VLOOKUP(J1304,REAJUSTE!A:AA,27,FALSE),"")</f>
        <v>1.0229999999999999</v>
      </c>
    </row>
    <row r="1305" spans="1:11" ht="15" x14ac:dyDescent="0.2">
      <c r="A1305" s="862">
        <v>804473</v>
      </c>
      <c r="B1305" s="863" t="s">
        <v>6911</v>
      </c>
      <c r="C1305" s="862" t="s">
        <v>4</v>
      </c>
      <c r="D1305" s="802">
        <f t="shared" si="20"/>
        <v>740.92</v>
      </c>
      <c r="G1305" s="872">
        <v>724.27</v>
      </c>
      <c r="J1305" s="840" t="s">
        <v>15822</v>
      </c>
      <c r="K1305" s="848">
        <f>IFERROR(VLOOKUP(J1305,REAJUSTE!A:AA,27,FALSE),"")</f>
        <v>1.0229999999999999</v>
      </c>
    </row>
    <row r="1306" spans="1:11" ht="15" x14ac:dyDescent="0.2">
      <c r="A1306" s="862">
        <v>804472</v>
      </c>
      <c r="B1306" s="863" t="s">
        <v>6912</v>
      </c>
      <c r="C1306" s="862" t="s">
        <v>4</v>
      </c>
      <c r="D1306" s="802">
        <f t="shared" si="20"/>
        <v>639.13</v>
      </c>
      <c r="G1306" s="872">
        <v>624.77</v>
      </c>
      <c r="J1306" s="840" t="s">
        <v>15822</v>
      </c>
      <c r="K1306" s="848">
        <f>IFERROR(VLOOKUP(J1306,REAJUSTE!A:AA,27,FALSE),"")</f>
        <v>1.0229999999999999</v>
      </c>
    </row>
    <row r="1307" spans="1:11" ht="15" x14ac:dyDescent="0.2">
      <c r="A1307" s="862">
        <v>804483</v>
      </c>
      <c r="B1307" s="863" t="s">
        <v>6913</v>
      </c>
      <c r="C1307" s="862" t="s">
        <v>4</v>
      </c>
      <c r="D1307" s="802">
        <f t="shared" si="20"/>
        <v>922.58</v>
      </c>
      <c r="G1307" s="872">
        <v>901.84</v>
      </c>
      <c r="J1307" s="840" t="s">
        <v>15822</v>
      </c>
      <c r="K1307" s="848">
        <f>IFERROR(VLOOKUP(J1307,REAJUSTE!A:AA,27,FALSE),"")</f>
        <v>1.0229999999999999</v>
      </c>
    </row>
    <row r="1308" spans="1:11" ht="15" x14ac:dyDescent="0.2">
      <c r="A1308" s="862">
        <v>804482</v>
      </c>
      <c r="B1308" s="863" t="s">
        <v>6914</v>
      </c>
      <c r="C1308" s="862" t="s">
        <v>4</v>
      </c>
      <c r="D1308" s="802">
        <f t="shared" si="20"/>
        <v>821.05</v>
      </c>
      <c r="G1308" s="872">
        <v>802.6</v>
      </c>
      <c r="J1308" s="840" t="s">
        <v>15822</v>
      </c>
      <c r="K1308" s="848">
        <f>IFERROR(VLOOKUP(J1308,REAJUSTE!A:AA,27,FALSE),"")</f>
        <v>1.0229999999999999</v>
      </c>
    </row>
    <row r="1309" spans="1:11" ht="15" x14ac:dyDescent="0.2">
      <c r="A1309" s="862">
        <v>804493</v>
      </c>
      <c r="B1309" s="863" t="s">
        <v>6915</v>
      </c>
      <c r="C1309" s="862" t="s">
        <v>4</v>
      </c>
      <c r="D1309" s="802">
        <f t="shared" si="20"/>
        <v>1216.45</v>
      </c>
      <c r="G1309" s="872">
        <v>1189.1099999999999</v>
      </c>
      <c r="J1309" s="840" t="s">
        <v>15822</v>
      </c>
      <c r="K1309" s="848">
        <f>IFERROR(VLOOKUP(J1309,REAJUSTE!A:AA,27,FALSE),"")</f>
        <v>1.0229999999999999</v>
      </c>
    </row>
    <row r="1310" spans="1:11" ht="15" x14ac:dyDescent="0.2">
      <c r="A1310" s="862">
        <v>804492</v>
      </c>
      <c r="B1310" s="863" t="s">
        <v>6916</v>
      </c>
      <c r="C1310" s="862" t="s">
        <v>4</v>
      </c>
      <c r="D1310" s="802">
        <f t="shared" si="20"/>
        <v>1082.07</v>
      </c>
      <c r="G1310" s="872">
        <v>1057.75</v>
      </c>
      <c r="J1310" s="840" t="s">
        <v>15822</v>
      </c>
      <c r="K1310" s="848">
        <f>IFERROR(VLOOKUP(J1310,REAJUSTE!A:AA,27,FALSE),"")</f>
        <v>1.0229999999999999</v>
      </c>
    </row>
    <row r="1311" spans="1:11" ht="15" x14ac:dyDescent="0.2">
      <c r="A1311" s="862">
        <v>804503</v>
      </c>
      <c r="B1311" s="863" t="s">
        <v>6917</v>
      </c>
      <c r="C1311" s="862" t="s">
        <v>4</v>
      </c>
      <c r="D1311" s="802">
        <f t="shared" si="20"/>
        <v>1451.57</v>
      </c>
      <c r="G1311" s="872">
        <v>1418.94</v>
      </c>
      <c r="J1311" s="840" t="s">
        <v>15822</v>
      </c>
      <c r="K1311" s="848">
        <f>IFERROR(VLOOKUP(J1311,REAJUSTE!A:AA,27,FALSE),"")</f>
        <v>1.0229999999999999</v>
      </c>
    </row>
    <row r="1312" spans="1:11" ht="15" x14ac:dyDescent="0.2">
      <c r="A1312" s="862">
        <v>804502</v>
      </c>
      <c r="B1312" s="863" t="s">
        <v>6918</v>
      </c>
      <c r="C1312" s="862" t="s">
        <v>4</v>
      </c>
      <c r="D1312" s="802">
        <f t="shared" si="20"/>
        <v>1312.67</v>
      </c>
      <c r="G1312" s="872">
        <v>1283.1600000000001</v>
      </c>
      <c r="J1312" s="840" t="s">
        <v>15822</v>
      </c>
      <c r="K1312" s="848">
        <f>IFERROR(VLOOKUP(J1312,REAJUSTE!A:AA,27,FALSE),"")</f>
        <v>1.0229999999999999</v>
      </c>
    </row>
    <row r="1313" spans="1:11" ht="15" x14ac:dyDescent="0.2">
      <c r="A1313" s="862">
        <v>804180</v>
      </c>
      <c r="B1313" s="863" t="s">
        <v>6919</v>
      </c>
      <c r="C1313" s="862" t="s">
        <v>4</v>
      </c>
      <c r="D1313" s="802">
        <f t="shared" si="20"/>
        <v>1132.45</v>
      </c>
      <c r="G1313" s="872">
        <v>1106.99</v>
      </c>
      <c r="J1313" s="840" t="s">
        <v>15822</v>
      </c>
      <c r="K1313" s="848">
        <f>IFERROR(VLOOKUP(J1313,REAJUSTE!A:AA,27,FALSE),"")</f>
        <v>1.0229999999999999</v>
      </c>
    </row>
    <row r="1314" spans="1:11" ht="15" x14ac:dyDescent="0.2">
      <c r="A1314" s="862">
        <v>804181</v>
      </c>
      <c r="B1314" s="863" t="s">
        <v>6920</v>
      </c>
      <c r="C1314" s="862" t="s">
        <v>4</v>
      </c>
      <c r="D1314" s="802">
        <f t="shared" si="20"/>
        <v>1228.92</v>
      </c>
      <c r="G1314" s="872">
        <v>1201.3</v>
      </c>
      <c r="J1314" s="840" t="s">
        <v>15822</v>
      </c>
      <c r="K1314" s="848">
        <f>IFERROR(VLOOKUP(J1314,REAJUSTE!A:AA,27,FALSE),"")</f>
        <v>1.0229999999999999</v>
      </c>
    </row>
    <row r="1315" spans="1:11" ht="15" x14ac:dyDescent="0.2">
      <c r="A1315" s="862">
        <v>804182</v>
      </c>
      <c r="B1315" s="863" t="s">
        <v>6921</v>
      </c>
      <c r="C1315" s="862" t="s">
        <v>4</v>
      </c>
      <c r="D1315" s="802">
        <f t="shared" si="20"/>
        <v>1223.27</v>
      </c>
      <c r="G1315" s="872">
        <v>1195.77</v>
      </c>
      <c r="J1315" s="840" t="s">
        <v>15822</v>
      </c>
      <c r="K1315" s="848">
        <f>IFERROR(VLOOKUP(J1315,REAJUSTE!A:AA,27,FALSE),"")</f>
        <v>1.0229999999999999</v>
      </c>
    </row>
    <row r="1316" spans="1:11" ht="15" x14ac:dyDescent="0.2">
      <c r="A1316" s="862">
        <v>804183</v>
      </c>
      <c r="B1316" s="863" t="s">
        <v>6922</v>
      </c>
      <c r="C1316" s="862" t="s">
        <v>4</v>
      </c>
      <c r="D1316" s="802">
        <f t="shared" si="20"/>
        <v>1319.76</v>
      </c>
      <c r="G1316" s="872">
        <v>1290.0899999999999</v>
      </c>
      <c r="J1316" s="840" t="s">
        <v>15822</v>
      </c>
      <c r="K1316" s="848">
        <f>IFERROR(VLOOKUP(J1316,REAJUSTE!A:AA,27,FALSE),"")</f>
        <v>1.0229999999999999</v>
      </c>
    </row>
    <row r="1317" spans="1:11" ht="15" x14ac:dyDescent="0.2">
      <c r="A1317" s="862">
        <v>804184</v>
      </c>
      <c r="B1317" s="863" t="s">
        <v>6923</v>
      </c>
      <c r="C1317" s="862" t="s">
        <v>4</v>
      </c>
      <c r="D1317" s="802">
        <f t="shared" si="20"/>
        <v>1705.6</v>
      </c>
      <c r="G1317" s="872">
        <v>1667.26</v>
      </c>
      <c r="J1317" s="840" t="s">
        <v>15822</v>
      </c>
      <c r="K1317" s="848">
        <f>IFERROR(VLOOKUP(J1317,REAJUSTE!A:AA,27,FALSE),"")</f>
        <v>1.0229999999999999</v>
      </c>
    </row>
    <row r="1318" spans="1:11" ht="15" x14ac:dyDescent="0.2">
      <c r="A1318" s="862">
        <v>804185</v>
      </c>
      <c r="B1318" s="863" t="s">
        <v>6924</v>
      </c>
      <c r="C1318" s="862" t="s">
        <v>4</v>
      </c>
      <c r="D1318" s="802">
        <f t="shared" si="20"/>
        <v>1802.08</v>
      </c>
      <c r="G1318" s="872">
        <v>1761.57</v>
      </c>
      <c r="J1318" s="840" t="s">
        <v>15822</v>
      </c>
      <c r="K1318" s="848">
        <f>IFERROR(VLOOKUP(J1318,REAJUSTE!A:AA,27,FALSE),"")</f>
        <v>1.0229999999999999</v>
      </c>
    </row>
    <row r="1319" spans="1:11" ht="15" x14ac:dyDescent="0.2">
      <c r="A1319" s="862">
        <v>804186</v>
      </c>
      <c r="B1319" s="863" t="s">
        <v>6925</v>
      </c>
      <c r="C1319" s="862" t="s">
        <v>4</v>
      </c>
      <c r="D1319" s="802">
        <f t="shared" si="20"/>
        <v>1863.6</v>
      </c>
      <c r="G1319" s="872">
        <v>1821.71</v>
      </c>
      <c r="J1319" s="840" t="s">
        <v>15822</v>
      </c>
      <c r="K1319" s="848">
        <f>IFERROR(VLOOKUP(J1319,REAJUSTE!A:AA,27,FALSE),"")</f>
        <v>1.0229999999999999</v>
      </c>
    </row>
    <row r="1320" spans="1:11" ht="15" x14ac:dyDescent="0.2">
      <c r="A1320" s="862">
        <v>804187</v>
      </c>
      <c r="B1320" s="863" t="s">
        <v>6926</v>
      </c>
      <c r="C1320" s="862" t="s">
        <v>4</v>
      </c>
      <c r="D1320" s="802">
        <f t="shared" si="20"/>
        <v>1960.08</v>
      </c>
      <c r="G1320" s="872">
        <v>1916.02</v>
      </c>
      <c r="J1320" s="840" t="s">
        <v>15822</v>
      </c>
      <c r="K1320" s="848">
        <f>IFERROR(VLOOKUP(J1320,REAJUSTE!A:AA,27,FALSE),"")</f>
        <v>1.0229999999999999</v>
      </c>
    </row>
    <row r="1321" spans="1:11" ht="15" x14ac:dyDescent="0.2">
      <c r="A1321" s="862">
        <v>804188</v>
      </c>
      <c r="B1321" s="863" t="s">
        <v>6927</v>
      </c>
      <c r="C1321" s="862" t="s">
        <v>4</v>
      </c>
      <c r="D1321" s="802">
        <f t="shared" si="20"/>
        <v>1539.36</v>
      </c>
      <c r="G1321" s="872">
        <v>1504.76</v>
      </c>
      <c r="J1321" s="840" t="s">
        <v>15822</v>
      </c>
      <c r="K1321" s="848">
        <f>IFERROR(VLOOKUP(J1321,REAJUSTE!A:AA,27,FALSE),"")</f>
        <v>1.0229999999999999</v>
      </c>
    </row>
    <row r="1322" spans="1:11" ht="15" x14ac:dyDescent="0.2">
      <c r="A1322" s="862">
        <v>804189</v>
      </c>
      <c r="B1322" s="863" t="s">
        <v>6928</v>
      </c>
      <c r="C1322" s="862" t="s">
        <v>4</v>
      </c>
      <c r="D1322" s="802">
        <f t="shared" si="20"/>
        <v>1668.42</v>
      </c>
      <c r="G1322" s="872">
        <v>1630.91</v>
      </c>
      <c r="J1322" s="840" t="s">
        <v>15822</v>
      </c>
      <c r="K1322" s="848">
        <f>IFERROR(VLOOKUP(J1322,REAJUSTE!A:AA,27,FALSE),"")</f>
        <v>1.0229999999999999</v>
      </c>
    </row>
    <row r="1323" spans="1:11" ht="15" x14ac:dyDescent="0.2">
      <c r="A1323" s="862">
        <v>804190</v>
      </c>
      <c r="B1323" s="863" t="s">
        <v>6929</v>
      </c>
      <c r="C1323" s="862" t="s">
        <v>4</v>
      </c>
      <c r="D1323" s="802">
        <f t="shared" si="20"/>
        <v>1602.42</v>
      </c>
      <c r="G1323" s="872">
        <v>1566.4</v>
      </c>
      <c r="J1323" s="840" t="s">
        <v>15822</v>
      </c>
      <c r="K1323" s="848">
        <f>IFERROR(VLOOKUP(J1323,REAJUSTE!A:AA,27,FALSE),"")</f>
        <v>1.0229999999999999</v>
      </c>
    </row>
    <row r="1324" spans="1:11" ht="15" x14ac:dyDescent="0.2">
      <c r="A1324" s="862">
        <v>804191</v>
      </c>
      <c r="B1324" s="863" t="s">
        <v>6930</v>
      </c>
      <c r="C1324" s="862" t="s">
        <v>4</v>
      </c>
      <c r="D1324" s="802">
        <f t="shared" si="20"/>
        <v>1731.47</v>
      </c>
      <c r="G1324" s="872">
        <v>1692.55</v>
      </c>
      <c r="J1324" s="840" t="s">
        <v>15822</v>
      </c>
      <c r="K1324" s="848">
        <f>IFERROR(VLOOKUP(J1324,REAJUSTE!A:AA,27,FALSE),"")</f>
        <v>1.0229999999999999</v>
      </c>
    </row>
    <row r="1325" spans="1:11" ht="15" x14ac:dyDescent="0.2">
      <c r="A1325" s="862">
        <v>804192</v>
      </c>
      <c r="B1325" s="863" t="s">
        <v>6931</v>
      </c>
      <c r="C1325" s="862" t="s">
        <v>4</v>
      </c>
      <c r="D1325" s="802">
        <f t="shared" si="20"/>
        <v>1777.19</v>
      </c>
      <c r="G1325" s="872">
        <v>1737.24</v>
      </c>
      <c r="J1325" s="840" t="s">
        <v>15822</v>
      </c>
      <c r="K1325" s="848">
        <f>IFERROR(VLOOKUP(J1325,REAJUSTE!A:AA,27,FALSE),"")</f>
        <v>1.0229999999999999</v>
      </c>
    </row>
    <row r="1326" spans="1:11" ht="15" x14ac:dyDescent="0.2">
      <c r="A1326" s="862">
        <v>804193</v>
      </c>
      <c r="B1326" s="863" t="s">
        <v>6932</v>
      </c>
      <c r="C1326" s="862" t="s">
        <v>4</v>
      </c>
      <c r="D1326" s="802">
        <f t="shared" si="20"/>
        <v>1906.24</v>
      </c>
      <c r="G1326" s="872">
        <v>1863.39</v>
      </c>
      <c r="J1326" s="840" t="s">
        <v>15822</v>
      </c>
      <c r="K1326" s="848">
        <f>IFERROR(VLOOKUP(J1326,REAJUSTE!A:AA,27,FALSE),"")</f>
        <v>1.0229999999999999</v>
      </c>
    </row>
    <row r="1327" spans="1:11" ht="15" x14ac:dyDescent="0.2">
      <c r="A1327" s="862">
        <v>804194</v>
      </c>
      <c r="B1327" s="863" t="s">
        <v>6933</v>
      </c>
      <c r="C1327" s="862" t="s">
        <v>4</v>
      </c>
      <c r="D1327" s="802">
        <f t="shared" si="20"/>
        <v>2445.7199999999998</v>
      </c>
      <c r="G1327" s="872">
        <v>2390.7399999999998</v>
      </c>
      <c r="J1327" s="840" t="s">
        <v>15822</v>
      </c>
      <c r="K1327" s="848">
        <f>IFERROR(VLOOKUP(J1327,REAJUSTE!A:AA,27,FALSE),"")</f>
        <v>1.0229999999999999</v>
      </c>
    </row>
    <row r="1328" spans="1:11" ht="15" x14ac:dyDescent="0.2">
      <c r="A1328" s="862">
        <v>804195</v>
      </c>
      <c r="B1328" s="863" t="s">
        <v>6934</v>
      </c>
      <c r="C1328" s="862" t="s">
        <v>4</v>
      </c>
      <c r="D1328" s="802">
        <f t="shared" si="20"/>
        <v>2574.77</v>
      </c>
      <c r="G1328" s="872">
        <v>2516.89</v>
      </c>
      <c r="J1328" s="840" t="s">
        <v>15822</v>
      </c>
      <c r="K1328" s="848">
        <f>IFERROR(VLOOKUP(J1328,REAJUSTE!A:AA,27,FALSE),"")</f>
        <v>1.0229999999999999</v>
      </c>
    </row>
    <row r="1329" spans="1:11" ht="15" x14ac:dyDescent="0.2">
      <c r="A1329" s="862">
        <v>804196</v>
      </c>
      <c r="B1329" s="863" t="s">
        <v>6935</v>
      </c>
      <c r="C1329" s="862" t="s">
        <v>4</v>
      </c>
      <c r="D1329" s="802">
        <f t="shared" si="20"/>
        <v>2300.6799999999998</v>
      </c>
      <c r="G1329" s="872">
        <v>2248.96</v>
      </c>
      <c r="J1329" s="840" t="s">
        <v>15822</v>
      </c>
      <c r="K1329" s="848">
        <f>IFERROR(VLOOKUP(J1329,REAJUSTE!A:AA,27,FALSE),"")</f>
        <v>1.0229999999999999</v>
      </c>
    </row>
    <row r="1330" spans="1:11" ht="15" x14ac:dyDescent="0.2">
      <c r="A1330" s="862">
        <v>804197</v>
      </c>
      <c r="B1330" s="863" t="s">
        <v>6936</v>
      </c>
      <c r="C1330" s="862" t="s">
        <v>4</v>
      </c>
      <c r="D1330" s="802">
        <f t="shared" si="20"/>
        <v>2465.14</v>
      </c>
      <c r="G1330" s="872">
        <v>2409.7199999999998</v>
      </c>
      <c r="J1330" s="840" t="s">
        <v>15822</v>
      </c>
      <c r="K1330" s="848">
        <f>IFERROR(VLOOKUP(J1330,REAJUSTE!A:AA,27,FALSE),"")</f>
        <v>1.0229999999999999</v>
      </c>
    </row>
    <row r="1331" spans="1:11" ht="15" x14ac:dyDescent="0.2">
      <c r="A1331" s="862">
        <v>804198</v>
      </c>
      <c r="B1331" s="863" t="s">
        <v>6937</v>
      </c>
      <c r="C1331" s="862" t="s">
        <v>4</v>
      </c>
      <c r="D1331" s="802">
        <f t="shared" si="20"/>
        <v>2569.44</v>
      </c>
      <c r="G1331" s="872">
        <v>2511.6799999999998</v>
      </c>
      <c r="J1331" s="840" t="s">
        <v>15822</v>
      </c>
      <c r="K1331" s="848">
        <f>IFERROR(VLOOKUP(J1331,REAJUSTE!A:AA,27,FALSE),"")</f>
        <v>1.0229999999999999</v>
      </c>
    </row>
    <row r="1332" spans="1:11" ht="15" x14ac:dyDescent="0.2">
      <c r="A1332" s="862">
        <v>804199</v>
      </c>
      <c r="B1332" s="863" t="s">
        <v>6938</v>
      </c>
      <c r="C1332" s="862" t="s">
        <v>4</v>
      </c>
      <c r="D1332" s="802">
        <f t="shared" si="20"/>
        <v>2733.9</v>
      </c>
      <c r="G1332" s="872">
        <v>2672.44</v>
      </c>
      <c r="J1332" s="840" t="s">
        <v>15822</v>
      </c>
      <c r="K1332" s="848">
        <f>IFERROR(VLOOKUP(J1332,REAJUSTE!A:AA,27,FALSE),"")</f>
        <v>1.0229999999999999</v>
      </c>
    </row>
    <row r="1333" spans="1:11" ht="15" x14ac:dyDescent="0.2">
      <c r="A1333" s="862">
        <v>804200</v>
      </c>
      <c r="B1333" s="863" t="s">
        <v>6939</v>
      </c>
      <c r="C1333" s="862" t="s">
        <v>4</v>
      </c>
      <c r="D1333" s="802">
        <f t="shared" si="20"/>
        <v>3146.43</v>
      </c>
      <c r="G1333" s="872">
        <v>3075.69</v>
      </c>
      <c r="J1333" s="840" t="s">
        <v>15822</v>
      </c>
      <c r="K1333" s="848">
        <f>IFERROR(VLOOKUP(J1333,REAJUSTE!A:AA,27,FALSE),"")</f>
        <v>1.0229999999999999</v>
      </c>
    </row>
    <row r="1334" spans="1:11" ht="15" x14ac:dyDescent="0.2">
      <c r="A1334" s="862">
        <v>804201</v>
      </c>
      <c r="B1334" s="863" t="s">
        <v>6940</v>
      </c>
      <c r="C1334" s="862" t="s">
        <v>4</v>
      </c>
      <c r="D1334" s="802">
        <f t="shared" si="20"/>
        <v>3310.88</v>
      </c>
      <c r="G1334" s="872">
        <v>3236.45</v>
      </c>
      <c r="J1334" s="840" t="s">
        <v>15822</v>
      </c>
      <c r="K1334" s="848">
        <f>IFERROR(VLOOKUP(J1334,REAJUSTE!A:AA,27,FALSE),"")</f>
        <v>1.0229999999999999</v>
      </c>
    </row>
    <row r="1335" spans="1:11" ht="15" x14ac:dyDescent="0.2">
      <c r="A1335" s="862">
        <v>804202</v>
      </c>
      <c r="B1335" s="863" t="s">
        <v>6941</v>
      </c>
      <c r="C1335" s="862" t="s">
        <v>4</v>
      </c>
      <c r="D1335" s="802">
        <f t="shared" si="20"/>
        <v>3493.9</v>
      </c>
      <c r="G1335" s="872">
        <v>3415.35</v>
      </c>
      <c r="J1335" s="840" t="s">
        <v>15822</v>
      </c>
      <c r="K1335" s="848">
        <f>IFERROR(VLOOKUP(J1335,REAJUSTE!A:AA,27,FALSE),"")</f>
        <v>1.0229999999999999</v>
      </c>
    </row>
    <row r="1336" spans="1:11" ht="15" x14ac:dyDescent="0.2">
      <c r="A1336" s="862">
        <v>804203</v>
      </c>
      <c r="B1336" s="863" t="s">
        <v>6942</v>
      </c>
      <c r="C1336" s="862" t="s">
        <v>4</v>
      </c>
      <c r="D1336" s="802">
        <f t="shared" si="20"/>
        <v>3658.35</v>
      </c>
      <c r="G1336" s="872">
        <v>3576.1</v>
      </c>
      <c r="J1336" s="840" t="s">
        <v>15822</v>
      </c>
      <c r="K1336" s="848">
        <f>IFERROR(VLOOKUP(J1336,REAJUSTE!A:AA,27,FALSE),"")</f>
        <v>1.0229999999999999</v>
      </c>
    </row>
    <row r="1337" spans="1:11" ht="15" x14ac:dyDescent="0.2">
      <c r="A1337" s="862">
        <v>804204</v>
      </c>
      <c r="B1337" s="863" t="s">
        <v>6943</v>
      </c>
      <c r="C1337" s="862" t="s">
        <v>4</v>
      </c>
      <c r="D1337" s="802">
        <f t="shared" si="20"/>
        <v>3342.55</v>
      </c>
      <c r="G1337" s="872">
        <v>3267.4</v>
      </c>
      <c r="J1337" s="840" t="s">
        <v>15822</v>
      </c>
      <c r="K1337" s="848">
        <f>IFERROR(VLOOKUP(J1337,REAJUSTE!A:AA,27,FALSE),"")</f>
        <v>1.0229999999999999</v>
      </c>
    </row>
    <row r="1338" spans="1:11" ht="15" x14ac:dyDescent="0.2">
      <c r="A1338" s="862">
        <v>804205</v>
      </c>
      <c r="B1338" s="863" t="s">
        <v>6944</v>
      </c>
      <c r="C1338" s="862" t="s">
        <v>4</v>
      </c>
      <c r="D1338" s="802">
        <f t="shared" si="20"/>
        <v>3554.82</v>
      </c>
      <c r="G1338" s="872">
        <v>3474.9</v>
      </c>
      <c r="J1338" s="840" t="s">
        <v>15822</v>
      </c>
      <c r="K1338" s="848">
        <f>IFERROR(VLOOKUP(J1338,REAJUSTE!A:AA,27,FALSE),"")</f>
        <v>1.0229999999999999</v>
      </c>
    </row>
    <row r="1339" spans="1:11" ht="15" x14ac:dyDescent="0.2">
      <c r="A1339" s="862">
        <v>804206</v>
      </c>
      <c r="B1339" s="863" t="s">
        <v>6945</v>
      </c>
      <c r="C1339" s="862" t="s">
        <v>4</v>
      </c>
      <c r="D1339" s="802">
        <f t="shared" si="20"/>
        <v>3619.7</v>
      </c>
      <c r="G1339" s="872">
        <v>3538.32</v>
      </c>
      <c r="J1339" s="840" t="s">
        <v>15822</v>
      </c>
      <c r="K1339" s="848">
        <f>IFERROR(VLOOKUP(J1339,REAJUSTE!A:AA,27,FALSE),"")</f>
        <v>1.0229999999999999</v>
      </c>
    </row>
    <row r="1340" spans="1:11" ht="15" x14ac:dyDescent="0.2">
      <c r="A1340" s="862">
        <v>804207</v>
      </c>
      <c r="B1340" s="863" t="s">
        <v>6946</v>
      </c>
      <c r="C1340" s="862" t="s">
        <v>4</v>
      </c>
      <c r="D1340" s="802">
        <f t="shared" si="20"/>
        <v>3831.97</v>
      </c>
      <c r="G1340" s="872">
        <v>3745.82</v>
      </c>
      <c r="J1340" s="840" t="s">
        <v>15822</v>
      </c>
      <c r="K1340" s="848">
        <f>IFERROR(VLOOKUP(J1340,REAJUSTE!A:AA,27,FALSE),"")</f>
        <v>1.0229999999999999</v>
      </c>
    </row>
    <row r="1341" spans="1:11" ht="15" x14ac:dyDescent="0.2">
      <c r="A1341" s="862">
        <v>804208</v>
      </c>
      <c r="B1341" s="863" t="s">
        <v>6947</v>
      </c>
      <c r="C1341" s="862" t="s">
        <v>4</v>
      </c>
      <c r="D1341" s="802">
        <f t="shared" si="20"/>
        <v>4153.17</v>
      </c>
      <c r="G1341" s="872">
        <v>4059.8</v>
      </c>
      <c r="J1341" s="840" t="s">
        <v>15822</v>
      </c>
      <c r="K1341" s="848">
        <f>IFERROR(VLOOKUP(J1341,REAJUSTE!A:AA,27,FALSE),"")</f>
        <v>1.0229999999999999</v>
      </c>
    </row>
    <row r="1342" spans="1:11" ht="15" x14ac:dyDescent="0.2">
      <c r="A1342" s="862">
        <v>804209</v>
      </c>
      <c r="B1342" s="863" t="s">
        <v>6948</v>
      </c>
      <c r="C1342" s="862" t="s">
        <v>4</v>
      </c>
      <c r="D1342" s="802">
        <f t="shared" si="20"/>
        <v>4365.4399999999996</v>
      </c>
      <c r="G1342" s="872">
        <v>4267.3</v>
      </c>
      <c r="J1342" s="840" t="s">
        <v>15822</v>
      </c>
      <c r="K1342" s="848">
        <f>IFERROR(VLOOKUP(J1342,REAJUSTE!A:AA,27,FALSE),"")</f>
        <v>1.0229999999999999</v>
      </c>
    </row>
    <row r="1343" spans="1:11" ht="15" x14ac:dyDescent="0.2">
      <c r="A1343" s="862">
        <v>804210</v>
      </c>
      <c r="B1343" s="863" t="s">
        <v>6949</v>
      </c>
      <c r="C1343" s="862" t="s">
        <v>4</v>
      </c>
      <c r="D1343" s="802">
        <f t="shared" si="20"/>
        <v>5166.04</v>
      </c>
      <c r="G1343" s="872">
        <v>5049.8999999999996</v>
      </c>
      <c r="J1343" s="840" t="s">
        <v>15822</v>
      </c>
      <c r="K1343" s="848">
        <f>IFERROR(VLOOKUP(J1343,REAJUSTE!A:AA,27,FALSE),"")</f>
        <v>1.0229999999999999</v>
      </c>
    </row>
    <row r="1344" spans="1:11" ht="15" x14ac:dyDescent="0.2">
      <c r="A1344" s="862">
        <v>804211</v>
      </c>
      <c r="B1344" s="863" t="s">
        <v>6950</v>
      </c>
      <c r="C1344" s="862" t="s">
        <v>4</v>
      </c>
      <c r="D1344" s="802">
        <f t="shared" si="20"/>
        <v>5378.32</v>
      </c>
      <c r="G1344" s="872">
        <v>5257.4</v>
      </c>
      <c r="J1344" s="840" t="s">
        <v>15822</v>
      </c>
      <c r="K1344" s="848">
        <f>IFERROR(VLOOKUP(J1344,REAJUSTE!A:AA,27,FALSE),"")</f>
        <v>1.0229999999999999</v>
      </c>
    </row>
    <row r="1345" spans="1:11" ht="15" x14ac:dyDescent="0.2">
      <c r="A1345" s="862">
        <v>804012</v>
      </c>
      <c r="B1345" s="863" t="s">
        <v>6951</v>
      </c>
      <c r="C1345" s="862" t="s">
        <v>4</v>
      </c>
      <c r="D1345" s="802">
        <f t="shared" si="20"/>
        <v>252.22</v>
      </c>
      <c r="G1345" s="872">
        <v>246.55</v>
      </c>
      <c r="J1345" s="840" t="s">
        <v>15822</v>
      </c>
      <c r="K1345" s="848">
        <f>IFERROR(VLOOKUP(J1345,REAJUSTE!A:AA,27,FALSE),"")</f>
        <v>1.0229999999999999</v>
      </c>
    </row>
    <row r="1346" spans="1:11" ht="15" x14ac:dyDescent="0.2">
      <c r="A1346" s="862">
        <v>804013</v>
      </c>
      <c r="B1346" s="863" t="s">
        <v>6952</v>
      </c>
      <c r="C1346" s="862" t="s">
        <v>4</v>
      </c>
      <c r="D1346" s="802">
        <f t="shared" si="20"/>
        <v>275.70999999999998</v>
      </c>
      <c r="G1346" s="872">
        <v>269.52</v>
      </c>
      <c r="J1346" s="840" t="s">
        <v>15822</v>
      </c>
      <c r="K1346" s="848">
        <f>IFERROR(VLOOKUP(J1346,REAJUSTE!A:AA,27,FALSE),"")</f>
        <v>1.0229999999999999</v>
      </c>
    </row>
    <row r="1347" spans="1:11" ht="15" x14ac:dyDescent="0.2">
      <c r="A1347" s="862">
        <v>804014</v>
      </c>
      <c r="B1347" s="863" t="s">
        <v>6953</v>
      </c>
      <c r="C1347" s="862" t="s">
        <v>4</v>
      </c>
      <c r="D1347" s="802">
        <f t="shared" si="20"/>
        <v>260.81</v>
      </c>
      <c r="G1347" s="872">
        <v>254.95</v>
      </c>
      <c r="J1347" s="840" t="s">
        <v>15822</v>
      </c>
      <c r="K1347" s="848">
        <f>IFERROR(VLOOKUP(J1347,REAJUSTE!A:AA,27,FALSE),"")</f>
        <v>1.0229999999999999</v>
      </c>
    </row>
    <row r="1348" spans="1:11" ht="15" x14ac:dyDescent="0.2">
      <c r="A1348" s="862">
        <v>804015</v>
      </c>
      <c r="B1348" s="863" t="s">
        <v>5701</v>
      </c>
      <c r="C1348" s="862" t="s">
        <v>4</v>
      </c>
      <c r="D1348" s="802">
        <f t="shared" si="20"/>
        <v>284.31</v>
      </c>
      <c r="G1348" s="872">
        <v>277.92</v>
      </c>
      <c r="J1348" s="840" t="s">
        <v>15822</v>
      </c>
      <c r="K1348" s="848">
        <f>IFERROR(VLOOKUP(J1348,REAJUSTE!A:AA,27,FALSE),"")</f>
        <v>1.0229999999999999</v>
      </c>
    </row>
    <row r="1349" spans="1:11" ht="15" x14ac:dyDescent="0.2">
      <c r="A1349" s="862">
        <v>804016</v>
      </c>
      <c r="B1349" s="863" t="s">
        <v>6954</v>
      </c>
      <c r="C1349" s="862" t="s">
        <v>4</v>
      </c>
      <c r="D1349" s="802">
        <f t="shared" si="20"/>
        <v>265.85000000000002</v>
      </c>
      <c r="G1349" s="872">
        <v>259.88</v>
      </c>
      <c r="J1349" s="840" t="s">
        <v>15822</v>
      </c>
      <c r="K1349" s="848">
        <f>IFERROR(VLOOKUP(J1349,REAJUSTE!A:AA,27,FALSE),"")</f>
        <v>1.0229999999999999</v>
      </c>
    </row>
    <row r="1350" spans="1:11" ht="15" x14ac:dyDescent="0.2">
      <c r="A1350" s="862">
        <v>804017</v>
      </c>
      <c r="B1350" s="863" t="s">
        <v>6955</v>
      </c>
      <c r="C1350" s="862" t="s">
        <v>4</v>
      </c>
      <c r="D1350" s="802">
        <f t="shared" si="20"/>
        <v>289.33999999999997</v>
      </c>
      <c r="G1350" s="872">
        <v>282.83999999999997</v>
      </c>
      <c r="J1350" s="840" t="s">
        <v>15822</v>
      </c>
      <c r="K1350" s="848">
        <f>IFERROR(VLOOKUP(J1350,REAJUSTE!A:AA,27,FALSE),"")</f>
        <v>1.0229999999999999</v>
      </c>
    </row>
    <row r="1351" spans="1:11" ht="15" x14ac:dyDescent="0.2">
      <c r="A1351" s="862">
        <v>804018</v>
      </c>
      <c r="B1351" s="863" t="s">
        <v>6956</v>
      </c>
      <c r="C1351" s="862" t="s">
        <v>4</v>
      </c>
      <c r="D1351" s="802">
        <f t="shared" si="20"/>
        <v>322.10000000000002</v>
      </c>
      <c r="G1351" s="872">
        <v>314.86</v>
      </c>
      <c r="J1351" s="840" t="s">
        <v>15822</v>
      </c>
      <c r="K1351" s="848">
        <f>IFERROR(VLOOKUP(J1351,REAJUSTE!A:AA,27,FALSE),"")</f>
        <v>1.0229999999999999</v>
      </c>
    </row>
    <row r="1352" spans="1:11" ht="15" x14ac:dyDescent="0.2">
      <c r="A1352" s="862">
        <v>804019</v>
      </c>
      <c r="B1352" s="863" t="s">
        <v>6957</v>
      </c>
      <c r="C1352" s="862" t="s">
        <v>4</v>
      </c>
      <c r="D1352" s="802">
        <f t="shared" si="20"/>
        <v>345.6</v>
      </c>
      <c r="G1352" s="872">
        <v>337.83</v>
      </c>
      <c r="J1352" s="840" t="s">
        <v>15822</v>
      </c>
      <c r="K1352" s="848">
        <f>IFERROR(VLOOKUP(J1352,REAJUSTE!A:AA,27,FALSE),"")</f>
        <v>1.0229999999999999</v>
      </c>
    </row>
    <row r="1353" spans="1:11" ht="15" x14ac:dyDescent="0.2">
      <c r="A1353" s="862">
        <v>804020</v>
      </c>
      <c r="B1353" s="863" t="s">
        <v>6958</v>
      </c>
      <c r="C1353" s="862" t="s">
        <v>4</v>
      </c>
      <c r="D1353" s="802">
        <f t="shared" si="20"/>
        <v>408.94</v>
      </c>
      <c r="G1353" s="872">
        <v>399.75</v>
      </c>
      <c r="J1353" s="840" t="s">
        <v>15822</v>
      </c>
      <c r="K1353" s="848">
        <f>IFERROR(VLOOKUP(J1353,REAJUSTE!A:AA,27,FALSE),"")</f>
        <v>1.0229999999999999</v>
      </c>
    </row>
    <row r="1354" spans="1:11" ht="15" x14ac:dyDescent="0.2">
      <c r="A1354" s="862">
        <v>804021</v>
      </c>
      <c r="B1354" s="863" t="s">
        <v>6959</v>
      </c>
      <c r="C1354" s="862" t="s">
        <v>4</v>
      </c>
      <c r="D1354" s="802">
        <f t="shared" si="20"/>
        <v>444.21</v>
      </c>
      <c r="G1354" s="872">
        <v>434.23</v>
      </c>
      <c r="J1354" s="840" t="s">
        <v>15822</v>
      </c>
      <c r="K1354" s="848">
        <f>IFERROR(VLOOKUP(J1354,REAJUSTE!A:AA,27,FALSE),"")</f>
        <v>1.0229999999999999</v>
      </c>
    </row>
    <row r="1355" spans="1:11" ht="15" x14ac:dyDescent="0.2">
      <c r="A1355" s="862">
        <v>804022</v>
      </c>
      <c r="B1355" s="863" t="s">
        <v>6960</v>
      </c>
      <c r="C1355" s="862" t="s">
        <v>4</v>
      </c>
      <c r="D1355" s="802">
        <f t="shared" ref="D1355:D1418" si="21">TRUNC(G1355*K1355,2)</f>
        <v>432.94</v>
      </c>
      <c r="G1355" s="872">
        <v>423.21</v>
      </c>
      <c r="J1355" s="840" t="s">
        <v>15822</v>
      </c>
      <c r="K1355" s="848">
        <f>IFERROR(VLOOKUP(J1355,REAJUSTE!A:AA,27,FALSE),"")</f>
        <v>1.0229999999999999</v>
      </c>
    </row>
    <row r="1356" spans="1:11" ht="15" x14ac:dyDescent="0.2">
      <c r="A1356" s="862">
        <v>804023</v>
      </c>
      <c r="B1356" s="863" t="s">
        <v>5702</v>
      </c>
      <c r="C1356" s="862" t="s">
        <v>4</v>
      </c>
      <c r="D1356" s="802">
        <f t="shared" si="21"/>
        <v>468.22</v>
      </c>
      <c r="G1356" s="872">
        <v>457.7</v>
      </c>
      <c r="J1356" s="840" t="s">
        <v>15822</v>
      </c>
      <c r="K1356" s="848">
        <f>IFERROR(VLOOKUP(J1356,REAJUSTE!A:AA,27,FALSE),"")</f>
        <v>1.0229999999999999</v>
      </c>
    </row>
    <row r="1357" spans="1:11" ht="15" x14ac:dyDescent="0.2">
      <c r="A1357" s="862">
        <v>804024</v>
      </c>
      <c r="B1357" s="863" t="s">
        <v>6961</v>
      </c>
      <c r="C1357" s="862" t="s">
        <v>4</v>
      </c>
      <c r="D1357" s="802">
        <f t="shared" si="21"/>
        <v>457.19</v>
      </c>
      <c r="G1357" s="872">
        <v>446.92</v>
      </c>
      <c r="J1357" s="840" t="s">
        <v>15822</v>
      </c>
      <c r="K1357" s="848">
        <f>IFERROR(VLOOKUP(J1357,REAJUSTE!A:AA,27,FALSE),"")</f>
        <v>1.0229999999999999</v>
      </c>
    </row>
    <row r="1358" spans="1:11" ht="15" x14ac:dyDescent="0.2">
      <c r="A1358" s="862">
        <v>804025</v>
      </c>
      <c r="B1358" s="863" t="s">
        <v>6962</v>
      </c>
      <c r="C1358" s="862" t="s">
        <v>4</v>
      </c>
      <c r="D1358" s="802">
        <f t="shared" si="21"/>
        <v>492.48</v>
      </c>
      <c r="G1358" s="872">
        <v>481.41</v>
      </c>
      <c r="J1358" s="840" t="s">
        <v>15822</v>
      </c>
      <c r="K1358" s="848">
        <f>IFERROR(VLOOKUP(J1358,REAJUSTE!A:AA,27,FALSE),"")</f>
        <v>1.0229999999999999</v>
      </c>
    </row>
    <row r="1359" spans="1:11" ht="15" x14ac:dyDescent="0.2">
      <c r="A1359" s="862">
        <v>804026</v>
      </c>
      <c r="B1359" s="863" t="s">
        <v>6963</v>
      </c>
      <c r="C1359" s="862" t="s">
        <v>4</v>
      </c>
      <c r="D1359" s="802">
        <f t="shared" si="21"/>
        <v>544.58000000000004</v>
      </c>
      <c r="G1359" s="872">
        <v>532.34</v>
      </c>
      <c r="J1359" s="840" t="s">
        <v>15822</v>
      </c>
      <c r="K1359" s="848">
        <f>IFERROR(VLOOKUP(J1359,REAJUSTE!A:AA,27,FALSE),"")</f>
        <v>1.0229999999999999</v>
      </c>
    </row>
    <row r="1360" spans="1:11" ht="15" x14ac:dyDescent="0.2">
      <c r="A1360" s="862">
        <v>804027</v>
      </c>
      <c r="B1360" s="863" t="s">
        <v>6964</v>
      </c>
      <c r="C1360" s="862" t="s">
        <v>4</v>
      </c>
      <c r="D1360" s="802">
        <f t="shared" si="21"/>
        <v>579.86</v>
      </c>
      <c r="G1360" s="872">
        <v>566.83000000000004</v>
      </c>
      <c r="J1360" s="840" t="s">
        <v>15822</v>
      </c>
      <c r="K1360" s="848">
        <f>IFERROR(VLOOKUP(J1360,REAJUSTE!A:AA,27,FALSE),"")</f>
        <v>1.0229999999999999</v>
      </c>
    </row>
    <row r="1361" spans="1:11" ht="15" x14ac:dyDescent="0.2">
      <c r="A1361" s="862">
        <v>804028</v>
      </c>
      <c r="B1361" s="863" t="s">
        <v>6965</v>
      </c>
      <c r="C1361" s="862" t="s">
        <v>4</v>
      </c>
      <c r="D1361" s="802">
        <f t="shared" si="21"/>
        <v>593.23</v>
      </c>
      <c r="G1361" s="872">
        <v>579.9</v>
      </c>
      <c r="J1361" s="840" t="s">
        <v>15822</v>
      </c>
      <c r="K1361" s="848">
        <f>IFERROR(VLOOKUP(J1361,REAJUSTE!A:AA,27,FALSE),"")</f>
        <v>1.0229999999999999</v>
      </c>
    </row>
    <row r="1362" spans="1:11" ht="15" x14ac:dyDescent="0.2">
      <c r="A1362" s="862">
        <v>804029</v>
      </c>
      <c r="B1362" s="863" t="s">
        <v>6966</v>
      </c>
      <c r="C1362" s="862" t="s">
        <v>4</v>
      </c>
      <c r="D1362" s="802">
        <f t="shared" si="21"/>
        <v>641.48</v>
      </c>
      <c r="G1362" s="872">
        <v>627.05999999999995</v>
      </c>
      <c r="J1362" s="840" t="s">
        <v>15822</v>
      </c>
      <c r="K1362" s="848">
        <f>IFERROR(VLOOKUP(J1362,REAJUSTE!A:AA,27,FALSE),"")</f>
        <v>1.0229999999999999</v>
      </c>
    </row>
    <row r="1363" spans="1:11" ht="15" x14ac:dyDescent="0.2">
      <c r="A1363" s="862">
        <v>804030</v>
      </c>
      <c r="B1363" s="863" t="s">
        <v>6967</v>
      </c>
      <c r="C1363" s="862" t="s">
        <v>4</v>
      </c>
      <c r="D1363" s="802">
        <f t="shared" si="21"/>
        <v>638.64</v>
      </c>
      <c r="G1363" s="872">
        <v>624.29</v>
      </c>
      <c r="J1363" s="840" t="s">
        <v>15822</v>
      </c>
      <c r="K1363" s="848">
        <f>IFERROR(VLOOKUP(J1363,REAJUSTE!A:AA,27,FALSE),"")</f>
        <v>1.0229999999999999</v>
      </c>
    </row>
    <row r="1364" spans="1:11" ht="15" x14ac:dyDescent="0.2">
      <c r="A1364" s="862">
        <v>804031</v>
      </c>
      <c r="B1364" s="863" t="s">
        <v>5703</v>
      </c>
      <c r="C1364" s="862" t="s">
        <v>4</v>
      </c>
      <c r="D1364" s="802">
        <f t="shared" si="21"/>
        <v>686.89</v>
      </c>
      <c r="G1364" s="872">
        <v>671.45</v>
      </c>
      <c r="J1364" s="840" t="s">
        <v>15822</v>
      </c>
      <c r="K1364" s="848">
        <f>IFERROR(VLOOKUP(J1364,REAJUSTE!A:AA,27,FALSE),"")</f>
        <v>1.0229999999999999</v>
      </c>
    </row>
    <row r="1365" spans="1:11" ht="15" x14ac:dyDescent="0.2">
      <c r="A1365" s="862">
        <v>804032</v>
      </c>
      <c r="B1365" s="863" t="s">
        <v>6968</v>
      </c>
      <c r="C1365" s="862" t="s">
        <v>4</v>
      </c>
      <c r="D1365" s="802">
        <f t="shared" si="21"/>
        <v>879.82</v>
      </c>
      <c r="G1365" s="872">
        <v>860.04</v>
      </c>
      <c r="J1365" s="840" t="s">
        <v>15822</v>
      </c>
      <c r="K1365" s="848">
        <f>IFERROR(VLOOKUP(J1365,REAJUSTE!A:AA,27,FALSE),"")</f>
        <v>1.0229999999999999</v>
      </c>
    </row>
    <row r="1366" spans="1:11" ht="15" x14ac:dyDescent="0.2">
      <c r="A1366" s="862">
        <v>804033</v>
      </c>
      <c r="B1366" s="863" t="s">
        <v>6969</v>
      </c>
      <c r="C1366" s="862" t="s">
        <v>4</v>
      </c>
      <c r="D1366" s="802">
        <f t="shared" si="21"/>
        <v>928.05</v>
      </c>
      <c r="G1366" s="872">
        <v>907.19</v>
      </c>
      <c r="J1366" s="840" t="s">
        <v>15822</v>
      </c>
      <c r="K1366" s="848">
        <f>IFERROR(VLOOKUP(J1366,REAJUSTE!A:AA,27,FALSE),"")</f>
        <v>1.0229999999999999</v>
      </c>
    </row>
    <row r="1367" spans="1:11" ht="15" x14ac:dyDescent="0.2">
      <c r="A1367" s="862">
        <v>804034</v>
      </c>
      <c r="B1367" s="863" t="s">
        <v>6970</v>
      </c>
      <c r="C1367" s="862" t="s">
        <v>4</v>
      </c>
      <c r="D1367" s="802">
        <f t="shared" si="21"/>
        <v>958.81</v>
      </c>
      <c r="G1367" s="872">
        <v>937.26</v>
      </c>
      <c r="J1367" s="840" t="s">
        <v>15822</v>
      </c>
      <c r="K1367" s="848">
        <f>IFERROR(VLOOKUP(J1367,REAJUSTE!A:AA,27,FALSE),"")</f>
        <v>1.0229999999999999</v>
      </c>
    </row>
    <row r="1368" spans="1:11" ht="15" x14ac:dyDescent="0.2">
      <c r="A1368" s="862">
        <v>804035</v>
      </c>
      <c r="B1368" s="863" t="s">
        <v>6971</v>
      </c>
      <c r="C1368" s="862" t="s">
        <v>4</v>
      </c>
      <c r="D1368" s="802">
        <f t="shared" si="21"/>
        <v>1007.06</v>
      </c>
      <c r="G1368" s="872">
        <v>984.42</v>
      </c>
      <c r="J1368" s="840" t="s">
        <v>15822</v>
      </c>
      <c r="K1368" s="848">
        <f>IFERROR(VLOOKUP(J1368,REAJUSTE!A:AA,27,FALSE),"")</f>
        <v>1.0229999999999999</v>
      </c>
    </row>
    <row r="1369" spans="1:11" ht="15" x14ac:dyDescent="0.2">
      <c r="A1369" s="862">
        <v>804036</v>
      </c>
      <c r="B1369" s="863" t="s">
        <v>6972</v>
      </c>
      <c r="C1369" s="862" t="s">
        <v>4</v>
      </c>
      <c r="D1369" s="802">
        <f t="shared" si="21"/>
        <v>798.08</v>
      </c>
      <c r="G1369" s="872">
        <v>780.14</v>
      </c>
      <c r="J1369" s="840" t="s">
        <v>15822</v>
      </c>
      <c r="K1369" s="848">
        <f>IFERROR(VLOOKUP(J1369,REAJUSTE!A:AA,27,FALSE),"")</f>
        <v>1.0229999999999999</v>
      </c>
    </row>
    <row r="1370" spans="1:11" ht="15" x14ac:dyDescent="0.2">
      <c r="A1370" s="862">
        <v>804037</v>
      </c>
      <c r="B1370" s="863" t="s">
        <v>6973</v>
      </c>
      <c r="C1370" s="862" t="s">
        <v>4</v>
      </c>
      <c r="D1370" s="802">
        <f t="shared" si="21"/>
        <v>861.06</v>
      </c>
      <c r="G1370" s="872">
        <v>841.71</v>
      </c>
      <c r="J1370" s="840" t="s">
        <v>15822</v>
      </c>
      <c r="K1370" s="848">
        <f>IFERROR(VLOOKUP(J1370,REAJUSTE!A:AA,27,FALSE),"")</f>
        <v>1.0229999999999999</v>
      </c>
    </row>
    <row r="1371" spans="1:11" ht="15" x14ac:dyDescent="0.2">
      <c r="A1371" s="862">
        <v>804038</v>
      </c>
      <c r="B1371" s="863" t="s">
        <v>6974</v>
      </c>
      <c r="C1371" s="862" t="s">
        <v>4</v>
      </c>
      <c r="D1371" s="802">
        <f t="shared" si="21"/>
        <v>829.61</v>
      </c>
      <c r="G1371" s="872">
        <v>810.96</v>
      </c>
      <c r="J1371" s="840" t="s">
        <v>15822</v>
      </c>
      <c r="K1371" s="848">
        <f>IFERROR(VLOOKUP(J1371,REAJUSTE!A:AA,27,FALSE),"")</f>
        <v>1.0229999999999999</v>
      </c>
    </row>
    <row r="1372" spans="1:11" ht="15" x14ac:dyDescent="0.2">
      <c r="A1372" s="862">
        <v>804039</v>
      </c>
      <c r="B1372" s="863" t="s">
        <v>5699</v>
      </c>
      <c r="C1372" s="862" t="s">
        <v>4</v>
      </c>
      <c r="D1372" s="802">
        <f t="shared" si="21"/>
        <v>892.59</v>
      </c>
      <c r="G1372" s="872">
        <v>872.53</v>
      </c>
      <c r="J1372" s="840" t="s">
        <v>15822</v>
      </c>
      <c r="K1372" s="848">
        <f>IFERROR(VLOOKUP(J1372,REAJUSTE!A:AA,27,FALSE),"")</f>
        <v>1.0229999999999999</v>
      </c>
    </row>
    <row r="1373" spans="1:11" ht="15" x14ac:dyDescent="0.2">
      <c r="A1373" s="862">
        <v>804040</v>
      </c>
      <c r="B1373" s="863" t="s">
        <v>6975</v>
      </c>
      <c r="C1373" s="862" t="s">
        <v>4</v>
      </c>
      <c r="D1373" s="802">
        <f t="shared" si="21"/>
        <v>916.99</v>
      </c>
      <c r="G1373" s="872">
        <v>896.38</v>
      </c>
      <c r="J1373" s="840" t="s">
        <v>15822</v>
      </c>
      <c r="K1373" s="848">
        <f>IFERROR(VLOOKUP(J1373,REAJUSTE!A:AA,27,FALSE),"")</f>
        <v>1.0229999999999999</v>
      </c>
    </row>
    <row r="1374" spans="1:11" ht="15" x14ac:dyDescent="0.2">
      <c r="A1374" s="862">
        <v>804041</v>
      </c>
      <c r="B1374" s="863" t="s">
        <v>6976</v>
      </c>
      <c r="C1374" s="862" t="s">
        <v>4</v>
      </c>
      <c r="D1374" s="802">
        <f t="shared" si="21"/>
        <v>979.98</v>
      </c>
      <c r="G1374" s="872">
        <v>957.95</v>
      </c>
      <c r="J1374" s="840" t="s">
        <v>15822</v>
      </c>
      <c r="K1374" s="848">
        <f>IFERROR(VLOOKUP(J1374,REAJUSTE!A:AA,27,FALSE),"")</f>
        <v>1.0229999999999999</v>
      </c>
    </row>
    <row r="1375" spans="1:11" ht="15" x14ac:dyDescent="0.2">
      <c r="A1375" s="862">
        <v>804042</v>
      </c>
      <c r="B1375" s="863" t="s">
        <v>6977</v>
      </c>
      <c r="C1375" s="862" t="s">
        <v>4</v>
      </c>
      <c r="D1375" s="802">
        <f t="shared" si="21"/>
        <v>1251.26</v>
      </c>
      <c r="G1375" s="872">
        <v>1223.1300000000001</v>
      </c>
      <c r="J1375" s="840" t="s">
        <v>15822</v>
      </c>
      <c r="K1375" s="848">
        <f>IFERROR(VLOOKUP(J1375,REAJUSTE!A:AA,27,FALSE),"")</f>
        <v>1.0229999999999999</v>
      </c>
    </row>
    <row r="1376" spans="1:11" ht="15" x14ac:dyDescent="0.2">
      <c r="A1376" s="862">
        <v>804043</v>
      </c>
      <c r="B1376" s="863" t="s">
        <v>6978</v>
      </c>
      <c r="C1376" s="862" t="s">
        <v>4</v>
      </c>
      <c r="D1376" s="802">
        <f t="shared" si="21"/>
        <v>1314.24</v>
      </c>
      <c r="G1376" s="872">
        <v>1284.7</v>
      </c>
      <c r="J1376" s="840" t="s">
        <v>15822</v>
      </c>
      <c r="K1376" s="848">
        <f>IFERROR(VLOOKUP(J1376,REAJUSTE!A:AA,27,FALSE),"")</f>
        <v>1.0229999999999999</v>
      </c>
    </row>
    <row r="1377" spans="1:11" ht="15" x14ac:dyDescent="0.2">
      <c r="A1377" s="862">
        <v>804044</v>
      </c>
      <c r="B1377" s="863" t="s">
        <v>6979</v>
      </c>
      <c r="C1377" s="862" t="s">
        <v>4</v>
      </c>
      <c r="D1377" s="802">
        <f t="shared" si="21"/>
        <v>1179.3800000000001</v>
      </c>
      <c r="G1377" s="872">
        <v>1152.8699999999999</v>
      </c>
      <c r="J1377" s="840" t="s">
        <v>15822</v>
      </c>
      <c r="K1377" s="848">
        <f>IFERROR(VLOOKUP(J1377,REAJUSTE!A:AA,27,FALSE),"")</f>
        <v>1.0229999999999999</v>
      </c>
    </row>
    <row r="1378" spans="1:11" ht="15" x14ac:dyDescent="0.2">
      <c r="A1378" s="862">
        <v>804045</v>
      </c>
      <c r="B1378" s="863" t="s">
        <v>6980</v>
      </c>
      <c r="C1378" s="862" t="s">
        <v>4</v>
      </c>
      <c r="D1378" s="802">
        <f t="shared" si="21"/>
        <v>1258.07</v>
      </c>
      <c r="G1378" s="872">
        <v>1229.79</v>
      </c>
      <c r="J1378" s="840" t="s">
        <v>15822</v>
      </c>
      <c r="K1378" s="848">
        <f>IFERROR(VLOOKUP(J1378,REAJUSTE!A:AA,27,FALSE),"")</f>
        <v>1.0229999999999999</v>
      </c>
    </row>
    <row r="1379" spans="1:11" ht="15" x14ac:dyDescent="0.2">
      <c r="A1379" s="862">
        <v>804046</v>
      </c>
      <c r="B1379" s="863" t="s">
        <v>6981</v>
      </c>
      <c r="C1379" s="862" t="s">
        <v>4</v>
      </c>
      <c r="D1379" s="802">
        <f t="shared" si="21"/>
        <v>1313.76</v>
      </c>
      <c r="G1379" s="872">
        <v>1284.23</v>
      </c>
      <c r="J1379" s="840" t="s">
        <v>15822</v>
      </c>
      <c r="K1379" s="848">
        <f>IFERROR(VLOOKUP(J1379,REAJUSTE!A:AA,27,FALSE),"")</f>
        <v>1.0229999999999999</v>
      </c>
    </row>
    <row r="1380" spans="1:11" ht="15" x14ac:dyDescent="0.2">
      <c r="A1380" s="862">
        <v>804047</v>
      </c>
      <c r="B1380" s="863" t="s">
        <v>6982</v>
      </c>
      <c r="C1380" s="862" t="s">
        <v>4</v>
      </c>
      <c r="D1380" s="802">
        <f t="shared" si="21"/>
        <v>1392.45</v>
      </c>
      <c r="G1380" s="872">
        <v>1361.15</v>
      </c>
      <c r="J1380" s="840" t="s">
        <v>15822</v>
      </c>
      <c r="K1380" s="848">
        <f>IFERROR(VLOOKUP(J1380,REAJUSTE!A:AA,27,FALSE),"")</f>
        <v>1.0229999999999999</v>
      </c>
    </row>
    <row r="1381" spans="1:11" ht="15" x14ac:dyDescent="0.2">
      <c r="A1381" s="862">
        <v>804048</v>
      </c>
      <c r="B1381" s="863" t="s">
        <v>6983</v>
      </c>
      <c r="C1381" s="862" t="s">
        <v>4</v>
      </c>
      <c r="D1381" s="802">
        <f t="shared" si="21"/>
        <v>1602.26</v>
      </c>
      <c r="G1381" s="872">
        <v>1566.24</v>
      </c>
      <c r="J1381" s="840" t="s">
        <v>15822</v>
      </c>
      <c r="K1381" s="848">
        <f>IFERROR(VLOOKUP(J1381,REAJUSTE!A:AA,27,FALSE),"")</f>
        <v>1.0229999999999999</v>
      </c>
    </row>
    <row r="1382" spans="1:11" ht="15" x14ac:dyDescent="0.2">
      <c r="A1382" s="862">
        <v>804049</v>
      </c>
      <c r="B1382" s="863" t="s">
        <v>6984</v>
      </c>
      <c r="C1382" s="862" t="s">
        <v>4</v>
      </c>
      <c r="D1382" s="802">
        <f t="shared" si="21"/>
        <v>1680.94</v>
      </c>
      <c r="G1382" s="872">
        <v>1643.15</v>
      </c>
      <c r="J1382" s="840" t="s">
        <v>15822</v>
      </c>
      <c r="K1382" s="848">
        <f>IFERROR(VLOOKUP(J1382,REAJUSTE!A:AA,27,FALSE),"")</f>
        <v>1.0229999999999999</v>
      </c>
    </row>
    <row r="1383" spans="1:11" ht="15" x14ac:dyDescent="0.2">
      <c r="A1383" s="862">
        <v>804050</v>
      </c>
      <c r="B1383" s="863" t="s">
        <v>6985</v>
      </c>
      <c r="C1383" s="862" t="s">
        <v>4</v>
      </c>
      <c r="D1383" s="802">
        <f t="shared" si="21"/>
        <v>1775.98</v>
      </c>
      <c r="G1383" s="872">
        <v>1736.06</v>
      </c>
      <c r="J1383" s="840" t="s">
        <v>15822</v>
      </c>
      <c r="K1383" s="848">
        <f>IFERROR(VLOOKUP(J1383,REAJUSTE!A:AA,27,FALSE),"")</f>
        <v>1.0229999999999999</v>
      </c>
    </row>
    <row r="1384" spans="1:11" ht="15" x14ac:dyDescent="0.2">
      <c r="A1384" s="862">
        <v>804051</v>
      </c>
      <c r="B1384" s="863" t="s">
        <v>6986</v>
      </c>
      <c r="C1384" s="862" t="s">
        <v>4</v>
      </c>
      <c r="D1384" s="802">
        <f t="shared" si="21"/>
        <v>1854.67</v>
      </c>
      <c r="G1384" s="872">
        <v>1812.98</v>
      </c>
      <c r="J1384" s="840" t="s">
        <v>15822</v>
      </c>
      <c r="K1384" s="848">
        <f>IFERROR(VLOOKUP(J1384,REAJUSTE!A:AA,27,FALSE),"")</f>
        <v>1.0229999999999999</v>
      </c>
    </row>
    <row r="1385" spans="1:11" ht="15" x14ac:dyDescent="0.2">
      <c r="A1385" s="862">
        <v>804052</v>
      </c>
      <c r="B1385" s="863" t="s">
        <v>6987</v>
      </c>
      <c r="C1385" s="862" t="s">
        <v>4</v>
      </c>
      <c r="D1385" s="802">
        <f t="shared" si="21"/>
        <v>1703.68</v>
      </c>
      <c r="G1385" s="872">
        <v>1665.38</v>
      </c>
      <c r="J1385" s="840" t="s">
        <v>15822</v>
      </c>
      <c r="K1385" s="848">
        <f>IFERROR(VLOOKUP(J1385,REAJUSTE!A:AA,27,FALSE),"")</f>
        <v>1.0229999999999999</v>
      </c>
    </row>
    <row r="1386" spans="1:11" ht="15" x14ac:dyDescent="0.2">
      <c r="A1386" s="862">
        <v>804053</v>
      </c>
      <c r="B1386" s="863" t="s">
        <v>6988</v>
      </c>
      <c r="C1386" s="862" t="s">
        <v>4</v>
      </c>
      <c r="D1386" s="802">
        <f t="shared" si="21"/>
        <v>1805.96</v>
      </c>
      <c r="G1386" s="872">
        <v>1765.36</v>
      </c>
      <c r="J1386" s="840" t="s">
        <v>15822</v>
      </c>
      <c r="K1386" s="848">
        <f>IFERROR(VLOOKUP(J1386,REAJUSTE!A:AA,27,FALSE),"")</f>
        <v>1.0229999999999999</v>
      </c>
    </row>
    <row r="1387" spans="1:11" ht="15" x14ac:dyDescent="0.2">
      <c r="A1387" s="862">
        <v>804054</v>
      </c>
      <c r="B1387" s="863" t="s">
        <v>6989</v>
      </c>
      <c r="C1387" s="862" t="s">
        <v>4</v>
      </c>
      <c r="D1387" s="802">
        <f t="shared" si="21"/>
        <v>1842.25</v>
      </c>
      <c r="G1387" s="872">
        <v>1800.84</v>
      </c>
      <c r="J1387" s="840" t="s">
        <v>15822</v>
      </c>
      <c r="K1387" s="848">
        <f>IFERROR(VLOOKUP(J1387,REAJUSTE!A:AA,27,FALSE),"")</f>
        <v>1.0229999999999999</v>
      </c>
    </row>
    <row r="1388" spans="1:11" ht="15" x14ac:dyDescent="0.2">
      <c r="A1388" s="862">
        <v>804055</v>
      </c>
      <c r="B1388" s="863" t="s">
        <v>6990</v>
      </c>
      <c r="C1388" s="862" t="s">
        <v>4</v>
      </c>
      <c r="D1388" s="802">
        <f t="shared" si="21"/>
        <v>1944.53</v>
      </c>
      <c r="G1388" s="872">
        <v>1900.82</v>
      </c>
      <c r="J1388" s="840" t="s">
        <v>15822</v>
      </c>
      <c r="K1388" s="848">
        <f>IFERROR(VLOOKUP(J1388,REAJUSTE!A:AA,27,FALSE),"")</f>
        <v>1.0229999999999999</v>
      </c>
    </row>
    <row r="1389" spans="1:11" ht="15" x14ac:dyDescent="0.2">
      <c r="A1389" s="862">
        <v>804056</v>
      </c>
      <c r="B1389" s="863" t="s">
        <v>6991</v>
      </c>
      <c r="C1389" s="862" t="s">
        <v>4</v>
      </c>
      <c r="D1389" s="802">
        <f t="shared" si="21"/>
        <v>2108.9899999999998</v>
      </c>
      <c r="G1389" s="872">
        <v>2061.58</v>
      </c>
      <c r="J1389" s="840" t="s">
        <v>15822</v>
      </c>
      <c r="K1389" s="848">
        <f>IFERROR(VLOOKUP(J1389,REAJUSTE!A:AA,27,FALSE),"")</f>
        <v>1.0229999999999999</v>
      </c>
    </row>
    <row r="1390" spans="1:11" ht="15" x14ac:dyDescent="0.2">
      <c r="A1390" s="862">
        <v>804057</v>
      </c>
      <c r="B1390" s="863" t="s">
        <v>6992</v>
      </c>
      <c r="C1390" s="862" t="s">
        <v>4</v>
      </c>
      <c r="D1390" s="802">
        <f t="shared" si="21"/>
        <v>2211.27</v>
      </c>
      <c r="G1390" s="872">
        <v>2161.56</v>
      </c>
      <c r="J1390" s="840" t="s">
        <v>15822</v>
      </c>
      <c r="K1390" s="848">
        <f>IFERROR(VLOOKUP(J1390,REAJUSTE!A:AA,27,FALSE),"")</f>
        <v>1.0229999999999999</v>
      </c>
    </row>
    <row r="1391" spans="1:11" ht="15" x14ac:dyDescent="0.2">
      <c r="A1391" s="862">
        <v>804058</v>
      </c>
      <c r="B1391" s="863" t="s">
        <v>6993</v>
      </c>
      <c r="C1391" s="862" t="s">
        <v>4</v>
      </c>
      <c r="D1391" s="802">
        <f t="shared" si="21"/>
        <v>2615.4299999999998</v>
      </c>
      <c r="G1391" s="872">
        <v>2556.63</v>
      </c>
      <c r="J1391" s="840" t="s">
        <v>15822</v>
      </c>
      <c r="K1391" s="848">
        <f>IFERROR(VLOOKUP(J1391,REAJUSTE!A:AA,27,FALSE),"")</f>
        <v>1.0229999999999999</v>
      </c>
    </row>
    <row r="1392" spans="1:11" ht="15" x14ac:dyDescent="0.2">
      <c r="A1392" s="862">
        <v>804059</v>
      </c>
      <c r="B1392" s="863" t="s">
        <v>6994</v>
      </c>
      <c r="C1392" s="862" t="s">
        <v>4</v>
      </c>
      <c r="D1392" s="802">
        <f t="shared" si="21"/>
        <v>2717.71</v>
      </c>
      <c r="G1392" s="872">
        <v>2656.61</v>
      </c>
      <c r="J1392" s="840" t="s">
        <v>15822</v>
      </c>
      <c r="K1392" s="848">
        <f>IFERROR(VLOOKUP(J1392,REAJUSTE!A:AA,27,FALSE),"")</f>
        <v>1.0229999999999999</v>
      </c>
    </row>
    <row r="1393" spans="1:11" ht="15" x14ac:dyDescent="0.2">
      <c r="A1393" s="862">
        <v>804292</v>
      </c>
      <c r="B1393" s="863" t="s">
        <v>6995</v>
      </c>
      <c r="C1393" s="862" t="s">
        <v>4</v>
      </c>
      <c r="D1393" s="802">
        <f t="shared" si="21"/>
        <v>2280.65</v>
      </c>
      <c r="G1393" s="872">
        <v>2229.38</v>
      </c>
      <c r="J1393" s="840" t="s">
        <v>15822</v>
      </c>
      <c r="K1393" s="848">
        <f>IFERROR(VLOOKUP(J1393,REAJUSTE!A:AA,27,FALSE),"")</f>
        <v>1.0229999999999999</v>
      </c>
    </row>
    <row r="1394" spans="1:11" ht="15" x14ac:dyDescent="0.2">
      <c r="A1394" s="862">
        <v>804293</v>
      </c>
      <c r="B1394" s="863" t="s">
        <v>6996</v>
      </c>
      <c r="C1394" s="862" t="s">
        <v>4</v>
      </c>
      <c r="D1394" s="802">
        <f t="shared" si="21"/>
        <v>2475.7800000000002</v>
      </c>
      <c r="G1394" s="872">
        <v>2420.12</v>
      </c>
      <c r="J1394" s="840" t="s">
        <v>15822</v>
      </c>
      <c r="K1394" s="848">
        <f>IFERROR(VLOOKUP(J1394,REAJUSTE!A:AA,27,FALSE),"")</f>
        <v>1.0229999999999999</v>
      </c>
    </row>
    <row r="1395" spans="1:11" ht="15" x14ac:dyDescent="0.2">
      <c r="A1395" s="862">
        <v>804294</v>
      </c>
      <c r="B1395" s="863" t="s">
        <v>6997</v>
      </c>
      <c r="C1395" s="862" t="s">
        <v>4</v>
      </c>
      <c r="D1395" s="802">
        <f t="shared" si="21"/>
        <v>2375.2399999999998</v>
      </c>
      <c r="G1395" s="872">
        <v>2321.84</v>
      </c>
      <c r="J1395" s="840" t="s">
        <v>15822</v>
      </c>
      <c r="K1395" s="848">
        <f>IFERROR(VLOOKUP(J1395,REAJUSTE!A:AA,27,FALSE),"")</f>
        <v>1.0229999999999999</v>
      </c>
    </row>
    <row r="1396" spans="1:11" ht="15" x14ac:dyDescent="0.2">
      <c r="A1396" s="862">
        <v>804295</v>
      </c>
      <c r="B1396" s="863" t="s">
        <v>6998</v>
      </c>
      <c r="C1396" s="862" t="s">
        <v>4</v>
      </c>
      <c r="D1396" s="802">
        <f t="shared" si="21"/>
        <v>2570.35</v>
      </c>
      <c r="G1396" s="872">
        <v>2512.5700000000002</v>
      </c>
      <c r="J1396" s="840" t="s">
        <v>15822</v>
      </c>
      <c r="K1396" s="848">
        <f>IFERROR(VLOOKUP(J1396,REAJUSTE!A:AA,27,FALSE),"")</f>
        <v>1.0229999999999999</v>
      </c>
    </row>
    <row r="1397" spans="1:11" ht="15" x14ac:dyDescent="0.2">
      <c r="A1397" s="862">
        <v>804296</v>
      </c>
      <c r="B1397" s="863" t="s">
        <v>6999</v>
      </c>
      <c r="C1397" s="862" t="s">
        <v>4</v>
      </c>
      <c r="D1397" s="802">
        <f t="shared" si="21"/>
        <v>2637.39</v>
      </c>
      <c r="G1397" s="872">
        <v>2578.1</v>
      </c>
      <c r="J1397" s="840" t="s">
        <v>15822</v>
      </c>
      <c r="K1397" s="848">
        <f>IFERROR(VLOOKUP(J1397,REAJUSTE!A:AA,27,FALSE),"")</f>
        <v>1.0229999999999999</v>
      </c>
    </row>
    <row r="1398" spans="1:11" ht="15" x14ac:dyDescent="0.2">
      <c r="A1398" s="862">
        <v>804297</v>
      </c>
      <c r="B1398" s="863" t="s">
        <v>7000</v>
      </c>
      <c r="C1398" s="862" t="s">
        <v>4</v>
      </c>
      <c r="D1398" s="802">
        <f t="shared" si="21"/>
        <v>2832.52</v>
      </c>
      <c r="G1398" s="872">
        <v>2768.84</v>
      </c>
      <c r="J1398" s="840" t="s">
        <v>15822</v>
      </c>
      <c r="K1398" s="848">
        <f>IFERROR(VLOOKUP(J1398,REAJUSTE!A:AA,27,FALSE),"")</f>
        <v>1.0229999999999999</v>
      </c>
    </row>
    <row r="1399" spans="1:11" ht="15" x14ac:dyDescent="0.2">
      <c r="A1399" s="862">
        <v>804298</v>
      </c>
      <c r="B1399" s="863" t="s">
        <v>7001</v>
      </c>
      <c r="C1399" s="862" t="s">
        <v>4</v>
      </c>
      <c r="D1399" s="802">
        <f t="shared" si="21"/>
        <v>3640.19</v>
      </c>
      <c r="G1399" s="872">
        <v>3558.35</v>
      </c>
      <c r="J1399" s="840" t="s">
        <v>15822</v>
      </c>
      <c r="K1399" s="848">
        <f>IFERROR(VLOOKUP(J1399,REAJUSTE!A:AA,27,FALSE),"")</f>
        <v>1.0229999999999999</v>
      </c>
    </row>
    <row r="1400" spans="1:11" ht="15" x14ac:dyDescent="0.2">
      <c r="A1400" s="862">
        <v>804299</v>
      </c>
      <c r="B1400" s="863" t="s">
        <v>7002</v>
      </c>
      <c r="C1400" s="862" t="s">
        <v>4</v>
      </c>
      <c r="D1400" s="802">
        <f t="shared" si="21"/>
        <v>3835.3</v>
      </c>
      <c r="G1400" s="872">
        <v>3749.08</v>
      </c>
      <c r="J1400" s="840" t="s">
        <v>15822</v>
      </c>
      <c r="K1400" s="848">
        <f>IFERROR(VLOOKUP(J1400,REAJUSTE!A:AA,27,FALSE),"")</f>
        <v>1.0229999999999999</v>
      </c>
    </row>
    <row r="1401" spans="1:11" ht="15" x14ac:dyDescent="0.2">
      <c r="A1401" s="862">
        <v>804300</v>
      </c>
      <c r="B1401" s="863" t="s">
        <v>7003</v>
      </c>
      <c r="C1401" s="862" t="s">
        <v>4</v>
      </c>
      <c r="D1401" s="802">
        <f t="shared" si="21"/>
        <v>3421.74</v>
      </c>
      <c r="G1401" s="872">
        <v>3344.81</v>
      </c>
      <c r="J1401" s="840" t="s">
        <v>15822</v>
      </c>
      <c r="K1401" s="848">
        <f>IFERROR(VLOOKUP(J1401,REAJUSTE!A:AA,27,FALSE),"")</f>
        <v>1.0229999999999999</v>
      </c>
    </row>
    <row r="1402" spans="1:11" ht="15" x14ac:dyDescent="0.2">
      <c r="A1402" s="862">
        <v>804301</v>
      </c>
      <c r="B1402" s="863" t="s">
        <v>7004</v>
      </c>
      <c r="C1402" s="862" t="s">
        <v>4</v>
      </c>
      <c r="D1402" s="802">
        <f t="shared" si="21"/>
        <v>3671.81</v>
      </c>
      <c r="G1402" s="872">
        <v>3589.26</v>
      </c>
      <c r="J1402" s="840" t="s">
        <v>15822</v>
      </c>
      <c r="K1402" s="848">
        <f>IFERROR(VLOOKUP(J1402,REAJUSTE!A:AA,27,FALSE),"")</f>
        <v>1.0229999999999999</v>
      </c>
    </row>
    <row r="1403" spans="1:11" ht="15" x14ac:dyDescent="0.2">
      <c r="A1403" s="862">
        <v>804302</v>
      </c>
      <c r="B1403" s="863" t="s">
        <v>7005</v>
      </c>
      <c r="C1403" s="862" t="s">
        <v>4</v>
      </c>
      <c r="D1403" s="802">
        <f t="shared" si="21"/>
        <v>3824.89</v>
      </c>
      <c r="G1403" s="872">
        <v>3738.9</v>
      </c>
      <c r="J1403" s="840" t="s">
        <v>15822</v>
      </c>
      <c r="K1403" s="848">
        <f>IFERROR(VLOOKUP(J1403,REAJUSTE!A:AA,27,FALSE),"")</f>
        <v>1.0229999999999999</v>
      </c>
    </row>
    <row r="1404" spans="1:11" ht="15" x14ac:dyDescent="0.2">
      <c r="A1404" s="862">
        <v>804303</v>
      </c>
      <c r="B1404" s="863" t="s">
        <v>7006</v>
      </c>
      <c r="C1404" s="862" t="s">
        <v>4</v>
      </c>
      <c r="D1404" s="802">
        <f t="shared" si="21"/>
        <v>4074.95</v>
      </c>
      <c r="G1404" s="872">
        <v>3983.34</v>
      </c>
      <c r="J1404" s="840" t="s">
        <v>15822</v>
      </c>
      <c r="K1404" s="848">
        <f>IFERROR(VLOOKUP(J1404,REAJUSTE!A:AA,27,FALSE),"")</f>
        <v>1.0229999999999999</v>
      </c>
    </row>
    <row r="1405" spans="1:11" ht="15" x14ac:dyDescent="0.2">
      <c r="A1405" s="862">
        <v>804304</v>
      </c>
      <c r="B1405" s="863" t="s">
        <v>7007</v>
      </c>
      <c r="C1405" s="862" t="s">
        <v>4</v>
      </c>
      <c r="D1405" s="802">
        <f t="shared" si="21"/>
        <v>4690.3599999999997</v>
      </c>
      <c r="G1405" s="872">
        <v>4584.91</v>
      </c>
      <c r="J1405" s="840" t="s">
        <v>15822</v>
      </c>
      <c r="K1405" s="848">
        <f>IFERROR(VLOOKUP(J1405,REAJUSTE!A:AA,27,FALSE),"")</f>
        <v>1.0229999999999999</v>
      </c>
    </row>
    <row r="1406" spans="1:11" ht="15" x14ac:dyDescent="0.2">
      <c r="A1406" s="862">
        <v>804305</v>
      </c>
      <c r="B1406" s="863" t="s">
        <v>7008</v>
      </c>
      <c r="C1406" s="862" t="s">
        <v>4</v>
      </c>
      <c r="D1406" s="802">
        <f t="shared" si="21"/>
        <v>4940.43</v>
      </c>
      <c r="G1406" s="872">
        <v>4829.3599999999997</v>
      </c>
      <c r="J1406" s="840" t="s">
        <v>15822</v>
      </c>
      <c r="K1406" s="848">
        <f>IFERROR(VLOOKUP(J1406,REAJUSTE!A:AA,27,FALSE),"")</f>
        <v>1.0229999999999999</v>
      </c>
    </row>
    <row r="1407" spans="1:11" ht="15" x14ac:dyDescent="0.2">
      <c r="A1407" s="862">
        <v>804306</v>
      </c>
      <c r="B1407" s="863" t="s">
        <v>7009</v>
      </c>
      <c r="C1407" s="862" t="s">
        <v>4</v>
      </c>
      <c r="D1407" s="802">
        <f t="shared" si="21"/>
        <v>5211.5600000000004</v>
      </c>
      <c r="G1407" s="872">
        <v>5094.3900000000003</v>
      </c>
      <c r="J1407" s="840" t="s">
        <v>15822</v>
      </c>
      <c r="K1407" s="848">
        <f>IFERROR(VLOOKUP(J1407,REAJUSTE!A:AA,27,FALSE),"")</f>
        <v>1.0229999999999999</v>
      </c>
    </row>
    <row r="1408" spans="1:11" ht="15" x14ac:dyDescent="0.2">
      <c r="A1408" s="862">
        <v>804307</v>
      </c>
      <c r="B1408" s="863" t="s">
        <v>7010</v>
      </c>
      <c r="C1408" s="862" t="s">
        <v>4</v>
      </c>
      <c r="D1408" s="802">
        <f t="shared" si="21"/>
        <v>5461.63</v>
      </c>
      <c r="G1408" s="872">
        <v>5338.84</v>
      </c>
      <c r="J1408" s="840" t="s">
        <v>15822</v>
      </c>
      <c r="K1408" s="848">
        <f>IFERROR(VLOOKUP(J1408,REAJUSTE!A:AA,27,FALSE),"")</f>
        <v>1.0229999999999999</v>
      </c>
    </row>
    <row r="1409" spans="1:11" ht="15" x14ac:dyDescent="0.2">
      <c r="A1409" s="862">
        <v>804308</v>
      </c>
      <c r="B1409" s="863" t="s">
        <v>7011</v>
      </c>
      <c r="C1409" s="862" t="s">
        <v>4</v>
      </c>
      <c r="D1409" s="802">
        <f t="shared" si="21"/>
        <v>4981.66</v>
      </c>
      <c r="G1409" s="872">
        <v>4869.66</v>
      </c>
      <c r="J1409" s="840" t="s">
        <v>15822</v>
      </c>
      <c r="K1409" s="848">
        <f>IFERROR(VLOOKUP(J1409,REAJUSTE!A:AA,27,FALSE),"")</f>
        <v>1.0229999999999999</v>
      </c>
    </row>
    <row r="1410" spans="1:11" ht="15" x14ac:dyDescent="0.2">
      <c r="A1410" s="862">
        <v>804309</v>
      </c>
      <c r="B1410" s="863" t="s">
        <v>7012</v>
      </c>
      <c r="C1410" s="862" t="s">
        <v>4</v>
      </c>
      <c r="D1410" s="802">
        <f t="shared" si="21"/>
        <v>5304.07</v>
      </c>
      <c r="G1410" s="872">
        <v>5184.82</v>
      </c>
      <c r="J1410" s="840" t="s">
        <v>15822</v>
      </c>
      <c r="K1410" s="848">
        <f>IFERROR(VLOOKUP(J1410,REAJUSTE!A:AA,27,FALSE),"")</f>
        <v>1.0229999999999999</v>
      </c>
    </row>
    <row r="1411" spans="1:11" ht="15" x14ac:dyDescent="0.2">
      <c r="A1411" s="862">
        <v>804310</v>
      </c>
      <c r="B1411" s="863" t="s">
        <v>7013</v>
      </c>
      <c r="C1411" s="862" t="s">
        <v>4</v>
      </c>
      <c r="D1411" s="802">
        <f t="shared" si="21"/>
        <v>5397.38</v>
      </c>
      <c r="G1411" s="872">
        <v>5276.04</v>
      </c>
      <c r="J1411" s="840" t="s">
        <v>15822</v>
      </c>
      <c r="K1411" s="848">
        <f>IFERROR(VLOOKUP(J1411,REAJUSTE!A:AA,27,FALSE),"")</f>
        <v>1.0229999999999999</v>
      </c>
    </row>
    <row r="1412" spans="1:11" ht="15" x14ac:dyDescent="0.2">
      <c r="A1412" s="862">
        <v>804311</v>
      </c>
      <c r="B1412" s="863" t="s">
        <v>7014</v>
      </c>
      <c r="C1412" s="862" t="s">
        <v>4</v>
      </c>
      <c r="D1412" s="802">
        <f t="shared" si="21"/>
        <v>5719.8</v>
      </c>
      <c r="G1412" s="872">
        <v>5591.21</v>
      </c>
      <c r="J1412" s="840" t="s">
        <v>15822</v>
      </c>
      <c r="K1412" s="848">
        <f>IFERROR(VLOOKUP(J1412,REAJUSTE!A:AA,27,FALSE),"")</f>
        <v>1.0229999999999999</v>
      </c>
    </row>
    <row r="1413" spans="1:11" ht="15" x14ac:dyDescent="0.2">
      <c r="A1413" s="862">
        <v>804312</v>
      </c>
      <c r="B1413" s="863" t="s">
        <v>7015</v>
      </c>
      <c r="C1413" s="862" t="s">
        <v>4</v>
      </c>
      <c r="D1413" s="802">
        <f t="shared" si="21"/>
        <v>6197.59</v>
      </c>
      <c r="G1413" s="872">
        <v>6058.26</v>
      </c>
      <c r="J1413" s="840" t="s">
        <v>15822</v>
      </c>
      <c r="K1413" s="848">
        <f>IFERROR(VLOOKUP(J1413,REAJUSTE!A:AA,27,FALSE),"")</f>
        <v>1.0229999999999999</v>
      </c>
    </row>
    <row r="1414" spans="1:11" ht="15" x14ac:dyDescent="0.2">
      <c r="A1414" s="862">
        <v>804313</v>
      </c>
      <c r="B1414" s="863" t="s">
        <v>7016</v>
      </c>
      <c r="C1414" s="862" t="s">
        <v>4</v>
      </c>
      <c r="D1414" s="802">
        <f t="shared" si="21"/>
        <v>6520</v>
      </c>
      <c r="G1414" s="872">
        <v>6373.42</v>
      </c>
      <c r="J1414" s="840" t="s">
        <v>15822</v>
      </c>
      <c r="K1414" s="848">
        <f>IFERROR(VLOOKUP(J1414,REAJUSTE!A:AA,27,FALSE),"")</f>
        <v>1.0229999999999999</v>
      </c>
    </row>
    <row r="1415" spans="1:11" ht="15" x14ac:dyDescent="0.2">
      <c r="A1415" s="862">
        <v>804314</v>
      </c>
      <c r="B1415" s="863" t="s">
        <v>7017</v>
      </c>
      <c r="C1415" s="862" t="s">
        <v>4</v>
      </c>
      <c r="D1415" s="802">
        <f t="shared" si="21"/>
        <v>7716.9</v>
      </c>
      <c r="G1415" s="872">
        <v>7543.41</v>
      </c>
      <c r="J1415" s="840" t="s">
        <v>15822</v>
      </c>
      <c r="K1415" s="848">
        <f>IFERROR(VLOOKUP(J1415,REAJUSTE!A:AA,27,FALSE),"")</f>
        <v>1.0229999999999999</v>
      </c>
    </row>
    <row r="1416" spans="1:11" ht="15" x14ac:dyDescent="0.2">
      <c r="A1416" s="862">
        <v>804315</v>
      </c>
      <c r="B1416" s="863" t="s">
        <v>7018</v>
      </c>
      <c r="C1416" s="862" t="s">
        <v>4</v>
      </c>
      <c r="D1416" s="802">
        <f t="shared" si="21"/>
        <v>8039.31</v>
      </c>
      <c r="G1416" s="872">
        <v>7858.57</v>
      </c>
      <c r="J1416" s="840" t="s">
        <v>15822</v>
      </c>
      <c r="K1416" s="848">
        <f>IFERROR(VLOOKUP(J1416,REAJUSTE!A:AA,27,FALSE),"")</f>
        <v>1.0229999999999999</v>
      </c>
    </row>
    <row r="1417" spans="1:11" ht="15" x14ac:dyDescent="0.2">
      <c r="A1417" s="862">
        <v>805446</v>
      </c>
      <c r="B1417" s="863" t="s">
        <v>2003</v>
      </c>
      <c r="C1417" s="862" t="s">
        <v>587</v>
      </c>
      <c r="D1417" s="802">
        <f t="shared" si="21"/>
        <v>39.840000000000003</v>
      </c>
      <c r="G1417" s="872">
        <v>38.950000000000003</v>
      </c>
      <c r="J1417" s="840" t="s">
        <v>15822</v>
      </c>
      <c r="K1417" s="848">
        <f>IFERROR(VLOOKUP(J1417,REAJUSTE!A:AA,27,FALSE),"")</f>
        <v>1.0229999999999999</v>
      </c>
    </row>
    <row r="1418" spans="1:11" ht="15" x14ac:dyDescent="0.2">
      <c r="A1418" s="862">
        <v>805447</v>
      </c>
      <c r="B1418" s="863" t="s">
        <v>2004</v>
      </c>
      <c r="C1418" s="862" t="s">
        <v>587</v>
      </c>
      <c r="D1418" s="802">
        <f t="shared" si="21"/>
        <v>54.62</v>
      </c>
      <c r="G1418" s="872">
        <v>53.4</v>
      </c>
      <c r="J1418" s="840" t="s">
        <v>15822</v>
      </c>
      <c r="K1418" s="848">
        <f>IFERROR(VLOOKUP(J1418,REAJUSTE!A:AA,27,FALSE),"")</f>
        <v>1.0229999999999999</v>
      </c>
    </row>
    <row r="1419" spans="1:11" ht="15" x14ac:dyDescent="0.2">
      <c r="A1419" s="862">
        <v>805448</v>
      </c>
      <c r="B1419" s="863" t="s">
        <v>2005</v>
      </c>
      <c r="C1419" s="862" t="s">
        <v>587</v>
      </c>
      <c r="D1419" s="802">
        <f t="shared" ref="D1419:D1482" si="22">TRUNC(G1419*K1419,2)</f>
        <v>47.76</v>
      </c>
      <c r="G1419" s="872">
        <v>46.69</v>
      </c>
      <c r="J1419" s="840" t="s">
        <v>15822</v>
      </c>
      <c r="K1419" s="848">
        <f>IFERROR(VLOOKUP(J1419,REAJUSTE!A:AA,27,FALSE),"")</f>
        <v>1.0229999999999999</v>
      </c>
    </row>
    <row r="1420" spans="1:11" ht="15" x14ac:dyDescent="0.2">
      <c r="A1420" s="862">
        <v>805449</v>
      </c>
      <c r="B1420" s="863" t="s">
        <v>2006</v>
      </c>
      <c r="C1420" s="862" t="s">
        <v>587</v>
      </c>
      <c r="D1420" s="802">
        <f t="shared" si="22"/>
        <v>65.47</v>
      </c>
      <c r="G1420" s="872">
        <v>64</v>
      </c>
      <c r="J1420" s="840" t="s">
        <v>15822</v>
      </c>
      <c r="K1420" s="848">
        <f>IFERROR(VLOOKUP(J1420,REAJUSTE!A:AA,27,FALSE),"")</f>
        <v>1.0229999999999999</v>
      </c>
    </row>
    <row r="1421" spans="1:11" ht="15" x14ac:dyDescent="0.2">
      <c r="A1421" s="862">
        <v>805450</v>
      </c>
      <c r="B1421" s="863" t="s">
        <v>2007</v>
      </c>
      <c r="C1421" s="862" t="s">
        <v>587</v>
      </c>
      <c r="D1421" s="802">
        <f t="shared" si="22"/>
        <v>55.43</v>
      </c>
      <c r="G1421" s="872">
        <v>54.19</v>
      </c>
      <c r="J1421" s="840" t="s">
        <v>15822</v>
      </c>
      <c r="K1421" s="848">
        <f>IFERROR(VLOOKUP(J1421,REAJUSTE!A:AA,27,FALSE),"")</f>
        <v>1.0229999999999999</v>
      </c>
    </row>
    <row r="1422" spans="1:11" ht="15" x14ac:dyDescent="0.2">
      <c r="A1422" s="862">
        <v>805451</v>
      </c>
      <c r="B1422" s="863" t="s">
        <v>2008</v>
      </c>
      <c r="C1422" s="862" t="s">
        <v>587</v>
      </c>
      <c r="D1422" s="802">
        <f t="shared" si="22"/>
        <v>75.91</v>
      </c>
      <c r="G1422" s="872">
        <v>74.209999999999994</v>
      </c>
      <c r="J1422" s="840" t="s">
        <v>15822</v>
      </c>
      <c r="K1422" s="848">
        <f>IFERROR(VLOOKUP(J1422,REAJUSTE!A:AA,27,FALSE),"")</f>
        <v>1.0229999999999999</v>
      </c>
    </row>
    <row r="1423" spans="1:11" ht="15" x14ac:dyDescent="0.2">
      <c r="A1423" s="862">
        <v>805452</v>
      </c>
      <c r="B1423" s="863" t="s">
        <v>2009</v>
      </c>
      <c r="C1423" s="862" t="s">
        <v>587</v>
      </c>
      <c r="D1423" s="802">
        <f t="shared" si="22"/>
        <v>64.83</v>
      </c>
      <c r="G1423" s="872">
        <v>63.38</v>
      </c>
      <c r="J1423" s="840" t="s">
        <v>15822</v>
      </c>
      <c r="K1423" s="848">
        <f>IFERROR(VLOOKUP(J1423,REAJUSTE!A:AA,27,FALSE),"")</f>
        <v>1.0229999999999999</v>
      </c>
    </row>
    <row r="1424" spans="1:11" ht="15" x14ac:dyDescent="0.2">
      <c r="A1424" s="862">
        <v>805453</v>
      </c>
      <c r="B1424" s="863" t="s">
        <v>2010</v>
      </c>
      <c r="C1424" s="862" t="s">
        <v>587</v>
      </c>
      <c r="D1424" s="802">
        <f t="shared" si="22"/>
        <v>89.16</v>
      </c>
      <c r="G1424" s="872">
        <v>87.16</v>
      </c>
      <c r="J1424" s="840" t="s">
        <v>15822</v>
      </c>
      <c r="K1424" s="848">
        <f>IFERROR(VLOOKUP(J1424,REAJUSTE!A:AA,27,FALSE),"")</f>
        <v>1.0229999999999999</v>
      </c>
    </row>
    <row r="1425" spans="1:11" ht="15" x14ac:dyDescent="0.2">
      <c r="A1425" s="862">
        <v>805434</v>
      </c>
      <c r="B1425" s="863" t="s">
        <v>2011</v>
      </c>
      <c r="C1425" s="862" t="s">
        <v>587</v>
      </c>
      <c r="D1425" s="802">
        <f t="shared" si="22"/>
        <v>13.6</v>
      </c>
      <c r="G1425" s="872">
        <v>13.3</v>
      </c>
      <c r="J1425" s="840" t="s">
        <v>15822</v>
      </c>
      <c r="K1425" s="848">
        <f>IFERROR(VLOOKUP(J1425,REAJUSTE!A:AA,27,FALSE),"")</f>
        <v>1.0229999999999999</v>
      </c>
    </row>
    <row r="1426" spans="1:11" ht="15" x14ac:dyDescent="0.2">
      <c r="A1426" s="862">
        <v>805435</v>
      </c>
      <c r="B1426" s="863" t="s">
        <v>2012</v>
      </c>
      <c r="C1426" s="862" t="s">
        <v>587</v>
      </c>
      <c r="D1426" s="802">
        <f t="shared" si="22"/>
        <v>18.07</v>
      </c>
      <c r="G1426" s="872">
        <v>17.670000000000002</v>
      </c>
      <c r="J1426" s="840" t="s">
        <v>15822</v>
      </c>
      <c r="K1426" s="848">
        <f>IFERROR(VLOOKUP(J1426,REAJUSTE!A:AA,27,FALSE),"")</f>
        <v>1.0229999999999999</v>
      </c>
    </row>
    <row r="1427" spans="1:11" ht="15" x14ac:dyDescent="0.2">
      <c r="A1427" s="862">
        <v>805436</v>
      </c>
      <c r="B1427" s="863" t="s">
        <v>2013</v>
      </c>
      <c r="C1427" s="862" t="s">
        <v>587</v>
      </c>
      <c r="D1427" s="802">
        <f t="shared" si="22"/>
        <v>15.83</v>
      </c>
      <c r="G1427" s="872">
        <v>15.48</v>
      </c>
      <c r="J1427" s="840" t="s">
        <v>15822</v>
      </c>
      <c r="K1427" s="848">
        <f>IFERROR(VLOOKUP(J1427,REAJUSTE!A:AA,27,FALSE),"")</f>
        <v>1.0229999999999999</v>
      </c>
    </row>
    <row r="1428" spans="1:11" ht="15" x14ac:dyDescent="0.2">
      <c r="A1428" s="862">
        <v>805437</v>
      </c>
      <c r="B1428" s="863" t="s">
        <v>2014</v>
      </c>
      <c r="C1428" s="862" t="s">
        <v>587</v>
      </c>
      <c r="D1428" s="802">
        <f t="shared" si="22"/>
        <v>21.68</v>
      </c>
      <c r="G1428" s="872">
        <v>21.2</v>
      </c>
      <c r="J1428" s="840" t="s">
        <v>15822</v>
      </c>
      <c r="K1428" s="848">
        <f>IFERROR(VLOOKUP(J1428,REAJUSTE!A:AA,27,FALSE),"")</f>
        <v>1.0229999999999999</v>
      </c>
    </row>
    <row r="1429" spans="1:11" ht="15" x14ac:dyDescent="0.2">
      <c r="A1429" s="862">
        <v>805438</v>
      </c>
      <c r="B1429" s="863" t="s">
        <v>2015</v>
      </c>
      <c r="C1429" s="862" t="s">
        <v>587</v>
      </c>
      <c r="D1429" s="802">
        <f t="shared" si="22"/>
        <v>21.53</v>
      </c>
      <c r="G1429" s="872">
        <v>21.05</v>
      </c>
      <c r="J1429" s="840" t="s">
        <v>15822</v>
      </c>
      <c r="K1429" s="848">
        <f>IFERROR(VLOOKUP(J1429,REAJUSTE!A:AA,27,FALSE),"")</f>
        <v>1.0229999999999999</v>
      </c>
    </row>
    <row r="1430" spans="1:11" ht="15" x14ac:dyDescent="0.2">
      <c r="A1430" s="862">
        <v>805439</v>
      </c>
      <c r="B1430" s="863" t="s">
        <v>2016</v>
      </c>
      <c r="C1430" s="862" t="s">
        <v>587</v>
      </c>
      <c r="D1430" s="802">
        <f t="shared" si="22"/>
        <v>28.92</v>
      </c>
      <c r="G1430" s="872">
        <v>28.27</v>
      </c>
      <c r="J1430" s="840" t="s">
        <v>15822</v>
      </c>
      <c r="K1430" s="848">
        <f>IFERROR(VLOOKUP(J1430,REAJUSTE!A:AA,27,FALSE),"")</f>
        <v>1.0229999999999999</v>
      </c>
    </row>
    <row r="1431" spans="1:11" ht="15" x14ac:dyDescent="0.2">
      <c r="A1431" s="862">
        <v>805440</v>
      </c>
      <c r="B1431" s="863" t="s">
        <v>2017</v>
      </c>
      <c r="C1431" s="862" t="s">
        <v>587</v>
      </c>
      <c r="D1431" s="802">
        <f t="shared" si="22"/>
        <v>23.99</v>
      </c>
      <c r="G1431" s="872">
        <v>23.46</v>
      </c>
      <c r="J1431" s="840" t="s">
        <v>15822</v>
      </c>
      <c r="K1431" s="848">
        <f>IFERROR(VLOOKUP(J1431,REAJUSTE!A:AA,27,FALSE),"")</f>
        <v>1.0229999999999999</v>
      </c>
    </row>
    <row r="1432" spans="1:11" ht="15" x14ac:dyDescent="0.2">
      <c r="A1432" s="862">
        <v>805441</v>
      </c>
      <c r="B1432" s="863" t="s">
        <v>2018</v>
      </c>
      <c r="C1432" s="862" t="s">
        <v>587</v>
      </c>
      <c r="D1432" s="802">
        <f t="shared" si="22"/>
        <v>32.93</v>
      </c>
      <c r="G1432" s="872">
        <v>32.19</v>
      </c>
      <c r="J1432" s="840" t="s">
        <v>15822</v>
      </c>
      <c r="K1432" s="848">
        <f>IFERROR(VLOOKUP(J1432,REAJUSTE!A:AA,27,FALSE),"")</f>
        <v>1.0229999999999999</v>
      </c>
    </row>
    <row r="1433" spans="1:11" ht="15" x14ac:dyDescent="0.2">
      <c r="A1433" s="862">
        <v>805442</v>
      </c>
      <c r="B1433" s="863" t="s">
        <v>2019</v>
      </c>
      <c r="C1433" s="862" t="s">
        <v>587</v>
      </c>
      <c r="D1433" s="802">
        <f t="shared" si="22"/>
        <v>29.19</v>
      </c>
      <c r="G1433" s="872">
        <v>28.54</v>
      </c>
      <c r="J1433" s="840" t="s">
        <v>15822</v>
      </c>
      <c r="K1433" s="848">
        <f>IFERROR(VLOOKUP(J1433,REAJUSTE!A:AA,27,FALSE),"")</f>
        <v>1.0229999999999999</v>
      </c>
    </row>
    <row r="1434" spans="1:11" ht="15" x14ac:dyDescent="0.2">
      <c r="A1434" s="862">
        <v>805443</v>
      </c>
      <c r="B1434" s="863" t="s">
        <v>2020</v>
      </c>
      <c r="C1434" s="862" t="s">
        <v>587</v>
      </c>
      <c r="D1434" s="802">
        <f t="shared" si="22"/>
        <v>39.36</v>
      </c>
      <c r="G1434" s="872">
        <v>38.479999999999997</v>
      </c>
      <c r="J1434" s="840" t="s">
        <v>15822</v>
      </c>
      <c r="K1434" s="848">
        <f>IFERROR(VLOOKUP(J1434,REAJUSTE!A:AA,27,FALSE),"")</f>
        <v>1.0229999999999999</v>
      </c>
    </row>
    <row r="1435" spans="1:11" ht="15" x14ac:dyDescent="0.2">
      <c r="A1435" s="862">
        <v>805444</v>
      </c>
      <c r="B1435" s="863" t="s">
        <v>2021</v>
      </c>
      <c r="C1435" s="862" t="s">
        <v>587</v>
      </c>
      <c r="D1435" s="802">
        <f t="shared" si="22"/>
        <v>32.409999999999997</v>
      </c>
      <c r="G1435" s="872">
        <v>31.69</v>
      </c>
      <c r="J1435" s="840" t="s">
        <v>15822</v>
      </c>
      <c r="K1435" s="848">
        <f>IFERROR(VLOOKUP(J1435,REAJUSTE!A:AA,27,FALSE),"")</f>
        <v>1.0229999999999999</v>
      </c>
    </row>
    <row r="1436" spans="1:11" ht="15" x14ac:dyDescent="0.2">
      <c r="A1436" s="862">
        <v>805445</v>
      </c>
      <c r="B1436" s="863" t="s">
        <v>2022</v>
      </c>
      <c r="C1436" s="862" t="s">
        <v>587</v>
      </c>
      <c r="D1436" s="802">
        <f t="shared" si="22"/>
        <v>44.58</v>
      </c>
      <c r="G1436" s="872">
        <v>43.58</v>
      </c>
      <c r="J1436" s="840" t="s">
        <v>15822</v>
      </c>
      <c r="K1436" s="848">
        <f>IFERROR(VLOOKUP(J1436,REAJUSTE!A:AA,27,FALSE),"")</f>
        <v>1.0229999999999999</v>
      </c>
    </row>
    <row r="1437" spans="1:11" ht="15" x14ac:dyDescent="0.2">
      <c r="A1437" s="862">
        <v>805454</v>
      </c>
      <c r="B1437" s="863" t="s">
        <v>2023</v>
      </c>
      <c r="C1437" s="862" t="s">
        <v>587</v>
      </c>
      <c r="D1437" s="802">
        <f t="shared" si="22"/>
        <v>71.760000000000005</v>
      </c>
      <c r="G1437" s="872">
        <v>70.150000000000006</v>
      </c>
      <c r="J1437" s="840" t="s">
        <v>15822</v>
      </c>
      <c r="K1437" s="848">
        <f>IFERROR(VLOOKUP(J1437,REAJUSTE!A:AA,27,FALSE),"")</f>
        <v>1.0229999999999999</v>
      </c>
    </row>
    <row r="1438" spans="1:11" ht="15" x14ac:dyDescent="0.2">
      <c r="A1438" s="862">
        <v>805455</v>
      </c>
      <c r="B1438" s="863" t="s">
        <v>2024</v>
      </c>
      <c r="C1438" s="862" t="s">
        <v>587</v>
      </c>
      <c r="D1438" s="802">
        <f t="shared" si="22"/>
        <v>98.4</v>
      </c>
      <c r="G1438" s="872">
        <v>96.19</v>
      </c>
      <c r="J1438" s="840" t="s">
        <v>15822</v>
      </c>
      <c r="K1438" s="848">
        <f>IFERROR(VLOOKUP(J1438,REAJUSTE!A:AA,27,FALSE),"")</f>
        <v>1.0229999999999999</v>
      </c>
    </row>
    <row r="1439" spans="1:11" ht="15" x14ac:dyDescent="0.2">
      <c r="A1439" s="862">
        <v>805456</v>
      </c>
      <c r="B1439" s="863" t="s">
        <v>2025</v>
      </c>
      <c r="C1439" s="862" t="s">
        <v>587</v>
      </c>
      <c r="D1439" s="802">
        <f t="shared" si="22"/>
        <v>81.41</v>
      </c>
      <c r="G1439" s="872">
        <v>79.58</v>
      </c>
      <c r="J1439" s="840" t="s">
        <v>15822</v>
      </c>
      <c r="K1439" s="848">
        <f>IFERROR(VLOOKUP(J1439,REAJUSTE!A:AA,27,FALSE),"")</f>
        <v>1.0229999999999999</v>
      </c>
    </row>
    <row r="1440" spans="1:11" ht="15" x14ac:dyDescent="0.2">
      <c r="A1440" s="862">
        <v>805457</v>
      </c>
      <c r="B1440" s="863" t="s">
        <v>2026</v>
      </c>
      <c r="C1440" s="862" t="s">
        <v>587</v>
      </c>
      <c r="D1440" s="802">
        <f t="shared" si="22"/>
        <v>112.05</v>
      </c>
      <c r="G1440" s="872">
        <v>109.54</v>
      </c>
      <c r="J1440" s="840" t="s">
        <v>15822</v>
      </c>
      <c r="K1440" s="848">
        <f>IFERROR(VLOOKUP(J1440,REAJUSTE!A:AA,27,FALSE),"")</f>
        <v>1.0229999999999999</v>
      </c>
    </row>
    <row r="1441" spans="1:11" ht="15" x14ac:dyDescent="0.2">
      <c r="A1441" s="862">
        <v>805458</v>
      </c>
      <c r="B1441" s="863" t="s">
        <v>2027</v>
      </c>
      <c r="C1441" s="862" t="s">
        <v>587</v>
      </c>
      <c r="D1441" s="802">
        <f t="shared" si="22"/>
        <v>97.5</v>
      </c>
      <c r="G1441" s="872">
        <v>95.31</v>
      </c>
      <c r="J1441" s="840" t="s">
        <v>15822</v>
      </c>
      <c r="K1441" s="848">
        <f>IFERROR(VLOOKUP(J1441,REAJUSTE!A:AA,27,FALSE),"")</f>
        <v>1.0229999999999999</v>
      </c>
    </row>
    <row r="1442" spans="1:11" ht="15" x14ac:dyDescent="0.2">
      <c r="A1442" s="862">
        <v>805459</v>
      </c>
      <c r="B1442" s="863" t="s">
        <v>2028</v>
      </c>
      <c r="C1442" s="862" t="s">
        <v>587</v>
      </c>
      <c r="D1442" s="802">
        <f t="shared" si="22"/>
        <v>134.13999999999999</v>
      </c>
      <c r="G1442" s="872">
        <v>131.13</v>
      </c>
      <c r="J1442" s="840" t="s">
        <v>15822</v>
      </c>
      <c r="K1442" s="848">
        <f>IFERROR(VLOOKUP(J1442,REAJUSTE!A:AA,27,FALSE),"")</f>
        <v>1.0229999999999999</v>
      </c>
    </row>
    <row r="1443" spans="1:11" ht="18" x14ac:dyDescent="0.2">
      <c r="A1443" s="862">
        <v>909620</v>
      </c>
      <c r="B1443" s="863" t="s">
        <v>7019</v>
      </c>
      <c r="C1443" s="862" t="s">
        <v>2029</v>
      </c>
      <c r="D1443" s="802">
        <f t="shared" si="22"/>
        <v>129.38</v>
      </c>
      <c r="G1443" s="872">
        <v>126.48</v>
      </c>
      <c r="J1443" s="840" t="s">
        <v>15822</v>
      </c>
      <c r="K1443" s="848">
        <f>IFERROR(VLOOKUP(J1443,REAJUSTE!A:AA,27,FALSE),"")</f>
        <v>1.0229999999999999</v>
      </c>
    </row>
    <row r="1444" spans="1:11" ht="18" x14ac:dyDescent="0.2">
      <c r="A1444" s="862">
        <v>909621</v>
      </c>
      <c r="B1444" s="863" t="s">
        <v>7020</v>
      </c>
      <c r="C1444" s="862" t="s">
        <v>2029</v>
      </c>
      <c r="D1444" s="802">
        <f t="shared" si="22"/>
        <v>127.74</v>
      </c>
      <c r="G1444" s="872">
        <v>124.87</v>
      </c>
      <c r="J1444" s="840" t="s">
        <v>15822</v>
      </c>
      <c r="K1444" s="848">
        <f>IFERROR(VLOOKUP(J1444,REAJUSTE!A:AA,27,FALSE),"")</f>
        <v>1.0229999999999999</v>
      </c>
    </row>
    <row r="1445" spans="1:11" ht="15" x14ac:dyDescent="0.2">
      <c r="A1445" s="862">
        <v>903802</v>
      </c>
      <c r="B1445" s="863" t="s">
        <v>7021</v>
      </c>
      <c r="C1445" s="862" t="s">
        <v>587</v>
      </c>
      <c r="D1445" s="802">
        <f t="shared" si="22"/>
        <v>14766.11</v>
      </c>
      <c r="G1445" s="872">
        <v>14434.13</v>
      </c>
      <c r="J1445" s="840" t="s">
        <v>15822</v>
      </c>
      <c r="K1445" s="848">
        <f>IFERROR(VLOOKUP(J1445,REAJUSTE!A:AA,27,FALSE),"")</f>
        <v>1.0229999999999999</v>
      </c>
    </row>
    <row r="1446" spans="1:11" ht="15" x14ac:dyDescent="0.2">
      <c r="A1446" s="862">
        <v>919113</v>
      </c>
      <c r="B1446" s="863" t="s">
        <v>15479</v>
      </c>
      <c r="C1446" s="862" t="s">
        <v>4</v>
      </c>
      <c r="D1446" s="802">
        <f t="shared" si="22"/>
        <v>149.83000000000001</v>
      </c>
      <c r="G1446" s="872">
        <v>146.47</v>
      </c>
      <c r="J1446" s="840" t="s">
        <v>15822</v>
      </c>
      <c r="K1446" s="848">
        <f>IFERROR(VLOOKUP(J1446,REAJUSTE!A:AA,27,FALSE),"")</f>
        <v>1.0229999999999999</v>
      </c>
    </row>
    <row r="1447" spans="1:11" ht="15" x14ac:dyDescent="0.2">
      <c r="A1447" s="862">
        <v>903788</v>
      </c>
      <c r="B1447" s="863" t="s">
        <v>7022</v>
      </c>
      <c r="C1447" s="862" t="s">
        <v>2029</v>
      </c>
      <c r="D1447" s="802">
        <f t="shared" si="22"/>
        <v>4.28</v>
      </c>
      <c r="G1447" s="872">
        <v>4.1900000000000004</v>
      </c>
      <c r="J1447" s="840" t="s">
        <v>15822</v>
      </c>
      <c r="K1447" s="848">
        <f>IFERROR(VLOOKUP(J1447,REAJUSTE!A:AA,27,FALSE),"")</f>
        <v>1.0229999999999999</v>
      </c>
    </row>
    <row r="1448" spans="1:11" ht="15" x14ac:dyDescent="0.2">
      <c r="A1448" s="862">
        <v>919247</v>
      </c>
      <c r="B1448" s="863" t="s">
        <v>7023</v>
      </c>
      <c r="C1448" s="862" t="s">
        <v>2029</v>
      </c>
      <c r="D1448" s="802">
        <f t="shared" si="22"/>
        <v>39.76</v>
      </c>
      <c r="G1448" s="872">
        <v>38.869999999999997</v>
      </c>
      <c r="J1448" s="840" t="s">
        <v>15822</v>
      </c>
      <c r="K1448" s="848">
        <f>IFERROR(VLOOKUP(J1448,REAJUSTE!A:AA,27,FALSE),"")</f>
        <v>1.0229999999999999</v>
      </c>
    </row>
    <row r="1449" spans="1:11" ht="15" x14ac:dyDescent="0.2">
      <c r="A1449" s="862">
        <v>919016</v>
      </c>
      <c r="B1449" s="863" t="s">
        <v>7024</v>
      </c>
      <c r="C1449" s="862" t="s">
        <v>587</v>
      </c>
      <c r="D1449" s="802">
        <f t="shared" si="22"/>
        <v>7778.42</v>
      </c>
      <c r="G1449" s="872">
        <v>7603.54</v>
      </c>
      <c r="J1449" s="840" t="s">
        <v>15822</v>
      </c>
      <c r="K1449" s="848">
        <f>IFERROR(VLOOKUP(J1449,REAJUSTE!A:AA,27,FALSE),"")</f>
        <v>1.0229999999999999</v>
      </c>
    </row>
    <row r="1450" spans="1:11" ht="15" x14ac:dyDescent="0.2">
      <c r="A1450" s="862">
        <v>919078</v>
      </c>
      <c r="B1450" s="863" t="s">
        <v>2030</v>
      </c>
      <c r="C1450" s="862" t="s">
        <v>587</v>
      </c>
      <c r="D1450" s="802">
        <f t="shared" si="22"/>
        <v>35585.94</v>
      </c>
      <c r="G1450" s="872">
        <v>34785.870000000003</v>
      </c>
      <c r="J1450" s="840" t="s">
        <v>15822</v>
      </c>
      <c r="K1450" s="848">
        <f>IFERROR(VLOOKUP(J1450,REAJUSTE!A:AA,27,FALSE),"")</f>
        <v>1.0229999999999999</v>
      </c>
    </row>
    <row r="1451" spans="1:11" ht="18" x14ac:dyDescent="0.2">
      <c r="A1451" s="862">
        <v>903789</v>
      </c>
      <c r="B1451" s="863" t="s">
        <v>7025</v>
      </c>
      <c r="C1451" s="862" t="s">
        <v>2029</v>
      </c>
      <c r="D1451" s="802">
        <f t="shared" si="22"/>
        <v>31.72</v>
      </c>
      <c r="G1451" s="872">
        <v>31.01</v>
      </c>
      <c r="J1451" s="840" t="s">
        <v>15822</v>
      </c>
      <c r="K1451" s="848">
        <f>IFERROR(VLOOKUP(J1451,REAJUSTE!A:AA,27,FALSE),"")</f>
        <v>1.0229999999999999</v>
      </c>
    </row>
    <row r="1452" spans="1:11" ht="15" x14ac:dyDescent="0.2">
      <c r="A1452" s="862">
        <v>919250</v>
      </c>
      <c r="B1452" s="863" t="s">
        <v>2031</v>
      </c>
      <c r="C1452" s="862" t="s">
        <v>587</v>
      </c>
      <c r="D1452" s="802">
        <f t="shared" si="22"/>
        <v>596.71</v>
      </c>
      <c r="G1452" s="872">
        <v>583.29999999999995</v>
      </c>
      <c r="J1452" s="840" t="s">
        <v>15822</v>
      </c>
      <c r="K1452" s="848">
        <f>IFERROR(VLOOKUP(J1452,REAJUSTE!A:AA,27,FALSE),"")</f>
        <v>1.0229999999999999</v>
      </c>
    </row>
    <row r="1453" spans="1:11" ht="15" x14ac:dyDescent="0.2">
      <c r="A1453" s="862">
        <v>903807</v>
      </c>
      <c r="B1453" s="863" t="s">
        <v>7026</v>
      </c>
      <c r="C1453" s="862" t="s">
        <v>587</v>
      </c>
      <c r="D1453" s="802">
        <f t="shared" si="22"/>
        <v>108505.32</v>
      </c>
      <c r="G1453" s="872">
        <v>106065.81</v>
      </c>
      <c r="J1453" s="840" t="s">
        <v>15822</v>
      </c>
      <c r="K1453" s="848">
        <f>IFERROR(VLOOKUP(J1453,REAJUSTE!A:AA,27,FALSE),"")</f>
        <v>1.0229999999999999</v>
      </c>
    </row>
    <row r="1454" spans="1:11" ht="15" x14ac:dyDescent="0.2">
      <c r="A1454" s="862">
        <v>903806</v>
      </c>
      <c r="B1454" s="863" t="s">
        <v>7027</v>
      </c>
      <c r="C1454" s="862" t="s">
        <v>587</v>
      </c>
      <c r="D1454" s="802">
        <f t="shared" si="22"/>
        <v>181956.05</v>
      </c>
      <c r="G1454" s="872">
        <v>177865.16</v>
      </c>
      <c r="J1454" s="840" t="s">
        <v>15822</v>
      </c>
      <c r="K1454" s="848">
        <f>IFERROR(VLOOKUP(J1454,REAJUSTE!A:AA,27,FALSE),"")</f>
        <v>1.0229999999999999</v>
      </c>
    </row>
    <row r="1455" spans="1:11" ht="15" x14ac:dyDescent="0.2">
      <c r="A1455" s="862">
        <v>903804</v>
      </c>
      <c r="B1455" s="863" t="s">
        <v>7028</v>
      </c>
      <c r="C1455" s="862" t="s">
        <v>587</v>
      </c>
      <c r="D1455" s="802">
        <f t="shared" si="22"/>
        <v>67193.5</v>
      </c>
      <c r="G1455" s="872">
        <v>65682.8</v>
      </c>
      <c r="J1455" s="840" t="s">
        <v>15822</v>
      </c>
      <c r="K1455" s="848">
        <f>IFERROR(VLOOKUP(J1455,REAJUSTE!A:AA,27,FALSE),"")</f>
        <v>1.0229999999999999</v>
      </c>
    </row>
    <row r="1456" spans="1:11" ht="15" x14ac:dyDescent="0.2">
      <c r="A1456" s="862">
        <v>903805</v>
      </c>
      <c r="B1456" s="863" t="s">
        <v>7029</v>
      </c>
      <c r="C1456" s="862" t="s">
        <v>587</v>
      </c>
      <c r="D1456" s="802">
        <f t="shared" si="22"/>
        <v>78227.25</v>
      </c>
      <c r="G1456" s="872">
        <v>76468.479999999996</v>
      </c>
      <c r="J1456" s="840" t="s">
        <v>15822</v>
      </c>
      <c r="K1456" s="848">
        <f>IFERROR(VLOOKUP(J1456,REAJUSTE!A:AA,27,FALSE),"")</f>
        <v>1.0229999999999999</v>
      </c>
    </row>
    <row r="1457" spans="1:11" ht="15" x14ac:dyDescent="0.2">
      <c r="A1457" s="862">
        <v>903810</v>
      </c>
      <c r="B1457" s="863" t="s">
        <v>2032</v>
      </c>
      <c r="C1457" s="862" t="s">
        <v>587</v>
      </c>
      <c r="D1457" s="802">
        <f t="shared" si="22"/>
        <v>192080.24</v>
      </c>
      <c r="G1457" s="872">
        <v>187761.73</v>
      </c>
      <c r="J1457" s="840" t="s">
        <v>15822</v>
      </c>
      <c r="K1457" s="848">
        <f>IFERROR(VLOOKUP(J1457,REAJUSTE!A:AA,27,FALSE),"")</f>
        <v>1.0229999999999999</v>
      </c>
    </row>
    <row r="1458" spans="1:11" ht="15" x14ac:dyDescent="0.2">
      <c r="A1458" s="862">
        <v>903809</v>
      </c>
      <c r="B1458" s="863" t="s">
        <v>7030</v>
      </c>
      <c r="C1458" s="862" t="s">
        <v>587</v>
      </c>
      <c r="D1458" s="802">
        <f t="shared" si="22"/>
        <v>123524.76</v>
      </c>
      <c r="G1458" s="872">
        <v>120747.57</v>
      </c>
      <c r="J1458" s="840" t="s">
        <v>15822</v>
      </c>
      <c r="K1458" s="848">
        <f>IFERROR(VLOOKUP(J1458,REAJUSTE!A:AA,27,FALSE),"")</f>
        <v>1.0229999999999999</v>
      </c>
    </row>
    <row r="1459" spans="1:11" ht="15" x14ac:dyDescent="0.2">
      <c r="A1459" s="862">
        <v>903808</v>
      </c>
      <c r="B1459" s="863" t="s">
        <v>2033</v>
      </c>
      <c r="C1459" s="862" t="s">
        <v>587</v>
      </c>
      <c r="D1459" s="802">
        <f t="shared" si="22"/>
        <v>113449.67</v>
      </c>
      <c r="G1459" s="872">
        <v>110899</v>
      </c>
      <c r="J1459" s="840" t="s">
        <v>15822</v>
      </c>
      <c r="K1459" s="848">
        <f>IFERROR(VLOOKUP(J1459,REAJUSTE!A:AA,27,FALSE),"")</f>
        <v>1.0229999999999999</v>
      </c>
    </row>
    <row r="1460" spans="1:11" ht="15" x14ac:dyDescent="0.2">
      <c r="A1460" s="862">
        <v>903845</v>
      </c>
      <c r="B1460" s="863" t="s">
        <v>2034</v>
      </c>
      <c r="C1460" s="862" t="s">
        <v>61</v>
      </c>
      <c r="D1460" s="802">
        <f t="shared" si="22"/>
        <v>148.19</v>
      </c>
      <c r="G1460" s="872">
        <v>144.86000000000001</v>
      </c>
      <c r="J1460" s="840" t="s">
        <v>15822</v>
      </c>
      <c r="K1460" s="848">
        <f>IFERROR(VLOOKUP(J1460,REAJUSTE!A:AA,27,FALSE),"")</f>
        <v>1.0229999999999999</v>
      </c>
    </row>
    <row r="1461" spans="1:11" ht="18" x14ac:dyDescent="0.2">
      <c r="A1461" s="862">
        <v>919009</v>
      </c>
      <c r="B1461" s="863" t="s">
        <v>2035</v>
      </c>
      <c r="C1461" s="862" t="s">
        <v>587</v>
      </c>
      <c r="D1461" s="802">
        <f t="shared" si="22"/>
        <v>66241.86</v>
      </c>
      <c r="G1461" s="872">
        <v>64752.56</v>
      </c>
      <c r="J1461" s="840" t="s">
        <v>15822</v>
      </c>
      <c r="K1461" s="848">
        <f>IFERROR(VLOOKUP(J1461,REAJUSTE!A:AA,27,FALSE),"")</f>
        <v>1.0229999999999999</v>
      </c>
    </row>
    <row r="1462" spans="1:11" ht="18" x14ac:dyDescent="0.2">
      <c r="A1462" s="862">
        <v>919007</v>
      </c>
      <c r="B1462" s="863" t="s">
        <v>7031</v>
      </c>
      <c r="C1462" s="862" t="s">
        <v>587</v>
      </c>
      <c r="D1462" s="802">
        <f t="shared" si="22"/>
        <v>121964.22</v>
      </c>
      <c r="G1462" s="872">
        <v>119222.12</v>
      </c>
      <c r="J1462" s="840" t="s">
        <v>15822</v>
      </c>
      <c r="K1462" s="848">
        <f>IFERROR(VLOOKUP(J1462,REAJUSTE!A:AA,27,FALSE),"")</f>
        <v>1.0229999999999999</v>
      </c>
    </row>
    <row r="1463" spans="1:11" ht="18" x14ac:dyDescent="0.2">
      <c r="A1463" s="862">
        <v>919011</v>
      </c>
      <c r="B1463" s="863" t="s">
        <v>2036</v>
      </c>
      <c r="C1463" s="862" t="s">
        <v>587</v>
      </c>
      <c r="D1463" s="802">
        <f t="shared" si="22"/>
        <v>34683.61</v>
      </c>
      <c r="G1463" s="872">
        <v>33903.83</v>
      </c>
      <c r="J1463" s="840" t="s">
        <v>15822</v>
      </c>
      <c r="K1463" s="848">
        <f>IFERROR(VLOOKUP(J1463,REAJUSTE!A:AA,27,FALSE),"")</f>
        <v>1.0229999999999999</v>
      </c>
    </row>
    <row r="1464" spans="1:11" ht="18" x14ac:dyDescent="0.2">
      <c r="A1464" s="862">
        <v>919246</v>
      </c>
      <c r="B1464" s="863" t="s">
        <v>7032</v>
      </c>
      <c r="C1464" s="862" t="s">
        <v>587</v>
      </c>
      <c r="D1464" s="802">
        <f t="shared" si="22"/>
        <v>47555.74</v>
      </c>
      <c r="G1464" s="872">
        <v>46486.55</v>
      </c>
      <c r="J1464" s="840" t="s">
        <v>15822</v>
      </c>
      <c r="K1464" s="848">
        <f>IFERROR(VLOOKUP(J1464,REAJUSTE!A:AA,27,FALSE),"")</f>
        <v>1.0229999999999999</v>
      </c>
    </row>
    <row r="1465" spans="1:11" ht="18" x14ac:dyDescent="0.2">
      <c r="A1465" s="862">
        <v>919013</v>
      </c>
      <c r="B1465" s="863" t="s">
        <v>7033</v>
      </c>
      <c r="C1465" s="862" t="s">
        <v>587</v>
      </c>
      <c r="D1465" s="802">
        <f t="shared" si="22"/>
        <v>131392.35</v>
      </c>
      <c r="G1465" s="872">
        <v>128438.27</v>
      </c>
      <c r="J1465" s="840" t="s">
        <v>15822</v>
      </c>
      <c r="K1465" s="848">
        <f>IFERROR(VLOOKUP(J1465,REAJUSTE!A:AA,27,FALSE),"")</f>
        <v>1.0229999999999999</v>
      </c>
    </row>
    <row r="1466" spans="1:11" ht="18" x14ac:dyDescent="0.2">
      <c r="A1466" s="862">
        <v>919008</v>
      </c>
      <c r="B1466" s="863" t="s">
        <v>2037</v>
      </c>
      <c r="C1466" s="862" t="s">
        <v>587</v>
      </c>
      <c r="D1466" s="802">
        <f t="shared" si="22"/>
        <v>94749.28</v>
      </c>
      <c r="G1466" s="872">
        <v>92619.05</v>
      </c>
      <c r="J1466" s="840" t="s">
        <v>15822</v>
      </c>
      <c r="K1466" s="848">
        <f>IFERROR(VLOOKUP(J1466,REAJUSTE!A:AA,27,FALSE),"")</f>
        <v>1.0229999999999999</v>
      </c>
    </row>
    <row r="1467" spans="1:11" ht="18" x14ac:dyDescent="0.2">
      <c r="A1467" s="862">
        <v>919012</v>
      </c>
      <c r="B1467" s="863" t="s">
        <v>2038</v>
      </c>
      <c r="C1467" s="862" t="s">
        <v>587</v>
      </c>
      <c r="D1467" s="802">
        <f t="shared" si="22"/>
        <v>62368.04</v>
      </c>
      <c r="G1467" s="872">
        <v>60965.83</v>
      </c>
      <c r="J1467" s="840" t="s">
        <v>15822</v>
      </c>
      <c r="K1467" s="848">
        <f>IFERROR(VLOOKUP(J1467,REAJUSTE!A:AA,27,FALSE),"")</f>
        <v>1.0229999999999999</v>
      </c>
    </row>
    <row r="1468" spans="1:11" ht="15" x14ac:dyDescent="0.2">
      <c r="A1468" s="862">
        <v>903848</v>
      </c>
      <c r="B1468" s="863" t="s">
        <v>7034</v>
      </c>
      <c r="C1468" s="862" t="s">
        <v>4</v>
      </c>
      <c r="D1468" s="802">
        <f t="shared" si="22"/>
        <v>173.61</v>
      </c>
      <c r="G1468" s="872">
        <v>169.71</v>
      </c>
      <c r="J1468" s="840" t="s">
        <v>15822</v>
      </c>
      <c r="K1468" s="848">
        <f>IFERROR(VLOOKUP(J1468,REAJUSTE!A:AA,27,FALSE),"")</f>
        <v>1.0229999999999999</v>
      </c>
    </row>
    <row r="1469" spans="1:11" ht="18" x14ac:dyDescent="0.2">
      <c r="A1469" s="862">
        <v>919002</v>
      </c>
      <c r="B1469" s="863" t="s">
        <v>7035</v>
      </c>
      <c r="C1469" s="862" t="s">
        <v>587</v>
      </c>
      <c r="D1469" s="802">
        <f t="shared" si="22"/>
        <v>38454.230000000003</v>
      </c>
      <c r="G1469" s="872">
        <v>37589.67</v>
      </c>
      <c r="J1469" s="840" t="s">
        <v>15822</v>
      </c>
      <c r="K1469" s="848">
        <f>IFERROR(VLOOKUP(J1469,REAJUSTE!A:AA,27,FALSE),"")</f>
        <v>1.0229999999999999</v>
      </c>
    </row>
    <row r="1470" spans="1:11" ht="15" x14ac:dyDescent="0.2">
      <c r="A1470" s="862">
        <v>919210</v>
      </c>
      <c r="B1470" s="863" t="s">
        <v>2039</v>
      </c>
      <c r="C1470" s="862" t="s">
        <v>587</v>
      </c>
      <c r="D1470" s="802">
        <f t="shared" si="22"/>
        <v>22926.53</v>
      </c>
      <c r="G1470" s="872">
        <v>22411.08</v>
      </c>
      <c r="J1470" s="840" t="s">
        <v>15822</v>
      </c>
      <c r="K1470" s="848">
        <f>IFERROR(VLOOKUP(J1470,REAJUSTE!A:AA,27,FALSE),"")</f>
        <v>1.0229999999999999</v>
      </c>
    </row>
    <row r="1471" spans="1:11" ht="18" x14ac:dyDescent="0.2">
      <c r="A1471" s="862">
        <v>909612</v>
      </c>
      <c r="B1471" s="863" t="s">
        <v>7036</v>
      </c>
      <c r="C1471" s="862" t="s">
        <v>587</v>
      </c>
      <c r="D1471" s="802">
        <f t="shared" si="22"/>
        <v>13182.43</v>
      </c>
      <c r="G1471" s="872">
        <v>12886.06</v>
      </c>
      <c r="J1471" s="840" t="s">
        <v>15822</v>
      </c>
      <c r="K1471" s="848">
        <f>IFERROR(VLOOKUP(J1471,REAJUSTE!A:AA,27,FALSE),"")</f>
        <v>1.0229999999999999</v>
      </c>
    </row>
    <row r="1472" spans="1:11" ht="15" x14ac:dyDescent="0.2">
      <c r="A1472" s="862">
        <v>909613</v>
      </c>
      <c r="B1472" s="863" t="s">
        <v>7037</v>
      </c>
      <c r="C1472" s="862" t="s">
        <v>587</v>
      </c>
      <c r="D1472" s="802">
        <f t="shared" si="22"/>
        <v>21654.71</v>
      </c>
      <c r="G1472" s="872">
        <v>21167.85</v>
      </c>
      <c r="J1472" s="840" t="s">
        <v>15822</v>
      </c>
      <c r="K1472" s="848">
        <f>IFERROR(VLOOKUP(J1472,REAJUSTE!A:AA,27,FALSE),"")</f>
        <v>1.0229999999999999</v>
      </c>
    </row>
    <row r="1473" spans="1:11" ht="15" x14ac:dyDescent="0.2">
      <c r="A1473" s="862">
        <v>909614</v>
      </c>
      <c r="B1473" s="863" t="s">
        <v>2040</v>
      </c>
      <c r="C1473" s="862" t="s">
        <v>587</v>
      </c>
      <c r="D1473" s="802">
        <f t="shared" si="22"/>
        <v>48008.43</v>
      </c>
      <c r="G1473" s="872">
        <v>46929.07</v>
      </c>
      <c r="J1473" s="840" t="s">
        <v>15822</v>
      </c>
      <c r="K1473" s="848">
        <f>IFERROR(VLOOKUP(J1473,REAJUSTE!A:AA,27,FALSE),"")</f>
        <v>1.0229999999999999</v>
      </c>
    </row>
    <row r="1474" spans="1:11" ht="15" x14ac:dyDescent="0.2">
      <c r="A1474" s="862">
        <v>909616</v>
      </c>
      <c r="B1474" s="863" t="s">
        <v>2041</v>
      </c>
      <c r="C1474" s="862" t="s">
        <v>587</v>
      </c>
      <c r="D1474" s="802">
        <f t="shared" si="22"/>
        <v>37778.550000000003</v>
      </c>
      <c r="G1474" s="872">
        <v>36929.18</v>
      </c>
      <c r="J1474" s="840" t="s">
        <v>15822</v>
      </c>
      <c r="K1474" s="848">
        <f>IFERROR(VLOOKUP(J1474,REAJUSTE!A:AA,27,FALSE),"")</f>
        <v>1.0229999999999999</v>
      </c>
    </row>
    <row r="1475" spans="1:11" ht="18" x14ac:dyDescent="0.2">
      <c r="A1475" s="862">
        <v>909617</v>
      </c>
      <c r="B1475" s="863" t="s">
        <v>2042</v>
      </c>
      <c r="C1475" s="862" t="s">
        <v>587</v>
      </c>
      <c r="D1475" s="802">
        <f t="shared" si="22"/>
        <v>22352.19</v>
      </c>
      <c r="G1475" s="872">
        <v>21849.65</v>
      </c>
      <c r="J1475" s="840" t="s">
        <v>15822</v>
      </c>
      <c r="K1475" s="848">
        <f>IFERROR(VLOOKUP(J1475,REAJUSTE!A:AA,27,FALSE),"")</f>
        <v>1.0229999999999999</v>
      </c>
    </row>
    <row r="1476" spans="1:11" ht="15" x14ac:dyDescent="0.2">
      <c r="A1476" s="862">
        <v>909615</v>
      </c>
      <c r="B1476" s="863" t="s">
        <v>2043</v>
      </c>
      <c r="C1476" s="862" t="s">
        <v>587</v>
      </c>
      <c r="D1476" s="802">
        <f t="shared" si="22"/>
        <v>17143.39</v>
      </c>
      <c r="G1476" s="872">
        <v>16757.96</v>
      </c>
      <c r="J1476" s="840" t="s">
        <v>15822</v>
      </c>
      <c r="K1476" s="848">
        <f>IFERROR(VLOOKUP(J1476,REAJUSTE!A:AA,27,FALSE),"")</f>
        <v>1.0229999999999999</v>
      </c>
    </row>
    <row r="1477" spans="1:11" ht="15" x14ac:dyDescent="0.2">
      <c r="A1477" s="862">
        <v>903860</v>
      </c>
      <c r="B1477" s="863" t="s">
        <v>7038</v>
      </c>
      <c r="C1477" s="862" t="s">
        <v>2029</v>
      </c>
      <c r="D1477" s="802">
        <f t="shared" si="22"/>
        <v>3.06</v>
      </c>
      <c r="G1477" s="872">
        <v>3</v>
      </c>
      <c r="J1477" s="840" t="s">
        <v>15822</v>
      </c>
      <c r="K1477" s="848">
        <f>IFERROR(VLOOKUP(J1477,REAJUSTE!A:AA,27,FALSE),"")</f>
        <v>1.0229999999999999</v>
      </c>
    </row>
    <row r="1478" spans="1:11" ht="15" x14ac:dyDescent="0.2">
      <c r="A1478" s="862">
        <v>919101</v>
      </c>
      <c r="B1478" s="863" t="s">
        <v>2044</v>
      </c>
      <c r="C1478" s="862" t="s">
        <v>587</v>
      </c>
      <c r="D1478" s="802">
        <f t="shared" si="22"/>
        <v>1873.7</v>
      </c>
      <c r="G1478" s="872">
        <v>1831.58</v>
      </c>
      <c r="J1478" s="840" t="s">
        <v>15822</v>
      </c>
      <c r="K1478" s="848">
        <f>IFERROR(VLOOKUP(J1478,REAJUSTE!A:AA,27,FALSE),"")</f>
        <v>1.0229999999999999</v>
      </c>
    </row>
    <row r="1479" spans="1:11" ht="15" x14ac:dyDescent="0.2">
      <c r="A1479" s="862">
        <v>903818</v>
      </c>
      <c r="B1479" s="863" t="s">
        <v>7039</v>
      </c>
      <c r="C1479" s="862" t="s">
        <v>2029</v>
      </c>
      <c r="D1479" s="802">
        <f t="shared" si="22"/>
        <v>16.489999999999998</v>
      </c>
      <c r="G1479" s="872">
        <v>16.12</v>
      </c>
      <c r="J1479" s="840" t="s">
        <v>15822</v>
      </c>
      <c r="K1479" s="848">
        <f>IFERROR(VLOOKUP(J1479,REAJUSTE!A:AA,27,FALSE),"")</f>
        <v>1.0229999999999999</v>
      </c>
    </row>
    <row r="1480" spans="1:11" ht="15" x14ac:dyDescent="0.2">
      <c r="A1480" s="862">
        <v>1100657</v>
      </c>
      <c r="B1480" s="863" t="s">
        <v>2045</v>
      </c>
      <c r="C1480" s="862" t="s">
        <v>61</v>
      </c>
      <c r="D1480" s="802">
        <f t="shared" si="22"/>
        <v>3.39</v>
      </c>
      <c r="G1480" s="872">
        <v>3.32</v>
      </c>
      <c r="J1480" s="840" t="s">
        <v>15822</v>
      </c>
      <c r="K1480" s="848">
        <f>IFERROR(VLOOKUP(J1480,REAJUSTE!A:AA,27,FALSE),"")</f>
        <v>1.0229999999999999</v>
      </c>
    </row>
    <row r="1481" spans="1:11" ht="18" x14ac:dyDescent="0.2">
      <c r="A1481" s="862">
        <v>1108055</v>
      </c>
      <c r="B1481" s="863" t="s">
        <v>7040</v>
      </c>
      <c r="C1481" s="862" t="s">
        <v>61</v>
      </c>
      <c r="D1481" s="802">
        <f t="shared" si="22"/>
        <v>3266.8</v>
      </c>
      <c r="G1481" s="872">
        <v>3193.36</v>
      </c>
      <c r="J1481" s="840" t="s">
        <v>15822</v>
      </c>
      <c r="K1481" s="848">
        <f>IFERROR(VLOOKUP(J1481,REAJUSTE!A:AA,27,FALSE),"")</f>
        <v>1.0229999999999999</v>
      </c>
    </row>
    <row r="1482" spans="1:11" ht="15" x14ac:dyDescent="0.2">
      <c r="A1482" s="862">
        <v>1109665</v>
      </c>
      <c r="B1482" s="863" t="s">
        <v>7041</v>
      </c>
      <c r="C1482" s="862" t="s">
        <v>61</v>
      </c>
      <c r="D1482" s="802">
        <f t="shared" si="22"/>
        <v>723.12</v>
      </c>
      <c r="G1482" s="872">
        <v>706.87</v>
      </c>
      <c r="J1482" s="840" t="s">
        <v>15822</v>
      </c>
      <c r="K1482" s="848">
        <f>IFERROR(VLOOKUP(J1482,REAJUSTE!A:AA,27,FALSE),"")</f>
        <v>1.0229999999999999</v>
      </c>
    </row>
    <row r="1483" spans="1:11" ht="15" x14ac:dyDescent="0.2">
      <c r="A1483" s="862">
        <v>1109664</v>
      </c>
      <c r="B1483" s="863" t="s">
        <v>7042</v>
      </c>
      <c r="C1483" s="862" t="s">
        <v>61</v>
      </c>
      <c r="D1483" s="802">
        <f t="shared" ref="D1483:D1546" si="23">TRUNC(G1483*K1483,2)</f>
        <v>658.58</v>
      </c>
      <c r="G1483" s="872">
        <v>643.78</v>
      </c>
      <c r="J1483" s="840" t="s">
        <v>15822</v>
      </c>
      <c r="K1483" s="848">
        <f>IFERROR(VLOOKUP(J1483,REAJUSTE!A:AA,27,FALSE),"")</f>
        <v>1.0229999999999999</v>
      </c>
    </row>
    <row r="1484" spans="1:11" ht="18" x14ac:dyDescent="0.2">
      <c r="A1484" s="862">
        <v>1109667</v>
      </c>
      <c r="B1484" s="863" t="s">
        <v>7043</v>
      </c>
      <c r="C1484" s="862" t="s">
        <v>61</v>
      </c>
      <c r="D1484" s="802">
        <f t="shared" si="23"/>
        <v>567.01</v>
      </c>
      <c r="G1484" s="872">
        <v>554.27</v>
      </c>
      <c r="J1484" s="840" t="s">
        <v>15822</v>
      </c>
      <c r="K1484" s="848">
        <f>IFERROR(VLOOKUP(J1484,REAJUSTE!A:AA,27,FALSE),"")</f>
        <v>1.0229999999999999</v>
      </c>
    </row>
    <row r="1485" spans="1:11" ht="15" x14ac:dyDescent="0.2">
      <c r="A1485" s="862">
        <v>1109666</v>
      </c>
      <c r="B1485" s="863" t="s">
        <v>7044</v>
      </c>
      <c r="C1485" s="862" t="s">
        <v>61</v>
      </c>
      <c r="D1485" s="802">
        <f t="shared" si="23"/>
        <v>455.15</v>
      </c>
      <c r="G1485" s="872">
        <v>444.92</v>
      </c>
      <c r="J1485" s="840" t="s">
        <v>15822</v>
      </c>
      <c r="K1485" s="848">
        <f>IFERROR(VLOOKUP(J1485,REAJUSTE!A:AA,27,FALSE),"")</f>
        <v>1.0229999999999999</v>
      </c>
    </row>
    <row r="1486" spans="1:11" ht="18" x14ac:dyDescent="0.2">
      <c r="A1486" s="862">
        <v>1109669</v>
      </c>
      <c r="B1486" s="863" t="s">
        <v>7045</v>
      </c>
      <c r="C1486" s="862" t="s">
        <v>61</v>
      </c>
      <c r="D1486" s="802">
        <f t="shared" si="23"/>
        <v>489.47</v>
      </c>
      <c r="G1486" s="872">
        <v>478.47</v>
      </c>
      <c r="J1486" s="840" t="s">
        <v>15822</v>
      </c>
      <c r="K1486" s="848">
        <f>IFERROR(VLOOKUP(J1486,REAJUSTE!A:AA,27,FALSE),"")</f>
        <v>1.0229999999999999</v>
      </c>
    </row>
    <row r="1487" spans="1:11" ht="15" x14ac:dyDescent="0.2">
      <c r="A1487" s="862">
        <v>1109668</v>
      </c>
      <c r="B1487" s="863" t="s">
        <v>7046</v>
      </c>
      <c r="C1487" s="862" t="s">
        <v>61</v>
      </c>
      <c r="D1487" s="802">
        <f t="shared" si="23"/>
        <v>355.27</v>
      </c>
      <c r="G1487" s="872">
        <v>347.29</v>
      </c>
      <c r="J1487" s="840" t="s">
        <v>15822</v>
      </c>
      <c r="K1487" s="848">
        <f>IFERROR(VLOOKUP(J1487,REAJUSTE!A:AA,27,FALSE),"")</f>
        <v>1.0229999999999999</v>
      </c>
    </row>
    <row r="1488" spans="1:11" ht="18" x14ac:dyDescent="0.2">
      <c r="A1488" s="862">
        <v>1108060</v>
      </c>
      <c r="B1488" s="863" t="s">
        <v>7047</v>
      </c>
      <c r="C1488" s="862" t="s">
        <v>61</v>
      </c>
      <c r="D1488" s="802">
        <f t="shared" si="23"/>
        <v>583.13</v>
      </c>
      <c r="G1488" s="872">
        <v>570.02</v>
      </c>
      <c r="J1488" s="840" t="s">
        <v>15822</v>
      </c>
      <c r="K1488" s="848">
        <f>IFERROR(VLOOKUP(J1488,REAJUSTE!A:AA,27,FALSE),"")</f>
        <v>1.0229999999999999</v>
      </c>
    </row>
    <row r="1489" spans="1:11" ht="18" x14ac:dyDescent="0.2">
      <c r="A1489" s="862">
        <v>1109626</v>
      </c>
      <c r="B1489" s="863" t="s">
        <v>7048</v>
      </c>
      <c r="C1489" s="862" t="s">
        <v>61</v>
      </c>
      <c r="D1489" s="802">
        <f t="shared" si="23"/>
        <v>443.35</v>
      </c>
      <c r="G1489" s="872">
        <v>433.39</v>
      </c>
      <c r="J1489" s="840" t="s">
        <v>15822</v>
      </c>
      <c r="K1489" s="848">
        <f>IFERROR(VLOOKUP(J1489,REAJUSTE!A:AA,27,FALSE),"")</f>
        <v>1.0229999999999999</v>
      </c>
    </row>
    <row r="1490" spans="1:11" ht="18" x14ac:dyDescent="0.2">
      <c r="A1490" s="862">
        <v>1109671</v>
      </c>
      <c r="B1490" s="863" t="s">
        <v>7049</v>
      </c>
      <c r="C1490" s="862" t="s">
        <v>61</v>
      </c>
      <c r="D1490" s="802">
        <f t="shared" si="23"/>
        <v>451.85</v>
      </c>
      <c r="G1490" s="872">
        <v>441.7</v>
      </c>
      <c r="J1490" s="840" t="s">
        <v>15822</v>
      </c>
      <c r="K1490" s="848">
        <f>IFERROR(VLOOKUP(J1490,REAJUSTE!A:AA,27,FALSE),"")</f>
        <v>1.0229999999999999</v>
      </c>
    </row>
    <row r="1491" spans="1:11" ht="15" x14ac:dyDescent="0.2">
      <c r="A1491" s="862">
        <v>1109670</v>
      </c>
      <c r="B1491" s="863" t="s">
        <v>7050</v>
      </c>
      <c r="C1491" s="862" t="s">
        <v>61</v>
      </c>
      <c r="D1491" s="802">
        <f t="shared" si="23"/>
        <v>304.66000000000003</v>
      </c>
      <c r="G1491" s="872">
        <v>297.82</v>
      </c>
      <c r="J1491" s="840" t="s">
        <v>15822</v>
      </c>
      <c r="K1491" s="848">
        <f>IFERROR(VLOOKUP(J1491,REAJUSTE!A:AA,27,FALSE),"")</f>
        <v>1.0229999999999999</v>
      </c>
    </row>
    <row r="1492" spans="1:11" ht="18" x14ac:dyDescent="0.2">
      <c r="A1492" s="862">
        <v>1109672</v>
      </c>
      <c r="B1492" s="863" t="s">
        <v>7051</v>
      </c>
      <c r="C1492" s="862" t="s">
        <v>61</v>
      </c>
      <c r="D1492" s="802">
        <f t="shared" si="23"/>
        <v>377.36</v>
      </c>
      <c r="G1492" s="872">
        <v>368.88</v>
      </c>
      <c r="J1492" s="840" t="s">
        <v>15822</v>
      </c>
      <c r="K1492" s="848">
        <f>IFERROR(VLOOKUP(J1492,REAJUSTE!A:AA,27,FALSE),"")</f>
        <v>1.0229999999999999</v>
      </c>
    </row>
    <row r="1493" spans="1:11" ht="18" x14ac:dyDescent="0.2">
      <c r="A1493" s="862">
        <v>1109624</v>
      </c>
      <c r="B1493" s="863" t="s">
        <v>7052</v>
      </c>
      <c r="C1493" s="862" t="s">
        <v>61</v>
      </c>
      <c r="D1493" s="802">
        <f t="shared" si="23"/>
        <v>207.76</v>
      </c>
      <c r="G1493" s="872">
        <v>203.09</v>
      </c>
      <c r="J1493" s="840" t="s">
        <v>15822</v>
      </c>
      <c r="K1493" s="848">
        <f>IFERROR(VLOOKUP(J1493,REAJUSTE!A:AA,27,FALSE),"")</f>
        <v>1.0229999999999999</v>
      </c>
    </row>
    <row r="1494" spans="1:11" ht="18" x14ac:dyDescent="0.2">
      <c r="A1494" s="862">
        <v>1109622</v>
      </c>
      <c r="B1494" s="863" t="s">
        <v>7053</v>
      </c>
      <c r="C1494" s="862" t="s">
        <v>61</v>
      </c>
      <c r="D1494" s="802">
        <f t="shared" si="23"/>
        <v>445.61</v>
      </c>
      <c r="G1494" s="872">
        <v>435.6</v>
      </c>
      <c r="J1494" s="840" t="s">
        <v>15822</v>
      </c>
      <c r="K1494" s="848">
        <f>IFERROR(VLOOKUP(J1494,REAJUSTE!A:AA,27,FALSE),"")</f>
        <v>1.0229999999999999</v>
      </c>
    </row>
    <row r="1495" spans="1:11" ht="18" x14ac:dyDescent="0.2">
      <c r="A1495" s="862">
        <v>1109623</v>
      </c>
      <c r="B1495" s="863" t="s">
        <v>7054</v>
      </c>
      <c r="C1495" s="862" t="s">
        <v>61</v>
      </c>
      <c r="D1495" s="802">
        <f t="shared" si="23"/>
        <v>335.96</v>
      </c>
      <c r="G1495" s="872">
        <v>328.41</v>
      </c>
      <c r="J1495" s="840" t="s">
        <v>15822</v>
      </c>
      <c r="K1495" s="848">
        <f>IFERROR(VLOOKUP(J1495,REAJUSTE!A:AA,27,FALSE),"")</f>
        <v>1.0229999999999999</v>
      </c>
    </row>
    <row r="1496" spans="1:11" ht="18" x14ac:dyDescent="0.2">
      <c r="A1496" s="862">
        <v>1109697</v>
      </c>
      <c r="B1496" s="863" t="s">
        <v>7055</v>
      </c>
      <c r="C1496" s="862" t="s">
        <v>61</v>
      </c>
      <c r="D1496" s="802">
        <f t="shared" si="23"/>
        <v>347.05</v>
      </c>
      <c r="G1496" s="872">
        <v>339.25</v>
      </c>
      <c r="J1496" s="840" t="s">
        <v>15822</v>
      </c>
      <c r="K1496" s="848">
        <f>IFERROR(VLOOKUP(J1496,REAJUSTE!A:AA,27,FALSE),"")</f>
        <v>1.0229999999999999</v>
      </c>
    </row>
    <row r="1497" spans="1:11" ht="18" x14ac:dyDescent="0.2">
      <c r="A1497" s="862">
        <v>1109698</v>
      </c>
      <c r="B1497" s="863" t="s">
        <v>7056</v>
      </c>
      <c r="C1497" s="862" t="s">
        <v>61</v>
      </c>
      <c r="D1497" s="802">
        <f t="shared" si="23"/>
        <v>208.17</v>
      </c>
      <c r="G1497" s="872">
        <v>203.49</v>
      </c>
      <c r="J1497" s="840" t="s">
        <v>15822</v>
      </c>
      <c r="K1497" s="848">
        <f>IFERROR(VLOOKUP(J1497,REAJUSTE!A:AA,27,FALSE),"")</f>
        <v>1.0229999999999999</v>
      </c>
    </row>
    <row r="1498" spans="1:11" ht="18" x14ac:dyDescent="0.2">
      <c r="A1498" s="862">
        <v>1109679</v>
      </c>
      <c r="B1498" s="863" t="s">
        <v>7057</v>
      </c>
      <c r="C1498" s="862" t="s">
        <v>61</v>
      </c>
      <c r="D1498" s="802">
        <f t="shared" si="23"/>
        <v>394.23</v>
      </c>
      <c r="G1498" s="872">
        <v>385.37</v>
      </c>
      <c r="J1498" s="840" t="s">
        <v>15822</v>
      </c>
      <c r="K1498" s="848">
        <f>IFERROR(VLOOKUP(J1498,REAJUSTE!A:AA,27,FALSE),"")</f>
        <v>1.0229999999999999</v>
      </c>
    </row>
    <row r="1499" spans="1:11" ht="18" x14ac:dyDescent="0.2">
      <c r="A1499" s="862">
        <v>1109625</v>
      </c>
      <c r="B1499" s="863" t="s">
        <v>7058</v>
      </c>
      <c r="C1499" s="862" t="s">
        <v>61</v>
      </c>
      <c r="D1499" s="802">
        <f t="shared" si="23"/>
        <v>268.26</v>
      </c>
      <c r="G1499" s="872">
        <v>262.23</v>
      </c>
      <c r="J1499" s="840" t="s">
        <v>15822</v>
      </c>
      <c r="K1499" s="848">
        <f>IFERROR(VLOOKUP(J1499,REAJUSTE!A:AA,27,FALSE),"")</f>
        <v>1.0229999999999999</v>
      </c>
    </row>
    <row r="1500" spans="1:11" ht="18" x14ac:dyDescent="0.2">
      <c r="A1500" s="862">
        <v>1109678</v>
      </c>
      <c r="B1500" s="863" t="s">
        <v>7059</v>
      </c>
      <c r="C1500" s="862" t="s">
        <v>61</v>
      </c>
      <c r="D1500" s="802">
        <f t="shared" si="23"/>
        <v>366.92</v>
      </c>
      <c r="G1500" s="872">
        <v>358.68</v>
      </c>
      <c r="J1500" s="840" t="s">
        <v>15822</v>
      </c>
      <c r="K1500" s="848">
        <f>IFERROR(VLOOKUP(J1500,REAJUSTE!A:AA,27,FALSE),"")</f>
        <v>1.0229999999999999</v>
      </c>
    </row>
    <row r="1501" spans="1:11" ht="18" x14ac:dyDescent="0.2">
      <c r="A1501" s="862">
        <v>1109694</v>
      </c>
      <c r="B1501" s="863" t="s">
        <v>7060</v>
      </c>
      <c r="C1501" s="862" t="s">
        <v>61</v>
      </c>
      <c r="D1501" s="802">
        <f t="shared" si="23"/>
        <v>231.87</v>
      </c>
      <c r="G1501" s="872">
        <v>226.66</v>
      </c>
      <c r="J1501" s="840" t="s">
        <v>15822</v>
      </c>
      <c r="K1501" s="848">
        <f>IFERROR(VLOOKUP(J1501,REAJUSTE!A:AA,27,FALSE),"")</f>
        <v>1.0229999999999999</v>
      </c>
    </row>
    <row r="1502" spans="1:11" ht="18" x14ac:dyDescent="0.2">
      <c r="A1502" s="862">
        <v>1109673</v>
      </c>
      <c r="B1502" s="863" t="s">
        <v>7061</v>
      </c>
      <c r="C1502" s="862" t="s">
        <v>61</v>
      </c>
      <c r="D1502" s="802">
        <f t="shared" si="23"/>
        <v>429.42</v>
      </c>
      <c r="G1502" s="872">
        <v>419.77</v>
      </c>
      <c r="J1502" s="840" t="s">
        <v>15822</v>
      </c>
      <c r="K1502" s="848">
        <f>IFERROR(VLOOKUP(J1502,REAJUSTE!A:AA,27,FALSE),"")</f>
        <v>1.0229999999999999</v>
      </c>
    </row>
    <row r="1503" spans="1:11" ht="18" x14ac:dyDescent="0.2">
      <c r="A1503" s="862">
        <v>1109690</v>
      </c>
      <c r="B1503" s="863" t="s">
        <v>7062</v>
      </c>
      <c r="C1503" s="862" t="s">
        <v>61</v>
      </c>
      <c r="D1503" s="802">
        <f t="shared" si="23"/>
        <v>311.8</v>
      </c>
      <c r="G1503" s="872">
        <v>304.79000000000002</v>
      </c>
      <c r="J1503" s="840" t="s">
        <v>15822</v>
      </c>
      <c r="K1503" s="848">
        <f>IFERROR(VLOOKUP(J1503,REAJUSTE!A:AA,27,FALSE),"")</f>
        <v>1.0229999999999999</v>
      </c>
    </row>
    <row r="1504" spans="1:11" ht="18" x14ac:dyDescent="0.2">
      <c r="A1504" s="862">
        <v>1109674</v>
      </c>
      <c r="B1504" s="863" t="s">
        <v>7063</v>
      </c>
      <c r="C1504" s="862" t="s">
        <v>61</v>
      </c>
      <c r="D1504" s="802">
        <f t="shared" si="23"/>
        <v>408.39</v>
      </c>
      <c r="G1504" s="872">
        <v>399.21</v>
      </c>
      <c r="J1504" s="840" t="s">
        <v>15822</v>
      </c>
      <c r="K1504" s="848">
        <f>IFERROR(VLOOKUP(J1504,REAJUSTE!A:AA,27,FALSE),"")</f>
        <v>1.0229999999999999</v>
      </c>
    </row>
    <row r="1505" spans="1:11" ht="18" x14ac:dyDescent="0.2">
      <c r="A1505" s="862">
        <v>1109691</v>
      </c>
      <c r="B1505" s="863" t="s">
        <v>7064</v>
      </c>
      <c r="C1505" s="862" t="s">
        <v>61</v>
      </c>
      <c r="D1505" s="802">
        <f t="shared" si="23"/>
        <v>284.89</v>
      </c>
      <c r="G1505" s="872">
        <v>278.49</v>
      </c>
      <c r="J1505" s="840" t="s">
        <v>15822</v>
      </c>
      <c r="K1505" s="848">
        <f>IFERROR(VLOOKUP(J1505,REAJUSTE!A:AA,27,FALSE),"")</f>
        <v>1.0229999999999999</v>
      </c>
    </row>
    <row r="1506" spans="1:11" ht="18" x14ac:dyDescent="0.2">
      <c r="A1506" s="862">
        <v>1109675</v>
      </c>
      <c r="B1506" s="863" t="s">
        <v>7065</v>
      </c>
      <c r="C1506" s="862" t="s">
        <v>61</v>
      </c>
      <c r="D1506" s="802">
        <f t="shared" si="23"/>
        <v>391.6</v>
      </c>
      <c r="G1506" s="872">
        <v>382.8</v>
      </c>
      <c r="J1506" s="840" t="s">
        <v>15822</v>
      </c>
      <c r="K1506" s="848">
        <f>IFERROR(VLOOKUP(J1506,REAJUSTE!A:AA,27,FALSE),"")</f>
        <v>1.0229999999999999</v>
      </c>
    </row>
    <row r="1507" spans="1:11" ht="18" x14ac:dyDescent="0.2">
      <c r="A1507" s="862">
        <v>1109692</v>
      </c>
      <c r="B1507" s="863" t="s">
        <v>7066</v>
      </c>
      <c r="C1507" s="862" t="s">
        <v>61</v>
      </c>
      <c r="D1507" s="802">
        <f t="shared" si="23"/>
        <v>263.45</v>
      </c>
      <c r="G1507" s="872">
        <v>257.52999999999997</v>
      </c>
      <c r="J1507" s="840" t="s">
        <v>15822</v>
      </c>
      <c r="K1507" s="848">
        <f>IFERROR(VLOOKUP(J1507,REAJUSTE!A:AA,27,FALSE),"")</f>
        <v>1.0229999999999999</v>
      </c>
    </row>
    <row r="1508" spans="1:11" ht="18" x14ac:dyDescent="0.2">
      <c r="A1508" s="862">
        <v>1109676</v>
      </c>
      <c r="B1508" s="863" t="s">
        <v>7067</v>
      </c>
      <c r="C1508" s="862" t="s">
        <v>61</v>
      </c>
      <c r="D1508" s="802">
        <f t="shared" si="23"/>
        <v>378.03</v>
      </c>
      <c r="G1508" s="872">
        <v>369.54</v>
      </c>
      <c r="J1508" s="840" t="s">
        <v>15822</v>
      </c>
      <c r="K1508" s="848">
        <f>IFERROR(VLOOKUP(J1508,REAJUSTE!A:AA,27,FALSE),"")</f>
        <v>1.0229999999999999</v>
      </c>
    </row>
    <row r="1509" spans="1:11" ht="18" x14ac:dyDescent="0.2">
      <c r="A1509" s="862">
        <v>1109693</v>
      </c>
      <c r="B1509" s="863" t="s">
        <v>7068</v>
      </c>
      <c r="C1509" s="862" t="s">
        <v>61</v>
      </c>
      <c r="D1509" s="802">
        <f t="shared" si="23"/>
        <v>246.11</v>
      </c>
      <c r="G1509" s="872">
        <v>240.58</v>
      </c>
      <c r="J1509" s="840" t="s">
        <v>15822</v>
      </c>
      <c r="K1509" s="848">
        <f>IFERROR(VLOOKUP(J1509,REAJUSTE!A:AA,27,FALSE),"")</f>
        <v>1.0229999999999999</v>
      </c>
    </row>
    <row r="1510" spans="1:11" ht="15" x14ac:dyDescent="0.2">
      <c r="A1510" s="862">
        <v>1109680</v>
      </c>
      <c r="B1510" s="863" t="s">
        <v>7069</v>
      </c>
      <c r="C1510" s="862" t="s">
        <v>61</v>
      </c>
      <c r="D1510" s="802">
        <f t="shared" si="23"/>
        <v>3787.65</v>
      </c>
      <c r="G1510" s="872">
        <v>3702.5</v>
      </c>
      <c r="J1510" s="840" t="s">
        <v>15822</v>
      </c>
      <c r="K1510" s="848">
        <f>IFERROR(VLOOKUP(J1510,REAJUSTE!A:AA,27,FALSE),"")</f>
        <v>1.0229999999999999</v>
      </c>
    </row>
    <row r="1511" spans="1:11" ht="18" x14ac:dyDescent="0.2">
      <c r="A1511" s="862">
        <v>1107748</v>
      </c>
      <c r="B1511" s="863" t="s">
        <v>7070</v>
      </c>
      <c r="C1511" s="862" t="s">
        <v>61</v>
      </c>
      <c r="D1511" s="802">
        <f t="shared" si="23"/>
        <v>11877.4</v>
      </c>
      <c r="G1511" s="872">
        <v>11610.37</v>
      </c>
      <c r="J1511" s="840" t="s">
        <v>15822</v>
      </c>
      <c r="K1511" s="848">
        <f>IFERROR(VLOOKUP(J1511,REAJUSTE!A:AA,27,FALSE),"")</f>
        <v>1.0229999999999999</v>
      </c>
    </row>
    <row r="1512" spans="1:11" ht="15" x14ac:dyDescent="0.2">
      <c r="A1512" s="862">
        <v>1110000</v>
      </c>
      <c r="B1512" s="863" t="s">
        <v>1781</v>
      </c>
      <c r="C1512" s="862" t="s">
        <v>61</v>
      </c>
      <c r="D1512" s="802">
        <f t="shared" si="23"/>
        <v>0</v>
      </c>
      <c r="G1512" s="872">
        <v>0</v>
      </c>
      <c r="J1512" s="840" t="s">
        <v>15822</v>
      </c>
      <c r="K1512" s="848">
        <f>IFERROR(VLOOKUP(J1512,REAJUSTE!A:AA,27,FALSE),"")</f>
        <v>1.0229999999999999</v>
      </c>
    </row>
    <row r="1513" spans="1:11" ht="18" x14ac:dyDescent="0.2">
      <c r="A1513" s="862">
        <v>1106059</v>
      </c>
      <c r="B1513" s="863" t="s">
        <v>7071</v>
      </c>
      <c r="C1513" s="862" t="s">
        <v>61</v>
      </c>
      <c r="D1513" s="802">
        <f t="shared" si="23"/>
        <v>584.76</v>
      </c>
      <c r="G1513" s="872">
        <v>571.62</v>
      </c>
      <c r="J1513" s="840" t="s">
        <v>15822</v>
      </c>
      <c r="K1513" s="848">
        <f>IFERROR(VLOOKUP(J1513,REAJUSTE!A:AA,27,FALSE),"")</f>
        <v>1.0229999999999999</v>
      </c>
    </row>
    <row r="1514" spans="1:11" ht="18" x14ac:dyDescent="0.2">
      <c r="A1514" s="862">
        <v>1106060</v>
      </c>
      <c r="B1514" s="863" t="s">
        <v>7072</v>
      </c>
      <c r="C1514" s="862" t="s">
        <v>61</v>
      </c>
      <c r="D1514" s="802">
        <f t="shared" si="23"/>
        <v>427.84</v>
      </c>
      <c r="G1514" s="872">
        <v>418.23</v>
      </c>
      <c r="J1514" s="840" t="s">
        <v>15822</v>
      </c>
      <c r="K1514" s="848">
        <f>IFERROR(VLOOKUP(J1514,REAJUSTE!A:AA,27,FALSE),"")</f>
        <v>1.0229999999999999</v>
      </c>
    </row>
    <row r="1515" spans="1:11" ht="18" x14ac:dyDescent="0.2">
      <c r="A1515" s="862">
        <v>1100658</v>
      </c>
      <c r="B1515" s="863" t="s">
        <v>2046</v>
      </c>
      <c r="C1515" s="862" t="s">
        <v>61</v>
      </c>
      <c r="D1515" s="802">
        <f t="shared" si="23"/>
        <v>505.65</v>
      </c>
      <c r="G1515" s="872">
        <v>494.29</v>
      </c>
      <c r="J1515" s="840" t="s">
        <v>15822</v>
      </c>
      <c r="K1515" s="848">
        <f>IFERROR(VLOOKUP(J1515,REAJUSTE!A:AA,27,FALSE),"")</f>
        <v>1.0229999999999999</v>
      </c>
    </row>
    <row r="1516" spans="1:11" ht="18" x14ac:dyDescent="0.2">
      <c r="A1516" s="862">
        <v>1106159</v>
      </c>
      <c r="B1516" s="863" t="s">
        <v>2047</v>
      </c>
      <c r="C1516" s="862" t="s">
        <v>61</v>
      </c>
      <c r="D1516" s="802">
        <f t="shared" si="23"/>
        <v>535.54999999999995</v>
      </c>
      <c r="G1516" s="872">
        <v>523.51</v>
      </c>
      <c r="J1516" s="840" t="s">
        <v>15822</v>
      </c>
      <c r="K1516" s="848">
        <f>IFERROR(VLOOKUP(J1516,REAJUSTE!A:AA,27,FALSE),"")</f>
        <v>1.0229999999999999</v>
      </c>
    </row>
    <row r="1517" spans="1:11" ht="18" x14ac:dyDescent="0.2">
      <c r="A1517" s="862">
        <v>1107902</v>
      </c>
      <c r="B1517" s="863" t="s">
        <v>2048</v>
      </c>
      <c r="C1517" s="862" t="s">
        <v>61</v>
      </c>
      <c r="D1517" s="802">
        <f t="shared" si="23"/>
        <v>568.91</v>
      </c>
      <c r="G1517" s="872">
        <v>556.12</v>
      </c>
      <c r="J1517" s="840" t="s">
        <v>15822</v>
      </c>
      <c r="K1517" s="848">
        <f>IFERROR(VLOOKUP(J1517,REAJUSTE!A:AA,27,FALSE),"")</f>
        <v>1.0229999999999999</v>
      </c>
    </row>
    <row r="1518" spans="1:11" ht="18" x14ac:dyDescent="0.2">
      <c r="A1518" s="862">
        <v>1107906</v>
      </c>
      <c r="B1518" s="863" t="s">
        <v>2049</v>
      </c>
      <c r="C1518" s="862" t="s">
        <v>61</v>
      </c>
      <c r="D1518" s="802">
        <f t="shared" si="23"/>
        <v>606.19000000000005</v>
      </c>
      <c r="G1518" s="872">
        <v>592.57000000000005</v>
      </c>
      <c r="J1518" s="840" t="s">
        <v>15822</v>
      </c>
      <c r="K1518" s="848">
        <f>IFERROR(VLOOKUP(J1518,REAJUSTE!A:AA,27,FALSE),"")</f>
        <v>1.0229999999999999</v>
      </c>
    </row>
    <row r="1519" spans="1:11" ht="18" x14ac:dyDescent="0.2">
      <c r="A1519" s="862">
        <v>1107910</v>
      </c>
      <c r="B1519" s="863" t="s">
        <v>2050</v>
      </c>
      <c r="C1519" s="862" t="s">
        <v>61</v>
      </c>
      <c r="D1519" s="802">
        <f t="shared" si="23"/>
        <v>647.87</v>
      </c>
      <c r="G1519" s="872">
        <v>633.30999999999995</v>
      </c>
      <c r="J1519" s="840" t="s">
        <v>15822</v>
      </c>
      <c r="K1519" s="848">
        <f>IFERROR(VLOOKUP(J1519,REAJUSTE!A:AA,27,FALSE),"")</f>
        <v>1.0229999999999999</v>
      </c>
    </row>
    <row r="1520" spans="1:11" ht="18" x14ac:dyDescent="0.2">
      <c r="A1520" s="862">
        <v>1107911</v>
      </c>
      <c r="B1520" s="863" t="s">
        <v>2051</v>
      </c>
      <c r="C1520" s="862" t="s">
        <v>61</v>
      </c>
      <c r="D1520" s="802">
        <f t="shared" si="23"/>
        <v>694.45</v>
      </c>
      <c r="G1520" s="872">
        <v>678.84</v>
      </c>
      <c r="J1520" s="840" t="s">
        <v>15822</v>
      </c>
      <c r="K1520" s="848">
        <f>IFERROR(VLOOKUP(J1520,REAJUSTE!A:AA,27,FALSE),"")</f>
        <v>1.0229999999999999</v>
      </c>
    </row>
    <row r="1521" spans="1:11" ht="18" x14ac:dyDescent="0.2">
      <c r="A1521" s="862">
        <v>1107912</v>
      </c>
      <c r="B1521" s="863" t="s">
        <v>2052</v>
      </c>
      <c r="C1521" s="862" t="s">
        <v>61</v>
      </c>
      <c r="D1521" s="802">
        <f t="shared" si="23"/>
        <v>761.28</v>
      </c>
      <c r="G1521" s="872">
        <v>744.17</v>
      </c>
      <c r="J1521" s="840" t="s">
        <v>15822</v>
      </c>
      <c r="K1521" s="848">
        <f>IFERROR(VLOOKUP(J1521,REAJUSTE!A:AA,27,FALSE),"")</f>
        <v>1.0229999999999999</v>
      </c>
    </row>
    <row r="1522" spans="1:11" ht="18" x14ac:dyDescent="0.2">
      <c r="A1522" s="862">
        <v>1106164</v>
      </c>
      <c r="B1522" s="863" t="s">
        <v>2053</v>
      </c>
      <c r="C1522" s="862" t="s">
        <v>61</v>
      </c>
      <c r="D1522" s="802">
        <f t="shared" si="23"/>
        <v>247.44</v>
      </c>
      <c r="G1522" s="872">
        <v>241.88</v>
      </c>
      <c r="J1522" s="840" t="s">
        <v>15822</v>
      </c>
      <c r="K1522" s="848">
        <f>IFERROR(VLOOKUP(J1522,REAJUSTE!A:AA,27,FALSE),"")</f>
        <v>1.0229999999999999</v>
      </c>
    </row>
    <row r="1523" spans="1:11" ht="18" x14ac:dyDescent="0.2">
      <c r="A1523" s="862">
        <v>1106165</v>
      </c>
      <c r="B1523" s="863" t="s">
        <v>2054</v>
      </c>
      <c r="C1523" s="862" t="s">
        <v>61</v>
      </c>
      <c r="D1523" s="802">
        <f t="shared" si="23"/>
        <v>401.43</v>
      </c>
      <c r="G1523" s="872">
        <v>392.41</v>
      </c>
      <c r="J1523" s="840" t="s">
        <v>15822</v>
      </c>
      <c r="K1523" s="848">
        <f>IFERROR(VLOOKUP(J1523,REAJUSTE!A:AA,27,FALSE),"")</f>
        <v>1.0229999999999999</v>
      </c>
    </row>
    <row r="1524" spans="1:11" ht="18" x14ac:dyDescent="0.2">
      <c r="A1524" s="862">
        <v>1106156</v>
      </c>
      <c r="B1524" s="863" t="s">
        <v>7073</v>
      </c>
      <c r="C1524" s="862" t="s">
        <v>61</v>
      </c>
      <c r="D1524" s="802">
        <f t="shared" si="23"/>
        <v>553.23</v>
      </c>
      <c r="G1524" s="872">
        <v>540.79999999999995</v>
      </c>
      <c r="J1524" s="840" t="s">
        <v>15822</v>
      </c>
      <c r="K1524" s="848">
        <f>IFERROR(VLOOKUP(J1524,REAJUSTE!A:AA,27,FALSE),"")</f>
        <v>1.0229999999999999</v>
      </c>
    </row>
    <row r="1525" spans="1:11" ht="18" x14ac:dyDescent="0.2">
      <c r="A1525" s="862">
        <v>1107932</v>
      </c>
      <c r="B1525" s="863" t="s">
        <v>7074</v>
      </c>
      <c r="C1525" s="862" t="s">
        <v>61</v>
      </c>
      <c r="D1525" s="802">
        <f t="shared" si="23"/>
        <v>588.64</v>
      </c>
      <c r="G1525" s="872">
        <v>575.41</v>
      </c>
      <c r="J1525" s="840" t="s">
        <v>15822</v>
      </c>
      <c r="K1525" s="848">
        <f>IFERROR(VLOOKUP(J1525,REAJUSTE!A:AA,27,FALSE),"")</f>
        <v>1.0229999999999999</v>
      </c>
    </row>
    <row r="1526" spans="1:11" ht="18" x14ac:dyDescent="0.2">
      <c r="A1526" s="862">
        <v>1108111</v>
      </c>
      <c r="B1526" s="863" t="s">
        <v>7075</v>
      </c>
      <c r="C1526" s="862" t="s">
        <v>61</v>
      </c>
      <c r="D1526" s="802">
        <f t="shared" si="23"/>
        <v>451.66</v>
      </c>
      <c r="G1526" s="872">
        <v>441.51</v>
      </c>
      <c r="J1526" s="840" t="s">
        <v>15822</v>
      </c>
      <c r="K1526" s="848">
        <f>IFERROR(VLOOKUP(J1526,REAJUSTE!A:AA,27,FALSE),"")</f>
        <v>1.0229999999999999</v>
      </c>
    </row>
    <row r="1527" spans="1:11" ht="18" x14ac:dyDescent="0.2">
      <c r="A1527" s="862">
        <v>1108112</v>
      </c>
      <c r="B1527" s="863" t="s">
        <v>7076</v>
      </c>
      <c r="C1527" s="862" t="s">
        <v>61</v>
      </c>
      <c r="D1527" s="802">
        <f t="shared" si="23"/>
        <v>461.81</v>
      </c>
      <c r="G1527" s="872">
        <v>451.43</v>
      </c>
      <c r="J1527" s="840" t="s">
        <v>15822</v>
      </c>
      <c r="K1527" s="848">
        <f>IFERROR(VLOOKUP(J1527,REAJUSTE!A:AA,27,FALSE),"")</f>
        <v>1.0229999999999999</v>
      </c>
    </row>
    <row r="1528" spans="1:11" ht="18" x14ac:dyDescent="0.2">
      <c r="A1528" s="862">
        <v>1108113</v>
      </c>
      <c r="B1528" s="863" t="s">
        <v>7077</v>
      </c>
      <c r="C1528" s="862" t="s">
        <v>61</v>
      </c>
      <c r="D1528" s="802">
        <f t="shared" si="23"/>
        <v>486.46</v>
      </c>
      <c r="G1528" s="872">
        <v>475.53</v>
      </c>
      <c r="J1528" s="840" t="s">
        <v>15822</v>
      </c>
      <c r="K1528" s="848">
        <f>IFERROR(VLOOKUP(J1528,REAJUSTE!A:AA,27,FALSE),"")</f>
        <v>1.0229999999999999</v>
      </c>
    </row>
    <row r="1529" spans="1:11" ht="18" x14ac:dyDescent="0.2">
      <c r="A1529" s="862">
        <v>1108114</v>
      </c>
      <c r="B1529" s="863" t="s">
        <v>7078</v>
      </c>
      <c r="C1529" s="862" t="s">
        <v>61</v>
      </c>
      <c r="D1529" s="802">
        <f t="shared" si="23"/>
        <v>513.97</v>
      </c>
      <c r="G1529" s="872">
        <v>502.42</v>
      </c>
      <c r="J1529" s="840" t="s">
        <v>15822</v>
      </c>
      <c r="K1529" s="848">
        <f>IFERROR(VLOOKUP(J1529,REAJUSTE!A:AA,27,FALSE),"")</f>
        <v>1.0229999999999999</v>
      </c>
    </row>
    <row r="1530" spans="1:11" ht="18" x14ac:dyDescent="0.2">
      <c r="A1530" s="862">
        <v>1108061</v>
      </c>
      <c r="B1530" s="863" t="s">
        <v>7079</v>
      </c>
      <c r="C1530" s="862" t="s">
        <v>61</v>
      </c>
      <c r="D1530" s="802">
        <f t="shared" si="23"/>
        <v>913.33</v>
      </c>
      <c r="G1530" s="872">
        <v>892.8</v>
      </c>
      <c r="J1530" s="840" t="s">
        <v>15822</v>
      </c>
      <c r="K1530" s="848">
        <f>IFERROR(VLOOKUP(J1530,REAJUSTE!A:AA,27,FALSE),"")</f>
        <v>1.0229999999999999</v>
      </c>
    </row>
    <row r="1531" spans="1:11" ht="18" x14ac:dyDescent="0.2">
      <c r="A1531" s="862">
        <v>1108064</v>
      </c>
      <c r="B1531" s="863" t="s">
        <v>7080</v>
      </c>
      <c r="C1531" s="862" t="s">
        <v>61</v>
      </c>
      <c r="D1531" s="802">
        <f t="shared" si="23"/>
        <v>985.79</v>
      </c>
      <c r="G1531" s="872">
        <v>963.63</v>
      </c>
      <c r="J1531" s="840" t="s">
        <v>15822</v>
      </c>
      <c r="K1531" s="848">
        <f>IFERROR(VLOOKUP(J1531,REAJUSTE!A:AA,27,FALSE),"")</f>
        <v>1.0229999999999999</v>
      </c>
    </row>
    <row r="1532" spans="1:11" ht="15" x14ac:dyDescent="0.2">
      <c r="A1532" s="862">
        <v>1107888</v>
      </c>
      <c r="B1532" s="863" t="s">
        <v>7081</v>
      </c>
      <c r="C1532" s="862" t="s">
        <v>61</v>
      </c>
      <c r="D1532" s="802">
        <f t="shared" si="23"/>
        <v>438.26</v>
      </c>
      <c r="G1532" s="872">
        <v>428.41</v>
      </c>
      <c r="J1532" s="840" t="s">
        <v>15822</v>
      </c>
      <c r="K1532" s="848">
        <f>IFERROR(VLOOKUP(J1532,REAJUSTE!A:AA,27,FALSE),"")</f>
        <v>1.0229999999999999</v>
      </c>
    </row>
    <row r="1533" spans="1:11" ht="18" x14ac:dyDescent="0.2">
      <c r="A1533" s="862">
        <v>1107889</v>
      </c>
      <c r="B1533" s="863" t="s">
        <v>7082</v>
      </c>
      <c r="C1533" s="862" t="s">
        <v>61</v>
      </c>
      <c r="D1533" s="802">
        <f t="shared" si="23"/>
        <v>284.10000000000002</v>
      </c>
      <c r="G1533" s="872">
        <v>277.72000000000003</v>
      </c>
      <c r="J1533" s="840" t="s">
        <v>15822</v>
      </c>
      <c r="K1533" s="848">
        <f>IFERROR(VLOOKUP(J1533,REAJUSTE!A:AA,27,FALSE),"")</f>
        <v>1.0229999999999999</v>
      </c>
    </row>
    <row r="1534" spans="1:11" ht="15" x14ac:dyDescent="0.2">
      <c r="A1534" s="862">
        <v>1107892</v>
      </c>
      <c r="B1534" s="863" t="s">
        <v>2055</v>
      </c>
      <c r="C1534" s="862" t="s">
        <v>61</v>
      </c>
      <c r="D1534" s="802">
        <f t="shared" si="23"/>
        <v>454.9</v>
      </c>
      <c r="G1534" s="872">
        <v>444.68</v>
      </c>
      <c r="J1534" s="840" t="s">
        <v>15822</v>
      </c>
      <c r="K1534" s="848">
        <f>IFERROR(VLOOKUP(J1534,REAJUSTE!A:AA,27,FALSE),"")</f>
        <v>1.0229999999999999</v>
      </c>
    </row>
    <row r="1535" spans="1:11" ht="18" x14ac:dyDescent="0.2">
      <c r="A1535" s="862">
        <v>1107891</v>
      </c>
      <c r="B1535" s="863" t="s">
        <v>2056</v>
      </c>
      <c r="C1535" s="862" t="s">
        <v>61</v>
      </c>
      <c r="D1535" s="802">
        <f t="shared" si="23"/>
        <v>302.98</v>
      </c>
      <c r="G1535" s="872">
        <v>296.17</v>
      </c>
      <c r="J1535" s="840" t="s">
        <v>15822</v>
      </c>
      <c r="K1535" s="848">
        <f>IFERROR(VLOOKUP(J1535,REAJUSTE!A:AA,27,FALSE),"")</f>
        <v>1.0229999999999999</v>
      </c>
    </row>
    <row r="1536" spans="1:11" ht="15" x14ac:dyDescent="0.2">
      <c r="A1536" s="862">
        <v>1107928</v>
      </c>
      <c r="B1536" s="863" t="s">
        <v>2057</v>
      </c>
      <c r="C1536" s="862" t="s">
        <v>61</v>
      </c>
      <c r="D1536" s="802">
        <f t="shared" si="23"/>
        <v>394.23</v>
      </c>
      <c r="G1536" s="872">
        <v>385.37</v>
      </c>
      <c r="J1536" s="840" t="s">
        <v>15822</v>
      </c>
      <c r="K1536" s="848">
        <f>IFERROR(VLOOKUP(J1536,REAJUSTE!A:AA,27,FALSE),"")</f>
        <v>1.0229999999999999</v>
      </c>
    </row>
    <row r="1537" spans="1:11" ht="18" x14ac:dyDescent="0.2">
      <c r="A1537" s="862">
        <v>1107929</v>
      </c>
      <c r="B1537" s="863" t="s">
        <v>2058</v>
      </c>
      <c r="C1537" s="862" t="s">
        <v>61</v>
      </c>
      <c r="D1537" s="802">
        <f t="shared" si="23"/>
        <v>241.74</v>
      </c>
      <c r="G1537" s="872">
        <v>236.31</v>
      </c>
      <c r="J1537" s="840" t="s">
        <v>15822</v>
      </c>
      <c r="K1537" s="848">
        <f>IFERROR(VLOOKUP(J1537,REAJUSTE!A:AA,27,FALSE),"")</f>
        <v>1.0229999999999999</v>
      </c>
    </row>
    <row r="1538" spans="1:11" ht="15" x14ac:dyDescent="0.2">
      <c r="A1538" s="862">
        <v>1106109</v>
      </c>
      <c r="B1538" s="863" t="s">
        <v>2059</v>
      </c>
      <c r="C1538" s="862" t="s">
        <v>61</v>
      </c>
      <c r="D1538" s="802">
        <f t="shared" si="23"/>
        <v>381.59</v>
      </c>
      <c r="G1538" s="872">
        <v>373.02</v>
      </c>
      <c r="J1538" s="840" t="s">
        <v>15822</v>
      </c>
      <c r="K1538" s="848">
        <f>IFERROR(VLOOKUP(J1538,REAJUSTE!A:AA,27,FALSE),"")</f>
        <v>1.0229999999999999</v>
      </c>
    </row>
    <row r="1539" spans="1:11" ht="18" x14ac:dyDescent="0.2">
      <c r="A1539" s="862">
        <v>1106117</v>
      </c>
      <c r="B1539" s="863" t="s">
        <v>2060</v>
      </c>
      <c r="C1539" s="862" t="s">
        <v>61</v>
      </c>
      <c r="D1539" s="802">
        <f t="shared" si="23"/>
        <v>229.11</v>
      </c>
      <c r="G1539" s="872">
        <v>223.96</v>
      </c>
      <c r="J1539" s="840" t="s">
        <v>15822</v>
      </c>
      <c r="K1539" s="848">
        <f>IFERROR(VLOOKUP(J1539,REAJUSTE!A:AA,27,FALSE),"")</f>
        <v>1.0229999999999999</v>
      </c>
    </row>
    <row r="1540" spans="1:11" ht="15" x14ac:dyDescent="0.2">
      <c r="A1540" s="862">
        <v>1107896</v>
      </c>
      <c r="B1540" s="863" t="s">
        <v>2061</v>
      </c>
      <c r="C1540" s="862" t="s">
        <v>61</v>
      </c>
      <c r="D1540" s="802">
        <f t="shared" si="23"/>
        <v>473.56</v>
      </c>
      <c r="G1540" s="872">
        <v>462.92</v>
      </c>
      <c r="J1540" s="840" t="s">
        <v>15822</v>
      </c>
      <c r="K1540" s="848">
        <f>IFERROR(VLOOKUP(J1540,REAJUSTE!A:AA,27,FALSE),"")</f>
        <v>1.0229999999999999</v>
      </c>
    </row>
    <row r="1541" spans="1:11" ht="18" x14ac:dyDescent="0.2">
      <c r="A1541" s="862">
        <v>1107895</v>
      </c>
      <c r="B1541" s="863" t="s">
        <v>2062</v>
      </c>
      <c r="C1541" s="862" t="s">
        <v>61</v>
      </c>
      <c r="D1541" s="802">
        <f t="shared" si="23"/>
        <v>324.14999999999998</v>
      </c>
      <c r="G1541" s="872">
        <v>316.87</v>
      </c>
      <c r="J1541" s="840" t="s">
        <v>15822</v>
      </c>
      <c r="K1541" s="848">
        <f>IFERROR(VLOOKUP(J1541,REAJUSTE!A:AA,27,FALSE),"")</f>
        <v>1.0229999999999999</v>
      </c>
    </row>
    <row r="1542" spans="1:11" ht="15" x14ac:dyDescent="0.2">
      <c r="A1542" s="862">
        <v>1119528</v>
      </c>
      <c r="B1542" s="863" t="s">
        <v>2063</v>
      </c>
      <c r="C1542" s="862" t="s">
        <v>61</v>
      </c>
      <c r="D1542" s="802">
        <f t="shared" si="23"/>
        <v>406.63</v>
      </c>
      <c r="G1542" s="872">
        <v>397.49</v>
      </c>
      <c r="J1542" s="840" t="s">
        <v>15822</v>
      </c>
      <c r="K1542" s="848">
        <f>IFERROR(VLOOKUP(J1542,REAJUSTE!A:AA,27,FALSE),"")</f>
        <v>1.0229999999999999</v>
      </c>
    </row>
    <row r="1543" spans="1:11" ht="18" x14ac:dyDescent="0.2">
      <c r="A1543" s="862">
        <v>1106135</v>
      </c>
      <c r="B1543" s="863" t="s">
        <v>2064</v>
      </c>
      <c r="C1543" s="862" t="s">
        <v>61</v>
      </c>
      <c r="D1543" s="802">
        <f t="shared" si="23"/>
        <v>255.88</v>
      </c>
      <c r="G1543" s="872">
        <v>250.13</v>
      </c>
      <c r="J1543" s="840" t="s">
        <v>15822</v>
      </c>
      <c r="K1543" s="848">
        <f>IFERROR(VLOOKUP(J1543,REAJUSTE!A:AA,27,FALSE),"")</f>
        <v>1.0229999999999999</v>
      </c>
    </row>
    <row r="1544" spans="1:11" ht="15" x14ac:dyDescent="0.2">
      <c r="A1544" s="862">
        <v>1106136</v>
      </c>
      <c r="B1544" s="863" t="s">
        <v>2065</v>
      </c>
      <c r="C1544" s="862" t="s">
        <v>61</v>
      </c>
      <c r="D1544" s="802">
        <f t="shared" si="23"/>
        <v>393.3</v>
      </c>
      <c r="G1544" s="872">
        <v>384.46</v>
      </c>
      <c r="J1544" s="840" t="s">
        <v>15822</v>
      </c>
      <c r="K1544" s="848">
        <f>IFERROR(VLOOKUP(J1544,REAJUSTE!A:AA,27,FALSE),"")</f>
        <v>1.0229999999999999</v>
      </c>
    </row>
    <row r="1545" spans="1:11" ht="18" x14ac:dyDescent="0.2">
      <c r="A1545" s="862">
        <v>1106137</v>
      </c>
      <c r="B1545" s="863" t="s">
        <v>2066</v>
      </c>
      <c r="C1545" s="862" t="s">
        <v>61</v>
      </c>
      <c r="D1545" s="802">
        <f t="shared" si="23"/>
        <v>242.54</v>
      </c>
      <c r="G1545" s="872">
        <v>237.09</v>
      </c>
      <c r="J1545" s="840" t="s">
        <v>15822</v>
      </c>
      <c r="K1545" s="848">
        <f>IFERROR(VLOOKUP(J1545,REAJUSTE!A:AA,27,FALSE),"")</f>
        <v>1.0229999999999999</v>
      </c>
    </row>
    <row r="1546" spans="1:11" ht="18" x14ac:dyDescent="0.2">
      <c r="A1546" s="862">
        <v>1116127</v>
      </c>
      <c r="B1546" s="863" t="s">
        <v>7083</v>
      </c>
      <c r="C1546" s="862" t="s">
        <v>61</v>
      </c>
      <c r="D1546" s="802">
        <f t="shared" si="23"/>
        <v>490.73</v>
      </c>
      <c r="G1546" s="872">
        <v>479.7</v>
      </c>
      <c r="J1546" s="840" t="s">
        <v>15822</v>
      </c>
      <c r="K1546" s="848">
        <f>IFERROR(VLOOKUP(J1546,REAJUSTE!A:AA,27,FALSE),"")</f>
        <v>1.0229999999999999</v>
      </c>
    </row>
    <row r="1547" spans="1:11" ht="18" x14ac:dyDescent="0.2">
      <c r="A1547" s="862">
        <v>1116126</v>
      </c>
      <c r="B1547" s="863" t="s">
        <v>7084</v>
      </c>
      <c r="C1547" s="862" t="s">
        <v>61</v>
      </c>
      <c r="D1547" s="802">
        <f t="shared" ref="D1547:D1610" si="24">TRUNC(G1547*K1547,2)</f>
        <v>346.68</v>
      </c>
      <c r="G1547" s="872">
        <v>338.89</v>
      </c>
      <c r="J1547" s="840" t="s">
        <v>15822</v>
      </c>
      <c r="K1547" s="848">
        <f>IFERROR(VLOOKUP(J1547,REAJUSTE!A:AA,27,FALSE),"")</f>
        <v>1.0229999999999999</v>
      </c>
    </row>
    <row r="1548" spans="1:11" ht="15" x14ac:dyDescent="0.2">
      <c r="A1548" s="862">
        <v>1107900</v>
      </c>
      <c r="B1548" s="863" t="s">
        <v>2067</v>
      </c>
      <c r="C1548" s="862" t="s">
        <v>61</v>
      </c>
      <c r="D1548" s="802">
        <f t="shared" si="24"/>
        <v>494.34</v>
      </c>
      <c r="G1548" s="872">
        <v>483.23</v>
      </c>
      <c r="J1548" s="840" t="s">
        <v>15822</v>
      </c>
      <c r="K1548" s="848">
        <f>IFERROR(VLOOKUP(J1548,REAJUSTE!A:AA,27,FALSE),"")</f>
        <v>1.0229999999999999</v>
      </c>
    </row>
    <row r="1549" spans="1:11" ht="18" x14ac:dyDescent="0.2">
      <c r="A1549" s="862">
        <v>1107899</v>
      </c>
      <c r="B1549" s="863" t="s">
        <v>2068</v>
      </c>
      <c r="C1549" s="862" t="s">
        <v>61</v>
      </c>
      <c r="D1549" s="802">
        <f t="shared" si="24"/>
        <v>347.72</v>
      </c>
      <c r="G1549" s="872">
        <v>339.91</v>
      </c>
      <c r="J1549" s="840" t="s">
        <v>15822</v>
      </c>
      <c r="K1549" s="848">
        <f>IFERROR(VLOOKUP(J1549,REAJUSTE!A:AA,27,FALSE),"")</f>
        <v>1.0229999999999999</v>
      </c>
    </row>
    <row r="1550" spans="1:11" ht="15" x14ac:dyDescent="0.2">
      <c r="A1550" s="862">
        <v>1107890</v>
      </c>
      <c r="B1550" s="863" t="s">
        <v>2069</v>
      </c>
      <c r="C1550" s="862" t="s">
        <v>61</v>
      </c>
      <c r="D1550" s="802">
        <f t="shared" si="24"/>
        <v>422.8</v>
      </c>
      <c r="G1550" s="872">
        <v>413.3</v>
      </c>
      <c r="J1550" s="840" t="s">
        <v>15822</v>
      </c>
      <c r="K1550" s="848">
        <f>IFERROR(VLOOKUP(J1550,REAJUSTE!A:AA,27,FALSE),"")</f>
        <v>1.0229999999999999</v>
      </c>
    </row>
    <row r="1551" spans="1:11" ht="18" x14ac:dyDescent="0.2">
      <c r="A1551" s="862">
        <v>1106138</v>
      </c>
      <c r="B1551" s="863" t="s">
        <v>2070</v>
      </c>
      <c r="C1551" s="862" t="s">
        <v>61</v>
      </c>
      <c r="D1551" s="802">
        <f t="shared" si="24"/>
        <v>274.3</v>
      </c>
      <c r="G1551" s="872">
        <v>268.14</v>
      </c>
      <c r="J1551" s="840" t="s">
        <v>15822</v>
      </c>
      <c r="K1551" s="848">
        <f>IFERROR(VLOOKUP(J1551,REAJUSTE!A:AA,27,FALSE),"")</f>
        <v>1.0229999999999999</v>
      </c>
    </row>
    <row r="1552" spans="1:11" ht="15" x14ac:dyDescent="0.2">
      <c r="A1552" s="862">
        <v>1106139</v>
      </c>
      <c r="B1552" s="863" t="s">
        <v>7085</v>
      </c>
      <c r="C1552" s="862" t="s">
        <v>61</v>
      </c>
      <c r="D1552" s="802">
        <f t="shared" si="24"/>
        <v>408.64</v>
      </c>
      <c r="G1552" s="872">
        <v>399.46</v>
      </c>
      <c r="J1552" s="840" t="s">
        <v>15822</v>
      </c>
      <c r="K1552" s="848">
        <f>IFERROR(VLOOKUP(J1552,REAJUSTE!A:AA,27,FALSE),"")</f>
        <v>1.0229999999999999</v>
      </c>
    </row>
    <row r="1553" spans="1:11" ht="18" x14ac:dyDescent="0.2">
      <c r="A1553" s="862">
        <v>1106140</v>
      </c>
      <c r="B1553" s="863" t="s">
        <v>2071</v>
      </c>
      <c r="C1553" s="862" t="s">
        <v>61</v>
      </c>
      <c r="D1553" s="802">
        <f t="shared" si="24"/>
        <v>260.14999999999998</v>
      </c>
      <c r="G1553" s="872">
        <v>254.31</v>
      </c>
      <c r="J1553" s="840" t="s">
        <v>15822</v>
      </c>
      <c r="K1553" s="848">
        <f>IFERROR(VLOOKUP(J1553,REAJUSTE!A:AA,27,FALSE),"")</f>
        <v>1.0229999999999999</v>
      </c>
    </row>
    <row r="1554" spans="1:11" ht="15" x14ac:dyDescent="0.2">
      <c r="A1554" s="862">
        <v>1107904</v>
      </c>
      <c r="B1554" s="863" t="s">
        <v>2072</v>
      </c>
      <c r="C1554" s="862" t="s">
        <v>61</v>
      </c>
      <c r="D1554" s="802">
        <f t="shared" si="24"/>
        <v>517.61</v>
      </c>
      <c r="G1554" s="872">
        <v>505.98</v>
      </c>
      <c r="J1554" s="840" t="s">
        <v>15822</v>
      </c>
      <c r="K1554" s="848">
        <f>IFERROR(VLOOKUP(J1554,REAJUSTE!A:AA,27,FALSE),"")</f>
        <v>1.0229999999999999</v>
      </c>
    </row>
    <row r="1555" spans="1:11" ht="18" x14ac:dyDescent="0.2">
      <c r="A1555" s="862">
        <v>1107903</v>
      </c>
      <c r="B1555" s="863" t="s">
        <v>7086</v>
      </c>
      <c r="C1555" s="862" t="s">
        <v>61</v>
      </c>
      <c r="D1555" s="802">
        <f t="shared" si="24"/>
        <v>374.13</v>
      </c>
      <c r="G1555" s="872">
        <v>365.72</v>
      </c>
      <c r="J1555" s="840" t="s">
        <v>15822</v>
      </c>
      <c r="K1555" s="848">
        <f>IFERROR(VLOOKUP(J1555,REAJUSTE!A:AA,27,FALSE),"")</f>
        <v>1.0229999999999999</v>
      </c>
    </row>
    <row r="1556" spans="1:11" ht="15" x14ac:dyDescent="0.2">
      <c r="A1556" s="862">
        <v>1107908</v>
      </c>
      <c r="B1556" s="863" t="s">
        <v>7087</v>
      </c>
      <c r="C1556" s="862" t="s">
        <v>61</v>
      </c>
      <c r="D1556" s="802">
        <f t="shared" si="24"/>
        <v>543.53</v>
      </c>
      <c r="G1556" s="872">
        <v>531.30999999999995</v>
      </c>
      <c r="J1556" s="840" t="s">
        <v>15822</v>
      </c>
      <c r="K1556" s="848">
        <f>IFERROR(VLOOKUP(J1556,REAJUSTE!A:AA,27,FALSE),"")</f>
        <v>1.0229999999999999</v>
      </c>
    </row>
    <row r="1557" spans="1:11" ht="18" x14ac:dyDescent="0.2">
      <c r="A1557" s="862">
        <v>1107907</v>
      </c>
      <c r="B1557" s="863" t="s">
        <v>7088</v>
      </c>
      <c r="C1557" s="862" t="s">
        <v>61</v>
      </c>
      <c r="D1557" s="802">
        <f t="shared" si="24"/>
        <v>403.54</v>
      </c>
      <c r="G1557" s="872">
        <v>394.47</v>
      </c>
      <c r="J1557" s="840" t="s">
        <v>15822</v>
      </c>
      <c r="K1557" s="848">
        <f>IFERROR(VLOOKUP(J1557,REAJUSTE!A:AA,27,FALSE),"")</f>
        <v>1.0229999999999999</v>
      </c>
    </row>
    <row r="1558" spans="1:11" ht="15" x14ac:dyDescent="0.2">
      <c r="A1558" s="862">
        <v>1107871</v>
      </c>
      <c r="B1558" s="863" t="s">
        <v>7089</v>
      </c>
      <c r="C1558" s="862" t="s">
        <v>61</v>
      </c>
      <c r="D1558" s="802">
        <f t="shared" si="24"/>
        <v>454.1</v>
      </c>
      <c r="G1558" s="872">
        <v>443.9</v>
      </c>
      <c r="J1558" s="840" t="s">
        <v>15822</v>
      </c>
      <c r="K1558" s="848">
        <f>IFERROR(VLOOKUP(J1558,REAJUSTE!A:AA,27,FALSE),"")</f>
        <v>1.0229999999999999</v>
      </c>
    </row>
    <row r="1559" spans="1:11" ht="18" x14ac:dyDescent="0.2">
      <c r="A1559" s="862">
        <v>1107870</v>
      </c>
      <c r="B1559" s="863" t="s">
        <v>7090</v>
      </c>
      <c r="C1559" s="862" t="s">
        <v>61</v>
      </c>
      <c r="D1559" s="802">
        <f t="shared" si="24"/>
        <v>306.41000000000003</v>
      </c>
      <c r="G1559" s="872">
        <v>299.52999999999997</v>
      </c>
      <c r="J1559" s="840" t="s">
        <v>15822</v>
      </c>
      <c r="K1559" s="848">
        <f>IFERROR(VLOOKUP(J1559,REAJUSTE!A:AA,27,FALSE),"")</f>
        <v>1.0229999999999999</v>
      </c>
    </row>
    <row r="1560" spans="1:11" ht="15" x14ac:dyDescent="0.2">
      <c r="A1560" s="862">
        <v>1106057</v>
      </c>
      <c r="B1560" s="863" t="s">
        <v>2073</v>
      </c>
      <c r="C1560" s="862" t="s">
        <v>61</v>
      </c>
      <c r="D1560" s="802">
        <f t="shared" si="24"/>
        <v>439.2</v>
      </c>
      <c r="G1560" s="872">
        <v>429.33</v>
      </c>
      <c r="J1560" s="840" t="s">
        <v>15822</v>
      </c>
      <c r="K1560" s="848">
        <f>IFERROR(VLOOKUP(J1560,REAJUSTE!A:AA,27,FALSE),"")</f>
        <v>1.0229999999999999</v>
      </c>
    </row>
    <row r="1561" spans="1:11" ht="15" x14ac:dyDescent="0.2">
      <c r="A1561" s="862">
        <v>1106058</v>
      </c>
      <c r="B1561" s="863" t="s">
        <v>2074</v>
      </c>
      <c r="C1561" s="862" t="s">
        <v>61</v>
      </c>
      <c r="D1561" s="802">
        <f t="shared" si="24"/>
        <v>295.45</v>
      </c>
      <c r="G1561" s="872">
        <v>288.81</v>
      </c>
      <c r="J1561" s="840" t="s">
        <v>15822</v>
      </c>
      <c r="K1561" s="848">
        <f>IFERROR(VLOOKUP(J1561,REAJUSTE!A:AA,27,FALSE),"")</f>
        <v>1.0229999999999999</v>
      </c>
    </row>
    <row r="1562" spans="1:11" ht="18" x14ac:dyDescent="0.2">
      <c r="A1562" s="862">
        <v>1106380</v>
      </c>
      <c r="B1562" s="863" t="s">
        <v>7091</v>
      </c>
      <c r="C1562" s="862" t="s">
        <v>61</v>
      </c>
      <c r="D1562" s="802">
        <f t="shared" si="24"/>
        <v>430.91</v>
      </c>
      <c r="G1562" s="872">
        <v>421.23</v>
      </c>
      <c r="J1562" s="840" t="s">
        <v>15822</v>
      </c>
      <c r="K1562" s="848">
        <f>IFERROR(VLOOKUP(J1562,REAJUSTE!A:AA,27,FALSE),"")</f>
        <v>1.0229999999999999</v>
      </c>
    </row>
    <row r="1563" spans="1:11" ht="18" x14ac:dyDescent="0.2">
      <c r="A1563" s="862">
        <v>1106378</v>
      </c>
      <c r="B1563" s="863" t="s">
        <v>7092</v>
      </c>
      <c r="C1563" s="862" t="s">
        <v>61</v>
      </c>
      <c r="D1563" s="802">
        <f t="shared" si="24"/>
        <v>285.3</v>
      </c>
      <c r="G1563" s="872">
        <v>278.89</v>
      </c>
      <c r="J1563" s="840" t="s">
        <v>15822</v>
      </c>
      <c r="K1563" s="848">
        <f>IFERROR(VLOOKUP(J1563,REAJUSTE!A:AA,27,FALSE),"")</f>
        <v>1.0229999999999999</v>
      </c>
    </row>
    <row r="1564" spans="1:11" ht="18" x14ac:dyDescent="0.2">
      <c r="A1564" s="862">
        <v>1116263</v>
      </c>
      <c r="B1564" s="863" t="s">
        <v>7093</v>
      </c>
      <c r="C1564" s="862" t="s">
        <v>61</v>
      </c>
      <c r="D1564" s="802">
        <f t="shared" si="24"/>
        <v>416.16</v>
      </c>
      <c r="G1564" s="872">
        <v>406.81</v>
      </c>
      <c r="J1564" s="840" t="s">
        <v>15822</v>
      </c>
      <c r="K1564" s="848">
        <f>IFERROR(VLOOKUP(J1564,REAJUSTE!A:AA,27,FALSE),"")</f>
        <v>1.0229999999999999</v>
      </c>
    </row>
    <row r="1565" spans="1:11" ht="18" x14ac:dyDescent="0.2">
      <c r="A1565" s="862">
        <v>1116267</v>
      </c>
      <c r="B1565" s="863" t="s">
        <v>7094</v>
      </c>
      <c r="C1565" s="862" t="s">
        <v>61</v>
      </c>
      <c r="D1565" s="802">
        <f t="shared" si="24"/>
        <v>270.55</v>
      </c>
      <c r="G1565" s="872">
        <v>264.47000000000003</v>
      </c>
      <c r="J1565" s="840" t="s">
        <v>15822</v>
      </c>
      <c r="K1565" s="848">
        <f>IFERROR(VLOOKUP(J1565,REAJUSTE!A:AA,27,FALSE),"")</f>
        <v>1.0229999999999999</v>
      </c>
    </row>
    <row r="1566" spans="1:11" ht="18" x14ac:dyDescent="0.2">
      <c r="A1566" s="862">
        <v>1106280</v>
      </c>
      <c r="B1566" s="863" t="s">
        <v>7095</v>
      </c>
      <c r="C1566" s="862" t="s">
        <v>61</v>
      </c>
      <c r="D1566" s="802">
        <f t="shared" si="24"/>
        <v>449.97</v>
      </c>
      <c r="G1566" s="872">
        <v>439.86</v>
      </c>
      <c r="J1566" s="840" t="s">
        <v>15822</v>
      </c>
      <c r="K1566" s="848">
        <f>IFERROR(VLOOKUP(J1566,REAJUSTE!A:AA,27,FALSE),"")</f>
        <v>1.0229999999999999</v>
      </c>
    </row>
    <row r="1567" spans="1:11" ht="18" x14ac:dyDescent="0.2">
      <c r="A1567" s="862">
        <v>1106289</v>
      </c>
      <c r="B1567" s="863" t="s">
        <v>7096</v>
      </c>
      <c r="C1567" s="862" t="s">
        <v>61</v>
      </c>
      <c r="D1567" s="802">
        <f t="shared" si="24"/>
        <v>306.99</v>
      </c>
      <c r="G1567" s="872">
        <v>300.08999999999997</v>
      </c>
      <c r="J1567" s="840" t="s">
        <v>15822</v>
      </c>
      <c r="K1567" s="848">
        <f>IFERROR(VLOOKUP(J1567,REAJUSTE!A:AA,27,FALSE),"")</f>
        <v>1.0229999999999999</v>
      </c>
    </row>
    <row r="1568" spans="1:11" ht="18" x14ac:dyDescent="0.2">
      <c r="A1568" s="862">
        <v>1116264</v>
      </c>
      <c r="B1568" s="863" t="s">
        <v>7097</v>
      </c>
      <c r="C1568" s="862" t="s">
        <v>61</v>
      </c>
      <c r="D1568" s="802">
        <f t="shared" si="24"/>
        <v>434.26</v>
      </c>
      <c r="G1568" s="872">
        <v>424.5</v>
      </c>
      <c r="J1568" s="840" t="s">
        <v>15822</v>
      </c>
      <c r="K1568" s="848">
        <f>IFERROR(VLOOKUP(J1568,REAJUSTE!A:AA,27,FALSE),"")</f>
        <v>1.0229999999999999</v>
      </c>
    </row>
    <row r="1569" spans="1:11" ht="18" x14ac:dyDescent="0.2">
      <c r="A1569" s="862">
        <v>1116268</v>
      </c>
      <c r="B1569" s="863" t="s">
        <v>7098</v>
      </c>
      <c r="C1569" s="862" t="s">
        <v>61</v>
      </c>
      <c r="D1569" s="802">
        <f t="shared" si="24"/>
        <v>291.27</v>
      </c>
      <c r="G1569" s="872">
        <v>284.73</v>
      </c>
      <c r="J1569" s="840" t="s">
        <v>15822</v>
      </c>
      <c r="K1569" s="848">
        <f>IFERROR(VLOOKUP(J1569,REAJUSTE!A:AA,27,FALSE),"")</f>
        <v>1.0229999999999999</v>
      </c>
    </row>
    <row r="1570" spans="1:11" ht="18" x14ac:dyDescent="0.2">
      <c r="A1570" s="862">
        <v>1106281</v>
      </c>
      <c r="B1570" s="863" t="s">
        <v>7099</v>
      </c>
      <c r="C1570" s="862" t="s">
        <v>61</v>
      </c>
      <c r="D1570" s="802">
        <f t="shared" si="24"/>
        <v>474.53</v>
      </c>
      <c r="G1570" s="872">
        <v>463.87</v>
      </c>
      <c r="J1570" s="840" t="s">
        <v>15822</v>
      </c>
      <c r="K1570" s="848">
        <f>IFERROR(VLOOKUP(J1570,REAJUSTE!A:AA,27,FALSE),"")</f>
        <v>1.0229999999999999</v>
      </c>
    </row>
    <row r="1571" spans="1:11" ht="18" x14ac:dyDescent="0.2">
      <c r="A1571" s="862">
        <v>1106382</v>
      </c>
      <c r="B1571" s="863" t="s">
        <v>7100</v>
      </c>
      <c r="C1571" s="862" t="s">
        <v>61</v>
      </c>
      <c r="D1571" s="802">
        <f t="shared" si="24"/>
        <v>334.94</v>
      </c>
      <c r="G1571" s="872">
        <v>327.41000000000003</v>
      </c>
      <c r="J1571" s="840" t="s">
        <v>15822</v>
      </c>
      <c r="K1571" s="848">
        <f>IFERROR(VLOOKUP(J1571,REAJUSTE!A:AA,27,FALSE),"")</f>
        <v>1.0229999999999999</v>
      </c>
    </row>
    <row r="1572" spans="1:11" ht="18" x14ac:dyDescent="0.2">
      <c r="A1572" s="862">
        <v>1116265</v>
      </c>
      <c r="B1572" s="863" t="s">
        <v>7101</v>
      </c>
      <c r="C1572" s="862" t="s">
        <v>61</v>
      </c>
      <c r="D1572" s="802">
        <f t="shared" si="24"/>
        <v>457.5</v>
      </c>
      <c r="G1572" s="872">
        <v>447.22</v>
      </c>
      <c r="J1572" s="840" t="s">
        <v>15822</v>
      </c>
      <c r="K1572" s="848">
        <f>IFERROR(VLOOKUP(J1572,REAJUSTE!A:AA,27,FALSE),"")</f>
        <v>1.0229999999999999</v>
      </c>
    </row>
    <row r="1573" spans="1:11" ht="18" x14ac:dyDescent="0.2">
      <c r="A1573" s="862">
        <v>1116269</v>
      </c>
      <c r="B1573" s="863" t="s">
        <v>7102</v>
      </c>
      <c r="C1573" s="862" t="s">
        <v>61</v>
      </c>
      <c r="D1573" s="802">
        <f t="shared" si="24"/>
        <v>317.89999999999998</v>
      </c>
      <c r="G1573" s="872">
        <v>310.76</v>
      </c>
      <c r="J1573" s="840" t="s">
        <v>15822</v>
      </c>
      <c r="K1573" s="848">
        <f>IFERROR(VLOOKUP(J1573,REAJUSTE!A:AA,27,FALSE),"")</f>
        <v>1.0229999999999999</v>
      </c>
    </row>
    <row r="1574" spans="1:11" ht="18" x14ac:dyDescent="0.2">
      <c r="A1574" s="862">
        <v>1106282</v>
      </c>
      <c r="B1574" s="863" t="s">
        <v>7103</v>
      </c>
      <c r="C1574" s="862" t="s">
        <v>61</v>
      </c>
      <c r="D1574" s="802">
        <f t="shared" si="24"/>
        <v>501.95</v>
      </c>
      <c r="G1574" s="872">
        <v>490.67</v>
      </c>
      <c r="J1574" s="840" t="s">
        <v>15822</v>
      </c>
      <c r="K1574" s="848">
        <f>IFERROR(VLOOKUP(J1574,REAJUSTE!A:AA,27,FALSE),"")</f>
        <v>1.0229999999999999</v>
      </c>
    </row>
    <row r="1575" spans="1:11" ht="18" x14ac:dyDescent="0.2">
      <c r="A1575" s="862">
        <v>1106384</v>
      </c>
      <c r="B1575" s="863" t="s">
        <v>7104</v>
      </c>
      <c r="C1575" s="862" t="s">
        <v>61</v>
      </c>
      <c r="D1575" s="802">
        <f t="shared" si="24"/>
        <v>366.13</v>
      </c>
      <c r="G1575" s="872">
        <v>357.9</v>
      </c>
      <c r="J1575" s="840" t="s">
        <v>15822</v>
      </c>
      <c r="K1575" s="848">
        <f>IFERROR(VLOOKUP(J1575,REAJUSTE!A:AA,27,FALSE),"")</f>
        <v>1.0229999999999999</v>
      </c>
    </row>
    <row r="1576" spans="1:11" ht="18" x14ac:dyDescent="0.2">
      <c r="A1576" s="862">
        <v>1116266</v>
      </c>
      <c r="B1576" s="863" t="s">
        <v>7105</v>
      </c>
      <c r="C1576" s="862" t="s">
        <v>61</v>
      </c>
      <c r="D1576" s="802">
        <f t="shared" si="24"/>
        <v>483.48</v>
      </c>
      <c r="G1576" s="872">
        <v>472.61</v>
      </c>
      <c r="J1576" s="840" t="s">
        <v>15822</v>
      </c>
      <c r="K1576" s="848">
        <f>IFERROR(VLOOKUP(J1576,REAJUSTE!A:AA,27,FALSE),"")</f>
        <v>1.0229999999999999</v>
      </c>
    </row>
    <row r="1577" spans="1:11" ht="18" x14ac:dyDescent="0.2">
      <c r="A1577" s="862">
        <v>1116270</v>
      </c>
      <c r="B1577" s="863" t="s">
        <v>7106</v>
      </c>
      <c r="C1577" s="862" t="s">
        <v>61</v>
      </c>
      <c r="D1577" s="802">
        <f t="shared" si="24"/>
        <v>347.65</v>
      </c>
      <c r="G1577" s="872">
        <v>339.84</v>
      </c>
      <c r="J1577" s="840" t="s">
        <v>15822</v>
      </c>
      <c r="K1577" s="848">
        <f>IFERROR(VLOOKUP(J1577,REAJUSTE!A:AA,27,FALSE),"")</f>
        <v>1.0229999999999999</v>
      </c>
    </row>
    <row r="1578" spans="1:11" ht="18" x14ac:dyDescent="0.2">
      <c r="A1578" s="862">
        <v>1107868</v>
      </c>
      <c r="B1578" s="863" t="s">
        <v>7107</v>
      </c>
      <c r="C1578" s="862" t="s">
        <v>61</v>
      </c>
      <c r="D1578" s="802">
        <f t="shared" si="24"/>
        <v>353.08</v>
      </c>
      <c r="G1578" s="872">
        <v>345.15</v>
      </c>
      <c r="J1578" s="840" t="s">
        <v>15822</v>
      </c>
      <c r="K1578" s="848">
        <f>IFERROR(VLOOKUP(J1578,REAJUSTE!A:AA,27,FALSE),"")</f>
        <v>1.0229999999999999</v>
      </c>
    </row>
    <row r="1579" spans="1:11" ht="18" x14ac:dyDescent="0.2">
      <c r="A1579" s="862">
        <v>1107869</v>
      </c>
      <c r="B1579" s="863" t="s">
        <v>7108</v>
      </c>
      <c r="C1579" s="862" t="s">
        <v>61</v>
      </c>
      <c r="D1579" s="802">
        <f t="shared" si="24"/>
        <v>194.85</v>
      </c>
      <c r="G1579" s="872">
        <v>190.47</v>
      </c>
      <c r="J1579" s="840" t="s">
        <v>15822</v>
      </c>
      <c r="K1579" s="848">
        <f>IFERROR(VLOOKUP(J1579,REAJUSTE!A:AA,27,FALSE),"")</f>
        <v>1.0229999999999999</v>
      </c>
    </row>
    <row r="1580" spans="1:11" ht="18" x14ac:dyDescent="0.2">
      <c r="A1580" s="862">
        <v>1103853</v>
      </c>
      <c r="B1580" s="863" t="s">
        <v>7109</v>
      </c>
      <c r="C1580" s="862" t="s">
        <v>61</v>
      </c>
      <c r="D1580" s="802">
        <f t="shared" si="24"/>
        <v>443.96</v>
      </c>
      <c r="G1580" s="872">
        <v>433.98</v>
      </c>
      <c r="J1580" s="840" t="s">
        <v>15822</v>
      </c>
      <c r="K1580" s="848">
        <f>IFERROR(VLOOKUP(J1580,REAJUSTE!A:AA,27,FALSE),"")</f>
        <v>1.0229999999999999</v>
      </c>
    </row>
    <row r="1581" spans="1:11" ht="18" x14ac:dyDescent="0.2">
      <c r="A1581" s="862">
        <v>1103852</v>
      </c>
      <c r="B1581" s="863" t="s">
        <v>7110</v>
      </c>
      <c r="C1581" s="862" t="s">
        <v>61</v>
      </c>
      <c r="D1581" s="802">
        <f t="shared" si="24"/>
        <v>335.05</v>
      </c>
      <c r="G1581" s="872">
        <v>327.52</v>
      </c>
      <c r="J1581" s="840" t="s">
        <v>15822</v>
      </c>
      <c r="K1581" s="848">
        <f>IFERROR(VLOOKUP(J1581,REAJUSTE!A:AA,27,FALSE),"")</f>
        <v>1.0229999999999999</v>
      </c>
    </row>
    <row r="1582" spans="1:11" ht="18" x14ac:dyDescent="0.2">
      <c r="A1582" s="862">
        <v>1106284</v>
      </c>
      <c r="B1582" s="863" t="s">
        <v>2075</v>
      </c>
      <c r="C1582" s="862" t="s">
        <v>61</v>
      </c>
      <c r="D1582" s="802">
        <f t="shared" si="24"/>
        <v>445.6</v>
      </c>
      <c r="G1582" s="872">
        <v>435.59</v>
      </c>
      <c r="J1582" s="840" t="s">
        <v>15822</v>
      </c>
      <c r="K1582" s="848">
        <f>IFERROR(VLOOKUP(J1582,REAJUSTE!A:AA,27,FALSE),"")</f>
        <v>1.0229999999999999</v>
      </c>
    </row>
    <row r="1583" spans="1:11" ht="18" x14ac:dyDescent="0.2">
      <c r="A1583" s="862">
        <v>1108116</v>
      </c>
      <c r="B1583" s="863" t="s">
        <v>7111</v>
      </c>
      <c r="C1583" s="862" t="s">
        <v>61</v>
      </c>
      <c r="D1583" s="802">
        <f t="shared" si="24"/>
        <v>451.12</v>
      </c>
      <c r="G1583" s="872">
        <v>440.98</v>
      </c>
      <c r="J1583" s="840" t="s">
        <v>15822</v>
      </c>
      <c r="K1583" s="848">
        <f>IFERROR(VLOOKUP(J1583,REAJUSTE!A:AA,27,FALSE),"")</f>
        <v>1.0229999999999999</v>
      </c>
    </row>
    <row r="1584" spans="1:11" ht="18" x14ac:dyDescent="0.2">
      <c r="A1584" s="862">
        <v>1108118</v>
      </c>
      <c r="B1584" s="863" t="s">
        <v>7112</v>
      </c>
      <c r="C1584" s="862" t="s">
        <v>61</v>
      </c>
      <c r="D1584" s="802">
        <f t="shared" si="24"/>
        <v>474.69</v>
      </c>
      <c r="G1584" s="872">
        <v>464.02</v>
      </c>
      <c r="J1584" s="840" t="s">
        <v>15822</v>
      </c>
      <c r="K1584" s="848">
        <f>IFERROR(VLOOKUP(J1584,REAJUSTE!A:AA,27,FALSE),"")</f>
        <v>1.0229999999999999</v>
      </c>
    </row>
    <row r="1585" spans="1:11" ht="18" x14ac:dyDescent="0.2">
      <c r="A1585" s="862">
        <v>1106158</v>
      </c>
      <c r="B1585" s="863" t="s">
        <v>7113</v>
      </c>
      <c r="C1585" s="862" t="s">
        <v>61</v>
      </c>
      <c r="D1585" s="802">
        <f t="shared" si="24"/>
        <v>501.8</v>
      </c>
      <c r="G1585" s="872">
        <v>490.52</v>
      </c>
      <c r="J1585" s="840" t="s">
        <v>15822</v>
      </c>
      <c r="K1585" s="848">
        <f>IFERROR(VLOOKUP(J1585,REAJUSTE!A:AA,27,FALSE),"")</f>
        <v>1.0229999999999999</v>
      </c>
    </row>
    <row r="1586" spans="1:11" ht="18" x14ac:dyDescent="0.2">
      <c r="A1586" s="862">
        <v>1108120</v>
      </c>
      <c r="B1586" s="863" t="s">
        <v>2076</v>
      </c>
      <c r="C1586" s="862" t="s">
        <v>61</v>
      </c>
      <c r="D1586" s="802">
        <f t="shared" si="24"/>
        <v>532.1</v>
      </c>
      <c r="G1586" s="872">
        <v>520.14</v>
      </c>
      <c r="J1586" s="840" t="s">
        <v>15822</v>
      </c>
      <c r="K1586" s="848">
        <f>IFERROR(VLOOKUP(J1586,REAJUSTE!A:AA,27,FALSE),"")</f>
        <v>1.0229999999999999</v>
      </c>
    </row>
    <row r="1587" spans="1:11" ht="18" x14ac:dyDescent="0.2">
      <c r="A1587" s="862">
        <v>1106050</v>
      </c>
      <c r="B1587" s="863" t="s">
        <v>7114</v>
      </c>
      <c r="C1587" s="862" t="s">
        <v>61</v>
      </c>
      <c r="D1587" s="802">
        <f t="shared" si="24"/>
        <v>48.33</v>
      </c>
      <c r="G1587" s="872">
        <v>47.25</v>
      </c>
      <c r="J1587" s="840" t="s">
        <v>15822</v>
      </c>
      <c r="K1587" s="848">
        <f>IFERROR(VLOOKUP(J1587,REAJUSTE!A:AA,27,FALSE),"")</f>
        <v>1.0229999999999999</v>
      </c>
    </row>
    <row r="1588" spans="1:11" ht="18" x14ac:dyDescent="0.2">
      <c r="A1588" s="862">
        <v>1106051</v>
      </c>
      <c r="B1588" s="863" t="s">
        <v>7115</v>
      </c>
      <c r="C1588" s="862" t="s">
        <v>61</v>
      </c>
      <c r="D1588" s="802">
        <f t="shared" si="24"/>
        <v>40.46</v>
      </c>
      <c r="G1588" s="872">
        <v>39.56</v>
      </c>
      <c r="J1588" s="840" t="s">
        <v>15822</v>
      </c>
      <c r="K1588" s="848">
        <f>IFERROR(VLOOKUP(J1588,REAJUSTE!A:AA,27,FALSE),"")</f>
        <v>1.0229999999999999</v>
      </c>
    </row>
    <row r="1589" spans="1:11" ht="15" x14ac:dyDescent="0.2">
      <c r="A1589" s="862">
        <v>1106061</v>
      </c>
      <c r="B1589" s="863" t="s">
        <v>2077</v>
      </c>
      <c r="C1589" s="862" t="s">
        <v>61</v>
      </c>
      <c r="D1589" s="802">
        <f t="shared" si="24"/>
        <v>55.77</v>
      </c>
      <c r="G1589" s="872">
        <v>54.52</v>
      </c>
      <c r="J1589" s="840" t="s">
        <v>15822</v>
      </c>
      <c r="K1589" s="848">
        <f>IFERROR(VLOOKUP(J1589,REAJUSTE!A:AA,27,FALSE),"")</f>
        <v>1.0229999999999999</v>
      </c>
    </row>
    <row r="1590" spans="1:11" ht="15" x14ac:dyDescent="0.2">
      <c r="A1590" s="862">
        <v>1106087</v>
      </c>
      <c r="B1590" s="863" t="s">
        <v>2078</v>
      </c>
      <c r="C1590" s="862" t="s">
        <v>61</v>
      </c>
      <c r="D1590" s="802">
        <f t="shared" si="24"/>
        <v>48.14</v>
      </c>
      <c r="G1590" s="872">
        <v>47.06</v>
      </c>
      <c r="J1590" s="840" t="s">
        <v>15822</v>
      </c>
      <c r="K1590" s="848">
        <f>IFERROR(VLOOKUP(J1590,REAJUSTE!A:AA,27,FALSE),"")</f>
        <v>1.0229999999999999</v>
      </c>
    </row>
    <row r="1591" spans="1:11" ht="18" x14ac:dyDescent="0.2">
      <c r="A1591" s="862">
        <v>1107860</v>
      </c>
      <c r="B1591" s="863" t="s">
        <v>7116</v>
      </c>
      <c r="C1591" s="862" t="s">
        <v>61</v>
      </c>
      <c r="D1591" s="802">
        <f t="shared" si="24"/>
        <v>56.18</v>
      </c>
      <c r="G1591" s="872">
        <v>54.92</v>
      </c>
      <c r="J1591" s="840" t="s">
        <v>15822</v>
      </c>
      <c r="K1591" s="848">
        <f>IFERROR(VLOOKUP(J1591,REAJUSTE!A:AA,27,FALSE),"")</f>
        <v>1.0229999999999999</v>
      </c>
    </row>
    <row r="1592" spans="1:11" ht="18" x14ac:dyDescent="0.2">
      <c r="A1592" s="862">
        <v>1106088</v>
      </c>
      <c r="B1592" s="863" t="s">
        <v>7117</v>
      </c>
      <c r="C1592" s="862" t="s">
        <v>61</v>
      </c>
      <c r="D1592" s="802">
        <f t="shared" si="24"/>
        <v>59.56</v>
      </c>
      <c r="G1592" s="872">
        <v>58.23</v>
      </c>
      <c r="J1592" s="840" t="s">
        <v>15822</v>
      </c>
      <c r="K1592" s="848">
        <f>IFERROR(VLOOKUP(J1592,REAJUSTE!A:AA,27,FALSE),"")</f>
        <v>1.0229999999999999</v>
      </c>
    </row>
    <row r="1593" spans="1:11" ht="18" x14ac:dyDescent="0.2">
      <c r="A1593" s="862">
        <v>1106128</v>
      </c>
      <c r="B1593" s="863" t="s">
        <v>7118</v>
      </c>
      <c r="C1593" s="862" t="s">
        <v>61</v>
      </c>
      <c r="D1593" s="802">
        <f t="shared" si="24"/>
        <v>49.1</v>
      </c>
      <c r="G1593" s="872">
        <v>48</v>
      </c>
      <c r="J1593" s="840" t="s">
        <v>15822</v>
      </c>
      <c r="K1593" s="848">
        <f>IFERROR(VLOOKUP(J1593,REAJUSTE!A:AA,27,FALSE),"")</f>
        <v>1.0229999999999999</v>
      </c>
    </row>
    <row r="1594" spans="1:11" ht="18" x14ac:dyDescent="0.2">
      <c r="A1594" s="862">
        <v>1108056</v>
      </c>
      <c r="B1594" s="863" t="s">
        <v>7119</v>
      </c>
      <c r="C1594" s="862" t="s">
        <v>61</v>
      </c>
      <c r="D1594" s="802">
        <f t="shared" si="24"/>
        <v>2844.8</v>
      </c>
      <c r="G1594" s="872">
        <v>2780.85</v>
      </c>
      <c r="J1594" s="840" t="s">
        <v>15822</v>
      </c>
      <c r="K1594" s="848">
        <f>IFERROR(VLOOKUP(J1594,REAJUSTE!A:AA,27,FALSE),"")</f>
        <v>1.0229999999999999</v>
      </c>
    </row>
    <row r="1595" spans="1:11" ht="15" x14ac:dyDescent="0.2">
      <c r="A1595" s="862">
        <v>1108059</v>
      </c>
      <c r="B1595" s="863" t="s">
        <v>7120</v>
      </c>
      <c r="C1595" s="862" t="s">
        <v>61</v>
      </c>
      <c r="D1595" s="802">
        <f t="shared" si="24"/>
        <v>3432.27</v>
      </c>
      <c r="G1595" s="872">
        <v>3355.11</v>
      </c>
      <c r="J1595" s="840" t="s">
        <v>15822</v>
      </c>
      <c r="K1595" s="848">
        <f>IFERROR(VLOOKUP(J1595,REAJUSTE!A:AA,27,FALSE),"")</f>
        <v>1.0229999999999999</v>
      </c>
    </row>
    <row r="1596" spans="1:11" ht="15" x14ac:dyDescent="0.2">
      <c r="A1596" s="862">
        <v>1207700</v>
      </c>
      <c r="B1596" s="863" t="s">
        <v>7121</v>
      </c>
      <c r="C1596" s="862" t="s">
        <v>61</v>
      </c>
      <c r="D1596" s="802">
        <f t="shared" si="24"/>
        <v>581.72</v>
      </c>
      <c r="G1596" s="872">
        <v>568.65</v>
      </c>
      <c r="J1596" s="840" t="s">
        <v>15822</v>
      </c>
      <c r="K1596" s="848">
        <f>IFERROR(VLOOKUP(J1596,REAJUSTE!A:AA,27,FALSE),"")</f>
        <v>1.0229999999999999</v>
      </c>
    </row>
    <row r="1597" spans="1:11" ht="15" x14ac:dyDescent="0.2">
      <c r="A1597" s="862">
        <v>1207701</v>
      </c>
      <c r="B1597" s="863" t="s">
        <v>7122</v>
      </c>
      <c r="C1597" s="862" t="s">
        <v>61</v>
      </c>
      <c r="D1597" s="802">
        <f t="shared" si="24"/>
        <v>615.86</v>
      </c>
      <c r="G1597" s="872">
        <v>602.02</v>
      </c>
      <c r="J1597" s="840" t="s">
        <v>15822</v>
      </c>
      <c r="K1597" s="848">
        <f>IFERROR(VLOOKUP(J1597,REAJUSTE!A:AA,27,FALSE),"")</f>
        <v>1.0229999999999999</v>
      </c>
    </row>
    <row r="1598" spans="1:11" ht="15" x14ac:dyDescent="0.2">
      <c r="A1598" s="862">
        <v>1207702</v>
      </c>
      <c r="B1598" s="863" t="s">
        <v>7123</v>
      </c>
      <c r="C1598" s="862" t="s">
        <v>61</v>
      </c>
      <c r="D1598" s="802">
        <f t="shared" si="24"/>
        <v>654.05999999999995</v>
      </c>
      <c r="G1598" s="872">
        <v>639.36</v>
      </c>
      <c r="J1598" s="840" t="s">
        <v>15822</v>
      </c>
      <c r="K1598" s="848">
        <f>IFERROR(VLOOKUP(J1598,REAJUSTE!A:AA,27,FALSE),"")</f>
        <v>1.0229999999999999</v>
      </c>
    </row>
    <row r="1599" spans="1:11" ht="18" x14ac:dyDescent="0.2">
      <c r="A1599" s="862">
        <v>1207708</v>
      </c>
      <c r="B1599" s="863" t="s">
        <v>7124</v>
      </c>
      <c r="C1599" s="862" t="s">
        <v>61</v>
      </c>
      <c r="D1599" s="802">
        <f t="shared" si="24"/>
        <v>595.72</v>
      </c>
      <c r="G1599" s="872">
        <v>582.33000000000004</v>
      </c>
      <c r="J1599" s="840" t="s">
        <v>15822</v>
      </c>
      <c r="K1599" s="848">
        <f>IFERROR(VLOOKUP(J1599,REAJUSTE!A:AA,27,FALSE),"")</f>
        <v>1.0229999999999999</v>
      </c>
    </row>
    <row r="1600" spans="1:11" ht="15" x14ac:dyDescent="0.2">
      <c r="A1600" s="862">
        <v>1207703</v>
      </c>
      <c r="B1600" s="863" t="s">
        <v>7125</v>
      </c>
      <c r="C1600" s="862" t="s">
        <v>61</v>
      </c>
      <c r="D1600" s="802">
        <f t="shared" si="24"/>
        <v>744.55</v>
      </c>
      <c r="G1600" s="872">
        <v>727.82</v>
      </c>
      <c r="J1600" s="840" t="s">
        <v>15822</v>
      </c>
      <c r="K1600" s="848">
        <f>IFERROR(VLOOKUP(J1600,REAJUSTE!A:AA,27,FALSE),"")</f>
        <v>1.0229999999999999</v>
      </c>
    </row>
    <row r="1601" spans="1:11" ht="18" x14ac:dyDescent="0.2">
      <c r="A1601" s="862">
        <v>1207709</v>
      </c>
      <c r="B1601" s="863" t="s">
        <v>7126</v>
      </c>
      <c r="C1601" s="862" t="s">
        <v>61</v>
      </c>
      <c r="D1601" s="802">
        <f t="shared" si="24"/>
        <v>678.66</v>
      </c>
      <c r="G1601" s="872">
        <v>663.41</v>
      </c>
      <c r="J1601" s="840" t="s">
        <v>15822</v>
      </c>
      <c r="K1601" s="848">
        <f>IFERROR(VLOOKUP(J1601,REAJUSTE!A:AA,27,FALSE),"")</f>
        <v>1.0229999999999999</v>
      </c>
    </row>
    <row r="1602" spans="1:11" ht="15" x14ac:dyDescent="0.2">
      <c r="A1602" s="862">
        <v>1207710</v>
      </c>
      <c r="B1602" s="863" t="s">
        <v>7127</v>
      </c>
      <c r="C1602" s="862" t="s">
        <v>61</v>
      </c>
      <c r="D1602" s="802">
        <f t="shared" si="24"/>
        <v>897.52</v>
      </c>
      <c r="G1602" s="872">
        <v>877.35</v>
      </c>
      <c r="J1602" s="840" t="s">
        <v>15822</v>
      </c>
      <c r="K1602" s="848">
        <f>IFERROR(VLOOKUP(J1602,REAJUSTE!A:AA,27,FALSE),"")</f>
        <v>1.0229999999999999</v>
      </c>
    </row>
    <row r="1603" spans="1:11" ht="15" x14ac:dyDescent="0.2">
      <c r="A1603" s="862">
        <v>1207711</v>
      </c>
      <c r="B1603" s="863" t="s">
        <v>7128</v>
      </c>
      <c r="C1603" s="862" t="s">
        <v>61</v>
      </c>
      <c r="D1603" s="802">
        <f t="shared" si="24"/>
        <v>1120.28</v>
      </c>
      <c r="G1603" s="872">
        <v>1095.0999999999999</v>
      </c>
      <c r="J1603" s="840" t="s">
        <v>15822</v>
      </c>
      <c r="K1603" s="848">
        <f>IFERROR(VLOOKUP(J1603,REAJUSTE!A:AA,27,FALSE),"")</f>
        <v>1.0229999999999999</v>
      </c>
    </row>
    <row r="1604" spans="1:11" ht="15" x14ac:dyDescent="0.2">
      <c r="A1604" s="862">
        <v>1207713</v>
      </c>
      <c r="B1604" s="863" t="s">
        <v>7129</v>
      </c>
      <c r="C1604" s="862" t="s">
        <v>61</v>
      </c>
      <c r="D1604" s="802">
        <f t="shared" si="24"/>
        <v>1699.34</v>
      </c>
      <c r="G1604" s="872">
        <v>1661.14</v>
      </c>
      <c r="J1604" s="840" t="s">
        <v>15822</v>
      </c>
      <c r="K1604" s="848">
        <f>IFERROR(VLOOKUP(J1604,REAJUSTE!A:AA,27,FALSE),"")</f>
        <v>1.0229999999999999</v>
      </c>
    </row>
    <row r="1605" spans="1:11" ht="15" x14ac:dyDescent="0.2">
      <c r="A1605" s="862">
        <v>1207714</v>
      </c>
      <c r="B1605" s="863" t="s">
        <v>7130</v>
      </c>
      <c r="C1605" s="862" t="s">
        <v>61</v>
      </c>
      <c r="D1605" s="802">
        <f t="shared" si="24"/>
        <v>937.69</v>
      </c>
      <c r="G1605" s="872">
        <v>916.61</v>
      </c>
      <c r="J1605" s="840" t="s">
        <v>15822</v>
      </c>
      <c r="K1605" s="848">
        <f>IFERROR(VLOOKUP(J1605,REAJUSTE!A:AA,27,FALSE),"")</f>
        <v>1.0229999999999999</v>
      </c>
    </row>
    <row r="1606" spans="1:11" ht="15" x14ac:dyDescent="0.2">
      <c r="A1606" s="862">
        <v>1207715</v>
      </c>
      <c r="B1606" s="863" t="s">
        <v>7131</v>
      </c>
      <c r="C1606" s="862" t="s">
        <v>61</v>
      </c>
      <c r="D1606" s="802">
        <f t="shared" si="24"/>
        <v>1169.06</v>
      </c>
      <c r="G1606" s="872">
        <v>1142.78</v>
      </c>
      <c r="J1606" s="840" t="s">
        <v>15822</v>
      </c>
      <c r="K1606" s="848">
        <f>IFERROR(VLOOKUP(J1606,REAJUSTE!A:AA,27,FALSE),"")</f>
        <v>1.0229999999999999</v>
      </c>
    </row>
    <row r="1607" spans="1:11" ht="15" x14ac:dyDescent="0.2">
      <c r="A1607" s="862">
        <v>1207717</v>
      </c>
      <c r="B1607" s="863" t="s">
        <v>7132</v>
      </c>
      <c r="C1607" s="862" t="s">
        <v>61</v>
      </c>
      <c r="D1607" s="802">
        <f t="shared" si="24"/>
        <v>1767.62</v>
      </c>
      <c r="G1607" s="872">
        <v>1727.88</v>
      </c>
      <c r="J1607" s="840" t="s">
        <v>15822</v>
      </c>
      <c r="K1607" s="848">
        <f>IFERROR(VLOOKUP(J1607,REAJUSTE!A:AA,27,FALSE),"")</f>
        <v>1.0229999999999999</v>
      </c>
    </row>
    <row r="1608" spans="1:11" ht="15" x14ac:dyDescent="0.2">
      <c r="A1608" s="862">
        <v>1207718</v>
      </c>
      <c r="B1608" s="863" t="s">
        <v>7133</v>
      </c>
      <c r="C1608" s="862" t="s">
        <v>61</v>
      </c>
      <c r="D1608" s="802">
        <f t="shared" si="24"/>
        <v>982.63</v>
      </c>
      <c r="G1608" s="872">
        <v>960.54</v>
      </c>
      <c r="J1608" s="840" t="s">
        <v>15822</v>
      </c>
      <c r="K1608" s="848">
        <f>IFERROR(VLOOKUP(J1608,REAJUSTE!A:AA,27,FALSE),"")</f>
        <v>1.0229999999999999</v>
      </c>
    </row>
    <row r="1609" spans="1:11" ht="15" x14ac:dyDescent="0.2">
      <c r="A1609" s="862">
        <v>1207719</v>
      </c>
      <c r="B1609" s="863" t="s">
        <v>7134</v>
      </c>
      <c r="C1609" s="862" t="s">
        <v>61</v>
      </c>
      <c r="D1609" s="802">
        <f t="shared" si="24"/>
        <v>1223.6300000000001</v>
      </c>
      <c r="G1609" s="872">
        <v>1196.1199999999999</v>
      </c>
      <c r="J1609" s="840" t="s">
        <v>15822</v>
      </c>
      <c r="K1609" s="848">
        <f>IFERROR(VLOOKUP(J1609,REAJUSTE!A:AA,27,FALSE),"")</f>
        <v>1.0229999999999999</v>
      </c>
    </row>
    <row r="1610" spans="1:11" ht="15" x14ac:dyDescent="0.2">
      <c r="A1610" s="862">
        <v>1207721</v>
      </c>
      <c r="B1610" s="863" t="s">
        <v>7135</v>
      </c>
      <c r="C1610" s="862" t="s">
        <v>61</v>
      </c>
      <c r="D1610" s="802">
        <f t="shared" si="24"/>
        <v>1844.01</v>
      </c>
      <c r="G1610" s="872">
        <v>1802.56</v>
      </c>
      <c r="J1610" s="840" t="s">
        <v>15822</v>
      </c>
      <c r="K1610" s="848">
        <f>IFERROR(VLOOKUP(J1610,REAJUSTE!A:AA,27,FALSE),"")</f>
        <v>1.0229999999999999</v>
      </c>
    </row>
    <row r="1611" spans="1:11" ht="15" x14ac:dyDescent="0.2">
      <c r="A1611" s="862">
        <v>1207722</v>
      </c>
      <c r="B1611" s="863" t="s">
        <v>7136</v>
      </c>
      <c r="C1611" s="862" t="s">
        <v>61</v>
      </c>
      <c r="D1611" s="802">
        <f t="shared" ref="D1611:D1674" si="25">TRUNC(G1611*K1611,2)</f>
        <v>1089.0899999999999</v>
      </c>
      <c r="G1611" s="872">
        <v>1064.6099999999999</v>
      </c>
      <c r="J1611" s="840" t="s">
        <v>15822</v>
      </c>
      <c r="K1611" s="848">
        <f>IFERROR(VLOOKUP(J1611,REAJUSTE!A:AA,27,FALSE),"")</f>
        <v>1.0229999999999999</v>
      </c>
    </row>
    <row r="1612" spans="1:11" ht="15" x14ac:dyDescent="0.2">
      <c r="A1612" s="862">
        <v>1207723</v>
      </c>
      <c r="B1612" s="863" t="s">
        <v>7137</v>
      </c>
      <c r="C1612" s="862" t="s">
        <v>61</v>
      </c>
      <c r="D1612" s="802">
        <f t="shared" si="25"/>
        <v>1352.9</v>
      </c>
      <c r="G1612" s="872">
        <v>1322.49</v>
      </c>
      <c r="J1612" s="840" t="s">
        <v>15822</v>
      </c>
      <c r="K1612" s="848">
        <f>IFERROR(VLOOKUP(J1612,REAJUSTE!A:AA,27,FALSE),"")</f>
        <v>1.0229999999999999</v>
      </c>
    </row>
    <row r="1613" spans="1:11" ht="15" x14ac:dyDescent="0.2">
      <c r="A1613" s="862">
        <v>1207725</v>
      </c>
      <c r="B1613" s="863" t="s">
        <v>7138</v>
      </c>
      <c r="C1613" s="862" t="s">
        <v>61</v>
      </c>
      <c r="D1613" s="802">
        <f t="shared" si="25"/>
        <v>2025</v>
      </c>
      <c r="G1613" s="872">
        <v>1979.48</v>
      </c>
      <c r="J1613" s="840" t="s">
        <v>15822</v>
      </c>
      <c r="K1613" s="848">
        <f>IFERROR(VLOOKUP(J1613,REAJUSTE!A:AA,27,FALSE),"")</f>
        <v>1.0229999999999999</v>
      </c>
    </row>
    <row r="1614" spans="1:11" ht="15" x14ac:dyDescent="0.2">
      <c r="A1614" s="862">
        <v>1207728</v>
      </c>
      <c r="B1614" s="863" t="s">
        <v>7139</v>
      </c>
      <c r="C1614" s="862" t="s">
        <v>61</v>
      </c>
      <c r="D1614" s="802">
        <f t="shared" si="25"/>
        <v>867.62</v>
      </c>
      <c r="G1614" s="872">
        <v>848.12</v>
      </c>
      <c r="J1614" s="840" t="s">
        <v>15822</v>
      </c>
      <c r="K1614" s="848">
        <f>IFERROR(VLOOKUP(J1614,REAJUSTE!A:AA,27,FALSE),"")</f>
        <v>1.0229999999999999</v>
      </c>
    </row>
    <row r="1615" spans="1:11" ht="15" x14ac:dyDescent="0.2">
      <c r="A1615" s="862">
        <v>1207727</v>
      </c>
      <c r="B1615" s="863" t="s">
        <v>7140</v>
      </c>
      <c r="C1615" s="862" t="s">
        <v>61</v>
      </c>
      <c r="D1615" s="802">
        <f t="shared" si="25"/>
        <v>849.61</v>
      </c>
      <c r="G1615" s="872">
        <v>830.51</v>
      </c>
      <c r="J1615" s="840" t="s">
        <v>15822</v>
      </c>
      <c r="K1615" s="848">
        <f>IFERROR(VLOOKUP(J1615,REAJUSTE!A:AA,27,FALSE),"")</f>
        <v>1.0229999999999999</v>
      </c>
    </row>
    <row r="1616" spans="1:11" ht="15" x14ac:dyDescent="0.2">
      <c r="A1616" s="862">
        <v>1207726</v>
      </c>
      <c r="B1616" s="863" t="s">
        <v>7141</v>
      </c>
      <c r="C1616" s="862" t="s">
        <v>61</v>
      </c>
      <c r="D1616" s="802">
        <f t="shared" si="25"/>
        <v>835.21</v>
      </c>
      <c r="G1616" s="872">
        <v>816.44</v>
      </c>
      <c r="J1616" s="840" t="s">
        <v>15822</v>
      </c>
      <c r="K1616" s="848">
        <f>IFERROR(VLOOKUP(J1616,REAJUSTE!A:AA,27,FALSE),"")</f>
        <v>1.0229999999999999</v>
      </c>
    </row>
    <row r="1617" spans="1:11" ht="18" x14ac:dyDescent="0.2">
      <c r="A1617" s="862">
        <v>1208329</v>
      </c>
      <c r="B1617" s="863" t="s">
        <v>2079</v>
      </c>
      <c r="C1617" s="862" t="s">
        <v>61</v>
      </c>
      <c r="D1617" s="802">
        <f t="shared" si="25"/>
        <v>818.62</v>
      </c>
      <c r="G1617" s="872">
        <v>800.22</v>
      </c>
      <c r="J1617" s="840" t="s">
        <v>15822</v>
      </c>
      <c r="K1617" s="848">
        <f>IFERROR(VLOOKUP(J1617,REAJUSTE!A:AA,27,FALSE),"")</f>
        <v>1.0229999999999999</v>
      </c>
    </row>
    <row r="1618" spans="1:11" ht="15" x14ac:dyDescent="0.2">
      <c r="A1618" s="862">
        <v>1207685</v>
      </c>
      <c r="B1618" s="863" t="s">
        <v>7142</v>
      </c>
      <c r="C1618" s="862" t="s">
        <v>61</v>
      </c>
      <c r="D1618" s="802">
        <f t="shared" si="25"/>
        <v>910.74</v>
      </c>
      <c r="G1618" s="872">
        <v>890.27</v>
      </c>
      <c r="J1618" s="840" t="s">
        <v>15822</v>
      </c>
      <c r="K1618" s="848">
        <f>IFERROR(VLOOKUP(J1618,REAJUSTE!A:AA,27,FALSE),"")</f>
        <v>1.0229999999999999</v>
      </c>
    </row>
    <row r="1619" spans="1:11" ht="15" x14ac:dyDescent="0.2">
      <c r="A1619" s="862">
        <v>1207684</v>
      </c>
      <c r="B1619" s="863" t="s">
        <v>7143</v>
      </c>
      <c r="C1619" s="862" t="s">
        <v>61</v>
      </c>
      <c r="D1619" s="802">
        <f t="shared" si="25"/>
        <v>886.96</v>
      </c>
      <c r="G1619" s="872">
        <v>867.02</v>
      </c>
      <c r="J1619" s="840" t="s">
        <v>15822</v>
      </c>
      <c r="K1619" s="848">
        <f>IFERROR(VLOOKUP(J1619,REAJUSTE!A:AA,27,FALSE),"")</f>
        <v>1.0229999999999999</v>
      </c>
    </row>
    <row r="1620" spans="1:11" ht="15" x14ac:dyDescent="0.2">
      <c r="A1620" s="862">
        <v>1207683</v>
      </c>
      <c r="B1620" s="863" t="s">
        <v>7144</v>
      </c>
      <c r="C1620" s="862" t="s">
        <v>61</v>
      </c>
      <c r="D1620" s="802">
        <f t="shared" si="25"/>
        <v>868.82</v>
      </c>
      <c r="G1620" s="872">
        <v>849.29</v>
      </c>
      <c r="J1620" s="840" t="s">
        <v>15822</v>
      </c>
      <c r="K1620" s="848">
        <f>IFERROR(VLOOKUP(J1620,REAJUSTE!A:AA,27,FALSE),"")</f>
        <v>1.0229999999999999</v>
      </c>
    </row>
    <row r="1621" spans="1:11" ht="18" x14ac:dyDescent="0.2">
      <c r="A1621" s="862">
        <v>1208337</v>
      </c>
      <c r="B1621" s="863" t="s">
        <v>7145</v>
      </c>
      <c r="C1621" s="862" t="s">
        <v>61</v>
      </c>
      <c r="D1621" s="802">
        <f t="shared" si="25"/>
        <v>849.55</v>
      </c>
      <c r="G1621" s="872">
        <v>830.45</v>
      </c>
      <c r="J1621" s="840" t="s">
        <v>15822</v>
      </c>
      <c r="K1621" s="848">
        <f>IFERROR(VLOOKUP(J1621,REAJUSTE!A:AA,27,FALSE),"")</f>
        <v>1.0229999999999999</v>
      </c>
    </row>
    <row r="1622" spans="1:11" ht="15" x14ac:dyDescent="0.2">
      <c r="A1622" s="862">
        <v>1207691</v>
      </c>
      <c r="B1622" s="863" t="s">
        <v>2080</v>
      </c>
      <c r="C1622" s="862" t="s">
        <v>61</v>
      </c>
      <c r="D1622" s="802">
        <f t="shared" si="25"/>
        <v>962.34</v>
      </c>
      <c r="G1622" s="872">
        <v>940.71</v>
      </c>
      <c r="J1622" s="840" t="s">
        <v>15822</v>
      </c>
      <c r="K1622" s="848">
        <f>IFERROR(VLOOKUP(J1622,REAJUSTE!A:AA,27,FALSE),"")</f>
        <v>1.0229999999999999</v>
      </c>
    </row>
    <row r="1623" spans="1:11" ht="15" x14ac:dyDescent="0.2">
      <c r="A1623" s="862">
        <v>1207690</v>
      </c>
      <c r="B1623" s="863" t="s">
        <v>7146</v>
      </c>
      <c r="C1623" s="862" t="s">
        <v>61</v>
      </c>
      <c r="D1623" s="802">
        <f t="shared" si="25"/>
        <v>929.95</v>
      </c>
      <c r="G1623" s="872">
        <v>909.05</v>
      </c>
      <c r="J1623" s="840" t="s">
        <v>15822</v>
      </c>
      <c r="K1623" s="848">
        <f>IFERROR(VLOOKUP(J1623,REAJUSTE!A:AA,27,FALSE),"")</f>
        <v>1.0229999999999999</v>
      </c>
    </row>
    <row r="1624" spans="1:11" ht="15" x14ac:dyDescent="0.2">
      <c r="A1624" s="862">
        <v>1207689</v>
      </c>
      <c r="B1624" s="863" t="s">
        <v>7147</v>
      </c>
      <c r="C1624" s="862" t="s">
        <v>61</v>
      </c>
      <c r="D1624" s="802">
        <f t="shared" si="25"/>
        <v>902.71</v>
      </c>
      <c r="G1624" s="872">
        <v>882.42</v>
      </c>
      <c r="J1624" s="840" t="s">
        <v>15822</v>
      </c>
      <c r="K1624" s="848">
        <f>IFERROR(VLOOKUP(J1624,REAJUSTE!A:AA,27,FALSE),"")</f>
        <v>1.0229999999999999</v>
      </c>
    </row>
    <row r="1625" spans="1:11" ht="18" x14ac:dyDescent="0.2">
      <c r="A1625" s="862">
        <v>1208345</v>
      </c>
      <c r="B1625" s="863" t="s">
        <v>2081</v>
      </c>
      <c r="C1625" s="862" t="s">
        <v>61</v>
      </c>
      <c r="D1625" s="802">
        <f t="shared" si="25"/>
        <v>880.27</v>
      </c>
      <c r="G1625" s="872">
        <v>860.48</v>
      </c>
      <c r="J1625" s="840" t="s">
        <v>15822</v>
      </c>
      <c r="K1625" s="848">
        <f>IFERROR(VLOOKUP(J1625,REAJUSTE!A:AA,27,FALSE),"")</f>
        <v>1.0229999999999999</v>
      </c>
    </row>
    <row r="1626" spans="1:11" ht="15" x14ac:dyDescent="0.2">
      <c r="A1626" s="862">
        <v>1207697</v>
      </c>
      <c r="B1626" s="863" t="s">
        <v>7148</v>
      </c>
      <c r="C1626" s="862" t="s">
        <v>61</v>
      </c>
      <c r="D1626" s="802">
        <f t="shared" si="25"/>
        <v>1026.82</v>
      </c>
      <c r="G1626" s="872">
        <v>1003.74</v>
      </c>
      <c r="J1626" s="840" t="s">
        <v>15822</v>
      </c>
      <c r="K1626" s="848">
        <f>IFERROR(VLOOKUP(J1626,REAJUSTE!A:AA,27,FALSE),"")</f>
        <v>1.0229999999999999</v>
      </c>
    </row>
    <row r="1627" spans="1:11" ht="15" x14ac:dyDescent="0.2">
      <c r="A1627" s="862">
        <v>1207696</v>
      </c>
      <c r="B1627" s="863" t="s">
        <v>7149</v>
      </c>
      <c r="C1627" s="862" t="s">
        <v>61</v>
      </c>
      <c r="D1627" s="802">
        <f t="shared" si="25"/>
        <v>980.53</v>
      </c>
      <c r="G1627" s="872">
        <v>958.49</v>
      </c>
      <c r="J1627" s="840" t="s">
        <v>15822</v>
      </c>
      <c r="K1627" s="848">
        <f>IFERROR(VLOOKUP(J1627,REAJUSTE!A:AA,27,FALSE),"")</f>
        <v>1.0229999999999999</v>
      </c>
    </row>
    <row r="1628" spans="1:11" ht="15" x14ac:dyDescent="0.2">
      <c r="A1628" s="862">
        <v>1207695</v>
      </c>
      <c r="B1628" s="863" t="s">
        <v>7150</v>
      </c>
      <c r="C1628" s="862" t="s">
        <v>61</v>
      </c>
      <c r="D1628" s="802">
        <f t="shared" si="25"/>
        <v>949.03</v>
      </c>
      <c r="G1628" s="872">
        <v>927.7</v>
      </c>
      <c r="J1628" s="840" t="s">
        <v>15822</v>
      </c>
      <c r="K1628" s="848">
        <f>IFERROR(VLOOKUP(J1628,REAJUSTE!A:AA,27,FALSE),"")</f>
        <v>1.0229999999999999</v>
      </c>
    </row>
    <row r="1629" spans="1:11" ht="18" x14ac:dyDescent="0.2">
      <c r="A1629" s="862">
        <v>1208353</v>
      </c>
      <c r="B1629" s="863" t="s">
        <v>2082</v>
      </c>
      <c r="C1629" s="862" t="s">
        <v>61</v>
      </c>
      <c r="D1629" s="802">
        <f t="shared" si="25"/>
        <v>917.37</v>
      </c>
      <c r="G1629" s="872">
        <v>896.75</v>
      </c>
      <c r="J1629" s="840" t="s">
        <v>15822</v>
      </c>
      <c r="K1629" s="848">
        <f>IFERROR(VLOOKUP(J1629,REAJUSTE!A:AA,27,FALSE),"")</f>
        <v>1.0229999999999999</v>
      </c>
    </row>
    <row r="1630" spans="1:11" ht="15" x14ac:dyDescent="0.2">
      <c r="A1630" s="862">
        <v>1207663</v>
      </c>
      <c r="B1630" s="863" t="s">
        <v>7151</v>
      </c>
      <c r="C1630" s="862" t="s">
        <v>61</v>
      </c>
      <c r="D1630" s="802">
        <f t="shared" si="25"/>
        <v>1193.76</v>
      </c>
      <c r="G1630" s="872">
        <v>1166.93</v>
      </c>
      <c r="J1630" s="840" t="s">
        <v>15822</v>
      </c>
      <c r="K1630" s="848">
        <f>IFERROR(VLOOKUP(J1630,REAJUSTE!A:AA,27,FALSE),"")</f>
        <v>1.0229999999999999</v>
      </c>
    </row>
    <row r="1631" spans="1:11" ht="15" x14ac:dyDescent="0.2">
      <c r="A1631" s="862">
        <v>1207662</v>
      </c>
      <c r="B1631" s="863" t="s">
        <v>7152</v>
      </c>
      <c r="C1631" s="862" t="s">
        <v>61</v>
      </c>
      <c r="D1631" s="802">
        <f t="shared" si="25"/>
        <v>1163.3900000000001</v>
      </c>
      <c r="G1631" s="872">
        <v>1137.24</v>
      </c>
      <c r="J1631" s="840" t="s">
        <v>15822</v>
      </c>
      <c r="K1631" s="848">
        <f>IFERROR(VLOOKUP(J1631,REAJUSTE!A:AA,27,FALSE),"")</f>
        <v>1.0229999999999999</v>
      </c>
    </row>
    <row r="1632" spans="1:11" ht="15" x14ac:dyDescent="0.2">
      <c r="A1632" s="862">
        <v>1207661</v>
      </c>
      <c r="B1632" s="863" t="s">
        <v>7153</v>
      </c>
      <c r="C1632" s="862" t="s">
        <v>61</v>
      </c>
      <c r="D1632" s="802">
        <f t="shared" si="25"/>
        <v>1139.0999999999999</v>
      </c>
      <c r="G1632" s="872">
        <v>1113.49</v>
      </c>
      <c r="J1632" s="840" t="s">
        <v>15822</v>
      </c>
      <c r="K1632" s="848">
        <f>IFERROR(VLOOKUP(J1632,REAJUSTE!A:AA,27,FALSE),"")</f>
        <v>1.0229999999999999</v>
      </c>
    </row>
    <row r="1633" spans="1:11" ht="18" x14ac:dyDescent="0.2">
      <c r="A1633" s="862">
        <v>1208361</v>
      </c>
      <c r="B1633" s="863" t="s">
        <v>7154</v>
      </c>
      <c r="C1633" s="862" t="s">
        <v>61</v>
      </c>
      <c r="D1633" s="802">
        <f t="shared" si="25"/>
        <v>1102.6500000000001</v>
      </c>
      <c r="G1633" s="872">
        <v>1077.8599999999999</v>
      </c>
      <c r="J1633" s="840" t="s">
        <v>15822</v>
      </c>
      <c r="K1633" s="848">
        <f>IFERROR(VLOOKUP(J1633,REAJUSTE!A:AA,27,FALSE),"")</f>
        <v>1.0229999999999999</v>
      </c>
    </row>
    <row r="1634" spans="1:11" ht="15" x14ac:dyDescent="0.2">
      <c r="A1634" s="862">
        <v>1207669</v>
      </c>
      <c r="B1634" s="863" t="s">
        <v>7155</v>
      </c>
      <c r="C1634" s="862" t="s">
        <v>61</v>
      </c>
      <c r="D1634" s="802">
        <f t="shared" si="25"/>
        <v>1329.18</v>
      </c>
      <c r="G1634" s="872">
        <v>1299.3</v>
      </c>
      <c r="J1634" s="840" t="s">
        <v>15822</v>
      </c>
      <c r="K1634" s="848">
        <f>IFERROR(VLOOKUP(J1634,REAJUSTE!A:AA,27,FALSE),"")</f>
        <v>1.0229999999999999</v>
      </c>
    </row>
    <row r="1635" spans="1:11" ht="15" x14ac:dyDescent="0.2">
      <c r="A1635" s="862">
        <v>1207668</v>
      </c>
      <c r="B1635" s="863" t="s">
        <v>7156</v>
      </c>
      <c r="C1635" s="862" t="s">
        <v>61</v>
      </c>
      <c r="D1635" s="802">
        <f t="shared" si="25"/>
        <v>1291.48</v>
      </c>
      <c r="G1635" s="872">
        <v>1262.45</v>
      </c>
      <c r="J1635" s="840" t="s">
        <v>15822</v>
      </c>
      <c r="K1635" s="848">
        <f>IFERROR(VLOOKUP(J1635,REAJUSTE!A:AA,27,FALSE),"")</f>
        <v>1.0229999999999999</v>
      </c>
    </row>
    <row r="1636" spans="1:11" ht="15" x14ac:dyDescent="0.2">
      <c r="A1636" s="862">
        <v>1207667</v>
      </c>
      <c r="B1636" s="863" t="s">
        <v>7157</v>
      </c>
      <c r="C1636" s="862" t="s">
        <v>61</v>
      </c>
      <c r="D1636" s="802">
        <f t="shared" si="25"/>
        <v>1234.93</v>
      </c>
      <c r="G1636" s="872">
        <v>1207.17</v>
      </c>
      <c r="J1636" s="840" t="s">
        <v>15822</v>
      </c>
      <c r="K1636" s="848">
        <f>IFERROR(VLOOKUP(J1636,REAJUSTE!A:AA,27,FALSE),"")</f>
        <v>1.0229999999999999</v>
      </c>
    </row>
    <row r="1637" spans="1:11" ht="18" x14ac:dyDescent="0.2">
      <c r="A1637" s="862">
        <v>1208369</v>
      </c>
      <c r="B1637" s="863" t="s">
        <v>7158</v>
      </c>
      <c r="C1637" s="862" t="s">
        <v>61</v>
      </c>
      <c r="D1637" s="802">
        <f t="shared" si="25"/>
        <v>1178.3699999999999</v>
      </c>
      <c r="G1637" s="872">
        <v>1151.8800000000001</v>
      </c>
      <c r="J1637" s="840" t="s">
        <v>15822</v>
      </c>
      <c r="K1637" s="848">
        <f>IFERROR(VLOOKUP(J1637,REAJUSTE!A:AA,27,FALSE),"")</f>
        <v>1.0229999999999999</v>
      </c>
    </row>
    <row r="1638" spans="1:11" ht="15" x14ac:dyDescent="0.2">
      <c r="A1638" s="862">
        <v>1207682</v>
      </c>
      <c r="B1638" s="863" t="s">
        <v>7159</v>
      </c>
      <c r="C1638" s="862" t="s">
        <v>61</v>
      </c>
      <c r="D1638" s="802">
        <f t="shared" si="25"/>
        <v>965.2</v>
      </c>
      <c r="G1638" s="872">
        <v>943.5</v>
      </c>
      <c r="J1638" s="840" t="s">
        <v>15822</v>
      </c>
      <c r="K1638" s="848">
        <f>IFERROR(VLOOKUP(J1638,REAJUSTE!A:AA,27,FALSE),"")</f>
        <v>1.0229999999999999</v>
      </c>
    </row>
    <row r="1639" spans="1:11" ht="15" x14ac:dyDescent="0.2">
      <c r="A1639" s="862">
        <v>1207681</v>
      </c>
      <c r="B1639" s="863" t="s">
        <v>7160</v>
      </c>
      <c r="C1639" s="862" t="s">
        <v>61</v>
      </c>
      <c r="D1639" s="802">
        <f t="shared" si="25"/>
        <v>947.19</v>
      </c>
      <c r="G1639" s="872">
        <v>925.9</v>
      </c>
      <c r="J1639" s="840" t="s">
        <v>15822</v>
      </c>
      <c r="K1639" s="848">
        <f>IFERROR(VLOOKUP(J1639,REAJUSTE!A:AA,27,FALSE),"")</f>
        <v>1.0229999999999999</v>
      </c>
    </row>
    <row r="1640" spans="1:11" ht="15" x14ac:dyDescent="0.2">
      <c r="A1640" s="862">
        <v>1207729</v>
      </c>
      <c r="B1640" s="863" t="s">
        <v>7161</v>
      </c>
      <c r="C1640" s="862" t="s">
        <v>61</v>
      </c>
      <c r="D1640" s="802">
        <f t="shared" si="25"/>
        <v>932.79</v>
      </c>
      <c r="G1640" s="872">
        <v>911.82</v>
      </c>
      <c r="J1640" s="840" t="s">
        <v>15822</v>
      </c>
      <c r="K1640" s="848">
        <f>IFERROR(VLOOKUP(J1640,REAJUSTE!A:AA,27,FALSE),"")</f>
        <v>1.0229999999999999</v>
      </c>
    </row>
    <row r="1641" spans="1:11" ht="18" x14ac:dyDescent="0.2">
      <c r="A1641" s="862">
        <v>1208333</v>
      </c>
      <c r="B1641" s="863" t="s">
        <v>7162</v>
      </c>
      <c r="C1641" s="862" t="s">
        <v>61</v>
      </c>
      <c r="D1641" s="802">
        <f t="shared" si="25"/>
        <v>916.2</v>
      </c>
      <c r="G1641" s="872">
        <v>895.61</v>
      </c>
      <c r="J1641" s="840" t="s">
        <v>15822</v>
      </c>
      <c r="K1641" s="848">
        <f>IFERROR(VLOOKUP(J1641,REAJUSTE!A:AA,27,FALSE),"")</f>
        <v>1.0229999999999999</v>
      </c>
    </row>
    <row r="1642" spans="1:11" ht="15" x14ac:dyDescent="0.2">
      <c r="A1642" s="862">
        <v>1207688</v>
      </c>
      <c r="B1642" s="863" t="s">
        <v>7163</v>
      </c>
      <c r="C1642" s="862" t="s">
        <v>61</v>
      </c>
      <c r="D1642" s="802">
        <f t="shared" si="25"/>
        <v>1011.28</v>
      </c>
      <c r="G1642" s="872">
        <v>988.55</v>
      </c>
      <c r="J1642" s="840" t="s">
        <v>15822</v>
      </c>
      <c r="K1642" s="848">
        <f>IFERROR(VLOOKUP(J1642,REAJUSTE!A:AA,27,FALSE),"")</f>
        <v>1.0229999999999999</v>
      </c>
    </row>
    <row r="1643" spans="1:11" ht="15" x14ac:dyDescent="0.2">
      <c r="A1643" s="862">
        <v>1207687</v>
      </c>
      <c r="B1643" s="863" t="s">
        <v>7164</v>
      </c>
      <c r="C1643" s="862" t="s">
        <v>61</v>
      </c>
      <c r="D1643" s="802">
        <f t="shared" si="25"/>
        <v>987.5</v>
      </c>
      <c r="G1643" s="872">
        <v>965.3</v>
      </c>
      <c r="J1643" s="840" t="s">
        <v>15822</v>
      </c>
      <c r="K1643" s="848">
        <f>IFERROR(VLOOKUP(J1643,REAJUSTE!A:AA,27,FALSE),"")</f>
        <v>1.0229999999999999</v>
      </c>
    </row>
    <row r="1644" spans="1:11" ht="15" x14ac:dyDescent="0.2">
      <c r="A1644" s="862">
        <v>1207686</v>
      </c>
      <c r="B1644" s="863" t="s">
        <v>7165</v>
      </c>
      <c r="C1644" s="862" t="s">
        <v>61</v>
      </c>
      <c r="D1644" s="802">
        <f t="shared" si="25"/>
        <v>969.36</v>
      </c>
      <c r="G1644" s="872">
        <v>947.57</v>
      </c>
      <c r="J1644" s="840" t="s">
        <v>15822</v>
      </c>
      <c r="K1644" s="848">
        <f>IFERROR(VLOOKUP(J1644,REAJUSTE!A:AA,27,FALSE),"")</f>
        <v>1.0229999999999999</v>
      </c>
    </row>
    <row r="1645" spans="1:11" ht="18" x14ac:dyDescent="0.2">
      <c r="A1645" s="862">
        <v>1208341</v>
      </c>
      <c r="B1645" s="863" t="s">
        <v>7166</v>
      </c>
      <c r="C1645" s="862" t="s">
        <v>61</v>
      </c>
      <c r="D1645" s="802">
        <f t="shared" si="25"/>
        <v>950.09</v>
      </c>
      <c r="G1645" s="872">
        <v>928.73</v>
      </c>
      <c r="J1645" s="840" t="s">
        <v>15822</v>
      </c>
      <c r="K1645" s="848">
        <f>IFERROR(VLOOKUP(J1645,REAJUSTE!A:AA,27,FALSE),"")</f>
        <v>1.0229999999999999</v>
      </c>
    </row>
    <row r="1646" spans="1:11" ht="15" x14ac:dyDescent="0.2">
      <c r="A1646" s="862">
        <v>1207694</v>
      </c>
      <c r="B1646" s="863" t="s">
        <v>7167</v>
      </c>
      <c r="C1646" s="862" t="s">
        <v>61</v>
      </c>
      <c r="D1646" s="802">
        <f t="shared" si="25"/>
        <v>1066.02</v>
      </c>
      <c r="G1646" s="872">
        <v>1042.06</v>
      </c>
      <c r="J1646" s="840" t="s">
        <v>15822</v>
      </c>
      <c r="K1646" s="848">
        <f>IFERROR(VLOOKUP(J1646,REAJUSTE!A:AA,27,FALSE),"")</f>
        <v>1.0229999999999999</v>
      </c>
    </row>
    <row r="1647" spans="1:11" ht="15" x14ac:dyDescent="0.2">
      <c r="A1647" s="862">
        <v>1207693</v>
      </c>
      <c r="B1647" s="863" t="s">
        <v>7168</v>
      </c>
      <c r="C1647" s="862" t="s">
        <v>61</v>
      </c>
      <c r="D1647" s="802">
        <f t="shared" si="25"/>
        <v>1033.6300000000001</v>
      </c>
      <c r="G1647" s="872">
        <v>1010.4</v>
      </c>
      <c r="J1647" s="840" t="s">
        <v>15822</v>
      </c>
      <c r="K1647" s="848">
        <f>IFERROR(VLOOKUP(J1647,REAJUSTE!A:AA,27,FALSE),"")</f>
        <v>1.0229999999999999</v>
      </c>
    </row>
    <row r="1648" spans="1:11" ht="15" x14ac:dyDescent="0.2">
      <c r="A1648" s="862">
        <v>1207692</v>
      </c>
      <c r="B1648" s="863" t="s">
        <v>7169</v>
      </c>
      <c r="C1648" s="862" t="s">
        <v>61</v>
      </c>
      <c r="D1648" s="802">
        <f t="shared" si="25"/>
        <v>1006.39</v>
      </c>
      <c r="G1648" s="872">
        <v>983.77</v>
      </c>
      <c r="J1648" s="840" t="s">
        <v>15822</v>
      </c>
      <c r="K1648" s="848">
        <f>IFERROR(VLOOKUP(J1648,REAJUSTE!A:AA,27,FALSE),"")</f>
        <v>1.0229999999999999</v>
      </c>
    </row>
    <row r="1649" spans="1:11" ht="18" x14ac:dyDescent="0.2">
      <c r="A1649" s="862">
        <v>1208349</v>
      </c>
      <c r="B1649" s="863" t="s">
        <v>7170</v>
      </c>
      <c r="C1649" s="862" t="s">
        <v>61</v>
      </c>
      <c r="D1649" s="802">
        <f t="shared" si="25"/>
        <v>983.95</v>
      </c>
      <c r="G1649" s="872">
        <v>961.83</v>
      </c>
      <c r="J1649" s="840" t="s">
        <v>15822</v>
      </c>
      <c r="K1649" s="848">
        <f>IFERROR(VLOOKUP(J1649,REAJUSTE!A:AA,27,FALSE),"")</f>
        <v>1.0229999999999999</v>
      </c>
    </row>
    <row r="1650" spans="1:11" ht="15" x14ac:dyDescent="0.2">
      <c r="A1650" s="862">
        <v>1207660</v>
      </c>
      <c r="B1650" s="863" t="s">
        <v>7171</v>
      </c>
      <c r="C1650" s="862" t="s">
        <v>61</v>
      </c>
      <c r="D1650" s="802">
        <f t="shared" si="25"/>
        <v>1133.8499999999999</v>
      </c>
      <c r="G1650" s="872">
        <v>1108.3599999999999</v>
      </c>
      <c r="J1650" s="840" t="s">
        <v>15822</v>
      </c>
      <c r="K1650" s="848">
        <f>IFERROR(VLOOKUP(J1650,REAJUSTE!A:AA,27,FALSE),"")</f>
        <v>1.0229999999999999</v>
      </c>
    </row>
    <row r="1651" spans="1:11" ht="15" x14ac:dyDescent="0.2">
      <c r="A1651" s="862">
        <v>1207699</v>
      </c>
      <c r="B1651" s="863" t="s">
        <v>7172</v>
      </c>
      <c r="C1651" s="862" t="s">
        <v>61</v>
      </c>
      <c r="D1651" s="802">
        <f t="shared" si="25"/>
        <v>1087.56</v>
      </c>
      <c r="G1651" s="872">
        <v>1063.1099999999999</v>
      </c>
      <c r="J1651" s="840" t="s">
        <v>15822</v>
      </c>
      <c r="K1651" s="848">
        <f>IFERROR(VLOOKUP(J1651,REAJUSTE!A:AA,27,FALSE),"")</f>
        <v>1.0229999999999999</v>
      </c>
    </row>
    <row r="1652" spans="1:11" ht="15" x14ac:dyDescent="0.2">
      <c r="A1652" s="862">
        <v>1207698</v>
      </c>
      <c r="B1652" s="863" t="s">
        <v>7173</v>
      </c>
      <c r="C1652" s="862" t="s">
        <v>61</v>
      </c>
      <c r="D1652" s="802">
        <f t="shared" si="25"/>
        <v>1056.06</v>
      </c>
      <c r="G1652" s="872">
        <v>1032.32</v>
      </c>
      <c r="J1652" s="840" t="s">
        <v>15822</v>
      </c>
      <c r="K1652" s="848">
        <f>IFERROR(VLOOKUP(J1652,REAJUSTE!A:AA,27,FALSE),"")</f>
        <v>1.0229999999999999</v>
      </c>
    </row>
    <row r="1653" spans="1:11" ht="18" x14ac:dyDescent="0.2">
      <c r="A1653" s="862">
        <v>1208357</v>
      </c>
      <c r="B1653" s="863" t="s">
        <v>7174</v>
      </c>
      <c r="C1653" s="862" t="s">
        <v>61</v>
      </c>
      <c r="D1653" s="802">
        <f t="shared" si="25"/>
        <v>1024.4000000000001</v>
      </c>
      <c r="G1653" s="872">
        <v>1001.37</v>
      </c>
      <c r="J1653" s="840" t="s">
        <v>15822</v>
      </c>
      <c r="K1653" s="848">
        <f>IFERROR(VLOOKUP(J1653,REAJUSTE!A:AA,27,FALSE),"")</f>
        <v>1.0229999999999999</v>
      </c>
    </row>
    <row r="1654" spans="1:11" ht="15" x14ac:dyDescent="0.2">
      <c r="A1654" s="862">
        <v>1207666</v>
      </c>
      <c r="B1654" s="863" t="s">
        <v>7175</v>
      </c>
      <c r="C1654" s="862" t="s">
        <v>61</v>
      </c>
      <c r="D1654" s="802">
        <f t="shared" si="25"/>
        <v>1304.3499999999999</v>
      </c>
      <c r="G1654" s="872">
        <v>1275.03</v>
      </c>
      <c r="J1654" s="840" t="s">
        <v>15822</v>
      </c>
      <c r="K1654" s="848">
        <f>IFERROR(VLOOKUP(J1654,REAJUSTE!A:AA,27,FALSE),"")</f>
        <v>1.0229999999999999</v>
      </c>
    </row>
    <row r="1655" spans="1:11" ht="15" x14ac:dyDescent="0.2">
      <c r="A1655" s="862">
        <v>1207665</v>
      </c>
      <c r="B1655" s="863" t="s">
        <v>7176</v>
      </c>
      <c r="C1655" s="862" t="s">
        <v>61</v>
      </c>
      <c r="D1655" s="802">
        <f t="shared" si="25"/>
        <v>1273.99</v>
      </c>
      <c r="G1655" s="872">
        <v>1245.3499999999999</v>
      </c>
      <c r="J1655" s="840" t="s">
        <v>15822</v>
      </c>
      <c r="K1655" s="848">
        <f>IFERROR(VLOOKUP(J1655,REAJUSTE!A:AA,27,FALSE),"")</f>
        <v>1.0229999999999999</v>
      </c>
    </row>
    <row r="1656" spans="1:11" ht="15" x14ac:dyDescent="0.2">
      <c r="A1656" s="862">
        <v>1207664</v>
      </c>
      <c r="B1656" s="863" t="s">
        <v>7177</v>
      </c>
      <c r="C1656" s="862" t="s">
        <v>61</v>
      </c>
      <c r="D1656" s="802">
        <f t="shared" si="25"/>
        <v>1249.68</v>
      </c>
      <c r="G1656" s="872">
        <v>1221.5899999999999</v>
      </c>
      <c r="J1656" s="840" t="s">
        <v>15822</v>
      </c>
      <c r="K1656" s="848">
        <f>IFERROR(VLOOKUP(J1656,REAJUSTE!A:AA,27,FALSE),"")</f>
        <v>1.0229999999999999</v>
      </c>
    </row>
    <row r="1657" spans="1:11" ht="18" x14ac:dyDescent="0.2">
      <c r="A1657" s="862">
        <v>1208365</v>
      </c>
      <c r="B1657" s="863" t="s">
        <v>7178</v>
      </c>
      <c r="C1657" s="862" t="s">
        <v>61</v>
      </c>
      <c r="D1657" s="802">
        <f t="shared" si="25"/>
        <v>1213.24</v>
      </c>
      <c r="G1657" s="872">
        <v>1185.97</v>
      </c>
      <c r="J1657" s="840" t="s">
        <v>15822</v>
      </c>
      <c r="K1657" s="848">
        <f>IFERROR(VLOOKUP(J1657,REAJUSTE!A:AA,27,FALSE),"")</f>
        <v>1.0229999999999999</v>
      </c>
    </row>
    <row r="1658" spans="1:11" ht="15" x14ac:dyDescent="0.2">
      <c r="A1658" s="862">
        <v>1207672</v>
      </c>
      <c r="B1658" s="863" t="s">
        <v>7179</v>
      </c>
      <c r="C1658" s="862" t="s">
        <v>61</v>
      </c>
      <c r="D1658" s="802">
        <f t="shared" si="25"/>
        <v>1443.59</v>
      </c>
      <c r="G1658" s="872">
        <v>1411.14</v>
      </c>
      <c r="J1658" s="840" t="s">
        <v>15822</v>
      </c>
      <c r="K1658" s="848">
        <f>IFERROR(VLOOKUP(J1658,REAJUSTE!A:AA,27,FALSE),"")</f>
        <v>1.0229999999999999</v>
      </c>
    </row>
    <row r="1659" spans="1:11" ht="15" x14ac:dyDescent="0.2">
      <c r="A1659" s="862">
        <v>1207671</v>
      </c>
      <c r="B1659" s="863" t="s">
        <v>7180</v>
      </c>
      <c r="C1659" s="862" t="s">
        <v>61</v>
      </c>
      <c r="D1659" s="802">
        <f t="shared" si="25"/>
        <v>1405.88</v>
      </c>
      <c r="G1659" s="872">
        <v>1374.28</v>
      </c>
      <c r="J1659" s="840" t="s">
        <v>15822</v>
      </c>
      <c r="K1659" s="848">
        <f>IFERROR(VLOOKUP(J1659,REAJUSTE!A:AA,27,FALSE),"")</f>
        <v>1.0229999999999999</v>
      </c>
    </row>
    <row r="1660" spans="1:11" ht="15" x14ac:dyDescent="0.2">
      <c r="A1660" s="862">
        <v>1207670</v>
      </c>
      <c r="B1660" s="863" t="s">
        <v>7181</v>
      </c>
      <c r="C1660" s="862" t="s">
        <v>61</v>
      </c>
      <c r="D1660" s="802">
        <f t="shared" si="25"/>
        <v>1349.33</v>
      </c>
      <c r="G1660" s="872">
        <v>1319</v>
      </c>
      <c r="J1660" s="840" t="s">
        <v>15822</v>
      </c>
      <c r="K1660" s="848">
        <f>IFERROR(VLOOKUP(J1660,REAJUSTE!A:AA,27,FALSE),"")</f>
        <v>1.0229999999999999</v>
      </c>
    </row>
    <row r="1661" spans="1:11" ht="18" x14ac:dyDescent="0.2">
      <c r="A1661" s="862">
        <v>1208373</v>
      </c>
      <c r="B1661" s="863" t="s">
        <v>7182</v>
      </c>
      <c r="C1661" s="862" t="s">
        <v>61</v>
      </c>
      <c r="D1661" s="802">
        <f t="shared" si="25"/>
        <v>1292.78</v>
      </c>
      <c r="G1661" s="872">
        <v>1263.72</v>
      </c>
      <c r="J1661" s="840" t="s">
        <v>15822</v>
      </c>
      <c r="K1661" s="848">
        <f>IFERROR(VLOOKUP(J1661,REAJUSTE!A:AA,27,FALSE),"")</f>
        <v>1.0229999999999999</v>
      </c>
    </row>
    <row r="1662" spans="1:11" ht="15" x14ac:dyDescent="0.2">
      <c r="A1662" s="862">
        <v>1400976</v>
      </c>
      <c r="B1662" s="863" t="s">
        <v>2084</v>
      </c>
      <c r="C1662" s="862" t="s">
        <v>4</v>
      </c>
      <c r="D1662" s="802">
        <f t="shared" si="25"/>
        <v>5.0199999999999996</v>
      </c>
      <c r="G1662" s="872">
        <v>4.91</v>
      </c>
      <c r="J1662" s="840" t="s">
        <v>15822</v>
      </c>
      <c r="K1662" s="848">
        <f>IFERROR(VLOOKUP(J1662,REAJUSTE!A:AA,27,FALSE),"")</f>
        <v>1.0229999999999999</v>
      </c>
    </row>
    <row r="1663" spans="1:11" ht="15" x14ac:dyDescent="0.2">
      <c r="A1663" s="862">
        <v>1400970</v>
      </c>
      <c r="B1663" s="863" t="s">
        <v>7183</v>
      </c>
      <c r="C1663" s="862" t="s">
        <v>4</v>
      </c>
      <c r="D1663" s="802">
        <f t="shared" si="25"/>
        <v>2.42</v>
      </c>
      <c r="G1663" s="872">
        <v>2.37</v>
      </c>
      <c r="J1663" s="840" t="s">
        <v>15822</v>
      </c>
      <c r="K1663" s="848">
        <f>IFERROR(VLOOKUP(J1663,REAJUSTE!A:AA,27,FALSE),"")</f>
        <v>1.0229999999999999</v>
      </c>
    </row>
    <row r="1664" spans="1:11" ht="15" x14ac:dyDescent="0.2">
      <c r="A1664" s="862">
        <v>1400971</v>
      </c>
      <c r="B1664" s="863" t="s">
        <v>7184</v>
      </c>
      <c r="C1664" s="862" t="s">
        <v>4</v>
      </c>
      <c r="D1664" s="802">
        <f t="shared" si="25"/>
        <v>10.57</v>
      </c>
      <c r="G1664" s="872">
        <v>10.34</v>
      </c>
      <c r="J1664" s="840" t="s">
        <v>15822</v>
      </c>
      <c r="K1664" s="848">
        <f>IFERROR(VLOOKUP(J1664,REAJUSTE!A:AA,27,FALSE),"")</f>
        <v>1.0229999999999999</v>
      </c>
    </row>
    <row r="1665" spans="1:11" ht="15" x14ac:dyDescent="0.2">
      <c r="A1665" s="862">
        <v>1400972</v>
      </c>
      <c r="B1665" s="863" t="s">
        <v>2085</v>
      </c>
      <c r="C1665" s="862" t="s">
        <v>4</v>
      </c>
      <c r="D1665" s="802">
        <f t="shared" si="25"/>
        <v>2.38</v>
      </c>
      <c r="G1665" s="872">
        <v>2.33</v>
      </c>
      <c r="J1665" s="840" t="s">
        <v>15822</v>
      </c>
      <c r="K1665" s="848">
        <f>IFERROR(VLOOKUP(J1665,REAJUSTE!A:AA,27,FALSE),"")</f>
        <v>1.0229999999999999</v>
      </c>
    </row>
    <row r="1666" spans="1:11" ht="15" x14ac:dyDescent="0.2">
      <c r="A1666" s="862">
        <v>1416201</v>
      </c>
      <c r="B1666" s="863" t="s">
        <v>7185</v>
      </c>
      <c r="C1666" s="862" t="s">
        <v>2086</v>
      </c>
      <c r="D1666" s="802">
        <f t="shared" si="25"/>
        <v>0.21</v>
      </c>
      <c r="G1666" s="872">
        <v>0.21</v>
      </c>
      <c r="J1666" s="840" t="s">
        <v>15822</v>
      </c>
      <c r="K1666" s="848">
        <f>IFERROR(VLOOKUP(J1666,REAJUSTE!A:AA,27,FALSE),"")</f>
        <v>1.0229999999999999</v>
      </c>
    </row>
    <row r="1667" spans="1:11" ht="15" x14ac:dyDescent="0.2">
      <c r="A1667" s="862">
        <v>1400969</v>
      </c>
      <c r="B1667" s="863" t="s">
        <v>2087</v>
      </c>
      <c r="C1667" s="862" t="s">
        <v>587</v>
      </c>
      <c r="D1667" s="802">
        <f t="shared" si="25"/>
        <v>0.16</v>
      </c>
      <c r="G1667" s="872">
        <v>0.16</v>
      </c>
      <c r="J1667" s="840" t="s">
        <v>15822</v>
      </c>
      <c r="K1667" s="848">
        <f>IFERROR(VLOOKUP(J1667,REAJUSTE!A:AA,27,FALSE),"")</f>
        <v>1.0229999999999999</v>
      </c>
    </row>
    <row r="1668" spans="1:11" ht="15" x14ac:dyDescent="0.2">
      <c r="A1668" s="862">
        <v>1400975</v>
      </c>
      <c r="B1668" s="863" t="s">
        <v>2088</v>
      </c>
      <c r="C1668" s="862" t="s">
        <v>4</v>
      </c>
      <c r="D1668" s="802">
        <f t="shared" si="25"/>
        <v>4.32</v>
      </c>
      <c r="G1668" s="872">
        <v>4.2300000000000004</v>
      </c>
      <c r="J1668" s="840" t="s">
        <v>15822</v>
      </c>
      <c r="K1668" s="848">
        <f>IFERROR(VLOOKUP(J1668,REAJUSTE!A:AA,27,FALSE),"")</f>
        <v>1.0229999999999999</v>
      </c>
    </row>
    <row r="1669" spans="1:11" ht="15" x14ac:dyDescent="0.2">
      <c r="A1669" s="862">
        <v>1416141</v>
      </c>
      <c r="B1669" s="863" t="s">
        <v>7186</v>
      </c>
      <c r="C1669" s="862" t="s">
        <v>4</v>
      </c>
      <c r="D1669" s="802">
        <f t="shared" si="25"/>
        <v>3.57</v>
      </c>
      <c r="G1669" s="872">
        <v>3.49</v>
      </c>
      <c r="J1669" s="840" t="s">
        <v>15822</v>
      </c>
      <c r="K1669" s="848">
        <f>IFERROR(VLOOKUP(J1669,REAJUSTE!A:AA,27,FALSE),"")</f>
        <v>1.0229999999999999</v>
      </c>
    </row>
    <row r="1670" spans="1:11" ht="15" x14ac:dyDescent="0.2">
      <c r="A1670" s="862">
        <v>1416142</v>
      </c>
      <c r="B1670" s="863" t="s">
        <v>7187</v>
      </c>
      <c r="C1670" s="862" t="s">
        <v>4</v>
      </c>
      <c r="D1670" s="802">
        <f t="shared" si="25"/>
        <v>5.43</v>
      </c>
      <c r="G1670" s="872">
        <v>5.31</v>
      </c>
      <c r="J1670" s="840" t="s">
        <v>15822</v>
      </c>
      <c r="K1670" s="848">
        <f>IFERROR(VLOOKUP(J1670,REAJUSTE!A:AA,27,FALSE),"")</f>
        <v>1.0229999999999999</v>
      </c>
    </row>
    <row r="1671" spans="1:11" ht="15" x14ac:dyDescent="0.2">
      <c r="A1671" s="862">
        <v>1400973</v>
      </c>
      <c r="B1671" s="863" t="s">
        <v>7188</v>
      </c>
      <c r="C1671" s="862" t="s">
        <v>4</v>
      </c>
      <c r="D1671" s="802">
        <f t="shared" si="25"/>
        <v>1.58</v>
      </c>
      <c r="G1671" s="872">
        <v>1.55</v>
      </c>
      <c r="J1671" s="840" t="s">
        <v>15822</v>
      </c>
      <c r="K1671" s="848">
        <f>IFERROR(VLOOKUP(J1671,REAJUSTE!A:AA,27,FALSE),"")</f>
        <v>1.0229999999999999</v>
      </c>
    </row>
    <row r="1672" spans="1:11" ht="15" x14ac:dyDescent="0.2">
      <c r="A1672" s="862">
        <v>1400974</v>
      </c>
      <c r="B1672" s="863" t="s">
        <v>7189</v>
      </c>
      <c r="C1672" s="862" t="s">
        <v>4</v>
      </c>
      <c r="D1672" s="802">
        <f t="shared" si="25"/>
        <v>1.84</v>
      </c>
      <c r="G1672" s="872">
        <v>1.8</v>
      </c>
      <c r="J1672" s="840" t="s">
        <v>15822</v>
      </c>
      <c r="K1672" s="848">
        <f>IFERROR(VLOOKUP(J1672,REAJUSTE!A:AA,27,FALSE),"")</f>
        <v>1.0229999999999999</v>
      </c>
    </row>
    <row r="1673" spans="1:11" ht="15" x14ac:dyDescent="0.2">
      <c r="A1673" s="862">
        <v>1416139</v>
      </c>
      <c r="B1673" s="863" t="s">
        <v>7190</v>
      </c>
      <c r="C1673" s="862" t="s">
        <v>4</v>
      </c>
      <c r="D1673" s="802">
        <f t="shared" si="25"/>
        <v>2.0299999999999998</v>
      </c>
      <c r="G1673" s="872">
        <v>1.99</v>
      </c>
      <c r="J1673" s="840" t="s">
        <v>15822</v>
      </c>
      <c r="K1673" s="848">
        <f>IFERROR(VLOOKUP(J1673,REAJUSTE!A:AA,27,FALSE),"")</f>
        <v>1.0229999999999999</v>
      </c>
    </row>
    <row r="1674" spans="1:11" ht="15" x14ac:dyDescent="0.2">
      <c r="A1674" s="862">
        <v>1416202</v>
      </c>
      <c r="B1674" s="863" t="s">
        <v>7191</v>
      </c>
      <c r="C1674" s="862" t="s">
        <v>4</v>
      </c>
      <c r="D1674" s="802">
        <f t="shared" si="25"/>
        <v>2.34</v>
      </c>
      <c r="G1674" s="872">
        <v>2.29</v>
      </c>
      <c r="J1674" s="840" t="s">
        <v>15822</v>
      </c>
      <c r="K1674" s="848">
        <f>IFERROR(VLOOKUP(J1674,REAJUSTE!A:AA,27,FALSE),"")</f>
        <v>1.0229999999999999</v>
      </c>
    </row>
    <row r="1675" spans="1:11" ht="15" x14ac:dyDescent="0.2">
      <c r="A1675" s="862">
        <v>1416140</v>
      </c>
      <c r="B1675" s="863" t="s">
        <v>7192</v>
      </c>
      <c r="C1675" s="862" t="s">
        <v>4</v>
      </c>
      <c r="D1675" s="802">
        <f t="shared" ref="D1675:D1738" si="26">TRUNC(G1675*K1675,2)</f>
        <v>2.67</v>
      </c>
      <c r="G1675" s="872">
        <v>2.61</v>
      </c>
      <c r="J1675" s="840" t="s">
        <v>15822</v>
      </c>
      <c r="K1675" s="848">
        <f>IFERROR(VLOOKUP(J1675,REAJUSTE!A:AA,27,FALSE),"")</f>
        <v>1.0229999999999999</v>
      </c>
    </row>
    <row r="1676" spans="1:11" ht="15" x14ac:dyDescent="0.2">
      <c r="A1676" s="862">
        <v>1419543</v>
      </c>
      <c r="B1676" s="863" t="s">
        <v>7193</v>
      </c>
      <c r="C1676" s="862" t="s">
        <v>587</v>
      </c>
      <c r="D1676" s="802">
        <f t="shared" si="26"/>
        <v>0.19</v>
      </c>
      <c r="G1676" s="872">
        <v>0.19</v>
      </c>
      <c r="J1676" s="840" t="s">
        <v>15822</v>
      </c>
      <c r="K1676" s="848">
        <f>IFERROR(VLOOKUP(J1676,REAJUSTE!A:AA,27,FALSE),"")</f>
        <v>1.0229999999999999</v>
      </c>
    </row>
    <row r="1677" spans="1:11" ht="15" x14ac:dyDescent="0.2">
      <c r="A1677" s="862">
        <v>1408173</v>
      </c>
      <c r="B1677" s="863" t="s">
        <v>7194</v>
      </c>
      <c r="C1677" s="862" t="s">
        <v>2086</v>
      </c>
      <c r="D1677" s="802">
        <f t="shared" si="26"/>
        <v>0.06</v>
      </c>
      <c r="G1677" s="872">
        <v>0.06</v>
      </c>
      <c r="J1677" s="840" t="s">
        <v>15822</v>
      </c>
      <c r="K1677" s="848">
        <f>IFERROR(VLOOKUP(J1677,REAJUSTE!A:AA,27,FALSE),"")</f>
        <v>1.0229999999999999</v>
      </c>
    </row>
    <row r="1678" spans="1:11" ht="15" x14ac:dyDescent="0.2">
      <c r="A1678" s="862">
        <v>1407063</v>
      </c>
      <c r="B1678" s="863" t="s">
        <v>7195</v>
      </c>
      <c r="C1678" s="862" t="s">
        <v>587</v>
      </c>
      <c r="D1678" s="802">
        <f t="shared" si="26"/>
        <v>7.82</v>
      </c>
      <c r="G1678" s="872">
        <v>7.65</v>
      </c>
      <c r="J1678" s="840" t="s">
        <v>15822</v>
      </c>
      <c r="K1678" s="848">
        <f>IFERROR(VLOOKUP(J1678,REAJUSTE!A:AA,27,FALSE),"")</f>
        <v>1.0229999999999999</v>
      </c>
    </row>
    <row r="1679" spans="1:11" ht="15" x14ac:dyDescent="0.2">
      <c r="A1679" s="862">
        <v>1407064</v>
      </c>
      <c r="B1679" s="863" t="s">
        <v>7196</v>
      </c>
      <c r="C1679" s="862" t="s">
        <v>587</v>
      </c>
      <c r="D1679" s="802">
        <f t="shared" si="26"/>
        <v>8.08</v>
      </c>
      <c r="G1679" s="872">
        <v>7.9</v>
      </c>
      <c r="J1679" s="840" t="s">
        <v>15822</v>
      </c>
      <c r="K1679" s="848">
        <f>IFERROR(VLOOKUP(J1679,REAJUSTE!A:AA,27,FALSE),"")</f>
        <v>1.0229999999999999</v>
      </c>
    </row>
    <row r="1680" spans="1:11" ht="15" x14ac:dyDescent="0.2">
      <c r="A1680" s="862">
        <v>1407065</v>
      </c>
      <c r="B1680" s="863" t="s">
        <v>7197</v>
      </c>
      <c r="C1680" s="862" t="s">
        <v>587</v>
      </c>
      <c r="D1680" s="802">
        <f t="shared" si="26"/>
        <v>8.27</v>
      </c>
      <c r="G1680" s="872">
        <v>8.09</v>
      </c>
      <c r="J1680" s="840" t="s">
        <v>15822</v>
      </c>
      <c r="K1680" s="848">
        <f>IFERROR(VLOOKUP(J1680,REAJUSTE!A:AA,27,FALSE),"")</f>
        <v>1.0229999999999999</v>
      </c>
    </row>
    <row r="1681" spans="1:11" ht="15" x14ac:dyDescent="0.2">
      <c r="A1681" s="862">
        <v>1407066</v>
      </c>
      <c r="B1681" s="863" t="s">
        <v>7198</v>
      </c>
      <c r="C1681" s="862" t="s">
        <v>587</v>
      </c>
      <c r="D1681" s="802">
        <f t="shared" si="26"/>
        <v>8.1300000000000008</v>
      </c>
      <c r="G1681" s="872">
        <v>7.95</v>
      </c>
      <c r="J1681" s="840" t="s">
        <v>15822</v>
      </c>
      <c r="K1681" s="848">
        <f>IFERROR(VLOOKUP(J1681,REAJUSTE!A:AA,27,FALSE),"")</f>
        <v>1.0229999999999999</v>
      </c>
    </row>
    <row r="1682" spans="1:11" ht="15" x14ac:dyDescent="0.2">
      <c r="A1682" s="862">
        <v>1400977</v>
      </c>
      <c r="B1682" s="863" t="s">
        <v>28159</v>
      </c>
      <c r="C1682" s="862" t="s">
        <v>4</v>
      </c>
      <c r="D1682" s="802">
        <f t="shared" si="26"/>
        <v>3.61</v>
      </c>
      <c r="G1682" s="872">
        <v>3.53</v>
      </c>
      <c r="J1682" s="840" t="s">
        <v>15822</v>
      </c>
      <c r="K1682" s="848">
        <f>IFERROR(VLOOKUP(J1682,REAJUSTE!A:AA,27,FALSE),"")</f>
        <v>1.0229999999999999</v>
      </c>
    </row>
    <row r="1683" spans="1:11" ht="15" x14ac:dyDescent="0.2">
      <c r="A1683" s="862">
        <v>1407067</v>
      </c>
      <c r="B1683" s="863" t="s">
        <v>7199</v>
      </c>
      <c r="C1683" s="862" t="s">
        <v>587</v>
      </c>
      <c r="D1683" s="802">
        <f t="shared" si="26"/>
        <v>2.75</v>
      </c>
      <c r="G1683" s="872">
        <v>2.69</v>
      </c>
      <c r="J1683" s="840" t="s">
        <v>15822</v>
      </c>
      <c r="K1683" s="848">
        <f>IFERROR(VLOOKUP(J1683,REAJUSTE!A:AA,27,FALSE),"")</f>
        <v>1.0229999999999999</v>
      </c>
    </row>
    <row r="1684" spans="1:11" ht="15" x14ac:dyDescent="0.2">
      <c r="A1684" s="862">
        <v>1407068</v>
      </c>
      <c r="B1684" s="863" t="s">
        <v>7200</v>
      </c>
      <c r="C1684" s="862" t="s">
        <v>587</v>
      </c>
      <c r="D1684" s="802">
        <f t="shared" si="26"/>
        <v>3.08</v>
      </c>
      <c r="G1684" s="872">
        <v>3.02</v>
      </c>
      <c r="J1684" s="840" t="s">
        <v>15822</v>
      </c>
      <c r="K1684" s="848">
        <f>IFERROR(VLOOKUP(J1684,REAJUSTE!A:AA,27,FALSE),"")</f>
        <v>1.0229999999999999</v>
      </c>
    </row>
    <row r="1685" spans="1:11" ht="15" x14ac:dyDescent="0.2">
      <c r="A1685" s="862">
        <v>1407069</v>
      </c>
      <c r="B1685" s="863" t="s">
        <v>7201</v>
      </c>
      <c r="C1685" s="862" t="s">
        <v>587</v>
      </c>
      <c r="D1685" s="802">
        <f t="shared" si="26"/>
        <v>3.35</v>
      </c>
      <c r="G1685" s="872">
        <v>3.28</v>
      </c>
      <c r="J1685" s="840" t="s">
        <v>15822</v>
      </c>
      <c r="K1685" s="848">
        <f>IFERROR(VLOOKUP(J1685,REAJUSTE!A:AA,27,FALSE),"")</f>
        <v>1.0229999999999999</v>
      </c>
    </row>
    <row r="1686" spans="1:11" ht="15" x14ac:dyDescent="0.2">
      <c r="A1686" s="862">
        <v>1407070</v>
      </c>
      <c r="B1686" s="863" t="s">
        <v>7202</v>
      </c>
      <c r="C1686" s="862" t="s">
        <v>587</v>
      </c>
      <c r="D1686" s="802">
        <f t="shared" si="26"/>
        <v>3.19</v>
      </c>
      <c r="G1686" s="872">
        <v>3.12</v>
      </c>
      <c r="J1686" s="840" t="s">
        <v>15822</v>
      </c>
      <c r="K1686" s="848">
        <f>IFERROR(VLOOKUP(J1686,REAJUSTE!A:AA,27,FALSE),"")</f>
        <v>1.0229999999999999</v>
      </c>
    </row>
    <row r="1687" spans="1:11" ht="15" x14ac:dyDescent="0.2">
      <c r="A1687" s="862">
        <v>1400987</v>
      </c>
      <c r="B1687" s="863" t="s">
        <v>28160</v>
      </c>
      <c r="C1687" s="862" t="s">
        <v>587</v>
      </c>
      <c r="D1687" s="802">
        <f t="shared" si="26"/>
        <v>1.41</v>
      </c>
      <c r="G1687" s="872">
        <v>1.38</v>
      </c>
      <c r="J1687" s="840" t="s">
        <v>15822</v>
      </c>
      <c r="K1687" s="848">
        <f>IFERROR(VLOOKUP(J1687,REAJUSTE!A:AA,27,FALSE),"")</f>
        <v>1.0229999999999999</v>
      </c>
    </row>
    <row r="1688" spans="1:11" ht="15" x14ac:dyDescent="0.2">
      <c r="A1688" s="862">
        <v>1416257</v>
      </c>
      <c r="B1688" s="863" t="s">
        <v>7203</v>
      </c>
      <c r="C1688" s="862" t="s">
        <v>4</v>
      </c>
      <c r="D1688" s="802">
        <f t="shared" si="26"/>
        <v>253.49</v>
      </c>
      <c r="G1688" s="872">
        <v>247.8</v>
      </c>
      <c r="J1688" s="840" t="s">
        <v>15822</v>
      </c>
      <c r="K1688" s="848">
        <f>IFERROR(VLOOKUP(J1688,REAJUSTE!A:AA,27,FALSE),"")</f>
        <v>1.0229999999999999</v>
      </c>
    </row>
    <row r="1689" spans="1:11" ht="15" x14ac:dyDescent="0.2">
      <c r="A1689" s="862">
        <v>1416253</v>
      </c>
      <c r="B1689" s="863" t="s">
        <v>7204</v>
      </c>
      <c r="C1689" s="862" t="s">
        <v>4</v>
      </c>
      <c r="D1689" s="802">
        <f t="shared" si="26"/>
        <v>572.15</v>
      </c>
      <c r="G1689" s="872">
        <v>559.29</v>
      </c>
      <c r="J1689" s="840" t="s">
        <v>15822</v>
      </c>
      <c r="K1689" s="848">
        <f>IFERROR(VLOOKUP(J1689,REAJUSTE!A:AA,27,FALSE),"")</f>
        <v>1.0229999999999999</v>
      </c>
    </row>
    <row r="1690" spans="1:11" ht="15" x14ac:dyDescent="0.2">
      <c r="A1690" s="862">
        <v>1416254</v>
      </c>
      <c r="B1690" s="863" t="s">
        <v>7205</v>
      </c>
      <c r="C1690" s="862" t="s">
        <v>4</v>
      </c>
      <c r="D1690" s="802">
        <f t="shared" si="26"/>
        <v>50.27</v>
      </c>
      <c r="G1690" s="872">
        <v>49.14</v>
      </c>
      <c r="J1690" s="840" t="s">
        <v>15822</v>
      </c>
      <c r="K1690" s="848">
        <f>IFERROR(VLOOKUP(J1690,REAJUSTE!A:AA,27,FALSE),"")</f>
        <v>1.0229999999999999</v>
      </c>
    </row>
    <row r="1691" spans="1:11" ht="15" x14ac:dyDescent="0.2">
      <c r="A1691" s="862">
        <v>1416255</v>
      </c>
      <c r="B1691" s="863" t="s">
        <v>7206</v>
      </c>
      <c r="C1691" s="862" t="s">
        <v>4</v>
      </c>
      <c r="D1691" s="802">
        <f t="shared" si="26"/>
        <v>86.68</v>
      </c>
      <c r="G1691" s="872">
        <v>84.74</v>
      </c>
      <c r="J1691" s="840" t="s">
        <v>15822</v>
      </c>
      <c r="K1691" s="848">
        <f>IFERROR(VLOOKUP(J1691,REAJUSTE!A:AA,27,FALSE),"")</f>
        <v>1.0229999999999999</v>
      </c>
    </row>
    <row r="1692" spans="1:11" ht="15" x14ac:dyDescent="0.2">
      <c r="A1692" s="862">
        <v>1416256</v>
      </c>
      <c r="B1692" s="863" t="s">
        <v>2090</v>
      </c>
      <c r="C1692" s="862" t="s">
        <v>4</v>
      </c>
      <c r="D1692" s="802">
        <f t="shared" si="26"/>
        <v>132.38</v>
      </c>
      <c r="G1692" s="872">
        <v>129.41</v>
      </c>
      <c r="J1692" s="840" t="s">
        <v>15822</v>
      </c>
      <c r="K1692" s="848">
        <f>IFERROR(VLOOKUP(J1692,REAJUSTE!A:AA,27,FALSE),"")</f>
        <v>1.0229999999999999</v>
      </c>
    </row>
    <row r="1693" spans="1:11" ht="18" x14ac:dyDescent="0.2">
      <c r="A1693" s="862">
        <v>1408028</v>
      </c>
      <c r="B1693" s="863" t="s">
        <v>7207</v>
      </c>
      <c r="C1693" s="862" t="s">
        <v>51</v>
      </c>
      <c r="D1693" s="802">
        <f t="shared" si="26"/>
        <v>236.58</v>
      </c>
      <c r="G1693" s="872">
        <v>231.27</v>
      </c>
      <c r="J1693" s="840" t="s">
        <v>15822</v>
      </c>
      <c r="K1693" s="848">
        <f>IFERROR(VLOOKUP(J1693,REAJUSTE!A:AA,27,FALSE),"")</f>
        <v>1.0229999999999999</v>
      </c>
    </row>
    <row r="1694" spans="1:11" ht="15" x14ac:dyDescent="0.2">
      <c r="A1694" s="862">
        <v>1408027</v>
      </c>
      <c r="B1694" s="863" t="s">
        <v>7208</v>
      </c>
      <c r="C1694" s="862" t="s">
        <v>51</v>
      </c>
      <c r="D1694" s="802">
        <f t="shared" si="26"/>
        <v>125.75</v>
      </c>
      <c r="G1694" s="872">
        <v>122.93</v>
      </c>
      <c r="J1694" s="840" t="s">
        <v>15822</v>
      </c>
      <c r="K1694" s="848">
        <f>IFERROR(VLOOKUP(J1694,REAJUSTE!A:AA,27,FALSE),"")</f>
        <v>1.0229999999999999</v>
      </c>
    </row>
    <row r="1695" spans="1:11" ht="15" x14ac:dyDescent="0.2">
      <c r="A1695" s="862">
        <v>1400978</v>
      </c>
      <c r="B1695" s="863" t="s">
        <v>7209</v>
      </c>
      <c r="C1695" s="862" t="s">
        <v>51</v>
      </c>
      <c r="D1695" s="802">
        <f t="shared" si="26"/>
        <v>210.43</v>
      </c>
      <c r="G1695" s="872">
        <v>205.7</v>
      </c>
      <c r="J1695" s="840" t="s">
        <v>15822</v>
      </c>
      <c r="K1695" s="848">
        <f>IFERROR(VLOOKUP(J1695,REAJUSTE!A:AA,27,FALSE),"")</f>
        <v>1.0229999999999999</v>
      </c>
    </row>
    <row r="1696" spans="1:11" ht="18" x14ac:dyDescent="0.2">
      <c r="A1696" s="862">
        <v>1513941</v>
      </c>
      <c r="B1696" s="863" t="s">
        <v>7210</v>
      </c>
      <c r="C1696" s="862" t="s">
        <v>61</v>
      </c>
      <c r="D1696" s="802">
        <f t="shared" si="26"/>
        <v>516.37</v>
      </c>
      <c r="G1696" s="872">
        <v>504.77</v>
      </c>
      <c r="J1696" s="840" t="s">
        <v>15822</v>
      </c>
      <c r="K1696" s="848">
        <f>IFERROR(VLOOKUP(J1696,REAJUSTE!A:AA,27,FALSE),"")</f>
        <v>1.0229999999999999</v>
      </c>
    </row>
    <row r="1697" spans="1:11" ht="18" x14ac:dyDescent="0.2">
      <c r="A1697" s="862">
        <v>1513940</v>
      </c>
      <c r="B1697" s="863" t="s">
        <v>7211</v>
      </c>
      <c r="C1697" s="862" t="s">
        <v>61</v>
      </c>
      <c r="D1697" s="802">
        <f t="shared" si="26"/>
        <v>353.38</v>
      </c>
      <c r="G1697" s="872">
        <v>345.44</v>
      </c>
      <c r="J1697" s="840" t="s">
        <v>15822</v>
      </c>
      <c r="K1697" s="848">
        <f>IFERROR(VLOOKUP(J1697,REAJUSTE!A:AA,27,FALSE),"")</f>
        <v>1.0229999999999999</v>
      </c>
    </row>
    <row r="1698" spans="1:11" ht="18" x14ac:dyDescent="0.2">
      <c r="A1698" s="862">
        <v>1505879</v>
      </c>
      <c r="B1698" s="863" t="s">
        <v>7212</v>
      </c>
      <c r="C1698" s="862" t="s">
        <v>61</v>
      </c>
      <c r="D1698" s="802">
        <f t="shared" si="26"/>
        <v>286.64999999999998</v>
      </c>
      <c r="G1698" s="872">
        <v>280.20999999999998</v>
      </c>
      <c r="J1698" s="840" t="s">
        <v>15822</v>
      </c>
      <c r="K1698" s="848">
        <f>IFERROR(VLOOKUP(J1698,REAJUSTE!A:AA,27,FALSE),"")</f>
        <v>1.0229999999999999</v>
      </c>
    </row>
    <row r="1699" spans="1:11" ht="18" x14ac:dyDescent="0.2">
      <c r="A1699" s="862">
        <v>1505878</v>
      </c>
      <c r="B1699" s="863" t="s">
        <v>2091</v>
      </c>
      <c r="C1699" s="862" t="s">
        <v>61</v>
      </c>
      <c r="D1699" s="802">
        <f t="shared" si="26"/>
        <v>177.96</v>
      </c>
      <c r="G1699" s="872">
        <v>173.96</v>
      </c>
      <c r="J1699" s="840" t="s">
        <v>15822</v>
      </c>
      <c r="K1699" s="848">
        <f>IFERROR(VLOOKUP(J1699,REAJUSTE!A:AA,27,FALSE),"")</f>
        <v>1.0229999999999999</v>
      </c>
    </row>
    <row r="1700" spans="1:11" ht="18" x14ac:dyDescent="0.2">
      <c r="A1700" s="862">
        <v>1505877</v>
      </c>
      <c r="B1700" s="863" t="s">
        <v>7213</v>
      </c>
      <c r="C1700" s="862" t="s">
        <v>61</v>
      </c>
      <c r="D1700" s="802">
        <f t="shared" si="26"/>
        <v>183.73</v>
      </c>
      <c r="G1700" s="872">
        <v>179.6</v>
      </c>
      <c r="J1700" s="840" t="s">
        <v>15822</v>
      </c>
      <c r="K1700" s="848">
        <f>IFERROR(VLOOKUP(J1700,REAJUSTE!A:AA,27,FALSE),"")</f>
        <v>1.0229999999999999</v>
      </c>
    </row>
    <row r="1701" spans="1:11" ht="15" x14ac:dyDescent="0.2">
      <c r="A1701" s="862">
        <v>1505860</v>
      </c>
      <c r="B1701" s="863" t="s">
        <v>7214</v>
      </c>
      <c r="C1701" s="862" t="s">
        <v>61</v>
      </c>
      <c r="D1701" s="802">
        <f t="shared" si="26"/>
        <v>187.22</v>
      </c>
      <c r="G1701" s="872">
        <v>183.02</v>
      </c>
      <c r="J1701" s="840" t="s">
        <v>15822</v>
      </c>
      <c r="K1701" s="848">
        <f>IFERROR(VLOOKUP(J1701,REAJUSTE!A:AA,27,FALSE),"")</f>
        <v>1.0229999999999999</v>
      </c>
    </row>
    <row r="1702" spans="1:11" ht="15" x14ac:dyDescent="0.2">
      <c r="A1702" s="862">
        <v>1505859</v>
      </c>
      <c r="B1702" s="863" t="s">
        <v>7215</v>
      </c>
      <c r="C1702" s="862" t="s">
        <v>61</v>
      </c>
      <c r="D1702" s="802">
        <f t="shared" si="26"/>
        <v>96.65</v>
      </c>
      <c r="G1702" s="872">
        <v>94.48</v>
      </c>
      <c r="J1702" s="840" t="s">
        <v>15822</v>
      </c>
      <c r="K1702" s="848">
        <f>IFERROR(VLOOKUP(J1702,REAJUSTE!A:AA,27,FALSE),"")</f>
        <v>1.0229999999999999</v>
      </c>
    </row>
    <row r="1703" spans="1:11" ht="18" x14ac:dyDescent="0.2">
      <c r="A1703" s="862">
        <v>1516204</v>
      </c>
      <c r="B1703" s="863" t="s">
        <v>7216</v>
      </c>
      <c r="C1703" s="862" t="s">
        <v>587</v>
      </c>
      <c r="D1703" s="802">
        <f t="shared" si="26"/>
        <v>5.95</v>
      </c>
      <c r="G1703" s="872">
        <v>5.82</v>
      </c>
      <c r="J1703" s="840" t="s">
        <v>15822</v>
      </c>
      <c r="K1703" s="848">
        <f>IFERROR(VLOOKUP(J1703,REAJUSTE!A:AA,27,FALSE),"")</f>
        <v>1.0229999999999999</v>
      </c>
    </row>
    <row r="1704" spans="1:11" ht="18" x14ac:dyDescent="0.2">
      <c r="A1704" s="862">
        <v>1516312</v>
      </c>
      <c r="B1704" s="863" t="s">
        <v>7217</v>
      </c>
      <c r="C1704" s="862" t="s">
        <v>2029</v>
      </c>
      <c r="D1704" s="802">
        <f t="shared" si="26"/>
        <v>43.98</v>
      </c>
      <c r="G1704" s="872">
        <v>43</v>
      </c>
      <c r="J1704" s="840" t="s">
        <v>15822</v>
      </c>
      <c r="K1704" s="848">
        <f>IFERROR(VLOOKUP(J1704,REAJUSTE!A:AA,27,FALSE),"")</f>
        <v>1.0229999999999999</v>
      </c>
    </row>
    <row r="1705" spans="1:11" ht="18" x14ac:dyDescent="0.2">
      <c r="A1705" s="862">
        <v>1516304</v>
      </c>
      <c r="B1705" s="863" t="s">
        <v>7218</v>
      </c>
      <c r="C1705" s="862" t="s">
        <v>2029</v>
      </c>
      <c r="D1705" s="802">
        <f t="shared" si="26"/>
        <v>53.75</v>
      </c>
      <c r="G1705" s="872">
        <v>52.55</v>
      </c>
      <c r="J1705" s="840" t="s">
        <v>15822</v>
      </c>
      <c r="K1705" s="848">
        <f>IFERROR(VLOOKUP(J1705,REAJUSTE!A:AA,27,FALSE),"")</f>
        <v>1.0229999999999999</v>
      </c>
    </row>
    <row r="1706" spans="1:11" ht="18" x14ac:dyDescent="0.2">
      <c r="A1706" s="862">
        <v>1516308</v>
      </c>
      <c r="B1706" s="863" t="s">
        <v>7219</v>
      </c>
      <c r="C1706" s="862" t="s">
        <v>2029</v>
      </c>
      <c r="D1706" s="802">
        <f t="shared" si="26"/>
        <v>43.92</v>
      </c>
      <c r="G1706" s="872">
        <v>42.94</v>
      </c>
      <c r="J1706" s="840" t="s">
        <v>15822</v>
      </c>
      <c r="K1706" s="848">
        <f>IFERROR(VLOOKUP(J1706,REAJUSTE!A:AA,27,FALSE),"")</f>
        <v>1.0229999999999999</v>
      </c>
    </row>
    <row r="1707" spans="1:11" ht="18" x14ac:dyDescent="0.2">
      <c r="A1707" s="862">
        <v>1516313</v>
      </c>
      <c r="B1707" s="863" t="s">
        <v>7220</v>
      </c>
      <c r="C1707" s="862" t="s">
        <v>2029</v>
      </c>
      <c r="D1707" s="802">
        <f t="shared" si="26"/>
        <v>50.54</v>
      </c>
      <c r="G1707" s="872">
        <v>49.41</v>
      </c>
      <c r="J1707" s="840" t="s">
        <v>15822</v>
      </c>
      <c r="K1707" s="848">
        <f>IFERROR(VLOOKUP(J1707,REAJUSTE!A:AA,27,FALSE),"")</f>
        <v>1.0229999999999999</v>
      </c>
    </row>
    <row r="1708" spans="1:11" ht="18" x14ac:dyDescent="0.2">
      <c r="A1708" s="862">
        <v>1516305</v>
      </c>
      <c r="B1708" s="863" t="s">
        <v>7221</v>
      </c>
      <c r="C1708" s="862" t="s">
        <v>2029</v>
      </c>
      <c r="D1708" s="802">
        <f t="shared" si="26"/>
        <v>64.62</v>
      </c>
      <c r="G1708" s="872">
        <v>63.17</v>
      </c>
      <c r="J1708" s="840" t="s">
        <v>15822</v>
      </c>
      <c r="K1708" s="848">
        <f>IFERROR(VLOOKUP(J1708,REAJUSTE!A:AA,27,FALSE),"")</f>
        <v>1.0229999999999999</v>
      </c>
    </row>
    <row r="1709" spans="1:11" ht="18" x14ac:dyDescent="0.2">
      <c r="A1709" s="862">
        <v>1516309</v>
      </c>
      <c r="B1709" s="863" t="s">
        <v>7222</v>
      </c>
      <c r="C1709" s="862" t="s">
        <v>2029</v>
      </c>
      <c r="D1709" s="802">
        <f t="shared" si="26"/>
        <v>52.93</v>
      </c>
      <c r="G1709" s="872">
        <v>51.74</v>
      </c>
      <c r="J1709" s="840" t="s">
        <v>15822</v>
      </c>
      <c r="K1709" s="848">
        <f>IFERROR(VLOOKUP(J1709,REAJUSTE!A:AA,27,FALSE),"")</f>
        <v>1.0229999999999999</v>
      </c>
    </row>
    <row r="1710" spans="1:11" ht="18" x14ac:dyDescent="0.2">
      <c r="A1710" s="862">
        <v>1516314</v>
      </c>
      <c r="B1710" s="863" t="s">
        <v>7223</v>
      </c>
      <c r="C1710" s="862" t="s">
        <v>2029</v>
      </c>
      <c r="D1710" s="802">
        <f t="shared" si="26"/>
        <v>58.31</v>
      </c>
      <c r="G1710" s="872">
        <v>57</v>
      </c>
      <c r="J1710" s="840" t="s">
        <v>15822</v>
      </c>
      <c r="K1710" s="848">
        <f>IFERROR(VLOOKUP(J1710,REAJUSTE!A:AA,27,FALSE),"")</f>
        <v>1.0229999999999999</v>
      </c>
    </row>
    <row r="1711" spans="1:11" ht="18" x14ac:dyDescent="0.2">
      <c r="A1711" s="862">
        <v>1516306</v>
      </c>
      <c r="B1711" s="863" t="s">
        <v>7224</v>
      </c>
      <c r="C1711" s="862" t="s">
        <v>2029</v>
      </c>
      <c r="D1711" s="802">
        <f t="shared" si="26"/>
        <v>75.88</v>
      </c>
      <c r="G1711" s="872">
        <v>74.180000000000007</v>
      </c>
      <c r="J1711" s="840" t="s">
        <v>15822</v>
      </c>
      <c r="K1711" s="848">
        <f>IFERROR(VLOOKUP(J1711,REAJUSTE!A:AA,27,FALSE),"")</f>
        <v>1.0229999999999999</v>
      </c>
    </row>
    <row r="1712" spans="1:11" ht="18" x14ac:dyDescent="0.2">
      <c r="A1712" s="862">
        <v>1516310</v>
      </c>
      <c r="B1712" s="863" t="s">
        <v>7225</v>
      </c>
      <c r="C1712" s="862" t="s">
        <v>2029</v>
      </c>
      <c r="D1712" s="802">
        <f t="shared" si="26"/>
        <v>61.84</v>
      </c>
      <c r="G1712" s="872">
        <v>60.45</v>
      </c>
      <c r="J1712" s="840" t="s">
        <v>15822</v>
      </c>
      <c r="K1712" s="848">
        <f>IFERROR(VLOOKUP(J1712,REAJUSTE!A:AA,27,FALSE),"")</f>
        <v>1.0229999999999999</v>
      </c>
    </row>
    <row r="1713" spans="1:11" ht="18" x14ac:dyDescent="0.2">
      <c r="A1713" s="862">
        <v>1516311</v>
      </c>
      <c r="B1713" s="863" t="s">
        <v>7226</v>
      </c>
      <c r="C1713" s="862" t="s">
        <v>2029</v>
      </c>
      <c r="D1713" s="802">
        <f t="shared" si="26"/>
        <v>32.18</v>
      </c>
      <c r="G1713" s="872">
        <v>31.46</v>
      </c>
      <c r="J1713" s="840" t="s">
        <v>15822</v>
      </c>
      <c r="K1713" s="848">
        <f>IFERROR(VLOOKUP(J1713,REAJUSTE!A:AA,27,FALSE),"")</f>
        <v>1.0229999999999999</v>
      </c>
    </row>
    <row r="1714" spans="1:11" ht="18" x14ac:dyDescent="0.2">
      <c r="A1714" s="862">
        <v>1516303</v>
      </c>
      <c r="B1714" s="863" t="s">
        <v>7227</v>
      </c>
      <c r="C1714" s="862" t="s">
        <v>2029</v>
      </c>
      <c r="D1714" s="802">
        <f t="shared" si="26"/>
        <v>42.95</v>
      </c>
      <c r="G1714" s="872">
        <v>41.99</v>
      </c>
      <c r="J1714" s="840" t="s">
        <v>15822</v>
      </c>
      <c r="K1714" s="848">
        <f>IFERROR(VLOOKUP(J1714,REAJUSTE!A:AA,27,FALSE),"")</f>
        <v>1.0229999999999999</v>
      </c>
    </row>
    <row r="1715" spans="1:11" ht="18" x14ac:dyDescent="0.2">
      <c r="A1715" s="862">
        <v>1516307</v>
      </c>
      <c r="B1715" s="863" t="s">
        <v>7228</v>
      </c>
      <c r="C1715" s="862" t="s">
        <v>2029</v>
      </c>
      <c r="D1715" s="802">
        <f t="shared" si="26"/>
        <v>35.61</v>
      </c>
      <c r="G1715" s="872">
        <v>34.81</v>
      </c>
      <c r="J1715" s="840" t="s">
        <v>15822</v>
      </c>
      <c r="K1715" s="848">
        <f>IFERROR(VLOOKUP(J1715,REAJUSTE!A:AA,27,FALSE),"")</f>
        <v>1.0229999999999999</v>
      </c>
    </row>
    <row r="1716" spans="1:11" ht="15" x14ac:dyDescent="0.2">
      <c r="A1716" s="862">
        <v>1516298</v>
      </c>
      <c r="B1716" s="863" t="s">
        <v>7229</v>
      </c>
      <c r="C1716" s="862" t="s">
        <v>2029</v>
      </c>
      <c r="D1716" s="802">
        <f t="shared" si="26"/>
        <v>30.14</v>
      </c>
      <c r="G1716" s="872">
        <v>29.47</v>
      </c>
      <c r="J1716" s="840" t="s">
        <v>15822</v>
      </c>
      <c r="K1716" s="848">
        <f>IFERROR(VLOOKUP(J1716,REAJUSTE!A:AA,27,FALSE),"")</f>
        <v>1.0229999999999999</v>
      </c>
    </row>
    <row r="1717" spans="1:11" ht="15" x14ac:dyDescent="0.2">
      <c r="A1717" s="862">
        <v>1516299</v>
      </c>
      <c r="B1717" s="863" t="s">
        <v>7230</v>
      </c>
      <c r="C1717" s="862" t="s">
        <v>2029</v>
      </c>
      <c r="D1717" s="802">
        <f t="shared" si="26"/>
        <v>32.32</v>
      </c>
      <c r="G1717" s="872">
        <v>31.6</v>
      </c>
      <c r="J1717" s="840" t="s">
        <v>15822</v>
      </c>
      <c r="K1717" s="848">
        <f>IFERROR(VLOOKUP(J1717,REAJUSTE!A:AA,27,FALSE),"")</f>
        <v>1.0229999999999999</v>
      </c>
    </row>
    <row r="1718" spans="1:11" ht="15" x14ac:dyDescent="0.2">
      <c r="A1718" s="862">
        <v>1516300</v>
      </c>
      <c r="B1718" s="863" t="s">
        <v>7231</v>
      </c>
      <c r="C1718" s="862" t="s">
        <v>2029</v>
      </c>
      <c r="D1718" s="802">
        <f t="shared" si="26"/>
        <v>42.72</v>
      </c>
      <c r="G1718" s="872">
        <v>41.76</v>
      </c>
      <c r="J1718" s="840" t="s">
        <v>15822</v>
      </c>
      <c r="K1718" s="848">
        <f>IFERROR(VLOOKUP(J1718,REAJUSTE!A:AA,27,FALSE),"")</f>
        <v>1.0229999999999999</v>
      </c>
    </row>
    <row r="1719" spans="1:11" ht="15" x14ac:dyDescent="0.2">
      <c r="A1719" s="862">
        <v>1516301</v>
      </c>
      <c r="B1719" s="863" t="s">
        <v>7232</v>
      </c>
      <c r="C1719" s="862" t="s">
        <v>2029</v>
      </c>
      <c r="D1719" s="802">
        <f t="shared" si="26"/>
        <v>63.57</v>
      </c>
      <c r="G1719" s="872">
        <v>62.15</v>
      </c>
      <c r="J1719" s="840" t="s">
        <v>15822</v>
      </c>
      <c r="K1719" s="848">
        <f>IFERROR(VLOOKUP(J1719,REAJUSTE!A:AA,27,FALSE),"")</f>
        <v>1.0229999999999999</v>
      </c>
    </row>
    <row r="1720" spans="1:11" ht="15" x14ac:dyDescent="0.2">
      <c r="A1720" s="862">
        <v>1516302</v>
      </c>
      <c r="B1720" s="863" t="s">
        <v>7233</v>
      </c>
      <c r="C1720" s="862" t="s">
        <v>2029</v>
      </c>
      <c r="D1720" s="802">
        <f t="shared" si="26"/>
        <v>84.31</v>
      </c>
      <c r="G1720" s="872">
        <v>82.42</v>
      </c>
      <c r="J1720" s="840" t="s">
        <v>15822</v>
      </c>
      <c r="K1720" s="848">
        <f>IFERROR(VLOOKUP(J1720,REAJUSTE!A:AA,27,FALSE),"")</f>
        <v>1.0229999999999999</v>
      </c>
    </row>
    <row r="1721" spans="1:11" ht="15" x14ac:dyDescent="0.2">
      <c r="A1721" s="862">
        <v>1516296</v>
      </c>
      <c r="B1721" s="863" t="s">
        <v>7234</v>
      </c>
      <c r="C1721" s="862" t="s">
        <v>2029</v>
      </c>
      <c r="D1721" s="802">
        <f t="shared" si="26"/>
        <v>22.43</v>
      </c>
      <c r="G1721" s="872">
        <v>21.93</v>
      </c>
      <c r="J1721" s="840" t="s">
        <v>15822</v>
      </c>
      <c r="K1721" s="848">
        <f>IFERROR(VLOOKUP(J1721,REAJUSTE!A:AA,27,FALSE),"")</f>
        <v>1.0229999999999999</v>
      </c>
    </row>
    <row r="1722" spans="1:11" ht="15" x14ac:dyDescent="0.2">
      <c r="A1722" s="862">
        <v>1516297</v>
      </c>
      <c r="B1722" s="863" t="s">
        <v>7235</v>
      </c>
      <c r="C1722" s="862" t="s">
        <v>2029</v>
      </c>
      <c r="D1722" s="802">
        <f t="shared" si="26"/>
        <v>29.11</v>
      </c>
      <c r="G1722" s="872">
        <v>28.46</v>
      </c>
      <c r="J1722" s="840" t="s">
        <v>15822</v>
      </c>
      <c r="K1722" s="848">
        <f>IFERROR(VLOOKUP(J1722,REAJUSTE!A:AA,27,FALSE),"")</f>
        <v>1.0229999999999999</v>
      </c>
    </row>
    <row r="1723" spans="1:11" ht="18" x14ac:dyDescent="0.2">
      <c r="A1723" s="862">
        <v>1505847</v>
      </c>
      <c r="B1723" s="863" t="s">
        <v>7236</v>
      </c>
      <c r="C1723" s="862" t="s">
        <v>2029</v>
      </c>
      <c r="D1723" s="802">
        <f t="shared" si="26"/>
        <v>185.19</v>
      </c>
      <c r="G1723" s="872">
        <v>181.03</v>
      </c>
      <c r="J1723" s="840" t="s">
        <v>15822</v>
      </c>
      <c r="K1723" s="848">
        <f>IFERROR(VLOOKUP(J1723,REAJUSTE!A:AA,27,FALSE),"")</f>
        <v>1.0229999999999999</v>
      </c>
    </row>
    <row r="1724" spans="1:11" ht="18" x14ac:dyDescent="0.2">
      <c r="A1724" s="862">
        <v>1505848</v>
      </c>
      <c r="B1724" s="863" t="s">
        <v>7237</v>
      </c>
      <c r="C1724" s="862" t="s">
        <v>2029</v>
      </c>
      <c r="D1724" s="802">
        <f t="shared" si="26"/>
        <v>180.73</v>
      </c>
      <c r="G1724" s="872">
        <v>176.67</v>
      </c>
      <c r="J1724" s="840" t="s">
        <v>15822</v>
      </c>
      <c r="K1724" s="848">
        <f>IFERROR(VLOOKUP(J1724,REAJUSTE!A:AA,27,FALSE),"")</f>
        <v>1.0229999999999999</v>
      </c>
    </row>
    <row r="1725" spans="1:11" ht="18" x14ac:dyDescent="0.2">
      <c r="A1725" s="862">
        <v>1505849</v>
      </c>
      <c r="B1725" s="863" t="s">
        <v>7238</v>
      </c>
      <c r="C1725" s="862" t="s">
        <v>2029</v>
      </c>
      <c r="D1725" s="802">
        <f t="shared" si="26"/>
        <v>178.25</v>
      </c>
      <c r="G1725" s="872">
        <v>174.25</v>
      </c>
      <c r="J1725" s="840" t="s">
        <v>15822</v>
      </c>
      <c r="K1725" s="848">
        <f>IFERROR(VLOOKUP(J1725,REAJUSTE!A:AA,27,FALSE),"")</f>
        <v>1.0229999999999999</v>
      </c>
    </row>
    <row r="1726" spans="1:11" ht="18" x14ac:dyDescent="0.2">
      <c r="A1726" s="862">
        <v>1505930</v>
      </c>
      <c r="B1726" s="863" t="s">
        <v>7239</v>
      </c>
      <c r="C1726" s="862" t="s">
        <v>2029</v>
      </c>
      <c r="D1726" s="802">
        <f t="shared" si="26"/>
        <v>208.64</v>
      </c>
      <c r="G1726" s="872">
        <v>203.95</v>
      </c>
      <c r="J1726" s="840" t="s">
        <v>15822</v>
      </c>
      <c r="K1726" s="848">
        <f>IFERROR(VLOOKUP(J1726,REAJUSTE!A:AA,27,FALSE),"")</f>
        <v>1.0229999999999999</v>
      </c>
    </row>
    <row r="1727" spans="1:11" ht="18" x14ac:dyDescent="0.2">
      <c r="A1727" s="862">
        <v>1506055</v>
      </c>
      <c r="B1727" s="863" t="s">
        <v>2092</v>
      </c>
      <c r="C1727" s="862" t="s">
        <v>61</v>
      </c>
      <c r="D1727" s="802">
        <f t="shared" si="26"/>
        <v>433.59</v>
      </c>
      <c r="G1727" s="872">
        <v>423.85</v>
      </c>
      <c r="J1727" s="840" t="s">
        <v>15822</v>
      </c>
      <c r="K1727" s="848">
        <f>IFERROR(VLOOKUP(J1727,REAJUSTE!A:AA,27,FALSE),"")</f>
        <v>1.0229999999999999</v>
      </c>
    </row>
    <row r="1728" spans="1:11" ht="18" x14ac:dyDescent="0.2">
      <c r="A1728" s="862">
        <v>1506056</v>
      </c>
      <c r="B1728" s="863" t="s">
        <v>7240</v>
      </c>
      <c r="C1728" s="862" t="s">
        <v>61</v>
      </c>
      <c r="D1728" s="802">
        <f t="shared" si="26"/>
        <v>282.56</v>
      </c>
      <c r="G1728" s="872">
        <v>276.20999999999998</v>
      </c>
      <c r="J1728" s="840" t="s">
        <v>15822</v>
      </c>
      <c r="K1728" s="848">
        <f>IFERROR(VLOOKUP(J1728,REAJUSTE!A:AA,27,FALSE),"")</f>
        <v>1.0229999999999999</v>
      </c>
    </row>
    <row r="1729" spans="1:11" ht="18" x14ac:dyDescent="0.2">
      <c r="A1729" s="862">
        <v>1513943</v>
      </c>
      <c r="B1729" s="863" t="s">
        <v>15480</v>
      </c>
      <c r="C1729" s="862" t="s">
        <v>2029</v>
      </c>
      <c r="D1729" s="802">
        <f t="shared" si="26"/>
        <v>180.95</v>
      </c>
      <c r="G1729" s="872">
        <v>176.89</v>
      </c>
      <c r="J1729" s="840" t="s">
        <v>15822</v>
      </c>
      <c r="K1729" s="848">
        <f>IFERROR(VLOOKUP(J1729,REAJUSTE!A:AA,27,FALSE),"")</f>
        <v>1.0229999999999999</v>
      </c>
    </row>
    <row r="1730" spans="1:11" ht="18" x14ac:dyDescent="0.2">
      <c r="A1730" s="862">
        <v>1516318</v>
      </c>
      <c r="B1730" s="863" t="s">
        <v>7241</v>
      </c>
      <c r="C1730" s="862" t="s">
        <v>2029</v>
      </c>
      <c r="D1730" s="802">
        <f t="shared" si="26"/>
        <v>635.33000000000004</v>
      </c>
      <c r="G1730" s="872">
        <v>621.04999999999995</v>
      </c>
      <c r="J1730" s="840" t="s">
        <v>15822</v>
      </c>
      <c r="K1730" s="848">
        <f>IFERROR(VLOOKUP(J1730,REAJUSTE!A:AA,27,FALSE),"")</f>
        <v>1.0229999999999999</v>
      </c>
    </row>
    <row r="1731" spans="1:11" ht="18" x14ac:dyDescent="0.2">
      <c r="A1731" s="862">
        <v>1516317</v>
      </c>
      <c r="B1731" s="863" t="s">
        <v>7242</v>
      </c>
      <c r="C1731" s="862" t="s">
        <v>2029</v>
      </c>
      <c r="D1731" s="802">
        <f t="shared" si="26"/>
        <v>572.54</v>
      </c>
      <c r="G1731" s="872">
        <v>559.66999999999996</v>
      </c>
      <c r="J1731" s="840" t="s">
        <v>15822</v>
      </c>
      <c r="K1731" s="848">
        <f>IFERROR(VLOOKUP(J1731,REAJUSTE!A:AA,27,FALSE),"")</f>
        <v>1.0229999999999999</v>
      </c>
    </row>
    <row r="1732" spans="1:11" ht="15" x14ac:dyDescent="0.2">
      <c r="A1732" s="862">
        <v>1600965</v>
      </c>
      <c r="B1732" s="863" t="s">
        <v>2083</v>
      </c>
      <c r="C1732" s="862" t="s">
        <v>61</v>
      </c>
      <c r="D1732" s="802">
        <f t="shared" si="26"/>
        <v>100.4</v>
      </c>
      <c r="G1732" s="872">
        <v>98.15</v>
      </c>
      <c r="J1732" s="840" t="s">
        <v>15822</v>
      </c>
      <c r="K1732" s="848">
        <f>IFERROR(VLOOKUP(J1732,REAJUSTE!A:AA,27,FALSE),"")</f>
        <v>1.0229999999999999</v>
      </c>
    </row>
    <row r="1733" spans="1:11" ht="15" x14ac:dyDescent="0.2">
      <c r="A1733" s="862">
        <v>1600408</v>
      </c>
      <c r="B1733" s="863" t="s">
        <v>7243</v>
      </c>
      <c r="C1733" s="862" t="s">
        <v>2029</v>
      </c>
      <c r="D1733" s="802">
        <f t="shared" si="26"/>
        <v>18.54</v>
      </c>
      <c r="G1733" s="872">
        <v>18.13</v>
      </c>
      <c r="J1733" s="840" t="s">
        <v>15822</v>
      </c>
      <c r="K1733" s="848">
        <f>IFERROR(VLOOKUP(J1733,REAJUSTE!A:AA,27,FALSE),"")</f>
        <v>1.0229999999999999</v>
      </c>
    </row>
    <row r="1734" spans="1:11" ht="15" x14ac:dyDescent="0.2">
      <c r="A1734" s="862">
        <v>1600990</v>
      </c>
      <c r="B1734" s="863" t="s">
        <v>7244</v>
      </c>
      <c r="C1734" s="862" t="s">
        <v>61</v>
      </c>
      <c r="D1734" s="802">
        <f t="shared" si="26"/>
        <v>774.67</v>
      </c>
      <c r="G1734" s="872">
        <v>757.26</v>
      </c>
      <c r="J1734" s="840" t="s">
        <v>15822</v>
      </c>
      <c r="K1734" s="848">
        <f>IFERROR(VLOOKUP(J1734,REAJUSTE!A:AA,27,FALSE),"")</f>
        <v>1.0229999999999999</v>
      </c>
    </row>
    <row r="1735" spans="1:11" ht="15" x14ac:dyDescent="0.2">
      <c r="A1735" s="862">
        <v>1600989</v>
      </c>
      <c r="B1735" s="863" t="s">
        <v>7245</v>
      </c>
      <c r="C1735" s="862" t="s">
        <v>61</v>
      </c>
      <c r="D1735" s="802">
        <f t="shared" si="26"/>
        <v>403.44</v>
      </c>
      <c r="G1735" s="872">
        <v>394.37</v>
      </c>
      <c r="J1735" s="840" t="s">
        <v>15822</v>
      </c>
      <c r="K1735" s="848">
        <f>IFERROR(VLOOKUP(J1735,REAJUSTE!A:AA,27,FALSE),"")</f>
        <v>1.0229999999999999</v>
      </c>
    </row>
    <row r="1736" spans="1:11" ht="15" x14ac:dyDescent="0.2">
      <c r="A1736" s="862">
        <v>1600438</v>
      </c>
      <c r="B1736" s="863" t="s">
        <v>53</v>
      </c>
      <c r="C1736" s="862" t="s">
        <v>61</v>
      </c>
      <c r="D1736" s="802">
        <f t="shared" si="26"/>
        <v>586.84</v>
      </c>
      <c r="G1736" s="872">
        <v>573.65</v>
      </c>
      <c r="J1736" s="840" t="s">
        <v>15822</v>
      </c>
      <c r="K1736" s="848">
        <f>IFERROR(VLOOKUP(J1736,REAJUSTE!A:AA,27,FALSE),"")</f>
        <v>1.0229999999999999</v>
      </c>
    </row>
    <row r="1737" spans="1:11" ht="15" x14ac:dyDescent="0.2">
      <c r="A1737" s="862">
        <v>1600436</v>
      </c>
      <c r="B1737" s="863" t="s">
        <v>7246</v>
      </c>
      <c r="C1737" s="862" t="s">
        <v>61</v>
      </c>
      <c r="D1737" s="802">
        <f t="shared" si="26"/>
        <v>400.97</v>
      </c>
      <c r="G1737" s="872">
        <v>391.96</v>
      </c>
      <c r="J1737" s="840" t="s">
        <v>15822</v>
      </c>
      <c r="K1737" s="848">
        <f>IFERROR(VLOOKUP(J1737,REAJUSTE!A:AA,27,FALSE),"")</f>
        <v>1.0229999999999999</v>
      </c>
    </row>
    <row r="1738" spans="1:11" ht="15" x14ac:dyDescent="0.2">
      <c r="A1738" s="862">
        <v>1600895</v>
      </c>
      <c r="B1738" s="863" t="s">
        <v>2093</v>
      </c>
      <c r="C1738" s="862" t="s">
        <v>2029</v>
      </c>
      <c r="D1738" s="802">
        <f t="shared" si="26"/>
        <v>14.36</v>
      </c>
      <c r="G1738" s="872">
        <v>14.04</v>
      </c>
      <c r="J1738" s="840" t="s">
        <v>15822</v>
      </c>
      <c r="K1738" s="848">
        <f>IFERROR(VLOOKUP(J1738,REAJUSTE!A:AA,27,FALSE),"")</f>
        <v>1.0229999999999999</v>
      </c>
    </row>
    <row r="1739" spans="1:11" ht="18" x14ac:dyDescent="0.2">
      <c r="A1739" s="862">
        <v>1600897</v>
      </c>
      <c r="B1739" s="863" t="s">
        <v>2094</v>
      </c>
      <c r="C1739" s="862" t="s">
        <v>2029</v>
      </c>
      <c r="D1739" s="802">
        <f t="shared" ref="D1739:D1802" si="27">TRUNC(G1739*K1739,2)</f>
        <v>3.84</v>
      </c>
      <c r="G1739" s="872">
        <v>3.76</v>
      </c>
      <c r="J1739" s="840" t="s">
        <v>15822</v>
      </c>
      <c r="K1739" s="848">
        <f>IFERROR(VLOOKUP(J1739,REAJUSTE!A:AA,27,FALSE),"")</f>
        <v>1.0229999999999999</v>
      </c>
    </row>
    <row r="1740" spans="1:11" ht="15" x14ac:dyDescent="0.2">
      <c r="A1740" s="862">
        <v>1619004</v>
      </c>
      <c r="B1740" s="863" t="s">
        <v>7247</v>
      </c>
      <c r="C1740" s="862" t="s">
        <v>61</v>
      </c>
      <c r="D1740" s="802">
        <f t="shared" si="27"/>
        <v>7.53</v>
      </c>
      <c r="G1740" s="872">
        <v>7.37</v>
      </c>
      <c r="J1740" s="840" t="s">
        <v>15822</v>
      </c>
      <c r="K1740" s="848">
        <f>IFERROR(VLOOKUP(J1740,REAJUSTE!A:AA,27,FALSE),"")</f>
        <v>1.0229999999999999</v>
      </c>
    </row>
    <row r="1741" spans="1:11" ht="15" x14ac:dyDescent="0.2">
      <c r="A1741" s="862">
        <v>1600896</v>
      </c>
      <c r="B1741" s="863" t="s">
        <v>7248</v>
      </c>
      <c r="C1741" s="862" t="s">
        <v>2029</v>
      </c>
      <c r="D1741" s="802">
        <f t="shared" si="27"/>
        <v>16.48</v>
      </c>
      <c r="G1741" s="872">
        <v>16.11</v>
      </c>
      <c r="J1741" s="840" t="s">
        <v>15822</v>
      </c>
      <c r="K1741" s="848">
        <f>IFERROR(VLOOKUP(J1741,REAJUSTE!A:AA,27,FALSE),"")</f>
        <v>1.0229999999999999</v>
      </c>
    </row>
    <row r="1742" spans="1:11" ht="15" x14ac:dyDescent="0.2">
      <c r="A1742" s="862">
        <v>1619003</v>
      </c>
      <c r="B1742" s="863" t="s">
        <v>7249</v>
      </c>
      <c r="C1742" s="862" t="s">
        <v>61</v>
      </c>
      <c r="D1742" s="802">
        <f t="shared" si="27"/>
        <v>65.97</v>
      </c>
      <c r="G1742" s="872">
        <v>64.489999999999995</v>
      </c>
      <c r="J1742" s="840" t="s">
        <v>15822</v>
      </c>
      <c r="K1742" s="848">
        <f>IFERROR(VLOOKUP(J1742,REAJUSTE!A:AA,27,FALSE),"")</f>
        <v>1.0229999999999999</v>
      </c>
    </row>
    <row r="1743" spans="1:11" ht="15" x14ac:dyDescent="0.2">
      <c r="A1743" s="862">
        <v>1619006</v>
      </c>
      <c r="B1743" s="863" t="s">
        <v>15481</v>
      </c>
      <c r="C1743" s="862" t="s">
        <v>61</v>
      </c>
      <c r="D1743" s="802">
        <f t="shared" si="27"/>
        <v>48.59</v>
      </c>
      <c r="G1743" s="872">
        <v>47.5</v>
      </c>
      <c r="J1743" s="840" t="s">
        <v>15822</v>
      </c>
      <c r="K1743" s="848">
        <f>IFERROR(VLOOKUP(J1743,REAJUSTE!A:AA,27,FALSE),"")</f>
        <v>1.0229999999999999</v>
      </c>
    </row>
    <row r="1744" spans="1:11" ht="15" x14ac:dyDescent="0.2">
      <c r="A1744" s="862">
        <v>1600414</v>
      </c>
      <c r="B1744" s="863" t="s">
        <v>2096</v>
      </c>
      <c r="C1744" s="862" t="s">
        <v>2029</v>
      </c>
      <c r="D1744" s="802">
        <f t="shared" si="27"/>
        <v>1.1399999999999999</v>
      </c>
      <c r="G1744" s="872">
        <v>1.1200000000000001</v>
      </c>
      <c r="J1744" s="840" t="s">
        <v>15822</v>
      </c>
      <c r="K1744" s="848">
        <f>IFERROR(VLOOKUP(J1744,REAJUSTE!A:AA,27,FALSE),"")</f>
        <v>1.0229999999999999</v>
      </c>
    </row>
    <row r="1745" spans="1:11" ht="15" x14ac:dyDescent="0.2">
      <c r="A1745" s="862">
        <v>1608148</v>
      </c>
      <c r="B1745" s="863" t="s">
        <v>7250</v>
      </c>
      <c r="C1745" s="862" t="s">
        <v>4</v>
      </c>
      <c r="D1745" s="802">
        <f t="shared" si="27"/>
        <v>243.94</v>
      </c>
      <c r="G1745" s="872">
        <v>238.46</v>
      </c>
      <c r="J1745" s="840" t="s">
        <v>15822</v>
      </c>
      <c r="K1745" s="848">
        <f>IFERROR(VLOOKUP(J1745,REAJUSTE!A:AA,27,FALSE),"")</f>
        <v>1.0229999999999999</v>
      </c>
    </row>
    <row r="1746" spans="1:11" ht="15" x14ac:dyDescent="0.2">
      <c r="A1746" s="862">
        <v>1608021</v>
      </c>
      <c r="B1746" s="863" t="s">
        <v>7251</v>
      </c>
      <c r="C1746" s="862" t="s">
        <v>4</v>
      </c>
      <c r="D1746" s="802">
        <f t="shared" si="27"/>
        <v>72.53</v>
      </c>
      <c r="G1746" s="872">
        <v>70.900000000000006</v>
      </c>
      <c r="J1746" s="840" t="s">
        <v>15822</v>
      </c>
      <c r="K1746" s="848">
        <f>IFERROR(VLOOKUP(J1746,REAJUSTE!A:AA,27,FALSE),"")</f>
        <v>1.0229999999999999</v>
      </c>
    </row>
    <row r="1747" spans="1:11" ht="15" x14ac:dyDescent="0.2">
      <c r="A1747" s="862">
        <v>1608024</v>
      </c>
      <c r="B1747" s="863" t="s">
        <v>2089</v>
      </c>
      <c r="C1747" s="862" t="s">
        <v>4</v>
      </c>
      <c r="D1747" s="802">
        <f t="shared" si="27"/>
        <v>75.400000000000006</v>
      </c>
      <c r="G1747" s="872">
        <v>73.709999999999994</v>
      </c>
      <c r="J1747" s="840" t="s">
        <v>15822</v>
      </c>
      <c r="K1747" s="848">
        <f>IFERROR(VLOOKUP(J1747,REAJUSTE!A:AA,27,FALSE),"")</f>
        <v>1.0229999999999999</v>
      </c>
    </row>
    <row r="1748" spans="1:11" ht="15" x14ac:dyDescent="0.2">
      <c r="A1748" s="862">
        <v>1608026</v>
      </c>
      <c r="B1748" s="863" t="s">
        <v>7252</v>
      </c>
      <c r="C1748" s="862" t="s">
        <v>4</v>
      </c>
      <c r="D1748" s="802">
        <f t="shared" si="27"/>
        <v>87.26</v>
      </c>
      <c r="G1748" s="872">
        <v>85.3</v>
      </c>
      <c r="J1748" s="840" t="s">
        <v>15822</v>
      </c>
      <c r="K1748" s="848">
        <f>IFERROR(VLOOKUP(J1748,REAJUSTE!A:AA,27,FALSE),"")</f>
        <v>1.0229999999999999</v>
      </c>
    </row>
    <row r="1749" spans="1:11" ht="15" x14ac:dyDescent="0.2">
      <c r="A1749" s="862">
        <v>1608142</v>
      </c>
      <c r="B1749" s="863" t="s">
        <v>7253</v>
      </c>
      <c r="C1749" s="862" t="s">
        <v>4</v>
      </c>
      <c r="D1749" s="802">
        <f t="shared" si="27"/>
        <v>101.9</v>
      </c>
      <c r="G1749" s="872">
        <v>99.61</v>
      </c>
      <c r="J1749" s="840" t="s">
        <v>15822</v>
      </c>
      <c r="K1749" s="848">
        <f>IFERROR(VLOOKUP(J1749,REAJUSTE!A:AA,27,FALSE),"")</f>
        <v>1.0229999999999999</v>
      </c>
    </row>
    <row r="1750" spans="1:11" ht="15" x14ac:dyDescent="0.2">
      <c r="A1750" s="862">
        <v>1608143</v>
      </c>
      <c r="B1750" s="863" t="s">
        <v>7254</v>
      </c>
      <c r="C1750" s="862" t="s">
        <v>4</v>
      </c>
      <c r="D1750" s="802">
        <f t="shared" si="27"/>
        <v>105.42</v>
      </c>
      <c r="G1750" s="872">
        <v>103.05</v>
      </c>
      <c r="J1750" s="840" t="s">
        <v>15822</v>
      </c>
      <c r="K1750" s="848">
        <f>IFERROR(VLOOKUP(J1750,REAJUSTE!A:AA,27,FALSE),"")</f>
        <v>1.0229999999999999</v>
      </c>
    </row>
    <row r="1751" spans="1:11" ht="15" x14ac:dyDescent="0.2">
      <c r="A1751" s="862">
        <v>1608144</v>
      </c>
      <c r="B1751" s="863" t="s">
        <v>7255</v>
      </c>
      <c r="C1751" s="862" t="s">
        <v>4</v>
      </c>
      <c r="D1751" s="802">
        <f t="shared" si="27"/>
        <v>113.84</v>
      </c>
      <c r="G1751" s="872">
        <v>111.29</v>
      </c>
      <c r="J1751" s="840" t="s">
        <v>15822</v>
      </c>
      <c r="K1751" s="848">
        <f>IFERROR(VLOOKUP(J1751,REAJUSTE!A:AA,27,FALSE),"")</f>
        <v>1.0229999999999999</v>
      </c>
    </row>
    <row r="1752" spans="1:11" ht="15" x14ac:dyDescent="0.2">
      <c r="A1752" s="862">
        <v>1608145</v>
      </c>
      <c r="B1752" s="863" t="s">
        <v>7256</v>
      </c>
      <c r="C1752" s="862" t="s">
        <v>4</v>
      </c>
      <c r="D1752" s="802">
        <f t="shared" si="27"/>
        <v>118.49</v>
      </c>
      <c r="G1752" s="872">
        <v>115.83</v>
      </c>
      <c r="J1752" s="840" t="s">
        <v>15822</v>
      </c>
      <c r="K1752" s="848">
        <f>IFERROR(VLOOKUP(J1752,REAJUSTE!A:AA,27,FALSE),"")</f>
        <v>1.0229999999999999</v>
      </c>
    </row>
    <row r="1753" spans="1:11" ht="15" x14ac:dyDescent="0.2">
      <c r="A1753" s="862">
        <v>1608146</v>
      </c>
      <c r="B1753" s="863" t="s">
        <v>7257</v>
      </c>
      <c r="C1753" s="862" t="s">
        <v>4</v>
      </c>
      <c r="D1753" s="802">
        <f t="shared" si="27"/>
        <v>136.25</v>
      </c>
      <c r="G1753" s="872">
        <v>133.19</v>
      </c>
      <c r="J1753" s="840" t="s">
        <v>15822</v>
      </c>
      <c r="K1753" s="848">
        <f>IFERROR(VLOOKUP(J1753,REAJUSTE!A:AA,27,FALSE),"")</f>
        <v>1.0229999999999999</v>
      </c>
    </row>
    <row r="1754" spans="1:11" ht="15" x14ac:dyDescent="0.2">
      <c r="A1754" s="862">
        <v>1608147</v>
      </c>
      <c r="B1754" s="863" t="s">
        <v>7258</v>
      </c>
      <c r="C1754" s="862" t="s">
        <v>4</v>
      </c>
      <c r="D1754" s="802">
        <f t="shared" si="27"/>
        <v>181.68</v>
      </c>
      <c r="G1754" s="872">
        <v>177.6</v>
      </c>
      <c r="J1754" s="840" t="s">
        <v>15822</v>
      </c>
      <c r="K1754" s="848">
        <f>IFERROR(VLOOKUP(J1754,REAJUSTE!A:AA,27,FALSE),"")</f>
        <v>1.0229999999999999</v>
      </c>
    </row>
    <row r="1755" spans="1:11" ht="15" x14ac:dyDescent="0.2">
      <c r="A1755" s="862">
        <v>1608019</v>
      </c>
      <c r="B1755" s="863" t="s">
        <v>7259</v>
      </c>
      <c r="C1755" s="862" t="s">
        <v>4</v>
      </c>
      <c r="D1755" s="802">
        <f t="shared" si="27"/>
        <v>19.18</v>
      </c>
      <c r="G1755" s="872">
        <v>18.75</v>
      </c>
      <c r="J1755" s="840" t="s">
        <v>15822</v>
      </c>
      <c r="K1755" s="848">
        <f>IFERROR(VLOOKUP(J1755,REAJUSTE!A:AA,27,FALSE),"")</f>
        <v>1.0229999999999999</v>
      </c>
    </row>
    <row r="1756" spans="1:11" ht="15" x14ac:dyDescent="0.2">
      <c r="A1756" s="862">
        <v>1608020</v>
      </c>
      <c r="B1756" s="863" t="s">
        <v>7260</v>
      </c>
      <c r="C1756" s="862" t="s">
        <v>4</v>
      </c>
      <c r="D1756" s="802">
        <f t="shared" si="27"/>
        <v>30.43</v>
      </c>
      <c r="G1756" s="872">
        <v>29.75</v>
      </c>
      <c r="J1756" s="840" t="s">
        <v>15822</v>
      </c>
      <c r="K1756" s="848">
        <f>IFERROR(VLOOKUP(J1756,REAJUSTE!A:AA,27,FALSE),"")</f>
        <v>1.0229999999999999</v>
      </c>
    </row>
    <row r="1757" spans="1:11" ht="15" x14ac:dyDescent="0.2">
      <c r="A1757" s="862">
        <v>1608025</v>
      </c>
      <c r="B1757" s="863" t="s">
        <v>7261</v>
      </c>
      <c r="C1757" s="862" t="s">
        <v>4</v>
      </c>
      <c r="D1757" s="802">
        <f t="shared" si="27"/>
        <v>37.200000000000003</v>
      </c>
      <c r="G1757" s="872">
        <v>36.369999999999997</v>
      </c>
      <c r="J1757" s="840" t="s">
        <v>15822</v>
      </c>
      <c r="K1757" s="848">
        <f>IFERROR(VLOOKUP(J1757,REAJUSTE!A:AA,27,FALSE),"")</f>
        <v>1.0229999999999999</v>
      </c>
    </row>
    <row r="1758" spans="1:11" ht="15" x14ac:dyDescent="0.2">
      <c r="A1758" s="862">
        <v>1600966</v>
      </c>
      <c r="B1758" s="863" t="s">
        <v>2097</v>
      </c>
      <c r="C1758" s="862" t="s">
        <v>4</v>
      </c>
      <c r="D1758" s="802">
        <f t="shared" si="27"/>
        <v>0.75</v>
      </c>
      <c r="G1758" s="872">
        <v>0.74</v>
      </c>
      <c r="J1758" s="840" t="s">
        <v>15822</v>
      </c>
      <c r="K1758" s="848">
        <f>IFERROR(VLOOKUP(J1758,REAJUSTE!A:AA,27,FALSE),"")</f>
        <v>1.0229999999999999</v>
      </c>
    </row>
    <row r="1759" spans="1:11" ht="15" x14ac:dyDescent="0.2">
      <c r="A1759" s="862">
        <v>1600898</v>
      </c>
      <c r="B1759" s="863" t="s">
        <v>7262</v>
      </c>
      <c r="C1759" s="862" t="s">
        <v>2029</v>
      </c>
      <c r="D1759" s="802">
        <f t="shared" si="27"/>
        <v>11.92</v>
      </c>
      <c r="G1759" s="872">
        <v>11.66</v>
      </c>
      <c r="J1759" s="840" t="s">
        <v>15822</v>
      </c>
      <c r="K1759" s="848">
        <f>IFERROR(VLOOKUP(J1759,REAJUSTE!A:AA,27,FALSE),"")</f>
        <v>1.0229999999999999</v>
      </c>
    </row>
    <row r="1760" spans="1:11" ht="15" x14ac:dyDescent="0.2">
      <c r="A1760" s="862">
        <v>1600441</v>
      </c>
      <c r="B1760" s="863" t="s">
        <v>2098</v>
      </c>
      <c r="C1760" s="862" t="s">
        <v>2029</v>
      </c>
      <c r="D1760" s="802">
        <f t="shared" si="27"/>
        <v>4.0199999999999996</v>
      </c>
      <c r="G1760" s="872">
        <v>3.93</v>
      </c>
      <c r="J1760" s="840" t="s">
        <v>15822</v>
      </c>
      <c r="K1760" s="848">
        <f>IFERROR(VLOOKUP(J1760,REAJUSTE!A:AA,27,FALSE),"")</f>
        <v>1.0229999999999999</v>
      </c>
    </row>
    <row r="1761" spans="1:11" ht="15" x14ac:dyDescent="0.2">
      <c r="A1761" s="862">
        <v>1600404</v>
      </c>
      <c r="B1761" s="863" t="s">
        <v>7263</v>
      </c>
      <c r="C1761" s="862" t="s">
        <v>4</v>
      </c>
      <c r="D1761" s="802">
        <f t="shared" si="27"/>
        <v>10.08</v>
      </c>
      <c r="G1761" s="872">
        <v>9.86</v>
      </c>
      <c r="J1761" s="840" t="s">
        <v>15822</v>
      </c>
      <c r="K1761" s="848">
        <f>IFERROR(VLOOKUP(J1761,REAJUSTE!A:AA,27,FALSE),"")</f>
        <v>1.0229999999999999</v>
      </c>
    </row>
    <row r="1762" spans="1:11" ht="15" x14ac:dyDescent="0.2">
      <c r="A1762" s="862">
        <v>1600405</v>
      </c>
      <c r="B1762" s="863" t="s">
        <v>7264</v>
      </c>
      <c r="C1762" s="862" t="s">
        <v>4</v>
      </c>
      <c r="D1762" s="802">
        <f t="shared" si="27"/>
        <v>11.21</v>
      </c>
      <c r="G1762" s="872">
        <v>10.96</v>
      </c>
      <c r="J1762" s="840" t="s">
        <v>15822</v>
      </c>
      <c r="K1762" s="848">
        <f>IFERROR(VLOOKUP(J1762,REAJUSTE!A:AA,27,FALSE),"")</f>
        <v>1.0229999999999999</v>
      </c>
    </row>
    <row r="1763" spans="1:11" ht="18" x14ac:dyDescent="0.2">
      <c r="A1763" s="862">
        <v>1716605</v>
      </c>
      <c r="B1763" s="863" t="s">
        <v>2099</v>
      </c>
      <c r="C1763" s="862" t="s">
        <v>61</v>
      </c>
      <c r="D1763" s="802">
        <f t="shared" si="27"/>
        <v>118.99</v>
      </c>
      <c r="G1763" s="872">
        <v>116.32</v>
      </c>
      <c r="J1763" s="840" t="s">
        <v>15822</v>
      </c>
      <c r="K1763" s="848">
        <f>IFERROR(VLOOKUP(J1763,REAJUSTE!A:AA,27,FALSE),"")</f>
        <v>1.0229999999999999</v>
      </c>
    </row>
    <row r="1764" spans="1:11" ht="18" x14ac:dyDescent="0.2">
      <c r="A1764" s="862">
        <v>1716610</v>
      </c>
      <c r="B1764" s="863" t="s">
        <v>2100</v>
      </c>
      <c r="C1764" s="862" t="s">
        <v>61</v>
      </c>
      <c r="D1764" s="802">
        <f t="shared" si="27"/>
        <v>123.75</v>
      </c>
      <c r="G1764" s="872">
        <v>120.97</v>
      </c>
      <c r="J1764" s="840" t="s">
        <v>15822</v>
      </c>
      <c r="K1764" s="848">
        <f>IFERROR(VLOOKUP(J1764,REAJUSTE!A:AA,27,FALSE),"")</f>
        <v>1.0229999999999999</v>
      </c>
    </row>
    <row r="1765" spans="1:11" ht="18" x14ac:dyDescent="0.2">
      <c r="A1765" s="862">
        <v>1716611</v>
      </c>
      <c r="B1765" s="863" t="s">
        <v>2101</v>
      </c>
      <c r="C1765" s="862" t="s">
        <v>61</v>
      </c>
      <c r="D1765" s="802">
        <f t="shared" si="27"/>
        <v>124.34</v>
      </c>
      <c r="G1765" s="872">
        <v>121.55</v>
      </c>
      <c r="J1765" s="840" t="s">
        <v>15822</v>
      </c>
      <c r="K1765" s="848">
        <f>IFERROR(VLOOKUP(J1765,REAJUSTE!A:AA,27,FALSE),"")</f>
        <v>1.0229999999999999</v>
      </c>
    </row>
    <row r="1766" spans="1:11" ht="18" x14ac:dyDescent="0.2">
      <c r="A1766" s="862">
        <v>1716612</v>
      </c>
      <c r="B1766" s="863" t="s">
        <v>2102</v>
      </c>
      <c r="C1766" s="862" t="s">
        <v>61</v>
      </c>
      <c r="D1766" s="802">
        <f t="shared" si="27"/>
        <v>124.93</v>
      </c>
      <c r="G1766" s="872">
        <v>122.13</v>
      </c>
      <c r="J1766" s="840" t="s">
        <v>15822</v>
      </c>
      <c r="K1766" s="848">
        <f>IFERROR(VLOOKUP(J1766,REAJUSTE!A:AA,27,FALSE),"")</f>
        <v>1.0229999999999999</v>
      </c>
    </row>
    <row r="1767" spans="1:11" ht="18" x14ac:dyDescent="0.2">
      <c r="A1767" s="862">
        <v>1716613</v>
      </c>
      <c r="B1767" s="863" t="s">
        <v>2103</v>
      </c>
      <c r="C1767" s="862" t="s">
        <v>61</v>
      </c>
      <c r="D1767" s="802">
        <f t="shared" si="27"/>
        <v>125.53</v>
      </c>
      <c r="G1767" s="872">
        <v>122.71</v>
      </c>
      <c r="J1767" s="840" t="s">
        <v>15822</v>
      </c>
      <c r="K1767" s="848">
        <f>IFERROR(VLOOKUP(J1767,REAJUSTE!A:AA,27,FALSE),"")</f>
        <v>1.0229999999999999</v>
      </c>
    </row>
    <row r="1768" spans="1:11" ht="18" x14ac:dyDescent="0.2">
      <c r="A1768" s="862">
        <v>1716614</v>
      </c>
      <c r="B1768" s="863" t="s">
        <v>2104</v>
      </c>
      <c r="C1768" s="862" t="s">
        <v>61</v>
      </c>
      <c r="D1768" s="802">
        <f t="shared" si="27"/>
        <v>126.71</v>
      </c>
      <c r="G1768" s="872">
        <v>123.87</v>
      </c>
      <c r="J1768" s="840" t="s">
        <v>15822</v>
      </c>
      <c r="K1768" s="848">
        <f>IFERROR(VLOOKUP(J1768,REAJUSTE!A:AA,27,FALSE),"")</f>
        <v>1.0229999999999999</v>
      </c>
    </row>
    <row r="1769" spans="1:11" ht="18" x14ac:dyDescent="0.2">
      <c r="A1769" s="862">
        <v>1716615</v>
      </c>
      <c r="B1769" s="863" t="s">
        <v>2105</v>
      </c>
      <c r="C1769" s="862" t="s">
        <v>61</v>
      </c>
      <c r="D1769" s="802">
        <f t="shared" si="27"/>
        <v>127.9</v>
      </c>
      <c r="G1769" s="872">
        <v>125.03</v>
      </c>
      <c r="J1769" s="840" t="s">
        <v>15822</v>
      </c>
      <c r="K1769" s="848">
        <f>IFERROR(VLOOKUP(J1769,REAJUSTE!A:AA,27,FALSE),"")</f>
        <v>1.0229999999999999</v>
      </c>
    </row>
    <row r="1770" spans="1:11" ht="18" x14ac:dyDescent="0.2">
      <c r="A1770" s="862">
        <v>1716616</v>
      </c>
      <c r="B1770" s="863" t="s">
        <v>2106</v>
      </c>
      <c r="C1770" s="862" t="s">
        <v>61</v>
      </c>
      <c r="D1770" s="802">
        <f t="shared" si="27"/>
        <v>129.68</v>
      </c>
      <c r="G1770" s="872">
        <v>126.77</v>
      </c>
      <c r="J1770" s="840" t="s">
        <v>15822</v>
      </c>
      <c r="K1770" s="848">
        <f>IFERROR(VLOOKUP(J1770,REAJUSTE!A:AA,27,FALSE),"")</f>
        <v>1.0229999999999999</v>
      </c>
    </row>
    <row r="1771" spans="1:11" ht="18" x14ac:dyDescent="0.2">
      <c r="A1771" s="862">
        <v>1716606</v>
      </c>
      <c r="B1771" s="863" t="s">
        <v>7265</v>
      </c>
      <c r="C1771" s="862" t="s">
        <v>61</v>
      </c>
      <c r="D1771" s="802">
        <f t="shared" si="27"/>
        <v>120.77</v>
      </c>
      <c r="G1771" s="872">
        <v>118.06</v>
      </c>
      <c r="J1771" s="840" t="s">
        <v>15822</v>
      </c>
      <c r="K1771" s="848">
        <f>IFERROR(VLOOKUP(J1771,REAJUSTE!A:AA,27,FALSE),"")</f>
        <v>1.0229999999999999</v>
      </c>
    </row>
    <row r="1772" spans="1:11" ht="18" x14ac:dyDescent="0.2">
      <c r="A1772" s="862">
        <v>1716617</v>
      </c>
      <c r="B1772" s="863" t="s">
        <v>2107</v>
      </c>
      <c r="C1772" s="862" t="s">
        <v>61</v>
      </c>
      <c r="D1772" s="802">
        <f t="shared" si="27"/>
        <v>130.87</v>
      </c>
      <c r="G1772" s="872">
        <v>127.93</v>
      </c>
      <c r="J1772" s="840" t="s">
        <v>15822</v>
      </c>
      <c r="K1772" s="848">
        <f>IFERROR(VLOOKUP(J1772,REAJUSTE!A:AA,27,FALSE),"")</f>
        <v>1.0229999999999999</v>
      </c>
    </row>
    <row r="1773" spans="1:11" ht="18" x14ac:dyDescent="0.2">
      <c r="A1773" s="862">
        <v>1716607</v>
      </c>
      <c r="B1773" s="863" t="s">
        <v>2108</v>
      </c>
      <c r="C1773" s="862" t="s">
        <v>61</v>
      </c>
      <c r="D1773" s="802">
        <f t="shared" si="27"/>
        <v>121.36</v>
      </c>
      <c r="G1773" s="872">
        <v>118.64</v>
      </c>
      <c r="J1773" s="840" t="s">
        <v>15822</v>
      </c>
      <c r="K1773" s="848">
        <f>IFERROR(VLOOKUP(J1773,REAJUSTE!A:AA,27,FALSE),"")</f>
        <v>1.0229999999999999</v>
      </c>
    </row>
    <row r="1774" spans="1:11" ht="18" x14ac:dyDescent="0.2">
      <c r="A1774" s="862">
        <v>1716608</v>
      </c>
      <c r="B1774" s="863" t="s">
        <v>2109</v>
      </c>
      <c r="C1774" s="862" t="s">
        <v>61</v>
      </c>
      <c r="D1774" s="802">
        <f t="shared" si="27"/>
        <v>122.56</v>
      </c>
      <c r="G1774" s="872">
        <v>119.81</v>
      </c>
      <c r="J1774" s="840" t="s">
        <v>15822</v>
      </c>
      <c r="K1774" s="848">
        <f>IFERROR(VLOOKUP(J1774,REAJUSTE!A:AA,27,FALSE),"")</f>
        <v>1.0229999999999999</v>
      </c>
    </row>
    <row r="1775" spans="1:11" ht="18" x14ac:dyDescent="0.2">
      <c r="A1775" s="862">
        <v>1716609</v>
      </c>
      <c r="B1775" s="863" t="s">
        <v>2110</v>
      </c>
      <c r="C1775" s="862" t="s">
        <v>61</v>
      </c>
      <c r="D1775" s="802">
        <f t="shared" si="27"/>
        <v>123.15</v>
      </c>
      <c r="G1775" s="872">
        <v>120.39</v>
      </c>
      <c r="J1775" s="840" t="s">
        <v>15822</v>
      </c>
      <c r="K1775" s="848">
        <f>IFERROR(VLOOKUP(J1775,REAJUSTE!A:AA,27,FALSE),"")</f>
        <v>1.0229999999999999</v>
      </c>
    </row>
    <row r="1776" spans="1:11" ht="18" x14ac:dyDescent="0.2">
      <c r="A1776" s="862">
        <v>1716604</v>
      </c>
      <c r="B1776" s="863" t="s">
        <v>2111</v>
      </c>
      <c r="C1776" s="862" t="s">
        <v>61</v>
      </c>
      <c r="D1776" s="802">
        <f t="shared" si="27"/>
        <v>67.34</v>
      </c>
      <c r="G1776" s="872">
        <v>65.83</v>
      </c>
      <c r="J1776" s="840" t="s">
        <v>15822</v>
      </c>
      <c r="K1776" s="848">
        <f>IFERROR(VLOOKUP(J1776,REAJUSTE!A:AA,27,FALSE),"")</f>
        <v>1.0229999999999999</v>
      </c>
    </row>
    <row r="1777" spans="1:11" ht="18" x14ac:dyDescent="0.2">
      <c r="A1777" s="862">
        <v>1716623</v>
      </c>
      <c r="B1777" s="863" t="s">
        <v>7266</v>
      </c>
      <c r="C1777" s="862" t="s">
        <v>61</v>
      </c>
      <c r="D1777" s="802">
        <f t="shared" si="27"/>
        <v>66.040000000000006</v>
      </c>
      <c r="G1777" s="872">
        <v>64.56</v>
      </c>
      <c r="J1777" s="840" t="s">
        <v>15822</v>
      </c>
      <c r="K1777" s="848">
        <f>IFERROR(VLOOKUP(J1777,REAJUSTE!A:AA,27,FALSE),"")</f>
        <v>1.0229999999999999</v>
      </c>
    </row>
    <row r="1778" spans="1:11" ht="18" x14ac:dyDescent="0.2">
      <c r="A1778" s="862">
        <v>1716624</v>
      </c>
      <c r="B1778" s="863" t="s">
        <v>2112</v>
      </c>
      <c r="C1778" s="862" t="s">
        <v>61</v>
      </c>
      <c r="D1778" s="802">
        <f t="shared" si="27"/>
        <v>117.69</v>
      </c>
      <c r="G1778" s="872">
        <v>115.05</v>
      </c>
      <c r="J1778" s="840" t="s">
        <v>15822</v>
      </c>
      <c r="K1778" s="848">
        <f>IFERROR(VLOOKUP(J1778,REAJUSTE!A:AA,27,FALSE),"")</f>
        <v>1.0229999999999999</v>
      </c>
    </row>
    <row r="1779" spans="1:11" ht="18" x14ac:dyDescent="0.2">
      <c r="A1779" s="862">
        <v>1716629</v>
      </c>
      <c r="B1779" s="863" t="s">
        <v>2113</v>
      </c>
      <c r="C1779" s="862" t="s">
        <v>61</v>
      </c>
      <c r="D1779" s="802">
        <f t="shared" si="27"/>
        <v>122.44</v>
      </c>
      <c r="G1779" s="872">
        <v>119.69</v>
      </c>
      <c r="J1779" s="840" t="s">
        <v>15822</v>
      </c>
      <c r="K1779" s="848">
        <f>IFERROR(VLOOKUP(J1779,REAJUSTE!A:AA,27,FALSE),"")</f>
        <v>1.0229999999999999</v>
      </c>
    </row>
    <row r="1780" spans="1:11" ht="18" x14ac:dyDescent="0.2">
      <c r="A1780" s="862">
        <v>1716630</v>
      </c>
      <c r="B1780" s="863" t="s">
        <v>2114</v>
      </c>
      <c r="C1780" s="862" t="s">
        <v>61</v>
      </c>
      <c r="D1780" s="802">
        <f t="shared" si="27"/>
        <v>123.03</v>
      </c>
      <c r="G1780" s="872">
        <v>120.27</v>
      </c>
      <c r="J1780" s="840" t="s">
        <v>15822</v>
      </c>
      <c r="K1780" s="848">
        <f>IFERROR(VLOOKUP(J1780,REAJUSTE!A:AA,27,FALSE),"")</f>
        <v>1.0229999999999999</v>
      </c>
    </row>
    <row r="1781" spans="1:11" ht="18" x14ac:dyDescent="0.2">
      <c r="A1781" s="862">
        <v>1716631</v>
      </c>
      <c r="B1781" s="863" t="s">
        <v>2115</v>
      </c>
      <c r="C1781" s="862" t="s">
        <v>61</v>
      </c>
      <c r="D1781" s="802">
        <f t="shared" si="27"/>
        <v>123.62</v>
      </c>
      <c r="G1781" s="872">
        <v>120.85</v>
      </c>
      <c r="J1781" s="840" t="s">
        <v>15822</v>
      </c>
      <c r="K1781" s="848">
        <f>IFERROR(VLOOKUP(J1781,REAJUSTE!A:AA,27,FALSE),"")</f>
        <v>1.0229999999999999</v>
      </c>
    </row>
    <row r="1782" spans="1:11" ht="18" x14ac:dyDescent="0.2">
      <c r="A1782" s="862">
        <v>1716632</v>
      </c>
      <c r="B1782" s="863" t="s">
        <v>2116</v>
      </c>
      <c r="C1782" s="862" t="s">
        <v>61</v>
      </c>
      <c r="D1782" s="802">
        <f t="shared" si="27"/>
        <v>124.22</v>
      </c>
      <c r="G1782" s="872">
        <v>121.43</v>
      </c>
      <c r="J1782" s="840" t="s">
        <v>15822</v>
      </c>
      <c r="K1782" s="848">
        <f>IFERROR(VLOOKUP(J1782,REAJUSTE!A:AA,27,FALSE),"")</f>
        <v>1.0229999999999999</v>
      </c>
    </row>
    <row r="1783" spans="1:11" ht="18" x14ac:dyDescent="0.2">
      <c r="A1783" s="862">
        <v>1716633</v>
      </c>
      <c r="B1783" s="863" t="s">
        <v>2117</v>
      </c>
      <c r="C1783" s="862" t="s">
        <v>61</v>
      </c>
      <c r="D1783" s="802">
        <f t="shared" si="27"/>
        <v>125.4</v>
      </c>
      <c r="G1783" s="872">
        <v>122.59</v>
      </c>
      <c r="J1783" s="840" t="s">
        <v>15822</v>
      </c>
      <c r="K1783" s="848">
        <f>IFERROR(VLOOKUP(J1783,REAJUSTE!A:AA,27,FALSE),"")</f>
        <v>1.0229999999999999</v>
      </c>
    </row>
    <row r="1784" spans="1:11" ht="18" x14ac:dyDescent="0.2">
      <c r="A1784" s="862">
        <v>1716634</v>
      </c>
      <c r="B1784" s="863" t="s">
        <v>2118</v>
      </c>
      <c r="C1784" s="862" t="s">
        <v>61</v>
      </c>
      <c r="D1784" s="802">
        <f t="shared" si="27"/>
        <v>126.6</v>
      </c>
      <c r="G1784" s="872">
        <v>123.76</v>
      </c>
      <c r="J1784" s="840" t="s">
        <v>15822</v>
      </c>
      <c r="K1784" s="848">
        <f>IFERROR(VLOOKUP(J1784,REAJUSTE!A:AA,27,FALSE),"")</f>
        <v>1.0229999999999999</v>
      </c>
    </row>
    <row r="1785" spans="1:11" ht="18" x14ac:dyDescent="0.2">
      <c r="A1785" s="862">
        <v>1716635</v>
      </c>
      <c r="B1785" s="863" t="s">
        <v>2119</v>
      </c>
      <c r="C1785" s="862" t="s">
        <v>61</v>
      </c>
      <c r="D1785" s="802">
        <f t="shared" si="27"/>
        <v>128.38</v>
      </c>
      <c r="G1785" s="872">
        <v>125.5</v>
      </c>
      <c r="J1785" s="840" t="s">
        <v>15822</v>
      </c>
      <c r="K1785" s="848">
        <f>IFERROR(VLOOKUP(J1785,REAJUSTE!A:AA,27,FALSE),"")</f>
        <v>1.0229999999999999</v>
      </c>
    </row>
    <row r="1786" spans="1:11" ht="18" x14ac:dyDescent="0.2">
      <c r="A1786" s="862">
        <v>1716625</v>
      </c>
      <c r="B1786" s="863" t="s">
        <v>2120</v>
      </c>
      <c r="C1786" s="862" t="s">
        <v>61</v>
      </c>
      <c r="D1786" s="802">
        <f t="shared" si="27"/>
        <v>119.47</v>
      </c>
      <c r="G1786" s="872">
        <v>116.79</v>
      </c>
      <c r="J1786" s="840" t="s">
        <v>15822</v>
      </c>
      <c r="K1786" s="848">
        <f>IFERROR(VLOOKUP(J1786,REAJUSTE!A:AA,27,FALSE),"")</f>
        <v>1.0229999999999999</v>
      </c>
    </row>
    <row r="1787" spans="1:11" ht="18" x14ac:dyDescent="0.2">
      <c r="A1787" s="862">
        <v>1716636</v>
      </c>
      <c r="B1787" s="863" t="s">
        <v>2121</v>
      </c>
      <c r="C1787" s="862" t="s">
        <v>61</v>
      </c>
      <c r="D1787" s="802">
        <f t="shared" si="27"/>
        <v>129.57</v>
      </c>
      <c r="G1787" s="872">
        <v>126.66</v>
      </c>
      <c r="J1787" s="840" t="s">
        <v>15822</v>
      </c>
      <c r="K1787" s="848">
        <f>IFERROR(VLOOKUP(J1787,REAJUSTE!A:AA,27,FALSE),"")</f>
        <v>1.0229999999999999</v>
      </c>
    </row>
    <row r="1788" spans="1:11" ht="18" x14ac:dyDescent="0.2">
      <c r="A1788" s="862">
        <v>1716626</v>
      </c>
      <c r="B1788" s="863" t="s">
        <v>2122</v>
      </c>
      <c r="C1788" s="862" t="s">
        <v>61</v>
      </c>
      <c r="D1788" s="802">
        <f t="shared" si="27"/>
        <v>120.06</v>
      </c>
      <c r="G1788" s="872">
        <v>117.37</v>
      </c>
      <c r="J1788" s="840" t="s">
        <v>15822</v>
      </c>
      <c r="K1788" s="848">
        <f>IFERROR(VLOOKUP(J1788,REAJUSTE!A:AA,27,FALSE),"")</f>
        <v>1.0229999999999999</v>
      </c>
    </row>
    <row r="1789" spans="1:11" ht="18" x14ac:dyDescent="0.2">
      <c r="A1789" s="862">
        <v>1716627</v>
      </c>
      <c r="B1789" s="863" t="s">
        <v>2123</v>
      </c>
      <c r="C1789" s="862" t="s">
        <v>61</v>
      </c>
      <c r="D1789" s="802">
        <f t="shared" si="27"/>
        <v>121.25</v>
      </c>
      <c r="G1789" s="872">
        <v>118.53</v>
      </c>
      <c r="J1789" s="840" t="s">
        <v>15822</v>
      </c>
      <c r="K1789" s="848">
        <f>IFERROR(VLOOKUP(J1789,REAJUSTE!A:AA,27,FALSE),"")</f>
        <v>1.0229999999999999</v>
      </c>
    </row>
    <row r="1790" spans="1:11" ht="18" x14ac:dyDescent="0.2">
      <c r="A1790" s="862">
        <v>1716628</v>
      </c>
      <c r="B1790" s="863" t="s">
        <v>2124</v>
      </c>
      <c r="C1790" s="862" t="s">
        <v>61</v>
      </c>
      <c r="D1790" s="802">
        <f t="shared" si="27"/>
        <v>121.84</v>
      </c>
      <c r="G1790" s="872">
        <v>119.11</v>
      </c>
      <c r="J1790" s="840" t="s">
        <v>15822</v>
      </c>
      <c r="K1790" s="848">
        <f>IFERROR(VLOOKUP(J1790,REAJUSTE!A:AA,27,FALSE),"")</f>
        <v>1.0229999999999999</v>
      </c>
    </row>
    <row r="1791" spans="1:11" ht="18" x14ac:dyDescent="0.2">
      <c r="A1791" s="862">
        <v>1716640</v>
      </c>
      <c r="B1791" s="863" t="s">
        <v>2125</v>
      </c>
      <c r="C1791" s="862" t="s">
        <v>61</v>
      </c>
      <c r="D1791" s="802">
        <f t="shared" si="27"/>
        <v>32.979999999999997</v>
      </c>
      <c r="G1791" s="872">
        <v>32.24</v>
      </c>
      <c r="J1791" s="840" t="s">
        <v>15822</v>
      </c>
      <c r="K1791" s="848">
        <f>IFERROR(VLOOKUP(J1791,REAJUSTE!A:AA,27,FALSE),"")</f>
        <v>1.0229999999999999</v>
      </c>
    </row>
    <row r="1792" spans="1:11" ht="18" x14ac:dyDescent="0.2">
      <c r="A1792" s="862">
        <v>1716641</v>
      </c>
      <c r="B1792" s="863" t="s">
        <v>2126</v>
      </c>
      <c r="C1792" s="862" t="s">
        <v>61</v>
      </c>
      <c r="D1792" s="802">
        <f t="shared" si="27"/>
        <v>42.33</v>
      </c>
      <c r="G1792" s="872">
        <v>41.38</v>
      </c>
      <c r="J1792" s="840" t="s">
        <v>15822</v>
      </c>
      <c r="K1792" s="848">
        <f>IFERROR(VLOOKUP(J1792,REAJUSTE!A:AA,27,FALSE),"")</f>
        <v>1.0229999999999999</v>
      </c>
    </row>
    <row r="1793" spans="1:11" ht="18" x14ac:dyDescent="0.2">
      <c r="A1793" s="862">
        <v>1716646</v>
      </c>
      <c r="B1793" s="863" t="s">
        <v>2127</v>
      </c>
      <c r="C1793" s="862" t="s">
        <v>61</v>
      </c>
      <c r="D1793" s="802">
        <f t="shared" si="27"/>
        <v>42.92</v>
      </c>
      <c r="G1793" s="872">
        <v>41.96</v>
      </c>
      <c r="J1793" s="840" t="s">
        <v>15822</v>
      </c>
      <c r="K1793" s="848">
        <f>IFERROR(VLOOKUP(J1793,REAJUSTE!A:AA,27,FALSE),"")</f>
        <v>1.0229999999999999</v>
      </c>
    </row>
    <row r="1794" spans="1:11" ht="18" x14ac:dyDescent="0.2">
      <c r="A1794" s="862">
        <v>1716647</v>
      </c>
      <c r="B1794" s="863" t="s">
        <v>2128</v>
      </c>
      <c r="C1794" s="862" t="s">
        <v>61</v>
      </c>
      <c r="D1794" s="802">
        <f t="shared" si="27"/>
        <v>42.98</v>
      </c>
      <c r="G1794" s="872">
        <v>42.02</v>
      </c>
      <c r="J1794" s="840" t="s">
        <v>15822</v>
      </c>
      <c r="K1794" s="848">
        <f>IFERROR(VLOOKUP(J1794,REAJUSTE!A:AA,27,FALSE),"")</f>
        <v>1.0229999999999999</v>
      </c>
    </row>
    <row r="1795" spans="1:11" ht="18" x14ac:dyDescent="0.2">
      <c r="A1795" s="862">
        <v>1716648</v>
      </c>
      <c r="B1795" s="863" t="s">
        <v>2129</v>
      </c>
      <c r="C1795" s="862" t="s">
        <v>61</v>
      </c>
      <c r="D1795" s="802">
        <f t="shared" si="27"/>
        <v>43.09</v>
      </c>
      <c r="G1795" s="872">
        <v>42.13</v>
      </c>
      <c r="J1795" s="840" t="s">
        <v>15822</v>
      </c>
      <c r="K1795" s="848">
        <f>IFERROR(VLOOKUP(J1795,REAJUSTE!A:AA,27,FALSE),"")</f>
        <v>1.0229999999999999</v>
      </c>
    </row>
    <row r="1796" spans="1:11" ht="18" x14ac:dyDescent="0.2">
      <c r="A1796" s="862">
        <v>1716649</v>
      </c>
      <c r="B1796" s="863" t="s">
        <v>2130</v>
      </c>
      <c r="C1796" s="862" t="s">
        <v>61</v>
      </c>
      <c r="D1796" s="802">
        <f t="shared" si="27"/>
        <v>43.16</v>
      </c>
      <c r="G1796" s="872">
        <v>42.19</v>
      </c>
      <c r="J1796" s="840" t="s">
        <v>15822</v>
      </c>
      <c r="K1796" s="848">
        <f>IFERROR(VLOOKUP(J1796,REAJUSTE!A:AA,27,FALSE),"")</f>
        <v>1.0229999999999999</v>
      </c>
    </row>
    <row r="1797" spans="1:11" ht="18" x14ac:dyDescent="0.2">
      <c r="A1797" s="862">
        <v>1716650</v>
      </c>
      <c r="B1797" s="863" t="s">
        <v>2131</v>
      </c>
      <c r="C1797" s="862" t="s">
        <v>61</v>
      </c>
      <c r="D1797" s="802">
        <f t="shared" si="27"/>
        <v>43.28</v>
      </c>
      <c r="G1797" s="872">
        <v>42.31</v>
      </c>
      <c r="J1797" s="840" t="s">
        <v>15822</v>
      </c>
      <c r="K1797" s="848">
        <f>IFERROR(VLOOKUP(J1797,REAJUSTE!A:AA,27,FALSE),"")</f>
        <v>1.0229999999999999</v>
      </c>
    </row>
    <row r="1798" spans="1:11" ht="18" x14ac:dyDescent="0.2">
      <c r="A1798" s="862">
        <v>1716651</v>
      </c>
      <c r="B1798" s="863" t="s">
        <v>2132</v>
      </c>
      <c r="C1798" s="862" t="s">
        <v>61</v>
      </c>
      <c r="D1798" s="802">
        <f t="shared" si="27"/>
        <v>43.4</v>
      </c>
      <c r="G1798" s="872">
        <v>42.43</v>
      </c>
      <c r="J1798" s="840" t="s">
        <v>15822</v>
      </c>
      <c r="K1798" s="848">
        <f>IFERROR(VLOOKUP(J1798,REAJUSTE!A:AA,27,FALSE),"")</f>
        <v>1.0229999999999999</v>
      </c>
    </row>
    <row r="1799" spans="1:11" ht="18" x14ac:dyDescent="0.2">
      <c r="A1799" s="862">
        <v>1716652</v>
      </c>
      <c r="B1799" s="863" t="s">
        <v>2133</v>
      </c>
      <c r="C1799" s="862" t="s">
        <v>61</v>
      </c>
      <c r="D1799" s="802">
        <f t="shared" si="27"/>
        <v>43.64</v>
      </c>
      <c r="G1799" s="872">
        <v>42.66</v>
      </c>
      <c r="J1799" s="840" t="s">
        <v>15822</v>
      </c>
      <c r="K1799" s="848">
        <f>IFERROR(VLOOKUP(J1799,REAJUSTE!A:AA,27,FALSE),"")</f>
        <v>1.0229999999999999</v>
      </c>
    </row>
    <row r="1800" spans="1:11" ht="18" x14ac:dyDescent="0.2">
      <c r="A1800" s="862">
        <v>1716642</v>
      </c>
      <c r="B1800" s="863" t="s">
        <v>2134</v>
      </c>
      <c r="C1800" s="862" t="s">
        <v>61</v>
      </c>
      <c r="D1800" s="802">
        <f t="shared" si="27"/>
        <v>42.5</v>
      </c>
      <c r="G1800" s="872">
        <v>41.55</v>
      </c>
      <c r="J1800" s="840" t="s">
        <v>15822</v>
      </c>
      <c r="K1800" s="848">
        <f>IFERROR(VLOOKUP(J1800,REAJUSTE!A:AA,27,FALSE),"")</f>
        <v>1.0229999999999999</v>
      </c>
    </row>
    <row r="1801" spans="1:11" ht="18" x14ac:dyDescent="0.2">
      <c r="A1801" s="862">
        <v>1716653</v>
      </c>
      <c r="B1801" s="863" t="s">
        <v>2135</v>
      </c>
      <c r="C1801" s="862" t="s">
        <v>61</v>
      </c>
      <c r="D1801" s="802">
        <f t="shared" si="27"/>
        <v>43.81</v>
      </c>
      <c r="G1801" s="872">
        <v>42.83</v>
      </c>
      <c r="J1801" s="840" t="s">
        <v>15822</v>
      </c>
      <c r="K1801" s="848">
        <f>IFERROR(VLOOKUP(J1801,REAJUSTE!A:AA,27,FALSE),"")</f>
        <v>1.0229999999999999</v>
      </c>
    </row>
    <row r="1802" spans="1:11" ht="18" x14ac:dyDescent="0.2">
      <c r="A1802" s="862">
        <v>1716643</v>
      </c>
      <c r="B1802" s="863" t="s">
        <v>2136</v>
      </c>
      <c r="C1802" s="862" t="s">
        <v>61</v>
      </c>
      <c r="D1802" s="802">
        <f t="shared" si="27"/>
        <v>42.62</v>
      </c>
      <c r="G1802" s="872">
        <v>41.67</v>
      </c>
      <c r="J1802" s="840" t="s">
        <v>15822</v>
      </c>
      <c r="K1802" s="848">
        <f>IFERROR(VLOOKUP(J1802,REAJUSTE!A:AA,27,FALSE),"")</f>
        <v>1.0229999999999999</v>
      </c>
    </row>
    <row r="1803" spans="1:11" ht="18" x14ac:dyDescent="0.2">
      <c r="A1803" s="862">
        <v>1716644</v>
      </c>
      <c r="B1803" s="863" t="s">
        <v>2137</v>
      </c>
      <c r="C1803" s="862" t="s">
        <v>61</v>
      </c>
      <c r="D1803" s="802">
        <f t="shared" ref="D1803:D1866" si="28">TRUNC(G1803*K1803,2)</f>
        <v>42.74</v>
      </c>
      <c r="G1803" s="872">
        <v>41.78</v>
      </c>
      <c r="J1803" s="840" t="s">
        <v>15822</v>
      </c>
      <c r="K1803" s="848">
        <f>IFERROR(VLOOKUP(J1803,REAJUSTE!A:AA,27,FALSE),"")</f>
        <v>1.0229999999999999</v>
      </c>
    </row>
    <row r="1804" spans="1:11" ht="18" x14ac:dyDescent="0.2">
      <c r="A1804" s="862">
        <v>1716645</v>
      </c>
      <c r="B1804" s="863" t="s">
        <v>2138</v>
      </c>
      <c r="C1804" s="862" t="s">
        <v>61</v>
      </c>
      <c r="D1804" s="802">
        <f t="shared" si="28"/>
        <v>42.8</v>
      </c>
      <c r="G1804" s="872">
        <v>41.84</v>
      </c>
      <c r="J1804" s="840" t="s">
        <v>15822</v>
      </c>
      <c r="K1804" s="848">
        <f>IFERROR(VLOOKUP(J1804,REAJUSTE!A:AA,27,FALSE),"")</f>
        <v>1.0229999999999999</v>
      </c>
    </row>
    <row r="1805" spans="1:11" ht="18" x14ac:dyDescent="0.2">
      <c r="A1805" s="862">
        <v>1716622</v>
      </c>
      <c r="B1805" s="863" t="s">
        <v>7267</v>
      </c>
      <c r="C1805" s="862" t="s">
        <v>61</v>
      </c>
      <c r="D1805" s="802">
        <f t="shared" si="28"/>
        <v>89.89</v>
      </c>
      <c r="G1805" s="872">
        <v>87.87</v>
      </c>
      <c r="J1805" s="840" t="s">
        <v>15822</v>
      </c>
      <c r="K1805" s="848">
        <f>IFERROR(VLOOKUP(J1805,REAJUSTE!A:AA,27,FALSE),"")</f>
        <v>1.0229999999999999</v>
      </c>
    </row>
    <row r="1806" spans="1:11" ht="18" x14ac:dyDescent="0.2">
      <c r="A1806" s="862">
        <v>1716603</v>
      </c>
      <c r="B1806" s="863" t="s">
        <v>7268</v>
      </c>
      <c r="C1806" s="862" t="s">
        <v>61</v>
      </c>
      <c r="D1806" s="802">
        <f t="shared" si="28"/>
        <v>89.89</v>
      </c>
      <c r="G1806" s="872">
        <v>87.87</v>
      </c>
      <c r="J1806" s="840" t="s">
        <v>15822</v>
      </c>
      <c r="K1806" s="848">
        <f>IFERROR(VLOOKUP(J1806,REAJUSTE!A:AA,27,FALSE),"")</f>
        <v>1.0229999999999999</v>
      </c>
    </row>
    <row r="1807" spans="1:11" ht="18" x14ac:dyDescent="0.2">
      <c r="A1807" s="862">
        <v>1716620</v>
      </c>
      <c r="B1807" s="863" t="s">
        <v>2139</v>
      </c>
      <c r="C1807" s="862" t="s">
        <v>61</v>
      </c>
      <c r="D1807" s="802">
        <f t="shared" si="28"/>
        <v>122.83</v>
      </c>
      <c r="G1807" s="872">
        <v>120.07</v>
      </c>
      <c r="J1807" s="840" t="s">
        <v>15822</v>
      </c>
      <c r="K1807" s="848">
        <f>IFERROR(VLOOKUP(J1807,REAJUSTE!A:AA,27,FALSE),"")</f>
        <v>1.0229999999999999</v>
      </c>
    </row>
    <row r="1808" spans="1:11" ht="18" x14ac:dyDescent="0.2">
      <c r="A1808" s="862">
        <v>1716621</v>
      </c>
      <c r="B1808" s="863" t="s">
        <v>2140</v>
      </c>
      <c r="C1808" s="862" t="s">
        <v>61</v>
      </c>
      <c r="D1808" s="802">
        <f t="shared" si="28"/>
        <v>96.36</v>
      </c>
      <c r="G1808" s="872">
        <v>94.2</v>
      </c>
      <c r="J1808" s="840" t="s">
        <v>15822</v>
      </c>
      <c r="K1808" s="848">
        <f>IFERROR(VLOOKUP(J1808,REAJUSTE!A:AA,27,FALSE),"")</f>
        <v>1.0229999999999999</v>
      </c>
    </row>
    <row r="1809" spans="1:11" ht="18" x14ac:dyDescent="0.2">
      <c r="A1809" s="862">
        <v>1716619</v>
      </c>
      <c r="B1809" s="863" t="s">
        <v>2141</v>
      </c>
      <c r="C1809" s="862" t="s">
        <v>61</v>
      </c>
      <c r="D1809" s="802">
        <f t="shared" si="28"/>
        <v>202.28</v>
      </c>
      <c r="G1809" s="872">
        <v>197.74</v>
      </c>
      <c r="J1809" s="840" t="s">
        <v>15822</v>
      </c>
      <c r="K1809" s="848">
        <f>IFERROR(VLOOKUP(J1809,REAJUSTE!A:AA,27,FALSE),"")</f>
        <v>1.0229999999999999</v>
      </c>
    </row>
    <row r="1810" spans="1:11" ht="18" x14ac:dyDescent="0.2">
      <c r="A1810" s="862">
        <v>1716601</v>
      </c>
      <c r="B1810" s="863" t="s">
        <v>2142</v>
      </c>
      <c r="C1810" s="862" t="s">
        <v>61</v>
      </c>
      <c r="D1810" s="802">
        <f t="shared" si="28"/>
        <v>124.57</v>
      </c>
      <c r="G1810" s="872">
        <v>121.77</v>
      </c>
      <c r="J1810" s="840" t="s">
        <v>15822</v>
      </c>
      <c r="K1810" s="848">
        <f>IFERROR(VLOOKUP(J1810,REAJUSTE!A:AA,27,FALSE),"")</f>
        <v>1.0229999999999999</v>
      </c>
    </row>
    <row r="1811" spans="1:11" ht="18" x14ac:dyDescent="0.2">
      <c r="A1811" s="862">
        <v>1716602</v>
      </c>
      <c r="B1811" s="863" t="s">
        <v>2143</v>
      </c>
      <c r="C1811" s="862" t="s">
        <v>61</v>
      </c>
      <c r="D1811" s="802">
        <f t="shared" si="28"/>
        <v>97.53</v>
      </c>
      <c r="G1811" s="872">
        <v>95.34</v>
      </c>
      <c r="J1811" s="840" t="s">
        <v>15822</v>
      </c>
      <c r="K1811" s="848">
        <f>IFERROR(VLOOKUP(J1811,REAJUSTE!A:AA,27,FALSE),"")</f>
        <v>1.0229999999999999</v>
      </c>
    </row>
    <row r="1812" spans="1:11" ht="18" x14ac:dyDescent="0.2">
      <c r="A1812" s="862">
        <v>1716600</v>
      </c>
      <c r="B1812" s="863" t="s">
        <v>2144</v>
      </c>
      <c r="C1812" s="862" t="s">
        <v>61</v>
      </c>
      <c r="D1812" s="802">
        <f t="shared" si="28"/>
        <v>205.77</v>
      </c>
      <c r="G1812" s="872">
        <v>201.15</v>
      </c>
      <c r="J1812" s="840" t="s">
        <v>15822</v>
      </c>
      <c r="K1812" s="848">
        <f>IFERROR(VLOOKUP(J1812,REAJUSTE!A:AA,27,FALSE),"")</f>
        <v>1.0229999999999999</v>
      </c>
    </row>
    <row r="1813" spans="1:11" ht="18" x14ac:dyDescent="0.2">
      <c r="A1813" s="862">
        <v>1716655</v>
      </c>
      <c r="B1813" s="863" t="s">
        <v>2145</v>
      </c>
      <c r="C1813" s="862" t="s">
        <v>61</v>
      </c>
      <c r="D1813" s="802">
        <f t="shared" si="28"/>
        <v>72.290000000000006</v>
      </c>
      <c r="G1813" s="872">
        <v>70.67</v>
      </c>
      <c r="J1813" s="840" t="s">
        <v>15822</v>
      </c>
      <c r="K1813" s="848">
        <f>IFERROR(VLOOKUP(J1813,REAJUSTE!A:AA,27,FALSE),"")</f>
        <v>1.0229999999999999</v>
      </c>
    </row>
    <row r="1814" spans="1:11" ht="18" x14ac:dyDescent="0.2">
      <c r="A1814" s="862">
        <v>1716639</v>
      </c>
      <c r="B1814" s="863" t="s">
        <v>2146</v>
      </c>
      <c r="C1814" s="862" t="s">
        <v>61</v>
      </c>
      <c r="D1814" s="802">
        <f t="shared" si="28"/>
        <v>50.9</v>
      </c>
      <c r="G1814" s="872">
        <v>49.76</v>
      </c>
      <c r="J1814" s="840" t="s">
        <v>15822</v>
      </c>
      <c r="K1814" s="848">
        <f>IFERROR(VLOOKUP(J1814,REAJUSTE!A:AA,27,FALSE),"")</f>
        <v>1.0229999999999999</v>
      </c>
    </row>
    <row r="1815" spans="1:11" ht="15" x14ac:dyDescent="0.2">
      <c r="A1815" s="862">
        <v>1801636</v>
      </c>
      <c r="B1815" s="863" t="s">
        <v>7269</v>
      </c>
      <c r="C1815" s="862" t="s">
        <v>2147</v>
      </c>
      <c r="D1815" s="802">
        <f t="shared" si="28"/>
        <v>20.36</v>
      </c>
      <c r="G1815" s="872">
        <v>19.91</v>
      </c>
      <c r="J1815" s="840" t="s">
        <v>15822</v>
      </c>
      <c r="K1815" s="848">
        <f>IFERROR(VLOOKUP(J1815,REAJUSTE!A:AA,27,FALSE),"")</f>
        <v>1.0229999999999999</v>
      </c>
    </row>
    <row r="1816" spans="1:11" ht="15" x14ac:dyDescent="0.2">
      <c r="A1816" s="862">
        <v>1801637</v>
      </c>
      <c r="B1816" s="863" t="s">
        <v>2148</v>
      </c>
      <c r="C1816" s="862" t="s">
        <v>2147</v>
      </c>
      <c r="D1816" s="802">
        <f t="shared" si="28"/>
        <v>27.15</v>
      </c>
      <c r="G1816" s="872">
        <v>26.54</v>
      </c>
      <c r="J1816" s="840" t="s">
        <v>15822</v>
      </c>
      <c r="K1816" s="848">
        <f>IFERROR(VLOOKUP(J1816,REAJUSTE!A:AA,27,FALSE),"")</f>
        <v>1.0229999999999999</v>
      </c>
    </row>
    <row r="1817" spans="1:11" ht="15" x14ac:dyDescent="0.2">
      <c r="A1817" s="862">
        <v>1817720</v>
      </c>
      <c r="B1817" s="863" t="s">
        <v>7270</v>
      </c>
      <c r="C1817" s="862" t="s">
        <v>2147</v>
      </c>
      <c r="D1817" s="802">
        <f t="shared" si="28"/>
        <v>102.08</v>
      </c>
      <c r="G1817" s="872">
        <v>99.79</v>
      </c>
      <c r="J1817" s="840" t="s">
        <v>15822</v>
      </c>
      <c r="K1817" s="848">
        <f>IFERROR(VLOOKUP(J1817,REAJUSTE!A:AA,27,FALSE),"")</f>
        <v>1.0229999999999999</v>
      </c>
    </row>
    <row r="1818" spans="1:11" ht="15" x14ac:dyDescent="0.2">
      <c r="A1818" s="862">
        <v>1817723</v>
      </c>
      <c r="B1818" s="863" t="s">
        <v>7271</v>
      </c>
      <c r="C1818" s="862" t="s">
        <v>2147</v>
      </c>
      <c r="D1818" s="802">
        <f t="shared" si="28"/>
        <v>49.66</v>
      </c>
      <c r="G1818" s="872">
        <v>48.55</v>
      </c>
      <c r="J1818" s="840" t="s">
        <v>15822</v>
      </c>
      <c r="K1818" s="848">
        <f>IFERROR(VLOOKUP(J1818,REAJUSTE!A:AA,27,FALSE),"")</f>
        <v>1.0229999999999999</v>
      </c>
    </row>
    <row r="1819" spans="1:11" ht="15" x14ac:dyDescent="0.2">
      <c r="A1819" s="862">
        <v>1817721</v>
      </c>
      <c r="B1819" s="863" t="s">
        <v>7272</v>
      </c>
      <c r="C1819" s="862" t="s">
        <v>2147</v>
      </c>
      <c r="D1819" s="802">
        <f t="shared" si="28"/>
        <v>148.97999999999999</v>
      </c>
      <c r="G1819" s="872">
        <v>145.63999999999999</v>
      </c>
      <c r="J1819" s="840" t="s">
        <v>15822</v>
      </c>
      <c r="K1819" s="848">
        <f>IFERROR(VLOOKUP(J1819,REAJUSTE!A:AA,27,FALSE),"")</f>
        <v>1.0229999999999999</v>
      </c>
    </row>
    <row r="1820" spans="1:11" ht="15" x14ac:dyDescent="0.2">
      <c r="A1820" s="862">
        <v>1817722</v>
      </c>
      <c r="B1820" s="863" t="s">
        <v>7273</v>
      </c>
      <c r="C1820" s="862" t="s">
        <v>2147</v>
      </c>
      <c r="D1820" s="802">
        <f t="shared" si="28"/>
        <v>74.489999999999995</v>
      </c>
      <c r="G1820" s="872">
        <v>72.819999999999993</v>
      </c>
      <c r="J1820" s="840" t="s">
        <v>15822</v>
      </c>
      <c r="K1820" s="848">
        <f>IFERROR(VLOOKUP(J1820,REAJUSTE!A:AA,27,FALSE),"")</f>
        <v>1.0229999999999999</v>
      </c>
    </row>
    <row r="1821" spans="1:11" ht="18" x14ac:dyDescent="0.2">
      <c r="A1821" s="862">
        <v>1917483</v>
      </c>
      <c r="B1821" s="863" t="s">
        <v>2149</v>
      </c>
      <c r="C1821" s="862" t="s">
        <v>61</v>
      </c>
      <c r="D1821" s="802">
        <f t="shared" si="28"/>
        <v>4.79</v>
      </c>
      <c r="G1821" s="872">
        <v>4.6900000000000004</v>
      </c>
      <c r="J1821" s="840" t="s">
        <v>15822</v>
      </c>
      <c r="K1821" s="848">
        <f>IFERROR(VLOOKUP(J1821,REAJUSTE!A:AA,27,FALSE),"")</f>
        <v>1.0229999999999999</v>
      </c>
    </row>
    <row r="1822" spans="1:11" ht="18" x14ac:dyDescent="0.2">
      <c r="A1822" s="862">
        <v>1917484</v>
      </c>
      <c r="B1822" s="863" t="s">
        <v>2150</v>
      </c>
      <c r="C1822" s="862" t="s">
        <v>61</v>
      </c>
      <c r="D1822" s="802">
        <f t="shared" si="28"/>
        <v>4.9800000000000004</v>
      </c>
      <c r="G1822" s="872">
        <v>4.87</v>
      </c>
      <c r="J1822" s="840" t="s">
        <v>15822</v>
      </c>
      <c r="K1822" s="848">
        <f>IFERROR(VLOOKUP(J1822,REAJUSTE!A:AA,27,FALSE),"")</f>
        <v>1.0229999999999999</v>
      </c>
    </row>
    <row r="1823" spans="1:11" ht="18" x14ac:dyDescent="0.2">
      <c r="A1823" s="862">
        <v>1917485</v>
      </c>
      <c r="B1823" s="863" t="s">
        <v>2151</v>
      </c>
      <c r="C1823" s="862" t="s">
        <v>61</v>
      </c>
      <c r="D1823" s="802">
        <f t="shared" si="28"/>
        <v>5.53</v>
      </c>
      <c r="G1823" s="872">
        <v>5.41</v>
      </c>
      <c r="J1823" s="840" t="s">
        <v>15822</v>
      </c>
      <c r="K1823" s="848">
        <f>IFERROR(VLOOKUP(J1823,REAJUSTE!A:AA,27,FALSE),"")</f>
        <v>1.0229999999999999</v>
      </c>
    </row>
    <row r="1824" spans="1:11" ht="18" x14ac:dyDescent="0.2">
      <c r="A1824" s="862">
        <v>1917486</v>
      </c>
      <c r="B1824" s="863" t="s">
        <v>2152</v>
      </c>
      <c r="C1824" s="862" t="s">
        <v>61</v>
      </c>
      <c r="D1824" s="802">
        <f t="shared" si="28"/>
        <v>5.75</v>
      </c>
      <c r="G1824" s="872">
        <v>5.63</v>
      </c>
      <c r="J1824" s="840" t="s">
        <v>15822</v>
      </c>
      <c r="K1824" s="848">
        <f>IFERROR(VLOOKUP(J1824,REAJUSTE!A:AA,27,FALSE),"")</f>
        <v>1.0229999999999999</v>
      </c>
    </row>
    <row r="1825" spans="1:11" ht="18" x14ac:dyDescent="0.2">
      <c r="A1825" s="862">
        <v>1917487</v>
      </c>
      <c r="B1825" s="863" t="s">
        <v>2153</v>
      </c>
      <c r="C1825" s="862" t="s">
        <v>61</v>
      </c>
      <c r="D1825" s="802">
        <f t="shared" si="28"/>
        <v>6.05</v>
      </c>
      <c r="G1825" s="872">
        <v>5.92</v>
      </c>
      <c r="J1825" s="840" t="s">
        <v>15822</v>
      </c>
      <c r="K1825" s="848">
        <f>IFERROR(VLOOKUP(J1825,REAJUSTE!A:AA,27,FALSE),"")</f>
        <v>1.0229999999999999</v>
      </c>
    </row>
    <row r="1826" spans="1:11" ht="18" x14ac:dyDescent="0.2">
      <c r="A1826" s="862">
        <v>1917528</v>
      </c>
      <c r="B1826" s="863" t="s">
        <v>2154</v>
      </c>
      <c r="C1826" s="862" t="s">
        <v>61</v>
      </c>
      <c r="D1826" s="802">
        <f t="shared" si="28"/>
        <v>31.4</v>
      </c>
      <c r="G1826" s="872">
        <v>30.7</v>
      </c>
      <c r="J1826" s="840" t="s">
        <v>15822</v>
      </c>
      <c r="K1826" s="848">
        <f>IFERROR(VLOOKUP(J1826,REAJUSTE!A:AA,27,FALSE),"")</f>
        <v>1.0229999999999999</v>
      </c>
    </row>
    <row r="1827" spans="1:11" ht="18" x14ac:dyDescent="0.2">
      <c r="A1827" s="862">
        <v>1917529</v>
      </c>
      <c r="B1827" s="863" t="s">
        <v>2155</v>
      </c>
      <c r="C1827" s="862" t="s">
        <v>61</v>
      </c>
      <c r="D1827" s="802">
        <f t="shared" si="28"/>
        <v>32.43</v>
      </c>
      <c r="G1827" s="872">
        <v>31.71</v>
      </c>
      <c r="J1827" s="840" t="s">
        <v>15822</v>
      </c>
      <c r="K1827" s="848">
        <f>IFERROR(VLOOKUP(J1827,REAJUSTE!A:AA,27,FALSE),"")</f>
        <v>1.0229999999999999</v>
      </c>
    </row>
    <row r="1828" spans="1:11" ht="18" x14ac:dyDescent="0.2">
      <c r="A1828" s="862">
        <v>1917530</v>
      </c>
      <c r="B1828" s="863" t="s">
        <v>2156</v>
      </c>
      <c r="C1828" s="862" t="s">
        <v>61</v>
      </c>
      <c r="D1828" s="802">
        <f t="shared" si="28"/>
        <v>34.119999999999997</v>
      </c>
      <c r="G1828" s="872">
        <v>33.36</v>
      </c>
      <c r="J1828" s="840" t="s">
        <v>15822</v>
      </c>
      <c r="K1828" s="848">
        <f>IFERROR(VLOOKUP(J1828,REAJUSTE!A:AA,27,FALSE),"")</f>
        <v>1.0229999999999999</v>
      </c>
    </row>
    <row r="1829" spans="1:11" ht="18" x14ac:dyDescent="0.2">
      <c r="A1829" s="862">
        <v>1917531</v>
      </c>
      <c r="B1829" s="863" t="s">
        <v>2157</v>
      </c>
      <c r="C1829" s="862" t="s">
        <v>61</v>
      </c>
      <c r="D1829" s="802">
        <f t="shared" si="28"/>
        <v>35.880000000000003</v>
      </c>
      <c r="G1829" s="872">
        <v>35.08</v>
      </c>
      <c r="J1829" s="840" t="s">
        <v>15822</v>
      </c>
      <c r="K1829" s="848">
        <f>IFERROR(VLOOKUP(J1829,REAJUSTE!A:AA,27,FALSE),"")</f>
        <v>1.0229999999999999</v>
      </c>
    </row>
    <row r="1830" spans="1:11" ht="18" x14ac:dyDescent="0.2">
      <c r="A1830" s="862">
        <v>1917532</v>
      </c>
      <c r="B1830" s="863" t="s">
        <v>2158</v>
      </c>
      <c r="C1830" s="862" t="s">
        <v>61</v>
      </c>
      <c r="D1830" s="802">
        <f t="shared" si="28"/>
        <v>37.86</v>
      </c>
      <c r="G1830" s="872">
        <v>37.01</v>
      </c>
      <c r="J1830" s="840" t="s">
        <v>15822</v>
      </c>
      <c r="K1830" s="848">
        <f>IFERROR(VLOOKUP(J1830,REAJUSTE!A:AA,27,FALSE),"")</f>
        <v>1.0229999999999999</v>
      </c>
    </row>
    <row r="1831" spans="1:11" ht="18" x14ac:dyDescent="0.2">
      <c r="A1831" s="862">
        <v>1917533</v>
      </c>
      <c r="B1831" s="863" t="s">
        <v>2159</v>
      </c>
      <c r="C1831" s="862" t="s">
        <v>61</v>
      </c>
      <c r="D1831" s="802">
        <f t="shared" si="28"/>
        <v>38.93</v>
      </c>
      <c r="G1831" s="872">
        <v>38.06</v>
      </c>
      <c r="J1831" s="840" t="s">
        <v>15822</v>
      </c>
      <c r="K1831" s="848">
        <f>IFERROR(VLOOKUP(J1831,REAJUSTE!A:AA,27,FALSE),"")</f>
        <v>1.0229999999999999</v>
      </c>
    </row>
    <row r="1832" spans="1:11" ht="18" x14ac:dyDescent="0.2">
      <c r="A1832" s="862">
        <v>1917534</v>
      </c>
      <c r="B1832" s="863" t="s">
        <v>2160</v>
      </c>
      <c r="C1832" s="862" t="s">
        <v>61</v>
      </c>
      <c r="D1832" s="802">
        <f t="shared" si="28"/>
        <v>40.020000000000003</v>
      </c>
      <c r="G1832" s="872">
        <v>39.130000000000003</v>
      </c>
      <c r="J1832" s="840" t="s">
        <v>15822</v>
      </c>
      <c r="K1832" s="848">
        <f>IFERROR(VLOOKUP(J1832,REAJUSTE!A:AA,27,FALSE),"")</f>
        <v>1.0229999999999999</v>
      </c>
    </row>
    <row r="1833" spans="1:11" ht="18" x14ac:dyDescent="0.2">
      <c r="A1833" s="862">
        <v>1917535</v>
      </c>
      <c r="B1833" s="863" t="s">
        <v>2161</v>
      </c>
      <c r="C1833" s="862" t="s">
        <v>61</v>
      </c>
      <c r="D1833" s="802">
        <f t="shared" si="28"/>
        <v>41.52</v>
      </c>
      <c r="G1833" s="872">
        <v>40.590000000000003</v>
      </c>
      <c r="J1833" s="840" t="s">
        <v>15822</v>
      </c>
      <c r="K1833" s="848">
        <f>IFERROR(VLOOKUP(J1833,REAJUSTE!A:AA,27,FALSE),"")</f>
        <v>1.0229999999999999</v>
      </c>
    </row>
    <row r="1834" spans="1:11" ht="18" x14ac:dyDescent="0.2">
      <c r="A1834" s="862">
        <v>1917536</v>
      </c>
      <c r="B1834" s="863" t="s">
        <v>2162</v>
      </c>
      <c r="C1834" s="862" t="s">
        <v>61</v>
      </c>
      <c r="D1834" s="802">
        <f t="shared" si="28"/>
        <v>42.78</v>
      </c>
      <c r="G1834" s="872">
        <v>41.82</v>
      </c>
      <c r="J1834" s="840" t="s">
        <v>15822</v>
      </c>
      <c r="K1834" s="848">
        <f>IFERROR(VLOOKUP(J1834,REAJUSTE!A:AA,27,FALSE),"")</f>
        <v>1.0229999999999999</v>
      </c>
    </row>
    <row r="1835" spans="1:11" ht="18" x14ac:dyDescent="0.2">
      <c r="A1835" s="862">
        <v>1917537</v>
      </c>
      <c r="B1835" s="863" t="s">
        <v>2163</v>
      </c>
      <c r="C1835" s="862" t="s">
        <v>61</v>
      </c>
      <c r="D1835" s="802">
        <f t="shared" si="28"/>
        <v>44.07</v>
      </c>
      <c r="G1835" s="872">
        <v>43.08</v>
      </c>
      <c r="J1835" s="840" t="s">
        <v>15822</v>
      </c>
      <c r="K1835" s="848">
        <f>IFERROR(VLOOKUP(J1835,REAJUSTE!A:AA,27,FALSE),"")</f>
        <v>1.0229999999999999</v>
      </c>
    </row>
    <row r="1836" spans="1:11" ht="18" x14ac:dyDescent="0.2">
      <c r="A1836" s="862">
        <v>1917488</v>
      </c>
      <c r="B1836" s="863" t="s">
        <v>2164</v>
      </c>
      <c r="C1836" s="862" t="s">
        <v>61</v>
      </c>
      <c r="D1836" s="802">
        <f t="shared" si="28"/>
        <v>6.29</v>
      </c>
      <c r="G1836" s="872">
        <v>6.15</v>
      </c>
      <c r="J1836" s="840" t="s">
        <v>15822</v>
      </c>
      <c r="K1836" s="848">
        <f>IFERROR(VLOOKUP(J1836,REAJUSTE!A:AA,27,FALSE),"")</f>
        <v>1.0229999999999999</v>
      </c>
    </row>
    <row r="1837" spans="1:11" ht="18" x14ac:dyDescent="0.2">
      <c r="A1837" s="862">
        <v>1917489</v>
      </c>
      <c r="B1837" s="863" t="s">
        <v>2165</v>
      </c>
      <c r="C1837" s="862" t="s">
        <v>61</v>
      </c>
      <c r="D1837" s="802">
        <f t="shared" si="28"/>
        <v>6.58</v>
      </c>
      <c r="G1837" s="872">
        <v>6.44</v>
      </c>
      <c r="J1837" s="840" t="s">
        <v>15822</v>
      </c>
      <c r="K1837" s="848">
        <f>IFERROR(VLOOKUP(J1837,REAJUSTE!A:AA,27,FALSE),"")</f>
        <v>1.0229999999999999</v>
      </c>
    </row>
    <row r="1838" spans="1:11" ht="18" x14ac:dyDescent="0.2">
      <c r="A1838" s="862">
        <v>1917490</v>
      </c>
      <c r="B1838" s="863" t="s">
        <v>2166</v>
      </c>
      <c r="C1838" s="862" t="s">
        <v>61</v>
      </c>
      <c r="D1838" s="802">
        <f t="shared" si="28"/>
        <v>7.08</v>
      </c>
      <c r="G1838" s="872">
        <v>6.93</v>
      </c>
      <c r="J1838" s="840" t="s">
        <v>15822</v>
      </c>
      <c r="K1838" s="848">
        <f>IFERROR(VLOOKUP(J1838,REAJUSTE!A:AA,27,FALSE),"")</f>
        <v>1.0229999999999999</v>
      </c>
    </row>
    <row r="1839" spans="1:11" ht="18" x14ac:dyDescent="0.2">
      <c r="A1839" s="862">
        <v>1917491</v>
      </c>
      <c r="B1839" s="863" t="s">
        <v>2167</v>
      </c>
      <c r="C1839" s="862" t="s">
        <v>61</v>
      </c>
      <c r="D1839" s="802">
        <f t="shared" si="28"/>
        <v>7.4</v>
      </c>
      <c r="G1839" s="872">
        <v>7.24</v>
      </c>
      <c r="J1839" s="840" t="s">
        <v>15822</v>
      </c>
      <c r="K1839" s="848">
        <f>IFERROR(VLOOKUP(J1839,REAJUSTE!A:AA,27,FALSE),"")</f>
        <v>1.0229999999999999</v>
      </c>
    </row>
    <row r="1840" spans="1:11" ht="18" x14ac:dyDescent="0.2">
      <c r="A1840" s="862">
        <v>1917492</v>
      </c>
      <c r="B1840" s="863" t="s">
        <v>2168</v>
      </c>
      <c r="C1840" s="862" t="s">
        <v>61</v>
      </c>
      <c r="D1840" s="802">
        <f t="shared" si="28"/>
        <v>7.66</v>
      </c>
      <c r="G1840" s="872">
        <v>7.49</v>
      </c>
      <c r="J1840" s="840" t="s">
        <v>15822</v>
      </c>
      <c r="K1840" s="848">
        <f>IFERROR(VLOOKUP(J1840,REAJUSTE!A:AA,27,FALSE),"")</f>
        <v>1.0229999999999999</v>
      </c>
    </row>
    <row r="1841" spans="1:11" ht="18" x14ac:dyDescent="0.2">
      <c r="A1841" s="862">
        <v>1917493</v>
      </c>
      <c r="B1841" s="863" t="s">
        <v>2169</v>
      </c>
      <c r="C1841" s="862" t="s">
        <v>61</v>
      </c>
      <c r="D1841" s="802">
        <f t="shared" si="28"/>
        <v>7.99</v>
      </c>
      <c r="G1841" s="872">
        <v>7.82</v>
      </c>
      <c r="J1841" s="840" t="s">
        <v>15822</v>
      </c>
      <c r="K1841" s="848">
        <f>IFERROR(VLOOKUP(J1841,REAJUSTE!A:AA,27,FALSE),"")</f>
        <v>1.0229999999999999</v>
      </c>
    </row>
    <row r="1842" spans="1:11" ht="18" x14ac:dyDescent="0.2">
      <c r="A1842" s="862">
        <v>1917494</v>
      </c>
      <c r="B1842" s="863" t="s">
        <v>2170</v>
      </c>
      <c r="C1842" s="862" t="s">
        <v>61</v>
      </c>
      <c r="D1842" s="802">
        <f t="shared" si="28"/>
        <v>8.34</v>
      </c>
      <c r="G1842" s="872">
        <v>8.16</v>
      </c>
      <c r="J1842" s="840" t="s">
        <v>15822</v>
      </c>
      <c r="K1842" s="848">
        <f>IFERROR(VLOOKUP(J1842,REAJUSTE!A:AA,27,FALSE),"")</f>
        <v>1.0229999999999999</v>
      </c>
    </row>
    <row r="1843" spans="1:11" ht="18" x14ac:dyDescent="0.2">
      <c r="A1843" s="862">
        <v>1917495</v>
      </c>
      <c r="B1843" s="863" t="s">
        <v>2171</v>
      </c>
      <c r="C1843" s="862" t="s">
        <v>61</v>
      </c>
      <c r="D1843" s="802">
        <f t="shared" si="28"/>
        <v>8.91</v>
      </c>
      <c r="G1843" s="872">
        <v>8.7100000000000009</v>
      </c>
      <c r="J1843" s="840" t="s">
        <v>15822</v>
      </c>
      <c r="K1843" s="848">
        <f>IFERROR(VLOOKUP(J1843,REAJUSTE!A:AA,27,FALSE),"")</f>
        <v>1.0229999999999999</v>
      </c>
    </row>
    <row r="1844" spans="1:11" ht="18" x14ac:dyDescent="0.2">
      <c r="A1844" s="862">
        <v>1917496</v>
      </c>
      <c r="B1844" s="863" t="s">
        <v>2172</v>
      </c>
      <c r="C1844" s="862" t="s">
        <v>61</v>
      </c>
      <c r="D1844" s="802">
        <f t="shared" si="28"/>
        <v>9.23</v>
      </c>
      <c r="G1844" s="872">
        <v>9.0299999999999994</v>
      </c>
      <c r="J1844" s="840" t="s">
        <v>15822</v>
      </c>
      <c r="K1844" s="848">
        <f>IFERROR(VLOOKUP(J1844,REAJUSTE!A:AA,27,FALSE),"")</f>
        <v>1.0229999999999999</v>
      </c>
    </row>
    <row r="1845" spans="1:11" ht="18" x14ac:dyDescent="0.2">
      <c r="A1845" s="862">
        <v>1917497</v>
      </c>
      <c r="B1845" s="863" t="s">
        <v>2173</v>
      </c>
      <c r="C1845" s="862" t="s">
        <v>61</v>
      </c>
      <c r="D1845" s="802">
        <f t="shared" si="28"/>
        <v>9.56</v>
      </c>
      <c r="G1845" s="872">
        <v>9.35</v>
      </c>
      <c r="J1845" s="840" t="s">
        <v>15822</v>
      </c>
      <c r="K1845" s="848">
        <f>IFERROR(VLOOKUP(J1845,REAJUSTE!A:AA,27,FALSE),"")</f>
        <v>1.0229999999999999</v>
      </c>
    </row>
    <row r="1846" spans="1:11" ht="18" x14ac:dyDescent="0.2">
      <c r="A1846" s="862">
        <v>1917498</v>
      </c>
      <c r="B1846" s="863" t="s">
        <v>2174</v>
      </c>
      <c r="C1846" s="862" t="s">
        <v>61</v>
      </c>
      <c r="D1846" s="802">
        <f t="shared" si="28"/>
        <v>9.91</v>
      </c>
      <c r="G1846" s="872">
        <v>9.69</v>
      </c>
      <c r="J1846" s="840" t="s">
        <v>15822</v>
      </c>
      <c r="K1846" s="848">
        <f>IFERROR(VLOOKUP(J1846,REAJUSTE!A:AA,27,FALSE),"")</f>
        <v>1.0229999999999999</v>
      </c>
    </row>
    <row r="1847" spans="1:11" ht="18" x14ac:dyDescent="0.2">
      <c r="A1847" s="862">
        <v>1917499</v>
      </c>
      <c r="B1847" s="863" t="s">
        <v>2175</v>
      </c>
      <c r="C1847" s="862" t="s">
        <v>61</v>
      </c>
      <c r="D1847" s="802">
        <f t="shared" si="28"/>
        <v>10.17</v>
      </c>
      <c r="G1847" s="872">
        <v>9.9499999999999993</v>
      </c>
      <c r="J1847" s="840" t="s">
        <v>15822</v>
      </c>
      <c r="K1847" s="848">
        <f>IFERROR(VLOOKUP(J1847,REAJUSTE!A:AA,27,FALSE),"")</f>
        <v>1.0229999999999999</v>
      </c>
    </row>
    <row r="1848" spans="1:11" ht="18" x14ac:dyDescent="0.2">
      <c r="A1848" s="862">
        <v>1917500</v>
      </c>
      <c r="B1848" s="863" t="s">
        <v>2176</v>
      </c>
      <c r="C1848" s="862" t="s">
        <v>61</v>
      </c>
      <c r="D1848" s="802">
        <f t="shared" si="28"/>
        <v>10.8</v>
      </c>
      <c r="G1848" s="872">
        <v>10.56</v>
      </c>
      <c r="J1848" s="840" t="s">
        <v>15822</v>
      </c>
      <c r="K1848" s="848">
        <f>IFERROR(VLOOKUP(J1848,REAJUSTE!A:AA,27,FALSE),"")</f>
        <v>1.0229999999999999</v>
      </c>
    </row>
    <row r="1849" spans="1:11" ht="18" x14ac:dyDescent="0.2">
      <c r="A1849" s="862">
        <v>1917501</v>
      </c>
      <c r="B1849" s="863" t="s">
        <v>2177</v>
      </c>
      <c r="C1849" s="862" t="s">
        <v>61</v>
      </c>
      <c r="D1849" s="802">
        <f t="shared" si="28"/>
        <v>11.15</v>
      </c>
      <c r="G1849" s="872">
        <v>10.9</v>
      </c>
      <c r="J1849" s="840" t="s">
        <v>15822</v>
      </c>
      <c r="K1849" s="848">
        <f>IFERROR(VLOOKUP(J1849,REAJUSTE!A:AA,27,FALSE),"")</f>
        <v>1.0229999999999999</v>
      </c>
    </row>
    <row r="1850" spans="1:11" ht="18" x14ac:dyDescent="0.2">
      <c r="A1850" s="862">
        <v>1917502</v>
      </c>
      <c r="B1850" s="863" t="s">
        <v>2178</v>
      </c>
      <c r="C1850" s="862" t="s">
        <v>61</v>
      </c>
      <c r="D1850" s="802">
        <f t="shared" si="28"/>
        <v>11.49</v>
      </c>
      <c r="G1850" s="872">
        <v>11.24</v>
      </c>
      <c r="J1850" s="840" t="s">
        <v>15822</v>
      </c>
      <c r="K1850" s="848">
        <f>IFERROR(VLOOKUP(J1850,REAJUSTE!A:AA,27,FALSE),"")</f>
        <v>1.0229999999999999</v>
      </c>
    </row>
    <row r="1851" spans="1:11" ht="18" x14ac:dyDescent="0.2">
      <c r="A1851" s="862">
        <v>1917503</v>
      </c>
      <c r="B1851" s="863" t="s">
        <v>2179</v>
      </c>
      <c r="C1851" s="862" t="s">
        <v>61</v>
      </c>
      <c r="D1851" s="802">
        <f t="shared" si="28"/>
        <v>11.85</v>
      </c>
      <c r="G1851" s="872">
        <v>11.59</v>
      </c>
      <c r="J1851" s="840" t="s">
        <v>15822</v>
      </c>
      <c r="K1851" s="848">
        <f>IFERROR(VLOOKUP(J1851,REAJUSTE!A:AA,27,FALSE),"")</f>
        <v>1.0229999999999999</v>
      </c>
    </row>
    <row r="1852" spans="1:11" ht="18" x14ac:dyDescent="0.2">
      <c r="A1852" s="862">
        <v>1917504</v>
      </c>
      <c r="B1852" s="863" t="s">
        <v>2180</v>
      </c>
      <c r="C1852" s="862" t="s">
        <v>61</v>
      </c>
      <c r="D1852" s="802">
        <f t="shared" si="28"/>
        <v>12.21</v>
      </c>
      <c r="G1852" s="872">
        <v>11.94</v>
      </c>
      <c r="J1852" s="840" t="s">
        <v>15822</v>
      </c>
      <c r="K1852" s="848">
        <f>IFERROR(VLOOKUP(J1852,REAJUSTE!A:AA,27,FALSE),"")</f>
        <v>1.0229999999999999</v>
      </c>
    </row>
    <row r="1853" spans="1:11" ht="18" x14ac:dyDescent="0.2">
      <c r="A1853" s="862">
        <v>1917505</v>
      </c>
      <c r="B1853" s="863" t="s">
        <v>2181</v>
      </c>
      <c r="C1853" s="862" t="s">
        <v>61</v>
      </c>
      <c r="D1853" s="802">
        <f t="shared" si="28"/>
        <v>12.85</v>
      </c>
      <c r="G1853" s="872">
        <v>12.57</v>
      </c>
      <c r="J1853" s="840" t="s">
        <v>15822</v>
      </c>
      <c r="K1853" s="848">
        <f>IFERROR(VLOOKUP(J1853,REAJUSTE!A:AA,27,FALSE),"")</f>
        <v>1.0229999999999999</v>
      </c>
    </row>
    <row r="1854" spans="1:11" ht="18" x14ac:dyDescent="0.2">
      <c r="A1854" s="862">
        <v>1917506</v>
      </c>
      <c r="B1854" s="863" t="s">
        <v>2182</v>
      </c>
      <c r="C1854" s="862" t="s">
        <v>61</v>
      </c>
      <c r="D1854" s="802">
        <f t="shared" si="28"/>
        <v>13.21</v>
      </c>
      <c r="G1854" s="872">
        <v>12.92</v>
      </c>
      <c r="J1854" s="840" t="s">
        <v>15822</v>
      </c>
      <c r="K1854" s="848">
        <f>IFERROR(VLOOKUP(J1854,REAJUSTE!A:AA,27,FALSE),"")</f>
        <v>1.0229999999999999</v>
      </c>
    </row>
    <row r="1855" spans="1:11" ht="18" x14ac:dyDescent="0.2">
      <c r="A1855" s="862">
        <v>1917507</v>
      </c>
      <c r="B1855" s="863" t="s">
        <v>2183</v>
      </c>
      <c r="C1855" s="862" t="s">
        <v>61</v>
      </c>
      <c r="D1855" s="802">
        <f t="shared" si="28"/>
        <v>13.58</v>
      </c>
      <c r="G1855" s="872">
        <v>13.28</v>
      </c>
      <c r="J1855" s="840" t="s">
        <v>15822</v>
      </c>
      <c r="K1855" s="848">
        <f>IFERROR(VLOOKUP(J1855,REAJUSTE!A:AA,27,FALSE),"")</f>
        <v>1.0229999999999999</v>
      </c>
    </row>
    <row r="1856" spans="1:11" ht="18" x14ac:dyDescent="0.2">
      <c r="A1856" s="862">
        <v>1917480</v>
      </c>
      <c r="B1856" s="863" t="s">
        <v>2184</v>
      </c>
      <c r="C1856" s="862" t="s">
        <v>61</v>
      </c>
      <c r="D1856" s="802">
        <f t="shared" si="28"/>
        <v>4.17</v>
      </c>
      <c r="G1856" s="872">
        <v>4.08</v>
      </c>
      <c r="J1856" s="840" t="s">
        <v>15822</v>
      </c>
      <c r="K1856" s="848">
        <f>IFERROR(VLOOKUP(J1856,REAJUSTE!A:AA,27,FALSE),"")</f>
        <v>1.0229999999999999</v>
      </c>
    </row>
    <row r="1857" spans="1:11" ht="18" x14ac:dyDescent="0.2">
      <c r="A1857" s="862">
        <v>1917508</v>
      </c>
      <c r="B1857" s="863" t="s">
        <v>2185</v>
      </c>
      <c r="C1857" s="862" t="s">
        <v>61</v>
      </c>
      <c r="D1857" s="802">
        <f t="shared" si="28"/>
        <v>13.96</v>
      </c>
      <c r="G1857" s="872">
        <v>13.65</v>
      </c>
      <c r="J1857" s="840" t="s">
        <v>15822</v>
      </c>
      <c r="K1857" s="848">
        <f>IFERROR(VLOOKUP(J1857,REAJUSTE!A:AA,27,FALSE),"")</f>
        <v>1.0229999999999999</v>
      </c>
    </row>
    <row r="1858" spans="1:11" ht="18" x14ac:dyDescent="0.2">
      <c r="A1858" s="862">
        <v>1917509</v>
      </c>
      <c r="B1858" s="863" t="s">
        <v>2186</v>
      </c>
      <c r="C1858" s="862" t="s">
        <v>61</v>
      </c>
      <c r="D1858" s="802">
        <f t="shared" si="28"/>
        <v>14.42</v>
      </c>
      <c r="G1858" s="872">
        <v>14.1</v>
      </c>
      <c r="J1858" s="840" t="s">
        <v>15822</v>
      </c>
      <c r="K1858" s="848">
        <f>IFERROR(VLOOKUP(J1858,REAJUSTE!A:AA,27,FALSE),"")</f>
        <v>1.0229999999999999</v>
      </c>
    </row>
    <row r="1859" spans="1:11" ht="18" x14ac:dyDescent="0.2">
      <c r="A1859" s="862">
        <v>1917510</v>
      </c>
      <c r="B1859" s="863" t="s">
        <v>2187</v>
      </c>
      <c r="C1859" s="862" t="s">
        <v>61</v>
      </c>
      <c r="D1859" s="802">
        <f t="shared" si="28"/>
        <v>15.09</v>
      </c>
      <c r="G1859" s="872">
        <v>14.76</v>
      </c>
      <c r="J1859" s="840" t="s">
        <v>15822</v>
      </c>
      <c r="K1859" s="848">
        <f>IFERROR(VLOOKUP(J1859,REAJUSTE!A:AA,27,FALSE),"")</f>
        <v>1.0229999999999999</v>
      </c>
    </row>
    <row r="1860" spans="1:11" ht="18" x14ac:dyDescent="0.2">
      <c r="A1860" s="862">
        <v>1917511</v>
      </c>
      <c r="B1860" s="863" t="s">
        <v>2188</v>
      </c>
      <c r="C1860" s="862" t="s">
        <v>61</v>
      </c>
      <c r="D1860" s="802">
        <f t="shared" si="28"/>
        <v>15.5</v>
      </c>
      <c r="G1860" s="872">
        <v>15.16</v>
      </c>
      <c r="J1860" s="840" t="s">
        <v>15822</v>
      </c>
      <c r="K1860" s="848">
        <f>IFERROR(VLOOKUP(J1860,REAJUSTE!A:AA,27,FALSE),"")</f>
        <v>1.0229999999999999</v>
      </c>
    </row>
    <row r="1861" spans="1:11" ht="18" x14ac:dyDescent="0.2">
      <c r="A1861" s="862">
        <v>1917512</v>
      </c>
      <c r="B1861" s="863" t="s">
        <v>2189</v>
      </c>
      <c r="C1861" s="862" t="s">
        <v>61</v>
      </c>
      <c r="D1861" s="802">
        <f t="shared" si="28"/>
        <v>16</v>
      </c>
      <c r="G1861" s="872">
        <v>15.65</v>
      </c>
      <c r="J1861" s="840" t="s">
        <v>15822</v>
      </c>
      <c r="K1861" s="848">
        <f>IFERROR(VLOOKUP(J1861,REAJUSTE!A:AA,27,FALSE),"")</f>
        <v>1.0229999999999999</v>
      </c>
    </row>
    <row r="1862" spans="1:11" ht="18" x14ac:dyDescent="0.2">
      <c r="A1862" s="862">
        <v>1917513</v>
      </c>
      <c r="B1862" s="863" t="s">
        <v>2190</v>
      </c>
      <c r="C1862" s="862" t="s">
        <v>61</v>
      </c>
      <c r="D1862" s="802">
        <f t="shared" si="28"/>
        <v>16.47</v>
      </c>
      <c r="G1862" s="872">
        <v>16.100000000000001</v>
      </c>
      <c r="J1862" s="840" t="s">
        <v>15822</v>
      </c>
      <c r="K1862" s="848">
        <f>IFERROR(VLOOKUP(J1862,REAJUSTE!A:AA,27,FALSE),"")</f>
        <v>1.0229999999999999</v>
      </c>
    </row>
    <row r="1863" spans="1:11" ht="18" x14ac:dyDescent="0.2">
      <c r="A1863" s="862">
        <v>1917514</v>
      </c>
      <c r="B1863" s="863" t="s">
        <v>2191</v>
      </c>
      <c r="C1863" s="862" t="s">
        <v>61</v>
      </c>
      <c r="D1863" s="802">
        <f t="shared" si="28"/>
        <v>17.010000000000002</v>
      </c>
      <c r="G1863" s="872">
        <v>16.63</v>
      </c>
      <c r="J1863" s="840" t="s">
        <v>15822</v>
      </c>
      <c r="K1863" s="848">
        <f>IFERROR(VLOOKUP(J1863,REAJUSTE!A:AA,27,FALSE),"")</f>
        <v>1.0229999999999999</v>
      </c>
    </row>
    <row r="1864" spans="1:11" ht="18" x14ac:dyDescent="0.2">
      <c r="A1864" s="862">
        <v>1917515</v>
      </c>
      <c r="B1864" s="863" t="s">
        <v>2192</v>
      </c>
      <c r="C1864" s="862" t="s">
        <v>61</v>
      </c>
      <c r="D1864" s="802">
        <f t="shared" si="28"/>
        <v>17.86</v>
      </c>
      <c r="G1864" s="872">
        <v>17.46</v>
      </c>
      <c r="J1864" s="840" t="s">
        <v>15822</v>
      </c>
      <c r="K1864" s="848">
        <f>IFERROR(VLOOKUP(J1864,REAJUSTE!A:AA,27,FALSE),"")</f>
        <v>1.0229999999999999</v>
      </c>
    </row>
    <row r="1865" spans="1:11" ht="18" x14ac:dyDescent="0.2">
      <c r="A1865" s="862">
        <v>1917516</v>
      </c>
      <c r="B1865" s="863" t="s">
        <v>2193</v>
      </c>
      <c r="C1865" s="862" t="s">
        <v>61</v>
      </c>
      <c r="D1865" s="802">
        <f t="shared" si="28"/>
        <v>18.45</v>
      </c>
      <c r="G1865" s="872">
        <v>18.04</v>
      </c>
      <c r="J1865" s="840" t="s">
        <v>15822</v>
      </c>
      <c r="K1865" s="848">
        <f>IFERROR(VLOOKUP(J1865,REAJUSTE!A:AA,27,FALSE),"")</f>
        <v>1.0229999999999999</v>
      </c>
    </row>
    <row r="1866" spans="1:11" ht="18" x14ac:dyDescent="0.2">
      <c r="A1866" s="862">
        <v>1917517</v>
      </c>
      <c r="B1866" s="863" t="s">
        <v>2194</v>
      </c>
      <c r="C1866" s="862" t="s">
        <v>61</v>
      </c>
      <c r="D1866" s="802">
        <f t="shared" si="28"/>
        <v>19.260000000000002</v>
      </c>
      <c r="G1866" s="872">
        <v>18.829999999999998</v>
      </c>
      <c r="J1866" s="840" t="s">
        <v>15822</v>
      </c>
      <c r="K1866" s="848">
        <f>IFERROR(VLOOKUP(J1866,REAJUSTE!A:AA,27,FALSE),"")</f>
        <v>1.0229999999999999</v>
      </c>
    </row>
    <row r="1867" spans="1:11" ht="18" x14ac:dyDescent="0.2">
      <c r="A1867" s="862">
        <v>1917481</v>
      </c>
      <c r="B1867" s="863" t="s">
        <v>2195</v>
      </c>
      <c r="C1867" s="862" t="s">
        <v>61</v>
      </c>
      <c r="D1867" s="802">
        <f t="shared" ref="D1867:D1930" si="29">TRUNC(G1867*K1867,2)</f>
        <v>4.34</v>
      </c>
      <c r="G1867" s="872">
        <v>4.25</v>
      </c>
      <c r="J1867" s="840" t="s">
        <v>15822</v>
      </c>
      <c r="K1867" s="848">
        <f>IFERROR(VLOOKUP(J1867,REAJUSTE!A:AA,27,FALSE),"")</f>
        <v>1.0229999999999999</v>
      </c>
    </row>
    <row r="1868" spans="1:11" ht="18" x14ac:dyDescent="0.2">
      <c r="A1868" s="862">
        <v>1917518</v>
      </c>
      <c r="B1868" s="863" t="s">
        <v>2196</v>
      </c>
      <c r="C1868" s="862" t="s">
        <v>61</v>
      </c>
      <c r="D1868" s="802">
        <f t="shared" si="29"/>
        <v>20.05</v>
      </c>
      <c r="G1868" s="872">
        <v>19.600000000000001</v>
      </c>
      <c r="J1868" s="840" t="s">
        <v>15822</v>
      </c>
      <c r="K1868" s="848">
        <f>IFERROR(VLOOKUP(J1868,REAJUSTE!A:AA,27,FALSE),"")</f>
        <v>1.0229999999999999</v>
      </c>
    </row>
    <row r="1869" spans="1:11" ht="18" x14ac:dyDescent="0.2">
      <c r="A1869" s="862">
        <v>1917519</v>
      </c>
      <c r="B1869" s="863" t="s">
        <v>2197</v>
      </c>
      <c r="C1869" s="862" t="s">
        <v>61</v>
      </c>
      <c r="D1869" s="802">
        <f t="shared" si="29"/>
        <v>21.05</v>
      </c>
      <c r="G1869" s="872">
        <v>20.58</v>
      </c>
      <c r="J1869" s="840" t="s">
        <v>15822</v>
      </c>
      <c r="K1869" s="848">
        <f>IFERROR(VLOOKUP(J1869,REAJUSTE!A:AA,27,FALSE),"")</f>
        <v>1.0229999999999999</v>
      </c>
    </row>
    <row r="1870" spans="1:11" ht="18" x14ac:dyDescent="0.2">
      <c r="A1870" s="862">
        <v>1917520</v>
      </c>
      <c r="B1870" s="863" t="s">
        <v>2198</v>
      </c>
      <c r="C1870" s="862" t="s">
        <v>61</v>
      </c>
      <c r="D1870" s="802">
        <f t="shared" si="29"/>
        <v>22.21</v>
      </c>
      <c r="G1870" s="872">
        <v>21.72</v>
      </c>
      <c r="J1870" s="840" t="s">
        <v>15822</v>
      </c>
      <c r="K1870" s="848">
        <f>IFERROR(VLOOKUP(J1870,REAJUSTE!A:AA,27,FALSE),"")</f>
        <v>1.0229999999999999</v>
      </c>
    </row>
    <row r="1871" spans="1:11" ht="18" x14ac:dyDescent="0.2">
      <c r="A1871" s="862">
        <v>1917521</v>
      </c>
      <c r="B1871" s="863" t="s">
        <v>2199</v>
      </c>
      <c r="C1871" s="862" t="s">
        <v>61</v>
      </c>
      <c r="D1871" s="802">
        <f t="shared" si="29"/>
        <v>23.17</v>
      </c>
      <c r="G1871" s="872">
        <v>22.65</v>
      </c>
      <c r="J1871" s="840" t="s">
        <v>15822</v>
      </c>
      <c r="K1871" s="848">
        <f>IFERROR(VLOOKUP(J1871,REAJUSTE!A:AA,27,FALSE),"")</f>
        <v>1.0229999999999999</v>
      </c>
    </row>
    <row r="1872" spans="1:11" ht="18" x14ac:dyDescent="0.2">
      <c r="A1872" s="862">
        <v>1917522</v>
      </c>
      <c r="B1872" s="863" t="s">
        <v>2200</v>
      </c>
      <c r="C1872" s="862" t="s">
        <v>61</v>
      </c>
      <c r="D1872" s="802">
        <f t="shared" si="29"/>
        <v>24.22</v>
      </c>
      <c r="G1872" s="872">
        <v>23.68</v>
      </c>
      <c r="J1872" s="840" t="s">
        <v>15822</v>
      </c>
      <c r="K1872" s="848">
        <f>IFERROR(VLOOKUP(J1872,REAJUSTE!A:AA,27,FALSE),"")</f>
        <v>1.0229999999999999</v>
      </c>
    </row>
    <row r="1873" spans="1:11" ht="18" x14ac:dyDescent="0.2">
      <c r="A1873" s="862">
        <v>1917523</v>
      </c>
      <c r="B1873" s="863" t="s">
        <v>2201</v>
      </c>
      <c r="C1873" s="862" t="s">
        <v>61</v>
      </c>
      <c r="D1873" s="802">
        <f t="shared" si="29"/>
        <v>25.29</v>
      </c>
      <c r="G1873" s="872">
        <v>24.73</v>
      </c>
      <c r="J1873" s="840" t="s">
        <v>15822</v>
      </c>
      <c r="K1873" s="848">
        <f>IFERROR(VLOOKUP(J1873,REAJUSTE!A:AA,27,FALSE),"")</f>
        <v>1.0229999999999999</v>
      </c>
    </row>
    <row r="1874" spans="1:11" ht="18" x14ac:dyDescent="0.2">
      <c r="A1874" s="862">
        <v>1917524</v>
      </c>
      <c r="B1874" s="863" t="s">
        <v>2202</v>
      </c>
      <c r="C1874" s="862" t="s">
        <v>61</v>
      </c>
      <c r="D1874" s="802">
        <f t="shared" si="29"/>
        <v>26.44</v>
      </c>
      <c r="G1874" s="872">
        <v>25.85</v>
      </c>
      <c r="J1874" s="840" t="s">
        <v>15822</v>
      </c>
      <c r="K1874" s="848">
        <f>IFERROR(VLOOKUP(J1874,REAJUSTE!A:AA,27,FALSE),"")</f>
        <v>1.0229999999999999</v>
      </c>
    </row>
    <row r="1875" spans="1:11" ht="18" x14ac:dyDescent="0.2">
      <c r="A1875" s="862">
        <v>1917525</v>
      </c>
      <c r="B1875" s="863" t="s">
        <v>2203</v>
      </c>
      <c r="C1875" s="862" t="s">
        <v>61</v>
      </c>
      <c r="D1875" s="802">
        <f t="shared" si="29"/>
        <v>27.86</v>
      </c>
      <c r="G1875" s="872">
        <v>27.24</v>
      </c>
      <c r="J1875" s="840" t="s">
        <v>15822</v>
      </c>
      <c r="K1875" s="848">
        <f>IFERROR(VLOOKUP(J1875,REAJUSTE!A:AA,27,FALSE),"")</f>
        <v>1.0229999999999999</v>
      </c>
    </row>
    <row r="1876" spans="1:11" ht="18" x14ac:dyDescent="0.2">
      <c r="A1876" s="862">
        <v>1917526</v>
      </c>
      <c r="B1876" s="863" t="s">
        <v>2204</v>
      </c>
      <c r="C1876" s="862" t="s">
        <v>61</v>
      </c>
      <c r="D1876" s="802">
        <f t="shared" si="29"/>
        <v>28.93</v>
      </c>
      <c r="G1876" s="872">
        <v>28.28</v>
      </c>
      <c r="J1876" s="840" t="s">
        <v>15822</v>
      </c>
      <c r="K1876" s="848">
        <f>IFERROR(VLOOKUP(J1876,REAJUSTE!A:AA,27,FALSE),"")</f>
        <v>1.0229999999999999</v>
      </c>
    </row>
    <row r="1877" spans="1:11" ht="18" x14ac:dyDescent="0.2">
      <c r="A1877" s="862">
        <v>1917527</v>
      </c>
      <c r="B1877" s="863" t="s">
        <v>2205</v>
      </c>
      <c r="C1877" s="862" t="s">
        <v>61</v>
      </c>
      <c r="D1877" s="802">
        <f t="shared" si="29"/>
        <v>29.99</v>
      </c>
      <c r="G1877" s="872">
        <v>29.32</v>
      </c>
      <c r="J1877" s="840" t="s">
        <v>15822</v>
      </c>
      <c r="K1877" s="848">
        <f>IFERROR(VLOOKUP(J1877,REAJUSTE!A:AA,27,FALSE),"")</f>
        <v>1.0229999999999999</v>
      </c>
    </row>
    <row r="1878" spans="1:11" ht="18" x14ac:dyDescent="0.2">
      <c r="A1878" s="862">
        <v>1917482</v>
      </c>
      <c r="B1878" s="863" t="s">
        <v>2206</v>
      </c>
      <c r="C1878" s="862" t="s">
        <v>61</v>
      </c>
      <c r="D1878" s="802">
        <f t="shared" si="29"/>
        <v>4.53</v>
      </c>
      <c r="G1878" s="872">
        <v>4.43</v>
      </c>
      <c r="J1878" s="840" t="s">
        <v>15822</v>
      </c>
      <c r="K1878" s="848">
        <f>IFERROR(VLOOKUP(J1878,REAJUSTE!A:AA,27,FALSE),"")</f>
        <v>1.0229999999999999</v>
      </c>
    </row>
    <row r="1879" spans="1:11" ht="18" x14ac:dyDescent="0.2">
      <c r="A1879" s="862">
        <v>1917737</v>
      </c>
      <c r="B1879" s="863" t="s">
        <v>2207</v>
      </c>
      <c r="C1879" s="862" t="s">
        <v>61</v>
      </c>
      <c r="D1879" s="802">
        <f t="shared" si="29"/>
        <v>4.1399999999999997</v>
      </c>
      <c r="G1879" s="872">
        <v>4.05</v>
      </c>
      <c r="J1879" s="840" t="s">
        <v>15822</v>
      </c>
      <c r="K1879" s="848">
        <f>IFERROR(VLOOKUP(J1879,REAJUSTE!A:AA,27,FALSE),"")</f>
        <v>1.0229999999999999</v>
      </c>
    </row>
    <row r="1880" spans="1:11" ht="18" x14ac:dyDescent="0.2">
      <c r="A1880" s="862">
        <v>1917220</v>
      </c>
      <c r="B1880" s="863" t="s">
        <v>7274</v>
      </c>
      <c r="C1880" s="862" t="s">
        <v>61</v>
      </c>
      <c r="D1880" s="802">
        <f t="shared" si="29"/>
        <v>6.89</v>
      </c>
      <c r="G1880" s="872">
        <v>6.74</v>
      </c>
      <c r="J1880" s="840" t="s">
        <v>15822</v>
      </c>
      <c r="K1880" s="848">
        <f>IFERROR(VLOOKUP(J1880,REAJUSTE!A:AA,27,FALSE),"")</f>
        <v>1.0229999999999999</v>
      </c>
    </row>
    <row r="1881" spans="1:11" ht="18" x14ac:dyDescent="0.2">
      <c r="A1881" s="862">
        <v>1917221</v>
      </c>
      <c r="B1881" s="863" t="s">
        <v>7275</v>
      </c>
      <c r="C1881" s="862" t="s">
        <v>61</v>
      </c>
      <c r="D1881" s="802">
        <f t="shared" si="29"/>
        <v>7.37</v>
      </c>
      <c r="G1881" s="872">
        <v>7.21</v>
      </c>
      <c r="J1881" s="840" t="s">
        <v>15822</v>
      </c>
      <c r="K1881" s="848">
        <f>IFERROR(VLOOKUP(J1881,REAJUSTE!A:AA,27,FALSE),"")</f>
        <v>1.0229999999999999</v>
      </c>
    </row>
    <row r="1882" spans="1:11" ht="18" x14ac:dyDescent="0.2">
      <c r="A1882" s="862">
        <v>1917222</v>
      </c>
      <c r="B1882" s="863" t="s">
        <v>7276</v>
      </c>
      <c r="C1882" s="862" t="s">
        <v>61</v>
      </c>
      <c r="D1882" s="802">
        <f t="shared" si="29"/>
        <v>7.96</v>
      </c>
      <c r="G1882" s="872">
        <v>7.79</v>
      </c>
      <c r="J1882" s="840" t="s">
        <v>15822</v>
      </c>
      <c r="K1882" s="848">
        <f>IFERROR(VLOOKUP(J1882,REAJUSTE!A:AA,27,FALSE),"")</f>
        <v>1.0229999999999999</v>
      </c>
    </row>
    <row r="1883" spans="1:11" ht="18" x14ac:dyDescent="0.2">
      <c r="A1883" s="862">
        <v>1917223</v>
      </c>
      <c r="B1883" s="863" t="s">
        <v>7277</v>
      </c>
      <c r="C1883" s="862" t="s">
        <v>61</v>
      </c>
      <c r="D1883" s="802">
        <f t="shared" si="29"/>
        <v>8.33</v>
      </c>
      <c r="G1883" s="872">
        <v>8.15</v>
      </c>
      <c r="J1883" s="840" t="s">
        <v>15822</v>
      </c>
      <c r="K1883" s="848">
        <f>IFERROR(VLOOKUP(J1883,REAJUSTE!A:AA,27,FALSE),"")</f>
        <v>1.0229999999999999</v>
      </c>
    </row>
    <row r="1884" spans="1:11" ht="18" x14ac:dyDescent="0.2">
      <c r="A1884" s="862">
        <v>1917224</v>
      </c>
      <c r="B1884" s="863" t="s">
        <v>7278</v>
      </c>
      <c r="C1884" s="862" t="s">
        <v>61</v>
      </c>
      <c r="D1884" s="802">
        <f t="shared" si="29"/>
        <v>8.73</v>
      </c>
      <c r="G1884" s="872">
        <v>8.5399999999999991</v>
      </c>
      <c r="J1884" s="840" t="s">
        <v>15822</v>
      </c>
      <c r="K1884" s="848">
        <f>IFERROR(VLOOKUP(J1884,REAJUSTE!A:AA,27,FALSE),"")</f>
        <v>1.0229999999999999</v>
      </c>
    </row>
    <row r="1885" spans="1:11" ht="18" x14ac:dyDescent="0.2">
      <c r="A1885" s="862">
        <v>1917225</v>
      </c>
      <c r="B1885" s="863" t="s">
        <v>7279</v>
      </c>
      <c r="C1885" s="862" t="s">
        <v>61</v>
      </c>
      <c r="D1885" s="802">
        <f t="shared" si="29"/>
        <v>9.18</v>
      </c>
      <c r="G1885" s="872">
        <v>8.98</v>
      </c>
      <c r="J1885" s="840" t="s">
        <v>15822</v>
      </c>
      <c r="K1885" s="848">
        <f>IFERROR(VLOOKUP(J1885,REAJUSTE!A:AA,27,FALSE),"")</f>
        <v>1.0229999999999999</v>
      </c>
    </row>
    <row r="1886" spans="1:11" ht="18" x14ac:dyDescent="0.2">
      <c r="A1886" s="862">
        <v>1917226</v>
      </c>
      <c r="B1886" s="863" t="s">
        <v>7280</v>
      </c>
      <c r="C1886" s="862" t="s">
        <v>61</v>
      </c>
      <c r="D1886" s="802">
        <f t="shared" si="29"/>
        <v>9.61</v>
      </c>
      <c r="G1886" s="872">
        <v>9.4</v>
      </c>
      <c r="J1886" s="840" t="s">
        <v>15822</v>
      </c>
      <c r="K1886" s="848">
        <f>IFERROR(VLOOKUP(J1886,REAJUSTE!A:AA,27,FALSE),"")</f>
        <v>1.0229999999999999</v>
      </c>
    </row>
    <row r="1887" spans="1:11" ht="18" x14ac:dyDescent="0.2">
      <c r="A1887" s="862">
        <v>1917227</v>
      </c>
      <c r="B1887" s="863" t="s">
        <v>7281</v>
      </c>
      <c r="C1887" s="862" t="s">
        <v>61</v>
      </c>
      <c r="D1887" s="802">
        <f t="shared" si="29"/>
        <v>10.24</v>
      </c>
      <c r="G1887" s="872">
        <v>10.01</v>
      </c>
      <c r="J1887" s="840" t="s">
        <v>15822</v>
      </c>
      <c r="K1887" s="848">
        <f>IFERROR(VLOOKUP(J1887,REAJUSTE!A:AA,27,FALSE),"")</f>
        <v>1.0229999999999999</v>
      </c>
    </row>
    <row r="1888" spans="1:11" ht="18" x14ac:dyDescent="0.2">
      <c r="A1888" s="862">
        <v>1917228</v>
      </c>
      <c r="B1888" s="863" t="s">
        <v>7282</v>
      </c>
      <c r="C1888" s="862" t="s">
        <v>61</v>
      </c>
      <c r="D1888" s="802">
        <f t="shared" si="29"/>
        <v>10.76</v>
      </c>
      <c r="G1888" s="872">
        <v>10.52</v>
      </c>
      <c r="J1888" s="840" t="s">
        <v>15822</v>
      </c>
      <c r="K1888" s="848">
        <f>IFERROR(VLOOKUP(J1888,REAJUSTE!A:AA,27,FALSE),"")</f>
        <v>1.0229999999999999</v>
      </c>
    </row>
    <row r="1889" spans="1:11" ht="18" x14ac:dyDescent="0.2">
      <c r="A1889" s="862">
        <v>1917229</v>
      </c>
      <c r="B1889" s="863" t="s">
        <v>7283</v>
      </c>
      <c r="C1889" s="862" t="s">
        <v>61</v>
      </c>
      <c r="D1889" s="802">
        <f t="shared" si="29"/>
        <v>11.21</v>
      </c>
      <c r="G1889" s="872">
        <v>10.96</v>
      </c>
      <c r="J1889" s="840" t="s">
        <v>15822</v>
      </c>
      <c r="K1889" s="848">
        <f>IFERROR(VLOOKUP(J1889,REAJUSTE!A:AA,27,FALSE),"")</f>
        <v>1.0229999999999999</v>
      </c>
    </row>
    <row r="1890" spans="1:11" ht="18" x14ac:dyDescent="0.2">
      <c r="A1890" s="862">
        <v>1917230</v>
      </c>
      <c r="B1890" s="863" t="s">
        <v>7284</v>
      </c>
      <c r="C1890" s="862" t="s">
        <v>61</v>
      </c>
      <c r="D1890" s="802">
        <f t="shared" si="29"/>
        <v>11.72</v>
      </c>
      <c r="G1890" s="872">
        <v>11.46</v>
      </c>
      <c r="J1890" s="840" t="s">
        <v>15822</v>
      </c>
      <c r="K1890" s="848">
        <f>IFERROR(VLOOKUP(J1890,REAJUSTE!A:AA,27,FALSE),"")</f>
        <v>1.0229999999999999</v>
      </c>
    </row>
    <row r="1891" spans="1:11" ht="18" x14ac:dyDescent="0.2">
      <c r="A1891" s="862">
        <v>1917231</v>
      </c>
      <c r="B1891" s="863" t="s">
        <v>7285</v>
      </c>
      <c r="C1891" s="862" t="s">
        <v>61</v>
      </c>
      <c r="D1891" s="802">
        <f t="shared" si="29"/>
        <v>12.25</v>
      </c>
      <c r="G1891" s="872">
        <v>11.98</v>
      </c>
      <c r="J1891" s="840" t="s">
        <v>15822</v>
      </c>
      <c r="K1891" s="848">
        <f>IFERROR(VLOOKUP(J1891,REAJUSTE!A:AA,27,FALSE),"")</f>
        <v>1.0229999999999999</v>
      </c>
    </row>
    <row r="1892" spans="1:11" ht="18" x14ac:dyDescent="0.2">
      <c r="A1892" s="862">
        <v>1917232</v>
      </c>
      <c r="B1892" s="863" t="s">
        <v>7286</v>
      </c>
      <c r="C1892" s="862" t="s">
        <v>61</v>
      </c>
      <c r="D1892" s="802">
        <f t="shared" si="29"/>
        <v>12.98</v>
      </c>
      <c r="G1892" s="872">
        <v>12.69</v>
      </c>
      <c r="J1892" s="840" t="s">
        <v>15822</v>
      </c>
      <c r="K1892" s="848">
        <f>IFERROR(VLOOKUP(J1892,REAJUSTE!A:AA,27,FALSE),"")</f>
        <v>1.0229999999999999</v>
      </c>
    </row>
    <row r="1893" spans="1:11" ht="18" x14ac:dyDescent="0.2">
      <c r="A1893" s="862">
        <v>1917233</v>
      </c>
      <c r="B1893" s="863" t="s">
        <v>7287</v>
      </c>
      <c r="C1893" s="862" t="s">
        <v>61</v>
      </c>
      <c r="D1893" s="802">
        <f t="shared" si="29"/>
        <v>13.53</v>
      </c>
      <c r="G1893" s="872">
        <v>13.23</v>
      </c>
      <c r="J1893" s="840" t="s">
        <v>15822</v>
      </c>
      <c r="K1893" s="848">
        <f>IFERROR(VLOOKUP(J1893,REAJUSTE!A:AA,27,FALSE),"")</f>
        <v>1.0229999999999999</v>
      </c>
    </row>
    <row r="1894" spans="1:11" ht="18" x14ac:dyDescent="0.2">
      <c r="A1894" s="862">
        <v>1917234</v>
      </c>
      <c r="B1894" s="863" t="s">
        <v>7288</v>
      </c>
      <c r="C1894" s="862" t="s">
        <v>61</v>
      </c>
      <c r="D1894" s="802">
        <f t="shared" si="29"/>
        <v>14.19</v>
      </c>
      <c r="G1894" s="872">
        <v>13.88</v>
      </c>
      <c r="J1894" s="840" t="s">
        <v>15822</v>
      </c>
      <c r="K1894" s="848">
        <f>IFERROR(VLOOKUP(J1894,REAJUSTE!A:AA,27,FALSE),"")</f>
        <v>1.0229999999999999</v>
      </c>
    </row>
    <row r="1895" spans="1:11" ht="18" x14ac:dyDescent="0.2">
      <c r="A1895" s="862">
        <v>1917217</v>
      </c>
      <c r="B1895" s="863" t="s">
        <v>7289</v>
      </c>
      <c r="C1895" s="862" t="s">
        <v>61</v>
      </c>
      <c r="D1895" s="802">
        <f t="shared" si="29"/>
        <v>5.62</v>
      </c>
      <c r="G1895" s="872">
        <v>5.5</v>
      </c>
      <c r="J1895" s="840" t="s">
        <v>15822</v>
      </c>
      <c r="K1895" s="848">
        <f>IFERROR(VLOOKUP(J1895,REAJUSTE!A:AA,27,FALSE),"")</f>
        <v>1.0229999999999999</v>
      </c>
    </row>
    <row r="1896" spans="1:11" ht="18" x14ac:dyDescent="0.2">
      <c r="A1896" s="862">
        <v>1917218</v>
      </c>
      <c r="B1896" s="863" t="s">
        <v>7290</v>
      </c>
      <c r="C1896" s="862" t="s">
        <v>61</v>
      </c>
      <c r="D1896" s="802">
        <f t="shared" si="29"/>
        <v>5.86</v>
      </c>
      <c r="G1896" s="872">
        <v>5.73</v>
      </c>
      <c r="J1896" s="840" t="s">
        <v>15822</v>
      </c>
      <c r="K1896" s="848">
        <f>IFERROR(VLOOKUP(J1896,REAJUSTE!A:AA,27,FALSE),"")</f>
        <v>1.0229999999999999</v>
      </c>
    </row>
    <row r="1897" spans="1:11" ht="18" x14ac:dyDescent="0.2">
      <c r="A1897" s="862">
        <v>1917219</v>
      </c>
      <c r="B1897" s="863" t="s">
        <v>7291</v>
      </c>
      <c r="C1897" s="862" t="s">
        <v>61</v>
      </c>
      <c r="D1897" s="802">
        <f t="shared" si="29"/>
        <v>6.32</v>
      </c>
      <c r="G1897" s="872">
        <v>6.18</v>
      </c>
      <c r="J1897" s="840" t="s">
        <v>15822</v>
      </c>
      <c r="K1897" s="848">
        <f>IFERROR(VLOOKUP(J1897,REAJUSTE!A:AA,27,FALSE),"")</f>
        <v>1.0229999999999999</v>
      </c>
    </row>
    <row r="1898" spans="1:11" ht="18" x14ac:dyDescent="0.2">
      <c r="A1898" s="862">
        <v>1917724</v>
      </c>
      <c r="B1898" s="863" t="s">
        <v>7292</v>
      </c>
      <c r="C1898" s="862" t="s">
        <v>61</v>
      </c>
      <c r="D1898" s="802">
        <f t="shared" si="29"/>
        <v>5.5</v>
      </c>
      <c r="G1898" s="872">
        <v>5.38</v>
      </c>
      <c r="J1898" s="840" t="s">
        <v>15822</v>
      </c>
      <c r="K1898" s="848">
        <f>IFERROR(VLOOKUP(J1898,REAJUSTE!A:AA,27,FALSE),"")</f>
        <v>1.0229999999999999</v>
      </c>
    </row>
    <row r="1899" spans="1:11" ht="18" x14ac:dyDescent="0.2">
      <c r="A1899" s="862">
        <v>1917274</v>
      </c>
      <c r="B1899" s="863" t="s">
        <v>7293</v>
      </c>
      <c r="C1899" s="862" t="s">
        <v>61</v>
      </c>
      <c r="D1899" s="802">
        <f t="shared" si="29"/>
        <v>5.0999999999999996</v>
      </c>
      <c r="G1899" s="872">
        <v>4.99</v>
      </c>
      <c r="J1899" s="840" t="s">
        <v>15822</v>
      </c>
      <c r="K1899" s="848">
        <f>IFERROR(VLOOKUP(J1899,REAJUSTE!A:AA,27,FALSE),"")</f>
        <v>1.0229999999999999</v>
      </c>
    </row>
    <row r="1900" spans="1:11" ht="18" x14ac:dyDescent="0.2">
      <c r="A1900" s="862">
        <v>1917275</v>
      </c>
      <c r="B1900" s="863" t="s">
        <v>7294</v>
      </c>
      <c r="C1900" s="862" t="s">
        <v>61</v>
      </c>
      <c r="D1900" s="802">
        <f t="shared" si="29"/>
        <v>5.42</v>
      </c>
      <c r="G1900" s="872">
        <v>5.3</v>
      </c>
      <c r="J1900" s="840" t="s">
        <v>15822</v>
      </c>
      <c r="K1900" s="848">
        <f>IFERROR(VLOOKUP(J1900,REAJUSTE!A:AA,27,FALSE),"")</f>
        <v>1.0229999999999999</v>
      </c>
    </row>
    <row r="1901" spans="1:11" ht="18" x14ac:dyDescent="0.2">
      <c r="A1901" s="862">
        <v>1917276</v>
      </c>
      <c r="B1901" s="863" t="s">
        <v>7295</v>
      </c>
      <c r="C1901" s="862" t="s">
        <v>61</v>
      </c>
      <c r="D1901" s="802">
        <f t="shared" si="29"/>
        <v>5.98</v>
      </c>
      <c r="G1901" s="872">
        <v>5.85</v>
      </c>
      <c r="J1901" s="840" t="s">
        <v>15822</v>
      </c>
      <c r="K1901" s="848">
        <f>IFERROR(VLOOKUP(J1901,REAJUSTE!A:AA,27,FALSE),"")</f>
        <v>1.0229999999999999</v>
      </c>
    </row>
    <row r="1902" spans="1:11" ht="18" x14ac:dyDescent="0.2">
      <c r="A1902" s="862">
        <v>1917277</v>
      </c>
      <c r="B1902" s="863" t="s">
        <v>7296</v>
      </c>
      <c r="C1902" s="862" t="s">
        <v>61</v>
      </c>
      <c r="D1902" s="802">
        <f t="shared" si="29"/>
        <v>6.4</v>
      </c>
      <c r="G1902" s="872">
        <v>6.26</v>
      </c>
      <c r="J1902" s="840" t="s">
        <v>15822</v>
      </c>
      <c r="K1902" s="848">
        <f>IFERROR(VLOOKUP(J1902,REAJUSTE!A:AA,27,FALSE),"")</f>
        <v>1.0229999999999999</v>
      </c>
    </row>
    <row r="1903" spans="1:11" ht="18" x14ac:dyDescent="0.2">
      <c r="A1903" s="862">
        <v>1917278</v>
      </c>
      <c r="B1903" s="863" t="s">
        <v>7297</v>
      </c>
      <c r="C1903" s="862" t="s">
        <v>61</v>
      </c>
      <c r="D1903" s="802">
        <f t="shared" si="29"/>
        <v>6.61</v>
      </c>
      <c r="G1903" s="872">
        <v>6.47</v>
      </c>
      <c r="J1903" s="840" t="s">
        <v>15822</v>
      </c>
      <c r="K1903" s="848">
        <f>IFERROR(VLOOKUP(J1903,REAJUSTE!A:AA,27,FALSE),"")</f>
        <v>1.0229999999999999</v>
      </c>
    </row>
    <row r="1904" spans="1:11" ht="18" x14ac:dyDescent="0.2">
      <c r="A1904" s="862">
        <v>1917279</v>
      </c>
      <c r="B1904" s="863" t="s">
        <v>7298</v>
      </c>
      <c r="C1904" s="862" t="s">
        <v>61</v>
      </c>
      <c r="D1904" s="802">
        <f t="shared" si="29"/>
        <v>7.03</v>
      </c>
      <c r="G1904" s="872">
        <v>6.88</v>
      </c>
      <c r="J1904" s="840" t="s">
        <v>15822</v>
      </c>
      <c r="K1904" s="848">
        <f>IFERROR(VLOOKUP(J1904,REAJUSTE!A:AA,27,FALSE),"")</f>
        <v>1.0229999999999999</v>
      </c>
    </row>
    <row r="1905" spans="1:11" ht="18" x14ac:dyDescent="0.2">
      <c r="A1905" s="862">
        <v>1917280</v>
      </c>
      <c r="B1905" s="863" t="s">
        <v>7299</v>
      </c>
      <c r="C1905" s="862" t="s">
        <v>61</v>
      </c>
      <c r="D1905" s="802">
        <f t="shared" si="29"/>
        <v>7.44</v>
      </c>
      <c r="G1905" s="872">
        <v>7.28</v>
      </c>
      <c r="J1905" s="840" t="s">
        <v>15822</v>
      </c>
      <c r="K1905" s="848">
        <f>IFERROR(VLOOKUP(J1905,REAJUSTE!A:AA,27,FALSE),"")</f>
        <v>1.0229999999999999</v>
      </c>
    </row>
    <row r="1906" spans="1:11" ht="18" x14ac:dyDescent="0.2">
      <c r="A1906" s="862">
        <v>1917281</v>
      </c>
      <c r="B1906" s="863" t="s">
        <v>7300</v>
      </c>
      <c r="C1906" s="862" t="s">
        <v>61</v>
      </c>
      <c r="D1906" s="802">
        <f t="shared" si="29"/>
        <v>8.0299999999999994</v>
      </c>
      <c r="G1906" s="872">
        <v>7.85</v>
      </c>
      <c r="J1906" s="840" t="s">
        <v>15822</v>
      </c>
      <c r="K1906" s="848">
        <f>IFERROR(VLOOKUP(J1906,REAJUSTE!A:AA,27,FALSE),"")</f>
        <v>1.0229999999999999</v>
      </c>
    </row>
    <row r="1907" spans="1:11" ht="18" x14ac:dyDescent="0.2">
      <c r="A1907" s="862">
        <v>1917282</v>
      </c>
      <c r="B1907" s="863" t="s">
        <v>7301</v>
      </c>
      <c r="C1907" s="862" t="s">
        <v>61</v>
      </c>
      <c r="D1907" s="802">
        <f t="shared" si="29"/>
        <v>8.42</v>
      </c>
      <c r="G1907" s="872">
        <v>8.24</v>
      </c>
      <c r="J1907" s="840" t="s">
        <v>15822</v>
      </c>
      <c r="K1907" s="848">
        <f>IFERROR(VLOOKUP(J1907,REAJUSTE!A:AA,27,FALSE),"")</f>
        <v>1.0229999999999999</v>
      </c>
    </row>
    <row r="1908" spans="1:11" ht="18" x14ac:dyDescent="0.2">
      <c r="A1908" s="862">
        <v>1917283</v>
      </c>
      <c r="B1908" s="863" t="s">
        <v>7302</v>
      </c>
      <c r="C1908" s="862" t="s">
        <v>61</v>
      </c>
      <c r="D1908" s="802">
        <f t="shared" si="29"/>
        <v>8.83</v>
      </c>
      <c r="G1908" s="872">
        <v>8.64</v>
      </c>
      <c r="J1908" s="840" t="s">
        <v>15822</v>
      </c>
      <c r="K1908" s="848">
        <f>IFERROR(VLOOKUP(J1908,REAJUSTE!A:AA,27,FALSE),"")</f>
        <v>1.0229999999999999</v>
      </c>
    </row>
    <row r="1909" spans="1:11" ht="18" x14ac:dyDescent="0.2">
      <c r="A1909" s="862">
        <v>1917284</v>
      </c>
      <c r="B1909" s="863" t="s">
        <v>7303</v>
      </c>
      <c r="C1909" s="862" t="s">
        <v>61</v>
      </c>
      <c r="D1909" s="802">
        <f t="shared" si="29"/>
        <v>9.1999999999999993</v>
      </c>
      <c r="G1909" s="872">
        <v>9</v>
      </c>
      <c r="J1909" s="840" t="s">
        <v>15822</v>
      </c>
      <c r="K1909" s="848">
        <f>IFERROR(VLOOKUP(J1909,REAJUSTE!A:AA,27,FALSE),"")</f>
        <v>1.0229999999999999</v>
      </c>
    </row>
    <row r="1910" spans="1:11" ht="18" x14ac:dyDescent="0.2">
      <c r="A1910" s="862">
        <v>1917285</v>
      </c>
      <c r="B1910" s="863" t="s">
        <v>7304</v>
      </c>
      <c r="C1910" s="862" t="s">
        <v>61</v>
      </c>
      <c r="D1910" s="802">
        <f t="shared" si="29"/>
        <v>9.6199999999999992</v>
      </c>
      <c r="G1910" s="872">
        <v>9.41</v>
      </c>
      <c r="J1910" s="840" t="s">
        <v>15822</v>
      </c>
      <c r="K1910" s="848">
        <f>IFERROR(VLOOKUP(J1910,REAJUSTE!A:AA,27,FALSE),"")</f>
        <v>1.0229999999999999</v>
      </c>
    </row>
    <row r="1911" spans="1:11" ht="18" x14ac:dyDescent="0.2">
      <c r="A1911" s="862">
        <v>1917286</v>
      </c>
      <c r="B1911" s="863" t="s">
        <v>7305</v>
      </c>
      <c r="C1911" s="862" t="s">
        <v>61</v>
      </c>
      <c r="D1911" s="802">
        <f t="shared" si="29"/>
        <v>10.36</v>
      </c>
      <c r="G1911" s="872">
        <v>10.130000000000001</v>
      </c>
      <c r="J1911" s="840" t="s">
        <v>15822</v>
      </c>
      <c r="K1911" s="848">
        <f>IFERROR(VLOOKUP(J1911,REAJUSTE!A:AA,27,FALSE),"")</f>
        <v>1.0229999999999999</v>
      </c>
    </row>
    <row r="1912" spans="1:11" ht="18" x14ac:dyDescent="0.2">
      <c r="A1912" s="862">
        <v>1917287</v>
      </c>
      <c r="B1912" s="863" t="s">
        <v>7306</v>
      </c>
      <c r="C1912" s="862" t="s">
        <v>61</v>
      </c>
      <c r="D1912" s="802">
        <f t="shared" si="29"/>
        <v>10.82</v>
      </c>
      <c r="G1912" s="872">
        <v>10.58</v>
      </c>
      <c r="J1912" s="840" t="s">
        <v>15822</v>
      </c>
      <c r="K1912" s="848">
        <f>IFERROR(VLOOKUP(J1912,REAJUSTE!A:AA,27,FALSE),"")</f>
        <v>1.0229999999999999</v>
      </c>
    </row>
    <row r="1913" spans="1:11" ht="18" x14ac:dyDescent="0.2">
      <c r="A1913" s="862">
        <v>1917288</v>
      </c>
      <c r="B1913" s="863" t="s">
        <v>7307</v>
      </c>
      <c r="C1913" s="862" t="s">
        <v>61</v>
      </c>
      <c r="D1913" s="802">
        <f t="shared" si="29"/>
        <v>11.29</v>
      </c>
      <c r="G1913" s="872">
        <v>11.04</v>
      </c>
      <c r="J1913" s="840" t="s">
        <v>15822</v>
      </c>
      <c r="K1913" s="848">
        <f>IFERROR(VLOOKUP(J1913,REAJUSTE!A:AA,27,FALSE),"")</f>
        <v>1.0229999999999999</v>
      </c>
    </row>
    <row r="1914" spans="1:11" ht="18" x14ac:dyDescent="0.2">
      <c r="A1914" s="862">
        <v>1917289</v>
      </c>
      <c r="B1914" s="863" t="s">
        <v>7308</v>
      </c>
      <c r="C1914" s="862" t="s">
        <v>61</v>
      </c>
      <c r="D1914" s="802">
        <f t="shared" si="29"/>
        <v>11.82</v>
      </c>
      <c r="G1914" s="872">
        <v>11.56</v>
      </c>
      <c r="J1914" s="840" t="s">
        <v>15822</v>
      </c>
      <c r="K1914" s="848">
        <f>IFERROR(VLOOKUP(J1914,REAJUSTE!A:AA,27,FALSE),"")</f>
        <v>1.0229999999999999</v>
      </c>
    </row>
    <row r="1915" spans="1:11" ht="18" x14ac:dyDescent="0.2">
      <c r="A1915" s="862">
        <v>1917290</v>
      </c>
      <c r="B1915" s="863" t="s">
        <v>7309</v>
      </c>
      <c r="C1915" s="862" t="s">
        <v>61</v>
      </c>
      <c r="D1915" s="802">
        <f t="shared" si="29"/>
        <v>12.37</v>
      </c>
      <c r="G1915" s="872">
        <v>12.1</v>
      </c>
      <c r="J1915" s="840" t="s">
        <v>15822</v>
      </c>
      <c r="K1915" s="848">
        <f>IFERROR(VLOOKUP(J1915,REAJUSTE!A:AA,27,FALSE),"")</f>
        <v>1.0229999999999999</v>
      </c>
    </row>
    <row r="1916" spans="1:11" ht="18" x14ac:dyDescent="0.2">
      <c r="A1916" s="862">
        <v>1917291</v>
      </c>
      <c r="B1916" s="863" t="s">
        <v>7310</v>
      </c>
      <c r="C1916" s="862" t="s">
        <v>61</v>
      </c>
      <c r="D1916" s="802">
        <f t="shared" si="29"/>
        <v>13.19</v>
      </c>
      <c r="G1916" s="872">
        <v>12.9</v>
      </c>
      <c r="J1916" s="840" t="s">
        <v>15822</v>
      </c>
      <c r="K1916" s="848">
        <f>IFERROR(VLOOKUP(J1916,REAJUSTE!A:AA,27,FALSE),"")</f>
        <v>1.0229999999999999</v>
      </c>
    </row>
    <row r="1917" spans="1:11" ht="18" x14ac:dyDescent="0.2">
      <c r="A1917" s="862">
        <v>1917292</v>
      </c>
      <c r="B1917" s="863" t="s">
        <v>7311</v>
      </c>
      <c r="C1917" s="862" t="s">
        <v>61</v>
      </c>
      <c r="D1917" s="802">
        <f t="shared" si="29"/>
        <v>13.79</v>
      </c>
      <c r="G1917" s="872">
        <v>13.48</v>
      </c>
      <c r="J1917" s="840" t="s">
        <v>15822</v>
      </c>
      <c r="K1917" s="848">
        <f>IFERROR(VLOOKUP(J1917,REAJUSTE!A:AA,27,FALSE),"")</f>
        <v>1.0229999999999999</v>
      </c>
    </row>
    <row r="1918" spans="1:11" ht="18" x14ac:dyDescent="0.2">
      <c r="A1918" s="862">
        <v>1917293</v>
      </c>
      <c r="B1918" s="863" t="s">
        <v>7312</v>
      </c>
      <c r="C1918" s="862" t="s">
        <v>61</v>
      </c>
      <c r="D1918" s="802">
        <f t="shared" si="29"/>
        <v>14.42</v>
      </c>
      <c r="G1918" s="872">
        <v>14.1</v>
      </c>
      <c r="J1918" s="840" t="s">
        <v>15822</v>
      </c>
      <c r="K1918" s="848">
        <f>IFERROR(VLOOKUP(J1918,REAJUSTE!A:AA,27,FALSE),"")</f>
        <v>1.0229999999999999</v>
      </c>
    </row>
    <row r="1919" spans="1:11" ht="18" x14ac:dyDescent="0.2">
      <c r="A1919" s="862">
        <v>1917294</v>
      </c>
      <c r="B1919" s="863" t="s">
        <v>7313</v>
      </c>
      <c r="C1919" s="862" t="s">
        <v>61</v>
      </c>
      <c r="D1919" s="802">
        <f t="shared" si="29"/>
        <v>15.26</v>
      </c>
      <c r="G1919" s="872">
        <v>14.92</v>
      </c>
      <c r="J1919" s="840" t="s">
        <v>15822</v>
      </c>
      <c r="K1919" s="848">
        <f>IFERROR(VLOOKUP(J1919,REAJUSTE!A:AA,27,FALSE),"")</f>
        <v>1.0229999999999999</v>
      </c>
    </row>
    <row r="1920" spans="1:11" ht="18" x14ac:dyDescent="0.2">
      <c r="A1920" s="862">
        <v>1917295</v>
      </c>
      <c r="B1920" s="863" t="s">
        <v>7314</v>
      </c>
      <c r="C1920" s="862" t="s">
        <v>61</v>
      </c>
      <c r="D1920" s="802">
        <f t="shared" si="29"/>
        <v>16.09</v>
      </c>
      <c r="G1920" s="872">
        <v>15.73</v>
      </c>
      <c r="J1920" s="840" t="s">
        <v>15822</v>
      </c>
      <c r="K1920" s="848">
        <f>IFERROR(VLOOKUP(J1920,REAJUSTE!A:AA,27,FALSE),"")</f>
        <v>1.0229999999999999</v>
      </c>
    </row>
    <row r="1921" spans="1:11" ht="18" x14ac:dyDescent="0.2">
      <c r="A1921" s="862">
        <v>1917296</v>
      </c>
      <c r="B1921" s="863" t="s">
        <v>7315</v>
      </c>
      <c r="C1921" s="862" t="s">
        <v>61</v>
      </c>
      <c r="D1921" s="802">
        <f t="shared" si="29"/>
        <v>17.260000000000002</v>
      </c>
      <c r="G1921" s="872">
        <v>16.88</v>
      </c>
      <c r="J1921" s="840" t="s">
        <v>15822</v>
      </c>
      <c r="K1921" s="848">
        <f>IFERROR(VLOOKUP(J1921,REAJUSTE!A:AA,27,FALSE),"")</f>
        <v>1.0229999999999999</v>
      </c>
    </row>
    <row r="1922" spans="1:11" ht="18" x14ac:dyDescent="0.2">
      <c r="A1922" s="862">
        <v>1917297</v>
      </c>
      <c r="B1922" s="863" t="s">
        <v>7316</v>
      </c>
      <c r="C1922" s="862" t="s">
        <v>61</v>
      </c>
      <c r="D1922" s="802">
        <f t="shared" si="29"/>
        <v>18.350000000000001</v>
      </c>
      <c r="G1922" s="872">
        <v>17.940000000000001</v>
      </c>
      <c r="J1922" s="840" t="s">
        <v>15822</v>
      </c>
      <c r="K1922" s="848">
        <f>IFERROR(VLOOKUP(J1922,REAJUSTE!A:AA,27,FALSE),"")</f>
        <v>1.0229999999999999</v>
      </c>
    </row>
    <row r="1923" spans="1:11" ht="18" x14ac:dyDescent="0.2">
      <c r="A1923" s="862">
        <v>1917298</v>
      </c>
      <c r="B1923" s="863" t="s">
        <v>7317</v>
      </c>
      <c r="C1923" s="862" t="s">
        <v>61</v>
      </c>
      <c r="D1923" s="802">
        <f t="shared" si="29"/>
        <v>19.5</v>
      </c>
      <c r="G1923" s="872">
        <v>19.07</v>
      </c>
      <c r="J1923" s="840" t="s">
        <v>15822</v>
      </c>
      <c r="K1923" s="848">
        <f>IFERROR(VLOOKUP(J1923,REAJUSTE!A:AA,27,FALSE),"")</f>
        <v>1.0229999999999999</v>
      </c>
    </row>
    <row r="1924" spans="1:11" ht="18" x14ac:dyDescent="0.2">
      <c r="A1924" s="862">
        <v>1917271</v>
      </c>
      <c r="B1924" s="863" t="s">
        <v>7318</v>
      </c>
      <c r="C1924" s="862" t="s">
        <v>61</v>
      </c>
      <c r="D1924" s="802">
        <f t="shared" si="29"/>
        <v>4.28</v>
      </c>
      <c r="G1924" s="872">
        <v>4.1900000000000004</v>
      </c>
      <c r="J1924" s="840" t="s">
        <v>15822</v>
      </c>
      <c r="K1924" s="848">
        <f>IFERROR(VLOOKUP(J1924,REAJUSTE!A:AA,27,FALSE),"")</f>
        <v>1.0229999999999999</v>
      </c>
    </row>
    <row r="1925" spans="1:11" ht="18" x14ac:dyDescent="0.2">
      <c r="A1925" s="862">
        <v>1917299</v>
      </c>
      <c r="B1925" s="863" t="s">
        <v>7319</v>
      </c>
      <c r="C1925" s="862" t="s">
        <v>61</v>
      </c>
      <c r="D1925" s="802">
        <f t="shared" si="29"/>
        <v>20.88</v>
      </c>
      <c r="G1925" s="872">
        <v>20.420000000000002</v>
      </c>
      <c r="J1925" s="840" t="s">
        <v>15822</v>
      </c>
      <c r="K1925" s="848">
        <f>IFERROR(VLOOKUP(J1925,REAJUSTE!A:AA,27,FALSE),"")</f>
        <v>1.0229999999999999</v>
      </c>
    </row>
    <row r="1926" spans="1:11" ht="18" x14ac:dyDescent="0.2">
      <c r="A1926" s="862">
        <v>1917300</v>
      </c>
      <c r="B1926" s="863" t="s">
        <v>7320</v>
      </c>
      <c r="C1926" s="862" t="s">
        <v>61</v>
      </c>
      <c r="D1926" s="802">
        <f t="shared" si="29"/>
        <v>22.4</v>
      </c>
      <c r="G1926" s="872">
        <v>21.9</v>
      </c>
      <c r="J1926" s="840" t="s">
        <v>15822</v>
      </c>
      <c r="K1926" s="848">
        <f>IFERROR(VLOOKUP(J1926,REAJUSTE!A:AA,27,FALSE),"")</f>
        <v>1.0229999999999999</v>
      </c>
    </row>
    <row r="1927" spans="1:11" ht="18" x14ac:dyDescent="0.2">
      <c r="A1927" s="862">
        <v>1917301</v>
      </c>
      <c r="B1927" s="863" t="s">
        <v>7321</v>
      </c>
      <c r="C1927" s="862" t="s">
        <v>61</v>
      </c>
      <c r="D1927" s="802">
        <f t="shared" si="29"/>
        <v>24.41</v>
      </c>
      <c r="G1927" s="872">
        <v>23.87</v>
      </c>
      <c r="J1927" s="840" t="s">
        <v>15822</v>
      </c>
      <c r="K1927" s="848">
        <f>IFERROR(VLOOKUP(J1927,REAJUSTE!A:AA,27,FALSE),"")</f>
        <v>1.0229999999999999</v>
      </c>
    </row>
    <row r="1928" spans="1:11" ht="18" x14ac:dyDescent="0.2">
      <c r="A1928" s="862">
        <v>1917302</v>
      </c>
      <c r="B1928" s="863" t="s">
        <v>7322</v>
      </c>
      <c r="C1928" s="862" t="s">
        <v>61</v>
      </c>
      <c r="D1928" s="802">
        <f t="shared" si="29"/>
        <v>26.33</v>
      </c>
      <c r="G1928" s="872">
        <v>25.74</v>
      </c>
      <c r="J1928" s="840" t="s">
        <v>15822</v>
      </c>
      <c r="K1928" s="848">
        <f>IFERROR(VLOOKUP(J1928,REAJUSTE!A:AA,27,FALSE),"")</f>
        <v>1.0229999999999999</v>
      </c>
    </row>
    <row r="1929" spans="1:11" ht="18" x14ac:dyDescent="0.2">
      <c r="A1929" s="862">
        <v>1917303</v>
      </c>
      <c r="B1929" s="863" t="s">
        <v>7323</v>
      </c>
      <c r="C1929" s="862" t="s">
        <v>61</v>
      </c>
      <c r="D1929" s="802">
        <f t="shared" si="29"/>
        <v>28.12</v>
      </c>
      <c r="G1929" s="872">
        <v>27.49</v>
      </c>
      <c r="J1929" s="840" t="s">
        <v>15822</v>
      </c>
      <c r="K1929" s="848">
        <f>IFERROR(VLOOKUP(J1929,REAJUSTE!A:AA,27,FALSE),"")</f>
        <v>1.0229999999999999</v>
      </c>
    </row>
    <row r="1930" spans="1:11" ht="18" x14ac:dyDescent="0.2">
      <c r="A1930" s="862">
        <v>1917304</v>
      </c>
      <c r="B1930" s="863" t="s">
        <v>7324</v>
      </c>
      <c r="C1930" s="862" t="s">
        <v>61</v>
      </c>
      <c r="D1930" s="802">
        <f t="shared" si="29"/>
        <v>29.87</v>
      </c>
      <c r="G1930" s="872">
        <v>29.2</v>
      </c>
      <c r="J1930" s="840" t="s">
        <v>15822</v>
      </c>
      <c r="K1930" s="848">
        <f>IFERROR(VLOOKUP(J1930,REAJUSTE!A:AA,27,FALSE),"")</f>
        <v>1.0229999999999999</v>
      </c>
    </row>
    <row r="1931" spans="1:11" ht="18" x14ac:dyDescent="0.2">
      <c r="A1931" s="862">
        <v>1917305</v>
      </c>
      <c r="B1931" s="863" t="s">
        <v>7325</v>
      </c>
      <c r="C1931" s="862" t="s">
        <v>61</v>
      </c>
      <c r="D1931" s="802">
        <f t="shared" ref="D1931:D1994" si="30">TRUNC(G1931*K1931,2)</f>
        <v>31.82</v>
      </c>
      <c r="G1931" s="872">
        <v>31.11</v>
      </c>
      <c r="J1931" s="840" t="s">
        <v>15822</v>
      </c>
      <c r="K1931" s="848">
        <f>IFERROR(VLOOKUP(J1931,REAJUSTE!A:AA,27,FALSE),"")</f>
        <v>1.0229999999999999</v>
      </c>
    </row>
    <row r="1932" spans="1:11" ht="18" x14ac:dyDescent="0.2">
      <c r="A1932" s="862">
        <v>1917306</v>
      </c>
      <c r="B1932" s="863" t="s">
        <v>7326</v>
      </c>
      <c r="C1932" s="862" t="s">
        <v>61</v>
      </c>
      <c r="D1932" s="802">
        <f t="shared" si="30"/>
        <v>34.22</v>
      </c>
      <c r="G1932" s="872">
        <v>33.46</v>
      </c>
      <c r="J1932" s="840" t="s">
        <v>15822</v>
      </c>
      <c r="K1932" s="848">
        <f>IFERROR(VLOOKUP(J1932,REAJUSTE!A:AA,27,FALSE),"")</f>
        <v>1.0229999999999999</v>
      </c>
    </row>
    <row r="1933" spans="1:11" ht="18" x14ac:dyDescent="0.2">
      <c r="A1933" s="862">
        <v>1917307</v>
      </c>
      <c r="B1933" s="863" t="s">
        <v>7327</v>
      </c>
      <c r="C1933" s="862" t="s">
        <v>61</v>
      </c>
      <c r="D1933" s="802">
        <f t="shared" si="30"/>
        <v>36</v>
      </c>
      <c r="G1933" s="872">
        <v>35.200000000000003</v>
      </c>
      <c r="J1933" s="840" t="s">
        <v>15822</v>
      </c>
      <c r="K1933" s="848">
        <f>IFERROR(VLOOKUP(J1933,REAJUSTE!A:AA,27,FALSE),"")</f>
        <v>1.0229999999999999</v>
      </c>
    </row>
    <row r="1934" spans="1:11" ht="18" x14ac:dyDescent="0.2">
      <c r="A1934" s="862">
        <v>1917272</v>
      </c>
      <c r="B1934" s="863" t="s">
        <v>7328</v>
      </c>
      <c r="C1934" s="862" t="s">
        <v>61</v>
      </c>
      <c r="D1934" s="802">
        <f t="shared" si="30"/>
        <v>4.5</v>
      </c>
      <c r="G1934" s="872">
        <v>4.4000000000000004</v>
      </c>
      <c r="J1934" s="840" t="s">
        <v>15822</v>
      </c>
      <c r="K1934" s="848">
        <f>IFERROR(VLOOKUP(J1934,REAJUSTE!A:AA,27,FALSE),"")</f>
        <v>1.0229999999999999</v>
      </c>
    </row>
    <row r="1935" spans="1:11" ht="18" x14ac:dyDescent="0.2">
      <c r="A1935" s="862">
        <v>1917273</v>
      </c>
      <c r="B1935" s="863" t="s">
        <v>7329</v>
      </c>
      <c r="C1935" s="862" t="s">
        <v>61</v>
      </c>
      <c r="D1935" s="802">
        <f t="shared" si="30"/>
        <v>4.7300000000000004</v>
      </c>
      <c r="G1935" s="872">
        <v>4.63</v>
      </c>
      <c r="J1935" s="840" t="s">
        <v>15822</v>
      </c>
      <c r="K1935" s="848">
        <f>IFERROR(VLOOKUP(J1935,REAJUSTE!A:AA,27,FALSE),"")</f>
        <v>1.0229999999999999</v>
      </c>
    </row>
    <row r="1936" spans="1:11" ht="18" x14ac:dyDescent="0.2">
      <c r="A1936" s="862">
        <v>1917729</v>
      </c>
      <c r="B1936" s="863" t="s">
        <v>7330</v>
      </c>
      <c r="C1936" s="862" t="s">
        <v>61</v>
      </c>
      <c r="D1936" s="802">
        <f t="shared" si="30"/>
        <v>4.22</v>
      </c>
      <c r="G1936" s="872">
        <v>4.13</v>
      </c>
      <c r="J1936" s="840" t="s">
        <v>15822</v>
      </c>
      <c r="K1936" s="848">
        <f>IFERROR(VLOOKUP(J1936,REAJUSTE!A:AA,27,FALSE),"")</f>
        <v>1.0229999999999999</v>
      </c>
    </row>
    <row r="1937" spans="1:11" ht="18" x14ac:dyDescent="0.2">
      <c r="A1937" s="862">
        <v>1917367</v>
      </c>
      <c r="B1937" s="863" t="s">
        <v>2208</v>
      </c>
      <c r="C1937" s="862" t="s">
        <v>61</v>
      </c>
      <c r="D1937" s="802">
        <f t="shared" si="30"/>
        <v>4.7699999999999996</v>
      </c>
      <c r="G1937" s="872">
        <v>4.67</v>
      </c>
      <c r="J1937" s="840" t="s">
        <v>15822</v>
      </c>
      <c r="K1937" s="848">
        <f>IFERROR(VLOOKUP(J1937,REAJUSTE!A:AA,27,FALSE),"")</f>
        <v>1.0229999999999999</v>
      </c>
    </row>
    <row r="1938" spans="1:11" ht="18" x14ac:dyDescent="0.2">
      <c r="A1938" s="862">
        <v>1917368</v>
      </c>
      <c r="B1938" s="863" t="s">
        <v>2209</v>
      </c>
      <c r="C1938" s="862" t="s">
        <v>61</v>
      </c>
      <c r="D1938" s="802">
        <f t="shared" si="30"/>
        <v>5.1100000000000003</v>
      </c>
      <c r="G1938" s="872">
        <v>5</v>
      </c>
      <c r="J1938" s="840" t="s">
        <v>15822</v>
      </c>
      <c r="K1938" s="848">
        <f>IFERROR(VLOOKUP(J1938,REAJUSTE!A:AA,27,FALSE),"")</f>
        <v>1.0229999999999999</v>
      </c>
    </row>
    <row r="1939" spans="1:11" ht="18" x14ac:dyDescent="0.2">
      <c r="A1939" s="862">
        <v>1917369</v>
      </c>
      <c r="B1939" s="863" t="s">
        <v>2210</v>
      </c>
      <c r="C1939" s="862" t="s">
        <v>61</v>
      </c>
      <c r="D1939" s="802">
        <f t="shared" si="30"/>
        <v>5.6</v>
      </c>
      <c r="G1939" s="872">
        <v>5.48</v>
      </c>
      <c r="J1939" s="840" t="s">
        <v>15822</v>
      </c>
      <c r="K1939" s="848">
        <f>IFERROR(VLOOKUP(J1939,REAJUSTE!A:AA,27,FALSE),"")</f>
        <v>1.0229999999999999</v>
      </c>
    </row>
    <row r="1940" spans="1:11" ht="18" x14ac:dyDescent="0.2">
      <c r="A1940" s="862">
        <v>1917370</v>
      </c>
      <c r="B1940" s="863" t="s">
        <v>2211</v>
      </c>
      <c r="C1940" s="862" t="s">
        <v>61</v>
      </c>
      <c r="D1940" s="802">
        <f t="shared" si="30"/>
        <v>5.91</v>
      </c>
      <c r="G1940" s="872">
        <v>5.78</v>
      </c>
      <c r="J1940" s="840" t="s">
        <v>15822</v>
      </c>
      <c r="K1940" s="848">
        <f>IFERROR(VLOOKUP(J1940,REAJUSTE!A:AA,27,FALSE),"")</f>
        <v>1.0229999999999999</v>
      </c>
    </row>
    <row r="1941" spans="1:11" ht="18" x14ac:dyDescent="0.2">
      <c r="A1941" s="862">
        <v>1917371</v>
      </c>
      <c r="B1941" s="863" t="s">
        <v>2212</v>
      </c>
      <c r="C1941" s="862" t="s">
        <v>61</v>
      </c>
      <c r="D1941" s="802">
        <f t="shared" si="30"/>
        <v>6.19</v>
      </c>
      <c r="G1941" s="872">
        <v>6.06</v>
      </c>
      <c r="J1941" s="840" t="s">
        <v>15822</v>
      </c>
      <c r="K1941" s="848">
        <f>IFERROR(VLOOKUP(J1941,REAJUSTE!A:AA,27,FALSE),"")</f>
        <v>1.0229999999999999</v>
      </c>
    </row>
    <row r="1942" spans="1:11" ht="18" x14ac:dyDescent="0.2">
      <c r="A1942" s="862">
        <v>1917372</v>
      </c>
      <c r="B1942" s="863" t="s">
        <v>2213</v>
      </c>
      <c r="C1942" s="862" t="s">
        <v>61</v>
      </c>
      <c r="D1942" s="802">
        <f t="shared" si="30"/>
        <v>6.48</v>
      </c>
      <c r="G1942" s="872">
        <v>6.34</v>
      </c>
      <c r="J1942" s="840" t="s">
        <v>15822</v>
      </c>
      <c r="K1942" s="848">
        <f>IFERROR(VLOOKUP(J1942,REAJUSTE!A:AA,27,FALSE),"")</f>
        <v>1.0229999999999999</v>
      </c>
    </row>
    <row r="1943" spans="1:11" ht="18" x14ac:dyDescent="0.2">
      <c r="A1943" s="862">
        <v>1917373</v>
      </c>
      <c r="B1943" s="863" t="s">
        <v>2214</v>
      </c>
      <c r="C1943" s="862" t="s">
        <v>61</v>
      </c>
      <c r="D1943" s="802">
        <f t="shared" si="30"/>
        <v>6.71</v>
      </c>
      <c r="G1943" s="872">
        <v>6.56</v>
      </c>
      <c r="J1943" s="840" t="s">
        <v>15822</v>
      </c>
      <c r="K1943" s="848">
        <f>IFERROR(VLOOKUP(J1943,REAJUSTE!A:AA,27,FALSE),"")</f>
        <v>1.0229999999999999</v>
      </c>
    </row>
    <row r="1944" spans="1:11" ht="18" x14ac:dyDescent="0.2">
      <c r="A1944" s="862">
        <v>1917374</v>
      </c>
      <c r="B1944" s="863" t="s">
        <v>2215</v>
      </c>
      <c r="C1944" s="862" t="s">
        <v>61</v>
      </c>
      <c r="D1944" s="802">
        <f t="shared" si="30"/>
        <v>7.28</v>
      </c>
      <c r="G1944" s="872">
        <v>7.12</v>
      </c>
      <c r="J1944" s="840" t="s">
        <v>15822</v>
      </c>
      <c r="K1944" s="848">
        <f>IFERROR(VLOOKUP(J1944,REAJUSTE!A:AA,27,FALSE),"")</f>
        <v>1.0229999999999999</v>
      </c>
    </row>
    <row r="1945" spans="1:11" ht="18" x14ac:dyDescent="0.2">
      <c r="A1945" s="862">
        <v>1917375</v>
      </c>
      <c r="B1945" s="863" t="s">
        <v>2216</v>
      </c>
      <c r="C1945" s="862" t="s">
        <v>61</v>
      </c>
      <c r="D1945" s="802">
        <f t="shared" si="30"/>
        <v>7.54</v>
      </c>
      <c r="G1945" s="872">
        <v>7.38</v>
      </c>
      <c r="J1945" s="840" t="s">
        <v>15822</v>
      </c>
      <c r="K1945" s="848">
        <f>IFERROR(VLOOKUP(J1945,REAJUSTE!A:AA,27,FALSE),"")</f>
        <v>1.0229999999999999</v>
      </c>
    </row>
    <row r="1946" spans="1:11" ht="18" x14ac:dyDescent="0.2">
      <c r="A1946" s="862">
        <v>1917376</v>
      </c>
      <c r="B1946" s="863" t="s">
        <v>2217</v>
      </c>
      <c r="C1946" s="862" t="s">
        <v>61</v>
      </c>
      <c r="D1946" s="802">
        <f t="shared" si="30"/>
        <v>7.81</v>
      </c>
      <c r="G1946" s="872">
        <v>7.64</v>
      </c>
      <c r="J1946" s="840" t="s">
        <v>15822</v>
      </c>
      <c r="K1946" s="848">
        <f>IFERROR(VLOOKUP(J1946,REAJUSTE!A:AA,27,FALSE),"")</f>
        <v>1.0229999999999999</v>
      </c>
    </row>
    <row r="1947" spans="1:11" ht="18" x14ac:dyDescent="0.2">
      <c r="A1947" s="862">
        <v>1917377</v>
      </c>
      <c r="B1947" s="863" t="s">
        <v>2218</v>
      </c>
      <c r="C1947" s="862" t="s">
        <v>61</v>
      </c>
      <c r="D1947" s="802">
        <f t="shared" si="30"/>
        <v>8.09</v>
      </c>
      <c r="G1947" s="872">
        <v>7.91</v>
      </c>
      <c r="J1947" s="840" t="s">
        <v>15822</v>
      </c>
      <c r="K1947" s="848">
        <f>IFERROR(VLOOKUP(J1947,REAJUSTE!A:AA,27,FALSE),"")</f>
        <v>1.0229999999999999</v>
      </c>
    </row>
    <row r="1948" spans="1:11" ht="18" x14ac:dyDescent="0.2">
      <c r="A1948" s="862">
        <v>1917378</v>
      </c>
      <c r="B1948" s="863" t="s">
        <v>2219</v>
      </c>
      <c r="C1948" s="862" t="s">
        <v>61</v>
      </c>
      <c r="D1948" s="802">
        <f t="shared" si="30"/>
        <v>8.3699999999999992</v>
      </c>
      <c r="G1948" s="872">
        <v>8.19</v>
      </c>
      <c r="J1948" s="840" t="s">
        <v>15822</v>
      </c>
      <c r="K1948" s="848">
        <f>IFERROR(VLOOKUP(J1948,REAJUSTE!A:AA,27,FALSE),"")</f>
        <v>1.0229999999999999</v>
      </c>
    </row>
    <row r="1949" spans="1:11" ht="18" x14ac:dyDescent="0.2">
      <c r="A1949" s="862">
        <v>1917379</v>
      </c>
      <c r="B1949" s="863" t="s">
        <v>2220</v>
      </c>
      <c r="C1949" s="862" t="s">
        <v>61</v>
      </c>
      <c r="D1949" s="802">
        <f t="shared" si="30"/>
        <v>8.9600000000000009</v>
      </c>
      <c r="G1949" s="872">
        <v>8.76</v>
      </c>
      <c r="J1949" s="840" t="s">
        <v>15822</v>
      </c>
      <c r="K1949" s="848">
        <f>IFERROR(VLOOKUP(J1949,REAJUSTE!A:AA,27,FALSE),"")</f>
        <v>1.0229999999999999</v>
      </c>
    </row>
    <row r="1950" spans="1:11" ht="18" x14ac:dyDescent="0.2">
      <c r="A1950" s="862">
        <v>1917380</v>
      </c>
      <c r="B1950" s="863" t="s">
        <v>2221</v>
      </c>
      <c r="C1950" s="862" t="s">
        <v>61</v>
      </c>
      <c r="D1950" s="802">
        <f t="shared" si="30"/>
        <v>9.2899999999999991</v>
      </c>
      <c r="G1950" s="872">
        <v>9.09</v>
      </c>
      <c r="J1950" s="840" t="s">
        <v>15822</v>
      </c>
      <c r="K1950" s="848">
        <f>IFERROR(VLOOKUP(J1950,REAJUSTE!A:AA,27,FALSE),"")</f>
        <v>1.0229999999999999</v>
      </c>
    </row>
    <row r="1951" spans="1:11" ht="18" x14ac:dyDescent="0.2">
      <c r="A1951" s="862">
        <v>1917381</v>
      </c>
      <c r="B1951" s="863" t="s">
        <v>2222</v>
      </c>
      <c r="C1951" s="862" t="s">
        <v>61</v>
      </c>
      <c r="D1951" s="802">
        <f t="shared" si="30"/>
        <v>9.64</v>
      </c>
      <c r="G1951" s="872">
        <v>9.43</v>
      </c>
      <c r="J1951" s="840" t="s">
        <v>15822</v>
      </c>
      <c r="K1951" s="848">
        <f>IFERROR(VLOOKUP(J1951,REAJUSTE!A:AA,27,FALSE),"")</f>
        <v>1.0229999999999999</v>
      </c>
    </row>
    <row r="1952" spans="1:11" ht="18" x14ac:dyDescent="0.2">
      <c r="A1952" s="862">
        <v>1917382</v>
      </c>
      <c r="B1952" s="863" t="s">
        <v>2223</v>
      </c>
      <c r="C1952" s="862" t="s">
        <v>61</v>
      </c>
      <c r="D1952" s="802">
        <f t="shared" si="30"/>
        <v>10.07</v>
      </c>
      <c r="G1952" s="872">
        <v>9.85</v>
      </c>
      <c r="J1952" s="840" t="s">
        <v>15822</v>
      </c>
      <c r="K1952" s="848">
        <f>IFERROR(VLOOKUP(J1952,REAJUSTE!A:AA,27,FALSE),"")</f>
        <v>1.0229999999999999</v>
      </c>
    </row>
    <row r="1953" spans="1:11" ht="18" x14ac:dyDescent="0.2">
      <c r="A1953" s="862">
        <v>1917383</v>
      </c>
      <c r="B1953" s="863" t="s">
        <v>2224</v>
      </c>
      <c r="C1953" s="862" t="s">
        <v>61</v>
      </c>
      <c r="D1953" s="802">
        <f t="shared" si="30"/>
        <v>10.45</v>
      </c>
      <c r="G1953" s="872">
        <v>10.220000000000001</v>
      </c>
      <c r="J1953" s="840" t="s">
        <v>15822</v>
      </c>
      <c r="K1953" s="848">
        <f>IFERROR(VLOOKUP(J1953,REAJUSTE!A:AA,27,FALSE),"")</f>
        <v>1.0229999999999999</v>
      </c>
    </row>
    <row r="1954" spans="1:11" ht="18" x14ac:dyDescent="0.2">
      <c r="A1954" s="862">
        <v>1917384</v>
      </c>
      <c r="B1954" s="863" t="s">
        <v>2225</v>
      </c>
      <c r="C1954" s="862" t="s">
        <v>61</v>
      </c>
      <c r="D1954" s="802">
        <f t="shared" si="30"/>
        <v>11.09</v>
      </c>
      <c r="G1954" s="872">
        <v>10.85</v>
      </c>
      <c r="J1954" s="840" t="s">
        <v>15822</v>
      </c>
      <c r="K1954" s="848">
        <f>IFERROR(VLOOKUP(J1954,REAJUSTE!A:AA,27,FALSE),"")</f>
        <v>1.0229999999999999</v>
      </c>
    </row>
    <row r="1955" spans="1:11" ht="18" x14ac:dyDescent="0.2">
      <c r="A1955" s="862">
        <v>1917385</v>
      </c>
      <c r="B1955" s="863" t="s">
        <v>2226</v>
      </c>
      <c r="C1955" s="862" t="s">
        <v>61</v>
      </c>
      <c r="D1955" s="802">
        <f t="shared" si="30"/>
        <v>11.58</v>
      </c>
      <c r="G1955" s="872">
        <v>11.32</v>
      </c>
      <c r="J1955" s="840" t="s">
        <v>15822</v>
      </c>
      <c r="K1955" s="848">
        <f>IFERROR(VLOOKUP(J1955,REAJUSTE!A:AA,27,FALSE),"")</f>
        <v>1.0229999999999999</v>
      </c>
    </row>
    <row r="1956" spans="1:11" ht="18" x14ac:dyDescent="0.2">
      <c r="A1956" s="862">
        <v>1917386</v>
      </c>
      <c r="B1956" s="863" t="s">
        <v>2227</v>
      </c>
      <c r="C1956" s="862" t="s">
        <v>61</v>
      </c>
      <c r="D1956" s="802">
        <f t="shared" si="30"/>
        <v>12.07</v>
      </c>
      <c r="G1956" s="872">
        <v>11.8</v>
      </c>
      <c r="J1956" s="840" t="s">
        <v>15822</v>
      </c>
      <c r="K1956" s="848">
        <f>IFERROR(VLOOKUP(J1956,REAJUSTE!A:AA,27,FALSE),"")</f>
        <v>1.0229999999999999</v>
      </c>
    </row>
    <row r="1957" spans="1:11" ht="18" x14ac:dyDescent="0.2">
      <c r="A1957" s="862">
        <v>1917387</v>
      </c>
      <c r="B1957" s="863" t="s">
        <v>2228</v>
      </c>
      <c r="C1957" s="862" t="s">
        <v>61</v>
      </c>
      <c r="D1957" s="802">
        <f t="shared" si="30"/>
        <v>12.58</v>
      </c>
      <c r="G1957" s="872">
        <v>12.3</v>
      </c>
      <c r="J1957" s="840" t="s">
        <v>15822</v>
      </c>
      <c r="K1957" s="848">
        <f>IFERROR(VLOOKUP(J1957,REAJUSTE!A:AA,27,FALSE),"")</f>
        <v>1.0229999999999999</v>
      </c>
    </row>
    <row r="1958" spans="1:11" ht="18" x14ac:dyDescent="0.2">
      <c r="A1958" s="862">
        <v>1917388</v>
      </c>
      <c r="B1958" s="863" t="s">
        <v>2229</v>
      </c>
      <c r="C1958" s="862" t="s">
        <v>61</v>
      </c>
      <c r="D1958" s="802">
        <f t="shared" si="30"/>
        <v>13.11</v>
      </c>
      <c r="G1958" s="872">
        <v>12.82</v>
      </c>
      <c r="J1958" s="840" t="s">
        <v>15822</v>
      </c>
      <c r="K1958" s="848">
        <f>IFERROR(VLOOKUP(J1958,REAJUSTE!A:AA,27,FALSE),"")</f>
        <v>1.0229999999999999</v>
      </c>
    </row>
    <row r="1959" spans="1:11" ht="18" x14ac:dyDescent="0.2">
      <c r="A1959" s="862">
        <v>1917389</v>
      </c>
      <c r="B1959" s="863" t="s">
        <v>2230</v>
      </c>
      <c r="C1959" s="862" t="s">
        <v>61</v>
      </c>
      <c r="D1959" s="802">
        <f t="shared" si="30"/>
        <v>13.94</v>
      </c>
      <c r="G1959" s="872">
        <v>13.63</v>
      </c>
      <c r="J1959" s="840" t="s">
        <v>15822</v>
      </c>
      <c r="K1959" s="848">
        <f>IFERROR(VLOOKUP(J1959,REAJUSTE!A:AA,27,FALSE),"")</f>
        <v>1.0229999999999999</v>
      </c>
    </row>
    <row r="1960" spans="1:11" ht="18" x14ac:dyDescent="0.2">
      <c r="A1960" s="862">
        <v>1917390</v>
      </c>
      <c r="B1960" s="863" t="s">
        <v>2231</v>
      </c>
      <c r="C1960" s="862" t="s">
        <v>61</v>
      </c>
      <c r="D1960" s="802">
        <f t="shared" si="30"/>
        <v>14.68</v>
      </c>
      <c r="G1960" s="872">
        <v>14.35</v>
      </c>
      <c r="J1960" s="840" t="s">
        <v>15822</v>
      </c>
      <c r="K1960" s="848">
        <f>IFERROR(VLOOKUP(J1960,REAJUSTE!A:AA,27,FALSE),"")</f>
        <v>1.0229999999999999</v>
      </c>
    </row>
    <row r="1961" spans="1:11" ht="18" x14ac:dyDescent="0.2">
      <c r="A1961" s="862">
        <v>1917391</v>
      </c>
      <c r="B1961" s="863" t="s">
        <v>2232</v>
      </c>
      <c r="C1961" s="862" t="s">
        <v>61</v>
      </c>
      <c r="D1961" s="802">
        <f t="shared" si="30"/>
        <v>15.46</v>
      </c>
      <c r="G1961" s="872">
        <v>15.12</v>
      </c>
      <c r="J1961" s="840" t="s">
        <v>15822</v>
      </c>
      <c r="K1961" s="848">
        <f>IFERROR(VLOOKUP(J1961,REAJUSTE!A:AA,27,FALSE),"")</f>
        <v>1.0229999999999999</v>
      </c>
    </row>
    <row r="1962" spans="1:11" ht="18" x14ac:dyDescent="0.2">
      <c r="A1962" s="862">
        <v>1917364</v>
      </c>
      <c r="B1962" s="863" t="s">
        <v>2233</v>
      </c>
      <c r="C1962" s="862" t="s">
        <v>61</v>
      </c>
      <c r="D1962" s="802">
        <f t="shared" si="30"/>
        <v>3.81</v>
      </c>
      <c r="G1962" s="872">
        <v>3.73</v>
      </c>
      <c r="J1962" s="840" t="s">
        <v>15822</v>
      </c>
      <c r="K1962" s="848">
        <f>IFERROR(VLOOKUP(J1962,REAJUSTE!A:AA,27,FALSE),"")</f>
        <v>1.0229999999999999</v>
      </c>
    </row>
    <row r="1963" spans="1:11" ht="18" x14ac:dyDescent="0.2">
      <c r="A1963" s="862">
        <v>1917392</v>
      </c>
      <c r="B1963" s="863" t="s">
        <v>2234</v>
      </c>
      <c r="C1963" s="862" t="s">
        <v>61</v>
      </c>
      <c r="D1963" s="802">
        <f t="shared" si="30"/>
        <v>16.43</v>
      </c>
      <c r="G1963" s="872">
        <v>16.07</v>
      </c>
      <c r="J1963" s="840" t="s">
        <v>15822</v>
      </c>
      <c r="K1963" s="848">
        <f>IFERROR(VLOOKUP(J1963,REAJUSTE!A:AA,27,FALSE),"")</f>
        <v>1.0229999999999999</v>
      </c>
    </row>
    <row r="1964" spans="1:11" ht="18" x14ac:dyDescent="0.2">
      <c r="A1964" s="862">
        <v>1917393</v>
      </c>
      <c r="B1964" s="863" t="s">
        <v>2235</v>
      </c>
      <c r="C1964" s="862" t="s">
        <v>61</v>
      </c>
      <c r="D1964" s="802">
        <f t="shared" si="30"/>
        <v>17.48</v>
      </c>
      <c r="G1964" s="872">
        <v>17.09</v>
      </c>
      <c r="J1964" s="840" t="s">
        <v>15822</v>
      </c>
      <c r="K1964" s="848">
        <f>IFERROR(VLOOKUP(J1964,REAJUSTE!A:AA,27,FALSE),"")</f>
        <v>1.0229999999999999</v>
      </c>
    </row>
    <row r="1965" spans="1:11" ht="18" x14ac:dyDescent="0.2">
      <c r="A1965" s="862">
        <v>1917394</v>
      </c>
      <c r="B1965" s="863" t="s">
        <v>2236</v>
      </c>
      <c r="C1965" s="862" t="s">
        <v>61</v>
      </c>
      <c r="D1965" s="802">
        <f t="shared" si="30"/>
        <v>18.940000000000001</v>
      </c>
      <c r="G1965" s="872">
        <v>18.52</v>
      </c>
      <c r="J1965" s="840" t="s">
        <v>15822</v>
      </c>
      <c r="K1965" s="848">
        <f>IFERROR(VLOOKUP(J1965,REAJUSTE!A:AA,27,FALSE),"")</f>
        <v>1.0229999999999999</v>
      </c>
    </row>
    <row r="1966" spans="1:11" ht="18" x14ac:dyDescent="0.2">
      <c r="A1966" s="862">
        <v>1917395</v>
      </c>
      <c r="B1966" s="863" t="s">
        <v>2237</v>
      </c>
      <c r="C1966" s="862" t="s">
        <v>61</v>
      </c>
      <c r="D1966" s="802">
        <f t="shared" si="30"/>
        <v>19.96</v>
      </c>
      <c r="G1966" s="872">
        <v>19.52</v>
      </c>
      <c r="J1966" s="840" t="s">
        <v>15822</v>
      </c>
      <c r="K1966" s="848">
        <f>IFERROR(VLOOKUP(J1966,REAJUSTE!A:AA,27,FALSE),"")</f>
        <v>1.0229999999999999</v>
      </c>
    </row>
    <row r="1967" spans="1:11" ht="18" x14ac:dyDescent="0.2">
      <c r="A1967" s="862">
        <v>1917396</v>
      </c>
      <c r="B1967" s="863" t="s">
        <v>2238</v>
      </c>
      <c r="C1967" s="862" t="s">
        <v>61</v>
      </c>
      <c r="D1967" s="802">
        <f t="shared" si="30"/>
        <v>21.14</v>
      </c>
      <c r="G1967" s="872">
        <v>20.67</v>
      </c>
      <c r="J1967" s="840" t="s">
        <v>15822</v>
      </c>
      <c r="K1967" s="848">
        <f>IFERROR(VLOOKUP(J1967,REAJUSTE!A:AA,27,FALSE),"")</f>
        <v>1.0229999999999999</v>
      </c>
    </row>
    <row r="1968" spans="1:11" ht="18" x14ac:dyDescent="0.2">
      <c r="A1968" s="862">
        <v>1917397</v>
      </c>
      <c r="B1968" s="863" t="s">
        <v>2239</v>
      </c>
      <c r="C1968" s="862" t="s">
        <v>61</v>
      </c>
      <c r="D1968" s="802">
        <f t="shared" si="30"/>
        <v>22.49</v>
      </c>
      <c r="G1968" s="872">
        <v>21.99</v>
      </c>
      <c r="J1968" s="840" t="s">
        <v>15822</v>
      </c>
      <c r="K1968" s="848">
        <f>IFERROR(VLOOKUP(J1968,REAJUSTE!A:AA,27,FALSE),"")</f>
        <v>1.0229999999999999</v>
      </c>
    </row>
    <row r="1969" spans="1:11" ht="18" x14ac:dyDescent="0.2">
      <c r="A1969" s="862">
        <v>1917398</v>
      </c>
      <c r="B1969" s="863" t="s">
        <v>2240</v>
      </c>
      <c r="C1969" s="862" t="s">
        <v>61</v>
      </c>
      <c r="D1969" s="802">
        <f t="shared" si="30"/>
        <v>23.67</v>
      </c>
      <c r="G1969" s="872">
        <v>23.14</v>
      </c>
      <c r="J1969" s="840" t="s">
        <v>15822</v>
      </c>
      <c r="K1969" s="848">
        <f>IFERROR(VLOOKUP(J1969,REAJUSTE!A:AA,27,FALSE),"")</f>
        <v>1.0229999999999999</v>
      </c>
    </row>
    <row r="1970" spans="1:11" ht="18" x14ac:dyDescent="0.2">
      <c r="A1970" s="862">
        <v>1917399</v>
      </c>
      <c r="B1970" s="863" t="s">
        <v>2241</v>
      </c>
      <c r="C1970" s="862" t="s">
        <v>61</v>
      </c>
      <c r="D1970" s="802">
        <f t="shared" si="30"/>
        <v>25.34</v>
      </c>
      <c r="G1970" s="872">
        <v>24.78</v>
      </c>
      <c r="J1970" s="840" t="s">
        <v>15822</v>
      </c>
      <c r="K1970" s="848">
        <f>IFERROR(VLOOKUP(J1970,REAJUSTE!A:AA,27,FALSE),"")</f>
        <v>1.0229999999999999</v>
      </c>
    </row>
    <row r="1971" spans="1:11" ht="18" x14ac:dyDescent="0.2">
      <c r="A1971" s="862">
        <v>1917400</v>
      </c>
      <c r="B1971" s="863" t="s">
        <v>2242</v>
      </c>
      <c r="C1971" s="862" t="s">
        <v>61</v>
      </c>
      <c r="D1971" s="802">
        <f t="shared" si="30"/>
        <v>26.87</v>
      </c>
      <c r="G1971" s="872">
        <v>26.27</v>
      </c>
      <c r="J1971" s="840" t="s">
        <v>15822</v>
      </c>
      <c r="K1971" s="848">
        <f>IFERROR(VLOOKUP(J1971,REAJUSTE!A:AA,27,FALSE),"")</f>
        <v>1.0229999999999999</v>
      </c>
    </row>
    <row r="1972" spans="1:11" ht="18" x14ac:dyDescent="0.2">
      <c r="A1972" s="862">
        <v>1917401</v>
      </c>
      <c r="B1972" s="863" t="s">
        <v>2243</v>
      </c>
      <c r="C1972" s="862" t="s">
        <v>61</v>
      </c>
      <c r="D1972" s="802">
        <f t="shared" si="30"/>
        <v>28.26</v>
      </c>
      <c r="G1972" s="872">
        <v>27.63</v>
      </c>
      <c r="J1972" s="840" t="s">
        <v>15822</v>
      </c>
      <c r="K1972" s="848">
        <f>IFERROR(VLOOKUP(J1972,REAJUSTE!A:AA,27,FALSE),"")</f>
        <v>1.0229999999999999</v>
      </c>
    </row>
    <row r="1973" spans="1:11" ht="18" x14ac:dyDescent="0.2">
      <c r="A1973" s="862">
        <v>1917365</v>
      </c>
      <c r="B1973" s="863" t="s">
        <v>2244</v>
      </c>
      <c r="C1973" s="862" t="s">
        <v>61</v>
      </c>
      <c r="D1973" s="802">
        <f t="shared" si="30"/>
        <v>4.1900000000000004</v>
      </c>
      <c r="G1973" s="872">
        <v>4.0999999999999996</v>
      </c>
      <c r="J1973" s="840" t="s">
        <v>15822</v>
      </c>
      <c r="K1973" s="848">
        <f>IFERROR(VLOOKUP(J1973,REAJUSTE!A:AA,27,FALSE),"")</f>
        <v>1.0229999999999999</v>
      </c>
    </row>
    <row r="1974" spans="1:11" ht="18" x14ac:dyDescent="0.2">
      <c r="A1974" s="862">
        <v>1917402</v>
      </c>
      <c r="B1974" s="863" t="s">
        <v>2245</v>
      </c>
      <c r="C1974" s="862" t="s">
        <v>61</v>
      </c>
      <c r="D1974" s="802">
        <f t="shared" si="30"/>
        <v>29.89</v>
      </c>
      <c r="G1974" s="872">
        <v>29.22</v>
      </c>
      <c r="J1974" s="840" t="s">
        <v>15822</v>
      </c>
      <c r="K1974" s="848">
        <f>IFERROR(VLOOKUP(J1974,REAJUSTE!A:AA,27,FALSE),"")</f>
        <v>1.0229999999999999</v>
      </c>
    </row>
    <row r="1975" spans="1:11" ht="18" x14ac:dyDescent="0.2">
      <c r="A1975" s="862">
        <v>1917403</v>
      </c>
      <c r="B1975" s="863" t="s">
        <v>2246</v>
      </c>
      <c r="C1975" s="862" t="s">
        <v>61</v>
      </c>
      <c r="D1975" s="802">
        <f t="shared" si="30"/>
        <v>31.71</v>
      </c>
      <c r="G1975" s="872">
        <v>31</v>
      </c>
      <c r="J1975" s="840" t="s">
        <v>15822</v>
      </c>
      <c r="K1975" s="848">
        <f>IFERROR(VLOOKUP(J1975,REAJUSTE!A:AA,27,FALSE),"")</f>
        <v>1.0229999999999999</v>
      </c>
    </row>
    <row r="1976" spans="1:11" ht="18" x14ac:dyDescent="0.2">
      <c r="A1976" s="862">
        <v>1917404</v>
      </c>
      <c r="B1976" s="863" t="s">
        <v>2247</v>
      </c>
      <c r="C1976" s="862" t="s">
        <v>61</v>
      </c>
      <c r="D1976" s="802">
        <f t="shared" si="30"/>
        <v>33.58</v>
      </c>
      <c r="G1976" s="872">
        <v>32.83</v>
      </c>
      <c r="J1976" s="840" t="s">
        <v>15822</v>
      </c>
      <c r="K1976" s="848">
        <f>IFERROR(VLOOKUP(J1976,REAJUSTE!A:AA,27,FALSE),"")</f>
        <v>1.0229999999999999</v>
      </c>
    </row>
    <row r="1977" spans="1:11" ht="18" x14ac:dyDescent="0.2">
      <c r="A1977" s="862">
        <v>1917405</v>
      </c>
      <c r="B1977" s="863" t="s">
        <v>2248</v>
      </c>
      <c r="C1977" s="862" t="s">
        <v>61</v>
      </c>
      <c r="D1977" s="802">
        <f t="shared" si="30"/>
        <v>35.369999999999997</v>
      </c>
      <c r="G1977" s="872">
        <v>34.58</v>
      </c>
      <c r="J1977" s="840" t="s">
        <v>15822</v>
      </c>
      <c r="K1977" s="848">
        <f>IFERROR(VLOOKUP(J1977,REAJUSTE!A:AA,27,FALSE),"")</f>
        <v>1.0229999999999999</v>
      </c>
    </row>
    <row r="1978" spans="1:11" ht="18" x14ac:dyDescent="0.2">
      <c r="A1978" s="862">
        <v>1917406</v>
      </c>
      <c r="B1978" s="863" t="s">
        <v>2249</v>
      </c>
      <c r="C1978" s="862" t="s">
        <v>61</v>
      </c>
      <c r="D1978" s="802">
        <f t="shared" si="30"/>
        <v>37.35</v>
      </c>
      <c r="G1978" s="872">
        <v>36.520000000000003</v>
      </c>
      <c r="J1978" s="840" t="s">
        <v>15822</v>
      </c>
      <c r="K1978" s="848">
        <f>IFERROR(VLOOKUP(J1978,REAJUSTE!A:AA,27,FALSE),"")</f>
        <v>1.0229999999999999</v>
      </c>
    </row>
    <row r="1979" spans="1:11" ht="18" x14ac:dyDescent="0.2">
      <c r="A1979" s="862">
        <v>1917407</v>
      </c>
      <c r="B1979" s="863" t="s">
        <v>2250</v>
      </c>
      <c r="C1979" s="862" t="s">
        <v>61</v>
      </c>
      <c r="D1979" s="802">
        <f t="shared" si="30"/>
        <v>39.630000000000003</v>
      </c>
      <c r="G1979" s="872">
        <v>38.74</v>
      </c>
      <c r="J1979" s="840" t="s">
        <v>15822</v>
      </c>
      <c r="K1979" s="848">
        <f>IFERROR(VLOOKUP(J1979,REAJUSTE!A:AA,27,FALSE),"")</f>
        <v>1.0229999999999999</v>
      </c>
    </row>
    <row r="1980" spans="1:11" ht="18" x14ac:dyDescent="0.2">
      <c r="A1980" s="862">
        <v>1917408</v>
      </c>
      <c r="B1980" s="863" t="s">
        <v>2251</v>
      </c>
      <c r="C1980" s="862" t="s">
        <v>61</v>
      </c>
      <c r="D1980" s="802">
        <f t="shared" si="30"/>
        <v>42.14</v>
      </c>
      <c r="G1980" s="872">
        <v>41.2</v>
      </c>
      <c r="J1980" s="840" t="s">
        <v>15822</v>
      </c>
      <c r="K1980" s="848">
        <f>IFERROR(VLOOKUP(J1980,REAJUSTE!A:AA,27,FALSE),"")</f>
        <v>1.0229999999999999</v>
      </c>
    </row>
    <row r="1981" spans="1:11" ht="18" x14ac:dyDescent="0.2">
      <c r="A1981" s="862">
        <v>1917409</v>
      </c>
      <c r="B1981" s="863" t="s">
        <v>2252</v>
      </c>
      <c r="C1981" s="862" t="s">
        <v>61</v>
      </c>
      <c r="D1981" s="802">
        <f t="shared" si="30"/>
        <v>44.17</v>
      </c>
      <c r="G1981" s="872">
        <v>43.18</v>
      </c>
      <c r="J1981" s="840" t="s">
        <v>15822</v>
      </c>
      <c r="K1981" s="848">
        <f>IFERROR(VLOOKUP(J1981,REAJUSTE!A:AA,27,FALSE),"")</f>
        <v>1.0229999999999999</v>
      </c>
    </row>
    <row r="1982" spans="1:11" ht="18" x14ac:dyDescent="0.2">
      <c r="A1982" s="862">
        <v>1917410</v>
      </c>
      <c r="B1982" s="863" t="s">
        <v>2253</v>
      </c>
      <c r="C1982" s="862" t="s">
        <v>61</v>
      </c>
      <c r="D1982" s="802">
        <f t="shared" si="30"/>
        <v>46</v>
      </c>
      <c r="G1982" s="872">
        <v>44.97</v>
      </c>
      <c r="J1982" s="840" t="s">
        <v>15822</v>
      </c>
      <c r="K1982" s="848">
        <f>IFERROR(VLOOKUP(J1982,REAJUSTE!A:AA,27,FALSE),"")</f>
        <v>1.0229999999999999</v>
      </c>
    </row>
    <row r="1983" spans="1:11" ht="18" x14ac:dyDescent="0.2">
      <c r="A1983" s="862">
        <v>1917411</v>
      </c>
      <c r="B1983" s="863" t="s">
        <v>2254</v>
      </c>
      <c r="C1983" s="862" t="s">
        <v>61</v>
      </c>
      <c r="D1983" s="802">
        <f t="shared" si="30"/>
        <v>48.08</v>
      </c>
      <c r="G1983" s="872">
        <v>47</v>
      </c>
      <c r="J1983" s="840" t="s">
        <v>15822</v>
      </c>
      <c r="K1983" s="848">
        <f>IFERROR(VLOOKUP(J1983,REAJUSTE!A:AA,27,FALSE),"")</f>
        <v>1.0229999999999999</v>
      </c>
    </row>
    <row r="1984" spans="1:11" ht="18" x14ac:dyDescent="0.2">
      <c r="A1984" s="862">
        <v>1917366</v>
      </c>
      <c r="B1984" s="863" t="s">
        <v>2255</v>
      </c>
      <c r="C1984" s="862" t="s">
        <v>61</v>
      </c>
      <c r="D1984" s="802">
        <f t="shared" si="30"/>
        <v>4.45</v>
      </c>
      <c r="G1984" s="872">
        <v>4.3499999999999996</v>
      </c>
      <c r="J1984" s="840" t="s">
        <v>15822</v>
      </c>
      <c r="K1984" s="848">
        <f>IFERROR(VLOOKUP(J1984,REAJUSTE!A:AA,27,FALSE),"")</f>
        <v>1.0229999999999999</v>
      </c>
    </row>
    <row r="1985" spans="1:11" ht="18" x14ac:dyDescent="0.2">
      <c r="A1985" s="862">
        <v>1917732</v>
      </c>
      <c r="B1985" s="863" t="s">
        <v>2256</v>
      </c>
      <c r="C1985" s="862" t="s">
        <v>61</v>
      </c>
      <c r="D1985" s="802">
        <f t="shared" si="30"/>
        <v>3.57</v>
      </c>
      <c r="G1985" s="872">
        <v>3.49</v>
      </c>
      <c r="J1985" s="840" t="s">
        <v>15822</v>
      </c>
      <c r="K1985" s="848">
        <f>IFERROR(VLOOKUP(J1985,REAJUSTE!A:AA,27,FALSE),"")</f>
        <v>1.0229999999999999</v>
      </c>
    </row>
    <row r="1986" spans="1:11" ht="18" x14ac:dyDescent="0.2">
      <c r="A1986" s="862">
        <v>1917043</v>
      </c>
      <c r="B1986" s="863" t="s">
        <v>7331</v>
      </c>
      <c r="C1986" s="862" t="s">
        <v>61</v>
      </c>
      <c r="D1986" s="802">
        <f t="shared" si="30"/>
        <v>13.11</v>
      </c>
      <c r="G1986" s="872">
        <v>12.82</v>
      </c>
      <c r="J1986" s="840" t="s">
        <v>15822</v>
      </c>
      <c r="K1986" s="848">
        <f>IFERROR(VLOOKUP(J1986,REAJUSTE!A:AA,27,FALSE),"")</f>
        <v>1.0229999999999999</v>
      </c>
    </row>
    <row r="1987" spans="1:11" ht="18" x14ac:dyDescent="0.2">
      <c r="A1987" s="862">
        <v>1917044</v>
      </c>
      <c r="B1987" s="863" t="s">
        <v>7332</v>
      </c>
      <c r="C1987" s="862" t="s">
        <v>61</v>
      </c>
      <c r="D1987" s="802">
        <f t="shared" si="30"/>
        <v>13.33</v>
      </c>
      <c r="G1987" s="872">
        <v>13.04</v>
      </c>
      <c r="J1987" s="840" t="s">
        <v>15822</v>
      </c>
      <c r="K1987" s="848">
        <f>IFERROR(VLOOKUP(J1987,REAJUSTE!A:AA,27,FALSE),"")</f>
        <v>1.0229999999999999</v>
      </c>
    </row>
    <row r="1988" spans="1:11" ht="18" x14ac:dyDescent="0.2">
      <c r="A1988" s="862">
        <v>1917045</v>
      </c>
      <c r="B1988" s="863" t="s">
        <v>7333</v>
      </c>
      <c r="C1988" s="862" t="s">
        <v>61</v>
      </c>
      <c r="D1988" s="802">
        <f t="shared" si="30"/>
        <v>13.57</v>
      </c>
      <c r="G1988" s="872">
        <v>13.27</v>
      </c>
      <c r="J1988" s="840" t="s">
        <v>15822</v>
      </c>
      <c r="K1988" s="848">
        <f>IFERROR(VLOOKUP(J1988,REAJUSTE!A:AA,27,FALSE),"")</f>
        <v>1.0229999999999999</v>
      </c>
    </row>
    <row r="1989" spans="1:11" ht="18" x14ac:dyDescent="0.2">
      <c r="A1989" s="862">
        <v>1917046</v>
      </c>
      <c r="B1989" s="863" t="s">
        <v>7334</v>
      </c>
      <c r="C1989" s="862" t="s">
        <v>61</v>
      </c>
      <c r="D1989" s="802">
        <f t="shared" si="30"/>
        <v>13.82</v>
      </c>
      <c r="G1989" s="872">
        <v>13.51</v>
      </c>
      <c r="J1989" s="840" t="s">
        <v>15822</v>
      </c>
      <c r="K1989" s="848">
        <f>IFERROR(VLOOKUP(J1989,REAJUSTE!A:AA,27,FALSE),"")</f>
        <v>1.0229999999999999</v>
      </c>
    </row>
    <row r="1990" spans="1:11" ht="18" x14ac:dyDescent="0.2">
      <c r="A1990" s="862">
        <v>1917047</v>
      </c>
      <c r="B1990" s="863" t="s">
        <v>7335</v>
      </c>
      <c r="C1990" s="862" t="s">
        <v>61</v>
      </c>
      <c r="D1990" s="802">
        <f t="shared" si="30"/>
        <v>14.08</v>
      </c>
      <c r="G1990" s="872">
        <v>13.77</v>
      </c>
      <c r="J1990" s="840" t="s">
        <v>15822</v>
      </c>
      <c r="K1990" s="848">
        <f>IFERROR(VLOOKUP(J1990,REAJUSTE!A:AA,27,FALSE),"")</f>
        <v>1.0229999999999999</v>
      </c>
    </row>
    <row r="1991" spans="1:11" ht="15" x14ac:dyDescent="0.2">
      <c r="A1991" s="862">
        <v>1917048</v>
      </c>
      <c r="B1991" s="863" t="s">
        <v>7336</v>
      </c>
      <c r="C1991" s="862" t="s">
        <v>61</v>
      </c>
      <c r="D1991" s="802">
        <f t="shared" si="30"/>
        <v>14.21</v>
      </c>
      <c r="G1991" s="872">
        <v>13.9</v>
      </c>
      <c r="J1991" s="840" t="s">
        <v>15822</v>
      </c>
      <c r="K1991" s="848">
        <f>IFERROR(VLOOKUP(J1991,REAJUSTE!A:AA,27,FALSE),"")</f>
        <v>1.0229999999999999</v>
      </c>
    </row>
    <row r="1992" spans="1:11" ht="18" x14ac:dyDescent="0.2">
      <c r="A1992" s="862">
        <v>1901518</v>
      </c>
      <c r="B1992" s="863" t="s">
        <v>7337</v>
      </c>
      <c r="C1992" s="862" t="s">
        <v>61</v>
      </c>
      <c r="D1992" s="802">
        <f t="shared" si="30"/>
        <v>8.92</v>
      </c>
      <c r="G1992" s="872">
        <v>8.7200000000000006</v>
      </c>
      <c r="J1992" s="840" t="s">
        <v>15822</v>
      </c>
      <c r="K1992" s="848">
        <f>IFERROR(VLOOKUP(J1992,REAJUSTE!A:AA,27,FALSE),"")</f>
        <v>1.0229999999999999</v>
      </c>
    </row>
    <row r="1993" spans="1:11" ht="18" x14ac:dyDescent="0.2">
      <c r="A1993" s="862">
        <v>1901519</v>
      </c>
      <c r="B1993" s="863" t="s">
        <v>7338</v>
      </c>
      <c r="C1993" s="862" t="s">
        <v>61</v>
      </c>
      <c r="D1993" s="802">
        <f t="shared" si="30"/>
        <v>8.98</v>
      </c>
      <c r="G1993" s="872">
        <v>8.7799999999999994</v>
      </c>
      <c r="J1993" s="840" t="s">
        <v>15822</v>
      </c>
      <c r="K1993" s="848">
        <f>IFERROR(VLOOKUP(J1993,REAJUSTE!A:AA,27,FALSE),"")</f>
        <v>1.0229999999999999</v>
      </c>
    </row>
    <row r="1994" spans="1:11" ht="18" x14ac:dyDescent="0.2">
      <c r="A1994" s="862">
        <v>1901520</v>
      </c>
      <c r="B1994" s="863" t="s">
        <v>7339</v>
      </c>
      <c r="C1994" s="862" t="s">
        <v>61</v>
      </c>
      <c r="D1994" s="802">
        <f t="shared" si="30"/>
        <v>9.0500000000000007</v>
      </c>
      <c r="G1994" s="872">
        <v>8.85</v>
      </c>
      <c r="J1994" s="840" t="s">
        <v>15822</v>
      </c>
      <c r="K1994" s="848">
        <f>IFERROR(VLOOKUP(J1994,REAJUSTE!A:AA,27,FALSE),"")</f>
        <v>1.0229999999999999</v>
      </c>
    </row>
    <row r="1995" spans="1:11" ht="18" x14ac:dyDescent="0.2">
      <c r="A1995" s="862">
        <v>1901521</v>
      </c>
      <c r="B1995" s="863" t="s">
        <v>7340</v>
      </c>
      <c r="C1995" s="862" t="s">
        <v>61</v>
      </c>
      <c r="D1995" s="802">
        <f t="shared" ref="D1995:D2058" si="31">TRUNC(G1995*K1995,2)</f>
        <v>9.1199999999999992</v>
      </c>
      <c r="G1995" s="872">
        <v>8.92</v>
      </c>
      <c r="J1995" s="840" t="s">
        <v>15822</v>
      </c>
      <c r="K1995" s="848">
        <f>IFERROR(VLOOKUP(J1995,REAJUSTE!A:AA,27,FALSE),"")</f>
        <v>1.0229999999999999</v>
      </c>
    </row>
    <row r="1996" spans="1:11" ht="18" x14ac:dyDescent="0.2">
      <c r="A1996" s="862">
        <v>1901522</v>
      </c>
      <c r="B1996" s="863" t="s">
        <v>7341</v>
      </c>
      <c r="C1996" s="862" t="s">
        <v>61</v>
      </c>
      <c r="D1996" s="802">
        <f t="shared" si="31"/>
        <v>9.1999999999999993</v>
      </c>
      <c r="G1996" s="872">
        <v>9</v>
      </c>
      <c r="J1996" s="840" t="s">
        <v>15822</v>
      </c>
      <c r="K1996" s="848">
        <f>IFERROR(VLOOKUP(J1996,REAJUSTE!A:AA,27,FALSE),"")</f>
        <v>1.0229999999999999</v>
      </c>
    </row>
    <row r="1997" spans="1:11" ht="15" x14ac:dyDescent="0.2">
      <c r="A1997" s="862">
        <v>1901517</v>
      </c>
      <c r="B1997" s="863" t="s">
        <v>7342</v>
      </c>
      <c r="C1997" s="862" t="s">
        <v>61</v>
      </c>
      <c r="D1997" s="802">
        <f t="shared" si="31"/>
        <v>9.24</v>
      </c>
      <c r="G1997" s="872">
        <v>9.0399999999999991</v>
      </c>
      <c r="J1997" s="840" t="s">
        <v>15822</v>
      </c>
      <c r="K1997" s="848">
        <f>IFERROR(VLOOKUP(J1997,REAJUSTE!A:AA,27,FALSE),"")</f>
        <v>1.0229999999999999</v>
      </c>
    </row>
    <row r="1998" spans="1:11" ht="18" x14ac:dyDescent="0.2">
      <c r="A1998" s="862">
        <v>1901523</v>
      </c>
      <c r="B1998" s="863" t="s">
        <v>7343</v>
      </c>
      <c r="C1998" s="862" t="s">
        <v>61</v>
      </c>
      <c r="D1998" s="802">
        <f t="shared" si="31"/>
        <v>11.85</v>
      </c>
      <c r="G1998" s="872">
        <v>11.59</v>
      </c>
      <c r="J1998" s="840" t="s">
        <v>15822</v>
      </c>
      <c r="K1998" s="848">
        <f>IFERROR(VLOOKUP(J1998,REAJUSTE!A:AA,27,FALSE),"")</f>
        <v>1.0229999999999999</v>
      </c>
    </row>
    <row r="1999" spans="1:11" ht="18" x14ac:dyDescent="0.2">
      <c r="A1999" s="862">
        <v>1901524</v>
      </c>
      <c r="B1999" s="863" t="s">
        <v>7344</v>
      </c>
      <c r="C1999" s="862" t="s">
        <v>61</v>
      </c>
      <c r="D1999" s="802">
        <f t="shared" si="31"/>
        <v>11.91</v>
      </c>
      <c r="G1999" s="872">
        <v>11.65</v>
      </c>
      <c r="J1999" s="840" t="s">
        <v>15822</v>
      </c>
      <c r="K1999" s="848">
        <f>IFERROR(VLOOKUP(J1999,REAJUSTE!A:AA,27,FALSE),"")</f>
        <v>1.0229999999999999</v>
      </c>
    </row>
    <row r="2000" spans="1:11" ht="18" x14ac:dyDescent="0.2">
      <c r="A2000" s="862">
        <v>1901525</v>
      </c>
      <c r="B2000" s="863" t="s">
        <v>7345</v>
      </c>
      <c r="C2000" s="862" t="s">
        <v>61</v>
      </c>
      <c r="D2000" s="802">
        <f t="shared" si="31"/>
        <v>11.98</v>
      </c>
      <c r="G2000" s="872">
        <v>11.72</v>
      </c>
      <c r="J2000" s="840" t="s">
        <v>15822</v>
      </c>
      <c r="K2000" s="848">
        <f>IFERROR(VLOOKUP(J2000,REAJUSTE!A:AA,27,FALSE),"")</f>
        <v>1.0229999999999999</v>
      </c>
    </row>
    <row r="2001" spans="1:11" ht="18" x14ac:dyDescent="0.2">
      <c r="A2001" s="862">
        <v>1901526</v>
      </c>
      <c r="B2001" s="863" t="s">
        <v>7346</v>
      </c>
      <c r="C2001" s="862" t="s">
        <v>61</v>
      </c>
      <c r="D2001" s="802">
        <f t="shared" si="31"/>
        <v>12.06</v>
      </c>
      <c r="G2001" s="872">
        <v>11.79</v>
      </c>
      <c r="J2001" s="840" t="s">
        <v>15822</v>
      </c>
      <c r="K2001" s="848">
        <f>IFERROR(VLOOKUP(J2001,REAJUSTE!A:AA,27,FALSE),"")</f>
        <v>1.0229999999999999</v>
      </c>
    </row>
    <row r="2002" spans="1:11" ht="18" x14ac:dyDescent="0.2">
      <c r="A2002" s="862">
        <v>1901527</v>
      </c>
      <c r="B2002" s="863" t="s">
        <v>7347</v>
      </c>
      <c r="C2002" s="862" t="s">
        <v>61</v>
      </c>
      <c r="D2002" s="802">
        <f t="shared" si="31"/>
        <v>12.13</v>
      </c>
      <c r="G2002" s="872">
        <v>11.86</v>
      </c>
      <c r="J2002" s="840" t="s">
        <v>15822</v>
      </c>
      <c r="K2002" s="848">
        <f>IFERROR(VLOOKUP(J2002,REAJUSTE!A:AA,27,FALSE),"")</f>
        <v>1.0229999999999999</v>
      </c>
    </row>
    <row r="2003" spans="1:11" ht="15" x14ac:dyDescent="0.2">
      <c r="A2003" s="862">
        <v>1901528</v>
      </c>
      <c r="B2003" s="863" t="s">
        <v>7348</v>
      </c>
      <c r="C2003" s="862" t="s">
        <v>61</v>
      </c>
      <c r="D2003" s="802">
        <f t="shared" si="31"/>
        <v>12.17</v>
      </c>
      <c r="G2003" s="872">
        <v>11.9</v>
      </c>
      <c r="J2003" s="840" t="s">
        <v>15822</v>
      </c>
      <c r="K2003" s="848">
        <f>IFERROR(VLOOKUP(J2003,REAJUSTE!A:AA,27,FALSE),"")</f>
        <v>1.0229999999999999</v>
      </c>
    </row>
    <row r="2004" spans="1:11" ht="18" x14ac:dyDescent="0.2">
      <c r="A2004" s="862">
        <v>1917079</v>
      </c>
      <c r="B2004" s="863" t="s">
        <v>7349</v>
      </c>
      <c r="C2004" s="862" t="s">
        <v>61</v>
      </c>
      <c r="D2004" s="802">
        <f t="shared" si="31"/>
        <v>9.2899999999999991</v>
      </c>
      <c r="G2004" s="872">
        <v>9.09</v>
      </c>
      <c r="J2004" s="840" t="s">
        <v>15822</v>
      </c>
      <c r="K2004" s="848">
        <f>IFERROR(VLOOKUP(J2004,REAJUSTE!A:AA,27,FALSE),"")</f>
        <v>1.0229999999999999</v>
      </c>
    </row>
    <row r="2005" spans="1:11" ht="18" x14ac:dyDescent="0.2">
      <c r="A2005" s="862">
        <v>1917080</v>
      </c>
      <c r="B2005" s="863" t="s">
        <v>7350</v>
      </c>
      <c r="C2005" s="862" t="s">
        <v>61</v>
      </c>
      <c r="D2005" s="802">
        <f t="shared" si="31"/>
        <v>9.44</v>
      </c>
      <c r="G2005" s="872">
        <v>9.23</v>
      </c>
      <c r="J2005" s="840" t="s">
        <v>15822</v>
      </c>
      <c r="K2005" s="848">
        <f>IFERROR(VLOOKUP(J2005,REAJUSTE!A:AA,27,FALSE),"")</f>
        <v>1.0229999999999999</v>
      </c>
    </row>
    <row r="2006" spans="1:11" ht="18" x14ac:dyDescent="0.2">
      <c r="A2006" s="862">
        <v>1917081</v>
      </c>
      <c r="B2006" s="863" t="s">
        <v>7351</v>
      </c>
      <c r="C2006" s="862" t="s">
        <v>61</v>
      </c>
      <c r="D2006" s="802">
        <f t="shared" si="31"/>
        <v>9.58</v>
      </c>
      <c r="G2006" s="872">
        <v>9.3699999999999992</v>
      </c>
      <c r="J2006" s="840" t="s">
        <v>15822</v>
      </c>
      <c r="K2006" s="848">
        <f>IFERROR(VLOOKUP(J2006,REAJUSTE!A:AA,27,FALSE),"")</f>
        <v>1.0229999999999999</v>
      </c>
    </row>
    <row r="2007" spans="1:11" ht="18" x14ac:dyDescent="0.2">
      <c r="A2007" s="862">
        <v>1917082</v>
      </c>
      <c r="B2007" s="863" t="s">
        <v>7352</v>
      </c>
      <c r="C2007" s="862" t="s">
        <v>61</v>
      </c>
      <c r="D2007" s="802">
        <f t="shared" si="31"/>
        <v>9.73</v>
      </c>
      <c r="G2007" s="872">
        <v>9.52</v>
      </c>
      <c r="J2007" s="840" t="s">
        <v>15822</v>
      </c>
      <c r="K2007" s="848">
        <f>IFERROR(VLOOKUP(J2007,REAJUSTE!A:AA,27,FALSE),"")</f>
        <v>1.0229999999999999</v>
      </c>
    </row>
    <row r="2008" spans="1:11" ht="18" x14ac:dyDescent="0.2">
      <c r="A2008" s="862">
        <v>1917083</v>
      </c>
      <c r="B2008" s="863" t="s">
        <v>7353</v>
      </c>
      <c r="C2008" s="862" t="s">
        <v>61</v>
      </c>
      <c r="D2008" s="802">
        <f t="shared" si="31"/>
        <v>9.9</v>
      </c>
      <c r="G2008" s="872">
        <v>9.68</v>
      </c>
      <c r="J2008" s="840" t="s">
        <v>15822</v>
      </c>
      <c r="K2008" s="848">
        <f>IFERROR(VLOOKUP(J2008,REAJUSTE!A:AA,27,FALSE),"")</f>
        <v>1.0229999999999999</v>
      </c>
    </row>
    <row r="2009" spans="1:11" ht="15" x14ac:dyDescent="0.2">
      <c r="A2009" s="862">
        <v>1917084</v>
      </c>
      <c r="B2009" s="863" t="s">
        <v>7354</v>
      </c>
      <c r="C2009" s="862" t="s">
        <v>61</v>
      </c>
      <c r="D2009" s="802">
        <f t="shared" si="31"/>
        <v>9.99</v>
      </c>
      <c r="G2009" s="872">
        <v>9.77</v>
      </c>
      <c r="J2009" s="840" t="s">
        <v>15822</v>
      </c>
      <c r="K2009" s="848">
        <f>IFERROR(VLOOKUP(J2009,REAJUSTE!A:AA,27,FALSE),"")</f>
        <v>1.0229999999999999</v>
      </c>
    </row>
    <row r="2010" spans="1:11" ht="18" x14ac:dyDescent="0.2">
      <c r="A2010" s="862">
        <v>1901529</v>
      </c>
      <c r="B2010" s="863" t="s">
        <v>7355</v>
      </c>
      <c r="C2010" s="862" t="s">
        <v>61</v>
      </c>
      <c r="D2010" s="802">
        <f t="shared" si="31"/>
        <v>14.86</v>
      </c>
      <c r="G2010" s="872">
        <v>14.53</v>
      </c>
      <c r="J2010" s="840" t="s">
        <v>15822</v>
      </c>
      <c r="K2010" s="848">
        <f>IFERROR(VLOOKUP(J2010,REAJUSTE!A:AA,27,FALSE),"")</f>
        <v>1.0229999999999999</v>
      </c>
    </row>
    <row r="2011" spans="1:11" ht="18" x14ac:dyDescent="0.2">
      <c r="A2011" s="862">
        <v>1901530</v>
      </c>
      <c r="B2011" s="863" t="s">
        <v>7356</v>
      </c>
      <c r="C2011" s="862" t="s">
        <v>61</v>
      </c>
      <c r="D2011" s="802">
        <f t="shared" si="31"/>
        <v>14.92</v>
      </c>
      <c r="G2011" s="872">
        <v>14.59</v>
      </c>
      <c r="J2011" s="840" t="s">
        <v>15822</v>
      </c>
      <c r="K2011" s="848">
        <f>IFERROR(VLOOKUP(J2011,REAJUSTE!A:AA,27,FALSE),"")</f>
        <v>1.0229999999999999</v>
      </c>
    </row>
    <row r="2012" spans="1:11" ht="18" x14ac:dyDescent="0.2">
      <c r="A2012" s="862">
        <v>1901531</v>
      </c>
      <c r="B2012" s="863" t="s">
        <v>7357</v>
      </c>
      <c r="C2012" s="862" t="s">
        <v>61</v>
      </c>
      <c r="D2012" s="802">
        <f t="shared" si="31"/>
        <v>14.98</v>
      </c>
      <c r="G2012" s="872">
        <v>14.65</v>
      </c>
      <c r="J2012" s="840" t="s">
        <v>15822</v>
      </c>
      <c r="K2012" s="848">
        <f>IFERROR(VLOOKUP(J2012,REAJUSTE!A:AA,27,FALSE),"")</f>
        <v>1.0229999999999999</v>
      </c>
    </row>
    <row r="2013" spans="1:11" ht="18" x14ac:dyDescent="0.2">
      <c r="A2013" s="862">
        <v>1901532</v>
      </c>
      <c r="B2013" s="863" t="s">
        <v>7358</v>
      </c>
      <c r="C2013" s="862" t="s">
        <v>61</v>
      </c>
      <c r="D2013" s="802">
        <f t="shared" si="31"/>
        <v>15.05</v>
      </c>
      <c r="G2013" s="872">
        <v>14.72</v>
      </c>
      <c r="J2013" s="840" t="s">
        <v>15822</v>
      </c>
      <c r="K2013" s="848">
        <f>IFERROR(VLOOKUP(J2013,REAJUSTE!A:AA,27,FALSE),"")</f>
        <v>1.0229999999999999</v>
      </c>
    </row>
    <row r="2014" spans="1:11" ht="18" x14ac:dyDescent="0.2">
      <c r="A2014" s="862">
        <v>1901533</v>
      </c>
      <c r="B2014" s="863" t="s">
        <v>7359</v>
      </c>
      <c r="C2014" s="862" t="s">
        <v>61</v>
      </c>
      <c r="D2014" s="802">
        <f t="shared" si="31"/>
        <v>15.13</v>
      </c>
      <c r="G2014" s="872">
        <v>14.79</v>
      </c>
      <c r="J2014" s="840" t="s">
        <v>15822</v>
      </c>
      <c r="K2014" s="848">
        <f>IFERROR(VLOOKUP(J2014,REAJUSTE!A:AA,27,FALSE),"")</f>
        <v>1.0229999999999999</v>
      </c>
    </row>
    <row r="2015" spans="1:11" ht="15" x14ac:dyDescent="0.2">
      <c r="A2015" s="862">
        <v>1901534</v>
      </c>
      <c r="B2015" s="863" t="s">
        <v>7360</v>
      </c>
      <c r="C2015" s="862" t="s">
        <v>61</v>
      </c>
      <c r="D2015" s="802">
        <f t="shared" si="31"/>
        <v>15.17</v>
      </c>
      <c r="G2015" s="872">
        <v>14.83</v>
      </c>
      <c r="J2015" s="840" t="s">
        <v>15822</v>
      </c>
      <c r="K2015" s="848">
        <f>IFERROR(VLOOKUP(J2015,REAJUSTE!A:AA,27,FALSE),"")</f>
        <v>1.0229999999999999</v>
      </c>
    </row>
    <row r="2016" spans="1:11" ht="18" x14ac:dyDescent="0.2">
      <c r="A2016" s="862">
        <v>1917115</v>
      </c>
      <c r="B2016" s="863" t="s">
        <v>7361</v>
      </c>
      <c r="C2016" s="862" t="s">
        <v>61</v>
      </c>
      <c r="D2016" s="802">
        <f t="shared" si="31"/>
        <v>8.93</v>
      </c>
      <c r="G2016" s="872">
        <v>8.73</v>
      </c>
      <c r="J2016" s="840" t="s">
        <v>15822</v>
      </c>
      <c r="K2016" s="848">
        <f>IFERROR(VLOOKUP(J2016,REAJUSTE!A:AA,27,FALSE),"")</f>
        <v>1.0229999999999999</v>
      </c>
    </row>
    <row r="2017" spans="1:11" ht="18" x14ac:dyDescent="0.2">
      <c r="A2017" s="862">
        <v>1917116</v>
      </c>
      <c r="B2017" s="863" t="s">
        <v>7362</v>
      </c>
      <c r="C2017" s="862" t="s">
        <v>61</v>
      </c>
      <c r="D2017" s="802">
        <f t="shared" si="31"/>
        <v>9.0500000000000007</v>
      </c>
      <c r="G2017" s="872">
        <v>8.85</v>
      </c>
      <c r="J2017" s="840" t="s">
        <v>15822</v>
      </c>
      <c r="K2017" s="848">
        <f>IFERROR(VLOOKUP(J2017,REAJUSTE!A:AA,27,FALSE),"")</f>
        <v>1.0229999999999999</v>
      </c>
    </row>
    <row r="2018" spans="1:11" ht="18" x14ac:dyDescent="0.2">
      <c r="A2018" s="862">
        <v>1917117</v>
      </c>
      <c r="B2018" s="863" t="s">
        <v>7363</v>
      </c>
      <c r="C2018" s="862" t="s">
        <v>61</v>
      </c>
      <c r="D2018" s="802">
        <f t="shared" si="31"/>
        <v>9.16</v>
      </c>
      <c r="G2018" s="872">
        <v>8.9600000000000009</v>
      </c>
      <c r="J2018" s="840" t="s">
        <v>15822</v>
      </c>
      <c r="K2018" s="848">
        <f>IFERROR(VLOOKUP(J2018,REAJUSTE!A:AA,27,FALSE),"")</f>
        <v>1.0229999999999999</v>
      </c>
    </row>
    <row r="2019" spans="1:11" ht="18" x14ac:dyDescent="0.2">
      <c r="A2019" s="862">
        <v>1917118</v>
      </c>
      <c r="B2019" s="863" t="s">
        <v>7364</v>
      </c>
      <c r="C2019" s="862" t="s">
        <v>61</v>
      </c>
      <c r="D2019" s="802">
        <f t="shared" si="31"/>
        <v>9.2899999999999991</v>
      </c>
      <c r="G2019" s="872">
        <v>9.09</v>
      </c>
      <c r="J2019" s="840" t="s">
        <v>15822</v>
      </c>
      <c r="K2019" s="848">
        <f>IFERROR(VLOOKUP(J2019,REAJUSTE!A:AA,27,FALSE),"")</f>
        <v>1.0229999999999999</v>
      </c>
    </row>
    <row r="2020" spans="1:11" ht="18" x14ac:dyDescent="0.2">
      <c r="A2020" s="862">
        <v>1917119</v>
      </c>
      <c r="B2020" s="863" t="s">
        <v>7365</v>
      </c>
      <c r="C2020" s="862" t="s">
        <v>61</v>
      </c>
      <c r="D2020" s="802">
        <f t="shared" si="31"/>
        <v>9.43</v>
      </c>
      <c r="G2020" s="872">
        <v>9.2200000000000006</v>
      </c>
      <c r="J2020" s="840" t="s">
        <v>15822</v>
      </c>
      <c r="K2020" s="848">
        <f>IFERROR(VLOOKUP(J2020,REAJUSTE!A:AA,27,FALSE),"")</f>
        <v>1.0229999999999999</v>
      </c>
    </row>
    <row r="2021" spans="1:11" ht="15" x14ac:dyDescent="0.2">
      <c r="A2021" s="862">
        <v>1917120</v>
      </c>
      <c r="B2021" s="863" t="s">
        <v>7366</v>
      </c>
      <c r="C2021" s="862" t="s">
        <v>61</v>
      </c>
      <c r="D2021" s="802">
        <f t="shared" si="31"/>
        <v>9.5</v>
      </c>
      <c r="G2021" s="872">
        <v>9.2899999999999991</v>
      </c>
      <c r="J2021" s="840" t="s">
        <v>15822</v>
      </c>
      <c r="K2021" s="848">
        <f>IFERROR(VLOOKUP(J2021,REAJUSTE!A:AA,27,FALSE),"")</f>
        <v>1.0229999999999999</v>
      </c>
    </row>
    <row r="2022" spans="1:11" ht="18" x14ac:dyDescent="0.2">
      <c r="A2022" s="862">
        <v>1917151</v>
      </c>
      <c r="B2022" s="863" t="s">
        <v>7367</v>
      </c>
      <c r="C2022" s="862" t="s">
        <v>61</v>
      </c>
      <c r="D2022" s="802">
        <f t="shared" si="31"/>
        <v>8.5299999999999994</v>
      </c>
      <c r="G2022" s="872">
        <v>8.34</v>
      </c>
      <c r="J2022" s="840" t="s">
        <v>15822</v>
      </c>
      <c r="K2022" s="848">
        <f>IFERROR(VLOOKUP(J2022,REAJUSTE!A:AA,27,FALSE),"")</f>
        <v>1.0229999999999999</v>
      </c>
    </row>
    <row r="2023" spans="1:11" ht="18" x14ac:dyDescent="0.2">
      <c r="A2023" s="862">
        <v>1917152</v>
      </c>
      <c r="B2023" s="863" t="s">
        <v>7368</v>
      </c>
      <c r="C2023" s="862" t="s">
        <v>61</v>
      </c>
      <c r="D2023" s="802">
        <f t="shared" si="31"/>
        <v>8.6300000000000008</v>
      </c>
      <c r="G2023" s="872">
        <v>8.44</v>
      </c>
      <c r="J2023" s="840" t="s">
        <v>15822</v>
      </c>
      <c r="K2023" s="848">
        <f>IFERROR(VLOOKUP(J2023,REAJUSTE!A:AA,27,FALSE),"")</f>
        <v>1.0229999999999999</v>
      </c>
    </row>
    <row r="2024" spans="1:11" ht="18" x14ac:dyDescent="0.2">
      <c r="A2024" s="862">
        <v>1917153</v>
      </c>
      <c r="B2024" s="863" t="s">
        <v>7369</v>
      </c>
      <c r="C2024" s="862" t="s">
        <v>61</v>
      </c>
      <c r="D2024" s="802">
        <f t="shared" si="31"/>
        <v>8.73</v>
      </c>
      <c r="G2024" s="872">
        <v>8.5399999999999991</v>
      </c>
      <c r="J2024" s="840" t="s">
        <v>15822</v>
      </c>
      <c r="K2024" s="848">
        <f>IFERROR(VLOOKUP(J2024,REAJUSTE!A:AA,27,FALSE),"")</f>
        <v>1.0229999999999999</v>
      </c>
    </row>
    <row r="2025" spans="1:11" ht="18" x14ac:dyDescent="0.2">
      <c r="A2025" s="862">
        <v>1917154</v>
      </c>
      <c r="B2025" s="863" t="s">
        <v>7370</v>
      </c>
      <c r="C2025" s="862" t="s">
        <v>61</v>
      </c>
      <c r="D2025" s="802">
        <f t="shared" si="31"/>
        <v>8.84</v>
      </c>
      <c r="G2025" s="872">
        <v>8.65</v>
      </c>
      <c r="J2025" s="840" t="s">
        <v>15822</v>
      </c>
      <c r="K2025" s="848">
        <f>IFERROR(VLOOKUP(J2025,REAJUSTE!A:AA,27,FALSE),"")</f>
        <v>1.0229999999999999</v>
      </c>
    </row>
    <row r="2026" spans="1:11" ht="18" x14ac:dyDescent="0.2">
      <c r="A2026" s="862">
        <v>1917155</v>
      </c>
      <c r="B2026" s="863" t="s">
        <v>7371</v>
      </c>
      <c r="C2026" s="862" t="s">
        <v>61</v>
      </c>
      <c r="D2026" s="802">
        <f t="shared" si="31"/>
        <v>8.9700000000000006</v>
      </c>
      <c r="G2026" s="872">
        <v>8.77</v>
      </c>
      <c r="J2026" s="840" t="s">
        <v>15822</v>
      </c>
      <c r="K2026" s="848">
        <f>IFERROR(VLOOKUP(J2026,REAJUSTE!A:AA,27,FALSE),"")</f>
        <v>1.0229999999999999</v>
      </c>
    </row>
    <row r="2027" spans="1:11" ht="15" x14ac:dyDescent="0.2">
      <c r="A2027" s="862">
        <v>1917156</v>
      </c>
      <c r="B2027" s="863" t="s">
        <v>7372</v>
      </c>
      <c r="C2027" s="862" t="s">
        <v>61</v>
      </c>
      <c r="D2027" s="802">
        <f t="shared" si="31"/>
        <v>9.0299999999999994</v>
      </c>
      <c r="G2027" s="872">
        <v>8.83</v>
      </c>
      <c r="J2027" s="840" t="s">
        <v>15822</v>
      </c>
      <c r="K2027" s="848">
        <f>IFERROR(VLOOKUP(J2027,REAJUSTE!A:AA,27,FALSE),"")</f>
        <v>1.0229999999999999</v>
      </c>
    </row>
    <row r="2028" spans="1:11" ht="18" x14ac:dyDescent="0.2">
      <c r="A2028" s="862">
        <v>1917187</v>
      </c>
      <c r="B2028" s="863" t="s">
        <v>7373</v>
      </c>
      <c r="C2028" s="862" t="s">
        <v>61</v>
      </c>
      <c r="D2028" s="802">
        <f t="shared" si="31"/>
        <v>9.5</v>
      </c>
      <c r="G2028" s="872">
        <v>9.2899999999999991</v>
      </c>
      <c r="J2028" s="840" t="s">
        <v>15822</v>
      </c>
      <c r="K2028" s="848">
        <f>IFERROR(VLOOKUP(J2028,REAJUSTE!A:AA,27,FALSE),"")</f>
        <v>1.0229999999999999</v>
      </c>
    </row>
    <row r="2029" spans="1:11" ht="18" x14ac:dyDescent="0.2">
      <c r="A2029" s="862">
        <v>1917188</v>
      </c>
      <c r="B2029" s="863" t="s">
        <v>7374</v>
      </c>
      <c r="C2029" s="862" t="s">
        <v>61</v>
      </c>
      <c r="D2029" s="802">
        <f t="shared" si="31"/>
        <v>9.59</v>
      </c>
      <c r="G2029" s="872">
        <v>9.3800000000000008</v>
      </c>
      <c r="J2029" s="840" t="s">
        <v>15822</v>
      </c>
      <c r="K2029" s="848">
        <f>IFERROR(VLOOKUP(J2029,REAJUSTE!A:AA,27,FALSE),"")</f>
        <v>1.0229999999999999</v>
      </c>
    </row>
    <row r="2030" spans="1:11" ht="18" x14ac:dyDescent="0.2">
      <c r="A2030" s="862">
        <v>1917189</v>
      </c>
      <c r="B2030" s="863" t="s">
        <v>7375</v>
      </c>
      <c r="C2030" s="862" t="s">
        <v>61</v>
      </c>
      <c r="D2030" s="802">
        <f t="shared" si="31"/>
        <v>9.68</v>
      </c>
      <c r="G2030" s="872">
        <v>9.4700000000000006</v>
      </c>
      <c r="J2030" s="840" t="s">
        <v>15822</v>
      </c>
      <c r="K2030" s="848">
        <f>IFERROR(VLOOKUP(J2030,REAJUSTE!A:AA,27,FALSE),"")</f>
        <v>1.0229999999999999</v>
      </c>
    </row>
    <row r="2031" spans="1:11" ht="18" x14ac:dyDescent="0.2">
      <c r="A2031" s="862">
        <v>1917190</v>
      </c>
      <c r="B2031" s="863" t="s">
        <v>7376</v>
      </c>
      <c r="C2031" s="862" t="s">
        <v>61</v>
      </c>
      <c r="D2031" s="802">
        <f t="shared" si="31"/>
        <v>9.7899999999999991</v>
      </c>
      <c r="G2031" s="872">
        <v>9.57</v>
      </c>
      <c r="J2031" s="840" t="s">
        <v>15822</v>
      </c>
      <c r="K2031" s="848">
        <f>IFERROR(VLOOKUP(J2031,REAJUSTE!A:AA,27,FALSE),"")</f>
        <v>1.0229999999999999</v>
      </c>
    </row>
    <row r="2032" spans="1:11" ht="18" x14ac:dyDescent="0.2">
      <c r="A2032" s="862">
        <v>1917191</v>
      </c>
      <c r="B2032" s="863" t="s">
        <v>7377</v>
      </c>
      <c r="C2032" s="862" t="s">
        <v>61</v>
      </c>
      <c r="D2032" s="802">
        <f t="shared" si="31"/>
        <v>9.89</v>
      </c>
      <c r="G2032" s="872">
        <v>9.67</v>
      </c>
      <c r="J2032" s="840" t="s">
        <v>15822</v>
      </c>
      <c r="K2032" s="848">
        <f>IFERROR(VLOOKUP(J2032,REAJUSTE!A:AA,27,FALSE),"")</f>
        <v>1.0229999999999999</v>
      </c>
    </row>
    <row r="2033" spans="1:11" ht="15" x14ac:dyDescent="0.2">
      <c r="A2033" s="862">
        <v>1917192</v>
      </c>
      <c r="B2033" s="863" t="s">
        <v>7378</v>
      </c>
      <c r="C2033" s="862" t="s">
        <v>61</v>
      </c>
      <c r="D2033" s="802">
        <f t="shared" si="31"/>
        <v>9.9499999999999993</v>
      </c>
      <c r="G2033" s="872">
        <v>9.73</v>
      </c>
      <c r="J2033" s="840" t="s">
        <v>15822</v>
      </c>
      <c r="K2033" s="848">
        <f>IFERROR(VLOOKUP(J2033,REAJUSTE!A:AA,27,FALSE),"")</f>
        <v>1.0229999999999999</v>
      </c>
    </row>
    <row r="2034" spans="1:11" ht="18" x14ac:dyDescent="0.2">
      <c r="A2034" s="862">
        <v>1917007</v>
      </c>
      <c r="B2034" s="863" t="s">
        <v>7379</v>
      </c>
      <c r="C2034" s="862" t="s">
        <v>61</v>
      </c>
      <c r="D2034" s="802">
        <f t="shared" si="31"/>
        <v>17.8</v>
      </c>
      <c r="G2034" s="872">
        <v>17.399999999999999</v>
      </c>
      <c r="J2034" s="840" t="s">
        <v>15822</v>
      </c>
      <c r="K2034" s="848">
        <f>IFERROR(VLOOKUP(J2034,REAJUSTE!A:AA,27,FALSE),"")</f>
        <v>1.0229999999999999</v>
      </c>
    </row>
    <row r="2035" spans="1:11" ht="18" x14ac:dyDescent="0.2">
      <c r="A2035" s="862">
        <v>1917008</v>
      </c>
      <c r="B2035" s="863" t="s">
        <v>7380</v>
      </c>
      <c r="C2035" s="862" t="s">
        <v>61</v>
      </c>
      <c r="D2035" s="802">
        <f t="shared" si="31"/>
        <v>18.12</v>
      </c>
      <c r="G2035" s="872">
        <v>17.72</v>
      </c>
      <c r="J2035" s="840" t="s">
        <v>15822</v>
      </c>
      <c r="K2035" s="848">
        <f>IFERROR(VLOOKUP(J2035,REAJUSTE!A:AA,27,FALSE),"")</f>
        <v>1.0229999999999999</v>
      </c>
    </row>
    <row r="2036" spans="1:11" ht="18" x14ac:dyDescent="0.2">
      <c r="A2036" s="862">
        <v>1917009</v>
      </c>
      <c r="B2036" s="863" t="s">
        <v>7381</v>
      </c>
      <c r="C2036" s="862" t="s">
        <v>61</v>
      </c>
      <c r="D2036" s="802">
        <f t="shared" si="31"/>
        <v>18.46</v>
      </c>
      <c r="G2036" s="872">
        <v>18.05</v>
      </c>
      <c r="J2036" s="840" t="s">
        <v>15822</v>
      </c>
      <c r="K2036" s="848">
        <f>IFERROR(VLOOKUP(J2036,REAJUSTE!A:AA,27,FALSE),"")</f>
        <v>1.0229999999999999</v>
      </c>
    </row>
    <row r="2037" spans="1:11" ht="18" x14ac:dyDescent="0.2">
      <c r="A2037" s="862">
        <v>1917010</v>
      </c>
      <c r="B2037" s="863" t="s">
        <v>7382</v>
      </c>
      <c r="C2037" s="862" t="s">
        <v>61</v>
      </c>
      <c r="D2037" s="802">
        <f t="shared" si="31"/>
        <v>18.809999999999999</v>
      </c>
      <c r="G2037" s="872">
        <v>18.39</v>
      </c>
      <c r="J2037" s="840" t="s">
        <v>15822</v>
      </c>
      <c r="K2037" s="848">
        <f>IFERROR(VLOOKUP(J2037,REAJUSTE!A:AA,27,FALSE),"")</f>
        <v>1.0229999999999999</v>
      </c>
    </row>
    <row r="2038" spans="1:11" ht="18" x14ac:dyDescent="0.2">
      <c r="A2038" s="862">
        <v>1917011</v>
      </c>
      <c r="B2038" s="863" t="s">
        <v>7383</v>
      </c>
      <c r="C2038" s="862" t="s">
        <v>61</v>
      </c>
      <c r="D2038" s="802">
        <f t="shared" si="31"/>
        <v>19.190000000000001</v>
      </c>
      <c r="G2038" s="872">
        <v>18.760000000000002</v>
      </c>
      <c r="J2038" s="840" t="s">
        <v>15822</v>
      </c>
      <c r="K2038" s="848">
        <f>IFERROR(VLOOKUP(J2038,REAJUSTE!A:AA,27,FALSE),"")</f>
        <v>1.0229999999999999</v>
      </c>
    </row>
    <row r="2039" spans="1:11" ht="15" x14ac:dyDescent="0.2">
      <c r="A2039" s="862">
        <v>1917012</v>
      </c>
      <c r="B2039" s="863" t="s">
        <v>7384</v>
      </c>
      <c r="C2039" s="862" t="s">
        <v>61</v>
      </c>
      <c r="D2039" s="802">
        <f t="shared" si="31"/>
        <v>19.38</v>
      </c>
      <c r="G2039" s="872">
        <v>18.95</v>
      </c>
      <c r="J2039" s="840" t="s">
        <v>15822</v>
      </c>
      <c r="K2039" s="848">
        <f>IFERROR(VLOOKUP(J2039,REAJUSTE!A:AA,27,FALSE),"")</f>
        <v>1.0229999999999999</v>
      </c>
    </row>
    <row r="2040" spans="1:11" ht="18" x14ac:dyDescent="0.2">
      <c r="A2040" s="862">
        <v>1917578</v>
      </c>
      <c r="B2040" s="863" t="s">
        <v>2257</v>
      </c>
      <c r="C2040" s="862" t="s">
        <v>61</v>
      </c>
      <c r="D2040" s="802">
        <f t="shared" si="31"/>
        <v>6.74</v>
      </c>
      <c r="G2040" s="872">
        <v>6.59</v>
      </c>
      <c r="J2040" s="840" t="s">
        <v>15822</v>
      </c>
      <c r="K2040" s="848">
        <f>IFERROR(VLOOKUP(J2040,REAJUSTE!A:AA,27,FALSE),"")</f>
        <v>1.0229999999999999</v>
      </c>
    </row>
    <row r="2041" spans="1:11" ht="18" x14ac:dyDescent="0.2">
      <c r="A2041" s="862">
        <v>1917579</v>
      </c>
      <c r="B2041" s="863" t="s">
        <v>2258</v>
      </c>
      <c r="C2041" s="862" t="s">
        <v>61</v>
      </c>
      <c r="D2041" s="802">
        <f t="shared" si="31"/>
        <v>7.21</v>
      </c>
      <c r="G2041" s="872">
        <v>7.05</v>
      </c>
      <c r="J2041" s="840" t="s">
        <v>15822</v>
      </c>
      <c r="K2041" s="848">
        <f>IFERROR(VLOOKUP(J2041,REAJUSTE!A:AA,27,FALSE),"")</f>
        <v>1.0229999999999999</v>
      </c>
    </row>
    <row r="2042" spans="1:11" ht="18" x14ac:dyDescent="0.2">
      <c r="A2042" s="862">
        <v>1917580</v>
      </c>
      <c r="B2042" s="863" t="s">
        <v>2259</v>
      </c>
      <c r="C2042" s="862" t="s">
        <v>61</v>
      </c>
      <c r="D2042" s="802">
        <f t="shared" si="31"/>
        <v>7.61</v>
      </c>
      <c r="G2042" s="872">
        <v>7.44</v>
      </c>
      <c r="J2042" s="840" t="s">
        <v>15822</v>
      </c>
      <c r="K2042" s="848">
        <f>IFERROR(VLOOKUP(J2042,REAJUSTE!A:AA,27,FALSE),"")</f>
        <v>1.0229999999999999</v>
      </c>
    </row>
    <row r="2043" spans="1:11" ht="18" x14ac:dyDescent="0.2">
      <c r="A2043" s="862">
        <v>1917581</v>
      </c>
      <c r="B2043" s="863" t="s">
        <v>2260</v>
      </c>
      <c r="C2043" s="862" t="s">
        <v>61</v>
      </c>
      <c r="D2043" s="802">
        <f t="shared" si="31"/>
        <v>8.06</v>
      </c>
      <c r="G2043" s="872">
        <v>7.88</v>
      </c>
      <c r="J2043" s="840" t="s">
        <v>15822</v>
      </c>
      <c r="K2043" s="848">
        <f>IFERROR(VLOOKUP(J2043,REAJUSTE!A:AA,27,FALSE),"")</f>
        <v>1.0229999999999999</v>
      </c>
    </row>
    <row r="2044" spans="1:11" ht="18" x14ac:dyDescent="0.2">
      <c r="A2044" s="862">
        <v>1917582</v>
      </c>
      <c r="B2044" s="863" t="s">
        <v>2261</v>
      </c>
      <c r="C2044" s="862" t="s">
        <v>61</v>
      </c>
      <c r="D2044" s="802">
        <f t="shared" si="31"/>
        <v>8.73</v>
      </c>
      <c r="G2044" s="872">
        <v>8.5399999999999991</v>
      </c>
      <c r="J2044" s="840" t="s">
        <v>15822</v>
      </c>
      <c r="K2044" s="848">
        <f>IFERROR(VLOOKUP(J2044,REAJUSTE!A:AA,27,FALSE),"")</f>
        <v>1.0229999999999999</v>
      </c>
    </row>
    <row r="2045" spans="1:11" ht="18" x14ac:dyDescent="0.2">
      <c r="A2045" s="862">
        <v>1917583</v>
      </c>
      <c r="B2045" s="863" t="s">
        <v>2262</v>
      </c>
      <c r="C2045" s="862" t="s">
        <v>61</v>
      </c>
      <c r="D2045" s="802">
        <f t="shared" si="31"/>
        <v>9.23</v>
      </c>
      <c r="G2045" s="872">
        <v>9.0299999999999994</v>
      </c>
      <c r="J2045" s="840" t="s">
        <v>15822</v>
      </c>
      <c r="K2045" s="848">
        <f>IFERROR(VLOOKUP(J2045,REAJUSTE!A:AA,27,FALSE),"")</f>
        <v>1.0229999999999999</v>
      </c>
    </row>
    <row r="2046" spans="1:11" ht="18" x14ac:dyDescent="0.2">
      <c r="A2046" s="862">
        <v>1917584</v>
      </c>
      <c r="B2046" s="863" t="s">
        <v>2263</v>
      </c>
      <c r="C2046" s="862" t="s">
        <v>61</v>
      </c>
      <c r="D2046" s="802">
        <f t="shared" si="31"/>
        <v>9.68</v>
      </c>
      <c r="G2046" s="872">
        <v>9.4700000000000006</v>
      </c>
      <c r="J2046" s="840" t="s">
        <v>15822</v>
      </c>
      <c r="K2046" s="848">
        <f>IFERROR(VLOOKUP(J2046,REAJUSTE!A:AA,27,FALSE),"")</f>
        <v>1.0229999999999999</v>
      </c>
    </row>
    <row r="2047" spans="1:11" ht="18" x14ac:dyDescent="0.2">
      <c r="A2047" s="862">
        <v>1917585</v>
      </c>
      <c r="B2047" s="863" t="s">
        <v>2264</v>
      </c>
      <c r="C2047" s="862" t="s">
        <v>61</v>
      </c>
      <c r="D2047" s="802">
        <f t="shared" si="31"/>
        <v>10.34</v>
      </c>
      <c r="G2047" s="872">
        <v>10.11</v>
      </c>
      <c r="J2047" s="840" t="s">
        <v>15822</v>
      </c>
      <c r="K2047" s="848">
        <f>IFERROR(VLOOKUP(J2047,REAJUSTE!A:AA,27,FALSE),"")</f>
        <v>1.0229999999999999</v>
      </c>
    </row>
    <row r="2048" spans="1:11" ht="18" x14ac:dyDescent="0.2">
      <c r="A2048" s="862">
        <v>1917586</v>
      </c>
      <c r="B2048" s="863" t="s">
        <v>2265</v>
      </c>
      <c r="C2048" s="862" t="s">
        <v>61</v>
      </c>
      <c r="D2048" s="802">
        <f t="shared" si="31"/>
        <v>11.31</v>
      </c>
      <c r="G2048" s="872">
        <v>11.06</v>
      </c>
      <c r="J2048" s="840" t="s">
        <v>15822</v>
      </c>
      <c r="K2048" s="848">
        <f>IFERROR(VLOOKUP(J2048,REAJUSTE!A:AA,27,FALSE),"")</f>
        <v>1.0229999999999999</v>
      </c>
    </row>
    <row r="2049" spans="1:11" ht="18" x14ac:dyDescent="0.2">
      <c r="A2049" s="862">
        <v>1917587</v>
      </c>
      <c r="B2049" s="863" t="s">
        <v>2266</v>
      </c>
      <c r="C2049" s="862" t="s">
        <v>61</v>
      </c>
      <c r="D2049" s="802">
        <f t="shared" si="31"/>
        <v>12.05</v>
      </c>
      <c r="G2049" s="872">
        <v>11.78</v>
      </c>
      <c r="J2049" s="840" t="s">
        <v>15822</v>
      </c>
      <c r="K2049" s="848">
        <f>IFERROR(VLOOKUP(J2049,REAJUSTE!A:AA,27,FALSE),"")</f>
        <v>1.0229999999999999</v>
      </c>
    </row>
    <row r="2050" spans="1:11" ht="18" x14ac:dyDescent="0.2">
      <c r="A2050" s="862">
        <v>1917588</v>
      </c>
      <c r="B2050" s="863" t="s">
        <v>2267</v>
      </c>
      <c r="C2050" s="862" t="s">
        <v>61</v>
      </c>
      <c r="D2050" s="802">
        <f t="shared" si="31"/>
        <v>12.87</v>
      </c>
      <c r="G2050" s="872">
        <v>12.59</v>
      </c>
      <c r="J2050" s="840" t="s">
        <v>15822</v>
      </c>
      <c r="K2050" s="848">
        <f>IFERROR(VLOOKUP(J2050,REAJUSTE!A:AA,27,FALSE),"")</f>
        <v>1.0229999999999999</v>
      </c>
    </row>
    <row r="2051" spans="1:11" ht="18" x14ac:dyDescent="0.2">
      <c r="A2051" s="862">
        <v>1917589</v>
      </c>
      <c r="B2051" s="863" t="s">
        <v>2268</v>
      </c>
      <c r="C2051" s="862" t="s">
        <v>61</v>
      </c>
      <c r="D2051" s="802">
        <f t="shared" si="31"/>
        <v>14.5</v>
      </c>
      <c r="G2051" s="872">
        <v>14.18</v>
      </c>
      <c r="J2051" s="840" t="s">
        <v>15822</v>
      </c>
      <c r="K2051" s="848">
        <f>IFERROR(VLOOKUP(J2051,REAJUSTE!A:AA,27,FALSE),"")</f>
        <v>1.0229999999999999</v>
      </c>
    </row>
    <row r="2052" spans="1:11" ht="18" x14ac:dyDescent="0.2">
      <c r="A2052" s="862">
        <v>1917590</v>
      </c>
      <c r="B2052" s="863" t="s">
        <v>2269</v>
      </c>
      <c r="C2052" s="862" t="s">
        <v>61</v>
      </c>
      <c r="D2052" s="802">
        <f t="shared" si="31"/>
        <v>16.8</v>
      </c>
      <c r="G2052" s="872">
        <v>16.43</v>
      </c>
      <c r="J2052" s="840" t="s">
        <v>15822</v>
      </c>
      <c r="K2052" s="848">
        <f>IFERROR(VLOOKUP(J2052,REAJUSTE!A:AA,27,FALSE),"")</f>
        <v>1.0229999999999999</v>
      </c>
    </row>
    <row r="2053" spans="1:11" ht="18" x14ac:dyDescent="0.2">
      <c r="A2053" s="862">
        <v>1917591</v>
      </c>
      <c r="B2053" s="863" t="s">
        <v>2270</v>
      </c>
      <c r="C2053" s="862" t="s">
        <v>61</v>
      </c>
      <c r="D2053" s="802">
        <f t="shared" si="31"/>
        <v>18.84</v>
      </c>
      <c r="G2053" s="872">
        <v>18.420000000000002</v>
      </c>
      <c r="J2053" s="840" t="s">
        <v>15822</v>
      </c>
      <c r="K2053" s="848">
        <f>IFERROR(VLOOKUP(J2053,REAJUSTE!A:AA,27,FALSE),"")</f>
        <v>1.0229999999999999</v>
      </c>
    </row>
    <row r="2054" spans="1:11" ht="18" x14ac:dyDescent="0.2">
      <c r="A2054" s="862">
        <v>1917592</v>
      </c>
      <c r="B2054" s="863" t="s">
        <v>2271</v>
      </c>
      <c r="C2054" s="862" t="s">
        <v>61</v>
      </c>
      <c r="D2054" s="802">
        <f t="shared" si="31"/>
        <v>21.43</v>
      </c>
      <c r="G2054" s="872">
        <v>20.95</v>
      </c>
      <c r="J2054" s="840" t="s">
        <v>15822</v>
      </c>
      <c r="K2054" s="848">
        <f>IFERROR(VLOOKUP(J2054,REAJUSTE!A:AA,27,FALSE),"")</f>
        <v>1.0229999999999999</v>
      </c>
    </row>
    <row r="2055" spans="1:11" ht="18" x14ac:dyDescent="0.2">
      <c r="A2055" s="862">
        <v>1917593</v>
      </c>
      <c r="B2055" s="863" t="s">
        <v>2272</v>
      </c>
      <c r="C2055" s="862" t="s">
        <v>61</v>
      </c>
      <c r="D2055" s="802">
        <f t="shared" si="31"/>
        <v>24.12</v>
      </c>
      <c r="G2055" s="872">
        <v>23.58</v>
      </c>
      <c r="J2055" s="840" t="s">
        <v>15822</v>
      </c>
      <c r="K2055" s="848">
        <f>IFERROR(VLOOKUP(J2055,REAJUSTE!A:AA,27,FALSE),"")</f>
        <v>1.0229999999999999</v>
      </c>
    </row>
    <row r="2056" spans="1:11" ht="18" x14ac:dyDescent="0.2">
      <c r="A2056" s="862">
        <v>1917594</v>
      </c>
      <c r="B2056" s="863" t="s">
        <v>2273</v>
      </c>
      <c r="C2056" s="862" t="s">
        <v>61</v>
      </c>
      <c r="D2056" s="802">
        <f t="shared" si="31"/>
        <v>27.39</v>
      </c>
      <c r="G2056" s="872">
        <v>26.78</v>
      </c>
      <c r="J2056" s="840" t="s">
        <v>15822</v>
      </c>
      <c r="K2056" s="848">
        <f>IFERROR(VLOOKUP(J2056,REAJUSTE!A:AA,27,FALSE),"")</f>
        <v>1.0229999999999999</v>
      </c>
    </row>
    <row r="2057" spans="1:11" ht="18" x14ac:dyDescent="0.2">
      <c r="A2057" s="862">
        <v>1917595</v>
      </c>
      <c r="B2057" s="863" t="s">
        <v>2274</v>
      </c>
      <c r="C2057" s="862" t="s">
        <v>61</v>
      </c>
      <c r="D2057" s="802">
        <f t="shared" si="31"/>
        <v>30.89</v>
      </c>
      <c r="G2057" s="872">
        <v>30.2</v>
      </c>
      <c r="J2057" s="840" t="s">
        <v>15822</v>
      </c>
      <c r="K2057" s="848">
        <f>IFERROR(VLOOKUP(J2057,REAJUSTE!A:AA,27,FALSE),"")</f>
        <v>1.0229999999999999</v>
      </c>
    </row>
    <row r="2058" spans="1:11" ht="18" x14ac:dyDescent="0.2">
      <c r="A2058" s="862">
        <v>1917596</v>
      </c>
      <c r="B2058" s="863" t="s">
        <v>2275</v>
      </c>
      <c r="C2058" s="862" t="s">
        <v>61</v>
      </c>
      <c r="D2058" s="802">
        <f t="shared" si="31"/>
        <v>34.06</v>
      </c>
      <c r="G2058" s="872">
        <v>33.299999999999997</v>
      </c>
      <c r="J2058" s="840" t="s">
        <v>15822</v>
      </c>
      <c r="K2058" s="848">
        <f>IFERROR(VLOOKUP(J2058,REAJUSTE!A:AA,27,FALSE),"")</f>
        <v>1.0229999999999999</v>
      </c>
    </row>
    <row r="2059" spans="1:11" ht="18" x14ac:dyDescent="0.2">
      <c r="A2059" s="862">
        <v>1917597</v>
      </c>
      <c r="B2059" s="863" t="s">
        <v>2276</v>
      </c>
      <c r="C2059" s="862" t="s">
        <v>61</v>
      </c>
      <c r="D2059" s="802">
        <f t="shared" ref="D2059:D2122" si="32">TRUNC(G2059*K2059,2)</f>
        <v>38.44</v>
      </c>
      <c r="G2059" s="872">
        <v>37.58</v>
      </c>
      <c r="J2059" s="840" t="s">
        <v>15822</v>
      </c>
      <c r="K2059" s="848">
        <f>IFERROR(VLOOKUP(J2059,REAJUSTE!A:AA,27,FALSE),"")</f>
        <v>1.0229999999999999</v>
      </c>
    </row>
    <row r="2060" spans="1:11" ht="18" x14ac:dyDescent="0.2">
      <c r="A2060" s="862">
        <v>1917598</v>
      </c>
      <c r="B2060" s="863" t="s">
        <v>2277</v>
      </c>
      <c r="C2060" s="862" t="s">
        <v>61</v>
      </c>
      <c r="D2060" s="802">
        <f t="shared" si="32"/>
        <v>42.48</v>
      </c>
      <c r="G2060" s="872">
        <v>41.53</v>
      </c>
      <c r="J2060" s="840" t="s">
        <v>15822</v>
      </c>
      <c r="K2060" s="848">
        <f>IFERROR(VLOOKUP(J2060,REAJUSTE!A:AA,27,FALSE),"")</f>
        <v>1.0229999999999999</v>
      </c>
    </row>
    <row r="2061" spans="1:11" ht="18" x14ac:dyDescent="0.2">
      <c r="A2061" s="862">
        <v>1917599</v>
      </c>
      <c r="B2061" s="863" t="s">
        <v>2278</v>
      </c>
      <c r="C2061" s="862" t="s">
        <v>61</v>
      </c>
      <c r="D2061" s="802">
        <f t="shared" si="32"/>
        <v>47.08</v>
      </c>
      <c r="G2061" s="872">
        <v>46.03</v>
      </c>
      <c r="J2061" s="840" t="s">
        <v>15822</v>
      </c>
      <c r="K2061" s="848">
        <f>IFERROR(VLOOKUP(J2061,REAJUSTE!A:AA,27,FALSE),"")</f>
        <v>1.0229999999999999</v>
      </c>
    </row>
    <row r="2062" spans="1:11" ht="18" x14ac:dyDescent="0.2">
      <c r="A2062" s="862">
        <v>1917600</v>
      </c>
      <c r="B2062" s="863" t="s">
        <v>2279</v>
      </c>
      <c r="C2062" s="862" t="s">
        <v>61</v>
      </c>
      <c r="D2062" s="802">
        <f t="shared" si="32"/>
        <v>52.99</v>
      </c>
      <c r="G2062" s="872">
        <v>51.8</v>
      </c>
      <c r="J2062" s="840" t="s">
        <v>15822</v>
      </c>
      <c r="K2062" s="848">
        <f>IFERROR(VLOOKUP(J2062,REAJUSTE!A:AA,27,FALSE),"")</f>
        <v>1.0229999999999999</v>
      </c>
    </row>
    <row r="2063" spans="1:11" ht="18" x14ac:dyDescent="0.2">
      <c r="A2063" s="862">
        <v>1917601</v>
      </c>
      <c r="B2063" s="863" t="s">
        <v>2280</v>
      </c>
      <c r="C2063" s="862" t="s">
        <v>61</v>
      </c>
      <c r="D2063" s="802">
        <f t="shared" si="32"/>
        <v>55.68</v>
      </c>
      <c r="G2063" s="872">
        <v>54.43</v>
      </c>
      <c r="J2063" s="840" t="s">
        <v>15822</v>
      </c>
      <c r="K2063" s="848">
        <f>IFERROR(VLOOKUP(J2063,REAJUSTE!A:AA,27,FALSE),"")</f>
        <v>1.0229999999999999</v>
      </c>
    </row>
    <row r="2064" spans="1:11" ht="18" x14ac:dyDescent="0.2">
      <c r="A2064" s="862">
        <v>1917575</v>
      </c>
      <c r="B2064" s="863" t="s">
        <v>2281</v>
      </c>
      <c r="C2064" s="862" t="s">
        <v>61</v>
      </c>
      <c r="D2064" s="802">
        <f t="shared" si="32"/>
        <v>5.22</v>
      </c>
      <c r="G2064" s="872">
        <v>5.1100000000000003</v>
      </c>
      <c r="J2064" s="840" t="s">
        <v>15822</v>
      </c>
      <c r="K2064" s="848">
        <f>IFERROR(VLOOKUP(J2064,REAJUSTE!A:AA,27,FALSE),"")</f>
        <v>1.0229999999999999</v>
      </c>
    </row>
    <row r="2065" spans="1:11" ht="18" x14ac:dyDescent="0.2">
      <c r="A2065" s="862">
        <v>1917576</v>
      </c>
      <c r="B2065" s="863" t="s">
        <v>2282</v>
      </c>
      <c r="C2065" s="862" t="s">
        <v>61</v>
      </c>
      <c r="D2065" s="802">
        <f t="shared" si="32"/>
        <v>5.6</v>
      </c>
      <c r="G2065" s="872">
        <v>5.48</v>
      </c>
      <c r="J2065" s="840" t="s">
        <v>15822</v>
      </c>
      <c r="K2065" s="848">
        <f>IFERROR(VLOOKUP(J2065,REAJUSTE!A:AA,27,FALSE),"")</f>
        <v>1.0229999999999999</v>
      </c>
    </row>
    <row r="2066" spans="1:11" ht="18" x14ac:dyDescent="0.2">
      <c r="A2066" s="862">
        <v>1917577</v>
      </c>
      <c r="B2066" s="863" t="s">
        <v>2283</v>
      </c>
      <c r="C2066" s="862" t="s">
        <v>61</v>
      </c>
      <c r="D2066" s="802">
        <f t="shared" si="32"/>
        <v>6.06</v>
      </c>
      <c r="G2066" s="872">
        <v>5.93</v>
      </c>
      <c r="J2066" s="840" t="s">
        <v>15822</v>
      </c>
      <c r="K2066" s="848">
        <f>IFERROR(VLOOKUP(J2066,REAJUSTE!A:AA,27,FALSE),"")</f>
        <v>1.0229999999999999</v>
      </c>
    </row>
    <row r="2067" spans="1:11" ht="18" x14ac:dyDescent="0.2">
      <c r="A2067" s="862">
        <v>1917739</v>
      </c>
      <c r="B2067" s="863" t="s">
        <v>2284</v>
      </c>
      <c r="C2067" s="862" t="s">
        <v>61</v>
      </c>
      <c r="D2067" s="802">
        <f t="shared" si="32"/>
        <v>5.14</v>
      </c>
      <c r="G2067" s="872">
        <v>5.03</v>
      </c>
      <c r="J2067" s="840" t="s">
        <v>15822</v>
      </c>
      <c r="K2067" s="848">
        <f>IFERROR(VLOOKUP(J2067,REAJUSTE!A:AA,27,FALSE),"")</f>
        <v>1.0229999999999999</v>
      </c>
    </row>
    <row r="2068" spans="1:11" ht="18" x14ac:dyDescent="0.2">
      <c r="A2068" s="862">
        <v>1917253</v>
      </c>
      <c r="B2068" s="863" t="s">
        <v>7385</v>
      </c>
      <c r="C2068" s="862" t="s">
        <v>61</v>
      </c>
      <c r="D2068" s="802">
        <f t="shared" si="32"/>
        <v>8.23</v>
      </c>
      <c r="G2068" s="872">
        <v>8.0500000000000007</v>
      </c>
      <c r="J2068" s="840" t="s">
        <v>15822</v>
      </c>
      <c r="K2068" s="848">
        <f>IFERROR(VLOOKUP(J2068,REAJUSTE!A:AA,27,FALSE),"")</f>
        <v>1.0229999999999999</v>
      </c>
    </row>
    <row r="2069" spans="1:11" ht="18" x14ac:dyDescent="0.2">
      <c r="A2069" s="862">
        <v>1917254</v>
      </c>
      <c r="B2069" s="863" t="s">
        <v>7386</v>
      </c>
      <c r="C2069" s="862" t="s">
        <v>61</v>
      </c>
      <c r="D2069" s="802">
        <f t="shared" si="32"/>
        <v>8.82</v>
      </c>
      <c r="G2069" s="872">
        <v>8.6300000000000008</v>
      </c>
      <c r="J2069" s="840" t="s">
        <v>15822</v>
      </c>
      <c r="K2069" s="848">
        <f>IFERROR(VLOOKUP(J2069,REAJUSTE!A:AA,27,FALSE),"")</f>
        <v>1.0229999999999999</v>
      </c>
    </row>
    <row r="2070" spans="1:11" ht="18" x14ac:dyDescent="0.2">
      <c r="A2070" s="862">
        <v>1917255</v>
      </c>
      <c r="B2070" s="863" t="s">
        <v>7387</v>
      </c>
      <c r="C2070" s="862" t="s">
        <v>61</v>
      </c>
      <c r="D2070" s="802">
        <f t="shared" si="32"/>
        <v>9.57</v>
      </c>
      <c r="G2070" s="872">
        <v>9.36</v>
      </c>
      <c r="J2070" s="840" t="s">
        <v>15822</v>
      </c>
      <c r="K2070" s="848">
        <f>IFERROR(VLOOKUP(J2070,REAJUSTE!A:AA,27,FALSE),"")</f>
        <v>1.0229999999999999</v>
      </c>
    </row>
    <row r="2071" spans="1:11" ht="18" x14ac:dyDescent="0.2">
      <c r="A2071" s="862">
        <v>1917256</v>
      </c>
      <c r="B2071" s="863" t="s">
        <v>7388</v>
      </c>
      <c r="C2071" s="862" t="s">
        <v>61</v>
      </c>
      <c r="D2071" s="802">
        <f t="shared" si="32"/>
        <v>10.35</v>
      </c>
      <c r="G2071" s="872">
        <v>10.119999999999999</v>
      </c>
      <c r="J2071" s="840" t="s">
        <v>15822</v>
      </c>
      <c r="K2071" s="848">
        <f>IFERROR(VLOOKUP(J2071,REAJUSTE!A:AA,27,FALSE),"")</f>
        <v>1.0229999999999999</v>
      </c>
    </row>
    <row r="2072" spans="1:11" ht="18" x14ac:dyDescent="0.2">
      <c r="A2072" s="862">
        <v>1917257</v>
      </c>
      <c r="B2072" s="863" t="s">
        <v>7389</v>
      </c>
      <c r="C2072" s="862" t="s">
        <v>61</v>
      </c>
      <c r="D2072" s="802">
        <f t="shared" si="32"/>
        <v>11.41</v>
      </c>
      <c r="G2072" s="872">
        <v>11.16</v>
      </c>
      <c r="J2072" s="840" t="s">
        <v>15822</v>
      </c>
      <c r="K2072" s="848">
        <f>IFERROR(VLOOKUP(J2072,REAJUSTE!A:AA,27,FALSE),"")</f>
        <v>1.0229999999999999</v>
      </c>
    </row>
    <row r="2073" spans="1:11" ht="18" x14ac:dyDescent="0.2">
      <c r="A2073" s="862">
        <v>1917258</v>
      </c>
      <c r="B2073" s="863" t="s">
        <v>7390</v>
      </c>
      <c r="C2073" s="862" t="s">
        <v>61</v>
      </c>
      <c r="D2073" s="802">
        <f t="shared" si="32"/>
        <v>12.5</v>
      </c>
      <c r="G2073" s="872">
        <v>12.22</v>
      </c>
      <c r="J2073" s="840" t="s">
        <v>15822</v>
      </c>
      <c r="K2073" s="848">
        <f>IFERROR(VLOOKUP(J2073,REAJUSTE!A:AA,27,FALSE),"")</f>
        <v>1.0229999999999999</v>
      </c>
    </row>
    <row r="2074" spans="1:11" ht="18" x14ac:dyDescent="0.2">
      <c r="A2074" s="862">
        <v>1917259</v>
      </c>
      <c r="B2074" s="863" t="s">
        <v>7391</v>
      </c>
      <c r="C2074" s="862" t="s">
        <v>61</v>
      </c>
      <c r="D2074" s="802">
        <f t="shared" si="32"/>
        <v>15.59</v>
      </c>
      <c r="G2074" s="872">
        <v>15.24</v>
      </c>
      <c r="J2074" s="840" t="s">
        <v>15822</v>
      </c>
      <c r="K2074" s="848">
        <f>IFERROR(VLOOKUP(J2074,REAJUSTE!A:AA,27,FALSE),"")</f>
        <v>1.0229999999999999</v>
      </c>
    </row>
    <row r="2075" spans="1:11" ht="18" x14ac:dyDescent="0.2">
      <c r="A2075" s="862">
        <v>1917250</v>
      </c>
      <c r="B2075" s="863" t="s">
        <v>7392</v>
      </c>
      <c r="C2075" s="862" t="s">
        <v>61</v>
      </c>
      <c r="D2075" s="802">
        <f t="shared" si="32"/>
        <v>6.16</v>
      </c>
      <c r="G2075" s="872">
        <v>6.03</v>
      </c>
      <c r="J2075" s="840" t="s">
        <v>15822</v>
      </c>
      <c r="K2075" s="848">
        <f>IFERROR(VLOOKUP(J2075,REAJUSTE!A:AA,27,FALSE),"")</f>
        <v>1.0229999999999999</v>
      </c>
    </row>
    <row r="2076" spans="1:11" ht="18" x14ac:dyDescent="0.2">
      <c r="A2076" s="862">
        <v>1917251</v>
      </c>
      <c r="B2076" s="863" t="s">
        <v>7393</v>
      </c>
      <c r="C2076" s="862" t="s">
        <v>61</v>
      </c>
      <c r="D2076" s="802">
        <f t="shared" si="32"/>
        <v>6.53</v>
      </c>
      <c r="G2076" s="872">
        <v>6.39</v>
      </c>
      <c r="J2076" s="840" t="s">
        <v>15822</v>
      </c>
      <c r="K2076" s="848">
        <f>IFERROR(VLOOKUP(J2076,REAJUSTE!A:AA,27,FALSE),"")</f>
        <v>1.0229999999999999</v>
      </c>
    </row>
    <row r="2077" spans="1:11" ht="18" x14ac:dyDescent="0.2">
      <c r="A2077" s="862">
        <v>1917252</v>
      </c>
      <c r="B2077" s="863" t="s">
        <v>7394</v>
      </c>
      <c r="C2077" s="862" t="s">
        <v>61</v>
      </c>
      <c r="D2077" s="802">
        <f t="shared" si="32"/>
        <v>7.31</v>
      </c>
      <c r="G2077" s="872">
        <v>7.15</v>
      </c>
      <c r="J2077" s="840" t="s">
        <v>15822</v>
      </c>
      <c r="K2077" s="848">
        <f>IFERROR(VLOOKUP(J2077,REAJUSTE!A:AA,27,FALSE),"")</f>
        <v>1.0229999999999999</v>
      </c>
    </row>
    <row r="2078" spans="1:11" ht="18" x14ac:dyDescent="0.2">
      <c r="A2078" s="862">
        <v>1917726</v>
      </c>
      <c r="B2078" s="863" t="s">
        <v>7395</v>
      </c>
      <c r="C2078" s="862" t="s">
        <v>61</v>
      </c>
      <c r="D2078" s="802">
        <f t="shared" si="32"/>
        <v>6.02</v>
      </c>
      <c r="G2078" s="872">
        <v>5.89</v>
      </c>
      <c r="J2078" s="840" t="s">
        <v>15822</v>
      </c>
      <c r="K2078" s="848">
        <f>IFERROR(VLOOKUP(J2078,REAJUSTE!A:AA,27,FALSE),"")</f>
        <v>1.0229999999999999</v>
      </c>
    </row>
    <row r="2079" spans="1:11" ht="18" x14ac:dyDescent="0.2">
      <c r="A2079" s="862">
        <v>1917335</v>
      </c>
      <c r="B2079" s="863" t="s">
        <v>7396</v>
      </c>
      <c r="C2079" s="862" t="s">
        <v>61</v>
      </c>
      <c r="D2079" s="802">
        <f t="shared" si="32"/>
        <v>6.05</v>
      </c>
      <c r="G2079" s="872">
        <v>5.92</v>
      </c>
      <c r="J2079" s="840" t="s">
        <v>15822</v>
      </c>
      <c r="K2079" s="848">
        <f>IFERROR(VLOOKUP(J2079,REAJUSTE!A:AA,27,FALSE),"")</f>
        <v>1.0229999999999999</v>
      </c>
    </row>
    <row r="2080" spans="1:11" ht="18" x14ac:dyDescent="0.2">
      <c r="A2080" s="862">
        <v>1917336</v>
      </c>
      <c r="B2080" s="863" t="s">
        <v>7397</v>
      </c>
      <c r="C2080" s="862" t="s">
        <v>61</v>
      </c>
      <c r="D2080" s="802">
        <f t="shared" si="32"/>
        <v>6.89</v>
      </c>
      <c r="G2080" s="872">
        <v>6.74</v>
      </c>
      <c r="J2080" s="840" t="s">
        <v>15822</v>
      </c>
      <c r="K2080" s="848">
        <f>IFERROR(VLOOKUP(J2080,REAJUSTE!A:AA,27,FALSE),"")</f>
        <v>1.0229999999999999</v>
      </c>
    </row>
    <row r="2081" spans="1:11" ht="18" x14ac:dyDescent="0.2">
      <c r="A2081" s="862">
        <v>1917337</v>
      </c>
      <c r="B2081" s="863" t="s">
        <v>7398</v>
      </c>
      <c r="C2081" s="862" t="s">
        <v>61</v>
      </c>
      <c r="D2081" s="802">
        <f t="shared" si="32"/>
        <v>7.51</v>
      </c>
      <c r="G2081" s="872">
        <v>7.35</v>
      </c>
      <c r="J2081" s="840" t="s">
        <v>15822</v>
      </c>
      <c r="K2081" s="848">
        <f>IFERROR(VLOOKUP(J2081,REAJUSTE!A:AA,27,FALSE),"")</f>
        <v>1.0229999999999999</v>
      </c>
    </row>
    <row r="2082" spans="1:11" ht="18" x14ac:dyDescent="0.2">
      <c r="A2082" s="862">
        <v>1917338</v>
      </c>
      <c r="B2082" s="863" t="s">
        <v>7399</v>
      </c>
      <c r="C2082" s="862" t="s">
        <v>61</v>
      </c>
      <c r="D2082" s="802">
        <f t="shared" si="32"/>
        <v>8.31</v>
      </c>
      <c r="G2082" s="872">
        <v>8.1300000000000008</v>
      </c>
      <c r="J2082" s="840" t="s">
        <v>15822</v>
      </c>
      <c r="K2082" s="848">
        <f>IFERROR(VLOOKUP(J2082,REAJUSTE!A:AA,27,FALSE),"")</f>
        <v>1.0229999999999999</v>
      </c>
    </row>
    <row r="2083" spans="1:11" ht="18" x14ac:dyDescent="0.2">
      <c r="A2083" s="862">
        <v>1917339</v>
      </c>
      <c r="B2083" s="863" t="s">
        <v>7400</v>
      </c>
      <c r="C2083" s="862" t="s">
        <v>61</v>
      </c>
      <c r="D2083" s="802">
        <f t="shared" si="32"/>
        <v>9.27</v>
      </c>
      <c r="G2083" s="872">
        <v>9.07</v>
      </c>
      <c r="J2083" s="840" t="s">
        <v>15822</v>
      </c>
      <c r="K2083" s="848">
        <f>IFERROR(VLOOKUP(J2083,REAJUSTE!A:AA,27,FALSE),"")</f>
        <v>1.0229999999999999</v>
      </c>
    </row>
    <row r="2084" spans="1:11" ht="18" x14ac:dyDescent="0.2">
      <c r="A2084" s="862">
        <v>1917340</v>
      </c>
      <c r="B2084" s="863" t="s">
        <v>7401</v>
      </c>
      <c r="C2084" s="862" t="s">
        <v>61</v>
      </c>
      <c r="D2084" s="802">
        <f t="shared" si="32"/>
        <v>10.79</v>
      </c>
      <c r="G2084" s="872">
        <v>10.55</v>
      </c>
      <c r="J2084" s="840" t="s">
        <v>15822</v>
      </c>
      <c r="K2084" s="848">
        <f>IFERROR(VLOOKUP(J2084,REAJUSTE!A:AA,27,FALSE),"")</f>
        <v>1.0229999999999999</v>
      </c>
    </row>
    <row r="2085" spans="1:11" ht="18" x14ac:dyDescent="0.2">
      <c r="A2085" s="862">
        <v>1917341</v>
      </c>
      <c r="B2085" s="863" t="s">
        <v>7402</v>
      </c>
      <c r="C2085" s="862" t="s">
        <v>61</v>
      </c>
      <c r="D2085" s="802">
        <f t="shared" si="32"/>
        <v>13.73</v>
      </c>
      <c r="G2085" s="872">
        <v>13.43</v>
      </c>
      <c r="J2085" s="840" t="s">
        <v>15822</v>
      </c>
      <c r="K2085" s="848">
        <f>IFERROR(VLOOKUP(J2085,REAJUSTE!A:AA,27,FALSE),"")</f>
        <v>1.0229999999999999</v>
      </c>
    </row>
    <row r="2086" spans="1:11" ht="18" x14ac:dyDescent="0.2">
      <c r="A2086" s="862">
        <v>1917342</v>
      </c>
      <c r="B2086" s="863" t="s">
        <v>7403</v>
      </c>
      <c r="C2086" s="862" t="s">
        <v>61</v>
      </c>
      <c r="D2086" s="802">
        <f t="shared" si="32"/>
        <v>17.07</v>
      </c>
      <c r="G2086" s="872">
        <v>16.690000000000001</v>
      </c>
      <c r="J2086" s="840" t="s">
        <v>15822</v>
      </c>
      <c r="K2086" s="848">
        <f>IFERROR(VLOOKUP(J2086,REAJUSTE!A:AA,27,FALSE),"")</f>
        <v>1.0229999999999999</v>
      </c>
    </row>
    <row r="2087" spans="1:11" ht="18" x14ac:dyDescent="0.2">
      <c r="A2087" s="862">
        <v>1917343</v>
      </c>
      <c r="B2087" s="863" t="s">
        <v>7404</v>
      </c>
      <c r="C2087" s="862" t="s">
        <v>61</v>
      </c>
      <c r="D2087" s="802">
        <f t="shared" si="32"/>
        <v>21.3</v>
      </c>
      <c r="G2087" s="872">
        <v>20.83</v>
      </c>
      <c r="J2087" s="840" t="s">
        <v>15822</v>
      </c>
      <c r="K2087" s="848">
        <f>IFERROR(VLOOKUP(J2087,REAJUSTE!A:AA,27,FALSE),"")</f>
        <v>1.0229999999999999</v>
      </c>
    </row>
    <row r="2088" spans="1:11" ht="18" x14ac:dyDescent="0.2">
      <c r="A2088" s="862">
        <v>1917344</v>
      </c>
      <c r="B2088" s="863" t="s">
        <v>7405</v>
      </c>
      <c r="C2088" s="862" t="s">
        <v>61</v>
      </c>
      <c r="D2088" s="802">
        <f t="shared" si="32"/>
        <v>25.8</v>
      </c>
      <c r="G2088" s="872">
        <v>25.22</v>
      </c>
      <c r="J2088" s="840" t="s">
        <v>15822</v>
      </c>
      <c r="K2088" s="848">
        <f>IFERROR(VLOOKUP(J2088,REAJUSTE!A:AA,27,FALSE),"")</f>
        <v>1.0229999999999999</v>
      </c>
    </row>
    <row r="2089" spans="1:11" ht="18" x14ac:dyDescent="0.2">
      <c r="A2089" s="862">
        <v>1917345</v>
      </c>
      <c r="B2089" s="863" t="s">
        <v>7406</v>
      </c>
      <c r="C2089" s="862" t="s">
        <v>61</v>
      </c>
      <c r="D2089" s="802">
        <f t="shared" si="32"/>
        <v>32.119999999999997</v>
      </c>
      <c r="G2089" s="872">
        <v>31.4</v>
      </c>
      <c r="J2089" s="840" t="s">
        <v>15822</v>
      </c>
      <c r="K2089" s="848">
        <f>IFERROR(VLOOKUP(J2089,REAJUSTE!A:AA,27,FALSE),"")</f>
        <v>1.0229999999999999</v>
      </c>
    </row>
    <row r="2090" spans="1:11" ht="18" x14ac:dyDescent="0.2">
      <c r="A2090" s="862">
        <v>1917346</v>
      </c>
      <c r="B2090" s="863" t="s">
        <v>7407</v>
      </c>
      <c r="C2090" s="862" t="s">
        <v>61</v>
      </c>
      <c r="D2090" s="802">
        <f t="shared" si="32"/>
        <v>38.33</v>
      </c>
      <c r="G2090" s="872">
        <v>37.47</v>
      </c>
      <c r="J2090" s="840" t="s">
        <v>15822</v>
      </c>
      <c r="K2090" s="848">
        <f>IFERROR(VLOOKUP(J2090,REAJUSTE!A:AA,27,FALSE),"")</f>
        <v>1.0229999999999999</v>
      </c>
    </row>
    <row r="2091" spans="1:11" ht="18" x14ac:dyDescent="0.2">
      <c r="A2091" s="862">
        <v>1917347</v>
      </c>
      <c r="B2091" s="863" t="s">
        <v>7408</v>
      </c>
      <c r="C2091" s="862" t="s">
        <v>61</v>
      </c>
      <c r="D2091" s="802">
        <f t="shared" si="32"/>
        <v>50.48</v>
      </c>
      <c r="G2091" s="872">
        <v>49.35</v>
      </c>
      <c r="J2091" s="840" t="s">
        <v>15822</v>
      </c>
      <c r="K2091" s="848">
        <f>IFERROR(VLOOKUP(J2091,REAJUSTE!A:AA,27,FALSE),"")</f>
        <v>1.0229999999999999</v>
      </c>
    </row>
    <row r="2092" spans="1:11" ht="18" x14ac:dyDescent="0.2">
      <c r="A2092" s="862">
        <v>1917332</v>
      </c>
      <c r="B2092" s="863" t="s">
        <v>7409</v>
      </c>
      <c r="C2092" s="862" t="s">
        <v>61</v>
      </c>
      <c r="D2092" s="802">
        <f t="shared" si="32"/>
        <v>4.95</v>
      </c>
      <c r="G2092" s="872">
        <v>4.84</v>
      </c>
      <c r="J2092" s="840" t="s">
        <v>15822</v>
      </c>
      <c r="K2092" s="848">
        <f>IFERROR(VLOOKUP(J2092,REAJUSTE!A:AA,27,FALSE),"")</f>
        <v>1.0229999999999999</v>
      </c>
    </row>
    <row r="2093" spans="1:11" ht="18" x14ac:dyDescent="0.2">
      <c r="A2093" s="862">
        <v>1917333</v>
      </c>
      <c r="B2093" s="863" t="s">
        <v>7410</v>
      </c>
      <c r="C2093" s="862" t="s">
        <v>61</v>
      </c>
      <c r="D2093" s="802">
        <f t="shared" si="32"/>
        <v>5.27</v>
      </c>
      <c r="G2093" s="872">
        <v>5.16</v>
      </c>
      <c r="J2093" s="840" t="s">
        <v>15822</v>
      </c>
      <c r="K2093" s="848">
        <f>IFERROR(VLOOKUP(J2093,REAJUSTE!A:AA,27,FALSE),"")</f>
        <v>1.0229999999999999</v>
      </c>
    </row>
    <row r="2094" spans="1:11" ht="18" x14ac:dyDescent="0.2">
      <c r="A2094" s="862">
        <v>1917334</v>
      </c>
      <c r="B2094" s="863" t="s">
        <v>7411</v>
      </c>
      <c r="C2094" s="862" t="s">
        <v>61</v>
      </c>
      <c r="D2094" s="802">
        <f t="shared" si="32"/>
        <v>5.6</v>
      </c>
      <c r="G2094" s="872">
        <v>5.48</v>
      </c>
      <c r="J2094" s="840" t="s">
        <v>15822</v>
      </c>
      <c r="K2094" s="848">
        <f>IFERROR(VLOOKUP(J2094,REAJUSTE!A:AA,27,FALSE),"")</f>
        <v>1.0229999999999999</v>
      </c>
    </row>
    <row r="2095" spans="1:11" ht="18" x14ac:dyDescent="0.2">
      <c r="A2095" s="862">
        <v>1917331</v>
      </c>
      <c r="B2095" s="863" t="s">
        <v>7412</v>
      </c>
      <c r="C2095" s="862" t="s">
        <v>61</v>
      </c>
      <c r="D2095" s="802">
        <f t="shared" si="32"/>
        <v>4.5199999999999996</v>
      </c>
      <c r="G2095" s="872">
        <v>4.42</v>
      </c>
      <c r="J2095" s="840" t="s">
        <v>15822</v>
      </c>
      <c r="K2095" s="848">
        <f>IFERROR(VLOOKUP(J2095,REAJUSTE!A:AA,27,FALSE),"")</f>
        <v>1.0229999999999999</v>
      </c>
    </row>
    <row r="2096" spans="1:11" ht="18" x14ac:dyDescent="0.2">
      <c r="A2096" s="862">
        <v>1917443</v>
      </c>
      <c r="B2096" s="863" t="s">
        <v>2285</v>
      </c>
      <c r="C2096" s="862" t="s">
        <v>61</v>
      </c>
      <c r="D2096" s="802">
        <f t="shared" si="32"/>
        <v>6.69</v>
      </c>
      <c r="G2096" s="872">
        <v>6.54</v>
      </c>
      <c r="J2096" s="840" t="s">
        <v>15822</v>
      </c>
      <c r="K2096" s="848">
        <f>IFERROR(VLOOKUP(J2096,REAJUSTE!A:AA,27,FALSE),"")</f>
        <v>1.0229999999999999</v>
      </c>
    </row>
    <row r="2097" spans="1:11" ht="18" x14ac:dyDescent="0.2">
      <c r="A2097" s="862">
        <v>1917444</v>
      </c>
      <c r="B2097" s="863" t="s">
        <v>2286</v>
      </c>
      <c r="C2097" s="862" t="s">
        <v>61</v>
      </c>
      <c r="D2097" s="802">
        <f t="shared" si="32"/>
        <v>7.22</v>
      </c>
      <c r="G2097" s="872">
        <v>7.06</v>
      </c>
      <c r="J2097" s="840" t="s">
        <v>15822</v>
      </c>
      <c r="K2097" s="848">
        <f>IFERROR(VLOOKUP(J2097,REAJUSTE!A:AA,27,FALSE),"")</f>
        <v>1.0229999999999999</v>
      </c>
    </row>
    <row r="2098" spans="1:11" ht="18" x14ac:dyDescent="0.2">
      <c r="A2098" s="862">
        <v>1917445</v>
      </c>
      <c r="B2098" s="863" t="s">
        <v>2287</v>
      </c>
      <c r="C2098" s="862" t="s">
        <v>61</v>
      </c>
      <c r="D2098" s="802">
        <f t="shared" si="32"/>
        <v>7.82</v>
      </c>
      <c r="G2098" s="872">
        <v>7.65</v>
      </c>
      <c r="J2098" s="840" t="s">
        <v>15822</v>
      </c>
      <c r="K2098" s="848">
        <f>IFERROR(VLOOKUP(J2098,REAJUSTE!A:AA,27,FALSE),"")</f>
        <v>1.0229999999999999</v>
      </c>
    </row>
    <row r="2099" spans="1:11" ht="18" x14ac:dyDescent="0.2">
      <c r="A2099" s="862">
        <v>1917446</v>
      </c>
      <c r="B2099" s="863" t="s">
        <v>2288</v>
      </c>
      <c r="C2099" s="862" t="s">
        <v>61</v>
      </c>
      <c r="D2099" s="802">
        <f t="shared" si="32"/>
        <v>8.43</v>
      </c>
      <c r="G2099" s="872">
        <v>8.25</v>
      </c>
      <c r="J2099" s="840" t="s">
        <v>15822</v>
      </c>
      <c r="K2099" s="848">
        <f>IFERROR(VLOOKUP(J2099,REAJUSTE!A:AA,27,FALSE),"")</f>
        <v>1.0229999999999999</v>
      </c>
    </row>
    <row r="2100" spans="1:11" ht="18" x14ac:dyDescent="0.2">
      <c r="A2100" s="862">
        <v>1917447</v>
      </c>
      <c r="B2100" s="863" t="s">
        <v>2289</v>
      </c>
      <c r="C2100" s="862" t="s">
        <v>61</v>
      </c>
      <c r="D2100" s="802">
        <f t="shared" si="32"/>
        <v>9.39</v>
      </c>
      <c r="G2100" s="872">
        <v>9.18</v>
      </c>
      <c r="J2100" s="840" t="s">
        <v>15822</v>
      </c>
      <c r="K2100" s="848">
        <f>IFERROR(VLOOKUP(J2100,REAJUSTE!A:AA,27,FALSE),"")</f>
        <v>1.0229999999999999</v>
      </c>
    </row>
    <row r="2101" spans="1:11" ht="18" x14ac:dyDescent="0.2">
      <c r="A2101" s="862">
        <v>1917448</v>
      </c>
      <c r="B2101" s="863" t="s">
        <v>2290</v>
      </c>
      <c r="C2101" s="862" t="s">
        <v>61</v>
      </c>
      <c r="D2101" s="802">
        <f t="shared" si="32"/>
        <v>10.17</v>
      </c>
      <c r="G2101" s="872">
        <v>9.9499999999999993</v>
      </c>
      <c r="J2101" s="840" t="s">
        <v>15822</v>
      </c>
      <c r="K2101" s="848">
        <f>IFERROR(VLOOKUP(J2101,REAJUSTE!A:AA,27,FALSE),"")</f>
        <v>1.0229999999999999</v>
      </c>
    </row>
    <row r="2102" spans="1:11" ht="18" x14ac:dyDescent="0.2">
      <c r="A2102" s="862">
        <v>1917449</v>
      </c>
      <c r="B2102" s="863" t="s">
        <v>2291</v>
      </c>
      <c r="C2102" s="862" t="s">
        <v>61</v>
      </c>
      <c r="D2102" s="802">
        <f t="shared" si="32"/>
        <v>11.22</v>
      </c>
      <c r="G2102" s="872">
        <v>10.97</v>
      </c>
      <c r="J2102" s="840" t="s">
        <v>15822</v>
      </c>
      <c r="K2102" s="848">
        <f>IFERROR(VLOOKUP(J2102,REAJUSTE!A:AA,27,FALSE),"")</f>
        <v>1.0229999999999999</v>
      </c>
    </row>
    <row r="2103" spans="1:11" ht="18" x14ac:dyDescent="0.2">
      <c r="A2103" s="862">
        <v>1917450</v>
      </c>
      <c r="B2103" s="863" t="s">
        <v>2292</v>
      </c>
      <c r="C2103" s="862" t="s">
        <v>61</v>
      </c>
      <c r="D2103" s="802">
        <f t="shared" si="32"/>
        <v>12.47</v>
      </c>
      <c r="G2103" s="872">
        <v>12.19</v>
      </c>
      <c r="J2103" s="840" t="s">
        <v>15822</v>
      </c>
      <c r="K2103" s="848">
        <f>IFERROR(VLOOKUP(J2103,REAJUSTE!A:AA,27,FALSE),"")</f>
        <v>1.0229999999999999</v>
      </c>
    </row>
    <row r="2104" spans="1:11" ht="18" x14ac:dyDescent="0.2">
      <c r="A2104" s="862">
        <v>1917451</v>
      </c>
      <c r="B2104" s="863" t="s">
        <v>2293</v>
      </c>
      <c r="C2104" s="862" t="s">
        <v>61</v>
      </c>
      <c r="D2104" s="802">
        <f t="shared" si="32"/>
        <v>15.25</v>
      </c>
      <c r="G2104" s="872">
        <v>14.91</v>
      </c>
      <c r="J2104" s="840" t="s">
        <v>15822</v>
      </c>
      <c r="K2104" s="848">
        <f>IFERROR(VLOOKUP(J2104,REAJUSTE!A:AA,27,FALSE),"")</f>
        <v>1.0229999999999999</v>
      </c>
    </row>
    <row r="2105" spans="1:11" ht="18" x14ac:dyDescent="0.2">
      <c r="A2105" s="862">
        <v>1917452</v>
      </c>
      <c r="B2105" s="863" t="s">
        <v>2294</v>
      </c>
      <c r="C2105" s="862" t="s">
        <v>61</v>
      </c>
      <c r="D2105" s="802">
        <f t="shared" si="32"/>
        <v>17.96</v>
      </c>
      <c r="G2105" s="872">
        <v>17.559999999999999</v>
      </c>
      <c r="J2105" s="840" t="s">
        <v>15822</v>
      </c>
      <c r="K2105" s="848">
        <f>IFERROR(VLOOKUP(J2105,REAJUSTE!A:AA,27,FALSE),"")</f>
        <v>1.0229999999999999</v>
      </c>
    </row>
    <row r="2106" spans="1:11" ht="18" x14ac:dyDescent="0.2">
      <c r="A2106" s="862">
        <v>1917453</v>
      </c>
      <c r="B2106" s="863" t="s">
        <v>2295</v>
      </c>
      <c r="C2106" s="862" t="s">
        <v>61</v>
      </c>
      <c r="D2106" s="802">
        <f t="shared" si="32"/>
        <v>21.22</v>
      </c>
      <c r="G2106" s="872">
        <v>20.75</v>
      </c>
      <c r="J2106" s="840" t="s">
        <v>15822</v>
      </c>
      <c r="K2106" s="848">
        <f>IFERROR(VLOOKUP(J2106,REAJUSTE!A:AA,27,FALSE),"")</f>
        <v>1.0229999999999999</v>
      </c>
    </row>
    <row r="2107" spans="1:11" ht="18" x14ac:dyDescent="0.2">
      <c r="A2107" s="862">
        <v>1917454</v>
      </c>
      <c r="B2107" s="863" t="s">
        <v>2296</v>
      </c>
      <c r="C2107" s="862" t="s">
        <v>61</v>
      </c>
      <c r="D2107" s="802">
        <f t="shared" si="32"/>
        <v>24.81</v>
      </c>
      <c r="G2107" s="872">
        <v>24.26</v>
      </c>
      <c r="J2107" s="840" t="s">
        <v>15822</v>
      </c>
      <c r="K2107" s="848">
        <f>IFERROR(VLOOKUP(J2107,REAJUSTE!A:AA,27,FALSE),"")</f>
        <v>1.0229999999999999</v>
      </c>
    </row>
    <row r="2108" spans="1:11" ht="18" x14ac:dyDescent="0.2">
      <c r="A2108" s="862">
        <v>1917455</v>
      </c>
      <c r="B2108" s="863" t="s">
        <v>2297</v>
      </c>
      <c r="C2108" s="862" t="s">
        <v>61</v>
      </c>
      <c r="D2108" s="802">
        <f t="shared" si="32"/>
        <v>29.44</v>
      </c>
      <c r="G2108" s="872">
        <v>28.78</v>
      </c>
      <c r="J2108" s="840" t="s">
        <v>15822</v>
      </c>
      <c r="K2108" s="848">
        <f>IFERROR(VLOOKUP(J2108,REAJUSTE!A:AA,27,FALSE),"")</f>
        <v>1.0229999999999999</v>
      </c>
    </row>
    <row r="2109" spans="1:11" ht="18" x14ac:dyDescent="0.2">
      <c r="A2109" s="862">
        <v>1917456</v>
      </c>
      <c r="B2109" s="863" t="s">
        <v>2298</v>
      </c>
      <c r="C2109" s="862" t="s">
        <v>61</v>
      </c>
      <c r="D2109" s="802">
        <f t="shared" si="32"/>
        <v>34.4</v>
      </c>
      <c r="G2109" s="872">
        <v>33.630000000000003</v>
      </c>
      <c r="J2109" s="840" t="s">
        <v>15822</v>
      </c>
      <c r="K2109" s="848">
        <f>IFERROR(VLOOKUP(J2109,REAJUSTE!A:AA,27,FALSE),"")</f>
        <v>1.0229999999999999</v>
      </c>
    </row>
    <row r="2110" spans="1:11" ht="18" x14ac:dyDescent="0.2">
      <c r="A2110" s="862">
        <v>1917457</v>
      </c>
      <c r="B2110" s="863" t="s">
        <v>2299</v>
      </c>
      <c r="C2110" s="862" t="s">
        <v>61</v>
      </c>
      <c r="D2110" s="802">
        <f t="shared" si="32"/>
        <v>38.86</v>
      </c>
      <c r="G2110" s="872">
        <v>37.99</v>
      </c>
      <c r="J2110" s="840" t="s">
        <v>15822</v>
      </c>
      <c r="K2110" s="848">
        <f>IFERROR(VLOOKUP(J2110,REAJUSTE!A:AA,27,FALSE),"")</f>
        <v>1.0229999999999999</v>
      </c>
    </row>
    <row r="2111" spans="1:11" ht="18" x14ac:dyDescent="0.2">
      <c r="A2111" s="862">
        <v>1917458</v>
      </c>
      <c r="B2111" s="863" t="s">
        <v>2300</v>
      </c>
      <c r="C2111" s="862" t="s">
        <v>61</v>
      </c>
      <c r="D2111" s="802">
        <f t="shared" si="32"/>
        <v>44.77</v>
      </c>
      <c r="G2111" s="872">
        <v>43.77</v>
      </c>
      <c r="J2111" s="840" t="s">
        <v>15822</v>
      </c>
      <c r="K2111" s="848">
        <f>IFERROR(VLOOKUP(J2111,REAJUSTE!A:AA,27,FALSE),"")</f>
        <v>1.0229999999999999</v>
      </c>
    </row>
    <row r="2112" spans="1:11" ht="18" x14ac:dyDescent="0.2">
      <c r="A2112" s="862">
        <v>1917459</v>
      </c>
      <c r="B2112" s="863" t="s">
        <v>2301</v>
      </c>
      <c r="C2112" s="862" t="s">
        <v>61</v>
      </c>
      <c r="D2112" s="802">
        <f t="shared" si="32"/>
        <v>47.17</v>
      </c>
      <c r="G2112" s="872">
        <v>46.11</v>
      </c>
      <c r="J2112" s="840" t="s">
        <v>15822</v>
      </c>
      <c r="K2112" s="848">
        <f>IFERROR(VLOOKUP(J2112,REAJUSTE!A:AA,27,FALSE),"")</f>
        <v>1.0229999999999999</v>
      </c>
    </row>
    <row r="2113" spans="1:11" ht="18" x14ac:dyDescent="0.2">
      <c r="A2113" s="862">
        <v>1917440</v>
      </c>
      <c r="B2113" s="863" t="s">
        <v>2302</v>
      </c>
      <c r="C2113" s="862" t="s">
        <v>61</v>
      </c>
      <c r="D2113" s="802">
        <f t="shared" si="32"/>
        <v>4.6500000000000004</v>
      </c>
      <c r="G2113" s="872">
        <v>4.55</v>
      </c>
      <c r="J2113" s="840" t="s">
        <v>15822</v>
      </c>
      <c r="K2113" s="848">
        <f>IFERROR(VLOOKUP(J2113,REAJUSTE!A:AA,27,FALSE),"")</f>
        <v>1.0229999999999999</v>
      </c>
    </row>
    <row r="2114" spans="1:11" ht="18" x14ac:dyDescent="0.2">
      <c r="A2114" s="862">
        <v>1917441</v>
      </c>
      <c r="B2114" s="863" t="s">
        <v>2303</v>
      </c>
      <c r="C2114" s="862" t="s">
        <v>61</v>
      </c>
      <c r="D2114" s="802">
        <f t="shared" si="32"/>
        <v>5.24</v>
      </c>
      <c r="G2114" s="872">
        <v>5.13</v>
      </c>
      <c r="J2114" s="840" t="s">
        <v>15822</v>
      </c>
      <c r="K2114" s="848">
        <f>IFERROR(VLOOKUP(J2114,REAJUSTE!A:AA,27,FALSE),"")</f>
        <v>1.0229999999999999</v>
      </c>
    </row>
    <row r="2115" spans="1:11" ht="18" x14ac:dyDescent="0.2">
      <c r="A2115" s="862">
        <v>1917442</v>
      </c>
      <c r="B2115" s="863" t="s">
        <v>2304</v>
      </c>
      <c r="C2115" s="862" t="s">
        <v>61</v>
      </c>
      <c r="D2115" s="802">
        <f t="shared" si="32"/>
        <v>5.85</v>
      </c>
      <c r="G2115" s="872">
        <v>5.72</v>
      </c>
      <c r="J2115" s="840" t="s">
        <v>15822</v>
      </c>
      <c r="K2115" s="848">
        <f>IFERROR(VLOOKUP(J2115,REAJUSTE!A:AA,27,FALSE),"")</f>
        <v>1.0229999999999999</v>
      </c>
    </row>
    <row r="2116" spans="1:11" ht="18" x14ac:dyDescent="0.2">
      <c r="A2116" s="862">
        <v>1917734</v>
      </c>
      <c r="B2116" s="863" t="s">
        <v>2305</v>
      </c>
      <c r="C2116" s="862" t="s">
        <v>61</v>
      </c>
      <c r="D2116" s="802">
        <f t="shared" si="32"/>
        <v>4.3099999999999996</v>
      </c>
      <c r="G2116" s="872">
        <v>4.22</v>
      </c>
      <c r="J2116" s="840" t="s">
        <v>15822</v>
      </c>
      <c r="K2116" s="848">
        <f>IFERROR(VLOOKUP(J2116,REAJUSTE!A:AA,27,FALSE),"")</f>
        <v>1.0229999999999999</v>
      </c>
    </row>
    <row r="2117" spans="1:11" ht="18" x14ac:dyDescent="0.2">
      <c r="A2117" s="862">
        <v>1917055</v>
      </c>
      <c r="B2117" s="863" t="s">
        <v>7413</v>
      </c>
      <c r="C2117" s="862" t="s">
        <v>61</v>
      </c>
      <c r="D2117" s="802">
        <f t="shared" si="32"/>
        <v>11.94</v>
      </c>
      <c r="G2117" s="872">
        <v>11.68</v>
      </c>
      <c r="J2117" s="840" t="s">
        <v>15822</v>
      </c>
      <c r="K2117" s="848">
        <f>IFERROR(VLOOKUP(J2117,REAJUSTE!A:AA,27,FALSE),"")</f>
        <v>1.0229999999999999</v>
      </c>
    </row>
    <row r="2118" spans="1:11" ht="18" x14ac:dyDescent="0.2">
      <c r="A2118" s="862">
        <v>1917056</v>
      </c>
      <c r="B2118" s="863" t="s">
        <v>7414</v>
      </c>
      <c r="C2118" s="862" t="s">
        <v>61</v>
      </c>
      <c r="D2118" s="802">
        <f t="shared" si="32"/>
        <v>12.17</v>
      </c>
      <c r="G2118" s="872">
        <v>11.9</v>
      </c>
      <c r="J2118" s="840" t="s">
        <v>15822</v>
      </c>
      <c r="K2118" s="848">
        <f>IFERROR(VLOOKUP(J2118,REAJUSTE!A:AA,27,FALSE),"")</f>
        <v>1.0229999999999999</v>
      </c>
    </row>
    <row r="2119" spans="1:11" ht="18" x14ac:dyDescent="0.2">
      <c r="A2119" s="862">
        <v>1917057</v>
      </c>
      <c r="B2119" s="863" t="s">
        <v>7415</v>
      </c>
      <c r="C2119" s="862" t="s">
        <v>61</v>
      </c>
      <c r="D2119" s="802">
        <f t="shared" si="32"/>
        <v>12.39</v>
      </c>
      <c r="G2119" s="872">
        <v>12.12</v>
      </c>
      <c r="J2119" s="840" t="s">
        <v>15822</v>
      </c>
      <c r="K2119" s="848">
        <f>IFERROR(VLOOKUP(J2119,REAJUSTE!A:AA,27,FALSE),"")</f>
        <v>1.0229999999999999</v>
      </c>
    </row>
    <row r="2120" spans="1:11" ht="18" x14ac:dyDescent="0.2">
      <c r="A2120" s="862">
        <v>1917058</v>
      </c>
      <c r="B2120" s="863" t="s">
        <v>7416</v>
      </c>
      <c r="C2120" s="862" t="s">
        <v>61</v>
      </c>
      <c r="D2120" s="802">
        <f t="shared" si="32"/>
        <v>12.63</v>
      </c>
      <c r="G2120" s="872">
        <v>12.35</v>
      </c>
      <c r="J2120" s="840" t="s">
        <v>15822</v>
      </c>
      <c r="K2120" s="848">
        <f>IFERROR(VLOOKUP(J2120,REAJUSTE!A:AA,27,FALSE),"")</f>
        <v>1.0229999999999999</v>
      </c>
    </row>
    <row r="2121" spans="1:11" ht="18" x14ac:dyDescent="0.2">
      <c r="A2121" s="862">
        <v>1917059</v>
      </c>
      <c r="B2121" s="863" t="s">
        <v>7417</v>
      </c>
      <c r="C2121" s="862" t="s">
        <v>61</v>
      </c>
      <c r="D2121" s="802">
        <f t="shared" si="32"/>
        <v>12.88</v>
      </c>
      <c r="G2121" s="872">
        <v>12.6</v>
      </c>
      <c r="J2121" s="840" t="s">
        <v>15822</v>
      </c>
      <c r="K2121" s="848">
        <f>IFERROR(VLOOKUP(J2121,REAJUSTE!A:AA,27,FALSE),"")</f>
        <v>1.0229999999999999</v>
      </c>
    </row>
    <row r="2122" spans="1:11" ht="18" x14ac:dyDescent="0.2">
      <c r="A2122" s="862">
        <v>1917060</v>
      </c>
      <c r="B2122" s="863" t="s">
        <v>7418</v>
      </c>
      <c r="C2122" s="862" t="s">
        <v>61</v>
      </c>
      <c r="D2122" s="802">
        <f t="shared" si="32"/>
        <v>13.02</v>
      </c>
      <c r="G2122" s="872">
        <v>12.73</v>
      </c>
      <c r="J2122" s="840" t="s">
        <v>15822</v>
      </c>
      <c r="K2122" s="848">
        <f>IFERROR(VLOOKUP(J2122,REAJUSTE!A:AA,27,FALSE),"")</f>
        <v>1.0229999999999999</v>
      </c>
    </row>
    <row r="2123" spans="1:11" ht="18" x14ac:dyDescent="0.2">
      <c r="A2123" s="862">
        <v>1901536</v>
      </c>
      <c r="B2123" s="863" t="s">
        <v>7419</v>
      </c>
      <c r="C2123" s="862" t="s">
        <v>61</v>
      </c>
      <c r="D2123" s="802">
        <f t="shared" ref="D2123:D2186" si="33">TRUNC(G2123*K2123,2)</f>
        <v>8.01</v>
      </c>
      <c r="G2123" s="872">
        <v>7.83</v>
      </c>
      <c r="J2123" s="840" t="s">
        <v>15822</v>
      </c>
      <c r="K2123" s="848">
        <f>IFERROR(VLOOKUP(J2123,REAJUSTE!A:AA,27,FALSE),"")</f>
        <v>1.0229999999999999</v>
      </c>
    </row>
    <row r="2124" spans="1:11" ht="18" x14ac:dyDescent="0.2">
      <c r="A2124" s="862">
        <v>1901537</v>
      </c>
      <c r="B2124" s="863" t="s">
        <v>7420</v>
      </c>
      <c r="C2124" s="862" t="s">
        <v>61</v>
      </c>
      <c r="D2124" s="802">
        <f t="shared" si="33"/>
        <v>8.08</v>
      </c>
      <c r="G2124" s="872">
        <v>7.9</v>
      </c>
      <c r="J2124" s="840" t="s">
        <v>15822</v>
      </c>
      <c r="K2124" s="848">
        <f>IFERROR(VLOOKUP(J2124,REAJUSTE!A:AA,27,FALSE),"")</f>
        <v>1.0229999999999999</v>
      </c>
    </row>
    <row r="2125" spans="1:11" ht="18" x14ac:dyDescent="0.2">
      <c r="A2125" s="862">
        <v>1901538</v>
      </c>
      <c r="B2125" s="863" t="s">
        <v>7421</v>
      </c>
      <c r="C2125" s="862" t="s">
        <v>61</v>
      </c>
      <c r="D2125" s="802">
        <f t="shared" si="33"/>
        <v>8.14</v>
      </c>
      <c r="G2125" s="872">
        <v>7.96</v>
      </c>
      <c r="J2125" s="840" t="s">
        <v>15822</v>
      </c>
      <c r="K2125" s="848">
        <f>IFERROR(VLOOKUP(J2125,REAJUSTE!A:AA,27,FALSE),"")</f>
        <v>1.0229999999999999</v>
      </c>
    </row>
    <row r="2126" spans="1:11" ht="18" x14ac:dyDescent="0.2">
      <c r="A2126" s="862">
        <v>1901539</v>
      </c>
      <c r="B2126" s="863" t="s">
        <v>7422</v>
      </c>
      <c r="C2126" s="862" t="s">
        <v>61</v>
      </c>
      <c r="D2126" s="802">
        <f t="shared" si="33"/>
        <v>8.2100000000000009</v>
      </c>
      <c r="G2126" s="872">
        <v>8.0299999999999994</v>
      </c>
      <c r="J2126" s="840" t="s">
        <v>15822</v>
      </c>
      <c r="K2126" s="848">
        <f>IFERROR(VLOOKUP(J2126,REAJUSTE!A:AA,27,FALSE),"")</f>
        <v>1.0229999999999999</v>
      </c>
    </row>
    <row r="2127" spans="1:11" ht="18" x14ac:dyDescent="0.2">
      <c r="A2127" s="862">
        <v>1901540</v>
      </c>
      <c r="B2127" s="863" t="s">
        <v>7423</v>
      </c>
      <c r="C2127" s="862" t="s">
        <v>61</v>
      </c>
      <c r="D2127" s="802">
        <f t="shared" si="33"/>
        <v>8.2899999999999991</v>
      </c>
      <c r="G2127" s="872">
        <v>8.11</v>
      </c>
      <c r="J2127" s="840" t="s">
        <v>15822</v>
      </c>
      <c r="K2127" s="848">
        <f>IFERROR(VLOOKUP(J2127,REAJUSTE!A:AA,27,FALSE),"")</f>
        <v>1.0229999999999999</v>
      </c>
    </row>
    <row r="2128" spans="1:11" ht="18" x14ac:dyDescent="0.2">
      <c r="A2128" s="862">
        <v>1901535</v>
      </c>
      <c r="B2128" s="863" t="s">
        <v>7424</v>
      </c>
      <c r="C2128" s="862" t="s">
        <v>61</v>
      </c>
      <c r="D2128" s="802">
        <f t="shared" si="33"/>
        <v>8.33</v>
      </c>
      <c r="G2128" s="872">
        <v>8.15</v>
      </c>
      <c r="J2128" s="840" t="s">
        <v>15822</v>
      </c>
      <c r="K2128" s="848">
        <f>IFERROR(VLOOKUP(J2128,REAJUSTE!A:AA,27,FALSE),"")</f>
        <v>1.0229999999999999</v>
      </c>
    </row>
    <row r="2129" spans="1:11" ht="18" x14ac:dyDescent="0.2">
      <c r="A2129" s="862">
        <v>1901542</v>
      </c>
      <c r="B2129" s="863" t="s">
        <v>7425</v>
      </c>
      <c r="C2129" s="862" t="s">
        <v>61</v>
      </c>
      <c r="D2129" s="802">
        <f t="shared" si="33"/>
        <v>10.58</v>
      </c>
      <c r="G2129" s="872">
        <v>10.35</v>
      </c>
      <c r="J2129" s="840" t="s">
        <v>15822</v>
      </c>
      <c r="K2129" s="848">
        <f>IFERROR(VLOOKUP(J2129,REAJUSTE!A:AA,27,FALSE),"")</f>
        <v>1.0229999999999999</v>
      </c>
    </row>
    <row r="2130" spans="1:11" ht="18" x14ac:dyDescent="0.2">
      <c r="A2130" s="862">
        <v>1901543</v>
      </c>
      <c r="B2130" s="863" t="s">
        <v>7426</v>
      </c>
      <c r="C2130" s="862" t="s">
        <v>61</v>
      </c>
      <c r="D2130" s="802">
        <f t="shared" si="33"/>
        <v>10.64</v>
      </c>
      <c r="G2130" s="872">
        <v>10.41</v>
      </c>
      <c r="J2130" s="840" t="s">
        <v>15822</v>
      </c>
      <c r="K2130" s="848">
        <f>IFERROR(VLOOKUP(J2130,REAJUSTE!A:AA,27,FALSE),"")</f>
        <v>1.0229999999999999</v>
      </c>
    </row>
    <row r="2131" spans="1:11" ht="18" x14ac:dyDescent="0.2">
      <c r="A2131" s="862">
        <v>1901544</v>
      </c>
      <c r="B2131" s="863" t="s">
        <v>7427</v>
      </c>
      <c r="C2131" s="862" t="s">
        <v>61</v>
      </c>
      <c r="D2131" s="802">
        <f t="shared" si="33"/>
        <v>10.72</v>
      </c>
      <c r="G2131" s="872">
        <v>10.48</v>
      </c>
      <c r="J2131" s="840" t="s">
        <v>15822</v>
      </c>
      <c r="K2131" s="848">
        <f>IFERROR(VLOOKUP(J2131,REAJUSTE!A:AA,27,FALSE),"")</f>
        <v>1.0229999999999999</v>
      </c>
    </row>
    <row r="2132" spans="1:11" ht="18" x14ac:dyDescent="0.2">
      <c r="A2132" s="862">
        <v>1901545</v>
      </c>
      <c r="B2132" s="863" t="s">
        <v>7428</v>
      </c>
      <c r="C2132" s="862" t="s">
        <v>61</v>
      </c>
      <c r="D2132" s="802">
        <f t="shared" si="33"/>
        <v>10.78</v>
      </c>
      <c r="G2132" s="872">
        <v>10.54</v>
      </c>
      <c r="J2132" s="840" t="s">
        <v>15822</v>
      </c>
      <c r="K2132" s="848">
        <f>IFERROR(VLOOKUP(J2132,REAJUSTE!A:AA,27,FALSE),"")</f>
        <v>1.0229999999999999</v>
      </c>
    </row>
    <row r="2133" spans="1:11" ht="18" x14ac:dyDescent="0.2">
      <c r="A2133" s="862">
        <v>1901546</v>
      </c>
      <c r="B2133" s="863" t="s">
        <v>7429</v>
      </c>
      <c r="C2133" s="862" t="s">
        <v>61</v>
      </c>
      <c r="D2133" s="802">
        <f t="shared" si="33"/>
        <v>10.85</v>
      </c>
      <c r="G2133" s="872">
        <v>10.61</v>
      </c>
      <c r="J2133" s="840" t="s">
        <v>15822</v>
      </c>
      <c r="K2133" s="848">
        <f>IFERROR(VLOOKUP(J2133,REAJUSTE!A:AA,27,FALSE),"")</f>
        <v>1.0229999999999999</v>
      </c>
    </row>
    <row r="2134" spans="1:11" ht="18" x14ac:dyDescent="0.2">
      <c r="A2134" s="862">
        <v>1901541</v>
      </c>
      <c r="B2134" s="863" t="s">
        <v>7430</v>
      </c>
      <c r="C2134" s="862" t="s">
        <v>61</v>
      </c>
      <c r="D2134" s="802">
        <f t="shared" si="33"/>
        <v>10.89</v>
      </c>
      <c r="G2134" s="872">
        <v>10.65</v>
      </c>
      <c r="J2134" s="840" t="s">
        <v>15822</v>
      </c>
      <c r="K2134" s="848">
        <f>IFERROR(VLOOKUP(J2134,REAJUSTE!A:AA,27,FALSE),"")</f>
        <v>1.0229999999999999</v>
      </c>
    </row>
    <row r="2135" spans="1:11" ht="18" x14ac:dyDescent="0.2">
      <c r="A2135" s="862">
        <v>1917091</v>
      </c>
      <c r="B2135" s="863" t="s">
        <v>7431</v>
      </c>
      <c r="C2135" s="862" t="s">
        <v>61</v>
      </c>
      <c r="D2135" s="802">
        <f t="shared" si="33"/>
        <v>8.4600000000000009</v>
      </c>
      <c r="G2135" s="872">
        <v>8.27</v>
      </c>
      <c r="J2135" s="840" t="s">
        <v>15822</v>
      </c>
      <c r="K2135" s="848">
        <f>IFERROR(VLOOKUP(J2135,REAJUSTE!A:AA,27,FALSE),"")</f>
        <v>1.0229999999999999</v>
      </c>
    </row>
    <row r="2136" spans="1:11" ht="18" x14ac:dyDescent="0.2">
      <c r="A2136" s="862">
        <v>1917092</v>
      </c>
      <c r="B2136" s="863" t="s">
        <v>7432</v>
      </c>
      <c r="C2136" s="862" t="s">
        <v>61</v>
      </c>
      <c r="D2136" s="802">
        <f t="shared" si="33"/>
        <v>8.59</v>
      </c>
      <c r="G2136" s="872">
        <v>8.4</v>
      </c>
      <c r="J2136" s="840" t="s">
        <v>15822</v>
      </c>
      <c r="K2136" s="848">
        <f>IFERROR(VLOOKUP(J2136,REAJUSTE!A:AA,27,FALSE),"")</f>
        <v>1.0229999999999999</v>
      </c>
    </row>
    <row r="2137" spans="1:11" ht="18" x14ac:dyDescent="0.2">
      <c r="A2137" s="862">
        <v>1917093</v>
      </c>
      <c r="B2137" s="863" t="s">
        <v>7433</v>
      </c>
      <c r="C2137" s="862" t="s">
        <v>61</v>
      </c>
      <c r="D2137" s="802">
        <f t="shared" si="33"/>
        <v>8.73</v>
      </c>
      <c r="G2137" s="872">
        <v>8.5399999999999991</v>
      </c>
      <c r="J2137" s="840" t="s">
        <v>15822</v>
      </c>
      <c r="K2137" s="848">
        <f>IFERROR(VLOOKUP(J2137,REAJUSTE!A:AA,27,FALSE),"")</f>
        <v>1.0229999999999999</v>
      </c>
    </row>
    <row r="2138" spans="1:11" ht="18" x14ac:dyDescent="0.2">
      <c r="A2138" s="862">
        <v>1917094</v>
      </c>
      <c r="B2138" s="863" t="s">
        <v>7434</v>
      </c>
      <c r="C2138" s="862" t="s">
        <v>61</v>
      </c>
      <c r="D2138" s="802">
        <f t="shared" si="33"/>
        <v>8.8800000000000008</v>
      </c>
      <c r="G2138" s="872">
        <v>8.69</v>
      </c>
      <c r="J2138" s="840" t="s">
        <v>15822</v>
      </c>
      <c r="K2138" s="848">
        <f>IFERROR(VLOOKUP(J2138,REAJUSTE!A:AA,27,FALSE),"")</f>
        <v>1.0229999999999999</v>
      </c>
    </row>
    <row r="2139" spans="1:11" ht="18" x14ac:dyDescent="0.2">
      <c r="A2139" s="862">
        <v>1917095</v>
      </c>
      <c r="B2139" s="863" t="s">
        <v>7435</v>
      </c>
      <c r="C2139" s="862" t="s">
        <v>61</v>
      </c>
      <c r="D2139" s="802">
        <f t="shared" si="33"/>
        <v>9.0500000000000007</v>
      </c>
      <c r="G2139" s="872">
        <v>8.85</v>
      </c>
      <c r="J2139" s="840" t="s">
        <v>15822</v>
      </c>
      <c r="K2139" s="848">
        <f>IFERROR(VLOOKUP(J2139,REAJUSTE!A:AA,27,FALSE),"")</f>
        <v>1.0229999999999999</v>
      </c>
    </row>
    <row r="2140" spans="1:11" ht="18" x14ac:dyDescent="0.2">
      <c r="A2140" s="862">
        <v>1917096</v>
      </c>
      <c r="B2140" s="863" t="s">
        <v>7436</v>
      </c>
      <c r="C2140" s="862" t="s">
        <v>61</v>
      </c>
      <c r="D2140" s="802">
        <f t="shared" si="33"/>
        <v>9.1300000000000008</v>
      </c>
      <c r="G2140" s="872">
        <v>8.93</v>
      </c>
      <c r="J2140" s="840" t="s">
        <v>15822</v>
      </c>
      <c r="K2140" s="848">
        <f>IFERROR(VLOOKUP(J2140,REAJUSTE!A:AA,27,FALSE),"")</f>
        <v>1.0229999999999999</v>
      </c>
    </row>
    <row r="2141" spans="1:11" ht="18" x14ac:dyDescent="0.2">
      <c r="A2141" s="862">
        <v>1901548</v>
      </c>
      <c r="B2141" s="863" t="s">
        <v>7437</v>
      </c>
      <c r="C2141" s="862" t="s">
        <v>61</v>
      </c>
      <c r="D2141" s="802">
        <f t="shared" si="33"/>
        <v>13.23</v>
      </c>
      <c r="G2141" s="872">
        <v>12.94</v>
      </c>
      <c r="J2141" s="840" t="s">
        <v>15822</v>
      </c>
      <c r="K2141" s="848">
        <f>IFERROR(VLOOKUP(J2141,REAJUSTE!A:AA,27,FALSE),"")</f>
        <v>1.0229999999999999</v>
      </c>
    </row>
    <row r="2142" spans="1:11" ht="18" x14ac:dyDescent="0.2">
      <c r="A2142" s="862">
        <v>1901549</v>
      </c>
      <c r="B2142" s="863" t="s">
        <v>7438</v>
      </c>
      <c r="C2142" s="862" t="s">
        <v>61</v>
      </c>
      <c r="D2142" s="802">
        <f t="shared" si="33"/>
        <v>13.28</v>
      </c>
      <c r="G2142" s="872">
        <v>12.99</v>
      </c>
      <c r="J2142" s="840" t="s">
        <v>15822</v>
      </c>
      <c r="K2142" s="848">
        <f>IFERROR(VLOOKUP(J2142,REAJUSTE!A:AA,27,FALSE),"")</f>
        <v>1.0229999999999999</v>
      </c>
    </row>
    <row r="2143" spans="1:11" ht="18" x14ac:dyDescent="0.2">
      <c r="A2143" s="862">
        <v>1901550</v>
      </c>
      <c r="B2143" s="863" t="s">
        <v>7439</v>
      </c>
      <c r="C2143" s="862" t="s">
        <v>61</v>
      </c>
      <c r="D2143" s="802">
        <f t="shared" si="33"/>
        <v>13.36</v>
      </c>
      <c r="G2143" s="872">
        <v>13.06</v>
      </c>
      <c r="J2143" s="840" t="s">
        <v>15822</v>
      </c>
      <c r="K2143" s="848">
        <f>IFERROR(VLOOKUP(J2143,REAJUSTE!A:AA,27,FALSE),"")</f>
        <v>1.0229999999999999</v>
      </c>
    </row>
    <row r="2144" spans="1:11" ht="18" x14ac:dyDescent="0.2">
      <c r="A2144" s="862">
        <v>1901551</v>
      </c>
      <c r="B2144" s="863" t="s">
        <v>7440</v>
      </c>
      <c r="C2144" s="862" t="s">
        <v>61</v>
      </c>
      <c r="D2144" s="802">
        <f t="shared" si="33"/>
        <v>13.42</v>
      </c>
      <c r="G2144" s="872">
        <v>13.12</v>
      </c>
      <c r="J2144" s="840" t="s">
        <v>15822</v>
      </c>
      <c r="K2144" s="848">
        <f>IFERROR(VLOOKUP(J2144,REAJUSTE!A:AA,27,FALSE),"")</f>
        <v>1.0229999999999999</v>
      </c>
    </row>
    <row r="2145" spans="1:11" ht="18" x14ac:dyDescent="0.2">
      <c r="A2145" s="862">
        <v>1901552</v>
      </c>
      <c r="B2145" s="863" t="s">
        <v>7441</v>
      </c>
      <c r="C2145" s="862" t="s">
        <v>61</v>
      </c>
      <c r="D2145" s="802">
        <f t="shared" si="33"/>
        <v>13.49</v>
      </c>
      <c r="G2145" s="872">
        <v>13.19</v>
      </c>
      <c r="J2145" s="840" t="s">
        <v>15822</v>
      </c>
      <c r="K2145" s="848">
        <f>IFERROR(VLOOKUP(J2145,REAJUSTE!A:AA,27,FALSE),"")</f>
        <v>1.0229999999999999</v>
      </c>
    </row>
    <row r="2146" spans="1:11" ht="18" x14ac:dyDescent="0.2">
      <c r="A2146" s="862">
        <v>1901547</v>
      </c>
      <c r="B2146" s="863" t="s">
        <v>7442</v>
      </c>
      <c r="C2146" s="862" t="s">
        <v>61</v>
      </c>
      <c r="D2146" s="802">
        <f t="shared" si="33"/>
        <v>13.52</v>
      </c>
      <c r="G2146" s="872">
        <v>13.22</v>
      </c>
      <c r="J2146" s="840" t="s">
        <v>15822</v>
      </c>
      <c r="K2146" s="848">
        <f>IFERROR(VLOOKUP(J2146,REAJUSTE!A:AA,27,FALSE),"")</f>
        <v>1.0229999999999999</v>
      </c>
    </row>
    <row r="2147" spans="1:11" ht="18" x14ac:dyDescent="0.2">
      <c r="A2147" s="862">
        <v>1917127</v>
      </c>
      <c r="B2147" s="863" t="s">
        <v>7443</v>
      </c>
      <c r="C2147" s="862" t="s">
        <v>61</v>
      </c>
      <c r="D2147" s="802">
        <f t="shared" si="33"/>
        <v>8.1</v>
      </c>
      <c r="G2147" s="872">
        <v>7.92</v>
      </c>
      <c r="J2147" s="840" t="s">
        <v>15822</v>
      </c>
      <c r="K2147" s="848">
        <f>IFERROR(VLOOKUP(J2147,REAJUSTE!A:AA,27,FALSE),"")</f>
        <v>1.0229999999999999</v>
      </c>
    </row>
    <row r="2148" spans="1:11" ht="18" x14ac:dyDescent="0.2">
      <c r="A2148" s="862">
        <v>1917128</v>
      </c>
      <c r="B2148" s="863" t="s">
        <v>7444</v>
      </c>
      <c r="C2148" s="862" t="s">
        <v>61</v>
      </c>
      <c r="D2148" s="802">
        <f t="shared" si="33"/>
        <v>8.2100000000000009</v>
      </c>
      <c r="G2148" s="872">
        <v>8.0299999999999994</v>
      </c>
      <c r="J2148" s="840" t="s">
        <v>15822</v>
      </c>
      <c r="K2148" s="848">
        <f>IFERROR(VLOOKUP(J2148,REAJUSTE!A:AA,27,FALSE),"")</f>
        <v>1.0229999999999999</v>
      </c>
    </row>
    <row r="2149" spans="1:11" ht="18" x14ac:dyDescent="0.2">
      <c r="A2149" s="862">
        <v>1917129</v>
      </c>
      <c r="B2149" s="863" t="s">
        <v>7445</v>
      </c>
      <c r="C2149" s="862" t="s">
        <v>61</v>
      </c>
      <c r="D2149" s="802">
        <f t="shared" si="33"/>
        <v>8.32</v>
      </c>
      <c r="G2149" s="872">
        <v>8.14</v>
      </c>
      <c r="J2149" s="840" t="s">
        <v>15822</v>
      </c>
      <c r="K2149" s="848">
        <f>IFERROR(VLOOKUP(J2149,REAJUSTE!A:AA,27,FALSE),"")</f>
        <v>1.0229999999999999</v>
      </c>
    </row>
    <row r="2150" spans="1:11" ht="18" x14ac:dyDescent="0.2">
      <c r="A2150" s="862">
        <v>1917130</v>
      </c>
      <c r="B2150" s="863" t="s">
        <v>7446</v>
      </c>
      <c r="C2150" s="862" t="s">
        <v>61</v>
      </c>
      <c r="D2150" s="802">
        <f t="shared" si="33"/>
        <v>8.44</v>
      </c>
      <c r="G2150" s="872">
        <v>8.26</v>
      </c>
      <c r="J2150" s="840" t="s">
        <v>15822</v>
      </c>
      <c r="K2150" s="848">
        <f>IFERROR(VLOOKUP(J2150,REAJUSTE!A:AA,27,FALSE),"")</f>
        <v>1.0229999999999999</v>
      </c>
    </row>
    <row r="2151" spans="1:11" ht="18" x14ac:dyDescent="0.2">
      <c r="A2151" s="862">
        <v>1917131</v>
      </c>
      <c r="B2151" s="863" t="s">
        <v>7447</v>
      </c>
      <c r="C2151" s="862" t="s">
        <v>61</v>
      </c>
      <c r="D2151" s="802">
        <f t="shared" si="33"/>
        <v>8.58</v>
      </c>
      <c r="G2151" s="872">
        <v>8.39</v>
      </c>
      <c r="J2151" s="840" t="s">
        <v>15822</v>
      </c>
      <c r="K2151" s="848">
        <f>IFERROR(VLOOKUP(J2151,REAJUSTE!A:AA,27,FALSE),"")</f>
        <v>1.0229999999999999</v>
      </c>
    </row>
    <row r="2152" spans="1:11" ht="18" x14ac:dyDescent="0.2">
      <c r="A2152" s="862">
        <v>1917132</v>
      </c>
      <c r="B2152" s="863" t="s">
        <v>7448</v>
      </c>
      <c r="C2152" s="862" t="s">
        <v>61</v>
      </c>
      <c r="D2152" s="802">
        <f t="shared" si="33"/>
        <v>8.65</v>
      </c>
      <c r="G2152" s="872">
        <v>8.4600000000000009</v>
      </c>
      <c r="J2152" s="840" t="s">
        <v>15822</v>
      </c>
      <c r="K2152" s="848">
        <f>IFERROR(VLOOKUP(J2152,REAJUSTE!A:AA,27,FALSE),"")</f>
        <v>1.0229999999999999</v>
      </c>
    </row>
    <row r="2153" spans="1:11" ht="18" x14ac:dyDescent="0.2">
      <c r="A2153" s="862">
        <v>1917163</v>
      </c>
      <c r="B2153" s="863" t="s">
        <v>7449</v>
      </c>
      <c r="C2153" s="862" t="s">
        <v>61</v>
      </c>
      <c r="D2153" s="802">
        <f t="shared" si="33"/>
        <v>7.72</v>
      </c>
      <c r="G2153" s="872">
        <v>7.55</v>
      </c>
      <c r="J2153" s="840" t="s">
        <v>15822</v>
      </c>
      <c r="K2153" s="848">
        <f>IFERROR(VLOOKUP(J2153,REAJUSTE!A:AA,27,FALSE),"")</f>
        <v>1.0229999999999999</v>
      </c>
    </row>
    <row r="2154" spans="1:11" ht="18" x14ac:dyDescent="0.2">
      <c r="A2154" s="862">
        <v>1917164</v>
      </c>
      <c r="B2154" s="863" t="s">
        <v>7450</v>
      </c>
      <c r="C2154" s="862" t="s">
        <v>61</v>
      </c>
      <c r="D2154" s="802">
        <f t="shared" si="33"/>
        <v>7.82</v>
      </c>
      <c r="G2154" s="872">
        <v>7.65</v>
      </c>
      <c r="J2154" s="840" t="s">
        <v>15822</v>
      </c>
      <c r="K2154" s="848">
        <f>IFERROR(VLOOKUP(J2154,REAJUSTE!A:AA,27,FALSE),"")</f>
        <v>1.0229999999999999</v>
      </c>
    </row>
    <row r="2155" spans="1:11" ht="18" x14ac:dyDescent="0.2">
      <c r="A2155" s="862">
        <v>1917165</v>
      </c>
      <c r="B2155" s="863" t="s">
        <v>7451</v>
      </c>
      <c r="C2155" s="862" t="s">
        <v>61</v>
      </c>
      <c r="D2155" s="802">
        <f t="shared" si="33"/>
        <v>7.92</v>
      </c>
      <c r="G2155" s="872">
        <v>7.75</v>
      </c>
      <c r="J2155" s="840" t="s">
        <v>15822</v>
      </c>
      <c r="K2155" s="848">
        <f>IFERROR(VLOOKUP(J2155,REAJUSTE!A:AA,27,FALSE),"")</f>
        <v>1.0229999999999999</v>
      </c>
    </row>
    <row r="2156" spans="1:11" ht="18" x14ac:dyDescent="0.2">
      <c r="A2156" s="862">
        <v>1917166</v>
      </c>
      <c r="B2156" s="863" t="s">
        <v>7452</v>
      </c>
      <c r="C2156" s="862" t="s">
        <v>61</v>
      </c>
      <c r="D2156" s="802">
        <f t="shared" si="33"/>
        <v>8.0299999999999994</v>
      </c>
      <c r="G2156" s="872">
        <v>7.85</v>
      </c>
      <c r="J2156" s="840" t="s">
        <v>15822</v>
      </c>
      <c r="K2156" s="848">
        <f>IFERROR(VLOOKUP(J2156,REAJUSTE!A:AA,27,FALSE),"")</f>
        <v>1.0229999999999999</v>
      </c>
    </row>
    <row r="2157" spans="1:11" ht="18" x14ac:dyDescent="0.2">
      <c r="A2157" s="862">
        <v>1917167</v>
      </c>
      <c r="B2157" s="863" t="s">
        <v>7453</v>
      </c>
      <c r="C2157" s="862" t="s">
        <v>61</v>
      </c>
      <c r="D2157" s="802">
        <f t="shared" si="33"/>
        <v>8.14</v>
      </c>
      <c r="G2157" s="872">
        <v>7.96</v>
      </c>
      <c r="J2157" s="840" t="s">
        <v>15822</v>
      </c>
      <c r="K2157" s="848">
        <f>IFERROR(VLOOKUP(J2157,REAJUSTE!A:AA,27,FALSE),"")</f>
        <v>1.0229999999999999</v>
      </c>
    </row>
    <row r="2158" spans="1:11" ht="18" x14ac:dyDescent="0.2">
      <c r="A2158" s="862">
        <v>1917168</v>
      </c>
      <c r="B2158" s="863" t="s">
        <v>7454</v>
      </c>
      <c r="C2158" s="862" t="s">
        <v>61</v>
      </c>
      <c r="D2158" s="802">
        <f t="shared" si="33"/>
        <v>8.1999999999999993</v>
      </c>
      <c r="G2158" s="872">
        <v>8.02</v>
      </c>
      <c r="J2158" s="840" t="s">
        <v>15822</v>
      </c>
      <c r="K2158" s="848">
        <f>IFERROR(VLOOKUP(J2158,REAJUSTE!A:AA,27,FALSE),"")</f>
        <v>1.0229999999999999</v>
      </c>
    </row>
    <row r="2159" spans="1:11" ht="18" x14ac:dyDescent="0.2">
      <c r="A2159" s="862">
        <v>1917199</v>
      </c>
      <c r="B2159" s="863" t="s">
        <v>7455</v>
      </c>
      <c r="C2159" s="862" t="s">
        <v>61</v>
      </c>
      <c r="D2159" s="802">
        <f t="shared" si="33"/>
        <v>8.56</v>
      </c>
      <c r="G2159" s="872">
        <v>8.3699999999999992</v>
      </c>
      <c r="J2159" s="840" t="s">
        <v>15822</v>
      </c>
      <c r="K2159" s="848">
        <f>IFERROR(VLOOKUP(J2159,REAJUSTE!A:AA,27,FALSE),"")</f>
        <v>1.0229999999999999</v>
      </c>
    </row>
    <row r="2160" spans="1:11" ht="18" x14ac:dyDescent="0.2">
      <c r="A2160" s="862">
        <v>1917200</v>
      </c>
      <c r="B2160" s="863" t="s">
        <v>7456</v>
      </c>
      <c r="C2160" s="862" t="s">
        <v>61</v>
      </c>
      <c r="D2160" s="802">
        <f t="shared" si="33"/>
        <v>8.65</v>
      </c>
      <c r="G2160" s="872">
        <v>8.4600000000000009</v>
      </c>
      <c r="J2160" s="840" t="s">
        <v>15822</v>
      </c>
      <c r="K2160" s="848">
        <f>IFERROR(VLOOKUP(J2160,REAJUSTE!A:AA,27,FALSE),"")</f>
        <v>1.0229999999999999</v>
      </c>
    </row>
    <row r="2161" spans="1:11" ht="18" x14ac:dyDescent="0.2">
      <c r="A2161" s="862">
        <v>1917201</v>
      </c>
      <c r="B2161" s="863" t="s">
        <v>7457</v>
      </c>
      <c r="C2161" s="862" t="s">
        <v>61</v>
      </c>
      <c r="D2161" s="802">
        <f t="shared" si="33"/>
        <v>8.74</v>
      </c>
      <c r="G2161" s="872">
        <v>8.5500000000000007</v>
      </c>
      <c r="J2161" s="840" t="s">
        <v>15822</v>
      </c>
      <c r="K2161" s="848">
        <f>IFERROR(VLOOKUP(J2161,REAJUSTE!A:AA,27,FALSE),"")</f>
        <v>1.0229999999999999</v>
      </c>
    </row>
    <row r="2162" spans="1:11" ht="18" x14ac:dyDescent="0.2">
      <c r="A2162" s="862">
        <v>1917202</v>
      </c>
      <c r="B2162" s="863" t="s">
        <v>7458</v>
      </c>
      <c r="C2162" s="862" t="s">
        <v>61</v>
      </c>
      <c r="D2162" s="802">
        <f t="shared" si="33"/>
        <v>8.83</v>
      </c>
      <c r="G2162" s="872">
        <v>8.64</v>
      </c>
      <c r="J2162" s="840" t="s">
        <v>15822</v>
      </c>
      <c r="K2162" s="848">
        <f>IFERROR(VLOOKUP(J2162,REAJUSTE!A:AA,27,FALSE),"")</f>
        <v>1.0229999999999999</v>
      </c>
    </row>
    <row r="2163" spans="1:11" ht="18" x14ac:dyDescent="0.2">
      <c r="A2163" s="862">
        <v>1917203</v>
      </c>
      <c r="B2163" s="863" t="s">
        <v>7459</v>
      </c>
      <c r="C2163" s="862" t="s">
        <v>61</v>
      </c>
      <c r="D2163" s="802">
        <f t="shared" si="33"/>
        <v>8.94</v>
      </c>
      <c r="G2163" s="872">
        <v>8.74</v>
      </c>
      <c r="J2163" s="840" t="s">
        <v>15822</v>
      </c>
      <c r="K2163" s="848">
        <f>IFERROR(VLOOKUP(J2163,REAJUSTE!A:AA,27,FALSE),"")</f>
        <v>1.0229999999999999</v>
      </c>
    </row>
    <row r="2164" spans="1:11" ht="18" x14ac:dyDescent="0.2">
      <c r="A2164" s="862">
        <v>1917204</v>
      </c>
      <c r="B2164" s="863" t="s">
        <v>7460</v>
      </c>
      <c r="C2164" s="862" t="s">
        <v>61</v>
      </c>
      <c r="D2164" s="802">
        <f t="shared" si="33"/>
        <v>8.99</v>
      </c>
      <c r="G2164" s="872">
        <v>8.7899999999999991</v>
      </c>
      <c r="J2164" s="840" t="s">
        <v>15822</v>
      </c>
      <c r="K2164" s="848">
        <f>IFERROR(VLOOKUP(J2164,REAJUSTE!A:AA,27,FALSE),"")</f>
        <v>1.0229999999999999</v>
      </c>
    </row>
    <row r="2165" spans="1:11" ht="18" x14ac:dyDescent="0.2">
      <c r="A2165" s="862">
        <v>1917019</v>
      </c>
      <c r="B2165" s="863" t="s">
        <v>7461</v>
      </c>
      <c r="C2165" s="862" t="s">
        <v>61</v>
      </c>
      <c r="D2165" s="802">
        <f t="shared" si="33"/>
        <v>16.190000000000001</v>
      </c>
      <c r="G2165" s="872">
        <v>15.83</v>
      </c>
      <c r="J2165" s="840" t="s">
        <v>15822</v>
      </c>
      <c r="K2165" s="848">
        <f>IFERROR(VLOOKUP(J2165,REAJUSTE!A:AA,27,FALSE),"")</f>
        <v>1.0229999999999999</v>
      </c>
    </row>
    <row r="2166" spans="1:11" ht="18" x14ac:dyDescent="0.2">
      <c r="A2166" s="862">
        <v>1917020</v>
      </c>
      <c r="B2166" s="863" t="s">
        <v>7462</v>
      </c>
      <c r="C2166" s="862" t="s">
        <v>61</v>
      </c>
      <c r="D2166" s="802">
        <f t="shared" si="33"/>
        <v>16.510000000000002</v>
      </c>
      <c r="G2166" s="872">
        <v>16.14</v>
      </c>
      <c r="J2166" s="840" t="s">
        <v>15822</v>
      </c>
      <c r="K2166" s="848">
        <f>IFERROR(VLOOKUP(J2166,REAJUSTE!A:AA,27,FALSE),"")</f>
        <v>1.0229999999999999</v>
      </c>
    </row>
    <row r="2167" spans="1:11" ht="18" x14ac:dyDescent="0.2">
      <c r="A2167" s="862">
        <v>1917021</v>
      </c>
      <c r="B2167" s="863" t="s">
        <v>7463</v>
      </c>
      <c r="C2167" s="862" t="s">
        <v>61</v>
      </c>
      <c r="D2167" s="802">
        <f t="shared" si="33"/>
        <v>16.829999999999998</v>
      </c>
      <c r="G2167" s="872">
        <v>16.46</v>
      </c>
      <c r="J2167" s="840" t="s">
        <v>15822</v>
      </c>
      <c r="K2167" s="848">
        <f>IFERROR(VLOOKUP(J2167,REAJUSTE!A:AA,27,FALSE),"")</f>
        <v>1.0229999999999999</v>
      </c>
    </row>
    <row r="2168" spans="1:11" ht="18" x14ac:dyDescent="0.2">
      <c r="A2168" s="862">
        <v>1917022</v>
      </c>
      <c r="B2168" s="863" t="s">
        <v>7464</v>
      </c>
      <c r="C2168" s="862" t="s">
        <v>61</v>
      </c>
      <c r="D2168" s="802">
        <f t="shared" si="33"/>
        <v>17.170000000000002</v>
      </c>
      <c r="G2168" s="872">
        <v>16.79</v>
      </c>
      <c r="J2168" s="840" t="s">
        <v>15822</v>
      </c>
      <c r="K2168" s="848">
        <f>IFERROR(VLOOKUP(J2168,REAJUSTE!A:AA,27,FALSE),"")</f>
        <v>1.0229999999999999</v>
      </c>
    </row>
    <row r="2169" spans="1:11" ht="18" x14ac:dyDescent="0.2">
      <c r="A2169" s="862">
        <v>1917023</v>
      </c>
      <c r="B2169" s="863" t="s">
        <v>7465</v>
      </c>
      <c r="C2169" s="862" t="s">
        <v>61</v>
      </c>
      <c r="D2169" s="802">
        <f t="shared" si="33"/>
        <v>17.53</v>
      </c>
      <c r="G2169" s="872">
        <v>17.14</v>
      </c>
      <c r="J2169" s="840" t="s">
        <v>15822</v>
      </c>
      <c r="K2169" s="848">
        <f>IFERROR(VLOOKUP(J2169,REAJUSTE!A:AA,27,FALSE),"")</f>
        <v>1.0229999999999999</v>
      </c>
    </row>
    <row r="2170" spans="1:11" ht="15" x14ac:dyDescent="0.2">
      <c r="A2170" s="862">
        <v>1917024</v>
      </c>
      <c r="B2170" s="863" t="s">
        <v>7466</v>
      </c>
      <c r="C2170" s="862" t="s">
        <v>61</v>
      </c>
      <c r="D2170" s="802">
        <f t="shared" si="33"/>
        <v>17.72</v>
      </c>
      <c r="G2170" s="872">
        <v>17.329999999999998</v>
      </c>
      <c r="J2170" s="840" t="s">
        <v>15822</v>
      </c>
      <c r="K2170" s="848">
        <f>IFERROR(VLOOKUP(J2170,REAJUSTE!A:AA,27,FALSE),"")</f>
        <v>1.0229999999999999</v>
      </c>
    </row>
    <row r="2171" spans="1:11" ht="18" x14ac:dyDescent="0.2">
      <c r="A2171" s="862">
        <v>1917541</v>
      </c>
      <c r="B2171" s="863" t="s">
        <v>2306</v>
      </c>
      <c r="C2171" s="862" t="s">
        <v>61</v>
      </c>
      <c r="D2171" s="802">
        <f t="shared" si="33"/>
        <v>5.72</v>
      </c>
      <c r="G2171" s="872">
        <v>5.6</v>
      </c>
      <c r="J2171" s="840" t="s">
        <v>15822</v>
      </c>
      <c r="K2171" s="848">
        <f>IFERROR(VLOOKUP(J2171,REAJUSTE!A:AA,27,FALSE),"")</f>
        <v>1.0229999999999999</v>
      </c>
    </row>
    <row r="2172" spans="1:11" ht="18" x14ac:dyDescent="0.2">
      <c r="A2172" s="862">
        <v>1917542</v>
      </c>
      <c r="B2172" s="863" t="s">
        <v>2307</v>
      </c>
      <c r="C2172" s="862" t="s">
        <v>61</v>
      </c>
      <c r="D2172" s="802">
        <f t="shared" si="33"/>
        <v>6.39</v>
      </c>
      <c r="G2172" s="872">
        <v>6.25</v>
      </c>
      <c r="J2172" s="840" t="s">
        <v>15822</v>
      </c>
      <c r="K2172" s="848">
        <f>IFERROR(VLOOKUP(J2172,REAJUSTE!A:AA,27,FALSE),"")</f>
        <v>1.0229999999999999</v>
      </c>
    </row>
    <row r="2173" spans="1:11" ht="18" x14ac:dyDescent="0.2">
      <c r="A2173" s="862">
        <v>1917543</v>
      </c>
      <c r="B2173" s="863" t="s">
        <v>2308</v>
      </c>
      <c r="C2173" s="862" t="s">
        <v>61</v>
      </c>
      <c r="D2173" s="802">
        <f t="shared" si="33"/>
        <v>6.72</v>
      </c>
      <c r="G2173" s="872">
        <v>6.57</v>
      </c>
      <c r="J2173" s="840" t="s">
        <v>15822</v>
      </c>
      <c r="K2173" s="848">
        <f>IFERROR(VLOOKUP(J2173,REAJUSTE!A:AA,27,FALSE),"")</f>
        <v>1.0229999999999999</v>
      </c>
    </row>
    <row r="2174" spans="1:11" ht="18" x14ac:dyDescent="0.2">
      <c r="A2174" s="862">
        <v>1917544</v>
      </c>
      <c r="B2174" s="863" t="s">
        <v>2309</v>
      </c>
      <c r="C2174" s="862" t="s">
        <v>61</v>
      </c>
      <c r="D2174" s="802">
        <f t="shared" si="33"/>
        <v>7.03</v>
      </c>
      <c r="G2174" s="872">
        <v>6.88</v>
      </c>
      <c r="J2174" s="840" t="s">
        <v>15822</v>
      </c>
      <c r="K2174" s="848">
        <f>IFERROR(VLOOKUP(J2174,REAJUSTE!A:AA,27,FALSE),"")</f>
        <v>1.0229999999999999</v>
      </c>
    </row>
    <row r="2175" spans="1:11" ht="18" x14ac:dyDescent="0.2">
      <c r="A2175" s="862">
        <v>1917545</v>
      </c>
      <c r="B2175" s="863" t="s">
        <v>2310</v>
      </c>
      <c r="C2175" s="862" t="s">
        <v>61</v>
      </c>
      <c r="D2175" s="802">
        <f t="shared" si="33"/>
        <v>7.45</v>
      </c>
      <c r="G2175" s="872">
        <v>7.29</v>
      </c>
      <c r="J2175" s="840" t="s">
        <v>15822</v>
      </c>
      <c r="K2175" s="848">
        <f>IFERROR(VLOOKUP(J2175,REAJUSTE!A:AA,27,FALSE),"")</f>
        <v>1.0229999999999999</v>
      </c>
    </row>
    <row r="2176" spans="1:11" ht="18" x14ac:dyDescent="0.2">
      <c r="A2176" s="862">
        <v>1917546</v>
      </c>
      <c r="B2176" s="863" t="s">
        <v>2311</v>
      </c>
      <c r="C2176" s="862" t="s">
        <v>61</v>
      </c>
      <c r="D2176" s="802">
        <f t="shared" si="33"/>
        <v>7.79</v>
      </c>
      <c r="G2176" s="872">
        <v>7.62</v>
      </c>
      <c r="J2176" s="840" t="s">
        <v>15822</v>
      </c>
      <c r="K2176" s="848">
        <f>IFERROR(VLOOKUP(J2176,REAJUSTE!A:AA,27,FALSE),"")</f>
        <v>1.0229999999999999</v>
      </c>
    </row>
    <row r="2177" spans="1:11" ht="18" x14ac:dyDescent="0.2">
      <c r="A2177" s="862">
        <v>1917547</v>
      </c>
      <c r="B2177" s="863" t="s">
        <v>2312</v>
      </c>
      <c r="C2177" s="862" t="s">
        <v>61</v>
      </c>
      <c r="D2177" s="802">
        <f t="shared" si="33"/>
        <v>8.51</v>
      </c>
      <c r="G2177" s="872">
        <v>8.32</v>
      </c>
      <c r="J2177" s="840" t="s">
        <v>15822</v>
      </c>
      <c r="K2177" s="848">
        <f>IFERROR(VLOOKUP(J2177,REAJUSTE!A:AA,27,FALSE),"")</f>
        <v>1.0229999999999999</v>
      </c>
    </row>
    <row r="2178" spans="1:11" ht="18" x14ac:dyDescent="0.2">
      <c r="A2178" s="862">
        <v>1917548</v>
      </c>
      <c r="B2178" s="863" t="s">
        <v>2313</v>
      </c>
      <c r="C2178" s="862" t="s">
        <v>61</v>
      </c>
      <c r="D2178" s="802">
        <f t="shared" si="33"/>
        <v>8.9499999999999993</v>
      </c>
      <c r="G2178" s="872">
        <v>8.75</v>
      </c>
      <c r="J2178" s="840" t="s">
        <v>15822</v>
      </c>
      <c r="K2178" s="848">
        <f>IFERROR(VLOOKUP(J2178,REAJUSTE!A:AA,27,FALSE),"")</f>
        <v>1.0229999999999999</v>
      </c>
    </row>
    <row r="2179" spans="1:11" ht="18" x14ac:dyDescent="0.2">
      <c r="A2179" s="862">
        <v>1917549</v>
      </c>
      <c r="B2179" s="863" t="s">
        <v>2314</v>
      </c>
      <c r="C2179" s="862" t="s">
        <v>61</v>
      </c>
      <c r="D2179" s="802">
        <f t="shared" si="33"/>
        <v>9.4</v>
      </c>
      <c r="G2179" s="872">
        <v>9.19</v>
      </c>
      <c r="J2179" s="840" t="s">
        <v>15822</v>
      </c>
      <c r="K2179" s="848">
        <f>IFERROR(VLOOKUP(J2179,REAJUSTE!A:AA,27,FALSE),"")</f>
        <v>1.0229999999999999</v>
      </c>
    </row>
    <row r="2180" spans="1:11" ht="18" x14ac:dyDescent="0.2">
      <c r="A2180" s="862">
        <v>1917550</v>
      </c>
      <c r="B2180" s="863" t="s">
        <v>2315</v>
      </c>
      <c r="C2180" s="862" t="s">
        <v>61</v>
      </c>
      <c r="D2180" s="802">
        <f t="shared" si="33"/>
        <v>9.89</v>
      </c>
      <c r="G2180" s="872">
        <v>9.67</v>
      </c>
      <c r="J2180" s="840" t="s">
        <v>15822</v>
      </c>
      <c r="K2180" s="848">
        <f>IFERROR(VLOOKUP(J2180,REAJUSTE!A:AA,27,FALSE),"")</f>
        <v>1.0229999999999999</v>
      </c>
    </row>
    <row r="2181" spans="1:11" ht="18" x14ac:dyDescent="0.2">
      <c r="A2181" s="862">
        <v>1917551</v>
      </c>
      <c r="B2181" s="863" t="s">
        <v>2316</v>
      </c>
      <c r="C2181" s="862" t="s">
        <v>61</v>
      </c>
      <c r="D2181" s="802">
        <f t="shared" si="33"/>
        <v>10.69</v>
      </c>
      <c r="G2181" s="872">
        <v>10.45</v>
      </c>
      <c r="J2181" s="840" t="s">
        <v>15822</v>
      </c>
      <c r="K2181" s="848">
        <f>IFERROR(VLOOKUP(J2181,REAJUSTE!A:AA,27,FALSE),"")</f>
        <v>1.0229999999999999</v>
      </c>
    </row>
    <row r="2182" spans="1:11" ht="18" x14ac:dyDescent="0.2">
      <c r="A2182" s="862">
        <v>1917552</v>
      </c>
      <c r="B2182" s="863" t="s">
        <v>2317</v>
      </c>
      <c r="C2182" s="862" t="s">
        <v>61</v>
      </c>
      <c r="D2182" s="802">
        <f t="shared" si="33"/>
        <v>11.22</v>
      </c>
      <c r="G2182" s="872">
        <v>10.97</v>
      </c>
      <c r="J2182" s="840" t="s">
        <v>15822</v>
      </c>
      <c r="K2182" s="848">
        <f>IFERROR(VLOOKUP(J2182,REAJUSTE!A:AA,27,FALSE),"")</f>
        <v>1.0229999999999999</v>
      </c>
    </row>
    <row r="2183" spans="1:11" ht="18" x14ac:dyDescent="0.2">
      <c r="A2183" s="862">
        <v>1917553</v>
      </c>
      <c r="B2183" s="863" t="s">
        <v>2318</v>
      </c>
      <c r="C2183" s="862" t="s">
        <v>61</v>
      </c>
      <c r="D2183" s="802">
        <f t="shared" si="33"/>
        <v>11.07</v>
      </c>
      <c r="G2183" s="872">
        <v>10.83</v>
      </c>
      <c r="J2183" s="840" t="s">
        <v>15822</v>
      </c>
      <c r="K2183" s="848">
        <f>IFERROR(VLOOKUP(J2183,REAJUSTE!A:AA,27,FALSE),"")</f>
        <v>1.0229999999999999</v>
      </c>
    </row>
    <row r="2184" spans="1:11" ht="18" x14ac:dyDescent="0.2">
      <c r="A2184" s="862">
        <v>1917554</v>
      </c>
      <c r="B2184" s="863" t="s">
        <v>2319</v>
      </c>
      <c r="C2184" s="862" t="s">
        <v>61</v>
      </c>
      <c r="D2184" s="802">
        <f t="shared" si="33"/>
        <v>12.22</v>
      </c>
      <c r="G2184" s="872">
        <v>11.95</v>
      </c>
      <c r="J2184" s="840" t="s">
        <v>15822</v>
      </c>
      <c r="K2184" s="848">
        <f>IFERROR(VLOOKUP(J2184,REAJUSTE!A:AA,27,FALSE),"")</f>
        <v>1.0229999999999999</v>
      </c>
    </row>
    <row r="2185" spans="1:11" ht="18" x14ac:dyDescent="0.2">
      <c r="A2185" s="862">
        <v>1917555</v>
      </c>
      <c r="B2185" s="863" t="s">
        <v>2320</v>
      </c>
      <c r="C2185" s="862" t="s">
        <v>61</v>
      </c>
      <c r="D2185" s="802">
        <f t="shared" si="33"/>
        <v>12.79</v>
      </c>
      <c r="G2185" s="872">
        <v>12.51</v>
      </c>
      <c r="J2185" s="840" t="s">
        <v>15822</v>
      </c>
      <c r="K2185" s="848">
        <f>IFERROR(VLOOKUP(J2185,REAJUSTE!A:AA,27,FALSE),"")</f>
        <v>1.0229999999999999</v>
      </c>
    </row>
    <row r="2186" spans="1:11" ht="18" x14ac:dyDescent="0.2">
      <c r="A2186" s="862">
        <v>1917556</v>
      </c>
      <c r="B2186" s="863" t="s">
        <v>2321</v>
      </c>
      <c r="C2186" s="862" t="s">
        <v>61</v>
      </c>
      <c r="D2186" s="802">
        <f t="shared" si="33"/>
        <v>13.74</v>
      </c>
      <c r="G2186" s="872">
        <v>13.44</v>
      </c>
      <c r="J2186" s="840" t="s">
        <v>15822</v>
      </c>
      <c r="K2186" s="848">
        <f>IFERROR(VLOOKUP(J2186,REAJUSTE!A:AA,27,FALSE),"")</f>
        <v>1.0229999999999999</v>
      </c>
    </row>
    <row r="2187" spans="1:11" ht="18" x14ac:dyDescent="0.2">
      <c r="A2187" s="862">
        <v>1917557</v>
      </c>
      <c r="B2187" s="863" t="s">
        <v>2322</v>
      </c>
      <c r="C2187" s="862" t="s">
        <v>61</v>
      </c>
      <c r="D2187" s="802">
        <f t="shared" ref="D2187:D2250" si="34">TRUNC(G2187*K2187,2)</f>
        <v>14.36</v>
      </c>
      <c r="G2187" s="872">
        <v>14.04</v>
      </c>
      <c r="J2187" s="840" t="s">
        <v>15822</v>
      </c>
      <c r="K2187" s="848">
        <f>IFERROR(VLOOKUP(J2187,REAJUSTE!A:AA,27,FALSE),"")</f>
        <v>1.0229999999999999</v>
      </c>
    </row>
    <row r="2188" spans="1:11" ht="18" x14ac:dyDescent="0.2">
      <c r="A2188" s="862">
        <v>1917558</v>
      </c>
      <c r="B2188" s="863" t="s">
        <v>2323</v>
      </c>
      <c r="C2188" s="862" t="s">
        <v>61</v>
      </c>
      <c r="D2188" s="802">
        <f t="shared" si="34"/>
        <v>15.27</v>
      </c>
      <c r="G2188" s="872">
        <v>14.93</v>
      </c>
      <c r="J2188" s="840" t="s">
        <v>15822</v>
      </c>
      <c r="K2188" s="848">
        <f>IFERROR(VLOOKUP(J2188,REAJUSTE!A:AA,27,FALSE),"")</f>
        <v>1.0229999999999999</v>
      </c>
    </row>
    <row r="2189" spans="1:11" ht="18" x14ac:dyDescent="0.2">
      <c r="A2189" s="862">
        <v>1917559</v>
      </c>
      <c r="B2189" s="863" t="s">
        <v>2324</v>
      </c>
      <c r="C2189" s="862" t="s">
        <v>61</v>
      </c>
      <c r="D2189" s="802">
        <f t="shared" si="34"/>
        <v>16.78</v>
      </c>
      <c r="G2189" s="872">
        <v>16.41</v>
      </c>
      <c r="J2189" s="840" t="s">
        <v>15822</v>
      </c>
      <c r="K2189" s="848">
        <f>IFERROR(VLOOKUP(J2189,REAJUSTE!A:AA,27,FALSE),"")</f>
        <v>1.0229999999999999</v>
      </c>
    </row>
    <row r="2190" spans="1:11" ht="18" x14ac:dyDescent="0.2">
      <c r="A2190" s="862">
        <v>1917560</v>
      </c>
      <c r="B2190" s="863" t="s">
        <v>2325</v>
      </c>
      <c r="C2190" s="862" t="s">
        <v>61</v>
      </c>
      <c r="D2190" s="802">
        <f t="shared" si="34"/>
        <v>18.72</v>
      </c>
      <c r="G2190" s="872">
        <v>18.3</v>
      </c>
      <c r="J2190" s="840" t="s">
        <v>15822</v>
      </c>
      <c r="K2190" s="848">
        <f>IFERROR(VLOOKUP(J2190,REAJUSTE!A:AA,27,FALSE),"")</f>
        <v>1.0229999999999999</v>
      </c>
    </row>
    <row r="2191" spans="1:11" ht="18" x14ac:dyDescent="0.2">
      <c r="A2191" s="862">
        <v>1917561</v>
      </c>
      <c r="B2191" s="863" t="s">
        <v>2326</v>
      </c>
      <c r="C2191" s="862" t="s">
        <v>61</v>
      </c>
      <c r="D2191" s="802">
        <f t="shared" si="34"/>
        <v>20.61</v>
      </c>
      <c r="G2191" s="872">
        <v>20.149999999999999</v>
      </c>
      <c r="J2191" s="840" t="s">
        <v>15822</v>
      </c>
      <c r="K2191" s="848">
        <f>IFERROR(VLOOKUP(J2191,REAJUSTE!A:AA,27,FALSE),"")</f>
        <v>1.0229999999999999</v>
      </c>
    </row>
    <row r="2192" spans="1:11" ht="18" x14ac:dyDescent="0.2">
      <c r="A2192" s="862">
        <v>1917562</v>
      </c>
      <c r="B2192" s="863" t="s">
        <v>2327</v>
      </c>
      <c r="C2192" s="862" t="s">
        <v>61</v>
      </c>
      <c r="D2192" s="802">
        <f t="shared" si="34"/>
        <v>22.77</v>
      </c>
      <c r="G2192" s="872">
        <v>22.26</v>
      </c>
      <c r="J2192" s="840" t="s">
        <v>15822</v>
      </c>
      <c r="K2192" s="848">
        <f>IFERROR(VLOOKUP(J2192,REAJUSTE!A:AA,27,FALSE),"")</f>
        <v>1.0229999999999999</v>
      </c>
    </row>
    <row r="2193" spans="1:11" ht="18" x14ac:dyDescent="0.2">
      <c r="A2193" s="862">
        <v>1917563</v>
      </c>
      <c r="B2193" s="863" t="s">
        <v>2328</v>
      </c>
      <c r="C2193" s="862" t="s">
        <v>61</v>
      </c>
      <c r="D2193" s="802">
        <f t="shared" si="34"/>
        <v>24.75</v>
      </c>
      <c r="G2193" s="872">
        <v>24.2</v>
      </c>
      <c r="J2193" s="840" t="s">
        <v>15822</v>
      </c>
      <c r="K2193" s="848">
        <f>IFERROR(VLOOKUP(J2193,REAJUSTE!A:AA,27,FALSE),"")</f>
        <v>1.0229999999999999</v>
      </c>
    </row>
    <row r="2194" spans="1:11" ht="18" x14ac:dyDescent="0.2">
      <c r="A2194" s="862">
        <v>1917564</v>
      </c>
      <c r="B2194" s="863" t="s">
        <v>2329</v>
      </c>
      <c r="C2194" s="862" t="s">
        <v>61</v>
      </c>
      <c r="D2194" s="802">
        <f t="shared" si="34"/>
        <v>26.89</v>
      </c>
      <c r="G2194" s="872">
        <v>26.29</v>
      </c>
      <c r="J2194" s="840" t="s">
        <v>15822</v>
      </c>
      <c r="K2194" s="848">
        <f>IFERROR(VLOOKUP(J2194,REAJUSTE!A:AA,27,FALSE),"")</f>
        <v>1.0229999999999999</v>
      </c>
    </row>
    <row r="2195" spans="1:11" ht="18" x14ac:dyDescent="0.2">
      <c r="A2195" s="862">
        <v>1917565</v>
      </c>
      <c r="B2195" s="863" t="s">
        <v>2330</v>
      </c>
      <c r="C2195" s="862" t="s">
        <v>61</v>
      </c>
      <c r="D2195" s="802">
        <f t="shared" si="34"/>
        <v>29.75</v>
      </c>
      <c r="G2195" s="872">
        <v>29.09</v>
      </c>
      <c r="J2195" s="840" t="s">
        <v>15822</v>
      </c>
      <c r="K2195" s="848">
        <f>IFERROR(VLOOKUP(J2195,REAJUSTE!A:AA,27,FALSE),"")</f>
        <v>1.0229999999999999</v>
      </c>
    </row>
    <row r="2196" spans="1:11" ht="18" x14ac:dyDescent="0.2">
      <c r="A2196" s="862">
        <v>1917538</v>
      </c>
      <c r="B2196" s="863" t="s">
        <v>2331</v>
      </c>
      <c r="C2196" s="862" t="s">
        <v>61</v>
      </c>
      <c r="D2196" s="802">
        <f t="shared" si="34"/>
        <v>4.7300000000000004</v>
      </c>
      <c r="G2196" s="872">
        <v>4.63</v>
      </c>
      <c r="J2196" s="840" t="s">
        <v>15822</v>
      </c>
      <c r="K2196" s="848">
        <f>IFERROR(VLOOKUP(J2196,REAJUSTE!A:AA,27,FALSE),"")</f>
        <v>1.0229999999999999</v>
      </c>
    </row>
    <row r="2197" spans="1:11" ht="18" x14ac:dyDescent="0.2">
      <c r="A2197" s="862">
        <v>1917566</v>
      </c>
      <c r="B2197" s="863" t="s">
        <v>2332</v>
      </c>
      <c r="C2197" s="862" t="s">
        <v>61</v>
      </c>
      <c r="D2197" s="802">
        <f t="shared" si="34"/>
        <v>32.630000000000003</v>
      </c>
      <c r="G2197" s="872">
        <v>31.9</v>
      </c>
      <c r="J2197" s="840" t="s">
        <v>15822</v>
      </c>
      <c r="K2197" s="848">
        <f>IFERROR(VLOOKUP(J2197,REAJUSTE!A:AA,27,FALSE),"")</f>
        <v>1.0229999999999999</v>
      </c>
    </row>
    <row r="2198" spans="1:11" ht="18" x14ac:dyDescent="0.2">
      <c r="A2198" s="862">
        <v>1917567</v>
      </c>
      <c r="B2198" s="863" t="s">
        <v>2333</v>
      </c>
      <c r="C2198" s="862" t="s">
        <v>61</v>
      </c>
      <c r="D2198" s="802">
        <f t="shared" si="34"/>
        <v>35.67</v>
      </c>
      <c r="G2198" s="872">
        <v>34.869999999999997</v>
      </c>
      <c r="J2198" s="840" t="s">
        <v>15822</v>
      </c>
      <c r="K2198" s="848">
        <f>IFERROR(VLOOKUP(J2198,REAJUSTE!A:AA,27,FALSE),"")</f>
        <v>1.0229999999999999</v>
      </c>
    </row>
    <row r="2199" spans="1:11" ht="18" x14ac:dyDescent="0.2">
      <c r="A2199" s="862">
        <v>1917568</v>
      </c>
      <c r="B2199" s="863" t="s">
        <v>2334</v>
      </c>
      <c r="C2199" s="862" t="s">
        <v>61</v>
      </c>
      <c r="D2199" s="802">
        <f t="shared" si="34"/>
        <v>38.590000000000003</v>
      </c>
      <c r="G2199" s="872">
        <v>37.729999999999997</v>
      </c>
      <c r="J2199" s="840" t="s">
        <v>15822</v>
      </c>
      <c r="K2199" s="848">
        <f>IFERROR(VLOOKUP(J2199,REAJUSTE!A:AA,27,FALSE),"")</f>
        <v>1.0229999999999999</v>
      </c>
    </row>
    <row r="2200" spans="1:11" ht="18" x14ac:dyDescent="0.2">
      <c r="A2200" s="862">
        <v>1917569</v>
      </c>
      <c r="B2200" s="863" t="s">
        <v>2335</v>
      </c>
      <c r="C2200" s="862" t="s">
        <v>61</v>
      </c>
      <c r="D2200" s="802">
        <f t="shared" si="34"/>
        <v>42.22</v>
      </c>
      <c r="G2200" s="872">
        <v>41.28</v>
      </c>
      <c r="J2200" s="840" t="s">
        <v>15822</v>
      </c>
      <c r="K2200" s="848">
        <f>IFERROR(VLOOKUP(J2200,REAJUSTE!A:AA,27,FALSE),"")</f>
        <v>1.0229999999999999</v>
      </c>
    </row>
    <row r="2201" spans="1:11" ht="18" x14ac:dyDescent="0.2">
      <c r="A2201" s="862">
        <v>1917570</v>
      </c>
      <c r="B2201" s="863" t="s">
        <v>2336</v>
      </c>
      <c r="C2201" s="862" t="s">
        <v>61</v>
      </c>
      <c r="D2201" s="802">
        <f t="shared" si="34"/>
        <v>45.55</v>
      </c>
      <c r="G2201" s="872">
        <v>44.53</v>
      </c>
      <c r="J2201" s="840" t="s">
        <v>15822</v>
      </c>
      <c r="K2201" s="848">
        <f>IFERROR(VLOOKUP(J2201,REAJUSTE!A:AA,27,FALSE),"")</f>
        <v>1.0229999999999999</v>
      </c>
    </row>
    <row r="2202" spans="1:11" ht="18" x14ac:dyDescent="0.2">
      <c r="A2202" s="862">
        <v>1917571</v>
      </c>
      <c r="B2202" s="863" t="s">
        <v>2337</v>
      </c>
      <c r="C2202" s="862" t="s">
        <v>61</v>
      </c>
      <c r="D2202" s="802">
        <f t="shared" si="34"/>
        <v>49.49</v>
      </c>
      <c r="G2202" s="872">
        <v>48.38</v>
      </c>
      <c r="J2202" s="840" t="s">
        <v>15822</v>
      </c>
      <c r="K2202" s="848">
        <f>IFERROR(VLOOKUP(J2202,REAJUSTE!A:AA,27,FALSE),"")</f>
        <v>1.0229999999999999</v>
      </c>
    </row>
    <row r="2203" spans="1:11" ht="18" x14ac:dyDescent="0.2">
      <c r="A2203" s="862">
        <v>1917572</v>
      </c>
      <c r="B2203" s="863" t="s">
        <v>2338</v>
      </c>
      <c r="C2203" s="862" t="s">
        <v>61</v>
      </c>
      <c r="D2203" s="802">
        <f t="shared" si="34"/>
        <v>53.89</v>
      </c>
      <c r="G2203" s="872">
        <v>52.68</v>
      </c>
      <c r="J2203" s="840" t="s">
        <v>15822</v>
      </c>
      <c r="K2203" s="848">
        <f>IFERROR(VLOOKUP(J2203,REAJUSTE!A:AA,27,FALSE),"")</f>
        <v>1.0229999999999999</v>
      </c>
    </row>
    <row r="2204" spans="1:11" ht="18" x14ac:dyDescent="0.2">
      <c r="A2204" s="862">
        <v>1917573</v>
      </c>
      <c r="B2204" s="863" t="s">
        <v>2339</v>
      </c>
      <c r="C2204" s="862" t="s">
        <v>61</v>
      </c>
      <c r="D2204" s="802">
        <f t="shared" si="34"/>
        <v>58.66</v>
      </c>
      <c r="G2204" s="872">
        <v>57.35</v>
      </c>
      <c r="J2204" s="840" t="s">
        <v>15822</v>
      </c>
      <c r="K2204" s="848">
        <f>IFERROR(VLOOKUP(J2204,REAJUSTE!A:AA,27,FALSE),"")</f>
        <v>1.0229999999999999</v>
      </c>
    </row>
    <row r="2205" spans="1:11" ht="18" x14ac:dyDescent="0.2">
      <c r="A2205" s="862">
        <v>1917574</v>
      </c>
      <c r="B2205" s="863" t="s">
        <v>2340</v>
      </c>
      <c r="C2205" s="862" t="s">
        <v>61</v>
      </c>
      <c r="D2205" s="802">
        <f t="shared" si="34"/>
        <v>63.06</v>
      </c>
      <c r="G2205" s="872">
        <v>61.65</v>
      </c>
      <c r="J2205" s="840" t="s">
        <v>15822</v>
      </c>
      <c r="K2205" s="848">
        <f>IFERROR(VLOOKUP(J2205,REAJUSTE!A:AA,27,FALSE),"")</f>
        <v>1.0229999999999999</v>
      </c>
    </row>
    <row r="2206" spans="1:11" ht="18" x14ac:dyDescent="0.2">
      <c r="A2206" s="862">
        <v>1917539</v>
      </c>
      <c r="B2206" s="863" t="s">
        <v>2341</v>
      </c>
      <c r="C2206" s="862" t="s">
        <v>61</v>
      </c>
      <c r="D2206" s="802">
        <f t="shared" si="34"/>
        <v>5.04</v>
      </c>
      <c r="G2206" s="872">
        <v>4.93</v>
      </c>
      <c r="J2206" s="840" t="s">
        <v>15822</v>
      </c>
      <c r="K2206" s="848">
        <f>IFERROR(VLOOKUP(J2206,REAJUSTE!A:AA,27,FALSE),"")</f>
        <v>1.0229999999999999</v>
      </c>
    </row>
    <row r="2207" spans="1:11" ht="18" x14ac:dyDescent="0.2">
      <c r="A2207" s="862">
        <v>1917540</v>
      </c>
      <c r="B2207" s="863" t="s">
        <v>2342</v>
      </c>
      <c r="C2207" s="862" t="s">
        <v>61</v>
      </c>
      <c r="D2207" s="802">
        <f t="shared" si="34"/>
        <v>5.42</v>
      </c>
      <c r="G2207" s="872">
        <v>5.3</v>
      </c>
      <c r="J2207" s="840" t="s">
        <v>15822</v>
      </c>
      <c r="K2207" s="848">
        <f>IFERROR(VLOOKUP(J2207,REAJUSTE!A:AA,27,FALSE),"")</f>
        <v>1.0229999999999999</v>
      </c>
    </row>
    <row r="2208" spans="1:11" ht="18" x14ac:dyDescent="0.2">
      <c r="A2208" s="862">
        <v>1917738</v>
      </c>
      <c r="B2208" s="863" t="s">
        <v>2343</v>
      </c>
      <c r="C2208" s="862" t="s">
        <v>61</v>
      </c>
      <c r="D2208" s="802">
        <f t="shared" si="34"/>
        <v>4.66</v>
      </c>
      <c r="G2208" s="872">
        <v>4.5599999999999996</v>
      </c>
      <c r="J2208" s="840" t="s">
        <v>15822</v>
      </c>
      <c r="K2208" s="848">
        <f>IFERROR(VLOOKUP(J2208,REAJUSTE!A:AA,27,FALSE),"")</f>
        <v>1.0229999999999999</v>
      </c>
    </row>
    <row r="2209" spans="1:11" ht="18" x14ac:dyDescent="0.2">
      <c r="A2209" s="862">
        <v>1917238</v>
      </c>
      <c r="B2209" s="863" t="s">
        <v>7467</v>
      </c>
      <c r="C2209" s="862" t="s">
        <v>61</v>
      </c>
      <c r="D2209" s="802">
        <f t="shared" si="34"/>
        <v>7.33</v>
      </c>
      <c r="G2209" s="872">
        <v>7.17</v>
      </c>
      <c r="J2209" s="840" t="s">
        <v>15822</v>
      </c>
      <c r="K2209" s="848">
        <f>IFERROR(VLOOKUP(J2209,REAJUSTE!A:AA,27,FALSE),"")</f>
        <v>1.0229999999999999</v>
      </c>
    </row>
    <row r="2210" spans="1:11" ht="18" x14ac:dyDescent="0.2">
      <c r="A2210" s="862">
        <v>1917239</v>
      </c>
      <c r="B2210" s="863" t="s">
        <v>7468</v>
      </c>
      <c r="C2210" s="862" t="s">
        <v>61</v>
      </c>
      <c r="D2210" s="802">
        <f t="shared" si="34"/>
        <v>8.0399999999999991</v>
      </c>
      <c r="G2210" s="872">
        <v>7.86</v>
      </c>
      <c r="J2210" s="840" t="s">
        <v>15822</v>
      </c>
      <c r="K2210" s="848">
        <f>IFERROR(VLOOKUP(J2210,REAJUSTE!A:AA,27,FALSE),"")</f>
        <v>1.0229999999999999</v>
      </c>
    </row>
    <row r="2211" spans="1:11" ht="18" x14ac:dyDescent="0.2">
      <c r="A2211" s="862">
        <v>1917240</v>
      </c>
      <c r="B2211" s="863" t="s">
        <v>7469</v>
      </c>
      <c r="C2211" s="862" t="s">
        <v>61</v>
      </c>
      <c r="D2211" s="802">
        <f t="shared" si="34"/>
        <v>8.59</v>
      </c>
      <c r="G2211" s="872">
        <v>8.4</v>
      </c>
      <c r="J2211" s="840" t="s">
        <v>15822</v>
      </c>
      <c r="K2211" s="848">
        <f>IFERROR(VLOOKUP(J2211,REAJUSTE!A:AA,27,FALSE),"")</f>
        <v>1.0229999999999999</v>
      </c>
    </row>
    <row r="2212" spans="1:11" ht="18" x14ac:dyDescent="0.2">
      <c r="A2212" s="862">
        <v>1917241</v>
      </c>
      <c r="B2212" s="863" t="s">
        <v>7470</v>
      </c>
      <c r="C2212" s="862" t="s">
        <v>61</v>
      </c>
      <c r="D2212" s="802">
        <f t="shared" si="34"/>
        <v>9.1</v>
      </c>
      <c r="G2212" s="872">
        <v>8.9</v>
      </c>
      <c r="J2212" s="840" t="s">
        <v>15822</v>
      </c>
      <c r="K2212" s="848">
        <f>IFERROR(VLOOKUP(J2212,REAJUSTE!A:AA,27,FALSE),"")</f>
        <v>1.0229999999999999</v>
      </c>
    </row>
    <row r="2213" spans="1:11" ht="18" x14ac:dyDescent="0.2">
      <c r="A2213" s="862">
        <v>1917242</v>
      </c>
      <c r="B2213" s="863" t="s">
        <v>7471</v>
      </c>
      <c r="C2213" s="862" t="s">
        <v>61</v>
      </c>
      <c r="D2213" s="802">
        <f t="shared" si="34"/>
        <v>9.59</v>
      </c>
      <c r="G2213" s="872">
        <v>9.3800000000000008</v>
      </c>
      <c r="J2213" s="840" t="s">
        <v>15822</v>
      </c>
      <c r="K2213" s="848">
        <f>IFERROR(VLOOKUP(J2213,REAJUSTE!A:AA,27,FALSE),"")</f>
        <v>1.0229999999999999</v>
      </c>
    </row>
    <row r="2214" spans="1:11" ht="18" x14ac:dyDescent="0.2">
      <c r="A2214" s="862">
        <v>1917243</v>
      </c>
      <c r="B2214" s="863" t="s">
        <v>7472</v>
      </c>
      <c r="C2214" s="862" t="s">
        <v>61</v>
      </c>
      <c r="D2214" s="802">
        <f t="shared" si="34"/>
        <v>10.06</v>
      </c>
      <c r="G2214" s="872">
        <v>9.84</v>
      </c>
      <c r="J2214" s="840" t="s">
        <v>15822</v>
      </c>
      <c r="K2214" s="848">
        <f>IFERROR(VLOOKUP(J2214,REAJUSTE!A:AA,27,FALSE),"")</f>
        <v>1.0229999999999999</v>
      </c>
    </row>
    <row r="2215" spans="1:11" ht="18" x14ac:dyDescent="0.2">
      <c r="A2215" s="862">
        <v>1917244</v>
      </c>
      <c r="B2215" s="863" t="s">
        <v>7473</v>
      </c>
      <c r="C2215" s="862" t="s">
        <v>61</v>
      </c>
      <c r="D2215" s="802">
        <f t="shared" si="34"/>
        <v>10.73</v>
      </c>
      <c r="G2215" s="872">
        <v>10.49</v>
      </c>
      <c r="J2215" s="840" t="s">
        <v>15822</v>
      </c>
      <c r="K2215" s="848">
        <f>IFERROR(VLOOKUP(J2215,REAJUSTE!A:AA,27,FALSE),"")</f>
        <v>1.0229999999999999</v>
      </c>
    </row>
    <row r="2216" spans="1:11" ht="18" x14ac:dyDescent="0.2">
      <c r="A2216" s="862">
        <v>1917245</v>
      </c>
      <c r="B2216" s="863" t="s">
        <v>7474</v>
      </c>
      <c r="C2216" s="862" t="s">
        <v>61</v>
      </c>
      <c r="D2216" s="802">
        <f t="shared" si="34"/>
        <v>11.3</v>
      </c>
      <c r="G2216" s="872">
        <v>11.05</v>
      </c>
      <c r="J2216" s="840" t="s">
        <v>15822</v>
      </c>
      <c r="K2216" s="848">
        <f>IFERROR(VLOOKUP(J2216,REAJUSTE!A:AA,27,FALSE),"")</f>
        <v>1.0229999999999999</v>
      </c>
    </row>
    <row r="2217" spans="1:11" ht="18" x14ac:dyDescent="0.2">
      <c r="A2217" s="862">
        <v>1917246</v>
      </c>
      <c r="B2217" s="863" t="s">
        <v>7475</v>
      </c>
      <c r="C2217" s="862" t="s">
        <v>61</v>
      </c>
      <c r="D2217" s="802">
        <f t="shared" si="34"/>
        <v>11.89</v>
      </c>
      <c r="G2217" s="872">
        <v>11.63</v>
      </c>
      <c r="J2217" s="840" t="s">
        <v>15822</v>
      </c>
      <c r="K2217" s="848">
        <f>IFERROR(VLOOKUP(J2217,REAJUSTE!A:AA,27,FALSE),"")</f>
        <v>1.0229999999999999</v>
      </c>
    </row>
    <row r="2218" spans="1:11" ht="18" x14ac:dyDescent="0.2">
      <c r="A2218" s="862">
        <v>1917247</v>
      </c>
      <c r="B2218" s="863" t="s">
        <v>7476</v>
      </c>
      <c r="C2218" s="862" t="s">
        <v>61</v>
      </c>
      <c r="D2218" s="802">
        <f t="shared" si="34"/>
        <v>12.9</v>
      </c>
      <c r="G2218" s="872">
        <v>12.61</v>
      </c>
      <c r="J2218" s="840" t="s">
        <v>15822</v>
      </c>
      <c r="K2218" s="848">
        <f>IFERROR(VLOOKUP(J2218,REAJUSTE!A:AA,27,FALSE),"")</f>
        <v>1.0229999999999999</v>
      </c>
    </row>
    <row r="2219" spans="1:11" ht="18" x14ac:dyDescent="0.2">
      <c r="A2219" s="862">
        <v>1917248</v>
      </c>
      <c r="B2219" s="863" t="s">
        <v>7477</v>
      </c>
      <c r="C2219" s="862" t="s">
        <v>61</v>
      </c>
      <c r="D2219" s="802">
        <f t="shared" si="34"/>
        <v>14.76</v>
      </c>
      <c r="G2219" s="872">
        <v>14.43</v>
      </c>
      <c r="J2219" s="840" t="s">
        <v>15822</v>
      </c>
      <c r="K2219" s="848">
        <f>IFERROR(VLOOKUP(J2219,REAJUSTE!A:AA,27,FALSE),"")</f>
        <v>1.0229999999999999</v>
      </c>
    </row>
    <row r="2220" spans="1:11" ht="18" x14ac:dyDescent="0.2">
      <c r="A2220" s="862">
        <v>1917249</v>
      </c>
      <c r="B2220" s="863" t="s">
        <v>7478</v>
      </c>
      <c r="C2220" s="862" t="s">
        <v>61</v>
      </c>
      <c r="D2220" s="802">
        <f t="shared" si="34"/>
        <v>17.7</v>
      </c>
      <c r="G2220" s="872">
        <v>17.309999999999999</v>
      </c>
      <c r="J2220" s="840" t="s">
        <v>15822</v>
      </c>
      <c r="K2220" s="848">
        <f>IFERROR(VLOOKUP(J2220,REAJUSTE!A:AA,27,FALSE),"")</f>
        <v>1.0229999999999999</v>
      </c>
    </row>
    <row r="2221" spans="1:11" ht="18" x14ac:dyDescent="0.2">
      <c r="A2221" s="862">
        <v>1917235</v>
      </c>
      <c r="B2221" s="863" t="s">
        <v>7479</v>
      </c>
      <c r="C2221" s="862" t="s">
        <v>61</v>
      </c>
      <c r="D2221" s="802">
        <f t="shared" si="34"/>
        <v>5.82</v>
      </c>
      <c r="G2221" s="872">
        <v>5.69</v>
      </c>
      <c r="J2221" s="840" t="s">
        <v>15822</v>
      </c>
      <c r="K2221" s="848">
        <f>IFERROR(VLOOKUP(J2221,REAJUSTE!A:AA,27,FALSE),"")</f>
        <v>1.0229999999999999</v>
      </c>
    </row>
    <row r="2222" spans="1:11" ht="18" x14ac:dyDescent="0.2">
      <c r="A2222" s="862">
        <v>1917236</v>
      </c>
      <c r="B2222" s="863" t="s">
        <v>7480</v>
      </c>
      <c r="C2222" s="862" t="s">
        <v>61</v>
      </c>
      <c r="D2222" s="802">
        <f t="shared" si="34"/>
        <v>6.21</v>
      </c>
      <c r="G2222" s="872">
        <v>6.08</v>
      </c>
      <c r="J2222" s="840" t="s">
        <v>15822</v>
      </c>
      <c r="K2222" s="848">
        <f>IFERROR(VLOOKUP(J2222,REAJUSTE!A:AA,27,FALSE),"")</f>
        <v>1.0229999999999999</v>
      </c>
    </row>
    <row r="2223" spans="1:11" ht="18" x14ac:dyDescent="0.2">
      <c r="A2223" s="862">
        <v>1917237</v>
      </c>
      <c r="B2223" s="863" t="s">
        <v>7481</v>
      </c>
      <c r="C2223" s="862" t="s">
        <v>61</v>
      </c>
      <c r="D2223" s="802">
        <f t="shared" si="34"/>
        <v>6.71</v>
      </c>
      <c r="G2223" s="872">
        <v>6.56</v>
      </c>
      <c r="J2223" s="840" t="s">
        <v>15822</v>
      </c>
      <c r="K2223" s="848">
        <f>IFERROR(VLOOKUP(J2223,REAJUSTE!A:AA,27,FALSE),"")</f>
        <v>1.0229999999999999</v>
      </c>
    </row>
    <row r="2224" spans="1:11" ht="18" x14ac:dyDescent="0.2">
      <c r="A2224" s="862">
        <v>1917725</v>
      </c>
      <c r="B2224" s="863" t="s">
        <v>7482</v>
      </c>
      <c r="C2224" s="862" t="s">
        <v>61</v>
      </c>
      <c r="D2224" s="802">
        <f t="shared" si="34"/>
        <v>5.66</v>
      </c>
      <c r="G2224" s="872">
        <v>5.54</v>
      </c>
      <c r="J2224" s="840" t="s">
        <v>15822</v>
      </c>
      <c r="K2224" s="848">
        <f>IFERROR(VLOOKUP(J2224,REAJUSTE!A:AA,27,FALSE),"")</f>
        <v>1.0229999999999999</v>
      </c>
    </row>
    <row r="2225" spans="1:11" ht="18" x14ac:dyDescent="0.2">
      <c r="A2225" s="862">
        <v>1917311</v>
      </c>
      <c r="B2225" s="863" t="s">
        <v>7483</v>
      </c>
      <c r="C2225" s="862" t="s">
        <v>61</v>
      </c>
      <c r="D2225" s="802">
        <f t="shared" si="34"/>
        <v>5.75</v>
      </c>
      <c r="G2225" s="872">
        <v>5.63</v>
      </c>
      <c r="J2225" s="840" t="s">
        <v>15822</v>
      </c>
      <c r="K2225" s="848">
        <f>IFERROR(VLOOKUP(J2225,REAJUSTE!A:AA,27,FALSE),"")</f>
        <v>1.0229999999999999</v>
      </c>
    </row>
    <row r="2226" spans="1:11" ht="18" x14ac:dyDescent="0.2">
      <c r="A2226" s="862">
        <v>1917312</v>
      </c>
      <c r="B2226" s="863" t="s">
        <v>7484</v>
      </c>
      <c r="C2226" s="862" t="s">
        <v>61</v>
      </c>
      <c r="D2226" s="802">
        <f t="shared" si="34"/>
        <v>6.51</v>
      </c>
      <c r="G2226" s="872">
        <v>6.37</v>
      </c>
      <c r="J2226" s="840" t="s">
        <v>15822</v>
      </c>
      <c r="K2226" s="848">
        <f>IFERROR(VLOOKUP(J2226,REAJUSTE!A:AA,27,FALSE),"")</f>
        <v>1.0229999999999999</v>
      </c>
    </row>
    <row r="2227" spans="1:11" ht="18" x14ac:dyDescent="0.2">
      <c r="A2227" s="862">
        <v>1917313</v>
      </c>
      <c r="B2227" s="863" t="s">
        <v>7485</v>
      </c>
      <c r="C2227" s="862" t="s">
        <v>61</v>
      </c>
      <c r="D2227" s="802">
        <f t="shared" si="34"/>
        <v>6.99</v>
      </c>
      <c r="G2227" s="872">
        <v>6.84</v>
      </c>
      <c r="J2227" s="840" t="s">
        <v>15822</v>
      </c>
      <c r="K2227" s="848">
        <f>IFERROR(VLOOKUP(J2227,REAJUSTE!A:AA,27,FALSE),"")</f>
        <v>1.0229999999999999</v>
      </c>
    </row>
    <row r="2228" spans="1:11" ht="18" x14ac:dyDescent="0.2">
      <c r="A2228" s="862">
        <v>1917314</v>
      </c>
      <c r="B2228" s="863" t="s">
        <v>7486</v>
      </c>
      <c r="C2228" s="862" t="s">
        <v>61</v>
      </c>
      <c r="D2228" s="802">
        <f t="shared" si="34"/>
        <v>7.45</v>
      </c>
      <c r="G2228" s="872">
        <v>7.29</v>
      </c>
      <c r="J2228" s="840" t="s">
        <v>15822</v>
      </c>
      <c r="K2228" s="848">
        <f>IFERROR(VLOOKUP(J2228,REAJUSTE!A:AA,27,FALSE),"")</f>
        <v>1.0229999999999999</v>
      </c>
    </row>
    <row r="2229" spans="1:11" ht="18" x14ac:dyDescent="0.2">
      <c r="A2229" s="862">
        <v>1917315</v>
      </c>
      <c r="B2229" s="863" t="s">
        <v>7487</v>
      </c>
      <c r="C2229" s="862" t="s">
        <v>61</v>
      </c>
      <c r="D2229" s="802">
        <f t="shared" si="34"/>
        <v>8.01</v>
      </c>
      <c r="G2229" s="872">
        <v>7.83</v>
      </c>
      <c r="J2229" s="840" t="s">
        <v>15822</v>
      </c>
      <c r="K2229" s="848">
        <f>IFERROR(VLOOKUP(J2229,REAJUSTE!A:AA,27,FALSE),"")</f>
        <v>1.0229999999999999</v>
      </c>
    </row>
    <row r="2230" spans="1:11" ht="18" x14ac:dyDescent="0.2">
      <c r="A2230" s="862">
        <v>1917316</v>
      </c>
      <c r="B2230" s="863" t="s">
        <v>7488</v>
      </c>
      <c r="C2230" s="862" t="s">
        <v>61</v>
      </c>
      <c r="D2230" s="802">
        <f t="shared" si="34"/>
        <v>8.56</v>
      </c>
      <c r="G2230" s="872">
        <v>8.3699999999999992</v>
      </c>
      <c r="J2230" s="840" t="s">
        <v>15822</v>
      </c>
      <c r="K2230" s="848">
        <f>IFERROR(VLOOKUP(J2230,REAJUSTE!A:AA,27,FALSE),"")</f>
        <v>1.0229999999999999</v>
      </c>
    </row>
    <row r="2231" spans="1:11" ht="18" x14ac:dyDescent="0.2">
      <c r="A2231" s="862">
        <v>1917317</v>
      </c>
      <c r="B2231" s="863" t="s">
        <v>7489</v>
      </c>
      <c r="C2231" s="862" t="s">
        <v>61</v>
      </c>
      <c r="D2231" s="802">
        <f t="shared" si="34"/>
        <v>9.44</v>
      </c>
      <c r="G2231" s="872">
        <v>9.23</v>
      </c>
      <c r="J2231" s="840" t="s">
        <v>15822</v>
      </c>
      <c r="K2231" s="848">
        <f>IFERROR(VLOOKUP(J2231,REAJUSTE!A:AA,27,FALSE),"")</f>
        <v>1.0229999999999999</v>
      </c>
    </row>
    <row r="2232" spans="1:11" ht="18" x14ac:dyDescent="0.2">
      <c r="A2232" s="862">
        <v>1917318</v>
      </c>
      <c r="B2232" s="863" t="s">
        <v>7490</v>
      </c>
      <c r="C2232" s="862" t="s">
        <v>61</v>
      </c>
      <c r="D2232" s="802">
        <f t="shared" si="34"/>
        <v>10.19</v>
      </c>
      <c r="G2232" s="872">
        <v>9.9700000000000006</v>
      </c>
      <c r="J2232" s="840" t="s">
        <v>15822</v>
      </c>
      <c r="K2232" s="848">
        <f>IFERROR(VLOOKUP(J2232,REAJUSTE!A:AA,27,FALSE),"")</f>
        <v>1.0229999999999999</v>
      </c>
    </row>
    <row r="2233" spans="1:11" ht="18" x14ac:dyDescent="0.2">
      <c r="A2233" s="862">
        <v>1917319</v>
      </c>
      <c r="B2233" s="863" t="s">
        <v>7491</v>
      </c>
      <c r="C2233" s="862" t="s">
        <v>61</v>
      </c>
      <c r="D2233" s="802">
        <f t="shared" si="34"/>
        <v>10.9</v>
      </c>
      <c r="G2233" s="872">
        <v>10.66</v>
      </c>
      <c r="J2233" s="840" t="s">
        <v>15822</v>
      </c>
      <c r="K2233" s="848">
        <f>IFERROR(VLOOKUP(J2233,REAJUSTE!A:AA,27,FALSE),"")</f>
        <v>1.0229999999999999</v>
      </c>
    </row>
    <row r="2234" spans="1:11" ht="18" x14ac:dyDescent="0.2">
      <c r="A2234" s="862">
        <v>1917320</v>
      </c>
      <c r="B2234" s="863" t="s">
        <v>7492</v>
      </c>
      <c r="C2234" s="862" t="s">
        <v>61</v>
      </c>
      <c r="D2234" s="802">
        <f t="shared" si="34"/>
        <v>11.67</v>
      </c>
      <c r="G2234" s="872">
        <v>11.41</v>
      </c>
      <c r="J2234" s="840" t="s">
        <v>15822</v>
      </c>
      <c r="K2234" s="848">
        <f>IFERROR(VLOOKUP(J2234,REAJUSTE!A:AA,27,FALSE),"")</f>
        <v>1.0229999999999999</v>
      </c>
    </row>
    <row r="2235" spans="1:11" ht="18" x14ac:dyDescent="0.2">
      <c r="A2235" s="862">
        <v>1917321</v>
      </c>
      <c r="B2235" s="863" t="s">
        <v>7493</v>
      </c>
      <c r="C2235" s="862" t="s">
        <v>61</v>
      </c>
      <c r="D2235" s="802">
        <f t="shared" si="34"/>
        <v>14.29</v>
      </c>
      <c r="G2235" s="872">
        <v>13.97</v>
      </c>
      <c r="J2235" s="840" t="s">
        <v>15822</v>
      </c>
      <c r="K2235" s="848">
        <f>IFERROR(VLOOKUP(J2235,REAJUSTE!A:AA,27,FALSE),"")</f>
        <v>1.0229999999999999</v>
      </c>
    </row>
    <row r="2236" spans="1:11" ht="18" x14ac:dyDescent="0.2">
      <c r="A2236" s="862">
        <v>1917322</v>
      </c>
      <c r="B2236" s="863" t="s">
        <v>7494</v>
      </c>
      <c r="C2236" s="862" t="s">
        <v>61</v>
      </c>
      <c r="D2236" s="802">
        <f t="shared" si="34"/>
        <v>16.54</v>
      </c>
      <c r="G2236" s="872">
        <v>16.170000000000002</v>
      </c>
      <c r="J2236" s="840" t="s">
        <v>15822</v>
      </c>
      <c r="K2236" s="848">
        <f>IFERROR(VLOOKUP(J2236,REAJUSTE!A:AA,27,FALSE),"")</f>
        <v>1.0229999999999999</v>
      </c>
    </row>
    <row r="2237" spans="1:11" ht="18" x14ac:dyDescent="0.2">
      <c r="A2237" s="862">
        <v>1917323</v>
      </c>
      <c r="B2237" s="863" t="s">
        <v>7495</v>
      </c>
      <c r="C2237" s="862" t="s">
        <v>61</v>
      </c>
      <c r="D2237" s="802">
        <f t="shared" si="34"/>
        <v>19.420000000000002</v>
      </c>
      <c r="G2237" s="872">
        <v>18.989999999999998</v>
      </c>
      <c r="J2237" s="840" t="s">
        <v>15822</v>
      </c>
      <c r="K2237" s="848">
        <f>IFERROR(VLOOKUP(J2237,REAJUSTE!A:AA,27,FALSE),"")</f>
        <v>1.0229999999999999</v>
      </c>
    </row>
    <row r="2238" spans="1:11" ht="18" x14ac:dyDescent="0.2">
      <c r="A2238" s="862">
        <v>1917324</v>
      </c>
      <c r="B2238" s="863" t="s">
        <v>7496</v>
      </c>
      <c r="C2238" s="862" t="s">
        <v>61</v>
      </c>
      <c r="D2238" s="802">
        <f t="shared" si="34"/>
        <v>22.47</v>
      </c>
      <c r="G2238" s="872">
        <v>21.97</v>
      </c>
      <c r="J2238" s="840" t="s">
        <v>15822</v>
      </c>
      <c r="K2238" s="848">
        <f>IFERROR(VLOOKUP(J2238,REAJUSTE!A:AA,27,FALSE),"")</f>
        <v>1.0229999999999999</v>
      </c>
    </row>
    <row r="2239" spans="1:11" ht="18" x14ac:dyDescent="0.2">
      <c r="A2239" s="862">
        <v>1917325</v>
      </c>
      <c r="B2239" s="863" t="s">
        <v>7497</v>
      </c>
      <c r="C2239" s="862" t="s">
        <v>61</v>
      </c>
      <c r="D2239" s="802">
        <f t="shared" si="34"/>
        <v>26.07</v>
      </c>
      <c r="G2239" s="872">
        <v>25.49</v>
      </c>
      <c r="J2239" s="840" t="s">
        <v>15822</v>
      </c>
      <c r="K2239" s="848">
        <f>IFERROR(VLOOKUP(J2239,REAJUSTE!A:AA,27,FALSE),"")</f>
        <v>1.0229999999999999</v>
      </c>
    </row>
    <row r="2240" spans="1:11" ht="18" x14ac:dyDescent="0.2">
      <c r="A2240" s="862">
        <v>1917326</v>
      </c>
      <c r="B2240" s="863" t="s">
        <v>7498</v>
      </c>
      <c r="C2240" s="862" t="s">
        <v>61</v>
      </c>
      <c r="D2240" s="802">
        <f t="shared" si="34"/>
        <v>30.98</v>
      </c>
      <c r="G2240" s="872">
        <v>30.29</v>
      </c>
      <c r="J2240" s="840" t="s">
        <v>15822</v>
      </c>
      <c r="K2240" s="848">
        <f>IFERROR(VLOOKUP(J2240,REAJUSTE!A:AA,27,FALSE),"")</f>
        <v>1.0229999999999999</v>
      </c>
    </row>
    <row r="2241" spans="1:11" ht="18" x14ac:dyDescent="0.2">
      <c r="A2241" s="862">
        <v>1917327</v>
      </c>
      <c r="B2241" s="863" t="s">
        <v>7499</v>
      </c>
      <c r="C2241" s="862" t="s">
        <v>61</v>
      </c>
      <c r="D2241" s="802">
        <f t="shared" si="34"/>
        <v>35.950000000000003</v>
      </c>
      <c r="G2241" s="872">
        <v>35.15</v>
      </c>
      <c r="J2241" s="840" t="s">
        <v>15822</v>
      </c>
      <c r="K2241" s="848">
        <f>IFERROR(VLOOKUP(J2241,REAJUSTE!A:AA,27,FALSE),"")</f>
        <v>1.0229999999999999</v>
      </c>
    </row>
    <row r="2242" spans="1:11" ht="18" x14ac:dyDescent="0.2">
      <c r="A2242" s="862">
        <v>1917328</v>
      </c>
      <c r="B2242" s="863" t="s">
        <v>7500</v>
      </c>
      <c r="C2242" s="862" t="s">
        <v>61</v>
      </c>
      <c r="D2242" s="802">
        <f t="shared" si="34"/>
        <v>41.66</v>
      </c>
      <c r="G2242" s="872">
        <v>40.729999999999997</v>
      </c>
      <c r="J2242" s="840" t="s">
        <v>15822</v>
      </c>
      <c r="K2242" s="848">
        <f>IFERROR(VLOOKUP(J2242,REAJUSTE!A:AA,27,FALSE),"")</f>
        <v>1.0229999999999999</v>
      </c>
    </row>
    <row r="2243" spans="1:11" ht="18" x14ac:dyDescent="0.2">
      <c r="A2243" s="862">
        <v>1917329</v>
      </c>
      <c r="B2243" s="863" t="s">
        <v>7501</v>
      </c>
      <c r="C2243" s="862" t="s">
        <v>61</v>
      </c>
      <c r="D2243" s="802">
        <f t="shared" si="34"/>
        <v>45.58</v>
      </c>
      <c r="G2243" s="872">
        <v>44.56</v>
      </c>
      <c r="J2243" s="840" t="s">
        <v>15822</v>
      </c>
      <c r="K2243" s="848">
        <f>IFERROR(VLOOKUP(J2243,REAJUSTE!A:AA,27,FALSE),"")</f>
        <v>1.0229999999999999</v>
      </c>
    </row>
    <row r="2244" spans="1:11" ht="18" x14ac:dyDescent="0.2">
      <c r="A2244" s="862">
        <v>1917330</v>
      </c>
      <c r="B2244" s="863" t="s">
        <v>7502</v>
      </c>
      <c r="C2244" s="862" t="s">
        <v>61</v>
      </c>
      <c r="D2244" s="802">
        <f t="shared" si="34"/>
        <v>50.43</v>
      </c>
      <c r="G2244" s="872">
        <v>49.3</v>
      </c>
      <c r="J2244" s="840" t="s">
        <v>15822</v>
      </c>
      <c r="K2244" s="848">
        <f>IFERROR(VLOOKUP(J2244,REAJUSTE!A:AA,27,FALSE),"")</f>
        <v>1.0229999999999999</v>
      </c>
    </row>
    <row r="2245" spans="1:11" ht="18" x14ac:dyDescent="0.2">
      <c r="A2245" s="862">
        <v>1917308</v>
      </c>
      <c r="B2245" s="863" t="s">
        <v>7503</v>
      </c>
      <c r="C2245" s="862" t="s">
        <v>61</v>
      </c>
      <c r="D2245" s="802">
        <f t="shared" si="34"/>
        <v>4.71</v>
      </c>
      <c r="G2245" s="872">
        <v>4.6100000000000003</v>
      </c>
      <c r="J2245" s="840" t="s">
        <v>15822</v>
      </c>
      <c r="K2245" s="848">
        <f>IFERROR(VLOOKUP(J2245,REAJUSTE!A:AA,27,FALSE),"")</f>
        <v>1.0229999999999999</v>
      </c>
    </row>
    <row r="2246" spans="1:11" ht="18" x14ac:dyDescent="0.2">
      <c r="A2246" s="862">
        <v>1917309</v>
      </c>
      <c r="B2246" s="863" t="s">
        <v>7504</v>
      </c>
      <c r="C2246" s="862" t="s">
        <v>61</v>
      </c>
      <c r="D2246" s="802">
        <f t="shared" si="34"/>
        <v>5.01</v>
      </c>
      <c r="G2246" s="872">
        <v>4.9000000000000004</v>
      </c>
      <c r="J2246" s="840" t="s">
        <v>15822</v>
      </c>
      <c r="K2246" s="848">
        <f>IFERROR(VLOOKUP(J2246,REAJUSTE!A:AA,27,FALSE),"")</f>
        <v>1.0229999999999999</v>
      </c>
    </row>
    <row r="2247" spans="1:11" ht="18" x14ac:dyDescent="0.2">
      <c r="A2247" s="862">
        <v>1917310</v>
      </c>
      <c r="B2247" s="863" t="s">
        <v>7505</v>
      </c>
      <c r="C2247" s="862" t="s">
        <v>61</v>
      </c>
      <c r="D2247" s="802">
        <f t="shared" si="34"/>
        <v>5.32</v>
      </c>
      <c r="G2247" s="872">
        <v>5.21</v>
      </c>
      <c r="J2247" s="840" t="s">
        <v>15822</v>
      </c>
      <c r="K2247" s="848">
        <f>IFERROR(VLOOKUP(J2247,REAJUSTE!A:AA,27,FALSE),"")</f>
        <v>1.0229999999999999</v>
      </c>
    </row>
    <row r="2248" spans="1:11" ht="18" x14ac:dyDescent="0.2">
      <c r="A2248" s="862">
        <v>1917730</v>
      </c>
      <c r="B2248" s="863" t="s">
        <v>7506</v>
      </c>
      <c r="C2248" s="862" t="s">
        <v>61</v>
      </c>
      <c r="D2248" s="802">
        <f t="shared" si="34"/>
        <v>4.6500000000000004</v>
      </c>
      <c r="G2248" s="872">
        <v>4.55</v>
      </c>
      <c r="J2248" s="840" t="s">
        <v>15822</v>
      </c>
      <c r="K2248" s="848">
        <f>IFERROR(VLOOKUP(J2248,REAJUSTE!A:AA,27,FALSE),"")</f>
        <v>1.0229999999999999</v>
      </c>
    </row>
    <row r="2249" spans="1:11" ht="18" x14ac:dyDescent="0.2">
      <c r="A2249" s="862">
        <v>1917415</v>
      </c>
      <c r="B2249" s="863" t="s">
        <v>2344</v>
      </c>
      <c r="C2249" s="862" t="s">
        <v>61</v>
      </c>
      <c r="D2249" s="802">
        <f t="shared" si="34"/>
        <v>5.67</v>
      </c>
      <c r="G2249" s="872">
        <v>5.55</v>
      </c>
      <c r="J2249" s="840" t="s">
        <v>15822</v>
      </c>
      <c r="K2249" s="848">
        <f>IFERROR(VLOOKUP(J2249,REAJUSTE!A:AA,27,FALSE),"")</f>
        <v>1.0229999999999999</v>
      </c>
    </row>
    <row r="2250" spans="1:11" ht="18" x14ac:dyDescent="0.2">
      <c r="A2250" s="862">
        <v>1917416</v>
      </c>
      <c r="B2250" s="863" t="s">
        <v>2345</v>
      </c>
      <c r="C2250" s="862" t="s">
        <v>61</v>
      </c>
      <c r="D2250" s="802">
        <f t="shared" si="34"/>
        <v>6.38</v>
      </c>
      <c r="G2250" s="872">
        <v>6.24</v>
      </c>
      <c r="J2250" s="840" t="s">
        <v>15822</v>
      </c>
      <c r="K2250" s="848">
        <f>IFERROR(VLOOKUP(J2250,REAJUSTE!A:AA,27,FALSE),"")</f>
        <v>1.0229999999999999</v>
      </c>
    </row>
    <row r="2251" spans="1:11" ht="18" x14ac:dyDescent="0.2">
      <c r="A2251" s="862">
        <v>1917417</v>
      </c>
      <c r="B2251" s="863" t="s">
        <v>2346</v>
      </c>
      <c r="C2251" s="862" t="s">
        <v>61</v>
      </c>
      <c r="D2251" s="802">
        <f t="shared" ref="D2251:D2314" si="35">TRUNC(G2251*K2251,2)</f>
        <v>6.83</v>
      </c>
      <c r="G2251" s="872">
        <v>6.68</v>
      </c>
      <c r="J2251" s="840" t="s">
        <v>15822</v>
      </c>
      <c r="K2251" s="848">
        <f>IFERROR(VLOOKUP(J2251,REAJUSTE!A:AA,27,FALSE),"")</f>
        <v>1.0229999999999999</v>
      </c>
    </row>
    <row r="2252" spans="1:11" ht="18" x14ac:dyDescent="0.2">
      <c r="A2252" s="862">
        <v>1917418</v>
      </c>
      <c r="B2252" s="863" t="s">
        <v>2347</v>
      </c>
      <c r="C2252" s="862" t="s">
        <v>61</v>
      </c>
      <c r="D2252" s="802">
        <f t="shared" si="35"/>
        <v>7.26</v>
      </c>
      <c r="G2252" s="872">
        <v>7.1</v>
      </c>
      <c r="J2252" s="840" t="s">
        <v>15822</v>
      </c>
      <c r="K2252" s="848">
        <f>IFERROR(VLOOKUP(J2252,REAJUSTE!A:AA,27,FALSE),"")</f>
        <v>1.0229999999999999</v>
      </c>
    </row>
    <row r="2253" spans="1:11" ht="18" x14ac:dyDescent="0.2">
      <c r="A2253" s="862">
        <v>1917419</v>
      </c>
      <c r="B2253" s="863" t="s">
        <v>2348</v>
      </c>
      <c r="C2253" s="862" t="s">
        <v>61</v>
      </c>
      <c r="D2253" s="802">
        <f t="shared" si="35"/>
        <v>7.64</v>
      </c>
      <c r="G2253" s="872">
        <v>7.47</v>
      </c>
      <c r="J2253" s="840" t="s">
        <v>15822</v>
      </c>
      <c r="K2253" s="848">
        <f>IFERROR(VLOOKUP(J2253,REAJUSTE!A:AA,27,FALSE),"")</f>
        <v>1.0229999999999999</v>
      </c>
    </row>
    <row r="2254" spans="1:11" ht="18" x14ac:dyDescent="0.2">
      <c r="A2254" s="862">
        <v>1917420</v>
      </c>
      <c r="B2254" s="863" t="s">
        <v>2349</v>
      </c>
      <c r="C2254" s="862" t="s">
        <v>61</v>
      </c>
      <c r="D2254" s="802">
        <f t="shared" si="35"/>
        <v>8.09</v>
      </c>
      <c r="G2254" s="872">
        <v>7.91</v>
      </c>
      <c r="J2254" s="840" t="s">
        <v>15822</v>
      </c>
      <c r="K2254" s="848">
        <f>IFERROR(VLOOKUP(J2254,REAJUSTE!A:AA,27,FALSE),"")</f>
        <v>1.0229999999999999</v>
      </c>
    </row>
    <row r="2255" spans="1:11" ht="18" x14ac:dyDescent="0.2">
      <c r="A2255" s="862">
        <v>1917421</v>
      </c>
      <c r="B2255" s="863" t="s">
        <v>7507</v>
      </c>
      <c r="C2255" s="862" t="s">
        <v>61</v>
      </c>
      <c r="D2255" s="802">
        <f t="shared" si="35"/>
        <v>8.82</v>
      </c>
      <c r="G2255" s="872">
        <v>8.6300000000000008</v>
      </c>
      <c r="J2255" s="840" t="s">
        <v>15822</v>
      </c>
      <c r="K2255" s="848">
        <f>IFERROR(VLOOKUP(J2255,REAJUSTE!A:AA,27,FALSE),"")</f>
        <v>1.0229999999999999</v>
      </c>
    </row>
    <row r="2256" spans="1:11" ht="18" x14ac:dyDescent="0.2">
      <c r="A2256" s="862">
        <v>1917422</v>
      </c>
      <c r="B2256" s="863" t="s">
        <v>7508</v>
      </c>
      <c r="C2256" s="862" t="s">
        <v>61</v>
      </c>
      <c r="D2256" s="802">
        <f t="shared" si="35"/>
        <v>9.25</v>
      </c>
      <c r="G2256" s="872">
        <v>9.0500000000000007</v>
      </c>
      <c r="J2256" s="840" t="s">
        <v>15822</v>
      </c>
      <c r="K2256" s="848">
        <f>IFERROR(VLOOKUP(J2256,REAJUSTE!A:AA,27,FALSE),"")</f>
        <v>1.0229999999999999</v>
      </c>
    </row>
    <row r="2257" spans="1:11" ht="18" x14ac:dyDescent="0.2">
      <c r="A2257" s="862">
        <v>1917423</v>
      </c>
      <c r="B2257" s="863" t="s">
        <v>2350</v>
      </c>
      <c r="C2257" s="862" t="s">
        <v>61</v>
      </c>
      <c r="D2257" s="802">
        <f t="shared" si="35"/>
        <v>9.69</v>
      </c>
      <c r="G2257" s="872">
        <v>9.48</v>
      </c>
      <c r="J2257" s="840" t="s">
        <v>15822</v>
      </c>
      <c r="K2257" s="848">
        <f>IFERROR(VLOOKUP(J2257,REAJUSTE!A:AA,27,FALSE),"")</f>
        <v>1.0229999999999999</v>
      </c>
    </row>
    <row r="2258" spans="1:11" ht="18" x14ac:dyDescent="0.2">
      <c r="A2258" s="862">
        <v>1917424</v>
      </c>
      <c r="B2258" s="863" t="s">
        <v>2351</v>
      </c>
      <c r="C2258" s="862" t="s">
        <v>61</v>
      </c>
      <c r="D2258" s="802">
        <f t="shared" si="35"/>
        <v>10.14</v>
      </c>
      <c r="G2258" s="872">
        <v>9.92</v>
      </c>
      <c r="J2258" s="840" t="s">
        <v>15822</v>
      </c>
      <c r="K2258" s="848">
        <f>IFERROR(VLOOKUP(J2258,REAJUSTE!A:AA,27,FALSE),"")</f>
        <v>1.0229999999999999</v>
      </c>
    </row>
    <row r="2259" spans="1:11" ht="18" x14ac:dyDescent="0.2">
      <c r="A2259" s="862">
        <v>1917425</v>
      </c>
      <c r="B2259" s="863" t="s">
        <v>2352</v>
      </c>
      <c r="C2259" s="862" t="s">
        <v>61</v>
      </c>
      <c r="D2259" s="802">
        <f t="shared" si="35"/>
        <v>11.04</v>
      </c>
      <c r="G2259" s="872">
        <v>10.8</v>
      </c>
      <c r="J2259" s="840" t="s">
        <v>15822</v>
      </c>
      <c r="K2259" s="848">
        <f>IFERROR(VLOOKUP(J2259,REAJUSTE!A:AA,27,FALSE),"")</f>
        <v>1.0229999999999999</v>
      </c>
    </row>
    <row r="2260" spans="1:11" ht="18" x14ac:dyDescent="0.2">
      <c r="A2260" s="862">
        <v>1917426</v>
      </c>
      <c r="B2260" s="863" t="s">
        <v>2353</v>
      </c>
      <c r="C2260" s="862" t="s">
        <v>61</v>
      </c>
      <c r="D2260" s="802">
        <f t="shared" si="35"/>
        <v>11.98</v>
      </c>
      <c r="G2260" s="872">
        <v>11.72</v>
      </c>
      <c r="J2260" s="840" t="s">
        <v>15822</v>
      </c>
      <c r="K2260" s="848">
        <f>IFERROR(VLOOKUP(J2260,REAJUSTE!A:AA,27,FALSE),"")</f>
        <v>1.0229999999999999</v>
      </c>
    </row>
    <row r="2261" spans="1:11" ht="18" x14ac:dyDescent="0.2">
      <c r="A2261" s="862">
        <v>1917427</v>
      </c>
      <c r="B2261" s="863" t="s">
        <v>2354</v>
      </c>
      <c r="C2261" s="862" t="s">
        <v>61</v>
      </c>
      <c r="D2261" s="802">
        <f t="shared" si="35"/>
        <v>13.66</v>
      </c>
      <c r="G2261" s="872">
        <v>13.36</v>
      </c>
      <c r="J2261" s="840" t="s">
        <v>15822</v>
      </c>
      <c r="K2261" s="848">
        <f>IFERROR(VLOOKUP(J2261,REAJUSTE!A:AA,27,FALSE),"")</f>
        <v>1.0229999999999999</v>
      </c>
    </row>
    <row r="2262" spans="1:11" ht="18" x14ac:dyDescent="0.2">
      <c r="A2262" s="862">
        <v>1917428</v>
      </c>
      <c r="B2262" s="863" t="s">
        <v>2355</v>
      </c>
      <c r="C2262" s="862" t="s">
        <v>61</v>
      </c>
      <c r="D2262" s="802">
        <f t="shared" si="35"/>
        <v>15.64</v>
      </c>
      <c r="G2262" s="872">
        <v>15.29</v>
      </c>
      <c r="J2262" s="840" t="s">
        <v>15822</v>
      </c>
      <c r="K2262" s="848">
        <f>IFERROR(VLOOKUP(J2262,REAJUSTE!A:AA,27,FALSE),"")</f>
        <v>1.0229999999999999</v>
      </c>
    </row>
    <row r="2263" spans="1:11" ht="18" x14ac:dyDescent="0.2">
      <c r="A2263" s="862">
        <v>1917429</v>
      </c>
      <c r="B2263" s="863" t="s">
        <v>2356</v>
      </c>
      <c r="C2263" s="862" t="s">
        <v>61</v>
      </c>
      <c r="D2263" s="802">
        <f t="shared" si="35"/>
        <v>17.7</v>
      </c>
      <c r="G2263" s="872">
        <v>17.309999999999999</v>
      </c>
      <c r="J2263" s="840" t="s">
        <v>15822</v>
      </c>
      <c r="K2263" s="848">
        <f>IFERROR(VLOOKUP(J2263,REAJUSTE!A:AA,27,FALSE),"")</f>
        <v>1.0229999999999999</v>
      </c>
    </row>
    <row r="2264" spans="1:11" ht="18" x14ac:dyDescent="0.2">
      <c r="A2264" s="862">
        <v>1917430</v>
      </c>
      <c r="B2264" s="863" t="s">
        <v>2357</v>
      </c>
      <c r="C2264" s="862" t="s">
        <v>61</v>
      </c>
      <c r="D2264" s="802">
        <f t="shared" si="35"/>
        <v>20.47</v>
      </c>
      <c r="G2264" s="872">
        <v>20.010000000000002</v>
      </c>
      <c r="J2264" s="840" t="s">
        <v>15822</v>
      </c>
      <c r="K2264" s="848">
        <f>IFERROR(VLOOKUP(J2264,REAJUSTE!A:AA,27,FALSE),"")</f>
        <v>1.0229999999999999</v>
      </c>
    </row>
    <row r="2265" spans="1:11" ht="18" x14ac:dyDescent="0.2">
      <c r="A2265" s="862">
        <v>1917431</v>
      </c>
      <c r="B2265" s="863" t="s">
        <v>2358</v>
      </c>
      <c r="C2265" s="862" t="s">
        <v>61</v>
      </c>
      <c r="D2265" s="802">
        <f t="shared" si="35"/>
        <v>22.89</v>
      </c>
      <c r="G2265" s="872">
        <v>22.38</v>
      </c>
      <c r="J2265" s="840" t="s">
        <v>15822</v>
      </c>
      <c r="K2265" s="848">
        <f>IFERROR(VLOOKUP(J2265,REAJUSTE!A:AA,27,FALSE),"")</f>
        <v>1.0229999999999999</v>
      </c>
    </row>
    <row r="2266" spans="1:11" ht="18" x14ac:dyDescent="0.2">
      <c r="A2266" s="862">
        <v>1917432</v>
      </c>
      <c r="B2266" s="863" t="s">
        <v>2359</v>
      </c>
      <c r="C2266" s="862" t="s">
        <v>61</v>
      </c>
      <c r="D2266" s="802">
        <f t="shared" si="35"/>
        <v>26.02</v>
      </c>
      <c r="G2266" s="872">
        <v>25.44</v>
      </c>
      <c r="J2266" s="840" t="s">
        <v>15822</v>
      </c>
      <c r="K2266" s="848">
        <f>IFERROR(VLOOKUP(J2266,REAJUSTE!A:AA,27,FALSE),"")</f>
        <v>1.0229999999999999</v>
      </c>
    </row>
    <row r="2267" spans="1:11" ht="18" x14ac:dyDescent="0.2">
      <c r="A2267" s="862">
        <v>1917433</v>
      </c>
      <c r="B2267" s="863" t="s">
        <v>2360</v>
      </c>
      <c r="C2267" s="862" t="s">
        <v>61</v>
      </c>
      <c r="D2267" s="802">
        <f t="shared" si="35"/>
        <v>29.23</v>
      </c>
      <c r="G2267" s="872">
        <v>28.58</v>
      </c>
      <c r="J2267" s="840" t="s">
        <v>15822</v>
      </c>
      <c r="K2267" s="848">
        <f>IFERROR(VLOOKUP(J2267,REAJUSTE!A:AA,27,FALSE),"")</f>
        <v>1.0229999999999999</v>
      </c>
    </row>
    <row r="2268" spans="1:11" ht="18" x14ac:dyDescent="0.2">
      <c r="A2268" s="862">
        <v>1917434</v>
      </c>
      <c r="B2268" s="863" t="s">
        <v>2361</v>
      </c>
      <c r="C2268" s="862" t="s">
        <v>61</v>
      </c>
      <c r="D2268" s="802">
        <f t="shared" si="35"/>
        <v>33.06</v>
      </c>
      <c r="G2268" s="872">
        <v>32.32</v>
      </c>
      <c r="J2268" s="840" t="s">
        <v>15822</v>
      </c>
      <c r="K2268" s="848">
        <f>IFERROR(VLOOKUP(J2268,REAJUSTE!A:AA,27,FALSE),"")</f>
        <v>1.0229999999999999</v>
      </c>
    </row>
    <row r="2269" spans="1:11" ht="18" x14ac:dyDescent="0.2">
      <c r="A2269" s="862">
        <v>1917435</v>
      </c>
      <c r="B2269" s="863" t="s">
        <v>2362</v>
      </c>
      <c r="C2269" s="862" t="s">
        <v>61</v>
      </c>
      <c r="D2269" s="802">
        <f t="shared" si="35"/>
        <v>37.630000000000003</v>
      </c>
      <c r="G2269" s="872">
        <v>36.79</v>
      </c>
      <c r="J2269" s="840" t="s">
        <v>15822</v>
      </c>
      <c r="K2269" s="848">
        <f>IFERROR(VLOOKUP(J2269,REAJUSTE!A:AA,27,FALSE),"")</f>
        <v>1.0229999999999999</v>
      </c>
    </row>
    <row r="2270" spans="1:11" ht="18" x14ac:dyDescent="0.2">
      <c r="A2270" s="862">
        <v>1917436</v>
      </c>
      <c r="B2270" s="863" t="s">
        <v>2363</v>
      </c>
      <c r="C2270" s="862" t="s">
        <v>61</v>
      </c>
      <c r="D2270" s="802">
        <f t="shared" si="35"/>
        <v>41.77</v>
      </c>
      <c r="G2270" s="872">
        <v>40.840000000000003</v>
      </c>
      <c r="J2270" s="840" t="s">
        <v>15822</v>
      </c>
      <c r="K2270" s="848">
        <f>IFERROR(VLOOKUP(J2270,REAJUSTE!A:AA,27,FALSE),"")</f>
        <v>1.0229999999999999</v>
      </c>
    </row>
    <row r="2271" spans="1:11" ht="18" x14ac:dyDescent="0.2">
      <c r="A2271" s="862">
        <v>1917437</v>
      </c>
      <c r="B2271" s="863" t="s">
        <v>2364</v>
      </c>
      <c r="C2271" s="862" t="s">
        <v>61</v>
      </c>
      <c r="D2271" s="802">
        <f t="shared" si="35"/>
        <v>47.07</v>
      </c>
      <c r="G2271" s="872">
        <v>46.02</v>
      </c>
      <c r="J2271" s="840" t="s">
        <v>15822</v>
      </c>
      <c r="K2271" s="848">
        <f>IFERROR(VLOOKUP(J2271,REAJUSTE!A:AA,27,FALSE),"")</f>
        <v>1.0229999999999999</v>
      </c>
    </row>
    <row r="2272" spans="1:11" ht="18" x14ac:dyDescent="0.2">
      <c r="A2272" s="862">
        <v>1917438</v>
      </c>
      <c r="B2272" s="863" t="s">
        <v>2365</v>
      </c>
      <c r="C2272" s="862" t="s">
        <v>61</v>
      </c>
      <c r="D2272" s="802">
        <f t="shared" si="35"/>
        <v>50.79</v>
      </c>
      <c r="G2272" s="872">
        <v>49.65</v>
      </c>
      <c r="J2272" s="840" t="s">
        <v>15822</v>
      </c>
      <c r="K2272" s="848">
        <f>IFERROR(VLOOKUP(J2272,REAJUSTE!A:AA,27,FALSE),"")</f>
        <v>1.0229999999999999</v>
      </c>
    </row>
    <row r="2273" spans="1:11" ht="18" x14ac:dyDescent="0.2">
      <c r="A2273" s="862">
        <v>1917439</v>
      </c>
      <c r="B2273" s="863" t="s">
        <v>2366</v>
      </c>
      <c r="C2273" s="862" t="s">
        <v>61</v>
      </c>
      <c r="D2273" s="802">
        <f t="shared" si="35"/>
        <v>54.09</v>
      </c>
      <c r="G2273" s="872">
        <v>52.88</v>
      </c>
      <c r="J2273" s="840" t="s">
        <v>15822</v>
      </c>
      <c r="K2273" s="848">
        <f>IFERROR(VLOOKUP(J2273,REAJUSTE!A:AA,27,FALSE),"")</f>
        <v>1.0229999999999999</v>
      </c>
    </row>
    <row r="2274" spans="1:11" ht="18" x14ac:dyDescent="0.2">
      <c r="A2274" s="862">
        <v>1917412</v>
      </c>
      <c r="B2274" s="863" t="s">
        <v>2367</v>
      </c>
      <c r="C2274" s="862" t="s">
        <v>61</v>
      </c>
      <c r="D2274" s="802">
        <f t="shared" si="35"/>
        <v>4.28</v>
      </c>
      <c r="G2274" s="872">
        <v>4.1900000000000004</v>
      </c>
      <c r="J2274" s="840" t="s">
        <v>15822</v>
      </c>
      <c r="K2274" s="848">
        <f>IFERROR(VLOOKUP(J2274,REAJUSTE!A:AA,27,FALSE),"")</f>
        <v>1.0229999999999999</v>
      </c>
    </row>
    <row r="2275" spans="1:11" ht="18" x14ac:dyDescent="0.2">
      <c r="A2275" s="862">
        <v>1917413</v>
      </c>
      <c r="B2275" s="863" t="s">
        <v>2368</v>
      </c>
      <c r="C2275" s="862" t="s">
        <v>61</v>
      </c>
      <c r="D2275" s="802">
        <f t="shared" si="35"/>
        <v>4.78</v>
      </c>
      <c r="G2275" s="872">
        <v>4.68</v>
      </c>
      <c r="J2275" s="840" t="s">
        <v>15822</v>
      </c>
      <c r="K2275" s="848">
        <f>IFERROR(VLOOKUP(J2275,REAJUSTE!A:AA,27,FALSE),"")</f>
        <v>1.0229999999999999</v>
      </c>
    </row>
    <row r="2276" spans="1:11" ht="18" x14ac:dyDescent="0.2">
      <c r="A2276" s="862">
        <v>1917414</v>
      </c>
      <c r="B2276" s="863" t="s">
        <v>2369</v>
      </c>
      <c r="C2276" s="862" t="s">
        <v>61</v>
      </c>
      <c r="D2276" s="802">
        <f t="shared" si="35"/>
        <v>5.28</v>
      </c>
      <c r="G2276" s="872">
        <v>5.17</v>
      </c>
      <c r="J2276" s="840" t="s">
        <v>15822</v>
      </c>
      <c r="K2276" s="848">
        <f>IFERROR(VLOOKUP(J2276,REAJUSTE!A:AA,27,FALSE),"")</f>
        <v>1.0229999999999999</v>
      </c>
    </row>
    <row r="2277" spans="1:11" ht="18" x14ac:dyDescent="0.2">
      <c r="A2277" s="862">
        <v>1917733</v>
      </c>
      <c r="B2277" s="863" t="s">
        <v>2370</v>
      </c>
      <c r="C2277" s="862" t="s">
        <v>61</v>
      </c>
      <c r="D2277" s="802">
        <f t="shared" si="35"/>
        <v>3.99</v>
      </c>
      <c r="G2277" s="872">
        <v>3.91</v>
      </c>
      <c r="J2277" s="840" t="s">
        <v>15822</v>
      </c>
      <c r="K2277" s="848">
        <f>IFERROR(VLOOKUP(J2277,REAJUSTE!A:AA,27,FALSE),"")</f>
        <v>1.0229999999999999</v>
      </c>
    </row>
    <row r="2278" spans="1:11" ht="18" x14ac:dyDescent="0.2">
      <c r="A2278" s="862">
        <v>1917049</v>
      </c>
      <c r="B2278" s="863" t="s">
        <v>7509</v>
      </c>
      <c r="C2278" s="862" t="s">
        <v>61</v>
      </c>
      <c r="D2278" s="802">
        <f t="shared" si="35"/>
        <v>12.34</v>
      </c>
      <c r="G2278" s="872">
        <v>12.07</v>
      </c>
      <c r="J2278" s="840" t="s">
        <v>15822</v>
      </c>
      <c r="K2278" s="848">
        <f>IFERROR(VLOOKUP(J2278,REAJUSTE!A:AA,27,FALSE),"")</f>
        <v>1.0229999999999999</v>
      </c>
    </row>
    <row r="2279" spans="1:11" ht="18" x14ac:dyDescent="0.2">
      <c r="A2279" s="862">
        <v>1917050</v>
      </c>
      <c r="B2279" s="863" t="s">
        <v>7510</v>
      </c>
      <c r="C2279" s="862" t="s">
        <v>61</v>
      </c>
      <c r="D2279" s="802">
        <f t="shared" si="35"/>
        <v>12.57</v>
      </c>
      <c r="G2279" s="872">
        <v>12.29</v>
      </c>
      <c r="J2279" s="840" t="s">
        <v>15822</v>
      </c>
      <c r="K2279" s="848">
        <f>IFERROR(VLOOKUP(J2279,REAJUSTE!A:AA,27,FALSE),"")</f>
        <v>1.0229999999999999</v>
      </c>
    </row>
    <row r="2280" spans="1:11" ht="18" x14ac:dyDescent="0.2">
      <c r="A2280" s="862">
        <v>1917051</v>
      </c>
      <c r="B2280" s="863" t="s">
        <v>7511</v>
      </c>
      <c r="C2280" s="862" t="s">
        <v>61</v>
      </c>
      <c r="D2280" s="802">
        <f t="shared" si="35"/>
        <v>12.79</v>
      </c>
      <c r="G2280" s="872">
        <v>12.51</v>
      </c>
      <c r="J2280" s="840" t="s">
        <v>15822</v>
      </c>
      <c r="K2280" s="848">
        <f>IFERROR(VLOOKUP(J2280,REAJUSTE!A:AA,27,FALSE),"")</f>
        <v>1.0229999999999999</v>
      </c>
    </row>
    <row r="2281" spans="1:11" ht="18" x14ac:dyDescent="0.2">
      <c r="A2281" s="862">
        <v>1917052</v>
      </c>
      <c r="B2281" s="863" t="s">
        <v>7512</v>
      </c>
      <c r="C2281" s="862" t="s">
        <v>61</v>
      </c>
      <c r="D2281" s="802">
        <f t="shared" si="35"/>
        <v>13.04</v>
      </c>
      <c r="G2281" s="872">
        <v>12.75</v>
      </c>
      <c r="J2281" s="840" t="s">
        <v>15822</v>
      </c>
      <c r="K2281" s="848">
        <f>IFERROR(VLOOKUP(J2281,REAJUSTE!A:AA,27,FALSE),"")</f>
        <v>1.0229999999999999</v>
      </c>
    </row>
    <row r="2282" spans="1:11" ht="18" x14ac:dyDescent="0.2">
      <c r="A2282" s="862">
        <v>1917053</v>
      </c>
      <c r="B2282" s="863" t="s">
        <v>7513</v>
      </c>
      <c r="C2282" s="862" t="s">
        <v>61</v>
      </c>
      <c r="D2282" s="802">
        <f t="shared" si="35"/>
        <v>13.29</v>
      </c>
      <c r="G2282" s="872">
        <v>13</v>
      </c>
      <c r="J2282" s="840" t="s">
        <v>15822</v>
      </c>
      <c r="K2282" s="848">
        <f>IFERROR(VLOOKUP(J2282,REAJUSTE!A:AA,27,FALSE),"")</f>
        <v>1.0229999999999999</v>
      </c>
    </row>
    <row r="2283" spans="1:11" ht="18" x14ac:dyDescent="0.2">
      <c r="A2283" s="862">
        <v>1917054</v>
      </c>
      <c r="B2283" s="863" t="s">
        <v>7514</v>
      </c>
      <c r="C2283" s="862" t="s">
        <v>61</v>
      </c>
      <c r="D2283" s="802">
        <f t="shared" si="35"/>
        <v>13.43</v>
      </c>
      <c r="G2283" s="872">
        <v>13.13</v>
      </c>
      <c r="J2283" s="840" t="s">
        <v>15822</v>
      </c>
      <c r="K2283" s="848">
        <f>IFERROR(VLOOKUP(J2283,REAJUSTE!A:AA,27,FALSE),"")</f>
        <v>1.0229999999999999</v>
      </c>
    </row>
    <row r="2284" spans="1:11" ht="18" x14ac:dyDescent="0.2">
      <c r="A2284" s="862">
        <v>1901553</v>
      </c>
      <c r="B2284" s="863" t="s">
        <v>7515</v>
      </c>
      <c r="C2284" s="862" t="s">
        <v>61</v>
      </c>
      <c r="D2284" s="802">
        <f t="shared" si="35"/>
        <v>8.31</v>
      </c>
      <c r="G2284" s="872">
        <v>8.1300000000000008</v>
      </c>
      <c r="J2284" s="840" t="s">
        <v>15822</v>
      </c>
      <c r="K2284" s="848">
        <f>IFERROR(VLOOKUP(J2284,REAJUSTE!A:AA,27,FALSE),"")</f>
        <v>1.0229999999999999</v>
      </c>
    </row>
    <row r="2285" spans="1:11" ht="18" x14ac:dyDescent="0.2">
      <c r="A2285" s="862">
        <v>1901554</v>
      </c>
      <c r="B2285" s="863" t="s">
        <v>7516</v>
      </c>
      <c r="C2285" s="862" t="s">
        <v>61</v>
      </c>
      <c r="D2285" s="802">
        <f t="shared" si="35"/>
        <v>8.3800000000000008</v>
      </c>
      <c r="G2285" s="872">
        <v>8.1999999999999993</v>
      </c>
      <c r="J2285" s="840" t="s">
        <v>15822</v>
      </c>
      <c r="K2285" s="848">
        <f>IFERROR(VLOOKUP(J2285,REAJUSTE!A:AA,27,FALSE),"")</f>
        <v>1.0229999999999999</v>
      </c>
    </row>
    <row r="2286" spans="1:11" ht="18" x14ac:dyDescent="0.2">
      <c r="A2286" s="862">
        <v>1901555</v>
      </c>
      <c r="B2286" s="863" t="s">
        <v>7517</v>
      </c>
      <c r="C2286" s="862" t="s">
        <v>61</v>
      </c>
      <c r="D2286" s="802">
        <f t="shared" si="35"/>
        <v>8.44</v>
      </c>
      <c r="G2286" s="872">
        <v>8.26</v>
      </c>
      <c r="J2286" s="840" t="s">
        <v>15822</v>
      </c>
      <c r="K2286" s="848">
        <f>IFERROR(VLOOKUP(J2286,REAJUSTE!A:AA,27,FALSE),"")</f>
        <v>1.0229999999999999</v>
      </c>
    </row>
    <row r="2287" spans="1:11" ht="18" x14ac:dyDescent="0.2">
      <c r="A2287" s="862">
        <v>1901556</v>
      </c>
      <c r="B2287" s="863" t="s">
        <v>7518</v>
      </c>
      <c r="C2287" s="862" t="s">
        <v>61</v>
      </c>
      <c r="D2287" s="802">
        <f t="shared" si="35"/>
        <v>8.52</v>
      </c>
      <c r="G2287" s="872">
        <v>8.33</v>
      </c>
      <c r="J2287" s="840" t="s">
        <v>15822</v>
      </c>
      <c r="K2287" s="848">
        <f>IFERROR(VLOOKUP(J2287,REAJUSTE!A:AA,27,FALSE),"")</f>
        <v>1.0229999999999999</v>
      </c>
    </row>
    <row r="2288" spans="1:11" ht="18" x14ac:dyDescent="0.2">
      <c r="A2288" s="862">
        <v>1901557</v>
      </c>
      <c r="B2288" s="863" t="s">
        <v>7519</v>
      </c>
      <c r="C2288" s="862" t="s">
        <v>61</v>
      </c>
      <c r="D2288" s="802">
        <f t="shared" si="35"/>
        <v>8.6</v>
      </c>
      <c r="G2288" s="872">
        <v>8.41</v>
      </c>
      <c r="J2288" s="840" t="s">
        <v>15822</v>
      </c>
      <c r="K2288" s="848">
        <f>IFERROR(VLOOKUP(J2288,REAJUSTE!A:AA,27,FALSE),"")</f>
        <v>1.0229999999999999</v>
      </c>
    </row>
    <row r="2289" spans="1:11" ht="18" x14ac:dyDescent="0.2">
      <c r="A2289" s="862">
        <v>1901558</v>
      </c>
      <c r="B2289" s="863" t="s">
        <v>7520</v>
      </c>
      <c r="C2289" s="862" t="s">
        <v>61</v>
      </c>
      <c r="D2289" s="802">
        <f t="shared" si="35"/>
        <v>8.64</v>
      </c>
      <c r="G2289" s="872">
        <v>8.4499999999999993</v>
      </c>
      <c r="J2289" s="840" t="s">
        <v>15822</v>
      </c>
      <c r="K2289" s="848">
        <f>IFERROR(VLOOKUP(J2289,REAJUSTE!A:AA,27,FALSE),"")</f>
        <v>1.0229999999999999</v>
      </c>
    </row>
    <row r="2290" spans="1:11" ht="18" x14ac:dyDescent="0.2">
      <c r="A2290" s="862">
        <v>1901560</v>
      </c>
      <c r="B2290" s="863" t="s">
        <v>7521</v>
      </c>
      <c r="C2290" s="862" t="s">
        <v>61</v>
      </c>
      <c r="D2290" s="802">
        <f t="shared" si="35"/>
        <v>11.01</v>
      </c>
      <c r="G2290" s="872">
        <v>10.77</v>
      </c>
      <c r="J2290" s="840" t="s">
        <v>15822</v>
      </c>
      <c r="K2290" s="848">
        <f>IFERROR(VLOOKUP(J2290,REAJUSTE!A:AA,27,FALSE),"")</f>
        <v>1.0229999999999999</v>
      </c>
    </row>
    <row r="2291" spans="1:11" ht="18" x14ac:dyDescent="0.2">
      <c r="A2291" s="862">
        <v>1901561</v>
      </c>
      <c r="B2291" s="863" t="s">
        <v>7522</v>
      </c>
      <c r="C2291" s="862" t="s">
        <v>61</v>
      </c>
      <c r="D2291" s="802">
        <f t="shared" si="35"/>
        <v>11.07</v>
      </c>
      <c r="G2291" s="872">
        <v>10.83</v>
      </c>
      <c r="J2291" s="840" t="s">
        <v>15822</v>
      </c>
      <c r="K2291" s="848">
        <f>IFERROR(VLOOKUP(J2291,REAJUSTE!A:AA,27,FALSE),"")</f>
        <v>1.0229999999999999</v>
      </c>
    </row>
    <row r="2292" spans="1:11" ht="18" x14ac:dyDescent="0.2">
      <c r="A2292" s="862">
        <v>1901562</v>
      </c>
      <c r="B2292" s="863" t="s">
        <v>7523</v>
      </c>
      <c r="C2292" s="862" t="s">
        <v>61</v>
      </c>
      <c r="D2292" s="802">
        <f t="shared" si="35"/>
        <v>11.14</v>
      </c>
      <c r="G2292" s="872">
        <v>10.89</v>
      </c>
      <c r="J2292" s="840" t="s">
        <v>15822</v>
      </c>
      <c r="K2292" s="848">
        <f>IFERROR(VLOOKUP(J2292,REAJUSTE!A:AA,27,FALSE),"")</f>
        <v>1.0229999999999999</v>
      </c>
    </row>
    <row r="2293" spans="1:11" ht="18" x14ac:dyDescent="0.2">
      <c r="A2293" s="862">
        <v>1901563</v>
      </c>
      <c r="B2293" s="863" t="s">
        <v>7524</v>
      </c>
      <c r="C2293" s="862" t="s">
        <v>61</v>
      </c>
      <c r="D2293" s="802">
        <f t="shared" si="35"/>
        <v>11.21</v>
      </c>
      <c r="G2293" s="872">
        <v>10.96</v>
      </c>
      <c r="J2293" s="840" t="s">
        <v>15822</v>
      </c>
      <c r="K2293" s="848">
        <f>IFERROR(VLOOKUP(J2293,REAJUSTE!A:AA,27,FALSE),"")</f>
        <v>1.0229999999999999</v>
      </c>
    </row>
    <row r="2294" spans="1:11" ht="18" x14ac:dyDescent="0.2">
      <c r="A2294" s="862">
        <v>1901564</v>
      </c>
      <c r="B2294" s="863" t="s">
        <v>7525</v>
      </c>
      <c r="C2294" s="862" t="s">
        <v>61</v>
      </c>
      <c r="D2294" s="802">
        <f t="shared" si="35"/>
        <v>11.28</v>
      </c>
      <c r="G2294" s="872">
        <v>11.03</v>
      </c>
      <c r="J2294" s="840" t="s">
        <v>15822</v>
      </c>
      <c r="K2294" s="848">
        <f>IFERROR(VLOOKUP(J2294,REAJUSTE!A:AA,27,FALSE),"")</f>
        <v>1.0229999999999999</v>
      </c>
    </row>
    <row r="2295" spans="1:11" ht="18" x14ac:dyDescent="0.2">
      <c r="A2295" s="862">
        <v>1901559</v>
      </c>
      <c r="B2295" s="863" t="s">
        <v>7526</v>
      </c>
      <c r="C2295" s="862" t="s">
        <v>61</v>
      </c>
      <c r="D2295" s="802">
        <f t="shared" si="35"/>
        <v>11.32</v>
      </c>
      <c r="G2295" s="872">
        <v>11.07</v>
      </c>
      <c r="J2295" s="840" t="s">
        <v>15822</v>
      </c>
      <c r="K2295" s="848">
        <f>IFERROR(VLOOKUP(J2295,REAJUSTE!A:AA,27,FALSE),"")</f>
        <v>1.0229999999999999</v>
      </c>
    </row>
    <row r="2296" spans="1:11" ht="18" x14ac:dyDescent="0.2">
      <c r="A2296" s="862">
        <v>1917085</v>
      </c>
      <c r="B2296" s="863" t="s">
        <v>7527</v>
      </c>
      <c r="C2296" s="862" t="s">
        <v>61</v>
      </c>
      <c r="D2296" s="802">
        <f t="shared" si="35"/>
        <v>8.74</v>
      </c>
      <c r="G2296" s="872">
        <v>8.5500000000000007</v>
      </c>
      <c r="J2296" s="840" t="s">
        <v>15822</v>
      </c>
      <c r="K2296" s="848">
        <f>IFERROR(VLOOKUP(J2296,REAJUSTE!A:AA,27,FALSE),"")</f>
        <v>1.0229999999999999</v>
      </c>
    </row>
    <row r="2297" spans="1:11" ht="18" x14ac:dyDescent="0.2">
      <c r="A2297" s="862">
        <v>1917086</v>
      </c>
      <c r="B2297" s="863" t="s">
        <v>7528</v>
      </c>
      <c r="C2297" s="862" t="s">
        <v>61</v>
      </c>
      <c r="D2297" s="802">
        <f t="shared" si="35"/>
        <v>8.8800000000000008</v>
      </c>
      <c r="G2297" s="872">
        <v>8.69</v>
      </c>
      <c r="J2297" s="840" t="s">
        <v>15822</v>
      </c>
      <c r="K2297" s="848">
        <f>IFERROR(VLOOKUP(J2297,REAJUSTE!A:AA,27,FALSE),"")</f>
        <v>1.0229999999999999</v>
      </c>
    </row>
    <row r="2298" spans="1:11" ht="18" x14ac:dyDescent="0.2">
      <c r="A2298" s="862">
        <v>1917087</v>
      </c>
      <c r="B2298" s="863" t="s">
        <v>7529</v>
      </c>
      <c r="C2298" s="862" t="s">
        <v>61</v>
      </c>
      <c r="D2298" s="802">
        <f t="shared" si="35"/>
        <v>9.0299999999999994</v>
      </c>
      <c r="G2298" s="872">
        <v>8.83</v>
      </c>
      <c r="J2298" s="840" t="s">
        <v>15822</v>
      </c>
      <c r="K2298" s="848">
        <f>IFERROR(VLOOKUP(J2298,REAJUSTE!A:AA,27,FALSE),"")</f>
        <v>1.0229999999999999</v>
      </c>
    </row>
    <row r="2299" spans="1:11" ht="18" x14ac:dyDescent="0.2">
      <c r="A2299" s="862">
        <v>1917088</v>
      </c>
      <c r="B2299" s="863" t="s">
        <v>7530</v>
      </c>
      <c r="C2299" s="862" t="s">
        <v>61</v>
      </c>
      <c r="D2299" s="802">
        <f t="shared" si="35"/>
        <v>9.17</v>
      </c>
      <c r="G2299" s="872">
        <v>8.9700000000000006</v>
      </c>
      <c r="J2299" s="840" t="s">
        <v>15822</v>
      </c>
      <c r="K2299" s="848">
        <f>IFERROR(VLOOKUP(J2299,REAJUSTE!A:AA,27,FALSE),"")</f>
        <v>1.0229999999999999</v>
      </c>
    </row>
    <row r="2300" spans="1:11" ht="18" x14ac:dyDescent="0.2">
      <c r="A2300" s="862">
        <v>1917089</v>
      </c>
      <c r="B2300" s="863" t="s">
        <v>7531</v>
      </c>
      <c r="C2300" s="862" t="s">
        <v>61</v>
      </c>
      <c r="D2300" s="802">
        <f t="shared" si="35"/>
        <v>9.33</v>
      </c>
      <c r="G2300" s="872">
        <v>9.1300000000000008</v>
      </c>
      <c r="J2300" s="840" t="s">
        <v>15822</v>
      </c>
      <c r="K2300" s="848">
        <f>IFERROR(VLOOKUP(J2300,REAJUSTE!A:AA,27,FALSE),"")</f>
        <v>1.0229999999999999</v>
      </c>
    </row>
    <row r="2301" spans="1:11" ht="18" x14ac:dyDescent="0.2">
      <c r="A2301" s="862">
        <v>1917090</v>
      </c>
      <c r="B2301" s="863" t="s">
        <v>7532</v>
      </c>
      <c r="C2301" s="862" t="s">
        <v>61</v>
      </c>
      <c r="D2301" s="802">
        <f t="shared" si="35"/>
        <v>9.42</v>
      </c>
      <c r="G2301" s="872">
        <v>9.2100000000000009</v>
      </c>
      <c r="J2301" s="840" t="s">
        <v>15822</v>
      </c>
      <c r="K2301" s="848">
        <f>IFERROR(VLOOKUP(J2301,REAJUSTE!A:AA,27,FALSE),"")</f>
        <v>1.0229999999999999</v>
      </c>
    </row>
    <row r="2302" spans="1:11" ht="18" x14ac:dyDescent="0.2">
      <c r="A2302" s="862">
        <v>1901566</v>
      </c>
      <c r="B2302" s="863" t="s">
        <v>7533</v>
      </c>
      <c r="C2302" s="862" t="s">
        <v>61</v>
      </c>
      <c r="D2302" s="802">
        <f t="shared" si="35"/>
        <v>13.77</v>
      </c>
      <c r="G2302" s="872">
        <v>13.47</v>
      </c>
      <c r="J2302" s="840" t="s">
        <v>15822</v>
      </c>
      <c r="K2302" s="848">
        <f>IFERROR(VLOOKUP(J2302,REAJUSTE!A:AA,27,FALSE),"")</f>
        <v>1.0229999999999999</v>
      </c>
    </row>
    <row r="2303" spans="1:11" ht="18" x14ac:dyDescent="0.2">
      <c r="A2303" s="862">
        <v>1901567</v>
      </c>
      <c r="B2303" s="863" t="s">
        <v>7534</v>
      </c>
      <c r="C2303" s="862" t="s">
        <v>61</v>
      </c>
      <c r="D2303" s="802">
        <f t="shared" si="35"/>
        <v>13.84</v>
      </c>
      <c r="G2303" s="872">
        <v>13.53</v>
      </c>
      <c r="J2303" s="840" t="s">
        <v>15822</v>
      </c>
      <c r="K2303" s="848">
        <f>IFERROR(VLOOKUP(J2303,REAJUSTE!A:AA,27,FALSE),"")</f>
        <v>1.0229999999999999</v>
      </c>
    </row>
    <row r="2304" spans="1:11" ht="18" x14ac:dyDescent="0.2">
      <c r="A2304" s="862">
        <v>1901568</v>
      </c>
      <c r="B2304" s="863" t="s">
        <v>7535</v>
      </c>
      <c r="C2304" s="862" t="s">
        <v>61</v>
      </c>
      <c r="D2304" s="802">
        <f t="shared" si="35"/>
        <v>13.9</v>
      </c>
      <c r="G2304" s="872">
        <v>13.59</v>
      </c>
      <c r="J2304" s="840" t="s">
        <v>15822</v>
      </c>
      <c r="K2304" s="848">
        <f>IFERROR(VLOOKUP(J2304,REAJUSTE!A:AA,27,FALSE),"")</f>
        <v>1.0229999999999999</v>
      </c>
    </row>
    <row r="2305" spans="1:11" ht="18" x14ac:dyDescent="0.2">
      <c r="A2305" s="862">
        <v>1901569</v>
      </c>
      <c r="B2305" s="863" t="s">
        <v>7536</v>
      </c>
      <c r="C2305" s="862" t="s">
        <v>61</v>
      </c>
      <c r="D2305" s="802">
        <f t="shared" si="35"/>
        <v>13.97</v>
      </c>
      <c r="G2305" s="872">
        <v>13.66</v>
      </c>
      <c r="J2305" s="840" t="s">
        <v>15822</v>
      </c>
      <c r="K2305" s="848">
        <f>IFERROR(VLOOKUP(J2305,REAJUSTE!A:AA,27,FALSE),"")</f>
        <v>1.0229999999999999</v>
      </c>
    </row>
    <row r="2306" spans="1:11" ht="18" x14ac:dyDescent="0.2">
      <c r="A2306" s="862">
        <v>1901570</v>
      </c>
      <c r="B2306" s="863" t="s">
        <v>7537</v>
      </c>
      <c r="C2306" s="862" t="s">
        <v>61</v>
      </c>
      <c r="D2306" s="802">
        <f t="shared" si="35"/>
        <v>14.04</v>
      </c>
      <c r="G2306" s="872">
        <v>13.73</v>
      </c>
      <c r="J2306" s="840" t="s">
        <v>15822</v>
      </c>
      <c r="K2306" s="848">
        <f>IFERROR(VLOOKUP(J2306,REAJUSTE!A:AA,27,FALSE),"")</f>
        <v>1.0229999999999999</v>
      </c>
    </row>
    <row r="2307" spans="1:11" ht="18" x14ac:dyDescent="0.2">
      <c r="A2307" s="862">
        <v>1901565</v>
      </c>
      <c r="B2307" s="863" t="s">
        <v>7538</v>
      </c>
      <c r="C2307" s="862" t="s">
        <v>61</v>
      </c>
      <c r="D2307" s="802">
        <f t="shared" si="35"/>
        <v>14.07</v>
      </c>
      <c r="G2307" s="872">
        <v>13.76</v>
      </c>
      <c r="J2307" s="840" t="s">
        <v>15822</v>
      </c>
      <c r="K2307" s="848">
        <f>IFERROR(VLOOKUP(J2307,REAJUSTE!A:AA,27,FALSE),"")</f>
        <v>1.0229999999999999</v>
      </c>
    </row>
    <row r="2308" spans="1:11" ht="18" x14ac:dyDescent="0.2">
      <c r="A2308" s="862">
        <v>1917121</v>
      </c>
      <c r="B2308" s="863" t="s">
        <v>7539</v>
      </c>
      <c r="C2308" s="862" t="s">
        <v>61</v>
      </c>
      <c r="D2308" s="802">
        <f t="shared" si="35"/>
        <v>8.3800000000000008</v>
      </c>
      <c r="G2308" s="872">
        <v>8.1999999999999993</v>
      </c>
      <c r="J2308" s="840" t="s">
        <v>15822</v>
      </c>
      <c r="K2308" s="848">
        <f>IFERROR(VLOOKUP(J2308,REAJUSTE!A:AA,27,FALSE),"")</f>
        <v>1.0229999999999999</v>
      </c>
    </row>
    <row r="2309" spans="1:11" ht="18" x14ac:dyDescent="0.2">
      <c r="A2309" s="862">
        <v>1917122</v>
      </c>
      <c r="B2309" s="863" t="s">
        <v>7540</v>
      </c>
      <c r="C2309" s="862" t="s">
        <v>61</v>
      </c>
      <c r="D2309" s="802">
        <f t="shared" si="35"/>
        <v>8.5</v>
      </c>
      <c r="G2309" s="872">
        <v>8.31</v>
      </c>
      <c r="J2309" s="840" t="s">
        <v>15822</v>
      </c>
      <c r="K2309" s="848">
        <f>IFERROR(VLOOKUP(J2309,REAJUSTE!A:AA,27,FALSE),"")</f>
        <v>1.0229999999999999</v>
      </c>
    </row>
    <row r="2310" spans="1:11" ht="18" x14ac:dyDescent="0.2">
      <c r="A2310" s="862">
        <v>1917123</v>
      </c>
      <c r="B2310" s="863" t="s">
        <v>7541</v>
      </c>
      <c r="C2310" s="862" t="s">
        <v>61</v>
      </c>
      <c r="D2310" s="802">
        <f t="shared" si="35"/>
        <v>8.61</v>
      </c>
      <c r="G2310" s="872">
        <v>8.42</v>
      </c>
      <c r="J2310" s="840" t="s">
        <v>15822</v>
      </c>
      <c r="K2310" s="848">
        <f>IFERROR(VLOOKUP(J2310,REAJUSTE!A:AA,27,FALSE),"")</f>
        <v>1.0229999999999999</v>
      </c>
    </row>
    <row r="2311" spans="1:11" ht="18" x14ac:dyDescent="0.2">
      <c r="A2311" s="862">
        <v>1917124</v>
      </c>
      <c r="B2311" s="863" t="s">
        <v>7542</v>
      </c>
      <c r="C2311" s="862" t="s">
        <v>61</v>
      </c>
      <c r="D2311" s="802">
        <f t="shared" si="35"/>
        <v>8.73</v>
      </c>
      <c r="G2311" s="872">
        <v>8.5399999999999991</v>
      </c>
      <c r="J2311" s="840" t="s">
        <v>15822</v>
      </c>
      <c r="K2311" s="848">
        <f>IFERROR(VLOOKUP(J2311,REAJUSTE!A:AA,27,FALSE),"")</f>
        <v>1.0229999999999999</v>
      </c>
    </row>
    <row r="2312" spans="1:11" ht="18" x14ac:dyDescent="0.2">
      <c r="A2312" s="862">
        <v>1917125</v>
      </c>
      <c r="B2312" s="863" t="s">
        <v>7543</v>
      </c>
      <c r="C2312" s="862" t="s">
        <v>61</v>
      </c>
      <c r="D2312" s="802">
        <f t="shared" si="35"/>
        <v>8.86</v>
      </c>
      <c r="G2312" s="872">
        <v>8.67</v>
      </c>
      <c r="J2312" s="840" t="s">
        <v>15822</v>
      </c>
      <c r="K2312" s="848">
        <f>IFERROR(VLOOKUP(J2312,REAJUSTE!A:AA,27,FALSE),"")</f>
        <v>1.0229999999999999</v>
      </c>
    </row>
    <row r="2313" spans="1:11" ht="18" x14ac:dyDescent="0.2">
      <c r="A2313" s="862">
        <v>1917126</v>
      </c>
      <c r="B2313" s="863" t="s">
        <v>7544</v>
      </c>
      <c r="C2313" s="862" t="s">
        <v>61</v>
      </c>
      <c r="D2313" s="802">
        <f t="shared" si="35"/>
        <v>8.94</v>
      </c>
      <c r="G2313" s="872">
        <v>8.74</v>
      </c>
      <c r="J2313" s="840" t="s">
        <v>15822</v>
      </c>
      <c r="K2313" s="848">
        <f>IFERROR(VLOOKUP(J2313,REAJUSTE!A:AA,27,FALSE),"")</f>
        <v>1.0229999999999999</v>
      </c>
    </row>
    <row r="2314" spans="1:11" ht="18" x14ac:dyDescent="0.2">
      <c r="A2314" s="862">
        <v>1917157</v>
      </c>
      <c r="B2314" s="863" t="s">
        <v>7545</v>
      </c>
      <c r="C2314" s="862" t="s">
        <v>61</v>
      </c>
      <c r="D2314" s="802">
        <f t="shared" si="35"/>
        <v>7.99</v>
      </c>
      <c r="G2314" s="872">
        <v>7.82</v>
      </c>
      <c r="J2314" s="840" t="s">
        <v>15822</v>
      </c>
      <c r="K2314" s="848">
        <f>IFERROR(VLOOKUP(J2314,REAJUSTE!A:AA,27,FALSE),"")</f>
        <v>1.0229999999999999</v>
      </c>
    </row>
    <row r="2315" spans="1:11" ht="18" x14ac:dyDescent="0.2">
      <c r="A2315" s="862">
        <v>1917158</v>
      </c>
      <c r="B2315" s="863" t="s">
        <v>7546</v>
      </c>
      <c r="C2315" s="862" t="s">
        <v>61</v>
      </c>
      <c r="D2315" s="802">
        <f t="shared" ref="D2315:D2378" si="36">TRUNC(G2315*K2315,2)</f>
        <v>8.1</v>
      </c>
      <c r="G2315" s="872">
        <v>7.92</v>
      </c>
      <c r="J2315" s="840" t="s">
        <v>15822</v>
      </c>
      <c r="K2315" s="848">
        <f>IFERROR(VLOOKUP(J2315,REAJUSTE!A:AA,27,FALSE),"")</f>
        <v>1.0229999999999999</v>
      </c>
    </row>
    <row r="2316" spans="1:11" ht="18" x14ac:dyDescent="0.2">
      <c r="A2316" s="862">
        <v>1917159</v>
      </c>
      <c r="B2316" s="863" t="s">
        <v>7547</v>
      </c>
      <c r="C2316" s="862" t="s">
        <v>61</v>
      </c>
      <c r="D2316" s="802">
        <f t="shared" si="36"/>
        <v>8.1999999999999993</v>
      </c>
      <c r="G2316" s="872">
        <v>8.02</v>
      </c>
      <c r="J2316" s="840" t="s">
        <v>15822</v>
      </c>
      <c r="K2316" s="848">
        <f>IFERROR(VLOOKUP(J2316,REAJUSTE!A:AA,27,FALSE),"")</f>
        <v>1.0229999999999999</v>
      </c>
    </row>
    <row r="2317" spans="1:11" ht="18" x14ac:dyDescent="0.2">
      <c r="A2317" s="862">
        <v>1917160</v>
      </c>
      <c r="B2317" s="863" t="s">
        <v>7548</v>
      </c>
      <c r="C2317" s="862" t="s">
        <v>61</v>
      </c>
      <c r="D2317" s="802">
        <f t="shared" si="36"/>
        <v>8.3000000000000007</v>
      </c>
      <c r="G2317" s="872">
        <v>8.1199999999999992</v>
      </c>
      <c r="J2317" s="840" t="s">
        <v>15822</v>
      </c>
      <c r="K2317" s="848">
        <f>IFERROR(VLOOKUP(J2317,REAJUSTE!A:AA,27,FALSE),"")</f>
        <v>1.0229999999999999</v>
      </c>
    </row>
    <row r="2318" spans="1:11" ht="18" x14ac:dyDescent="0.2">
      <c r="A2318" s="862">
        <v>1917161</v>
      </c>
      <c r="B2318" s="863" t="s">
        <v>7549</v>
      </c>
      <c r="C2318" s="862" t="s">
        <v>61</v>
      </c>
      <c r="D2318" s="802">
        <f t="shared" si="36"/>
        <v>8.42</v>
      </c>
      <c r="G2318" s="872">
        <v>8.24</v>
      </c>
      <c r="J2318" s="840" t="s">
        <v>15822</v>
      </c>
      <c r="K2318" s="848">
        <f>IFERROR(VLOOKUP(J2318,REAJUSTE!A:AA,27,FALSE),"")</f>
        <v>1.0229999999999999</v>
      </c>
    </row>
    <row r="2319" spans="1:11" ht="18" x14ac:dyDescent="0.2">
      <c r="A2319" s="862">
        <v>1917162</v>
      </c>
      <c r="B2319" s="863" t="s">
        <v>7550</v>
      </c>
      <c r="C2319" s="862" t="s">
        <v>61</v>
      </c>
      <c r="D2319" s="802">
        <f t="shared" si="36"/>
        <v>8.49</v>
      </c>
      <c r="G2319" s="872">
        <v>8.3000000000000007</v>
      </c>
      <c r="J2319" s="840" t="s">
        <v>15822</v>
      </c>
      <c r="K2319" s="848">
        <f>IFERROR(VLOOKUP(J2319,REAJUSTE!A:AA,27,FALSE),"")</f>
        <v>1.0229999999999999</v>
      </c>
    </row>
    <row r="2320" spans="1:11" ht="18" x14ac:dyDescent="0.2">
      <c r="A2320" s="862">
        <v>1917193</v>
      </c>
      <c r="B2320" s="863" t="s">
        <v>7551</v>
      </c>
      <c r="C2320" s="862" t="s">
        <v>61</v>
      </c>
      <c r="D2320" s="802">
        <f t="shared" si="36"/>
        <v>8.8699999999999992</v>
      </c>
      <c r="G2320" s="872">
        <v>8.68</v>
      </c>
      <c r="J2320" s="840" t="s">
        <v>15822</v>
      </c>
      <c r="K2320" s="848">
        <f>IFERROR(VLOOKUP(J2320,REAJUSTE!A:AA,27,FALSE),"")</f>
        <v>1.0229999999999999</v>
      </c>
    </row>
    <row r="2321" spans="1:11" ht="18" x14ac:dyDescent="0.2">
      <c r="A2321" s="862">
        <v>1917194</v>
      </c>
      <c r="B2321" s="863" t="s">
        <v>7552</v>
      </c>
      <c r="C2321" s="862" t="s">
        <v>61</v>
      </c>
      <c r="D2321" s="802">
        <f t="shared" si="36"/>
        <v>8.9700000000000006</v>
      </c>
      <c r="G2321" s="872">
        <v>8.77</v>
      </c>
      <c r="J2321" s="840" t="s">
        <v>15822</v>
      </c>
      <c r="K2321" s="848">
        <f>IFERROR(VLOOKUP(J2321,REAJUSTE!A:AA,27,FALSE),"")</f>
        <v>1.0229999999999999</v>
      </c>
    </row>
    <row r="2322" spans="1:11" ht="18" x14ac:dyDescent="0.2">
      <c r="A2322" s="862">
        <v>1917195</v>
      </c>
      <c r="B2322" s="863" t="s">
        <v>7553</v>
      </c>
      <c r="C2322" s="862" t="s">
        <v>61</v>
      </c>
      <c r="D2322" s="802">
        <f t="shared" si="36"/>
        <v>9.06</v>
      </c>
      <c r="G2322" s="872">
        <v>8.86</v>
      </c>
      <c r="J2322" s="840" t="s">
        <v>15822</v>
      </c>
      <c r="K2322" s="848">
        <f>IFERROR(VLOOKUP(J2322,REAJUSTE!A:AA,27,FALSE),"")</f>
        <v>1.0229999999999999</v>
      </c>
    </row>
    <row r="2323" spans="1:11" ht="18" x14ac:dyDescent="0.2">
      <c r="A2323" s="862">
        <v>1917196</v>
      </c>
      <c r="B2323" s="863" t="s">
        <v>7554</v>
      </c>
      <c r="C2323" s="862" t="s">
        <v>61</v>
      </c>
      <c r="D2323" s="802">
        <f t="shared" si="36"/>
        <v>9.16</v>
      </c>
      <c r="G2323" s="872">
        <v>8.9600000000000009</v>
      </c>
      <c r="J2323" s="840" t="s">
        <v>15822</v>
      </c>
      <c r="K2323" s="848">
        <f>IFERROR(VLOOKUP(J2323,REAJUSTE!A:AA,27,FALSE),"")</f>
        <v>1.0229999999999999</v>
      </c>
    </row>
    <row r="2324" spans="1:11" ht="18" x14ac:dyDescent="0.2">
      <c r="A2324" s="862">
        <v>1917197</v>
      </c>
      <c r="B2324" s="863" t="s">
        <v>7555</v>
      </c>
      <c r="C2324" s="862" t="s">
        <v>61</v>
      </c>
      <c r="D2324" s="802">
        <f t="shared" si="36"/>
        <v>9.26</v>
      </c>
      <c r="G2324" s="872">
        <v>9.06</v>
      </c>
      <c r="J2324" s="840" t="s">
        <v>15822</v>
      </c>
      <c r="K2324" s="848">
        <f>IFERROR(VLOOKUP(J2324,REAJUSTE!A:AA,27,FALSE),"")</f>
        <v>1.0229999999999999</v>
      </c>
    </row>
    <row r="2325" spans="1:11" ht="18" x14ac:dyDescent="0.2">
      <c r="A2325" s="862">
        <v>1917198</v>
      </c>
      <c r="B2325" s="863" t="s">
        <v>7556</v>
      </c>
      <c r="C2325" s="862" t="s">
        <v>61</v>
      </c>
      <c r="D2325" s="802">
        <f t="shared" si="36"/>
        <v>9.31</v>
      </c>
      <c r="G2325" s="872">
        <v>9.11</v>
      </c>
      <c r="J2325" s="840" t="s">
        <v>15822</v>
      </c>
      <c r="K2325" s="848">
        <f>IFERROR(VLOOKUP(J2325,REAJUSTE!A:AA,27,FALSE),"")</f>
        <v>1.0229999999999999</v>
      </c>
    </row>
    <row r="2326" spans="1:11" ht="18" x14ac:dyDescent="0.2">
      <c r="A2326" s="862">
        <v>1917013</v>
      </c>
      <c r="B2326" s="863" t="s">
        <v>7557</v>
      </c>
      <c r="C2326" s="862" t="s">
        <v>61</v>
      </c>
      <c r="D2326" s="802">
        <f t="shared" si="36"/>
        <v>16.739999999999998</v>
      </c>
      <c r="G2326" s="872">
        <v>16.37</v>
      </c>
      <c r="J2326" s="840" t="s">
        <v>15822</v>
      </c>
      <c r="K2326" s="848">
        <f>IFERROR(VLOOKUP(J2326,REAJUSTE!A:AA,27,FALSE),"")</f>
        <v>1.0229999999999999</v>
      </c>
    </row>
    <row r="2327" spans="1:11" ht="18" x14ac:dyDescent="0.2">
      <c r="A2327" s="862">
        <v>1917014</v>
      </c>
      <c r="B2327" s="863" t="s">
        <v>7558</v>
      </c>
      <c r="C2327" s="862" t="s">
        <v>61</v>
      </c>
      <c r="D2327" s="802">
        <f t="shared" si="36"/>
        <v>17.059999999999999</v>
      </c>
      <c r="G2327" s="872">
        <v>16.68</v>
      </c>
      <c r="J2327" s="840" t="s">
        <v>15822</v>
      </c>
      <c r="K2327" s="848">
        <f>IFERROR(VLOOKUP(J2327,REAJUSTE!A:AA,27,FALSE),"")</f>
        <v>1.0229999999999999</v>
      </c>
    </row>
    <row r="2328" spans="1:11" ht="18" x14ac:dyDescent="0.2">
      <c r="A2328" s="862">
        <v>1917015</v>
      </c>
      <c r="B2328" s="863" t="s">
        <v>7559</v>
      </c>
      <c r="C2328" s="862" t="s">
        <v>61</v>
      </c>
      <c r="D2328" s="802">
        <f t="shared" si="36"/>
        <v>17.39</v>
      </c>
      <c r="G2328" s="872">
        <v>17</v>
      </c>
      <c r="J2328" s="840" t="s">
        <v>15822</v>
      </c>
      <c r="K2328" s="848">
        <f>IFERROR(VLOOKUP(J2328,REAJUSTE!A:AA,27,FALSE),"")</f>
        <v>1.0229999999999999</v>
      </c>
    </row>
    <row r="2329" spans="1:11" ht="18" x14ac:dyDescent="0.2">
      <c r="A2329" s="862">
        <v>1917016</v>
      </c>
      <c r="B2329" s="863" t="s">
        <v>7560</v>
      </c>
      <c r="C2329" s="862" t="s">
        <v>61</v>
      </c>
      <c r="D2329" s="802">
        <f t="shared" si="36"/>
        <v>17.73</v>
      </c>
      <c r="G2329" s="872">
        <v>17.34</v>
      </c>
      <c r="J2329" s="840" t="s">
        <v>15822</v>
      </c>
      <c r="K2329" s="848">
        <f>IFERROR(VLOOKUP(J2329,REAJUSTE!A:AA,27,FALSE),"")</f>
        <v>1.0229999999999999</v>
      </c>
    </row>
    <row r="2330" spans="1:11" ht="18" x14ac:dyDescent="0.2">
      <c r="A2330" s="862">
        <v>1917017</v>
      </c>
      <c r="B2330" s="863" t="s">
        <v>7561</v>
      </c>
      <c r="C2330" s="862" t="s">
        <v>61</v>
      </c>
      <c r="D2330" s="802">
        <f t="shared" si="36"/>
        <v>18.100000000000001</v>
      </c>
      <c r="G2330" s="872">
        <v>17.7</v>
      </c>
      <c r="J2330" s="840" t="s">
        <v>15822</v>
      </c>
      <c r="K2330" s="848">
        <f>IFERROR(VLOOKUP(J2330,REAJUSTE!A:AA,27,FALSE),"")</f>
        <v>1.0229999999999999</v>
      </c>
    </row>
    <row r="2331" spans="1:11" ht="15" x14ac:dyDescent="0.2">
      <c r="A2331" s="862">
        <v>1917018</v>
      </c>
      <c r="B2331" s="863" t="s">
        <v>7562</v>
      </c>
      <c r="C2331" s="862" t="s">
        <v>61</v>
      </c>
      <c r="D2331" s="802">
        <f t="shared" si="36"/>
        <v>18.29</v>
      </c>
      <c r="G2331" s="872">
        <v>17.88</v>
      </c>
      <c r="J2331" s="840" t="s">
        <v>15822</v>
      </c>
      <c r="K2331" s="848">
        <f>IFERROR(VLOOKUP(J2331,REAJUSTE!A:AA,27,FALSE),"")</f>
        <v>1.0229999999999999</v>
      </c>
    </row>
    <row r="2332" spans="1:11" ht="18" x14ac:dyDescent="0.2">
      <c r="A2332" s="862">
        <v>1917623</v>
      </c>
      <c r="B2332" s="863" t="s">
        <v>2371</v>
      </c>
      <c r="C2332" s="862" t="s">
        <v>61</v>
      </c>
      <c r="D2332" s="802">
        <f t="shared" si="36"/>
        <v>19.75</v>
      </c>
      <c r="G2332" s="872">
        <v>19.309999999999999</v>
      </c>
      <c r="J2332" s="840" t="s">
        <v>15822</v>
      </c>
      <c r="K2332" s="848">
        <f>IFERROR(VLOOKUP(J2332,REAJUSTE!A:AA,27,FALSE),"")</f>
        <v>1.0229999999999999</v>
      </c>
    </row>
    <row r="2333" spans="1:11" ht="18" x14ac:dyDescent="0.2">
      <c r="A2333" s="862">
        <v>1917624</v>
      </c>
      <c r="B2333" s="863" t="s">
        <v>7563</v>
      </c>
      <c r="C2333" s="862" t="s">
        <v>61</v>
      </c>
      <c r="D2333" s="802">
        <f t="shared" si="36"/>
        <v>24.88</v>
      </c>
      <c r="G2333" s="872">
        <v>24.33</v>
      </c>
      <c r="J2333" s="840" t="s">
        <v>15822</v>
      </c>
      <c r="K2333" s="848">
        <f>IFERROR(VLOOKUP(J2333,REAJUSTE!A:AA,27,FALSE),"")</f>
        <v>1.0229999999999999</v>
      </c>
    </row>
    <row r="2334" spans="1:11" ht="18" x14ac:dyDescent="0.2">
      <c r="A2334" s="862">
        <v>1917625</v>
      </c>
      <c r="B2334" s="863" t="s">
        <v>2372</v>
      </c>
      <c r="C2334" s="862" t="s">
        <v>61</v>
      </c>
      <c r="D2334" s="802">
        <f t="shared" si="36"/>
        <v>31.2</v>
      </c>
      <c r="G2334" s="872">
        <v>30.5</v>
      </c>
      <c r="J2334" s="840" t="s">
        <v>15822</v>
      </c>
      <c r="K2334" s="848">
        <f>IFERROR(VLOOKUP(J2334,REAJUSTE!A:AA,27,FALSE),"")</f>
        <v>1.0229999999999999</v>
      </c>
    </row>
    <row r="2335" spans="1:11" ht="18" x14ac:dyDescent="0.2">
      <c r="A2335" s="862">
        <v>1917626</v>
      </c>
      <c r="B2335" s="863" t="s">
        <v>2373</v>
      </c>
      <c r="C2335" s="862" t="s">
        <v>61</v>
      </c>
      <c r="D2335" s="802">
        <f t="shared" si="36"/>
        <v>38.14</v>
      </c>
      <c r="G2335" s="872">
        <v>37.29</v>
      </c>
      <c r="J2335" s="840" t="s">
        <v>15822</v>
      </c>
      <c r="K2335" s="848">
        <f>IFERROR(VLOOKUP(J2335,REAJUSTE!A:AA,27,FALSE),"")</f>
        <v>1.0229999999999999</v>
      </c>
    </row>
    <row r="2336" spans="1:11" ht="18" x14ac:dyDescent="0.2">
      <c r="A2336" s="862">
        <v>1917627</v>
      </c>
      <c r="B2336" s="863" t="s">
        <v>2374</v>
      </c>
      <c r="C2336" s="862" t="s">
        <v>61</v>
      </c>
      <c r="D2336" s="802">
        <f t="shared" si="36"/>
        <v>45.86</v>
      </c>
      <c r="G2336" s="872">
        <v>44.83</v>
      </c>
      <c r="J2336" s="840" t="s">
        <v>15822</v>
      </c>
      <c r="K2336" s="848">
        <f>IFERROR(VLOOKUP(J2336,REAJUSTE!A:AA,27,FALSE),"")</f>
        <v>1.0229999999999999</v>
      </c>
    </row>
    <row r="2337" spans="1:11" ht="18" x14ac:dyDescent="0.2">
      <c r="A2337" s="862">
        <v>1917628</v>
      </c>
      <c r="B2337" s="863" t="s">
        <v>2375</v>
      </c>
      <c r="C2337" s="862" t="s">
        <v>61</v>
      </c>
      <c r="D2337" s="802">
        <f t="shared" si="36"/>
        <v>53.63</v>
      </c>
      <c r="G2337" s="872">
        <v>52.43</v>
      </c>
      <c r="J2337" s="840" t="s">
        <v>15822</v>
      </c>
      <c r="K2337" s="848">
        <f>IFERROR(VLOOKUP(J2337,REAJUSTE!A:AA,27,FALSE),"")</f>
        <v>1.0229999999999999</v>
      </c>
    </row>
    <row r="2338" spans="1:11" ht="18" x14ac:dyDescent="0.2">
      <c r="A2338" s="862">
        <v>1917620</v>
      </c>
      <c r="B2338" s="863" t="s">
        <v>2376</v>
      </c>
      <c r="C2338" s="862" t="s">
        <v>61</v>
      </c>
      <c r="D2338" s="802">
        <f t="shared" si="36"/>
        <v>9.25</v>
      </c>
      <c r="G2338" s="872">
        <v>9.0500000000000007</v>
      </c>
      <c r="J2338" s="840" t="s">
        <v>15822</v>
      </c>
      <c r="K2338" s="848">
        <f>IFERROR(VLOOKUP(J2338,REAJUSTE!A:AA,27,FALSE),"")</f>
        <v>1.0229999999999999</v>
      </c>
    </row>
    <row r="2339" spans="1:11" ht="18" x14ac:dyDescent="0.2">
      <c r="A2339" s="862">
        <v>1917621</v>
      </c>
      <c r="B2339" s="863" t="s">
        <v>2377</v>
      </c>
      <c r="C2339" s="862" t="s">
        <v>61</v>
      </c>
      <c r="D2339" s="802">
        <f t="shared" si="36"/>
        <v>10.78</v>
      </c>
      <c r="G2339" s="872">
        <v>10.54</v>
      </c>
      <c r="J2339" s="840" t="s">
        <v>15822</v>
      </c>
      <c r="K2339" s="848">
        <f>IFERROR(VLOOKUP(J2339,REAJUSTE!A:AA,27,FALSE),"")</f>
        <v>1.0229999999999999</v>
      </c>
    </row>
    <row r="2340" spans="1:11" ht="18" x14ac:dyDescent="0.2">
      <c r="A2340" s="862">
        <v>1917622</v>
      </c>
      <c r="B2340" s="863" t="s">
        <v>2378</v>
      </c>
      <c r="C2340" s="862" t="s">
        <v>61</v>
      </c>
      <c r="D2340" s="802">
        <f t="shared" si="36"/>
        <v>13.45</v>
      </c>
      <c r="G2340" s="872">
        <v>13.15</v>
      </c>
      <c r="J2340" s="840" t="s">
        <v>15822</v>
      </c>
      <c r="K2340" s="848">
        <f>IFERROR(VLOOKUP(J2340,REAJUSTE!A:AA,27,FALSE),"")</f>
        <v>1.0229999999999999</v>
      </c>
    </row>
    <row r="2341" spans="1:11" ht="18" x14ac:dyDescent="0.2">
      <c r="A2341" s="862">
        <v>1917741</v>
      </c>
      <c r="B2341" s="863" t="s">
        <v>2379</v>
      </c>
      <c r="C2341" s="862" t="s">
        <v>61</v>
      </c>
      <c r="D2341" s="802">
        <f t="shared" si="36"/>
        <v>8.57</v>
      </c>
      <c r="G2341" s="872">
        <v>8.3800000000000008</v>
      </c>
      <c r="J2341" s="840" t="s">
        <v>15822</v>
      </c>
      <c r="K2341" s="848">
        <f>IFERROR(VLOOKUP(J2341,REAJUSTE!A:AA,27,FALSE),"")</f>
        <v>1.0229999999999999</v>
      </c>
    </row>
    <row r="2342" spans="1:11" ht="18" x14ac:dyDescent="0.2">
      <c r="A2342" s="862">
        <v>1917269</v>
      </c>
      <c r="B2342" s="863" t="s">
        <v>7564</v>
      </c>
      <c r="C2342" s="862" t="s">
        <v>61</v>
      </c>
      <c r="D2342" s="802">
        <f t="shared" si="36"/>
        <v>24.04</v>
      </c>
      <c r="G2342" s="872">
        <v>23.5</v>
      </c>
      <c r="J2342" s="840" t="s">
        <v>15822</v>
      </c>
      <c r="K2342" s="848">
        <f>IFERROR(VLOOKUP(J2342,REAJUSTE!A:AA,27,FALSE),"")</f>
        <v>1.0229999999999999</v>
      </c>
    </row>
    <row r="2343" spans="1:11" ht="18" x14ac:dyDescent="0.2">
      <c r="A2343" s="862">
        <v>1917270</v>
      </c>
      <c r="B2343" s="863" t="s">
        <v>7565</v>
      </c>
      <c r="C2343" s="862" t="s">
        <v>61</v>
      </c>
      <c r="D2343" s="802">
        <f t="shared" si="36"/>
        <v>32.4</v>
      </c>
      <c r="G2343" s="872">
        <v>31.68</v>
      </c>
      <c r="J2343" s="840" t="s">
        <v>15822</v>
      </c>
      <c r="K2343" s="848">
        <f>IFERROR(VLOOKUP(J2343,REAJUSTE!A:AA,27,FALSE),"")</f>
        <v>1.0229999999999999</v>
      </c>
    </row>
    <row r="2344" spans="1:11" ht="18" x14ac:dyDescent="0.2">
      <c r="A2344" s="862">
        <v>1917266</v>
      </c>
      <c r="B2344" s="863" t="s">
        <v>7566</v>
      </c>
      <c r="C2344" s="862" t="s">
        <v>61</v>
      </c>
      <c r="D2344" s="802">
        <f t="shared" si="36"/>
        <v>7.88</v>
      </c>
      <c r="G2344" s="872">
        <v>7.71</v>
      </c>
      <c r="J2344" s="840" t="s">
        <v>15822</v>
      </c>
      <c r="K2344" s="848">
        <f>IFERROR(VLOOKUP(J2344,REAJUSTE!A:AA,27,FALSE),"")</f>
        <v>1.0229999999999999</v>
      </c>
    </row>
    <row r="2345" spans="1:11" ht="18" x14ac:dyDescent="0.2">
      <c r="A2345" s="862">
        <v>1917267</v>
      </c>
      <c r="B2345" s="863" t="s">
        <v>7567</v>
      </c>
      <c r="C2345" s="862" t="s">
        <v>61</v>
      </c>
      <c r="D2345" s="802">
        <f t="shared" si="36"/>
        <v>11.43</v>
      </c>
      <c r="G2345" s="872">
        <v>11.18</v>
      </c>
      <c r="J2345" s="840" t="s">
        <v>15822</v>
      </c>
      <c r="K2345" s="848">
        <f>IFERROR(VLOOKUP(J2345,REAJUSTE!A:AA,27,FALSE),"")</f>
        <v>1.0229999999999999</v>
      </c>
    </row>
    <row r="2346" spans="1:11" ht="18" x14ac:dyDescent="0.2">
      <c r="A2346" s="862">
        <v>1917268</v>
      </c>
      <c r="B2346" s="863" t="s">
        <v>7568</v>
      </c>
      <c r="C2346" s="862" t="s">
        <v>61</v>
      </c>
      <c r="D2346" s="802">
        <f t="shared" si="36"/>
        <v>17.440000000000001</v>
      </c>
      <c r="G2346" s="872">
        <v>17.05</v>
      </c>
      <c r="J2346" s="840" t="s">
        <v>15822</v>
      </c>
      <c r="K2346" s="848">
        <f>IFERROR(VLOOKUP(J2346,REAJUSTE!A:AA,27,FALSE),"")</f>
        <v>1.0229999999999999</v>
      </c>
    </row>
    <row r="2347" spans="1:11" ht="18" x14ac:dyDescent="0.2">
      <c r="A2347" s="862">
        <v>1917728</v>
      </c>
      <c r="B2347" s="863" t="s">
        <v>7569</v>
      </c>
      <c r="C2347" s="862" t="s">
        <v>61</v>
      </c>
      <c r="D2347" s="802">
        <f t="shared" si="36"/>
        <v>7.27</v>
      </c>
      <c r="G2347" s="872">
        <v>7.11</v>
      </c>
      <c r="J2347" s="840" t="s">
        <v>15822</v>
      </c>
      <c r="K2347" s="848">
        <f>IFERROR(VLOOKUP(J2347,REAJUSTE!A:AA,27,FALSE),"")</f>
        <v>1.0229999999999999</v>
      </c>
    </row>
    <row r="2348" spans="1:11" ht="18" x14ac:dyDescent="0.2">
      <c r="A2348" s="862">
        <v>1917358</v>
      </c>
      <c r="B2348" s="863" t="s">
        <v>7570</v>
      </c>
      <c r="C2348" s="862" t="s">
        <v>61</v>
      </c>
      <c r="D2348" s="802">
        <f t="shared" si="36"/>
        <v>7.37</v>
      </c>
      <c r="G2348" s="872">
        <v>7.21</v>
      </c>
      <c r="J2348" s="840" t="s">
        <v>15822</v>
      </c>
      <c r="K2348" s="848">
        <f>IFERROR(VLOOKUP(J2348,REAJUSTE!A:AA,27,FALSE),"")</f>
        <v>1.0229999999999999</v>
      </c>
    </row>
    <row r="2349" spans="1:11" ht="18" x14ac:dyDescent="0.2">
      <c r="A2349" s="862">
        <v>1917362</v>
      </c>
      <c r="B2349" s="863" t="s">
        <v>7571</v>
      </c>
      <c r="C2349" s="862" t="s">
        <v>61</v>
      </c>
      <c r="D2349" s="802">
        <f t="shared" si="36"/>
        <v>35.369999999999997</v>
      </c>
      <c r="G2349" s="872">
        <v>34.58</v>
      </c>
      <c r="J2349" s="840" t="s">
        <v>15822</v>
      </c>
      <c r="K2349" s="848">
        <f>IFERROR(VLOOKUP(J2349,REAJUSTE!A:AA,27,FALSE),"")</f>
        <v>1.0229999999999999</v>
      </c>
    </row>
    <row r="2350" spans="1:11" ht="18" x14ac:dyDescent="0.2">
      <c r="A2350" s="862">
        <v>1917363</v>
      </c>
      <c r="B2350" s="863" t="s">
        <v>7572</v>
      </c>
      <c r="C2350" s="862" t="s">
        <v>61</v>
      </c>
      <c r="D2350" s="802">
        <f t="shared" si="36"/>
        <v>43.11</v>
      </c>
      <c r="G2350" s="872">
        <v>42.15</v>
      </c>
      <c r="J2350" s="840" t="s">
        <v>15822</v>
      </c>
      <c r="K2350" s="848">
        <f>IFERROR(VLOOKUP(J2350,REAJUSTE!A:AA,27,FALSE),"")</f>
        <v>1.0229999999999999</v>
      </c>
    </row>
    <row r="2351" spans="1:11" ht="18" x14ac:dyDescent="0.2">
      <c r="A2351" s="862">
        <v>1917359</v>
      </c>
      <c r="B2351" s="863" t="s">
        <v>7573</v>
      </c>
      <c r="C2351" s="862" t="s">
        <v>61</v>
      </c>
      <c r="D2351" s="802">
        <f t="shared" si="36"/>
        <v>10.38</v>
      </c>
      <c r="G2351" s="872">
        <v>10.15</v>
      </c>
      <c r="J2351" s="840" t="s">
        <v>15822</v>
      </c>
      <c r="K2351" s="848">
        <f>IFERROR(VLOOKUP(J2351,REAJUSTE!A:AA,27,FALSE),"")</f>
        <v>1.0229999999999999</v>
      </c>
    </row>
    <row r="2352" spans="1:11" ht="18" x14ac:dyDescent="0.2">
      <c r="A2352" s="862">
        <v>1917360</v>
      </c>
      <c r="B2352" s="863" t="s">
        <v>7574</v>
      </c>
      <c r="C2352" s="862" t="s">
        <v>61</v>
      </c>
      <c r="D2352" s="802">
        <f t="shared" si="36"/>
        <v>16.96</v>
      </c>
      <c r="G2352" s="872">
        <v>16.579999999999998</v>
      </c>
      <c r="J2352" s="840" t="s">
        <v>15822</v>
      </c>
      <c r="K2352" s="848">
        <f>IFERROR(VLOOKUP(J2352,REAJUSTE!A:AA,27,FALSE),"")</f>
        <v>1.0229999999999999</v>
      </c>
    </row>
    <row r="2353" spans="1:11" ht="18" x14ac:dyDescent="0.2">
      <c r="A2353" s="862">
        <v>1917361</v>
      </c>
      <c r="B2353" s="863" t="s">
        <v>7575</v>
      </c>
      <c r="C2353" s="862" t="s">
        <v>61</v>
      </c>
      <c r="D2353" s="802">
        <f t="shared" si="36"/>
        <v>25.38</v>
      </c>
      <c r="G2353" s="872">
        <v>24.81</v>
      </c>
      <c r="J2353" s="840" t="s">
        <v>15822</v>
      </c>
      <c r="K2353" s="848">
        <f>IFERROR(VLOOKUP(J2353,REAJUSTE!A:AA,27,FALSE),"")</f>
        <v>1.0229999999999999</v>
      </c>
    </row>
    <row r="2354" spans="1:11" ht="18" x14ac:dyDescent="0.2">
      <c r="A2354" s="862">
        <v>1917476</v>
      </c>
      <c r="B2354" s="863" t="s">
        <v>2380</v>
      </c>
      <c r="C2354" s="862" t="s">
        <v>61</v>
      </c>
      <c r="D2354" s="802">
        <f t="shared" si="36"/>
        <v>26.25</v>
      </c>
      <c r="G2354" s="872">
        <v>25.66</v>
      </c>
      <c r="J2354" s="840" t="s">
        <v>15822</v>
      </c>
      <c r="K2354" s="848">
        <f>IFERROR(VLOOKUP(J2354,REAJUSTE!A:AA,27,FALSE),"")</f>
        <v>1.0229999999999999</v>
      </c>
    </row>
    <row r="2355" spans="1:11" ht="18" x14ac:dyDescent="0.2">
      <c r="A2355" s="862">
        <v>1917477</v>
      </c>
      <c r="B2355" s="863" t="s">
        <v>2381</v>
      </c>
      <c r="C2355" s="862" t="s">
        <v>61</v>
      </c>
      <c r="D2355" s="802">
        <f t="shared" si="36"/>
        <v>33.79</v>
      </c>
      <c r="G2355" s="872">
        <v>33.04</v>
      </c>
      <c r="J2355" s="840" t="s">
        <v>15822</v>
      </c>
      <c r="K2355" s="848">
        <f>IFERROR(VLOOKUP(J2355,REAJUSTE!A:AA,27,FALSE),"")</f>
        <v>1.0229999999999999</v>
      </c>
    </row>
    <row r="2356" spans="1:11" ht="18" x14ac:dyDescent="0.2">
      <c r="A2356" s="862">
        <v>1917478</v>
      </c>
      <c r="B2356" s="863" t="s">
        <v>2382</v>
      </c>
      <c r="C2356" s="862" t="s">
        <v>61</v>
      </c>
      <c r="D2356" s="802">
        <f t="shared" si="36"/>
        <v>43.41</v>
      </c>
      <c r="G2356" s="872">
        <v>42.44</v>
      </c>
      <c r="J2356" s="840" t="s">
        <v>15822</v>
      </c>
      <c r="K2356" s="848">
        <f>IFERROR(VLOOKUP(J2356,REAJUSTE!A:AA,27,FALSE),"")</f>
        <v>1.0229999999999999</v>
      </c>
    </row>
    <row r="2357" spans="1:11" ht="18" x14ac:dyDescent="0.2">
      <c r="A2357" s="862">
        <v>1917479</v>
      </c>
      <c r="B2357" s="863" t="s">
        <v>2383</v>
      </c>
      <c r="C2357" s="862" t="s">
        <v>61</v>
      </c>
      <c r="D2357" s="802">
        <f t="shared" si="36"/>
        <v>47.24</v>
      </c>
      <c r="G2357" s="872">
        <v>46.18</v>
      </c>
      <c r="J2357" s="840" t="s">
        <v>15822</v>
      </c>
      <c r="K2357" s="848">
        <f>IFERROR(VLOOKUP(J2357,REAJUSTE!A:AA,27,FALSE),"")</f>
        <v>1.0229999999999999</v>
      </c>
    </row>
    <row r="2358" spans="1:11" ht="18" x14ac:dyDescent="0.2">
      <c r="A2358" s="862">
        <v>1917473</v>
      </c>
      <c r="B2358" s="863" t="s">
        <v>2384</v>
      </c>
      <c r="C2358" s="862" t="s">
        <v>61</v>
      </c>
      <c r="D2358" s="802">
        <f t="shared" si="36"/>
        <v>12.01</v>
      </c>
      <c r="G2358" s="872">
        <v>11.74</v>
      </c>
      <c r="J2358" s="840" t="s">
        <v>15822</v>
      </c>
      <c r="K2358" s="848">
        <f>IFERROR(VLOOKUP(J2358,REAJUSTE!A:AA,27,FALSE),"")</f>
        <v>1.0229999999999999</v>
      </c>
    </row>
    <row r="2359" spans="1:11" ht="18" x14ac:dyDescent="0.2">
      <c r="A2359" s="862">
        <v>1917474</v>
      </c>
      <c r="B2359" s="863" t="s">
        <v>2385</v>
      </c>
      <c r="C2359" s="862" t="s">
        <v>61</v>
      </c>
      <c r="D2359" s="802">
        <f t="shared" si="36"/>
        <v>15.44</v>
      </c>
      <c r="G2359" s="872">
        <v>15.1</v>
      </c>
      <c r="J2359" s="840" t="s">
        <v>15822</v>
      </c>
      <c r="K2359" s="848">
        <f>IFERROR(VLOOKUP(J2359,REAJUSTE!A:AA,27,FALSE),"")</f>
        <v>1.0229999999999999</v>
      </c>
    </row>
    <row r="2360" spans="1:11" ht="18" x14ac:dyDescent="0.2">
      <c r="A2360" s="862">
        <v>1917475</v>
      </c>
      <c r="B2360" s="863" t="s">
        <v>2386</v>
      </c>
      <c r="C2360" s="862" t="s">
        <v>61</v>
      </c>
      <c r="D2360" s="802">
        <f t="shared" si="36"/>
        <v>19.79</v>
      </c>
      <c r="G2360" s="872">
        <v>19.350000000000001</v>
      </c>
      <c r="J2360" s="840" t="s">
        <v>15822</v>
      </c>
      <c r="K2360" s="848">
        <f>IFERROR(VLOOKUP(J2360,REAJUSTE!A:AA,27,FALSE),"")</f>
        <v>1.0229999999999999</v>
      </c>
    </row>
    <row r="2361" spans="1:11" ht="18" x14ac:dyDescent="0.2">
      <c r="A2361" s="862">
        <v>1917736</v>
      </c>
      <c r="B2361" s="863" t="s">
        <v>2387</v>
      </c>
      <c r="C2361" s="862" t="s">
        <v>61</v>
      </c>
      <c r="D2361" s="802">
        <f t="shared" si="36"/>
        <v>8.67</v>
      </c>
      <c r="G2361" s="872">
        <v>8.48</v>
      </c>
      <c r="J2361" s="840" t="s">
        <v>15822</v>
      </c>
      <c r="K2361" s="848">
        <f>IFERROR(VLOOKUP(J2361,REAJUSTE!A:AA,27,FALSE),"")</f>
        <v>1.0229999999999999</v>
      </c>
    </row>
    <row r="2362" spans="1:11" ht="18" x14ac:dyDescent="0.2">
      <c r="A2362" s="862">
        <v>1917067</v>
      </c>
      <c r="B2362" s="863" t="s">
        <v>7576</v>
      </c>
      <c r="C2362" s="862" t="s">
        <v>61</v>
      </c>
      <c r="D2362" s="802">
        <f t="shared" si="36"/>
        <v>11.52</v>
      </c>
      <c r="G2362" s="872">
        <v>11.27</v>
      </c>
      <c r="J2362" s="840" t="s">
        <v>15822</v>
      </c>
      <c r="K2362" s="848">
        <f>IFERROR(VLOOKUP(J2362,REAJUSTE!A:AA,27,FALSE),"")</f>
        <v>1.0229999999999999</v>
      </c>
    </row>
    <row r="2363" spans="1:11" ht="18" x14ac:dyDescent="0.2">
      <c r="A2363" s="862">
        <v>1917068</v>
      </c>
      <c r="B2363" s="863" t="s">
        <v>7577</v>
      </c>
      <c r="C2363" s="862" t="s">
        <v>61</v>
      </c>
      <c r="D2363" s="802">
        <f t="shared" si="36"/>
        <v>11.76</v>
      </c>
      <c r="G2363" s="872">
        <v>11.5</v>
      </c>
      <c r="J2363" s="840" t="s">
        <v>15822</v>
      </c>
      <c r="K2363" s="848">
        <f>IFERROR(VLOOKUP(J2363,REAJUSTE!A:AA,27,FALSE),"")</f>
        <v>1.0229999999999999</v>
      </c>
    </row>
    <row r="2364" spans="1:11" ht="18" x14ac:dyDescent="0.2">
      <c r="A2364" s="862">
        <v>1917069</v>
      </c>
      <c r="B2364" s="863" t="s">
        <v>7578</v>
      </c>
      <c r="C2364" s="862" t="s">
        <v>61</v>
      </c>
      <c r="D2364" s="802">
        <f t="shared" si="36"/>
        <v>11.99</v>
      </c>
      <c r="G2364" s="872">
        <v>11.73</v>
      </c>
      <c r="J2364" s="840" t="s">
        <v>15822</v>
      </c>
      <c r="K2364" s="848">
        <f>IFERROR(VLOOKUP(J2364,REAJUSTE!A:AA,27,FALSE),"")</f>
        <v>1.0229999999999999</v>
      </c>
    </row>
    <row r="2365" spans="1:11" ht="18" x14ac:dyDescent="0.2">
      <c r="A2365" s="862">
        <v>1917070</v>
      </c>
      <c r="B2365" s="863" t="s">
        <v>7579</v>
      </c>
      <c r="C2365" s="862" t="s">
        <v>61</v>
      </c>
      <c r="D2365" s="802">
        <f t="shared" si="36"/>
        <v>12.24</v>
      </c>
      <c r="G2365" s="872">
        <v>11.97</v>
      </c>
      <c r="J2365" s="840" t="s">
        <v>15822</v>
      </c>
      <c r="K2365" s="848">
        <f>IFERROR(VLOOKUP(J2365,REAJUSTE!A:AA,27,FALSE),"")</f>
        <v>1.0229999999999999</v>
      </c>
    </row>
    <row r="2366" spans="1:11" ht="18" x14ac:dyDescent="0.2">
      <c r="A2366" s="862">
        <v>1917071</v>
      </c>
      <c r="B2366" s="863" t="s">
        <v>7580</v>
      </c>
      <c r="C2366" s="862" t="s">
        <v>61</v>
      </c>
      <c r="D2366" s="802">
        <f t="shared" si="36"/>
        <v>12.51</v>
      </c>
      <c r="G2366" s="872">
        <v>12.23</v>
      </c>
      <c r="J2366" s="840" t="s">
        <v>15822</v>
      </c>
      <c r="K2366" s="848">
        <f>IFERROR(VLOOKUP(J2366,REAJUSTE!A:AA,27,FALSE),"")</f>
        <v>1.0229999999999999</v>
      </c>
    </row>
    <row r="2367" spans="1:11" ht="15" x14ac:dyDescent="0.2">
      <c r="A2367" s="862">
        <v>1917072</v>
      </c>
      <c r="B2367" s="863" t="s">
        <v>7581</v>
      </c>
      <c r="C2367" s="862" t="s">
        <v>61</v>
      </c>
      <c r="D2367" s="802">
        <f t="shared" si="36"/>
        <v>12.64</v>
      </c>
      <c r="G2367" s="872">
        <v>12.36</v>
      </c>
      <c r="J2367" s="840" t="s">
        <v>15822</v>
      </c>
      <c r="K2367" s="848">
        <f>IFERROR(VLOOKUP(J2367,REAJUSTE!A:AA,27,FALSE),"")</f>
        <v>1.0229999999999999</v>
      </c>
    </row>
    <row r="2368" spans="1:11" ht="18" x14ac:dyDescent="0.2">
      <c r="A2368" s="862">
        <v>1901572</v>
      </c>
      <c r="B2368" s="863" t="s">
        <v>7582</v>
      </c>
      <c r="C2368" s="862" t="s">
        <v>61</v>
      </c>
      <c r="D2368" s="802">
        <f t="shared" si="36"/>
        <v>7.61</v>
      </c>
      <c r="G2368" s="872">
        <v>7.44</v>
      </c>
      <c r="J2368" s="840" t="s">
        <v>15822</v>
      </c>
      <c r="K2368" s="848">
        <f>IFERROR(VLOOKUP(J2368,REAJUSTE!A:AA,27,FALSE),"")</f>
        <v>1.0229999999999999</v>
      </c>
    </row>
    <row r="2369" spans="1:11" ht="18" x14ac:dyDescent="0.2">
      <c r="A2369" s="862">
        <v>1901573</v>
      </c>
      <c r="B2369" s="863" t="s">
        <v>7583</v>
      </c>
      <c r="C2369" s="862" t="s">
        <v>61</v>
      </c>
      <c r="D2369" s="802">
        <f t="shared" si="36"/>
        <v>7.68</v>
      </c>
      <c r="G2369" s="872">
        <v>7.51</v>
      </c>
      <c r="J2369" s="840" t="s">
        <v>15822</v>
      </c>
      <c r="K2369" s="848">
        <f>IFERROR(VLOOKUP(J2369,REAJUSTE!A:AA,27,FALSE),"")</f>
        <v>1.0229999999999999</v>
      </c>
    </row>
    <row r="2370" spans="1:11" ht="18" x14ac:dyDescent="0.2">
      <c r="A2370" s="862">
        <v>1901574</v>
      </c>
      <c r="B2370" s="863" t="s">
        <v>7584</v>
      </c>
      <c r="C2370" s="862" t="s">
        <v>61</v>
      </c>
      <c r="D2370" s="802">
        <f t="shared" si="36"/>
        <v>7.75</v>
      </c>
      <c r="G2370" s="872">
        <v>7.58</v>
      </c>
      <c r="J2370" s="840" t="s">
        <v>15822</v>
      </c>
      <c r="K2370" s="848">
        <f>IFERROR(VLOOKUP(J2370,REAJUSTE!A:AA,27,FALSE),"")</f>
        <v>1.0229999999999999</v>
      </c>
    </row>
    <row r="2371" spans="1:11" ht="18" x14ac:dyDescent="0.2">
      <c r="A2371" s="862">
        <v>1901575</v>
      </c>
      <c r="B2371" s="863" t="s">
        <v>7585</v>
      </c>
      <c r="C2371" s="862" t="s">
        <v>61</v>
      </c>
      <c r="D2371" s="802">
        <f t="shared" si="36"/>
        <v>7.82</v>
      </c>
      <c r="G2371" s="872">
        <v>7.65</v>
      </c>
      <c r="J2371" s="840" t="s">
        <v>15822</v>
      </c>
      <c r="K2371" s="848">
        <f>IFERROR(VLOOKUP(J2371,REAJUSTE!A:AA,27,FALSE),"")</f>
        <v>1.0229999999999999</v>
      </c>
    </row>
    <row r="2372" spans="1:11" ht="18" x14ac:dyDescent="0.2">
      <c r="A2372" s="862">
        <v>1901576</v>
      </c>
      <c r="B2372" s="863" t="s">
        <v>7586</v>
      </c>
      <c r="C2372" s="862" t="s">
        <v>61</v>
      </c>
      <c r="D2372" s="802">
        <f t="shared" si="36"/>
        <v>7.9</v>
      </c>
      <c r="G2372" s="872">
        <v>7.73</v>
      </c>
      <c r="J2372" s="840" t="s">
        <v>15822</v>
      </c>
      <c r="K2372" s="848">
        <f>IFERROR(VLOOKUP(J2372,REAJUSTE!A:AA,27,FALSE),"")</f>
        <v>1.0229999999999999</v>
      </c>
    </row>
    <row r="2373" spans="1:11" ht="15" x14ac:dyDescent="0.2">
      <c r="A2373" s="862">
        <v>1901571</v>
      </c>
      <c r="B2373" s="863" t="s">
        <v>7587</v>
      </c>
      <c r="C2373" s="862" t="s">
        <v>61</v>
      </c>
      <c r="D2373" s="802">
        <f t="shared" si="36"/>
        <v>7.94</v>
      </c>
      <c r="G2373" s="872">
        <v>7.77</v>
      </c>
      <c r="J2373" s="840" t="s">
        <v>15822</v>
      </c>
      <c r="K2373" s="848">
        <f>IFERROR(VLOOKUP(J2373,REAJUSTE!A:AA,27,FALSE),"")</f>
        <v>1.0229999999999999</v>
      </c>
    </row>
    <row r="2374" spans="1:11" ht="18" x14ac:dyDescent="0.2">
      <c r="A2374" s="862">
        <v>1901578</v>
      </c>
      <c r="B2374" s="863" t="s">
        <v>7588</v>
      </c>
      <c r="C2374" s="862" t="s">
        <v>61</v>
      </c>
      <c r="D2374" s="802">
        <f t="shared" si="36"/>
        <v>9.99</v>
      </c>
      <c r="G2374" s="872">
        <v>9.77</v>
      </c>
      <c r="J2374" s="840" t="s">
        <v>15822</v>
      </c>
      <c r="K2374" s="848">
        <f>IFERROR(VLOOKUP(J2374,REAJUSTE!A:AA,27,FALSE),"")</f>
        <v>1.0229999999999999</v>
      </c>
    </row>
    <row r="2375" spans="1:11" ht="18" x14ac:dyDescent="0.2">
      <c r="A2375" s="862">
        <v>1901579</v>
      </c>
      <c r="B2375" s="863" t="s">
        <v>7589</v>
      </c>
      <c r="C2375" s="862" t="s">
        <v>61</v>
      </c>
      <c r="D2375" s="802">
        <f t="shared" si="36"/>
        <v>10.050000000000001</v>
      </c>
      <c r="G2375" s="872">
        <v>9.83</v>
      </c>
      <c r="J2375" s="840" t="s">
        <v>15822</v>
      </c>
      <c r="K2375" s="848">
        <f>IFERROR(VLOOKUP(J2375,REAJUSTE!A:AA,27,FALSE),"")</f>
        <v>1.0229999999999999</v>
      </c>
    </row>
    <row r="2376" spans="1:11" ht="18" x14ac:dyDescent="0.2">
      <c r="A2376" s="862">
        <v>1901580</v>
      </c>
      <c r="B2376" s="863" t="s">
        <v>7590</v>
      </c>
      <c r="C2376" s="862" t="s">
        <v>61</v>
      </c>
      <c r="D2376" s="802">
        <f t="shared" si="36"/>
        <v>10.119999999999999</v>
      </c>
      <c r="G2376" s="872">
        <v>9.9</v>
      </c>
      <c r="J2376" s="840" t="s">
        <v>15822</v>
      </c>
      <c r="K2376" s="848">
        <f>IFERROR(VLOOKUP(J2376,REAJUSTE!A:AA,27,FALSE),"")</f>
        <v>1.0229999999999999</v>
      </c>
    </row>
    <row r="2377" spans="1:11" ht="18" x14ac:dyDescent="0.2">
      <c r="A2377" s="862">
        <v>1901581</v>
      </c>
      <c r="B2377" s="863" t="s">
        <v>7591</v>
      </c>
      <c r="C2377" s="862" t="s">
        <v>61</v>
      </c>
      <c r="D2377" s="802">
        <f t="shared" si="36"/>
        <v>10.19</v>
      </c>
      <c r="G2377" s="872">
        <v>9.9700000000000006</v>
      </c>
      <c r="J2377" s="840" t="s">
        <v>15822</v>
      </c>
      <c r="K2377" s="848">
        <f>IFERROR(VLOOKUP(J2377,REAJUSTE!A:AA,27,FALSE),"")</f>
        <v>1.0229999999999999</v>
      </c>
    </row>
    <row r="2378" spans="1:11" ht="18" x14ac:dyDescent="0.2">
      <c r="A2378" s="862">
        <v>1901582</v>
      </c>
      <c r="B2378" s="863" t="s">
        <v>7592</v>
      </c>
      <c r="C2378" s="862" t="s">
        <v>61</v>
      </c>
      <c r="D2378" s="802">
        <f t="shared" si="36"/>
        <v>10.27</v>
      </c>
      <c r="G2378" s="872">
        <v>10.039999999999999</v>
      </c>
      <c r="J2378" s="840" t="s">
        <v>15822</v>
      </c>
      <c r="K2378" s="848">
        <f>IFERROR(VLOOKUP(J2378,REAJUSTE!A:AA,27,FALSE),"")</f>
        <v>1.0229999999999999</v>
      </c>
    </row>
    <row r="2379" spans="1:11" ht="15" x14ac:dyDescent="0.2">
      <c r="A2379" s="862">
        <v>1901577</v>
      </c>
      <c r="B2379" s="863" t="s">
        <v>7593</v>
      </c>
      <c r="C2379" s="862" t="s">
        <v>61</v>
      </c>
      <c r="D2379" s="802">
        <f t="shared" ref="D2379:D2442" si="37">TRUNC(G2379*K2379,2)</f>
        <v>10.31</v>
      </c>
      <c r="G2379" s="872">
        <v>10.08</v>
      </c>
      <c r="J2379" s="840" t="s">
        <v>15822</v>
      </c>
      <c r="K2379" s="848">
        <f>IFERROR(VLOOKUP(J2379,REAJUSTE!A:AA,27,FALSE),"")</f>
        <v>1.0229999999999999</v>
      </c>
    </row>
    <row r="2380" spans="1:11" ht="18" x14ac:dyDescent="0.2">
      <c r="A2380" s="862">
        <v>1917103</v>
      </c>
      <c r="B2380" s="863" t="s">
        <v>7594</v>
      </c>
      <c r="C2380" s="862" t="s">
        <v>61</v>
      </c>
      <c r="D2380" s="802">
        <f t="shared" si="37"/>
        <v>8.15</v>
      </c>
      <c r="G2380" s="872">
        <v>7.97</v>
      </c>
      <c r="J2380" s="840" t="s">
        <v>15822</v>
      </c>
      <c r="K2380" s="848">
        <f>IFERROR(VLOOKUP(J2380,REAJUSTE!A:AA,27,FALSE),"")</f>
        <v>1.0229999999999999</v>
      </c>
    </row>
    <row r="2381" spans="1:11" ht="18" x14ac:dyDescent="0.2">
      <c r="A2381" s="862">
        <v>1917104</v>
      </c>
      <c r="B2381" s="863" t="s">
        <v>7595</v>
      </c>
      <c r="C2381" s="862" t="s">
        <v>61</v>
      </c>
      <c r="D2381" s="802">
        <f t="shared" si="37"/>
        <v>8.2899999999999991</v>
      </c>
      <c r="G2381" s="872">
        <v>8.11</v>
      </c>
      <c r="J2381" s="840" t="s">
        <v>15822</v>
      </c>
      <c r="K2381" s="848">
        <f>IFERROR(VLOOKUP(J2381,REAJUSTE!A:AA,27,FALSE),"")</f>
        <v>1.0229999999999999</v>
      </c>
    </row>
    <row r="2382" spans="1:11" ht="18" x14ac:dyDescent="0.2">
      <c r="A2382" s="862">
        <v>1917105</v>
      </c>
      <c r="B2382" s="863" t="s">
        <v>7596</v>
      </c>
      <c r="C2382" s="862" t="s">
        <v>61</v>
      </c>
      <c r="D2382" s="802">
        <f t="shared" si="37"/>
        <v>8.43</v>
      </c>
      <c r="G2382" s="872">
        <v>8.25</v>
      </c>
      <c r="J2382" s="840" t="s">
        <v>15822</v>
      </c>
      <c r="K2382" s="848">
        <f>IFERROR(VLOOKUP(J2382,REAJUSTE!A:AA,27,FALSE),"")</f>
        <v>1.0229999999999999</v>
      </c>
    </row>
    <row r="2383" spans="1:11" ht="18" x14ac:dyDescent="0.2">
      <c r="A2383" s="862">
        <v>1917106</v>
      </c>
      <c r="B2383" s="863" t="s">
        <v>7597</v>
      </c>
      <c r="C2383" s="862" t="s">
        <v>61</v>
      </c>
      <c r="D2383" s="802">
        <f t="shared" si="37"/>
        <v>8.59</v>
      </c>
      <c r="G2383" s="872">
        <v>8.4</v>
      </c>
      <c r="J2383" s="840" t="s">
        <v>15822</v>
      </c>
      <c r="K2383" s="848">
        <f>IFERROR(VLOOKUP(J2383,REAJUSTE!A:AA,27,FALSE),"")</f>
        <v>1.0229999999999999</v>
      </c>
    </row>
    <row r="2384" spans="1:11" ht="18" x14ac:dyDescent="0.2">
      <c r="A2384" s="862">
        <v>1917107</v>
      </c>
      <c r="B2384" s="863" t="s">
        <v>7598</v>
      </c>
      <c r="C2384" s="862" t="s">
        <v>61</v>
      </c>
      <c r="D2384" s="802">
        <f t="shared" si="37"/>
        <v>8.75</v>
      </c>
      <c r="G2384" s="872">
        <v>8.56</v>
      </c>
      <c r="J2384" s="840" t="s">
        <v>15822</v>
      </c>
      <c r="K2384" s="848">
        <f>IFERROR(VLOOKUP(J2384,REAJUSTE!A:AA,27,FALSE),"")</f>
        <v>1.0229999999999999</v>
      </c>
    </row>
    <row r="2385" spans="1:11" ht="15" x14ac:dyDescent="0.2">
      <c r="A2385" s="862">
        <v>1917108</v>
      </c>
      <c r="B2385" s="863" t="s">
        <v>7599</v>
      </c>
      <c r="C2385" s="862" t="s">
        <v>61</v>
      </c>
      <c r="D2385" s="802">
        <f t="shared" si="37"/>
        <v>8.84</v>
      </c>
      <c r="G2385" s="872">
        <v>8.65</v>
      </c>
      <c r="J2385" s="840" t="s">
        <v>15822</v>
      </c>
      <c r="K2385" s="848">
        <f>IFERROR(VLOOKUP(J2385,REAJUSTE!A:AA,27,FALSE),"")</f>
        <v>1.0229999999999999</v>
      </c>
    </row>
    <row r="2386" spans="1:11" ht="18" x14ac:dyDescent="0.2">
      <c r="A2386" s="862">
        <v>1901583</v>
      </c>
      <c r="B2386" s="863" t="s">
        <v>7600</v>
      </c>
      <c r="C2386" s="862" t="s">
        <v>61</v>
      </c>
      <c r="D2386" s="802">
        <f t="shared" si="37"/>
        <v>12.43</v>
      </c>
      <c r="G2386" s="872">
        <v>12.16</v>
      </c>
      <c r="J2386" s="840" t="s">
        <v>15822</v>
      </c>
      <c r="K2386" s="848">
        <f>IFERROR(VLOOKUP(J2386,REAJUSTE!A:AA,27,FALSE),"")</f>
        <v>1.0229999999999999</v>
      </c>
    </row>
    <row r="2387" spans="1:11" ht="18" x14ac:dyDescent="0.2">
      <c r="A2387" s="862">
        <v>1901584</v>
      </c>
      <c r="B2387" s="863" t="s">
        <v>7601</v>
      </c>
      <c r="C2387" s="862" t="s">
        <v>61</v>
      </c>
      <c r="D2387" s="802">
        <f t="shared" si="37"/>
        <v>12.5</v>
      </c>
      <c r="G2387" s="872">
        <v>12.22</v>
      </c>
      <c r="J2387" s="840" t="s">
        <v>15822</v>
      </c>
      <c r="K2387" s="848">
        <f>IFERROR(VLOOKUP(J2387,REAJUSTE!A:AA,27,FALSE),"")</f>
        <v>1.0229999999999999</v>
      </c>
    </row>
    <row r="2388" spans="1:11" ht="18" x14ac:dyDescent="0.2">
      <c r="A2388" s="862">
        <v>1901585</v>
      </c>
      <c r="B2388" s="863" t="s">
        <v>7602</v>
      </c>
      <c r="C2388" s="862" t="s">
        <v>61</v>
      </c>
      <c r="D2388" s="802">
        <f t="shared" si="37"/>
        <v>12.56</v>
      </c>
      <c r="G2388" s="872">
        <v>12.28</v>
      </c>
      <c r="J2388" s="840" t="s">
        <v>15822</v>
      </c>
      <c r="K2388" s="848">
        <f>IFERROR(VLOOKUP(J2388,REAJUSTE!A:AA,27,FALSE),"")</f>
        <v>1.0229999999999999</v>
      </c>
    </row>
    <row r="2389" spans="1:11" ht="18" x14ac:dyDescent="0.2">
      <c r="A2389" s="862">
        <v>1901586</v>
      </c>
      <c r="B2389" s="863" t="s">
        <v>7603</v>
      </c>
      <c r="C2389" s="862" t="s">
        <v>61</v>
      </c>
      <c r="D2389" s="802">
        <f t="shared" si="37"/>
        <v>12.63</v>
      </c>
      <c r="G2389" s="872">
        <v>12.35</v>
      </c>
      <c r="J2389" s="840" t="s">
        <v>15822</v>
      </c>
      <c r="K2389" s="848">
        <f>IFERROR(VLOOKUP(J2389,REAJUSTE!A:AA,27,FALSE),"")</f>
        <v>1.0229999999999999</v>
      </c>
    </row>
    <row r="2390" spans="1:11" ht="18" x14ac:dyDescent="0.2">
      <c r="A2390" s="862">
        <v>1901587</v>
      </c>
      <c r="B2390" s="863" t="s">
        <v>7604</v>
      </c>
      <c r="C2390" s="862" t="s">
        <v>61</v>
      </c>
      <c r="D2390" s="802">
        <f t="shared" si="37"/>
        <v>12.7</v>
      </c>
      <c r="G2390" s="872">
        <v>12.42</v>
      </c>
      <c r="J2390" s="840" t="s">
        <v>15822</v>
      </c>
      <c r="K2390" s="848">
        <f>IFERROR(VLOOKUP(J2390,REAJUSTE!A:AA,27,FALSE),"")</f>
        <v>1.0229999999999999</v>
      </c>
    </row>
    <row r="2391" spans="1:11" ht="15" x14ac:dyDescent="0.2">
      <c r="A2391" s="862">
        <v>1901588</v>
      </c>
      <c r="B2391" s="863" t="s">
        <v>7605</v>
      </c>
      <c r="C2391" s="862" t="s">
        <v>61</v>
      </c>
      <c r="D2391" s="802">
        <f t="shared" si="37"/>
        <v>12.74</v>
      </c>
      <c r="G2391" s="872">
        <v>12.46</v>
      </c>
      <c r="J2391" s="840" t="s">
        <v>15822</v>
      </c>
      <c r="K2391" s="848">
        <f>IFERROR(VLOOKUP(J2391,REAJUSTE!A:AA,27,FALSE),"")</f>
        <v>1.0229999999999999</v>
      </c>
    </row>
    <row r="2392" spans="1:11" ht="18" x14ac:dyDescent="0.2">
      <c r="A2392" s="862">
        <v>1917139</v>
      </c>
      <c r="B2392" s="863" t="s">
        <v>7606</v>
      </c>
      <c r="C2392" s="862" t="s">
        <v>61</v>
      </c>
      <c r="D2392" s="802">
        <f t="shared" si="37"/>
        <v>7.77</v>
      </c>
      <c r="G2392" s="872">
        <v>7.6</v>
      </c>
      <c r="J2392" s="840" t="s">
        <v>15822</v>
      </c>
      <c r="K2392" s="848">
        <f>IFERROR(VLOOKUP(J2392,REAJUSTE!A:AA,27,FALSE),"")</f>
        <v>1.0229999999999999</v>
      </c>
    </row>
    <row r="2393" spans="1:11" ht="18" x14ac:dyDescent="0.2">
      <c r="A2393" s="862">
        <v>1917140</v>
      </c>
      <c r="B2393" s="863" t="s">
        <v>7607</v>
      </c>
      <c r="C2393" s="862" t="s">
        <v>61</v>
      </c>
      <c r="D2393" s="802">
        <f t="shared" si="37"/>
        <v>7.88</v>
      </c>
      <c r="G2393" s="872">
        <v>7.71</v>
      </c>
      <c r="J2393" s="840" t="s">
        <v>15822</v>
      </c>
      <c r="K2393" s="848">
        <f>IFERROR(VLOOKUP(J2393,REAJUSTE!A:AA,27,FALSE),"")</f>
        <v>1.0229999999999999</v>
      </c>
    </row>
    <row r="2394" spans="1:11" ht="18" x14ac:dyDescent="0.2">
      <c r="A2394" s="862">
        <v>1917141</v>
      </c>
      <c r="B2394" s="863" t="s">
        <v>7608</v>
      </c>
      <c r="C2394" s="862" t="s">
        <v>61</v>
      </c>
      <c r="D2394" s="802">
        <f t="shared" si="37"/>
        <v>8.01</v>
      </c>
      <c r="G2394" s="872">
        <v>7.83</v>
      </c>
      <c r="J2394" s="840" t="s">
        <v>15822</v>
      </c>
      <c r="K2394" s="848">
        <f>IFERROR(VLOOKUP(J2394,REAJUSTE!A:AA,27,FALSE),"")</f>
        <v>1.0229999999999999</v>
      </c>
    </row>
    <row r="2395" spans="1:11" ht="18" x14ac:dyDescent="0.2">
      <c r="A2395" s="862">
        <v>1917142</v>
      </c>
      <c r="B2395" s="863" t="s">
        <v>7609</v>
      </c>
      <c r="C2395" s="862" t="s">
        <v>61</v>
      </c>
      <c r="D2395" s="802">
        <f t="shared" si="37"/>
        <v>8.1300000000000008</v>
      </c>
      <c r="G2395" s="872">
        <v>7.95</v>
      </c>
      <c r="J2395" s="840" t="s">
        <v>15822</v>
      </c>
      <c r="K2395" s="848">
        <f>IFERROR(VLOOKUP(J2395,REAJUSTE!A:AA,27,FALSE),"")</f>
        <v>1.0229999999999999</v>
      </c>
    </row>
    <row r="2396" spans="1:11" ht="18" x14ac:dyDescent="0.2">
      <c r="A2396" s="862">
        <v>1917143</v>
      </c>
      <c r="B2396" s="863" t="s">
        <v>7610</v>
      </c>
      <c r="C2396" s="862" t="s">
        <v>61</v>
      </c>
      <c r="D2396" s="802">
        <f t="shared" si="37"/>
        <v>8.27</v>
      </c>
      <c r="G2396" s="872">
        <v>8.09</v>
      </c>
      <c r="J2396" s="840" t="s">
        <v>15822</v>
      </c>
      <c r="K2396" s="848">
        <f>IFERROR(VLOOKUP(J2396,REAJUSTE!A:AA,27,FALSE),"")</f>
        <v>1.0229999999999999</v>
      </c>
    </row>
    <row r="2397" spans="1:11" ht="15" x14ac:dyDescent="0.2">
      <c r="A2397" s="862">
        <v>1917144</v>
      </c>
      <c r="B2397" s="863" t="s">
        <v>7611</v>
      </c>
      <c r="C2397" s="862" t="s">
        <v>61</v>
      </c>
      <c r="D2397" s="802">
        <f t="shared" si="37"/>
        <v>8.34</v>
      </c>
      <c r="G2397" s="872">
        <v>8.16</v>
      </c>
      <c r="J2397" s="840" t="s">
        <v>15822</v>
      </c>
      <c r="K2397" s="848">
        <f>IFERROR(VLOOKUP(J2397,REAJUSTE!A:AA,27,FALSE),"")</f>
        <v>1.0229999999999999</v>
      </c>
    </row>
    <row r="2398" spans="1:11" ht="18" x14ac:dyDescent="0.2">
      <c r="A2398" s="862">
        <v>1917175</v>
      </c>
      <c r="B2398" s="863" t="s">
        <v>7612</v>
      </c>
      <c r="C2398" s="862" t="s">
        <v>61</v>
      </c>
      <c r="D2398" s="802">
        <f t="shared" si="37"/>
        <v>7.39</v>
      </c>
      <c r="G2398" s="872">
        <v>7.23</v>
      </c>
      <c r="J2398" s="840" t="s">
        <v>15822</v>
      </c>
      <c r="K2398" s="848">
        <f>IFERROR(VLOOKUP(J2398,REAJUSTE!A:AA,27,FALSE),"")</f>
        <v>1.0229999999999999</v>
      </c>
    </row>
    <row r="2399" spans="1:11" ht="18" x14ac:dyDescent="0.2">
      <c r="A2399" s="862">
        <v>1917176</v>
      </c>
      <c r="B2399" s="863" t="s">
        <v>7613</v>
      </c>
      <c r="C2399" s="862" t="s">
        <v>61</v>
      </c>
      <c r="D2399" s="802">
        <f t="shared" si="37"/>
        <v>7.49</v>
      </c>
      <c r="G2399" s="872">
        <v>7.33</v>
      </c>
      <c r="J2399" s="840" t="s">
        <v>15822</v>
      </c>
      <c r="K2399" s="848">
        <f>IFERROR(VLOOKUP(J2399,REAJUSTE!A:AA,27,FALSE),"")</f>
        <v>1.0229999999999999</v>
      </c>
    </row>
    <row r="2400" spans="1:11" ht="18" x14ac:dyDescent="0.2">
      <c r="A2400" s="862">
        <v>1917177</v>
      </c>
      <c r="B2400" s="863" t="s">
        <v>7614</v>
      </c>
      <c r="C2400" s="862" t="s">
        <v>61</v>
      </c>
      <c r="D2400" s="802">
        <f t="shared" si="37"/>
        <v>7.61</v>
      </c>
      <c r="G2400" s="872">
        <v>7.44</v>
      </c>
      <c r="J2400" s="840" t="s">
        <v>15822</v>
      </c>
      <c r="K2400" s="848">
        <f>IFERROR(VLOOKUP(J2400,REAJUSTE!A:AA,27,FALSE),"")</f>
        <v>1.0229999999999999</v>
      </c>
    </row>
    <row r="2401" spans="1:11" ht="18" x14ac:dyDescent="0.2">
      <c r="A2401" s="862">
        <v>1917178</v>
      </c>
      <c r="B2401" s="863" t="s">
        <v>7615</v>
      </c>
      <c r="C2401" s="862" t="s">
        <v>61</v>
      </c>
      <c r="D2401" s="802">
        <f t="shared" si="37"/>
        <v>7.72</v>
      </c>
      <c r="G2401" s="872">
        <v>7.55</v>
      </c>
      <c r="J2401" s="840" t="s">
        <v>15822</v>
      </c>
      <c r="K2401" s="848">
        <f>IFERROR(VLOOKUP(J2401,REAJUSTE!A:AA,27,FALSE),"")</f>
        <v>1.0229999999999999</v>
      </c>
    </row>
    <row r="2402" spans="1:11" ht="18" x14ac:dyDescent="0.2">
      <c r="A2402" s="862">
        <v>1917179</v>
      </c>
      <c r="B2402" s="863" t="s">
        <v>7616</v>
      </c>
      <c r="C2402" s="862" t="s">
        <v>61</v>
      </c>
      <c r="D2402" s="802">
        <f t="shared" si="37"/>
        <v>7.83</v>
      </c>
      <c r="G2402" s="872">
        <v>7.66</v>
      </c>
      <c r="J2402" s="840" t="s">
        <v>15822</v>
      </c>
      <c r="K2402" s="848">
        <f>IFERROR(VLOOKUP(J2402,REAJUSTE!A:AA,27,FALSE),"")</f>
        <v>1.0229999999999999</v>
      </c>
    </row>
    <row r="2403" spans="1:11" ht="15" x14ac:dyDescent="0.2">
      <c r="A2403" s="862">
        <v>1917180</v>
      </c>
      <c r="B2403" s="863" t="s">
        <v>7617</v>
      </c>
      <c r="C2403" s="862" t="s">
        <v>61</v>
      </c>
      <c r="D2403" s="802">
        <f t="shared" si="37"/>
        <v>7.9</v>
      </c>
      <c r="G2403" s="872">
        <v>7.73</v>
      </c>
      <c r="J2403" s="840" t="s">
        <v>15822</v>
      </c>
      <c r="K2403" s="848">
        <f>IFERROR(VLOOKUP(J2403,REAJUSTE!A:AA,27,FALSE),"")</f>
        <v>1.0229999999999999</v>
      </c>
    </row>
    <row r="2404" spans="1:11" ht="18" x14ac:dyDescent="0.2">
      <c r="A2404" s="862">
        <v>1917211</v>
      </c>
      <c r="B2404" s="863" t="s">
        <v>7618</v>
      </c>
      <c r="C2404" s="862" t="s">
        <v>61</v>
      </c>
      <c r="D2404" s="802">
        <f t="shared" si="37"/>
        <v>8.16</v>
      </c>
      <c r="G2404" s="872">
        <v>7.98</v>
      </c>
      <c r="J2404" s="840" t="s">
        <v>15822</v>
      </c>
      <c r="K2404" s="848">
        <f>IFERROR(VLOOKUP(J2404,REAJUSTE!A:AA,27,FALSE),"")</f>
        <v>1.0229999999999999</v>
      </c>
    </row>
    <row r="2405" spans="1:11" ht="18" x14ac:dyDescent="0.2">
      <c r="A2405" s="862">
        <v>1917212</v>
      </c>
      <c r="B2405" s="863" t="s">
        <v>7619</v>
      </c>
      <c r="C2405" s="862" t="s">
        <v>61</v>
      </c>
      <c r="D2405" s="802">
        <f t="shared" si="37"/>
        <v>8.25</v>
      </c>
      <c r="G2405" s="872">
        <v>8.07</v>
      </c>
      <c r="J2405" s="840" t="s">
        <v>15822</v>
      </c>
      <c r="K2405" s="848">
        <f>IFERROR(VLOOKUP(J2405,REAJUSTE!A:AA,27,FALSE),"")</f>
        <v>1.0229999999999999</v>
      </c>
    </row>
    <row r="2406" spans="1:11" ht="18" x14ac:dyDescent="0.2">
      <c r="A2406" s="862">
        <v>1917213</v>
      </c>
      <c r="B2406" s="863" t="s">
        <v>7620</v>
      </c>
      <c r="C2406" s="862" t="s">
        <v>61</v>
      </c>
      <c r="D2406" s="802">
        <f t="shared" si="37"/>
        <v>8.34</v>
      </c>
      <c r="G2406" s="872">
        <v>8.16</v>
      </c>
      <c r="J2406" s="840" t="s">
        <v>15822</v>
      </c>
      <c r="K2406" s="848">
        <f>IFERROR(VLOOKUP(J2406,REAJUSTE!A:AA,27,FALSE),"")</f>
        <v>1.0229999999999999</v>
      </c>
    </row>
    <row r="2407" spans="1:11" ht="18" x14ac:dyDescent="0.2">
      <c r="A2407" s="862">
        <v>1917214</v>
      </c>
      <c r="B2407" s="863" t="s">
        <v>7621</v>
      </c>
      <c r="C2407" s="862" t="s">
        <v>61</v>
      </c>
      <c r="D2407" s="802">
        <f t="shared" si="37"/>
        <v>8.44</v>
      </c>
      <c r="G2407" s="872">
        <v>8.26</v>
      </c>
      <c r="J2407" s="840" t="s">
        <v>15822</v>
      </c>
      <c r="K2407" s="848">
        <f>IFERROR(VLOOKUP(J2407,REAJUSTE!A:AA,27,FALSE),"")</f>
        <v>1.0229999999999999</v>
      </c>
    </row>
    <row r="2408" spans="1:11" ht="18" x14ac:dyDescent="0.2">
      <c r="A2408" s="862">
        <v>1917215</v>
      </c>
      <c r="B2408" s="863" t="s">
        <v>7622</v>
      </c>
      <c r="C2408" s="862" t="s">
        <v>61</v>
      </c>
      <c r="D2408" s="802">
        <f t="shared" si="37"/>
        <v>8.5500000000000007</v>
      </c>
      <c r="G2408" s="872">
        <v>8.36</v>
      </c>
      <c r="J2408" s="840" t="s">
        <v>15822</v>
      </c>
      <c r="K2408" s="848">
        <f>IFERROR(VLOOKUP(J2408,REAJUSTE!A:AA,27,FALSE),"")</f>
        <v>1.0229999999999999</v>
      </c>
    </row>
    <row r="2409" spans="1:11" ht="15" x14ac:dyDescent="0.2">
      <c r="A2409" s="862">
        <v>1917216</v>
      </c>
      <c r="B2409" s="863" t="s">
        <v>7623</v>
      </c>
      <c r="C2409" s="862" t="s">
        <v>61</v>
      </c>
      <c r="D2409" s="802">
        <f t="shared" si="37"/>
        <v>8.61</v>
      </c>
      <c r="G2409" s="872">
        <v>8.42</v>
      </c>
      <c r="J2409" s="840" t="s">
        <v>15822</v>
      </c>
      <c r="K2409" s="848">
        <f>IFERROR(VLOOKUP(J2409,REAJUSTE!A:AA,27,FALSE),"")</f>
        <v>1.0229999999999999</v>
      </c>
    </row>
    <row r="2410" spans="1:11" ht="18" x14ac:dyDescent="0.2">
      <c r="A2410" s="862">
        <v>1917031</v>
      </c>
      <c r="B2410" s="863" t="s">
        <v>7624</v>
      </c>
      <c r="C2410" s="862" t="s">
        <v>61</v>
      </c>
      <c r="D2410" s="802">
        <f t="shared" si="37"/>
        <v>15.59</v>
      </c>
      <c r="G2410" s="872">
        <v>15.24</v>
      </c>
      <c r="J2410" s="840" t="s">
        <v>15822</v>
      </c>
      <c r="K2410" s="848">
        <f>IFERROR(VLOOKUP(J2410,REAJUSTE!A:AA,27,FALSE),"")</f>
        <v>1.0229999999999999</v>
      </c>
    </row>
    <row r="2411" spans="1:11" ht="18" x14ac:dyDescent="0.2">
      <c r="A2411" s="862">
        <v>1917032</v>
      </c>
      <c r="B2411" s="863" t="s">
        <v>7625</v>
      </c>
      <c r="C2411" s="862" t="s">
        <v>61</v>
      </c>
      <c r="D2411" s="802">
        <f t="shared" si="37"/>
        <v>15.92</v>
      </c>
      <c r="G2411" s="872">
        <v>15.57</v>
      </c>
      <c r="J2411" s="840" t="s">
        <v>15822</v>
      </c>
      <c r="K2411" s="848">
        <f>IFERROR(VLOOKUP(J2411,REAJUSTE!A:AA,27,FALSE),"")</f>
        <v>1.0229999999999999</v>
      </c>
    </row>
    <row r="2412" spans="1:11" ht="18" x14ac:dyDescent="0.2">
      <c r="A2412" s="862">
        <v>1917033</v>
      </c>
      <c r="B2412" s="863" t="s">
        <v>7626</v>
      </c>
      <c r="C2412" s="862" t="s">
        <v>61</v>
      </c>
      <c r="D2412" s="802">
        <f t="shared" si="37"/>
        <v>16.25</v>
      </c>
      <c r="G2412" s="872">
        <v>15.89</v>
      </c>
      <c r="J2412" s="840" t="s">
        <v>15822</v>
      </c>
      <c r="K2412" s="848">
        <f>IFERROR(VLOOKUP(J2412,REAJUSTE!A:AA,27,FALSE),"")</f>
        <v>1.0229999999999999</v>
      </c>
    </row>
    <row r="2413" spans="1:11" ht="18" x14ac:dyDescent="0.2">
      <c r="A2413" s="862">
        <v>1917034</v>
      </c>
      <c r="B2413" s="863" t="s">
        <v>7627</v>
      </c>
      <c r="C2413" s="862" t="s">
        <v>61</v>
      </c>
      <c r="D2413" s="802">
        <f t="shared" si="37"/>
        <v>16.61</v>
      </c>
      <c r="G2413" s="872">
        <v>16.239999999999998</v>
      </c>
      <c r="J2413" s="840" t="s">
        <v>15822</v>
      </c>
      <c r="K2413" s="848">
        <f>IFERROR(VLOOKUP(J2413,REAJUSTE!A:AA,27,FALSE),"")</f>
        <v>1.0229999999999999</v>
      </c>
    </row>
    <row r="2414" spans="1:11" ht="18" x14ac:dyDescent="0.2">
      <c r="A2414" s="862">
        <v>1917035</v>
      </c>
      <c r="B2414" s="863" t="s">
        <v>7628</v>
      </c>
      <c r="C2414" s="862" t="s">
        <v>61</v>
      </c>
      <c r="D2414" s="802">
        <f t="shared" si="37"/>
        <v>16.989999999999998</v>
      </c>
      <c r="G2414" s="872">
        <v>16.61</v>
      </c>
      <c r="J2414" s="840" t="s">
        <v>15822</v>
      </c>
      <c r="K2414" s="848">
        <f>IFERROR(VLOOKUP(J2414,REAJUSTE!A:AA,27,FALSE),"")</f>
        <v>1.0229999999999999</v>
      </c>
    </row>
    <row r="2415" spans="1:11" ht="15" x14ac:dyDescent="0.2">
      <c r="A2415" s="862">
        <v>1917036</v>
      </c>
      <c r="B2415" s="863" t="s">
        <v>7629</v>
      </c>
      <c r="C2415" s="862" t="s">
        <v>61</v>
      </c>
      <c r="D2415" s="802">
        <f t="shared" si="37"/>
        <v>17.18</v>
      </c>
      <c r="G2415" s="872">
        <v>16.8</v>
      </c>
      <c r="J2415" s="840" t="s">
        <v>15822</v>
      </c>
      <c r="K2415" s="848">
        <f>IFERROR(VLOOKUP(J2415,REAJUSTE!A:AA,27,FALSE),"")</f>
        <v>1.0229999999999999</v>
      </c>
    </row>
    <row r="2416" spans="1:11" ht="18" x14ac:dyDescent="0.2">
      <c r="A2416" s="862">
        <v>1917605</v>
      </c>
      <c r="B2416" s="863" t="s">
        <v>2388</v>
      </c>
      <c r="C2416" s="862" t="s">
        <v>61</v>
      </c>
      <c r="D2416" s="802">
        <f t="shared" si="37"/>
        <v>8.6999999999999993</v>
      </c>
      <c r="G2416" s="872">
        <v>8.51</v>
      </c>
      <c r="J2416" s="840" t="s">
        <v>15822</v>
      </c>
      <c r="K2416" s="848">
        <f>IFERROR(VLOOKUP(J2416,REAJUSTE!A:AA,27,FALSE),"")</f>
        <v>1.0229999999999999</v>
      </c>
    </row>
    <row r="2417" spans="1:11" ht="18" x14ac:dyDescent="0.2">
      <c r="A2417" s="862">
        <v>1917606</v>
      </c>
      <c r="B2417" s="863" t="s">
        <v>2389</v>
      </c>
      <c r="C2417" s="862" t="s">
        <v>61</v>
      </c>
      <c r="D2417" s="802">
        <f t="shared" si="37"/>
        <v>9.39</v>
      </c>
      <c r="G2417" s="872">
        <v>9.18</v>
      </c>
      <c r="J2417" s="840" t="s">
        <v>15822</v>
      </c>
      <c r="K2417" s="848">
        <f>IFERROR(VLOOKUP(J2417,REAJUSTE!A:AA,27,FALSE),"")</f>
        <v>1.0229999999999999</v>
      </c>
    </row>
    <row r="2418" spans="1:11" ht="18" x14ac:dyDescent="0.2">
      <c r="A2418" s="862">
        <v>1917607</v>
      </c>
      <c r="B2418" s="863" t="s">
        <v>2390</v>
      </c>
      <c r="C2418" s="862" t="s">
        <v>61</v>
      </c>
      <c r="D2418" s="802">
        <f t="shared" si="37"/>
        <v>10.06</v>
      </c>
      <c r="G2418" s="872">
        <v>9.84</v>
      </c>
      <c r="J2418" s="840" t="s">
        <v>15822</v>
      </c>
      <c r="K2418" s="848">
        <f>IFERROR(VLOOKUP(J2418,REAJUSTE!A:AA,27,FALSE),"")</f>
        <v>1.0229999999999999</v>
      </c>
    </row>
    <row r="2419" spans="1:11" ht="18" x14ac:dyDescent="0.2">
      <c r="A2419" s="862">
        <v>1917608</v>
      </c>
      <c r="B2419" s="863" t="s">
        <v>2391</v>
      </c>
      <c r="C2419" s="862" t="s">
        <v>61</v>
      </c>
      <c r="D2419" s="802">
        <f t="shared" si="37"/>
        <v>11.22</v>
      </c>
      <c r="G2419" s="872">
        <v>10.97</v>
      </c>
      <c r="J2419" s="840" t="s">
        <v>15822</v>
      </c>
      <c r="K2419" s="848">
        <f>IFERROR(VLOOKUP(J2419,REAJUSTE!A:AA,27,FALSE),"")</f>
        <v>1.0229999999999999</v>
      </c>
    </row>
    <row r="2420" spans="1:11" ht="18" x14ac:dyDescent="0.2">
      <c r="A2420" s="862">
        <v>1917609</v>
      </c>
      <c r="B2420" s="863" t="s">
        <v>2392</v>
      </c>
      <c r="C2420" s="862" t="s">
        <v>61</v>
      </c>
      <c r="D2420" s="802">
        <f t="shared" si="37"/>
        <v>12.79</v>
      </c>
      <c r="G2420" s="872">
        <v>12.51</v>
      </c>
      <c r="J2420" s="840" t="s">
        <v>15822</v>
      </c>
      <c r="K2420" s="848">
        <f>IFERROR(VLOOKUP(J2420,REAJUSTE!A:AA,27,FALSE),"")</f>
        <v>1.0229999999999999</v>
      </c>
    </row>
    <row r="2421" spans="1:11" ht="18" x14ac:dyDescent="0.2">
      <c r="A2421" s="862">
        <v>1917610</v>
      </c>
      <c r="B2421" s="863" t="s">
        <v>2393</v>
      </c>
      <c r="C2421" s="862" t="s">
        <v>61</v>
      </c>
      <c r="D2421" s="802">
        <f t="shared" si="37"/>
        <v>15.16</v>
      </c>
      <c r="G2421" s="872">
        <v>14.82</v>
      </c>
      <c r="J2421" s="840" t="s">
        <v>15822</v>
      </c>
      <c r="K2421" s="848">
        <f>IFERROR(VLOOKUP(J2421,REAJUSTE!A:AA,27,FALSE),"")</f>
        <v>1.0229999999999999</v>
      </c>
    </row>
    <row r="2422" spans="1:11" ht="18" x14ac:dyDescent="0.2">
      <c r="A2422" s="862">
        <v>1917611</v>
      </c>
      <c r="B2422" s="863" t="s">
        <v>2394</v>
      </c>
      <c r="C2422" s="862" t="s">
        <v>61</v>
      </c>
      <c r="D2422" s="802">
        <f t="shared" si="37"/>
        <v>17.8</v>
      </c>
      <c r="G2422" s="872">
        <v>17.399999999999999</v>
      </c>
      <c r="J2422" s="840" t="s">
        <v>15822</v>
      </c>
      <c r="K2422" s="848">
        <f>IFERROR(VLOOKUP(J2422,REAJUSTE!A:AA,27,FALSE),"")</f>
        <v>1.0229999999999999</v>
      </c>
    </row>
    <row r="2423" spans="1:11" ht="18" x14ac:dyDescent="0.2">
      <c r="A2423" s="862">
        <v>1917612</v>
      </c>
      <c r="B2423" s="863" t="s">
        <v>2395</v>
      </c>
      <c r="C2423" s="862" t="s">
        <v>61</v>
      </c>
      <c r="D2423" s="802">
        <f t="shared" si="37"/>
        <v>20.93</v>
      </c>
      <c r="G2423" s="872">
        <v>20.46</v>
      </c>
      <c r="J2423" s="840" t="s">
        <v>15822</v>
      </c>
      <c r="K2423" s="848">
        <f>IFERROR(VLOOKUP(J2423,REAJUSTE!A:AA,27,FALSE),"")</f>
        <v>1.0229999999999999</v>
      </c>
    </row>
    <row r="2424" spans="1:11" ht="18" x14ac:dyDescent="0.2">
      <c r="A2424" s="862">
        <v>1917613</v>
      </c>
      <c r="B2424" s="863" t="s">
        <v>2396</v>
      </c>
      <c r="C2424" s="862" t="s">
        <v>61</v>
      </c>
      <c r="D2424" s="802">
        <f t="shared" si="37"/>
        <v>24.39</v>
      </c>
      <c r="G2424" s="872">
        <v>23.85</v>
      </c>
      <c r="J2424" s="840" t="s">
        <v>15822</v>
      </c>
      <c r="K2424" s="848">
        <f>IFERROR(VLOOKUP(J2424,REAJUSTE!A:AA,27,FALSE),"")</f>
        <v>1.0229999999999999</v>
      </c>
    </row>
    <row r="2425" spans="1:11" ht="18" x14ac:dyDescent="0.2">
      <c r="A2425" s="862">
        <v>1917614</v>
      </c>
      <c r="B2425" s="863" t="s">
        <v>2397</v>
      </c>
      <c r="C2425" s="862" t="s">
        <v>61</v>
      </c>
      <c r="D2425" s="802">
        <f t="shared" si="37"/>
        <v>28.21</v>
      </c>
      <c r="G2425" s="872">
        <v>27.58</v>
      </c>
      <c r="J2425" s="840" t="s">
        <v>15822</v>
      </c>
      <c r="K2425" s="848">
        <f>IFERROR(VLOOKUP(J2425,REAJUSTE!A:AA,27,FALSE),"")</f>
        <v>1.0229999999999999</v>
      </c>
    </row>
    <row r="2426" spans="1:11" ht="18" x14ac:dyDescent="0.2">
      <c r="A2426" s="862">
        <v>1917615</v>
      </c>
      <c r="B2426" s="863" t="s">
        <v>2398</v>
      </c>
      <c r="C2426" s="862" t="s">
        <v>61</v>
      </c>
      <c r="D2426" s="802">
        <f t="shared" si="37"/>
        <v>32.53</v>
      </c>
      <c r="G2426" s="872">
        <v>31.8</v>
      </c>
      <c r="J2426" s="840" t="s">
        <v>15822</v>
      </c>
      <c r="K2426" s="848">
        <f>IFERROR(VLOOKUP(J2426,REAJUSTE!A:AA,27,FALSE),"")</f>
        <v>1.0229999999999999</v>
      </c>
    </row>
    <row r="2427" spans="1:11" ht="18" x14ac:dyDescent="0.2">
      <c r="A2427" s="862">
        <v>1917616</v>
      </c>
      <c r="B2427" s="863" t="s">
        <v>2399</v>
      </c>
      <c r="C2427" s="862" t="s">
        <v>61</v>
      </c>
      <c r="D2427" s="802">
        <f t="shared" si="37"/>
        <v>37.72</v>
      </c>
      <c r="G2427" s="872">
        <v>36.880000000000003</v>
      </c>
      <c r="J2427" s="840" t="s">
        <v>15822</v>
      </c>
      <c r="K2427" s="848">
        <f>IFERROR(VLOOKUP(J2427,REAJUSTE!A:AA,27,FALSE),"")</f>
        <v>1.0229999999999999</v>
      </c>
    </row>
    <row r="2428" spans="1:11" ht="18" x14ac:dyDescent="0.2">
      <c r="A2428" s="862">
        <v>1917617</v>
      </c>
      <c r="B2428" s="863" t="s">
        <v>2400</v>
      </c>
      <c r="C2428" s="862" t="s">
        <v>61</v>
      </c>
      <c r="D2428" s="802">
        <f t="shared" si="37"/>
        <v>42.31</v>
      </c>
      <c r="G2428" s="872">
        <v>41.36</v>
      </c>
      <c r="J2428" s="840" t="s">
        <v>15822</v>
      </c>
      <c r="K2428" s="848">
        <f>IFERROR(VLOOKUP(J2428,REAJUSTE!A:AA,27,FALSE),"")</f>
        <v>1.0229999999999999</v>
      </c>
    </row>
    <row r="2429" spans="1:11" ht="18" x14ac:dyDescent="0.2">
      <c r="A2429" s="862">
        <v>1917618</v>
      </c>
      <c r="B2429" s="863" t="s">
        <v>2401</v>
      </c>
      <c r="C2429" s="862" t="s">
        <v>61</v>
      </c>
      <c r="D2429" s="802">
        <f t="shared" si="37"/>
        <v>48.26</v>
      </c>
      <c r="G2429" s="872">
        <v>47.18</v>
      </c>
      <c r="J2429" s="840" t="s">
        <v>15822</v>
      </c>
      <c r="K2429" s="848">
        <f>IFERROR(VLOOKUP(J2429,REAJUSTE!A:AA,27,FALSE),"")</f>
        <v>1.0229999999999999</v>
      </c>
    </row>
    <row r="2430" spans="1:11" ht="18" x14ac:dyDescent="0.2">
      <c r="A2430" s="862">
        <v>1917619</v>
      </c>
      <c r="B2430" s="863" t="s">
        <v>2402</v>
      </c>
      <c r="C2430" s="862" t="s">
        <v>61</v>
      </c>
      <c r="D2430" s="802">
        <f t="shared" si="37"/>
        <v>52.34</v>
      </c>
      <c r="G2430" s="872">
        <v>51.17</v>
      </c>
      <c r="J2430" s="840" t="s">
        <v>15822</v>
      </c>
      <c r="K2430" s="848">
        <f>IFERROR(VLOOKUP(J2430,REAJUSTE!A:AA,27,FALSE),"")</f>
        <v>1.0229999999999999</v>
      </c>
    </row>
    <row r="2431" spans="1:11" ht="18" x14ac:dyDescent="0.2">
      <c r="A2431" s="862">
        <v>1917602</v>
      </c>
      <c r="B2431" s="863" t="s">
        <v>2403</v>
      </c>
      <c r="C2431" s="862" t="s">
        <v>61</v>
      </c>
      <c r="D2431" s="802">
        <f t="shared" si="37"/>
        <v>6.39</v>
      </c>
      <c r="G2431" s="872">
        <v>6.25</v>
      </c>
      <c r="J2431" s="840" t="s">
        <v>15822</v>
      </c>
      <c r="K2431" s="848">
        <f>IFERROR(VLOOKUP(J2431,REAJUSTE!A:AA,27,FALSE),"")</f>
        <v>1.0229999999999999</v>
      </c>
    </row>
    <row r="2432" spans="1:11" ht="18" x14ac:dyDescent="0.2">
      <c r="A2432" s="862">
        <v>1917603</v>
      </c>
      <c r="B2432" s="863" t="s">
        <v>2404</v>
      </c>
      <c r="C2432" s="862" t="s">
        <v>61</v>
      </c>
      <c r="D2432" s="802">
        <f t="shared" si="37"/>
        <v>7.1</v>
      </c>
      <c r="G2432" s="872">
        <v>6.95</v>
      </c>
      <c r="J2432" s="840" t="s">
        <v>15822</v>
      </c>
      <c r="K2432" s="848">
        <f>IFERROR(VLOOKUP(J2432,REAJUSTE!A:AA,27,FALSE),"")</f>
        <v>1.0229999999999999</v>
      </c>
    </row>
    <row r="2433" spans="1:11" ht="18" x14ac:dyDescent="0.2">
      <c r="A2433" s="862">
        <v>1917604</v>
      </c>
      <c r="B2433" s="863" t="s">
        <v>2405</v>
      </c>
      <c r="C2433" s="862" t="s">
        <v>61</v>
      </c>
      <c r="D2433" s="802">
        <f t="shared" si="37"/>
        <v>7.73</v>
      </c>
      <c r="G2433" s="872">
        <v>7.56</v>
      </c>
      <c r="J2433" s="840" t="s">
        <v>15822</v>
      </c>
      <c r="K2433" s="848">
        <f>IFERROR(VLOOKUP(J2433,REAJUSTE!A:AA,27,FALSE),"")</f>
        <v>1.0229999999999999</v>
      </c>
    </row>
    <row r="2434" spans="1:11" ht="18" x14ac:dyDescent="0.2">
      <c r="A2434" s="862">
        <v>1917740</v>
      </c>
      <c r="B2434" s="863" t="s">
        <v>2406</v>
      </c>
      <c r="C2434" s="862" t="s">
        <v>61</v>
      </c>
      <c r="D2434" s="802">
        <f t="shared" si="37"/>
        <v>6.14</v>
      </c>
      <c r="G2434" s="872">
        <v>6.01</v>
      </c>
      <c r="J2434" s="840" t="s">
        <v>15822</v>
      </c>
      <c r="K2434" s="848">
        <f>IFERROR(VLOOKUP(J2434,REAJUSTE!A:AA,27,FALSE),"")</f>
        <v>1.0229999999999999</v>
      </c>
    </row>
    <row r="2435" spans="1:11" ht="18" x14ac:dyDescent="0.2">
      <c r="A2435" s="862">
        <v>1917263</v>
      </c>
      <c r="B2435" s="863" t="s">
        <v>7630</v>
      </c>
      <c r="C2435" s="862" t="s">
        <v>61</v>
      </c>
      <c r="D2435" s="802">
        <f t="shared" si="37"/>
        <v>11.1</v>
      </c>
      <c r="G2435" s="872">
        <v>10.86</v>
      </c>
      <c r="J2435" s="840" t="s">
        <v>15822</v>
      </c>
      <c r="K2435" s="848">
        <f>IFERROR(VLOOKUP(J2435,REAJUSTE!A:AA,27,FALSE),"")</f>
        <v>1.0229999999999999</v>
      </c>
    </row>
    <row r="2436" spans="1:11" ht="18" x14ac:dyDescent="0.2">
      <c r="A2436" s="862">
        <v>1917264</v>
      </c>
      <c r="B2436" s="863" t="s">
        <v>7631</v>
      </c>
      <c r="C2436" s="862" t="s">
        <v>61</v>
      </c>
      <c r="D2436" s="802">
        <f t="shared" si="37"/>
        <v>13.76</v>
      </c>
      <c r="G2436" s="872">
        <v>13.46</v>
      </c>
      <c r="J2436" s="840" t="s">
        <v>15822</v>
      </c>
      <c r="K2436" s="848">
        <f>IFERROR(VLOOKUP(J2436,REAJUSTE!A:AA,27,FALSE),"")</f>
        <v>1.0229999999999999</v>
      </c>
    </row>
    <row r="2437" spans="1:11" ht="18" x14ac:dyDescent="0.2">
      <c r="A2437" s="862">
        <v>1917265</v>
      </c>
      <c r="B2437" s="863" t="s">
        <v>7632</v>
      </c>
      <c r="C2437" s="862" t="s">
        <v>61</v>
      </c>
      <c r="D2437" s="802">
        <f t="shared" si="37"/>
        <v>17.850000000000001</v>
      </c>
      <c r="G2437" s="872">
        <v>17.45</v>
      </c>
      <c r="J2437" s="840" t="s">
        <v>15822</v>
      </c>
      <c r="K2437" s="848">
        <f>IFERROR(VLOOKUP(J2437,REAJUSTE!A:AA,27,FALSE),"")</f>
        <v>1.0229999999999999</v>
      </c>
    </row>
    <row r="2438" spans="1:11" ht="18" x14ac:dyDescent="0.2">
      <c r="A2438" s="862">
        <v>1917260</v>
      </c>
      <c r="B2438" s="863" t="s">
        <v>7633</v>
      </c>
      <c r="C2438" s="862" t="s">
        <v>61</v>
      </c>
      <c r="D2438" s="802">
        <f t="shared" si="37"/>
        <v>6.75</v>
      </c>
      <c r="G2438" s="872">
        <v>6.6</v>
      </c>
      <c r="J2438" s="840" t="s">
        <v>15822</v>
      </c>
      <c r="K2438" s="848">
        <f>IFERROR(VLOOKUP(J2438,REAJUSTE!A:AA,27,FALSE),"")</f>
        <v>1.0229999999999999</v>
      </c>
    </row>
    <row r="2439" spans="1:11" ht="18" x14ac:dyDescent="0.2">
      <c r="A2439" s="862">
        <v>1917261</v>
      </c>
      <c r="B2439" s="863" t="s">
        <v>7634</v>
      </c>
      <c r="C2439" s="862" t="s">
        <v>61</v>
      </c>
      <c r="D2439" s="802">
        <f t="shared" si="37"/>
        <v>7.51</v>
      </c>
      <c r="G2439" s="872">
        <v>7.35</v>
      </c>
      <c r="J2439" s="840" t="s">
        <v>15822</v>
      </c>
      <c r="K2439" s="848">
        <f>IFERROR(VLOOKUP(J2439,REAJUSTE!A:AA,27,FALSE),"")</f>
        <v>1.0229999999999999</v>
      </c>
    </row>
    <row r="2440" spans="1:11" ht="18" x14ac:dyDescent="0.2">
      <c r="A2440" s="862">
        <v>1917262</v>
      </c>
      <c r="B2440" s="863" t="s">
        <v>7635</v>
      </c>
      <c r="C2440" s="862" t="s">
        <v>61</v>
      </c>
      <c r="D2440" s="802">
        <f t="shared" si="37"/>
        <v>8.9</v>
      </c>
      <c r="G2440" s="872">
        <v>8.6999999999999993</v>
      </c>
      <c r="J2440" s="840" t="s">
        <v>15822</v>
      </c>
      <c r="K2440" s="848">
        <f>IFERROR(VLOOKUP(J2440,REAJUSTE!A:AA,27,FALSE),"")</f>
        <v>1.0229999999999999</v>
      </c>
    </row>
    <row r="2441" spans="1:11" ht="18" x14ac:dyDescent="0.2">
      <c r="A2441" s="862">
        <v>1917727</v>
      </c>
      <c r="B2441" s="863" t="s">
        <v>7636</v>
      </c>
      <c r="C2441" s="862" t="s">
        <v>61</v>
      </c>
      <c r="D2441" s="802">
        <f t="shared" si="37"/>
        <v>6.53</v>
      </c>
      <c r="G2441" s="872">
        <v>6.39</v>
      </c>
      <c r="J2441" s="840" t="s">
        <v>15822</v>
      </c>
      <c r="K2441" s="848">
        <f>IFERROR(VLOOKUP(J2441,REAJUSTE!A:AA,27,FALSE),"")</f>
        <v>1.0229999999999999</v>
      </c>
    </row>
    <row r="2442" spans="1:11" ht="18" x14ac:dyDescent="0.2">
      <c r="A2442" s="862">
        <v>1917351</v>
      </c>
      <c r="B2442" s="863" t="s">
        <v>7637</v>
      </c>
      <c r="C2442" s="862" t="s">
        <v>61</v>
      </c>
      <c r="D2442" s="802">
        <f t="shared" si="37"/>
        <v>9.68</v>
      </c>
      <c r="G2442" s="872">
        <v>9.4700000000000006</v>
      </c>
      <c r="J2442" s="840" t="s">
        <v>15822</v>
      </c>
      <c r="K2442" s="848">
        <f>IFERROR(VLOOKUP(J2442,REAJUSTE!A:AA,27,FALSE),"")</f>
        <v>1.0229999999999999</v>
      </c>
    </row>
    <row r="2443" spans="1:11" ht="18" x14ac:dyDescent="0.2">
      <c r="A2443" s="862">
        <v>1917352</v>
      </c>
      <c r="B2443" s="863" t="s">
        <v>7638</v>
      </c>
      <c r="C2443" s="862" t="s">
        <v>61</v>
      </c>
      <c r="D2443" s="802">
        <f t="shared" ref="D2443:D2506" si="38">TRUNC(G2443*K2443,2)</f>
        <v>12.79</v>
      </c>
      <c r="G2443" s="872">
        <v>12.51</v>
      </c>
      <c r="J2443" s="840" t="s">
        <v>15822</v>
      </c>
      <c r="K2443" s="848">
        <f>IFERROR(VLOOKUP(J2443,REAJUSTE!A:AA,27,FALSE),"")</f>
        <v>1.0229999999999999</v>
      </c>
    </row>
    <row r="2444" spans="1:11" ht="18" x14ac:dyDescent="0.2">
      <c r="A2444" s="862">
        <v>1917353</v>
      </c>
      <c r="B2444" s="863" t="s">
        <v>7639</v>
      </c>
      <c r="C2444" s="862" t="s">
        <v>61</v>
      </c>
      <c r="D2444" s="802">
        <f t="shared" si="38"/>
        <v>16.440000000000001</v>
      </c>
      <c r="G2444" s="872">
        <v>16.079999999999998</v>
      </c>
      <c r="J2444" s="840" t="s">
        <v>15822</v>
      </c>
      <c r="K2444" s="848">
        <f>IFERROR(VLOOKUP(J2444,REAJUSTE!A:AA,27,FALSE),"")</f>
        <v>1.0229999999999999</v>
      </c>
    </row>
    <row r="2445" spans="1:11" ht="18" x14ac:dyDescent="0.2">
      <c r="A2445" s="862">
        <v>1917354</v>
      </c>
      <c r="B2445" s="863" t="s">
        <v>7640</v>
      </c>
      <c r="C2445" s="862" t="s">
        <v>61</v>
      </c>
      <c r="D2445" s="802">
        <f t="shared" si="38"/>
        <v>21.38</v>
      </c>
      <c r="G2445" s="872">
        <v>20.9</v>
      </c>
      <c r="J2445" s="840" t="s">
        <v>15822</v>
      </c>
      <c r="K2445" s="848">
        <f>IFERROR(VLOOKUP(J2445,REAJUSTE!A:AA,27,FALSE),"")</f>
        <v>1.0229999999999999</v>
      </c>
    </row>
    <row r="2446" spans="1:11" ht="18" x14ac:dyDescent="0.2">
      <c r="A2446" s="862">
        <v>1917355</v>
      </c>
      <c r="B2446" s="863" t="s">
        <v>7641</v>
      </c>
      <c r="C2446" s="862" t="s">
        <v>61</v>
      </c>
      <c r="D2446" s="802">
        <f t="shared" si="38"/>
        <v>27.55</v>
      </c>
      <c r="G2446" s="872">
        <v>26.94</v>
      </c>
      <c r="J2446" s="840" t="s">
        <v>15822</v>
      </c>
      <c r="K2446" s="848">
        <f>IFERROR(VLOOKUP(J2446,REAJUSTE!A:AA,27,FALSE),"")</f>
        <v>1.0229999999999999</v>
      </c>
    </row>
    <row r="2447" spans="1:11" ht="18" x14ac:dyDescent="0.2">
      <c r="A2447" s="862">
        <v>1917356</v>
      </c>
      <c r="B2447" s="863" t="s">
        <v>7642</v>
      </c>
      <c r="C2447" s="862" t="s">
        <v>61</v>
      </c>
      <c r="D2447" s="802">
        <f t="shared" si="38"/>
        <v>33.770000000000003</v>
      </c>
      <c r="G2447" s="872">
        <v>33.020000000000003</v>
      </c>
      <c r="J2447" s="840" t="s">
        <v>15822</v>
      </c>
      <c r="K2447" s="848">
        <f>IFERROR(VLOOKUP(J2447,REAJUSTE!A:AA,27,FALSE),"")</f>
        <v>1.0229999999999999</v>
      </c>
    </row>
    <row r="2448" spans="1:11" ht="18" x14ac:dyDescent="0.2">
      <c r="A2448" s="862">
        <v>1917357</v>
      </c>
      <c r="B2448" s="863" t="s">
        <v>7643</v>
      </c>
      <c r="C2448" s="862" t="s">
        <v>61</v>
      </c>
      <c r="D2448" s="802">
        <f t="shared" si="38"/>
        <v>38.6</v>
      </c>
      <c r="G2448" s="872">
        <v>37.74</v>
      </c>
      <c r="J2448" s="840" t="s">
        <v>15822</v>
      </c>
      <c r="K2448" s="848">
        <f>IFERROR(VLOOKUP(J2448,REAJUSTE!A:AA,27,FALSE),"")</f>
        <v>1.0229999999999999</v>
      </c>
    </row>
    <row r="2449" spans="1:11" ht="18" x14ac:dyDescent="0.2">
      <c r="A2449" s="862">
        <v>1917348</v>
      </c>
      <c r="B2449" s="863" t="s">
        <v>7644</v>
      </c>
      <c r="C2449" s="862" t="s">
        <v>61</v>
      </c>
      <c r="D2449" s="802">
        <f t="shared" si="38"/>
        <v>5.87</v>
      </c>
      <c r="G2449" s="872">
        <v>5.74</v>
      </c>
      <c r="J2449" s="840" t="s">
        <v>15822</v>
      </c>
      <c r="K2449" s="848">
        <f>IFERROR(VLOOKUP(J2449,REAJUSTE!A:AA,27,FALSE),"")</f>
        <v>1.0229999999999999</v>
      </c>
    </row>
    <row r="2450" spans="1:11" ht="18" x14ac:dyDescent="0.2">
      <c r="A2450" s="862">
        <v>1917349</v>
      </c>
      <c r="B2450" s="863" t="s">
        <v>7645</v>
      </c>
      <c r="C2450" s="862" t="s">
        <v>61</v>
      </c>
      <c r="D2450" s="802">
        <f t="shared" si="38"/>
        <v>6.35</v>
      </c>
      <c r="G2450" s="872">
        <v>6.21</v>
      </c>
      <c r="J2450" s="840" t="s">
        <v>15822</v>
      </c>
      <c r="K2450" s="848">
        <f>IFERROR(VLOOKUP(J2450,REAJUSTE!A:AA,27,FALSE),"")</f>
        <v>1.0229999999999999</v>
      </c>
    </row>
    <row r="2451" spans="1:11" ht="18" x14ac:dyDescent="0.2">
      <c r="A2451" s="862">
        <v>1917350</v>
      </c>
      <c r="B2451" s="863" t="s">
        <v>7646</v>
      </c>
      <c r="C2451" s="862" t="s">
        <v>61</v>
      </c>
      <c r="D2451" s="802">
        <f t="shared" si="38"/>
        <v>7.21</v>
      </c>
      <c r="G2451" s="872">
        <v>7.05</v>
      </c>
      <c r="J2451" s="840" t="s">
        <v>15822</v>
      </c>
      <c r="K2451" s="848">
        <f>IFERROR(VLOOKUP(J2451,REAJUSTE!A:AA,27,FALSE),"")</f>
        <v>1.0229999999999999</v>
      </c>
    </row>
    <row r="2452" spans="1:11" ht="18" x14ac:dyDescent="0.2">
      <c r="A2452" s="862">
        <v>1917731</v>
      </c>
      <c r="B2452" s="863" t="s">
        <v>7647</v>
      </c>
      <c r="C2452" s="862" t="s">
        <v>61</v>
      </c>
      <c r="D2452" s="802">
        <f t="shared" si="38"/>
        <v>5.74</v>
      </c>
      <c r="G2452" s="872">
        <v>5.62</v>
      </c>
      <c r="J2452" s="840" t="s">
        <v>15822</v>
      </c>
      <c r="K2452" s="848">
        <f>IFERROR(VLOOKUP(J2452,REAJUSTE!A:AA,27,FALSE),"")</f>
        <v>1.0229999999999999</v>
      </c>
    </row>
    <row r="2453" spans="1:11" ht="18" x14ac:dyDescent="0.2">
      <c r="A2453" s="862">
        <v>1917463</v>
      </c>
      <c r="B2453" s="863" t="s">
        <v>2407</v>
      </c>
      <c r="C2453" s="862" t="s">
        <v>61</v>
      </c>
      <c r="D2453" s="802">
        <f t="shared" si="38"/>
        <v>9.8000000000000007</v>
      </c>
      <c r="G2453" s="872">
        <v>9.58</v>
      </c>
      <c r="J2453" s="840" t="s">
        <v>15822</v>
      </c>
      <c r="K2453" s="848">
        <f>IFERROR(VLOOKUP(J2453,REAJUSTE!A:AA,27,FALSE),"")</f>
        <v>1.0229999999999999</v>
      </c>
    </row>
    <row r="2454" spans="1:11" ht="18" x14ac:dyDescent="0.2">
      <c r="A2454" s="862">
        <v>1917464</v>
      </c>
      <c r="B2454" s="863" t="s">
        <v>2408</v>
      </c>
      <c r="C2454" s="862" t="s">
        <v>61</v>
      </c>
      <c r="D2454" s="802">
        <f t="shared" si="38"/>
        <v>11.34</v>
      </c>
      <c r="G2454" s="872">
        <v>11.09</v>
      </c>
      <c r="J2454" s="840" t="s">
        <v>15822</v>
      </c>
      <c r="K2454" s="848">
        <f>IFERROR(VLOOKUP(J2454,REAJUSTE!A:AA,27,FALSE),"")</f>
        <v>1.0229999999999999</v>
      </c>
    </row>
    <row r="2455" spans="1:11" ht="18" x14ac:dyDescent="0.2">
      <c r="A2455" s="862">
        <v>1917465</v>
      </c>
      <c r="B2455" s="863" t="s">
        <v>2409</v>
      </c>
      <c r="C2455" s="862" t="s">
        <v>61</v>
      </c>
      <c r="D2455" s="802">
        <f t="shared" si="38"/>
        <v>13.08</v>
      </c>
      <c r="G2455" s="872">
        <v>12.79</v>
      </c>
      <c r="J2455" s="840" t="s">
        <v>15822</v>
      </c>
      <c r="K2455" s="848">
        <f>IFERROR(VLOOKUP(J2455,REAJUSTE!A:AA,27,FALSE),"")</f>
        <v>1.0229999999999999</v>
      </c>
    </row>
    <row r="2456" spans="1:11" ht="18" x14ac:dyDescent="0.2">
      <c r="A2456" s="862">
        <v>1917466</v>
      </c>
      <c r="B2456" s="863" t="s">
        <v>2410</v>
      </c>
      <c r="C2456" s="862" t="s">
        <v>61</v>
      </c>
      <c r="D2456" s="802">
        <f t="shared" si="38"/>
        <v>15.57</v>
      </c>
      <c r="G2456" s="872">
        <v>15.22</v>
      </c>
      <c r="J2456" s="840" t="s">
        <v>15822</v>
      </c>
      <c r="K2456" s="848">
        <f>IFERROR(VLOOKUP(J2456,REAJUSTE!A:AA,27,FALSE),"")</f>
        <v>1.0229999999999999</v>
      </c>
    </row>
    <row r="2457" spans="1:11" ht="18" x14ac:dyDescent="0.2">
      <c r="A2457" s="862">
        <v>1917467</v>
      </c>
      <c r="B2457" s="863" t="s">
        <v>2411</v>
      </c>
      <c r="C2457" s="862" t="s">
        <v>61</v>
      </c>
      <c r="D2457" s="802">
        <f t="shared" si="38"/>
        <v>19.28</v>
      </c>
      <c r="G2457" s="872">
        <v>18.850000000000001</v>
      </c>
      <c r="J2457" s="840" t="s">
        <v>15822</v>
      </c>
      <c r="K2457" s="848">
        <f>IFERROR(VLOOKUP(J2457,REAJUSTE!A:AA,27,FALSE),"")</f>
        <v>1.0229999999999999</v>
      </c>
    </row>
    <row r="2458" spans="1:11" ht="18" x14ac:dyDescent="0.2">
      <c r="A2458" s="862">
        <v>1917468</v>
      </c>
      <c r="B2458" s="863" t="s">
        <v>2412</v>
      </c>
      <c r="C2458" s="862" t="s">
        <v>61</v>
      </c>
      <c r="D2458" s="802">
        <f t="shared" si="38"/>
        <v>23.51</v>
      </c>
      <c r="G2458" s="872">
        <v>22.99</v>
      </c>
      <c r="J2458" s="840" t="s">
        <v>15822</v>
      </c>
      <c r="K2458" s="848">
        <f>IFERROR(VLOOKUP(J2458,REAJUSTE!A:AA,27,FALSE),"")</f>
        <v>1.0229999999999999</v>
      </c>
    </row>
    <row r="2459" spans="1:11" ht="18" x14ac:dyDescent="0.2">
      <c r="A2459" s="862">
        <v>1917469</v>
      </c>
      <c r="B2459" s="863" t="s">
        <v>2413</v>
      </c>
      <c r="C2459" s="862" t="s">
        <v>61</v>
      </c>
      <c r="D2459" s="802">
        <f t="shared" si="38"/>
        <v>28.19</v>
      </c>
      <c r="G2459" s="872">
        <v>27.56</v>
      </c>
      <c r="J2459" s="840" t="s">
        <v>15822</v>
      </c>
      <c r="K2459" s="848">
        <f>IFERROR(VLOOKUP(J2459,REAJUSTE!A:AA,27,FALSE),"")</f>
        <v>1.0229999999999999</v>
      </c>
    </row>
    <row r="2460" spans="1:11" ht="18" x14ac:dyDescent="0.2">
      <c r="A2460" s="862">
        <v>1917470</v>
      </c>
      <c r="B2460" s="863" t="s">
        <v>2414</v>
      </c>
      <c r="C2460" s="862" t="s">
        <v>61</v>
      </c>
      <c r="D2460" s="802">
        <f t="shared" si="38"/>
        <v>33.64</v>
      </c>
      <c r="G2460" s="872">
        <v>32.89</v>
      </c>
      <c r="J2460" s="840" t="s">
        <v>15822</v>
      </c>
      <c r="K2460" s="848">
        <f>IFERROR(VLOOKUP(J2460,REAJUSTE!A:AA,27,FALSE),"")</f>
        <v>1.0229999999999999</v>
      </c>
    </row>
    <row r="2461" spans="1:11" ht="18" x14ac:dyDescent="0.2">
      <c r="A2461" s="862">
        <v>1917471</v>
      </c>
      <c r="B2461" s="863" t="s">
        <v>2415</v>
      </c>
      <c r="C2461" s="862" t="s">
        <v>61</v>
      </c>
      <c r="D2461" s="802">
        <f t="shared" si="38"/>
        <v>40.1</v>
      </c>
      <c r="G2461" s="872">
        <v>39.200000000000003</v>
      </c>
      <c r="J2461" s="840" t="s">
        <v>15822</v>
      </c>
      <c r="K2461" s="848">
        <f>IFERROR(VLOOKUP(J2461,REAJUSTE!A:AA,27,FALSE),"")</f>
        <v>1.0229999999999999</v>
      </c>
    </row>
    <row r="2462" spans="1:11" ht="18" x14ac:dyDescent="0.2">
      <c r="A2462" s="862">
        <v>1917472</v>
      </c>
      <c r="B2462" s="863" t="s">
        <v>2416</v>
      </c>
      <c r="C2462" s="862" t="s">
        <v>61</v>
      </c>
      <c r="D2462" s="802">
        <f t="shared" si="38"/>
        <v>42.92</v>
      </c>
      <c r="G2462" s="872">
        <v>41.96</v>
      </c>
      <c r="J2462" s="840" t="s">
        <v>15822</v>
      </c>
      <c r="K2462" s="848">
        <f>IFERROR(VLOOKUP(J2462,REAJUSTE!A:AA,27,FALSE),"")</f>
        <v>1.0229999999999999</v>
      </c>
    </row>
    <row r="2463" spans="1:11" ht="18" x14ac:dyDescent="0.2">
      <c r="A2463" s="862">
        <v>1917460</v>
      </c>
      <c r="B2463" s="863" t="s">
        <v>2417</v>
      </c>
      <c r="C2463" s="862" t="s">
        <v>61</v>
      </c>
      <c r="D2463" s="802">
        <f t="shared" si="38"/>
        <v>5.68</v>
      </c>
      <c r="G2463" s="872">
        <v>5.56</v>
      </c>
      <c r="J2463" s="840" t="s">
        <v>15822</v>
      </c>
      <c r="K2463" s="848">
        <f>IFERROR(VLOOKUP(J2463,REAJUSTE!A:AA,27,FALSE),"")</f>
        <v>1.0229999999999999</v>
      </c>
    </row>
    <row r="2464" spans="1:11" ht="18" x14ac:dyDescent="0.2">
      <c r="A2464" s="862">
        <v>1917461</v>
      </c>
      <c r="B2464" s="863" t="s">
        <v>2418</v>
      </c>
      <c r="C2464" s="862" t="s">
        <v>61</v>
      </c>
      <c r="D2464" s="802">
        <f t="shared" si="38"/>
        <v>6.74</v>
      </c>
      <c r="G2464" s="872">
        <v>6.59</v>
      </c>
      <c r="J2464" s="840" t="s">
        <v>15822</v>
      </c>
      <c r="K2464" s="848">
        <f>IFERROR(VLOOKUP(J2464,REAJUSTE!A:AA,27,FALSE),"")</f>
        <v>1.0229999999999999</v>
      </c>
    </row>
    <row r="2465" spans="1:11" ht="18" x14ac:dyDescent="0.2">
      <c r="A2465" s="862">
        <v>1917462</v>
      </c>
      <c r="B2465" s="863" t="s">
        <v>2419</v>
      </c>
      <c r="C2465" s="862" t="s">
        <v>61</v>
      </c>
      <c r="D2465" s="802">
        <f t="shared" si="38"/>
        <v>8.02</v>
      </c>
      <c r="G2465" s="872">
        <v>7.84</v>
      </c>
      <c r="J2465" s="840" t="s">
        <v>15822</v>
      </c>
      <c r="K2465" s="848">
        <f>IFERROR(VLOOKUP(J2465,REAJUSTE!A:AA,27,FALSE),"")</f>
        <v>1.0229999999999999</v>
      </c>
    </row>
    <row r="2466" spans="1:11" ht="18" x14ac:dyDescent="0.2">
      <c r="A2466" s="862">
        <v>1917735</v>
      </c>
      <c r="B2466" s="863" t="s">
        <v>2420</v>
      </c>
      <c r="C2466" s="862" t="s">
        <v>61</v>
      </c>
      <c r="D2466" s="802">
        <f t="shared" si="38"/>
        <v>5.07</v>
      </c>
      <c r="G2466" s="872">
        <v>4.96</v>
      </c>
      <c r="J2466" s="840" t="s">
        <v>15822</v>
      </c>
      <c r="K2466" s="848">
        <f>IFERROR(VLOOKUP(J2466,REAJUSTE!A:AA,27,FALSE),"")</f>
        <v>1.0229999999999999</v>
      </c>
    </row>
    <row r="2467" spans="1:11" ht="18" x14ac:dyDescent="0.2">
      <c r="A2467" s="862">
        <v>1917061</v>
      </c>
      <c r="B2467" s="863" t="s">
        <v>7648</v>
      </c>
      <c r="C2467" s="862" t="s">
        <v>61</v>
      </c>
      <c r="D2467" s="802">
        <f t="shared" si="38"/>
        <v>11.66</v>
      </c>
      <c r="G2467" s="872">
        <v>11.4</v>
      </c>
      <c r="J2467" s="840" t="s">
        <v>15822</v>
      </c>
      <c r="K2467" s="848">
        <f>IFERROR(VLOOKUP(J2467,REAJUSTE!A:AA,27,FALSE),"")</f>
        <v>1.0229999999999999</v>
      </c>
    </row>
    <row r="2468" spans="1:11" ht="18" x14ac:dyDescent="0.2">
      <c r="A2468" s="862">
        <v>1917062</v>
      </c>
      <c r="B2468" s="863" t="s">
        <v>7649</v>
      </c>
      <c r="C2468" s="862" t="s">
        <v>61</v>
      </c>
      <c r="D2468" s="802">
        <f t="shared" si="38"/>
        <v>11.88</v>
      </c>
      <c r="G2468" s="872">
        <v>11.62</v>
      </c>
      <c r="J2468" s="840" t="s">
        <v>15822</v>
      </c>
      <c r="K2468" s="848">
        <f>IFERROR(VLOOKUP(J2468,REAJUSTE!A:AA,27,FALSE),"")</f>
        <v>1.0229999999999999</v>
      </c>
    </row>
    <row r="2469" spans="1:11" ht="18" x14ac:dyDescent="0.2">
      <c r="A2469" s="862">
        <v>1917063</v>
      </c>
      <c r="B2469" s="863" t="s">
        <v>7650</v>
      </c>
      <c r="C2469" s="862" t="s">
        <v>61</v>
      </c>
      <c r="D2469" s="802">
        <f t="shared" si="38"/>
        <v>12.12</v>
      </c>
      <c r="G2469" s="872">
        <v>11.85</v>
      </c>
      <c r="J2469" s="840" t="s">
        <v>15822</v>
      </c>
      <c r="K2469" s="848">
        <f>IFERROR(VLOOKUP(J2469,REAJUSTE!A:AA,27,FALSE),"")</f>
        <v>1.0229999999999999</v>
      </c>
    </row>
    <row r="2470" spans="1:11" ht="18" x14ac:dyDescent="0.2">
      <c r="A2470" s="862">
        <v>1917064</v>
      </c>
      <c r="B2470" s="863" t="s">
        <v>7651</v>
      </c>
      <c r="C2470" s="862" t="s">
        <v>61</v>
      </c>
      <c r="D2470" s="802">
        <f t="shared" si="38"/>
        <v>12.36</v>
      </c>
      <c r="G2470" s="872">
        <v>12.09</v>
      </c>
      <c r="J2470" s="840" t="s">
        <v>15822</v>
      </c>
      <c r="K2470" s="848">
        <f>IFERROR(VLOOKUP(J2470,REAJUSTE!A:AA,27,FALSE),"")</f>
        <v>1.0229999999999999</v>
      </c>
    </row>
    <row r="2471" spans="1:11" ht="18" x14ac:dyDescent="0.2">
      <c r="A2471" s="862">
        <v>1917065</v>
      </c>
      <c r="B2471" s="863" t="s">
        <v>7652</v>
      </c>
      <c r="C2471" s="862" t="s">
        <v>61</v>
      </c>
      <c r="D2471" s="802">
        <f t="shared" si="38"/>
        <v>12.62</v>
      </c>
      <c r="G2471" s="872">
        <v>12.34</v>
      </c>
      <c r="J2471" s="840" t="s">
        <v>15822</v>
      </c>
      <c r="K2471" s="848">
        <f>IFERROR(VLOOKUP(J2471,REAJUSTE!A:AA,27,FALSE),"")</f>
        <v>1.0229999999999999</v>
      </c>
    </row>
    <row r="2472" spans="1:11" ht="18" x14ac:dyDescent="0.2">
      <c r="A2472" s="862">
        <v>1917066</v>
      </c>
      <c r="B2472" s="863" t="s">
        <v>7653</v>
      </c>
      <c r="C2472" s="862" t="s">
        <v>61</v>
      </c>
      <c r="D2472" s="802">
        <f t="shared" si="38"/>
        <v>12.75</v>
      </c>
      <c r="G2472" s="872">
        <v>12.47</v>
      </c>
      <c r="J2472" s="840" t="s">
        <v>15822</v>
      </c>
      <c r="K2472" s="848">
        <f>IFERROR(VLOOKUP(J2472,REAJUSTE!A:AA,27,FALSE),"")</f>
        <v>1.0229999999999999</v>
      </c>
    </row>
    <row r="2473" spans="1:11" ht="18" x14ac:dyDescent="0.2">
      <c r="A2473" s="862">
        <v>1901590</v>
      </c>
      <c r="B2473" s="863" t="s">
        <v>7654</v>
      </c>
      <c r="C2473" s="862" t="s">
        <v>61</v>
      </c>
      <c r="D2473" s="802">
        <f t="shared" si="38"/>
        <v>7.75</v>
      </c>
      <c r="G2473" s="872">
        <v>7.58</v>
      </c>
      <c r="J2473" s="840" t="s">
        <v>15822</v>
      </c>
      <c r="K2473" s="848">
        <f>IFERROR(VLOOKUP(J2473,REAJUSTE!A:AA,27,FALSE),"")</f>
        <v>1.0229999999999999</v>
      </c>
    </row>
    <row r="2474" spans="1:11" ht="18" x14ac:dyDescent="0.2">
      <c r="A2474" s="862">
        <v>1901591</v>
      </c>
      <c r="B2474" s="863" t="s">
        <v>7655</v>
      </c>
      <c r="C2474" s="862" t="s">
        <v>61</v>
      </c>
      <c r="D2474" s="802">
        <f t="shared" si="38"/>
        <v>7.81</v>
      </c>
      <c r="G2474" s="872">
        <v>7.64</v>
      </c>
      <c r="J2474" s="840" t="s">
        <v>15822</v>
      </c>
      <c r="K2474" s="848">
        <f>IFERROR(VLOOKUP(J2474,REAJUSTE!A:AA,27,FALSE),"")</f>
        <v>1.0229999999999999</v>
      </c>
    </row>
    <row r="2475" spans="1:11" ht="18" x14ac:dyDescent="0.2">
      <c r="A2475" s="862">
        <v>1901592</v>
      </c>
      <c r="B2475" s="863" t="s">
        <v>7656</v>
      </c>
      <c r="C2475" s="862" t="s">
        <v>61</v>
      </c>
      <c r="D2475" s="802">
        <f t="shared" si="38"/>
        <v>7.88</v>
      </c>
      <c r="G2475" s="872">
        <v>7.71</v>
      </c>
      <c r="J2475" s="840" t="s">
        <v>15822</v>
      </c>
      <c r="K2475" s="848">
        <f>IFERROR(VLOOKUP(J2475,REAJUSTE!A:AA,27,FALSE),"")</f>
        <v>1.0229999999999999</v>
      </c>
    </row>
    <row r="2476" spans="1:11" ht="18" x14ac:dyDescent="0.2">
      <c r="A2476" s="862">
        <v>1901593</v>
      </c>
      <c r="B2476" s="863" t="s">
        <v>7657</v>
      </c>
      <c r="C2476" s="862" t="s">
        <v>61</v>
      </c>
      <c r="D2476" s="802">
        <f t="shared" si="38"/>
        <v>7.95</v>
      </c>
      <c r="G2476" s="872">
        <v>7.78</v>
      </c>
      <c r="J2476" s="840" t="s">
        <v>15822</v>
      </c>
      <c r="K2476" s="848">
        <f>IFERROR(VLOOKUP(J2476,REAJUSTE!A:AA,27,FALSE),"")</f>
        <v>1.0229999999999999</v>
      </c>
    </row>
    <row r="2477" spans="1:11" ht="18" x14ac:dyDescent="0.2">
      <c r="A2477" s="862">
        <v>1901594</v>
      </c>
      <c r="B2477" s="863" t="s">
        <v>7658</v>
      </c>
      <c r="C2477" s="862" t="s">
        <v>61</v>
      </c>
      <c r="D2477" s="802">
        <f t="shared" si="38"/>
        <v>8.0399999999999991</v>
      </c>
      <c r="G2477" s="872">
        <v>7.86</v>
      </c>
      <c r="J2477" s="840" t="s">
        <v>15822</v>
      </c>
      <c r="K2477" s="848">
        <f>IFERROR(VLOOKUP(J2477,REAJUSTE!A:AA,27,FALSE),"")</f>
        <v>1.0229999999999999</v>
      </c>
    </row>
    <row r="2478" spans="1:11" ht="18" x14ac:dyDescent="0.2">
      <c r="A2478" s="862">
        <v>1901589</v>
      </c>
      <c r="B2478" s="863" t="s">
        <v>7659</v>
      </c>
      <c r="C2478" s="862" t="s">
        <v>61</v>
      </c>
      <c r="D2478" s="802">
        <f t="shared" si="38"/>
        <v>8.08</v>
      </c>
      <c r="G2478" s="872">
        <v>7.9</v>
      </c>
      <c r="J2478" s="840" t="s">
        <v>15822</v>
      </c>
      <c r="K2478" s="848">
        <f>IFERROR(VLOOKUP(J2478,REAJUSTE!A:AA,27,FALSE),"")</f>
        <v>1.0229999999999999</v>
      </c>
    </row>
    <row r="2479" spans="1:11" ht="18" x14ac:dyDescent="0.2">
      <c r="A2479" s="862">
        <v>1901596</v>
      </c>
      <c r="B2479" s="863" t="s">
        <v>7660</v>
      </c>
      <c r="C2479" s="862" t="s">
        <v>61</v>
      </c>
      <c r="D2479" s="802">
        <f t="shared" si="38"/>
        <v>10.199999999999999</v>
      </c>
      <c r="G2479" s="872">
        <v>9.98</v>
      </c>
      <c r="J2479" s="840" t="s">
        <v>15822</v>
      </c>
      <c r="K2479" s="848">
        <f>IFERROR(VLOOKUP(J2479,REAJUSTE!A:AA,27,FALSE),"")</f>
        <v>1.0229999999999999</v>
      </c>
    </row>
    <row r="2480" spans="1:11" ht="18" x14ac:dyDescent="0.2">
      <c r="A2480" s="862">
        <v>1901597</v>
      </c>
      <c r="B2480" s="863" t="s">
        <v>7661</v>
      </c>
      <c r="C2480" s="862" t="s">
        <v>61</v>
      </c>
      <c r="D2480" s="802">
        <f t="shared" si="38"/>
        <v>10.27</v>
      </c>
      <c r="G2480" s="872">
        <v>10.039999999999999</v>
      </c>
      <c r="J2480" s="840" t="s">
        <v>15822</v>
      </c>
      <c r="K2480" s="848">
        <f>IFERROR(VLOOKUP(J2480,REAJUSTE!A:AA,27,FALSE),"")</f>
        <v>1.0229999999999999</v>
      </c>
    </row>
    <row r="2481" spans="1:11" ht="18" x14ac:dyDescent="0.2">
      <c r="A2481" s="862">
        <v>1901598</v>
      </c>
      <c r="B2481" s="863" t="s">
        <v>7662</v>
      </c>
      <c r="C2481" s="862" t="s">
        <v>61</v>
      </c>
      <c r="D2481" s="802">
        <f t="shared" si="38"/>
        <v>10.33</v>
      </c>
      <c r="G2481" s="872">
        <v>10.1</v>
      </c>
      <c r="J2481" s="840" t="s">
        <v>15822</v>
      </c>
      <c r="K2481" s="848">
        <f>IFERROR(VLOOKUP(J2481,REAJUSTE!A:AA,27,FALSE),"")</f>
        <v>1.0229999999999999</v>
      </c>
    </row>
    <row r="2482" spans="1:11" ht="18" x14ac:dyDescent="0.2">
      <c r="A2482" s="862">
        <v>1901599</v>
      </c>
      <c r="B2482" s="863" t="s">
        <v>7663</v>
      </c>
      <c r="C2482" s="862" t="s">
        <v>61</v>
      </c>
      <c r="D2482" s="802">
        <f t="shared" si="38"/>
        <v>10.4</v>
      </c>
      <c r="G2482" s="872">
        <v>10.17</v>
      </c>
      <c r="J2482" s="840" t="s">
        <v>15822</v>
      </c>
      <c r="K2482" s="848">
        <f>IFERROR(VLOOKUP(J2482,REAJUSTE!A:AA,27,FALSE),"")</f>
        <v>1.0229999999999999</v>
      </c>
    </row>
    <row r="2483" spans="1:11" ht="18" x14ac:dyDescent="0.2">
      <c r="A2483" s="862">
        <v>1901600</v>
      </c>
      <c r="B2483" s="863" t="s">
        <v>7664</v>
      </c>
      <c r="C2483" s="862" t="s">
        <v>61</v>
      </c>
      <c r="D2483" s="802">
        <f t="shared" si="38"/>
        <v>10.47</v>
      </c>
      <c r="G2483" s="872">
        <v>10.24</v>
      </c>
      <c r="J2483" s="840" t="s">
        <v>15822</v>
      </c>
      <c r="K2483" s="848">
        <f>IFERROR(VLOOKUP(J2483,REAJUSTE!A:AA,27,FALSE),"")</f>
        <v>1.0229999999999999</v>
      </c>
    </row>
    <row r="2484" spans="1:11" ht="18" x14ac:dyDescent="0.2">
      <c r="A2484" s="862">
        <v>1901595</v>
      </c>
      <c r="B2484" s="863" t="s">
        <v>7665</v>
      </c>
      <c r="C2484" s="862" t="s">
        <v>61</v>
      </c>
      <c r="D2484" s="802">
        <f t="shared" si="38"/>
        <v>10.51</v>
      </c>
      <c r="G2484" s="872">
        <v>10.28</v>
      </c>
      <c r="J2484" s="840" t="s">
        <v>15822</v>
      </c>
      <c r="K2484" s="848">
        <f>IFERROR(VLOOKUP(J2484,REAJUSTE!A:AA,27,FALSE),"")</f>
        <v>1.0229999999999999</v>
      </c>
    </row>
    <row r="2485" spans="1:11" ht="18" x14ac:dyDescent="0.2">
      <c r="A2485" s="862">
        <v>1917097</v>
      </c>
      <c r="B2485" s="863" t="s">
        <v>7666</v>
      </c>
      <c r="C2485" s="862" t="s">
        <v>61</v>
      </c>
      <c r="D2485" s="802">
        <f t="shared" si="38"/>
        <v>8.24</v>
      </c>
      <c r="G2485" s="872">
        <v>8.06</v>
      </c>
      <c r="J2485" s="840" t="s">
        <v>15822</v>
      </c>
      <c r="K2485" s="848">
        <f>IFERROR(VLOOKUP(J2485,REAJUSTE!A:AA,27,FALSE),"")</f>
        <v>1.0229999999999999</v>
      </c>
    </row>
    <row r="2486" spans="1:11" ht="18" x14ac:dyDescent="0.2">
      <c r="A2486" s="862">
        <v>1917098</v>
      </c>
      <c r="B2486" s="863" t="s">
        <v>7667</v>
      </c>
      <c r="C2486" s="862" t="s">
        <v>61</v>
      </c>
      <c r="D2486" s="802">
        <f t="shared" si="38"/>
        <v>8.3800000000000008</v>
      </c>
      <c r="G2486" s="872">
        <v>8.1999999999999993</v>
      </c>
      <c r="J2486" s="840" t="s">
        <v>15822</v>
      </c>
      <c r="K2486" s="848">
        <f>IFERROR(VLOOKUP(J2486,REAJUSTE!A:AA,27,FALSE),"")</f>
        <v>1.0229999999999999</v>
      </c>
    </row>
    <row r="2487" spans="1:11" ht="18" x14ac:dyDescent="0.2">
      <c r="A2487" s="862">
        <v>1917099</v>
      </c>
      <c r="B2487" s="863" t="s">
        <v>7668</v>
      </c>
      <c r="C2487" s="862" t="s">
        <v>61</v>
      </c>
      <c r="D2487" s="802">
        <f t="shared" si="38"/>
        <v>8.5299999999999994</v>
      </c>
      <c r="G2487" s="872">
        <v>8.34</v>
      </c>
      <c r="J2487" s="840" t="s">
        <v>15822</v>
      </c>
      <c r="K2487" s="848">
        <f>IFERROR(VLOOKUP(J2487,REAJUSTE!A:AA,27,FALSE),"")</f>
        <v>1.0229999999999999</v>
      </c>
    </row>
    <row r="2488" spans="1:11" ht="18" x14ac:dyDescent="0.2">
      <c r="A2488" s="862">
        <v>1917100</v>
      </c>
      <c r="B2488" s="863" t="s">
        <v>7669</v>
      </c>
      <c r="C2488" s="862" t="s">
        <v>61</v>
      </c>
      <c r="D2488" s="802">
        <f t="shared" si="38"/>
        <v>8.68</v>
      </c>
      <c r="G2488" s="872">
        <v>8.49</v>
      </c>
      <c r="J2488" s="840" t="s">
        <v>15822</v>
      </c>
      <c r="K2488" s="848">
        <f>IFERROR(VLOOKUP(J2488,REAJUSTE!A:AA,27,FALSE),"")</f>
        <v>1.0229999999999999</v>
      </c>
    </row>
    <row r="2489" spans="1:11" ht="18" x14ac:dyDescent="0.2">
      <c r="A2489" s="862">
        <v>1917101</v>
      </c>
      <c r="B2489" s="863" t="s">
        <v>7670</v>
      </c>
      <c r="C2489" s="862" t="s">
        <v>61</v>
      </c>
      <c r="D2489" s="802">
        <f t="shared" si="38"/>
        <v>8.84</v>
      </c>
      <c r="G2489" s="872">
        <v>8.65</v>
      </c>
      <c r="J2489" s="840" t="s">
        <v>15822</v>
      </c>
      <c r="K2489" s="848">
        <f>IFERROR(VLOOKUP(J2489,REAJUSTE!A:AA,27,FALSE),"")</f>
        <v>1.0229999999999999</v>
      </c>
    </row>
    <row r="2490" spans="1:11" ht="18" x14ac:dyDescent="0.2">
      <c r="A2490" s="862">
        <v>1917102</v>
      </c>
      <c r="B2490" s="863" t="s">
        <v>7671</v>
      </c>
      <c r="C2490" s="862" t="s">
        <v>61</v>
      </c>
      <c r="D2490" s="802">
        <f t="shared" si="38"/>
        <v>8.93</v>
      </c>
      <c r="G2490" s="872">
        <v>8.73</v>
      </c>
      <c r="J2490" s="840" t="s">
        <v>15822</v>
      </c>
      <c r="K2490" s="848">
        <f>IFERROR(VLOOKUP(J2490,REAJUSTE!A:AA,27,FALSE),"")</f>
        <v>1.0229999999999999</v>
      </c>
    </row>
    <row r="2491" spans="1:11" ht="18" x14ac:dyDescent="0.2">
      <c r="A2491" s="862">
        <v>1901601</v>
      </c>
      <c r="B2491" s="863" t="s">
        <v>7672</v>
      </c>
      <c r="C2491" s="862" t="s">
        <v>61</v>
      </c>
      <c r="D2491" s="802">
        <f t="shared" si="38"/>
        <v>12.72</v>
      </c>
      <c r="G2491" s="872">
        <v>12.44</v>
      </c>
      <c r="J2491" s="840" t="s">
        <v>15822</v>
      </c>
      <c r="K2491" s="848">
        <f>IFERROR(VLOOKUP(J2491,REAJUSTE!A:AA,27,FALSE),"")</f>
        <v>1.0229999999999999</v>
      </c>
    </row>
    <row r="2492" spans="1:11" ht="18" x14ac:dyDescent="0.2">
      <c r="A2492" s="862">
        <v>1901602</v>
      </c>
      <c r="B2492" s="863" t="s">
        <v>7673</v>
      </c>
      <c r="C2492" s="862" t="s">
        <v>61</v>
      </c>
      <c r="D2492" s="802">
        <f t="shared" si="38"/>
        <v>12.78</v>
      </c>
      <c r="G2492" s="872">
        <v>12.5</v>
      </c>
      <c r="J2492" s="840" t="s">
        <v>15822</v>
      </c>
      <c r="K2492" s="848">
        <f>IFERROR(VLOOKUP(J2492,REAJUSTE!A:AA,27,FALSE),"")</f>
        <v>1.0229999999999999</v>
      </c>
    </row>
    <row r="2493" spans="1:11" ht="18" x14ac:dyDescent="0.2">
      <c r="A2493" s="862">
        <v>1901603</v>
      </c>
      <c r="B2493" s="863" t="s">
        <v>7674</v>
      </c>
      <c r="C2493" s="862" t="s">
        <v>61</v>
      </c>
      <c r="D2493" s="802">
        <f t="shared" si="38"/>
        <v>12.84</v>
      </c>
      <c r="G2493" s="872">
        <v>12.56</v>
      </c>
      <c r="J2493" s="840" t="s">
        <v>15822</v>
      </c>
      <c r="K2493" s="848">
        <f>IFERROR(VLOOKUP(J2493,REAJUSTE!A:AA,27,FALSE),"")</f>
        <v>1.0229999999999999</v>
      </c>
    </row>
    <row r="2494" spans="1:11" ht="18" x14ac:dyDescent="0.2">
      <c r="A2494" s="862">
        <v>1901604</v>
      </c>
      <c r="B2494" s="863" t="s">
        <v>7675</v>
      </c>
      <c r="C2494" s="862" t="s">
        <v>61</v>
      </c>
      <c r="D2494" s="802">
        <f t="shared" si="38"/>
        <v>12.92</v>
      </c>
      <c r="G2494" s="872">
        <v>12.63</v>
      </c>
      <c r="J2494" s="840" t="s">
        <v>15822</v>
      </c>
      <c r="K2494" s="848">
        <f>IFERROR(VLOOKUP(J2494,REAJUSTE!A:AA,27,FALSE),"")</f>
        <v>1.0229999999999999</v>
      </c>
    </row>
    <row r="2495" spans="1:11" ht="18" x14ac:dyDescent="0.2">
      <c r="A2495" s="862">
        <v>1901605</v>
      </c>
      <c r="B2495" s="863" t="s">
        <v>7676</v>
      </c>
      <c r="C2495" s="862" t="s">
        <v>61</v>
      </c>
      <c r="D2495" s="802">
        <f t="shared" si="38"/>
        <v>12.99</v>
      </c>
      <c r="G2495" s="872">
        <v>12.7</v>
      </c>
      <c r="J2495" s="840" t="s">
        <v>15822</v>
      </c>
      <c r="K2495" s="848">
        <f>IFERROR(VLOOKUP(J2495,REAJUSTE!A:AA,27,FALSE),"")</f>
        <v>1.0229999999999999</v>
      </c>
    </row>
    <row r="2496" spans="1:11" ht="18" x14ac:dyDescent="0.2">
      <c r="A2496" s="862">
        <v>1901606</v>
      </c>
      <c r="B2496" s="863" t="s">
        <v>7677</v>
      </c>
      <c r="C2496" s="862" t="s">
        <v>61</v>
      </c>
      <c r="D2496" s="802">
        <f t="shared" si="38"/>
        <v>13.03</v>
      </c>
      <c r="G2496" s="872">
        <v>12.74</v>
      </c>
      <c r="J2496" s="840" t="s">
        <v>15822</v>
      </c>
      <c r="K2496" s="848">
        <f>IFERROR(VLOOKUP(J2496,REAJUSTE!A:AA,27,FALSE),"")</f>
        <v>1.0229999999999999</v>
      </c>
    </row>
    <row r="2497" spans="1:11" ht="18" x14ac:dyDescent="0.2">
      <c r="A2497" s="862">
        <v>1917133</v>
      </c>
      <c r="B2497" s="863" t="s">
        <v>7678</v>
      </c>
      <c r="C2497" s="862" t="s">
        <v>61</v>
      </c>
      <c r="D2497" s="802">
        <f t="shared" si="38"/>
        <v>7.87</v>
      </c>
      <c r="G2497" s="872">
        <v>7.7</v>
      </c>
      <c r="J2497" s="840" t="s">
        <v>15822</v>
      </c>
      <c r="K2497" s="848">
        <f>IFERROR(VLOOKUP(J2497,REAJUSTE!A:AA,27,FALSE),"")</f>
        <v>1.0229999999999999</v>
      </c>
    </row>
    <row r="2498" spans="1:11" ht="18" x14ac:dyDescent="0.2">
      <c r="A2498" s="862">
        <v>1917134</v>
      </c>
      <c r="B2498" s="863" t="s">
        <v>7679</v>
      </c>
      <c r="C2498" s="862" t="s">
        <v>61</v>
      </c>
      <c r="D2498" s="802">
        <f t="shared" si="38"/>
        <v>7.99</v>
      </c>
      <c r="G2498" s="872">
        <v>7.82</v>
      </c>
      <c r="J2498" s="840" t="s">
        <v>15822</v>
      </c>
      <c r="K2498" s="848">
        <f>IFERROR(VLOOKUP(J2498,REAJUSTE!A:AA,27,FALSE),"")</f>
        <v>1.0229999999999999</v>
      </c>
    </row>
    <row r="2499" spans="1:11" ht="18" x14ac:dyDescent="0.2">
      <c r="A2499" s="862">
        <v>1917135</v>
      </c>
      <c r="B2499" s="863" t="s">
        <v>7680</v>
      </c>
      <c r="C2499" s="862" t="s">
        <v>61</v>
      </c>
      <c r="D2499" s="802">
        <f t="shared" si="38"/>
        <v>8.11</v>
      </c>
      <c r="G2499" s="872">
        <v>7.93</v>
      </c>
      <c r="J2499" s="840" t="s">
        <v>15822</v>
      </c>
      <c r="K2499" s="848">
        <f>IFERROR(VLOOKUP(J2499,REAJUSTE!A:AA,27,FALSE),"")</f>
        <v>1.0229999999999999</v>
      </c>
    </row>
    <row r="2500" spans="1:11" ht="18" x14ac:dyDescent="0.2">
      <c r="A2500" s="862">
        <v>1917136</v>
      </c>
      <c r="B2500" s="863" t="s">
        <v>7681</v>
      </c>
      <c r="C2500" s="862" t="s">
        <v>61</v>
      </c>
      <c r="D2500" s="802">
        <f t="shared" si="38"/>
        <v>8.23</v>
      </c>
      <c r="G2500" s="872">
        <v>8.0500000000000007</v>
      </c>
      <c r="J2500" s="840" t="s">
        <v>15822</v>
      </c>
      <c r="K2500" s="848">
        <f>IFERROR(VLOOKUP(J2500,REAJUSTE!A:AA,27,FALSE),"")</f>
        <v>1.0229999999999999</v>
      </c>
    </row>
    <row r="2501" spans="1:11" ht="18" x14ac:dyDescent="0.2">
      <c r="A2501" s="862">
        <v>1917137</v>
      </c>
      <c r="B2501" s="863" t="s">
        <v>7682</v>
      </c>
      <c r="C2501" s="862" t="s">
        <v>61</v>
      </c>
      <c r="D2501" s="802">
        <f t="shared" si="38"/>
        <v>8.36</v>
      </c>
      <c r="G2501" s="872">
        <v>8.18</v>
      </c>
      <c r="J2501" s="840" t="s">
        <v>15822</v>
      </c>
      <c r="K2501" s="848">
        <f>IFERROR(VLOOKUP(J2501,REAJUSTE!A:AA,27,FALSE),"")</f>
        <v>1.0229999999999999</v>
      </c>
    </row>
    <row r="2502" spans="1:11" ht="18" x14ac:dyDescent="0.2">
      <c r="A2502" s="862">
        <v>1917138</v>
      </c>
      <c r="B2502" s="863" t="s">
        <v>7683</v>
      </c>
      <c r="C2502" s="862" t="s">
        <v>61</v>
      </c>
      <c r="D2502" s="802">
        <f t="shared" si="38"/>
        <v>8.43</v>
      </c>
      <c r="G2502" s="872">
        <v>8.25</v>
      </c>
      <c r="J2502" s="840" t="s">
        <v>15822</v>
      </c>
      <c r="K2502" s="848">
        <f>IFERROR(VLOOKUP(J2502,REAJUSTE!A:AA,27,FALSE),"")</f>
        <v>1.0229999999999999</v>
      </c>
    </row>
    <row r="2503" spans="1:11" ht="18" x14ac:dyDescent="0.2">
      <c r="A2503" s="862">
        <v>1917169</v>
      </c>
      <c r="B2503" s="863" t="s">
        <v>7684</v>
      </c>
      <c r="C2503" s="862" t="s">
        <v>61</v>
      </c>
      <c r="D2503" s="802">
        <f t="shared" si="38"/>
        <v>7.5</v>
      </c>
      <c r="G2503" s="872">
        <v>7.34</v>
      </c>
      <c r="J2503" s="840" t="s">
        <v>15822</v>
      </c>
      <c r="K2503" s="848">
        <f>IFERROR(VLOOKUP(J2503,REAJUSTE!A:AA,27,FALSE),"")</f>
        <v>1.0229999999999999</v>
      </c>
    </row>
    <row r="2504" spans="1:11" ht="18" x14ac:dyDescent="0.2">
      <c r="A2504" s="862">
        <v>1917170</v>
      </c>
      <c r="B2504" s="863" t="s">
        <v>7685</v>
      </c>
      <c r="C2504" s="862" t="s">
        <v>61</v>
      </c>
      <c r="D2504" s="802">
        <f t="shared" si="38"/>
        <v>7.61</v>
      </c>
      <c r="G2504" s="872">
        <v>7.44</v>
      </c>
      <c r="J2504" s="840" t="s">
        <v>15822</v>
      </c>
      <c r="K2504" s="848">
        <f>IFERROR(VLOOKUP(J2504,REAJUSTE!A:AA,27,FALSE),"")</f>
        <v>1.0229999999999999</v>
      </c>
    </row>
    <row r="2505" spans="1:11" ht="18" x14ac:dyDescent="0.2">
      <c r="A2505" s="862">
        <v>1917171</v>
      </c>
      <c r="B2505" s="863" t="s">
        <v>7686</v>
      </c>
      <c r="C2505" s="862" t="s">
        <v>61</v>
      </c>
      <c r="D2505" s="802">
        <f t="shared" si="38"/>
        <v>7.71</v>
      </c>
      <c r="G2505" s="872">
        <v>7.54</v>
      </c>
      <c r="J2505" s="840" t="s">
        <v>15822</v>
      </c>
      <c r="K2505" s="848">
        <f>IFERROR(VLOOKUP(J2505,REAJUSTE!A:AA,27,FALSE),"")</f>
        <v>1.0229999999999999</v>
      </c>
    </row>
    <row r="2506" spans="1:11" ht="18" x14ac:dyDescent="0.2">
      <c r="A2506" s="862">
        <v>1917172</v>
      </c>
      <c r="B2506" s="863" t="s">
        <v>7687</v>
      </c>
      <c r="C2506" s="862" t="s">
        <v>61</v>
      </c>
      <c r="D2506" s="802">
        <f t="shared" si="38"/>
        <v>7.82</v>
      </c>
      <c r="G2506" s="872">
        <v>7.65</v>
      </c>
      <c r="J2506" s="840" t="s">
        <v>15822</v>
      </c>
      <c r="K2506" s="848">
        <f>IFERROR(VLOOKUP(J2506,REAJUSTE!A:AA,27,FALSE),"")</f>
        <v>1.0229999999999999</v>
      </c>
    </row>
    <row r="2507" spans="1:11" ht="18" x14ac:dyDescent="0.2">
      <c r="A2507" s="862">
        <v>1917173</v>
      </c>
      <c r="B2507" s="863" t="s">
        <v>7688</v>
      </c>
      <c r="C2507" s="862" t="s">
        <v>61</v>
      </c>
      <c r="D2507" s="802">
        <f t="shared" ref="D2507:D2570" si="39">TRUNC(G2507*K2507,2)</f>
        <v>7.93</v>
      </c>
      <c r="G2507" s="872">
        <v>7.76</v>
      </c>
      <c r="J2507" s="840" t="s">
        <v>15822</v>
      </c>
      <c r="K2507" s="848">
        <f>IFERROR(VLOOKUP(J2507,REAJUSTE!A:AA,27,FALSE),"")</f>
        <v>1.0229999999999999</v>
      </c>
    </row>
    <row r="2508" spans="1:11" ht="18" x14ac:dyDescent="0.2">
      <c r="A2508" s="862">
        <v>1917174</v>
      </c>
      <c r="B2508" s="863" t="s">
        <v>7689</v>
      </c>
      <c r="C2508" s="862" t="s">
        <v>61</v>
      </c>
      <c r="D2508" s="802">
        <f t="shared" si="39"/>
        <v>7.99</v>
      </c>
      <c r="G2508" s="872">
        <v>7.82</v>
      </c>
      <c r="J2508" s="840" t="s">
        <v>15822</v>
      </c>
      <c r="K2508" s="848">
        <f>IFERROR(VLOOKUP(J2508,REAJUSTE!A:AA,27,FALSE),"")</f>
        <v>1.0229999999999999</v>
      </c>
    </row>
    <row r="2509" spans="1:11" ht="18" x14ac:dyDescent="0.2">
      <c r="A2509" s="862">
        <v>1917205</v>
      </c>
      <c r="B2509" s="863" t="s">
        <v>7690</v>
      </c>
      <c r="C2509" s="862" t="s">
        <v>61</v>
      </c>
      <c r="D2509" s="802">
        <f t="shared" si="39"/>
        <v>8.2899999999999991</v>
      </c>
      <c r="G2509" s="872">
        <v>8.11</v>
      </c>
      <c r="J2509" s="840" t="s">
        <v>15822</v>
      </c>
      <c r="K2509" s="848">
        <f>IFERROR(VLOOKUP(J2509,REAJUSTE!A:AA,27,FALSE),"")</f>
        <v>1.0229999999999999</v>
      </c>
    </row>
    <row r="2510" spans="1:11" ht="18" x14ac:dyDescent="0.2">
      <c r="A2510" s="862">
        <v>1917206</v>
      </c>
      <c r="B2510" s="863" t="s">
        <v>7691</v>
      </c>
      <c r="C2510" s="862" t="s">
        <v>61</v>
      </c>
      <c r="D2510" s="802">
        <f t="shared" si="39"/>
        <v>8.3800000000000008</v>
      </c>
      <c r="G2510" s="872">
        <v>8.1999999999999993</v>
      </c>
      <c r="J2510" s="840" t="s">
        <v>15822</v>
      </c>
      <c r="K2510" s="848">
        <f>IFERROR(VLOOKUP(J2510,REAJUSTE!A:AA,27,FALSE),"")</f>
        <v>1.0229999999999999</v>
      </c>
    </row>
    <row r="2511" spans="1:11" ht="18" x14ac:dyDescent="0.2">
      <c r="A2511" s="862">
        <v>1917207</v>
      </c>
      <c r="B2511" s="863" t="s">
        <v>7692</v>
      </c>
      <c r="C2511" s="862" t="s">
        <v>61</v>
      </c>
      <c r="D2511" s="802">
        <f t="shared" si="39"/>
        <v>8.48</v>
      </c>
      <c r="G2511" s="872">
        <v>8.2899999999999991</v>
      </c>
      <c r="J2511" s="840" t="s">
        <v>15822</v>
      </c>
      <c r="K2511" s="848">
        <f>IFERROR(VLOOKUP(J2511,REAJUSTE!A:AA,27,FALSE),"")</f>
        <v>1.0229999999999999</v>
      </c>
    </row>
    <row r="2512" spans="1:11" ht="18" x14ac:dyDescent="0.2">
      <c r="A2512" s="862">
        <v>1917208</v>
      </c>
      <c r="B2512" s="863" t="s">
        <v>7693</v>
      </c>
      <c r="C2512" s="862" t="s">
        <v>61</v>
      </c>
      <c r="D2512" s="802">
        <f t="shared" si="39"/>
        <v>8.58</v>
      </c>
      <c r="G2512" s="872">
        <v>8.39</v>
      </c>
      <c r="J2512" s="840" t="s">
        <v>15822</v>
      </c>
      <c r="K2512" s="848">
        <f>IFERROR(VLOOKUP(J2512,REAJUSTE!A:AA,27,FALSE),"")</f>
        <v>1.0229999999999999</v>
      </c>
    </row>
    <row r="2513" spans="1:11" ht="18" x14ac:dyDescent="0.2">
      <c r="A2513" s="862">
        <v>1917209</v>
      </c>
      <c r="B2513" s="863" t="s">
        <v>7694</v>
      </c>
      <c r="C2513" s="862" t="s">
        <v>61</v>
      </c>
      <c r="D2513" s="802">
        <f t="shared" si="39"/>
        <v>8.68</v>
      </c>
      <c r="G2513" s="872">
        <v>8.49</v>
      </c>
      <c r="J2513" s="840" t="s">
        <v>15822</v>
      </c>
      <c r="K2513" s="848">
        <f>IFERROR(VLOOKUP(J2513,REAJUSTE!A:AA,27,FALSE),"")</f>
        <v>1.0229999999999999</v>
      </c>
    </row>
    <row r="2514" spans="1:11" ht="18" x14ac:dyDescent="0.2">
      <c r="A2514" s="862">
        <v>1917210</v>
      </c>
      <c r="B2514" s="863" t="s">
        <v>7695</v>
      </c>
      <c r="C2514" s="862" t="s">
        <v>61</v>
      </c>
      <c r="D2514" s="802">
        <f t="shared" si="39"/>
        <v>8.73</v>
      </c>
      <c r="G2514" s="872">
        <v>8.5399999999999991</v>
      </c>
      <c r="J2514" s="840" t="s">
        <v>15822</v>
      </c>
      <c r="K2514" s="848">
        <f>IFERROR(VLOOKUP(J2514,REAJUSTE!A:AA,27,FALSE),"")</f>
        <v>1.0229999999999999</v>
      </c>
    </row>
    <row r="2515" spans="1:11" ht="18" x14ac:dyDescent="0.2">
      <c r="A2515" s="862">
        <v>1917025</v>
      </c>
      <c r="B2515" s="863" t="s">
        <v>7696</v>
      </c>
      <c r="C2515" s="862" t="s">
        <v>61</v>
      </c>
      <c r="D2515" s="802">
        <f t="shared" si="39"/>
        <v>15.78</v>
      </c>
      <c r="G2515" s="872">
        <v>15.43</v>
      </c>
      <c r="J2515" s="840" t="s">
        <v>15822</v>
      </c>
      <c r="K2515" s="848">
        <f>IFERROR(VLOOKUP(J2515,REAJUSTE!A:AA,27,FALSE),"")</f>
        <v>1.0229999999999999</v>
      </c>
    </row>
    <row r="2516" spans="1:11" ht="18" x14ac:dyDescent="0.2">
      <c r="A2516" s="862">
        <v>1917026</v>
      </c>
      <c r="B2516" s="863" t="s">
        <v>7697</v>
      </c>
      <c r="C2516" s="862" t="s">
        <v>61</v>
      </c>
      <c r="D2516" s="802">
        <f t="shared" si="39"/>
        <v>16.11</v>
      </c>
      <c r="G2516" s="872">
        <v>15.75</v>
      </c>
      <c r="J2516" s="840" t="s">
        <v>15822</v>
      </c>
      <c r="K2516" s="848">
        <f>IFERROR(VLOOKUP(J2516,REAJUSTE!A:AA,27,FALSE),"")</f>
        <v>1.0229999999999999</v>
      </c>
    </row>
    <row r="2517" spans="1:11" ht="18" x14ac:dyDescent="0.2">
      <c r="A2517" s="862">
        <v>1917027</v>
      </c>
      <c r="B2517" s="863" t="s">
        <v>7698</v>
      </c>
      <c r="C2517" s="862" t="s">
        <v>61</v>
      </c>
      <c r="D2517" s="802">
        <f t="shared" si="39"/>
        <v>16.43</v>
      </c>
      <c r="G2517" s="872">
        <v>16.07</v>
      </c>
      <c r="J2517" s="840" t="s">
        <v>15822</v>
      </c>
      <c r="K2517" s="848">
        <f>IFERROR(VLOOKUP(J2517,REAJUSTE!A:AA,27,FALSE),"")</f>
        <v>1.0229999999999999</v>
      </c>
    </row>
    <row r="2518" spans="1:11" ht="18" x14ac:dyDescent="0.2">
      <c r="A2518" s="862">
        <v>1917028</v>
      </c>
      <c r="B2518" s="863" t="s">
        <v>7699</v>
      </c>
      <c r="C2518" s="862" t="s">
        <v>61</v>
      </c>
      <c r="D2518" s="802">
        <f t="shared" si="39"/>
        <v>16.78</v>
      </c>
      <c r="G2518" s="872">
        <v>16.41</v>
      </c>
      <c r="J2518" s="840" t="s">
        <v>15822</v>
      </c>
      <c r="K2518" s="848">
        <f>IFERROR(VLOOKUP(J2518,REAJUSTE!A:AA,27,FALSE),"")</f>
        <v>1.0229999999999999</v>
      </c>
    </row>
    <row r="2519" spans="1:11" ht="18" x14ac:dyDescent="0.2">
      <c r="A2519" s="862">
        <v>1917029</v>
      </c>
      <c r="B2519" s="863" t="s">
        <v>7700</v>
      </c>
      <c r="C2519" s="862" t="s">
        <v>61</v>
      </c>
      <c r="D2519" s="802">
        <f t="shared" si="39"/>
        <v>17.149999999999999</v>
      </c>
      <c r="G2519" s="872">
        <v>16.77</v>
      </c>
      <c r="J2519" s="840" t="s">
        <v>15822</v>
      </c>
      <c r="K2519" s="848">
        <f>IFERROR(VLOOKUP(J2519,REAJUSTE!A:AA,27,FALSE),"")</f>
        <v>1.0229999999999999</v>
      </c>
    </row>
    <row r="2520" spans="1:11" ht="18" x14ac:dyDescent="0.2">
      <c r="A2520" s="862">
        <v>1917030</v>
      </c>
      <c r="B2520" s="863" t="s">
        <v>7701</v>
      </c>
      <c r="C2520" s="862" t="s">
        <v>61</v>
      </c>
      <c r="D2520" s="802">
        <f t="shared" si="39"/>
        <v>17.350000000000001</v>
      </c>
      <c r="G2520" s="872">
        <v>16.96</v>
      </c>
      <c r="J2520" s="840" t="s">
        <v>15822</v>
      </c>
      <c r="K2520" s="848">
        <f>IFERROR(VLOOKUP(J2520,REAJUSTE!A:AA,27,FALSE),"")</f>
        <v>1.0229999999999999</v>
      </c>
    </row>
    <row r="2521" spans="1:11" ht="27" x14ac:dyDescent="0.2">
      <c r="A2521" s="862">
        <v>1917629</v>
      </c>
      <c r="B2521" s="863" t="s">
        <v>7702</v>
      </c>
      <c r="C2521" s="862" t="s">
        <v>61</v>
      </c>
      <c r="D2521" s="802">
        <f t="shared" si="39"/>
        <v>14.68</v>
      </c>
      <c r="G2521" s="872">
        <v>14.35</v>
      </c>
      <c r="J2521" s="840" t="s">
        <v>15822</v>
      </c>
      <c r="K2521" s="848">
        <f>IFERROR(VLOOKUP(J2521,REAJUSTE!A:AA,27,FALSE),"")</f>
        <v>1.0229999999999999</v>
      </c>
    </row>
    <row r="2522" spans="1:11" ht="27" x14ac:dyDescent="0.2">
      <c r="A2522" s="862">
        <v>1917633</v>
      </c>
      <c r="B2522" s="863" t="s">
        <v>7703</v>
      </c>
      <c r="C2522" s="862" t="s">
        <v>61</v>
      </c>
      <c r="D2522" s="802">
        <f t="shared" si="39"/>
        <v>16.510000000000002</v>
      </c>
      <c r="G2522" s="872">
        <v>16.14</v>
      </c>
      <c r="J2522" s="840" t="s">
        <v>15822</v>
      </c>
      <c r="K2522" s="848">
        <f>IFERROR(VLOOKUP(J2522,REAJUSTE!A:AA,27,FALSE),"")</f>
        <v>1.0229999999999999</v>
      </c>
    </row>
    <row r="2523" spans="1:11" ht="27" x14ac:dyDescent="0.2">
      <c r="A2523" s="862">
        <v>1917634</v>
      </c>
      <c r="B2523" s="863" t="s">
        <v>7704</v>
      </c>
      <c r="C2523" s="862" t="s">
        <v>61</v>
      </c>
      <c r="D2523" s="802">
        <f t="shared" si="39"/>
        <v>16.84</v>
      </c>
      <c r="G2523" s="872">
        <v>16.47</v>
      </c>
      <c r="J2523" s="840" t="s">
        <v>15822</v>
      </c>
      <c r="K2523" s="848">
        <f>IFERROR(VLOOKUP(J2523,REAJUSTE!A:AA,27,FALSE),"")</f>
        <v>1.0229999999999999</v>
      </c>
    </row>
    <row r="2524" spans="1:11" ht="27" x14ac:dyDescent="0.2">
      <c r="A2524" s="862">
        <v>1917635</v>
      </c>
      <c r="B2524" s="863" t="s">
        <v>7705</v>
      </c>
      <c r="C2524" s="862" t="s">
        <v>61</v>
      </c>
      <c r="D2524" s="802">
        <f t="shared" si="39"/>
        <v>17.170000000000002</v>
      </c>
      <c r="G2524" s="872">
        <v>16.79</v>
      </c>
      <c r="J2524" s="840" t="s">
        <v>15822</v>
      </c>
      <c r="K2524" s="848">
        <f>IFERROR(VLOOKUP(J2524,REAJUSTE!A:AA,27,FALSE),"")</f>
        <v>1.0229999999999999</v>
      </c>
    </row>
    <row r="2525" spans="1:11" ht="27" x14ac:dyDescent="0.2">
      <c r="A2525" s="862">
        <v>1917636</v>
      </c>
      <c r="B2525" s="863" t="s">
        <v>7706</v>
      </c>
      <c r="C2525" s="862" t="s">
        <v>61</v>
      </c>
      <c r="D2525" s="802">
        <f t="shared" si="39"/>
        <v>19.14</v>
      </c>
      <c r="G2525" s="872">
        <v>18.71</v>
      </c>
      <c r="J2525" s="840" t="s">
        <v>15822</v>
      </c>
      <c r="K2525" s="848">
        <f>IFERROR(VLOOKUP(J2525,REAJUSTE!A:AA,27,FALSE),"")</f>
        <v>1.0229999999999999</v>
      </c>
    </row>
    <row r="2526" spans="1:11" ht="27" x14ac:dyDescent="0.2">
      <c r="A2526" s="862">
        <v>1917637</v>
      </c>
      <c r="B2526" s="863" t="s">
        <v>7707</v>
      </c>
      <c r="C2526" s="862" t="s">
        <v>61</v>
      </c>
      <c r="D2526" s="802">
        <f t="shared" si="39"/>
        <v>19.579999999999998</v>
      </c>
      <c r="G2526" s="872">
        <v>19.14</v>
      </c>
      <c r="J2526" s="840" t="s">
        <v>15822</v>
      </c>
      <c r="K2526" s="848">
        <f>IFERROR(VLOOKUP(J2526,REAJUSTE!A:AA,27,FALSE),"")</f>
        <v>1.0229999999999999</v>
      </c>
    </row>
    <row r="2527" spans="1:11" ht="27" x14ac:dyDescent="0.2">
      <c r="A2527" s="862">
        <v>1917638</v>
      </c>
      <c r="B2527" s="863" t="s">
        <v>7708</v>
      </c>
      <c r="C2527" s="862" t="s">
        <v>61</v>
      </c>
      <c r="D2527" s="802">
        <f t="shared" si="39"/>
        <v>20.02</v>
      </c>
      <c r="G2527" s="872">
        <v>19.57</v>
      </c>
      <c r="J2527" s="840" t="s">
        <v>15822</v>
      </c>
      <c r="K2527" s="848">
        <f>IFERROR(VLOOKUP(J2527,REAJUSTE!A:AA,27,FALSE),"")</f>
        <v>1.0229999999999999</v>
      </c>
    </row>
    <row r="2528" spans="1:11" ht="27" x14ac:dyDescent="0.2">
      <c r="A2528" s="862">
        <v>1917630</v>
      </c>
      <c r="B2528" s="863" t="s">
        <v>7709</v>
      </c>
      <c r="C2528" s="862" t="s">
        <v>61</v>
      </c>
      <c r="D2528" s="802">
        <f t="shared" si="39"/>
        <v>15.26</v>
      </c>
      <c r="G2528" s="872">
        <v>14.92</v>
      </c>
      <c r="J2528" s="840" t="s">
        <v>15822</v>
      </c>
      <c r="K2528" s="848">
        <f>IFERROR(VLOOKUP(J2528,REAJUSTE!A:AA,27,FALSE),"")</f>
        <v>1.0229999999999999</v>
      </c>
    </row>
    <row r="2529" spans="1:11" ht="27" x14ac:dyDescent="0.2">
      <c r="A2529" s="862">
        <v>1917631</v>
      </c>
      <c r="B2529" s="863" t="s">
        <v>7710</v>
      </c>
      <c r="C2529" s="862" t="s">
        <v>61</v>
      </c>
      <c r="D2529" s="802">
        <f t="shared" si="39"/>
        <v>15.76</v>
      </c>
      <c r="G2529" s="872">
        <v>15.41</v>
      </c>
      <c r="J2529" s="840" t="s">
        <v>15822</v>
      </c>
      <c r="K2529" s="848">
        <f>IFERROR(VLOOKUP(J2529,REAJUSTE!A:AA,27,FALSE),"")</f>
        <v>1.0229999999999999</v>
      </c>
    </row>
    <row r="2530" spans="1:11" ht="27" x14ac:dyDescent="0.2">
      <c r="A2530" s="862">
        <v>1917632</v>
      </c>
      <c r="B2530" s="863" t="s">
        <v>7711</v>
      </c>
      <c r="C2530" s="862" t="s">
        <v>61</v>
      </c>
      <c r="D2530" s="802">
        <f t="shared" si="39"/>
        <v>16.100000000000001</v>
      </c>
      <c r="G2530" s="872">
        <v>15.74</v>
      </c>
      <c r="J2530" s="840" t="s">
        <v>15822</v>
      </c>
      <c r="K2530" s="848">
        <f>IFERROR(VLOOKUP(J2530,REAJUSTE!A:AA,27,FALSE),"")</f>
        <v>1.0229999999999999</v>
      </c>
    </row>
    <row r="2531" spans="1:11" ht="27" x14ac:dyDescent="0.2">
      <c r="A2531" s="862">
        <v>1917639</v>
      </c>
      <c r="B2531" s="863" t="s">
        <v>7712</v>
      </c>
      <c r="C2531" s="862" t="s">
        <v>61</v>
      </c>
      <c r="D2531" s="802">
        <f t="shared" si="39"/>
        <v>20.239999999999998</v>
      </c>
      <c r="G2531" s="872">
        <v>19.79</v>
      </c>
      <c r="J2531" s="840" t="s">
        <v>15822</v>
      </c>
      <c r="K2531" s="848">
        <f>IFERROR(VLOOKUP(J2531,REAJUSTE!A:AA,27,FALSE),"")</f>
        <v>1.0229999999999999</v>
      </c>
    </row>
    <row r="2532" spans="1:11" ht="18" x14ac:dyDescent="0.2">
      <c r="A2532" s="862">
        <v>1917646</v>
      </c>
      <c r="B2532" s="863" t="s">
        <v>2421</v>
      </c>
      <c r="C2532" s="862" t="s">
        <v>61</v>
      </c>
      <c r="D2532" s="802">
        <f t="shared" si="39"/>
        <v>19.690000000000001</v>
      </c>
      <c r="G2532" s="872">
        <v>19.25</v>
      </c>
      <c r="J2532" s="840" t="s">
        <v>15822</v>
      </c>
      <c r="K2532" s="848">
        <f>IFERROR(VLOOKUP(J2532,REAJUSTE!A:AA,27,FALSE),"")</f>
        <v>1.0229999999999999</v>
      </c>
    </row>
    <row r="2533" spans="1:11" ht="18" x14ac:dyDescent="0.2">
      <c r="A2533" s="862">
        <v>1917647</v>
      </c>
      <c r="B2533" s="863" t="s">
        <v>2422</v>
      </c>
      <c r="C2533" s="862" t="s">
        <v>61</v>
      </c>
      <c r="D2533" s="802">
        <f t="shared" si="39"/>
        <v>20</v>
      </c>
      <c r="G2533" s="872">
        <v>19.559999999999999</v>
      </c>
      <c r="J2533" s="840" t="s">
        <v>15822</v>
      </c>
      <c r="K2533" s="848">
        <f>IFERROR(VLOOKUP(J2533,REAJUSTE!A:AA,27,FALSE),"")</f>
        <v>1.0229999999999999</v>
      </c>
    </row>
    <row r="2534" spans="1:11" ht="18" x14ac:dyDescent="0.2">
      <c r="A2534" s="862">
        <v>1917648</v>
      </c>
      <c r="B2534" s="863" t="s">
        <v>2423</v>
      </c>
      <c r="C2534" s="862" t="s">
        <v>61</v>
      </c>
      <c r="D2534" s="802">
        <f t="shared" si="39"/>
        <v>20.239999999999998</v>
      </c>
      <c r="G2534" s="872">
        <v>19.79</v>
      </c>
      <c r="J2534" s="840" t="s">
        <v>15822</v>
      </c>
      <c r="K2534" s="848">
        <f>IFERROR(VLOOKUP(J2534,REAJUSTE!A:AA,27,FALSE),"")</f>
        <v>1.0229999999999999</v>
      </c>
    </row>
    <row r="2535" spans="1:11" ht="18" x14ac:dyDescent="0.2">
      <c r="A2535" s="862">
        <v>1917649</v>
      </c>
      <c r="B2535" s="863" t="s">
        <v>2424</v>
      </c>
      <c r="C2535" s="862" t="s">
        <v>61</v>
      </c>
      <c r="D2535" s="802">
        <f t="shared" si="39"/>
        <v>20.56</v>
      </c>
      <c r="G2535" s="872">
        <v>20.100000000000001</v>
      </c>
      <c r="J2535" s="840" t="s">
        <v>15822</v>
      </c>
      <c r="K2535" s="848">
        <f>IFERROR(VLOOKUP(J2535,REAJUSTE!A:AA,27,FALSE),"")</f>
        <v>1.0229999999999999</v>
      </c>
    </row>
    <row r="2536" spans="1:11" ht="18" x14ac:dyDescent="0.2">
      <c r="A2536" s="862">
        <v>1917650</v>
      </c>
      <c r="B2536" s="863" t="s">
        <v>2425</v>
      </c>
      <c r="C2536" s="862" t="s">
        <v>61</v>
      </c>
      <c r="D2536" s="802">
        <f t="shared" si="39"/>
        <v>20.87</v>
      </c>
      <c r="G2536" s="872">
        <v>20.41</v>
      </c>
      <c r="J2536" s="840" t="s">
        <v>15822</v>
      </c>
      <c r="K2536" s="848">
        <f>IFERROR(VLOOKUP(J2536,REAJUSTE!A:AA,27,FALSE),"")</f>
        <v>1.0229999999999999</v>
      </c>
    </row>
    <row r="2537" spans="1:11" ht="18" x14ac:dyDescent="0.2">
      <c r="A2537" s="862">
        <v>1917651</v>
      </c>
      <c r="B2537" s="863" t="s">
        <v>2426</v>
      </c>
      <c r="C2537" s="862" t="s">
        <v>61</v>
      </c>
      <c r="D2537" s="802">
        <f t="shared" si="39"/>
        <v>21.35</v>
      </c>
      <c r="G2537" s="872">
        <v>20.87</v>
      </c>
      <c r="J2537" s="840" t="s">
        <v>15822</v>
      </c>
      <c r="K2537" s="848">
        <f>IFERROR(VLOOKUP(J2537,REAJUSTE!A:AA,27,FALSE),"")</f>
        <v>1.0229999999999999</v>
      </c>
    </row>
    <row r="2538" spans="1:11" ht="18" x14ac:dyDescent="0.2">
      <c r="A2538" s="862">
        <v>1917652</v>
      </c>
      <c r="B2538" s="863" t="s">
        <v>2427</v>
      </c>
      <c r="C2538" s="862" t="s">
        <v>61</v>
      </c>
      <c r="D2538" s="802">
        <f t="shared" si="39"/>
        <v>23.71</v>
      </c>
      <c r="G2538" s="872">
        <v>23.18</v>
      </c>
      <c r="J2538" s="840" t="s">
        <v>15822</v>
      </c>
      <c r="K2538" s="848">
        <f>IFERROR(VLOOKUP(J2538,REAJUSTE!A:AA,27,FALSE),"")</f>
        <v>1.0229999999999999</v>
      </c>
    </row>
    <row r="2539" spans="1:11" ht="18" x14ac:dyDescent="0.2">
      <c r="A2539" s="862">
        <v>1917642</v>
      </c>
      <c r="B2539" s="863" t="s">
        <v>2428</v>
      </c>
      <c r="C2539" s="862" t="s">
        <v>61</v>
      </c>
      <c r="D2539" s="802">
        <f t="shared" si="39"/>
        <v>18.350000000000001</v>
      </c>
      <c r="G2539" s="872">
        <v>17.940000000000001</v>
      </c>
      <c r="J2539" s="840" t="s">
        <v>15822</v>
      </c>
      <c r="K2539" s="848">
        <f>IFERROR(VLOOKUP(J2539,REAJUSTE!A:AA,27,FALSE),"")</f>
        <v>1.0229999999999999</v>
      </c>
    </row>
    <row r="2540" spans="1:11" ht="18" x14ac:dyDescent="0.2">
      <c r="A2540" s="862">
        <v>1917643</v>
      </c>
      <c r="B2540" s="863" t="s">
        <v>2429</v>
      </c>
      <c r="C2540" s="862" t="s">
        <v>61</v>
      </c>
      <c r="D2540" s="802">
        <f t="shared" si="39"/>
        <v>18.739999999999998</v>
      </c>
      <c r="G2540" s="872">
        <v>18.32</v>
      </c>
      <c r="J2540" s="840" t="s">
        <v>15822</v>
      </c>
      <c r="K2540" s="848">
        <f>IFERROR(VLOOKUP(J2540,REAJUSTE!A:AA,27,FALSE),"")</f>
        <v>1.0229999999999999</v>
      </c>
    </row>
    <row r="2541" spans="1:11" ht="18" x14ac:dyDescent="0.2">
      <c r="A2541" s="862">
        <v>1917641</v>
      </c>
      <c r="B2541" s="863" t="s">
        <v>2430</v>
      </c>
      <c r="C2541" s="862" t="s">
        <v>61</v>
      </c>
      <c r="D2541" s="802">
        <f t="shared" si="39"/>
        <v>16.37</v>
      </c>
      <c r="G2541" s="872">
        <v>16.010000000000002</v>
      </c>
      <c r="J2541" s="840" t="s">
        <v>15822</v>
      </c>
      <c r="K2541" s="848">
        <f>IFERROR(VLOOKUP(J2541,REAJUSTE!A:AA,27,FALSE),"")</f>
        <v>1.0229999999999999</v>
      </c>
    </row>
    <row r="2542" spans="1:11" ht="18" x14ac:dyDescent="0.2">
      <c r="A2542" s="862">
        <v>1917644</v>
      </c>
      <c r="B2542" s="863" t="s">
        <v>2431</v>
      </c>
      <c r="C2542" s="862" t="s">
        <v>61</v>
      </c>
      <c r="D2542" s="802">
        <f t="shared" si="39"/>
        <v>19.14</v>
      </c>
      <c r="G2542" s="872">
        <v>18.71</v>
      </c>
      <c r="J2542" s="840" t="s">
        <v>15822</v>
      </c>
      <c r="K2542" s="848">
        <f>IFERROR(VLOOKUP(J2542,REAJUSTE!A:AA,27,FALSE),"")</f>
        <v>1.0229999999999999</v>
      </c>
    </row>
    <row r="2543" spans="1:11" ht="18" x14ac:dyDescent="0.2">
      <c r="A2543" s="862">
        <v>1917645</v>
      </c>
      <c r="B2543" s="863" t="s">
        <v>7713</v>
      </c>
      <c r="C2543" s="862" t="s">
        <v>61</v>
      </c>
      <c r="D2543" s="802">
        <f t="shared" si="39"/>
        <v>19.37</v>
      </c>
      <c r="G2543" s="872">
        <v>18.940000000000001</v>
      </c>
      <c r="J2543" s="840" t="s">
        <v>15822</v>
      </c>
      <c r="K2543" s="848">
        <f>IFERROR(VLOOKUP(J2543,REAJUSTE!A:AA,27,FALSE),"")</f>
        <v>1.0229999999999999</v>
      </c>
    </row>
    <row r="2544" spans="1:11" ht="18" x14ac:dyDescent="0.2">
      <c r="A2544" s="862">
        <v>1917653</v>
      </c>
      <c r="B2544" s="863" t="s">
        <v>2432</v>
      </c>
      <c r="C2544" s="862" t="s">
        <v>61</v>
      </c>
      <c r="D2544" s="802">
        <f t="shared" si="39"/>
        <v>24.07</v>
      </c>
      <c r="G2544" s="872">
        <v>23.53</v>
      </c>
      <c r="J2544" s="840" t="s">
        <v>15822</v>
      </c>
      <c r="K2544" s="848">
        <f>IFERROR(VLOOKUP(J2544,REAJUSTE!A:AA,27,FALSE),"")</f>
        <v>1.0229999999999999</v>
      </c>
    </row>
    <row r="2545" spans="1:11" ht="18" x14ac:dyDescent="0.2">
      <c r="A2545" s="862">
        <v>1917659</v>
      </c>
      <c r="B2545" s="863" t="s">
        <v>7714</v>
      </c>
      <c r="C2545" s="862" t="s">
        <v>61</v>
      </c>
      <c r="D2545" s="802">
        <f t="shared" si="39"/>
        <v>18.82</v>
      </c>
      <c r="G2545" s="872">
        <v>18.399999999999999</v>
      </c>
      <c r="J2545" s="840" t="s">
        <v>15822</v>
      </c>
      <c r="K2545" s="848">
        <f>IFERROR(VLOOKUP(J2545,REAJUSTE!A:AA,27,FALSE),"")</f>
        <v>1.0229999999999999</v>
      </c>
    </row>
    <row r="2546" spans="1:11" ht="18" x14ac:dyDescent="0.2">
      <c r="A2546" s="862">
        <v>1917660</v>
      </c>
      <c r="B2546" s="863" t="s">
        <v>7715</v>
      </c>
      <c r="C2546" s="862" t="s">
        <v>61</v>
      </c>
      <c r="D2546" s="802">
        <f t="shared" si="39"/>
        <v>18.97</v>
      </c>
      <c r="G2546" s="872">
        <v>18.55</v>
      </c>
      <c r="J2546" s="840" t="s">
        <v>15822</v>
      </c>
      <c r="K2546" s="848">
        <f>IFERROR(VLOOKUP(J2546,REAJUSTE!A:AA,27,FALSE),"")</f>
        <v>1.0229999999999999</v>
      </c>
    </row>
    <row r="2547" spans="1:11" ht="18" x14ac:dyDescent="0.2">
      <c r="A2547" s="862">
        <v>1917661</v>
      </c>
      <c r="B2547" s="863" t="s">
        <v>7716</v>
      </c>
      <c r="C2547" s="862" t="s">
        <v>61</v>
      </c>
      <c r="D2547" s="802">
        <f t="shared" si="39"/>
        <v>19.14</v>
      </c>
      <c r="G2547" s="872">
        <v>18.71</v>
      </c>
      <c r="J2547" s="840" t="s">
        <v>15822</v>
      </c>
      <c r="K2547" s="848">
        <f>IFERROR(VLOOKUP(J2547,REAJUSTE!A:AA,27,FALSE),"")</f>
        <v>1.0229999999999999</v>
      </c>
    </row>
    <row r="2548" spans="1:11" ht="18" x14ac:dyDescent="0.2">
      <c r="A2548" s="862">
        <v>1917662</v>
      </c>
      <c r="B2548" s="863" t="s">
        <v>2433</v>
      </c>
      <c r="C2548" s="862" t="s">
        <v>61</v>
      </c>
      <c r="D2548" s="802">
        <f t="shared" si="39"/>
        <v>19.29</v>
      </c>
      <c r="G2548" s="872">
        <v>18.86</v>
      </c>
      <c r="J2548" s="840" t="s">
        <v>15822</v>
      </c>
      <c r="K2548" s="848">
        <f>IFERROR(VLOOKUP(J2548,REAJUSTE!A:AA,27,FALSE),"")</f>
        <v>1.0229999999999999</v>
      </c>
    </row>
    <row r="2549" spans="1:11" ht="18" x14ac:dyDescent="0.2">
      <c r="A2549" s="862">
        <v>1917663</v>
      </c>
      <c r="B2549" s="863" t="s">
        <v>2434</v>
      </c>
      <c r="C2549" s="862" t="s">
        <v>61</v>
      </c>
      <c r="D2549" s="802">
        <f t="shared" si="39"/>
        <v>19.53</v>
      </c>
      <c r="G2549" s="872">
        <v>19.100000000000001</v>
      </c>
      <c r="J2549" s="840" t="s">
        <v>15822</v>
      </c>
      <c r="K2549" s="848">
        <f>IFERROR(VLOOKUP(J2549,REAJUSTE!A:AA,27,FALSE),"")</f>
        <v>1.0229999999999999</v>
      </c>
    </row>
    <row r="2550" spans="1:11" ht="18" x14ac:dyDescent="0.2">
      <c r="A2550" s="862">
        <v>1917664</v>
      </c>
      <c r="B2550" s="863" t="s">
        <v>7717</v>
      </c>
      <c r="C2550" s="862" t="s">
        <v>61</v>
      </c>
      <c r="D2550" s="802">
        <f t="shared" si="39"/>
        <v>19.84</v>
      </c>
      <c r="G2550" s="872">
        <v>19.399999999999999</v>
      </c>
      <c r="J2550" s="840" t="s">
        <v>15822</v>
      </c>
      <c r="K2550" s="848">
        <f>IFERROR(VLOOKUP(J2550,REAJUSTE!A:AA,27,FALSE),"")</f>
        <v>1.0229999999999999</v>
      </c>
    </row>
    <row r="2551" spans="1:11" ht="18" x14ac:dyDescent="0.2">
      <c r="A2551" s="862">
        <v>1917665</v>
      </c>
      <c r="B2551" s="863" t="s">
        <v>7718</v>
      </c>
      <c r="C2551" s="862" t="s">
        <v>61</v>
      </c>
      <c r="D2551" s="802">
        <f t="shared" si="39"/>
        <v>20.32</v>
      </c>
      <c r="G2551" s="872">
        <v>19.87</v>
      </c>
      <c r="J2551" s="840" t="s">
        <v>15822</v>
      </c>
      <c r="K2551" s="848">
        <f>IFERROR(VLOOKUP(J2551,REAJUSTE!A:AA,27,FALSE),"")</f>
        <v>1.0229999999999999</v>
      </c>
    </row>
    <row r="2552" spans="1:11" ht="18" x14ac:dyDescent="0.2">
      <c r="A2552" s="862">
        <v>1917655</v>
      </c>
      <c r="B2552" s="863" t="s">
        <v>2435</v>
      </c>
      <c r="C2552" s="862" t="s">
        <v>61</v>
      </c>
      <c r="D2552" s="802">
        <f t="shared" si="39"/>
        <v>16.37</v>
      </c>
      <c r="G2552" s="872">
        <v>16.010000000000002</v>
      </c>
      <c r="J2552" s="840" t="s">
        <v>15822</v>
      </c>
      <c r="K2552" s="848">
        <f>IFERROR(VLOOKUP(J2552,REAJUSTE!A:AA,27,FALSE),"")</f>
        <v>1.0229999999999999</v>
      </c>
    </row>
    <row r="2553" spans="1:11" ht="18" x14ac:dyDescent="0.2">
      <c r="A2553" s="862">
        <v>1917656</v>
      </c>
      <c r="B2553" s="863" t="s">
        <v>2436</v>
      </c>
      <c r="C2553" s="862" t="s">
        <v>61</v>
      </c>
      <c r="D2553" s="802">
        <f t="shared" si="39"/>
        <v>18.18</v>
      </c>
      <c r="G2553" s="872">
        <v>17.78</v>
      </c>
      <c r="J2553" s="840" t="s">
        <v>15822</v>
      </c>
      <c r="K2553" s="848">
        <f>IFERROR(VLOOKUP(J2553,REAJUSTE!A:AA,27,FALSE),"")</f>
        <v>1.0229999999999999</v>
      </c>
    </row>
    <row r="2554" spans="1:11" ht="18" x14ac:dyDescent="0.2">
      <c r="A2554" s="862">
        <v>1917654</v>
      </c>
      <c r="B2554" s="863" t="s">
        <v>2437</v>
      </c>
      <c r="C2554" s="862" t="s">
        <v>61</v>
      </c>
      <c r="D2554" s="802">
        <f t="shared" si="39"/>
        <v>16.100000000000001</v>
      </c>
      <c r="G2554" s="872">
        <v>15.74</v>
      </c>
      <c r="J2554" s="840" t="s">
        <v>15822</v>
      </c>
      <c r="K2554" s="848">
        <f>IFERROR(VLOOKUP(J2554,REAJUSTE!A:AA,27,FALSE),"")</f>
        <v>1.0229999999999999</v>
      </c>
    </row>
    <row r="2555" spans="1:11" ht="18" x14ac:dyDescent="0.2">
      <c r="A2555" s="862">
        <v>1917657</v>
      </c>
      <c r="B2555" s="863" t="s">
        <v>2438</v>
      </c>
      <c r="C2555" s="862" t="s">
        <v>61</v>
      </c>
      <c r="D2555" s="802">
        <f t="shared" si="39"/>
        <v>18.420000000000002</v>
      </c>
      <c r="G2555" s="872">
        <v>18.010000000000002</v>
      </c>
      <c r="J2555" s="840" t="s">
        <v>15822</v>
      </c>
      <c r="K2555" s="848">
        <f>IFERROR(VLOOKUP(J2555,REAJUSTE!A:AA,27,FALSE),"")</f>
        <v>1.0229999999999999</v>
      </c>
    </row>
    <row r="2556" spans="1:11" ht="18" x14ac:dyDescent="0.2">
      <c r="A2556" s="862">
        <v>1917658</v>
      </c>
      <c r="B2556" s="863" t="s">
        <v>7719</v>
      </c>
      <c r="C2556" s="862" t="s">
        <v>61</v>
      </c>
      <c r="D2556" s="802">
        <f t="shared" si="39"/>
        <v>18.579999999999998</v>
      </c>
      <c r="G2556" s="872">
        <v>18.170000000000002</v>
      </c>
      <c r="J2556" s="840" t="s">
        <v>15822</v>
      </c>
      <c r="K2556" s="848">
        <f>IFERROR(VLOOKUP(J2556,REAJUSTE!A:AA,27,FALSE),"")</f>
        <v>1.0229999999999999</v>
      </c>
    </row>
    <row r="2557" spans="1:11" ht="18" x14ac:dyDescent="0.2">
      <c r="A2557" s="862">
        <v>1917666</v>
      </c>
      <c r="B2557" s="863" t="s">
        <v>2439</v>
      </c>
      <c r="C2557" s="862" t="s">
        <v>61</v>
      </c>
      <c r="D2557" s="802">
        <f t="shared" si="39"/>
        <v>20.64</v>
      </c>
      <c r="G2557" s="872">
        <v>20.18</v>
      </c>
      <c r="J2557" s="840" t="s">
        <v>15822</v>
      </c>
      <c r="K2557" s="848">
        <f>IFERROR(VLOOKUP(J2557,REAJUSTE!A:AA,27,FALSE),"")</f>
        <v>1.0229999999999999</v>
      </c>
    </row>
    <row r="2558" spans="1:11" ht="18" x14ac:dyDescent="0.2">
      <c r="A2558" s="862">
        <v>1917672</v>
      </c>
      <c r="B2558" s="863" t="s">
        <v>2440</v>
      </c>
      <c r="C2558" s="862" t="s">
        <v>61</v>
      </c>
      <c r="D2558" s="802">
        <f t="shared" si="39"/>
        <v>18.739999999999998</v>
      </c>
      <c r="G2558" s="872">
        <v>18.32</v>
      </c>
      <c r="J2558" s="840" t="s">
        <v>15822</v>
      </c>
      <c r="K2558" s="848">
        <f>IFERROR(VLOOKUP(J2558,REAJUSTE!A:AA,27,FALSE),"")</f>
        <v>1.0229999999999999</v>
      </c>
    </row>
    <row r="2559" spans="1:11" ht="18" x14ac:dyDescent="0.2">
      <c r="A2559" s="862">
        <v>1917673</v>
      </c>
      <c r="B2559" s="863" t="s">
        <v>2441</v>
      </c>
      <c r="C2559" s="862" t="s">
        <v>61</v>
      </c>
      <c r="D2559" s="802">
        <f t="shared" si="39"/>
        <v>18.97</v>
      </c>
      <c r="G2559" s="872">
        <v>18.55</v>
      </c>
      <c r="J2559" s="840" t="s">
        <v>15822</v>
      </c>
      <c r="K2559" s="848">
        <f>IFERROR(VLOOKUP(J2559,REAJUSTE!A:AA,27,FALSE),"")</f>
        <v>1.0229999999999999</v>
      </c>
    </row>
    <row r="2560" spans="1:11" ht="18" x14ac:dyDescent="0.2">
      <c r="A2560" s="862">
        <v>1917674</v>
      </c>
      <c r="B2560" s="863" t="s">
        <v>2442</v>
      </c>
      <c r="C2560" s="862" t="s">
        <v>61</v>
      </c>
      <c r="D2560" s="802">
        <f t="shared" si="39"/>
        <v>19.14</v>
      </c>
      <c r="G2560" s="872">
        <v>18.71</v>
      </c>
      <c r="J2560" s="840" t="s">
        <v>15822</v>
      </c>
      <c r="K2560" s="848">
        <f>IFERROR(VLOOKUP(J2560,REAJUSTE!A:AA,27,FALSE),"")</f>
        <v>1.0229999999999999</v>
      </c>
    </row>
    <row r="2561" spans="1:11" ht="18" x14ac:dyDescent="0.2">
      <c r="A2561" s="862">
        <v>1917675</v>
      </c>
      <c r="B2561" s="863" t="s">
        <v>2443</v>
      </c>
      <c r="C2561" s="862" t="s">
        <v>61</v>
      </c>
      <c r="D2561" s="802">
        <f t="shared" si="39"/>
        <v>19.29</v>
      </c>
      <c r="G2561" s="872">
        <v>18.86</v>
      </c>
      <c r="J2561" s="840" t="s">
        <v>15822</v>
      </c>
      <c r="K2561" s="848">
        <f>IFERROR(VLOOKUP(J2561,REAJUSTE!A:AA,27,FALSE),"")</f>
        <v>1.0229999999999999</v>
      </c>
    </row>
    <row r="2562" spans="1:11" ht="18" x14ac:dyDescent="0.2">
      <c r="A2562" s="862">
        <v>1917676</v>
      </c>
      <c r="B2562" s="863" t="s">
        <v>2444</v>
      </c>
      <c r="C2562" s="862" t="s">
        <v>61</v>
      </c>
      <c r="D2562" s="802">
        <f t="shared" si="39"/>
        <v>19.45</v>
      </c>
      <c r="G2562" s="872">
        <v>19.02</v>
      </c>
      <c r="J2562" s="840" t="s">
        <v>15822</v>
      </c>
      <c r="K2562" s="848">
        <f>IFERROR(VLOOKUP(J2562,REAJUSTE!A:AA,27,FALSE),"")</f>
        <v>1.0229999999999999</v>
      </c>
    </row>
    <row r="2563" spans="1:11" ht="18" x14ac:dyDescent="0.2">
      <c r="A2563" s="862">
        <v>1917677</v>
      </c>
      <c r="B2563" s="863" t="s">
        <v>2445</v>
      </c>
      <c r="C2563" s="862" t="s">
        <v>61</v>
      </c>
      <c r="D2563" s="802">
        <f t="shared" si="39"/>
        <v>19.77</v>
      </c>
      <c r="G2563" s="872">
        <v>19.329999999999998</v>
      </c>
      <c r="J2563" s="840" t="s">
        <v>15822</v>
      </c>
      <c r="K2563" s="848">
        <f>IFERROR(VLOOKUP(J2563,REAJUSTE!A:AA,27,FALSE),"")</f>
        <v>1.0229999999999999</v>
      </c>
    </row>
    <row r="2564" spans="1:11" ht="18" x14ac:dyDescent="0.2">
      <c r="A2564" s="862">
        <v>1917678</v>
      </c>
      <c r="B2564" s="863" t="s">
        <v>2446</v>
      </c>
      <c r="C2564" s="862" t="s">
        <v>61</v>
      </c>
      <c r="D2564" s="802">
        <f t="shared" si="39"/>
        <v>20.239999999999998</v>
      </c>
      <c r="G2564" s="872">
        <v>19.79</v>
      </c>
      <c r="J2564" s="840" t="s">
        <v>15822</v>
      </c>
      <c r="K2564" s="848">
        <f>IFERROR(VLOOKUP(J2564,REAJUSTE!A:AA,27,FALSE),"")</f>
        <v>1.0229999999999999</v>
      </c>
    </row>
    <row r="2565" spans="1:11" ht="18" x14ac:dyDescent="0.2">
      <c r="A2565" s="862">
        <v>1917668</v>
      </c>
      <c r="B2565" s="863" t="s">
        <v>7720</v>
      </c>
      <c r="C2565" s="862" t="s">
        <v>61</v>
      </c>
      <c r="D2565" s="802">
        <f t="shared" si="39"/>
        <v>18.03</v>
      </c>
      <c r="G2565" s="872">
        <v>17.63</v>
      </c>
      <c r="J2565" s="840" t="s">
        <v>15822</v>
      </c>
      <c r="K2565" s="848">
        <f>IFERROR(VLOOKUP(J2565,REAJUSTE!A:AA,27,FALSE),"")</f>
        <v>1.0229999999999999</v>
      </c>
    </row>
    <row r="2566" spans="1:11" ht="18" x14ac:dyDescent="0.2">
      <c r="A2566" s="862">
        <v>1917669</v>
      </c>
      <c r="B2566" s="863" t="s">
        <v>7721</v>
      </c>
      <c r="C2566" s="862" t="s">
        <v>61</v>
      </c>
      <c r="D2566" s="802">
        <f t="shared" si="39"/>
        <v>18.18</v>
      </c>
      <c r="G2566" s="872">
        <v>17.78</v>
      </c>
      <c r="J2566" s="840" t="s">
        <v>15822</v>
      </c>
      <c r="K2566" s="848">
        <f>IFERROR(VLOOKUP(J2566,REAJUSTE!A:AA,27,FALSE),"")</f>
        <v>1.0229999999999999</v>
      </c>
    </row>
    <row r="2567" spans="1:11" ht="18" x14ac:dyDescent="0.2">
      <c r="A2567" s="862">
        <v>1917667</v>
      </c>
      <c r="B2567" s="863" t="s">
        <v>2447</v>
      </c>
      <c r="C2567" s="862" t="s">
        <v>61</v>
      </c>
      <c r="D2567" s="802">
        <f t="shared" si="39"/>
        <v>16.18</v>
      </c>
      <c r="G2567" s="872">
        <v>15.82</v>
      </c>
      <c r="J2567" s="840" t="s">
        <v>15822</v>
      </c>
      <c r="K2567" s="848">
        <f>IFERROR(VLOOKUP(J2567,REAJUSTE!A:AA,27,FALSE),"")</f>
        <v>1.0229999999999999</v>
      </c>
    </row>
    <row r="2568" spans="1:11" ht="18" x14ac:dyDescent="0.2">
      <c r="A2568" s="862">
        <v>1917670</v>
      </c>
      <c r="B2568" s="863" t="s">
        <v>7722</v>
      </c>
      <c r="C2568" s="862" t="s">
        <v>61</v>
      </c>
      <c r="D2568" s="802">
        <f t="shared" si="39"/>
        <v>18.420000000000002</v>
      </c>
      <c r="G2568" s="872">
        <v>18.010000000000002</v>
      </c>
      <c r="J2568" s="840" t="s">
        <v>15822</v>
      </c>
      <c r="K2568" s="848">
        <f>IFERROR(VLOOKUP(J2568,REAJUSTE!A:AA,27,FALSE),"")</f>
        <v>1.0229999999999999</v>
      </c>
    </row>
    <row r="2569" spans="1:11" ht="18" x14ac:dyDescent="0.2">
      <c r="A2569" s="862">
        <v>1917671</v>
      </c>
      <c r="B2569" s="863" t="s">
        <v>7723</v>
      </c>
      <c r="C2569" s="862" t="s">
        <v>61</v>
      </c>
      <c r="D2569" s="802">
        <f t="shared" si="39"/>
        <v>18.579999999999998</v>
      </c>
      <c r="G2569" s="872">
        <v>18.170000000000002</v>
      </c>
      <c r="J2569" s="840" t="s">
        <v>15822</v>
      </c>
      <c r="K2569" s="848">
        <f>IFERROR(VLOOKUP(J2569,REAJUSTE!A:AA,27,FALSE),"")</f>
        <v>1.0229999999999999</v>
      </c>
    </row>
    <row r="2570" spans="1:11" ht="18" x14ac:dyDescent="0.2">
      <c r="A2570" s="862">
        <v>1917679</v>
      </c>
      <c r="B2570" s="863" t="s">
        <v>2448</v>
      </c>
      <c r="C2570" s="862" t="s">
        <v>61</v>
      </c>
      <c r="D2570" s="802">
        <f t="shared" si="39"/>
        <v>20.48</v>
      </c>
      <c r="G2570" s="872">
        <v>20.02</v>
      </c>
      <c r="J2570" s="840" t="s">
        <v>15822</v>
      </c>
      <c r="K2570" s="848">
        <f>IFERROR(VLOOKUP(J2570,REAJUSTE!A:AA,27,FALSE),"")</f>
        <v>1.0229999999999999</v>
      </c>
    </row>
    <row r="2571" spans="1:11" ht="15" x14ac:dyDescent="0.2">
      <c r="A2571" s="862">
        <v>1917640</v>
      </c>
      <c r="B2571" s="863" t="s">
        <v>2449</v>
      </c>
      <c r="C2571" s="862" t="s">
        <v>61</v>
      </c>
      <c r="D2571" s="802">
        <f t="shared" ref="D2571:D2634" si="40">TRUNC(G2571*K2571,2)</f>
        <v>8.3699999999999992</v>
      </c>
      <c r="G2571" s="872">
        <v>8.19</v>
      </c>
      <c r="J2571" s="840" t="s">
        <v>15822</v>
      </c>
      <c r="K2571" s="848">
        <f>IFERROR(VLOOKUP(J2571,REAJUSTE!A:AA,27,FALSE),"")</f>
        <v>1.0229999999999999</v>
      </c>
    </row>
    <row r="2572" spans="1:11" ht="18" x14ac:dyDescent="0.2">
      <c r="A2572" s="862">
        <v>1917686</v>
      </c>
      <c r="B2572" s="863" t="s">
        <v>7724</v>
      </c>
      <c r="C2572" s="862" t="s">
        <v>61</v>
      </c>
      <c r="D2572" s="802">
        <f t="shared" si="40"/>
        <v>10.94</v>
      </c>
      <c r="G2572" s="872">
        <v>10.7</v>
      </c>
      <c r="J2572" s="840" t="s">
        <v>15822</v>
      </c>
      <c r="K2572" s="848">
        <f>IFERROR(VLOOKUP(J2572,REAJUSTE!A:AA,27,FALSE),"")</f>
        <v>1.0229999999999999</v>
      </c>
    </row>
    <row r="2573" spans="1:11" ht="18" x14ac:dyDescent="0.2">
      <c r="A2573" s="862">
        <v>1917687</v>
      </c>
      <c r="B2573" s="863" t="s">
        <v>7725</v>
      </c>
      <c r="C2573" s="862" t="s">
        <v>61</v>
      </c>
      <c r="D2573" s="802">
        <f t="shared" si="40"/>
        <v>11.26</v>
      </c>
      <c r="G2573" s="872">
        <v>11.01</v>
      </c>
      <c r="J2573" s="840" t="s">
        <v>15822</v>
      </c>
      <c r="K2573" s="848">
        <f>IFERROR(VLOOKUP(J2573,REAJUSTE!A:AA,27,FALSE),"")</f>
        <v>1.0229999999999999</v>
      </c>
    </row>
    <row r="2574" spans="1:11" ht="18" x14ac:dyDescent="0.2">
      <c r="A2574" s="862">
        <v>1917688</v>
      </c>
      <c r="B2574" s="863" t="s">
        <v>7726</v>
      </c>
      <c r="C2574" s="862" t="s">
        <v>61</v>
      </c>
      <c r="D2574" s="802">
        <f t="shared" si="40"/>
        <v>12.3</v>
      </c>
      <c r="G2574" s="872">
        <v>12.03</v>
      </c>
      <c r="J2574" s="840" t="s">
        <v>15822</v>
      </c>
      <c r="K2574" s="848">
        <f>IFERROR(VLOOKUP(J2574,REAJUSTE!A:AA,27,FALSE),"")</f>
        <v>1.0229999999999999</v>
      </c>
    </row>
    <row r="2575" spans="1:11" ht="18" x14ac:dyDescent="0.2">
      <c r="A2575" s="862">
        <v>1917689</v>
      </c>
      <c r="B2575" s="863" t="s">
        <v>7727</v>
      </c>
      <c r="C2575" s="862" t="s">
        <v>61</v>
      </c>
      <c r="D2575" s="802">
        <f t="shared" si="40"/>
        <v>12.64</v>
      </c>
      <c r="G2575" s="872">
        <v>12.36</v>
      </c>
      <c r="J2575" s="840" t="s">
        <v>15822</v>
      </c>
      <c r="K2575" s="848">
        <f>IFERROR(VLOOKUP(J2575,REAJUSTE!A:AA,27,FALSE),"")</f>
        <v>1.0229999999999999</v>
      </c>
    </row>
    <row r="2576" spans="1:11" ht="18" x14ac:dyDescent="0.2">
      <c r="A2576" s="862">
        <v>1917690</v>
      </c>
      <c r="B2576" s="863" t="s">
        <v>7728</v>
      </c>
      <c r="C2576" s="862" t="s">
        <v>61</v>
      </c>
      <c r="D2576" s="802">
        <f t="shared" si="40"/>
        <v>12.88</v>
      </c>
      <c r="G2576" s="872">
        <v>12.6</v>
      </c>
      <c r="J2576" s="840" t="s">
        <v>15822</v>
      </c>
      <c r="K2576" s="848">
        <f>IFERROR(VLOOKUP(J2576,REAJUSTE!A:AA,27,FALSE),"")</f>
        <v>1.0229999999999999</v>
      </c>
    </row>
    <row r="2577" spans="1:11" ht="18" x14ac:dyDescent="0.2">
      <c r="A2577" s="862">
        <v>1917691</v>
      </c>
      <c r="B2577" s="863" t="s">
        <v>7729</v>
      </c>
      <c r="C2577" s="862" t="s">
        <v>61</v>
      </c>
      <c r="D2577" s="802">
        <f t="shared" si="40"/>
        <v>13.39</v>
      </c>
      <c r="G2577" s="872">
        <v>13.09</v>
      </c>
      <c r="J2577" s="840" t="s">
        <v>15822</v>
      </c>
      <c r="K2577" s="848">
        <f>IFERROR(VLOOKUP(J2577,REAJUSTE!A:AA,27,FALSE),"")</f>
        <v>1.0229999999999999</v>
      </c>
    </row>
    <row r="2578" spans="1:11" ht="18" x14ac:dyDescent="0.2">
      <c r="A2578" s="862">
        <v>1917692</v>
      </c>
      <c r="B2578" s="863" t="s">
        <v>7730</v>
      </c>
      <c r="C2578" s="862" t="s">
        <v>61</v>
      </c>
      <c r="D2578" s="802">
        <f t="shared" si="40"/>
        <v>15.03</v>
      </c>
      <c r="G2578" s="872">
        <v>14.7</v>
      </c>
      <c r="J2578" s="840" t="s">
        <v>15822</v>
      </c>
      <c r="K2578" s="848">
        <f>IFERROR(VLOOKUP(J2578,REAJUSTE!A:AA,27,FALSE),"")</f>
        <v>1.0229999999999999</v>
      </c>
    </row>
    <row r="2579" spans="1:11" ht="18" x14ac:dyDescent="0.2">
      <c r="A2579" s="862">
        <v>1917682</v>
      </c>
      <c r="B2579" s="863" t="s">
        <v>7731</v>
      </c>
      <c r="C2579" s="862" t="s">
        <v>61</v>
      </c>
      <c r="D2579" s="802">
        <f t="shared" si="40"/>
        <v>9.64</v>
      </c>
      <c r="G2579" s="872">
        <v>9.43</v>
      </c>
      <c r="J2579" s="840" t="s">
        <v>15822</v>
      </c>
      <c r="K2579" s="848">
        <f>IFERROR(VLOOKUP(J2579,REAJUSTE!A:AA,27,FALSE),"")</f>
        <v>1.0229999999999999</v>
      </c>
    </row>
    <row r="2580" spans="1:11" ht="18" x14ac:dyDescent="0.2">
      <c r="A2580" s="862">
        <v>1917693</v>
      </c>
      <c r="B2580" s="863" t="s">
        <v>7732</v>
      </c>
      <c r="C2580" s="862" t="s">
        <v>61</v>
      </c>
      <c r="D2580" s="802">
        <f t="shared" si="40"/>
        <v>15.44</v>
      </c>
      <c r="G2580" s="872">
        <v>15.1</v>
      </c>
      <c r="J2580" s="840" t="s">
        <v>15822</v>
      </c>
      <c r="K2580" s="848">
        <f>IFERROR(VLOOKUP(J2580,REAJUSTE!A:AA,27,FALSE),"")</f>
        <v>1.0229999999999999</v>
      </c>
    </row>
    <row r="2581" spans="1:11" ht="18" x14ac:dyDescent="0.2">
      <c r="A2581" s="862">
        <v>1917683</v>
      </c>
      <c r="B2581" s="863" t="s">
        <v>7733</v>
      </c>
      <c r="C2581" s="862" t="s">
        <v>61</v>
      </c>
      <c r="D2581" s="802">
        <f t="shared" si="40"/>
        <v>10.01</v>
      </c>
      <c r="G2581" s="872">
        <v>9.7899999999999991</v>
      </c>
      <c r="J2581" s="840" t="s">
        <v>15822</v>
      </c>
      <c r="K2581" s="848">
        <f>IFERROR(VLOOKUP(J2581,REAJUSTE!A:AA,27,FALSE),"")</f>
        <v>1.0229999999999999</v>
      </c>
    </row>
    <row r="2582" spans="1:11" ht="18" x14ac:dyDescent="0.2">
      <c r="A2582" s="862">
        <v>1917681</v>
      </c>
      <c r="B2582" s="863" t="s">
        <v>7734</v>
      </c>
      <c r="C2582" s="862" t="s">
        <v>61</v>
      </c>
      <c r="D2582" s="802">
        <f t="shared" si="40"/>
        <v>8.34</v>
      </c>
      <c r="G2582" s="872">
        <v>8.16</v>
      </c>
      <c r="J2582" s="840" t="s">
        <v>15822</v>
      </c>
      <c r="K2582" s="848">
        <f>IFERROR(VLOOKUP(J2582,REAJUSTE!A:AA,27,FALSE),"")</f>
        <v>1.0229999999999999</v>
      </c>
    </row>
    <row r="2583" spans="1:11" ht="18" x14ac:dyDescent="0.2">
      <c r="A2583" s="862">
        <v>1917684</v>
      </c>
      <c r="B2583" s="863" t="s">
        <v>7735</v>
      </c>
      <c r="C2583" s="862" t="s">
        <v>61</v>
      </c>
      <c r="D2583" s="802">
        <f t="shared" si="40"/>
        <v>10.33</v>
      </c>
      <c r="G2583" s="872">
        <v>10.1</v>
      </c>
      <c r="J2583" s="840" t="s">
        <v>15822</v>
      </c>
      <c r="K2583" s="848">
        <f>IFERROR(VLOOKUP(J2583,REAJUSTE!A:AA,27,FALSE),"")</f>
        <v>1.0229999999999999</v>
      </c>
    </row>
    <row r="2584" spans="1:11" ht="18" x14ac:dyDescent="0.2">
      <c r="A2584" s="862">
        <v>1917685</v>
      </c>
      <c r="B2584" s="863" t="s">
        <v>7736</v>
      </c>
      <c r="C2584" s="862" t="s">
        <v>61</v>
      </c>
      <c r="D2584" s="802">
        <f t="shared" si="40"/>
        <v>10.63</v>
      </c>
      <c r="G2584" s="872">
        <v>10.4</v>
      </c>
      <c r="J2584" s="840" t="s">
        <v>15822</v>
      </c>
      <c r="K2584" s="848">
        <f>IFERROR(VLOOKUP(J2584,REAJUSTE!A:AA,27,FALSE),"")</f>
        <v>1.0229999999999999</v>
      </c>
    </row>
    <row r="2585" spans="1:11" ht="18" x14ac:dyDescent="0.2">
      <c r="A2585" s="862">
        <v>1917699</v>
      </c>
      <c r="B2585" s="863" t="s">
        <v>7737</v>
      </c>
      <c r="C2585" s="862" t="s">
        <v>61</v>
      </c>
      <c r="D2585" s="802">
        <f t="shared" si="40"/>
        <v>10.01</v>
      </c>
      <c r="G2585" s="872">
        <v>9.7899999999999991</v>
      </c>
      <c r="J2585" s="840" t="s">
        <v>15822</v>
      </c>
      <c r="K2585" s="848">
        <f>IFERROR(VLOOKUP(J2585,REAJUSTE!A:AA,27,FALSE),"")</f>
        <v>1.0229999999999999</v>
      </c>
    </row>
    <row r="2586" spans="1:11" ht="18" x14ac:dyDescent="0.2">
      <c r="A2586" s="862">
        <v>1917700</v>
      </c>
      <c r="B2586" s="863" t="s">
        <v>7738</v>
      </c>
      <c r="C2586" s="862" t="s">
        <v>61</v>
      </c>
      <c r="D2586" s="802">
        <f t="shared" si="40"/>
        <v>10.199999999999999</v>
      </c>
      <c r="G2586" s="872">
        <v>9.98</v>
      </c>
      <c r="J2586" s="840" t="s">
        <v>15822</v>
      </c>
      <c r="K2586" s="848">
        <f>IFERROR(VLOOKUP(J2586,REAJUSTE!A:AA,27,FALSE),"")</f>
        <v>1.0229999999999999</v>
      </c>
    </row>
    <row r="2587" spans="1:11" ht="18" x14ac:dyDescent="0.2">
      <c r="A2587" s="862">
        <v>1917701</v>
      </c>
      <c r="B2587" s="863" t="s">
        <v>7739</v>
      </c>
      <c r="C2587" s="862" t="s">
        <v>61</v>
      </c>
      <c r="D2587" s="802">
        <f t="shared" si="40"/>
        <v>10.39</v>
      </c>
      <c r="G2587" s="872">
        <v>10.16</v>
      </c>
      <c r="J2587" s="840" t="s">
        <v>15822</v>
      </c>
      <c r="K2587" s="848">
        <f>IFERROR(VLOOKUP(J2587,REAJUSTE!A:AA,27,FALSE),"")</f>
        <v>1.0229999999999999</v>
      </c>
    </row>
    <row r="2588" spans="1:11" ht="18" x14ac:dyDescent="0.2">
      <c r="A2588" s="862">
        <v>1917702</v>
      </c>
      <c r="B2588" s="863" t="s">
        <v>7740</v>
      </c>
      <c r="C2588" s="862" t="s">
        <v>61</v>
      </c>
      <c r="D2588" s="802">
        <f t="shared" si="40"/>
        <v>10.57</v>
      </c>
      <c r="G2588" s="872">
        <v>10.34</v>
      </c>
      <c r="J2588" s="840" t="s">
        <v>15822</v>
      </c>
      <c r="K2588" s="848">
        <f>IFERROR(VLOOKUP(J2588,REAJUSTE!A:AA,27,FALSE),"")</f>
        <v>1.0229999999999999</v>
      </c>
    </row>
    <row r="2589" spans="1:11" ht="18" x14ac:dyDescent="0.2">
      <c r="A2589" s="862">
        <v>1917703</v>
      </c>
      <c r="B2589" s="863" t="s">
        <v>7741</v>
      </c>
      <c r="C2589" s="862" t="s">
        <v>61</v>
      </c>
      <c r="D2589" s="802">
        <f t="shared" si="40"/>
        <v>10.76</v>
      </c>
      <c r="G2589" s="872">
        <v>10.52</v>
      </c>
      <c r="J2589" s="840" t="s">
        <v>15822</v>
      </c>
      <c r="K2589" s="848">
        <f>IFERROR(VLOOKUP(J2589,REAJUSTE!A:AA,27,FALSE),"")</f>
        <v>1.0229999999999999</v>
      </c>
    </row>
    <row r="2590" spans="1:11" ht="18" x14ac:dyDescent="0.2">
      <c r="A2590" s="862">
        <v>1917704</v>
      </c>
      <c r="B2590" s="863" t="s">
        <v>7742</v>
      </c>
      <c r="C2590" s="862" t="s">
        <v>61</v>
      </c>
      <c r="D2590" s="802">
        <f t="shared" si="40"/>
        <v>11.07</v>
      </c>
      <c r="G2590" s="872">
        <v>10.83</v>
      </c>
      <c r="J2590" s="840" t="s">
        <v>15822</v>
      </c>
      <c r="K2590" s="848">
        <f>IFERROR(VLOOKUP(J2590,REAJUSTE!A:AA,27,FALSE),"")</f>
        <v>1.0229999999999999</v>
      </c>
    </row>
    <row r="2591" spans="1:11" ht="18" x14ac:dyDescent="0.2">
      <c r="A2591" s="862">
        <v>1917705</v>
      </c>
      <c r="B2591" s="863" t="s">
        <v>7743</v>
      </c>
      <c r="C2591" s="862" t="s">
        <v>61</v>
      </c>
      <c r="D2591" s="802">
        <f t="shared" si="40"/>
        <v>12.38</v>
      </c>
      <c r="G2591" s="872">
        <v>12.11</v>
      </c>
      <c r="J2591" s="840" t="s">
        <v>15822</v>
      </c>
      <c r="K2591" s="848">
        <f>IFERROR(VLOOKUP(J2591,REAJUSTE!A:AA,27,FALSE),"")</f>
        <v>1.0229999999999999</v>
      </c>
    </row>
    <row r="2592" spans="1:11" ht="18" x14ac:dyDescent="0.2">
      <c r="A2592" s="862">
        <v>1917695</v>
      </c>
      <c r="B2592" s="863" t="s">
        <v>7744</v>
      </c>
      <c r="C2592" s="862" t="s">
        <v>61</v>
      </c>
      <c r="D2592" s="802">
        <f t="shared" si="40"/>
        <v>8.34</v>
      </c>
      <c r="G2592" s="872">
        <v>8.16</v>
      </c>
      <c r="J2592" s="840" t="s">
        <v>15822</v>
      </c>
      <c r="K2592" s="848">
        <f>IFERROR(VLOOKUP(J2592,REAJUSTE!A:AA,27,FALSE),"")</f>
        <v>1.0229999999999999</v>
      </c>
    </row>
    <row r="2593" spans="1:11" ht="18" x14ac:dyDescent="0.2">
      <c r="A2593" s="862">
        <v>1917706</v>
      </c>
      <c r="B2593" s="863" t="s">
        <v>7745</v>
      </c>
      <c r="C2593" s="862" t="s">
        <v>61</v>
      </c>
      <c r="D2593" s="802">
        <f t="shared" si="40"/>
        <v>12.72</v>
      </c>
      <c r="G2593" s="872">
        <v>12.44</v>
      </c>
      <c r="J2593" s="840" t="s">
        <v>15822</v>
      </c>
      <c r="K2593" s="848">
        <f>IFERROR(VLOOKUP(J2593,REAJUSTE!A:AA,27,FALSE),"")</f>
        <v>1.0229999999999999</v>
      </c>
    </row>
    <row r="2594" spans="1:11" ht="18" x14ac:dyDescent="0.2">
      <c r="A2594" s="862">
        <v>1917696</v>
      </c>
      <c r="B2594" s="863" t="s">
        <v>7746</v>
      </c>
      <c r="C2594" s="862" t="s">
        <v>61</v>
      </c>
      <c r="D2594" s="802">
        <f t="shared" si="40"/>
        <v>9.4</v>
      </c>
      <c r="G2594" s="872">
        <v>9.19</v>
      </c>
      <c r="J2594" s="840" t="s">
        <v>15822</v>
      </c>
      <c r="K2594" s="848">
        <f>IFERROR(VLOOKUP(J2594,REAJUSTE!A:AA,27,FALSE),"")</f>
        <v>1.0229999999999999</v>
      </c>
    </row>
    <row r="2595" spans="1:11" ht="18" x14ac:dyDescent="0.2">
      <c r="A2595" s="862">
        <v>1917694</v>
      </c>
      <c r="B2595" s="863" t="s">
        <v>7747</v>
      </c>
      <c r="C2595" s="862" t="s">
        <v>61</v>
      </c>
      <c r="D2595" s="802">
        <f t="shared" si="40"/>
        <v>8.06</v>
      </c>
      <c r="G2595" s="872">
        <v>7.88</v>
      </c>
      <c r="J2595" s="840" t="s">
        <v>15822</v>
      </c>
      <c r="K2595" s="848">
        <f>IFERROR(VLOOKUP(J2595,REAJUSTE!A:AA,27,FALSE),"")</f>
        <v>1.0229999999999999</v>
      </c>
    </row>
    <row r="2596" spans="1:11" ht="18" x14ac:dyDescent="0.2">
      <c r="A2596" s="862">
        <v>1917697</v>
      </c>
      <c r="B2596" s="863" t="s">
        <v>7748</v>
      </c>
      <c r="C2596" s="862" t="s">
        <v>61</v>
      </c>
      <c r="D2596" s="802">
        <f t="shared" si="40"/>
        <v>9.64</v>
      </c>
      <c r="G2596" s="872">
        <v>9.43</v>
      </c>
      <c r="J2596" s="840" t="s">
        <v>15822</v>
      </c>
      <c r="K2596" s="848">
        <f>IFERROR(VLOOKUP(J2596,REAJUSTE!A:AA,27,FALSE),"")</f>
        <v>1.0229999999999999</v>
      </c>
    </row>
    <row r="2597" spans="1:11" ht="18" x14ac:dyDescent="0.2">
      <c r="A2597" s="862">
        <v>1917698</v>
      </c>
      <c r="B2597" s="863" t="s">
        <v>7749</v>
      </c>
      <c r="C2597" s="862" t="s">
        <v>61</v>
      </c>
      <c r="D2597" s="802">
        <f t="shared" si="40"/>
        <v>9.83</v>
      </c>
      <c r="G2597" s="872">
        <v>9.61</v>
      </c>
      <c r="J2597" s="840" t="s">
        <v>15822</v>
      </c>
      <c r="K2597" s="848">
        <f>IFERROR(VLOOKUP(J2597,REAJUSTE!A:AA,27,FALSE),"")</f>
        <v>1.0229999999999999</v>
      </c>
    </row>
    <row r="2598" spans="1:11" ht="18" x14ac:dyDescent="0.2">
      <c r="A2598" s="862">
        <v>1917712</v>
      </c>
      <c r="B2598" s="863" t="s">
        <v>7750</v>
      </c>
      <c r="C2598" s="862" t="s">
        <v>61</v>
      </c>
      <c r="D2598" s="802">
        <f t="shared" si="40"/>
        <v>10.01</v>
      </c>
      <c r="G2598" s="872">
        <v>9.7899999999999991</v>
      </c>
      <c r="J2598" s="840" t="s">
        <v>15822</v>
      </c>
      <c r="K2598" s="848">
        <f>IFERROR(VLOOKUP(J2598,REAJUSTE!A:AA,27,FALSE),"")</f>
        <v>1.0229999999999999</v>
      </c>
    </row>
    <row r="2599" spans="1:11" ht="18" x14ac:dyDescent="0.2">
      <c r="A2599" s="862">
        <v>1917713</v>
      </c>
      <c r="B2599" s="863" t="s">
        <v>7751</v>
      </c>
      <c r="C2599" s="862" t="s">
        <v>61</v>
      </c>
      <c r="D2599" s="802">
        <f t="shared" si="40"/>
        <v>10.199999999999999</v>
      </c>
      <c r="G2599" s="872">
        <v>9.98</v>
      </c>
      <c r="J2599" s="840" t="s">
        <v>15822</v>
      </c>
      <c r="K2599" s="848">
        <f>IFERROR(VLOOKUP(J2599,REAJUSTE!A:AA,27,FALSE),"")</f>
        <v>1.0229999999999999</v>
      </c>
    </row>
    <row r="2600" spans="1:11" ht="18" x14ac:dyDescent="0.2">
      <c r="A2600" s="862">
        <v>1917714</v>
      </c>
      <c r="B2600" s="863" t="s">
        <v>7752</v>
      </c>
      <c r="C2600" s="862" t="s">
        <v>61</v>
      </c>
      <c r="D2600" s="802">
        <f t="shared" si="40"/>
        <v>10.39</v>
      </c>
      <c r="G2600" s="872">
        <v>10.16</v>
      </c>
      <c r="J2600" s="840" t="s">
        <v>15822</v>
      </c>
      <c r="K2600" s="848">
        <f>IFERROR(VLOOKUP(J2600,REAJUSTE!A:AA,27,FALSE),"")</f>
        <v>1.0229999999999999</v>
      </c>
    </row>
    <row r="2601" spans="1:11" ht="18" x14ac:dyDescent="0.2">
      <c r="A2601" s="862">
        <v>1917715</v>
      </c>
      <c r="B2601" s="863" t="s">
        <v>7753</v>
      </c>
      <c r="C2601" s="862" t="s">
        <v>61</v>
      </c>
      <c r="D2601" s="802">
        <f t="shared" si="40"/>
        <v>10.51</v>
      </c>
      <c r="G2601" s="872">
        <v>10.28</v>
      </c>
      <c r="J2601" s="840" t="s">
        <v>15822</v>
      </c>
      <c r="K2601" s="848">
        <f>IFERROR(VLOOKUP(J2601,REAJUSTE!A:AA,27,FALSE),"")</f>
        <v>1.0229999999999999</v>
      </c>
    </row>
    <row r="2602" spans="1:11" ht="18" x14ac:dyDescent="0.2">
      <c r="A2602" s="862">
        <v>1917716</v>
      </c>
      <c r="B2602" s="863" t="s">
        <v>7754</v>
      </c>
      <c r="C2602" s="862" t="s">
        <v>61</v>
      </c>
      <c r="D2602" s="802">
        <f t="shared" si="40"/>
        <v>10.7</v>
      </c>
      <c r="G2602" s="872">
        <v>10.46</v>
      </c>
      <c r="J2602" s="840" t="s">
        <v>15822</v>
      </c>
      <c r="K2602" s="848">
        <f>IFERROR(VLOOKUP(J2602,REAJUSTE!A:AA,27,FALSE),"")</f>
        <v>1.0229999999999999</v>
      </c>
    </row>
    <row r="2603" spans="1:11" ht="18" x14ac:dyDescent="0.2">
      <c r="A2603" s="862">
        <v>1917717</v>
      </c>
      <c r="B2603" s="863" t="s">
        <v>7755</v>
      </c>
      <c r="C2603" s="862" t="s">
        <v>61</v>
      </c>
      <c r="D2603" s="802">
        <f t="shared" si="40"/>
        <v>11</v>
      </c>
      <c r="G2603" s="872">
        <v>10.76</v>
      </c>
      <c r="J2603" s="840" t="s">
        <v>15822</v>
      </c>
      <c r="K2603" s="848">
        <f>IFERROR(VLOOKUP(J2603,REAJUSTE!A:AA,27,FALSE),"")</f>
        <v>1.0229999999999999</v>
      </c>
    </row>
    <row r="2604" spans="1:11" ht="18" x14ac:dyDescent="0.2">
      <c r="A2604" s="862">
        <v>1917718</v>
      </c>
      <c r="B2604" s="863" t="s">
        <v>7756</v>
      </c>
      <c r="C2604" s="862" t="s">
        <v>61</v>
      </c>
      <c r="D2604" s="802">
        <f t="shared" si="40"/>
        <v>12.22</v>
      </c>
      <c r="G2604" s="872">
        <v>11.95</v>
      </c>
      <c r="J2604" s="840" t="s">
        <v>15822</v>
      </c>
      <c r="K2604" s="848">
        <f>IFERROR(VLOOKUP(J2604,REAJUSTE!A:AA,27,FALSE),"")</f>
        <v>1.0229999999999999</v>
      </c>
    </row>
    <row r="2605" spans="1:11" ht="18" x14ac:dyDescent="0.2">
      <c r="A2605" s="862">
        <v>1917708</v>
      </c>
      <c r="B2605" s="863" t="s">
        <v>7757</v>
      </c>
      <c r="C2605" s="862" t="s">
        <v>61</v>
      </c>
      <c r="D2605" s="802">
        <f t="shared" si="40"/>
        <v>9.2100000000000009</v>
      </c>
      <c r="G2605" s="872">
        <v>9.01</v>
      </c>
      <c r="J2605" s="840" t="s">
        <v>15822</v>
      </c>
      <c r="K2605" s="848">
        <f>IFERROR(VLOOKUP(J2605,REAJUSTE!A:AA,27,FALSE),"")</f>
        <v>1.0229999999999999</v>
      </c>
    </row>
    <row r="2606" spans="1:11" ht="18" x14ac:dyDescent="0.2">
      <c r="A2606" s="862">
        <v>1917719</v>
      </c>
      <c r="B2606" s="863" t="s">
        <v>7758</v>
      </c>
      <c r="C2606" s="862" t="s">
        <v>61</v>
      </c>
      <c r="D2606" s="802">
        <f t="shared" si="40"/>
        <v>12.56</v>
      </c>
      <c r="G2606" s="872">
        <v>12.28</v>
      </c>
      <c r="J2606" s="840" t="s">
        <v>15822</v>
      </c>
      <c r="K2606" s="848">
        <f>IFERROR(VLOOKUP(J2606,REAJUSTE!A:AA,27,FALSE),"")</f>
        <v>1.0229999999999999</v>
      </c>
    </row>
    <row r="2607" spans="1:11" ht="18" x14ac:dyDescent="0.2">
      <c r="A2607" s="862">
        <v>1917709</v>
      </c>
      <c r="B2607" s="863" t="s">
        <v>7759</v>
      </c>
      <c r="C2607" s="862" t="s">
        <v>61</v>
      </c>
      <c r="D2607" s="802">
        <f t="shared" si="40"/>
        <v>9.4600000000000009</v>
      </c>
      <c r="G2607" s="872">
        <v>9.25</v>
      </c>
      <c r="J2607" s="840" t="s">
        <v>15822</v>
      </c>
      <c r="K2607" s="848">
        <f>IFERROR(VLOOKUP(J2607,REAJUSTE!A:AA,27,FALSE),"")</f>
        <v>1.0229999999999999</v>
      </c>
    </row>
    <row r="2608" spans="1:11" ht="18" x14ac:dyDescent="0.2">
      <c r="A2608" s="862">
        <v>1917707</v>
      </c>
      <c r="B2608" s="863" t="s">
        <v>7760</v>
      </c>
      <c r="C2608" s="862" t="s">
        <v>61</v>
      </c>
      <c r="D2608" s="802">
        <f t="shared" si="40"/>
        <v>8.18</v>
      </c>
      <c r="G2608" s="872">
        <v>8</v>
      </c>
      <c r="J2608" s="840" t="s">
        <v>15822</v>
      </c>
      <c r="K2608" s="848">
        <f>IFERROR(VLOOKUP(J2608,REAJUSTE!A:AA,27,FALSE),"")</f>
        <v>1.0229999999999999</v>
      </c>
    </row>
    <row r="2609" spans="1:11" ht="18" x14ac:dyDescent="0.2">
      <c r="A2609" s="862">
        <v>1917710</v>
      </c>
      <c r="B2609" s="863" t="s">
        <v>7761</v>
      </c>
      <c r="C2609" s="862" t="s">
        <v>61</v>
      </c>
      <c r="D2609" s="802">
        <f t="shared" si="40"/>
        <v>9.64</v>
      </c>
      <c r="G2609" s="872">
        <v>9.43</v>
      </c>
      <c r="J2609" s="840" t="s">
        <v>15822</v>
      </c>
      <c r="K2609" s="848">
        <f>IFERROR(VLOOKUP(J2609,REAJUSTE!A:AA,27,FALSE),"")</f>
        <v>1.0229999999999999</v>
      </c>
    </row>
    <row r="2610" spans="1:11" ht="18" x14ac:dyDescent="0.2">
      <c r="A2610" s="862">
        <v>1917711</v>
      </c>
      <c r="B2610" s="863" t="s">
        <v>7762</v>
      </c>
      <c r="C2610" s="862" t="s">
        <v>61</v>
      </c>
      <c r="D2610" s="802">
        <f t="shared" si="40"/>
        <v>9.83</v>
      </c>
      <c r="G2610" s="872">
        <v>9.61</v>
      </c>
      <c r="J2610" s="840" t="s">
        <v>15822</v>
      </c>
      <c r="K2610" s="848">
        <f>IFERROR(VLOOKUP(J2610,REAJUSTE!A:AA,27,FALSE),"")</f>
        <v>1.0229999999999999</v>
      </c>
    </row>
    <row r="2611" spans="1:11" ht="18" x14ac:dyDescent="0.2">
      <c r="A2611" s="862">
        <v>1917680</v>
      </c>
      <c r="B2611" s="863" t="s">
        <v>7763</v>
      </c>
      <c r="C2611" s="862" t="s">
        <v>61</v>
      </c>
      <c r="D2611" s="802">
        <f t="shared" si="40"/>
        <v>2.64</v>
      </c>
      <c r="G2611" s="872">
        <v>2.59</v>
      </c>
      <c r="J2611" s="840" t="s">
        <v>15822</v>
      </c>
      <c r="K2611" s="848">
        <f>IFERROR(VLOOKUP(J2611,REAJUSTE!A:AA,27,FALSE),"")</f>
        <v>1.0229999999999999</v>
      </c>
    </row>
    <row r="2612" spans="1:11" ht="27" x14ac:dyDescent="0.2">
      <c r="A2612" s="862">
        <v>1901607</v>
      </c>
      <c r="B2612" s="863" t="s">
        <v>7764</v>
      </c>
      <c r="C2612" s="862" t="s">
        <v>61</v>
      </c>
      <c r="D2612" s="802">
        <f t="shared" si="40"/>
        <v>15.02</v>
      </c>
      <c r="G2612" s="872">
        <v>14.69</v>
      </c>
      <c r="J2612" s="840" t="s">
        <v>15822</v>
      </c>
      <c r="K2612" s="848">
        <f>IFERROR(VLOOKUP(J2612,REAJUSTE!A:AA,27,FALSE),"")</f>
        <v>1.0229999999999999</v>
      </c>
    </row>
    <row r="2613" spans="1:11" ht="27" x14ac:dyDescent="0.2">
      <c r="A2613" s="862">
        <v>1901611</v>
      </c>
      <c r="B2613" s="863" t="s">
        <v>7765</v>
      </c>
      <c r="C2613" s="862" t="s">
        <v>61</v>
      </c>
      <c r="D2613" s="802">
        <f t="shared" si="40"/>
        <v>18.89</v>
      </c>
      <c r="G2613" s="872">
        <v>18.47</v>
      </c>
      <c r="J2613" s="840" t="s">
        <v>15822</v>
      </c>
      <c r="K2613" s="848">
        <f>IFERROR(VLOOKUP(J2613,REAJUSTE!A:AA,27,FALSE),"")</f>
        <v>1.0229999999999999</v>
      </c>
    </row>
    <row r="2614" spans="1:11" ht="27" x14ac:dyDescent="0.2">
      <c r="A2614" s="862">
        <v>1901612</v>
      </c>
      <c r="B2614" s="863" t="s">
        <v>7766</v>
      </c>
      <c r="C2614" s="862" t="s">
        <v>61</v>
      </c>
      <c r="D2614" s="802">
        <f t="shared" si="40"/>
        <v>19.350000000000001</v>
      </c>
      <c r="G2614" s="872">
        <v>18.920000000000002</v>
      </c>
      <c r="J2614" s="840" t="s">
        <v>15822</v>
      </c>
      <c r="K2614" s="848">
        <f>IFERROR(VLOOKUP(J2614,REAJUSTE!A:AA,27,FALSE),"")</f>
        <v>1.0229999999999999</v>
      </c>
    </row>
    <row r="2615" spans="1:11" ht="27" x14ac:dyDescent="0.2">
      <c r="A2615" s="862">
        <v>1901613</v>
      </c>
      <c r="B2615" s="863" t="s">
        <v>7767</v>
      </c>
      <c r="C2615" s="862" t="s">
        <v>61</v>
      </c>
      <c r="D2615" s="802">
        <f t="shared" si="40"/>
        <v>19.7</v>
      </c>
      <c r="G2615" s="872">
        <v>19.260000000000002</v>
      </c>
      <c r="J2615" s="840" t="s">
        <v>15822</v>
      </c>
      <c r="K2615" s="848">
        <f>IFERROR(VLOOKUP(J2615,REAJUSTE!A:AA,27,FALSE),"")</f>
        <v>1.0229999999999999</v>
      </c>
    </row>
    <row r="2616" spans="1:11" ht="27" x14ac:dyDescent="0.2">
      <c r="A2616" s="862">
        <v>1901614</v>
      </c>
      <c r="B2616" s="863" t="s">
        <v>7768</v>
      </c>
      <c r="C2616" s="862" t="s">
        <v>61</v>
      </c>
      <c r="D2616" s="802">
        <f t="shared" si="40"/>
        <v>20.04</v>
      </c>
      <c r="G2616" s="872">
        <v>19.59</v>
      </c>
      <c r="J2616" s="840" t="s">
        <v>15822</v>
      </c>
      <c r="K2616" s="848">
        <f>IFERROR(VLOOKUP(J2616,REAJUSTE!A:AA,27,FALSE),"")</f>
        <v>1.0229999999999999</v>
      </c>
    </row>
    <row r="2617" spans="1:11" ht="27" x14ac:dyDescent="0.2">
      <c r="A2617" s="862">
        <v>1901615</v>
      </c>
      <c r="B2617" s="863" t="s">
        <v>7769</v>
      </c>
      <c r="C2617" s="862" t="s">
        <v>61</v>
      </c>
      <c r="D2617" s="802">
        <f t="shared" si="40"/>
        <v>20.5</v>
      </c>
      <c r="G2617" s="872">
        <v>20.04</v>
      </c>
      <c r="J2617" s="840" t="s">
        <v>15822</v>
      </c>
      <c r="K2617" s="848">
        <f>IFERROR(VLOOKUP(J2617,REAJUSTE!A:AA,27,FALSE),"")</f>
        <v>1.0229999999999999</v>
      </c>
    </row>
    <row r="2618" spans="1:11" ht="27" x14ac:dyDescent="0.2">
      <c r="A2618" s="862">
        <v>1901616</v>
      </c>
      <c r="B2618" s="863" t="s">
        <v>7770</v>
      </c>
      <c r="C2618" s="862" t="s">
        <v>61</v>
      </c>
      <c r="D2618" s="802">
        <f t="shared" si="40"/>
        <v>20.84</v>
      </c>
      <c r="G2618" s="872">
        <v>20.38</v>
      </c>
      <c r="J2618" s="840" t="s">
        <v>15822</v>
      </c>
      <c r="K2618" s="848">
        <f>IFERROR(VLOOKUP(J2618,REAJUSTE!A:AA,27,FALSE),"")</f>
        <v>1.0229999999999999</v>
      </c>
    </row>
    <row r="2619" spans="1:11" ht="27" x14ac:dyDescent="0.2">
      <c r="A2619" s="862">
        <v>1901608</v>
      </c>
      <c r="B2619" s="863" t="s">
        <v>7771</v>
      </c>
      <c r="C2619" s="862" t="s">
        <v>61</v>
      </c>
      <c r="D2619" s="802">
        <f t="shared" si="40"/>
        <v>15.55</v>
      </c>
      <c r="G2619" s="872">
        <v>15.21</v>
      </c>
      <c r="J2619" s="840" t="s">
        <v>15822</v>
      </c>
      <c r="K2619" s="848">
        <f>IFERROR(VLOOKUP(J2619,REAJUSTE!A:AA,27,FALSE),"")</f>
        <v>1.0229999999999999</v>
      </c>
    </row>
    <row r="2620" spans="1:11" ht="27" x14ac:dyDescent="0.2">
      <c r="A2620" s="862">
        <v>1901609</v>
      </c>
      <c r="B2620" s="863" t="s">
        <v>7772</v>
      </c>
      <c r="C2620" s="862" t="s">
        <v>61</v>
      </c>
      <c r="D2620" s="802">
        <f t="shared" si="40"/>
        <v>16.02</v>
      </c>
      <c r="G2620" s="872">
        <v>15.66</v>
      </c>
      <c r="J2620" s="840" t="s">
        <v>15822</v>
      </c>
      <c r="K2620" s="848">
        <f>IFERROR(VLOOKUP(J2620,REAJUSTE!A:AA,27,FALSE),"")</f>
        <v>1.0229999999999999</v>
      </c>
    </row>
    <row r="2621" spans="1:11" ht="27" x14ac:dyDescent="0.2">
      <c r="A2621" s="862">
        <v>1901610</v>
      </c>
      <c r="B2621" s="863" t="s">
        <v>7773</v>
      </c>
      <c r="C2621" s="862" t="s">
        <v>61</v>
      </c>
      <c r="D2621" s="802">
        <f t="shared" si="40"/>
        <v>18.55</v>
      </c>
      <c r="G2621" s="872">
        <v>18.14</v>
      </c>
      <c r="J2621" s="840" t="s">
        <v>15822</v>
      </c>
      <c r="K2621" s="848">
        <f>IFERROR(VLOOKUP(J2621,REAJUSTE!A:AA,27,FALSE),"")</f>
        <v>1.0229999999999999</v>
      </c>
    </row>
    <row r="2622" spans="1:11" ht="27" x14ac:dyDescent="0.2">
      <c r="A2622" s="862">
        <v>1901617</v>
      </c>
      <c r="B2622" s="863" t="s">
        <v>7774</v>
      </c>
      <c r="C2622" s="862" t="s">
        <v>61</v>
      </c>
      <c r="D2622" s="802">
        <f t="shared" si="40"/>
        <v>21.07</v>
      </c>
      <c r="G2622" s="872">
        <v>20.6</v>
      </c>
      <c r="J2622" s="840" t="s">
        <v>15822</v>
      </c>
      <c r="K2622" s="848">
        <f>IFERROR(VLOOKUP(J2622,REAJUSTE!A:AA,27,FALSE),"")</f>
        <v>1.0229999999999999</v>
      </c>
    </row>
    <row r="2623" spans="1:11" ht="15" x14ac:dyDescent="0.2">
      <c r="A2623" s="862">
        <v>1917037</v>
      </c>
      <c r="B2623" s="863" t="s">
        <v>7775</v>
      </c>
      <c r="C2623" s="862" t="s">
        <v>61</v>
      </c>
      <c r="D2623" s="802">
        <f t="shared" si="40"/>
        <v>19.399999999999999</v>
      </c>
      <c r="G2623" s="872">
        <v>18.97</v>
      </c>
      <c r="J2623" s="840" t="s">
        <v>15822</v>
      </c>
      <c r="K2623" s="848">
        <f>IFERROR(VLOOKUP(J2623,REAJUSTE!A:AA,27,FALSE),"")</f>
        <v>1.0229999999999999</v>
      </c>
    </row>
    <row r="2624" spans="1:11" ht="15" x14ac:dyDescent="0.2">
      <c r="A2624" s="862">
        <v>1917038</v>
      </c>
      <c r="B2624" s="863" t="s">
        <v>7776</v>
      </c>
      <c r="C2624" s="862" t="s">
        <v>61</v>
      </c>
      <c r="D2624" s="802">
        <f t="shared" si="40"/>
        <v>20.059999999999999</v>
      </c>
      <c r="G2624" s="872">
        <v>19.61</v>
      </c>
      <c r="J2624" s="840" t="s">
        <v>15822</v>
      </c>
      <c r="K2624" s="848">
        <f>IFERROR(VLOOKUP(J2624,REAJUSTE!A:AA,27,FALSE),"")</f>
        <v>1.0229999999999999</v>
      </c>
    </row>
    <row r="2625" spans="1:11" ht="15" x14ac:dyDescent="0.2">
      <c r="A2625" s="862">
        <v>1917039</v>
      </c>
      <c r="B2625" s="863" t="s">
        <v>7777</v>
      </c>
      <c r="C2625" s="862" t="s">
        <v>61</v>
      </c>
      <c r="D2625" s="802">
        <f t="shared" si="40"/>
        <v>20.73</v>
      </c>
      <c r="G2625" s="872">
        <v>20.27</v>
      </c>
      <c r="J2625" s="840" t="s">
        <v>15822</v>
      </c>
      <c r="K2625" s="848">
        <f>IFERROR(VLOOKUP(J2625,REAJUSTE!A:AA,27,FALSE),"")</f>
        <v>1.0229999999999999</v>
      </c>
    </row>
    <row r="2626" spans="1:11" ht="18" x14ac:dyDescent="0.2">
      <c r="A2626" s="862">
        <v>1917040</v>
      </c>
      <c r="B2626" s="863" t="s">
        <v>7778</v>
      </c>
      <c r="C2626" s="862" t="s">
        <v>61</v>
      </c>
      <c r="D2626" s="802">
        <f t="shared" si="40"/>
        <v>21.44</v>
      </c>
      <c r="G2626" s="872">
        <v>20.96</v>
      </c>
      <c r="J2626" s="840" t="s">
        <v>15822</v>
      </c>
      <c r="K2626" s="848">
        <f>IFERROR(VLOOKUP(J2626,REAJUSTE!A:AA,27,FALSE),"")</f>
        <v>1.0229999999999999</v>
      </c>
    </row>
    <row r="2627" spans="1:11" ht="18" x14ac:dyDescent="0.2">
      <c r="A2627" s="862">
        <v>1917041</v>
      </c>
      <c r="B2627" s="863" t="s">
        <v>7779</v>
      </c>
      <c r="C2627" s="862" t="s">
        <v>61</v>
      </c>
      <c r="D2627" s="802">
        <f t="shared" si="40"/>
        <v>22.17</v>
      </c>
      <c r="G2627" s="872">
        <v>21.68</v>
      </c>
      <c r="J2627" s="840" t="s">
        <v>15822</v>
      </c>
      <c r="K2627" s="848">
        <f>IFERROR(VLOOKUP(J2627,REAJUSTE!A:AA,27,FALSE),"")</f>
        <v>1.0229999999999999</v>
      </c>
    </row>
    <row r="2628" spans="1:11" ht="15" x14ac:dyDescent="0.2">
      <c r="A2628" s="862">
        <v>1917042</v>
      </c>
      <c r="B2628" s="863" t="s">
        <v>7780</v>
      </c>
      <c r="C2628" s="862" t="s">
        <v>61</v>
      </c>
      <c r="D2628" s="802">
        <f t="shared" si="40"/>
        <v>22.57</v>
      </c>
      <c r="G2628" s="872">
        <v>22.07</v>
      </c>
      <c r="J2628" s="840" t="s">
        <v>15822</v>
      </c>
      <c r="K2628" s="848">
        <f>IFERROR(VLOOKUP(J2628,REAJUSTE!A:AA,27,FALSE),"")</f>
        <v>1.0229999999999999</v>
      </c>
    </row>
    <row r="2629" spans="1:11" ht="18" x14ac:dyDescent="0.2">
      <c r="A2629" s="862">
        <v>1901619</v>
      </c>
      <c r="B2629" s="863" t="s">
        <v>7781</v>
      </c>
      <c r="C2629" s="862" t="s">
        <v>61</v>
      </c>
      <c r="D2629" s="802">
        <f t="shared" si="40"/>
        <v>10.73</v>
      </c>
      <c r="G2629" s="872">
        <v>10.49</v>
      </c>
      <c r="J2629" s="840" t="s">
        <v>15822</v>
      </c>
      <c r="K2629" s="848">
        <f>IFERROR(VLOOKUP(J2629,REAJUSTE!A:AA,27,FALSE),"")</f>
        <v>1.0229999999999999</v>
      </c>
    </row>
    <row r="2630" spans="1:11" ht="18" x14ac:dyDescent="0.2">
      <c r="A2630" s="862">
        <v>1901620</v>
      </c>
      <c r="B2630" s="863" t="s">
        <v>7782</v>
      </c>
      <c r="C2630" s="862" t="s">
        <v>61</v>
      </c>
      <c r="D2630" s="802">
        <f t="shared" si="40"/>
        <v>10.92</v>
      </c>
      <c r="G2630" s="872">
        <v>10.68</v>
      </c>
      <c r="J2630" s="840" t="s">
        <v>15822</v>
      </c>
      <c r="K2630" s="848">
        <f>IFERROR(VLOOKUP(J2630,REAJUSTE!A:AA,27,FALSE),"")</f>
        <v>1.0229999999999999</v>
      </c>
    </row>
    <row r="2631" spans="1:11" ht="18" x14ac:dyDescent="0.2">
      <c r="A2631" s="862">
        <v>1901621</v>
      </c>
      <c r="B2631" s="863" t="s">
        <v>7783</v>
      </c>
      <c r="C2631" s="862" t="s">
        <v>61</v>
      </c>
      <c r="D2631" s="802">
        <f t="shared" si="40"/>
        <v>11.12</v>
      </c>
      <c r="G2631" s="872">
        <v>10.87</v>
      </c>
      <c r="J2631" s="840" t="s">
        <v>15822</v>
      </c>
      <c r="K2631" s="848">
        <f>IFERROR(VLOOKUP(J2631,REAJUSTE!A:AA,27,FALSE),"")</f>
        <v>1.0229999999999999</v>
      </c>
    </row>
    <row r="2632" spans="1:11" ht="18" x14ac:dyDescent="0.2">
      <c r="A2632" s="862">
        <v>1901622</v>
      </c>
      <c r="B2632" s="863" t="s">
        <v>7784</v>
      </c>
      <c r="C2632" s="862" t="s">
        <v>61</v>
      </c>
      <c r="D2632" s="802">
        <f t="shared" si="40"/>
        <v>11.33</v>
      </c>
      <c r="G2632" s="872">
        <v>11.08</v>
      </c>
      <c r="J2632" s="840" t="s">
        <v>15822</v>
      </c>
      <c r="K2632" s="848">
        <f>IFERROR(VLOOKUP(J2632,REAJUSTE!A:AA,27,FALSE),"")</f>
        <v>1.0229999999999999</v>
      </c>
    </row>
    <row r="2633" spans="1:11" ht="18" x14ac:dyDescent="0.2">
      <c r="A2633" s="862">
        <v>1901623</v>
      </c>
      <c r="B2633" s="863" t="s">
        <v>7785</v>
      </c>
      <c r="C2633" s="862" t="s">
        <v>61</v>
      </c>
      <c r="D2633" s="802">
        <f t="shared" si="40"/>
        <v>11.54</v>
      </c>
      <c r="G2633" s="872">
        <v>11.29</v>
      </c>
      <c r="J2633" s="840" t="s">
        <v>15822</v>
      </c>
      <c r="K2633" s="848">
        <f>IFERROR(VLOOKUP(J2633,REAJUSTE!A:AA,27,FALSE),"")</f>
        <v>1.0229999999999999</v>
      </c>
    </row>
    <row r="2634" spans="1:11" ht="15" x14ac:dyDescent="0.2">
      <c r="A2634" s="862">
        <v>1901618</v>
      </c>
      <c r="B2634" s="863" t="s">
        <v>7786</v>
      </c>
      <c r="C2634" s="862" t="s">
        <v>61</v>
      </c>
      <c r="D2634" s="802">
        <f t="shared" si="40"/>
        <v>11.67</v>
      </c>
      <c r="G2634" s="872">
        <v>11.41</v>
      </c>
      <c r="J2634" s="840" t="s">
        <v>15822</v>
      </c>
      <c r="K2634" s="848">
        <f>IFERROR(VLOOKUP(J2634,REAJUSTE!A:AA,27,FALSE),"")</f>
        <v>1.0229999999999999</v>
      </c>
    </row>
    <row r="2635" spans="1:11" ht="18" x14ac:dyDescent="0.2">
      <c r="A2635" s="862">
        <v>1901625</v>
      </c>
      <c r="B2635" s="863" t="s">
        <v>7787</v>
      </c>
      <c r="C2635" s="862" t="s">
        <v>61</v>
      </c>
      <c r="D2635" s="802">
        <f t="shared" ref="D2635:D2698" si="41">TRUNC(G2635*K2635,2)</f>
        <v>12.88</v>
      </c>
      <c r="G2635" s="872">
        <v>12.6</v>
      </c>
      <c r="J2635" s="840" t="s">
        <v>15822</v>
      </c>
      <c r="K2635" s="848">
        <f>IFERROR(VLOOKUP(J2635,REAJUSTE!A:AA,27,FALSE),"")</f>
        <v>1.0229999999999999</v>
      </c>
    </row>
    <row r="2636" spans="1:11" ht="18" x14ac:dyDescent="0.2">
      <c r="A2636" s="862">
        <v>1901626</v>
      </c>
      <c r="B2636" s="863" t="s">
        <v>7788</v>
      </c>
      <c r="C2636" s="862" t="s">
        <v>61</v>
      </c>
      <c r="D2636" s="802">
        <f t="shared" si="41"/>
        <v>13.07</v>
      </c>
      <c r="G2636" s="872">
        <v>12.78</v>
      </c>
      <c r="J2636" s="840" t="s">
        <v>15822</v>
      </c>
      <c r="K2636" s="848">
        <f>IFERROR(VLOOKUP(J2636,REAJUSTE!A:AA,27,FALSE),"")</f>
        <v>1.0229999999999999</v>
      </c>
    </row>
    <row r="2637" spans="1:11" ht="18" x14ac:dyDescent="0.2">
      <c r="A2637" s="862">
        <v>1901627</v>
      </c>
      <c r="B2637" s="863" t="s">
        <v>7789</v>
      </c>
      <c r="C2637" s="862" t="s">
        <v>61</v>
      </c>
      <c r="D2637" s="802">
        <f t="shared" si="41"/>
        <v>13.26</v>
      </c>
      <c r="G2637" s="872">
        <v>12.97</v>
      </c>
      <c r="J2637" s="840" t="s">
        <v>15822</v>
      </c>
      <c r="K2637" s="848">
        <f>IFERROR(VLOOKUP(J2637,REAJUSTE!A:AA,27,FALSE),"")</f>
        <v>1.0229999999999999</v>
      </c>
    </row>
    <row r="2638" spans="1:11" ht="18" x14ac:dyDescent="0.2">
      <c r="A2638" s="862">
        <v>1901628</v>
      </c>
      <c r="B2638" s="863" t="s">
        <v>7790</v>
      </c>
      <c r="C2638" s="862" t="s">
        <v>61</v>
      </c>
      <c r="D2638" s="802">
        <f t="shared" si="41"/>
        <v>13.46</v>
      </c>
      <c r="G2638" s="872">
        <v>13.16</v>
      </c>
      <c r="J2638" s="840" t="s">
        <v>15822</v>
      </c>
      <c r="K2638" s="848">
        <f>IFERROR(VLOOKUP(J2638,REAJUSTE!A:AA,27,FALSE),"")</f>
        <v>1.0229999999999999</v>
      </c>
    </row>
    <row r="2639" spans="1:11" ht="18" x14ac:dyDescent="0.2">
      <c r="A2639" s="862">
        <v>1901629</v>
      </c>
      <c r="B2639" s="863" t="s">
        <v>7791</v>
      </c>
      <c r="C2639" s="862" t="s">
        <v>61</v>
      </c>
      <c r="D2639" s="802">
        <f t="shared" si="41"/>
        <v>13.67</v>
      </c>
      <c r="G2639" s="872">
        <v>13.37</v>
      </c>
      <c r="J2639" s="840" t="s">
        <v>15822</v>
      </c>
      <c r="K2639" s="848">
        <f>IFERROR(VLOOKUP(J2639,REAJUSTE!A:AA,27,FALSE),"")</f>
        <v>1.0229999999999999</v>
      </c>
    </row>
    <row r="2640" spans="1:11" ht="15" x14ac:dyDescent="0.2">
      <c r="A2640" s="862">
        <v>1901624</v>
      </c>
      <c r="B2640" s="863" t="s">
        <v>7792</v>
      </c>
      <c r="C2640" s="862" t="s">
        <v>61</v>
      </c>
      <c r="D2640" s="802">
        <f t="shared" si="41"/>
        <v>13.79</v>
      </c>
      <c r="G2640" s="872">
        <v>13.48</v>
      </c>
      <c r="J2640" s="840" t="s">
        <v>15822</v>
      </c>
      <c r="K2640" s="848">
        <f>IFERROR(VLOOKUP(J2640,REAJUSTE!A:AA,27,FALSE),"")</f>
        <v>1.0229999999999999</v>
      </c>
    </row>
    <row r="2641" spans="1:11" ht="15" x14ac:dyDescent="0.2">
      <c r="A2641" s="862">
        <v>1917073</v>
      </c>
      <c r="B2641" s="863" t="s">
        <v>7793</v>
      </c>
      <c r="C2641" s="862" t="s">
        <v>61</v>
      </c>
      <c r="D2641" s="802">
        <f t="shared" si="41"/>
        <v>13.47</v>
      </c>
      <c r="G2641" s="872">
        <v>13.17</v>
      </c>
      <c r="J2641" s="840" t="s">
        <v>15822</v>
      </c>
      <c r="K2641" s="848">
        <f>IFERROR(VLOOKUP(J2641,REAJUSTE!A:AA,27,FALSE),"")</f>
        <v>1.0229999999999999</v>
      </c>
    </row>
    <row r="2642" spans="1:11" ht="15" x14ac:dyDescent="0.2">
      <c r="A2642" s="862">
        <v>1917074</v>
      </c>
      <c r="B2642" s="863" t="s">
        <v>7794</v>
      </c>
      <c r="C2642" s="862" t="s">
        <v>61</v>
      </c>
      <c r="D2642" s="802">
        <f t="shared" si="41"/>
        <v>13.88</v>
      </c>
      <c r="G2642" s="872">
        <v>13.57</v>
      </c>
      <c r="J2642" s="840" t="s">
        <v>15822</v>
      </c>
      <c r="K2642" s="848">
        <f>IFERROR(VLOOKUP(J2642,REAJUSTE!A:AA,27,FALSE),"")</f>
        <v>1.0229999999999999</v>
      </c>
    </row>
    <row r="2643" spans="1:11" ht="18" x14ac:dyDescent="0.2">
      <c r="A2643" s="862">
        <v>1917075</v>
      </c>
      <c r="B2643" s="863" t="s">
        <v>7795</v>
      </c>
      <c r="C2643" s="862" t="s">
        <v>61</v>
      </c>
      <c r="D2643" s="802">
        <f t="shared" si="41"/>
        <v>14.3</v>
      </c>
      <c r="G2643" s="872">
        <v>13.98</v>
      </c>
      <c r="J2643" s="840" t="s">
        <v>15822</v>
      </c>
      <c r="K2643" s="848">
        <f>IFERROR(VLOOKUP(J2643,REAJUSTE!A:AA,27,FALSE),"")</f>
        <v>1.0229999999999999</v>
      </c>
    </row>
    <row r="2644" spans="1:11" ht="18" x14ac:dyDescent="0.2">
      <c r="A2644" s="862">
        <v>1917076</v>
      </c>
      <c r="B2644" s="863" t="s">
        <v>7796</v>
      </c>
      <c r="C2644" s="862" t="s">
        <v>61</v>
      </c>
      <c r="D2644" s="802">
        <f t="shared" si="41"/>
        <v>14.74</v>
      </c>
      <c r="G2644" s="872">
        <v>14.41</v>
      </c>
      <c r="J2644" s="840" t="s">
        <v>15822</v>
      </c>
      <c r="K2644" s="848">
        <f>IFERROR(VLOOKUP(J2644,REAJUSTE!A:AA,27,FALSE),"")</f>
        <v>1.0229999999999999</v>
      </c>
    </row>
    <row r="2645" spans="1:11" ht="18" x14ac:dyDescent="0.2">
      <c r="A2645" s="862">
        <v>1917077</v>
      </c>
      <c r="B2645" s="863" t="s">
        <v>7797</v>
      </c>
      <c r="C2645" s="862" t="s">
        <v>61</v>
      </c>
      <c r="D2645" s="802">
        <f t="shared" si="41"/>
        <v>15.21</v>
      </c>
      <c r="G2645" s="872">
        <v>14.87</v>
      </c>
      <c r="J2645" s="840" t="s">
        <v>15822</v>
      </c>
      <c r="K2645" s="848">
        <f>IFERROR(VLOOKUP(J2645,REAJUSTE!A:AA,27,FALSE),"")</f>
        <v>1.0229999999999999</v>
      </c>
    </row>
    <row r="2646" spans="1:11" ht="15" x14ac:dyDescent="0.2">
      <c r="A2646" s="862">
        <v>1917078</v>
      </c>
      <c r="B2646" s="863" t="s">
        <v>7798</v>
      </c>
      <c r="C2646" s="862" t="s">
        <v>61</v>
      </c>
      <c r="D2646" s="802">
        <f t="shared" si="41"/>
        <v>15.45</v>
      </c>
      <c r="G2646" s="872">
        <v>15.11</v>
      </c>
      <c r="J2646" s="840" t="s">
        <v>15822</v>
      </c>
      <c r="K2646" s="848">
        <f>IFERROR(VLOOKUP(J2646,REAJUSTE!A:AA,27,FALSE),"")</f>
        <v>1.0229999999999999</v>
      </c>
    </row>
    <row r="2647" spans="1:11" ht="18" x14ac:dyDescent="0.2">
      <c r="A2647" s="862">
        <v>1901631</v>
      </c>
      <c r="B2647" s="863" t="s">
        <v>7799</v>
      </c>
      <c r="C2647" s="862" t="s">
        <v>61</v>
      </c>
      <c r="D2647" s="802">
        <f t="shared" si="41"/>
        <v>15.21</v>
      </c>
      <c r="G2647" s="872">
        <v>14.87</v>
      </c>
      <c r="J2647" s="840" t="s">
        <v>15822</v>
      </c>
      <c r="K2647" s="848">
        <f>IFERROR(VLOOKUP(J2647,REAJUSTE!A:AA,27,FALSE),"")</f>
        <v>1.0229999999999999</v>
      </c>
    </row>
    <row r="2648" spans="1:11" ht="18" x14ac:dyDescent="0.2">
      <c r="A2648" s="862">
        <v>1901632</v>
      </c>
      <c r="B2648" s="863" t="s">
        <v>7800</v>
      </c>
      <c r="C2648" s="862" t="s">
        <v>61</v>
      </c>
      <c r="D2648" s="802">
        <f t="shared" si="41"/>
        <v>15.38</v>
      </c>
      <c r="G2648" s="872">
        <v>15.04</v>
      </c>
      <c r="J2648" s="840" t="s">
        <v>15822</v>
      </c>
      <c r="K2648" s="848">
        <f>IFERROR(VLOOKUP(J2648,REAJUSTE!A:AA,27,FALSE),"")</f>
        <v>1.0229999999999999</v>
      </c>
    </row>
    <row r="2649" spans="1:11" ht="18" x14ac:dyDescent="0.2">
      <c r="A2649" s="862">
        <v>1901633</v>
      </c>
      <c r="B2649" s="863" t="s">
        <v>7801</v>
      </c>
      <c r="C2649" s="862" t="s">
        <v>61</v>
      </c>
      <c r="D2649" s="802">
        <f t="shared" si="41"/>
        <v>15.57</v>
      </c>
      <c r="G2649" s="872">
        <v>15.22</v>
      </c>
      <c r="J2649" s="840" t="s">
        <v>15822</v>
      </c>
      <c r="K2649" s="848">
        <f>IFERROR(VLOOKUP(J2649,REAJUSTE!A:AA,27,FALSE),"")</f>
        <v>1.0229999999999999</v>
      </c>
    </row>
    <row r="2650" spans="1:11" ht="18" x14ac:dyDescent="0.2">
      <c r="A2650" s="862">
        <v>1901634</v>
      </c>
      <c r="B2650" s="863" t="s">
        <v>7802</v>
      </c>
      <c r="C2650" s="862" t="s">
        <v>61</v>
      </c>
      <c r="D2650" s="802">
        <f t="shared" si="41"/>
        <v>15.76</v>
      </c>
      <c r="G2650" s="872">
        <v>15.41</v>
      </c>
      <c r="J2650" s="840" t="s">
        <v>15822</v>
      </c>
      <c r="K2650" s="848">
        <f>IFERROR(VLOOKUP(J2650,REAJUSTE!A:AA,27,FALSE),"")</f>
        <v>1.0229999999999999</v>
      </c>
    </row>
    <row r="2651" spans="1:11" ht="18" x14ac:dyDescent="0.2">
      <c r="A2651" s="862">
        <v>1901635</v>
      </c>
      <c r="B2651" s="863" t="s">
        <v>7803</v>
      </c>
      <c r="C2651" s="862" t="s">
        <v>61</v>
      </c>
      <c r="D2651" s="802">
        <f t="shared" si="41"/>
        <v>15.96</v>
      </c>
      <c r="G2651" s="872">
        <v>15.61</v>
      </c>
      <c r="J2651" s="840" t="s">
        <v>15822</v>
      </c>
      <c r="K2651" s="848">
        <f>IFERROR(VLOOKUP(J2651,REAJUSTE!A:AA,27,FALSE),"")</f>
        <v>1.0229999999999999</v>
      </c>
    </row>
    <row r="2652" spans="1:11" ht="15" x14ac:dyDescent="0.2">
      <c r="A2652" s="862">
        <v>1901630</v>
      </c>
      <c r="B2652" s="863" t="s">
        <v>7804</v>
      </c>
      <c r="C2652" s="862" t="s">
        <v>61</v>
      </c>
      <c r="D2652" s="802">
        <f t="shared" si="41"/>
        <v>16.079999999999998</v>
      </c>
      <c r="G2652" s="872">
        <v>15.72</v>
      </c>
      <c r="J2652" s="840" t="s">
        <v>15822</v>
      </c>
      <c r="K2652" s="848">
        <f>IFERROR(VLOOKUP(J2652,REAJUSTE!A:AA,27,FALSE),"")</f>
        <v>1.0229999999999999</v>
      </c>
    </row>
    <row r="2653" spans="1:11" ht="15" x14ac:dyDescent="0.2">
      <c r="A2653" s="862">
        <v>1917109</v>
      </c>
      <c r="B2653" s="863" t="s">
        <v>7805</v>
      </c>
      <c r="C2653" s="862" t="s">
        <v>61</v>
      </c>
      <c r="D2653" s="802">
        <f t="shared" si="41"/>
        <v>12.31</v>
      </c>
      <c r="G2653" s="872">
        <v>12.04</v>
      </c>
      <c r="J2653" s="840" t="s">
        <v>15822</v>
      </c>
      <c r="K2653" s="848">
        <f>IFERROR(VLOOKUP(J2653,REAJUSTE!A:AA,27,FALSE),"")</f>
        <v>1.0229999999999999</v>
      </c>
    </row>
    <row r="2654" spans="1:11" ht="15" x14ac:dyDescent="0.2">
      <c r="A2654" s="862">
        <v>1917110</v>
      </c>
      <c r="B2654" s="863" t="s">
        <v>7806</v>
      </c>
      <c r="C2654" s="862" t="s">
        <v>61</v>
      </c>
      <c r="D2654" s="802">
        <f t="shared" si="41"/>
        <v>12.65</v>
      </c>
      <c r="G2654" s="872">
        <v>12.37</v>
      </c>
      <c r="J2654" s="840" t="s">
        <v>15822</v>
      </c>
      <c r="K2654" s="848">
        <f>IFERROR(VLOOKUP(J2654,REAJUSTE!A:AA,27,FALSE),"")</f>
        <v>1.0229999999999999</v>
      </c>
    </row>
    <row r="2655" spans="1:11" ht="18" x14ac:dyDescent="0.2">
      <c r="A2655" s="862">
        <v>1917111</v>
      </c>
      <c r="B2655" s="863" t="s">
        <v>7807</v>
      </c>
      <c r="C2655" s="862" t="s">
        <v>61</v>
      </c>
      <c r="D2655" s="802">
        <f t="shared" si="41"/>
        <v>12.99</v>
      </c>
      <c r="G2655" s="872">
        <v>12.7</v>
      </c>
      <c r="J2655" s="840" t="s">
        <v>15822</v>
      </c>
      <c r="K2655" s="848">
        <f>IFERROR(VLOOKUP(J2655,REAJUSTE!A:AA,27,FALSE),"")</f>
        <v>1.0229999999999999</v>
      </c>
    </row>
    <row r="2656" spans="1:11" ht="18" x14ac:dyDescent="0.2">
      <c r="A2656" s="862">
        <v>1917112</v>
      </c>
      <c r="B2656" s="863" t="s">
        <v>7808</v>
      </c>
      <c r="C2656" s="862" t="s">
        <v>61</v>
      </c>
      <c r="D2656" s="802">
        <f t="shared" si="41"/>
        <v>13.35</v>
      </c>
      <c r="G2656" s="872">
        <v>13.05</v>
      </c>
      <c r="J2656" s="840" t="s">
        <v>15822</v>
      </c>
      <c r="K2656" s="848">
        <f>IFERROR(VLOOKUP(J2656,REAJUSTE!A:AA,27,FALSE),"")</f>
        <v>1.0229999999999999</v>
      </c>
    </row>
    <row r="2657" spans="1:11" ht="18" x14ac:dyDescent="0.2">
      <c r="A2657" s="862">
        <v>1917113</v>
      </c>
      <c r="B2657" s="863" t="s">
        <v>7809</v>
      </c>
      <c r="C2657" s="862" t="s">
        <v>61</v>
      </c>
      <c r="D2657" s="802">
        <f t="shared" si="41"/>
        <v>13.73</v>
      </c>
      <c r="G2657" s="872">
        <v>13.43</v>
      </c>
      <c r="J2657" s="840" t="s">
        <v>15822</v>
      </c>
      <c r="K2657" s="848">
        <f>IFERROR(VLOOKUP(J2657,REAJUSTE!A:AA,27,FALSE),"")</f>
        <v>1.0229999999999999</v>
      </c>
    </row>
    <row r="2658" spans="1:11" ht="15" x14ac:dyDescent="0.2">
      <c r="A2658" s="862">
        <v>1917114</v>
      </c>
      <c r="B2658" s="863" t="s">
        <v>7810</v>
      </c>
      <c r="C2658" s="862" t="s">
        <v>61</v>
      </c>
      <c r="D2658" s="802">
        <f t="shared" si="41"/>
        <v>13.94</v>
      </c>
      <c r="G2658" s="872">
        <v>13.63</v>
      </c>
      <c r="J2658" s="840" t="s">
        <v>15822</v>
      </c>
      <c r="K2658" s="848">
        <f>IFERROR(VLOOKUP(J2658,REAJUSTE!A:AA,27,FALSE),"")</f>
        <v>1.0229999999999999</v>
      </c>
    </row>
    <row r="2659" spans="1:11" ht="15" x14ac:dyDescent="0.2">
      <c r="A2659" s="862">
        <v>1917145</v>
      </c>
      <c r="B2659" s="863" t="s">
        <v>7811</v>
      </c>
      <c r="C2659" s="862" t="s">
        <v>61</v>
      </c>
      <c r="D2659" s="802">
        <f t="shared" si="41"/>
        <v>11.52</v>
      </c>
      <c r="G2659" s="872">
        <v>11.27</v>
      </c>
      <c r="J2659" s="840" t="s">
        <v>15822</v>
      </c>
      <c r="K2659" s="848">
        <f>IFERROR(VLOOKUP(J2659,REAJUSTE!A:AA,27,FALSE),"")</f>
        <v>1.0229999999999999</v>
      </c>
    </row>
    <row r="2660" spans="1:11" ht="15" x14ac:dyDescent="0.2">
      <c r="A2660" s="862">
        <v>1917146</v>
      </c>
      <c r="B2660" s="863" t="s">
        <v>7812</v>
      </c>
      <c r="C2660" s="862" t="s">
        <v>61</v>
      </c>
      <c r="D2660" s="802">
        <f t="shared" si="41"/>
        <v>11.82</v>
      </c>
      <c r="G2660" s="872">
        <v>11.56</v>
      </c>
      <c r="J2660" s="840" t="s">
        <v>15822</v>
      </c>
      <c r="K2660" s="848">
        <f>IFERROR(VLOOKUP(J2660,REAJUSTE!A:AA,27,FALSE),"")</f>
        <v>1.0229999999999999</v>
      </c>
    </row>
    <row r="2661" spans="1:11" ht="18" x14ac:dyDescent="0.2">
      <c r="A2661" s="862">
        <v>1917147</v>
      </c>
      <c r="B2661" s="863" t="s">
        <v>7813</v>
      </c>
      <c r="C2661" s="862" t="s">
        <v>61</v>
      </c>
      <c r="D2661" s="802">
        <f t="shared" si="41"/>
        <v>12.12</v>
      </c>
      <c r="G2661" s="872">
        <v>11.85</v>
      </c>
      <c r="J2661" s="840" t="s">
        <v>15822</v>
      </c>
      <c r="K2661" s="848">
        <f>IFERROR(VLOOKUP(J2661,REAJUSTE!A:AA,27,FALSE),"")</f>
        <v>1.0229999999999999</v>
      </c>
    </row>
    <row r="2662" spans="1:11" ht="18" x14ac:dyDescent="0.2">
      <c r="A2662" s="862">
        <v>1917148</v>
      </c>
      <c r="B2662" s="863" t="s">
        <v>7814</v>
      </c>
      <c r="C2662" s="862" t="s">
        <v>61</v>
      </c>
      <c r="D2662" s="802">
        <f t="shared" si="41"/>
        <v>12.43</v>
      </c>
      <c r="G2662" s="872">
        <v>12.16</v>
      </c>
      <c r="J2662" s="840" t="s">
        <v>15822</v>
      </c>
      <c r="K2662" s="848">
        <f>IFERROR(VLOOKUP(J2662,REAJUSTE!A:AA,27,FALSE),"")</f>
        <v>1.0229999999999999</v>
      </c>
    </row>
    <row r="2663" spans="1:11" ht="18" x14ac:dyDescent="0.2">
      <c r="A2663" s="862">
        <v>1917149</v>
      </c>
      <c r="B2663" s="863" t="s">
        <v>7815</v>
      </c>
      <c r="C2663" s="862" t="s">
        <v>61</v>
      </c>
      <c r="D2663" s="802">
        <f t="shared" si="41"/>
        <v>12.77</v>
      </c>
      <c r="G2663" s="872">
        <v>12.49</v>
      </c>
      <c r="J2663" s="840" t="s">
        <v>15822</v>
      </c>
      <c r="K2663" s="848">
        <f>IFERROR(VLOOKUP(J2663,REAJUSTE!A:AA,27,FALSE),"")</f>
        <v>1.0229999999999999</v>
      </c>
    </row>
    <row r="2664" spans="1:11" ht="15" x14ac:dyDescent="0.2">
      <c r="A2664" s="862">
        <v>1917150</v>
      </c>
      <c r="B2664" s="863" t="s">
        <v>7816</v>
      </c>
      <c r="C2664" s="862" t="s">
        <v>61</v>
      </c>
      <c r="D2664" s="802">
        <f t="shared" si="41"/>
        <v>12.96</v>
      </c>
      <c r="G2664" s="872">
        <v>12.67</v>
      </c>
      <c r="J2664" s="840" t="s">
        <v>15822</v>
      </c>
      <c r="K2664" s="848">
        <f>IFERROR(VLOOKUP(J2664,REAJUSTE!A:AA,27,FALSE),"")</f>
        <v>1.0229999999999999</v>
      </c>
    </row>
    <row r="2665" spans="1:11" ht="15" x14ac:dyDescent="0.2">
      <c r="A2665" s="862">
        <v>1917181</v>
      </c>
      <c r="B2665" s="863" t="s">
        <v>7817</v>
      </c>
      <c r="C2665" s="862" t="s">
        <v>61</v>
      </c>
      <c r="D2665" s="802">
        <f t="shared" si="41"/>
        <v>11.96</v>
      </c>
      <c r="G2665" s="872">
        <v>11.7</v>
      </c>
      <c r="J2665" s="840" t="s">
        <v>15822</v>
      </c>
      <c r="K2665" s="848">
        <f>IFERROR(VLOOKUP(J2665,REAJUSTE!A:AA,27,FALSE),"")</f>
        <v>1.0229999999999999</v>
      </c>
    </row>
    <row r="2666" spans="1:11" ht="15" x14ac:dyDescent="0.2">
      <c r="A2666" s="862">
        <v>1917182</v>
      </c>
      <c r="B2666" s="863" t="s">
        <v>7818</v>
      </c>
      <c r="C2666" s="862" t="s">
        <v>61</v>
      </c>
      <c r="D2666" s="802">
        <f t="shared" si="41"/>
        <v>12.22</v>
      </c>
      <c r="G2666" s="872">
        <v>11.95</v>
      </c>
      <c r="J2666" s="840" t="s">
        <v>15822</v>
      </c>
      <c r="K2666" s="848">
        <f>IFERROR(VLOOKUP(J2666,REAJUSTE!A:AA,27,FALSE),"")</f>
        <v>1.0229999999999999</v>
      </c>
    </row>
    <row r="2667" spans="1:11" ht="18" x14ac:dyDescent="0.2">
      <c r="A2667" s="862">
        <v>1917183</v>
      </c>
      <c r="B2667" s="863" t="s">
        <v>7819</v>
      </c>
      <c r="C2667" s="862" t="s">
        <v>61</v>
      </c>
      <c r="D2667" s="802">
        <f t="shared" si="41"/>
        <v>12.5</v>
      </c>
      <c r="G2667" s="872">
        <v>12.22</v>
      </c>
      <c r="J2667" s="840" t="s">
        <v>15822</v>
      </c>
      <c r="K2667" s="848">
        <f>IFERROR(VLOOKUP(J2667,REAJUSTE!A:AA,27,FALSE),"")</f>
        <v>1.0229999999999999</v>
      </c>
    </row>
    <row r="2668" spans="1:11" ht="18" x14ac:dyDescent="0.2">
      <c r="A2668" s="862">
        <v>1917184</v>
      </c>
      <c r="B2668" s="863" t="s">
        <v>7820</v>
      </c>
      <c r="C2668" s="862" t="s">
        <v>61</v>
      </c>
      <c r="D2668" s="802">
        <f t="shared" si="41"/>
        <v>12.77</v>
      </c>
      <c r="G2668" s="872">
        <v>12.49</v>
      </c>
      <c r="J2668" s="840" t="s">
        <v>15822</v>
      </c>
      <c r="K2668" s="848">
        <f>IFERROR(VLOOKUP(J2668,REAJUSTE!A:AA,27,FALSE),"")</f>
        <v>1.0229999999999999</v>
      </c>
    </row>
    <row r="2669" spans="1:11" ht="18" x14ac:dyDescent="0.2">
      <c r="A2669" s="862">
        <v>1917185</v>
      </c>
      <c r="B2669" s="863" t="s">
        <v>7821</v>
      </c>
      <c r="C2669" s="862" t="s">
        <v>61</v>
      </c>
      <c r="D2669" s="802">
        <f t="shared" si="41"/>
        <v>13.07</v>
      </c>
      <c r="G2669" s="872">
        <v>12.78</v>
      </c>
      <c r="J2669" s="840" t="s">
        <v>15822</v>
      </c>
      <c r="K2669" s="848">
        <f>IFERROR(VLOOKUP(J2669,REAJUSTE!A:AA,27,FALSE),"")</f>
        <v>1.0229999999999999</v>
      </c>
    </row>
    <row r="2670" spans="1:11" ht="15" x14ac:dyDescent="0.2">
      <c r="A2670" s="862">
        <v>1917186</v>
      </c>
      <c r="B2670" s="863" t="s">
        <v>7822</v>
      </c>
      <c r="C2670" s="862" t="s">
        <v>61</v>
      </c>
      <c r="D2670" s="802">
        <f t="shared" si="41"/>
        <v>13.23</v>
      </c>
      <c r="G2670" s="872">
        <v>12.94</v>
      </c>
      <c r="J2670" s="840" t="s">
        <v>15822</v>
      </c>
      <c r="K2670" s="848">
        <f>IFERROR(VLOOKUP(J2670,REAJUSTE!A:AA,27,FALSE),"")</f>
        <v>1.0229999999999999</v>
      </c>
    </row>
    <row r="2671" spans="1:11" ht="15" x14ac:dyDescent="0.2">
      <c r="A2671" s="862">
        <v>1917001</v>
      </c>
      <c r="B2671" s="863" t="s">
        <v>7823</v>
      </c>
      <c r="C2671" s="862" t="s">
        <v>61</v>
      </c>
      <c r="D2671" s="802">
        <f t="shared" si="41"/>
        <v>25.65</v>
      </c>
      <c r="G2671" s="872">
        <v>25.08</v>
      </c>
      <c r="J2671" s="840" t="s">
        <v>15822</v>
      </c>
      <c r="K2671" s="848">
        <f>IFERROR(VLOOKUP(J2671,REAJUSTE!A:AA,27,FALSE),"")</f>
        <v>1.0229999999999999</v>
      </c>
    </row>
    <row r="2672" spans="1:11" ht="15" x14ac:dyDescent="0.2">
      <c r="A2672" s="862">
        <v>1917002</v>
      </c>
      <c r="B2672" s="863" t="s">
        <v>7824</v>
      </c>
      <c r="C2672" s="862" t="s">
        <v>61</v>
      </c>
      <c r="D2672" s="802">
        <f t="shared" si="41"/>
        <v>26.59</v>
      </c>
      <c r="G2672" s="872">
        <v>26</v>
      </c>
      <c r="J2672" s="840" t="s">
        <v>15822</v>
      </c>
      <c r="K2672" s="848">
        <f>IFERROR(VLOOKUP(J2672,REAJUSTE!A:AA,27,FALSE),"")</f>
        <v>1.0229999999999999</v>
      </c>
    </row>
    <row r="2673" spans="1:11" ht="15" x14ac:dyDescent="0.2">
      <c r="A2673" s="862">
        <v>1917003</v>
      </c>
      <c r="B2673" s="863" t="s">
        <v>7825</v>
      </c>
      <c r="C2673" s="862" t="s">
        <v>61</v>
      </c>
      <c r="D2673" s="802">
        <f t="shared" si="41"/>
        <v>27.54</v>
      </c>
      <c r="G2673" s="872">
        <v>26.93</v>
      </c>
      <c r="J2673" s="840" t="s">
        <v>15822</v>
      </c>
      <c r="K2673" s="848">
        <f>IFERROR(VLOOKUP(J2673,REAJUSTE!A:AA,27,FALSE),"")</f>
        <v>1.0229999999999999</v>
      </c>
    </row>
    <row r="2674" spans="1:11" ht="15" x14ac:dyDescent="0.2">
      <c r="A2674" s="862">
        <v>1917004</v>
      </c>
      <c r="B2674" s="863" t="s">
        <v>7826</v>
      </c>
      <c r="C2674" s="862" t="s">
        <v>61</v>
      </c>
      <c r="D2674" s="802">
        <f t="shared" si="41"/>
        <v>28.56</v>
      </c>
      <c r="G2674" s="872">
        <v>27.92</v>
      </c>
      <c r="J2674" s="840" t="s">
        <v>15822</v>
      </c>
      <c r="K2674" s="848">
        <f>IFERROR(VLOOKUP(J2674,REAJUSTE!A:AA,27,FALSE),"")</f>
        <v>1.0229999999999999</v>
      </c>
    </row>
    <row r="2675" spans="1:11" ht="15" x14ac:dyDescent="0.2">
      <c r="A2675" s="862">
        <v>1917005</v>
      </c>
      <c r="B2675" s="863" t="s">
        <v>7827</v>
      </c>
      <c r="C2675" s="862" t="s">
        <v>61</v>
      </c>
      <c r="D2675" s="802">
        <f t="shared" si="41"/>
        <v>29.61</v>
      </c>
      <c r="G2675" s="872">
        <v>28.95</v>
      </c>
      <c r="J2675" s="840" t="s">
        <v>15822</v>
      </c>
      <c r="K2675" s="848">
        <f>IFERROR(VLOOKUP(J2675,REAJUSTE!A:AA,27,FALSE),"")</f>
        <v>1.0229999999999999</v>
      </c>
    </row>
    <row r="2676" spans="1:11" ht="15" x14ac:dyDescent="0.2">
      <c r="A2676" s="862">
        <v>1917006</v>
      </c>
      <c r="B2676" s="863" t="s">
        <v>7828</v>
      </c>
      <c r="C2676" s="862" t="s">
        <v>61</v>
      </c>
      <c r="D2676" s="802">
        <f t="shared" si="41"/>
        <v>30.18</v>
      </c>
      <c r="G2676" s="872">
        <v>29.51</v>
      </c>
      <c r="J2676" s="840" t="s">
        <v>15822</v>
      </c>
      <c r="K2676" s="848">
        <f>IFERROR(VLOOKUP(J2676,REAJUSTE!A:AA,27,FALSE),"")</f>
        <v>1.0229999999999999</v>
      </c>
    </row>
    <row r="2677" spans="1:11" ht="15" x14ac:dyDescent="0.2">
      <c r="A2677" s="862">
        <v>2009619</v>
      </c>
      <c r="B2677" s="863" t="s">
        <v>7829</v>
      </c>
      <c r="C2677" s="862" t="s">
        <v>2029</v>
      </c>
      <c r="D2677" s="802">
        <f t="shared" si="41"/>
        <v>127.91</v>
      </c>
      <c r="G2677" s="872">
        <v>125.04</v>
      </c>
      <c r="J2677" s="840" t="s">
        <v>15822</v>
      </c>
      <c r="K2677" s="848">
        <f>IFERROR(VLOOKUP(J2677,REAJUSTE!A:AA,27,FALSE),"")</f>
        <v>1.0229999999999999</v>
      </c>
    </row>
    <row r="2678" spans="1:11" ht="15" x14ac:dyDescent="0.2">
      <c r="A2678" s="862">
        <v>2009618</v>
      </c>
      <c r="B2678" s="863" t="s">
        <v>7830</v>
      </c>
      <c r="C2678" s="862" t="s">
        <v>2029</v>
      </c>
      <c r="D2678" s="802">
        <f t="shared" si="41"/>
        <v>125.82</v>
      </c>
      <c r="G2678" s="872">
        <v>123</v>
      </c>
      <c r="J2678" s="840" t="s">
        <v>15822</v>
      </c>
      <c r="K2678" s="848">
        <f>IFERROR(VLOOKUP(J2678,REAJUSTE!A:AA,27,FALSE),"")</f>
        <v>1.0229999999999999</v>
      </c>
    </row>
    <row r="2679" spans="1:11" ht="15" x14ac:dyDescent="0.2">
      <c r="A2679" s="862">
        <v>2003866</v>
      </c>
      <c r="B2679" s="863" t="s">
        <v>7831</v>
      </c>
      <c r="C2679" s="862" t="s">
        <v>2029</v>
      </c>
      <c r="D2679" s="802">
        <f t="shared" si="41"/>
        <v>7.74</v>
      </c>
      <c r="G2679" s="872">
        <v>7.57</v>
      </c>
      <c r="J2679" s="840" t="s">
        <v>15822</v>
      </c>
      <c r="K2679" s="848">
        <f>IFERROR(VLOOKUP(J2679,REAJUSTE!A:AA,27,FALSE),"")</f>
        <v>1.0229999999999999</v>
      </c>
    </row>
    <row r="2680" spans="1:11" ht="15" x14ac:dyDescent="0.2">
      <c r="A2680" s="862">
        <v>2003867</v>
      </c>
      <c r="B2680" s="863" t="s">
        <v>7832</v>
      </c>
      <c r="C2680" s="862" t="s">
        <v>2029</v>
      </c>
      <c r="D2680" s="802">
        <f t="shared" si="41"/>
        <v>17.29</v>
      </c>
      <c r="G2680" s="872">
        <v>16.91</v>
      </c>
      <c r="J2680" s="840" t="s">
        <v>15822</v>
      </c>
      <c r="K2680" s="848">
        <f>IFERROR(VLOOKUP(J2680,REAJUSTE!A:AA,27,FALSE),"")</f>
        <v>1.0229999999999999</v>
      </c>
    </row>
    <row r="2681" spans="1:11" ht="15" x14ac:dyDescent="0.2">
      <c r="A2681" s="862">
        <v>2003622</v>
      </c>
      <c r="B2681" s="863" t="s">
        <v>2450</v>
      </c>
      <c r="C2681" s="862" t="s">
        <v>587</v>
      </c>
      <c r="D2681" s="802">
        <f t="shared" si="41"/>
        <v>2501.79</v>
      </c>
      <c r="G2681" s="872">
        <v>2445.5500000000002</v>
      </c>
      <c r="J2681" s="840" t="s">
        <v>15822</v>
      </c>
      <c r="K2681" s="848">
        <f>IFERROR(VLOOKUP(J2681,REAJUSTE!A:AA,27,FALSE),"")</f>
        <v>1.0229999999999999</v>
      </c>
    </row>
    <row r="2682" spans="1:11" ht="15" x14ac:dyDescent="0.2">
      <c r="A2682" s="862">
        <v>2003621</v>
      </c>
      <c r="B2682" s="863" t="s">
        <v>7833</v>
      </c>
      <c r="C2682" s="862" t="s">
        <v>587</v>
      </c>
      <c r="D2682" s="802">
        <f t="shared" si="41"/>
        <v>2387.42</v>
      </c>
      <c r="G2682" s="872">
        <v>2333.75</v>
      </c>
      <c r="J2682" s="840" t="s">
        <v>15822</v>
      </c>
      <c r="K2682" s="848">
        <f>IFERROR(VLOOKUP(J2682,REAJUSTE!A:AA,27,FALSE),"")</f>
        <v>1.0229999999999999</v>
      </c>
    </row>
    <row r="2683" spans="1:11" ht="15" x14ac:dyDescent="0.2">
      <c r="A2683" s="862">
        <v>2003624</v>
      </c>
      <c r="B2683" s="863" t="s">
        <v>2451</v>
      </c>
      <c r="C2683" s="862" t="s">
        <v>587</v>
      </c>
      <c r="D2683" s="802">
        <f t="shared" si="41"/>
        <v>2917.69</v>
      </c>
      <c r="G2683" s="872">
        <v>2852.1</v>
      </c>
      <c r="J2683" s="840" t="s">
        <v>15822</v>
      </c>
      <c r="K2683" s="848">
        <f>IFERROR(VLOOKUP(J2683,REAJUSTE!A:AA,27,FALSE),"")</f>
        <v>1.0229999999999999</v>
      </c>
    </row>
    <row r="2684" spans="1:11" ht="15" x14ac:dyDescent="0.2">
      <c r="A2684" s="862">
        <v>2003623</v>
      </c>
      <c r="B2684" s="863" t="s">
        <v>7834</v>
      </c>
      <c r="C2684" s="862" t="s">
        <v>587</v>
      </c>
      <c r="D2684" s="802">
        <f t="shared" si="41"/>
        <v>2790.22</v>
      </c>
      <c r="G2684" s="872">
        <v>2727.49</v>
      </c>
      <c r="J2684" s="840" t="s">
        <v>15822</v>
      </c>
      <c r="K2684" s="848">
        <f>IFERROR(VLOOKUP(J2684,REAJUSTE!A:AA,27,FALSE),"")</f>
        <v>1.0229999999999999</v>
      </c>
    </row>
    <row r="2685" spans="1:11" ht="15" x14ac:dyDescent="0.2">
      <c r="A2685" s="862">
        <v>2003634</v>
      </c>
      <c r="B2685" s="863" t="s">
        <v>2452</v>
      </c>
      <c r="C2685" s="862" t="s">
        <v>587</v>
      </c>
      <c r="D2685" s="802">
        <f t="shared" si="41"/>
        <v>1838.09</v>
      </c>
      <c r="G2685" s="872">
        <v>1796.77</v>
      </c>
      <c r="J2685" s="840" t="s">
        <v>15822</v>
      </c>
      <c r="K2685" s="848">
        <f>IFERROR(VLOOKUP(J2685,REAJUSTE!A:AA,27,FALSE),"")</f>
        <v>1.0229999999999999</v>
      </c>
    </row>
    <row r="2686" spans="1:11" ht="15" x14ac:dyDescent="0.2">
      <c r="A2686" s="862">
        <v>2003633</v>
      </c>
      <c r="B2686" s="863" t="s">
        <v>7835</v>
      </c>
      <c r="C2686" s="862" t="s">
        <v>587</v>
      </c>
      <c r="D2686" s="802">
        <f t="shared" si="41"/>
        <v>1723.72</v>
      </c>
      <c r="G2686" s="872">
        <v>1684.97</v>
      </c>
      <c r="J2686" s="840" t="s">
        <v>15822</v>
      </c>
      <c r="K2686" s="848">
        <f>IFERROR(VLOOKUP(J2686,REAJUSTE!A:AA,27,FALSE),"")</f>
        <v>1.0229999999999999</v>
      </c>
    </row>
    <row r="2687" spans="1:11" ht="15" x14ac:dyDescent="0.2">
      <c r="A2687" s="862">
        <v>2003636</v>
      </c>
      <c r="B2687" s="863" t="s">
        <v>2453</v>
      </c>
      <c r="C2687" s="862" t="s">
        <v>587</v>
      </c>
      <c r="D2687" s="802">
        <f t="shared" si="41"/>
        <v>2253.9899999999998</v>
      </c>
      <c r="G2687" s="872">
        <v>2203.3200000000002</v>
      </c>
      <c r="J2687" s="840" t="s">
        <v>15822</v>
      </c>
      <c r="K2687" s="848">
        <f>IFERROR(VLOOKUP(J2687,REAJUSTE!A:AA,27,FALSE),"")</f>
        <v>1.0229999999999999</v>
      </c>
    </row>
    <row r="2688" spans="1:11" ht="15" x14ac:dyDescent="0.2">
      <c r="A2688" s="862">
        <v>2003635</v>
      </c>
      <c r="B2688" s="863" t="s">
        <v>7836</v>
      </c>
      <c r="C2688" s="862" t="s">
        <v>587</v>
      </c>
      <c r="D2688" s="802">
        <f t="shared" si="41"/>
        <v>2126.52</v>
      </c>
      <c r="G2688" s="872">
        <v>2078.71</v>
      </c>
      <c r="J2688" s="840" t="s">
        <v>15822</v>
      </c>
      <c r="K2688" s="848">
        <f>IFERROR(VLOOKUP(J2688,REAJUSTE!A:AA,27,FALSE),"")</f>
        <v>1.0229999999999999</v>
      </c>
    </row>
    <row r="2689" spans="1:11" ht="15" x14ac:dyDescent="0.2">
      <c r="A2689" s="862">
        <v>2003638</v>
      </c>
      <c r="B2689" s="863" t="s">
        <v>2454</v>
      </c>
      <c r="C2689" s="862" t="s">
        <v>587</v>
      </c>
      <c r="D2689" s="802">
        <f t="shared" si="41"/>
        <v>2674.78</v>
      </c>
      <c r="G2689" s="872">
        <v>2614.65</v>
      </c>
      <c r="J2689" s="840" t="s">
        <v>15822</v>
      </c>
      <c r="K2689" s="848">
        <f>IFERROR(VLOOKUP(J2689,REAJUSTE!A:AA,27,FALSE),"")</f>
        <v>1.0229999999999999</v>
      </c>
    </row>
    <row r="2690" spans="1:11" ht="15" x14ac:dyDescent="0.2">
      <c r="A2690" s="862">
        <v>2003637</v>
      </c>
      <c r="B2690" s="863" t="s">
        <v>7837</v>
      </c>
      <c r="C2690" s="862" t="s">
        <v>587</v>
      </c>
      <c r="D2690" s="802">
        <f t="shared" si="41"/>
        <v>2532.87</v>
      </c>
      <c r="G2690" s="872">
        <v>2475.9299999999998</v>
      </c>
      <c r="J2690" s="840" t="s">
        <v>15822</v>
      </c>
      <c r="K2690" s="848">
        <f>IFERROR(VLOOKUP(J2690,REAJUSTE!A:AA,27,FALSE),"")</f>
        <v>1.0229999999999999</v>
      </c>
    </row>
    <row r="2691" spans="1:11" ht="15" x14ac:dyDescent="0.2">
      <c r="A2691" s="862">
        <v>2003640</v>
      </c>
      <c r="B2691" s="863" t="s">
        <v>2455</v>
      </c>
      <c r="C2691" s="862" t="s">
        <v>587</v>
      </c>
      <c r="D2691" s="802">
        <f t="shared" si="41"/>
        <v>3090.68</v>
      </c>
      <c r="G2691" s="872">
        <v>3021.2</v>
      </c>
      <c r="J2691" s="840" t="s">
        <v>15822</v>
      </c>
      <c r="K2691" s="848">
        <f>IFERROR(VLOOKUP(J2691,REAJUSTE!A:AA,27,FALSE),"")</f>
        <v>1.0229999999999999</v>
      </c>
    </row>
    <row r="2692" spans="1:11" ht="15" x14ac:dyDescent="0.2">
      <c r="A2692" s="862">
        <v>2003639</v>
      </c>
      <c r="B2692" s="863" t="s">
        <v>7838</v>
      </c>
      <c r="C2692" s="862" t="s">
        <v>587</v>
      </c>
      <c r="D2692" s="802">
        <f t="shared" si="41"/>
        <v>2935.68</v>
      </c>
      <c r="G2692" s="872">
        <v>2869.68</v>
      </c>
      <c r="J2692" s="840" t="s">
        <v>15822</v>
      </c>
      <c r="K2692" s="848">
        <f>IFERROR(VLOOKUP(J2692,REAJUSTE!A:AA,27,FALSE),"")</f>
        <v>1.0229999999999999</v>
      </c>
    </row>
    <row r="2693" spans="1:11" ht="15" x14ac:dyDescent="0.2">
      <c r="A2693" s="862">
        <v>2003618</v>
      </c>
      <c r="B2693" s="863" t="s">
        <v>2456</v>
      </c>
      <c r="C2693" s="862" t="s">
        <v>587</v>
      </c>
      <c r="D2693" s="802">
        <f t="shared" si="41"/>
        <v>1022.03</v>
      </c>
      <c r="G2693" s="872">
        <v>999.06</v>
      </c>
      <c r="J2693" s="840" t="s">
        <v>15822</v>
      </c>
      <c r="K2693" s="848">
        <f>IFERROR(VLOOKUP(J2693,REAJUSTE!A:AA,27,FALSE),"")</f>
        <v>1.0229999999999999</v>
      </c>
    </row>
    <row r="2694" spans="1:11" ht="15" x14ac:dyDescent="0.2">
      <c r="A2694" s="862">
        <v>2003617</v>
      </c>
      <c r="B2694" s="863" t="s">
        <v>7839</v>
      </c>
      <c r="C2694" s="862" t="s">
        <v>587</v>
      </c>
      <c r="D2694" s="802">
        <f t="shared" si="41"/>
        <v>959.09</v>
      </c>
      <c r="G2694" s="872">
        <v>937.53</v>
      </c>
      <c r="J2694" s="840" t="s">
        <v>15822</v>
      </c>
      <c r="K2694" s="848">
        <f>IFERROR(VLOOKUP(J2694,REAJUSTE!A:AA,27,FALSE),"")</f>
        <v>1.0229999999999999</v>
      </c>
    </row>
    <row r="2695" spans="1:11" ht="15" x14ac:dyDescent="0.2">
      <c r="A2695" s="862">
        <v>2003620</v>
      </c>
      <c r="B2695" s="863" t="s">
        <v>2457</v>
      </c>
      <c r="C2695" s="862" t="s">
        <v>587</v>
      </c>
      <c r="D2695" s="802">
        <f t="shared" si="41"/>
        <v>1275.92</v>
      </c>
      <c r="G2695" s="872">
        <v>1247.24</v>
      </c>
      <c r="J2695" s="840" t="s">
        <v>15822</v>
      </c>
      <c r="K2695" s="848">
        <f>IFERROR(VLOOKUP(J2695,REAJUSTE!A:AA,27,FALSE),"")</f>
        <v>1.0229999999999999</v>
      </c>
    </row>
    <row r="2696" spans="1:11" ht="15" x14ac:dyDescent="0.2">
      <c r="A2696" s="862">
        <v>2003619</v>
      </c>
      <c r="B2696" s="863" t="s">
        <v>2458</v>
      </c>
      <c r="C2696" s="862" t="s">
        <v>587</v>
      </c>
      <c r="D2696" s="802">
        <f t="shared" si="41"/>
        <v>1205.05</v>
      </c>
      <c r="G2696" s="872">
        <v>1177.96</v>
      </c>
      <c r="J2696" s="840" t="s">
        <v>15822</v>
      </c>
      <c r="K2696" s="848">
        <f>IFERROR(VLOOKUP(J2696,REAJUSTE!A:AA,27,FALSE),"")</f>
        <v>1.0229999999999999</v>
      </c>
    </row>
    <row r="2697" spans="1:11" ht="15" x14ac:dyDescent="0.2">
      <c r="A2697" s="862">
        <v>2003626</v>
      </c>
      <c r="B2697" s="863" t="s">
        <v>2459</v>
      </c>
      <c r="C2697" s="862" t="s">
        <v>587</v>
      </c>
      <c r="D2697" s="802">
        <f t="shared" si="41"/>
        <v>953.07</v>
      </c>
      <c r="G2697" s="872">
        <v>931.65</v>
      </c>
      <c r="J2697" s="840" t="s">
        <v>15822</v>
      </c>
      <c r="K2697" s="848">
        <f>IFERROR(VLOOKUP(J2697,REAJUSTE!A:AA,27,FALSE),"")</f>
        <v>1.0229999999999999</v>
      </c>
    </row>
    <row r="2698" spans="1:11" ht="15" x14ac:dyDescent="0.2">
      <c r="A2698" s="862">
        <v>2003625</v>
      </c>
      <c r="B2698" s="863" t="s">
        <v>7840</v>
      </c>
      <c r="C2698" s="862" t="s">
        <v>587</v>
      </c>
      <c r="D2698" s="802">
        <f t="shared" si="41"/>
        <v>890.12</v>
      </c>
      <c r="G2698" s="872">
        <v>870.11</v>
      </c>
      <c r="J2698" s="840" t="s">
        <v>15822</v>
      </c>
      <c r="K2698" s="848">
        <f>IFERROR(VLOOKUP(J2698,REAJUSTE!A:AA,27,FALSE),"")</f>
        <v>1.0229999999999999</v>
      </c>
    </row>
    <row r="2699" spans="1:11" ht="15" x14ac:dyDescent="0.2">
      <c r="A2699" s="862">
        <v>2003628</v>
      </c>
      <c r="B2699" s="863" t="s">
        <v>2460</v>
      </c>
      <c r="C2699" s="862" t="s">
        <v>587</v>
      </c>
      <c r="D2699" s="802">
        <f t="shared" ref="D2699:D2762" si="42">TRUNC(G2699*K2699,2)</f>
        <v>1206.96</v>
      </c>
      <c r="G2699" s="872">
        <v>1179.83</v>
      </c>
      <c r="J2699" s="840" t="s">
        <v>15822</v>
      </c>
      <c r="K2699" s="848">
        <f>IFERROR(VLOOKUP(J2699,REAJUSTE!A:AA,27,FALSE),"")</f>
        <v>1.0229999999999999</v>
      </c>
    </row>
    <row r="2700" spans="1:11" ht="15" x14ac:dyDescent="0.2">
      <c r="A2700" s="862">
        <v>2003627</v>
      </c>
      <c r="B2700" s="863" t="s">
        <v>7841</v>
      </c>
      <c r="C2700" s="862" t="s">
        <v>587</v>
      </c>
      <c r="D2700" s="802">
        <f t="shared" si="42"/>
        <v>1136.08</v>
      </c>
      <c r="G2700" s="872">
        <v>1110.54</v>
      </c>
      <c r="J2700" s="840" t="s">
        <v>15822</v>
      </c>
      <c r="K2700" s="848">
        <f>IFERROR(VLOOKUP(J2700,REAJUSTE!A:AA,27,FALSE),"")</f>
        <v>1.0229999999999999</v>
      </c>
    </row>
    <row r="2701" spans="1:11" ht="15" x14ac:dyDescent="0.2">
      <c r="A2701" s="862">
        <v>2003630</v>
      </c>
      <c r="B2701" s="863" t="s">
        <v>2461</v>
      </c>
      <c r="C2701" s="862" t="s">
        <v>587</v>
      </c>
      <c r="D2701" s="802">
        <f t="shared" si="42"/>
        <v>1460.84</v>
      </c>
      <c r="G2701" s="872">
        <v>1428</v>
      </c>
      <c r="J2701" s="840" t="s">
        <v>15822</v>
      </c>
      <c r="K2701" s="848">
        <f>IFERROR(VLOOKUP(J2701,REAJUSTE!A:AA,27,FALSE),"")</f>
        <v>1.0229999999999999</v>
      </c>
    </row>
    <row r="2702" spans="1:11" ht="15" x14ac:dyDescent="0.2">
      <c r="A2702" s="862">
        <v>2003629</v>
      </c>
      <c r="B2702" s="863" t="s">
        <v>7842</v>
      </c>
      <c r="C2702" s="862" t="s">
        <v>587</v>
      </c>
      <c r="D2702" s="802">
        <f t="shared" si="42"/>
        <v>1382.04</v>
      </c>
      <c r="G2702" s="872">
        <v>1350.97</v>
      </c>
      <c r="J2702" s="840" t="s">
        <v>15822</v>
      </c>
      <c r="K2702" s="848">
        <f>IFERROR(VLOOKUP(J2702,REAJUSTE!A:AA,27,FALSE),"")</f>
        <v>1.0229999999999999</v>
      </c>
    </row>
    <row r="2703" spans="1:11" ht="15" x14ac:dyDescent="0.2">
      <c r="A2703" s="862">
        <v>2003632</v>
      </c>
      <c r="B2703" s="863" t="s">
        <v>2462</v>
      </c>
      <c r="C2703" s="862" t="s">
        <v>587</v>
      </c>
      <c r="D2703" s="802">
        <f t="shared" si="42"/>
        <v>1714.73</v>
      </c>
      <c r="G2703" s="872">
        <v>1676.18</v>
      </c>
      <c r="J2703" s="840" t="s">
        <v>15822</v>
      </c>
      <c r="K2703" s="848">
        <f>IFERROR(VLOOKUP(J2703,REAJUSTE!A:AA,27,FALSE),"")</f>
        <v>1.0229999999999999</v>
      </c>
    </row>
    <row r="2704" spans="1:11" ht="15" x14ac:dyDescent="0.2">
      <c r="A2704" s="862">
        <v>2003631</v>
      </c>
      <c r="B2704" s="863" t="s">
        <v>2463</v>
      </c>
      <c r="C2704" s="862" t="s">
        <v>587</v>
      </c>
      <c r="D2704" s="802">
        <f t="shared" si="42"/>
        <v>1628</v>
      </c>
      <c r="G2704" s="872">
        <v>1591.4</v>
      </c>
      <c r="J2704" s="840" t="s">
        <v>15822</v>
      </c>
      <c r="K2704" s="848">
        <f>IFERROR(VLOOKUP(J2704,REAJUSTE!A:AA,27,FALSE),"")</f>
        <v>1.0229999999999999</v>
      </c>
    </row>
    <row r="2705" spans="1:11" ht="18" x14ac:dyDescent="0.2">
      <c r="A2705" s="862">
        <v>2003599</v>
      </c>
      <c r="B2705" s="863" t="s">
        <v>2464</v>
      </c>
      <c r="C2705" s="862" t="s">
        <v>587</v>
      </c>
      <c r="D2705" s="802">
        <f t="shared" si="42"/>
        <v>206.8</v>
      </c>
      <c r="G2705" s="872">
        <v>202.16</v>
      </c>
      <c r="J2705" s="840" t="s">
        <v>15822</v>
      </c>
      <c r="K2705" s="848">
        <f>IFERROR(VLOOKUP(J2705,REAJUSTE!A:AA,27,FALSE),"")</f>
        <v>1.0229999999999999</v>
      </c>
    </row>
    <row r="2706" spans="1:11" ht="18" x14ac:dyDescent="0.2">
      <c r="A2706" s="862">
        <v>2003598</v>
      </c>
      <c r="B2706" s="863" t="s">
        <v>7843</v>
      </c>
      <c r="C2706" s="862" t="s">
        <v>587</v>
      </c>
      <c r="D2706" s="802">
        <f t="shared" si="42"/>
        <v>183.1</v>
      </c>
      <c r="G2706" s="872">
        <v>178.99</v>
      </c>
      <c r="J2706" s="840" t="s">
        <v>15822</v>
      </c>
      <c r="K2706" s="848">
        <f>IFERROR(VLOOKUP(J2706,REAJUSTE!A:AA,27,FALSE),"")</f>
        <v>1.0229999999999999</v>
      </c>
    </row>
    <row r="2707" spans="1:11" ht="15" x14ac:dyDescent="0.2">
      <c r="A2707" s="862">
        <v>2003919</v>
      </c>
      <c r="B2707" s="863" t="s">
        <v>2465</v>
      </c>
      <c r="C2707" s="862" t="s">
        <v>587</v>
      </c>
      <c r="D2707" s="802">
        <f t="shared" si="42"/>
        <v>206.8</v>
      </c>
      <c r="G2707" s="872">
        <v>202.16</v>
      </c>
      <c r="J2707" s="840" t="s">
        <v>15822</v>
      </c>
      <c r="K2707" s="848">
        <f>IFERROR(VLOOKUP(J2707,REAJUSTE!A:AA,27,FALSE),"")</f>
        <v>1.0229999999999999</v>
      </c>
    </row>
    <row r="2708" spans="1:11" ht="18" x14ac:dyDescent="0.2">
      <c r="A2708" s="862">
        <v>2003918</v>
      </c>
      <c r="B2708" s="863" t="s">
        <v>7844</v>
      </c>
      <c r="C2708" s="862" t="s">
        <v>587</v>
      </c>
      <c r="D2708" s="802">
        <f t="shared" si="42"/>
        <v>183.1</v>
      </c>
      <c r="G2708" s="872">
        <v>178.99</v>
      </c>
      <c r="J2708" s="840" t="s">
        <v>15822</v>
      </c>
      <c r="K2708" s="848">
        <f>IFERROR(VLOOKUP(J2708,REAJUSTE!A:AA,27,FALSE),"")</f>
        <v>1.0229999999999999</v>
      </c>
    </row>
    <row r="2709" spans="1:11" ht="18" x14ac:dyDescent="0.2">
      <c r="A2709" s="862">
        <v>2003601</v>
      </c>
      <c r="B2709" s="863" t="s">
        <v>2466</v>
      </c>
      <c r="C2709" s="862" t="s">
        <v>587</v>
      </c>
      <c r="D2709" s="802">
        <f t="shared" si="42"/>
        <v>259.52</v>
      </c>
      <c r="G2709" s="872">
        <v>253.69</v>
      </c>
      <c r="J2709" s="840" t="s">
        <v>15822</v>
      </c>
      <c r="K2709" s="848">
        <f>IFERROR(VLOOKUP(J2709,REAJUSTE!A:AA,27,FALSE),"")</f>
        <v>1.0229999999999999</v>
      </c>
    </row>
    <row r="2710" spans="1:11" ht="18" x14ac:dyDescent="0.2">
      <c r="A2710" s="862">
        <v>2003600</v>
      </c>
      <c r="B2710" s="863" t="s">
        <v>7845</v>
      </c>
      <c r="C2710" s="862" t="s">
        <v>587</v>
      </c>
      <c r="D2710" s="802">
        <f t="shared" si="42"/>
        <v>228.52</v>
      </c>
      <c r="G2710" s="872">
        <v>223.39</v>
      </c>
      <c r="J2710" s="840" t="s">
        <v>15822</v>
      </c>
      <c r="K2710" s="848">
        <f>IFERROR(VLOOKUP(J2710,REAJUSTE!A:AA,27,FALSE),"")</f>
        <v>1.0229999999999999</v>
      </c>
    </row>
    <row r="2711" spans="1:11" ht="15" x14ac:dyDescent="0.2">
      <c r="A2711" s="862">
        <v>2003921</v>
      </c>
      <c r="B2711" s="863" t="s">
        <v>2467</v>
      </c>
      <c r="C2711" s="862" t="s">
        <v>587</v>
      </c>
      <c r="D2711" s="802">
        <f t="shared" si="42"/>
        <v>259.52</v>
      </c>
      <c r="G2711" s="872">
        <v>253.69</v>
      </c>
      <c r="J2711" s="840" t="s">
        <v>15822</v>
      </c>
      <c r="K2711" s="848">
        <f>IFERROR(VLOOKUP(J2711,REAJUSTE!A:AA,27,FALSE),"")</f>
        <v>1.0229999999999999</v>
      </c>
    </row>
    <row r="2712" spans="1:11" ht="18" x14ac:dyDescent="0.2">
      <c r="A2712" s="862">
        <v>2003920</v>
      </c>
      <c r="B2712" s="863" t="s">
        <v>7846</v>
      </c>
      <c r="C2712" s="862" t="s">
        <v>587</v>
      </c>
      <c r="D2712" s="802">
        <f t="shared" si="42"/>
        <v>228.52</v>
      </c>
      <c r="G2712" s="872">
        <v>223.39</v>
      </c>
      <c r="J2712" s="840" t="s">
        <v>15822</v>
      </c>
      <c r="K2712" s="848">
        <f>IFERROR(VLOOKUP(J2712,REAJUSTE!A:AA,27,FALSE),"")</f>
        <v>1.0229999999999999</v>
      </c>
    </row>
    <row r="2713" spans="1:11" ht="18" x14ac:dyDescent="0.2">
      <c r="A2713" s="862">
        <v>2003616</v>
      </c>
      <c r="B2713" s="863" t="s">
        <v>2468</v>
      </c>
      <c r="C2713" s="862" t="s">
        <v>587</v>
      </c>
      <c r="D2713" s="802">
        <f t="shared" si="42"/>
        <v>22.26</v>
      </c>
      <c r="G2713" s="872">
        <v>21.76</v>
      </c>
      <c r="J2713" s="840" t="s">
        <v>15822</v>
      </c>
      <c r="K2713" s="848">
        <f>IFERROR(VLOOKUP(J2713,REAJUSTE!A:AA,27,FALSE),"")</f>
        <v>1.0229999999999999</v>
      </c>
    </row>
    <row r="2714" spans="1:11" ht="18" x14ac:dyDescent="0.2">
      <c r="A2714" s="862">
        <v>2003615</v>
      </c>
      <c r="B2714" s="863" t="s">
        <v>7847</v>
      </c>
      <c r="C2714" s="862" t="s">
        <v>587</v>
      </c>
      <c r="D2714" s="802">
        <f t="shared" si="42"/>
        <v>18.91</v>
      </c>
      <c r="G2714" s="872">
        <v>18.489999999999998</v>
      </c>
      <c r="J2714" s="840" t="s">
        <v>15822</v>
      </c>
      <c r="K2714" s="848">
        <f>IFERROR(VLOOKUP(J2714,REAJUSTE!A:AA,27,FALSE),"")</f>
        <v>1.0229999999999999</v>
      </c>
    </row>
    <row r="2715" spans="1:11" ht="18" x14ac:dyDescent="0.2">
      <c r="A2715" s="862">
        <v>2003927</v>
      </c>
      <c r="B2715" s="863" t="s">
        <v>2469</v>
      </c>
      <c r="C2715" s="862" t="s">
        <v>587</v>
      </c>
      <c r="D2715" s="802">
        <f t="shared" si="42"/>
        <v>23.14</v>
      </c>
      <c r="G2715" s="872">
        <v>22.62</v>
      </c>
      <c r="J2715" s="840" t="s">
        <v>15822</v>
      </c>
      <c r="K2715" s="848">
        <f>IFERROR(VLOOKUP(J2715,REAJUSTE!A:AA,27,FALSE),"")</f>
        <v>1.0229999999999999</v>
      </c>
    </row>
    <row r="2716" spans="1:11" ht="18" x14ac:dyDescent="0.2">
      <c r="A2716" s="862">
        <v>2003926</v>
      </c>
      <c r="B2716" s="863" t="s">
        <v>7848</v>
      </c>
      <c r="C2716" s="862" t="s">
        <v>587</v>
      </c>
      <c r="D2716" s="802">
        <f t="shared" si="42"/>
        <v>19.79</v>
      </c>
      <c r="G2716" s="872">
        <v>19.350000000000001</v>
      </c>
      <c r="J2716" s="840" t="s">
        <v>15822</v>
      </c>
      <c r="K2716" s="848">
        <f>IFERROR(VLOOKUP(J2716,REAJUSTE!A:AA,27,FALSE),"")</f>
        <v>1.0229999999999999</v>
      </c>
    </row>
    <row r="2717" spans="1:11" ht="15" x14ac:dyDescent="0.2">
      <c r="A2717" s="862">
        <v>2003613</v>
      </c>
      <c r="B2717" s="863" t="s">
        <v>7849</v>
      </c>
      <c r="C2717" s="862" t="s">
        <v>587</v>
      </c>
      <c r="D2717" s="802">
        <f t="shared" si="42"/>
        <v>147.87</v>
      </c>
      <c r="G2717" s="872">
        <v>144.55000000000001</v>
      </c>
      <c r="J2717" s="840" t="s">
        <v>15822</v>
      </c>
      <c r="K2717" s="848">
        <f>IFERROR(VLOOKUP(J2717,REAJUSTE!A:AA,27,FALSE),"")</f>
        <v>1.0229999999999999</v>
      </c>
    </row>
    <row r="2718" spans="1:11" ht="15" x14ac:dyDescent="0.2">
      <c r="A2718" s="862">
        <v>2003612</v>
      </c>
      <c r="B2718" s="863" t="s">
        <v>7850</v>
      </c>
      <c r="C2718" s="862" t="s">
        <v>587</v>
      </c>
      <c r="D2718" s="802">
        <f t="shared" si="42"/>
        <v>133.28</v>
      </c>
      <c r="G2718" s="872">
        <v>130.29</v>
      </c>
      <c r="J2718" s="840" t="s">
        <v>15822</v>
      </c>
      <c r="K2718" s="848">
        <f>IFERROR(VLOOKUP(J2718,REAJUSTE!A:AA,27,FALSE),"")</f>
        <v>1.0229999999999999</v>
      </c>
    </row>
    <row r="2719" spans="1:11" ht="15" x14ac:dyDescent="0.2">
      <c r="A2719" s="862">
        <v>2003477</v>
      </c>
      <c r="B2719" s="863" t="s">
        <v>28161</v>
      </c>
      <c r="C2719" s="862" t="s">
        <v>587</v>
      </c>
      <c r="D2719" s="802">
        <f t="shared" si="42"/>
        <v>4692.95</v>
      </c>
      <c r="G2719" s="872">
        <v>4587.4399999999996</v>
      </c>
      <c r="J2719" s="840" t="s">
        <v>15822</v>
      </c>
      <c r="K2719" s="848">
        <f>IFERROR(VLOOKUP(J2719,REAJUSTE!A:AA,27,FALSE),"")</f>
        <v>1.0229999999999999</v>
      </c>
    </row>
    <row r="2720" spans="1:11" ht="18" x14ac:dyDescent="0.2">
      <c r="A2720" s="862">
        <v>2003476</v>
      </c>
      <c r="B2720" s="863" t="s">
        <v>28162</v>
      </c>
      <c r="C2720" s="862" t="s">
        <v>587</v>
      </c>
      <c r="D2720" s="802">
        <f t="shared" si="42"/>
        <v>4294.72</v>
      </c>
      <c r="G2720" s="872">
        <v>4198.17</v>
      </c>
      <c r="J2720" s="840" t="s">
        <v>15822</v>
      </c>
      <c r="K2720" s="848">
        <f>IFERROR(VLOOKUP(J2720,REAJUSTE!A:AA,27,FALSE),"")</f>
        <v>1.0229999999999999</v>
      </c>
    </row>
    <row r="2721" spans="1:11" ht="15" x14ac:dyDescent="0.2">
      <c r="A2721" s="862">
        <v>2003517</v>
      </c>
      <c r="B2721" s="863" t="s">
        <v>28163</v>
      </c>
      <c r="C2721" s="862" t="s">
        <v>587</v>
      </c>
      <c r="D2721" s="802">
        <f t="shared" si="42"/>
        <v>4915.12</v>
      </c>
      <c r="G2721" s="872">
        <v>4804.62</v>
      </c>
      <c r="J2721" s="840" t="s">
        <v>15822</v>
      </c>
      <c r="K2721" s="848">
        <f>IFERROR(VLOOKUP(J2721,REAJUSTE!A:AA,27,FALSE),"")</f>
        <v>1.0229999999999999</v>
      </c>
    </row>
    <row r="2722" spans="1:11" ht="15" x14ac:dyDescent="0.2">
      <c r="A2722" s="862">
        <v>2003516</v>
      </c>
      <c r="B2722" s="863" t="s">
        <v>28164</v>
      </c>
      <c r="C2722" s="862" t="s">
        <v>587</v>
      </c>
      <c r="D2722" s="802">
        <f t="shared" si="42"/>
        <v>4528.04</v>
      </c>
      <c r="G2722" s="872">
        <v>4426.24</v>
      </c>
      <c r="J2722" s="840" t="s">
        <v>15822</v>
      </c>
      <c r="K2722" s="848">
        <f>IFERROR(VLOOKUP(J2722,REAJUSTE!A:AA,27,FALSE),"")</f>
        <v>1.0229999999999999</v>
      </c>
    </row>
    <row r="2723" spans="1:11" ht="15" x14ac:dyDescent="0.2">
      <c r="A2723" s="862">
        <v>2003479</v>
      </c>
      <c r="B2723" s="863" t="s">
        <v>28165</v>
      </c>
      <c r="C2723" s="862" t="s">
        <v>587</v>
      </c>
      <c r="D2723" s="802">
        <f t="shared" si="42"/>
        <v>4662.59</v>
      </c>
      <c r="G2723" s="872">
        <v>4557.7700000000004</v>
      </c>
      <c r="J2723" s="840" t="s">
        <v>15822</v>
      </c>
      <c r="K2723" s="848">
        <f>IFERROR(VLOOKUP(J2723,REAJUSTE!A:AA,27,FALSE),"")</f>
        <v>1.0229999999999999</v>
      </c>
    </row>
    <row r="2724" spans="1:11" ht="18" x14ac:dyDescent="0.2">
      <c r="A2724" s="862">
        <v>2003478</v>
      </c>
      <c r="B2724" s="863" t="s">
        <v>28166</v>
      </c>
      <c r="C2724" s="862" t="s">
        <v>587</v>
      </c>
      <c r="D2724" s="802">
        <f t="shared" si="42"/>
        <v>4271.05</v>
      </c>
      <c r="G2724" s="872">
        <v>4175.03</v>
      </c>
      <c r="J2724" s="840" t="s">
        <v>15822</v>
      </c>
      <c r="K2724" s="848">
        <f>IFERROR(VLOOKUP(J2724,REAJUSTE!A:AA,27,FALSE),"")</f>
        <v>1.0229999999999999</v>
      </c>
    </row>
    <row r="2725" spans="1:11" ht="15" x14ac:dyDescent="0.2">
      <c r="A2725" s="862">
        <v>2003519</v>
      </c>
      <c r="B2725" s="863" t="s">
        <v>28167</v>
      </c>
      <c r="C2725" s="862" t="s">
        <v>587</v>
      </c>
      <c r="D2725" s="802">
        <f t="shared" si="42"/>
        <v>4884.7700000000004</v>
      </c>
      <c r="G2725" s="872">
        <v>4774.95</v>
      </c>
      <c r="J2725" s="840" t="s">
        <v>15822</v>
      </c>
      <c r="K2725" s="848">
        <f>IFERROR(VLOOKUP(J2725,REAJUSTE!A:AA,27,FALSE),"")</f>
        <v>1.0229999999999999</v>
      </c>
    </row>
    <row r="2726" spans="1:11" ht="15" x14ac:dyDescent="0.2">
      <c r="A2726" s="862">
        <v>2003518</v>
      </c>
      <c r="B2726" s="863" t="s">
        <v>28168</v>
      </c>
      <c r="C2726" s="862" t="s">
        <v>587</v>
      </c>
      <c r="D2726" s="802">
        <f t="shared" si="42"/>
        <v>4504.37</v>
      </c>
      <c r="G2726" s="872">
        <v>4403.1000000000004</v>
      </c>
      <c r="J2726" s="840" t="s">
        <v>15822</v>
      </c>
      <c r="K2726" s="848">
        <f>IFERROR(VLOOKUP(J2726,REAJUSTE!A:AA,27,FALSE),"")</f>
        <v>1.0229999999999999</v>
      </c>
    </row>
    <row r="2727" spans="1:11" ht="15" x14ac:dyDescent="0.2">
      <c r="A2727" s="862">
        <v>2003489</v>
      </c>
      <c r="B2727" s="863" t="s">
        <v>28169</v>
      </c>
      <c r="C2727" s="862" t="s">
        <v>587</v>
      </c>
      <c r="D2727" s="802">
        <f t="shared" si="42"/>
        <v>5692.05</v>
      </c>
      <c r="G2727" s="872">
        <v>5564.08</v>
      </c>
      <c r="J2727" s="840" t="s">
        <v>15822</v>
      </c>
      <c r="K2727" s="848">
        <f>IFERROR(VLOOKUP(J2727,REAJUSTE!A:AA,27,FALSE),"")</f>
        <v>1.0229999999999999</v>
      </c>
    </row>
    <row r="2728" spans="1:11" ht="18" x14ac:dyDescent="0.2">
      <c r="A2728" s="862">
        <v>2003488</v>
      </c>
      <c r="B2728" s="863" t="s">
        <v>28170</v>
      </c>
      <c r="C2728" s="862" t="s">
        <v>587</v>
      </c>
      <c r="D2728" s="802">
        <f t="shared" si="42"/>
        <v>5210.6099999999997</v>
      </c>
      <c r="G2728" s="872">
        <v>5093.47</v>
      </c>
      <c r="J2728" s="840" t="s">
        <v>15822</v>
      </c>
      <c r="K2728" s="848">
        <f>IFERROR(VLOOKUP(J2728,REAJUSTE!A:AA,27,FALSE),"")</f>
        <v>1.0229999999999999</v>
      </c>
    </row>
    <row r="2729" spans="1:11" ht="15" x14ac:dyDescent="0.2">
      <c r="A2729" s="862">
        <v>2003529</v>
      </c>
      <c r="B2729" s="863" t="s">
        <v>28171</v>
      </c>
      <c r="C2729" s="862" t="s">
        <v>587</v>
      </c>
      <c r="D2729" s="802">
        <f t="shared" si="42"/>
        <v>5914.22</v>
      </c>
      <c r="G2729" s="872">
        <v>5781.26</v>
      </c>
      <c r="J2729" s="840" t="s">
        <v>15822</v>
      </c>
      <c r="K2729" s="848">
        <f>IFERROR(VLOOKUP(J2729,REAJUSTE!A:AA,27,FALSE),"")</f>
        <v>1.0229999999999999</v>
      </c>
    </row>
    <row r="2730" spans="1:11" ht="15" x14ac:dyDescent="0.2">
      <c r="A2730" s="862">
        <v>2003528</v>
      </c>
      <c r="B2730" s="863" t="s">
        <v>28172</v>
      </c>
      <c r="C2730" s="862" t="s">
        <v>587</v>
      </c>
      <c r="D2730" s="802">
        <f t="shared" si="42"/>
        <v>5443.94</v>
      </c>
      <c r="G2730" s="872">
        <v>5321.55</v>
      </c>
      <c r="J2730" s="840" t="s">
        <v>15822</v>
      </c>
      <c r="K2730" s="848">
        <f>IFERROR(VLOOKUP(J2730,REAJUSTE!A:AA,27,FALSE),"")</f>
        <v>1.0229999999999999</v>
      </c>
    </row>
    <row r="2731" spans="1:11" ht="15" x14ac:dyDescent="0.2">
      <c r="A2731" s="862">
        <v>2003491</v>
      </c>
      <c r="B2731" s="863" t="s">
        <v>28173</v>
      </c>
      <c r="C2731" s="862" t="s">
        <v>587</v>
      </c>
      <c r="D2731" s="802">
        <f t="shared" si="42"/>
        <v>6469.47</v>
      </c>
      <c r="G2731" s="872">
        <v>6324.02</v>
      </c>
      <c r="J2731" s="840" t="s">
        <v>15822</v>
      </c>
      <c r="K2731" s="848">
        <f>IFERROR(VLOOKUP(J2731,REAJUSTE!A:AA,27,FALSE),"")</f>
        <v>1.0229999999999999</v>
      </c>
    </row>
    <row r="2732" spans="1:11" ht="18" x14ac:dyDescent="0.2">
      <c r="A2732" s="862">
        <v>2003490</v>
      </c>
      <c r="B2732" s="863" t="s">
        <v>28174</v>
      </c>
      <c r="C2732" s="862" t="s">
        <v>587</v>
      </c>
      <c r="D2732" s="802">
        <f t="shared" si="42"/>
        <v>5918.54</v>
      </c>
      <c r="G2732" s="872">
        <v>5785.48</v>
      </c>
      <c r="J2732" s="840" t="s">
        <v>15822</v>
      </c>
      <c r="K2732" s="848">
        <f>IFERROR(VLOOKUP(J2732,REAJUSTE!A:AA,27,FALSE),"")</f>
        <v>1.0229999999999999</v>
      </c>
    </row>
    <row r="2733" spans="1:11" ht="15" x14ac:dyDescent="0.2">
      <c r="A2733" s="862">
        <v>2003531</v>
      </c>
      <c r="B2733" s="863" t="s">
        <v>28175</v>
      </c>
      <c r="C2733" s="862" t="s">
        <v>587</v>
      </c>
      <c r="D2733" s="802">
        <f t="shared" si="42"/>
        <v>6728.45</v>
      </c>
      <c r="G2733" s="872">
        <v>6577.18</v>
      </c>
      <c r="J2733" s="840" t="s">
        <v>15822</v>
      </c>
      <c r="K2733" s="848">
        <f>IFERROR(VLOOKUP(J2733,REAJUSTE!A:AA,27,FALSE),"")</f>
        <v>1.0229999999999999</v>
      </c>
    </row>
    <row r="2734" spans="1:11" ht="15" x14ac:dyDescent="0.2">
      <c r="A2734" s="862">
        <v>2003530</v>
      </c>
      <c r="B2734" s="863" t="s">
        <v>28176</v>
      </c>
      <c r="C2734" s="862" t="s">
        <v>587</v>
      </c>
      <c r="D2734" s="802">
        <f t="shared" si="42"/>
        <v>6191.36</v>
      </c>
      <c r="G2734" s="872">
        <v>6052.17</v>
      </c>
      <c r="J2734" s="840" t="s">
        <v>15822</v>
      </c>
      <c r="K2734" s="848">
        <f>IFERROR(VLOOKUP(J2734,REAJUSTE!A:AA,27,FALSE),"")</f>
        <v>1.0229999999999999</v>
      </c>
    </row>
    <row r="2735" spans="1:11" ht="15" x14ac:dyDescent="0.2">
      <c r="A2735" s="862">
        <v>2003485</v>
      </c>
      <c r="B2735" s="863" t="s">
        <v>28177</v>
      </c>
      <c r="C2735" s="862" t="s">
        <v>587</v>
      </c>
      <c r="D2735" s="802">
        <f t="shared" si="42"/>
        <v>5761.44</v>
      </c>
      <c r="G2735" s="872">
        <v>5631.91</v>
      </c>
      <c r="J2735" s="840" t="s">
        <v>15822</v>
      </c>
      <c r="K2735" s="848">
        <f>IFERROR(VLOOKUP(J2735,REAJUSTE!A:AA,27,FALSE),"")</f>
        <v>1.0229999999999999</v>
      </c>
    </row>
    <row r="2736" spans="1:11" ht="18" x14ac:dyDescent="0.2">
      <c r="A2736" s="862">
        <v>2003484</v>
      </c>
      <c r="B2736" s="863" t="s">
        <v>28178</v>
      </c>
      <c r="C2736" s="862" t="s">
        <v>587</v>
      </c>
      <c r="D2736" s="802">
        <f t="shared" si="42"/>
        <v>5264.72</v>
      </c>
      <c r="G2736" s="872">
        <v>5146.3599999999997</v>
      </c>
      <c r="J2736" s="840" t="s">
        <v>15822</v>
      </c>
      <c r="K2736" s="848">
        <f>IFERROR(VLOOKUP(J2736,REAJUSTE!A:AA,27,FALSE),"")</f>
        <v>1.0229999999999999</v>
      </c>
    </row>
    <row r="2737" spans="1:11" ht="15" x14ac:dyDescent="0.2">
      <c r="A2737" s="862">
        <v>2003525</v>
      </c>
      <c r="B2737" s="863" t="s">
        <v>28179</v>
      </c>
      <c r="C2737" s="862" t="s">
        <v>587</v>
      </c>
      <c r="D2737" s="802">
        <f t="shared" si="42"/>
        <v>5983.61</v>
      </c>
      <c r="G2737" s="872">
        <v>5849.09</v>
      </c>
      <c r="J2737" s="840" t="s">
        <v>15822</v>
      </c>
      <c r="K2737" s="848">
        <f>IFERROR(VLOOKUP(J2737,REAJUSTE!A:AA,27,FALSE),"")</f>
        <v>1.0229999999999999</v>
      </c>
    </row>
    <row r="2738" spans="1:11" ht="15" x14ac:dyDescent="0.2">
      <c r="A2738" s="862">
        <v>2003524</v>
      </c>
      <c r="B2738" s="863" t="s">
        <v>28180</v>
      </c>
      <c r="C2738" s="862" t="s">
        <v>587</v>
      </c>
      <c r="D2738" s="802">
        <f t="shared" si="42"/>
        <v>5498.04</v>
      </c>
      <c r="G2738" s="872">
        <v>5374.43</v>
      </c>
      <c r="J2738" s="840" t="s">
        <v>15822</v>
      </c>
      <c r="K2738" s="848">
        <f>IFERROR(VLOOKUP(J2738,REAJUSTE!A:AA,27,FALSE),"")</f>
        <v>1.0229999999999999</v>
      </c>
    </row>
    <row r="2739" spans="1:11" ht="15" x14ac:dyDescent="0.2">
      <c r="A2739" s="862">
        <v>2003487</v>
      </c>
      <c r="B2739" s="863" t="s">
        <v>28181</v>
      </c>
      <c r="C2739" s="862" t="s">
        <v>587</v>
      </c>
      <c r="D2739" s="802">
        <f t="shared" si="42"/>
        <v>5731.09</v>
      </c>
      <c r="G2739" s="872">
        <v>5602.24</v>
      </c>
      <c r="J2739" s="840" t="s">
        <v>15822</v>
      </c>
      <c r="K2739" s="848">
        <f>IFERROR(VLOOKUP(J2739,REAJUSTE!A:AA,27,FALSE),"")</f>
        <v>1.0229999999999999</v>
      </c>
    </row>
    <row r="2740" spans="1:11" ht="18" x14ac:dyDescent="0.2">
      <c r="A2740" s="862">
        <v>2003486</v>
      </c>
      <c r="B2740" s="863" t="s">
        <v>28182</v>
      </c>
      <c r="C2740" s="862" t="s">
        <v>587</v>
      </c>
      <c r="D2740" s="802">
        <f t="shared" si="42"/>
        <v>5241.05</v>
      </c>
      <c r="G2740" s="872">
        <v>5123.22</v>
      </c>
      <c r="J2740" s="840" t="s">
        <v>15822</v>
      </c>
      <c r="K2740" s="848">
        <f>IFERROR(VLOOKUP(J2740,REAJUSTE!A:AA,27,FALSE),"")</f>
        <v>1.0229999999999999</v>
      </c>
    </row>
    <row r="2741" spans="1:11" ht="15" x14ac:dyDescent="0.2">
      <c r="A2741" s="862">
        <v>2003527</v>
      </c>
      <c r="B2741" s="863" t="s">
        <v>28183</v>
      </c>
      <c r="C2741" s="862" t="s">
        <v>587</v>
      </c>
      <c r="D2741" s="802">
        <f t="shared" si="42"/>
        <v>5953.25</v>
      </c>
      <c r="G2741" s="872">
        <v>5819.41</v>
      </c>
      <c r="J2741" s="840" t="s">
        <v>15822</v>
      </c>
      <c r="K2741" s="848">
        <f>IFERROR(VLOOKUP(J2741,REAJUSTE!A:AA,27,FALSE),"")</f>
        <v>1.0229999999999999</v>
      </c>
    </row>
    <row r="2742" spans="1:11" ht="15" x14ac:dyDescent="0.2">
      <c r="A2742" s="862">
        <v>2003526</v>
      </c>
      <c r="B2742" s="863" t="s">
        <v>28184</v>
      </c>
      <c r="C2742" s="862" t="s">
        <v>587</v>
      </c>
      <c r="D2742" s="802">
        <f t="shared" si="42"/>
        <v>5474.36</v>
      </c>
      <c r="G2742" s="872">
        <v>5351.29</v>
      </c>
      <c r="J2742" s="840" t="s">
        <v>15822</v>
      </c>
      <c r="K2742" s="848">
        <f>IFERROR(VLOOKUP(J2742,REAJUSTE!A:AA,27,FALSE),"")</f>
        <v>1.0229999999999999</v>
      </c>
    </row>
    <row r="2743" spans="1:11" ht="15" x14ac:dyDescent="0.2">
      <c r="A2743" s="862">
        <v>2003497</v>
      </c>
      <c r="B2743" s="863" t="s">
        <v>28185</v>
      </c>
      <c r="C2743" s="862" t="s">
        <v>587</v>
      </c>
      <c r="D2743" s="802">
        <f t="shared" si="42"/>
        <v>6719.27</v>
      </c>
      <c r="G2743" s="872">
        <v>6568.21</v>
      </c>
      <c r="J2743" s="840" t="s">
        <v>15822</v>
      </c>
      <c r="K2743" s="848">
        <f>IFERROR(VLOOKUP(J2743,REAJUSTE!A:AA,27,FALSE),"")</f>
        <v>1.0229999999999999</v>
      </c>
    </row>
    <row r="2744" spans="1:11" ht="18" x14ac:dyDescent="0.2">
      <c r="A2744" s="862">
        <v>2003496</v>
      </c>
      <c r="B2744" s="863" t="s">
        <v>28186</v>
      </c>
      <c r="C2744" s="862" t="s">
        <v>587</v>
      </c>
      <c r="D2744" s="802">
        <f t="shared" si="42"/>
        <v>6157.32</v>
      </c>
      <c r="G2744" s="872">
        <v>6018.89</v>
      </c>
      <c r="J2744" s="840" t="s">
        <v>15822</v>
      </c>
      <c r="K2744" s="848">
        <f>IFERROR(VLOOKUP(J2744,REAJUSTE!A:AA,27,FALSE),"")</f>
        <v>1.0229999999999999</v>
      </c>
    </row>
    <row r="2745" spans="1:11" ht="15" x14ac:dyDescent="0.2">
      <c r="A2745" s="862">
        <v>2003537</v>
      </c>
      <c r="B2745" s="863" t="s">
        <v>28187</v>
      </c>
      <c r="C2745" s="862" t="s">
        <v>587</v>
      </c>
      <c r="D2745" s="802">
        <f t="shared" si="42"/>
        <v>6941.44</v>
      </c>
      <c r="G2745" s="872">
        <v>6785.38</v>
      </c>
      <c r="J2745" s="840" t="s">
        <v>15822</v>
      </c>
      <c r="K2745" s="848">
        <f>IFERROR(VLOOKUP(J2745,REAJUSTE!A:AA,27,FALSE),"")</f>
        <v>1.0229999999999999</v>
      </c>
    </row>
    <row r="2746" spans="1:11" ht="15" x14ac:dyDescent="0.2">
      <c r="A2746" s="862">
        <v>2003536</v>
      </c>
      <c r="B2746" s="863" t="s">
        <v>28188</v>
      </c>
      <c r="C2746" s="862" t="s">
        <v>587</v>
      </c>
      <c r="D2746" s="802">
        <f t="shared" si="42"/>
        <v>6390.64</v>
      </c>
      <c r="G2746" s="872">
        <v>6246.96</v>
      </c>
      <c r="J2746" s="840" t="s">
        <v>15822</v>
      </c>
      <c r="K2746" s="848">
        <f>IFERROR(VLOOKUP(J2746,REAJUSTE!A:AA,27,FALSE),"")</f>
        <v>1.0229999999999999</v>
      </c>
    </row>
    <row r="2747" spans="1:11" ht="15" x14ac:dyDescent="0.2">
      <c r="A2747" s="862">
        <v>2003499</v>
      </c>
      <c r="B2747" s="863" t="s">
        <v>28189</v>
      </c>
      <c r="C2747" s="862" t="s">
        <v>587</v>
      </c>
      <c r="D2747" s="802">
        <f t="shared" si="42"/>
        <v>7622.99</v>
      </c>
      <c r="G2747" s="872">
        <v>7451.61</v>
      </c>
      <c r="J2747" s="840" t="s">
        <v>15822</v>
      </c>
      <c r="K2747" s="848">
        <f>IFERROR(VLOOKUP(J2747,REAJUSTE!A:AA,27,FALSE),"")</f>
        <v>1.0229999999999999</v>
      </c>
    </row>
    <row r="2748" spans="1:11" ht="18" x14ac:dyDescent="0.2">
      <c r="A2748" s="862">
        <v>2003498</v>
      </c>
      <c r="B2748" s="863" t="s">
        <v>28190</v>
      </c>
      <c r="C2748" s="862" t="s">
        <v>587</v>
      </c>
      <c r="D2748" s="802">
        <f t="shared" si="42"/>
        <v>6980.91</v>
      </c>
      <c r="G2748" s="872">
        <v>6823.96</v>
      </c>
      <c r="J2748" s="840" t="s">
        <v>15822</v>
      </c>
      <c r="K2748" s="848">
        <f>IFERROR(VLOOKUP(J2748,REAJUSTE!A:AA,27,FALSE),"")</f>
        <v>1.0229999999999999</v>
      </c>
    </row>
    <row r="2749" spans="1:11" ht="15" x14ac:dyDescent="0.2">
      <c r="A2749" s="862">
        <v>2003539</v>
      </c>
      <c r="B2749" s="863" t="s">
        <v>28191</v>
      </c>
      <c r="C2749" s="862" t="s">
        <v>587</v>
      </c>
      <c r="D2749" s="802">
        <f t="shared" si="42"/>
        <v>7881.97</v>
      </c>
      <c r="G2749" s="872">
        <v>7704.77</v>
      </c>
      <c r="J2749" s="840" t="s">
        <v>15822</v>
      </c>
      <c r="K2749" s="848">
        <f>IFERROR(VLOOKUP(J2749,REAJUSTE!A:AA,27,FALSE),"")</f>
        <v>1.0229999999999999</v>
      </c>
    </row>
    <row r="2750" spans="1:11" ht="15" x14ac:dyDescent="0.2">
      <c r="A2750" s="862">
        <v>2003538</v>
      </c>
      <c r="B2750" s="863" t="s">
        <v>28192</v>
      </c>
      <c r="C2750" s="862" t="s">
        <v>587</v>
      </c>
      <c r="D2750" s="802">
        <f t="shared" si="42"/>
        <v>7253.73</v>
      </c>
      <c r="G2750" s="872">
        <v>7090.65</v>
      </c>
      <c r="J2750" s="840" t="s">
        <v>15822</v>
      </c>
      <c r="K2750" s="848">
        <f>IFERROR(VLOOKUP(J2750,REAJUSTE!A:AA,27,FALSE),"")</f>
        <v>1.0229999999999999</v>
      </c>
    </row>
    <row r="2751" spans="1:11" ht="15" x14ac:dyDescent="0.2">
      <c r="A2751" s="862">
        <v>2003493</v>
      </c>
      <c r="B2751" s="863" t="s">
        <v>28193</v>
      </c>
      <c r="C2751" s="862" t="s">
        <v>587</v>
      </c>
      <c r="D2751" s="802">
        <f t="shared" si="42"/>
        <v>6788.65</v>
      </c>
      <c r="G2751" s="872">
        <v>6636.03</v>
      </c>
      <c r="J2751" s="840" t="s">
        <v>15822</v>
      </c>
      <c r="K2751" s="848">
        <f>IFERROR(VLOOKUP(J2751,REAJUSTE!A:AA,27,FALSE),"")</f>
        <v>1.0229999999999999</v>
      </c>
    </row>
    <row r="2752" spans="1:11" ht="18" x14ac:dyDescent="0.2">
      <c r="A2752" s="862">
        <v>2003492</v>
      </c>
      <c r="B2752" s="863" t="s">
        <v>28194</v>
      </c>
      <c r="C2752" s="862" t="s">
        <v>587</v>
      </c>
      <c r="D2752" s="802">
        <f t="shared" si="42"/>
        <v>6211.42</v>
      </c>
      <c r="G2752" s="872">
        <v>6071.77</v>
      </c>
      <c r="J2752" s="840" t="s">
        <v>15822</v>
      </c>
      <c r="K2752" s="848">
        <f>IFERROR(VLOOKUP(J2752,REAJUSTE!A:AA,27,FALSE),"")</f>
        <v>1.0229999999999999</v>
      </c>
    </row>
    <row r="2753" spans="1:11" ht="15" x14ac:dyDescent="0.2">
      <c r="A2753" s="862">
        <v>2003533</v>
      </c>
      <c r="B2753" s="863" t="s">
        <v>28195</v>
      </c>
      <c r="C2753" s="862" t="s">
        <v>587</v>
      </c>
      <c r="D2753" s="802">
        <f t="shared" si="42"/>
        <v>7010.83</v>
      </c>
      <c r="G2753" s="872">
        <v>6853.21</v>
      </c>
      <c r="J2753" s="840" t="s">
        <v>15822</v>
      </c>
      <c r="K2753" s="848">
        <f>IFERROR(VLOOKUP(J2753,REAJUSTE!A:AA,27,FALSE),"")</f>
        <v>1.0229999999999999</v>
      </c>
    </row>
    <row r="2754" spans="1:11" ht="15" x14ac:dyDescent="0.2">
      <c r="A2754" s="862">
        <v>2003532</v>
      </c>
      <c r="B2754" s="863" t="s">
        <v>28196</v>
      </c>
      <c r="C2754" s="862" t="s">
        <v>587</v>
      </c>
      <c r="D2754" s="802">
        <f t="shared" si="42"/>
        <v>6444.73</v>
      </c>
      <c r="G2754" s="872">
        <v>6299.84</v>
      </c>
      <c r="J2754" s="840" t="s">
        <v>15822</v>
      </c>
      <c r="K2754" s="848">
        <f>IFERROR(VLOOKUP(J2754,REAJUSTE!A:AA,27,FALSE),"")</f>
        <v>1.0229999999999999</v>
      </c>
    </row>
    <row r="2755" spans="1:11" ht="15" x14ac:dyDescent="0.2">
      <c r="A2755" s="862">
        <v>2003495</v>
      </c>
      <c r="B2755" s="863" t="s">
        <v>28197</v>
      </c>
      <c r="C2755" s="862" t="s">
        <v>587</v>
      </c>
      <c r="D2755" s="802">
        <f t="shared" si="42"/>
        <v>6758.3</v>
      </c>
      <c r="G2755" s="872">
        <v>6606.36</v>
      </c>
      <c r="J2755" s="840" t="s">
        <v>15822</v>
      </c>
      <c r="K2755" s="848">
        <f>IFERROR(VLOOKUP(J2755,REAJUSTE!A:AA,27,FALSE),"")</f>
        <v>1.0229999999999999</v>
      </c>
    </row>
    <row r="2756" spans="1:11" ht="18" x14ac:dyDescent="0.2">
      <c r="A2756" s="862">
        <v>2003494</v>
      </c>
      <c r="B2756" s="863" t="s">
        <v>28198</v>
      </c>
      <c r="C2756" s="862" t="s">
        <v>587</v>
      </c>
      <c r="D2756" s="802">
        <f t="shared" si="42"/>
        <v>6187.74</v>
      </c>
      <c r="G2756" s="872">
        <v>6048.63</v>
      </c>
      <c r="J2756" s="840" t="s">
        <v>15822</v>
      </c>
      <c r="K2756" s="848">
        <f>IFERROR(VLOOKUP(J2756,REAJUSTE!A:AA,27,FALSE),"")</f>
        <v>1.0229999999999999</v>
      </c>
    </row>
    <row r="2757" spans="1:11" ht="15" x14ac:dyDescent="0.2">
      <c r="A2757" s="862">
        <v>2003535</v>
      </c>
      <c r="B2757" s="863" t="s">
        <v>28199</v>
      </c>
      <c r="C2757" s="862" t="s">
        <v>587</v>
      </c>
      <c r="D2757" s="802">
        <f t="shared" si="42"/>
        <v>6980.48</v>
      </c>
      <c r="G2757" s="872">
        <v>6823.54</v>
      </c>
      <c r="J2757" s="840" t="s">
        <v>15822</v>
      </c>
      <c r="K2757" s="848">
        <f>IFERROR(VLOOKUP(J2757,REAJUSTE!A:AA,27,FALSE),"")</f>
        <v>1.0229999999999999</v>
      </c>
    </row>
    <row r="2758" spans="1:11" ht="15" x14ac:dyDescent="0.2">
      <c r="A2758" s="862">
        <v>2003534</v>
      </c>
      <c r="B2758" s="863" t="s">
        <v>28200</v>
      </c>
      <c r="C2758" s="862" t="s">
        <v>587</v>
      </c>
      <c r="D2758" s="802">
        <f t="shared" si="42"/>
        <v>6421.07</v>
      </c>
      <c r="G2758" s="872">
        <v>6276.71</v>
      </c>
      <c r="J2758" s="840" t="s">
        <v>15822</v>
      </c>
      <c r="K2758" s="848">
        <f>IFERROR(VLOOKUP(J2758,REAJUSTE!A:AA,27,FALSE),"")</f>
        <v>1.0229999999999999</v>
      </c>
    </row>
    <row r="2759" spans="1:11" ht="15" x14ac:dyDescent="0.2">
      <c r="A2759" s="862">
        <v>2003505</v>
      </c>
      <c r="B2759" s="863" t="s">
        <v>28201</v>
      </c>
      <c r="C2759" s="862" t="s">
        <v>587</v>
      </c>
      <c r="D2759" s="802">
        <f t="shared" si="42"/>
        <v>7682.16</v>
      </c>
      <c r="G2759" s="872">
        <v>7509.45</v>
      </c>
      <c r="J2759" s="840" t="s">
        <v>15822</v>
      </c>
      <c r="K2759" s="848">
        <f>IFERROR(VLOOKUP(J2759,REAJUSTE!A:AA,27,FALSE),"")</f>
        <v>1.0229999999999999</v>
      </c>
    </row>
    <row r="2760" spans="1:11" ht="18" x14ac:dyDescent="0.2">
      <c r="A2760" s="862">
        <v>2003504</v>
      </c>
      <c r="B2760" s="863" t="s">
        <v>28202</v>
      </c>
      <c r="C2760" s="862" t="s">
        <v>587</v>
      </c>
      <c r="D2760" s="802">
        <f t="shared" si="42"/>
        <v>7039.68</v>
      </c>
      <c r="G2760" s="872">
        <v>6881.41</v>
      </c>
      <c r="J2760" s="840" t="s">
        <v>15822</v>
      </c>
      <c r="K2760" s="848">
        <f>IFERROR(VLOOKUP(J2760,REAJUSTE!A:AA,27,FALSE),"")</f>
        <v>1.0229999999999999</v>
      </c>
    </row>
    <row r="2761" spans="1:11" ht="15" x14ac:dyDescent="0.2">
      <c r="A2761" s="862">
        <v>2003545</v>
      </c>
      <c r="B2761" s="863" t="s">
        <v>28203</v>
      </c>
      <c r="C2761" s="862" t="s">
        <v>587</v>
      </c>
      <c r="D2761" s="802">
        <f t="shared" si="42"/>
        <v>7904.33</v>
      </c>
      <c r="G2761" s="872">
        <v>7726.62</v>
      </c>
      <c r="J2761" s="840" t="s">
        <v>15822</v>
      </c>
      <c r="K2761" s="848">
        <f>IFERROR(VLOOKUP(J2761,REAJUSTE!A:AA,27,FALSE),"")</f>
        <v>1.0229999999999999</v>
      </c>
    </row>
    <row r="2762" spans="1:11" ht="15" x14ac:dyDescent="0.2">
      <c r="A2762" s="862">
        <v>2003544</v>
      </c>
      <c r="B2762" s="863" t="s">
        <v>28204</v>
      </c>
      <c r="C2762" s="862" t="s">
        <v>587</v>
      </c>
      <c r="D2762" s="802">
        <f t="shared" si="42"/>
        <v>7273</v>
      </c>
      <c r="G2762" s="872">
        <v>7109.49</v>
      </c>
      <c r="J2762" s="840" t="s">
        <v>15822</v>
      </c>
      <c r="K2762" s="848">
        <f>IFERROR(VLOOKUP(J2762,REAJUSTE!A:AA,27,FALSE),"")</f>
        <v>1.0229999999999999</v>
      </c>
    </row>
    <row r="2763" spans="1:11" ht="15" x14ac:dyDescent="0.2">
      <c r="A2763" s="862">
        <v>2003507</v>
      </c>
      <c r="B2763" s="863" t="s">
        <v>28205</v>
      </c>
      <c r="C2763" s="862" t="s">
        <v>587</v>
      </c>
      <c r="D2763" s="802">
        <f t="shared" ref="D2763:D2826" si="43">TRUNC(G2763*K2763,2)</f>
        <v>8707.65</v>
      </c>
      <c r="G2763" s="872">
        <v>8511.8799999999992</v>
      </c>
      <c r="J2763" s="840" t="s">
        <v>15822</v>
      </c>
      <c r="K2763" s="848">
        <f>IFERROR(VLOOKUP(J2763,REAJUSTE!A:AA,27,FALSE),"")</f>
        <v>1.0229999999999999</v>
      </c>
    </row>
    <row r="2764" spans="1:11" ht="18" x14ac:dyDescent="0.2">
      <c r="A2764" s="862">
        <v>2003506</v>
      </c>
      <c r="B2764" s="863" t="s">
        <v>28206</v>
      </c>
      <c r="C2764" s="862" t="s">
        <v>587</v>
      </c>
      <c r="D2764" s="802">
        <f t="shared" si="43"/>
        <v>7974.4</v>
      </c>
      <c r="G2764" s="872">
        <v>7795.12</v>
      </c>
      <c r="J2764" s="840" t="s">
        <v>15822</v>
      </c>
      <c r="K2764" s="848">
        <f>IFERROR(VLOOKUP(J2764,REAJUSTE!A:AA,27,FALSE),"")</f>
        <v>1.0229999999999999</v>
      </c>
    </row>
    <row r="2765" spans="1:11" ht="15" x14ac:dyDescent="0.2">
      <c r="A2765" s="862">
        <v>2003547</v>
      </c>
      <c r="B2765" s="863" t="s">
        <v>28207</v>
      </c>
      <c r="C2765" s="862" t="s">
        <v>587</v>
      </c>
      <c r="D2765" s="802">
        <f t="shared" si="43"/>
        <v>8966.6200000000008</v>
      </c>
      <c r="G2765" s="872">
        <v>8765.0300000000007</v>
      </c>
      <c r="J2765" s="840" t="s">
        <v>15822</v>
      </c>
      <c r="K2765" s="848">
        <f>IFERROR(VLOOKUP(J2765,REAJUSTE!A:AA,27,FALSE),"")</f>
        <v>1.0229999999999999</v>
      </c>
    </row>
    <row r="2766" spans="1:11" ht="15" x14ac:dyDescent="0.2">
      <c r="A2766" s="862">
        <v>2003546</v>
      </c>
      <c r="B2766" s="863" t="s">
        <v>28208</v>
      </c>
      <c r="C2766" s="862" t="s">
        <v>587</v>
      </c>
      <c r="D2766" s="802">
        <f t="shared" si="43"/>
        <v>8247.23</v>
      </c>
      <c r="G2766" s="872">
        <v>8061.81</v>
      </c>
      <c r="J2766" s="840" t="s">
        <v>15822</v>
      </c>
      <c r="K2766" s="848">
        <f>IFERROR(VLOOKUP(J2766,REAJUSTE!A:AA,27,FALSE),"")</f>
        <v>1.0229999999999999</v>
      </c>
    </row>
    <row r="2767" spans="1:11" ht="15" x14ac:dyDescent="0.2">
      <c r="A2767" s="862">
        <v>2003501</v>
      </c>
      <c r="B2767" s="863" t="s">
        <v>28209</v>
      </c>
      <c r="C2767" s="862" t="s">
        <v>587</v>
      </c>
      <c r="D2767" s="802">
        <f t="shared" si="43"/>
        <v>7751.54</v>
      </c>
      <c r="G2767" s="872">
        <v>7577.27</v>
      </c>
      <c r="J2767" s="840" t="s">
        <v>15822</v>
      </c>
      <c r="K2767" s="848">
        <f>IFERROR(VLOOKUP(J2767,REAJUSTE!A:AA,27,FALSE),"")</f>
        <v>1.0229999999999999</v>
      </c>
    </row>
    <row r="2768" spans="1:11" ht="18" x14ac:dyDescent="0.2">
      <c r="A2768" s="862">
        <v>2003500</v>
      </c>
      <c r="B2768" s="863" t="s">
        <v>28210</v>
      </c>
      <c r="C2768" s="862" t="s">
        <v>587</v>
      </c>
      <c r="D2768" s="802">
        <f t="shared" si="43"/>
        <v>7093.78</v>
      </c>
      <c r="G2768" s="872">
        <v>6934.3</v>
      </c>
      <c r="J2768" s="840" t="s">
        <v>15822</v>
      </c>
      <c r="K2768" s="848">
        <f>IFERROR(VLOOKUP(J2768,REAJUSTE!A:AA,27,FALSE),"")</f>
        <v>1.0229999999999999</v>
      </c>
    </row>
    <row r="2769" spans="1:11" ht="15" x14ac:dyDescent="0.2">
      <c r="A2769" s="862">
        <v>2003541</v>
      </c>
      <c r="B2769" s="863" t="s">
        <v>28211</v>
      </c>
      <c r="C2769" s="862" t="s">
        <v>587</v>
      </c>
      <c r="D2769" s="802">
        <f t="shared" si="43"/>
        <v>7973.72</v>
      </c>
      <c r="G2769" s="872">
        <v>7794.45</v>
      </c>
      <c r="J2769" s="840" t="s">
        <v>15822</v>
      </c>
      <c r="K2769" s="848">
        <f>IFERROR(VLOOKUP(J2769,REAJUSTE!A:AA,27,FALSE),"")</f>
        <v>1.0229999999999999</v>
      </c>
    </row>
    <row r="2770" spans="1:11" ht="15" x14ac:dyDescent="0.2">
      <c r="A2770" s="862">
        <v>2003540</v>
      </c>
      <c r="B2770" s="863" t="s">
        <v>28212</v>
      </c>
      <c r="C2770" s="862" t="s">
        <v>587</v>
      </c>
      <c r="D2770" s="802">
        <f t="shared" si="43"/>
        <v>7327.1</v>
      </c>
      <c r="G2770" s="872">
        <v>7162.37</v>
      </c>
      <c r="J2770" s="840" t="s">
        <v>15822</v>
      </c>
      <c r="K2770" s="848">
        <f>IFERROR(VLOOKUP(J2770,REAJUSTE!A:AA,27,FALSE),"")</f>
        <v>1.0229999999999999</v>
      </c>
    </row>
    <row r="2771" spans="1:11" ht="15" x14ac:dyDescent="0.2">
      <c r="A2771" s="862">
        <v>2003503</v>
      </c>
      <c r="B2771" s="863" t="s">
        <v>28213</v>
      </c>
      <c r="C2771" s="862" t="s">
        <v>587</v>
      </c>
      <c r="D2771" s="802">
        <f t="shared" si="43"/>
        <v>7721.19</v>
      </c>
      <c r="G2771" s="872">
        <v>7547.6</v>
      </c>
      <c r="J2771" s="840" t="s">
        <v>15822</v>
      </c>
      <c r="K2771" s="848">
        <f>IFERROR(VLOOKUP(J2771,REAJUSTE!A:AA,27,FALSE),"")</f>
        <v>1.0229999999999999</v>
      </c>
    </row>
    <row r="2772" spans="1:11" ht="18" x14ac:dyDescent="0.2">
      <c r="A2772" s="862">
        <v>2003502</v>
      </c>
      <c r="B2772" s="863" t="s">
        <v>28214</v>
      </c>
      <c r="C2772" s="862" t="s">
        <v>587</v>
      </c>
      <c r="D2772" s="802">
        <f t="shared" si="43"/>
        <v>7070.11</v>
      </c>
      <c r="G2772" s="872">
        <v>6911.16</v>
      </c>
      <c r="J2772" s="840" t="s">
        <v>15822</v>
      </c>
      <c r="K2772" s="848">
        <f>IFERROR(VLOOKUP(J2772,REAJUSTE!A:AA,27,FALSE),"")</f>
        <v>1.0229999999999999</v>
      </c>
    </row>
    <row r="2773" spans="1:11" ht="15" x14ac:dyDescent="0.2">
      <c r="A2773" s="862">
        <v>2003543</v>
      </c>
      <c r="B2773" s="863" t="s">
        <v>28215</v>
      </c>
      <c r="C2773" s="862" t="s">
        <v>587</v>
      </c>
      <c r="D2773" s="802">
        <f t="shared" si="43"/>
        <v>7943.36</v>
      </c>
      <c r="G2773" s="872">
        <v>7764.78</v>
      </c>
      <c r="J2773" s="840" t="s">
        <v>15822</v>
      </c>
      <c r="K2773" s="848">
        <f>IFERROR(VLOOKUP(J2773,REAJUSTE!A:AA,27,FALSE),"")</f>
        <v>1.0229999999999999</v>
      </c>
    </row>
    <row r="2774" spans="1:11" ht="15" x14ac:dyDescent="0.2">
      <c r="A2774" s="862">
        <v>2003542</v>
      </c>
      <c r="B2774" s="863" t="s">
        <v>28216</v>
      </c>
      <c r="C2774" s="862" t="s">
        <v>587</v>
      </c>
      <c r="D2774" s="802">
        <f t="shared" si="43"/>
        <v>7303.43</v>
      </c>
      <c r="G2774" s="872">
        <v>7139.23</v>
      </c>
      <c r="J2774" s="840" t="s">
        <v>15822</v>
      </c>
      <c r="K2774" s="848">
        <f>IFERROR(VLOOKUP(J2774,REAJUSTE!A:AA,27,FALSE),"")</f>
        <v>1.0229999999999999</v>
      </c>
    </row>
    <row r="2775" spans="1:11" ht="15" x14ac:dyDescent="0.2">
      <c r="A2775" s="862">
        <v>2003513</v>
      </c>
      <c r="B2775" s="863" t="s">
        <v>28217</v>
      </c>
      <c r="C2775" s="862" t="s">
        <v>587</v>
      </c>
      <c r="D2775" s="802">
        <f t="shared" si="43"/>
        <v>8709.3799999999992</v>
      </c>
      <c r="G2775" s="872">
        <v>8513.57</v>
      </c>
      <c r="J2775" s="840" t="s">
        <v>15822</v>
      </c>
      <c r="K2775" s="848">
        <f>IFERROR(VLOOKUP(J2775,REAJUSTE!A:AA,27,FALSE),"")</f>
        <v>1.0229999999999999</v>
      </c>
    </row>
    <row r="2776" spans="1:11" ht="18" x14ac:dyDescent="0.2">
      <c r="A2776" s="862">
        <v>2003512</v>
      </c>
      <c r="B2776" s="863" t="s">
        <v>28218</v>
      </c>
      <c r="C2776" s="862" t="s">
        <v>587</v>
      </c>
      <c r="D2776" s="802">
        <f t="shared" si="43"/>
        <v>7986.38</v>
      </c>
      <c r="G2776" s="872">
        <v>7806.83</v>
      </c>
      <c r="J2776" s="840" t="s">
        <v>15822</v>
      </c>
      <c r="K2776" s="848">
        <f>IFERROR(VLOOKUP(J2776,REAJUSTE!A:AA,27,FALSE),"")</f>
        <v>1.0229999999999999</v>
      </c>
    </row>
    <row r="2777" spans="1:11" ht="15" x14ac:dyDescent="0.2">
      <c r="A2777" s="862">
        <v>2003553</v>
      </c>
      <c r="B2777" s="863" t="s">
        <v>28219</v>
      </c>
      <c r="C2777" s="862" t="s">
        <v>587</v>
      </c>
      <c r="D2777" s="802">
        <f t="shared" si="43"/>
        <v>8931.5499999999993</v>
      </c>
      <c r="G2777" s="872">
        <v>8730.75</v>
      </c>
      <c r="J2777" s="840" t="s">
        <v>15822</v>
      </c>
      <c r="K2777" s="848">
        <f>IFERROR(VLOOKUP(J2777,REAJUSTE!A:AA,27,FALSE),"")</f>
        <v>1.0229999999999999</v>
      </c>
    </row>
    <row r="2778" spans="1:11" ht="15" x14ac:dyDescent="0.2">
      <c r="A2778" s="862">
        <v>2003552</v>
      </c>
      <c r="B2778" s="863" t="s">
        <v>28220</v>
      </c>
      <c r="C2778" s="862" t="s">
        <v>587</v>
      </c>
      <c r="D2778" s="802">
        <f t="shared" si="43"/>
        <v>8219.7000000000007</v>
      </c>
      <c r="G2778" s="872">
        <v>8034.9</v>
      </c>
      <c r="J2778" s="840" t="s">
        <v>15822</v>
      </c>
      <c r="K2778" s="848">
        <f>IFERROR(VLOOKUP(J2778,REAJUSTE!A:AA,27,FALSE),"")</f>
        <v>1.0229999999999999</v>
      </c>
    </row>
    <row r="2779" spans="1:11" ht="15" x14ac:dyDescent="0.2">
      <c r="A2779" s="862">
        <v>2003515</v>
      </c>
      <c r="B2779" s="863" t="s">
        <v>28221</v>
      </c>
      <c r="C2779" s="862" t="s">
        <v>587</v>
      </c>
      <c r="D2779" s="802">
        <f t="shared" si="43"/>
        <v>9861.17</v>
      </c>
      <c r="G2779" s="872">
        <v>9639.4699999999993</v>
      </c>
      <c r="J2779" s="840" t="s">
        <v>15822</v>
      </c>
      <c r="K2779" s="848">
        <f>IFERROR(VLOOKUP(J2779,REAJUSTE!A:AA,27,FALSE),"")</f>
        <v>1.0229999999999999</v>
      </c>
    </row>
    <row r="2780" spans="1:11" ht="18" x14ac:dyDescent="0.2">
      <c r="A2780" s="862">
        <v>2003514</v>
      </c>
      <c r="B2780" s="863" t="s">
        <v>28222</v>
      </c>
      <c r="C2780" s="862" t="s">
        <v>587</v>
      </c>
      <c r="D2780" s="802">
        <f t="shared" si="43"/>
        <v>9036.77</v>
      </c>
      <c r="G2780" s="872">
        <v>8833.6</v>
      </c>
      <c r="J2780" s="840" t="s">
        <v>15822</v>
      </c>
      <c r="K2780" s="848">
        <f>IFERROR(VLOOKUP(J2780,REAJUSTE!A:AA,27,FALSE),"")</f>
        <v>1.0229999999999999</v>
      </c>
    </row>
    <row r="2781" spans="1:11" ht="15" x14ac:dyDescent="0.2">
      <c r="A2781" s="862">
        <v>2003555</v>
      </c>
      <c r="B2781" s="863" t="s">
        <v>28223</v>
      </c>
      <c r="C2781" s="862" t="s">
        <v>587</v>
      </c>
      <c r="D2781" s="802">
        <f t="shared" si="43"/>
        <v>10120.15</v>
      </c>
      <c r="G2781" s="872">
        <v>9892.6200000000008</v>
      </c>
      <c r="J2781" s="840" t="s">
        <v>15822</v>
      </c>
      <c r="K2781" s="848">
        <f>IFERROR(VLOOKUP(J2781,REAJUSTE!A:AA,27,FALSE),"")</f>
        <v>1.0229999999999999</v>
      </c>
    </row>
    <row r="2782" spans="1:11" ht="15" x14ac:dyDescent="0.2">
      <c r="A2782" s="862">
        <v>2003554</v>
      </c>
      <c r="B2782" s="863" t="s">
        <v>28224</v>
      </c>
      <c r="C2782" s="862" t="s">
        <v>587</v>
      </c>
      <c r="D2782" s="802">
        <f t="shared" si="43"/>
        <v>9309.59</v>
      </c>
      <c r="G2782" s="872">
        <v>9100.2900000000009</v>
      </c>
      <c r="J2782" s="840" t="s">
        <v>15822</v>
      </c>
      <c r="K2782" s="848">
        <f>IFERROR(VLOOKUP(J2782,REAJUSTE!A:AA,27,FALSE),"")</f>
        <v>1.0229999999999999</v>
      </c>
    </row>
    <row r="2783" spans="1:11" ht="15" x14ac:dyDescent="0.2">
      <c r="A2783" s="862">
        <v>2003509</v>
      </c>
      <c r="B2783" s="863" t="s">
        <v>28225</v>
      </c>
      <c r="C2783" s="862" t="s">
        <v>587</v>
      </c>
      <c r="D2783" s="802">
        <f t="shared" si="43"/>
        <v>8778.76</v>
      </c>
      <c r="G2783" s="872">
        <v>8581.39</v>
      </c>
      <c r="J2783" s="840" t="s">
        <v>15822</v>
      </c>
      <c r="K2783" s="848">
        <f>IFERROR(VLOOKUP(J2783,REAJUSTE!A:AA,27,FALSE),"")</f>
        <v>1.0229999999999999</v>
      </c>
    </row>
    <row r="2784" spans="1:11" ht="18" x14ac:dyDescent="0.2">
      <c r="A2784" s="862">
        <v>2003508</v>
      </c>
      <c r="B2784" s="863" t="s">
        <v>28226</v>
      </c>
      <c r="C2784" s="862" t="s">
        <v>587</v>
      </c>
      <c r="D2784" s="802">
        <f t="shared" si="43"/>
        <v>8040.48</v>
      </c>
      <c r="G2784" s="872">
        <v>7859.71</v>
      </c>
      <c r="J2784" s="840" t="s">
        <v>15822</v>
      </c>
      <c r="K2784" s="848">
        <f>IFERROR(VLOOKUP(J2784,REAJUSTE!A:AA,27,FALSE),"")</f>
        <v>1.0229999999999999</v>
      </c>
    </row>
    <row r="2785" spans="1:11" ht="15" x14ac:dyDescent="0.2">
      <c r="A2785" s="862">
        <v>2003549</v>
      </c>
      <c r="B2785" s="863" t="s">
        <v>28227</v>
      </c>
      <c r="C2785" s="862" t="s">
        <v>587</v>
      </c>
      <c r="D2785" s="802">
        <f t="shared" si="43"/>
        <v>9000.93</v>
      </c>
      <c r="G2785" s="872">
        <v>8798.57</v>
      </c>
      <c r="J2785" s="840" t="s">
        <v>15822</v>
      </c>
      <c r="K2785" s="848">
        <f>IFERROR(VLOOKUP(J2785,REAJUSTE!A:AA,27,FALSE),"")</f>
        <v>1.0229999999999999</v>
      </c>
    </row>
    <row r="2786" spans="1:11" ht="15" x14ac:dyDescent="0.2">
      <c r="A2786" s="862">
        <v>2003548</v>
      </c>
      <c r="B2786" s="863" t="s">
        <v>28228</v>
      </c>
      <c r="C2786" s="862" t="s">
        <v>587</v>
      </c>
      <c r="D2786" s="802">
        <f t="shared" si="43"/>
        <v>8273.7999999999993</v>
      </c>
      <c r="G2786" s="872">
        <v>8087.79</v>
      </c>
      <c r="J2786" s="840" t="s">
        <v>15822</v>
      </c>
      <c r="K2786" s="848">
        <f>IFERROR(VLOOKUP(J2786,REAJUSTE!A:AA,27,FALSE),"")</f>
        <v>1.0229999999999999</v>
      </c>
    </row>
    <row r="2787" spans="1:11" ht="15" x14ac:dyDescent="0.2">
      <c r="A2787" s="862">
        <v>2003511</v>
      </c>
      <c r="B2787" s="863" t="s">
        <v>28229</v>
      </c>
      <c r="C2787" s="862" t="s">
        <v>587</v>
      </c>
      <c r="D2787" s="802">
        <f t="shared" si="43"/>
        <v>8748.4</v>
      </c>
      <c r="G2787" s="872">
        <v>8551.7199999999993</v>
      </c>
      <c r="J2787" s="840" t="s">
        <v>15822</v>
      </c>
      <c r="K2787" s="848">
        <f>IFERROR(VLOOKUP(J2787,REAJUSTE!A:AA,27,FALSE),"")</f>
        <v>1.0229999999999999</v>
      </c>
    </row>
    <row r="2788" spans="1:11" ht="18" x14ac:dyDescent="0.2">
      <c r="A2788" s="862">
        <v>2003510</v>
      </c>
      <c r="B2788" s="863" t="s">
        <v>28230</v>
      </c>
      <c r="C2788" s="862" t="s">
        <v>587</v>
      </c>
      <c r="D2788" s="802">
        <f t="shared" si="43"/>
        <v>8016.82</v>
      </c>
      <c r="G2788" s="872">
        <v>7836.58</v>
      </c>
      <c r="J2788" s="840" t="s">
        <v>15822</v>
      </c>
      <c r="K2788" s="848">
        <f>IFERROR(VLOOKUP(J2788,REAJUSTE!A:AA,27,FALSE),"")</f>
        <v>1.0229999999999999</v>
      </c>
    </row>
    <row r="2789" spans="1:11" ht="15" x14ac:dyDescent="0.2">
      <c r="A2789" s="862">
        <v>2003551</v>
      </c>
      <c r="B2789" s="863" t="s">
        <v>28231</v>
      </c>
      <c r="C2789" s="862" t="s">
        <v>587</v>
      </c>
      <c r="D2789" s="802">
        <f t="shared" si="43"/>
        <v>8970.58</v>
      </c>
      <c r="G2789" s="872">
        <v>8768.9</v>
      </c>
      <c r="J2789" s="840" t="s">
        <v>15822</v>
      </c>
      <c r="K2789" s="848">
        <f>IFERROR(VLOOKUP(J2789,REAJUSTE!A:AA,27,FALSE),"")</f>
        <v>1.0229999999999999</v>
      </c>
    </row>
    <row r="2790" spans="1:11" ht="15" x14ac:dyDescent="0.2">
      <c r="A2790" s="862">
        <v>2003550</v>
      </c>
      <c r="B2790" s="863" t="s">
        <v>28232</v>
      </c>
      <c r="C2790" s="862" t="s">
        <v>587</v>
      </c>
      <c r="D2790" s="802">
        <f t="shared" si="43"/>
        <v>8250.1299999999992</v>
      </c>
      <c r="G2790" s="872">
        <v>8064.65</v>
      </c>
      <c r="J2790" s="840" t="s">
        <v>15822</v>
      </c>
      <c r="K2790" s="848">
        <f>IFERROR(VLOOKUP(J2790,REAJUSTE!A:AA,27,FALSE),"")</f>
        <v>1.0229999999999999</v>
      </c>
    </row>
    <row r="2791" spans="1:11" ht="15" x14ac:dyDescent="0.2">
      <c r="A2791" s="862">
        <v>2003728</v>
      </c>
      <c r="B2791" s="863" t="s">
        <v>2470</v>
      </c>
      <c r="C2791" s="862" t="s">
        <v>587</v>
      </c>
      <c r="D2791" s="802">
        <f t="shared" si="43"/>
        <v>3588.94</v>
      </c>
      <c r="G2791" s="872">
        <v>3508.26</v>
      </c>
      <c r="J2791" s="840" t="s">
        <v>15822</v>
      </c>
      <c r="K2791" s="848">
        <f>IFERROR(VLOOKUP(J2791,REAJUSTE!A:AA,27,FALSE),"")</f>
        <v>1.0229999999999999</v>
      </c>
    </row>
    <row r="2792" spans="1:11" ht="15" x14ac:dyDescent="0.2">
      <c r="A2792" s="862">
        <v>2003727</v>
      </c>
      <c r="B2792" s="863" t="s">
        <v>7851</v>
      </c>
      <c r="C2792" s="862" t="s">
        <v>587</v>
      </c>
      <c r="D2792" s="802">
        <f t="shared" si="43"/>
        <v>3245.6</v>
      </c>
      <c r="G2792" s="872">
        <v>3172.63</v>
      </c>
      <c r="J2792" s="840" t="s">
        <v>15822</v>
      </c>
      <c r="K2792" s="848">
        <f>IFERROR(VLOOKUP(J2792,REAJUSTE!A:AA,27,FALSE),"")</f>
        <v>1.0229999999999999</v>
      </c>
    </row>
    <row r="2793" spans="1:11" ht="15" x14ac:dyDescent="0.2">
      <c r="A2793" s="862">
        <v>2003730</v>
      </c>
      <c r="B2793" s="863" t="s">
        <v>2471</v>
      </c>
      <c r="C2793" s="862" t="s">
        <v>587</v>
      </c>
      <c r="D2793" s="802">
        <f t="shared" si="43"/>
        <v>3543.45</v>
      </c>
      <c r="G2793" s="872">
        <v>3463.79</v>
      </c>
      <c r="J2793" s="840" t="s">
        <v>15822</v>
      </c>
      <c r="K2793" s="848">
        <f>IFERROR(VLOOKUP(J2793,REAJUSTE!A:AA,27,FALSE),"")</f>
        <v>1.0229999999999999</v>
      </c>
    </row>
    <row r="2794" spans="1:11" ht="15" x14ac:dyDescent="0.2">
      <c r="A2794" s="862">
        <v>2003729</v>
      </c>
      <c r="B2794" s="863" t="s">
        <v>7852</v>
      </c>
      <c r="C2794" s="862" t="s">
        <v>587</v>
      </c>
      <c r="D2794" s="802">
        <f t="shared" si="43"/>
        <v>3215.29</v>
      </c>
      <c r="G2794" s="872">
        <v>3143.01</v>
      </c>
      <c r="J2794" s="840" t="s">
        <v>15822</v>
      </c>
      <c r="K2794" s="848">
        <f>IFERROR(VLOOKUP(J2794,REAJUSTE!A:AA,27,FALSE),"")</f>
        <v>1.0229999999999999</v>
      </c>
    </row>
    <row r="2795" spans="1:11" ht="15" x14ac:dyDescent="0.2">
      <c r="A2795" s="862">
        <v>2003732</v>
      </c>
      <c r="B2795" s="863" t="s">
        <v>2472</v>
      </c>
      <c r="C2795" s="862" t="s">
        <v>587</v>
      </c>
      <c r="D2795" s="802">
        <f t="shared" si="43"/>
        <v>3502.51</v>
      </c>
      <c r="G2795" s="872">
        <v>3423.77</v>
      </c>
      <c r="J2795" s="840" t="s">
        <v>15822</v>
      </c>
      <c r="K2795" s="848">
        <f>IFERROR(VLOOKUP(J2795,REAJUSTE!A:AA,27,FALSE),"")</f>
        <v>1.0229999999999999</v>
      </c>
    </row>
    <row r="2796" spans="1:11" ht="15" x14ac:dyDescent="0.2">
      <c r="A2796" s="862">
        <v>2003731</v>
      </c>
      <c r="B2796" s="863" t="s">
        <v>7853</v>
      </c>
      <c r="C2796" s="862" t="s">
        <v>587</v>
      </c>
      <c r="D2796" s="802">
        <f t="shared" si="43"/>
        <v>3188.03</v>
      </c>
      <c r="G2796" s="872">
        <v>3116.36</v>
      </c>
      <c r="J2796" s="840" t="s">
        <v>15822</v>
      </c>
      <c r="K2796" s="848">
        <f>IFERROR(VLOOKUP(J2796,REAJUSTE!A:AA,27,FALSE),"")</f>
        <v>1.0229999999999999</v>
      </c>
    </row>
    <row r="2797" spans="1:11" ht="15" x14ac:dyDescent="0.2">
      <c r="A2797" s="862">
        <v>2003734</v>
      </c>
      <c r="B2797" s="863" t="s">
        <v>2473</v>
      </c>
      <c r="C2797" s="862" t="s">
        <v>587</v>
      </c>
      <c r="D2797" s="802">
        <f t="shared" si="43"/>
        <v>3452.48</v>
      </c>
      <c r="G2797" s="872">
        <v>3374.86</v>
      </c>
      <c r="J2797" s="840" t="s">
        <v>15822</v>
      </c>
      <c r="K2797" s="848">
        <f>IFERROR(VLOOKUP(J2797,REAJUSTE!A:AA,27,FALSE),"")</f>
        <v>1.0229999999999999</v>
      </c>
    </row>
    <row r="2798" spans="1:11" ht="15" x14ac:dyDescent="0.2">
      <c r="A2798" s="862">
        <v>2003733</v>
      </c>
      <c r="B2798" s="863" t="s">
        <v>7854</v>
      </c>
      <c r="C2798" s="862" t="s">
        <v>587</v>
      </c>
      <c r="D2798" s="802">
        <f t="shared" si="43"/>
        <v>3154.7</v>
      </c>
      <c r="G2798" s="872">
        <v>3083.78</v>
      </c>
      <c r="J2798" s="840" t="s">
        <v>15822</v>
      </c>
      <c r="K2798" s="848">
        <f>IFERROR(VLOOKUP(J2798,REAJUSTE!A:AA,27,FALSE),"")</f>
        <v>1.0229999999999999</v>
      </c>
    </row>
    <row r="2799" spans="1:11" ht="15" x14ac:dyDescent="0.2">
      <c r="A2799" s="862">
        <v>2003736</v>
      </c>
      <c r="B2799" s="863" t="s">
        <v>2474</v>
      </c>
      <c r="C2799" s="862" t="s">
        <v>587</v>
      </c>
      <c r="D2799" s="802">
        <f t="shared" si="43"/>
        <v>4713.16</v>
      </c>
      <c r="G2799" s="872">
        <v>4607.2</v>
      </c>
      <c r="J2799" s="840" t="s">
        <v>15822</v>
      </c>
      <c r="K2799" s="848">
        <f>IFERROR(VLOOKUP(J2799,REAJUSTE!A:AA,27,FALSE),"")</f>
        <v>1.0229999999999999</v>
      </c>
    </row>
    <row r="2800" spans="1:11" ht="15" x14ac:dyDescent="0.2">
      <c r="A2800" s="862">
        <v>2003735</v>
      </c>
      <c r="B2800" s="863" t="s">
        <v>7855</v>
      </c>
      <c r="C2800" s="862" t="s">
        <v>587</v>
      </c>
      <c r="D2800" s="802">
        <f t="shared" si="43"/>
        <v>4286.25</v>
      </c>
      <c r="G2800" s="872">
        <v>4189.8900000000003</v>
      </c>
      <c r="J2800" s="840" t="s">
        <v>15822</v>
      </c>
      <c r="K2800" s="848">
        <f>IFERROR(VLOOKUP(J2800,REAJUSTE!A:AA,27,FALSE),"")</f>
        <v>1.0229999999999999</v>
      </c>
    </row>
    <row r="2801" spans="1:11" ht="15" x14ac:dyDescent="0.2">
      <c r="A2801" s="862">
        <v>2003738</v>
      </c>
      <c r="B2801" s="863" t="s">
        <v>2475</v>
      </c>
      <c r="C2801" s="862" t="s">
        <v>587</v>
      </c>
      <c r="D2801" s="802">
        <f t="shared" si="43"/>
        <v>4667.67</v>
      </c>
      <c r="G2801" s="872">
        <v>4562.7299999999996</v>
      </c>
      <c r="J2801" s="840" t="s">
        <v>15822</v>
      </c>
      <c r="K2801" s="848">
        <f>IFERROR(VLOOKUP(J2801,REAJUSTE!A:AA,27,FALSE),"")</f>
        <v>1.0229999999999999</v>
      </c>
    </row>
    <row r="2802" spans="1:11" ht="15" x14ac:dyDescent="0.2">
      <c r="A2802" s="862">
        <v>2003737</v>
      </c>
      <c r="B2802" s="863" t="s">
        <v>7856</v>
      </c>
      <c r="C2802" s="862" t="s">
        <v>587</v>
      </c>
      <c r="D2802" s="802">
        <f t="shared" si="43"/>
        <v>4255.95</v>
      </c>
      <c r="G2802" s="872">
        <v>4160.2700000000004</v>
      </c>
      <c r="J2802" s="840" t="s">
        <v>15822</v>
      </c>
      <c r="K2802" s="848">
        <f>IFERROR(VLOOKUP(J2802,REAJUSTE!A:AA,27,FALSE),"")</f>
        <v>1.0229999999999999</v>
      </c>
    </row>
    <row r="2803" spans="1:11" ht="15" x14ac:dyDescent="0.2">
      <c r="A2803" s="862">
        <v>2003740</v>
      </c>
      <c r="B2803" s="863" t="s">
        <v>2476</v>
      </c>
      <c r="C2803" s="862" t="s">
        <v>587</v>
      </c>
      <c r="D2803" s="802">
        <f t="shared" si="43"/>
        <v>4626.7299999999996</v>
      </c>
      <c r="G2803" s="872">
        <v>4522.71</v>
      </c>
      <c r="J2803" s="840" t="s">
        <v>15822</v>
      </c>
      <c r="K2803" s="848">
        <f>IFERROR(VLOOKUP(J2803,REAJUSTE!A:AA,27,FALSE),"")</f>
        <v>1.0229999999999999</v>
      </c>
    </row>
    <row r="2804" spans="1:11" ht="15" x14ac:dyDescent="0.2">
      <c r="A2804" s="862">
        <v>2003739</v>
      </c>
      <c r="B2804" s="863" t="s">
        <v>7857</v>
      </c>
      <c r="C2804" s="862" t="s">
        <v>587</v>
      </c>
      <c r="D2804" s="802">
        <f t="shared" si="43"/>
        <v>4228.6899999999996</v>
      </c>
      <c r="G2804" s="872">
        <v>4133.62</v>
      </c>
      <c r="J2804" s="840" t="s">
        <v>15822</v>
      </c>
      <c r="K2804" s="848">
        <f>IFERROR(VLOOKUP(J2804,REAJUSTE!A:AA,27,FALSE),"")</f>
        <v>1.0229999999999999</v>
      </c>
    </row>
    <row r="2805" spans="1:11" ht="15" x14ac:dyDescent="0.2">
      <c r="A2805" s="862">
        <v>2003742</v>
      </c>
      <c r="B2805" s="863" t="s">
        <v>2477</v>
      </c>
      <c r="C2805" s="862" t="s">
        <v>587</v>
      </c>
      <c r="D2805" s="802">
        <f t="shared" si="43"/>
        <v>4758.6499999999996</v>
      </c>
      <c r="G2805" s="872">
        <v>4651.67</v>
      </c>
      <c r="J2805" s="840" t="s">
        <v>15822</v>
      </c>
      <c r="K2805" s="848">
        <f>IFERROR(VLOOKUP(J2805,REAJUSTE!A:AA,27,FALSE),"")</f>
        <v>1.0229999999999999</v>
      </c>
    </row>
    <row r="2806" spans="1:11" ht="15" x14ac:dyDescent="0.2">
      <c r="A2806" s="862">
        <v>2003741</v>
      </c>
      <c r="B2806" s="863" t="s">
        <v>7858</v>
      </c>
      <c r="C2806" s="862" t="s">
        <v>587</v>
      </c>
      <c r="D2806" s="802">
        <f t="shared" si="43"/>
        <v>4316.54</v>
      </c>
      <c r="G2806" s="872">
        <v>4219.5</v>
      </c>
      <c r="J2806" s="840" t="s">
        <v>15822</v>
      </c>
      <c r="K2806" s="848">
        <f>IFERROR(VLOOKUP(J2806,REAJUSTE!A:AA,27,FALSE),"")</f>
        <v>1.0229999999999999</v>
      </c>
    </row>
    <row r="2807" spans="1:11" ht="15" x14ac:dyDescent="0.2">
      <c r="A2807" s="862">
        <v>2003744</v>
      </c>
      <c r="B2807" s="863" t="s">
        <v>2478</v>
      </c>
      <c r="C2807" s="862" t="s">
        <v>587</v>
      </c>
      <c r="D2807" s="802">
        <f t="shared" si="43"/>
        <v>5671.04</v>
      </c>
      <c r="G2807" s="872">
        <v>5543.54</v>
      </c>
      <c r="J2807" s="840" t="s">
        <v>15822</v>
      </c>
      <c r="K2807" s="848">
        <f>IFERROR(VLOOKUP(J2807,REAJUSTE!A:AA,27,FALSE),"")</f>
        <v>1.0229999999999999</v>
      </c>
    </row>
    <row r="2808" spans="1:11" ht="15" x14ac:dyDescent="0.2">
      <c r="A2808" s="862">
        <v>2003743</v>
      </c>
      <c r="B2808" s="863" t="s">
        <v>7859</v>
      </c>
      <c r="C2808" s="862" t="s">
        <v>587</v>
      </c>
      <c r="D2808" s="802">
        <f t="shared" si="43"/>
        <v>5160.57</v>
      </c>
      <c r="G2808" s="872">
        <v>5044.55</v>
      </c>
      <c r="J2808" s="840" t="s">
        <v>15822</v>
      </c>
      <c r="K2808" s="848">
        <f>IFERROR(VLOOKUP(J2808,REAJUSTE!A:AA,27,FALSE),"")</f>
        <v>1.0229999999999999</v>
      </c>
    </row>
    <row r="2809" spans="1:11" ht="15" x14ac:dyDescent="0.2">
      <c r="A2809" s="862">
        <v>2003746</v>
      </c>
      <c r="B2809" s="863" t="s">
        <v>2479</v>
      </c>
      <c r="C2809" s="862" t="s">
        <v>587</v>
      </c>
      <c r="D2809" s="802">
        <f t="shared" si="43"/>
        <v>5625.54</v>
      </c>
      <c r="G2809" s="872">
        <v>5499.07</v>
      </c>
      <c r="J2809" s="840" t="s">
        <v>15822</v>
      </c>
      <c r="K2809" s="848">
        <f>IFERROR(VLOOKUP(J2809,REAJUSTE!A:AA,27,FALSE),"")</f>
        <v>1.0229999999999999</v>
      </c>
    </row>
    <row r="2810" spans="1:11" ht="15" x14ac:dyDescent="0.2">
      <c r="A2810" s="862">
        <v>2003745</v>
      </c>
      <c r="B2810" s="863" t="s">
        <v>2480</v>
      </c>
      <c r="C2810" s="862" t="s">
        <v>587</v>
      </c>
      <c r="D2810" s="802">
        <f t="shared" si="43"/>
        <v>5130.2700000000004</v>
      </c>
      <c r="G2810" s="872">
        <v>5014.93</v>
      </c>
      <c r="J2810" s="840" t="s">
        <v>15822</v>
      </c>
      <c r="K2810" s="848">
        <f>IFERROR(VLOOKUP(J2810,REAJUSTE!A:AA,27,FALSE),"")</f>
        <v>1.0229999999999999</v>
      </c>
    </row>
    <row r="2811" spans="1:11" ht="15" x14ac:dyDescent="0.2">
      <c r="A2811" s="862">
        <v>2003748</v>
      </c>
      <c r="B2811" s="863" t="s">
        <v>2481</v>
      </c>
      <c r="C2811" s="862" t="s">
        <v>587</v>
      </c>
      <c r="D2811" s="802">
        <f t="shared" si="43"/>
        <v>5584.6</v>
      </c>
      <c r="G2811" s="872">
        <v>5459.05</v>
      </c>
      <c r="J2811" s="840" t="s">
        <v>15822</v>
      </c>
      <c r="K2811" s="848">
        <f>IFERROR(VLOOKUP(J2811,REAJUSTE!A:AA,27,FALSE),"")</f>
        <v>1.0229999999999999</v>
      </c>
    </row>
    <row r="2812" spans="1:11" ht="15" x14ac:dyDescent="0.2">
      <c r="A2812" s="862">
        <v>2003747</v>
      </c>
      <c r="B2812" s="863" t="s">
        <v>7860</v>
      </c>
      <c r="C2812" s="862" t="s">
        <v>587</v>
      </c>
      <c r="D2812" s="802">
        <f t="shared" si="43"/>
        <v>5103</v>
      </c>
      <c r="G2812" s="872">
        <v>4988.2700000000004</v>
      </c>
      <c r="J2812" s="840" t="s">
        <v>15822</v>
      </c>
      <c r="K2812" s="848">
        <f>IFERROR(VLOOKUP(J2812,REAJUSTE!A:AA,27,FALSE),"")</f>
        <v>1.0229999999999999</v>
      </c>
    </row>
    <row r="2813" spans="1:11" ht="15" x14ac:dyDescent="0.2">
      <c r="A2813" s="862">
        <v>2003750</v>
      </c>
      <c r="B2813" s="863" t="s">
        <v>2482</v>
      </c>
      <c r="C2813" s="862" t="s">
        <v>587</v>
      </c>
      <c r="D2813" s="802">
        <f t="shared" si="43"/>
        <v>5534.57</v>
      </c>
      <c r="G2813" s="872">
        <v>5410.14</v>
      </c>
      <c r="J2813" s="840" t="s">
        <v>15822</v>
      </c>
      <c r="K2813" s="848">
        <f>IFERROR(VLOOKUP(J2813,REAJUSTE!A:AA,27,FALSE),"")</f>
        <v>1.0229999999999999</v>
      </c>
    </row>
    <row r="2814" spans="1:11" ht="15" x14ac:dyDescent="0.2">
      <c r="A2814" s="862">
        <v>2003749</v>
      </c>
      <c r="B2814" s="863" t="s">
        <v>7861</v>
      </c>
      <c r="C2814" s="862" t="s">
        <v>587</v>
      </c>
      <c r="D2814" s="802">
        <f t="shared" si="43"/>
        <v>5069.68</v>
      </c>
      <c r="G2814" s="872">
        <v>4955.7</v>
      </c>
      <c r="J2814" s="840" t="s">
        <v>15822</v>
      </c>
      <c r="K2814" s="848">
        <f>IFERROR(VLOOKUP(J2814,REAJUSTE!A:AA,27,FALSE),"")</f>
        <v>1.0229999999999999</v>
      </c>
    </row>
    <row r="2815" spans="1:11" ht="15" x14ac:dyDescent="0.2">
      <c r="A2815" s="862">
        <v>2003752</v>
      </c>
      <c r="B2815" s="863" t="s">
        <v>2483</v>
      </c>
      <c r="C2815" s="862" t="s">
        <v>587</v>
      </c>
      <c r="D2815" s="802">
        <f t="shared" si="43"/>
        <v>6850.71</v>
      </c>
      <c r="G2815" s="872">
        <v>6696.69</v>
      </c>
      <c r="J2815" s="840" t="s">
        <v>15822</v>
      </c>
      <c r="K2815" s="848">
        <f>IFERROR(VLOOKUP(J2815,REAJUSTE!A:AA,27,FALSE),"")</f>
        <v>1.0229999999999999</v>
      </c>
    </row>
    <row r="2816" spans="1:11" ht="15" x14ac:dyDescent="0.2">
      <c r="A2816" s="862">
        <v>2003751</v>
      </c>
      <c r="B2816" s="863" t="s">
        <v>7862</v>
      </c>
      <c r="C2816" s="862" t="s">
        <v>587</v>
      </c>
      <c r="D2816" s="802">
        <f t="shared" si="43"/>
        <v>6256.67</v>
      </c>
      <c r="G2816" s="872">
        <v>6116.01</v>
      </c>
      <c r="J2816" s="840" t="s">
        <v>15822</v>
      </c>
      <c r="K2816" s="848">
        <f>IFERROR(VLOOKUP(J2816,REAJUSTE!A:AA,27,FALSE),"")</f>
        <v>1.0229999999999999</v>
      </c>
    </row>
    <row r="2817" spans="1:11" ht="15" x14ac:dyDescent="0.2">
      <c r="A2817" s="862">
        <v>2003754</v>
      </c>
      <c r="B2817" s="863" t="s">
        <v>2484</v>
      </c>
      <c r="C2817" s="862" t="s">
        <v>587</v>
      </c>
      <c r="D2817" s="802">
        <f t="shared" si="43"/>
        <v>6805.22</v>
      </c>
      <c r="G2817" s="872">
        <v>6652.22</v>
      </c>
      <c r="J2817" s="840" t="s">
        <v>15822</v>
      </c>
      <c r="K2817" s="848">
        <f>IFERROR(VLOOKUP(J2817,REAJUSTE!A:AA,27,FALSE),"")</f>
        <v>1.0229999999999999</v>
      </c>
    </row>
    <row r="2818" spans="1:11" ht="15" x14ac:dyDescent="0.2">
      <c r="A2818" s="862">
        <v>2003753</v>
      </c>
      <c r="B2818" s="863" t="s">
        <v>7863</v>
      </c>
      <c r="C2818" s="862" t="s">
        <v>587</v>
      </c>
      <c r="D2818" s="802">
        <f t="shared" si="43"/>
        <v>6226.38</v>
      </c>
      <c r="G2818" s="872">
        <v>6086.4</v>
      </c>
      <c r="J2818" s="840" t="s">
        <v>15822</v>
      </c>
      <c r="K2818" s="848">
        <f>IFERROR(VLOOKUP(J2818,REAJUSTE!A:AA,27,FALSE),"")</f>
        <v>1.0229999999999999</v>
      </c>
    </row>
    <row r="2819" spans="1:11" ht="15" x14ac:dyDescent="0.2">
      <c r="A2819" s="862">
        <v>2003756</v>
      </c>
      <c r="B2819" s="863" t="s">
        <v>2485</v>
      </c>
      <c r="C2819" s="862" t="s">
        <v>587</v>
      </c>
      <c r="D2819" s="802">
        <f t="shared" si="43"/>
        <v>6764.28</v>
      </c>
      <c r="G2819" s="872">
        <v>6612.2</v>
      </c>
      <c r="J2819" s="840" t="s">
        <v>15822</v>
      </c>
      <c r="K2819" s="848">
        <f>IFERROR(VLOOKUP(J2819,REAJUSTE!A:AA,27,FALSE),"")</f>
        <v>1.0229999999999999</v>
      </c>
    </row>
    <row r="2820" spans="1:11" ht="15" x14ac:dyDescent="0.2">
      <c r="A2820" s="862">
        <v>2003755</v>
      </c>
      <c r="B2820" s="863" t="s">
        <v>7864</v>
      </c>
      <c r="C2820" s="862" t="s">
        <v>587</v>
      </c>
      <c r="D2820" s="802">
        <f t="shared" si="43"/>
        <v>6199.11</v>
      </c>
      <c r="G2820" s="872">
        <v>6059.74</v>
      </c>
      <c r="J2820" s="840" t="s">
        <v>15822</v>
      </c>
      <c r="K2820" s="848">
        <f>IFERROR(VLOOKUP(J2820,REAJUSTE!A:AA,27,FALSE),"")</f>
        <v>1.0229999999999999</v>
      </c>
    </row>
    <row r="2821" spans="1:11" ht="15" x14ac:dyDescent="0.2">
      <c r="A2821" s="862">
        <v>2003758</v>
      </c>
      <c r="B2821" s="863" t="s">
        <v>2486</v>
      </c>
      <c r="C2821" s="862" t="s">
        <v>587</v>
      </c>
      <c r="D2821" s="802">
        <f t="shared" si="43"/>
        <v>6714.23</v>
      </c>
      <c r="G2821" s="872">
        <v>6563.28</v>
      </c>
      <c r="J2821" s="840" t="s">
        <v>15822</v>
      </c>
      <c r="K2821" s="848">
        <f>IFERROR(VLOOKUP(J2821,REAJUSTE!A:AA,27,FALSE),"")</f>
        <v>1.0229999999999999</v>
      </c>
    </row>
    <row r="2822" spans="1:11" ht="15" x14ac:dyDescent="0.2">
      <c r="A2822" s="862">
        <v>2003757</v>
      </c>
      <c r="B2822" s="863" t="s">
        <v>7865</v>
      </c>
      <c r="C2822" s="862" t="s">
        <v>587</v>
      </c>
      <c r="D2822" s="802">
        <f t="shared" si="43"/>
        <v>6165.78</v>
      </c>
      <c r="G2822" s="872">
        <v>6027.16</v>
      </c>
      <c r="J2822" s="840" t="s">
        <v>15822</v>
      </c>
      <c r="K2822" s="848">
        <f>IFERROR(VLOOKUP(J2822,REAJUSTE!A:AA,27,FALSE),"")</f>
        <v>1.0229999999999999</v>
      </c>
    </row>
    <row r="2823" spans="1:11" ht="15" x14ac:dyDescent="0.2">
      <c r="A2823" s="862">
        <v>2003760</v>
      </c>
      <c r="B2823" s="863" t="s">
        <v>2487</v>
      </c>
      <c r="C2823" s="862" t="s">
        <v>587</v>
      </c>
      <c r="D2823" s="802">
        <f t="shared" si="43"/>
        <v>6852.14</v>
      </c>
      <c r="G2823" s="872">
        <v>6698.09</v>
      </c>
      <c r="J2823" s="840" t="s">
        <v>15822</v>
      </c>
      <c r="K2823" s="848">
        <f>IFERROR(VLOOKUP(J2823,REAJUSTE!A:AA,27,FALSE),"")</f>
        <v>1.0229999999999999</v>
      </c>
    </row>
    <row r="2824" spans="1:11" ht="15" x14ac:dyDescent="0.2">
      <c r="A2824" s="862">
        <v>2003759</v>
      </c>
      <c r="B2824" s="863" t="s">
        <v>7866</v>
      </c>
      <c r="C2824" s="862" t="s">
        <v>587</v>
      </c>
      <c r="D2824" s="802">
        <f t="shared" si="43"/>
        <v>6508.79</v>
      </c>
      <c r="G2824" s="872">
        <v>6362.46</v>
      </c>
      <c r="J2824" s="840" t="s">
        <v>15822</v>
      </c>
      <c r="K2824" s="848">
        <f>IFERROR(VLOOKUP(J2824,REAJUSTE!A:AA,27,FALSE),"")</f>
        <v>1.0229999999999999</v>
      </c>
    </row>
    <row r="2825" spans="1:11" ht="15" x14ac:dyDescent="0.2">
      <c r="A2825" s="862">
        <v>2003762</v>
      </c>
      <c r="B2825" s="863" t="s">
        <v>2488</v>
      </c>
      <c r="C2825" s="862" t="s">
        <v>587</v>
      </c>
      <c r="D2825" s="802">
        <f t="shared" si="43"/>
        <v>7807.45</v>
      </c>
      <c r="G2825" s="872">
        <v>7631.92</v>
      </c>
      <c r="J2825" s="840" t="s">
        <v>15822</v>
      </c>
      <c r="K2825" s="848">
        <f>IFERROR(VLOOKUP(J2825,REAJUSTE!A:AA,27,FALSE),"")</f>
        <v>1.0229999999999999</v>
      </c>
    </row>
    <row r="2826" spans="1:11" ht="15" x14ac:dyDescent="0.2">
      <c r="A2826" s="862">
        <v>2003761</v>
      </c>
      <c r="B2826" s="863" t="s">
        <v>7867</v>
      </c>
      <c r="C2826" s="862" t="s">
        <v>587</v>
      </c>
      <c r="D2826" s="802">
        <f t="shared" si="43"/>
        <v>7145.06</v>
      </c>
      <c r="G2826" s="872">
        <v>6984.42</v>
      </c>
      <c r="J2826" s="840" t="s">
        <v>15822</v>
      </c>
      <c r="K2826" s="848">
        <f>IFERROR(VLOOKUP(J2826,REAJUSTE!A:AA,27,FALSE),"")</f>
        <v>1.0229999999999999</v>
      </c>
    </row>
    <row r="2827" spans="1:11" ht="15" x14ac:dyDescent="0.2">
      <c r="A2827" s="862">
        <v>2003764</v>
      </c>
      <c r="B2827" s="863" t="s">
        <v>2489</v>
      </c>
      <c r="C2827" s="862" t="s">
        <v>587</v>
      </c>
      <c r="D2827" s="802">
        <f t="shared" ref="D2827:D2890" si="44">TRUNC(G2827*K2827,2)</f>
        <v>7766.51</v>
      </c>
      <c r="G2827" s="872">
        <v>7591.9</v>
      </c>
      <c r="J2827" s="840" t="s">
        <v>15822</v>
      </c>
      <c r="K2827" s="848">
        <f>IFERROR(VLOOKUP(J2827,REAJUSTE!A:AA,27,FALSE),"")</f>
        <v>1.0229999999999999</v>
      </c>
    </row>
    <row r="2828" spans="1:11" ht="15" x14ac:dyDescent="0.2">
      <c r="A2828" s="862">
        <v>2003763</v>
      </c>
      <c r="B2828" s="863" t="s">
        <v>7868</v>
      </c>
      <c r="C2828" s="862" t="s">
        <v>587</v>
      </c>
      <c r="D2828" s="802">
        <f t="shared" si="44"/>
        <v>7117.78</v>
      </c>
      <c r="G2828" s="872">
        <v>6957.76</v>
      </c>
      <c r="J2828" s="840" t="s">
        <v>15822</v>
      </c>
      <c r="K2828" s="848">
        <f>IFERROR(VLOOKUP(J2828,REAJUSTE!A:AA,27,FALSE),"")</f>
        <v>1.0229999999999999</v>
      </c>
    </row>
    <row r="2829" spans="1:11" ht="15" x14ac:dyDescent="0.2">
      <c r="A2829" s="862">
        <v>2003766</v>
      </c>
      <c r="B2829" s="863" t="s">
        <v>2490</v>
      </c>
      <c r="C2829" s="862" t="s">
        <v>587</v>
      </c>
      <c r="D2829" s="802">
        <f t="shared" si="44"/>
        <v>7716.46</v>
      </c>
      <c r="G2829" s="872">
        <v>7542.98</v>
      </c>
      <c r="J2829" s="840" t="s">
        <v>15822</v>
      </c>
      <c r="K2829" s="848">
        <f>IFERROR(VLOOKUP(J2829,REAJUSTE!A:AA,27,FALSE),"")</f>
        <v>1.0229999999999999</v>
      </c>
    </row>
    <row r="2830" spans="1:11" ht="15" x14ac:dyDescent="0.2">
      <c r="A2830" s="862">
        <v>2003765</v>
      </c>
      <c r="B2830" s="863" t="s">
        <v>7869</v>
      </c>
      <c r="C2830" s="862" t="s">
        <v>587</v>
      </c>
      <c r="D2830" s="802">
        <f t="shared" si="44"/>
        <v>7084.45</v>
      </c>
      <c r="G2830" s="872">
        <v>6925.18</v>
      </c>
      <c r="J2830" s="840" t="s">
        <v>15822</v>
      </c>
      <c r="K2830" s="848">
        <f>IFERROR(VLOOKUP(J2830,REAJUSTE!A:AA,27,FALSE),"")</f>
        <v>1.0229999999999999</v>
      </c>
    </row>
    <row r="2831" spans="1:11" ht="15" x14ac:dyDescent="0.2">
      <c r="A2831" s="862">
        <v>2003642</v>
      </c>
      <c r="B2831" s="863" t="s">
        <v>2491</v>
      </c>
      <c r="C2831" s="862" t="s">
        <v>587</v>
      </c>
      <c r="D2831" s="802">
        <f t="shared" si="44"/>
        <v>1615.67</v>
      </c>
      <c r="G2831" s="872">
        <v>1579.35</v>
      </c>
      <c r="J2831" s="840" t="s">
        <v>15822</v>
      </c>
      <c r="K2831" s="848">
        <f>IFERROR(VLOOKUP(J2831,REAJUSTE!A:AA,27,FALSE),"")</f>
        <v>1.0229999999999999</v>
      </c>
    </row>
    <row r="2832" spans="1:11" ht="15" x14ac:dyDescent="0.2">
      <c r="A2832" s="862">
        <v>2003641</v>
      </c>
      <c r="B2832" s="863" t="s">
        <v>7870</v>
      </c>
      <c r="C2832" s="862" t="s">
        <v>587</v>
      </c>
      <c r="D2832" s="802">
        <f t="shared" si="44"/>
        <v>1401.45</v>
      </c>
      <c r="G2832" s="872">
        <v>1369.95</v>
      </c>
      <c r="J2832" s="840" t="s">
        <v>15822</v>
      </c>
      <c r="K2832" s="848">
        <f>IFERROR(VLOOKUP(J2832,REAJUSTE!A:AA,27,FALSE),"")</f>
        <v>1.0229999999999999</v>
      </c>
    </row>
    <row r="2833" spans="1:11" ht="15" x14ac:dyDescent="0.2">
      <c r="A2833" s="862">
        <v>2003644</v>
      </c>
      <c r="B2833" s="863" t="s">
        <v>2492</v>
      </c>
      <c r="C2833" s="862" t="s">
        <v>587</v>
      </c>
      <c r="D2833" s="802">
        <f t="shared" si="44"/>
        <v>1588.38</v>
      </c>
      <c r="G2833" s="872">
        <v>1552.67</v>
      </c>
      <c r="J2833" s="840" t="s">
        <v>15822</v>
      </c>
      <c r="K2833" s="848">
        <f>IFERROR(VLOOKUP(J2833,REAJUSTE!A:AA,27,FALSE),"")</f>
        <v>1.0229999999999999</v>
      </c>
    </row>
    <row r="2834" spans="1:11" ht="15" x14ac:dyDescent="0.2">
      <c r="A2834" s="862">
        <v>2003643</v>
      </c>
      <c r="B2834" s="863" t="s">
        <v>7871</v>
      </c>
      <c r="C2834" s="862" t="s">
        <v>587</v>
      </c>
      <c r="D2834" s="802">
        <f t="shared" si="44"/>
        <v>1383.28</v>
      </c>
      <c r="G2834" s="872">
        <v>1352.18</v>
      </c>
      <c r="J2834" s="840" t="s">
        <v>15822</v>
      </c>
      <c r="K2834" s="848">
        <f>IFERROR(VLOOKUP(J2834,REAJUSTE!A:AA,27,FALSE),"")</f>
        <v>1.0229999999999999</v>
      </c>
    </row>
    <row r="2835" spans="1:11" ht="15" x14ac:dyDescent="0.2">
      <c r="A2835" s="862">
        <v>2003646</v>
      </c>
      <c r="B2835" s="863" t="s">
        <v>2493</v>
      </c>
      <c r="C2835" s="862" t="s">
        <v>587</v>
      </c>
      <c r="D2835" s="802">
        <f t="shared" si="44"/>
        <v>2173.3000000000002</v>
      </c>
      <c r="G2835" s="872">
        <v>2124.44</v>
      </c>
      <c r="J2835" s="840" t="s">
        <v>15822</v>
      </c>
      <c r="K2835" s="848">
        <f>IFERROR(VLOOKUP(J2835,REAJUSTE!A:AA,27,FALSE),"")</f>
        <v>1.0229999999999999</v>
      </c>
    </row>
    <row r="2836" spans="1:11" ht="15" x14ac:dyDescent="0.2">
      <c r="A2836" s="862">
        <v>2003645</v>
      </c>
      <c r="B2836" s="863" t="s">
        <v>7872</v>
      </c>
      <c r="C2836" s="862" t="s">
        <v>587</v>
      </c>
      <c r="D2836" s="802">
        <f t="shared" si="44"/>
        <v>1878.56</v>
      </c>
      <c r="G2836" s="872">
        <v>1836.33</v>
      </c>
      <c r="J2836" s="840" t="s">
        <v>15822</v>
      </c>
      <c r="K2836" s="848">
        <f>IFERROR(VLOOKUP(J2836,REAJUSTE!A:AA,27,FALSE),"")</f>
        <v>1.0229999999999999</v>
      </c>
    </row>
    <row r="2837" spans="1:11" ht="15" x14ac:dyDescent="0.2">
      <c r="A2837" s="862">
        <v>2003648</v>
      </c>
      <c r="B2837" s="863" t="s">
        <v>2494</v>
      </c>
      <c r="C2837" s="862" t="s">
        <v>587</v>
      </c>
      <c r="D2837" s="802">
        <f t="shared" si="44"/>
        <v>2801.94</v>
      </c>
      <c r="G2837" s="872">
        <v>2738.95</v>
      </c>
      <c r="J2837" s="840" t="s">
        <v>15822</v>
      </c>
      <c r="K2837" s="848">
        <f>IFERROR(VLOOKUP(J2837,REAJUSTE!A:AA,27,FALSE),"")</f>
        <v>1.0229999999999999</v>
      </c>
    </row>
    <row r="2838" spans="1:11" ht="15" x14ac:dyDescent="0.2">
      <c r="A2838" s="862">
        <v>2003647</v>
      </c>
      <c r="B2838" s="863" t="s">
        <v>7873</v>
      </c>
      <c r="C2838" s="862" t="s">
        <v>587</v>
      </c>
      <c r="D2838" s="802">
        <f t="shared" si="44"/>
        <v>2431.2399999999998</v>
      </c>
      <c r="G2838" s="872">
        <v>2376.58</v>
      </c>
      <c r="J2838" s="840" t="s">
        <v>15822</v>
      </c>
      <c r="K2838" s="848">
        <f>IFERROR(VLOOKUP(J2838,REAJUSTE!A:AA,27,FALSE),"")</f>
        <v>1.0229999999999999</v>
      </c>
    </row>
    <row r="2839" spans="1:11" ht="15" x14ac:dyDescent="0.2">
      <c r="A2839" s="862">
        <v>2003650</v>
      </c>
      <c r="B2839" s="863" t="s">
        <v>2495</v>
      </c>
      <c r="C2839" s="862" t="s">
        <v>587</v>
      </c>
      <c r="D2839" s="802">
        <f t="shared" si="44"/>
        <v>3336.63</v>
      </c>
      <c r="G2839" s="872">
        <v>3261.62</v>
      </c>
      <c r="J2839" s="840" t="s">
        <v>15822</v>
      </c>
      <c r="K2839" s="848">
        <f>IFERROR(VLOOKUP(J2839,REAJUSTE!A:AA,27,FALSE),"")</f>
        <v>1.0229999999999999</v>
      </c>
    </row>
    <row r="2840" spans="1:11" ht="15" x14ac:dyDescent="0.2">
      <c r="A2840" s="862">
        <v>2003649</v>
      </c>
      <c r="B2840" s="863" t="s">
        <v>7874</v>
      </c>
      <c r="C2840" s="862" t="s">
        <v>587</v>
      </c>
      <c r="D2840" s="802">
        <f t="shared" si="44"/>
        <v>2908.21</v>
      </c>
      <c r="G2840" s="872">
        <v>2842.83</v>
      </c>
      <c r="J2840" s="840" t="s">
        <v>15822</v>
      </c>
      <c r="K2840" s="848">
        <f>IFERROR(VLOOKUP(J2840,REAJUSTE!A:AA,27,FALSE),"")</f>
        <v>1.0229999999999999</v>
      </c>
    </row>
    <row r="2841" spans="1:11" ht="15" x14ac:dyDescent="0.2">
      <c r="A2841" s="862">
        <v>2003652</v>
      </c>
      <c r="B2841" s="863" t="s">
        <v>2496</v>
      </c>
      <c r="C2841" s="862" t="s">
        <v>587</v>
      </c>
      <c r="D2841" s="802">
        <f t="shared" si="44"/>
        <v>4286.32</v>
      </c>
      <c r="G2841" s="872">
        <v>4189.96</v>
      </c>
      <c r="J2841" s="840" t="s">
        <v>15822</v>
      </c>
      <c r="K2841" s="848">
        <f>IFERROR(VLOOKUP(J2841,REAJUSTE!A:AA,27,FALSE),"")</f>
        <v>1.0229999999999999</v>
      </c>
    </row>
    <row r="2842" spans="1:11" ht="15" x14ac:dyDescent="0.2">
      <c r="A2842" s="862">
        <v>2003651</v>
      </c>
      <c r="B2842" s="863" t="s">
        <v>7875</v>
      </c>
      <c r="C2842" s="862" t="s">
        <v>587</v>
      </c>
      <c r="D2842" s="802">
        <f t="shared" si="44"/>
        <v>3768.26</v>
      </c>
      <c r="G2842" s="872">
        <v>3683.54</v>
      </c>
      <c r="J2842" s="840" t="s">
        <v>15822</v>
      </c>
      <c r="K2842" s="848">
        <f>IFERROR(VLOOKUP(J2842,REAJUSTE!A:AA,27,FALSE),"")</f>
        <v>1.0229999999999999</v>
      </c>
    </row>
    <row r="2843" spans="1:11" ht="15" x14ac:dyDescent="0.2">
      <c r="A2843" s="862">
        <v>2003654</v>
      </c>
      <c r="B2843" s="863" t="s">
        <v>2497</v>
      </c>
      <c r="C2843" s="862" t="s">
        <v>587</v>
      </c>
      <c r="D2843" s="802">
        <f t="shared" si="44"/>
        <v>1931.46</v>
      </c>
      <c r="G2843" s="872">
        <v>1888.04</v>
      </c>
      <c r="J2843" s="840" t="s">
        <v>15822</v>
      </c>
      <c r="K2843" s="848">
        <f>IFERROR(VLOOKUP(J2843,REAJUSTE!A:AA,27,FALSE),"")</f>
        <v>1.0229999999999999</v>
      </c>
    </row>
    <row r="2844" spans="1:11" ht="15" x14ac:dyDescent="0.2">
      <c r="A2844" s="862">
        <v>2003653</v>
      </c>
      <c r="B2844" s="863" t="s">
        <v>7876</v>
      </c>
      <c r="C2844" s="862" t="s">
        <v>587</v>
      </c>
      <c r="D2844" s="802">
        <f t="shared" si="44"/>
        <v>1676.22</v>
      </c>
      <c r="G2844" s="872">
        <v>1638.54</v>
      </c>
      <c r="J2844" s="840" t="s">
        <v>15822</v>
      </c>
      <c r="K2844" s="848">
        <f>IFERROR(VLOOKUP(J2844,REAJUSTE!A:AA,27,FALSE),"")</f>
        <v>1.0229999999999999</v>
      </c>
    </row>
    <row r="2845" spans="1:11" ht="15" x14ac:dyDescent="0.2">
      <c r="A2845" s="862">
        <v>2003656</v>
      </c>
      <c r="B2845" s="863" t="s">
        <v>2498</v>
      </c>
      <c r="C2845" s="862" t="s">
        <v>587</v>
      </c>
      <c r="D2845" s="802">
        <f t="shared" si="44"/>
        <v>1899.61</v>
      </c>
      <c r="G2845" s="872">
        <v>1856.91</v>
      </c>
      <c r="J2845" s="840" t="s">
        <v>15822</v>
      </c>
      <c r="K2845" s="848">
        <f>IFERROR(VLOOKUP(J2845,REAJUSTE!A:AA,27,FALSE),"")</f>
        <v>1.0229999999999999</v>
      </c>
    </row>
    <row r="2846" spans="1:11" ht="15" x14ac:dyDescent="0.2">
      <c r="A2846" s="862">
        <v>2003655</v>
      </c>
      <c r="B2846" s="863" t="s">
        <v>7877</v>
      </c>
      <c r="C2846" s="862" t="s">
        <v>587</v>
      </c>
      <c r="D2846" s="802">
        <f t="shared" si="44"/>
        <v>1655.01</v>
      </c>
      <c r="G2846" s="872">
        <v>1617.81</v>
      </c>
      <c r="J2846" s="840" t="s">
        <v>15822</v>
      </c>
      <c r="K2846" s="848">
        <f>IFERROR(VLOOKUP(J2846,REAJUSTE!A:AA,27,FALSE),"")</f>
        <v>1.0229999999999999</v>
      </c>
    </row>
    <row r="2847" spans="1:11" ht="15" x14ac:dyDescent="0.2">
      <c r="A2847" s="862">
        <v>2003658</v>
      </c>
      <c r="B2847" s="863" t="s">
        <v>2499</v>
      </c>
      <c r="C2847" s="862" t="s">
        <v>587</v>
      </c>
      <c r="D2847" s="802">
        <f t="shared" si="44"/>
        <v>2535.67</v>
      </c>
      <c r="G2847" s="872">
        <v>2478.67</v>
      </c>
      <c r="J2847" s="840" t="s">
        <v>15822</v>
      </c>
      <c r="K2847" s="848">
        <f>IFERROR(VLOOKUP(J2847,REAJUSTE!A:AA,27,FALSE),"")</f>
        <v>1.0229999999999999</v>
      </c>
    </row>
    <row r="2848" spans="1:11" ht="15" x14ac:dyDescent="0.2">
      <c r="A2848" s="862">
        <v>2003657</v>
      </c>
      <c r="B2848" s="863" t="s">
        <v>7878</v>
      </c>
      <c r="C2848" s="862" t="s">
        <v>587</v>
      </c>
      <c r="D2848" s="802">
        <f t="shared" si="44"/>
        <v>2190.8000000000002</v>
      </c>
      <c r="G2848" s="872">
        <v>2141.5500000000002</v>
      </c>
      <c r="J2848" s="840" t="s">
        <v>15822</v>
      </c>
      <c r="K2848" s="848">
        <f>IFERROR(VLOOKUP(J2848,REAJUSTE!A:AA,27,FALSE),"")</f>
        <v>1.0229999999999999</v>
      </c>
    </row>
    <row r="2849" spans="1:11" ht="15" x14ac:dyDescent="0.2">
      <c r="A2849" s="862">
        <v>2003660</v>
      </c>
      <c r="B2849" s="863" t="s">
        <v>2500</v>
      </c>
      <c r="C2849" s="862" t="s">
        <v>587</v>
      </c>
      <c r="D2849" s="802">
        <f t="shared" si="44"/>
        <v>3188.85</v>
      </c>
      <c r="G2849" s="872">
        <v>3117.16</v>
      </c>
      <c r="J2849" s="840" t="s">
        <v>15822</v>
      </c>
      <c r="K2849" s="848">
        <f>IFERROR(VLOOKUP(J2849,REAJUSTE!A:AA,27,FALSE),"")</f>
        <v>1.0229999999999999</v>
      </c>
    </row>
    <row r="2850" spans="1:11" ht="15" x14ac:dyDescent="0.2">
      <c r="A2850" s="862">
        <v>2003659</v>
      </c>
      <c r="B2850" s="863" t="s">
        <v>7879</v>
      </c>
      <c r="C2850" s="862" t="s">
        <v>587</v>
      </c>
      <c r="D2850" s="802">
        <f t="shared" si="44"/>
        <v>2764.98</v>
      </c>
      <c r="G2850" s="872">
        <v>2702.82</v>
      </c>
      <c r="J2850" s="840" t="s">
        <v>15822</v>
      </c>
      <c r="K2850" s="848">
        <f>IFERROR(VLOOKUP(J2850,REAJUSTE!A:AA,27,FALSE),"")</f>
        <v>1.0229999999999999</v>
      </c>
    </row>
    <row r="2851" spans="1:11" ht="15" x14ac:dyDescent="0.2">
      <c r="A2851" s="862">
        <v>2003662</v>
      </c>
      <c r="B2851" s="863" t="s">
        <v>2501</v>
      </c>
      <c r="C2851" s="862" t="s">
        <v>587</v>
      </c>
      <c r="D2851" s="802">
        <f t="shared" si="44"/>
        <v>3752.64</v>
      </c>
      <c r="G2851" s="872">
        <v>3668.27</v>
      </c>
      <c r="J2851" s="840" t="s">
        <v>15822</v>
      </c>
      <c r="K2851" s="848">
        <f>IFERROR(VLOOKUP(J2851,REAJUSTE!A:AA,27,FALSE),"")</f>
        <v>1.0229999999999999</v>
      </c>
    </row>
    <row r="2852" spans="1:11" ht="15" x14ac:dyDescent="0.2">
      <c r="A2852" s="862">
        <v>2003661</v>
      </c>
      <c r="B2852" s="863" t="s">
        <v>7880</v>
      </c>
      <c r="C2852" s="862" t="s">
        <v>587</v>
      </c>
      <c r="D2852" s="802">
        <f t="shared" si="44"/>
        <v>3266.47</v>
      </c>
      <c r="G2852" s="872">
        <v>3193.04</v>
      </c>
      <c r="J2852" s="840" t="s">
        <v>15822</v>
      </c>
      <c r="K2852" s="848">
        <f>IFERROR(VLOOKUP(J2852,REAJUSTE!A:AA,27,FALSE),"")</f>
        <v>1.0229999999999999</v>
      </c>
    </row>
    <row r="2853" spans="1:11" ht="15" x14ac:dyDescent="0.2">
      <c r="A2853" s="862">
        <v>2003664</v>
      </c>
      <c r="B2853" s="863" t="s">
        <v>2502</v>
      </c>
      <c r="C2853" s="862" t="s">
        <v>587</v>
      </c>
      <c r="D2853" s="802">
        <f t="shared" si="44"/>
        <v>4636.47</v>
      </c>
      <c r="G2853" s="872">
        <v>4532.2299999999996</v>
      </c>
      <c r="J2853" s="840" t="s">
        <v>15822</v>
      </c>
      <c r="K2853" s="848">
        <f>IFERROR(VLOOKUP(J2853,REAJUSTE!A:AA,27,FALSE),"")</f>
        <v>1.0229999999999999</v>
      </c>
    </row>
    <row r="2854" spans="1:11" ht="15" x14ac:dyDescent="0.2">
      <c r="A2854" s="862">
        <v>2003663</v>
      </c>
      <c r="B2854" s="863" t="s">
        <v>7881</v>
      </c>
      <c r="C2854" s="862" t="s">
        <v>587</v>
      </c>
      <c r="D2854" s="802">
        <f t="shared" si="44"/>
        <v>4056.12</v>
      </c>
      <c r="G2854" s="872">
        <v>3964.93</v>
      </c>
      <c r="J2854" s="840" t="s">
        <v>15822</v>
      </c>
      <c r="K2854" s="848">
        <f>IFERROR(VLOOKUP(J2854,REAJUSTE!A:AA,27,FALSE),"")</f>
        <v>1.0229999999999999</v>
      </c>
    </row>
    <row r="2855" spans="1:11" ht="15" x14ac:dyDescent="0.2">
      <c r="A2855" s="862">
        <v>2003666</v>
      </c>
      <c r="B2855" s="863" t="s">
        <v>2503</v>
      </c>
      <c r="C2855" s="862" t="s">
        <v>587</v>
      </c>
      <c r="D2855" s="802">
        <f t="shared" si="44"/>
        <v>2251.8000000000002</v>
      </c>
      <c r="G2855" s="872">
        <v>2201.1799999999998</v>
      </c>
      <c r="J2855" s="840" t="s">
        <v>15822</v>
      </c>
      <c r="K2855" s="848">
        <f>IFERROR(VLOOKUP(J2855,REAJUSTE!A:AA,27,FALSE),"")</f>
        <v>1.0229999999999999</v>
      </c>
    </row>
    <row r="2856" spans="1:11" ht="15" x14ac:dyDescent="0.2">
      <c r="A2856" s="862">
        <v>2003665</v>
      </c>
      <c r="B2856" s="863" t="s">
        <v>7882</v>
      </c>
      <c r="C2856" s="862" t="s">
        <v>587</v>
      </c>
      <c r="D2856" s="802">
        <f t="shared" si="44"/>
        <v>1954.03</v>
      </c>
      <c r="G2856" s="872">
        <v>1910.1</v>
      </c>
      <c r="J2856" s="840" t="s">
        <v>15822</v>
      </c>
      <c r="K2856" s="848">
        <f>IFERROR(VLOOKUP(J2856,REAJUSTE!A:AA,27,FALSE),"")</f>
        <v>1.0229999999999999</v>
      </c>
    </row>
    <row r="2857" spans="1:11" ht="15" x14ac:dyDescent="0.2">
      <c r="A2857" s="862">
        <v>2003668</v>
      </c>
      <c r="B2857" s="863" t="s">
        <v>2504</v>
      </c>
      <c r="C2857" s="862" t="s">
        <v>587</v>
      </c>
      <c r="D2857" s="802">
        <f t="shared" si="44"/>
        <v>2224.5</v>
      </c>
      <c r="G2857" s="872">
        <v>2174.4899999999998</v>
      </c>
      <c r="J2857" s="840" t="s">
        <v>15822</v>
      </c>
      <c r="K2857" s="848">
        <f>IFERROR(VLOOKUP(J2857,REAJUSTE!A:AA,27,FALSE),"")</f>
        <v>1.0229999999999999</v>
      </c>
    </row>
    <row r="2858" spans="1:11" ht="15" x14ac:dyDescent="0.2">
      <c r="A2858" s="862">
        <v>2003667</v>
      </c>
      <c r="B2858" s="863" t="s">
        <v>7883</v>
      </c>
      <c r="C2858" s="862" t="s">
        <v>587</v>
      </c>
      <c r="D2858" s="802">
        <f t="shared" si="44"/>
        <v>1935.85</v>
      </c>
      <c r="G2858" s="872">
        <v>1892.33</v>
      </c>
      <c r="J2858" s="840" t="s">
        <v>15822</v>
      </c>
      <c r="K2858" s="848">
        <f>IFERROR(VLOOKUP(J2858,REAJUSTE!A:AA,27,FALSE),"")</f>
        <v>1.0229999999999999</v>
      </c>
    </row>
    <row r="2859" spans="1:11" ht="15" x14ac:dyDescent="0.2">
      <c r="A2859" s="862">
        <v>2003670</v>
      </c>
      <c r="B2859" s="863" t="s">
        <v>2505</v>
      </c>
      <c r="C2859" s="862" t="s">
        <v>587</v>
      </c>
      <c r="D2859" s="802">
        <f t="shared" si="44"/>
        <v>2911.7</v>
      </c>
      <c r="G2859" s="872">
        <v>2846.24</v>
      </c>
      <c r="J2859" s="840" t="s">
        <v>15822</v>
      </c>
      <c r="K2859" s="848">
        <f>IFERROR(VLOOKUP(J2859,REAJUSTE!A:AA,27,FALSE),"")</f>
        <v>1.0229999999999999</v>
      </c>
    </row>
    <row r="2860" spans="1:11" ht="15" x14ac:dyDescent="0.2">
      <c r="A2860" s="862">
        <v>2003669</v>
      </c>
      <c r="B2860" s="863" t="s">
        <v>7884</v>
      </c>
      <c r="C2860" s="862" t="s">
        <v>587</v>
      </c>
      <c r="D2860" s="802">
        <f t="shared" si="44"/>
        <v>2512.14</v>
      </c>
      <c r="G2860" s="872">
        <v>2455.66</v>
      </c>
      <c r="J2860" s="840" t="s">
        <v>15822</v>
      </c>
      <c r="K2860" s="848">
        <f>IFERROR(VLOOKUP(J2860,REAJUSTE!A:AA,27,FALSE),"")</f>
        <v>1.0229999999999999</v>
      </c>
    </row>
    <row r="2861" spans="1:11" ht="15" x14ac:dyDescent="0.2">
      <c r="A2861" s="862">
        <v>2003672</v>
      </c>
      <c r="B2861" s="863" t="s">
        <v>2506</v>
      </c>
      <c r="C2861" s="862" t="s">
        <v>587</v>
      </c>
      <c r="D2861" s="802">
        <f t="shared" si="44"/>
        <v>3598.51</v>
      </c>
      <c r="G2861" s="872">
        <v>3517.61</v>
      </c>
      <c r="J2861" s="840" t="s">
        <v>15822</v>
      </c>
      <c r="K2861" s="848">
        <f>IFERROR(VLOOKUP(J2861,REAJUSTE!A:AA,27,FALSE),"")</f>
        <v>1.0229999999999999</v>
      </c>
    </row>
    <row r="2862" spans="1:11" ht="15" x14ac:dyDescent="0.2">
      <c r="A2862" s="862">
        <v>2003671</v>
      </c>
      <c r="B2862" s="863" t="s">
        <v>7885</v>
      </c>
      <c r="C2862" s="862" t="s">
        <v>587</v>
      </c>
      <c r="D2862" s="802">
        <f t="shared" si="44"/>
        <v>3113.86</v>
      </c>
      <c r="G2862" s="872">
        <v>3043.86</v>
      </c>
      <c r="J2862" s="840" t="s">
        <v>15822</v>
      </c>
      <c r="K2862" s="848">
        <f>IFERROR(VLOOKUP(J2862,REAJUSTE!A:AA,27,FALSE),"")</f>
        <v>1.0229999999999999</v>
      </c>
    </row>
    <row r="2863" spans="1:11" ht="15" x14ac:dyDescent="0.2">
      <c r="A2863" s="862">
        <v>2003674</v>
      </c>
      <c r="B2863" s="863" t="s">
        <v>2507</v>
      </c>
      <c r="C2863" s="862" t="s">
        <v>587</v>
      </c>
      <c r="D2863" s="802">
        <f t="shared" si="44"/>
        <v>4186.83</v>
      </c>
      <c r="G2863" s="872">
        <v>4092.7</v>
      </c>
      <c r="J2863" s="840" t="s">
        <v>15822</v>
      </c>
      <c r="K2863" s="848">
        <f>IFERROR(VLOOKUP(J2863,REAJUSTE!A:AA,27,FALSE),"")</f>
        <v>1.0229999999999999</v>
      </c>
    </row>
    <row r="2864" spans="1:11" ht="15" x14ac:dyDescent="0.2">
      <c r="A2864" s="862">
        <v>2003673</v>
      </c>
      <c r="B2864" s="863" t="s">
        <v>7886</v>
      </c>
      <c r="C2864" s="862" t="s">
        <v>587</v>
      </c>
      <c r="D2864" s="802">
        <f t="shared" si="44"/>
        <v>3636.86</v>
      </c>
      <c r="G2864" s="872">
        <v>3555.1</v>
      </c>
      <c r="J2864" s="840" t="s">
        <v>15822</v>
      </c>
      <c r="K2864" s="848">
        <f>IFERROR(VLOOKUP(J2864,REAJUSTE!A:AA,27,FALSE),"")</f>
        <v>1.0229999999999999</v>
      </c>
    </row>
    <row r="2865" spans="1:11" ht="15" x14ac:dyDescent="0.2">
      <c r="A2865" s="862">
        <v>2003676</v>
      </c>
      <c r="B2865" s="863" t="s">
        <v>2508</v>
      </c>
      <c r="C2865" s="862" t="s">
        <v>587</v>
      </c>
      <c r="D2865" s="802">
        <f t="shared" si="44"/>
        <v>5116.57</v>
      </c>
      <c r="G2865" s="872">
        <v>5001.54</v>
      </c>
      <c r="J2865" s="840" t="s">
        <v>15822</v>
      </c>
      <c r="K2865" s="848">
        <f>IFERROR(VLOOKUP(J2865,REAJUSTE!A:AA,27,FALSE),"")</f>
        <v>1.0229999999999999</v>
      </c>
    </row>
    <row r="2866" spans="1:11" ht="15" x14ac:dyDescent="0.2">
      <c r="A2866" s="862">
        <v>2003675</v>
      </c>
      <c r="B2866" s="863" t="s">
        <v>7887</v>
      </c>
      <c r="C2866" s="862" t="s">
        <v>587</v>
      </c>
      <c r="D2866" s="802">
        <f t="shared" si="44"/>
        <v>4464.8100000000004</v>
      </c>
      <c r="G2866" s="872">
        <v>4364.43</v>
      </c>
      <c r="J2866" s="840" t="s">
        <v>15822</v>
      </c>
      <c r="K2866" s="848">
        <f>IFERROR(VLOOKUP(J2866,REAJUSTE!A:AA,27,FALSE),"")</f>
        <v>1.0229999999999999</v>
      </c>
    </row>
    <row r="2867" spans="1:11" ht="15" x14ac:dyDescent="0.2">
      <c r="A2867" s="862">
        <v>2003854</v>
      </c>
      <c r="B2867" s="863" t="s">
        <v>7888</v>
      </c>
      <c r="C2867" s="862" t="s">
        <v>61</v>
      </c>
      <c r="D2867" s="802">
        <f t="shared" si="44"/>
        <v>146.88999999999999</v>
      </c>
      <c r="G2867" s="872">
        <v>143.59</v>
      </c>
      <c r="J2867" s="840" t="s">
        <v>15822</v>
      </c>
      <c r="K2867" s="848">
        <f>IFERROR(VLOOKUP(J2867,REAJUSTE!A:AA,27,FALSE),"")</f>
        <v>1.0229999999999999</v>
      </c>
    </row>
    <row r="2868" spans="1:11" ht="15" x14ac:dyDescent="0.2">
      <c r="A2868" s="862">
        <v>2003855</v>
      </c>
      <c r="B2868" s="863" t="s">
        <v>7889</v>
      </c>
      <c r="C2868" s="862" t="s">
        <v>61</v>
      </c>
      <c r="D2868" s="802">
        <f t="shared" si="44"/>
        <v>17.46</v>
      </c>
      <c r="G2868" s="872">
        <v>17.07</v>
      </c>
      <c r="J2868" s="840" t="s">
        <v>15822</v>
      </c>
      <c r="K2868" s="848">
        <f>IFERROR(VLOOKUP(J2868,REAJUSTE!A:AA,27,FALSE),"")</f>
        <v>1.0229999999999999</v>
      </c>
    </row>
    <row r="2869" spans="1:11" ht="15" x14ac:dyDescent="0.2">
      <c r="A2869" s="862">
        <v>2003856</v>
      </c>
      <c r="B2869" s="863" t="s">
        <v>7890</v>
      </c>
      <c r="C2869" s="862" t="s">
        <v>61</v>
      </c>
      <c r="D2869" s="802">
        <f t="shared" si="44"/>
        <v>176.85</v>
      </c>
      <c r="G2869" s="872">
        <v>172.88</v>
      </c>
      <c r="J2869" s="840" t="s">
        <v>15822</v>
      </c>
      <c r="K2869" s="848">
        <f>IFERROR(VLOOKUP(J2869,REAJUSTE!A:AA,27,FALSE),"")</f>
        <v>1.0229999999999999</v>
      </c>
    </row>
    <row r="2870" spans="1:11" ht="15" x14ac:dyDescent="0.2">
      <c r="A2870" s="862">
        <v>2003857</v>
      </c>
      <c r="B2870" s="863" t="s">
        <v>2509</v>
      </c>
      <c r="C2870" s="862" t="s">
        <v>61</v>
      </c>
      <c r="D2870" s="802">
        <f t="shared" si="44"/>
        <v>70.69</v>
      </c>
      <c r="G2870" s="872">
        <v>69.11</v>
      </c>
      <c r="J2870" s="840" t="s">
        <v>15822</v>
      </c>
      <c r="K2870" s="848">
        <f>IFERROR(VLOOKUP(J2870,REAJUSTE!A:AA,27,FALSE),"")</f>
        <v>1.0229999999999999</v>
      </c>
    </row>
    <row r="2871" spans="1:11" ht="27" x14ac:dyDescent="0.2">
      <c r="A2871" s="862">
        <v>2019782</v>
      </c>
      <c r="B2871" s="863" t="s">
        <v>7891</v>
      </c>
      <c r="C2871" s="862" t="s">
        <v>4</v>
      </c>
      <c r="D2871" s="802">
        <f t="shared" si="44"/>
        <v>1190.0999999999999</v>
      </c>
      <c r="G2871" s="872">
        <v>1163.3499999999999</v>
      </c>
      <c r="J2871" s="840" t="s">
        <v>15822</v>
      </c>
      <c r="K2871" s="848">
        <f>IFERROR(VLOOKUP(J2871,REAJUSTE!A:AA,27,FALSE),"")</f>
        <v>1.0229999999999999</v>
      </c>
    </row>
    <row r="2872" spans="1:11" ht="27" x14ac:dyDescent="0.2">
      <c r="A2872" s="862">
        <v>2019783</v>
      </c>
      <c r="B2872" s="863" t="s">
        <v>7892</v>
      </c>
      <c r="C2872" s="862" t="s">
        <v>4</v>
      </c>
      <c r="D2872" s="802">
        <f t="shared" si="44"/>
        <v>1863.98</v>
      </c>
      <c r="G2872" s="872">
        <v>1822.08</v>
      </c>
      <c r="J2872" s="840" t="s">
        <v>15822</v>
      </c>
      <c r="K2872" s="848">
        <f>IFERROR(VLOOKUP(J2872,REAJUSTE!A:AA,27,FALSE),"")</f>
        <v>1.0229999999999999</v>
      </c>
    </row>
    <row r="2873" spans="1:11" ht="27" x14ac:dyDescent="0.2">
      <c r="A2873" s="862">
        <v>2019784</v>
      </c>
      <c r="B2873" s="863" t="s">
        <v>7893</v>
      </c>
      <c r="C2873" s="862" t="s">
        <v>4</v>
      </c>
      <c r="D2873" s="802">
        <f t="shared" si="44"/>
        <v>2397.85</v>
      </c>
      <c r="G2873" s="872">
        <v>2343.94</v>
      </c>
      <c r="J2873" s="840" t="s">
        <v>15822</v>
      </c>
      <c r="K2873" s="848">
        <f>IFERROR(VLOOKUP(J2873,REAJUSTE!A:AA,27,FALSE),"")</f>
        <v>1.0229999999999999</v>
      </c>
    </row>
    <row r="2874" spans="1:11" ht="27" x14ac:dyDescent="0.2">
      <c r="A2874" s="862">
        <v>2019785</v>
      </c>
      <c r="B2874" s="863" t="s">
        <v>7894</v>
      </c>
      <c r="C2874" s="862" t="s">
        <v>4</v>
      </c>
      <c r="D2874" s="802">
        <f t="shared" si="44"/>
        <v>3184.89</v>
      </c>
      <c r="G2874" s="872">
        <v>3113.29</v>
      </c>
      <c r="J2874" s="840" t="s">
        <v>15822</v>
      </c>
      <c r="K2874" s="848">
        <f>IFERROR(VLOOKUP(J2874,REAJUSTE!A:AA,27,FALSE),"")</f>
        <v>1.0229999999999999</v>
      </c>
    </row>
    <row r="2875" spans="1:11" ht="27" x14ac:dyDescent="0.2">
      <c r="A2875" s="862">
        <v>2019776</v>
      </c>
      <c r="B2875" s="863" t="s">
        <v>7895</v>
      </c>
      <c r="C2875" s="862" t="s">
        <v>4</v>
      </c>
      <c r="D2875" s="802">
        <f t="shared" si="44"/>
        <v>540.49</v>
      </c>
      <c r="G2875" s="872">
        <v>528.34</v>
      </c>
      <c r="J2875" s="840" t="s">
        <v>15822</v>
      </c>
      <c r="K2875" s="848">
        <f>IFERROR(VLOOKUP(J2875,REAJUSTE!A:AA,27,FALSE),"")</f>
        <v>1.0229999999999999</v>
      </c>
    </row>
    <row r="2876" spans="1:11" ht="27" x14ac:dyDescent="0.2">
      <c r="A2876" s="862">
        <v>2019777</v>
      </c>
      <c r="B2876" s="863" t="s">
        <v>7896</v>
      </c>
      <c r="C2876" s="862" t="s">
        <v>4</v>
      </c>
      <c r="D2876" s="802">
        <f t="shared" si="44"/>
        <v>1400.79</v>
      </c>
      <c r="G2876" s="872">
        <v>1369.3</v>
      </c>
      <c r="J2876" s="840" t="s">
        <v>15822</v>
      </c>
      <c r="K2876" s="848">
        <f>IFERROR(VLOOKUP(J2876,REAJUSTE!A:AA,27,FALSE),"")</f>
        <v>1.0229999999999999</v>
      </c>
    </row>
    <row r="2877" spans="1:11" ht="27" x14ac:dyDescent="0.2">
      <c r="A2877" s="862">
        <v>2019778</v>
      </c>
      <c r="B2877" s="863" t="s">
        <v>7897</v>
      </c>
      <c r="C2877" s="862" t="s">
        <v>4</v>
      </c>
      <c r="D2877" s="802">
        <f t="shared" si="44"/>
        <v>2338.86</v>
      </c>
      <c r="G2877" s="872">
        <v>2286.2800000000002</v>
      </c>
      <c r="J2877" s="840" t="s">
        <v>15822</v>
      </c>
      <c r="K2877" s="848">
        <f>IFERROR(VLOOKUP(J2877,REAJUSTE!A:AA,27,FALSE),"")</f>
        <v>1.0229999999999999</v>
      </c>
    </row>
    <row r="2878" spans="1:11" ht="27" x14ac:dyDescent="0.2">
      <c r="A2878" s="862">
        <v>2019779</v>
      </c>
      <c r="B2878" s="863" t="s">
        <v>7898</v>
      </c>
      <c r="C2878" s="862" t="s">
        <v>4</v>
      </c>
      <c r="D2878" s="802">
        <f t="shared" si="44"/>
        <v>826.5</v>
      </c>
      <c r="G2878" s="872">
        <v>807.92</v>
      </c>
      <c r="J2878" s="840" t="s">
        <v>15822</v>
      </c>
      <c r="K2878" s="848">
        <f>IFERROR(VLOOKUP(J2878,REAJUSTE!A:AA,27,FALSE),"")</f>
        <v>1.0229999999999999</v>
      </c>
    </row>
    <row r="2879" spans="1:11" ht="27" x14ac:dyDescent="0.2">
      <c r="A2879" s="862">
        <v>2019780</v>
      </c>
      <c r="B2879" s="863" t="s">
        <v>7899</v>
      </c>
      <c r="C2879" s="862" t="s">
        <v>4</v>
      </c>
      <c r="D2879" s="802">
        <f t="shared" si="44"/>
        <v>1008.36</v>
      </c>
      <c r="G2879" s="872">
        <v>985.69</v>
      </c>
      <c r="J2879" s="840" t="s">
        <v>15822</v>
      </c>
      <c r="K2879" s="848">
        <f>IFERROR(VLOOKUP(J2879,REAJUSTE!A:AA,27,FALSE),"")</f>
        <v>1.0229999999999999</v>
      </c>
    </row>
    <row r="2880" spans="1:11" ht="27" x14ac:dyDescent="0.2">
      <c r="A2880" s="862">
        <v>2019781</v>
      </c>
      <c r="B2880" s="863" t="s">
        <v>7900</v>
      </c>
      <c r="C2880" s="862" t="s">
        <v>4</v>
      </c>
      <c r="D2880" s="802">
        <f t="shared" si="44"/>
        <v>1270.45</v>
      </c>
      <c r="G2880" s="872">
        <v>1241.8900000000001</v>
      </c>
      <c r="J2880" s="840" t="s">
        <v>15822</v>
      </c>
      <c r="K2880" s="848">
        <f>IFERROR(VLOOKUP(J2880,REAJUSTE!A:AA,27,FALSE),"")</f>
        <v>1.0229999999999999</v>
      </c>
    </row>
    <row r="2881" spans="1:11" ht="27" x14ac:dyDescent="0.2">
      <c r="A2881" s="862">
        <v>2019773</v>
      </c>
      <c r="B2881" s="863" t="s">
        <v>7901</v>
      </c>
      <c r="C2881" s="862" t="s">
        <v>4</v>
      </c>
      <c r="D2881" s="802">
        <f t="shared" si="44"/>
        <v>360.76</v>
      </c>
      <c r="G2881" s="872">
        <v>352.65</v>
      </c>
      <c r="J2881" s="840" t="s">
        <v>15822</v>
      </c>
      <c r="K2881" s="848">
        <f>IFERROR(VLOOKUP(J2881,REAJUSTE!A:AA,27,FALSE),"")</f>
        <v>1.0229999999999999</v>
      </c>
    </row>
    <row r="2882" spans="1:11" ht="27" x14ac:dyDescent="0.2">
      <c r="A2882" s="862">
        <v>2019774</v>
      </c>
      <c r="B2882" s="863" t="s">
        <v>7902</v>
      </c>
      <c r="C2882" s="862" t="s">
        <v>4</v>
      </c>
      <c r="D2882" s="802">
        <f t="shared" si="44"/>
        <v>386.03</v>
      </c>
      <c r="G2882" s="872">
        <v>377.36</v>
      </c>
      <c r="J2882" s="840" t="s">
        <v>15822</v>
      </c>
      <c r="K2882" s="848">
        <f>IFERROR(VLOOKUP(J2882,REAJUSTE!A:AA,27,FALSE),"")</f>
        <v>1.0229999999999999</v>
      </c>
    </row>
    <row r="2883" spans="1:11" ht="27" x14ac:dyDescent="0.2">
      <c r="A2883" s="862">
        <v>2019775</v>
      </c>
      <c r="B2883" s="863" t="s">
        <v>7903</v>
      </c>
      <c r="C2883" s="862" t="s">
        <v>4</v>
      </c>
      <c r="D2883" s="802">
        <f t="shared" si="44"/>
        <v>334.89</v>
      </c>
      <c r="G2883" s="872">
        <v>327.37</v>
      </c>
      <c r="J2883" s="840" t="s">
        <v>15822</v>
      </c>
      <c r="K2883" s="848">
        <f>IFERROR(VLOOKUP(J2883,REAJUSTE!A:AA,27,FALSE),"")</f>
        <v>1.0229999999999999</v>
      </c>
    </row>
    <row r="2884" spans="1:11" ht="18" x14ac:dyDescent="0.2">
      <c r="A2884" s="862">
        <v>2019755</v>
      </c>
      <c r="B2884" s="863" t="s">
        <v>7904</v>
      </c>
      <c r="C2884" s="862" t="s">
        <v>4</v>
      </c>
      <c r="D2884" s="802">
        <f t="shared" si="44"/>
        <v>437.24</v>
      </c>
      <c r="G2884" s="872">
        <v>427.41</v>
      </c>
      <c r="J2884" s="840" t="s">
        <v>15822</v>
      </c>
      <c r="K2884" s="848">
        <f>IFERROR(VLOOKUP(J2884,REAJUSTE!A:AA,27,FALSE),"")</f>
        <v>1.0229999999999999</v>
      </c>
    </row>
    <row r="2885" spans="1:11" ht="18" x14ac:dyDescent="0.2">
      <c r="A2885" s="862">
        <v>2019764</v>
      </c>
      <c r="B2885" s="863" t="s">
        <v>7905</v>
      </c>
      <c r="C2885" s="862" t="s">
        <v>4</v>
      </c>
      <c r="D2885" s="802">
        <f t="shared" si="44"/>
        <v>461.7</v>
      </c>
      <c r="G2885" s="872">
        <v>451.32</v>
      </c>
      <c r="J2885" s="840" t="s">
        <v>15822</v>
      </c>
      <c r="K2885" s="848">
        <f>IFERROR(VLOOKUP(J2885,REAJUSTE!A:AA,27,FALSE),"")</f>
        <v>1.0229999999999999</v>
      </c>
    </row>
    <row r="2886" spans="1:11" ht="18" x14ac:dyDescent="0.2">
      <c r="A2886" s="862">
        <v>2019756</v>
      </c>
      <c r="B2886" s="863" t="s">
        <v>7906</v>
      </c>
      <c r="C2886" s="862" t="s">
        <v>4</v>
      </c>
      <c r="D2886" s="802">
        <f t="shared" si="44"/>
        <v>789.73</v>
      </c>
      <c r="G2886" s="872">
        <v>771.98</v>
      </c>
      <c r="J2886" s="840" t="s">
        <v>15822</v>
      </c>
      <c r="K2886" s="848">
        <f>IFERROR(VLOOKUP(J2886,REAJUSTE!A:AA,27,FALSE),"")</f>
        <v>1.0229999999999999</v>
      </c>
    </row>
    <row r="2887" spans="1:11" ht="18" x14ac:dyDescent="0.2">
      <c r="A2887" s="862">
        <v>2019765</v>
      </c>
      <c r="B2887" s="863" t="s">
        <v>7907</v>
      </c>
      <c r="C2887" s="862" t="s">
        <v>4</v>
      </c>
      <c r="D2887" s="802">
        <f t="shared" si="44"/>
        <v>814.19</v>
      </c>
      <c r="G2887" s="872">
        <v>795.89</v>
      </c>
      <c r="J2887" s="840" t="s">
        <v>15822</v>
      </c>
      <c r="K2887" s="848">
        <f>IFERROR(VLOOKUP(J2887,REAJUSTE!A:AA,27,FALSE),"")</f>
        <v>1.0229999999999999</v>
      </c>
    </row>
    <row r="2888" spans="1:11" ht="18" x14ac:dyDescent="0.2">
      <c r="A2888" s="862">
        <v>2019757</v>
      </c>
      <c r="B2888" s="863" t="s">
        <v>7908</v>
      </c>
      <c r="C2888" s="862" t="s">
        <v>4</v>
      </c>
      <c r="D2888" s="802">
        <f t="shared" si="44"/>
        <v>821.93</v>
      </c>
      <c r="G2888" s="872">
        <v>803.46</v>
      </c>
      <c r="J2888" s="840" t="s">
        <v>15822</v>
      </c>
      <c r="K2888" s="848">
        <f>IFERROR(VLOOKUP(J2888,REAJUSTE!A:AA,27,FALSE),"")</f>
        <v>1.0229999999999999</v>
      </c>
    </row>
    <row r="2889" spans="1:11" ht="18" x14ac:dyDescent="0.2">
      <c r="A2889" s="862">
        <v>2019766</v>
      </c>
      <c r="B2889" s="863" t="s">
        <v>7909</v>
      </c>
      <c r="C2889" s="862" t="s">
        <v>4</v>
      </c>
      <c r="D2889" s="802">
        <f t="shared" si="44"/>
        <v>881.26</v>
      </c>
      <c r="G2889" s="872">
        <v>861.45</v>
      </c>
      <c r="J2889" s="840" t="s">
        <v>15822</v>
      </c>
      <c r="K2889" s="848">
        <f>IFERROR(VLOOKUP(J2889,REAJUSTE!A:AA,27,FALSE),"")</f>
        <v>1.0229999999999999</v>
      </c>
    </row>
    <row r="2890" spans="1:11" ht="18" x14ac:dyDescent="0.2">
      <c r="A2890" s="862">
        <v>2019758</v>
      </c>
      <c r="B2890" s="863" t="s">
        <v>7910</v>
      </c>
      <c r="C2890" s="862" t="s">
        <v>4</v>
      </c>
      <c r="D2890" s="802">
        <f t="shared" si="44"/>
        <v>848.92</v>
      </c>
      <c r="G2890" s="872">
        <v>829.84</v>
      </c>
      <c r="J2890" s="840" t="s">
        <v>15822</v>
      </c>
      <c r="K2890" s="848">
        <f>IFERROR(VLOOKUP(J2890,REAJUSTE!A:AA,27,FALSE),"")</f>
        <v>1.0229999999999999</v>
      </c>
    </row>
    <row r="2891" spans="1:11" ht="18" x14ac:dyDescent="0.2">
      <c r="A2891" s="862">
        <v>2019767</v>
      </c>
      <c r="B2891" s="863" t="s">
        <v>7911</v>
      </c>
      <c r="C2891" s="862" t="s">
        <v>4</v>
      </c>
      <c r="D2891" s="802">
        <f t="shared" ref="D2891:D2954" si="45">TRUNC(G2891*K2891,2)</f>
        <v>908.72</v>
      </c>
      <c r="G2891" s="872">
        <v>888.29</v>
      </c>
      <c r="J2891" s="840" t="s">
        <v>15822</v>
      </c>
      <c r="K2891" s="848">
        <f>IFERROR(VLOOKUP(J2891,REAJUSTE!A:AA,27,FALSE),"")</f>
        <v>1.0229999999999999</v>
      </c>
    </row>
    <row r="2892" spans="1:11" ht="18" x14ac:dyDescent="0.2">
      <c r="A2892" s="862">
        <v>2019759</v>
      </c>
      <c r="B2892" s="863" t="s">
        <v>7912</v>
      </c>
      <c r="C2892" s="862" t="s">
        <v>4</v>
      </c>
      <c r="D2892" s="802">
        <f t="shared" si="45"/>
        <v>906.74</v>
      </c>
      <c r="G2892" s="872">
        <v>886.36</v>
      </c>
      <c r="J2892" s="840" t="s">
        <v>15822</v>
      </c>
      <c r="K2892" s="848">
        <f>IFERROR(VLOOKUP(J2892,REAJUSTE!A:AA,27,FALSE),"")</f>
        <v>1.0229999999999999</v>
      </c>
    </row>
    <row r="2893" spans="1:11" ht="18" x14ac:dyDescent="0.2">
      <c r="A2893" s="862">
        <v>2019768</v>
      </c>
      <c r="B2893" s="863" t="s">
        <v>7913</v>
      </c>
      <c r="C2893" s="862" t="s">
        <v>4</v>
      </c>
      <c r="D2893" s="802">
        <f t="shared" si="45"/>
        <v>976.01</v>
      </c>
      <c r="G2893" s="872">
        <v>954.07</v>
      </c>
      <c r="J2893" s="840" t="s">
        <v>15822</v>
      </c>
      <c r="K2893" s="848">
        <f>IFERROR(VLOOKUP(J2893,REAJUSTE!A:AA,27,FALSE),"")</f>
        <v>1.0229999999999999</v>
      </c>
    </row>
    <row r="2894" spans="1:11" ht="18" x14ac:dyDescent="0.2">
      <c r="A2894" s="862">
        <v>2019760</v>
      </c>
      <c r="B2894" s="863" t="s">
        <v>7914</v>
      </c>
      <c r="C2894" s="862" t="s">
        <v>4</v>
      </c>
      <c r="D2894" s="802">
        <f t="shared" si="45"/>
        <v>1201.82</v>
      </c>
      <c r="G2894" s="872">
        <v>1174.8</v>
      </c>
      <c r="J2894" s="840" t="s">
        <v>15822</v>
      </c>
      <c r="K2894" s="848">
        <f>IFERROR(VLOOKUP(J2894,REAJUSTE!A:AA,27,FALSE),"")</f>
        <v>1.0229999999999999</v>
      </c>
    </row>
    <row r="2895" spans="1:11" ht="18" x14ac:dyDescent="0.2">
      <c r="A2895" s="862">
        <v>2019769</v>
      </c>
      <c r="B2895" s="863" t="s">
        <v>7915</v>
      </c>
      <c r="C2895" s="862" t="s">
        <v>4</v>
      </c>
      <c r="D2895" s="802">
        <f t="shared" si="45"/>
        <v>1280.55</v>
      </c>
      <c r="G2895" s="872">
        <v>1251.76</v>
      </c>
      <c r="J2895" s="840" t="s">
        <v>15822</v>
      </c>
      <c r="K2895" s="848">
        <f>IFERROR(VLOOKUP(J2895,REAJUSTE!A:AA,27,FALSE),"")</f>
        <v>1.0229999999999999</v>
      </c>
    </row>
    <row r="2896" spans="1:11" ht="18" x14ac:dyDescent="0.2">
      <c r="A2896" s="862">
        <v>2019761</v>
      </c>
      <c r="B2896" s="863" t="s">
        <v>7916</v>
      </c>
      <c r="C2896" s="862" t="s">
        <v>4</v>
      </c>
      <c r="D2896" s="802">
        <f t="shared" si="45"/>
        <v>1210.43</v>
      </c>
      <c r="G2896" s="872">
        <v>1183.22</v>
      </c>
      <c r="J2896" s="840" t="s">
        <v>15822</v>
      </c>
      <c r="K2896" s="848">
        <f>IFERROR(VLOOKUP(J2896,REAJUSTE!A:AA,27,FALSE),"")</f>
        <v>1.0229999999999999</v>
      </c>
    </row>
    <row r="2897" spans="1:11" ht="18" x14ac:dyDescent="0.2">
      <c r="A2897" s="862">
        <v>2019770</v>
      </c>
      <c r="B2897" s="863" t="s">
        <v>7917</v>
      </c>
      <c r="C2897" s="862" t="s">
        <v>4</v>
      </c>
      <c r="D2897" s="802">
        <f t="shared" si="45"/>
        <v>1274.96</v>
      </c>
      <c r="G2897" s="872">
        <v>1246.3</v>
      </c>
      <c r="J2897" s="840" t="s">
        <v>15822</v>
      </c>
      <c r="K2897" s="848">
        <f>IFERROR(VLOOKUP(J2897,REAJUSTE!A:AA,27,FALSE),"")</f>
        <v>1.0229999999999999</v>
      </c>
    </row>
    <row r="2898" spans="1:11" ht="18" x14ac:dyDescent="0.2">
      <c r="A2898" s="862">
        <v>2019762</v>
      </c>
      <c r="B2898" s="863" t="s">
        <v>7918</v>
      </c>
      <c r="C2898" s="862" t="s">
        <v>4</v>
      </c>
      <c r="D2898" s="802">
        <f t="shared" si="45"/>
        <v>1293.81</v>
      </c>
      <c r="G2898" s="872">
        <v>1264.73</v>
      </c>
      <c r="J2898" s="840" t="s">
        <v>15822</v>
      </c>
      <c r="K2898" s="848">
        <f>IFERROR(VLOOKUP(J2898,REAJUSTE!A:AA,27,FALSE),"")</f>
        <v>1.0229999999999999</v>
      </c>
    </row>
    <row r="2899" spans="1:11" ht="18" x14ac:dyDescent="0.2">
      <c r="A2899" s="862">
        <v>2019771</v>
      </c>
      <c r="B2899" s="863" t="s">
        <v>7919</v>
      </c>
      <c r="C2899" s="862" t="s">
        <v>4</v>
      </c>
      <c r="D2899" s="802">
        <f t="shared" si="45"/>
        <v>1377.28</v>
      </c>
      <c r="G2899" s="872">
        <v>1346.32</v>
      </c>
      <c r="J2899" s="840" t="s">
        <v>15822</v>
      </c>
      <c r="K2899" s="848">
        <f>IFERROR(VLOOKUP(J2899,REAJUSTE!A:AA,27,FALSE),"")</f>
        <v>1.0229999999999999</v>
      </c>
    </row>
    <row r="2900" spans="1:11" ht="18" x14ac:dyDescent="0.2">
      <c r="A2900" s="862">
        <v>2019763</v>
      </c>
      <c r="B2900" s="863" t="s">
        <v>7920</v>
      </c>
      <c r="C2900" s="862" t="s">
        <v>4</v>
      </c>
      <c r="D2900" s="802">
        <f t="shared" si="45"/>
        <v>4687.6499999999996</v>
      </c>
      <c r="G2900" s="872">
        <v>4582.26</v>
      </c>
      <c r="J2900" s="840" t="s">
        <v>15822</v>
      </c>
      <c r="K2900" s="848">
        <f>IFERROR(VLOOKUP(J2900,REAJUSTE!A:AA,27,FALSE),"")</f>
        <v>1.0229999999999999</v>
      </c>
    </row>
    <row r="2901" spans="1:11" ht="18" x14ac:dyDescent="0.2">
      <c r="A2901" s="862">
        <v>2019772</v>
      </c>
      <c r="B2901" s="863" t="s">
        <v>7921</v>
      </c>
      <c r="C2901" s="862" t="s">
        <v>4</v>
      </c>
      <c r="D2901" s="802">
        <f t="shared" si="45"/>
        <v>4769.6899999999996</v>
      </c>
      <c r="G2901" s="872">
        <v>4662.46</v>
      </c>
      <c r="J2901" s="840" t="s">
        <v>15822</v>
      </c>
      <c r="K2901" s="848">
        <f>IFERROR(VLOOKUP(J2901,REAJUSTE!A:AA,27,FALSE),"")</f>
        <v>1.0229999999999999</v>
      </c>
    </row>
    <row r="2902" spans="1:11" ht="18" x14ac:dyDescent="0.2">
      <c r="A2902" s="862">
        <v>2003811</v>
      </c>
      <c r="B2902" s="863" t="s">
        <v>7922</v>
      </c>
      <c r="C2902" s="862" t="s">
        <v>4</v>
      </c>
      <c r="D2902" s="802">
        <f t="shared" si="45"/>
        <v>137.22999999999999</v>
      </c>
      <c r="G2902" s="872">
        <v>134.15</v>
      </c>
      <c r="J2902" s="840" t="s">
        <v>15822</v>
      </c>
      <c r="K2902" s="848">
        <f>IFERROR(VLOOKUP(J2902,REAJUSTE!A:AA,27,FALSE),"")</f>
        <v>1.0229999999999999</v>
      </c>
    </row>
    <row r="2903" spans="1:11" ht="18" x14ac:dyDescent="0.2">
      <c r="A2903" s="862">
        <v>2003812</v>
      </c>
      <c r="B2903" s="863" t="s">
        <v>7923</v>
      </c>
      <c r="C2903" s="862" t="s">
        <v>4</v>
      </c>
      <c r="D2903" s="802">
        <f t="shared" si="45"/>
        <v>162.55000000000001</v>
      </c>
      <c r="G2903" s="872">
        <v>158.9</v>
      </c>
      <c r="J2903" s="840" t="s">
        <v>15822</v>
      </c>
      <c r="K2903" s="848">
        <f>IFERROR(VLOOKUP(J2903,REAJUSTE!A:AA,27,FALSE),"")</f>
        <v>1.0229999999999999</v>
      </c>
    </row>
    <row r="2904" spans="1:11" ht="18" x14ac:dyDescent="0.2">
      <c r="A2904" s="862">
        <v>2003813</v>
      </c>
      <c r="B2904" s="863" t="s">
        <v>7924</v>
      </c>
      <c r="C2904" s="862" t="s">
        <v>4</v>
      </c>
      <c r="D2904" s="802">
        <f t="shared" si="45"/>
        <v>193.88</v>
      </c>
      <c r="G2904" s="872">
        <v>189.53</v>
      </c>
      <c r="J2904" s="840" t="s">
        <v>15822</v>
      </c>
      <c r="K2904" s="848">
        <f>IFERROR(VLOOKUP(J2904,REAJUSTE!A:AA,27,FALSE),"")</f>
        <v>1.0229999999999999</v>
      </c>
    </row>
    <row r="2905" spans="1:11" ht="18" x14ac:dyDescent="0.2">
      <c r="A2905" s="862">
        <v>2003814</v>
      </c>
      <c r="B2905" s="863" t="s">
        <v>7925</v>
      </c>
      <c r="C2905" s="862" t="s">
        <v>4</v>
      </c>
      <c r="D2905" s="802">
        <f t="shared" si="45"/>
        <v>221.21</v>
      </c>
      <c r="G2905" s="872">
        <v>216.24</v>
      </c>
      <c r="J2905" s="840" t="s">
        <v>15822</v>
      </c>
      <c r="K2905" s="848">
        <f>IFERROR(VLOOKUP(J2905,REAJUSTE!A:AA,27,FALSE),"")</f>
        <v>1.0229999999999999</v>
      </c>
    </row>
    <row r="2906" spans="1:11" ht="18" x14ac:dyDescent="0.2">
      <c r="A2906" s="862">
        <v>2003815</v>
      </c>
      <c r="B2906" s="863" t="s">
        <v>7926</v>
      </c>
      <c r="C2906" s="862" t="s">
        <v>4</v>
      </c>
      <c r="D2906" s="802">
        <f t="shared" si="45"/>
        <v>248.53</v>
      </c>
      <c r="G2906" s="872">
        <v>242.95</v>
      </c>
      <c r="J2906" s="840" t="s">
        <v>15822</v>
      </c>
      <c r="K2906" s="848">
        <f>IFERROR(VLOOKUP(J2906,REAJUSTE!A:AA,27,FALSE),"")</f>
        <v>1.0229999999999999</v>
      </c>
    </row>
    <row r="2907" spans="1:11" ht="18" x14ac:dyDescent="0.2">
      <c r="A2907" s="862">
        <v>2003816</v>
      </c>
      <c r="B2907" s="863" t="s">
        <v>7927</v>
      </c>
      <c r="C2907" s="862" t="s">
        <v>4</v>
      </c>
      <c r="D2907" s="802">
        <f t="shared" si="45"/>
        <v>307.2</v>
      </c>
      <c r="G2907" s="872">
        <v>300.3</v>
      </c>
      <c r="J2907" s="840" t="s">
        <v>15822</v>
      </c>
      <c r="K2907" s="848">
        <f>IFERROR(VLOOKUP(J2907,REAJUSTE!A:AA,27,FALSE),"")</f>
        <v>1.0229999999999999</v>
      </c>
    </row>
    <row r="2908" spans="1:11" ht="18" x14ac:dyDescent="0.2">
      <c r="A2908" s="862">
        <v>2003817</v>
      </c>
      <c r="B2908" s="863" t="s">
        <v>7928</v>
      </c>
      <c r="C2908" s="862" t="s">
        <v>4</v>
      </c>
      <c r="D2908" s="802">
        <f t="shared" si="45"/>
        <v>359.85</v>
      </c>
      <c r="G2908" s="872">
        <v>351.76</v>
      </c>
      <c r="J2908" s="840" t="s">
        <v>15822</v>
      </c>
      <c r="K2908" s="848">
        <f>IFERROR(VLOOKUP(J2908,REAJUSTE!A:AA,27,FALSE),"")</f>
        <v>1.0229999999999999</v>
      </c>
    </row>
    <row r="2909" spans="1:11" ht="18" x14ac:dyDescent="0.2">
      <c r="A2909" s="862">
        <v>2003799</v>
      </c>
      <c r="B2909" s="863" t="s">
        <v>7929</v>
      </c>
      <c r="C2909" s="862" t="s">
        <v>4</v>
      </c>
      <c r="D2909" s="802">
        <f t="shared" si="45"/>
        <v>60.63</v>
      </c>
      <c r="G2909" s="872">
        <v>59.27</v>
      </c>
      <c r="J2909" s="840" t="s">
        <v>15822</v>
      </c>
      <c r="K2909" s="848">
        <f>IFERROR(VLOOKUP(J2909,REAJUSTE!A:AA,27,FALSE),"")</f>
        <v>1.0229999999999999</v>
      </c>
    </row>
    <row r="2910" spans="1:11" ht="18" x14ac:dyDescent="0.2">
      <c r="A2910" s="862">
        <v>2003798</v>
      </c>
      <c r="B2910" s="863" t="s">
        <v>7930</v>
      </c>
      <c r="C2910" s="862" t="s">
        <v>4</v>
      </c>
      <c r="D2910" s="802">
        <f t="shared" si="45"/>
        <v>50.9</v>
      </c>
      <c r="G2910" s="872">
        <v>49.76</v>
      </c>
      <c r="J2910" s="840" t="s">
        <v>15822</v>
      </c>
      <c r="K2910" s="848">
        <f>IFERROR(VLOOKUP(J2910,REAJUSTE!A:AA,27,FALSE),"")</f>
        <v>1.0229999999999999</v>
      </c>
    </row>
    <row r="2911" spans="1:11" ht="18" x14ac:dyDescent="0.2">
      <c r="A2911" s="862">
        <v>2003801</v>
      </c>
      <c r="B2911" s="863" t="s">
        <v>7931</v>
      </c>
      <c r="C2911" s="862" t="s">
        <v>4</v>
      </c>
      <c r="D2911" s="802">
        <f t="shared" si="45"/>
        <v>76.7</v>
      </c>
      <c r="G2911" s="872">
        <v>74.98</v>
      </c>
      <c r="J2911" s="840" t="s">
        <v>15822</v>
      </c>
      <c r="K2911" s="848">
        <f>IFERROR(VLOOKUP(J2911,REAJUSTE!A:AA,27,FALSE),"")</f>
        <v>1.0229999999999999</v>
      </c>
    </row>
    <row r="2912" spans="1:11" ht="18" x14ac:dyDescent="0.2">
      <c r="A2912" s="862">
        <v>2003800</v>
      </c>
      <c r="B2912" s="863" t="s">
        <v>7932</v>
      </c>
      <c r="C2912" s="862" t="s">
        <v>4</v>
      </c>
      <c r="D2912" s="802">
        <f t="shared" si="45"/>
        <v>63.03</v>
      </c>
      <c r="G2912" s="872">
        <v>61.62</v>
      </c>
      <c r="J2912" s="840" t="s">
        <v>15822</v>
      </c>
      <c r="K2912" s="848">
        <f>IFERROR(VLOOKUP(J2912,REAJUSTE!A:AA,27,FALSE),"")</f>
        <v>1.0229999999999999</v>
      </c>
    </row>
    <row r="2913" spans="1:11" ht="15" x14ac:dyDescent="0.2">
      <c r="A2913" s="862">
        <v>2003714</v>
      </c>
      <c r="B2913" s="863" t="s">
        <v>2510</v>
      </c>
      <c r="C2913" s="862" t="s">
        <v>587</v>
      </c>
      <c r="D2913" s="802">
        <f t="shared" si="45"/>
        <v>1595.61</v>
      </c>
      <c r="G2913" s="872">
        <v>1559.74</v>
      </c>
      <c r="J2913" s="840" t="s">
        <v>15822</v>
      </c>
      <c r="K2913" s="848">
        <f>IFERROR(VLOOKUP(J2913,REAJUSTE!A:AA,27,FALSE),"")</f>
        <v>1.0229999999999999</v>
      </c>
    </row>
    <row r="2914" spans="1:11" ht="15" x14ac:dyDescent="0.2">
      <c r="A2914" s="862">
        <v>2003713</v>
      </c>
      <c r="B2914" s="863" t="s">
        <v>7933</v>
      </c>
      <c r="C2914" s="862" t="s">
        <v>587</v>
      </c>
      <c r="D2914" s="802">
        <f t="shared" si="45"/>
        <v>1550.49</v>
      </c>
      <c r="G2914" s="872">
        <v>1515.64</v>
      </c>
      <c r="J2914" s="840" t="s">
        <v>15822</v>
      </c>
      <c r="K2914" s="848">
        <f>IFERROR(VLOOKUP(J2914,REAJUSTE!A:AA,27,FALSE),"")</f>
        <v>1.0229999999999999</v>
      </c>
    </row>
    <row r="2915" spans="1:11" ht="15" x14ac:dyDescent="0.2">
      <c r="A2915" s="862">
        <v>2003716</v>
      </c>
      <c r="B2915" s="863" t="s">
        <v>7934</v>
      </c>
      <c r="C2915" s="862" t="s">
        <v>587</v>
      </c>
      <c r="D2915" s="802">
        <f t="shared" si="45"/>
        <v>1867.69</v>
      </c>
      <c r="G2915" s="872">
        <v>1825.7</v>
      </c>
      <c r="J2915" s="840" t="s">
        <v>15822</v>
      </c>
      <c r="K2915" s="848">
        <f>IFERROR(VLOOKUP(J2915,REAJUSTE!A:AA,27,FALSE),"")</f>
        <v>1.0229999999999999</v>
      </c>
    </row>
    <row r="2916" spans="1:11" ht="15" x14ac:dyDescent="0.2">
      <c r="A2916" s="862">
        <v>2003715</v>
      </c>
      <c r="B2916" s="863" t="s">
        <v>7935</v>
      </c>
      <c r="C2916" s="862" t="s">
        <v>587</v>
      </c>
      <c r="D2916" s="802">
        <f t="shared" si="45"/>
        <v>1815.12</v>
      </c>
      <c r="G2916" s="872">
        <v>1774.32</v>
      </c>
      <c r="J2916" s="840" t="s">
        <v>15822</v>
      </c>
      <c r="K2916" s="848">
        <f>IFERROR(VLOOKUP(J2916,REAJUSTE!A:AA,27,FALSE),"")</f>
        <v>1.0229999999999999</v>
      </c>
    </row>
    <row r="2917" spans="1:11" ht="15" x14ac:dyDescent="0.2">
      <c r="A2917" s="862">
        <v>2003718</v>
      </c>
      <c r="B2917" s="863" t="s">
        <v>7936</v>
      </c>
      <c r="C2917" s="862" t="s">
        <v>587</v>
      </c>
      <c r="D2917" s="802">
        <f t="shared" si="45"/>
        <v>2133.59</v>
      </c>
      <c r="G2917" s="872">
        <v>2085.63</v>
      </c>
      <c r="J2917" s="840" t="s">
        <v>15822</v>
      </c>
      <c r="K2917" s="848">
        <f>IFERROR(VLOOKUP(J2917,REAJUSTE!A:AA,27,FALSE),"")</f>
        <v>1.0229999999999999</v>
      </c>
    </row>
    <row r="2918" spans="1:11" ht="15" x14ac:dyDescent="0.2">
      <c r="A2918" s="862">
        <v>2003717</v>
      </c>
      <c r="B2918" s="863" t="s">
        <v>2511</v>
      </c>
      <c r="C2918" s="862" t="s">
        <v>587</v>
      </c>
      <c r="D2918" s="802">
        <f t="shared" si="45"/>
        <v>2074.94</v>
      </c>
      <c r="G2918" s="872">
        <v>2028.29</v>
      </c>
      <c r="J2918" s="840" t="s">
        <v>15822</v>
      </c>
      <c r="K2918" s="848">
        <f>IFERROR(VLOOKUP(J2918,REAJUSTE!A:AA,27,FALSE),"")</f>
        <v>1.0229999999999999</v>
      </c>
    </row>
    <row r="2919" spans="1:11" ht="15" x14ac:dyDescent="0.2">
      <c r="A2919" s="862">
        <v>2003720</v>
      </c>
      <c r="B2919" s="863" t="s">
        <v>7937</v>
      </c>
      <c r="C2919" s="862" t="s">
        <v>587</v>
      </c>
      <c r="D2919" s="802">
        <f t="shared" si="45"/>
        <v>2405.63</v>
      </c>
      <c r="G2919" s="872">
        <v>2351.5500000000002</v>
      </c>
      <c r="J2919" s="840" t="s">
        <v>15822</v>
      </c>
      <c r="K2919" s="848">
        <f>IFERROR(VLOOKUP(J2919,REAJUSTE!A:AA,27,FALSE),"")</f>
        <v>1.0229999999999999</v>
      </c>
    </row>
    <row r="2920" spans="1:11" ht="15" x14ac:dyDescent="0.2">
      <c r="A2920" s="862">
        <v>2003719</v>
      </c>
      <c r="B2920" s="863" t="s">
        <v>7938</v>
      </c>
      <c r="C2920" s="862" t="s">
        <v>587</v>
      </c>
      <c r="D2920" s="802">
        <f t="shared" si="45"/>
        <v>2339.52</v>
      </c>
      <c r="G2920" s="872">
        <v>2286.9299999999998</v>
      </c>
      <c r="J2920" s="840" t="s">
        <v>15822</v>
      </c>
      <c r="K2920" s="848">
        <f>IFERROR(VLOOKUP(J2920,REAJUSTE!A:AA,27,FALSE),"")</f>
        <v>1.0229999999999999</v>
      </c>
    </row>
    <row r="2921" spans="1:11" ht="15" x14ac:dyDescent="0.2">
      <c r="A2921" s="862">
        <v>2003722</v>
      </c>
      <c r="B2921" s="863" t="s">
        <v>7939</v>
      </c>
      <c r="C2921" s="862" t="s">
        <v>587</v>
      </c>
      <c r="D2921" s="802">
        <f t="shared" si="45"/>
        <v>2671.53</v>
      </c>
      <c r="G2921" s="872">
        <v>2611.4699999999998</v>
      </c>
      <c r="J2921" s="840" t="s">
        <v>15822</v>
      </c>
      <c r="K2921" s="848">
        <f>IFERROR(VLOOKUP(J2921,REAJUSTE!A:AA,27,FALSE),"")</f>
        <v>1.0229999999999999</v>
      </c>
    </row>
    <row r="2922" spans="1:11" ht="15" x14ac:dyDescent="0.2">
      <c r="A2922" s="862">
        <v>2003721</v>
      </c>
      <c r="B2922" s="863" t="s">
        <v>7940</v>
      </c>
      <c r="C2922" s="862" t="s">
        <v>587</v>
      </c>
      <c r="D2922" s="802">
        <f t="shared" si="45"/>
        <v>2599.35</v>
      </c>
      <c r="G2922" s="872">
        <v>2540.91</v>
      </c>
      <c r="J2922" s="840" t="s">
        <v>15822</v>
      </c>
      <c r="K2922" s="848">
        <f>IFERROR(VLOOKUP(J2922,REAJUSTE!A:AA,27,FALSE),"")</f>
        <v>1.0229999999999999</v>
      </c>
    </row>
    <row r="2923" spans="1:11" ht="15" x14ac:dyDescent="0.2">
      <c r="A2923" s="862">
        <v>2003724</v>
      </c>
      <c r="B2923" s="863" t="s">
        <v>7941</v>
      </c>
      <c r="C2923" s="862" t="s">
        <v>587</v>
      </c>
      <c r="D2923" s="802">
        <f t="shared" si="45"/>
        <v>2943.61</v>
      </c>
      <c r="G2923" s="872">
        <v>2877.43</v>
      </c>
      <c r="J2923" s="840" t="s">
        <v>15822</v>
      </c>
      <c r="K2923" s="848">
        <f>IFERROR(VLOOKUP(J2923,REAJUSTE!A:AA,27,FALSE),"")</f>
        <v>1.0229999999999999</v>
      </c>
    </row>
    <row r="2924" spans="1:11" ht="15" x14ac:dyDescent="0.2">
      <c r="A2924" s="862">
        <v>2003723</v>
      </c>
      <c r="B2924" s="863" t="s">
        <v>7942</v>
      </c>
      <c r="C2924" s="862" t="s">
        <v>587</v>
      </c>
      <c r="D2924" s="802">
        <f t="shared" si="45"/>
        <v>2863.98</v>
      </c>
      <c r="G2924" s="872">
        <v>2799.59</v>
      </c>
      <c r="J2924" s="840" t="s">
        <v>15822</v>
      </c>
      <c r="K2924" s="848">
        <f>IFERROR(VLOOKUP(J2924,REAJUSTE!A:AA,27,FALSE),"")</f>
        <v>1.0229999999999999</v>
      </c>
    </row>
    <row r="2925" spans="1:11" ht="15" x14ac:dyDescent="0.2">
      <c r="A2925" s="862">
        <v>2003726</v>
      </c>
      <c r="B2925" s="863" t="s">
        <v>7943</v>
      </c>
      <c r="C2925" s="862" t="s">
        <v>587</v>
      </c>
      <c r="D2925" s="802">
        <f t="shared" si="45"/>
        <v>3209.51</v>
      </c>
      <c r="G2925" s="872">
        <v>3137.36</v>
      </c>
      <c r="J2925" s="840" t="s">
        <v>15822</v>
      </c>
      <c r="K2925" s="848">
        <f>IFERROR(VLOOKUP(J2925,REAJUSTE!A:AA,27,FALSE),"")</f>
        <v>1.0229999999999999</v>
      </c>
    </row>
    <row r="2926" spans="1:11" ht="15" x14ac:dyDescent="0.2">
      <c r="A2926" s="862">
        <v>2003725</v>
      </c>
      <c r="B2926" s="863" t="s">
        <v>2512</v>
      </c>
      <c r="C2926" s="862" t="s">
        <v>587</v>
      </c>
      <c r="D2926" s="802">
        <f t="shared" si="45"/>
        <v>3123.8</v>
      </c>
      <c r="G2926" s="872">
        <v>3053.57</v>
      </c>
      <c r="J2926" s="840" t="s">
        <v>15822</v>
      </c>
      <c r="K2926" s="848">
        <f>IFERROR(VLOOKUP(J2926,REAJUSTE!A:AA,27,FALSE),"")</f>
        <v>1.0229999999999999</v>
      </c>
    </row>
    <row r="2927" spans="1:11" ht="15" x14ac:dyDescent="0.2">
      <c r="A2927" s="862">
        <v>2003859</v>
      </c>
      <c r="B2927" s="863" t="s">
        <v>7944</v>
      </c>
      <c r="C2927" s="862" t="s">
        <v>61</v>
      </c>
      <c r="D2927" s="802">
        <f t="shared" si="45"/>
        <v>67.489999999999995</v>
      </c>
      <c r="G2927" s="872">
        <v>65.98</v>
      </c>
      <c r="J2927" s="840" t="s">
        <v>15822</v>
      </c>
      <c r="K2927" s="848">
        <f>IFERROR(VLOOKUP(J2927,REAJUSTE!A:AA,27,FALSE),"")</f>
        <v>1.0229999999999999</v>
      </c>
    </row>
    <row r="2928" spans="1:11" ht="15" x14ac:dyDescent="0.2">
      <c r="A2928" s="862">
        <v>2003861</v>
      </c>
      <c r="B2928" s="863" t="s">
        <v>2513</v>
      </c>
      <c r="C2928" s="862" t="s">
        <v>4</v>
      </c>
      <c r="D2928" s="802">
        <f t="shared" si="45"/>
        <v>25.72</v>
      </c>
      <c r="G2928" s="872">
        <v>25.15</v>
      </c>
      <c r="J2928" s="840" t="s">
        <v>15822</v>
      </c>
      <c r="K2928" s="848">
        <f>IFERROR(VLOOKUP(J2928,REAJUSTE!A:AA,27,FALSE),"")</f>
        <v>1.0229999999999999</v>
      </c>
    </row>
    <row r="2929" spans="1:11" ht="15" x14ac:dyDescent="0.2">
      <c r="A2929" s="862">
        <v>2003862</v>
      </c>
      <c r="B2929" s="863" t="s">
        <v>2514</v>
      </c>
      <c r="C2929" s="862" t="s">
        <v>4</v>
      </c>
      <c r="D2929" s="802">
        <f t="shared" si="45"/>
        <v>22.03</v>
      </c>
      <c r="G2929" s="872">
        <v>21.54</v>
      </c>
      <c r="J2929" s="840" t="s">
        <v>15822</v>
      </c>
      <c r="K2929" s="848">
        <f>IFERROR(VLOOKUP(J2929,REAJUSTE!A:AA,27,FALSE),"")</f>
        <v>1.0229999999999999</v>
      </c>
    </row>
    <row r="2930" spans="1:11" ht="15" x14ac:dyDescent="0.2">
      <c r="A2930" s="862">
        <v>2003411</v>
      </c>
      <c r="B2930" s="863" t="s">
        <v>28233</v>
      </c>
      <c r="C2930" s="862" t="s">
        <v>4</v>
      </c>
      <c r="D2930" s="802">
        <f t="shared" si="45"/>
        <v>778.72</v>
      </c>
      <c r="G2930" s="872">
        <v>761.22</v>
      </c>
      <c r="J2930" s="840" t="s">
        <v>15822</v>
      </c>
      <c r="K2930" s="848">
        <f>IFERROR(VLOOKUP(J2930,REAJUSTE!A:AA,27,FALSE),"")</f>
        <v>1.0229999999999999</v>
      </c>
    </row>
    <row r="2931" spans="1:11" ht="15" x14ac:dyDescent="0.2">
      <c r="A2931" s="862">
        <v>2003410</v>
      </c>
      <c r="B2931" s="863" t="s">
        <v>28234</v>
      </c>
      <c r="C2931" s="862" t="s">
        <v>4</v>
      </c>
      <c r="D2931" s="802">
        <f t="shared" si="45"/>
        <v>714.77</v>
      </c>
      <c r="G2931" s="872">
        <v>698.7</v>
      </c>
      <c r="J2931" s="840" t="s">
        <v>15822</v>
      </c>
      <c r="K2931" s="848">
        <f>IFERROR(VLOOKUP(J2931,REAJUSTE!A:AA,27,FALSE),"")</f>
        <v>1.0229999999999999</v>
      </c>
    </row>
    <row r="2932" spans="1:11" ht="15" x14ac:dyDescent="0.2">
      <c r="A2932" s="862">
        <v>2003415</v>
      </c>
      <c r="B2932" s="863" t="s">
        <v>28235</v>
      </c>
      <c r="C2932" s="862" t="s">
        <v>4</v>
      </c>
      <c r="D2932" s="802">
        <f t="shared" si="45"/>
        <v>855.94</v>
      </c>
      <c r="G2932" s="872">
        <v>836.7</v>
      </c>
      <c r="J2932" s="840" t="s">
        <v>15822</v>
      </c>
      <c r="K2932" s="848">
        <f>IFERROR(VLOOKUP(J2932,REAJUSTE!A:AA,27,FALSE),"")</f>
        <v>1.0229999999999999</v>
      </c>
    </row>
    <row r="2933" spans="1:11" ht="15" x14ac:dyDescent="0.2">
      <c r="A2933" s="862">
        <v>2003414</v>
      </c>
      <c r="B2933" s="863" t="s">
        <v>28236</v>
      </c>
      <c r="C2933" s="862" t="s">
        <v>4</v>
      </c>
      <c r="D2933" s="802">
        <f t="shared" si="45"/>
        <v>785.1</v>
      </c>
      <c r="G2933" s="872">
        <v>767.45</v>
      </c>
      <c r="J2933" s="840" t="s">
        <v>15822</v>
      </c>
      <c r="K2933" s="848">
        <f>IFERROR(VLOOKUP(J2933,REAJUSTE!A:AA,27,FALSE),"")</f>
        <v>1.0229999999999999</v>
      </c>
    </row>
    <row r="2934" spans="1:11" ht="15" x14ac:dyDescent="0.2">
      <c r="A2934" s="862">
        <v>2003419</v>
      </c>
      <c r="B2934" s="863" t="s">
        <v>28237</v>
      </c>
      <c r="C2934" s="862" t="s">
        <v>4</v>
      </c>
      <c r="D2934" s="802">
        <f t="shared" si="45"/>
        <v>1037.0899999999999</v>
      </c>
      <c r="G2934" s="872">
        <v>1013.78</v>
      </c>
      <c r="J2934" s="840" t="s">
        <v>15822</v>
      </c>
      <c r="K2934" s="848">
        <f>IFERROR(VLOOKUP(J2934,REAJUSTE!A:AA,27,FALSE),"")</f>
        <v>1.0229999999999999</v>
      </c>
    </row>
    <row r="2935" spans="1:11" ht="15" x14ac:dyDescent="0.2">
      <c r="A2935" s="862">
        <v>2003418</v>
      </c>
      <c r="B2935" s="863" t="s">
        <v>28238</v>
      </c>
      <c r="C2935" s="862" t="s">
        <v>4</v>
      </c>
      <c r="D2935" s="802">
        <f t="shared" si="45"/>
        <v>948.12</v>
      </c>
      <c r="G2935" s="872">
        <v>926.81</v>
      </c>
      <c r="J2935" s="840" t="s">
        <v>15822</v>
      </c>
      <c r="K2935" s="848">
        <f>IFERROR(VLOOKUP(J2935,REAJUSTE!A:AA,27,FALSE),"")</f>
        <v>1.0229999999999999</v>
      </c>
    </row>
    <row r="2936" spans="1:11" ht="15" x14ac:dyDescent="0.2">
      <c r="A2936" s="862">
        <v>2003423</v>
      </c>
      <c r="B2936" s="863" t="s">
        <v>28239</v>
      </c>
      <c r="C2936" s="862" t="s">
        <v>4</v>
      </c>
      <c r="D2936" s="802">
        <f t="shared" si="45"/>
        <v>1190.58</v>
      </c>
      <c r="G2936" s="872">
        <v>1163.82</v>
      </c>
      <c r="J2936" s="840" t="s">
        <v>15822</v>
      </c>
      <c r="K2936" s="848">
        <f>IFERROR(VLOOKUP(J2936,REAJUSTE!A:AA,27,FALSE),"")</f>
        <v>1.0229999999999999</v>
      </c>
    </row>
    <row r="2937" spans="1:11" ht="15" x14ac:dyDescent="0.2">
      <c r="A2937" s="862">
        <v>2003422</v>
      </c>
      <c r="B2937" s="863" t="s">
        <v>28240</v>
      </c>
      <c r="C2937" s="862" t="s">
        <v>4</v>
      </c>
      <c r="D2937" s="802">
        <f t="shared" si="45"/>
        <v>1088.93</v>
      </c>
      <c r="G2937" s="872">
        <v>1064.45</v>
      </c>
      <c r="J2937" s="840" t="s">
        <v>15822</v>
      </c>
      <c r="K2937" s="848">
        <f>IFERROR(VLOOKUP(J2937,REAJUSTE!A:AA,27,FALSE),"")</f>
        <v>1.0229999999999999</v>
      </c>
    </row>
    <row r="2938" spans="1:11" ht="15" x14ac:dyDescent="0.2">
      <c r="A2938" s="862">
        <v>2003427</v>
      </c>
      <c r="B2938" s="863" t="s">
        <v>28241</v>
      </c>
      <c r="C2938" s="862" t="s">
        <v>4</v>
      </c>
      <c r="D2938" s="802">
        <f t="shared" si="45"/>
        <v>1415.5</v>
      </c>
      <c r="G2938" s="872">
        <v>1383.68</v>
      </c>
      <c r="J2938" s="840" t="s">
        <v>15822</v>
      </c>
      <c r="K2938" s="848">
        <f>IFERROR(VLOOKUP(J2938,REAJUSTE!A:AA,27,FALSE),"")</f>
        <v>1.0229999999999999</v>
      </c>
    </row>
    <row r="2939" spans="1:11" ht="15" x14ac:dyDescent="0.2">
      <c r="A2939" s="862">
        <v>2003426</v>
      </c>
      <c r="B2939" s="863" t="s">
        <v>28242</v>
      </c>
      <c r="C2939" s="862" t="s">
        <v>4</v>
      </c>
      <c r="D2939" s="802">
        <f t="shared" si="45"/>
        <v>1294.25</v>
      </c>
      <c r="G2939" s="872">
        <v>1265.1600000000001</v>
      </c>
      <c r="J2939" s="840" t="s">
        <v>15822</v>
      </c>
      <c r="K2939" s="848">
        <f>IFERROR(VLOOKUP(J2939,REAJUSTE!A:AA,27,FALSE),"")</f>
        <v>1.0229999999999999</v>
      </c>
    </row>
    <row r="2940" spans="1:11" ht="15" x14ac:dyDescent="0.2">
      <c r="A2940" s="862">
        <v>2003431</v>
      </c>
      <c r="B2940" s="863" t="s">
        <v>28243</v>
      </c>
      <c r="C2940" s="862" t="s">
        <v>4</v>
      </c>
      <c r="D2940" s="802">
        <f t="shared" si="45"/>
        <v>1567.97</v>
      </c>
      <c r="G2940" s="872">
        <v>1532.72</v>
      </c>
      <c r="J2940" s="840" t="s">
        <v>15822</v>
      </c>
      <c r="K2940" s="848">
        <f>IFERROR(VLOOKUP(J2940,REAJUSTE!A:AA,27,FALSE),"")</f>
        <v>1.0229999999999999</v>
      </c>
    </row>
    <row r="2941" spans="1:11" ht="15" x14ac:dyDescent="0.2">
      <c r="A2941" s="862">
        <v>2003430</v>
      </c>
      <c r="B2941" s="863" t="s">
        <v>28244</v>
      </c>
      <c r="C2941" s="862" t="s">
        <v>4</v>
      </c>
      <c r="D2941" s="802">
        <f t="shared" si="45"/>
        <v>1424.68</v>
      </c>
      <c r="G2941" s="872">
        <v>1392.65</v>
      </c>
      <c r="J2941" s="840" t="s">
        <v>15822</v>
      </c>
      <c r="K2941" s="848">
        <f>IFERROR(VLOOKUP(J2941,REAJUSTE!A:AA,27,FALSE),"")</f>
        <v>1.0229999999999999</v>
      </c>
    </row>
    <row r="2942" spans="1:11" ht="15" x14ac:dyDescent="0.2">
      <c r="A2942" s="862">
        <v>2003435</v>
      </c>
      <c r="B2942" s="863" t="s">
        <v>28245</v>
      </c>
      <c r="C2942" s="862" t="s">
        <v>4</v>
      </c>
      <c r="D2942" s="802">
        <f t="shared" si="45"/>
        <v>1813.9</v>
      </c>
      <c r="G2942" s="872">
        <v>1773.12</v>
      </c>
      <c r="J2942" s="840" t="s">
        <v>15822</v>
      </c>
      <c r="K2942" s="848">
        <f>IFERROR(VLOOKUP(J2942,REAJUSTE!A:AA,27,FALSE),"")</f>
        <v>1.0229999999999999</v>
      </c>
    </row>
    <row r="2943" spans="1:11" ht="15" x14ac:dyDescent="0.2">
      <c r="A2943" s="862">
        <v>2003434</v>
      </c>
      <c r="B2943" s="863" t="s">
        <v>28246</v>
      </c>
      <c r="C2943" s="862" t="s">
        <v>4</v>
      </c>
      <c r="D2943" s="802">
        <f t="shared" si="45"/>
        <v>1648.85</v>
      </c>
      <c r="G2943" s="872">
        <v>1611.78</v>
      </c>
      <c r="J2943" s="840" t="s">
        <v>15822</v>
      </c>
      <c r="K2943" s="848">
        <f>IFERROR(VLOOKUP(J2943,REAJUSTE!A:AA,27,FALSE),"")</f>
        <v>1.0229999999999999</v>
      </c>
    </row>
    <row r="2944" spans="1:11" ht="15" x14ac:dyDescent="0.2">
      <c r="A2944" s="862">
        <v>2003439</v>
      </c>
      <c r="B2944" s="863" t="s">
        <v>28247</v>
      </c>
      <c r="C2944" s="862" t="s">
        <v>4</v>
      </c>
      <c r="D2944" s="802">
        <f t="shared" si="45"/>
        <v>2123.15</v>
      </c>
      <c r="G2944" s="872">
        <v>2075.42</v>
      </c>
      <c r="J2944" s="840" t="s">
        <v>15822</v>
      </c>
      <c r="K2944" s="848">
        <f>IFERROR(VLOOKUP(J2944,REAJUSTE!A:AA,27,FALSE),"")</f>
        <v>1.0229999999999999</v>
      </c>
    </row>
    <row r="2945" spans="1:11" ht="15" x14ac:dyDescent="0.2">
      <c r="A2945" s="862">
        <v>2003438</v>
      </c>
      <c r="B2945" s="863" t="s">
        <v>28248</v>
      </c>
      <c r="C2945" s="862" t="s">
        <v>4</v>
      </c>
      <c r="D2945" s="802">
        <f t="shared" si="45"/>
        <v>1930.92</v>
      </c>
      <c r="G2945" s="872">
        <v>1887.51</v>
      </c>
      <c r="J2945" s="840" t="s">
        <v>15822</v>
      </c>
      <c r="K2945" s="848">
        <f>IFERROR(VLOOKUP(J2945,REAJUSTE!A:AA,27,FALSE),"")</f>
        <v>1.0229999999999999</v>
      </c>
    </row>
    <row r="2946" spans="1:11" ht="15" x14ac:dyDescent="0.2">
      <c r="A2946" s="862">
        <v>2003167</v>
      </c>
      <c r="B2946" s="863" t="s">
        <v>28249</v>
      </c>
      <c r="C2946" s="862" t="s">
        <v>4</v>
      </c>
      <c r="D2946" s="802">
        <f t="shared" si="45"/>
        <v>2084.65</v>
      </c>
      <c r="G2946" s="872">
        <v>2037.79</v>
      </c>
      <c r="J2946" s="840" t="s">
        <v>15822</v>
      </c>
      <c r="K2946" s="848">
        <f>IFERROR(VLOOKUP(J2946,REAJUSTE!A:AA,27,FALSE),"")</f>
        <v>1.0229999999999999</v>
      </c>
    </row>
    <row r="2947" spans="1:11" ht="15" x14ac:dyDescent="0.2">
      <c r="A2947" s="862">
        <v>2003168</v>
      </c>
      <c r="B2947" s="863" t="s">
        <v>28250</v>
      </c>
      <c r="C2947" s="862" t="s">
        <v>4</v>
      </c>
      <c r="D2947" s="802">
        <f t="shared" si="45"/>
        <v>1887.04</v>
      </c>
      <c r="G2947" s="872">
        <v>1844.62</v>
      </c>
      <c r="J2947" s="840" t="s">
        <v>15822</v>
      </c>
      <c r="K2947" s="848">
        <f>IFERROR(VLOOKUP(J2947,REAJUSTE!A:AA,27,FALSE),"")</f>
        <v>1.0229999999999999</v>
      </c>
    </row>
    <row r="2948" spans="1:11" ht="15" x14ac:dyDescent="0.2">
      <c r="A2948" s="862">
        <v>2003407</v>
      </c>
      <c r="B2948" s="863" t="s">
        <v>28251</v>
      </c>
      <c r="C2948" s="862" t="s">
        <v>4</v>
      </c>
      <c r="D2948" s="802">
        <f t="shared" si="45"/>
        <v>665.36</v>
      </c>
      <c r="G2948" s="872">
        <v>650.41</v>
      </c>
      <c r="J2948" s="840" t="s">
        <v>15822</v>
      </c>
      <c r="K2948" s="848">
        <f>IFERROR(VLOOKUP(J2948,REAJUSTE!A:AA,27,FALSE),"")</f>
        <v>1.0229999999999999</v>
      </c>
    </row>
    <row r="2949" spans="1:11" ht="15" x14ac:dyDescent="0.2">
      <c r="A2949" s="862">
        <v>2003406</v>
      </c>
      <c r="B2949" s="863" t="s">
        <v>28252</v>
      </c>
      <c r="C2949" s="862" t="s">
        <v>4</v>
      </c>
      <c r="D2949" s="802">
        <f t="shared" si="45"/>
        <v>615.87</v>
      </c>
      <c r="G2949" s="872">
        <v>602.03</v>
      </c>
      <c r="J2949" s="840" t="s">
        <v>15822</v>
      </c>
      <c r="K2949" s="848">
        <f>IFERROR(VLOOKUP(J2949,REAJUSTE!A:AA,27,FALSE),"")</f>
        <v>1.0229999999999999</v>
      </c>
    </row>
    <row r="2950" spans="1:11" ht="15" x14ac:dyDescent="0.2">
      <c r="A2950" s="862">
        <v>2003169</v>
      </c>
      <c r="B2950" s="863" t="s">
        <v>28253</v>
      </c>
      <c r="C2950" s="862" t="s">
        <v>4</v>
      </c>
      <c r="D2950" s="802">
        <f t="shared" si="45"/>
        <v>2695.17</v>
      </c>
      <c r="G2950" s="872">
        <v>2634.58</v>
      </c>
      <c r="J2950" s="840" t="s">
        <v>15822</v>
      </c>
      <c r="K2950" s="848">
        <f>IFERROR(VLOOKUP(J2950,REAJUSTE!A:AA,27,FALSE),"")</f>
        <v>1.0229999999999999</v>
      </c>
    </row>
    <row r="2951" spans="1:11" ht="15" x14ac:dyDescent="0.2">
      <c r="A2951" s="862">
        <v>2003170</v>
      </c>
      <c r="B2951" s="863" t="s">
        <v>28254</v>
      </c>
      <c r="C2951" s="862" t="s">
        <v>4</v>
      </c>
      <c r="D2951" s="802">
        <f t="shared" si="45"/>
        <v>2442.11</v>
      </c>
      <c r="G2951" s="872">
        <v>2387.21</v>
      </c>
      <c r="J2951" s="840" t="s">
        <v>15822</v>
      </c>
      <c r="K2951" s="848">
        <f>IFERROR(VLOOKUP(J2951,REAJUSTE!A:AA,27,FALSE),"")</f>
        <v>1.0229999999999999</v>
      </c>
    </row>
    <row r="2952" spans="1:11" ht="15" x14ac:dyDescent="0.2">
      <c r="A2952" s="862">
        <v>2003389</v>
      </c>
      <c r="B2952" s="863" t="s">
        <v>28255</v>
      </c>
      <c r="C2952" s="862" t="s">
        <v>4</v>
      </c>
      <c r="D2952" s="802">
        <f t="shared" si="45"/>
        <v>229.11</v>
      </c>
      <c r="G2952" s="872">
        <v>223.96</v>
      </c>
      <c r="J2952" s="840" t="s">
        <v>15822</v>
      </c>
      <c r="K2952" s="848">
        <f>IFERROR(VLOOKUP(J2952,REAJUSTE!A:AA,27,FALSE),"")</f>
        <v>1.0229999999999999</v>
      </c>
    </row>
    <row r="2953" spans="1:11" ht="15" x14ac:dyDescent="0.2">
      <c r="A2953" s="862">
        <v>2003388</v>
      </c>
      <c r="B2953" s="863" t="s">
        <v>28256</v>
      </c>
      <c r="C2953" s="862" t="s">
        <v>4</v>
      </c>
      <c r="D2953" s="802">
        <f t="shared" si="45"/>
        <v>207.95</v>
      </c>
      <c r="G2953" s="872">
        <v>203.28</v>
      </c>
      <c r="J2953" s="840" t="s">
        <v>15822</v>
      </c>
      <c r="K2953" s="848">
        <f>IFERROR(VLOOKUP(J2953,REAJUSTE!A:AA,27,FALSE),"")</f>
        <v>1.0229999999999999</v>
      </c>
    </row>
    <row r="2954" spans="1:11" ht="15" x14ac:dyDescent="0.2">
      <c r="A2954" s="862">
        <v>2003393</v>
      </c>
      <c r="B2954" s="863" t="s">
        <v>28257</v>
      </c>
      <c r="C2954" s="862" t="s">
        <v>4</v>
      </c>
      <c r="D2954" s="802">
        <f t="shared" si="45"/>
        <v>360.11</v>
      </c>
      <c r="G2954" s="872">
        <v>352.02</v>
      </c>
      <c r="J2954" s="840" t="s">
        <v>15822</v>
      </c>
      <c r="K2954" s="848">
        <f>IFERROR(VLOOKUP(J2954,REAJUSTE!A:AA,27,FALSE),"")</f>
        <v>1.0229999999999999</v>
      </c>
    </row>
    <row r="2955" spans="1:11" ht="15" x14ac:dyDescent="0.2">
      <c r="A2955" s="862">
        <v>2003392</v>
      </c>
      <c r="B2955" s="863" t="s">
        <v>28258</v>
      </c>
      <c r="C2955" s="862" t="s">
        <v>4</v>
      </c>
      <c r="D2955" s="802">
        <f t="shared" ref="D2955:D3018" si="46">TRUNC(G2955*K2955,2)</f>
        <v>331.23</v>
      </c>
      <c r="G2955" s="872">
        <v>323.79000000000002</v>
      </c>
      <c r="J2955" s="840" t="s">
        <v>15822</v>
      </c>
      <c r="K2955" s="848">
        <f>IFERROR(VLOOKUP(J2955,REAJUSTE!A:AA,27,FALSE),"")</f>
        <v>1.0229999999999999</v>
      </c>
    </row>
    <row r="2956" spans="1:11" ht="15" x14ac:dyDescent="0.2">
      <c r="A2956" s="862">
        <v>2003173</v>
      </c>
      <c r="B2956" s="863" t="s">
        <v>28259</v>
      </c>
      <c r="C2956" s="862" t="s">
        <v>4</v>
      </c>
      <c r="D2956" s="802">
        <f t="shared" si="46"/>
        <v>865.55</v>
      </c>
      <c r="G2956" s="872">
        <v>846.09</v>
      </c>
      <c r="J2956" s="840" t="s">
        <v>15822</v>
      </c>
      <c r="K2956" s="848">
        <f>IFERROR(VLOOKUP(J2956,REAJUSTE!A:AA,27,FALSE),"")</f>
        <v>1.0229999999999999</v>
      </c>
    </row>
    <row r="2957" spans="1:11" ht="15" x14ac:dyDescent="0.2">
      <c r="A2957" s="862">
        <v>2003174</v>
      </c>
      <c r="B2957" s="863" t="s">
        <v>28260</v>
      </c>
      <c r="C2957" s="862" t="s">
        <v>4</v>
      </c>
      <c r="D2957" s="802">
        <f t="shared" si="46"/>
        <v>799.64</v>
      </c>
      <c r="G2957" s="872">
        <v>781.67</v>
      </c>
      <c r="J2957" s="840" t="s">
        <v>15822</v>
      </c>
      <c r="K2957" s="848">
        <f>IFERROR(VLOOKUP(J2957,REAJUSTE!A:AA,27,FALSE),"")</f>
        <v>1.0229999999999999</v>
      </c>
    </row>
    <row r="2958" spans="1:11" ht="15" x14ac:dyDescent="0.2">
      <c r="A2958" s="862">
        <v>2003171</v>
      </c>
      <c r="B2958" s="863" t="s">
        <v>28261</v>
      </c>
      <c r="C2958" s="862" t="s">
        <v>4</v>
      </c>
      <c r="D2958" s="802">
        <f t="shared" si="46"/>
        <v>599.17999999999995</v>
      </c>
      <c r="G2958" s="872">
        <v>585.71</v>
      </c>
      <c r="J2958" s="840" t="s">
        <v>15822</v>
      </c>
      <c r="K2958" s="848">
        <f>IFERROR(VLOOKUP(J2958,REAJUSTE!A:AA,27,FALSE),"")</f>
        <v>1.0229999999999999</v>
      </c>
    </row>
    <row r="2959" spans="1:11" ht="15" x14ac:dyDescent="0.2">
      <c r="A2959" s="862">
        <v>2003172</v>
      </c>
      <c r="B2959" s="863" t="s">
        <v>28262</v>
      </c>
      <c r="C2959" s="862" t="s">
        <v>4</v>
      </c>
      <c r="D2959" s="802">
        <f t="shared" si="46"/>
        <v>557.91</v>
      </c>
      <c r="G2959" s="872">
        <v>545.37</v>
      </c>
      <c r="J2959" s="840" t="s">
        <v>15822</v>
      </c>
      <c r="K2959" s="848">
        <f>IFERROR(VLOOKUP(J2959,REAJUSTE!A:AA,27,FALSE),"")</f>
        <v>1.0229999999999999</v>
      </c>
    </row>
    <row r="2960" spans="1:11" ht="15" x14ac:dyDescent="0.2">
      <c r="A2960" s="862">
        <v>2003399</v>
      </c>
      <c r="B2960" s="863" t="s">
        <v>28263</v>
      </c>
      <c r="C2960" s="862" t="s">
        <v>4</v>
      </c>
      <c r="D2960" s="802">
        <f t="shared" si="46"/>
        <v>607.88</v>
      </c>
      <c r="G2960" s="872">
        <v>594.22</v>
      </c>
      <c r="J2960" s="840" t="s">
        <v>15822</v>
      </c>
      <c r="K2960" s="848">
        <f>IFERROR(VLOOKUP(J2960,REAJUSTE!A:AA,27,FALSE),"")</f>
        <v>1.0229999999999999</v>
      </c>
    </row>
    <row r="2961" spans="1:11" ht="15" x14ac:dyDescent="0.2">
      <c r="A2961" s="862">
        <v>2003398</v>
      </c>
      <c r="B2961" s="863" t="s">
        <v>28264</v>
      </c>
      <c r="C2961" s="862" t="s">
        <v>4</v>
      </c>
      <c r="D2961" s="802">
        <f t="shared" si="46"/>
        <v>563.05999999999995</v>
      </c>
      <c r="G2961" s="872">
        <v>550.41</v>
      </c>
      <c r="J2961" s="840" t="s">
        <v>15822</v>
      </c>
      <c r="K2961" s="848">
        <f>IFERROR(VLOOKUP(J2961,REAJUSTE!A:AA,27,FALSE),"")</f>
        <v>1.0229999999999999</v>
      </c>
    </row>
    <row r="2962" spans="1:11" ht="15" x14ac:dyDescent="0.2">
      <c r="A2962" s="862">
        <v>2003403</v>
      </c>
      <c r="B2962" s="863" t="s">
        <v>28265</v>
      </c>
      <c r="C2962" s="862" t="s">
        <v>4</v>
      </c>
      <c r="D2962" s="802">
        <f t="shared" si="46"/>
        <v>741.88</v>
      </c>
      <c r="G2962" s="872">
        <v>725.21</v>
      </c>
      <c r="J2962" s="840" t="s">
        <v>15822</v>
      </c>
      <c r="K2962" s="848">
        <f>IFERROR(VLOOKUP(J2962,REAJUSTE!A:AA,27,FALSE),"")</f>
        <v>1.0229999999999999</v>
      </c>
    </row>
    <row r="2963" spans="1:11" ht="15" x14ac:dyDescent="0.2">
      <c r="A2963" s="862">
        <v>2003402</v>
      </c>
      <c r="B2963" s="863" t="s">
        <v>28266</v>
      </c>
      <c r="C2963" s="862" t="s">
        <v>4</v>
      </c>
      <c r="D2963" s="802">
        <f t="shared" si="46"/>
        <v>686.51</v>
      </c>
      <c r="G2963" s="872">
        <v>671.08</v>
      </c>
      <c r="J2963" s="840" t="s">
        <v>15822</v>
      </c>
      <c r="K2963" s="848">
        <f>IFERROR(VLOOKUP(J2963,REAJUSTE!A:AA,27,FALSE),"")</f>
        <v>1.0229999999999999</v>
      </c>
    </row>
    <row r="2964" spans="1:11" ht="15" x14ac:dyDescent="0.2">
      <c r="A2964" s="862">
        <v>2003452</v>
      </c>
      <c r="B2964" s="863" t="s">
        <v>28267</v>
      </c>
      <c r="C2964" s="862" t="s">
        <v>587</v>
      </c>
      <c r="D2964" s="802">
        <f t="shared" si="46"/>
        <v>752.33</v>
      </c>
      <c r="G2964" s="872">
        <v>735.42</v>
      </c>
      <c r="J2964" s="840" t="s">
        <v>15822</v>
      </c>
      <c r="K2964" s="848">
        <f>IFERROR(VLOOKUP(J2964,REAJUSTE!A:AA,27,FALSE),"")</f>
        <v>1.0229999999999999</v>
      </c>
    </row>
    <row r="2965" spans="1:11" ht="15" x14ac:dyDescent="0.2">
      <c r="A2965" s="862">
        <v>2003453</v>
      </c>
      <c r="B2965" s="863" t="s">
        <v>28268</v>
      </c>
      <c r="C2965" s="862" t="s">
        <v>587</v>
      </c>
      <c r="D2965" s="802">
        <f t="shared" si="46"/>
        <v>938.05</v>
      </c>
      <c r="G2965" s="872">
        <v>916.96</v>
      </c>
      <c r="J2965" s="840" t="s">
        <v>15822</v>
      </c>
      <c r="K2965" s="848">
        <f>IFERROR(VLOOKUP(J2965,REAJUSTE!A:AA,27,FALSE),"")</f>
        <v>1.0229999999999999</v>
      </c>
    </row>
    <row r="2966" spans="1:11" ht="15" x14ac:dyDescent="0.2">
      <c r="A2966" s="862">
        <v>2003454</v>
      </c>
      <c r="B2966" s="863" t="s">
        <v>28269</v>
      </c>
      <c r="C2966" s="862" t="s">
        <v>587</v>
      </c>
      <c r="D2966" s="802">
        <f t="shared" si="46"/>
        <v>1052.8399999999999</v>
      </c>
      <c r="G2966" s="872">
        <v>1029.17</v>
      </c>
      <c r="J2966" s="840" t="s">
        <v>15822</v>
      </c>
      <c r="K2966" s="848">
        <f>IFERROR(VLOOKUP(J2966,REAJUSTE!A:AA,27,FALSE),"")</f>
        <v>1.0229999999999999</v>
      </c>
    </row>
    <row r="2967" spans="1:11" ht="15" x14ac:dyDescent="0.2">
      <c r="A2967" s="862">
        <v>2003455</v>
      </c>
      <c r="B2967" s="863" t="s">
        <v>28270</v>
      </c>
      <c r="C2967" s="862" t="s">
        <v>587</v>
      </c>
      <c r="D2967" s="802">
        <f t="shared" si="46"/>
        <v>1336.94</v>
      </c>
      <c r="G2967" s="872">
        <v>1306.8900000000001</v>
      </c>
      <c r="J2967" s="840" t="s">
        <v>15822</v>
      </c>
      <c r="K2967" s="848">
        <f>IFERROR(VLOOKUP(J2967,REAJUSTE!A:AA,27,FALSE),"")</f>
        <v>1.0229999999999999</v>
      </c>
    </row>
    <row r="2968" spans="1:11" ht="15" x14ac:dyDescent="0.2">
      <c r="A2968" s="862">
        <v>2003456</v>
      </c>
      <c r="B2968" s="863" t="s">
        <v>28271</v>
      </c>
      <c r="C2968" s="862" t="s">
        <v>587</v>
      </c>
      <c r="D2968" s="802">
        <f t="shared" si="46"/>
        <v>1389.71</v>
      </c>
      <c r="G2968" s="872">
        <v>1358.47</v>
      </c>
      <c r="J2968" s="840" t="s">
        <v>15822</v>
      </c>
      <c r="K2968" s="848">
        <f>IFERROR(VLOOKUP(J2968,REAJUSTE!A:AA,27,FALSE),"")</f>
        <v>1.0229999999999999</v>
      </c>
    </row>
    <row r="2969" spans="1:11" ht="15" x14ac:dyDescent="0.2">
      <c r="A2969" s="862">
        <v>2003457</v>
      </c>
      <c r="B2969" s="863" t="s">
        <v>28272</v>
      </c>
      <c r="C2969" s="862" t="s">
        <v>587</v>
      </c>
      <c r="D2969" s="802">
        <f t="shared" si="46"/>
        <v>1789.51</v>
      </c>
      <c r="G2969" s="872">
        <v>1749.28</v>
      </c>
      <c r="J2969" s="840" t="s">
        <v>15822</v>
      </c>
      <c r="K2969" s="848">
        <f>IFERROR(VLOOKUP(J2969,REAJUSTE!A:AA,27,FALSE),"")</f>
        <v>1.0229999999999999</v>
      </c>
    </row>
    <row r="2970" spans="1:11" ht="15" x14ac:dyDescent="0.2">
      <c r="A2970" s="862">
        <v>2003462</v>
      </c>
      <c r="B2970" s="863" t="s">
        <v>28273</v>
      </c>
      <c r="C2970" s="862" t="s">
        <v>587</v>
      </c>
      <c r="D2970" s="802">
        <f t="shared" si="46"/>
        <v>1777.8</v>
      </c>
      <c r="G2970" s="872">
        <v>1737.83</v>
      </c>
      <c r="J2970" s="840" t="s">
        <v>15822</v>
      </c>
      <c r="K2970" s="848">
        <f>IFERROR(VLOOKUP(J2970,REAJUSTE!A:AA,27,FALSE),"")</f>
        <v>1.0229999999999999</v>
      </c>
    </row>
    <row r="2971" spans="1:11" ht="15" x14ac:dyDescent="0.2">
      <c r="A2971" s="862">
        <v>2003463</v>
      </c>
      <c r="B2971" s="863" t="s">
        <v>28274</v>
      </c>
      <c r="C2971" s="862" t="s">
        <v>587</v>
      </c>
      <c r="D2971" s="802">
        <f t="shared" si="46"/>
        <v>2321.77</v>
      </c>
      <c r="G2971" s="872">
        <v>2269.5700000000002</v>
      </c>
      <c r="J2971" s="840" t="s">
        <v>15822</v>
      </c>
      <c r="K2971" s="848">
        <f>IFERROR(VLOOKUP(J2971,REAJUSTE!A:AA,27,FALSE),"")</f>
        <v>1.0229999999999999</v>
      </c>
    </row>
    <row r="2972" spans="1:11" ht="15" x14ac:dyDescent="0.2">
      <c r="A2972" s="862">
        <v>2003468</v>
      </c>
      <c r="B2972" s="863" t="s">
        <v>28275</v>
      </c>
      <c r="C2972" s="862" t="s">
        <v>587</v>
      </c>
      <c r="D2972" s="802">
        <f t="shared" si="46"/>
        <v>2192.4899999999998</v>
      </c>
      <c r="G2972" s="872">
        <v>2143.1999999999998</v>
      </c>
      <c r="J2972" s="840" t="s">
        <v>15822</v>
      </c>
      <c r="K2972" s="848">
        <f>IFERROR(VLOOKUP(J2972,REAJUSTE!A:AA,27,FALSE),"")</f>
        <v>1.0229999999999999</v>
      </c>
    </row>
    <row r="2973" spans="1:11" ht="15" x14ac:dyDescent="0.2">
      <c r="A2973" s="862">
        <v>2003469</v>
      </c>
      <c r="B2973" s="863" t="s">
        <v>28276</v>
      </c>
      <c r="C2973" s="862" t="s">
        <v>587</v>
      </c>
      <c r="D2973" s="802">
        <f t="shared" si="46"/>
        <v>2890.45</v>
      </c>
      <c r="G2973" s="872">
        <v>2825.47</v>
      </c>
      <c r="J2973" s="840" t="s">
        <v>15822</v>
      </c>
      <c r="K2973" s="848">
        <f>IFERROR(VLOOKUP(J2973,REAJUSTE!A:AA,27,FALSE),"")</f>
        <v>1.0229999999999999</v>
      </c>
    </row>
    <row r="2974" spans="1:11" ht="15" x14ac:dyDescent="0.2">
      <c r="A2974" s="862">
        <v>2003458</v>
      </c>
      <c r="B2974" s="863" t="s">
        <v>28277</v>
      </c>
      <c r="C2974" s="862" t="s">
        <v>587</v>
      </c>
      <c r="D2974" s="802">
        <f t="shared" si="46"/>
        <v>1760.76</v>
      </c>
      <c r="G2974" s="872">
        <v>1721.18</v>
      </c>
      <c r="J2974" s="840" t="s">
        <v>15822</v>
      </c>
      <c r="K2974" s="848">
        <f>IFERROR(VLOOKUP(J2974,REAJUSTE!A:AA,27,FALSE),"")</f>
        <v>1.0229999999999999</v>
      </c>
    </row>
    <row r="2975" spans="1:11" ht="15" x14ac:dyDescent="0.2">
      <c r="A2975" s="862">
        <v>2003459</v>
      </c>
      <c r="B2975" s="863" t="s">
        <v>28278</v>
      </c>
      <c r="C2975" s="862" t="s">
        <v>587</v>
      </c>
      <c r="D2975" s="802">
        <f t="shared" si="46"/>
        <v>2292.19</v>
      </c>
      <c r="G2975" s="872">
        <v>2240.66</v>
      </c>
      <c r="J2975" s="840" t="s">
        <v>15822</v>
      </c>
      <c r="K2975" s="848">
        <f>IFERROR(VLOOKUP(J2975,REAJUSTE!A:AA,27,FALSE),"")</f>
        <v>1.0229999999999999</v>
      </c>
    </row>
    <row r="2976" spans="1:11" ht="15" x14ac:dyDescent="0.2">
      <c r="A2976" s="862">
        <v>2003464</v>
      </c>
      <c r="B2976" s="863" t="s">
        <v>28279</v>
      </c>
      <c r="C2976" s="862" t="s">
        <v>587</v>
      </c>
      <c r="D2976" s="802">
        <f t="shared" si="46"/>
        <v>2286.15</v>
      </c>
      <c r="G2976" s="872">
        <v>2234.7600000000002</v>
      </c>
      <c r="J2976" s="840" t="s">
        <v>15822</v>
      </c>
      <c r="K2976" s="848">
        <f>IFERROR(VLOOKUP(J2976,REAJUSTE!A:AA,27,FALSE),"")</f>
        <v>1.0229999999999999</v>
      </c>
    </row>
    <row r="2977" spans="1:11" ht="15" x14ac:dyDescent="0.2">
      <c r="A2977" s="862">
        <v>2003465</v>
      </c>
      <c r="B2977" s="863" t="s">
        <v>28280</v>
      </c>
      <c r="C2977" s="862" t="s">
        <v>587</v>
      </c>
      <c r="D2977" s="802">
        <f t="shared" si="46"/>
        <v>3018.07</v>
      </c>
      <c r="G2977" s="872">
        <v>2950.22</v>
      </c>
      <c r="J2977" s="840" t="s">
        <v>15822</v>
      </c>
      <c r="K2977" s="848">
        <f>IFERROR(VLOOKUP(J2977,REAJUSTE!A:AA,27,FALSE),"")</f>
        <v>1.0229999999999999</v>
      </c>
    </row>
    <row r="2978" spans="1:11" ht="15" x14ac:dyDescent="0.2">
      <c r="A2978" s="862">
        <v>2003470</v>
      </c>
      <c r="B2978" s="863" t="s">
        <v>28281</v>
      </c>
      <c r="C2978" s="862" t="s">
        <v>587</v>
      </c>
      <c r="D2978" s="802">
        <f t="shared" si="46"/>
        <v>2813.31</v>
      </c>
      <c r="G2978" s="872">
        <v>2750.06</v>
      </c>
      <c r="J2978" s="840" t="s">
        <v>15822</v>
      </c>
      <c r="K2978" s="848">
        <f>IFERROR(VLOOKUP(J2978,REAJUSTE!A:AA,27,FALSE),"")</f>
        <v>1.0229999999999999</v>
      </c>
    </row>
    <row r="2979" spans="1:11" ht="15" x14ac:dyDescent="0.2">
      <c r="A2979" s="862">
        <v>2003471</v>
      </c>
      <c r="B2979" s="863" t="s">
        <v>28282</v>
      </c>
      <c r="C2979" s="862" t="s">
        <v>587</v>
      </c>
      <c r="D2979" s="802">
        <f t="shared" si="46"/>
        <v>3746.47</v>
      </c>
      <c r="G2979" s="872">
        <v>3662.24</v>
      </c>
      <c r="J2979" s="840" t="s">
        <v>15822</v>
      </c>
      <c r="K2979" s="848">
        <f>IFERROR(VLOOKUP(J2979,REAJUSTE!A:AA,27,FALSE),"")</f>
        <v>1.0229999999999999</v>
      </c>
    </row>
    <row r="2980" spans="1:11" ht="15" x14ac:dyDescent="0.2">
      <c r="A2980" s="862">
        <v>2003460</v>
      </c>
      <c r="B2980" s="863" t="s">
        <v>28283</v>
      </c>
      <c r="C2980" s="862" t="s">
        <v>587</v>
      </c>
      <c r="D2980" s="802">
        <f t="shared" si="46"/>
        <v>2635.93</v>
      </c>
      <c r="G2980" s="872">
        <v>2576.67</v>
      </c>
      <c r="J2980" s="840" t="s">
        <v>15822</v>
      </c>
      <c r="K2980" s="848">
        <f>IFERROR(VLOOKUP(J2980,REAJUSTE!A:AA,27,FALSE),"")</f>
        <v>1.0229999999999999</v>
      </c>
    </row>
    <row r="2981" spans="1:11" ht="15" x14ac:dyDescent="0.2">
      <c r="A2981" s="862">
        <v>2003461</v>
      </c>
      <c r="B2981" s="863" t="s">
        <v>28284</v>
      </c>
      <c r="C2981" s="862" t="s">
        <v>587</v>
      </c>
      <c r="D2981" s="802">
        <f t="shared" si="46"/>
        <v>3494.44</v>
      </c>
      <c r="G2981" s="872">
        <v>3415.88</v>
      </c>
      <c r="J2981" s="840" t="s">
        <v>15822</v>
      </c>
      <c r="K2981" s="848">
        <f>IFERROR(VLOOKUP(J2981,REAJUSTE!A:AA,27,FALSE),"")</f>
        <v>1.0229999999999999</v>
      </c>
    </row>
    <row r="2982" spans="1:11" ht="15" x14ac:dyDescent="0.2">
      <c r="A2982" s="862">
        <v>2003466</v>
      </c>
      <c r="B2982" s="863" t="s">
        <v>28285</v>
      </c>
      <c r="C2982" s="862" t="s">
        <v>587</v>
      </c>
      <c r="D2982" s="802">
        <f t="shared" si="46"/>
        <v>3362.79</v>
      </c>
      <c r="G2982" s="872">
        <v>3287.19</v>
      </c>
      <c r="J2982" s="840" t="s">
        <v>15822</v>
      </c>
      <c r="K2982" s="848">
        <f>IFERROR(VLOOKUP(J2982,REAJUSTE!A:AA,27,FALSE),"")</f>
        <v>1.0229999999999999</v>
      </c>
    </row>
    <row r="2983" spans="1:11" ht="15" x14ac:dyDescent="0.2">
      <c r="A2983" s="862">
        <v>2003467</v>
      </c>
      <c r="B2983" s="863" t="s">
        <v>28286</v>
      </c>
      <c r="C2983" s="862" t="s">
        <v>587</v>
      </c>
      <c r="D2983" s="802">
        <f t="shared" si="46"/>
        <v>4506.5200000000004</v>
      </c>
      <c r="G2983" s="872">
        <v>4405.21</v>
      </c>
      <c r="J2983" s="840" t="s">
        <v>15822</v>
      </c>
      <c r="K2983" s="848">
        <f>IFERROR(VLOOKUP(J2983,REAJUSTE!A:AA,27,FALSE),"")</f>
        <v>1.0229999999999999</v>
      </c>
    </row>
    <row r="2984" spans="1:11" ht="15" x14ac:dyDescent="0.2">
      <c r="A2984" s="862">
        <v>2003472</v>
      </c>
      <c r="B2984" s="863" t="s">
        <v>28287</v>
      </c>
      <c r="C2984" s="862" t="s">
        <v>587</v>
      </c>
      <c r="D2984" s="802">
        <f t="shared" si="46"/>
        <v>4144.8500000000004</v>
      </c>
      <c r="G2984" s="872">
        <v>4051.67</v>
      </c>
      <c r="J2984" s="840" t="s">
        <v>15822</v>
      </c>
      <c r="K2984" s="848">
        <f>IFERROR(VLOOKUP(J2984,REAJUSTE!A:AA,27,FALSE),"")</f>
        <v>1.0229999999999999</v>
      </c>
    </row>
    <row r="2985" spans="1:11" ht="15" x14ac:dyDescent="0.2">
      <c r="A2985" s="862">
        <v>2003473</v>
      </c>
      <c r="B2985" s="863" t="s">
        <v>28288</v>
      </c>
      <c r="C2985" s="862" t="s">
        <v>587</v>
      </c>
      <c r="D2985" s="802">
        <f t="shared" si="46"/>
        <v>5596.06</v>
      </c>
      <c r="G2985" s="872">
        <v>5470.25</v>
      </c>
      <c r="J2985" s="840" t="s">
        <v>15822</v>
      </c>
      <c r="K2985" s="848">
        <f>IFERROR(VLOOKUP(J2985,REAJUSTE!A:AA,27,FALSE),"")</f>
        <v>1.0229999999999999</v>
      </c>
    </row>
    <row r="2986" spans="1:11" ht="15" x14ac:dyDescent="0.2">
      <c r="A2986" s="862">
        <v>2003176</v>
      </c>
      <c r="B2986" s="863" t="s">
        <v>28289</v>
      </c>
      <c r="C2986" s="862" t="s">
        <v>587</v>
      </c>
      <c r="D2986" s="802">
        <f t="shared" si="46"/>
        <v>553.44000000000005</v>
      </c>
      <c r="G2986" s="872">
        <v>541</v>
      </c>
      <c r="J2986" s="840" t="s">
        <v>15822</v>
      </c>
      <c r="K2986" s="848">
        <f>IFERROR(VLOOKUP(J2986,REAJUSTE!A:AA,27,FALSE),"")</f>
        <v>1.0229999999999999</v>
      </c>
    </row>
    <row r="2987" spans="1:11" ht="15" x14ac:dyDescent="0.2">
      <c r="A2987" s="862">
        <v>2003175</v>
      </c>
      <c r="B2987" s="863" t="s">
        <v>28290</v>
      </c>
      <c r="C2987" s="862" t="s">
        <v>587</v>
      </c>
      <c r="D2987" s="802">
        <f t="shared" si="46"/>
        <v>666.62</v>
      </c>
      <c r="G2987" s="872">
        <v>651.64</v>
      </c>
      <c r="J2987" s="840" t="s">
        <v>15822</v>
      </c>
      <c r="K2987" s="848">
        <f>IFERROR(VLOOKUP(J2987,REAJUSTE!A:AA,27,FALSE),"")</f>
        <v>1.0229999999999999</v>
      </c>
    </row>
    <row r="2988" spans="1:11" ht="15" x14ac:dyDescent="0.2">
      <c r="A2988" s="862">
        <v>2003201</v>
      </c>
      <c r="B2988" s="863" t="s">
        <v>28291</v>
      </c>
      <c r="C2988" s="862" t="s">
        <v>587</v>
      </c>
      <c r="D2988" s="802">
        <f t="shared" si="46"/>
        <v>645.47</v>
      </c>
      <c r="G2988" s="872">
        <v>630.96</v>
      </c>
      <c r="J2988" s="840" t="s">
        <v>15822</v>
      </c>
      <c r="K2988" s="848">
        <f>IFERROR(VLOOKUP(J2988,REAJUSTE!A:AA,27,FALSE),"")</f>
        <v>1.0229999999999999</v>
      </c>
    </row>
    <row r="2989" spans="1:11" ht="15" x14ac:dyDescent="0.2">
      <c r="A2989" s="862">
        <v>2003202</v>
      </c>
      <c r="B2989" s="863" t="s">
        <v>28292</v>
      </c>
      <c r="C2989" s="862" t="s">
        <v>587</v>
      </c>
      <c r="D2989" s="802">
        <f t="shared" si="46"/>
        <v>572.9</v>
      </c>
      <c r="G2989" s="872">
        <v>560.02</v>
      </c>
      <c r="J2989" s="840" t="s">
        <v>15822</v>
      </c>
      <c r="K2989" s="848">
        <f>IFERROR(VLOOKUP(J2989,REAJUSTE!A:AA,27,FALSE),"")</f>
        <v>1.0229999999999999</v>
      </c>
    </row>
    <row r="2990" spans="1:11" ht="15" x14ac:dyDescent="0.2">
      <c r="A2990" s="862">
        <v>2003178</v>
      </c>
      <c r="B2990" s="863" t="s">
        <v>28293</v>
      </c>
      <c r="C2990" s="862" t="s">
        <v>587</v>
      </c>
      <c r="D2990" s="802">
        <f t="shared" si="46"/>
        <v>350.76</v>
      </c>
      <c r="G2990" s="872">
        <v>342.88</v>
      </c>
      <c r="J2990" s="840" t="s">
        <v>15822</v>
      </c>
      <c r="K2990" s="848">
        <f>IFERROR(VLOOKUP(J2990,REAJUSTE!A:AA,27,FALSE),"")</f>
        <v>1.0229999999999999</v>
      </c>
    </row>
    <row r="2991" spans="1:11" ht="15" x14ac:dyDescent="0.2">
      <c r="A2991" s="862">
        <v>2003177</v>
      </c>
      <c r="B2991" s="863" t="s">
        <v>28294</v>
      </c>
      <c r="C2991" s="862" t="s">
        <v>587</v>
      </c>
      <c r="D2991" s="802">
        <f t="shared" si="46"/>
        <v>411.61</v>
      </c>
      <c r="G2991" s="872">
        <v>402.36</v>
      </c>
      <c r="J2991" s="840" t="s">
        <v>15822</v>
      </c>
      <c r="K2991" s="848">
        <f>IFERROR(VLOOKUP(J2991,REAJUSTE!A:AA,27,FALSE),"")</f>
        <v>1.0229999999999999</v>
      </c>
    </row>
    <row r="2992" spans="1:11" ht="15" x14ac:dyDescent="0.2">
      <c r="A2992" s="862">
        <v>2003203</v>
      </c>
      <c r="B2992" s="863" t="s">
        <v>28295</v>
      </c>
      <c r="C2992" s="862" t="s">
        <v>587</v>
      </c>
      <c r="D2992" s="802">
        <f t="shared" si="46"/>
        <v>463.25</v>
      </c>
      <c r="G2992" s="872">
        <v>452.84</v>
      </c>
      <c r="J2992" s="840" t="s">
        <v>15822</v>
      </c>
      <c r="K2992" s="848">
        <f>IFERROR(VLOOKUP(J2992,REAJUSTE!A:AA,27,FALSE),"")</f>
        <v>1.0229999999999999</v>
      </c>
    </row>
    <row r="2993" spans="1:11" ht="15" x14ac:dyDescent="0.2">
      <c r="A2993" s="862">
        <v>2003204</v>
      </c>
      <c r="B2993" s="863" t="s">
        <v>28296</v>
      </c>
      <c r="C2993" s="862" t="s">
        <v>587</v>
      </c>
      <c r="D2993" s="802">
        <f t="shared" si="46"/>
        <v>412.04</v>
      </c>
      <c r="G2993" s="872">
        <v>402.78</v>
      </c>
      <c r="J2993" s="840" t="s">
        <v>15822</v>
      </c>
      <c r="K2993" s="848">
        <f>IFERROR(VLOOKUP(J2993,REAJUSTE!A:AA,27,FALSE),"")</f>
        <v>1.0229999999999999</v>
      </c>
    </row>
    <row r="2994" spans="1:11" ht="15" x14ac:dyDescent="0.2">
      <c r="A2994" s="862">
        <v>2003180</v>
      </c>
      <c r="B2994" s="863" t="s">
        <v>28297</v>
      </c>
      <c r="C2994" s="862" t="s">
        <v>587</v>
      </c>
      <c r="D2994" s="802">
        <f t="shared" si="46"/>
        <v>552.34</v>
      </c>
      <c r="G2994" s="872">
        <v>539.92999999999995</v>
      </c>
      <c r="J2994" s="840" t="s">
        <v>15822</v>
      </c>
      <c r="K2994" s="848">
        <f>IFERROR(VLOOKUP(J2994,REAJUSTE!A:AA,27,FALSE),"")</f>
        <v>1.0229999999999999</v>
      </c>
    </row>
    <row r="2995" spans="1:11" ht="15" x14ac:dyDescent="0.2">
      <c r="A2995" s="862">
        <v>2003179</v>
      </c>
      <c r="B2995" s="863" t="s">
        <v>28298</v>
      </c>
      <c r="C2995" s="862" t="s">
        <v>587</v>
      </c>
      <c r="D2995" s="802">
        <f t="shared" si="46"/>
        <v>665.05</v>
      </c>
      <c r="G2995" s="872">
        <v>650.1</v>
      </c>
      <c r="J2995" s="840" t="s">
        <v>15822</v>
      </c>
      <c r="K2995" s="848">
        <f>IFERROR(VLOOKUP(J2995,REAJUSTE!A:AA,27,FALSE),"")</f>
        <v>1.0229999999999999</v>
      </c>
    </row>
    <row r="2996" spans="1:11" ht="15" x14ac:dyDescent="0.2">
      <c r="A2996" s="862">
        <v>2003205</v>
      </c>
      <c r="B2996" s="863" t="s">
        <v>28299</v>
      </c>
      <c r="C2996" s="862" t="s">
        <v>587</v>
      </c>
      <c r="D2996" s="802">
        <f t="shared" si="46"/>
        <v>1565.59</v>
      </c>
      <c r="G2996" s="872">
        <v>1530.4</v>
      </c>
      <c r="J2996" s="840" t="s">
        <v>15822</v>
      </c>
      <c r="K2996" s="848">
        <f>IFERROR(VLOOKUP(J2996,REAJUSTE!A:AA,27,FALSE),"")</f>
        <v>1.0229999999999999</v>
      </c>
    </row>
    <row r="2997" spans="1:11" ht="15" x14ac:dyDescent="0.2">
      <c r="A2997" s="862">
        <v>2003206</v>
      </c>
      <c r="B2997" s="863" t="s">
        <v>28300</v>
      </c>
      <c r="C2997" s="862" t="s">
        <v>587</v>
      </c>
      <c r="D2997" s="802">
        <f t="shared" si="46"/>
        <v>1435.67</v>
      </c>
      <c r="G2997" s="872">
        <v>1403.4</v>
      </c>
      <c r="J2997" s="840" t="s">
        <v>15822</v>
      </c>
      <c r="K2997" s="848">
        <f>IFERROR(VLOOKUP(J2997,REAJUSTE!A:AA,27,FALSE),"")</f>
        <v>1.0229999999999999</v>
      </c>
    </row>
    <row r="2998" spans="1:11" ht="15" x14ac:dyDescent="0.2">
      <c r="A2998" s="862">
        <v>2003182</v>
      </c>
      <c r="B2998" s="863" t="s">
        <v>28301</v>
      </c>
      <c r="C2998" s="862" t="s">
        <v>587</v>
      </c>
      <c r="D2998" s="802">
        <f t="shared" si="46"/>
        <v>682.38</v>
      </c>
      <c r="G2998" s="872">
        <v>667.04</v>
      </c>
      <c r="J2998" s="840" t="s">
        <v>15822</v>
      </c>
      <c r="K2998" s="848">
        <f>IFERROR(VLOOKUP(J2998,REAJUSTE!A:AA,27,FALSE),"")</f>
        <v>1.0229999999999999</v>
      </c>
    </row>
    <row r="2999" spans="1:11" ht="15" x14ac:dyDescent="0.2">
      <c r="A2999" s="862">
        <v>2003181</v>
      </c>
      <c r="B2999" s="863" t="s">
        <v>28302</v>
      </c>
      <c r="C2999" s="862" t="s">
        <v>587</v>
      </c>
      <c r="D2999" s="802">
        <f t="shared" si="46"/>
        <v>838</v>
      </c>
      <c r="G2999" s="872">
        <v>819.16</v>
      </c>
      <c r="J2999" s="840" t="s">
        <v>15822</v>
      </c>
      <c r="K2999" s="848">
        <f>IFERROR(VLOOKUP(J2999,REAJUSTE!A:AA,27,FALSE),"")</f>
        <v>1.0229999999999999</v>
      </c>
    </row>
    <row r="3000" spans="1:11" ht="15" x14ac:dyDescent="0.2">
      <c r="A3000" s="862">
        <v>2003207</v>
      </c>
      <c r="B3000" s="863" t="s">
        <v>28303</v>
      </c>
      <c r="C3000" s="862" t="s">
        <v>587</v>
      </c>
      <c r="D3000" s="802">
        <f t="shared" si="46"/>
        <v>1792.94</v>
      </c>
      <c r="G3000" s="872">
        <v>1752.63</v>
      </c>
      <c r="J3000" s="840" t="s">
        <v>15822</v>
      </c>
      <c r="K3000" s="848">
        <f>IFERROR(VLOOKUP(J3000,REAJUSTE!A:AA,27,FALSE),"")</f>
        <v>1.0229999999999999</v>
      </c>
    </row>
    <row r="3001" spans="1:11" ht="15" x14ac:dyDescent="0.2">
      <c r="A3001" s="862">
        <v>2003208</v>
      </c>
      <c r="B3001" s="863" t="s">
        <v>28304</v>
      </c>
      <c r="C3001" s="862" t="s">
        <v>587</v>
      </c>
      <c r="D3001" s="802">
        <f t="shared" si="46"/>
        <v>1641.82</v>
      </c>
      <c r="G3001" s="872">
        <v>1604.91</v>
      </c>
      <c r="J3001" s="840" t="s">
        <v>15822</v>
      </c>
      <c r="K3001" s="848">
        <f>IFERROR(VLOOKUP(J3001,REAJUSTE!A:AA,27,FALSE),"")</f>
        <v>1.0229999999999999</v>
      </c>
    </row>
    <row r="3002" spans="1:11" ht="15" x14ac:dyDescent="0.2">
      <c r="A3002" s="862">
        <v>2003184</v>
      </c>
      <c r="B3002" s="863" t="s">
        <v>28305</v>
      </c>
      <c r="C3002" s="862" t="s">
        <v>587</v>
      </c>
      <c r="D3002" s="802">
        <f t="shared" si="46"/>
        <v>885.58</v>
      </c>
      <c r="G3002" s="872">
        <v>865.67</v>
      </c>
      <c r="J3002" s="840" t="s">
        <v>15822</v>
      </c>
      <c r="K3002" s="848">
        <f>IFERROR(VLOOKUP(J3002,REAJUSTE!A:AA,27,FALSE),"")</f>
        <v>1.0229999999999999</v>
      </c>
    </row>
    <row r="3003" spans="1:11" ht="15" x14ac:dyDescent="0.2">
      <c r="A3003" s="862">
        <v>2003183</v>
      </c>
      <c r="B3003" s="863" t="s">
        <v>28306</v>
      </c>
      <c r="C3003" s="862" t="s">
        <v>587</v>
      </c>
      <c r="D3003" s="802">
        <f t="shared" si="46"/>
        <v>1101.3499999999999</v>
      </c>
      <c r="G3003" s="872">
        <v>1076.5899999999999</v>
      </c>
      <c r="J3003" s="840" t="s">
        <v>15822</v>
      </c>
      <c r="K3003" s="848">
        <f>IFERROR(VLOOKUP(J3003,REAJUSTE!A:AA,27,FALSE),"")</f>
        <v>1.0229999999999999</v>
      </c>
    </row>
    <row r="3004" spans="1:11" ht="15" x14ac:dyDescent="0.2">
      <c r="A3004" s="862">
        <v>2003209</v>
      </c>
      <c r="B3004" s="863" t="s">
        <v>28307</v>
      </c>
      <c r="C3004" s="862" t="s">
        <v>587</v>
      </c>
      <c r="D3004" s="802">
        <f t="shared" si="46"/>
        <v>2769.5</v>
      </c>
      <c r="G3004" s="872">
        <v>2707.24</v>
      </c>
      <c r="J3004" s="840" t="s">
        <v>15822</v>
      </c>
      <c r="K3004" s="848">
        <f>IFERROR(VLOOKUP(J3004,REAJUSTE!A:AA,27,FALSE),"")</f>
        <v>1.0229999999999999</v>
      </c>
    </row>
    <row r="3005" spans="1:11" ht="15" x14ac:dyDescent="0.2">
      <c r="A3005" s="862">
        <v>2003210</v>
      </c>
      <c r="B3005" s="863" t="s">
        <v>28308</v>
      </c>
      <c r="C3005" s="862" t="s">
        <v>587</v>
      </c>
      <c r="D3005" s="802">
        <f t="shared" si="46"/>
        <v>2526.98</v>
      </c>
      <c r="G3005" s="872">
        <v>2470.17</v>
      </c>
      <c r="J3005" s="840" t="s">
        <v>15822</v>
      </c>
      <c r="K3005" s="848">
        <f>IFERROR(VLOOKUP(J3005,REAJUSTE!A:AA,27,FALSE),"")</f>
        <v>1.0229999999999999</v>
      </c>
    </row>
    <row r="3006" spans="1:11" ht="15" x14ac:dyDescent="0.2">
      <c r="A3006" s="862">
        <v>2003186</v>
      </c>
      <c r="B3006" s="863" t="s">
        <v>28309</v>
      </c>
      <c r="C3006" s="862" t="s">
        <v>587</v>
      </c>
      <c r="D3006" s="802">
        <f t="shared" si="46"/>
        <v>1136.94</v>
      </c>
      <c r="G3006" s="872">
        <v>1111.3800000000001</v>
      </c>
      <c r="J3006" s="840" t="s">
        <v>15822</v>
      </c>
      <c r="K3006" s="848">
        <f>IFERROR(VLOOKUP(J3006,REAJUSTE!A:AA,27,FALSE),"")</f>
        <v>1.0229999999999999</v>
      </c>
    </row>
    <row r="3007" spans="1:11" ht="15" x14ac:dyDescent="0.2">
      <c r="A3007" s="862">
        <v>2003185</v>
      </c>
      <c r="B3007" s="863" t="s">
        <v>28310</v>
      </c>
      <c r="C3007" s="862" t="s">
        <v>587</v>
      </c>
      <c r="D3007" s="802">
        <f t="shared" si="46"/>
        <v>1436</v>
      </c>
      <c r="G3007" s="872">
        <v>1403.72</v>
      </c>
      <c r="J3007" s="840" t="s">
        <v>15822</v>
      </c>
      <c r="K3007" s="848">
        <f>IFERROR(VLOOKUP(J3007,REAJUSTE!A:AA,27,FALSE),"")</f>
        <v>1.0229999999999999</v>
      </c>
    </row>
    <row r="3008" spans="1:11" ht="15" x14ac:dyDescent="0.2">
      <c r="A3008" s="862">
        <v>2003211</v>
      </c>
      <c r="B3008" s="863" t="s">
        <v>28311</v>
      </c>
      <c r="C3008" s="862" t="s">
        <v>587</v>
      </c>
      <c r="D3008" s="802">
        <f t="shared" si="46"/>
        <v>3502.71</v>
      </c>
      <c r="G3008" s="872">
        <v>3423.96</v>
      </c>
      <c r="J3008" s="840" t="s">
        <v>15822</v>
      </c>
      <c r="K3008" s="848">
        <f>IFERROR(VLOOKUP(J3008,REAJUSTE!A:AA,27,FALSE),"")</f>
        <v>1.0229999999999999</v>
      </c>
    </row>
    <row r="3009" spans="1:11" ht="15" x14ac:dyDescent="0.2">
      <c r="A3009" s="862">
        <v>2003212</v>
      </c>
      <c r="B3009" s="863" t="s">
        <v>28312</v>
      </c>
      <c r="C3009" s="862" t="s">
        <v>587</v>
      </c>
      <c r="D3009" s="802">
        <f t="shared" si="46"/>
        <v>3184.32</v>
      </c>
      <c r="G3009" s="872">
        <v>3112.73</v>
      </c>
      <c r="J3009" s="840" t="s">
        <v>15822</v>
      </c>
      <c r="K3009" s="848">
        <f>IFERROR(VLOOKUP(J3009,REAJUSTE!A:AA,27,FALSE),"")</f>
        <v>1.0229999999999999</v>
      </c>
    </row>
    <row r="3010" spans="1:11" ht="15" x14ac:dyDescent="0.2">
      <c r="A3010" s="862">
        <v>2003188</v>
      </c>
      <c r="B3010" s="863" t="s">
        <v>28313</v>
      </c>
      <c r="C3010" s="862" t="s">
        <v>587</v>
      </c>
      <c r="D3010" s="802">
        <f t="shared" si="46"/>
        <v>1402.09</v>
      </c>
      <c r="G3010" s="872">
        <v>1370.57</v>
      </c>
      <c r="J3010" s="840" t="s">
        <v>15822</v>
      </c>
      <c r="K3010" s="848">
        <f>IFERROR(VLOOKUP(J3010,REAJUSTE!A:AA,27,FALSE),"")</f>
        <v>1.0229999999999999</v>
      </c>
    </row>
    <row r="3011" spans="1:11" ht="15" x14ac:dyDescent="0.2">
      <c r="A3011" s="862">
        <v>2003187</v>
      </c>
      <c r="B3011" s="863" t="s">
        <v>28314</v>
      </c>
      <c r="C3011" s="862" t="s">
        <v>587</v>
      </c>
      <c r="D3011" s="802">
        <f t="shared" si="46"/>
        <v>1789.57</v>
      </c>
      <c r="G3011" s="872">
        <v>1749.34</v>
      </c>
      <c r="J3011" s="840" t="s">
        <v>15822</v>
      </c>
      <c r="K3011" s="848">
        <f>IFERROR(VLOOKUP(J3011,REAJUSTE!A:AA,27,FALSE),"")</f>
        <v>1.0229999999999999</v>
      </c>
    </row>
    <row r="3012" spans="1:11" ht="15" x14ac:dyDescent="0.2">
      <c r="A3012" s="862">
        <v>2003213</v>
      </c>
      <c r="B3012" s="863" t="s">
        <v>28315</v>
      </c>
      <c r="C3012" s="862" t="s">
        <v>587</v>
      </c>
      <c r="D3012" s="802">
        <f t="shared" si="46"/>
        <v>5053.1499999999996</v>
      </c>
      <c r="G3012" s="872">
        <v>4939.55</v>
      </c>
      <c r="J3012" s="840" t="s">
        <v>15822</v>
      </c>
      <c r="K3012" s="848">
        <f>IFERROR(VLOOKUP(J3012,REAJUSTE!A:AA,27,FALSE),"")</f>
        <v>1.0229999999999999</v>
      </c>
    </row>
    <row r="3013" spans="1:11" ht="15" x14ac:dyDescent="0.2">
      <c r="A3013" s="862">
        <v>2003214</v>
      </c>
      <c r="B3013" s="863" t="s">
        <v>28316</v>
      </c>
      <c r="C3013" s="862" t="s">
        <v>587</v>
      </c>
      <c r="D3013" s="802">
        <f t="shared" si="46"/>
        <v>4571.49</v>
      </c>
      <c r="G3013" s="872">
        <v>4468.71</v>
      </c>
      <c r="J3013" s="840" t="s">
        <v>15822</v>
      </c>
      <c r="K3013" s="848">
        <f>IFERROR(VLOOKUP(J3013,REAJUSTE!A:AA,27,FALSE),"")</f>
        <v>1.0229999999999999</v>
      </c>
    </row>
    <row r="3014" spans="1:11" ht="15" x14ac:dyDescent="0.2">
      <c r="A3014" s="862">
        <v>2003190</v>
      </c>
      <c r="B3014" s="863" t="s">
        <v>28317</v>
      </c>
      <c r="C3014" s="862" t="s">
        <v>587</v>
      </c>
      <c r="D3014" s="802">
        <f t="shared" si="46"/>
        <v>1745.5</v>
      </c>
      <c r="G3014" s="872">
        <v>1706.26</v>
      </c>
      <c r="J3014" s="840" t="s">
        <v>15822</v>
      </c>
      <c r="K3014" s="848">
        <f>IFERROR(VLOOKUP(J3014,REAJUSTE!A:AA,27,FALSE),"")</f>
        <v>1.0229999999999999</v>
      </c>
    </row>
    <row r="3015" spans="1:11" ht="15" x14ac:dyDescent="0.2">
      <c r="A3015" s="862">
        <v>2003189</v>
      </c>
      <c r="B3015" s="863" t="s">
        <v>28318</v>
      </c>
      <c r="C3015" s="862" t="s">
        <v>587</v>
      </c>
      <c r="D3015" s="802">
        <f t="shared" si="46"/>
        <v>2251.98</v>
      </c>
      <c r="G3015" s="872">
        <v>2201.35</v>
      </c>
      <c r="J3015" s="840" t="s">
        <v>15822</v>
      </c>
      <c r="K3015" s="848">
        <f>IFERROR(VLOOKUP(J3015,REAJUSTE!A:AA,27,FALSE),"")</f>
        <v>1.0229999999999999</v>
      </c>
    </row>
    <row r="3016" spans="1:11" ht="15" x14ac:dyDescent="0.2">
      <c r="A3016" s="862">
        <v>2003215</v>
      </c>
      <c r="B3016" s="863" t="s">
        <v>28319</v>
      </c>
      <c r="C3016" s="862" t="s">
        <v>587</v>
      </c>
      <c r="D3016" s="802">
        <f t="shared" si="46"/>
        <v>8335.83</v>
      </c>
      <c r="G3016" s="872">
        <v>8148.42</v>
      </c>
      <c r="J3016" s="840" t="s">
        <v>15822</v>
      </c>
      <c r="K3016" s="848">
        <f>IFERROR(VLOOKUP(J3016,REAJUSTE!A:AA,27,FALSE),"")</f>
        <v>1.0229999999999999</v>
      </c>
    </row>
    <row r="3017" spans="1:11" ht="15" x14ac:dyDescent="0.2">
      <c r="A3017" s="862">
        <v>2003216</v>
      </c>
      <c r="B3017" s="863" t="s">
        <v>28320</v>
      </c>
      <c r="C3017" s="862" t="s">
        <v>587</v>
      </c>
      <c r="D3017" s="802">
        <f t="shared" si="46"/>
        <v>7506.62</v>
      </c>
      <c r="G3017" s="872">
        <v>7337.85</v>
      </c>
      <c r="J3017" s="840" t="s">
        <v>15822</v>
      </c>
      <c r="K3017" s="848">
        <f>IFERROR(VLOOKUP(J3017,REAJUSTE!A:AA,27,FALSE),"")</f>
        <v>1.0229999999999999</v>
      </c>
    </row>
    <row r="3018" spans="1:11" ht="15" x14ac:dyDescent="0.2">
      <c r="A3018" s="862">
        <v>2003192</v>
      </c>
      <c r="B3018" s="863" t="s">
        <v>28321</v>
      </c>
      <c r="C3018" s="862" t="s">
        <v>587</v>
      </c>
      <c r="D3018" s="802">
        <f t="shared" si="46"/>
        <v>1888.18</v>
      </c>
      <c r="G3018" s="872">
        <v>1845.73</v>
      </c>
      <c r="J3018" s="840" t="s">
        <v>15822</v>
      </c>
      <c r="K3018" s="848">
        <f>IFERROR(VLOOKUP(J3018,REAJUSTE!A:AA,27,FALSE),"")</f>
        <v>1.0229999999999999</v>
      </c>
    </row>
    <row r="3019" spans="1:11" ht="15" x14ac:dyDescent="0.2">
      <c r="A3019" s="862">
        <v>2003191</v>
      </c>
      <c r="B3019" s="863" t="s">
        <v>28322</v>
      </c>
      <c r="C3019" s="862" t="s">
        <v>587</v>
      </c>
      <c r="D3019" s="802">
        <f t="shared" ref="D3019:D3082" si="47">TRUNC(G3019*K3019,2)</f>
        <v>2442.77</v>
      </c>
      <c r="G3019" s="872">
        <v>2387.85</v>
      </c>
      <c r="J3019" s="840" t="s">
        <v>15822</v>
      </c>
      <c r="K3019" s="848">
        <f>IFERROR(VLOOKUP(J3019,REAJUSTE!A:AA,27,FALSE),"")</f>
        <v>1.0229999999999999</v>
      </c>
    </row>
    <row r="3020" spans="1:11" ht="15" x14ac:dyDescent="0.2">
      <c r="A3020" s="862">
        <v>2003217</v>
      </c>
      <c r="B3020" s="863" t="s">
        <v>28323</v>
      </c>
      <c r="C3020" s="862" t="s">
        <v>587</v>
      </c>
      <c r="D3020" s="802">
        <f t="shared" si="47"/>
        <v>5791.79</v>
      </c>
      <c r="G3020" s="872">
        <v>5661.58</v>
      </c>
      <c r="J3020" s="840" t="s">
        <v>15822</v>
      </c>
      <c r="K3020" s="848">
        <f>IFERROR(VLOOKUP(J3020,REAJUSTE!A:AA,27,FALSE),"")</f>
        <v>1.0229999999999999</v>
      </c>
    </row>
    <row r="3021" spans="1:11" ht="15" x14ac:dyDescent="0.2">
      <c r="A3021" s="862">
        <v>2003218</v>
      </c>
      <c r="B3021" s="863" t="s">
        <v>28324</v>
      </c>
      <c r="C3021" s="862" t="s">
        <v>587</v>
      </c>
      <c r="D3021" s="802">
        <f t="shared" si="47"/>
        <v>5215.0600000000004</v>
      </c>
      <c r="G3021" s="872">
        <v>5097.82</v>
      </c>
      <c r="J3021" s="840" t="s">
        <v>15822</v>
      </c>
      <c r="K3021" s="848">
        <f>IFERROR(VLOOKUP(J3021,REAJUSTE!A:AA,27,FALSE),"")</f>
        <v>1.0229999999999999</v>
      </c>
    </row>
    <row r="3022" spans="1:11" ht="15" x14ac:dyDescent="0.2">
      <c r="A3022" s="862">
        <v>2003194</v>
      </c>
      <c r="B3022" s="863" t="s">
        <v>28325</v>
      </c>
      <c r="C3022" s="862" t="s">
        <v>587</v>
      </c>
      <c r="D3022" s="802">
        <f t="shared" si="47"/>
        <v>2299.04</v>
      </c>
      <c r="G3022" s="872">
        <v>2247.36</v>
      </c>
      <c r="J3022" s="840" t="s">
        <v>15822</v>
      </c>
      <c r="K3022" s="848">
        <f>IFERROR(VLOOKUP(J3022,REAJUSTE!A:AA,27,FALSE),"")</f>
        <v>1.0229999999999999</v>
      </c>
    </row>
    <row r="3023" spans="1:11" ht="15" x14ac:dyDescent="0.2">
      <c r="A3023" s="862">
        <v>2003193</v>
      </c>
      <c r="B3023" s="863" t="s">
        <v>28326</v>
      </c>
      <c r="C3023" s="862" t="s">
        <v>587</v>
      </c>
      <c r="D3023" s="802">
        <f t="shared" si="47"/>
        <v>2999.46</v>
      </c>
      <c r="G3023" s="872">
        <v>2932.03</v>
      </c>
      <c r="J3023" s="840" t="s">
        <v>15822</v>
      </c>
      <c r="K3023" s="848">
        <f>IFERROR(VLOOKUP(J3023,REAJUSTE!A:AA,27,FALSE),"")</f>
        <v>1.0229999999999999</v>
      </c>
    </row>
    <row r="3024" spans="1:11" ht="15" x14ac:dyDescent="0.2">
      <c r="A3024" s="862">
        <v>2003219</v>
      </c>
      <c r="B3024" s="863" t="s">
        <v>28327</v>
      </c>
      <c r="C3024" s="862" t="s">
        <v>587</v>
      </c>
      <c r="D3024" s="802">
        <f t="shared" si="47"/>
        <v>7834.44</v>
      </c>
      <c r="G3024" s="872">
        <v>7658.3</v>
      </c>
      <c r="J3024" s="840" t="s">
        <v>15822</v>
      </c>
      <c r="K3024" s="848">
        <f>IFERROR(VLOOKUP(J3024,REAJUSTE!A:AA,27,FALSE),"")</f>
        <v>1.0229999999999999</v>
      </c>
    </row>
    <row r="3025" spans="1:11" ht="15" x14ac:dyDescent="0.2">
      <c r="A3025" s="862">
        <v>2003220</v>
      </c>
      <c r="B3025" s="863" t="s">
        <v>28328</v>
      </c>
      <c r="C3025" s="862" t="s">
        <v>587</v>
      </c>
      <c r="D3025" s="802">
        <f t="shared" si="47"/>
        <v>7023.39</v>
      </c>
      <c r="G3025" s="872">
        <v>6865.49</v>
      </c>
      <c r="J3025" s="840" t="s">
        <v>15822</v>
      </c>
      <c r="K3025" s="848">
        <f>IFERROR(VLOOKUP(J3025,REAJUSTE!A:AA,27,FALSE),"")</f>
        <v>1.0229999999999999</v>
      </c>
    </row>
    <row r="3026" spans="1:11" ht="15" x14ac:dyDescent="0.2">
      <c r="A3026" s="862">
        <v>2003196</v>
      </c>
      <c r="B3026" s="863" t="s">
        <v>28329</v>
      </c>
      <c r="C3026" s="862" t="s">
        <v>587</v>
      </c>
      <c r="D3026" s="802">
        <f t="shared" si="47"/>
        <v>2829.54</v>
      </c>
      <c r="G3026" s="872">
        <v>2765.93</v>
      </c>
      <c r="J3026" s="840" t="s">
        <v>15822</v>
      </c>
      <c r="K3026" s="848">
        <f>IFERROR(VLOOKUP(J3026,REAJUSTE!A:AA,27,FALSE),"")</f>
        <v>1.0229999999999999</v>
      </c>
    </row>
    <row r="3027" spans="1:11" ht="15" x14ac:dyDescent="0.2">
      <c r="A3027" s="862">
        <v>2003195</v>
      </c>
      <c r="B3027" s="863" t="s">
        <v>28330</v>
      </c>
      <c r="C3027" s="862" t="s">
        <v>587</v>
      </c>
      <c r="D3027" s="802">
        <f t="shared" si="47"/>
        <v>3721.25</v>
      </c>
      <c r="G3027" s="872">
        <v>3637.59</v>
      </c>
      <c r="J3027" s="840" t="s">
        <v>15822</v>
      </c>
      <c r="K3027" s="848">
        <f>IFERROR(VLOOKUP(J3027,REAJUSTE!A:AA,27,FALSE),"")</f>
        <v>1.0229999999999999</v>
      </c>
    </row>
    <row r="3028" spans="1:11" ht="15" x14ac:dyDescent="0.2">
      <c r="A3028" s="862">
        <v>2003221</v>
      </c>
      <c r="B3028" s="863" t="s">
        <v>28331</v>
      </c>
      <c r="C3028" s="862" t="s">
        <v>587</v>
      </c>
      <c r="D3028" s="802">
        <f t="shared" si="47"/>
        <v>11805.36</v>
      </c>
      <c r="G3028" s="872">
        <v>11539.95</v>
      </c>
      <c r="J3028" s="840" t="s">
        <v>15822</v>
      </c>
      <c r="K3028" s="848">
        <f>IFERROR(VLOOKUP(J3028,REAJUSTE!A:AA,27,FALSE),"")</f>
        <v>1.0229999999999999</v>
      </c>
    </row>
    <row r="3029" spans="1:11" ht="15" x14ac:dyDescent="0.2">
      <c r="A3029" s="862">
        <v>2003222</v>
      </c>
      <c r="B3029" s="863" t="s">
        <v>28332</v>
      </c>
      <c r="C3029" s="862" t="s">
        <v>587</v>
      </c>
      <c r="D3029" s="802">
        <f t="shared" si="47"/>
        <v>10530.61</v>
      </c>
      <c r="G3029" s="872">
        <v>10293.86</v>
      </c>
      <c r="J3029" s="840" t="s">
        <v>15822</v>
      </c>
      <c r="K3029" s="848">
        <f>IFERROR(VLOOKUP(J3029,REAJUSTE!A:AA,27,FALSE),"")</f>
        <v>1.0229999999999999</v>
      </c>
    </row>
    <row r="3030" spans="1:11" ht="15" x14ac:dyDescent="0.2">
      <c r="A3030" s="862">
        <v>2003198</v>
      </c>
      <c r="B3030" s="863" t="s">
        <v>28333</v>
      </c>
      <c r="C3030" s="862" t="s">
        <v>587</v>
      </c>
      <c r="D3030" s="802">
        <f t="shared" si="47"/>
        <v>2640.5</v>
      </c>
      <c r="G3030" s="872">
        <v>2581.14</v>
      </c>
      <c r="J3030" s="840" t="s">
        <v>15822</v>
      </c>
      <c r="K3030" s="848">
        <f>IFERROR(VLOOKUP(J3030,REAJUSTE!A:AA,27,FALSE),"")</f>
        <v>1.0229999999999999</v>
      </c>
    </row>
    <row r="3031" spans="1:11" ht="15" x14ac:dyDescent="0.2">
      <c r="A3031" s="862">
        <v>2003197</v>
      </c>
      <c r="B3031" s="863" t="s">
        <v>28334</v>
      </c>
      <c r="C3031" s="862" t="s">
        <v>587</v>
      </c>
      <c r="D3031" s="802">
        <f t="shared" si="47"/>
        <v>3449.99</v>
      </c>
      <c r="G3031" s="872">
        <v>3372.43</v>
      </c>
      <c r="J3031" s="840" t="s">
        <v>15822</v>
      </c>
      <c r="K3031" s="848">
        <f>IFERROR(VLOOKUP(J3031,REAJUSTE!A:AA,27,FALSE),"")</f>
        <v>1.0229999999999999</v>
      </c>
    </row>
    <row r="3032" spans="1:11" ht="15" x14ac:dyDescent="0.2">
      <c r="A3032" s="862">
        <v>2003223</v>
      </c>
      <c r="B3032" s="863" t="s">
        <v>28335</v>
      </c>
      <c r="C3032" s="862" t="s">
        <v>587</v>
      </c>
      <c r="D3032" s="802">
        <f t="shared" si="47"/>
        <v>8052.03</v>
      </c>
      <c r="G3032" s="872">
        <v>7871</v>
      </c>
      <c r="J3032" s="840" t="s">
        <v>15822</v>
      </c>
      <c r="K3032" s="848">
        <f>IFERROR(VLOOKUP(J3032,REAJUSTE!A:AA,27,FALSE),"")</f>
        <v>1.0229999999999999</v>
      </c>
    </row>
    <row r="3033" spans="1:11" ht="15" x14ac:dyDescent="0.2">
      <c r="A3033" s="862">
        <v>2003224</v>
      </c>
      <c r="B3033" s="863" t="s">
        <v>28336</v>
      </c>
      <c r="C3033" s="862" t="s">
        <v>587</v>
      </c>
      <c r="D3033" s="802">
        <f t="shared" si="47"/>
        <v>7234.04</v>
      </c>
      <c r="G3033" s="872">
        <v>7071.4</v>
      </c>
      <c r="J3033" s="840" t="s">
        <v>15822</v>
      </c>
      <c r="K3033" s="848">
        <f>IFERROR(VLOOKUP(J3033,REAJUSTE!A:AA,27,FALSE),"")</f>
        <v>1.0229999999999999</v>
      </c>
    </row>
    <row r="3034" spans="1:11" ht="15" x14ac:dyDescent="0.2">
      <c r="A3034" s="862">
        <v>2003200</v>
      </c>
      <c r="B3034" s="863" t="s">
        <v>28337</v>
      </c>
      <c r="C3034" s="862" t="s">
        <v>587</v>
      </c>
      <c r="D3034" s="802">
        <f t="shared" si="47"/>
        <v>3068.93</v>
      </c>
      <c r="G3034" s="872">
        <v>2999.94</v>
      </c>
      <c r="J3034" s="840" t="s">
        <v>15822</v>
      </c>
      <c r="K3034" s="848">
        <f>IFERROR(VLOOKUP(J3034,REAJUSTE!A:AA,27,FALSE),"")</f>
        <v>1.0229999999999999</v>
      </c>
    </row>
    <row r="3035" spans="1:11" ht="15" x14ac:dyDescent="0.2">
      <c r="A3035" s="862">
        <v>2003199</v>
      </c>
      <c r="B3035" s="863" t="s">
        <v>28338</v>
      </c>
      <c r="C3035" s="862" t="s">
        <v>587</v>
      </c>
      <c r="D3035" s="802">
        <f t="shared" si="47"/>
        <v>4069.69</v>
      </c>
      <c r="G3035" s="872">
        <v>3978.2</v>
      </c>
      <c r="J3035" s="840" t="s">
        <v>15822</v>
      </c>
      <c r="K3035" s="848">
        <f>IFERROR(VLOOKUP(J3035,REAJUSTE!A:AA,27,FALSE),"")</f>
        <v>1.0229999999999999</v>
      </c>
    </row>
    <row r="3036" spans="1:11" ht="15" x14ac:dyDescent="0.2">
      <c r="A3036" s="862">
        <v>2003225</v>
      </c>
      <c r="B3036" s="863" t="s">
        <v>28339</v>
      </c>
      <c r="C3036" s="862" t="s">
        <v>587</v>
      </c>
      <c r="D3036" s="802">
        <f t="shared" si="47"/>
        <v>11507.04</v>
      </c>
      <c r="G3036" s="872">
        <v>11248.33</v>
      </c>
      <c r="J3036" s="840" t="s">
        <v>15822</v>
      </c>
      <c r="K3036" s="848">
        <f>IFERROR(VLOOKUP(J3036,REAJUSTE!A:AA,27,FALSE),"")</f>
        <v>1.0229999999999999</v>
      </c>
    </row>
    <row r="3037" spans="1:11" ht="15" x14ac:dyDescent="0.2">
      <c r="A3037" s="862">
        <v>2003226</v>
      </c>
      <c r="B3037" s="863" t="s">
        <v>28340</v>
      </c>
      <c r="C3037" s="862" t="s">
        <v>587</v>
      </c>
      <c r="D3037" s="802">
        <f t="shared" si="47"/>
        <v>10276.299999999999</v>
      </c>
      <c r="G3037" s="872">
        <v>10045.26</v>
      </c>
      <c r="J3037" s="840" t="s">
        <v>15822</v>
      </c>
      <c r="K3037" s="848">
        <f>IFERROR(VLOOKUP(J3037,REAJUSTE!A:AA,27,FALSE),"")</f>
        <v>1.0229999999999999</v>
      </c>
    </row>
    <row r="3038" spans="1:11" ht="15" x14ac:dyDescent="0.2">
      <c r="A3038" s="862">
        <v>2003238</v>
      </c>
      <c r="B3038" s="863" t="s">
        <v>28341</v>
      </c>
      <c r="C3038" s="862" t="s">
        <v>587</v>
      </c>
      <c r="D3038" s="802">
        <f t="shared" si="47"/>
        <v>648.64</v>
      </c>
      <c r="G3038" s="872">
        <v>634.05999999999995</v>
      </c>
      <c r="J3038" s="840" t="s">
        <v>15822</v>
      </c>
      <c r="K3038" s="848">
        <f>IFERROR(VLOOKUP(J3038,REAJUSTE!A:AA,27,FALSE),"")</f>
        <v>1.0229999999999999</v>
      </c>
    </row>
    <row r="3039" spans="1:11" ht="15" x14ac:dyDescent="0.2">
      <c r="A3039" s="862">
        <v>2003237</v>
      </c>
      <c r="B3039" s="863" t="s">
        <v>28342</v>
      </c>
      <c r="C3039" s="862" t="s">
        <v>587</v>
      </c>
      <c r="D3039" s="802">
        <f t="shared" si="47"/>
        <v>784.51</v>
      </c>
      <c r="G3039" s="872">
        <v>766.88</v>
      </c>
      <c r="J3039" s="840" t="s">
        <v>15822</v>
      </c>
      <c r="K3039" s="848">
        <f>IFERROR(VLOOKUP(J3039,REAJUSTE!A:AA,27,FALSE),"")</f>
        <v>1.0229999999999999</v>
      </c>
    </row>
    <row r="3040" spans="1:11" ht="15" x14ac:dyDescent="0.2">
      <c r="A3040" s="862">
        <v>2003236</v>
      </c>
      <c r="B3040" s="863" t="s">
        <v>28343</v>
      </c>
      <c r="C3040" s="862" t="s">
        <v>587</v>
      </c>
      <c r="D3040" s="802">
        <f t="shared" si="47"/>
        <v>720.39</v>
      </c>
      <c r="G3040" s="872">
        <v>704.2</v>
      </c>
      <c r="J3040" s="840" t="s">
        <v>15822</v>
      </c>
      <c r="K3040" s="848">
        <f>IFERROR(VLOOKUP(J3040,REAJUSTE!A:AA,27,FALSE),"")</f>
        <v>1.0229999999999999</v>
      </c>
    </row>
    <row r="3041" spans="1:11" ht="15" x14ac:dyDescent="0.2">
      <c r="A3041" s="862">
        <v>2003235</v>
      </c>
      <c r="B3041" s="863" t="s">
        <v>28344</v>
      </c>
      <c r="C3041" s="862" t="s">
        <v>587</v>
      </c>
      <c r="D3041" s="802">
        <f t="shared" si="47"/>
        <v>876.4</v>
      </c>
      <c r="G3041" s="872">
        <v>856.7</v>
      </c>
      <c r="J3041" s="840" t="s">
        <v>15822</v>
      </c>
      <c r="K3041" s="848">
        <f>IFERROR(VLOOKUP(J3041,REAJUSTE!A:AA,27,FALSE),"")</f>
        <v>1.0229999999999999</v>
      </c>
    </row>
    <row r="3042" spans="1:11" ht="15" x14ac:dyDescent="0.2">
      <c r="A3042" s="862">
        <v>2003234</v>
      </c>
      <c r="B3042" s="863" t="s">
        <v>28345</v>
      </c>
      <c r="C3042" s="862" t="s">
        <v>587</v>
      </c>
      <c r="D3042" s="802">
        <f t="shared" si="47"/>
        <v>840.05</v>
      </c>
      <c r="G3042" s="872">
        <v>821.17</v>
      </c>
      <c r="J3042" s="840" t="s">
        <v>15822</v>
      </c>
      <c r="K3042" s="848">
        <f>IFERROR(VLOOKUP(J3042,REAJUSTE!A:AA,27,FALSE),"")</f>
        <v>1.0229999999999999</v>
      </c>
    </row>
    <row r="3043" spans="1:11" ht="15" x14ac:dyDescent="0.2">
      <c r="A3043" s="862">
        <v>2003233</v>
      </c>
      <c r="B3043" s="863" t="s">
        <v>28346</v>
      </c>
      <c r="C3043" s="862" t="s">
        <v>587</v>
      </c>
      <c r="D3043" s="802">
        <f t="shared" si="47"/>
        <v>1032.49</v>
      </c>
      <c r="G3043" s="872">
        <v>1009.28</v>
      </c>
      <c r="J3043" s="840" t="s">
        <v>15822</v>
      </c>
      <c r="K3043" s="848">
        <f>IFERROR(VLOOKUP(J3043,REAJUSTE!A:AA,27,FALSE),"")</f>
        <v>1.0229999999999999</v>
      </c>
    </row>
    <row r="3044" spans="1:11" ht="15" x14ac:dyDescent="0.2">
      <c r="A3044" s="862">
        <v>2003232</v>
      </c>
      <c r="B3044" s="863" t="s">
        <v>28347</v>
      </c>
      <c r="C3044" s="862" t="s">
        <v>587</v>
      </c>
      <c r="D3044" s="802">
        <f t="shared" si="47"/>
        <v>883.35</v>
      </c>
      <c r="G3044" s="872">
        <v>863.49</v>
      </c>
      <c r="J3044" s="840" t="s">
        <v>15822</v>
      </c>
      <c r="K3044" s="848">
        <f>IFERROR(VLOOKUP(J3044,REAJUSTE!A:AA,27,FALSE),"")</f>
        <v>1.0229999999999999</v>
      </c>
    </row>
    <row r="3045" spans="1:11" ht="15" x14ac:dyDescent="0.2">
      <c r="A3045" s="862">
        <v>2003231</v>
      </c>
      <c r="B3045" s="863" t="s">
        <v>28348</v>
      </c>
      <c r="C3045" s="862" t="s">
        <v>587</v>
      </c>
      <c r="D3045" s="802">
        <f t="shared" si="47"/>
        <v>1086.75</v>
      </c>
      <c r="G3045" s="872">
        <v>1062.32</v>
      </c>
      <c r="J3045" s="840" t="s">
        <v>15822</v>
      </c>
      <c r="K3045" s="848">
        <f>IFERROR(VLOOKUP(J3045,REAJUSTE!A:AA,27,FALSE),"")</f>
        <v>1.0229999999999999</v>
      </c>
    </row>
    <row r="3046" spans="1:11" ht="15" x14ac:dyDescent="0.2">
      <c r="A3046" s="862">
        <v>2003230</v>
      </c>
      <c r="B3046" s="863" t="s">
        <v>28349</v>
      </c>
      <c r="C3046" s="862" t="s">
        <v>587</v>
      </c>
      <c r="D3046" s="802">
        <f t="shared" si="47"/>
        <v>1148.8399999999999</v>
      </c>
      <c r="G3046" s="872">
        <v>1123.02</v>
      </c>
      <c r="J3046" s="840" t="s">
        <v>15822</v>
      </c>
      <c r="K3046" s="848">
        <f>IFERROR(VLOOKUP(J3046,REAJUSTE!A:AA,27,FALSE),"")</f>
        <v>1.0229999999999999</v>
      </c>
    </row>
    <row r="3047" spans="1:11" ht="15" x14ac:dyDescent="0.2">
      <c r="A3047" s="862">
        <v>2003229</v>
      </c>
      <c r="B3047" s="863" t="s">
        <v>28350</v>
      </c>
      <c r="C3047" s="862" t="s">
        <v>587</v>
      </c>
      <c r="D3047" s="802">
        <f t="shared" si="47"/>
        <v>1432.98</v>
      </c>
      <c r="G3047" s="872">
        <v>1400.77</v>
      </c>
      <c r="J3047" s="840" t="s">
        <v>15822</v>
      </c>
      <c r="K3047" s="848">
        <f>IFERROR(VLOOKUP(J3047,REAJUSTE!A:AA,27,FALSE),"")</f>
        <v>1.0229999999999999</v>
      </c>
    </row>
    <row r="3048" spans="1:11" ht="15" x14ac:dyDescent="0.2">
      <c r="A3048" s="862">
        <v>2003228</v>
      </c>
      <c r="B3048" s="863" t="s">
        <v>28351</v>
      </c>
      <c r="C3048" s="862" t="s">
        <v>587</v>
      </c>
      <c r="D3048" s="802">
        <f t="shared" si="47"/>
        <v>1271.06</v>
      </c>
      <c r="G3048" s="872">
        <v>1242.49</v>
      </c>
      <c r="J3048" s="840" t="s">
        <v>15822</v>
      </c>
      <c r="K3048" s="848">
        <f>IFERROR(VLOOKUP(J3048,REAJUSTE!A:AA,27,FALSE),"")</f>
        <v>1.0229999999999999</v>
      </c>
    </row>
    <row r="3049" spans="1:11" ht="15" x14ac:dyDescent="0.2">
      <c r="A3049" s="862">
        <v>2003227</v>
      </c>
      <c r="B3049" s="863" t="s">
        <v>28352</v>
      </c>
      <c r="C3049" s="862" t="s">
        <v>587</v>
      </c>
      <c r="D3049" s="802">
        <f t="shared" si="47"/>
        <v>1595.99</v>
      </c>
      <c r="G3049" s="872">
        <v>1560.11</v>
      </c>
      <c r="J3049" s="840" t="s">
        <v>15822</v>
      </c>
      <c r="K3049" s="848">
        <f>IFERROR(VLOOKUP(J3049,REAJUSTE!A:AA,27,FALSE),"")</f>
        <v>1.0229999999999999</v>
      </c>
    </row>
    <row r="3050" spans="1:11" ht="15" x14ac:dyDescent="0.2">
      <c r="A3050" s="862">
        <v>2003248</v>
      </c>
      <c r="B3050" s="863" t="s">
        <v>28353</v>
      </c>
      <c r="C3050" s="862" t="s">
        <v>587</v>
      </c>
      <c r="D3050" s="802">
        <f t="shared" si="47"/>
        <v>337.38</v>
      </c>
      <c r="G3050" s="872">
        <v>329.8</v>
      </c>
      <c r="J3050" s="840" t="s">
        <v>15822</v>
      </c>
      <c r="K3050" s="848">
        <f>IFERROR(VLOOKUP(J3050,REAJUSTE!A:AA,27,FALSE),"")</f>
        <v>1.0229999999999999</v>
      </c>
    </row>
    <row r="3051" spans="1:11" ht="15" x14ac:dyDescent="0.2">
      <c r="A3051" s="862">
        <v>2003247</v>
      </c>
      <c r="B3051" s="863" t="s">
        <v>28354</v>
      </c>
      <c r="C3051" s="862" t="s">
        <v>587</v>
      </c>
      <c r="D3051" s="802">
        <f t="shared" si="47"/>
        <v>395.79</v>
      </c>
      <c r="G3051" s="872">
        <v>386.9</v>
      </c>
      <c r="J3051" s="840" t="s">
        <v>15822</v>
      </c>
      <c r="K3051" s="848">
        <f>IFERROR(VLOOKUP(J3051,REAJUSTE!A:AA,27,FALSE),"")</f>
        <v>1.0229999999999999</v>
      </c>
    </row>
    <row r="3052" spans="1:11" ht="15" x14ac:dyDescent="0.2">
      <c r="A3052" s="862">
        <v>2003246</v>
      </c>
      <c r="B3052" s="863" t="s">
        <v>28355</v>
      </c>
      <c r="C3052" s="862" t="s">
        <v>587</v>
      </c>
      <c r="D3052" s="802">
        <f t="shared" si="47"/>
        <v>428.38</v>
      </c>
      <c r="G3052" s="872">
        <v>418.75</v>
      </c>
      <c r="J3052" s="840" t="s">
        <v>15822</v>
      </c>
      <c r="K3052" s="848">
        <f>IFERROR(VLOOKUP(J3052,REAJUSTE!A:AA,27,FALSE),"")</f>
        <v>1.0229999999999999</v>
      </c>
    </row>
    <row r="3053" spans="1:11" ht="15" x14ac:dyDescent="0.2">
      <c r="A3053" s="862">
        <v>2003245</v>
      </c>
      <c r="B3053" s="863" t="s">
        <v>28356</v>
      </c>
      <c r="C3053" s="862" t="s">
        <v>587</v>
      </c>
      <c r="D3053" s="802">
        <f t="shared" si="47"/>
        <v>506.72</v>
      </c>
      <c r="G3053" s="872">
        <v>495.33</v>
      </c>
      <c r="J3053" s="840" t="s">
        <v>15822</v>
      </c>
      <c r="K3053" s="848">
        <f>IFERROR(VLOOKUP(J3053,REAJUSTE!A:AA,27,FALSE),"")</f>
        <v>1.0229999999999999</v>
      </c>
    </row>
    <row r="3054" spans="1:11" ht="15" x14ac:dyDescent="0.2">
      <c r="A3054" s="862">
        <v>2003244</v>
      </c>
      <c r="B3054" s="863" t="s">
        <v>28357</v>
      </c>
      <c r="C3054" s="862" t="s">
        <v>587</v>
      </c>
      <c r="D3054" s="802">
        <f t="shared" si="47"/>
        <v>483</v>
      </c>
      <c r="G3054" s="872">
        <v>472.15</v>
      </c>
      <c r="J3054" s="840" t="s">
        <v>15822</v>
      </c>
      <c r="K3054" s="848">
        <f>IFERROR(VLOOKUP(J3054,REAJUSTE!A:AA,27,FALSE),"")</f>
        <v>1.0229999999999999</v>
      </c>
    </row>
    <row r="3055" spans="1:11" ht="15" x14ac:dyDescent="0.2">
      <c r="A3055" s="862">
        <v>2003243</v>
      </c>
      <c r="B3055" s="863" t="s">
        <v>28358</v>
      </c>
      <c r="C3055" s="862" t="s">
        <v>587</v>
      </c>
      <c r="D3055" s="802">
        <f t="shared" si="47"/>
        <v>574.58000000000004</v>
      </c>
      <c r="G3055" s="872">
        <v>561.66999999999996</v>
      </c>
      <c r="J3055" s="840" t="s">
        <v>15822</v>
      </c>
      <c r="K3055" s="848">
        <f>IFERROR(VLOOKUP(J3055,REAJUSTE!A:AA,27,FALSE),"")</f>
        <v>1.0229999999999999</v>
      </c>
    </row>
    <row r="3056" spans="1:11" ht="15" x14ac:dyDescent="0.2">
      <c r="A3056" s="862">
        <v>2003242</v>
      </c>
      <c r="B3056" s="863" t="s">
        <v>28359</v>
      </c>
      <c r="C3056" s="862" t="s">
        <v>587</v>
      </c>
      <c r="D3056" s="802">
        <f t="shared" si="47"/>
        <v>546.22</v>
      </c>
      <c r="G3056" s="872">
        <v>533.94000000000005</v>
      </c>
      <c r="J3056" s="840" t="s">
        <v>15822</v>
      </c>
      <c r="K3056" s="848">
        <f>IFERROR(VLOOKUP(J3056,REAJUSTE!A:AA,27,FALSE),"")</f>
        <v>1.0229999999999999</v>
      </c>
    </row>
    <row r="3057" spans="1:11" ht="15" x14ac:dyDescent="0.2">
      <c r="A3057" s="862">
        <v>2003241</v>
      </c>
      <c r="B3057" s="863" t="s">
        <v>28360</v>
      </c>
      <c r="C3057" s="862" t="s">
        <v>587</v>
      </c>
      <c r="D3057" s="802">
        <f t="shared" si="47"/>
        <v>654.67999999999995</v>
      </c>
      <c r="G3057" s="872">
        <v>639.97</v>
      </c>
      <c r="J3057" s="840" t="s">
        <v>15822</v>
      </c>
      <c r="K3057" s="848">
        <f>IFERROR(VLOOKUP(J3057,REAJUSTE!A:AA,27,FALSE),"")</f>
        <v>1.0229999999999999</v>
      </c>
    </row>
    <row r="3058" spans="1:11" ht="15" x14ac:dyDescent="0.2">
      <c r="A3058" s="862">
        <v>2003240</v>
      </c>
      <c r="B3058" s="863" t="s">
        <v>28361</v>
      </c>
      <c r="C3058" s="862" t="s">
        <v>587</v>
      </c>
      <c r="D3058" s="802">
        <f t="shared" si="47"/>
        <v>567.49</v>
      </c>
      <c r="G3058" s="872">
        <v>554.74</v>
      </c>
      <c r="J3058" s="840" t="s">
        <v>15822</v>
      </c>
      <c r="K3058" s="848">
        <f>IFERROR(VLOOKUP(J3058,REAJUSTE!A:AA,27,FALSE),"")</f>
        <v>1.0229999999999999</v>
      </c>
    </row>
    <row r="3059" spans="1:11" ht="15" x14ac:dyDescent="0.2">
      <c r="A3059" s="862">
        <v>2003239</v>
      </c>
      <c r="B3059" s="863" t="s">
        <v>28362</v>
      </c>
      <c r="C3059" s="862" t="s">
        <v>587</v>
      </c>
      <c r="D3059" s="802">
        <f t="shared" si="47"/>
        <v>684.14</v>
      </c>
      <c r="G3059" s="872">
        <v>668.76</v>
      </c>
      <c r="J3059" s="840" t="s">
        <v>15822</v>
      </c>
      <c r="K3059" s="848">
        <f>IFERROR(VLOOKUP(J3059,REAJUSTE!A:AA,27,FALSE),"")</f>
        <v>1.0229999999999999</v>
      </c>
    </row>
    <row r="3060" spans="1:11" ht="18" x14ac:dyDescent="0.2">
      <c r="A3060" s="862">
        <v>2004516</v>
      </c>
      <c r="B3060" s="863" t="s">
        <v>7945</v>
      </c>
      <c r="C3060" s="862" t="s">
        <v>4</v>
      </c>
      <c r="D3060" s="802">
        <f t="shared" si="47"/>
        <v>33.61</v>
      </c>
      <c r="G3060" s="872">
        <v>32.86</v>
      </c>
      <c r="J3060" s="840" t="s">
        <v>15822</v>
      </c>
      <c r="K3060" s="848">
        <f>IFERROR(VLOOKUP(J3060,REAJUSTE!A:AA,27,FALSE),"")</f>
        <v>1.0229999999999999</v>
      </c>
    </row>
    <row r="3061" spans="1:11" ht="18" x14ac:dyDescent="0.2">
      <c r="A3061" s="862">
        <v>2004517</v>
      </c>
      <c r="B3061" s="863" t="s">
        <v>7946</v>
      </c>
      <c r="C3061" s="862" t="s">
        <v>4</v>
      </c>
      <c r="D3061" s="802">
        <f t="shared" si="47"/>
        <v>68.430000000000007</v>
      </c>
      <c r="G3061" s="872">
        <v>66.900000000000006</v>
      </c>
      <c r="J3061" s="840" t="s">
        <v>15822</v>
      </c>
      <c r="K3061" s="848">
        <f>IFERROR(VLOOKUP(J3061,REAJUSTE!A:AA,27,FALSE),"")</f>
        <v>1.0229999999999999</v>
      </c>
    </row>
    <row r="3062" spans="1:11" ht="15" x14ac:dyDescent="0.2">
      <c r="A3062" s="862">
        <v>2007971</v>
      </c>
      <c r="B3062" s="863" t="s">
        <v>7947</v>
      </c>
      <c r="C3062" s="862" t="s">
        <v>4</v>
      </c>
      <c r="D3062" s="802">
        <f t="shared" si="47"/>
        <v>91.52</v>
      </c>
      <c r="G3062" s="872">
        <v>89.47</v>
      </c>
      <c r="J3062" s="840" t="s">
        <v>15822</v>
      </c>
      <c r="K3062" s="848">
        <f>IFERROR(VLOOKUP(J3062,REAJUSTE!A:AA,27,FALSE),"")</f>
        <v>1.0229999999999999</v>
      </c>
    </row>
    <row r="3063" spans="1:11" ht="15" x14ac:dyDescent="0.2">
      <c r="A3063" s="862">
        <v>2008091</v>
      </c>
      <c r="B3063" s="863" t="s">
        <v>7948</v>
      </c>
      <c r="C3063" s="862" t="s">
        <v>4</v>
      </c>
      <c r="D3063" s="802">
        <f t="shared" si="47"/>
        <v>95.03</v>
      </c>
      <c r="G3063" s="872">
        <v>92.9</v>
      </c>
      <c r="J3063" s="840" t="s">
        <v>15822</v>
      </c>
      <c r="K3063" s="848">
        <f>IFERROR(VLOOKUP(J3063,REAJUSTE!A:AA,27,FALSE),"")</f>
        <v>1.0229999999999999</v>
      </c>
    </row>
    <row r="3064" spans="1:11" ht="15" x14ac:dyDescent="0.2">
      <c r="A3064" s="862">
        <v>2006408</v>
      </c>
      <c r="B3064" s="863" t="s">
        <v>7949</v>
      </c>
      <c r="C3064" s="862" t="s">
        <v>4</v>
      </c>
      <c r="D3064" s="802">
        <f t="shared" si="47"/>
        <v>71.97</v>
      </c>
      <c r="G3064" s="872">
        <v>70.36</v>
      </c>
      <c r="J3064" s="840" t="s">
        <v>15822</v>
      </c>
      <c r="K3064" s="848">
        <f>IFERROR(VLOOKUP(J3064,REAJUSTE!A:AA,27,FALSE),"")</f>
        <v>1.0229999999999999</v>
      </c>
    </row>
    <row r="3065" spans="1:11" ht="15" x14ac:dyDescent="0.2">
      <c r="A3065" s="862">
        <v>2015642</v>
      </c>
      <c r="B3065" s="863" t="s">
        <v>7950</v>
      </c>
      <c r="C3065" s="862" t="s">
        <v>4</v>
      </c>
      <c r="D3065" s="802">
        <f t="shared" si="47"/>
        <v>152.96</v>
      </c>
      <c r="G3065" s="872">
        <v>149.53</v>
      </c>
      <c r="J3065" s="840" t="s">
        <v>15822</v>
      </c>
      <c r="K3065" s="848">
        <f>IFERROR(VLOOKUP(J3065,REAJUSTE!A:AA,27,FALSE),"")</f>
        <v>1.0229999999999999</v>
      </c>
    </row>
    <row r="3066" spans="1:11" ht="15" x14ac:dyDescent="0.2">
      <c r="A3066" s="862">
        <v>2015641</v>
      </c>
      <c r="B3066" s="863" t="s">
        <v>7951</v>
      </c>
      <c r="C3066" s="862" t="s">
        <v>4</v>
      </c>
      <c r="D3066" s="802">
        <f t="shared" si="47"/>
        <v>146.08000000000001</v>
      </c>
      <c r="G3066" s="872">
        <v>142.80000000000001</v>
      </c>
      <c r="J3066" s="840" t="s">
        <v>15822</v>
      </c>
      <c r="K3066" s="848">
        <f>IFERROR(VLOOKUP(J3066,REAJUSTE!A:AA,27,FALSE),"")</f>
        <v>1.0229999999999999</v>
      </c>
    </row>
    <row r="3067" spans="1:11" ht="15" x14ac:dyDescent="0.2">
      <c r="A3067" s="862">
        <v>2004509</v>
      </c>
      <c r="B3067" s="863" t="s">
        <v>7952</v>
      </c>
      <c r="C3067" s="862" t="s">
        <v>4</v>
      </c>
      <c r="D3067" s="802">
        <f t="shared" si="47"/>
        <v>35.25</v>
      </c>
      <c r="G3067" s="872">
        <v>34.46</v>
      </c>
      <c r="J3067" s="840" t="s">
        <v>15822</v>
      </c>
      <c r="K3067" s="848">
        <f>IFERROR(VLOOKUP(J3067,REAJUSTE!A:AA,27,FALSE),"")</f>
        <v>1.0229999999999999</v>
      </c>
    </row>
    <row r="3068" spans="1:11" ht="15" x14ac:dyDescent="0.2">
      <c r="A3068" s="862">
        <v>2004510</v>
      </c>
      <c r="B3068" s="863" t="s">
        <v>7953</v>
      </c>
      <c r="C3068" s="862" t="s">
        <v>4</v>
      </c>
      <c r="D3068" s="802">
        <f t="shared" si="47"/>
        <v>42.84</v>
      </c>
      <c r="G3068" s="872">
        <v>41.88</v>
      </c>
      <c r="J3068" s="840" t="s">
        <v>15822</v>
      </c>
      <c r="K3068" s="848">
        <f>IFERROR(VLOOKUP(J3068,REAJUSTE!A:AA,27,FALSE),"")</f>
        <v>1.0229999999999999</v>
      </c>
    </row>
    <row r="3069" spans="1:11" ht="15" x14ac:dyDescent="0.2">
      <c r="A3069" s="862">
        <v>2004511</v>
      </c>
      <c r="B3069" s="863" t="s">
        <v>7954</v>
      </c>
      <c r="C3069" s="862" t="s">
        <v>4</v>
      </c>
      <c r="D3069" s="802">
        <f t="shared" si="47"/>
        <v>57.99</v>
      </c>
      <c r="G3069" s="872">
        <v>56.69</v>
      </c>
      <c r="J3069" s="840" t="s">
        <v>15822</v>
      </c>
      <c r="K3069" s="848">
        <f>IFERROR(VLOOKUP(J3069,REAJUSTE!A:AA,27,FALSE),"")</f>
        <v>1.0229999999999999</v>
      </c>
    </row>
    <row r="3070" spans="1:11" ht="15" x14ac:dyDescent="0.2">
      <c r="A3070" s="862">
        <v>2004512</v>
      </c>
      <c r="B3070" s="863" t="s">
        <v>7955</v>
      </c>
      <c r="C3070" s="862" t="s">
        <v>4</v>
      </c>
      <c r="D3070" s="802">
        <f t="shared" si="47"/>
        <v>76.92</v>
      </c>
      <c r="G3070" s="872">
        <v>75.2</v>
      </c>
      <c r="J3070" s="840" t="s">
        <v>15822</v>
      </c>
      <c r="K3070" s="848">
        <f>IFERROR(VLOOKUP(J3070,REAJUSTE!A:AA,27,FALSE),"")</f>
        <v>1.0229999999999999</v>
      </c>
    </row>
    <row r="3071" spans="1:11" ht="18" x14ac:dyDescent="0.2">
      <c r="A3071" s="862">
        <v>2003843</v>
      </c>
      <c r="B3071" s="863" t="s">
        <v>7956</v>
      </c>
      <c r="C3071" s="862" t="s">
        <v>4</v>
      </c>
      <c r="D3071" s="802">
        <f t="shared" si="47"/>
        <v>363.85</v>
      </c>
      <c r="G3071" s="872">
        <v>355.67</v>
      </c>
      <c r="J3071" s="840" t="s">
        <v>15822</v>
      </c>
      <c r="K3071" s="848">
        <f>IFERROR(VLOOKUP(J3071,REAJUSTE!A:AA,27,FALSE),"")</f>
        <v>1.0229999999999999</v>
      </c>
    </row>
    <row r="3072" spans="1:11" ht="18" x14ac:dyDescent="0.2">
      <c r="A3072" s="862">
        <v>2003915</v>
      </c>
      <c r="B3072" s="863" t="s">
        <v>2515</v>
      </c>
      <c r="C3072" s="862" t="s">
        <v>4</v>
      </c>
      <c r="D3072" s="802">
        <f t="shared" si="47"/>
        <v>112.7</v>
      </c>
      <c r="G3072" s="872">
        <v>110.17</v>
      </c>
      <c r="J3072" s="840" t="s">
        <v>15822</v>
      </c>
      <c r="K3072" s="848">
        <f>IFERROR(VLOOKUP(J3072,REAJUSTE!A:AA,27,FALSE),"")</f>
        <v>1.0229999999999999</v>
      </c>
    </row>
    <row r="3073" spans="1:11" ht="18" x14ac:dyDescent="0.2">
      <c r="A3073" s="862">
        <v>2003914</v>
      </c>
      <c r="B3073" s="863" t="s">
        <v>7957</v>
      </c>
      <c r="C3073" s="862" t="s">
        <v>4</v>
      </c>
      <c r="D3073" s="802">
        <f t="shared" si="47"/>
        <v>96.42</v>
      </c>
      <c r="G3073" s="872">
        <v>94.26</v>
      </c>
      <c r="J3073" s="840" t="s">
        <v>15822</v>
      </c>
      <c r="K3073" s="848">
        <f>IFERROR(VLOOKUP(J3073,REAJUSTE!A:AA,27,FALSE),"")</f>
        <v>1.0229999999999999</v>
      </c>
    </row>
    <row r="3074" spans="1:11" ht="15" x14ac:dyDescent="0.2">
      <c r="A3074" s="862">
        <v>2003589</v>
      </c>
      <c r="B3074" s="863" t="s">
        <v>2516</v>
      </c>
      <c r="C3074" s="862" t="s">
        <v>4</v>
      </c>
      <c r="D3074" s="802">
        <f t="shared" si="47"/>
        <v>117.03</v>
      </c>
      <c r="G3074" s="872">
        <v>114.4</v>
      </c>
      <c r="J3074" s="840" t="s">
        <v>15822</v>
      </c>
      <c r="K3074" s="848">
        <f>IFERROR(VLOOKUP(J3074,REAJUSTE!A:AA,27,FALSE),"")</f>
        <v>1.0229999999999999</v>
      </c>
    </row>
    <row r="3075" spans="1:11" ht="15" x14ac:dyDescent="0.2">
      <c r="A3075" s="862">
        <v>2003588</v>
      </c>
      <c r="B3075" s="863" t="s">
        <v>2517</v>
      </c>
      <c r="C3075" s="862" t="s">
        <v>4</v>
      </c>
      <c r="D3075" s="802">
        <f t="shared" si="47"/>
        <v>104.21</v>
      </c>
      <c r="G3075" s="872">
        <v>101.87</v>
      </c>
      <c r="J3075" s="840" t="s">
        <v>15822</v>
      </c>
      <c r="K3075" s="848">
        <f>IFERROR(VLOOKUP(J3075,REAJUSTE!A:AA,27,FALSE),"")</f>
        <v>1.0229999999999999</v>
      </c>
    </row>
    <row r="3076" spans="1:11" ht="18" x14ac:dyDescent="0.2">
      <c r="A3076" s="862">
        <v>2003917</v>
      </c>
      <c r="B3076" s="863" t="s">
        <v>7958</v>
      </c>
      <c r="C3076" s="862" t="s">
        <v>4</v>
      </c>
      <c r="D3076" s="802">
        <f t="shared" si="47"/>
        <v>126.77</v>
      </c>
      <c r="G3076" s="872">
        <v>123.92</v>
      </c>
      <c r="J3076" s="840" t="s">
        <v>15822</v>
      </c>
      <c r="K3076" s="848">
        <f>IFERROR(VLOOKUP(J3076,REAJUSTE!A:AA,27,FALSE),"")</f>
        <v>1.0229999999999999</v>
      </c>
    </row>
    <row r="3077" spans="1:11" ht="18" x14ac:dyDescent="0.2">
      <c r="A3077" s="862">
        <v>2003916</v>
      </c>
      <c r="B3077" s="863" t="s">
        <v>7959</v>
      </c>
      <c r="C3077" s="862" t="s">
        <v>4</v>
      </c>
      <c r="D3077" s="802">
        <f t="shared" si="47"/>
        <v>110.49</v>
      </c>
      <c r="G3077" s="872">
        <v>108.01</v>
      </c>
      <c r="J3077" s="840" t="s">
        <v>15822</v>
      </c>
      <c r="K3077" s="848">
        <f>IFERROR(VLOOKUP(J3077,REAJUSTE!A:AA,27,FALSE),"")</f>
        <v>1.0229999999999999</v>
      </c>
    </row>
    <row r="3078" spans="1:11" ht="15" x14ac:dyDescent="0.2">
      <c r="A3078" s="862">
        <v>2003591</v>
      </c>
      <c r="B3078" s="863" t="s">
        <v>2518</v>
      </c>
      <c r="C3078" s="862" t="s">
        <v>4</v>
      </c>
      <c r="D3078" s="802">
        <f t="shared" si="47"/>
        <v>131.09</v>
      </c>
      <c r="G3078" s="872">
        <v>128.15</v>
      </c>
      <c r="J3078" s="840" t="s">
        <v>15822</v>
      </c>
      <c r="K3078" s="848">
        <f>IFERROR(VLOOKUP(J3078,REAJUSTE!A:AA,27,FALSE),"")</f>
        <v>1.0229999999999999</v>
      </c>
    </row>
    <row r="3079" spans="1:11" ht="15" x14ac:dyDescent="0.2">
      <c r="A3079" s="862">
        <v>2003590</v>
      </c>
      <c r="B3079" s="863" t="s">
        <v>2519</v>
      </c>
      <c r="C3079" s="862" t="s">
        <v>4</v>
      </c>
      <c r="D3079" s="802">
        <f t="shared" si="47"/>
        <v>118.27</v>
      </c>
      <c r="G3079" s="872">
        <v>115.62</v>
      </c>
      <c r="J3079" s="840" t="s">
        <v>15822</v>
      </c>
      <c r="K3079" s="848">
        <f>IFERROR(VLOOKUP(J3079,REAJUSTE!A:AA,27,FALSE),"")</f>
        <v>1.0229999999999999</v>
      </c>
    </row>
    <row r="3080" spans="1:11" ht="15" x14ac:dyDescent="0.2">
      <c r="A3080" s="862">
        <v>2003593</v>
      </c>
      <c r="B3080" s="863" t="s">
        <v>7960</v>
      </c>
      <c r="C3080" s="862" t="s">
        <v>4</v>
      </c>
      <c r="D3080" s="802">
        <f t="shared" si="47"/>
        <v>85.88</v>
      </c>
      <c r="G3080" s="872">
        <v>83.95</v>
      </c>
      <c r="J3080" s="840" t="s">
        <v>15822</v>
      </c>
      <c r="K3080" s="848">
        <f>IFERROR(VLOOKUP(J3080,REAJUSTE!A:AA,27,FALSE),"")</f>
        <v>1.0229999999999999</v>
      </c>
    </row>
    <row r="3081" spans="1:11" ht="15" x14ac:dyDescent="0.2">
      <c r="A3081" s="862">
        <v>2003592</v>
      </c>
      <c r="B3081" s="863" t="s">
        <v>7961</v>
      </c>
      <c r="C3081" s="862" t="s">
        <v>4</v>
      </c>
      <c r="D3081" s="802">
        <f t="shared" si="47"/>
        <v>67.56</v>
      </c>
      <c r="G3081" s="872">
        <v>66.05</v>
      </c>
      <c r="J3081" s="840" t="s">
        <v>15822</v>
      </c>
      <c r="K3081" s="848">
        <f>IFERROR(VLOOKUP(J3081,REAJUSTE!A:AA,27,FALSE),"")</f>
        <v>1.0229999999999999</v>
      </c>
    </row>
    <row r="3082" spans="1:11" ht="15" x14ac:dyDescent="0.2">
      <c r="A3082" s="862">
        <v>2003595</v>
      </c>
      <c r="B3082" s="863" t="s">
        <v>7962</v>
      </c>
      <c r="C3082" s="862" t="s">
        <v>4</v>
      </c>
      <c r="D3082" s="802">
        <f t="shared" si="47"/>
        <v>71.81</v>
      </c>
      <c r="G3082" s="872">
        <v>70.2</v>
      </c>
      <c r="J3082" s="840" t="s">
        <v>15822</v>
      </c>
      <c r="K3082" s="848">
        <f>IFERROR(VLOOKUP(J3082,REAJUSTE!A:AA,27,FALSE),"")</f>
        <v>1.0229999999999999</v>
      </c>
    </row>
    <row r="3083" spans="1:11" ht="15" x14ac:dyDescent="0.2">
      <c r="A3083" s="862">
        <v>2003594</v>
      </c>
      <c r="B3083" s="863" t="s">
        <v>2520</v>
      </c>
      <c r="C3083" s="862" t="s">
        <v>4</v>
      </c>
      <c r="D3083" s="802">
        <f t="shared" ref="D3083:D3146" si="48">TRUNC(G3083*K3083,2)</f>
        <v>53.5</v>
      </c>
      <c r="G3083" s="872">
        <v>52.3</v>
      </c>
      <c r="J3083" s="840" t="s">
        <v>15822</v>
      </c>
      <c r="K3083" s="848">
        <f>IFERROR(VLOOKUP(J3083,REAJUSTE!A:AA,27,FALSE),"")</f>
        <v>1.0229999999999999</v>
      </c>
    </row>
    <row r="3084" spans="1:11" ht="18" x14ac:dyDescent="0.2">
      <c r="A3084" s="862">
        <v>2003597</v>
      </c>
      <c r="B3084" s="863" t="s">
        <v>7963</v>
      </c>
      <c r="C3084" s="862" t="s">
        <v>4</v>
      </c>
      <c r="D3084" s="802">
        <f t="shared" si="48"/>
        <v>108.9</v>
      </c>
      <c r="G3084" s="872">
        <v>106.46</v>
      </c>
      <c r="J3084" s="840" t="s">
        <v>15822</v>
      </c>
      <c r="K3084" s="848">
        <f>IFERROR(VLOOKUP(J3084,REAJUSTE!A:AA,27,FALSE),"")</f>
        <v>1.0229999999999999</v>
      </c>
    </row>
    <row r="3085" spans="1:11" ht="18" x14ac:dyDescent="0.2">
      <c r="A3085" s="862">
        <v>2003596</v>
      </c>
      <c r="B3085" s="863" t="s">
        <v>2521</v>
      </c>
      <c r="C3085" s="862" t="s">
        <v>4</v>
      </c>
      <c r="D3085" s="802">
        <f t="shared" si="48"/>
        <v>89.91</v>
      </c>
      <c r="G3085" s="872">
        <v>87.89</v>
      </c>
      <c r="J3085" s="840" t="s">
        <v>15822</v>
      </c>
      <c r="K3085" s="848">
        <f>IFERROR(VLOOKUP(J3085,REAJUSTE!A:AA,27,FALSE),"")</f>
        <v>1.0229999999999999</v>
      </c>
    </row>
    <row r="3086" spans="1:11" ht="15" x14ac:dyDescent="0.2">
      <c r="A3086" s="862">
        <v>2003572</v>
      </c>
      <c r="B3086" s="863" t="s">
        <v>7964</v>
      </c>
      <c r="C3086" s="862" t="s">
        <v>4</v>
      </c>
      <c r="D3086" s="802">
        <f t="shared" si="48"/>
        <v>126.35</v>
      </c>
      <c r="G3086" s="872">
        <v>123.51</v>
      </c>
      <c r="J3086" s="840" t="s">
        <v>15822</v>
      </c>
      <c r="K3086" s="848">
        <f>IFERROR(VLOOKUP(J3086,REAJUSTE!A:AA,27,FALSE),"")</f>
        <v>1.0229999999999999</v>
      </c>
    </row>
    <row r="3087" spans="1:11" ht="15" x14ac:dyDescent="0.2">
      <c r="A3087" s="862">
        <v>2003580</v>
      </c>
      <c r="B3087" s="863" t="s">
        <v>7965</v>
      </c>
      <c r="C3087" s="862" t="s">
        <v>4</v>
      </c>
      <c r="D3087" s="802">
        <f t="shared" si="48"/>
        <v>65.930000000000007</v>
      </c>
      <c r="G3087" s="872">
        <v>64.45</v>
      </c>
      <c r="J3087" s="840" t="s">
        <v>15822</v>
      </c>
      <c r="K3087" s="848">
        <f>IFERROR(VLOOKUP(J3087,REAJUSTE!A:AA,27,FALSE),"")</f>
        <v>1.0229999999999999</v>
      </c>
    </row>
    <row r="3088" spans="1:11" ht="15" x14ac:dyDescent="0.2">
      <c r="A3088" s="862">
        <v>2003573</v>
      </c>
      <c r="B3088" s="863" t="s">
        <v>7966</v>
      </c>
      <c r="C3088" s="862" t="s">
        <v>4</v>
      </c>
      <c r="D3088" s="802">
        <f t="shared" si="48"/>
        <v>133.88999999999999</v>
      </c>
      <c r="G3088" s="872">
        <v>130.88</v>
      </c>
      <c r="J3088" s="840" t="s">
        <v>15822</v>
      </c>
      <c r="K3088" s="848">
        <f>IFERROR(VLOOKUP(J3088,REAJUSTE!A:AA,27,FALSE),"")</f>
        <v>1.0229999999999999</v>
      </c>
    </row>
    <row r="3089" spans="1:11" ht="15" x14ac:dyDescent="0.2">
      <c r="A3089" s="862">
        <v>2003581</v>
      </c>
      <c r="B3089" s="863" t="s">
        <v>7967</v>
      </c>
      <c r="C3089" s="862" t="s">
        <v>4</v>
      </c>
      <c r="D3089" s="802">
        <f t="shared" si="48"/>
        <v>64.05</v>
      </c>
      <c r="G3089" s="872">
        <v>62.61</v>
      </c>
      <c r="J3089" s="840" t="s">
        <v>15822</v>
      </c>
      <c r="K3089" s="848">
        <f>IFERROR(VLOOKUP(J3089,REAJUSTE!A:AA,27,FALSE),"")</f>
        <v>1.0229999999999999</v>
      </c>
    </row>
    <row r="3090" spans="1:11" ht="18" x14ac:dyDescent="0.2">
      <c r="A3090" s="862">
        <v>2003561</v>
      </c>
      <c r="B3090" s="863" t="s">
        <v>2522</v>
      </c>
      <c r="C3090" s="862" t="s">
        <v>4</v>
      </c>
      <c r="D3090" s="802">
        <f t="shared" si="48"/>
        <v>202.61</v>
      </c>
      <c r="G3090" s="872">
        <v>198.06</v>
      </c>
      <c r="J3090" s="840" t="s">
        <v>15822</v>
      </c>
      <c r="K3090" s="848">
        <f>IFERROR(VLOOKUP(J3090,REAJUSTE!A:AA,27,FALSE),"")</f>
        <v>1.0229999999999999</v>
      </c>
    </row>
    <row r="3091" spans="1:11" ht="18" x14ac:dyDescent="0.2">
      <c r="A3091" s="862">
        <v>2003560</v>
      </c>
      <c r="B3091" s="863" t="s">
        <v>2523</v>
      </c>
      <c r="C3091" s="862" t="s">
        <v>4</v>
      </c>
      <c r="D3091" s="802">
        <f t="shared" si="48"/>
        <v>117.02</v>
      </c>
      <c r="G3091" s="872">
        <v>114.39</v>
      </c>
      <c r="J3091" s="840" t="s">
        <v>15822</v>
      </c>
      <c r="K3091" s="848">
        <f>IFERROR(VLOOKUP(J3091,REAJUSTE!A:AA,27,FALSE),"")</f>
        <v>1.0229999999999999</v>
      </c>
    </row>
    <row r="3092" spans="1:11" ht="18" x14ac:dyDescent="0.2">
      <c r="A3092" s="862">
        <v>2003574</v>
      </c>
      <c r="B3092" s="863" t="s">
        <v>7968</v>
      </c>
      <c r="C3092" s="862" t="s">
        <v>4</v>
      </c>
      <c r="D3092" s="802">
        <f t="shared" si="48"/>
        <v>178.27</v>
      </c>
      <c r="G3092" s="872">
        <v>174.27</v>
      </c>
      <c r="J3092" s="840" t="s">
        <v>15822</v>
      </c>
      <c r="K3092" s="848">
        <f>IFERROR(VLOOKUP(J3092,REAJUSTE!A:AA,27,FALSE),"")</f>
        <v>1.0229999999999999</v>
      </c>
    </row>
    <row r="3093" spans="1:11" ht="18" x14ac:dyDescent="0.2">
      <c r="A3093" s="862">
        <v>2003582</v>
      </c>
      <c r="B3093" s="863" t="s">
        <v>7969</v>
      </c>
      <c r="C3093" s="862" t="s">
        <v>4</v>
      </c>
      <c r="D3093" s="802">
        <f t="shared" si="48"/>
        <v>116.09</v>
      </c>
      <c r="G3093" s="872">
        <v>113.48</v>
      </c>
      <c r="J3093" s="840" t="s">
        <v>15822</v>
      </c>
      <c r="K3093" s="848">
        <f>IFERROR(VLOOKUP(J3093,REAJUSTE!A:AA,27,FALSE),"")</f>
        <v>1.0229999999999999</v>
      </c>
    </row>
    <row r="3094" spans="1:11" ht="18" x14ac:dyDescent="0.2">
      <c r="A3094" s="862">
        <v>2003563</v>
      </c>
      <c r="B3094" s="863" t="s">
        <v>2524</v>
      </c>
      <c r="C3094" s="862" t="s">
        <v>4</v>
      </c>
      <c r="D3094" s="802">
        <f t="shared" si="48"/>
        <v>213.76</v>
      </c>
      <c r="G3094" s="872">
        <v>208.96</v>
      </c>
      <c r="J3094" s="840" t="s">
        <v>15822</v>
      </c>
      <c r="K3094" s="848">
        <f>IFERROR(VLOOKUP(J3094,REAJUSTE!A:AA,27,FALSE),"")</f>
        <v>1.0229999999999999</v>
      </c>
    </row>
    <row r="3095" spans="1:11" ht="18" x14ac:dyDescent="0.2">
      <c r="A3095" s="862">
        <v>2003562</v>
      </c>
      <c r="B3095" s="863" t="s">
        <v>2525</v>
      </c>
      <c r="C3095" s="862" t="s">
        <v>4</v>
      </c>
      <c r="D3095" s="802">
        <f t="shared" si="48"/>
        <v>114.01</v>
      </c>
      <c r="G3095" s="872">
        <v>111.45</v>
      </c>
      <c r="J3095" s="840" t="s">
        <v>15822</v>
      </c>
      <c r="K3095" s="848">
        <f>IFERROR(VLOOKUP(J3095,REAJUSTE!A:AA,27,FALSE),"")</f>
        <v>1.0229999999999999</v>
      </c>
    </row>
    <row r="3096" spans="1:11" ht="18" x14ac:dyDescent="0.2">
      <c r="A3096" s="862">
        <v>2003575</v>
      </c>
      <c r="B3096" s="863" t="s">
        <v>7970</v>
      </c>
      <c r="C3096" s="862" t="s">
        <v>4</v>
      </c>
      <c r="D3096" s="802">
        <f t="shared" si="48"/>
        <v>186.08</v>
      </c>
      <c r="G3096" s="872">
        <v>181.9</v>
      </c>
      <c r="J3096" s="840" t="s">
        <v>15822</v>
      </c>
      <c r="K3096" s="848">
        <f>IFERROR(VLOOKUP(J3096,REAJUSTE!A:AA,27,FALSE),"")</f>
        <v>1.0229999999999999</v>
      </c>
    </row>
    <row r="3097" spans="1:11" ht="18" x14ac:dyDescent="0.2">
      <c r="A3097" s="862">
        <v>2003583</v>
      </c>
      <c r="B3097" s="863" t="s">
        <v>7971</v>
      </c>
      <c r="C3097" s="862" t="s">
        <v>4</v>
      </c>
      <c r="D3097" s="802">
        <f t="shared" si="48"/>
        <v>113.98</v>
      </c>
      <c r="G3097" s="872">
        <v>111.42</v>
      </c>
      <c r="J3097" s="840" t="s">
        <v>15822</v>
      </c>
      <c r="K3097" s="848">
        <f>IFERROR(VLOOKUP(J3097,REAJUSTE!A:AA,27,FALSE),"")</f>
        <v>1.0229999999999999</v>
      </c>
    </row>
    <row r="3098" spans="1:11" ht="15" x14ac:dyDescent="0.2">
      <c r="A3098" s="862">
        <v>2003565</v>
      </c>
      <c r="B3098" s="863" t="s">
        <v>7972</v>
      </c>
      <c r="C3098" s="862" t="s">
        <v>4</v>
      </c>
      <c r="D3098" s="802">
        <f t="shared" si="48"/>
        <v>141.30000000000001</v>
      </c>
      <c r="G3098" s="872">
        <v>138.13</v>
      </c>
      <c r="J3098" s="840" t="s">
        <v>15822</v>
      </c>
      <c r="K3098" s="848">
        <f>IFERROR(VLOOKUP(J3098,REAJUSTE!A:AA,27,FALSE),"")</f>
        <v>1.0229999999999999</v>
      </c>
    </row>
    <row r="3099" spans="1:11" ht="15" x14ac:dyDescent="0.2">
      <c r="A3099" s="862">
        <v>2003564</v>
      </c>
      <c r="B3099" s="863" t="s">
        <v>7973</v>
      </c>
      <c r="C3099" s="862" t="s">
        <v>4</v>
      </c>
      <c r="D3099" s="802">
        <f t="shared" si="48"/>
        <v>84.55</v>
      </c>
      <c r="G3099" s="872">
        <v>82.65</v>
      </c>
      <c r="J3099" s="840" t="s">
        <v>15822</v>
      </c>
      <c r="K3099" s="848">
        <f>IFERROR(VLOOKUP(J3099,REAJUSTE!A:AA,27,FALSE),"")</f>
        <v>1.0229999999999999</v>
      </c>
    </row>
    <row r="3100" spans="1:11" ht="15" x14ac:dyDescent="0.2">
      <c r="A3100" s="862">
        <v>2003567</v>
      </c>
      <c r="B3100" s="863" t="s">
        <v>7974</v>
      </c>
      <c r="C3100" s="862" t="s">
        <v>4</v>
      </c>
      <c r="D3100" s="802">
        <f t="shared" si="48"/>
        <v>160.58000000000001</v>
      </c>
      <c r="G3100" s="872">
        <v>156.97</v>
      </c>
      <c r="J3100" s="840" t="s">
        <v>15822</v>
      </c>
      <c r="K3100" s="848">
        <f>IFERROR(VLOOKUP(J3100,REAJUSTE!A:AA,27,FALSE),"")</f>
        <v>1.0229999999999999</v>
      </c>
    </row>
    <row r="3101" spans="1:11" ht="15" x14ac:dyDescent="0.2">
      <c r="A3101" s="862">
        <v>2003566</v>
      </c>
      <c r="B3101" s="863" t="s">
        <v>2526</v>
      </c>
      <c r="C3101" s="862" t="s">
        <v>4</v>
      </c>
      <c r="D3101" s="802">
        <f t="shared" si="48"/>
        <v>91.91</v>
      </c>
      <c r="G3101" s="872">
        <v>89.85</v>
      </c>
      <c r="J3101" s="840" t="s">
        <v>15822</v>
      </c>
      <c r="K3101" s="848">
        <f>IFERROR(VLOOKUP(J3101,REAJUSTE!A:AA,27,FALSE),"")</f>
        <v>1.0229999999999999</v>
      </c>
    </row>
    <row r="3102" spans="1:11" ht="18" x14ac:dyDescent="0.2">
      <c r="A3102" s="862">
        <v>2003569</v>
      </c>
      <c r="B3102" s="863" t="s">
        <v>7975</v>
      </c>
      <c r="C3102" s="862" t="s">
        <v>4</v>
      </c>
      <c r="D3102" s="802">
        <f t="shared" si="48"/>
        <v>181.98</v>
      </c>
      <c r="G3102" s="872">
        <v>177.89</v>
      </c>
      <c r="J3102" s="840" t="s">
        <v>15822</v>
      </c>
      <c r="K3102" s="848">
        <f>IFERROR(VLOOKUP(J3102,REAJUSTE!A:AA,27,FALSE),"")</f>
        <v>1.0229999999999999</v>
      </c>
    </row>
    <row r="3103" spans="1:11" ht="18" x14ac:dyDescent="0.2">
      <c r="A3103" s="862">
        <v>2003568</v>
      </c>
      <c r="B3103" s="863" t="s">
        <v>7976</v>
      </c>
      <c r="C3103" s="862" t="s">
        <v>4</v>
      </c>
      <c r="D3103" s="802">
        <f t="shared" si="48"/>
        <v>127.26</v>
      </c>
      <c r="G3103" s="872">
        <v>124.4</v>
      </c>
      <c r="J3103" s="840" t="s">
        <v>15822</v>
      </c>
      <c r="K3103" s="848">
        <f>IFERROR(VLOOKUP(J3103,REAJUSTE!A:AA,27,FALSE),"")</f>
        <v>1.0229999999999999</v>
      </c>
    </row>
    <row r="3104" spans="1:11" ht="15" x14ac:dyDescent="0.2">
      <c r="A3104" s="862">
        <v>2003578</v>
      </c>
      <c r="B3104" s="863" t="s">
        <v>7977</v>
      </c>
      <c r="C3104" s="862" t="s">
        <v>4</v>
      </c>
      <c r="D3104" s="802">
        <f t="shared" si="48"/>
        <v>172.47</v>
      </c>
      <c r="G3104" s="872">
        <v>168.6</v>
      </c>
      <c r="J3104" s="840" t="s">
        <v>15822</v>
      </c>
      <c r="K3104" s="848">
        <f>IFERROR(VLOOKUP(J3104,REAJUSTE!A:AA,27,FALSE),"")</f>
        <v>1.0229999999999999</v>
      </c>
    </row>
    <row r="3105" spans="1:11" ht="15" x14ac:dyDescent="0.2">
      <c r="A3105" s="862">
        <v>2003586</v>
      </c>
      <c r="B3105" s="863" t="s">
        <v>7978</v>
      </c>
      <c r="C3105" s="862" t="s">
        <v>4</v>
      </c>
      <c r="D3105" s="802">
        <f t="shared" si="48"/>
        <v>127.42</v>
      </c>
      <c r="G3105" s="872">
        <v>124.56</v>
      </c>
      <c r="J3105" s="840" t="s">
        <v>15822</v>
      </c>
      <c r="K3105" s="848">
        <f>IFERROR(VLOOKUP(J3105,REAJUSTE!A:AA,27,FALSE),"")</f>
        <v>1.0229999999999999</v>
      </c>
    </row>
    <row r="3106" spans="1:11" ht="18" x14ac:dyDescent="0.2">
      <c r="A3106" s="862">
        <v>2003571</v>
      </c>
      <c r="B3106" s="863" t="s">
        <v>7979</v>
      </c>
      <c r="C3106" s="862" t="s">
        <v>4</v>
      </c>
      <c r="D3106" s="802">
        <f t="shared" si="48"/>
        <v>201.25</v>
      </c>
      <c r="G3106" s="872">
        <v>196.73</v>
      </c>
      <c r="J3106" s="840" t="s">
        <v>15822</v>
      </c>
      <c r="K3106" s="848">
        <f>IFERROR(VLOOKUP(J3106,REAJUSTE!A:AA,27,FALSE),"")</f>
        <v>1.0229999999999999</v>
      </c>
    </row>
    <row r="3107" spans="1:11" ht="18" x14ac:dyDescent="0.2">
      <c r="A3107" s="862">
        <v>2003570</v>
      </c>
      <c r="B3107" s="863" t="s">
        <v>7980</v>
      </c>
      <c r="C3107" s="862" t="s">
        <v>4</v>
      </c>
      <c r="D3107" s="802">
        <f t="shared" si="48"/>
        <v>134.62</v>
      </c>
      <c r="G3107" s="872">
        <v>131.6</v>
      </c>
      <c r="J3107" s="840" t="s">
        <v>15822</v>
      </c>
      <c r="K3107" s="848">
        <f>IFERROR(VLOOKUP(J3107,REAJUSTE!A:AA,27,FALSE),"")</f>
        <v>1.0229999999999999</v>
      </c>
    </row>
    <row r="3108" spans="1:11" ht="15" x14ac:dyDescent="0.2">
      <c r="A3108" s="862">
        <v>2003579</v>
      </c>
      <c r="B3108" s="863" t="s">
        <v>7981</v>
      </c>
      <c r="C3108" s="862" t="s">
        <v>4</v>
      </c>
      <c r="D3108" s="802">
        <f t="shared" si="48"/>
        <v>188.3</v>
      </c>
      <c r="G3108" s="872">
        <v>184.07</v>
      </c>
      <c r="J3108" s="840" t="s">
        <v>15822</v>
      </c>
      <c r="K3108" s="848">
        <f>IFERROR(VLOOKUP(J3108,REAJUSTE!A:AA,27,FALSE),"")</f>
        <v>1.0229999999999999</v>
      </c>
    </row>
    <row r="3109" spans="1:11" ht="15" x14ac:dyDescent="0.2">
      <c r="A3109" s="862">
        <v>2003587</v>
      </c>
      <c r="B3109" s="863" t="s">
        <v>7982</v>
      </c>
      <c r="C3109" s="862" t="s">
        <v>4</v>
      </c>
      <c r="D3109" s="802">
        <f t="shared" si="48"/>
        <v>134.09</v>
      </c>
      <c r="G3109" s="872">
        <v>131.08000000000001</v>
      </c>
      <c r="J3109" s="840" t="s">
        <v>15822</v>
      </c>
      <c r="K3109" s="848">
        <f>IFERROR(VLOOKUP(J3109,REAJUSTE!A:AA,27,FALSE),"")</f>
        <v>1.0229999999999999</v>
      </c>
    </row>
    <row r="3110" spans="1:11" ht="15" x14ac:dyDescent="0.2">
      <c r="A3110" s="862">
        <v>2004506</v>
      </c>
      <c r="B3110" s="863" t="s">
        <v>7983</v>
      </c>
      <c r="C3110" s="862" t="s">
        <v>4</v>
      </c>
      <c r="D3110" s="802">
        <f t="shared" si="48"/>
        <v>64.94</v>
      </c>
      <c r="G3110" s="872">
        <v>63.48</v>
      </c>
      <c r="J3110" s="840" t="s">
        <v>15822</v>
      </c>
      <c r="K3110" s="848">
        <f>IFERROR(VLOOKUP(J3110,REAJUSTE!A:AA,27,FALSE),"")</f>
        <v>1.0229999999999999</v>
      </c>
    </row>
    <row r="3111" spans="1:11" ht="15" x14ac:dyDescent="0.2">
      <c r="A3111" s="862">
        <v>2004507</v>
      </c>
      <c r="B3111" s="863" t="s">
        <v>7984</v>
      </c>
      <c r="C3111" s="862" t="s">
        <v>4</v>
      </c>
      <c r="D3111" s="802">
        <f t="shared" si="48"/>
        <v>87.42</v>
      </c>
      <c r="G3111" s="872">
        <v>85.46</v>
      </c>
      <c r="J3111" s="840" t="s">
        <v>15822</v>
      </c>
      <c r="K3111" s="848">
        <f>IFERROR(VLOOKUP(J3111,REAJUSTE!A:AA,27,FALSE),"")</f>
        <v>1.0229999999999999</v>
      </c>
    </row>
    <row r="3112" spans="1:11" ht="15" x14ac:dyDescent="0.2">
      <c r="A3112" s="862">
        <v>2003614</v>
      </c>
      <c r="B3112" s="863" t="s">
        <v>2527</v>
      </c>
      <c r="C3112" s="862" t="s">
        <v>4</v>
      </c>
      <c r="D3112" s="802">
        <f t="shared" si="48"/>
        <v>131.82</v>
      </c>
      <c r="G3112" s="872">
        <v>128.86000000000001</v>
      </c>
      <c r="J3112" s="840" t="s">
        <v>15822</v>
      </c>
      <c r="K3112" s="848">
        <f>IFERROR(VLOOKUP(J3112,REAJUSTE!A:AA,27,FALSE),"")</f>
        <v>1.0229999999999999</v>
      </c>
    </row>
    <row r="3113" spans="1:11" ht="15" x14ac:dyDescent="0.2">
      <c r="A3113" s="862">
        <v>2003865</v>
      </c>
      <c r="B3113" s="863" t="s">
        <v>2528</v>
      </c>
      <c r="C3113" s="862" t="s">
        <v>4</v>
      </c>
      <c r="D3113" s="802">
        <f t="shared" si="48"/>
        <v>146.88</v>
      </c>
      <c r="G3113" s="872">
        <v>143.58000000000001</v>
      </c>
      <c r="J3113" s="840" t="s">
        <v>15822</v>
      </c>
      <c r="K3113" s="848">
        <f>IFERROR(VLOOKUP(J3113,REAJUSTE!A:AA,27,FALSE),"")</f>
        <v>1.0229999999999999</v>
      </c>
    </row>
    <row r="3114" spans="1:11" ht="15" x14ac:dyDescent="0.2">
      <c r="A3114" s="862">
        <v>2003923</v>
      </c>
      <c r="B3114" s="863" t="s">
        <v>7985</v>
      </c>
      <c r="C3114" s="862" t="s">
        <v>4</v>
      </c>
      <c r="D3114" s="802">
        <f t="shared" si="48"/>
        <v>57.58</v>
      </c>
      <c r="G3114" s="872">
        <v>56.29</v>
      </c>
      <c r="J3114" s="840" t="s">
        <v>15822</v>
      </c>
      <c r="K3114" s="848">
        <f>IFERROR(VLOOKUP(J3114,REAJUSTE!A:AA,27,FALSE),"")</f>
        <v>1.0229999999999999</v>
      </c>
    </row>
    <row r="3115" spans="1:11" ht="15" x14ac:dyDescent="0.2">
      <c r="A3115" s="862">
        <v>2003922</v>
      </c>
      <c r="B3115" s="863" t="s">
        <v>7986</v>
      </c>
      <c r="C3115" s="862" t="s">
        <v>4</v>
      </c>
      <c r="D3115" s="802">
        <f t="shared" si="48"/>
        <v>35.25</v>
      </c>
      <c r="G3115" s="872">
        <v>34.46</v>
      </c>
      <c r="J3115" s="840" t="s">
        <v>15822</v>
      </c>
      <c r="K3115" s="848">
        <f>IFERROR(VLOOKUP(J3115,REAJUSTE!A:AA,27,FALSE),"")</f>
        <v>1.0229999999999999</v>
      </c>
    </row>
    <row r="3116" spans="1:11" ht="15" x14ac:dyDescent="0.2">
      <c r="A3116" s="862">
        <v>2003605</v>
      </c>
      <c r="B3116" s="863" t="s">
        <v>7987</v>
      </c>
      <c r="C3116" s="862" t="s">
        <v>4</v>
      </c>
      <c r="D3116" s="802">
        <f t="shared" si="48"/>
        <v>44.01</v>
      </c>
      <c r="G3116" s="872">
        <v>43.03</v>
      </c>
      <c r="J3116" s="840" t="s">
        <v>15822</v>
      </c>
      <c r="K3116" s="848">
        <f>IFERROR(VLOOKUP(J3116,REAJUSTE!A:AA,27,FALSE),"")</f>
        <v>1.0229999999999999</v>
      </c>
    </row>
    <row r="3117" spans="1:11" ht="15" x14ac:dyDescent="0.2">
      <c r="A3117" s="862">
        <v>2003604</v>
      </c>
      <c r="B3117" s="863" t="s">
        <v>7988</v>
      </c>
      <c r="C3117" s="862" t="s">
        <v>4</v>
      </c>
      <c r="D3117" s="802">
        <f t="shared" si="48"/>
        <v>25.14</v>
      </c>
      <c r="G3117" s="872">
        <v>24.58</v>
      </c>
      <c r="J3117" s="840" t="s">
        <v>15822</v>
      </c>
      <c r="K3117" s="848">
        <f>IFERROR(VLOOKUP(J3117,REAJUSTE!A:AA,27,FALSE),"")</f>
        <v>1.0229999999999999</v>
      </c>
    </row>
    <row r="3118" spans="1:11" ht="15" x14ac:dyDescent="0.2">
      <c r="A3118" s="862">
        <v>2003607</v>
      </c>
      <c r="B3118" s="863" t="s">
        <v>7989</v>
      </c>
      <c r="C3118" s="862" t="s">
        <v>4</v>
      </c>
      <c r="D3118" s="802">
        <f t="shared" si="48"/>
        <v>42.89</v>
      </c>
      <c r="G3118" s="872">
        <v>41.93</v>
      </c>
      <c r="J3118" s="840" t="s">
        <v>15822</v>
      </c>
      <c r="K3118" s="848">
        <f>IFERROR(VLOOKUP(J3118,REAJUSTE!A:AA,27,FALSE),"")</f>
        <v>1.0229999999999999</v>
      </c>
    </row>
    <row r="3119" spans="1:11" ht="15" x14ac:dyDescent="0.2">
      <c r="A3119" s="862">
        <v>2003606</v>
      </c>
      <c r="B3119" s="863" t="s">
        <v>7990</v>
      </c>
      <c r="C3119" s="862" t="s">
        <v>4</v>
      </c>
      <c r="D3119" s="802">
        <f t="shared" si="48"/>
        <v>28.24</v>
      </c>
      <c r="G3119" s="872">
        <v>27.61</v>
      </c>
      <c r="J3119" s="840" t="s">
        <v>15822</v>
      </c>
      <c r="K3119" s="848">
        <f>IFERROR(VLOOKUP(J3119,REAJUSTE!A:AA,27,FALSE),"")</f>
        <v>1.0229999999999999</v>
      </c>
    </row>
    <row r="3120" spans="1:11" ht="15" x14ac:dyDescent="0.2">
      <c r="A3120" s="862">
        <v>2003609</v>
      </c>
      <c r="B3120" s="863" t="s">
        <v>7991</v>
      </c>
      <c r="C3120" s="862" t="s">
        <v>4</v>
      </c>
      <c r="D3120" s="802">
        <f t="shared" si="48"/>
        <v>27.77</v>
      </c>
      <c r="G3120" s="872">
        <v>27.15</v>
      </c>
      <c r="J3120" s="840" t="s">
        <v>15822</v>
      </c>
      <c r="K3120" s="848">
        <f>IFERROR(VLOOKUP(J3120,REAJUSTE!A:AA,27,FALSE),"")</f>
        <v>1.0229999999999999</v>
      </c>
    </row>
    <row r="3121" spans="1:11" ht="15" x14ac:dyDescent="0.2">
      <c r="A3121" s="862">
        <v>2003608</v>
      </c>
      <c r="B3121" s="863" t="s">
        <v>7992</v>
      </c>
      <c r="C3121" s="862" t="s">
        <v>4</v>
      </c>
      <c r="D3121" s="802">
        <f t="shared" si="48"/>
        <v>13.12</v>
      </c>
      <c r="G3121" s="872">
        <v>12.83</v>
      </c>
      <c r="J3121" s="840" t="s">
        <v>15822</v>
      </c>
      <c r="K3121" s="848">
        <f>IFERROR(VLOOKUP(J3121,REAJUSTE!A:AA,27,FALSE),"")</f>
        <v>1.0229999999999999</v>
      </c>
    </row>
    <row r="3122" spans="1:11" ht="15" x14ac:dyDescent="0.2">
      <c r="A3122" s="862">
        <v>2003925</v>
      </c>
      <c r="B3122" s="863" t="s">
        <v>7993</v>
      </c>
      <c r="C3122" s="862" t="s">
        <v>4</v>
      </c>
      <c r="D3122" s="802">
        <f t="shared" si="48"/>
        <v>78.39</v>
      </c>
      <c r="G3122" s="872">
        <v>76.63</v>
      </c>
      <c r="J3122" s="840" t="s">
        <v>15822</v>
      </c>
      <c r="K3122" s="848">
        <f>IFERROR(VLOOKUP(J3122,REAJUSTE!A:AA,27,FALSE),"")</f>
        <v>1.0229999999999999</v>
      </c>
    </row>
    <row r="3123" spans="1:11" ht="15" x14ac:dyDescent="0.2">
      <c r="A3123" s="862">
        <v>2003924</v>
      </c>
      <c r="B3123" s="863" t="s">
        <v>7994</v>
      </c>
      <c r="C3123" s="862" t="s">
        <v>4</v>
      </c>
      <c r="D3123" s="802">
        <f t="shared" si="48"/>
        <v>60.28</v>
      </c>
      <c r="G3123" s="872">
        <v>58.93</v>
      </c>
      <c r="J3123" s="840" t="s">
        <v>15822</v>
      </c>
      <c r="K3123" s="848">
        <f>IFERROR(VLOOKUP(J3123,REAJUSTE!A:AA,27,FALSE),"")</f>
        <v>1.0229999999999999</v>
      </c>
    </row>
    <row r="3124" spans="1:11" ht="15" x14ac:dyDescent="0.2">
      <c r="A3124" s="862">
        <v>2003611</v>
      </c>
      <c r="B3124" s="863" t="s">
        <v>7995</v>
      </c>
      <c r="C3124" s="862" t="s">
        <v>4</v>
      </c>
      <c r="D3124" s="802">
        <f t="shared" si="48"/>
        <v>64.81</v>
      </c>
      <c r="G3124" s="872">
        <v>63.36</v>
      </c>
      <c r="J3124" s="840" t="s">
        <v>15822</v>
      </c>
      <c r="K3124" s="848">
        <f>IFERROR(VLOOKUP(J3124,REAJUSTE!A:AA,27,FALSE),"")</f>
        <v>1.0229999999999999</v>
      </c>
    </row>
    <row r="3125" spans="1:11" ht="15" x14ac:dyDescent="0.2">
      <c r="A3125" s="862">
        <v>2003610</v>
      </c>
      <c r="B3125" s="863" t="s">
        <v>7996</v>
      </c>
      <c r="C3125" s="862" t="s">
        <v>4</v>
      </c>
      <c r="D3125" s="802">
        <f t="shared" si="48"/>
        <v>50.17</v>
      </c>
      <c r="G3125" s="872">
        <v>49.05</v>
      </c>
      <c r="J3125" s="840" t="s">
        <v>15822</v>
      </c>
      <c r="K3125" s="848">
        <f>IFERROR(VLOOKUP(J3125,REAJUSTE!A:AA,27,FALSE),"")</f>
        <v>1.0229999999999999</v>
      </c>
    </row>
    <row r="3126" spans="1:11" ht="18" x14ac:dyDescent="0.2">
      <c r="A3126" s="862">
        <v>2003820</v>
      </c>
      <c r="B3126" s="863" t="s">
        <v>7997</v>
      </c>
      <c r="C3126" s="862" t="s">
        <v>587</v>
      </c>
      <c r="D3126" s="802">
        <f t="shared" si="48"/>
        <v>19.84</v>
      </c>
      <c r="G3126" s="872">
        <v>19.399999999999999</v>
      </c>
      <c r="J3126" s="840" t="s">
        <v>15822</v>
      </c>
      <c r="K3126" s="848">
        <f>IFERROR(VLOOKUP(J3126,REAJUSTE!A:AA,27,FALSE),"")</f>
        <v>1.0229999999999999</v>
      </c>
    </row>
    <row r="3127" spans="1:11" ht="18" x14ac:dyDescent="0.2">
      <c r="A3127" s="862">
        <v>2003821</v>
      </c>
      <c r="B3127" s="863" t="s">
        <v>7998</v>
      </c>
      <c r="C3127" s="862" t="s">
        <v>587</v>
      </c>
      <c r="D3127" s="802">
        <f t="shared" si="48"/>
        <v>17.3</v>
      </c>
      <c r="G3127" s="872">
        <v>16.920000000000002</v>
      </c>
      <c r="J3127" s="840" t="s">
        <v>15822</v>
      </c>
      <c r="K3127" s="848">
        <f>IFERROR(VLOOKUP(J3127,REAJUSTE!A:AA,27,FALSE),"")</f>
        <v>1.0229999999999999</v>
      </c>
    </row>
    <row r="3128" spans="1:11" ht="18" x14ac:dyDescent="0.2">
      <c r="A3128" s="862">
        <v>2003842</v>
      </c>
      <c r="B3128" s="863" t="s">
        <v>7999</v>
      </c>
      <c r="C3128" s="862" t="s">
        <v>51</v>
      </c>
      <c r="D3128" s="802">
        <f t="shared" si="48"/>
        <v>69.59</v>
      </c>
      <c r="G3128" s="872">
        <v>68.03</v>
      </c>
      <c r="J3128" s="840" t="s">
        <v>15822</v>
      </c>
      <c r="K3128" s="848">
        <f>IFERROR(VLOOKUP(J3128,REAJUSTE!A:AA,27,FALSE),"")</f>
        <v>1.0229999999999999</v>
      </c>
    </row>
    <row r="3129" spans="1:11" ht="15" x14ac:dyDescent="0.2">
      <c r="A3129" s="862">
        <v>2003103</v>
      </c>
      <c r="B3129" s="863" t="s">
        <v>28363</v>
      </c>
      <c r="C3129" s="862" t="s">
        <v>587</v>
      </c>
      <c r="D3129" s="802">
        <f t="shared" si="48"/>
        <v>192.01</v>
      </c>
      <c r="G3129" s="872">
        <v>187.7</v>
      </c>
      <c r="J3129" s="840" t="s">
        <v>15822</v>
      </c>
      <c r="K3129" s="848">
        <f>IFERROR(VLOOKUP(J3129,REAJUSTE!A:AA,27,FALSE),"")</f>
        <v>1.0229999999999999</v>
      </c>
    </row>
    <row r="3130" spans="1:11" ht="15" x14ac:dyDescent="0.2">
      <c r="A3130" s="862">
        <v>2003104</v>
      </c>
      <c r="B3130" s="863" t="s">
        <v>28364</v>
      </c>
      <c r="C3130" s="862" t="s">
        <v>587</v>
      </c>
      <c r="D3130" s="802">
        <f t="shared" si="48"/>
        <v>164.8</v>
      </c>
      <c r="G3130" s="872">
        <v>161.1</v>
      </c>
      <c r="J3130" s="840" t="s">
        <v>15822</v>
      </c>
      <c r="K3130" s="848">
        <f>IFERROR(VLOOKUP(J3130,REAJUSTE!A:AA,27,FALSE),"")</f>
        <v>1.0229999999999999</v>
      </c>
    </row>
    <row r="3131" spans="1:11" ht="15" x14ac:dyDescent="0.2">
      <c r="A3131" s="862">
        <v>2003115</v>
      </c>
      <c r="B3131" s="863" t="s">
        <v>28365</v>
      </c>
      <c r="C3131" s="862" t="s">
        <v>587</v>
      </c>
      <c r="D3131" s="802">
        <f t="shared" si="48"/>
        <v>283.20999999999998</v>
      </c>
      <c r="G3131" s="872">
        <v>276.85000000000002</v>
      </c>
      <c r="J3131" s="840" t="s">
        <v>15822</v>
      </c>
      <c r="K3131" s="848">
        <f>IFERROR(VLOOKUP(J3131,REAJUSTE!A:AA,27,FALSE),"")</f>
        <v>1.0229999999999999</v>
      </c>
    </row>
    <row r="3132" spans="1:11" ht="15" x14ac:dyDescent="0.2">
      <c r="A3132" s="862">
        <v>2003116</v>
      </c>
      <c r="B3132" s="863" t="s">
        <v>28366</v>
      </c>
      <c r="C3132" s="862" t="s">
        <v>587</v>
      </c>
      <c r="D3132" s="802">
        <f t="shared" si="48"/>
        <v>241.49</v>
      </c>
      <c r="G3132" s="872">
        <v>236.07</v>
      </c>
      <c r="J3132" s="840" t="s">
        <v>15822</v>
      </c>
      <c r="K3132" s="848">
        <f>IFERROR(VLOOKUP(J3132,REAJUSTE!A:AA,27,FALSE),"")</f>
        <v>1.0229999999999999</v>
      </c>
    </row>
    <row r="3133" spans="1:11" ht="15" x14ac:dyDescent="0.2">
      <c r="A3133" s="862">
        <v>2003105</v>
      </c>
      <c r="B3133" s="863" t="s">
        <v>28367</v>
      </c>
      <c r="C3133" s="862" t="s">
        <v>587</v>
      </c>
      <c r="D3133" s="802">
        <f t="shared" si="48"/>
        <v>203.88</v>
      </c>
      <c r="G3133" s="872">
        <v>199.3</v>
      </c>
      <c r="J3133" s="840" t="s">
        <v>15822</v>
      </c>
      <c r="K3133" s="848">
        <f>IFERROR(VLOOKUP(J3133,REAJUSTE!A:AA,27,FALSE),"")</f>
        <v>1.0229999999999999</v>
      </c>
    </row>
    <row r="3134" spans="1:11" ht="15" x14ac:dyDescent="0.2">
      <c r="A3134" s="862">
        <v>2003106</v>
      </c>
      <c r="B3134" s="863" t="s">
        <v>28368</v>
      </c>
      <c r="C3134" s="862" t="s">
        <v>587</v>
      </c>
      <c r="D3134" s="802">
        <f t="shared" si="48"/>
        <v>175.52</v>
      </c>
      <c r="G3134" s="872">
        <v>171.58</v>
      </c>
      <c r="J3134" s="840" t="s">
        <v>15822</v>
      </c>
      <c r="K3134" s="848">
        <f>IFERROR(VLOOKUP(J3134,REAJUSTE!A:AA,27,FALSE),"")</f>
        <v>1.0229999999999999</v>
      </c>
    </row>
    <row r="3135" spans="1:11" ht="15" x14ac:dyDescent="0.2">
      <c r="A3135" s="862">
        <v>2003117</v>
      </c>
      <c r="B3135" s="863" t="s">
        <v>28369</v>
      </c>
      <c r="C3135" s="862" t="s">
        <v>587</v>
      </c>
      <c r="D3135" s="802">
        <f t="shared" si="48"/>
        <v>299.97000000000003</v>
      </c>
      <c r="G3135" s="872">
        <v>293.23</v>
      </c>
      <c r="J3135" s="840" t="s">
        <v>15822</v>
      </c>
      <c r="K3135" s="848">
        <f>IFERROR(VLOOKUP(J3135,REAJUSTE!A:AA,27,FALSE),"")</f>
        <v>1.0229999999999999</v>
      </c>
    </row>
    <row r="3136" spans="1:11" ht="15" x14ac:dyDescent="0.2">
      <c r="A3136" s="862">
        <v>2003118</v>
      </c>
      <c r="B3136" s="863" t="s">
        <v>28370</v>
      </c>
      <c r="C3136" s="862" t="s">
        <v>587</v>
      </c>
      <c r="D3136" s="802">
        <f t="shared" si="48"/>
        <v>256.62</v>
      </c>
      <c r="G3136" s="872">
        <v>250.86</v>
      </c>
      <c r="J3136" s="840" t="s">
        <v>15822</v>
      </c>
      <c r="K3136" s="848">
        <f>IFERROR(VLOOKUP(J3136,REAJUSTE!A:AA,27,FALSE),"")</f>
        <v>1.0229999999999999</v>
      </c>
    </row>
    <row r="3137" spans="1:11" ht="15" x14ac:dyDescent="0.2">
      <c r="A3137" s="862">
        <v>2003107</v>
      </c>
      <c r="B3137" s="863" t="s">
        <v>28371</v>
      </c>
      <c r="C3137" s="862" t="s">
        <v>587</v>
      </c>
      <c r="D3137" s="802">
        <f t="shared" si="48"/>
        <v>179.74</v>
      </c>
      <c r="G3137" s="872">
        <v>175.7</v>
      </c>
      <c r="J3137" s="840" t="s">
        <v>15822</v>
      </c>
      <c r="K3137" s="848">
        <f>IFERROR(VLOOKUP(J3137,REAJUSTE!A:AA,27,FALSE),"")</f>
        <v>1.0229999999999999</v>
      </c>
    </row>
    <row r="3138" spans="1:11" ht="15" x14ac:dyDescent="0.2">
      <c r="A3138" s="862">
        <v>2003108</v>
      </c>
      <c r="B3138" s="863" t="s">
        <v>28372</v>
      </c>
      <c r="C3138" s="862" t="s">
        <v>587</v>
      </c>
      <c r="D3138" s="802">
        <f t="shared" si="48"/>
        <v>155.54</v>
      </c>
      <c r="G3138" s="872">
        <v>152.05000000000001</v>
      </c>
      <c r="J3138" s="840" t="s">
        <v>15822</v>
      </c>
      <c r="K3138" s="848">
        <f>IFERROR(VLOOKUP(J3138,REAJUSTE!A:AA,27,FALSE),"")</f>
        <v>1.0229999999999999</v>
      </c>
    </row>
    <row r="3139" spans="1:11" ht="15" x14ac:dyDescent="0.2">
      <c r="A3139" s="862">
        <v>2003119</v>
      </c>
      <c r="B3139" s="863" t="s">
        <v>28373</v>
      </c>
      <c r="C3139" s="862" t="s">
        <v>587</v>
      </c>
      <c r="D3139" s="802">
        <f t="shared" si="48"/>
        <v>260.77999999999997</v>
      </c>
      <c r="G3139" s="872">
        <v>254.92</v>
      </c>
      <c r="J3139" s="840" t="s">
        <v>15822</v>
      </c>
      <c r="K3139" s="848">
        <f>IFERROR(VLOOKUP(J3139,REAJUSTE!A:AA,27,FALSE),"")</f>
        <v>1.0229999999999999</v>
      </c>
    </row>
    <row r="3140" spans="1:11" ht="15" x14ac:dyDescent="0.2">
      <c r="A3140" s="862">
        <v>2003120</v>
      </c>
      <c r="B3140" s="863" t="s">
        <v>28374</v>
      </c>
      <c r="C3140" s="862" t="s">
        <v>587</v>
      </c>
      <c r="D3140" s="802">
        <f t="shared" si="48"/>
        <v>225.01</v>
      </c>
      <c r="G3140" s="872">
        <v>219.96</v>
      </c>
      <c r="J3140" s="840" t="s">
        <v>15822</v>
      </c>
      <c r="K3140" s="848">
        <f>IFERROR(VLOOKUP(J3140,REAJUSTE!A:AA,27,FALSE),"")</f>
        <v>1.0229999999999999</v>
      </c>
    </row>
    <row r="3141" spans="1:11" ht="15" x14ac:dyDescent="0.2">
      <c r="A3141" s="862">
        <v>2003109</v>
      </c>
      <c r="B3141" s="863" t="s">
        <v>28375</v>
      </c>
      <c r="C3141" s="862" t="s">
        <v>587</v>
      </c>
      <c r="D3141" s="802">
        <f t="shared" si="48"/>
        <v>189.59</v>
      </c>
      <c r="G3141" s="872">
        <v>185.33</v>
      </c>
      <c r="J3141" s="840" t="s">
        <v>15822</v>
      </c>
      <c r="K3141" s="848">
        <f>IFERROR(VLOOKUP(J3141,REAJUSTE!A:AA,27,FALSE),"")</f>
        <v>1.0229999999999999</v>
      </c>
    </row>
    <row r="3142" spans="1:11" ht="15" x14ac:dyDescent="0.2">
      <c r="A3142" s="862">
        <v>2003110</v>
      </c>
      <c r="B3142" s="863" t="s">
        <v>28376</v>
      </c>
      <c r="C3142" s="862" t="s">
        <v>587</v>
      </c>
      <c r="D3142" s="802">
        <f t="shared" si="48"/>
        <v>164.52</v>
      </c>
      <c r="G3142" s="872">
        <v>160.83000000000001</v>
      </c>
      <c r="J3142" s="840" t="s">
        <v>15822</v>
      </c>
      <c r="K3142" s="848">
        <f>IFERROR(VLOOKUP(J3142,REAJUSTE!A:AA,27,FALSE),"")</f>
        <v>1.0229999999999999</v>
      </c>
    </row>
    <row r="3143" spans="1:11" ht="15" x14ac:dyDescent="0.2">
      <c r="A3143" s="862">
        <v>2003121</v>
      </c>
      <c r="B3143" s="863" t="s">
        <v>28377</v>
      </c>
      <c r="C3143" s="862" t="s">
        <v>587</v>
      </c>
      <c r="D3143" s="802">
        <f t="shared" si="48"/>
        <v>274.75</v>
      </c>
      <c r="G3143" s="872">
        <v>268.58</v>
      </c>
      <c r="J3143" s="840" t="s">
        <v>15822</v>
      </c>
      <c r="K3143" s="848">
        <f>IFERROR(VLOOKUP(J3143,REAJUSTE!A:AA,27,FALSE),"")</f>
        <v>1.0229999999999999</v>
      </c>
    </row>
    <row r="3144" spans="1:11" ht="15" x14ac:dyDescent="0.2">
      <c r="A3144" s="862">
        <v>2003122</v>
      </c>
      <c r="B3144" s="863" t="s">
        <v>28378</v>
      </c>
      <c r="C3144" s="862" t="s">
        <v>587</v>
      </c>
      <c r="D3144" s="802">
        <f t="shared" si="48"/>
        <v>237.78</v>
      </c>
      <c r="G3144" s="872">
        <v>232.44</v>
      </c>
      <c r="J3144" s="840" t="s">
        <v>15822</v>
      </c>
      <c r="K3144" s="848">
        <f>IFERROR(VLOOKUP(J3144,REAJUSTE!A:AA,27,FALSE),"")</f>
        <v>1.0229999999999999</v>
      </c>
    </row>
    <row r="3145" spans="1:11" ht="15" x14ac:dyDescent="0.2">
      <c r="A3145" s="862">
        <v>2003111</v>
      </c>
      <c r="B3145" s="863" t="s">
        <v>28379</v>
      </c>
      <c r="C3145" s="862" t="s">
        <v>587</v>
      </c>
      <c r="D3145" s="802">
        <f t="shared" si="48"/>
        <v>201.34</v>
      </c>
      <c r="G3145" s="872">
        <v>196.82</v>
      </c>
      <c r="J3145" s="840" t="s">
        <v>15822</v>
      </c>
      <c r="K3145" s="848">
        <f>IFERROR(VLOOKUP(J3145,REAJUSTE!A:AA,27,FALSE),"")</f>
        <v>1.0229999999999999</v>
      </c>
    </row>
    <row r="3146" spans="1:11" ht="15" x14ac:dyDescent="0.2">
      <c r="A3146" s="862">
        <v>2003112</v>
      </c>
      <c r="B3146" s="863" t="s">
        <v>28380</v>
      </c>
      <c r="C3146" s="862" t="s">
        <v>587</v>
      </c>
      <c r="D3146" s="802">
        <f t="shared" si="48"/>
        <v>175.26</v>
      </c>
      <c r="G3146" s="872">
        <v>171.32</v>
      </c>
      <c r="J3146" s="840" t="s">
        <v>15822</v>
      </c>
      <c r="K3146" s="848">
        <f>IFERROR(VLOOKUP(J3146,REAJUSTE!A:AA,27,FALSE),"")</f>
        <v>1.0229999999999999</v>
      </c>
    </row>
    <row r="3147" spans="1:11" ht="15" x14ac:dyDescent="0.2">
      <c r="A3147" s="862">
        <v>2003123</v>
      </c>
      <c r="B3147" s="863" t="s">
        <v>28381</v>
      </c>
      <c r="C3147" s="862" t="s">
        <v>587</v>
      </c>
      <c r="D3147" s="802">
        <f t="shared" ref="D3147:D3210" si="49">TRUNC(G3147*K3147,2)</f>
        <v>291.58</v>
      </c>
      <c r="G3147" s="872">
        <v>285.02999999999997</v>
      </c>
      <c r="J3147" s="840" t="s">
        <v>15822</v>
      </c>
      <c r="K3147" s="848">
        <f>IFERROR(VLOOKUP(J3147,REAJUSTE!A:AA,27,FALSE),"")</f>
        <v>1.0229999999999999</v>
      </c>
    </row>
    <row r="3148" spans="1:11" ht="15" x14ac:dyDescent="0.2">
      <c r="A3148" s="862">
        <v>2003124</v>
      </c>
      <c r="B3148" s="863" t="s">
        <v>28382</v>
      </c>
      <c r="C3148" s="862" t="s">
        <v>587</v>
      </c>
      <c r="D3148" s="802">
        <f t="shared" si="49"/>
        <v>253.13</v>
      </c>
      <c r="G3148" s="872">
        <v>247.44</v>
      </c>
      <c r="J3148" s="840" t="s">
        <v>15822</v>
      </c>
      <c r="K3148" s="848">
        <f>IFERROR(VLOOKUP(J3148,REAJUSTE!A:AA,27,FALSE),"")</f>
        <v>1.0229999999999999</v>
      </c>
    </row>
    <row r="3149" spans="1:11" ht="15" x14ac:dyDescent="0.2">
      <c r="A3149" s="862">
        <v>2003113</v>
      </c>
      <c r="B3149" s="863" t="s">
        <v>28383</v>
      </c>
      <c r="C3149" s="862" t="s">
        <v>587</v>
      </c>
      <c r="D3149" s="802">
        <f t="shared" si="49"/>
        <v>211.19</v>
      </c>
      <c r="G3149" s="872">
        <v>206.45</v>
      </c>
      <c r="J3149" s="840" t="s">
        <v>15822</v>
      </c>
      <c r="K3149" s="848">
        <f>IFERROR(VLOOKUP(J3149,REAJUSTE!A:AA,27,FALSE),"")</f>
        <v>1.0229999999999999</v>
      </c>
    </row>
    <row r="3150" spans="1:11" ht="15" x14ac:dyDescent="0.2">
      <c r="A3150" s="862">
        <v>2003114</v>
      </c>
      <c r="B3150" s="863" t="s">
        <v>28384</v>
      </c>
      <c r="C3150" s="862" t="s">
        <v>587</v>
      </c>
      <c r="D3150" s="802">
        <f t="shared" si="49"/>
        <v>184.24</v>
      </c>
      <c r="G3150" s="872">
        <v>180.1</v>
      </c>
      <c r="J3150" s="840" t="s">
        <v>15822</v>
      </c>
      <c r="K3150" s="848">
        <f>IFERROR(VLOOKUP(J3150,REAJUSTE!A:AA,27,FALSE),"")</f>
        <v>1.0229999999999999</v>
      </c>
    </row>
    <row r="3151" spans="1:11" ht="15" x14ac:dyDescent="0.2">
      <c r="A3151" s="862">
        <v>2003125</v>
      </c>
      <c r="B3151" s="863" t="s">
        <v>28385</v>
      </c>
      <c r="C3151" s="862" t="s">
        <v>587</v>
      </c>
      <c r="D3151" s="802">
        <f t="shared" si="49"/>
        <v>305.57</v>
      </c>
      <c r="G3151" s="872">
        <v>298.7</v>
      </c>
      <c r="J3151" s="840" t="s">
        <v>15822</v>
      </c>
      <c r="K3151" s="848">
        <f>IFERROR(VLOOKUP(J3151,REAJUSTE!A:AA,27,FALSE),"")</f>
        <v>1.0229999999999999</v>
      </c>
    </row>
    <row r="3152" spans="1:11" ht="15" x14ac:dyDescent="0.2">
      <c r="A3152" s="862">
        <v>2003126</v>
      </c>
      <c r="B3152" s="863" t="s">
        <v>28386</v>
      </c>
      <c r="C3152" s="862" t="s">
        <v>587</v>
      </c>
      <c r="D3152" s="802">
        <f t="shared" si="49"/>
        <v>265.89</v>
      </c>
      <c r="G3152" s="872">
        <v>259.92</v>
      </c>
      <c r="J3152" s="840" t="s">
        <v>15822</v>
      </c>
      <c r="K3152" s="848">
        <f>IFERROR(VLOOKUP(J3152,REAJUSTE!A:AA,27,FALSE),"")</f>
        <v>1.0229999999999999</v>
      </c>
    </row>
    <row r="3153" spans="1:11" ht="15" x14ac:dyDescent="0.2">
      <c r="A3153" s="862">
        <v>2003127</v>
      </c>
      <c r="B3153" s="863" t="s">
        <v>28387</v>
      </c>
      <c r="C3153" s="862" t="s">
        <v>587</v>
      </c>
      <c r="D3153" s="802">
        <f t="shared" si="49"/>
        <v>805.61</v>
      </c>
      <c r="G3153" s="872">
        <v>787.5</v>
      </c>
      <c r="J3153" s="840" t="s">
        <v>15822</v>
      </c>
      <c r="K3153" s="848">
        <f>IFERROR(VLOOKUP(J3153,REAJUSTE!A:AA,27,FALSE),"")</f>
        <v>1.0229999999999999</v>
      </c>
    </row>
    <row r="3154" spans="1:11" ht="15" x14ac:dyDescent="0.2">
      <c r="A3154" s="862">
        <v>2003128</v>
      </c>
      <c r="B3154" s="863" t="s">
        <v>28388</v>
      </c>
      <c r="C3154" s="862" t="s">
        <v>587</v>
      </c>
      <c r="D3154" s="802">
        <f t="shared" si="49"/>
        <v>671.57</v>
      </c>
      <c r="G3154" s="872">
        <v>656.48</v>
      </c>
      <c r="J3154" s="840" t="s">
        <v>15822</v>
      </c>
      <c r="K3154" s="848">
        <f>IFERROR(VLOOKUP(J3154,REAJUSTE!A:AA,27,FALSE),"")</f>
        <v>1.0229999999999999</v>
      </c>
    </row>
    <row r="3155" spans="1:11" ht="15" x14ac:dyDescent="0.2">
      <c r="A3155" s="862">
        <v>2003147</v>
      </c>
      <c r="B3155" s="863" t="s">
        <v>28389</v>
      </c>
      <c r="C3155" s="862" t="s">
        <v>587</v>
      </c>
      <c r="D3155" s="802">
        <f t="shared" si="49"/>
        <v>1104.32</v>
      </c>
      <c r="G3155" s="872">
        <v>1079.5</v>
      </c>
      <c r="J3155" s="840" t="s">
        <v>15822</v>
      </c>
      <c r="K3155" s="848">
        <f>IFERROR(VLOOKUP(J3155,REAJUSTE!A:AA,27,FALSE),"")</f>
        <v>1.0229999999999999</v>
      </c>
    </row>
    <row r="3156" spans="1:11" ht="15" x14ac:dyDescent="0.2">
      <c r="A3156" s="862">
        <v>2003148</v>
      </c>
      <c r="B3156" s="863" t="s">
        <v>28390</v>
      </c>
      <c r="C3156" s="862" t="s">
        <v>587</v>
      </c>
      <c r="D3156" s="802">
        <f t="shared" si="49"/>
        <v>911.91</v>
      </c>
      <c r="G3156" s="872">
        <v>891.41</v>
      </c>
      <c r="J3156" s="840" t="s">
        <v>15822</v>
      </c>
      <c r="K3156" s="848">
        <f>IFERROR(VLOOKUP(J3156,REAJUSTE!A:AA,27,FALSE),"")</f>
        <v>1.0229999999999999</v>
      </c>
    </row>
    <row r="3157" spans="1:11" ht="15" x14ac:dyDescent="0.2">
      <c r="A3157" s="862">
        <v>2003129</v>
      </c>
      <c r="B3157" s="863" t="s">
        <v>28391</v>
      </c>
      <c r="C3157" s="862" t="s">
        <v>587</v>
      </c>
      <c r="D3157" s="802">
        <f t="shared" si="49"/>
        <v>810.7</v>
      </c>
      <c r="G3157" s="872">
        <v>792.48</v>
      </c>
      <c r="J3157" s="840" t="s">
        <v>15822</v>
      </c>
      <c r="K3157" s="848">
        <f>IFERROR(VLOOKUP(J3157,REAJUSTE!A:AA,27,FALSE),"")</f>
        <v>1.0229999999999999</v>
      </c>
    </row>
    <row r="3158" spans="1:11" ht="15" x14ac:dyDescent="0.2">
      <c r="A3158" s="862">
        <v>2003130</v>
      </c>
      <c r="B3158" s="863" t="s">
        <v>28392</v>
      </c>
      <c r="C3158" s="862" t="s">
        <v>587</v>
      </c>
      <c r="D3158" s="802">
        <f t="shared" si="49"/>
        <v>675.3</v>
      </c>
      <c r="G3158" s="872">
        <v>660.12</v>
      </c>
      <c r="J3158" s="840" t="s">
        <v>15822</v>
      </c>
      <c r="K3158" s="848">
        <f>IFERROR(VLOOKUP(J3158,REAJUSTE!A:AA,27,FALSE),"")</f>
        <v>1.0229999999999999</v>
      </c>
    </row>
    <row r="3159" spans="1:11" ht="15" x14ac:dyDescent="0.2">
      <c r="A3159" s="862">
        <v>2003149</v>
      </c>
      <c r="B3159" s="863" t="s">
        <v>28393</v>
      </c>
      <c r="C3159" s="862" t="s">
        <v>587</v>
      </c>
      <c r="D3159" s="802">
        <f t="shared" si="49"/>
        <v>1113.23</v>
      </c>
      <c r="G3159" s="872">
        <v>1088.21</v>
      </c>
      <c r="J3159" s="840" t="s">
        <v>15822</v>
      </c>
      <c r="K3159" s="848">
        <f>IFERROR(VLOOKUP(J3159,REAJUSTE!A:AA,27,FALSE),"")</f>
        <v>1.0229999999999999</v>
      </c>
    </row>
    <row r="3160" spans="1:11" ht="15" x14ac:dyDescent="0.2">
      <c r="A3160" s="862">
        <v>2003150</v>
      </c>
      <c r="B3160" s="863" t="s">
        <v>28394</v>
      </c>
      <c r="C3160" s="862" t="s">
        <v>587</v>
      </c>
      <c r="D3160" s="802">
        <f t="shared" si="49"/>
        <v>918.4</v>
      </c>
      <c r="G3160" s="872">
        <v>897.76</v>
      </c>
      <c r="J3160" s="840" t="s">
        <v>15822</v>
      </c>
      <c r="K3160" s="848">
        <f>IFERROR(VLOOKUP(J3160,REAJUSTE!A:AA,27,FALSE),"")</f>
        <v>1.0229999999999999</v>
      </c>
    </row>
    <row r="3161" spans="1:11" ht="15" x14ac:dyDescent="0.2">
      <c r="A3161" s="862">
        <v>2003131</v>
      </c>
      <c r="B3161" s="863" t="s">
        <v>28395</v>
      </c>
      <c r="C3161" s="862" t="s">
        <v>587</v>
      </c>
      <c r="D3161" s="802">
        <f t="shared" si="49"/>
        <v>826.22</v>
      </c>
      <c r="G3161" s="872">
        <v>807.65</v>
      </c>
      <c r="J3161" s="840" t="s">
        <v>15822</v>
      </c>
      <c r="K3161" s="848">
        <f>IFERROR(VLOOKUP(J3161,REAJUSTE!A:AA,27,FALSE),"")</f>
        <v>1.0229999999999999</v>
      </c>
    </row>
    <row r="3162" spans="1:11" ht="15" x14ac:dyDescent="0.2">
      <c r="A3162" s="862">
        <v>2003132</v>
      </c>
      <c r="B3162" s="863" t="s">
        <v>28396</v>
      </c>
      <c r="C3162" s="862" t="s">
        <v>587</v>
      </c>
      <c r="D3162" s="802">
        <f t="shared" si="49"/>
        <v>686.6</v>
      </c>
      <c r="G3162" s="872">
        <v>671.17</v>
      </c>
      <c r="J3162" s="840" t="s">
        <v>15822</v>
      </c>
      <c r="K3162" s="848">
        <f>IFERROR(VLOOKUP(J3162,REAJUSTE!A:AA,27,FALSE),"")</f>
        <v>1.0229999999999999</v>
      </c>
    </row>
    <row r="3163" spans="1:11" ht="15" x14ac:dyDescent="0.2">
      <c r="A3163" s="862">
        <v>2003151</v>
      </c>
      <c r="B3163" s="863" t="s">
        <v>28397</v>
      </c>
      <c r="C3163" s="862" t="s">
        <v>587</v>
      </c>
      <c r="D3163" s="802">
        <f t="shared" si="49"/>
        <v>1140.3399999999999</v>
      </c>
      <c r="G3163" s="872">
        <v>1114.71</v>
      </c>
      <c r="J3163" s="840" t="s">
        <v>15822</v>
      </c>
      <c r="K3163" s="848">
        <f>IFERROR(VLOOKUP(J3163,REAJUSTE!A:AA,27,FALSE),"")</f>
        <v>1.0229999999999999</v>
      </c>
    </row>
    <row r="3164" spans="1:11" ht="15" x14ac:dyDescent="0.2">
      <c r="A3164" s="862">
        <v>2003152</v>
      </c>
      <c r="B3164" s="863" t="s">
        <v>28398</v>
      </c>
      <c r="C3164" s="862" t="s">
        <v>587</v>
      </c>
      <c r="D3164" s="802">
        <f t="shared" si="49"/>
        <v>938.16</v>
      </c>
      <c r="G3164" s="872">
        <v>917.07</v>
      </c>
      <c r="J3164" s="840" t="s">
        <v>15822</v>
      </c>
      <c r="K3164" s="848">
        <f>IFERROR(VLOOKUP(J3164,REAJUSTE!A:AA,27,FALSE),"")</f>
        <v>1.0229999999999999</v>
      </c>
    </row>
    <row r="3165" spans="1:11" ht="15" x14ac:dyDescent="0.2">
      <c r="A3165" s="862">
        <v>2003133</v>
      </c>
      <c r="B3165" s="863" t="s">
        <v>28399</v>
      </c>
      <c r="C3165" s="862" t="s">
        <v>587</v>
      </c>
      <c r="D3165" s="802">
        <f t="shared" si="49"/>
        <v>829.35</v>
      </c>
      <c r="G3165" s="872">
        <v>810.71</v>
      </c>
      <c r="J3165" s="840" t="s">
        <v>15822</v>
      </c>
      <c r="K3165" s="848">
        <f>IFERROR(VLOOKUP(J3165,REAJUSTE!A:AA,27,FALSE),"")</f>
        <v>1.0229999999999999</v>
      </c>
    </row>
    <row r="3166" spans="1:11" ht="15" x14ac:dyDescent="0.2">
      <c r="A3166" s="862">
        <v>2003134</v>
      </c>
      <c r="B3166" s="863" t="s">
        <v>28400</v>
      </c>
      <c r="C3166" s="862" t="s">
        <v>587</v>
      </c>
      <c r="D3166" s="802">
        <f t="shared" si="49"/>
        <v>688.88</v>
      </c>
      <c r="G3166" s="872">
        <v>673.4</v>
      </c>
      <c r="J3166" s="840" t="s">
        <v>15822</v>
      </c>
      <c r="K3166" s="848">
        <f>IFERROR(VLOOKUP(J3166,REAJUSTE!A:AA,27,FALSE),"")</f>
        <v>1.0229999999999999</v>
      </c>
    </row>
    <row r="3167" spans="1:11" ht="15" x14ac:dyDescent="0.2">
      <c r="A3167" s="862">
        <v>2003153</v>
      </c>
      <c r="B3167" s="863" t="s">
        <v>28401</v>
      </c>
      <c r="C3167" s="862" t="s">
        <v>587</v>
      </c>
      <c r="D3167" s="802">
        <f t="shared" si="49"/>
        <v>1145.78</v>
      </c>
      <c r="G3167" s="872">
        <v>1120.02</v>
      </c>
      <c r="J3167" s="840" t="s">
        <v>15822</v>
      </c>
      <c r="K3167" s="848">
        <f>IFERROR(VLOOKUP(J3167,REAJUSTE!A:AA,27,FALSE),"")</f>
        <v>1.0229999999999999</v>
      </c>
    </row>
    <row r="3168" spans="1:11" ht="15" x14ac:dyDescent="0.2">
      <c r="A3168" s="862">
        <v>2003154</v>
      </c>
      <c r="B3168" s="863" t="s">
        <v>28402</v>
      </c>
      <c r="C3168" s="862" t="s">
        <v>587</v>
      </c>
      <c r="D3168" s="802">
        <f t="shared" si="49"/>
        <v>942.12</v>
      </c>
      <c r="G3168" s="872">
        <v>920.94</v>
      </c>
      <c r="J3168" s="840" t="s">
        <v>15822</v>
      </c>
      <c r="K3168" s="848">
        <f>IFERROR(VLOOKUP(J3168,REAJUSTE!A:AA,27,FALSE),"")</f>
        <v>1.0229999999999999</v>
      </c>
    </row>
    <row r="3169" spans="1:11" ht="15" x14ac:dyDescent="0.2">
      <c r="A3169" s="862">
        <v>2003135</v>
      </c>
      <c r="B3169" s="863" t="s">
        <v>28403</v>
      </c>
      <c r="C3169" s="862" t="s">
        <v>587</v>
      </c>
      <c r="D3169" s="802">
        <f t="shared" si="49"/>
        <v>836.36</v>
      </c>
      <c r="G3169" s="872">
        <v>817.56</v>
      </c>
      <c r="J3169" s="840" t="s">
        <v>15822</v>
      </c>
      <c r="K3169" s="848">
        <f>IFERROR(VLOOKUP(J3169,REAJUSTE!A:AA,27,FALSE),"")</f>
        <v>1.0229999999999999</v>
      </c>
    </row>
    <row r="3170" spans="1:11" ht="15" x14ac:dyDescent="0.2">
      <c r="A3170" s="862">
        <v>2003136</v>
      </c>
      <c r="B3170" s="863" t="s">
        <v>28404</v>
      </c>
      <c r="C3170" s="862" t="s">
        <v>587</v>
      </c>
      <c r="D3170" s="802">
        <f t="shared" si="49"/>
        <v>693.99</v>
      </c>
      <c r="G3170" s="872">
        <v>678.39</v>
      </c>
      <c r="J3170" s="840" t="s">
        <v>15822</v>
      </c>
      <c r="K3170" s="848">
        <f>IFERROR(VLOOKUP(J3170,REAJUSTE!A:AA,27,FALSE),"")</f>
        <v>1.0229999999999999</v>
      </c>
    </row>
    <row r="3171" spans="1:11" ht="15" x14ac:dyDescent="0.2">
      <c r="A3171" s="862">
        <v>2003155</v>
      </c>
      <c r="B3171" s="863" t="s">
        <v>28405</v>
      </c>
      <c r="C3171" s="862" t="s">
        <v>587</v>
      </c>
      <c r="D3171" s="802">
        <f t="shared" si="49"/>
        <v>1158.04</v>
      </c>
      <c r="G3171" s="872">
        <v>1132.01</v>
      </c>
      <c r="J3171" s="840" t="s">
        <v>15822</v>
      </c>
      <c r="K3171" s="848">
        <f>IFERROR(VLOOKUP(J3171,REAJUSTE!A:AA,27,FALSE),"")</f>
        <v>1.0229999999999999</v>
      </c>
    </row>
    <row r="3172" spans="1:11" ht="15" x14ac:dyDescent="0.2">
      <c r="A3172" s="862">
        <v>2003156</v>
      </c>
      <c r="B3172" s="863" t="s">
        <v>28406</v>
      </c>
      <c r="C3172" s="862" t="s">
        <v>587</v>
      </c>
      <c r="D3172" s="802">
        <f t="shared" si="49"/>
        <v>951.06</v>
      </c>
      <c r="G3172" s="872">
        <v>929.68</v>
      </c>
      <c r="J3172" s="840" t="s">
        <v>15822</v>
      </c>
      <c r="K3172" s="848">
        <f>IFERROR(VLOOKUP(J3172,REAJUSTE!A:AA,27,FALSE),"")</f>
        <v>1.0229999999999999</v>
      </c>
    </row>
    <row r="3173" spans="1:11" ht="15" x14ac:dyDescent="0.2">
      <c r="A3173" s="862">
        <v>2003137</v>
      </c>
      <c r="B3173" s="863" t="s">
        <v>28407</v>
      </c>
      <c r="C3173" s="862" t="s">
        <v>587</v>
      </c>
      <c r="D3173" s="802">
        <f t="shared" si="49"/>
        <v>1081.2</v>
      </c>
      <c r="G3173" s="872">
        <v>1056.9000000000001</v>
      </c>
      <c r="J3173" s="840" t="s">
        <v>15822</v>
      </c>
      <c r="K3173" s="848">
        <f>IFERROR(VLOOKUP(J3173,REAJUSTE!A:AA,27,FALSE),"")</f>
        <v>1.0229999999999999</v>
      </c>
    </row>
    <row r="3174" spans="1:11" ht="15" x14ac:dyDescent="0.2">
      <c r="A3174" s="862">
        <v>2003138</v>
      </c>
      <c r="B3174" s="863" t="s">
        <v>28408</v>
      </c>
      <c r="C3174" s="862" t="s">
        <v>587</v>
      </c>
      <c r="D3174" s="802">
        <f t="shared" si="49"/>
        <v>925.52</v>
      </c>
      <c r="G3174" s="872">
        <v>904.72</v>
      </c>
      <c r="J3174" s="840" t="s">
        <v>15822</v>
      </c>
      <c r="K3174" s="848">
        <f>IFERROR(VLOOKUP(J3174,REAJUSTE!A:AA,27,FALSE),"")</f>
        <v>1.0229999999999999</v>
      </c>
    </row>
    <row r="3175" spans="1:11" ht="15" x14ac:dyDescent="0.2">
      <c r="A3175" s="862">
        <v>2003157</v>
      </c>
      <c r="B3175" s="863" t="s">
        <v>28409</v>
      </c>
      <c r="C3175" s="862" t="s">
        <v>587</v>
      </c>
      <c r="D3175" s="802">
        <f t="shared" si="49"/>
        <v>1459.3</v>
      </c>
      <c r="G3175" s="872">
        <v>1426.5</v>
      </c>
      <c r="J3175" s="840" t="s">
        <v>15822</v>
      </c>
      <c r="K3175" s="848">
        <f>IFERROR(VLOOKUP(J3175,REAJUSTE!A:AA,27,FALSE),"")</f>
        <v>1.0229999999999999</v>
      </c>
    </row>
    <row r="3176" spans="1:11" ht="15" x14ac:dyDescent="0.2">
      <c r="A3176" s="862">
        <v>2003158</v>
      </c>
      <c r="B3176" s="863" t="s">
        <v>28410</v>
      </c>
      <c r="C3176" s="862" t="s">
        <v>587</v>
      </c>
      <c r="D3176" s="802">
        <f t="shared" si="49"/>
        <v>1238.99</v>
      </c>
      <c r="G3176" s="872">
        <v>1211.1400000000001</v>
      </c>
      <c r="J3176" s="840" t="s">
        <v>15822</v>
      </c>
      <c r="K3176" s="848">
        <f>IFERROR(VLOOKUP(J3176,REAJUSTE!A:AA,27,FALSE),"")</f>
        <v>1.0229999999999999</v>
      </c>
    </row>
    <row r="3177" spans="1:11" ht="15" x14ac:dyDescent="0.2">
      <c r="A3177" s="862">
        <v>2003139</v>
      </c>
      <c r="B3177" s="863" t="s">
        <v>28411</v>
      </c>
      <c r="C3177" s="862" t="s">
        <v>587</v>
      </c>
      <c r="D3177" s="802">
        <f t="shared" si="49"/>
        <v>1086.3</v>
      </c>
      <c r="G3177" s="872">
        <v>1061.8800000000001</v>
      </c>
      <c r="J3177" s="840" t="s">
        <v>15822</v>
      </c>
      <c r="K3177" s="848">
        <f>IFERROR(VLOOKUP(J3177,REAJUSTE!A:AA,27,FALSE),"")</f>
        <v>1.0229999999999999</v>
      </c>
    </row>
    <row r="3178" spans="1:11" ht="15" x14ac:dyDescent="0.2">
      <c r="A3178" s="862">
        <v>2003140</v>
      </c>
      <c r="B3178" s="863" t="s">
        <v>28412</v>
      </c>
      <c r="C3178" s="862" t="s">
        <v>587</v>
      </c>
      <c r="D3178" s="802">
        <f t="shared" si="49"/>
        <v>929.24</v>
      </c>
      <c r="G3178" s="872">
        <v>908.35</v>
      </c>
      <c r="J3178" s="840" t="s">
        <v>15822</v>
      </c>
      <c r="K3178" s="848">
        <f>IFERROR(VLOOKUP(J3178,REAJUSTE!A:AA,27,FALSE),"")</f>
        <v>1.0229999999999999</v>
      </c>
    </row>
    <row r="3179" spans="1:11" ht="15" x14ac:dyDescent="0.2">
      <c r="A3179" s="862">
        <v>2003159</v>
      </c>
      <c r="B3179" s="863" t="s">
        <v>28413</v>
      </c>
      <c r="C3179" s="862" t="s">
        <v>587</v>
      </c>
      <c r="D3179" s="802">
        <f t="shared" si="49"/>
        <v>1468.2</v>
      </c>
      <c r="G3179" s="872">
        <v>1435.2</v>
      </c>
      <c r="J3179" s="840" t="s">
        <v>15822</v>
      </c>
      <c r="K3179" s="848">
        <f>IFERROR(VLOOKUP(J3179,REAJUSTE!A:AA,27,FALSE),"")</f>
        <v>1.0229999999999999</v>
      </c>
    </row>
    <row r="3180" spans="1:11" ht="15" x14ac:dyDescent="0.2">
      <c r="A3180" s="862">
        <v>2003160</v>
      </c>
      <c r="B3180" s="863" t="s">
        <v>28414</v>
      </c>
      <c r="C3180" s="862" t="s">
        <v>587</v>
      </c>
      <c r="D3180" s="802">
        <f t="shared" si="49"/>
        <v>1245.49</v>
      </c>
      <c r="G3180" s="872">
        <v>1217.49</v>
      </c>
      <c r="J3180" s="840" t="s">
        <v>15822</v>
      </c>
      <c r="K3180" s="848">
        <f>IFERROR(VLOOKUP(J3180,REAJUSTE!A:AA,27,FALSE),"")</f>
        <v>1.0229999999999999</v>
      </c>
    </row>
    <row r="3181" spans="1:11" ht="15" x14ac:dyDescent="0.2">
      <c r="A3181" s="862">
        <v>2003141</v>
      </c>
      <c r="B3181" s="863" t="s">
        <v>28415</v>
      </c>
      <c r="C3181" s="862" t="s">
        <v>587</v>
      </c>
      <c r="D3181" s="802">
        <f t="shared" si="49"/>
        <v>1101.82</v>
      </c>
      <c r="G3181" s="872">
        <v>1077.05</v>
      </c>
      <c r="J3181" s="840" t="s">
        <v>15822</v>
      </c>
      <c r="K3181" s="848">
        <f>IFERROR(VLOOKUP(J3181,REAJUSTE!A:AA,27,FALSE),"")</f>
        <v>1.0229999999999999</v>
      </c>
    </row>
    <row r="3182" spans="1:11" ht="15" x14ac:dyDescent="0.2">
      <c r="A3182" s="862">
        <v>2003142</v>
      </c>
      <c r="B3182" s="863" t="s">
        <v>28416</v>
      </c>
      <c r="C3182" s="862" t="s">
        <v>587</v>
      </c>
      <c r="D3182" s="802">
        <f t="shared" si="49"/>
        <v>940.55</v>
      </c>
      <c r="G3182" s="872">
        <v>919.41</v>
      </c>
      <c r="J3182" s="840" t="s">
        <v>15822</v>
      </c>
      <c r="K3182" s="848">
        <f>IFERROR(VLOOKUP(J3182,REAJUSTE!A:AA,27,FALSE),"")</f>
        <v>1.0229999999999999</v>
      </c>
    </row>
    <row r="3183" spans="1:11" ht="15" x14ac:dyDescent="0.2">
      <c r="A3183" s="862">
        <v>2003161</v>
      </c>
      <c r="B3183" s="863" t="s">
        <v>28417</v>
      </c>
      <c r="C3183" s="862" t="s">
        <v>587</v>
      </c>
      <c r="D3183" s="802">
        <f t="shared" si="49"/>
        <v>1495.31</v>
      </c>
      <c r="G3183" s="872">
        <v>1461.7</v>
      </c>
      <c r="J3183" s="840" t="s">
        <v>15822</v>
      </c>
      <c r="K3183" s="848">
        <f>IFERROR(VLOOKUP(J3183,REAJUSTE!A:AA,27,FALSE),"")</f>
        <v>1.0229999999999999</v>
      </c>
    </row>
    <row r="3184" spans="1:11" ht="15" x14ac:dyDescent="0.2">
      <c r="A3184" s="862">
        <v>2003162</v>
      </c>
      <c r="B3184" s="863" t="s">
        <v>28418</v>
      </c>
      <c r="C3184" s="862" t="s">
        <v>587</v>
      </c>
      <c r="D3184" s="802">
        <f t="shared" si="49"/>
        <v>1265.24</v>
      </c>
      <c r="G3184" s="872">
        <v>1236.8</v>
      </c>
      <c r="J3184" s="840" t="s">
        <v>15822</v>
      </c>
      <c r="K3184" s="848">
        <f>IFERROR(VLOOKUP(J3184,REAJUSTE!A:AA,27,FALSE),"")</f>
        <v>1.0229999999999999</v>
      </c>
    </row>
    <row r="3185" spans="1:11" ht="15" x14ac:dyDescent="0.2">
      <c r="A3185" s="862">
        <v>2003143</v>
      </c>
      <c r="B3185" s="863" t="s">
        <v>28419</v>
      </c>
      <c r="C3185" s="862" t="s">
        <v>587</v>
      </c>
      <c r="D3185" s="802">
        <f t="shared" si="49"/>
        <v>1104.95</v>
      </c>
      <c r="G3185" s="872">
        <v>1080.1099999999999</v>
      </c>
      <c r="J3185" s="840" t="s">
        <v>15822</v>
      </c>
      <c r="K3185" s="848">
        <f>IFERROR(VLOOKUP(J3185,REAJUSTE!A:AA,27,FALSE),"")</f>
        <v>1.0229999999999999</v>
      </c>
    </row>
    <row r="3186" spans="1:11" ht="15" x14ac:dyDescent="0.2">
      <c r="A3186" s="862">
        <v>2003144</v>
      </c>
      <c r="B3186" s="863" t="s">
        <v>28420</v>
      </c>
      <c r="C3186" s="862" t="s">
        <v>587</v>
      </c>
      <c r="D3186" s="802">
        <f t="shared" si="49"/>
        <v>942.83</v>
      </c>
      <c r="G3186" s="872">
        <v>921.64</v>
      </c>
      <c r="J3186" s="840" t="s">
        <v>15822</v>
      </c>
      <c r="K3186" s="848">
        <f>IFERROR(VLOOKUP(J3186,REAJUSTE!A:AA,27,FALSE),"")</f>
        <v>1.0229999999999999</v>
      </c>
    </row>
    <row r="3187" spans="1:11" ht="15" x14ac:dyDescent="0.2">
      <c r="A3187" s="862">
        <v>2003163</v>
      </c>
      <c r="B3187" s="863" t="s">
        <v>28421</v>
      </c>
      <c r="C3187" s="862" t="s">
        <v>587</v>
      </c>
      <c r="D3187" s="802">
        <f t="shared" si="49"/>
        <v>1500.75</v>
      </c>
      <c r="G3187" s="872">
        <v>1467.01</v>
      </c>
      <c r="J3187" s="840" t="s">
        <v>15822</v>
      </c>
      <c r="K3187" s="848">
        <f>IFERROR(VLOOKUP(J3187,REAJUSTE!A:AA,27,FALSE),"")</f>
        <v>1.0229999999999999</v>
      </c>
    </row>
    <row r="3188" spans="1:11" ht="15" x14ac:dyDescent="0.2">
      <c r="A3188" s="862">
        <v>2003164</v>
      </c>
      <c r="B3188" s="863" t="s">
        <v>28422</v>
      </c>
      <c r="C3188" s="862" t="s">
        <v>587</v>
      </c>
      <c r="D3188" s="802">
        <f t="shared" si="49"/>
        <v>1269.2</v>
      </c>
      <c r="G3188" s="872">
        <v>1240.67</v>
      </c>
      <c r="J3188" s="840" t="s">
        <v>15822</v>
      </c>
      <c r="K3188" s="848">
        <f>IFERROR(VLOOKUP(J3188,REAJUSTE!A:AA,27,FALSE),"")</f>
        <v>1.0229999999999999</v>
      </c>
    </row>
    <row r="3189" spans="1:11" ht="15" x14ac:dyDescent="0.2">
      <c r="A3189" s="862">
        <v>2003145</v>
      </c>
      <c r="B3189" s="863" t="s">
        <v>28423</v>
      </c>
      <c r="C3189" s="862" t="s">
        <v>587</v>
      </c>
      <c r="D3189" s="802">
        <f t="shared" si="49"/>
        <v>1111.96</v>
      </c>
      <c r="G3189" s="872">
        <v>1086.96</v>
      </c>
      <c r="J3189" s="840" t="s">
        <v>15822</v>
      </c>
      <c r="K3189" s="848">
        <f>IFERROR(VLOOKUP(J3189,REAJUSTE!A:AA,27,FALSE),"")</f>
        <v>1.0229999999999999</v>
      </c>
    </row>
    <row r="3190" spans="1:11" ht="15" x14ac:dyDescent="0.2">
      <c r="A3190" s="862">
        <v>2003146</v>
      </c>
      <c r="B3190" s="863" t="s">
        <v>28424</v>
      </c>
      <c r="C3190" s="862" t="s">
        <v>587</v>
      </c>
      <c r="D3190" s="802">
        <f t="shared" si="49"/>
        <v>947.94</v>
      </c>
      <c r="G3190" s="872">
        <v>926.63</v>
      </c>
      <c r="J3190" s="840" t="s">
        <v>15822</v>
      </c>
      <c r="K3190" s="848">
        <f>IFERROR(VLOOKUP(J3190,REAJUSTE!A:AA,27,FALSE),"")</f>
        <v>1.0229999999999999</v>
      </c>
    </row>
    <row r="3191" spans="1:11" ht="15" x14ac:dyDescent="0.2">
      <c r="A3191" s="862">
        <v>2003165</v>
      </c>
      <c r="B3191" s="863" t="s">
        <v>28425</v>
      </c>
      <c r="C3191" s="862" t="s">
        <v>587</v>
      </c>
      <c r="D3191" s="802">
        <f t="shared" si="49"/>
        <v>1513.02</v>
      </c>
      <c r="G3191" s="872">
        <v>1479.01</v>
      </c>
      <c r="J3191" s="840" t="s">
        <v>15822</v>
      </c>
      <c r="K3191" s="848">
        <f>IFERROR(VLOOKUP(J3191,REAJUSTE!A:AA,27,FALSE),"")</f>
        <v>1.0229999999999999</v>
      </c>
    </row>
    <row r="3192" spans="1:11" ht="15" x14ac:dyDescent="0.2">
      <c r="A3192" s="862">
        <v>2003166</v>
      </c>
      <c r="B3192" s="863" t="s">
        <v>28426</v>
      </c>
      <c r="C3192" s="862" t="s">
        <v>587</v>
      </c>
      <c r="D3192" s="802">
        <f t="shared" si="49"/>
        <v>1278.1400000000001</v>
      </c>
      <c r="G3192" s="872">
        <v>1249.4100000000001</v>
      </c>
      <c r="J3192" s="840" t="s">
        <v>15822</v>
      </c>
      <c r="K3192" s="848">
        <f>IFERROR(VLOOKUP(J3192,REAJUSTE!A:AA,27,FALSE),"")</f>
        <v>1.0229999999999999</v>
      </c>
    </row>
    <row r="3193" spans="1:11" ht="15" x14ac:dyDescent="0.2">
      <c r="A3193" s="862">
        <v>2003819</v>
      </c>
      <c r="B3193" s="863" t="s">
        <v>8000</v>
      </c>
      <c r="C3193" s="862" t="s">
        <v>4</v>
      </c>
      <c r="D3193" s="802">
        <f t="shared" si="49"/>
        <v>7.33</v>
      </c>
      <c r="G3193" s="872">
        <v>7.17</v>
      </c>
      <c r="J3193" s="840" t="s">
        <v>15822</v>
      </c>
      <c r="K3193" s="848">
        <f>IFERROR(VLOOKUP(J3193,REAJUSTE!A:AA,27,FALSE),"")</f>
        <v>1.0229999999999999</v>
      </c>
    </row>
    <row r="3194" spans="1:11" ht="15" x14ac:dyDescent="0.2">
      <c r="A3194" s="862">
        <v>2004504</v>
      </c>
      <c r="B3194" s="863" t="s">
        <v>8001</v>
      </c>
      <c r="C3194" s="862" t="s">
        <v>61</v>
      </c>
      <c r="D3194" s="802">
        <f t="shared" si="49"/>
        <v>17.5</v>
      </c>
      <c r="G3194" s="872">
        <v>17.11</v>
      </c>
      <c r="J3194" s="840" t="s">
        <v>15822</v>
      </c>
      <c r="K3194" s="848">
        <f>IFERROR(VLOOKUP(J3194,REAJUSTE!A:AA,27,FALSE),"")</f>
        <v>1.0229999999999999</v>
      </c>
    </row>
    <row r="3195" spans="1:11" ht="18" x14ac:dyDescent="0.2">
      <c r="A3195" s="862">
        <v>2004519</v>
      </c>
      <c r="B3195" s="863" t="s">
        <v>8002</v>
      </c>
      <c r="C3195" s="862" t="s">
        <v>61</v>
      </c>
      <c r="D3195" s="802">
        <f t="shared" si="49"/>
        <v>27.07</v>
      </c>
      <c r="G3195" s="872">
        <v>26.47</v>
      </c>
      <c r="J3195" s="840" t="s">
        <v>15822</v>
      </c>
      <c r="K3195" s="848">
        <f>IFERROR(VLOOKUP(J3195,REAJUSTE!A:AA,27,FALSE),"")</f>
        <v>1.0229999999999999</v>
      </c>
    </row>
    <row r="3196" spans="1:11" ht="18" x14ac:dyDescent="0.2">
      <c r="A3196" s="862">
        <v>2004520</v>
      </c>
      <c r="B3196" s="863" t="s">
        <v>8003</v>
      </c>
      <c r="C3196" s="862" t="s">
        <v>61</v>
      </c>
      <c r="D3196" s="802">
        <f t="shared" si="49"/>
        <v>22.34</v>
      </c>
      <c r="G3196" s="872">
        <v>21.84</v>
      </c>
      <c r="J3196" s="840" t="s">
        <v>15822</v>
      </c>
      <c r="K3196" s="848">
        <f>IFERROR(VLOOKUP(J3196,REAJUSTE!A:AA,27,FALSE),"")</f>
        <v>1.0229999999999999</v>
      </c>
    </row>
    <row r="3197" spans="1:11" ht="18" x14ac:dyDescent="0.2">
      <c r="A3197" s="862">
        <v>2004521</v>
      </c>
      <c r="B3197" s="863" t="s">
        <v>8004</v>
      </c>
      <c r="C3197" s="862" t="s">
        <v>61</v>
      </c>
      <c r="D3197" s="802">
        <f t="shared" si="49"/>
        <v>15.27</v>
      </c>
      <c r="G3197" s="872">
        <v>14.93</v>
      </c>
      <c r="J3197" s="840" t="s">
        <v>15822</v>
      </c>
      <c r="K3197" s="848">
        <f>IFERROR(VLOOKUP(J3197,REAJUSTE!A:AA,27,FALSE),"")</f>
        <v>1.0229999999999999</v>
      </c>
    </row>
    <row r="3198" spans="1:11" ht="18" x14ac:dyDescent="0.2">
      <c r="A3198" s="862">
        <v>2004522</v>
      </c>
      <c r="B3198" s="863" t="s">
        <v>8005</v>
      </c>
      <c r="C3198" s="862" t="s">
        <v>61</v>
      </c>
      <c r="D3198" s="802">
        <f t="shared" si="49"/>
        <v>11.17</v>
      </c>
      <c r="G3198" s="872">
        <v>10.92</v>
      </c>
      <c r="J3198" s="840" t="s">
        <v>15822</v>
      </c>
      <c r="K3198" s="848">
        <f>IFERROR(VLOOKUP(J3198,REAJUSTE!A:AA,27,FALSE),"")</f>
        <v>1.0229999999999999</v>
      </c>
    </row>
    <row r="3199" spans="1:11" ht="18" x14ac:dyDescent="0.2">
      <c r="A3199" s="862">
        <v>2004518</v>
      </c>
      <c r="B3199" s="863" t="s">
        <v>8006</v>
      </c>
      <c r="C3199" s="862" t="s">
        <v>61</v>
      </c>
      <c r="D3199" s="802">
        <f t="shared" si="49"/>
        <v>47.02</v>
      </c>
      <c r="G3199" s="872">
        <v>45.97</v>
      </c>
      <c r="J3199" s="840" t="s">
        <v>15822</v>
      </c>
      <c r="K3199" s="848">
        <f>IFERROR(VLOOKUP(J3199,REAJUSTE!A:AA,27,FALSE),"")</f>
        <v>1.0229999999999999</v>
      </c>
    </row>
    <row r="3200" spans="1:11" ht="15" x14ac:dyDescent="0.2">
      <c r="A3200" s="862">
        <v>2003864</v>
      </c>
      <c r="B3200" s="863" t="s">
        <v>5698</v>
      </c>
      <c r="C3200" s="862" t="s">
        <v>57</v>
      </c>
      <c r="D3200" s="802">
        <f t="shared" si="49"/>
        <v>13.82</v>
      </c>
      <c r="G3200" s="872">
        <v>13.51</v>
      </c>
      <c r="J3200" s="840" t="s">
        <v>15822</v>
      </c>
      <c r="K3200" s="848">
        <f>IFERROR(VLOOKUP(J3200,REAJUSTE!A:AA,27,FALSE),"")</f>
        <v>1.0229999999999999</v>
      </c>
    </row>
    <row r="3201" spans="1:11" ht="15" x14ac:dyDescent="0.2">
      <c r="A3201" s="862">
        <v>2003863</v>
      </c>
      <c r="B3201" s="863" t="s">
        <v>8007</v>
      </c>
      <c r="C3201" s="862" t="s">
        <v>57</v>
      </c>
      <c r="D3201" s="802">
        <f t="shared" si="49"/>
        <v>23.91</v>
      </c>
      <c r="G3201" s="872">
        <v>23.38</v>
      </c>
      <c r="J3201" s="840" t="s">
        <v>15822</v>
      </c>
      <c r="K3201" s="848">
        <f>IFERROR(VLOOKUP(J3201,REAJUSTE!A:AA,27,FALSE),"")</f>
        <v>1.0229999999999999</v>
      </c>
    </row>
    <row r="3202" spans="1:11" ht="15" x14ac:dyDescent="0.2">
      <c r="A3202" s="862">
        <v>2004508</v>
      </c>
      <c r="B3202" s="863" t="s">
        <v>2529</v>
      </c>
      <c r="C3202" s="862" t="s">
        <v>4</v>
      </c>
      <c r="D3202" s="802">
        <f t="shared" si="49"/>
        <v>13.16</v>
      </c>
      <c r="G3202" s="872">
        <v>12.87</v>
      </c>
      <c r="J3202" s="840" t="s">
        <v>15822</v>
      </c>
      <c r="K3202" s="848">
        <f>IFERROR(VLOOKUP(J3202,REAJUSTE!A:AA,27,FALSE),"")</f>
        <v>1.0229999999999999</v>
      </c>
    </row>
    <row r="3203" spans="1:11" ht="18" x14ac:dyDescent="0.2">
      <c r="A3203" s="862">
        <v>2003316</v>
      </c>
      <c r="B3203" s="863" t="s">
        <v>8008</v>
      </c>
      <c r="C3203" s="862" t="s">
        <v>587</v>
      </c>
      <c r="D3203" s="802">
        <f t="shared" si="49"/>
        <v>104.22</v>
      </c>
      <c r="G3203" s="872">
        <v>101.88</v>
      </c>
      <c r="J3203" s="840" t="s">
        <v>15822</v>
      </c>
      <c r="K3203" s="848">
        <f>IFERROR(VLOOKUP(J3203,REAJUSTE!A:AA,27,FALSE),"")</f>
        <v>1.0229999999999999</v>
      </c>
    </row>
    <row r="3204" spans="1:11" ht="18" x14ac:dyDescent="0.2">
      <c r="A3204" s="862">
        <v>2003317</v>
      </c>
      <c r="B3204" s="863" t="s">
        <v>8009</v>
      </c>
      <c r="C3204" s="862" t="s">
        <v>587</v>
      </c>
      <c r="D3204" s="802">
        <f t="shared" si="49"/>
        <v>98.66</v>
      </c>
      <c r="G3204" s="872">
        <v>96.45</v>
      </c>
      <c r="J3204" s="840" t="s">
        <v>15822</v>
      </c>
      <c r="K3204" s="848">
        <f>IFERROR(VLOOKUP(J3204,REAJUSTE!A:AA,27,FALSE),"")</f>
        <v>1.0229999999999999</v>
      </c>
    </row>
    <row r="3205" spans="1:11" ht="15" x14ac:dyDescent="0.2">
      <c r="A3205" s="862">
        <v>2003767</v>
      </c>
      <c r="B3205" s="863" t="s">
        <v>2530</v>
      </c>
      <c r="C3205" s="862" t="s">
        <v>61</v>
      </c>
      <c r="D3205" s="802">
        <f t="shared" si="49"/>
        <v>132.93</v>
      </c>
      <c r="G3205" s="872">
        <v>129.94999999999999</v>
      </c>
      <c r="J3205" s="840" t="s">
        <v>15822</v>
      </c>
      <c r="K3205" s="848">
        <f>IFERROR(VLOOKUP(J3205,REAJUSTE!A:AA,27,FALSE),"")</f>
        <v>1.0229999999999999</v>
      </c>
    </row>
    <row r="3206" spans="1:11" ht="15" x14ac:dyDescent="0.2">
      <c r="A3206" s="862">
        <v>2003844</v>
      </c>
      <c r="B3206" s="863" t="s">
        <v>8010</v>
      </c>
      <c r="C3206" s="862" t="s">
        <v>61</v>
      </c>
      <c r="D3206" s="802">
        <f t="shared" si="49"/>
        <v>130.05000000000001</v>
      </c>
      <c r="G3206" s="872">
        <v>127.13</v>
      </c>
      <c r="J3206" s="840" t="s">
        <v>15822</v>
      </c>
      <c r="K3206" s="848">
        <f>IFERROR(VLOOKUP(J3206,REAJUSTE!A:AA,27,FALSE),"")</f>
        <v>1.0229999999999999</v>
      </c>
    </row>
    <row r="3207" spans="1:11" ht="15" x14ac:dyDescent="0.2">
      <c r="A3207" s="862">
        <v>2003576</v>
      </c>
      <c r="B3207" s="863" t="s">
        <v>8011</v>
      </c>
      <c r="C3207" s="862" t="s">
        <v>61</v>
      </c>
      <c r="D3207" s="802">
        <f t="shared" si="49"/>
        <v>15.27</v>
      </c>
      <c r="G3207" s="872">
        <v>14.93</v>
      </c>
      <c r="J3207" s="840" t="s">
        <v>15822</v>
      </c>
      <c r="K3207" s="848">
        <f>IFERROR(VLOOKUP(J3207,REAJUSTE!A:AA,27,FALSE),"")</f>
        <v>1.0229999999999999</v>
      </c>
    </row>
    <row r="3208" spans="1:11" ht="15" x14ac:dyDescent="0.2">
      <c r="A3208" s="862">
        <v>2003858</v>
      </c>
      <c r="B3208" s="863" t="s">
        <v>8012</v>
      </c>
      <c r="C3208" s="862" t="s">
        <v>61</v>
      </c>
      <c r="D3208" s="802">
        <f t="shared" si="49"/>
        <v>12.38</v>
      </c>
      <c r="G3208" s="872">
        <v>12.11</v>
      </c>
      <c r="J3208" s="840" t="s">
        <v>15822</v>
      </c>
      <c r="K3208" s="848">
        <f>IFERROR(VLOOKUP(J3208,REAJUSTE!A:AA,27,FALSE),"")</f>
        <v>1.0229999999999999</v>
      </c>
    </row>
    <row r="3209" spans="1:11" ht="15" x14ac:dyDescent="0.2">
      <c r="A3209" s="862">
        <v>2003850</v>
      </c>
      <c r="B3209" s="863" t="s">
        <v>8013</v>
      </c>
      <c r="C3209" s="862" t="s">
        <v>61</v>
      </c>
      <c r="D3209" s="802">
        <f t="shared" si="49"/>
        <v>165.94</v>
      </c>
      <c r="G3209" s="872">
        <v>162.21</v>
      </c>
      <c r="J3209" s="840" t="s">
        <v>15822</v>
      </c>
      <c r="K3209" s="848">
        <f>IFERROR(VLOOKUP(J3209,REAJUSTE!A:AA,27,FALSE),"")</f>
        <v>1.0229999999999999</v>
      </c>
    </row>
    <row r="3210" spans="1:11" ht="15" x14ac:dyDescent="0.2">
      <c r="A3210" s="862">
        <v>2003849</v>
      </c>
      <c r="B3210" s="863" t="s">
        <v>8014</v>
      </c>
      <c r="C3210" s="862" t="s">
        <v>61</v>
      </c>
      <c r="D3210" s="802">
        <f t="shared" si="49"/>
        <v>75.02</v>
      </c>
      <c r="G3210" s="872">
        <v>73.34</v>
      </c>
      <c r="J3210" s="840" t="s">
        <v>15822</v>
      </c>
      <c r="K3210" s="848">
        <f>IFERROR(VLOOKUP(J3210,REAJUSTE!A:AA,27,FALSE),"")</f>
        <v>1.0229999999999999</v>
      </c>
    </row>
    <row r="3211" spans="1:11" ht="15" x14ac:dyDescent="0.2">
      <c r="A3211" s="862">
        <v>2003868</v>
      </c>
      <c r="B3211" s="863" t="s">
        <v>8015</v>
      </c>
      <c r="C3211" s="862" t="s">
        <v>61</v>
      </c>
      <c r="D3211" s="802">
        <f t="shared" ref="D3211:D3274" si="50">TRUNC(G3211*K3211,2)</f>
        <v>149.93</v>
      </c>
      <c r="G3211" s="872">
        <v>146.56</v>
      </c>
      <c r="J3211" s="840" t="s">
        <v>15822</v>
      </c>
      <c r="K3211" s="848">
        <f>IFERROR(VLOOKUP(J3211,REAJUSTE!A:AA,27,FALSE),"")</f>
        <v>1.0229999999999999</v>
      </c>
    </row>
    <row r="3212" spans="1:11" ht="15" x14ac:dyDescent="0.2">
      <c r="A3212" s="862">
        <v>2003369</v>
      </c>
      <c r="B3212" s="863" t="s">
        <v>8016</v>
      </c>
      <c r="C3212" s="862" t="s">
        <v>4</v>
      </c>
      <c r="D3212" s="802">
        <f t="shared" si="50"/>
        <v>107.78</v>
      </c>
      <c r="G3212" s="872">
        <v>105.36</v>
      </c>
      <c r="J3212" s="840" t="s">
        <v>15822</v>
      </c>
      <c r="K3212" s="848">
        <f>IFERROR(VLOOKUP(J3212,REAJUSTE!A:AA,27,FALSE),"")</f>
        <v>1.0229999999999999</v>
      </c>
    </row>
    <row r="3213" spans="1:11" ht="15" x14ac:dyDescent="0.2">
      <c r="A3213" s="862">
        <v>2003368</v>
      </c>
      <c r="B3213" s="863" t="s">
        <v>8017</v>
      </c>
      <c r="C3213" s="862" t="s">
        <v>4</v>
      </c>
      <c r="D3213" s="802">
        <f t="shared" si="50"/>
        <v>92.19</v>
      </c>
      <c r="G3213" s="872">
        <v>90.12</v>
      </c>
      <c r="J3213" s="840" t="s">
        <v>15822</v>
      </c>
      <c r="K3213" s="848">
        <f>IFERROR(VLOOKUP(J3213,REAJUSTE!A:AA,27,FALSE),"")</f>
        <v>1.0229999999999999</v>
      </c>
    </row>
    <row r="3214" spans="1:11" ht="18" x14ac:dyDescent="0.2">
      <c r="A3214" s="862">
        <v>2003939</v>
      </c>
      <c r="B3214" s="863" t="s">
        <v>8018</v>
      </c>
      <c r="C3214" s="862" t="s">
        <v>4</v>
      </c>
      <c r="D3214" s="802">
        <f t="shared" si="50"/>
        <v>65.12</v>
      </c>
      <c r="G3214" s="872">
        <v>63.66</v>
      </c>
      <c r="J3214" s="840" t="s">
        <v>15822</v>
      </c>
      <c r="K3214" s="848">
        <f>IFERROR(VLOOKUP(J3214,REAJUSTE!A:AA,27,FALSE),"")</f>
        <v>1.0229999999999999</v>
      </c>
    </row>
    <row r="3215" spans="1:11" ht="18" x14ac:dyDescent="0.2">
      <c r="A3215" s="862">
        <v>2003940</v>
      </c>
      <c r="B3215" s="863" t="s">
        <v>8019</v>
      </c>
      <c r="C3215" s="862" t="s">
        <v>4</v>
      </c>
      <c r="D3215" s="802">
        <f t="shared" si="50"/>
        <v>49.49</v>
      </c>
      <c r="G3215" s="872">
        <v>48.38</v>
      </c>
      <c r="J3215" s="840" t="s">
        <v>15822</v>
      </c>
      <c r="K3215" s="848">
        <f>IFERROR(VLOOKUP(J3215,REAJUSTE!A:AA,27,FALSE),"")</f>
        <v>1.0229999999999999</v>
      </c>
    </row>
    <row r="3216" spans="1:11" ht="15" x14ac:dyDescent="0.2">
      <c r="A3216" s="862">
        <v>2003371</v>
      </c>
      <c r="B3216" s="863" t="s">
        <v>8020</v>
      </c>
      <c r="C3216" s="862" t="s">
        <v>4</v>
      </c>
      <c r="D3216" s="802">
        <f t="shared" si="50"/>
        <v>78.59</v>
      </c>
      <c r="G3216" s="872">
        <v>76.83</v>
      </c>
      <c r="J3216" s="840" t="s">
        <v>15822</v>
      </c>
      <c r="K3216" s="848">
        <f>IFERROR(VLOOKUP(J3216,REAJUSTE!A:AA,27,FALSE),"")</f>
        <v>1.0229999999999999</v>
      </c>
    </row>
    <row r="3217" spans="1:11" ht="15" x14ac:dyDescent="0.2">
      <c r="A3217" s="862">
        <v>2003370</v>
      </c>
      <c r="B3217" s="863" t="s">
        <v>8021</v>
      </c>
      <c r="C3217" s="862" t="s">
        <v>4</v>
      </c>
      <c r="D3217" s="802">
        <f t="shared" si="50"/>
        <v>65.430000000000007</v>
      </c>
      <c r="G3217" s="872">
        <v>63.96</v>
      </c>
      <c r="J3217" s="840" t="s">
        <v>15822</v>
      </c>
      <c r="K3217" s="848">
        <f>IFERROR(VLOOKUP(J3217,REAJUSTE!A:AA,27,FALSE),"")</f>
        <v>1.0229999999999999</v>
      </c>
    </row>
    <row r="3218" spans="1:11" ht="18" x14ac:dyDescent="0.2">
      <c r="A3218" s="862">
        <v>2003941</v>
      </c>
      <c r="B3218" s="863" t="s">
        <v>8022</v>
      </c>
      <c r="C3218" s="862" t="s">
        <v>4</v>
      </c>
      <c r="D3218" s="802">
        <f t="shared" si="50"/>
        <v>55.69</v>
      </c>
      <c r="G3218" s="872">
        <v>54.44</v>
      </c>
      <c r="J3218" s="840" t="s">
        <v>15822</v>
      </c>
      <c r="K3218" s="848">
        <f>IFERROR(VLOOKUP(J3218,REAJUSTE!A:AA,27,FALSE),"")</f>
        <v>1.0229999999999999</v>
      </c>
    </row>
    <row r="3219" spans="1:11" ht="18" x14ac:dyDescent="0.2">
      <c r="A3219" s="862">
        <v>2003942</v>
      </c>
      <c r="B3219" s="863" t="s">
        <v>8023</v>
      </c>
      <c r="C3219" s="862" t="s">
        <v>4</v>
      </c>
      <c r="D3219" s="802">
        <f t="shared" si="50"/>
        <v>42.48</v>
      </c>
      <c r="G3219" s="872">
        <v>41.53</v>
      </c>
      <c r="J3219" s="840" t="s">
        <v>15822</v>
      </c>
      <c r="K3219" s="848">
        <f>IFERROR(VLOOKUP(J3219,REAJUSTE!A:AA,27,FALSE),"")</f>
        <v>1.0229999999999999</v>
      </c>
    </row>
    <row r="3220" spans="1:11" ht="15" x14ac:dyDescent="0.2">
      <c r="A3220" s="862">
        <v>2003373</v>
      </c>
      <c r="B3220" s="863" t="s">
        <v>8024</v>
      </c>
      <c r="C3220" s="862" t="s">
        <v>4</v>
      </c>
      <c r="D3220" s="802">
        <f t="shared" si="50"/>
        <v>63.82</v>
      </c>
      <c r="G3220" s="872">
        <v>62.39</v>
      </c>
      <c r="J3220" s="840" t="s">
        <v>15822</v>
      </c>
      <c r="K3220" s="848">
        <f>IFERROR(VLOOKUP(J3220,REAJUSTE!A:AA,27,FALSE),"")</f>
        <v>1.0229999999999999</v>
      </c>
    </row>
    <row r="3221" spans="1:11" ht="15" x14ac:dyDescent="0.2">
      <c r="A3221" s="862">
        <v>2003372</v>
      </c>
      <c r="B3221" s="863" t="s">
        <v>8025</v>
      </c>
      <c r="C3221" s="862" t="s">
        <v>4</v>
      </c>
      <c r="D3221" s="802">
        <f t="shared" si="50"/>
        <v>57.43</v>
      </c>
      <c r="G3221" s="872">
        <v>56.14</v>
      </c>
      <c r="J3221" s="840" t="s">
        <v>15822</v>
      </c>
      <c r="K3221" s="848">
        <f>IFERROR(VLOOKUP(J3221,REAJUSTE!A:AA,27,FALSE),"")</f>
        <v>1.0229999999999999</v>
      </c>
    </row>
    <row r="3222" spans="1:11" ht="18" x14ac:dyDescent="0.2">
      <c r="A3222" s="862">
        <v>2003943</v>
      </c>
      <c r="B3222" s="863" t="s">
        <v>8026</v>
      </c>
      <c r="C3222" s="862" t="s">
        <v>4</v>
      </c>
      <c r="D3222" s="802">
        <f t="shared" si="50"/>
        <v>26.23</v>
      </c>
      <c r="G3222" s="872">
        <v>25.65</v>
      </c>
      <c r="J3222" s="840" t="s">
        <v>15822</v>
      </c>
      <c r="K3222" s="848">
        <f>IFERROR(VLOOKUP(J3222,REAJUSTE!A:AA,27,FALSE),"")</f>
        <v>1.0229999999999999</v>
      </c>
    </row>
    <row r="3223" spans="1:11" ht="18" x14ac:dyDescent="0.2">
      <c r="A3223" s="862">
        <v>2003944</v>
      </c>
      <c r="B3223" s="863" t="s">
        <v>8027</v>
      </c>
      <c r="C3223" s="862" t="s">
        <v>4</v>
      </c>
      <c r="D3223" s="802">
        <f t="shared" si="50"/>
        <v>19.829999999999998</v>
      </c>
      <c r="G3223" s="872">
        <v>19.39</v>
      </c>
      <c r="J3223" s="840" t="s">
        <v>15822</v>
      </c>
      <c r="K3223" s="848">
        <f>IFERROR(VLOOKUP(J3223,REAJUSTE!A:AA,27,FALSE),"")</f>
        <v>1.0229999999999999</v>
      </c>
    </row>
    <row r="3224" spans="1:11" ht="15" x14ac:dyDescent="0.2">
      <c r="A3224" s="862">
        <v>2003375</v>
      </c>
      <c r="B3224" s="863" t="s">
        <v>5704</v>
      </c>
      <c r="C3224" s="862" t="s">
        <v>4</v>
      </c>
      <c r="D3224" s="802">
        <f t="shared" si="50"/>
        <v>40.840000000000003</v>
      </c>
      <c r="G3224" s="872">
        <v>39.93</v>
      </c>
      <c r="J3224" s="840" t="s">
        <v>15822</v>
      </c>
      <c r="K3224" s="848">
        <f>IFERROR(VLOOKUP(J3224,REAJUSTE!A:AA,27,FALSE),"")</f>
        <v>1.0229999999999999</v>
      </c>
    </row>
    <row r="3225" spans="1:11" ht="15" x14ac:dyDescent="0.2">
      <c r="A3225" s="862">
        <v>2003374</v>
      </c>
      <c r="B3225" s="863" t="s">
        <v>8028</v>
      </c>
      <c r="C3225" s="862" t="s">
        <v>4</v>
      </c>
      <c r="D3225" s="802">
        <f t="shared" si="50"/>
        <v>36.14</v>
      </c>
      <c r="G3225" s="872">
        <v>35.33</v>
      </c>
      <c r="J3225" s="840" t="s">
        <v>15822</v>
      </c>
      <c r="K3225" s="848">
        <f>IFERROR(VLOOKUP(J3225,REAJUSTE!A:AA,27,FALSE),"")</f>
        <v>1.0229999999999999</v>
      </c>
    </row>
    <row r="3226" spans="1:11" ht="18" x14ac:dyDescent="0.2">
      <c r="A3226" s="862">
        <v>2003945</v>
      </c>
      <c r="B3226" s="863" t="s">
        <v>8029</v>
      </c>
      <c r="C3226" s="862" t="s">
        <v>4</v>
      </c>
      <c r="D3226" s="802">
        <f t="shared" si="50"/>
        <v>19.66</v>
      </c>
      <c r="G3226" s="872">
        <v>19.22</v>
      </c>
      <c r="J3226" s="840" t="s">
        <v>15822</v>
      </c>
      <c r="K3226" s="848">
        <f>IFERROR(VLOOKUP(J3226,REAJUSTE!A:AA,27,FALSE),"")</f>
        <v>1.0229999999999999</v>
      </c>
    </row>
    <row r="3227" spans="1:11" ht="18" x14ac:dyDescent="0.2">
      <c r="A3227" s="862">
        <v>2003946</v>
      </c>
      <c r="B3227" s="863" t="s">
        <v>8030</v>
      </c>
      <c r="C3227" s="862" t="s">
        <v>4</v>
      </c>
      <c r="D3227" s="802">
        <f t="shared" si="50"/>
        <v>14.94</v>
      </c>
      <c r="G3227" s="872">
        <v>14.61</v>
      </c>
      <c r="J3227" s="840" t="s">
        <v>15822</v>
      </c>
      <c r="K3227" s="848">
        <f>IFERROR(VLOOKUP(J3227,REAJUSTE!A:AA,27,FALSE),"")</f>
        <v>1.0229999999999999</v>
      </c>
    </row>
    <row r="3228" spans="1:11" ht="15" x14ac:dyDescent="0.2">
      <c r="A3228" s="862">
        <v>2003377</v>
      </c>
      <c r="B3228" s="863" t="s">
        <v>8031</v>
      </c>
      <c r="C3228" s="862" t="s">
        <v>4</v>
      </c>
      <c r="D3228" s="802">
        <f t="shared" si="50"/>
        <v>55.72</v>
      </c>
      <c r="G3228" s="872">
        <v>54.47</v>
      </c>
      <c r="J3228" s="840" t="s">
        <v>15822</v>
      </c>
      <c r="K3228" s="848">
        <f>IFERROR(VLOOKUP(J3228,REAJUSTE!A:AA,27,FALSE),"")</f>
        <v>1.0229999999999999</v>
      </c>
    </row>
    <row r="3229" spans="1:11" ht="15" x14ac:dyDescent="0.2">
      <c r="A3229" s="862">
        <v>2003376</v>
      </c>
      <c r="B3229" s="863" t="s">
        <v>8032</v>
      </c>
      <c r="C3229" s="862" t="s">
        <v>4</v>
      </c>
      <c r="D3229" s="802">
        <f t="shared" si="50"/>
        <v>50.63</v>
      </c>
      <c r="G3229" s="872">
        <v>49.5</v>
      </c>
      <c r="J3229" s="840" t="s">
        <v>15822</v>
      </c>
      <c r="K3229" s="848">
        <f>IFERROR(VLOOKUP(J3229,REAJUSTE!A:AA,27,FALSE),"")</f>
        <v>1.0229999999999999</v>
      </c>
    </row>
    <row r="3230" spans="1:11" ht="18" x14ac:dyDescent="0.2">
      <c r="A3230" s="862">
        <v>2003947</v>
      </c>
      <c r="B3230" s="863" t="s">
        <v>8033</v>
      </c>
      <c r="C3230" s="862" t="s">
        <v>4</v>
      </c>
      <c r="D3230" s="802">
        <f t="shared" si="50"/>
        <v>20.61</v>
      </c>
      <c r="G3230" s="872">
        <v>20.149999999999999</v>
      </c>
      <c r="J3230" s="840" t="s">
        <v>15822</v>
      </c>
      <c r="K3230" s="848">
        <f>IFERROR(VLOOKUP(J3230,REAJUSTE!A:AA,27,FALSE),"")</f>
        <v>1.0229999999999999</v>
      </c>
    </row>
    <row r="3231" spans="1:11" ht="18" x14ac:dyDescent="0.2">
      <c r="A3231" s="862">
        <v>2003948</v>
      </c>
      <c r="B3231" s="863" t="s">
        <v>8034</v>
      </c>
      <c r="C3231" s="862" t="s">
        <v>4</v>
      </c>
      <c r="D3231" s="802">
        <f t="shared" si="50"/>
        <v>15.51</v>
      </c>
      <c r="G3231" s="872">
        <v>15.17</v>
      </c>
      <c r="J3231" s="840" t="s">
        <v>15822</v>
      </c>
      <c r="K3231" s="848">
        <f>IFERROR(VLOOKUP(J3231,REAJUSTE!A:AA,27,FALSE),"")</f>
        <v>1.0229999999999999</v>
      </c>
    </row>
    <row r="3232" spans="1:11" ht="15" x14ac:dyDescent="0.2">
      <c r="A3232" s="862">
        <v>2003379</v>
      </c>
      <c r="B3232" s="863" t="s">
        <v>8035</v>
      </c>
      <c r="C3232" s="862" t="s">
        <v>4</v>
      </c>
      <c r="D3232" s="802">
        <f t="shared" si="50"/>
        <v>31.92</v>
      </c>
      <c r="G3232" s="872">
        <v>31.21</v>
      </c>
      <c r="J3232" s="840" t="s">
        <v>15822</v>
      </c>
      <c r="K3232" s="848">
        <f>IFERROR(VLOOKUP(J3232,REAJUSTE!A:AA,27,FALSE),"")</f>
        <v>1.0229999999999999</v>
      </c>
    </row>
    <row r="3233" spans="1:11" ht="15" x14ac:dyDescent="0.2">
      <c r="A3233" s="862">
        <v>2003378</v>
      </c>
      <c r="B3233" s="863" t="s">
        <v>8036</v>
      </c>
      <c r="C3233" s="862" t="s">
        <v>4</v>
      </c>
      <c r="D3233" s="802">
        <f t="shared" si="50"/>
        <v>28.5</v>
      </c>
      <c r="G3233" s="872">
        <v>27.86</v>
      </c>
      <c r="J3233" s="840" t="s">
        <v>15822</v>
      </c>
      <c r="K3233" s="848">
        <f>IFERROR(VLOOKUP(J3233,REAJUSTE!A:AA,27,FALSE),"")</f>
        <v>1.0229999999999999</v>
      </c>
    </row>
    <row r="3234" spans="1:11" ht="18" x14ac:dyDescent="0.2">
      <c r="A3234" s="862">
        <v>2003949</v>
      </c>
      <c r="B3234" s="863" t="s">
        <v>8037</v>
      </c>
      <c r="C3234" s="862" t="s">
        <v>4</v>
      </c>
      <c r="D3234" s="802">
        <f t="shared" si="50"/>
        <v>14.14</v>
      </c>
      <c r="G3234" s="872">
        <v>13.83</v>
      </c>
      <c r="J3234" s="840" t="s">
        <v>15822</v>
      </c>
      <c r="K3234" s="848">
        <f>IFERROR(VLOOKUP(J3234,REAJUSTE!A:AA,27,FALSE),"")</f>
        <v>1.0229999999999999</v>
      </c>
    </row>
    <row r="3235" spans="1:11" ht="18" x14ac:dyDescent="0.2">
      <c r="A3235" s="862">
        <v>2003950</v>
      </c>
      <c r="B3235" s="863" t="s">
        <v>8038</v>
      </c>
      <c r="C3235" s="862" t="s">
        <v>4</v>
      </c>
      <c r="D3235" s="802">
        <f t="shared" si="50"/>
        <v>10.71</v>
      </c>
      <c r="G3235" s="872">
        <v>10.47</v>
      </c>
      <c r="J3235" s="840" t="s">
        <v>15822</v>
      </c>
      <c r="K3235" s="848">
        <f>IFERROR(VLOOKUP(J3235,REAJUSTE!A:AA,27,FALSE),"")</f>
        <v>1.0229999999999999</v>
      </c>
    </row>
    <row r="3236" spans="1:11" ht="15" x14ac:dyDescent="0.2">
      <c r="A3236" s="862">
        <v>2003381</v>
      </c>
      <c r="B3236" s="863" t="s">
        <v>8039</v>
      </c>
      <c r="C3236" s="862" t="s">
        <v>4</v>
      </c>
      <c r="D3236" s="802">
        <f t="shared" si="50"/>
        <v>53.5</v>
      </c>
      <c r="G3236" s="872">
        <v>52.3</v>
      </c>
      <c r="J3236" s="840" t="s">
        <v>15822</v>
      </c>
      <c r="K3236" s="848">
        <f>IFERROR(VLOOKUP(J3236,REAJUSTE!A:AA,27,FALSE),"")</f>
        <v>1.0229999999999999</v>
      </c>
    </row>
    <row r="3237" spans="1:11" ht="15" x14ac:dyDescent="0.2">
      <c r="A3237" s="862">
        <v>2003380</v>
      </c>
      <c r="B3237" s="863" t="s">
        <v>8040</v>
      </c>
      <c r="C3237" s="862" t="s">
        <v>4</v>
      </c>
      <c r="D3237" s="802">
        <f t="shared" si="50"/>
        <v>47.62</v>
      </c>
      <c r="G3237" s="872">
        <v>46.55</v>
      </c>
      <c r="J3237" s="840" t="s">
        <v>15822</v>
      </c>
      <c r="K3237" s="848">
        <f>IFERROR(VLOOKUP(J3237,REAJUSTE!A:AA,27,FALSE),"")</f>
        <v>1.0229999999999999</v>
      </c>
    </row>
    <row r="3238" spans="1:11" ht="18" x14ac:dyDescent="0.2">
      <c r="A3238" s="862">
        <v>2003951</v>
      </c>
      <c r="B3238" s="863" t="s">
        <v>8041</v>
      </c>
      <c r="C3238" s="862" t="s">
        <v>4</v>
      </c>
      <c r="D3238" s="802">
        <f t="shared" si="50"/>
        <v>24.06</v>
      </c>
      <c r="G3238" s="872">
        <v>23.52</v>
      </c>
      <c r="J3238" s="840" t="s">
        <v>15822</v>
      </c>
      <c r="K3238" s="848">
        <f>IFERROR(VLOOKUP(J3238,REAJUSTE!A:AA,27,FALSE),"")</f>
        <v>1.0229999999999999</v>
      </c>
    </row>
    <row r="3239" spans="1:11" ht="18" x14ac:dyDescent="0.2">
      <c r="A3239" s="862">
        <v>2003952</v>
      </c>
      <c r="B3239" s="863" t="s">
        <v>8042</v>
      </c>
      <c r="C3239" s="862" t="s">
        <v>4</v>
      </c>
      <c r="D3239" s="802">
        <f t="shared" si="50"/>
        <v>18.170000000000002</v>
      </c>
      <c r="G3239" s="872">
        <v>17.77</v>
      </c>
      <c r="J3239" s="840" t="s">
        <v>15822</v>
      </c>
      <c r="K3239" s="848">
        <f>IFERROR(VLOOKUP(J3239,REAJUSTE!A:AA,27,FALSE),"")</f>
        <v>1.0229999999999999</v>
      </c>
    </row>
    <row r="3240" spans="1:11" ht="15" x14ac:dyDescent="0.2">
      <c r="A3240" s="862">
        <v>2003383</v>
      </c>
      <c r="B3240" s="863" t="s">
        <v>8043</v>
      </c>
      <c r="C3240" s="862" t="s">
        <v>4</v>
      </c>
      <c r="D3240" s="802">
        <f t="shared" si="50"/>
        <v>89.73</v>
      </c>
      <c r="G3240" s="872">
        <v>87.72</v>
      </c>
      <c r="J3240" s="840" t="s">
        <v>15822</v>
      </c>
      <c r="K3240" s="848">
        <f>IFERROR(VLOOKUP(J3240,REAJUSTE!A:AA,27,FALSE),"")</f>
        <v>1.0229999999999999</v>
      </c>
    </row>
    <row r="3241" spans="1:11" ht="15" x14ac:dyDescent="0.2">
      <c r="A3241" s="862">
        <v>2003382</v>
      </c>
      <c r="B3241" s="863" t="s">
        <v>8044</v>
      </c>
      <c r="C3241" s="862" t="s">
        <v>4</v>
      </c>
      <c r="D3241" s="802">
        <f t="shared" si="50"/>
        <v>78.77</v>
      </c>
      <c r="G3241" s="872">
        <v>77</v>
      </c>
      <c r="J3241" s="840" t="s">
        <v>15822</v>
      </c>
      <c r="K3241" s="848">
        <f>IFERROR(VLOOKUP(J3241,REAJUSTE!A:AA,27,FALSE),"")</f>
        <v>1.0229999999999999</v>
      </c>
    </row>
    <row r="3242" spans="1:11" ht="18" x14ac:dyDescent="0.2">
      <c r="A3242" s="862">
        <v>2003953</v>
      </c>
      <c r="B3242" s="863" t="s">
        <v>8045</v>
      </c>
      <c r="C3242" s="862" t="s">
        <v>4</v>
      </c>
      <c r="D3242" s="802">
        <f t="shared" si="50"/>
        <v>43.69</v>
      </c>
      <c r="G3242" s="872">
        <v>42.71</v>
      </c>
      <c r="J3242" s="840" t="s">
        <v>15822</v>
      </c>
      <c r="K3242" s="848">
        <f>IFERROR(VLOOKUP(J3242,REAJUSTE!A:AA,27,FALSE),"")</f>
        <v>1.0229999999999999</v>
      </c>
    </row>
    <row r="3243" spans="1:11" ht="18" x14ac:dyDescent="0.2">
      <c r="A3243" s="862">
        <v>2003954</v>
      </c>
      <c r="B3243" s="863" t="s">
        <v>8046</v>
      </c>
      <c r="C3243" s="862" t="s">
        <v>4</v>
      </c>
      <c r="D3243" s="802">
        <f t="shared" si="50"/>
        <v>32.700000000000003</v>
      </c>
      <c r="G3243" s="872">
        <v>31.97</v>
      </c>
      <c r="J3243" s="840" t="s">
        <v>15822</v>
      </c>
      <c r="K3243" s="848">
        <f>IFERROR(VLOOKUP(J3243,REAJUSTE!A:AA,27,FALSE),"")</f>
        <v>1.0229999999999999</v>
      </c>
    </row>
    <row r="3244" spans="1:11" ht="15" x14ac:dyDescent="0.2">
      <c r="A3244" s="862">
        <v>2004514</v>
      </c>
      <c r="B3244" s="863" t="s">
        <v>8047</v>
      </c>
      <c r="C3244" s="862" t="s">
        <v>4</v>
      </c>
      <c r="D3244" s="802">
        <f t="shared" si="50"/>
        <v>15.66</v>
      </c>
      <c r="G3244" s="872">
        <v>15.31</v>
      </c>
      <c r="J3244" s="840" t="s">
        <v>15822</v>
      </c>
      <c r="K3244" s="848">
        <f>IFERROR(VLOOKUP(J3244,REAJUSTE!A:AA,27,FALSE),"")</f>
        <v>1.0229999999999999</v>
      </c>
    </row>
    <row r="3245" spans="1:11" ht="15" x14ac:dyDescent="0.2">
      <c r="A3245" s="862">
        <v>2004515</v>
      </c>
      <c r="B3245" s="863" t="s">
        <v>8048</v>
      </c>
      <c r="C3245" s="862" t="s">
        <v>4</v>
      </c>
      <c r="D3245" s="802">
        <f t="shared" si="50"/>
        <v>40.76</v>
      </c>
      <c r="G3245" s="872">
        <v>39.85</v>
      </c>
      <c r="J3245" s="840" t="s">
        <v>15822</v>
      </c>
      <c r="K3245" s="848">
        <f>IFERROR(VLOOKUP(J3245,REAJUSTE!A:AA,27,FALSE),"")</f>
        <v>1.0229999999999999</v>
      </c>
    </row>
    <row r="3246" spans="1:11" ht="15" x14ac:dyDescent="0.2">
      <c r="A3246" s="862">
        <v>2005759</v>
      </c>
      <c r="B3246" s="863" t="s">
        <v>8049</v>
      </c>
      <c r="C3246" s="862" t="s">
        <v>4</v>
      </c>
      <c r="D3246" s="802">
        <f t="shared" si="50"/>
        <v>52.78</v>
      </c>
      <c r="G3246" s="872">
        <v>51.6</v>
      </c>
      <c r="J3246" s="840" t="s">
        <v>15822</v>
      </c>
      <c r="K3246" s="848">
        <f>IFERROR(VLOOKUP(J3246,REAJUSTE!A:AA,27,FALSE),"")</f>
        <v>1.0229999999999999</v>
      </c>
    </row>
    <row r="3247" spans="1:11" ht="15" x14ac:dyDescent="0.2">
      <c r="A3247" s="862">
        <v>2005764</v>
      </c>
      <c r="B3247" s="863" t="s">
        <v>8050</v>
      </c>
      <c r="C3247" s="862" t="s">
        <v>4</v>
      </c>
      <c r="D3247" s="802">
        <f t="shared" si="50"/>
        <v>67.84</v>
      </c>
      <c r="G3247" s="872">
        <v>66.319999999999993</v>
      </c>
      <c r="J3247" s="840" t="s">
        <v>15822</v>
      </c>
      <c r="K3247" s="848">
        <f>IFERROR(VLOOKUP(J3247,REAJUSTE!A:AA,27,FALSE),"")</f>
        <v>1.0229999999999999</v>
      </c>
    </row>
    <row r="3248" spans="1:11" ht="15" x14ac:dyDescent="0.2">
      <c r="A3248" s="862">
        <v>2003678</v>
      </c>
      <c r="B3248" s="863" t="s">
        <v>2531</v>
      </c>
      <c r="C3248" s="862" t="s">
        <v>587</v>
      </c>
      <c r="D3248" s="802">
        <f t="shared" si="50"/>
        <v>2174.7399999999998</v>
      </c>
      <c r="G3248" s="872">
        <v>2125.85</v>
      </c>
      <c r="J3248" s="840" t="s">
        <v>15822</v>
      </c>
      <c r="K3248" s="848">
        <f>IFERROR(VLOOKUP(J3248,REAJUSTE!A:AA,27,FALSE),"")</f>
        <v>1.0229999999999999</v>
      </c>
    </row>
    <row r="3249" spans="1:11" ht="15" x14ac:dyDescent="0.2">
      <c r="A3249" s="862">
        <v>2003677</v>
      </c>
      <c r="B3249" s="863" t="s">
        <v>8051</v>
      </c>
      <c r="C3249" s="862" t="s">
        <v>587</v>
      </c>
      <c r="D3249" s="802">
        <f t="shared" si="50"/>
        <v>1910.39</v>
      </c>
      <c r="G3249" s="872">
        <v>1867.44</v>
      </c>
      <c r="J3249" s="840" t="s">
        <v>15822</v>
      </c>
      <c r="K3249" s="848">
        <f>IFERROR(VLOOKUP(J3249,REAJUSTE!A:AA,27,FALSE),"")</f>
        <v>1.0229999999999999</v>
      </c>
    </row>
    <row r="3250" spans="1:11" ht="15" x14ac:dyDescent="0.2">
      <c r="A3250" s="862">
        <v>2003680</v>
      </c>
      <c r="B3250" s="863" t="s">
        <v>2532</v>
      </c>
      <c r="C3250" s="862" t="s">
        <v>587</v>
      </c>
      <c r="D3250" s="802">
        <f t="shared" si="50"/>
        <v>2142.89</v>
      </c>
      <c r="G3250" s="872">
        <v>2094.7199999999998</v>
      </c>
      <c r="J3250" s="840" t="s">
        <v>15822</v>
      </c>
      <c r="K3250" s="848">
        <f>IFERROR(VLOOKUP(J3250,REAJUSTE!A:AA,27,FALSE),"")</f>
        <v>1.0229999999999999</v>
      </c>
    </row>
    <row r="3251" spans="1:11" ht="15" x14ac:dyDescent="0.2">
      <c r="A3251" s="862">
        <v>2003679</v>
      </c>
      <c r="B3251" s="863" t="s">
        <v>8052</v>
      </c>
      <c r="C3251" s="862" t="s">
        <v>587</v>
      </c>
      <c r="D3251" s="802">
        <f t="shared" si="50"/>
        <v>1889.18</v>
      </c>
      <c r="G3251" s="872">
        <v>1846.71</v>
      </c>
      <c r="J3251" s="840" t="s">
        <v>15822</v>
      </c>
      <c r="K3251" s="848">
        <f>IFERROR(VLOOKUP(J3251,REAJUSTE!A:AA,27,FALSE),"")</f>
        <v>1.0229999999999999</v>
      </c>
    </row>
    <row r="3252" spans="1:11" ht="15" x14ac:dyDescent="0.2">
      <c r="A3252" s="862">
        <v>2003682</v>
      </c>
      <c r="B3252" s="863" t="s">
        <v>2533</v>
      </c>
      <c r="C3252" s="862" t="s">
        <v>587</v>
      </c>
      <c r="D3252" s="802">
        <f t="shared" si="50"/>
        <v>2457.88</v>
      </c>
      <c r="G3252" s="872">
        <v>2402.62</v>
      </c>
      <c r="J3252" s="840" t="s">
        <v>15822</v>
      </c>
      <c r="K3252" s="848">
        <f>IFERROR(VLOOKUP(J3252,REAJUSTE!A:AA,27,FALSE),"")</f>
        <v>1.0229999999999999</v>
      </c>
    </row>
    <row r="3253" spans="1:11" ht="15" x14ac:dyDescent="0.2">
      <c r="A3253" s="862">
        <v>2003681</v>
      </c>
      <c r="B3253" s="863" t="s">
        <v>8053</v>
      </c>
      <c r="C3253" s="862" t="s">
        <v>587</v>
      </c>
      <c r="D3253" s="802">
        <f t="shared" si="50"/>
        <v>2141.87</v>
      </c>
      <c r="G3253" s="872">
        <v>2093.7199999999998</v>
      </c>
      <c r="J3253" s="840" t="s">
        <v>15822</v>
      </c>
      <c r="K3253" s="848">
        <f>IFERROR(VLOOKUP(J3253,REAJUSTE!A:AA,27,FALSE),"")</f>
        <v>1.0229999999999999</v>
      </c>
    </row>
    <row r="3254" spans="1:11" ht="15" x14ac:dyDescent="0.2">
      <c r="A3254" s="862">
        <v>2003684</v>
      </c>
      <c r="B3254" s="863" t="s">
        <v>2534</v>
      </c>
      <c r="C3254" s="862" t="s">
        <v>587</v>
      </c>
      <c r="D3254" s="802">
        <f t="shared" si="50"/>
        <v>2942.54</v>
      </c>
      <c r="G3254" s="872">
        <v>2876.39</v>
      </c>
      <c r="J3254" s="840" t="s">
        <v>15822</v>
      </c>
      <c r="K3254" s="848">
        <f>IFERROR(VLOOKUP(J3254,REAJUSTE!A:AA,27,FALSE),"")</f>
        <v>1.0229999999999999</v>
      </c>
    </row>
    <row r="3255" spans="1:11" ht="15" x14ac:dyDescent="0.2">
      <c r="A3255" s="862">
        <v>2003683</v>
      </c>
      <c r="B3255" s="863" t="s">
        <v>8054</v>
      </c>
      <c r="C3255" s="862" t="s">
        <v>587</v>
      </c>
      <c r="D3255" s="802">
        <f t="shared" si="50"/>
        <v>2565.77</v>
      </c>
      <c r="G3255" s="872">
        <v>2508.09</v>
      </c>
      <c r="J3255" s="840" t="s">
        <v>15822</v>
      </c>
      <c r="K3255" s="848">
        <f>IFERROR(VLOOKUP(J3255,REAJUSTE!A:AA,27,FALSE),"")</f>
        <v>1.0229999999999999</v>
      </c>
    </row>
    <row r="3256" spans="1:11" ht="15" x14ac:dyDescent="0.2">
      <c r="A3256" s="862">
        <v>2003686</v>
      </c>
      <c r="B3256" s="863" t="s">
        <v>2535</v>
      </c>
      <c r="C3256" s="862" t="s">
        <v>587</v>
      </c>
      <c r="D3256" s="802">
        <f t="shared" si="50"/>
        <v>3472.74</v>
      </c>
      <c r="G3256" s="872">
        <v>3394.67</v>
      </c>
      <c r="J3256" s="840" t="s">
        <v>15822</v>
      </c>
      <c r="K3256" s="848">
        <f>IFERROR(VLOOKUP(J3256,REAJUSTE!A:AA,27,FALSE),"")</f>
        <v>1.0229999999999999</v>
      </c>
    </row>
    <row r="3257" spans="1:11" ht="15" x14ac:dyDescent="0.2">
      <c r="A3257" s="862">
        <v>2003685</v>
      </c>
      <c r="B3257" s="863" t="s">
        <v>8055</v>
      </c>
      <c r="C3257" s="862" t="s">
        <v>587</v>
      </c>
      <c r="D3257" s="802">
        <f t="shared" si="50"/>
        <v>3033.68</v>
      </c>
      <c r="G3257" s="872">
        <v>2965.48</v>
      </c>
      <c r="J3257" s="840" t="s">
        <v>15822</v>
      </c>
      <c r="K3257" s="848">
        <f>IFERROR(VLOOKUP(J3257,REAJUSTE!A:AA,27,FALSE),"")</f>
        <v>1.0229999999999999</v>
      </c>
    </row>
    <row r="3258" spans="1:11" ht="15" x14ac:dyDescent="0.2">
      <c r="A3258" s="862">
        <v>2003688</v>
      </c>
      <c r="B3258" s="863" t="s">
        <v>2536</v>
      </c>
      <c r="C3258" s="862" t="s">
        <v>587</v>
      </c>
      <c r="D3258" s="802">
        <f t="shared" si="50"/>
        <v>4334.24</v>
      </c>
      <c r="G3258" s="872">
        <v>4236.8</v>
      </c>
      <c r="J3258" s="840" t="s">
        <v>15822</v>
      </c>
      <c r="K3258" s="848">
        <f>IFERROR(VLOOKUP(J3258,REAJUSTE!A:AA,27,FALSE),"")</f>
        <v>1.0229999999999999</v>
      </c>
    </row>
    <row r="3259" spans="1:11" ht="15" x14ac:dyDescent="0.2">
      <c r="A3259" s="862">
        <v>2003687</v>
      </c>
      <c r="B3259" s="863" t="s">
        <v>8056</v>
      </c>
      <c r="C3259" s="862" t="s">
        <v>587</v>
      </c>
      <c r="D3259" s="802">
        <f t="shared" si="50"/>
        <v>3802.5</v>
      </c>
      <c r="G3259" s="872">
        <v>3717.01</v>
      </c>
      <c r="J3259" s="840" t="s">
        <v>15822</v>
      </c>
      <c r="K3259" s="848">
        <f>IFERROR(VLOOKUP(J3259,REAJUSTE!A:AA,27,FALSE),"")</f>
        <v>1.0229999999999999</v>
      </c>
    </row>
    <row r="3260" spans="1:11" ht="15" x14ac:dyDescent="0.2">
      <c r="A3260" s="862">
        <v>2003690</v>
      </c>
      <c r="B3260" s="863" t="s">
        <v>2537</v>
      </c>
      <c r="C3260" s="862" t="s">
        <v>587</v>
      </c>
      <c r="D3260" s="802">
        <f t="shared" si="50"/>
        <v>2522.77</v>
      </c>
      <c r="G3260" s="872">
        <v>2466.06</v>
      </c>
      <c r="J3260" s="840" t="s">
        <v>15822</v>
      </c>
      <c r="K3260" s="848">
        <f>IFERROR(VLOOKUP(J3260,REAJUSTE!A:AA,27,FALSE),"")</f>
        <v>1.0229999999999999</v>
      </c>
    </row>
    <row r="3261" spans="1:11" ht="15" x14ac:dyDescent="0.2">
      <c r="A3261" s="862">
        <v>2003689</v>
      </c>
      <c r="B3261" s="863" t="s">
        <v>8057</v>
      </c>
      <c r="C3261" s="862" t="s">
        <v>587</v>
      </c>
      <c r="D3261" s="802">
        <f t="shared" si="50"/>
        <v>2214.37</v>
      </c>
      <c r="G3261" s="872">
        <v>2164.59</v>
      </c>
      <c r="J3261" s="840" t="s">
        <v>15822</v>
      </c>
      <c r="K3261" s="848">
        <f>IFERROR(VLOOKUP(J3261,REAJUSTE!A:AA,27,FALSE),"")</f>
        <v>1.0229999999999999</v>
      </c>
    </row>
    <row r="3262" spans="1:11" ht="15" x14ac:dyDescent="0.2">
      <c r="A3262" s="862">
        <v>2003692</v>
      </c>
      <c r="B3262" s="863" t="s">
        <v>2538</v>
      </c>
      <c r="C3262" s="862" t="s">
        <v>587</v>
      </c>
      <c r="D3262" s="802">
        <f t="shared" si="50"/>
        <v>2495.48</v>
      </c>
      <c r="G3262" s="872">
        <v>2439.38</v>
      </c>
      <c r="J3262" s="840" t="s">
        <v>15822</v>
      </c>
      <c r="K3262" s="848">
        <f>IFERROR(VLOOKUP(J3262,REAJUSTE!A:AA,27,FALSE),"")</f>
        <v>1.0229999999999999</v>
      </c>
    </row>
    <row r="3263" spans="1:11" ht="15" x14ac:dyDescent="0.2">
      <c r="A3263" s="862">
        <v>2003691</v>
      </c>
      <c r="B3263" s="863" t="s">
        <v>8058</v>
      </c>
      <c r="C3263" s="862" t="s">
        <v>587</v>
      </c>
      <c r="D3263" s="802">
        <f t="shared" si="50"/>
        <v>2196.19</v>
      </c>
      <c r="G3263" s="872">
        <v>2146.8200000000002</v>
      </c>
      <c r="J3263" s="840" t="s">
        <v>15822</v>
      </c>
      <c r="K3263" s="848">
        <f>IFERROR(VLOOKUP(J3263,REAJUSTE!A:AA,27,FALSE),"")</f>
        <v>1.0229999999999999</v>
      </c>
    </row>
    <row r="3264" spans="1:11" ht="15" x14ac:dyDescent="0.2">
      <c r="A3264" s="862">
        <v>2003694</v>
      </c>
      <c r="B3264" s="863" t="s">
        <v>2539</v>
      </c>
      <c r="C3264" s="862" t="s">
        <v>587</v>
      </c>
      <c r="D3264" s="802">
        <f t="shared" si="50"/>
        <v>2832.52</v>
      </c>
      <c r="G3264" s="872">
        <v>2768.84</v>
      </c>
      <c r="J3264" s="840" t="s">
        <v>15822</v>
      </c>
      <c r="K3264" s="848">
        <f>IFERROR(VLOOKUP(J3264,REAJUSTE!A:AA,27,FALSE),"")</f>
        <v>1.0229999999999999</v>
      </c>
    </row>
    <row r="3265" spans="1:11" ht="15" x14ac:dyDescent="0.2">
      <c r="A3265" s="862">
        <v>2003693</v>
      </c>
      <c r="B3265" s="863" t="s">
        <v>8059</v>
      </c>
      <c r="C3265" s="862" t="s">
        <v>587</v>
      </c>
      <c r="D3265" s="802">
        <f t="shared" si="50"/>
        <v>2464.86</v>
      </c>
      <c r="G3265" s="872">
        <v>2409.4499999999998</v>
      </c>
      <c r="J3265" s="840" t="s">
        <v>15822</v>
      </c>
      <c r="K3265" s="848">
        <f>IFERROR(VLOOKUP(J3265,REAJUSTE!A:AA,27,FALSE),"")</f>
        <v>1.0229999999999999</v>
      </c>
    </row>
    <row r="3266" spans="1:11" ht="15" x14ac:dyDescent="0.2">
      <c r="A3266" s="862">
        <v>2003696</v>
      </c>
      <c r="B3266" s="863" t="s">
        <v>2540</v>
      </c>
      <c r="C3266" s="862" t="s">
        <v>587</v>
      </c>
      <c r="D3266" s="802">
        <f t="shared" si="50"/>
        <v>3178.09</v>
      </c>
      <c r="G3266" s="872">
        <v>3106.64</v>
      </c>
      <c r="J3266" s="840" t="s">
        <v>15822</v>
      </c>
      <c r="K3266" s="848">
        <f>IFERROR(VLOOKUP(J3266,REAJUSTE!A:AA,27,FALSE),"")</f>
        <v>1.0229999999999999</v>
      </c>
    </row>
    <row r="3267" spans="1:11" ht="15" x14ac:dyDescent="0.2">
      <c r="A3267" s="862">
        <v>2003695</v>
      </c>
      <c r="B3267" s="863" t="s">
        <v>8060</v>
      </c>
      <c r="C3267" s="862" t="s">
        <v>587</v>
      </c>
      <c r="D3267" s="802">
        <f t="shared" si="50"/>
        <v>2746.63</v>
      </c>
      <c r="G3267" s="872">
        <v>2684.88</v>
      </c>
      <c r="J3267" s="840" t="s">
        <v>15822</v>
      </c>
      <c r="K3267" s="848">
        <f>IFERROR(VLOOKUP(J3267,REAJUSTE!A:AA,27,FALSE),"")</f>
        <v>1.0229999999999999</v>
      </c>
    </row>
    <row r="3268" spans="1:11" ht="15" x14ac:dyDescent="0.2">
      <c r="A3268" s="862">
        <v>2003698</v>
      </c>
      <c r="B3268" s="863" t="s">
        <v>2541</v>
      </c>
      <c r="C3268" s="862" t="s">
        <v>587</v>
      </c>
      <c r="D3268" s="802">
        <f t="shared" si="50"/>
        <v>3888.75</v>
      </c>
      <c r="G3268" s="872">
        <v>3801.32</v>
      </c>
      <c r="J3268" s="840" t="s">
        <v>15822</v>
      </c>
      <c r="K3268" s="848">
        <f>IFERROR(VLOOKUP(J3268,REAJUSTE!A:AA,27,FALSE),"")</f>
        <v>1.0229999999999999</v>
      </c>
    </row>
    <row r="3269" spans="1:11" ht="15" x14ac:dyDescent="0.2">
      <c r="A3269" s="862">
        <v>2003697</v>
      </c>
      <c r="B3269" s="863" t="s">
        <v>8061</v>
      </c>
      <c r="C3269" s="862" t="s">
        <v>587</v>
      </c>
      <c r="D3269" s="802">
        <f t="shared" si="50"/>
        <v>3391.95</v>
      </c>
      <c r="G3269" s="872">
        <v>3315.69</v>
      </c>
      <c r="J3269" s="840" t="s">
        <v>15822</v>
      </c>
      <c r="K3269" s="848">
        <f>IFERROR(VLOOKUP(J3269,REAJUSTE!A:AA,27,FALSE),"")</f>
        <v>1.0229999999999999</v>
      </c>
    </row>
    <row r="3270" spans="1:11" ht="15" x14ac:dyDescent="0.2">
      <c r="A3270" s="862">
        <v>2003700</v>
      </c>
      <c r="B3270" s="863" t="s">
        <v>2542</v>
      </c>
      <c r="C3270" s="862" t="s">
        <v>587</v>
      </c>
      <c r="D3270" s="802">
        <f t="shared" si="50"/>
        <v>4791.59</v>
      </c>
      <c r="G3270" s="872">
        <v>4683.87</v>
      </c>
      <c r="J3270" s="840" t="s">
        <v>15822</v>
      </c>
      <c r="K3270" s="848">
        <f>IFERROR(VLOOKUP(J3270,REAJUSTE!A:AA,27,FALSE),"")</f>
        <v>1.0229999999999999</v>
      </c>
    </row>
    <row r="3271" spans="1:11" ht="15" x14ac:dyDescent="0.2">
      <c r="A3271" s="862">
        <v>2003699</v>
      </c>
      <c r="B3271" s="863" t="s">
        <v>8062</v>
      </c>
      <c r="C3271" s="862" t="s">
        <v>587</v>
      </c>
      <c r="D3271" s="802">
        <f t="shared" si="50"/>
        <v>4196.04</v>
      </c>
      <c r="G3271" s="872">
        <v>4101.71</v>
      </c>
      <c r="J3271" s="840" t="s">
        <v>15822</v>
      </c>
      <c r="K3271" s="848">
        <f>IFERROR(VLOOKUP(J3271,REAJUSTE!A:AA,27,FALSE),"")</f>
        <v>1.0229999999999999</v>
      </c>
    </row>
    <row r="3272" spans="1:11" ht="15" x14ac:dyDescent="0.2">
      <c r="A3272" s="862">
        <v>2003702</v>
      </c>
      <c r="B3272" s="863" t="s">
        <v>2543</v>
      </c>
      <c r="C3272" s="862" t="s">
        <v>587</v>
      </c>
      <c r="D3272" s="802">
        <f t="shared" si="50"/>
        <v>2889.02</v>
      </c>
      <c r="G3272" s="872">
        <v>2824.07</v>
      </c>
      <c r="J3272" s="840" t="s">
        <v>15822</v>
      </c>
      <c r="K3272" s="848">
        <f>IFERROR(VLOOKUP(J3272,REAJUSTE!A:AA,27,FALSE),"")</f>
        <v>1.0229999999999999</v>
      </c>
    </row>
    <row r="3273" spans="1:11" ht="15" x14ac:dyDescent="0.2">
      <c r="A3273" s="862">
        <v>2003701</v>
      </c>
      <c r="B3273" s="863" t="s">
        <v>8063</v>
      </c>
      <c r="C3273" s="862" t="s">
        <v>587</v>
      </c>
      <c r="D3273" s="802">
        <f t="shared" si="50"/>
        <v>2530.4699999999998</v>
      </c>
      <c r="G3273" s="872">
        <v>2473.58</v>
      </c>
      <c r="J3273" s="840" t="s">
        <v>15822</v>
      </c>
      <c r="K3273" s="848">
        <f>IFERROR(VLOOKUP(J3273,REAJUSTE!A:AA,27,FALSE),"")</f>
        <v>1.0229999999999999</v>
      </c>
    </row>
    <row r="3274" spans="1:11" ht="15" x14ac:dyDescent="0.2">
      <c r="A3274" s="862">
        <v>2003704</v>
      </c>
      <c r="B3274" s="863" t="s">
        <v>2544</v>
      </c>
      <c r="C3274" s="862" t="s">
        <v>587</v>
      </c>
      <c r="D3274" s="802">
        <f t="shared" si="50"/>
        <v>2861.72</v>
      </c>
      <c r="G3274" s="872">
        <v>2797.39</v>
      </c>
      <c r="J3274" s="840" t="s">
        <v>15822</v>
      </c>
      <c r="K3274" s="848">
        <f>IFERROR(VLOOKUP(J3274,REAJUSTE!A:AA,27,FALSE),"")</f>
        <v>1.0229999999999999</v>
      </c>
    </row>
    <row r="3275" spans="1:11" ht="15" x14ac:dyDescent="0.2">
      <c r="A3275" s="862">
        <v>2003703</v>
      </c>
      <c r="B3275" s="863" t="s">
        <v>8064</v>
      </c>
      <c r="C3275" s="862" t="s">
        <v>587</v>
      </c>
      <c r="D3275" s="802">
        <f t="shared" ref="D3275:D3338" si="51">TRUNC(G3275*K3275,2)</f>
        <v>2512.29</v>
      </c>
      <c r="G3275" s="872">
        <v>2455.81</v>
      </c>
      <c r="J3275" s="840" t="s">
        <v>15822</v>
      </c>
      <c r="K3275" s="848">
        <f>IFERROR(VLOOKUP(J3275,REAJUSTE!A:AA,27,FALSE),"")</f>
        <v>1.0229999999999999</v>
      </c>
    </row>
    <row r="3276" spans="1:11" ht="15" x14ac:dyDescent="0.2">
      <c r="A3276" s="862">
        <v>2003706</v>
      </c>
      <c r="B3276" s="863" t="s">
        <v>2545</v>
      </c>
      <c r="C3276" s="862" t="s">
        <v>587</v>
      </c>
      <c r="D3276" s="802">
        <f t="shared" si="51"/>
        <v>3225.36</v>
      </c>
      <c r="G3276" s="872">
        <v>3152.85</v>
      </c>
      <c r="J3276" s="840" t="s">
        <v>15822</v>
      </c>
      <c r="K3276" s="848">
        <f>IFERROR(VLOOKUP(J3276,REAJUSTE!A:AA,27,FALSE),"")</f>
        <v>1.0229999999999999</v>
      </c>
    </row>
    <row r="3277" spans="1:11" ht="15" x14ac:dyDescent="0.2">
      <c r="A3277" s="862">
        <v>2003705</v>
      </c>
      <c r="B3277" s="863" t="s">
        <v>8065</v>
      </c>
      <c r="C3277" s="862" t="s">
        <v>587</v>
      </c>
      <c r="D3277" s="802">
        <f t="shared" si="51"/>
        <v>2799.97</v>
      </c>
      <c r="G3277" s="872">
        <v>2737.02</v>
      </c>
      <c r="J3277" s="840" t="s">
        <v>15822</v>
      </c>
      <c r="K3277" s="848">
        <f>IFERROR(VLOOKUP(J3277,REAJUSTE!A:AA,27,FALSE),"")</f>
        <v>1.0229999999999999</v>
      </c>
    </row>
    <row r="3278" spans="1:11" ht="15" x14ac:dyDescent="0.2">
      <c r="A3278" s="862">
        <v>2003708</v>
      </c>
      <c r="B3278" s="863" t="s">
        <v>2546</v>
      </c>
      <c r="C3278" s="862" t="s">
        <v>587</v>
      </c>
      <c r="D3278" s="802">
        <f t="shared" si="51"/>
        <v>3743.66</v>
      </c>
      <c r="G3278" s="872">
        <v>3659.5</v>
      </c>
      <c r="J3278" s="840" t="s">
        <v>15822</v>
      </c>
      <c r="K3278" s="848">
        <f>IFERROR(VLOOKUP(J3278,REAJUSTE!A:AA,27,FALSE),"")</f>
        <v>1.0229999999999999</v>
      </c>
    </row>
    <row r="3279" spans="1:11" ht="15" x14ac:dyDescent="0.2">
      <c r="A3279" s="862">
        <v>2003707</v>
      </c>
      <c r="B3279" s="863" t="s">
        <v>8066</v>
      </c>
      <c r="C3279" s="862" t="s">
        <v>587</v>
      </c>
      <c r="D3279" s="802">
        <f t="shared" si="51"/>
        <v>3251.43</v>
      </c>
      <c r="G3279" s="872">
        <v>3178.33</v>
      </c>
      <c r="J3279" s="840" t="s">
        <v>15822</v>
      </c>
      <c r="K3279" s="848">
        <f>IFERROR(VLOOKUP(J3279,REAJUSTE!A:AA,27,FALSE),"")</f>
        <v>1.0229999999999999</v>
      </c>
    </row>
    <row r="3280" spans="1:11" ht="15" x14ac:dyDescent="0.2">
      <c r="A3280" s="862">
        <v>2003710</v>
      </c>
      <c r="B3280" s="863" t="s">
        <v>2547</v>
      </c>
      <c r="C3280" s="862" t="s">
        <v>587</v>
      </c>
      <c r="D3280" s="802">
        <f t="shared" si="51"/>
        <v>4322.9399999999996</v>
      </c>
      <c r="G3280" s="872">
        <v>4225.75</v>
      </c>
      <c r="J3280" s="840" t="s">
        <v>15822</v>
      </c>
      <c r="K3280" s="848">
        <f>IFERROR(VLOOKUP(J3280,REAJUSTE!A:AA,27,FALSE),"")</f>
        <v>1.0229999999999999</v>
      </c>
    </row>
    <row r="3281" spans="1:11" ht="15" x14ac:dyDescent="0.2">
      <c r="A3281" s="862">
        <v>2003709</v>
      </c>
      <c r="B3281" s="863" t="s">
        <v>8067</v>
      </c>
      <c r="C3281" s="862" t="s">
        <v>587</v>
      </c>
      <c r="D3281" s="802">
        <f t="shared" si="51"/>
        <v>3762.33</v>
      </c>
      <c r="G3281" s="872">
        <v>3677.75</v>
      </c>
      <c r="J3281" s="840" t="s">
        <v>15822</v>
      </c>
      <c r="K3281" s="848">
        <f>IFERROR(VLOOKUP(J3281,REAJUSTE!A:AA,27,FALSE),"")</f>
        <v>1.0229999999999999</v>
      </c>
    </row>
    <row r="3282" spans="1:11" ht="15" x14ac:dyDescent="0.2">
      <c r="A3282" s="862">
        <v>2003712</v>
      </c>
      <c r="B3282" s="863" t="s">
        <v>2548</v>
      </c>
      <c r="C3282" s="862" t="s">
        <v>587</v>
      </c>
      <c r="D3282" s="802">
        <f t="shared" si="51"/>
        <v>5267.14</v>
      </c>
      <c r="G3282" s="872">
        <v>5148.72</v>
      </c>
      <c r="J3282" s="840" t="s">
        <v>15822</v>
      </c>
      <c r="K3282" s="848">
        <f>IFERROR(VLOOKUP(J3282,REAJUSTE!A:AA,27,FALSE),"")</f>
        <v>1.0229999999999999</v>
      </c>
    </row>
    <row r="3283" spans="1:11" ht="15" x14ac:dyDescent="0.2">
      <c r="A3283" s="862">
        <v>2003711</v>
      </c>
      <c r="B3283" s="863" t="s">
        <v>8068</v>
      </c>
      <c r="C3283" s="862" t="s">
        <v>587</v>
      </c>
      <c r="D3283" s="802">
        <f t="shared" si="51"/>
        <v>4601.7</v>
      </c>
      <c r="G3283" s="872">
        <v>4498.25</v>
      </c>
      <c r="J3283" s="840" t="s">
        <v>15822</v>
      </c>
      <c r="K3283" s="848">
        <f>IFERROR(VLOOKUP(J3283,REAJUSTE!A:AA,27,FALSE),"")</f>
        <v>1.0229999999999999</v>
      </c>
    </row>
    <row r="3284" spans="1:11" ht="15" x14ac:dyDescent="0.2">
      <c r="A3284" s="862">
        <v>2004505</v>
      </c>
      <c r="B3284" s="863" t="s">
        <v>2549</v>
      </c>
      <c r="C3284" s="862" t="s">
        <v>61</v>
      </c>
      <c r="D3284" s="802">
        <f t="shared" si="51"/>
        <v>19</v>
      </c>
      <c r="G3284" s="872">
        <v>18.579999999999998</v>
      </c>
      <c r="J3284" s="840" t="s">
        <v>15822</v>
      </c>
      <c r="K3284" s="848">
        <f>IFERROR(VLOOKUP(J3284,REAJUSTE!A:AA,27,FALSE),"")</f>
        <v>1.0229999999999999</v>
      </c>
    </row>
    <row r="3285" spans="1:11" ht="15" x14ac:dyDescent="0.2">
      <c r="A3285" s="862">
        <v>2003353</v>
      </c>
      <c r="B3285" s="863" t="s">
        <v>8069</v>
      </c>
      <c r="C3285" s="862" t="s">
        <v>4</v>
      </c>
      <c r="D3285" s="802">
        <f t="shared" si="51"/>
        <v>66.760000000000005</v>
      </c>
      <c r="G3285" s="872">
        <v>65.260000000000005</v>
      </c>
      <c r="J3285" s="840" t="s">
        <v>15822</v>
      </c>
      <c r="K3285" s="848">
        <f>IFERROR(VLOOKUP(J3285,REAJUSTE!A:AA,27,FALSE),"")</f>
        <v>1.0229999999999999</v>
      </c>
    </row>
    <row r="3286" spans="1:11" ht="15" x14ac:dyDescent="0.2">
      <c r="A3286" s="862">
        <v>2003352</v>
      </c>
      <c r="B3286" s="863" t="s">
        <v>8070</v>
      </c>
      <c r="C3286" s="862" t="s">
        <v>4</v>
      </c>
      <c r="D3286" s="802">
        <f t="shared" si="51"/>
        <v>45.62</v>
      </c>
      <c r="G3286" s="872">
        <v>44.6</v>
      </c>
      <c r="J3286" s="840" t="s">
        <v>15822</v>
      </c>
      <c r="K3286" s="848">
        <f>IFERROR(VLOOKUP(J3286,REAJUSTE!A:AA,27,FALSE),"")</f>
        <v>1.0229999999999999</v>
      </c>
    </row>
    <row r="3287" spans="1:11" ht="18" x14ac:dyDescent="0.2">
      <c r="A3287" s="862">
        <v>2003979</v>
      </c>
      <c r="B3287" s="863" t="s">
        <v>8071</v>
      </c>
      <c r="C3287" s="862" t="s">
        <v>4</v>
      </c>
      <c r="D3287" s="802">
        <f t="shared" si="51"/>
        <v>80.14</v>
      </c>
      <c r="G3287" s="872">
        <v>78.34</v>
      </c>
      <c r="J3287" s="840" t="s">
        <v>15822</v>
      </c>
      <c r="K3287" s="848">
        <f>IFERROR(VLOOKUP(J3287,REAJUSTE!A:AA,27,FALSE),"")</f>
        <v>1.0229999999999999</v>
      </c>
    </row>
    <row r="3288" spans="1:11" ht="18" x14ac:dyDescent="0.2">
      <c r="A3288" s="862">
        <v>2003980</v>
      </c>
      <c r="B3288" s="863" t="s">
        <v>8072</v>
      </c>
      <c r="C3288" s="862" t="s">
        <v>4</v>
      </c>
      <c r="D3288" s="802">
        <f t="shared" si="51"/>
        <v>58.94</v>
      </c>
      <c r="G3288" s="872">
        <v>57.62</v>
      </c>
      <c r="J3288" s="840" t="s">
        <v>15822</v>
      </c>
      <c r="K3288" s="848">
        <f>IFERROR(VLOOKUP(J3288,REAJUSTE!A:AA,27,FALSE),"")</f>
        <v>1.0229999999999999</v>
      </c>
    </row>
    <row r="3289" spans="1:11" ht="15" x14ac:dyDescent="0.2">
      <c r="A3289" s="862">
        <v>2003355</v>
      </c>
      <c r="B3289" s="863" t="s">
        <v>8073</v>
      </c>
      <c r="C3289" s="862" t="s">
        <v>4</v>
      </c>
      <c r="D3289" s="802">
        <f t="shared" si="51"/>
        <v>89.83</v>
      </c>
      <c r="G3289" s="872">
        <v>87.82</v>
      </c>
      <c r="J3289" s="840" t="s">
        <v>15822</v>
      </c>
      <c r="K3289" s="848">
        <f>IFERROR(VLOOKUP(J3289,REAJUSTE!A:AA,27,FALSE),"")</f>
        <v>1.0229999999999999</v>
      </c>
    </row>
    <row r="3290" spans="1:11" ht="15" x14ac:dyDescent="0.2">
      <c r="A3290" s="862">
        <v>2003354</v>
      </c>
      <c r="B3290" s="863" t="s">
        <v>8074</v>
      </c>
      <c r="C3290" s="862" t="s">
        <v>4</v>
      </c>
      <c r="D3290" s="802">
        <f t="shared" si="51"/>
        <v>61.35</v>
      </c>
      <c r="G3290" s="872">
        <v>59.98</v>
      </c>
      <c r="J3290" s="840" t="s">
        <v>15822</v>
      </c>
      <c r="K3290" s="848">
        <f>IFERROR(VLOOKUP(J3290,REAJUSTE!A:AA,27,FALSE),"")</f>
        <v>1.0229999999999999</v>
      </c>
    </row>
    <row r="3291" spans="1:11" ht="18" x14ac:dyDescent="0.2">
      <c r="A3291" s="862">
        <v>2003981</v>
      </c>
      <c r="B3291" s="863" t="s">
        <v>8075</v>
      </c>
      <c r="C3291" s="862" t="s">
        <v>4</v>
      </c>
      <c r="D3291" s="802">
        <f t="shared" si="51"/>
        <v>107.98</v>
      </c>
      <c r="G3291" s="872">
        <v>105.56</v>
      </c>
      <c r="J3291" s="840" t="s">
        <v>15822</v>
      </c>
      <c r="K3291" s="848">
        <f>IFERROR(VLOOKUP(J3291,REAJUSTE!A:AA,27,FALSE),"")</f>
        <v>1.0229999999999999</v>
      </c>
    </row>
    <row r="3292" spans="1:11" ht="18" x14ac:dyDescent="0.2">
      <c r="A3292" s="862">
        <v>2003982</v>
      </c>
      <c r="B3292" s="863" t="s">
        <v>8076</v>
      </c>
      <c r="C3292" s="862" t="s">
        <v>4</v>
      </c>
      <c r="D3292" s="802">
        <f t="shared" si="51"/>
        <v>79.42</v>
      </c>
      <c r="G3292" s="872">
        <v>77.64</v>
      </c>
      <c r="J3292" s="840" t="s">
        <v>15822</v>
      </c>
      <c r="K3292" s="848">
        <f>IFERROR(VLOOKUP(J3292,REAJUSTE!A:AA,27,FALSE),"")</f>
        <v>1.0229999999999999</v>
      </c>
    </row>
    <row r="3293" spans="1:11" ht="15" x14ac:dyDescent="0.2">
      <c r="A3293" s="862">
        <v>2003345</v>
      </c>
      <c r="B3293" s="863" t="s">
        <v>8077</v>
      </c>
      <c r="C3293" s="862" t="s">
        <v>4</v>
      </c>
      <c r="D3293" s="802">
        <f t="shared" si="51"/>
        <v>54.86</v>
      </c>
      <c r="G3293" s="872">
        <v>53.63</v>
      </c>
      <c r="J3293" s="840" t="s">
        <v>15822</v>
      </c>
      <c r="K3293" s="848">
        <f>IFERROR(VLOOKUP(J3293,REAJUSTE!A:AA,27,FALSE),"")</f>
        <v>1.0229999999999999</v>
      </c>
    </row>
    <row r="3294" spans="1:11" ht="18" x14ac:dyDescent="0.2">
      <c r="A3294" s="862">
        <v>2003344</v>
      </c>
      <c r="B3294" s="863" t="s">
        <v>8078</v>
      </c>
      <c r="C3294" s="862" t="s">
        <v>4</v>
      </c>
      <c r="D3294" s="802">
        <f t="shared" si="51"/>
        <v>40.42</v>
      </c>
      <c r="G3294" s="872">
        <v>39.520000000000003</v>
      </c>
      <c r="J3294" s="840" t="s">
        <v>15822</v>
      </c>
      <c r="K3294" s="848">
        <f>IFERROR(VLOOKUP(J3294,REAJUSTE!A:AA,27,FALSE),"")</f>
        <v>1.0229999999999999</v>
      </c>
    </row>
    <row r="3295" spans="1:11" ht="18" x14ac:dyDescent="0.2">
      <c r="A3295" s="862">
        <v>2003973</v>
      </c>
      <c r="B3295" s="863" t="s">
        <v>8079</v>
      </c>
      <c r="C3295" s="862" t="s">
        <v>4</v>
      </c>
      <c r="D3295" s="802">
        <f t="shared" si="51"/>
        <v>64.13</v>
      </c>
      <c r="G3295" s="872">
        <v>62.69</v>
      </c>
      <c r="J3295" s="840" t="s">
        <v>15822</v>
      </c>
      <c r="K3295" s="848">
        <f>IFERROR(VLOOKUP(J3295,REAJUSTE!A:AA,27,FALSE),"")</f>
        <v>1.0229999999999999</v>
      </c>
    </row>
    <row r="3296" spans="1:11" ht="18" x14ac:dyDescent="0.2">
      <c r="A3296" s="862">
        <v>2003974</v>
      </c>
      <c r="B3296" s="863" t="s">
        <v>8080</v>
      </c>
      <c r="C3296" s="862" t="s">
        <v>4</v>
      </c>
      <c r="D3296" s="802">
        <f t="shared" si="51"/>
        <v>49.65</v>
      </c>
      <c r="G3296" s="872">
        <v>48.54</v>
      </c>
      <c r="J3296" s="840" t="s">
        <v>15822</v>
      </c>
      <c r="K3296" s="848">
        <f>IFERROR(VLOOKUP(J3296,REAJUSTE!A:AA,27,FALSE),"")</f>
        <v>1.0229999999999999</v>
      </c>
    </row>
    <row r="3297" spans="1:11" ht="15" x14ac:dyDescent="0.2">
      <c r="A3297" s="862">
        <v>2003343</v>
      </c>
      <c r="B3297" s="863" t="s">
        <v>8081</v>
      </c>
      <c r="C3297" s="862" t="s">
        <v>4</v>
      </c>
      <c r="D3297" s="802">
        <f t="shared" si="51"/>
        <v>74.44</v>
      </c>
      <c r="G3297" s="872">
        <v>72.77</v>
      </c>
      <c r="J3297" s="840" t="s">
        <v>15822</v>
      </c>
      <c r="K3297" s="848">
        <f>IFERROR(VLOOKUP(J3297,REAJUSTE!A:AA,27,FALSE),"")</f>
        <v>1.0229999999999999</v>
      </c>
    </row>
    <row r="3298" spans="1:11" ht="18" x14ac:dyDescent="0.2">
      <c r="A3298" s="862">
        <v>2003342</v>
      </c>
      <c r="B3298" s="863" t="s">
        <v>8082</v>
      </c>
      <c r="C3298" s="862" t="s">
        <v>4</v>
      </c>
      <c r="D3298" s="802">
        <f t="shared" si="51"/>
        <v>54.2</v>
      </c>
      <c r="G3298" s="872">
        <v>52.99</v>
      </c>
      <c r="J3298" s="840" t="s">
        <v>15822</v>
      </c>
      <c r="K3298" s="848">
        <f>IFERROR(VLOOKUP(J3298,REAJUSTE!A:AA,27,FALSE),"")</f>
        <v>1.0229999999999999</v>
      </c>
    </row>
    <row r="3299" spans="1:11" ht="18" x14ac:dyDescent="0.2">
      <c r="A3299" s="862">
        <v>2003971</v>
      </c>
      <c r="B3299" s="863" t="s">
        <v>8083</v>
      </c>
      <c r="C3299" s="862" t="s">
        <v>4</v>
      </c>
      <c r="D3299" s="802">
        <f t="shared" si="51"/>
        <v>87.6</v>
      </c>
      <c r="G3299" s="872">
        <v>85.64</v>
      </c>
      <c r="J3299" s="840" t="s">
        <v>15822</v>
      </c>
      <c r="K3299" s="848">
        <f>IFERROR(VLOOKUP(J3299,REAJUSTE!A:AA,27,FALSE),"")</f>
        <v>1.0229999999999999</v>
      </c>
    </row>
    <row r="3300" spans="1:11" ht="18" x14ac:dyDescent="0.2">
      <c r="A3300" s="862">
        <v>2003972</v>
      </c>
      <c r="B3300" s="863" t="s">
        <v>8084</v>
      </c>
      <c r="C3300" s="862" t="s">
        <v>4</v>
      </c>
      <c r="D3300" s="802">
        <f t="shared" si="51"/>
        <v>67.31</v>
      </c>
      <c r="G3300" s="872">
        <v>65.8</v>
      </c>
      <c r="J3300" s="840" t="s">
        <v>15822</v>
      </c>
      <c r="K3300" s="848">
        <f>IFERROR(VLOOKUP(J3300,REAJUSTE!A:AA,27,FALSE),"")</f>
        <v>1.0229999999999999</v>
      </c>
    </row>
    <row r="3301" spans="1:11" ht="15" x14ac:dyDescent="0.2">
      <c r="A3301" s="862">
        <v>2003347</v>
      </c>
      <c r="B3301" s="863" t="s">
        <v>8085</v>
      </c>
      <c r="C3301" s="862" t="s">
        <v>4</v>
      </c>
      <c r="D3301" s="802">
        <f t="shared" si="51"/>
        <v>14.96</v>
      </c>
      <c r="G3301" s="872">
        <v>14.63</v>
      </c>
      <c r="J3301" s="840" t="s">
        <v>15822</v>
      </c>
      <c r="K3301" s="848">
        <f>IFERROR(VLOOKUP(J3301,REAJUSTE!A:AA,27,FALSE),"")</f>
        <v>1.0229999999999999</v>
      </c>
    </row>
    <row r="3302" spans="1:11" ht="15" x14ac:dyDescent="0.2">
      <c r="A3302" s="862">
        <v>2003346</v>
      </c>
      <c r="B3302" s="863" t="s">
        <v>8086</v>
      </c>
      <c r="C3302" s="862" t="s">
        <v>4</v>
      </c>
      <c r="D3302" s="802">
        <f t="shared" si="51"/>
        <v>20.83</v>
      </c>
      <c r="G3302" s="872">
        <v>20.37</v>
      </c>
      <c r="J3302" s="840" t="s">
        <v>15822</v>
      </c>
      <c r="K3302" s="848">
        <f>IFERROR(VLOOKUP(J3302,REAJUSTE!A:AA,27,FALSE),"")</f>
        <v>1.0229999999999999</v>
      </c>
    </row>
    <row r="3303" spans="1:11" ht="15" x14ac:dyDescent="0.2">
      <c r="A3303" s="862">
        <v>2003933</v>
      </c>
      <c r="B3303" s="863" t="s">
        <v>8087</v>
      </c>
      <c r="C3303" s="862" t="s">
        <v>4</v>
      </c>
      <c r="D3303" s="802">
        <f t="shared" si="51"/>
        <v>7.48</v>
      </c>
      <c r="G3303" s="872">
        <v>7.32</v>
      </c>
      <c r="J3303" s="840" t="s">
        <v>15822</v>
      </c>
      <c r="K3303" s="848">
        <f>IFERROR(VLOOKUP(J3303,REAJUSTE!A:AA,27,FALSE),"")</f>
        <v>1.0229999999999999</v>
      </c>
    </row>
    <row r="3304" spans="1:11" ht="15" x14ac:dyDescent="0.2">
      <c r="A3304" s="862">
        <v>2003932</v>
      </c>
      <c r="B3304" s="863" t="s">
        <v>8088</v>
      </c>
      <c r="C3304" s="862" t="s">
        <v>4</v>
      </c>
      <c r="D3304" s="802">
        <f t="shared" si="51"/>
        <v>9.61</v>
      </c>
      <c r="G3304" s="872">
        <v>9.4</v>
      </c>
      <c r="J3304" s="840" t="s">
        <v>15822</v>
      </c>
      <c r="K3304" s="848">
        <f>IFERROR(VLOOKUP(J3304,REAJUSTE!A:AA,27,FALSE),"")</f>
        <v>1.0229999999999999</v>
      </c>
    </row>
    <row r="3305" spans="1:11" ht="15" x14ac:dyDescent="0.2">
      <c r="A3305" s="862">
        <v>2003349</v>
      </c>
      <c r="B3305" s="863" t="s">
        <v>8089</v>
      </c>
      <c r="C3305" s="862" t="s">
        <v>4</v>
      </c>
      <c r="D3305" s="802">
        <f t="shared" si="51"/>
        <v>51.35</v>
      </c>
      <c r="G3305" s="872">
        <v>50.2</v>
      </c>
      <c r="J3305" s="840" t="s">
        <v>15822</v>
      </c>
      <c r="K3305" s="848">
        <f>IFERROR(VLOOKUP(J3305,REAJUSTE!A:AA,27,FALSE),"")</f>
        <v>1.0229999999999999</v>
      </c>
    </row>
    <row r="3306" spans="1:11" ht="15" x14ac:dyDescent="0.2">
      <c r="A3306" s="862">
        <v>2003348</v>
      </c>
      <c r="B3306" s="863" t="s">
        <v>8090</v>
      </c>
      <c r="C3306" s="862" t="s">
        <v>4</v>
      </c>
      <c r="D3306" s="802">
        <f t="shared" si="51"/>
        <v>35.32</v>
      </c>
      <c r="G3306" s="872">
        <v>34.53</v>
      </c>
      <c r="J3306" s="840" t="s">
        <v>15822</v>
      </c>
      <c r="K3306" s="848">
        <f>IFERROR(VLOOKUP(J3306,REAJUSTE!A:AA,27,FALSE),"")</f>
        <v>1.0229999999999999</v>
      </c>
    </row>
    <row r="3307" spans="1:11" ht="18" x14ac:dyDescent="0.2">
      <c r="A3307" s="862">
        <v>2003975</v>
      </c>
      <c r="B3307" s="863" t="s">
        <v>8091</v>
      </c>
      <c r="C3307" s="862" t="s">
        <v>4</v>
      </c>
      <c r="D3307" s="802">
        <f t="shared" si="51"/>
        <v>60.76</v>
      </c>
      <c r="G3307" s="872">
        <v>59.4</v>
      </c>
      <c r="J3307" s="840" t="s">
        <v>15822</v>
      </c>
      <c r="K3307" s="848">
        <f>IFERROR(VLOOKUP(J3307,REAJUSTE!A:AA,27,FALSE),"")</f>
        <v>1.0229999999999999</v>
      </c>
    </row>
    <row r="3308" spans="1:11" ht="18" x14ac:dyDescent="0.2">
      <c r="A3308" s="862">
        <v>2003976</v>
      </c>
      <c r="B3308" s="863" t="s">
        <v>8092</v>
      </c>
      <c r="C3308" s="862" t="s">
        <v>4</v>
      </c>
      <c r="D3308" s="802">
        <f t="shared" si="51"/>
        <v>44.69</v>
      </c>
      <c r="G3308" s="872">
        <v>43.69</v>
      </c>
      <c r="J3308" s="840" t="s">
        <v>15822</v>
      </c>
      <c r="K3308" s="848">
        <f>IFERROR(VLOOKUP(J3308,REAJUSTE!A:AA,27,FALSE),"")</f>
        <v>1.0229999999999999</v>
      </c>
    </row>
    <row r="3309" spans="1:11" ht="15" x14ac:dyDescent="0.2">
      <c r="A3309" s="862">
        <v>2003351</v>
      </c>
      <c r="B3309" s="863" t="s">
        <v>8093</v>
      </c>
      <c r="C3309" s="862" t="s">
        <v>4</v>
      </c>
      <c r="D3309" s="802">
        <f t="shared" si="51"/>
        <v>68.62</v>
      </c>
      <c r="G3309" s="872">
        <v>67.08</v>
      </c>
      <c r="J3309" s="840" t="s">
        <v>15822</v>
      </c>
      <c r="K3309" s="848">
        <f>IFERROR(VLOOKUP(J3309,REAJUSTE!A:AA,27,FALSE),"")</f>
        <v>1.0229999999999999</v>
      </c>
    </row>
    <row r="3310" spans="1:11" ht="15" x14ac:dyDescent="0.2">
      <c r="A3310" s="862">
        <v>2003350</v>
      </c>
      <c r="B3310" s="863" t="s">
        <v>8094</v>
      </c>
      <c r="C3310" s="862" t="s">
        <v>4</v>
      </c>
      <c r="D3310" s="802">
        <f t="shared" si="51"/>
        <v>47.16</v>
      </c>
      <c r="G3310" s="872">
        <v>46.1</v>
      </c>
      <c r="J3310" s="840" t="s">
        <v>15822</v>
      </c>
      <c r="K3310" s="848">
        <f>IFERROR(VLOOKUP(J3310,REAJUSTE!A:AA,27,FALSE),"")</f>
        <v>1.0229999999999999</v>
      </c>
    </row>
    <row r="3311" spans="1:11" ht="18" x14ac:dyDescent="0.2">
      <c r="A3311" s="862">
        <v>2003977</v>
      </c>
      <c r="B3311" s="863" t="s">
        <v>8095</v>
      </c>
      <c r="C3311" s="862" t="s">
        <v>4</v>
      </c>
      <c r="D3311" s="802">
        <f t="shared" si="51"/>
        <v>81.41</v>
      </c>
      <c r="G3311" s="872">
        <v>79.58</v>
      </c>
      <c r="J3311" s="840" t="s">
        <v>15822</v>
      </c>
      <c r="K3311" s="848">
        <f>IFERROR(VLOOKUP(J3311,REAJUSTE!A:AA,27,FALSE),"")</f>
        <v>1.0229999999999999</v>
      </c>
    </row>
    <row r="3312" spans="1:11" ht="18" x14ac:dyDescent="0.2">
      <c r="A3312" s="862">
        <v>2003978</v>
      </c>
      <c r="B3312" s="863" t="s">
        <v>8096</v>
      </c>
      <c r="C3312" s="862" t="s">
        <v>4</v>
      </c>
      <c r="D3312" s="802">
        <f t="shared" si="51"/>
        <v>59.87</v>
      </c>
      <c r="G3312" s="872">
        <v>58.53</v>
      </c>
      <c r="J3312" s="840" t="s">
        <v>15822</v>
      </c>
      <c r="K3312" s="848">
        <f>IFERROR(VLOOKUP(J3312,REAJUSTE!A:AA,27,FALSE),"")</f>
        <v>1.0229999999999999</v>
      </c>
    </row>
    <row r="3313" spans="1:11" ht="15" x14ac:dyDescent="0.2">
      <c r="A3313" s="862">
        <v>2003291</v>
      </c>
      <c r="B3313" s="863" t="s">
        <v>8097</v>
      </c>
      <c r="C3313" s="862" t="s">
        <v>4</v>
      </c>
      <c r="D3313" s="802">
        <f t="shared" si="51"/>
        <v>10.92</v>
      </c>
      <c r="G3313" s="872">
        <v>10.68</v>
      </c>
      <c r="J3313" s="840" t="s">
        <v>15822</v>
      </c>
      <c r="K3313" s="848">
        <f>IFERROR(VLOOKUP(J3313,REAJUSTE!A:AA,27,FALSE),"")</f>
        <v>1.0229999999999999</v>
      </c>
    </row>
    <row r="3314" spans="1:11" ht="15" x14ac:dyDescent="0.2">
      <c r="A3314" s="862">
        <v>2003292</v>
      </c>
      <c r="B3314" s="863" t="s">
        <v>8098</v>
      </c>
      <c r="C3314" s="862" t="s">
        <v>4</v>
      </c>
      <c r="D3314" s="802">
        <f t="shared" si="51"/>
        <v>15.29</v>
      </c>
      <c r="G3314" s="872">
        <v>14.95</v>
      </c>
      <c r="J3314" s="840" t="s">
        <v>15822</v>
      </c>
      <c r="K3314" s="848">
        <f>IFERROR(VLOOKUP(J3314,REAJUSTE!A:AA,27,FALSE),"")</f>
        <v>1.0229999999999999</v>
      </c>
    </row>
    <row r="3315" spans="1:11" ht="15" x14ac:dyDescent="0.2">
      <c r="A3315" s="862">
        <v>2003293</v>
      </c>
      <c r="B3315" s="863" t="s">
        <v>8099</v>
      </c>
      <c r="C3315" s="862" t="s">
        <v>4</v>
      </c>
      <c r="D3315" s="802">
        <f t="shared" si="51"/>
        <v>20.14</v>
      </c>
      <c r="G3315" s="872">
        <v>19.690000000000001</v>
      </c>
      <c r="J3315" s="840" t="s">
        <v>15822</v>
      </c>
      <c r="K3315" s="848">
        <f>IFERROR(VLOOKUP(J3315,REAJUSTE!A:AA,27,FALSE),"")</f>
        <v>1.0229999999999999</v>
      </c>
    </row>
    <row r="3316" spans="1:11" ht="15" x14ac:dyDescent="0.2">
      <c r="A3316" s="862">
        <v>2003294</v>
      </c>
      <c r="B3316" s="863" t="s">
        <v>8100</v>
      </c>
      <c r="C3316" s="862" t="s">
        <v>4</v>
      </c>
      <c r="D3316" s="802">
        <f t="shared" si="51"/>
        <v>30.2</v>
      </c>
      <c r="G3316" s="872">
        <v>29.53</v>
      </c>
      <c r="J3316" s="840" t="s">
        <v>15822</v>
      </c>
      <c r="K3316" s="848">
        <f>IFERROR(VLOOKUP(J3316,REAJUSTE!A:AA,27,FALSE),"")</f>
        <v>1.0229999999999999</v>
      </c>
    </row>
    <row r="3317" spans="1:11" ht="15" x14ac:dyDescent="0.2">
      <c r="A3317" s="862">
        <v>2003257</v>
      </c>
      <c r="B3317" s="863" t="s">
        <v>8101</v>
      </c>
      <c r="C3317" s="862" t="s">
        <v>4</v>
      </c>
      <c r="D3317" s="802">
        <f t="shared" si="51"/>
        <v>56.33</v>
      </c>
      <c r="G3317" s="872">
        <v>55.07</v>
      </c>
      <c r="J3317" s="840" t="s">
        <v>15822</v>
      </c>
      <c r="K3317" s="848">
        <f>IFERROR(VLOOKUP(J3317,REAJUSTE!A:AA,27,FALSE),"")</f>
        <v>1.0229999999999999</v>
      </c>
    </row>
    <row r="3318" spans="1:11" ht="15" x14ac:dyDescent="0.2">
      <c r="A3318" s="862">
        <v>2003258</v>
      </c>
      <c r="B3318" s="863" t="s">
        <v>8102</v>
      </c>
      <c r="C3318" s="862" t="s">
        <v>4</v>
      </c>
      <c r="D3318" s="802">
        <f t="shared" si="51"/>
        <v>41.95</v>
      </c>
      <c r="G3318" s="872">
        <v>41.01</v>
      </c>
      <c r="J3318" s="840" t="s">
        <v>15822</v>
      </c>
      <c r="K3318" s="848">
        <f>IFERROR(VLOOKUP(J3318,REAJUSTE!A:AA,27,FALSE),"")</f>
        <v>1.0229999999999999</v>
      </c>
    </row>
    <row r="3319" spans="1:11" ht="18" x14ac:dyDescent="0.2">
      <c r="A3319" s="862">
        <v>2003259</v>
      </c>
      <c r="B3319" s="863" t="s">
        <v>8103</v>
      </c>
      <c r="C3319" s="862" t="s">
        <v>4</v>
      </c>
      <c r="D3319" s="802">
        <f t="shared" si="51"/>
        <v>65.010000000000005</v>
      </c>
      <c r="G3319" s="872">
        <v>63.55</v>
      </c>
      <c r="J3319" s="840" t="s">
        <v>15822</v>
      </c>
      <c r="K3319" s="848">
        <f>IFERROR(VLOOKUP(J3319,REAJUSTE!A:AA,27,FALSE),"")</f>
        <v>1.0229999999999999</v>
      </c>
    </row>
    <row r="3320" spans="1:11" ht="18" x14ac:dyDescent="0.2">
      <c r="A3320" s="862">
        <v>2003260</v>
      </c>
      <c r="B3320" s="863" t="s">
        <v>8104</v>
      </c>
      <c r="C3320" s="862" t="s">
        <v>4</v>
      </c>
      <c r="D3320" s="802">
        <f t="shared" si="51"/>
        <v>50.58</v>
      </c>
      <c r="G3320" s="872">
        <v>49.45</v>
      </c>
      <c r="J3320" s="840" t="s">
        <v>15822</v>
      </c>
      <c r="K3320" s="848">
        <f>IFERROR(VLOOKUP(J3320,REAJUSTE!A:AA,27,FALSE),"")</f>
        <v>1.0229999999999999</v>
      </c>
    </row>
    <row r="3321" spans="1:11" ht="15" x14ac:dyDescent="0.2">
      <c r="A3321" s="862">
        <v>2003281</v>
      </c>
      <c r="B3321" s="863" t="s">
        <v>8105</v>
      </c>
      <c r="C3321" s="862" t="s">
        <v>4</v>
      </c>
      <c r="D3321" s="802">
        <f t="shared" si="51"/>
        <v>56.25</v>
      </c>
      <c r="G3321" s="872">
        <v>54.99</v>
      </c>
      <c r="J3321" s="840" t="s">
        <v>15822</v>
      </c>
      <c r="K3321" s="848">
        <f>IFERROR(VLOOKUP(J3321,REAJUSTE!A:AA,27,FALSE),"")</f>
        <v>1.0229999999999999</v>
      </c>
    </row>
    <row r="3322" spans="1:11" ht="15" x14ac:dyDescent="0.2">
      <c r="A3322" s="862">
        <v>2003282</v>
      </c>
      <c r="B3322" s="863" t="s">
        <v>8106</v>
      </c>
      <c r="C3322" s="862" t="s">
        <v>4</v>
      </c>
      <c r="D3322" s="802">
        <f t="shared" si="51"/>
        <v>41.53</v>
      </c>
      <c r="G3322" s="872">
        <v>40.6</v>
      </c>
      <c r="J3322" s="840" t="s">
        <v>15822</v>
      </c>
      <c r="K3322" s="848">
        <f>IFERROR(VLOOKUP(J3322,REAJUSTE!A:AA,27,FALSE),"")</f>
        <v>1.0229999999999999</v>
      </c>
    </row>
    <row r="3323" spans="1:11" ht="18" x14ac:dyDescent="0.2">
      <c r="A3323" s="862">
        <v>2003283</v>
      </c>
      <c r="B3323" s="863" t="s">
        <v>8107</v>
      </c>
      <c r="C3323" s="862" t="s">
        <v>4</v>
      </c>
      <c r="D3323" s="802">
        <f t="shared" si="51"/>
        <v>65.14</v>
      </c>
      <c r="G3323" s="872">
        <v>63.68</v>
      </c>
      <c r="J3323" s="840" t="s">
        <v>15822</v>
      </c>
      <c r="K3323" s="848">
        <f>IFERROR(VLOOKUP(J3323,REAJUSTE!A:AA,27,FALSE),"")</f>
        <v>1.0229999999999999</v>
      </c>
    </row>
    <row r="3324" spans="1:11" ht="18" x14ac:dyDescent="0.2">
      <c r="A3324" s="862">
        <v>2003284</v>
      </c>
      <c r="B3324" s="863" t="s">
        <v>8108</v>
      </c>
      <c r="C3324" s="862" t="s">
        <v>4</v>
      </c>
      <c r="D3324" s="802">
        <f t="shared" si="51"/>
        <v>50.38</v>
      </c>
      <c r="G3324" s="872">
        <v>49.25</v>
      </c>
      <c r="J3324" s="840" t="s">
        <v>15822</v>
      </c>
      <c r="K3324" s="848">
        <f>IFERROR(VLOOKUP(J3324,REAJUSTE!A:AA,27,FALSE),"")</f>
        <v>1.0229999999999999</v>
      </c>
    </row>
    <row r="3325" spans="1:11" ht="15" x14ac:dyDescent="0.2">
      <c r="A3325" s="862">
        <v>2003327</v>
      </c>
      <c r="B3325" s="863" t="s">
        <v>8109</v>
      </c>
      <c r="C3325" s="862" t="s">
        <v>4</v>
      </c>
      <c r="D3325" s="802">
        <f t="shared" si="51"/>
        <v>63.94</v>
      </c>
      <c r="G3325" s="872">
        <v>62.51</v>
      </c>
      <c r="J3325" s="840" t="s">
        <v>15822</v>
      </c>
      <c r="K3325" s="848">
        <f>IFERROR(VLOOKUP(J3325,REAJUSTE!A:AA,27,FALSE),"")</f>
        <v>1.0229999999999999</v>
      </c>
    </row>
    <row r="3326" spans="1:11" ht="15" x14ac:dyDescent="0.2">
      <c r="A3326" s="862">
        <v>2003326</v>
      </c>
      <c r="B3326" s="863" t="s">
        <v>8110</v>
      </c>
      <c r="C3326" s="862" t="s">
        <v>4</v>
      </c>
      <c r="D3326" s="802">
        <f t="shared" si="51"/>
        <v>47.26</v>
      </c>
      <c r="G3326" s="872">
        <v>46.2</v>
      </c>
      <c r="J3326" s="840" t="s">
        <v>15822</v>
      </c>
      <c r="K3326" s="848">
        <f>IFERROR(VLOOKUP(J3326,REAJUSTE!A:AA,27,FALSE),"")</f>
        <v>1.0229999999999999</v>
      </c>
    </row>
    <row r="3327" spans="1:11" ht="18" x14ac:dyDescent="0.2">
      <c r="A3327" s="862">
        <v>2003963</v>
      </c>
      <c r="B3327" s="863" t="s">
        <v>8111</v>
      </c>
      <c r="C3327" s="862" t="s">
        <v>4</v>
      </c>
      <c r="D3327" s="802">
        <f t="shared" si="51"/>
        <v>74.040000000000006</v>
      </c>
      <c r="G3327" s="872">
        <v>72.38</v>
      </c>
      <c r="J3327" s="840" t="s">
        <v>15822</v>
      </c>
      <c r="K3327" s="848">
        <f>IFERROR(VLOOKUP(J3327,REAJUSTE!A:AA,27,FALSE),"")</f>
        <v>1.0229999999999999</v>
      </c>
    </row>
    <row r="3328" spans="1:11" ht="18" x14ac:dyDescent="0.2">
      <c r="A3328" s="862">
        <v>2003964</v>
      </c>
      <c r="B3328" s="863" t="s">
        <v>8112</v>
      </c>
      <c r="C3328" s="862" t="s">
        <v>4</v>
      </c>
      <c r="D3328" s="802">
        <f t="shared" si="51"/>
        <v>57.3</v>
      </c>
      <c r="G3328" s="872">
        <v>56.02</v>
      </c>
      <c r="J3328" s="840" t="s">
        <v>15822</v>
      </c>
      <c r="K3328" s="848">
        <f>IFERROR(VLOOKUP(J3328,REAJUSTE!A:AA,27,FALSE),"")</f>
        <v>1.0229999999999999</v>
      </c>
    </row>
    <row r="3329" spans="1:11" ht="15" x14ac:dyDescent="0.2">
      <c r="A3329" s="862">
        <v>2003319</v>
      </c>
      <c r="B3329" s="863" t="s">
        <v>8113</v>
      </c>
      <c r="C3329" s="862" t="s">
        <v>4</v>
      </c>
      <c r="D3329" s="802">
        <f t="shared" si="51"/>
        <v>68.209999999999994</v>
      </c>
      <c r="G3329" s="872">
        <v>66.680000000000007</v>
      </c>
      <c r="J3329" s="840" t="s">
        <v>15822</v>
      </c>
      <c r="K3329" s="848">
        <f>IFERROR(VLOOKUP(J3329,REAJUSTE!A:AA,27,FALSE),"")</f>
        <v>1.0229999999999999</v>
      </c>
    </row>
    <row r="3330" spans="1:11" ht="15" x14ac:dyDescent="0.2">
      <c r="A3330" s="862">
        <v>2003318</v>
      </c>
      <c r="B3330" s="863" t="s">
        <v>8114</v>
      </c>
      <c r="C3330" s="862" t="s">
        <v>4</v>
      </c>
      <c r="D3330" s="802">
        <f t="shared" si="51"/>
        <v>50.46</v>
      </c>
      <c r="G3330" s="872">
        <v>49.33</v>
      </c>
      <c r="J3330" s="840" t="s">
        <v>15822</v>
      </c>
      <c r="K3330" s="848">
        <f>IFERROR(VLOOKUP(J3330,REAJUSTE!A:AA,27,FALSE),"")</f>
        <v>1.0229999999999999</v>
      </c>
    </row>
    <row r="3331" spans="1:11" ht="18" x14ac:dyDescent="0.2">
      <c r="A3331" s="862">
        <v>2003955</v>
      </c>
      <c r="B3331" s="863" t="s">
        <v>8115</v>
      </c>
      <c r="C3331" s="862" t="s">
        <v>4</v>
      </c>
      <c r="D3331" s="802">
        <f t="shared" si="51"/>
        <v>78.98</v>
      </c>
      <c r="G3331" s="872">
        <v>77.209999999999994</v>
      </c>
      <c r="J3331" s="840" t="s">
        <v>15822</v>
      </c>
      <c r="K3331" s="848">
        <f>IFERROR(VLOOKUP(J3331,REAJUSTE!A:AA,27,FALSE),"")</f>
        <v>1.0229999999999999</v>
      </c>
    </row>
    <row r="3332" spans="1:11" ht="18" x14ac:dyDescent="0.2">
      <c r="A3332" s="862">
        <v>2003956</v>
      </c>
      <c r="B3332" s="863" t="s">
        <v>8116</v>
      </c>
      <c r="C3332" s="862" t="s">
        <v>4</v>
      </c>
      <c r="D3332" s="802">
        <f t="shared" si="51"/>
        <v>61.17</v>
      </c>
      <c r="G3332" s="872">
        <v>59.8</v>
      </c>
      <c r="J3332" s="840" t="s">
        <v>15822</v>
      </c>
      <c r="K3332" s="848">
        <f>IFERROR(VLOOKUP(J3332,REAJUSTE!A:AA,27,FALSE),"")</f>
        <v>1.0229999999999999</v>
      </c>
    </row>
    <row r="3333" spans="1:11" ht="15" x14ac:dyDescent="0.2">
      <c r="A3333" s="862">
        <v>2003277</v>
      </c>
      <c r="B3333" s="863" t="s">
        <v>8117</v>
      </c>
      <c r="C3333" s="862" t="s">
        <v>4</v>
      </c>
      <c r="D3333" s="802">
        <f t="shared" si="51"/>
        <v>70.23</v>
      </c>
      <c r="G3333" s="872">
        <v>68.66</v>
      </c>
      <c r="J3333" s="840" t="s">
        <v>15822</v>
      </c>
      <c r="K3333" s="848">
        <f>IFERROR(VLOOKUP(J3333,REAJUSTE!A:AA,27,FALSE),"")</f>
        <v>1.0229999999999999</v>
      </c>
    </row>
    <row r="3334" spans="1:11" ht="15" x14ac:dyDescent="0.2">
      <c r="A3334" s="862">
        <v>2003278</v>
      </c>
      <c r="B3334" s="863" t="s">
        <v>8118</v>
      </c>
      <c r="C3334" s="862" t="s">
        <v>4</v>
      </c>
      <c r="D3334" s="802">
        <f t="shared" si="51"/>
        <v>51.97</v>
      </c>
      <c r="G3334" s="872">
        <v>50.81</v>
      </c>
      <c r="J3334" s="840" t="s">
        <v>15822</v>
      </c>
      <c r="K3334" s="848">
        <f>IFERROR(VLOOKUP(J3334,REAJUSTE!A:AA,27,FALSE),"")</f>
        <v>1.0229999999999999</v>
      </c>
    </row>
    <row r="3335" spans="1:11" ht="18" x14ac:dyDescent="0.2">
      <c r="A3335" s="862">
        <v>2003279</v>
      </c>
      <c r="B3335" s="863" t="s">
        <v>8119</v>
      </c>
      <c r="C3335" s="862" t="s">
        <v>4</v>
      </c>
      <c r="D3335" s="802">
        <f t="shared" si="51"/>
        <v>81.31</v>
      </c>
      <c r="G3335" s="872">
        <v>79.489999999999995</v>
      </c>
      <c r="J3335" s="840" t="s">
        <v>15822</v>
      </c>
      <c r="K3335" s="848">
        <f>IFERROR(VLOOKUP(J3335,REAJUSTE!A:AA,27,FALSE),"")</f>
        <v>1.0229999999999999</v>
      </c>
    </row>
    <row r="3336" spans="1:11" ht="18" x14ac:dyDescent="0.2">
      <c r="A3336" s="862">
        <v>2003280</v>
      </c>
      <c r="B3336" s="863" t="s">
        <v>8120</v>
      </c>
      <c r="C3336" s="862" t="s">
        <v>4</v>
      </c>
      <c r="D3336" s="802">
        <f t="shared" si="51"/>
        <v>63</v>
      </c>
      <c r="G3336" s="872">
        <v>61.59</v>
      </c>
      <c r="J3336" s="840" t="s">
        <v>15822</v>
      </c>
      <c r="K3336" s="848">
        <f>IFERROR(VLOOKUP(J3336,REAJUSTE!A:AA,27,FALSE),"")</f>
        <v>1.0229999999999999</v>
      </c>
    </row>
    <row r="3337" spans="1:11" ht="15" x14ac:dyDescent="0.2">
      <c r="A3337" s="862">
        <v>2003253</v>
      </c>
      <c r="B3337" s="863" t="s">
        <v>8121</v>
      </c>
      <c r="C3337" s="862" t="s">
        <v>4</v>
      </c>
      <c r="D3337" s="802">
        <f t="shared" si="51"/>
        <v>80.13</v>
      </c>
      <c r="G3337" s="872">
        <v>78.33</v>
      </c>
      <c r="J3337" s="840" t="s">
        <v>15822</v>
      </c>
      <c r="K3337" s="848">
        <f>IFERROR(VLOOKUP(J3337,REAJUSTE!A:AA,27,FALSE),"")</f>
        <v>1.0229999999999999</v>
      </c>
    </row>
    <row r="3338" spans="1:11" ht="15" x14ac:dyDescent="0.2">
      <c r="A3338" s="862">
        <v>2003254</v>
      </c>
      <c r="B3338" s="863" t="s">
        <v>8122</v>
      </c>
      <c r="C3338" s="862" t="s">
        <v>4</v>
      </c>
      <c r="D3338" s="802">
        <f t="shared" si="51"/>
        <v>59</v>
      </c>
      <c r="G3338" s="872">
        <v>57.68</v>
      </c>
      <c r="J3338" s="840" t="s">
        <v>15822</v>
      </c>
      <c r="K3338" s="848">
        <f>IFERROR(VLOOKUP(J3338,REAJUSTE!A:AA,27,FALSE),"")</f>
        <v>1.0229999999999999</v>
      </c>
    </row>
    <row r="3339" spans="1:11" ht="18" x14ac:dyDescent="0.2">
      <c r="A3339" s="862">
        <v>2003255</v>
      </c>
      <c r="B3339" s="863" t="s">
        <v>8123</v>
      </c>
      <c r="C3339" s="862" t="s">
        <v>4</v>
      </c>
      <c r="D3339" s="802">
        <f t="shared" ref="D3339:D3402" si="52">TRUNC(G3339*K3339,2)</f>
        <v>92.97</v>
      </c>
      <c r="G3339" s="872">
        <v>90.88</v>
      </c>
      <c r="J3339" s="840" t="s">
        <v>15822</v>
      </c>
      <c r="K3339" s="848">
        <f>IFERROR(VLOOKUP(J3339,REAJUSTE!A:AA,27,FALSE),"")</f>
        <v>1.0229999999999999</v>
      </c>
    </row>
    <row r="3340" spans="1:11" ht="18" x14ac:dyDescent="0.2">
      <c r="A3340" s="862">
        <v>2003256</v>
      </c>
      <c r="B3340" s="863" t="s">
        <v>8124</v>
      </c>
      <c r="C3340" s="862" t="s">
        <v>4</v>
      </c>
      <c r="D3340" s="802">
        <f t="shared" si="52"/>
        <v>71.790000000000006</v>
      </c>
      <c r="G3340" s="872">
        <v>70.180000000000007</v>
      </c>
      <c r="J3340" s="840" t="s">
        <v>15822</v>
      </c>
      <c r="K3340" s="848">
        <f>IFERROR(VLOOKUP(J3340,REAJUSTE!A:AA,27,FALSE),"")</f>
        <v>1.0229999999999999</v>
      </c>
    </row>
    <row r="3341" spans="1:11" ht="15" x14ac:dyDescent="0.2">
      <c r="A3341" s="862">
        <v>2003273</v>
      </c>
      <c r="B3341" s="863" t="s">
        <v>8125</v>
      </c>
      <c r="C3341" s="862" t="s">
        <v>4</v>
      </c>
      <c r="D3341" s="802">
        <f t="shared" si="52"/>
        <v>82.26</v>
      </c>
      <c r="G3341" s="872">
        <v>80.42</v>
      </c>
      <c r="J3341" s="840" t="s">
        <v>15822</v>
      </c>
      <c r="K3341" s="848">
        <f>IFERROR(VLOOKUP(J3341,REAJUSTE!A:AA,27,FALSE),"")</f>
        <v>1.0229999999999999</v>
      </c>
    </row>
    <row r="3342" spans="1:11" ht="15" x14ac:dyDescent="0.2">
      <c r="A3342" s="862">
        <v>2003274</v>
      </c>
      <c r="B3342" s="863" t="s">
        <v>8126</v>
      </c>
      <c r="C3342" s="862" t="s">
        <v>4</v>
      </c>
      <c r="D3342" s="802">
        <f t="shared" si="52"/>
        <v>60.6</v>
      </c>
      <c r="G3342" s="872">
        <v>59.24</v>
      </c>
      <c r="J3342" s="840" t="s">
        <v>15822</v>
      </c>
      <c r="K3342" s="848">
        <f>IFERROR(VLOOKUP(J3342,REAJUSTE!A:AA,27,FALSE),"")</f>
        <v>1.0229999999999999</v>
      </c>
    </row>
    <row r="3343" spans="1:11" ht="18" x14ac:dyDescent="0.2">
      <c r="A3343" s="862">
        <v>2003275</v>
      </c>
      <c r="B3343" s="863" t="s">
        <v>8127</v>
      </c>
      <c r="C3343" s="862" t="s">
        <v>4</v>
      </c>
      <c r="D3343" s="802">
        <f t="shared" si="52"/>
        <v>95.45</v>
      </c>
      <c r="G3343" s="872">
        <v>93.31</v>
      </c>
      <c r="J3343" s="840" t="s">
        <v>15822</v>
      </c>
      <c r="K3343" s="848">
        <f>IFERROR(VLOOKUP(J3343,REAJUSTE!A:AA,27,FALSE),"")</f>
        <v>1.0229999999999999</v>
      </c>
    </row>
    <row r="3344" spans="1:11" ht="18" x14ac:dyDescent="0.2">
      <c r="A3344" s="862">
        <v>2003276</v>
      </c>
      <c r="B3344" s="863" t="s">
        <v>8128</v>
      </c>
      <c r="C3344" s="862" t="s">
        <v>4</v>
      </c>
      <c r="D3344" s="802">
        <f t="shared" si="52"/>
        <v>73.72</v>
      </c>
      <c r="G3344" s="872">
        <v>72.069999999999993</v>
      </c>
      <c r="J3344" s="840" t="s">
        <v>15822</v>
      </c>
      <c r="K3344" s="848">
        <f>IFERROR(VLOOKUP(J3344,REAJUSTE!A:AA,27,FALSE),"")</f>
        <v>1.0229999999999999</v>
      </c>
    </row>
    <row r="3345" spans="1:11" ht="15" x14ac:dyDescent="0.2">
      <c r="A3345" s="862">
        <v>2003269</v>
      </c>
      <c r="B3345" s="863" t="s">
        <v>8129</v>
      </c>
      <c r="C3345" s="862" t="s">
        <v>4</v>
      </c>
      <c r="D3345" s="802">
        <f t="shared" si="52"/>
        <v>43.59</v>
      </c>
      <c r="G3345" s="872">
        <v>42.61</v>
      </c>
      <c r="J3345" s="840" t="s">
        <v>15822</v>
      </c>
      <c r="K3345" s="848">
        <f>IFERROR(VLOOKUP(J3345,REAJUSTE!A:AA,27,FALSE),"")</f>
        <v>1.0229999999999999</v>
      </c>
    </row>
    <row r="3346" spans="1:11" ht="15" x14ac:dyDescent="0.2">
      <c r="A3346" s="862">
        <v>2003270</v>
      </c>
      <c r="B3346" s="863" t="s">
        <v>8130</v>
      </c>
      <c r="C3346" s="862" t="s">
        <v>4</v>
      </c>
      <c r="D3346" s="802">
        <f t="shared" si="52"/>
        <v>32.51</v>
      </c>
      <c r="G3346" s="872">
        <v>31.78</v>
      </c>
      <c r="J3346" s="840" t="s">
        <v>15822</v>
      </c>
      <c r="K3346" s="848">
        <f>IFERROR(VLOOKUP(J3346,REAJUSTE!A:AA,27,FALSE),"")</f>
        <v>1.0229999999999999</v>
      </c>
    </row>
    <row r="3347" spans="1:11" ht="18" x14ac:dyDescent="0.2">
      <c r="A3347" s="862">
        <v>2003271</v>
      </c>
      <c r="B3347" s="863" t="s">
        <v>8131</v>
      </c>
      <c r="C3347" s="862" t="s">
        <v>4</v>
      </c>
      <c r="D3347" s="802">
        <f t="shared" si="52"/>
        <v>50.21</v>
      </c>
      <c r="G3347" s="872">
        <v>49.09</v>
      </c>
      <c r="J3347" s="840" t="s">
        <v>15822</v>
      </c>
      <c r="K3347" s="848">
        <f>IFERROR(VLOOKUP(J3347,REAJUSTE!A:AA,27,FALSE),"")</f>
        <v>1.0229999999999999</v>
      </c>
    </row>
    <row r="3348" spans="1:11" ht="18" x14ac:dyDescent="0.2">
      <c r="A3348" s="862">
        <v>2003272</v>
      </c>
      <c r="B3348" s="863" t="s">
        <v>8132</v>
      </c>
      <c r="C3348" s="862" t="s">
        <v>4</v>
      </c>
      <c r="D3348" s="802">
        <f t="shared" si="52"/>
        <v>39.11</v>
      </c>
      <c r="G3348" s="872">
        <v>38.24</v>
      </c>
      <c r="J3348" s="840" t="s">
        <v>15822</v>
      </c>
      <c r="K3348" s="848">
        <f>IFERROR(VLOOKUP(J3348,REAJUSTE!A:AA,27,FALSE),"")</f>
        <v>1.0229999999999999</v>
      </c>
    </row>
    <row r="3349" spans="1:11" ht="15" x14ac:dyDescent="0.2">
      <c r="A3349" s="862">
        <v>2003261</v>
      </c>
      <c r="B3349" s="863" t="s">
        <v>8133</v>
      </c>
      <c r="C3349" s="862" t="s">
        <v>4</v>
      </c>
      <c r="D3349" s="802">
        <f t="shared" si="52"/>
        <v>45.73</v>
      </c>
      <c r="G3349" s="872">
        <v>44.71</v>
      </c>
      <c r="J3349" s="840" t="s">
        <v>15822</v>
      </c>
      <c r="K3349" s="848">
        <f>IFERROR(VLOOKUP(J3349,REAJUSTE!A:AA,27,FALSE),"")</f>
        <v>1.0229999999999999</v>
      </c>
    </row>
    <row r="3350" spans="1:11" ht="15" x14ac:dyDescent="0.2">
      <c r="A3350" s="862">
        <v>2003262</v>
      </c>
      <c r="B3350" s="863" t="s">
        <v>8134</v>
      </c>
      <c r="C3350" s="862" t="s">
        <v>4</v>
      </c>
      <c r="D3350" s="802">
        <f t="shared" si="52"/>
        <v>34.130000000000003</v>
      </c>
      <c r="G3350" s="872">
        <v>33.369999999999997</v>
      </c>
      <c r="J3350" s="840" t="s">
        <v>15822</v>
      </c>
      <c r="K3350" s="848">
        <f>IFERROR(VLOOKUP(J3350,REAJUSTE!A:AA,27,FALSE),"")</f>
        <v>1.0229999999999999</v>
      </c>
    </row>
    <row r="3351" spans="1:11" ht="18" x14ac:dyDescent="0.2">
      <c r="A3351" s="862">
        <v>2003263</v>
      </c>
      <c r="B3351" s="863" t="s">
        <v>8135</v>
      </c>
      <c r="C3351" s="862" t="s">
        <v>4</v>
      </c>
      <c r="D3351" s="802">
        <f t="shared" si="52"/>
        <v>52.69</v>
      </c>
      <c r="G3351" s="872">
        <v>51.51</v>
      </c>
      <c r="J3351" s="840" t="s">
        <v>15822</v>
      </c>
      <c r="K3351" s="848">
        <f>IFERROR(VLOOKUP(J3351,REAJUSTE!A:AA,27,FALSE),"")</f>
        <v>1.0229999999999999</v>
      </c>
    </row>
    <row r="3352" spans="1:11" ht="18" x14ac:dyDescent="0.2">
      <c r="A3352" s="862">
        <v>2003264</v>
      </c>
      <c r="B3352" s="863" t="s">
        <v>8136</v>
      </c>
      <c r="C3352" s="862" t="s">
        <v>4</v>
      </c>
      <c r="D3352" s="802">
        <f t="shared" si="52"/>
        <v>41.06</v>
      </c>
      <c r="G3352" s="872">
        <v>40.14</v>
      </c>
      <c r="J3352" s="840" t="s">
        <v>15822</v>
      </c>
      <c r="K3352" s="848">
        <f>IFERROR(VLOOKUP(J3352,REAJUSTE!A:AA,27,FALSE),"")</f>
        <v>1.0229999999999999</v>
      </c>
    </row>
    <row r="3353" spans="1:11" ht="15" x14ac:dyDescent="0.2">
      <c r="A3353" s="862">
        <v>2003285</v>
      </c>
      <c r="B3353" s="863" t="s">
        <v>8137</v>
      </c>
      <c r="C3353" s="862" t="s">
        <v>4</v>
      </c>
      <c r="D3353" s="802">
        <f t="shared" si="52"/>
        <v>47.24</v>
      </c>
      <c r="G3353" s="872">
        <v>46.18</v>
      </c>
      <c r="J3353" s="840" t="s">
        <v>15822</v>
      </c>
      <c r="K3353" s="848">
        <f>IFERROR(VLOOKUP(J3353,REAJUSTE!A:AA,27,FALSE),"")</f>
        <v>1.0229999999999999</v>
      </c>
    </row>
    <row r="3354" spans="1:11" ht="15" x14ac:dyDescent="0.2">
      <c r="A3354" s="862">
        <v>2003286</v>
      </c>
      <c r="B3354" s="863" t="s">
        <v>8138</v>
      </c>
      <c r="C3354" s="862" t="s">
        <v>4</v>
      </c>
      <c r="D3354" s="802">
        <f t="shared" si="52"/>
        <v>35.29</v>
      </c>
      <c r="G3354" s="872">
        <v>34.5</v>
      </c>
      <c r="J3354" s="840" t="s">
        <v>15822</v>
      </c>
      <c r="K3354" s="848">
        <f>IFERROR(VLOOKUP(J3354,REAJUSTE!A:AA,27,FALSE),"")</f>
        <v>1.0229999999999999</v>
      </c>
    </row>
    <row r="3355" spans="1:11" ht="18" x14ac:dyDescent="0.2">
      <c r="A3355" s="862">
        <v>2003287</v>
      </c>
      <c r="B3355" s="863" t="s">
        <v>8139</v>
      </c>
      <c r="C3355" s="862" t="s">
        <v>4</v>
      </c>
      <c r="D3355" s="802">
        <f t="shared" si="52"/>
        <v>54.42</v>
      </c>
      <c r="G3355" s="872">
        <v>53.2</v>
      </c>
      <c r="J3355" s="840" t="s">
        <v>15822</v>
      </c>
      <c r="K3355" s="848">
        <f>IFERROR(VLOOKUP(J3355,REAJUSTE!A:AA,27,FALSE),"")</f>
        <v>1.0229999999999999</v>
      </c>
    </row>
    <row r="3356" spans="1:11" ht="18" x14ac:dyDescent="0.2">
      <c r="A3356" s="862">
        <v>2003288</v>
      </c>
      <c r="B3356" s="863" t="s">
        <v>8140</v>
      </c>
      <c r="C3356" s="862" t="s">
        <v>4</v>
      </c>
      <c r="D3356" s="802">
        <f t="shared" si="52"/>
        <v>42.43</v>
      </c>
      <c r="G3356" s="872">
        <v>41.48</v>
      </c>
      <c r="J3356" s="840" t="s">
        <v>15822</v>
      </c>
      <c r="K3356" s="848">
        <f>IFERROR(VLOOKUP(J3356,REAJUSTE!A:AA,27,FALSE),"")</f>
        <v>1.0229999999999999</v>
      </c>
    </row>
    <row r="3357" spans="1:11" ht="15" x14ac:dyDescent="0.2">
      <c r="A3357" s="862">
        <v>2003265</v>
      </c>
      <c r="B3357" s="863" t="s">
        <v>8141</v>
      </c>
      <c r="C3357" s="862" t="s">
        <v>4</v>
      </c>
      <c r="D3357" s="802">
        <f t="shared" si="52"/>
        <v>53.07</v>
      </c>
      <c r="G3357" s="872">
        <v>51.88</v>
      </c>
      <c r="J3357" s="840" t="s">
        <v>15822</v>
      </c>
      <c r="K3357" s="848">
        <f>IFERROR(VLOOKUP(J3357,REAJUSTE!A:AA,27,FALSE),"")</f>
        <v>1.0229999999999999</v>
      </c>
    </row>
    <row r="3358" spans="1:11" ht="15" x14ac:dyDescent="0.2">
      <c r="A3358" s="862">
        <v>2003266</v>
      </c>
      <c r="B3358" s="863" t="s">
        <v>8142</v>
      </c>
      <c r="C3358" s="862" t="s">
        <v>4</v>
      </c>
      <c r="D3358" s="802">
        <f t="shared" si="52"/>
        <v>39.479999999999997</v>
      </c>
      <c r="G3358" s="872">
        <v>38.6</v>
      </c>
      <c r="J3358" s="840" t="s">
        <v>15822</v>
      </c>
      <c r="K3358" s="848">
        <f>IFERROR(VLOOKUP(J3358,REAJUSTE!A:AA,27,FALSE),"")</f>
        <v>1.0229999999999999</v>
      </c>
    </row>
    <row r="3359" spans="1:11" ht="18" x14ac:dyDescent="0.2">
      <c r="A3359" s="862">
        <v>2003267</v>
      </c>
      <c r="B3359" s="863" t="s">
        <v>8143</v>
      </c>
      <c r="C3359" s="862" t="s">
        <v>4</v>
      </c>
      <c r="D3359" s="802">
        <f t="shared" si="52"/>
        <v>61.24</v>
      </c>
      <c r="G3359" s="872">
        <v>59.87</v>
      </c>
      <c r="J3359" s="840" t="s">
        <v>15822</v>
      </c>
      <c r="K3359" s="848">
        <f>IFERROR(VLOOKUP(J3359,REAJUSTE!A:AA,27,FALSE),"")</f>
        <v>1.0229999999999999</v>
      </c>
    </row>
    <row r="3360" spans="1:11" ht="18" x14ac:dyDescent="0.2">
      <c r="A3360" s="862">
        <v>2003268</v>
      </c>
      <c r="B3360" s="863" t="s">
        <v>8144</v>
      </c>
      <c r="C3360" s="862" t="s">
        <v>4</v>
      </c>
      <c r="D3360" s="802">
        <f t="shared" si="52"/>
        <v>47.63</v>
      </c>
      <c r="G3360" s="872">
        <v>46.56</v>
      </c>
      <c r="J3360" s="840" t="s">
        <v>15822</v>
      </c>
      <c r="K3360" s="848">
        <f>IFERROR(VLOOKUP(J3360,REAJUSTE!A:AA,27,FALSE),"")</f>
        <v>1.0229999999999999</v>
      </c>
    </row>
    <row r="3361" spans="1:11" ht="15" x14ac:dyDescent="0.2">
      <c r="A3361" s="862">
        <v>2003289</v>
      </c>
      <c r="B3361" s="863" t="s">
        <v>8145</v>
      </c>
      <c r="C3361" s="862" t="s">
        <v>4</v>
      </c>
      <c r="D3361" s="802">
        <f t="shared" si="52"/>
        <v>18.920000000000002</v>
      </c>
      <c r="G3361" s="872">
        <v>18.5</v>
      </c>
      <c r="J3361" s="840" t="s">
        <v>15822</v>
      </c>
      <c r="K3361" s="848">
        <f>IFERROR(VLOOKUP(J3361,REAJUSTE!A:AA,27,FALSE),"")</f>
        <v>1.0229999999999999</v>
      </c>
    </row>
    <row r="3362" spans="1:11" ht="15" x14ac:dyDescent="0.2">
      <c r="A3362" s="862">
        <v>2003338</v>
      </c>
      <c r="B3362" s="863" t="s">
        <v>8146</v>
      </c>
      <c r="C3362" s="862" t="s">
        <v>4</v>
      </c>
      <c r="D3362" s="802">
        <f t="shared" si="52"/>
        <v>23.75</v>
      </c>
      <c r="G3362" s="872">
        <v>23.22</v>
      </c>
      <c r="J3362" s="840" t="s">
        <v>15822</v>
      </c>
      <c r="K3362" s="848">
        <f>IFERROR(VLOOKUP(J3362,REAJUSTE!A:AA,27,FALSE),"")</f>
        <v>1.0229999999999999</v>
      </c>
    </row>
    <row r="3363" spans="1:11" ht="15" x14ac:dyDescent="0.2">
      <c r="A3363" s="862">
        <v>2003290</v>
      </c>
      <c r="B3363" s="863" t="s">
        <v>8147</v>
      </c>
      <c r="C3363" s="862" t="s">
        <v>4</v>
      </c>
      <c r="D3363" s="802">
        <f t="shared" si="52"/>
        <v>15.69</v>
      </c>
      <c r="G3363" s="872">
        <v>15.34</v>
      </c>
      <c r="J3363" s="840" t="s">
        <v>15822</v>
      </c>
      <c r="K3363" s="848">
        <f>IFERROR(VLOOKUP(J3363,REAJUSTE!A:AA,27,FALSE),"")</f>
        <v>1.0229999999999999</v>
      </c>
    </row>
    <row r="3364" spans="1:11" ht="15" x14ac:dyDescent="0.2">
      <c r="A3364" s="862">
        <v>2003300</v>
      </c>
      <c r="B3364" s="863" t="s">
        <v>8148</v>
      </c>
      <c r="C3364" s="862" t="s">
        <v>4</v>
      </c>
      <c r="D3364" s="802">
        <f t="shared" si="52"/>
        <v>8.1</v>
      </c>
      <c r="G3364" s="872">
        <v>7.92</v>
      </c>
      <c r="J3364" s="840" t="s">
        <v>15822</v>
      </c>
      <c r="K3364" s="848">
        <f>IFERROR(VLOOKUP(J3364,REAJUSTE!A:AA,27,FALSE),"")</f>
        <v>1.0229999999999999</v>
      </c>
    </row>
    <row r="3365" spans="1:11" ht="15" x14ac:dyDescent="0.2">
      <c r="A3365" s="862">
        <v>2003299</v>
      </c>
      <c r="B3365" s="863" t="s">
        <v>8149</v>
      </c>
      <c r="C3365" s="862" t="s">
        <v>4</v>
      </c>
      <c r="D3365" s="802">
        <f t="shared" si="52"/>
        <v>10.23</v>
      </c>
      <c r="G3365" s="872">
        <v>10</v>
      </c>
      <c r="J3365" s="840" t="s">
        <v>15822</v>
      </c>
      <c r="K3365" s="848">
        <f>IFERROR(VLOOKUP(J3365,REAJUSTE!A:AA,27,FALSE),"")</f>
        <v>1.0229999999999999</v>
      </c>
    </row>
    <row r="3366" spans="1:11" ht="15" x14ac:dyDescent="0.2">
      <c r="A3366" s="862">
        <v>2003301</v>
      </c>
      <c r="B3366" s="863" t="s">
        <v>8150</v>
      </c>
      <c r="C3366" s="862" t="s">
        <v>4</v>
      </c>
      <c r="D3366" s="802">
        <f t="shared" si="52"/>
        <v>7.09</v>
      </c>
      <c r="G3366" s="872">
        <v>6.94</v>
      </c>
      <c r="J3366" s="840" t="s">
        <v>15822</v>
      </c>
      <c r="K3366" s="848">
        <f>IFERROR(VLOOKUP(J3366,REAJUSTE!A:AA,27,FALSE),"")</f>
        <v>1.0229999999999999</v>
      </c>
    </row>
    <row r="3367" spans="1:11" ht="15" x14ac:dyDescent="0.2">
      <c r="A3367" s="862">
        <v>2004513</v>
      </c>
      <c r="B3367" s="863" t="s">
        <v>8151</v>
      </c>
      <c r="C3367" s="862" t="s">
        <v>4</v>
      </c>
      <c r="D3367" s="802">
        <f t="shared" si="52"/>
        <v>0.12</v>
      </c>
      <c r="G3367" s="872">
        <v>0.12</v>
      </c>
      <c r="J3367" s="840" t="s">
        <v>15822</v>
      </c>
      <c r="K3367" s="848">
        <f>IFERROR(VLOOKUP(J3367,REAJUSTE!A:AA,27,FALSE),"")</f>
        <v>1.0229999999999999</v>
      </c>
    </row>
    <row r="3368" spans="1:11" ht="15" x14ac:dyDescent="0.2">
      <c r="A3368" s="862">
        <v>2003365</v>
      </c>
      <c r="B3368" s="863" t="s">
        <v>28427</v>
      </c>
      <c r="C3368" s="862" t="s">
        <v>4</v>
      </c>
      <c r="D3368" s="802">
        <f t="shared" si="52"/>
        <v>1046.19</v>
      </c>
      <c r="G3368" s="872">
        <v>1022.67</v>
      </c>
      <c r="J3368" s="840" t="s">
        <v>15822</v>
      </c>
      <c r="K3368" s="848">
        <f>IFERROR(VLOOKUP(J3368,REAJUSTE!A:AA,27,FALSE),"")</f>
        <v>1.0229999999999999</v>
      </c>
    </row>
    <row r="3369" spans="1:11" ht="15" x14ac:dyDescent="0.2">
      <c r="A3369" s="862">
        <v>2003364</v>
      </c>
      <c r="B3369" s="863" t="s">
        <v>28428</v>
      </c>
      <c r="C3369" s="862" t="s">
        <v>4</v>
      </c>
      <c r="D3369" s="802">
        <f t="shared" si="52"/>
        <v>893.39</v>
      </c>
      <c r="G3369" s="872">
        <v>873.31</v>
      </c>
      <c r="J3369" s="840" t="s">
        <v>15822</v>
      </c>
      <c r="K3369" s="848">
        <f>IFERROR(VLOOKUP(J3369,REAJUSTE!A:AA,27,FALSE),"")</f>
        <v>1.0229999999999999</v>
      </c>
    </row>
    <row r="3370" spans="1:11" ht="15" x14ac:dyDescent="0.2">
      <c r="A3370" s="862">
        <v>2003097</v>
      </c>
      <c r="B3370" s="863" t="s">
        <v>28429</v>
      </c>
      <c r="C3370" s="862" t="s">
        <v>4</v>
      </c>
      <c r="D3370" s="802">
        <f t="shared" si="52"/>
        <v>1096.95</v>
      </c>
      <c r="G3370" s="872">
        <v>1072.29</v>
      </c>
      <c r="J3370" s="840" t="s">
        <v>15822</v>
      </c>
      <c r="K3370" s="848">
        <f>IFERROR(VLOOKUP(J3370,REAJUSTE!A:AA,27,FALSE),"")</f>
        <v>1.0229999999999999</v>
      </c>
    </row>
    <row r="3371" spans="1:11" ht="15" x14ac:dyDescent="0.2">
      <c r="A3371" s="862">
        <v>2003098</v>
      </c>
      <c r="B3371" s="863" t="s">
        <v>28430</v>
      </c>
      <c r="C3371" s="862" t="s">
        <v>4</v>
      </c>
      <c r="D3371" s="802">
        <f t="shared" si="52"/>
        <v>939.95</v>
      </c>
      <c r="G3371" s="872">
        <v>918.82</v>
      </c>
      <c r="J3371" s="840" t="s">
        <v>15822</v>
      </c>
      <c r="K3371" s="848">
        <f>IFERROR(VLOOKUP(J3371,REAJUSTE!A:AA,27,FALSE),"")</f>
        <v>1.0229999999999999</v>
      </c>
    </row>
    <row r="3372" spans="1:11" ht="15" x14ac:dyDescent="0.2">
      <c r="A3372" s="862">
        <v>2003363</v>
      </c>
      <c r="B3372" s="863" t="s">
        <v>28431</v>
      </c>
      <c r="C3372" s="862" t="s">
        <v>4</v>
      </c>
      <c r="D3372" s="802">
        <f t="shared" si="52"/>
        <v>1136.2</v>
      </c>
      <c r="G3372" s="872">
        <v>1110.6600000000001</v>
      </c>
      <c r="J3372" s="840" t="s">
        <v>15822</v>
      </c>
      <c r="K3372" s="848">
        <f>IFERROR(VLOOKUP(J3372,REAJUSTE!A:AA,27,FALSE),"")</f>
        <v>1.0229999999999999</v>
      </c>
    </row>
    <row r="3373" spans="1:11" ht="15" x14ac:dyDescent="0.2">
      <c r="A3373" s="862">
        <v>2003362</v>
      </c>
      <c r="B3373" s="863" t="s">
        <v>28432</v>
      </c>
      <c r="C3373" s="862" t="s">
        <v>4</v>
      </c>
      <c r="D3373" s="802">
        <f t="shared" si="52"/>
        <v>978.57</v>
      </c>
      <c r="G3373" s="872">
        <v>956.57</v>
      </c>
      <c r="J3373" s="840" t="s">
        <v>15822</v>
      </c>
      <c r="K3373" s="848">
        <f>IFERROR(VLOOKUP(J3373,REAJUSTE!A:AA,27,FALSE),"")</f>
        <v>1.0229999999999999</v>
      </c>
    </row>
    <row r="3374" spans="1:11" ht="15" x14ac:dyDescent="0.2">
      <c r="A3374" s="862">
        <v>2003099</v>
      </c>
      <c r="B3374" s="863" t="s">
        <v>28433</v>
      </c>
      <c r="C3374" s="862" t="s">
        <v>4</v>
      </c>
      <c r="D3374" s="802">
        <f t="shared" si="52"/>
        <v>1191.06</v>
      </c>
      <c r="G3374" s="872">
        <v>1164.29</v>
      </c>
      <c r="J3374" s="840" t="s">
        <v>15822</v>
      </c>
      <c r="K3374" s="848">
        <f>IFERROR(VLOOKUP(J3374,REAJUSTE!A:AA,27,FALSE),"")</f>
        <v>1.0229999999999999</v>
      </c>
    </row>
    <row r="3375" spans="1:11" ht="15" x14ac:dyDescent="0.2">
      <c r="A3375" s="862">
        <v>2003100</v>
      </c>
      <c r="B3375" s="863" t="s">
        <v>28434</v>
      </c>
      <c r="C3375" s="862" t="s">
        <v>4</v>
      </c>
      <c r="D3375" s="802">
        <f t="shared" si="52"/>
        <v>1027.97</v>
      </c>
      <c r="G3375" s="872">
        <v>1004.86</v>
      </c>
      <c r="J3375" s="840" t="s">
        <v>15822</v>
      </c>
      <c r="K3375" s="848">
        <f>IFERROR(VLOOKUP(J3375,REAJUSTE!A:AA,27,FALSE),"")</f>
        <v>1.0229999999999999</v>
      </c>
    </row>
    <row r="3376" spans="1:11" ht="15" x14ac:dyDescent="0.2">
      <c r="A3376" s="862">
        <v>2003361</v>
      </c>
      <c r="B3376" s="863" t="s">
        <v>28435</v>
      </c>
      <c r="C3376" s="862" t="s">
        <v>4</v>
      </c>
      <c r="D3376" s="802">
        <f t="shared" si="52"/>
        <v>1360.5</v>
      </c>
      <c r="G3376" s="872">
        <v>1329.92</v>
      </c>
      <c r="J3376" s="840" t="s">
        <v>15822</v>
      </c>
      <c r="K3376" s="848">
        <f>IFERROR(VLOOKUP(J3376,REAJUSTE!A:AA,27,FALSE),"")</f>
        <v>1.0229999999999999</v>
      </c>
    </row>
    <row r="3377" spans="1:11" ht="15" x14ac:dyDescent="0.2">
      <c r="A3377" s="862">
        <v>2003360</v>
      </c>
      <c r="B3377" s="863" t="s">
        <v>28436</v>
      </c>
      <c r="C3377" s="862" t="s">
        <v>4</v>
      </c>
      <c r="D3377" s="802">
        <f t="shared" si="52"/>
        <v>1191.1400000000001</v>
      </c>
      <c r="G3377" s="872">
        <v>1164.3599999999999</v>
      </c>
      <c r="J3377" s="840" t="s">
        <v>15822</v>
      </c>
      <c r="K3377" s="848">
        <f>IFERROR(VLOOKUP(J3377,REAJUSTE!A:AA,27,FALSE),"")</f>
        <v>1.0229999999999999</v>
      </c>
    </row>
    <row r="3378" spans="1:11" ht="15" x14ac:dyDescent="0.2">
      <c r="A3378" s="862">
        <v>2003101</v>
      </c>
      <c r="B3378" s="863" t="s">
        <v>28437</v>
      </c>
      <c r="C3378" s="862" t="s">
        <v>4</v>
      </c>
      <c r="D3378" s="802">
        <f t="shared" si="52"/>
        <v>1522.27</v>
      </c>
      <c r="G3378" s="872">
        <v>1488.05</v>
      </c>
      <c r="J3378" s="840" t="s">
        <v>15822</v>
      </c>
      <c r="K3378" s="848">
        <f>IFERROR(VLOOKUP(J3378,REAJUSTE!A:AA,27,FALSE),"")</f>
        <v>1.0229999999999999</v>
      </c>
    </row>
    <row r="3379" spans="1:11" ht="15" x14ac:dyDescent="0.2">
      <c r="A3379" s="862">
        <v>2003102</v>
      </c>
      <c r="B3379" s="863" t="s">
        <v>28438</v>
      </c>
      <c r="C3379" s="862" t="s">
        <v>4</v>
      </c>
      <c r="D3379" s="802">
        <f t="shared" si="52"/>
        <v>1341.17</v>
      </c>
      <c r="G3379" s="872">
        <v>1311.02</v>
      </c>
      <c r="J3379" s="840" t="s">
        <v>15822</v>
      </c>
      <c r="K3379" s="848">
        <f>IFERROR(VLOOKUP(J3379,REAJUSTE!A:AA,27,FALSE),"")</f>
        <v>1.0229999999999999</v>
      </c>
    </row>
    <row r="3380" spans="1:11" ht="15" x14ac:dyDescent="0.2">
      <c r="A3380" s="862">
        <v>2003869</v>
      </c>
      <c r="B3380" s="863" t="s">
        <v>8152</v>
      </c>
      <c r="C3380" s="862" t="s">
        <v>4</v>
      </c>
      <c r="D3380" s="802">
        <f t="shared" si="52"/>
        <v>227.6</v>
      </c>
      <c r="G3380" s="872">
        <v>222.49</v>
      </c>
      <c r="J3380" s="840" t="s">
        <v>15822</v>
      </c>
      <c r="K3380" s="848">
        <f>IFERROR(VLOOKUP(J3380,REAJUSTE!A:AA,27,FALSE),"")</f>
        <v>1.0229999999999999</v>
      </c>
    </row>
    <row r="3381" spans="1:11" ht="15" x14ac:dyDescent="0.2">
      <c r="A3381" s="862">
        <v>2003822</v>
      </c>
      <c r="B3381" s="863" t="s">
        <v>8153</v>
      </c>
      <c r="C3381" s="862" t="s">
        <v>4</v>
      </c>
      <c r="D3381" s="802">
        <f t="shared" si="52"/>
        <v>295.62</v>
      </c>
      <c r="G3381" s="872">
        <v>288.98</v>
      </c>
      <c r="J3381" s="840" t="s">
        <v>15822</v>
      </c>
      <c r="K3381" s="848">
        <f>IFERROR(VLOOKUP(J3381,REAJUSTE!A:AA,27,FALSE),"")</f>
        <v>1.0229999999999999</v>
      </c>
    </row>
    <row r="3382" spans="1:11" ht="15" x14ac:dyDescent="0.2">
      <c r="A3382" s="862">
        <v>2003826</v>
      </c>
      <c r="B3382" s="863" t="s">
        <v>8154</v>
      </c>
      <c r="C3382" s="862" t="s">
        <v>4</v>
      </c>
      <c r="D3382" s="802">
        <f t="shared" si="52"/>
        <v>437.49</v>
      </c>
      <c r="G3382" s="872">
        <v>427.66</v>
      </c>
      <c r="J3382" s="840" t="s">
        <v>15822</v>
      </c>
      <c r="K3382" s="848">
        <f>IFERROR(VLOOKUP(J3382,REAJUSTE!A:AA,27,FALSE),"")</f>
        <v>1.0229999999999999</v>
      </c>
    </row>
    <row r="3383" spans="1:11" ht="15" x14ac:dyDescent="0.2">
      <c r="A3383" s="862">
        <v>2003830</v>
      </c>
      <c r="B3383" s="863" t="s">
        <v>8155</v>
      </c>
      <c r="C3383" s="862" t="s">
        <v>4</v>
      </c>
      <c r="D3383" s="802">
        <f t="shared" si="52"/>
        <v>597.30999999999995</v>
      </c>
      <c r="G3383" s="872">
        <v>583.89</v>
      </c>
      <c r="J3383" s="840" t="s">
        <v>15822</v>
      </c>
      <c r="K3383" s="848">
        <f>IFERROR(VLOOKUP(J3383,REAJUSTE!A:AA,27,FALSE),"")</f>
        <v>1.0229999999999999</v>
      </c>
    </row>
    <row r="3384" spans="1:11" ht="15" x14ac:dyDescent="0.2">
      <c r="A3384" s="862">
        <v>2003834</v>
      </c>
      <c r="B3384" s="863" t="s">
        <v>8156</v>
      </c>
      <c r="C3384" s="862" t="s">
        <v>4</v>
      </c>
      <c r="D3384" s="802">
        <f t="shared" si="52"/>
        <v>933.45</v>
      </c>
      <c r="G3384" s="872">
        <v>912.47</v>
      </c>
      <c r="J3384" s="840" t="s">
        <v>15822</v>
      </c>
      <c r="K3384" s="848">
        <f>IFERROR(VLOOKUP(J3384,REAJUSTE!A:AA,27,FALSE),"")</f>
        <v>1.0229999999999999</v>
      </c>
    </row>
    <row r="3385" spans="1:11" ht="15" x14ac:dyDescent="0.2">
      <c r="A3385" s="862">
        <v>2003838</v>
      </c>
      <c r="B3385" s="863" t="s">
        <v>8157</v>
      </c>
      <c r="C3385" s="862" t="s">
        <v>4</v>
      </c>
      <c r="D3385" s="802">
        <f t="shared" si="52"/>
        <v>1394.15</v>
      </c>
      <c r="G3385" s="872">
        <v>1362.81</v>
      </c>
      <c r="J3385" s="840" t="s">
        <v>15822</v>
      </c>
      <c r="K3385" s="848">
        <f>IFERROR(VLOOKUP(J3385,REAJUSTE!A:AA,27,FALSE),"")</f>
        <v>1.0229999999999999</v>
      </c>
    </row>
    <row r="3386" spans="1:11" ht="18" x14ac:dyDescent="0.2">
      <c r="A3386" s="862">
        <v>2003768</v>
      </c>
      <c r="B3386" s="863" t="s">
        <v>8158</v>
      </c>
      <c r="C3386" s="862" t="s">
        <v>4</v>
      </c>
      <c r="D3386" s="802">
        <f t="shared" si="52"/>
        <v>178.27</v>
      </c>
      <c r="G3386" s="872">
        <v>174.27</v>
      </c>
      <c r="J3386" s="840" t="s">
        <v>15822</v>
      </c>
      <c r="K3386" s="848">
        <f>IFERROR(VLOOKUP(J3386,REAJUSTE!A:AA,27,FALSE),"")</f>
        <v>1.0229999999999999</v>
      </c>
    </row>
    <row r="3387" spans="1:11" ht="18" x14ac:dyDescent="0.2">
      <c r="A3387" s="862">
        <v>2003873</v>
      </c>
      <c r="B3387" s="863" t="s">
        <v>8159</v>
      </c>
      <c r="C3387" s="862" t="s">
        <v>4</v>
      </c>
      <c r="D3387" s="802">
        <f t="shared" si="52"/>
        <v>157.21</v>
      </c>
      <c r="G3387" s="872">
        <v>153.68</v>
      </c>
      <c r="J3387" s="840" t="s">
        <v>15822</v>
      </c>
      <c r="K3387" s="848">
        <f>IFERROR(VLOOKUP(J3387,REAJUSTE!A:AA,27,FALSE),"")</f>
        <v>1.0229999999999999</v>
      </c>
    </row>
    <row r="3388" spans="1:11" ht="18" x14ac:dyDescent="0.2">
      <c r="A3388" s="862">
        <v>2003772</v>
      </c>
      <c r="B3388" s="863" t="s">
        <v>8160</v>
      </c>
      <c r="C3388" s="862" t="s">
        <v>4</v>
      </c>
      <c r="D3388" s="802">
        <f t="shared" si="52"/>
        <v>261.47000000000003</v>
      </c>
      <c r="G3388" s="872">
        <v>255.6</v>
      </c>
      <c r="J3388" s="840" t="s">
        <v>15822</v>
      </c>
      <c r="K3388" s="848">
        <f>IFERROR(VLOOKUP(J3388,REAJUSTE!A:AA,27,FALSE),"")</f>
        <v>1.0229999999999999</v>
      </c>
    </row>
    <row r="3389" spans="1:11" ht="18" x14ac:dyDescent="0.2">
      <c r="A3389" s="862">
        <v>2003877</v>
      </c>
      <c r="B3389" s="863" t="s">
        <v>8161</v>
      </c>
      <c r="C3389" s="862" t="s">
        <v>4</v>
      </c>
      <c r="D3389" s="802">
        <f t="shared" si="52"/>
        <v>228.08</v>
      </c>
      <c r="G3389" s="872">
        <v>222.96</v>
      </c>
      <c r="J3389" s="840" t="s">
        <v>15822</v>
      </c>
      <c r="K3389" s="848">
        <f>IFERROR(VLOOKUP(J3389,REAJUSTE!A:AA,27,FALSE),"")</f>
        <v>1.0229999999999999</v>
      </c>
    </row>
    <row r="3390" spans="1:11" ht="18" x14ac:dyDescent="0.2">
      <c r="A3390" s="862">
        <v>2003776</v>
      </c>
      <c r="B3390" s="863" t="s">
        <v>8162</v>
      </c>
      <c r="C3390" s="862" t="s">
        <v>4</v>
      </c>
      <c r="D3390" s="802">
        <f t="shared" si="52"/>
        <v>424.53</v>
      </c>
      <c r="G3390" s="872">
        <v>414.99</v>
      </c>
      <c r="J3390" s="840" t="s">
        <v>15822</v>
      </c>
      <c r="K3390" s="848">
        <f>IFERROR(VLOOKUP(J3390,REAJUSTE!A:AA,27,FALSE),"")</f>
        <v>1.0229999999999999</v>
      </c>
    </row>
    <row r="3391" spans="1:11" ht="18" x14ac:dyDescent="0.2">
      <c r="A3391" s="862">
        <v>2003881</v>
      </c>
      <c r="B3391" s="863" t="s">
        <v>8163</v>
      </c>
      <c r="C3391" s="862" t="s">
        <v>4</v>
      </c>
      <c r="D3391" s="802">
        <f t="shared" si="52"/>
        <v>378.79</v>
      </c>
      <c r="G3391" s="872">
        <v>370.28</v>
      </c>
      <c r="J3391" s="840" t="s">
        <v>15822</v>
      </c>
      <c r="K3391" s="848">
        <f>IFERROR(VLOOKUP(J3391,REAJUSTE!A:AA,27,FALSE),"")</f>
        <v>1.0229999999999999</v>
      </c>
    </row>
    <row r="3392" spans="1:11" ht="18" x14ac:dyDescent="0.2">
      <c r="A3392" s="862">
        <v>2003780</v>
      </c>
      <c r="B3392" s="863" t="s">
        <v>8164</v>
      </c>
      <c r="C3392" s="862" t="s">
        <v>4</v>
      </c>
      <c r="D3392" s="802">
        <f t="shared" si="52"/>
        <v>564.47</v>
      </c>
      <c r="G3392" s="872">
        <v>551.78</v>
      </c>
      <c r="J3392" s="840" t="s">
        <v>15822</v>
      </c>
      <c r="K3392" s="848">
        <f>IFERROR(VLOOKUP(J3392,REAJUSTE!A:AA,27,FALSE),"")</f>
        <v>1.0229999999999999</v>
      </c>
    </row>
    <row r="3393" spans="1:11" ht="18" x14ac:dyDescent="0.2">
      <c r="A3393" s="862">
        <v>2003885</v>
      </c>
      <c r="B3393" s="863" t="s">
        <v>8165</v>
      </c>
      <c r="C3393" s="862" t="s">
        <v>4</v>
      </c>
      <c r="D3393" s="802">
        <f t="shared" si="52"/>
        <v>497.61</v>
      </c>
      <c r="G3393" s="872">
        <v>486.43</v>
      </c>
      <c r="J3393" s="840" t="s">
        <v>15822</v>
      </c>
      <c r="K3393" s="848">
        <f>IFERROR(VLOOKUP(J3393,REAJUSTE!A:AA,27,FALSE),"")</f>
        <v>1.0229999999999999</v>
      </c>
    </row>
    <row r="3394" spans="1:11" ht="18" x14ac:dyDescent="0.2">
      <c r="A3394" s="862">
        <v>2003784</v>
      </c>
      <c r="B3394" s="863" t="s">
        <v>8166</v>
      </c>
      <c r="C3394" s="862" t="s">
        <v>4</v>
      </c>
      <c r="D3394" s="802">
        <f t="shared" si="52"/>
        <v>876.28</v>
      </c>
      <c r="G3394" s="872">
        <v>856.58</v>
      </c>
      <c r="J3394" s="840" t="s">
        <v>15822</v>
      </c>
      <c r="K3394" s="848">
        <f>IFERROR(VLOOKUP(J3394,REAJUSTE!A:AA,27,FALSE),"")</f>
        <v>1.0229999999999999</v>
      </c>
    </row>
    <row r="3395" spans="1:11" ht="18" x14ac:dyDescent="0.2">
      <c r="A3395" s="862">
        <v>2003889</v>
      </c>
      <c r="B3395" s="863" t="s">
        <v>8167</v>
      </c>
      <c r="C3395" s="862" t="s">
        <v>4</v>
      </c>
      <c r="D3395" s="802">
        <f t="shared" si="52"/>
        <v>771.65</v>
      </c>
      <c r="G3395" s="872">
        <v>754.31</v>
      </c>
      <c r="J3395" s="840" t="s">
        <v>15822</v>
      </c>
      <c r="K3395" s="848">
        <f>IFERROR(VLOOKUP(J3395,REAJUSTE!A:AA,27,FALSE),"")</f>
        <v>1.0229999999999999</v>
      </c>
    </row>
    <row r="3396" spans="1:11" ht="15" x14ac:dyDescent="0.2">
      <c r="A3396" s="862">
        <v>2003870</v>
      </c>
      <c r="B3396" s="863" t="s">
        <v>8168</v>
      </c>
      <c r="C3396" s="862" t="s">
        <v>4</v>
      </c>
      <c r="D3396" s="802">
        <f t="shared" si="52"/>
        <v>244.38</v>
      </c>
      <c r="G3396" s="872">
        <v>238.89</v>
      </c>
      <c r="J3396" s="840" t="s">
        <v>15822</v>
      </c>
      <c r="K3396" s="848">
        <f>IFERROR(VLOOKUP(J3396,REAJUSTE!A:AA,27,FALSE),"")</f>
        <v>1.0229999999999999</v>
      </c>
    </row>
    <row r="3397" spans="1:11" ht="15" x14ac:dyDescent="0.2">
      <c r="A3397" s="862">
        <v>2003823</v>
      </c>
      <c r="B3397" s="863" t="s">
        <v>8169</v>
      </c>
      <c r="C3397" s="862" t="s">
        <v>4</v>
      </c>
      <c r="D3397" s="802">
        <f t="shared" si="52"/>
        <v>319.63</v>
      </c>
      <c r="G3397" s="872">
        <v>312.45</v>
      </c>
      <c r="J3397" s="840" t="s">
        <v>15822</v>
      </c>
      <c r="K3397" s="848">
        <f>IFERROR(VLOOKUP(J3397,REAJUSTE!A:AA,27,FALSE),"")</f>
        <v>1.0229999999999999</v>
      </c>
    </row>
    <row r="3398" spans="1:11" ht="15" x14ac:dyDescent="0.2">
      <c r="A3398" s="862">
        <v>2003827</v>
      </c>
      <c r="B3398" s="863" t="s">
        <v>8170</v>
      </c>
      <c r="C3398" s="862" t="s">
        <v>4</v>
      </c>
      <c r="D3398" s="802">
        <f t="shared" si="52"/>
        <v>482.9</v>
      </c>
      <c r="G3398" s="872">
        <v>472.05</v>
      </c>
      <c r="J3398" s="840" t="s">
        <v>15822</v>
      </c>
      <c r="K3398" s="848">
        <f>IFERROR(VLOOKUP(J3398,REAJUSTE!A:AA,27,FALSE),"")</f>
        <v>1.0229999999999999</v>
      </c>
    </row>
    <row r="3399" spans="1:11" ht="15" x14ac:dyDescent="0.2">
      <c r="A3399" s="862">
        <v>2003831</v>
      </c>
      <c r="B3399" s="863" t="s">
        <v>8171</v>
      </c>
      <c r="C3399" s="862" t="s">
        <v>4</v>
      </c>
      <c r="D3399" s="802">
        <f t="shared" si="52"/>
        <v>628.83000000000004</v>
      </c>
      <c r="G3399" s="872">
        <v>614.70000000000005</v>
      </c>
      <c r="J3399" s="840" t="s">
        <v>15822</v>
      </c>
      <c r="K3399" s="848">
        <f>IFERROR(VLOOKUP(J3399,REAJUSTE!A:AA,27,FALSE),"")</f>
        <v>1.0229999999999999</v>
      </c>
    </row>
    <row r="3400" spans="1:11" ht="15" x14ac:dyDescent="0.2">
      <c r="A3400" s="862">
        <v>2003835</v>
      </c>
      <c r="B3400" s="863" t="s">
        <v>8172</v>
      </c>
      <c r="C3400" s="862" t="s">
        <v>4</v>
      </c>
      <c r="D3400" s="802">
        <f t="shared" si="52"/>
        <v>1067.83</v>
      </c>
      <c r="G3400" s="872">
        <v>1043.83</v>
      </c>
      <c r="J3400" s="840" t="s">
        <v>15822</v>
      </c>
      <c r="K3400" s="848">
        <f>IFERROR(VLOOKUP(J3400,REAJUSTE!A:AA,27,FALSE),"")</f>
        <v>1.0229999999999999</v>
      </c>
    </row>
    <row r="3401" spans="1:11" ht="15" x14ac:dyDescent="0.2">
      <c r="A3401" s="862">
        <v>2003839</v>
      </c>
      <c r="B3401" s="863" t="s">
        <v>8173</v>
      </c>
      <c r="C3401" s="862" t="s">
        <v>4</v>
      </c>
      <c r="D3401" s="802">
        <f t="shared" si="52"/>
        <v>1532.73</v>
      </c>
      <c r="G3401" s="872">
        <v>1498.27</v>
      </c>
      <c r="J3401" s="840" t="s">
        <v>15822</v>
      </c>
      <c r="K3401" s="848">
        <f>IFERROR(VLOOKUP(J3401,REAJUSTE!A:AA,27,FALSE),"")</f>
        <v>1.0229999999999999</v>
      </c>
    </row>
    <row r="3402" spans="1:11" ht="18" x14ac:dyDescent="0.2">
      <c r="A3402" s="862">
        <v>2003769</v>
      </c>
      <c r="B3402" s="863" t="s">
        <v>8174</v>
      </c>
      <c r="C3402" s="862" t="s">
        <v>4</v>
      </c>
      <c r="D3402" s="802">
        <f t="shared" si="52"/>
        <v>191.26</v>
      </c>
      <c r="G3402" s="872">
        <v>186.96</v>
      </c>
      <c r="J3402" s="840" t="s">
        <v>15822</v>
      </c>
      <c r="K3402" s="848">
        <f>IFERROR(VLOOKUP(J3402,REAJUSTE!A:AA,27,FALSE),"")</f>
        <v>1.0229999999999999</v>
      </c>
    </row>
    <row r="3403" spans="1:11" ht="18" x14ac:dyDescent="0.2">
      <c r="A3403" s="862">
        <v>2003874</v>
      </c>
      <c r="B3403" s="863" t="s">
        <v>8175</v>
      </c>
      <c r="C3403" s="862" t="s">
        <v>4</v>
      </c>
      <c r="D3403" s="802">
        <f t="shared" ref="D3403:D3466" si="53">TRUNC(G3403*K3403,2)</f>
        <v>170.2</v>
      </c>
      <c r="G3403" s="872">
        <v>166.38</v>
      </c>
      <c r="J3403" s="840" t="s">
        <v>15822</v>
      </c>
      <c r="K3403" s="848">
        <f>IFERROR(VLOOKUP(J3403,REAJUSTE!A:AA,27,FALSE),"")</f>
        <v>1.0229999999999999</v>
      </c>
    </row>
    <row r="3404" spans="1:11" ht="18" x14ac:dyDescent="0.2">
      <c r="A3404" s="862">
        <v>2003773</v>
      </c>
      <c r="B3404" s="863" t="s">
        <v>8176</v>
      </c>
      <c r="C3404" s="862" t="s">
        <v>4</v>
      </c>
      <c r="D3404" s="802">
        <f t="shared" si="53"/>
        <v>313.37</v>
      </c>
      <c r="G3404" s="872">
        <v>306.33</v>
      </c>
      <c r="J3404" s="840" t="s">
        <v>15822</v>
      </c>
      <c r="K3404" s="848">
        <f>IFERROR(VLOOKUP(J3404,REAJUSTE!A:AA,27,FALSE),"")</f>
        <v>1.0229999999999999</v>
      </c>
    </row>
    <row r="3405" spans="1:11" ht="18" x14ac:dyDescent="0.2">
      <c r="A3405" s="862">
        <v>2003878</v>
      </c>
      <c r="B3405" s="863" t="s">
        <v>8177</v>
      </c>
      <c r="C3405" s="862" t="s">
        <v>4</v>
      </c>
      <c r="D3405" s="802">
        <f t="shared" si="53"/>
        <v>280.06</v>
      </c>
      <c r="G3405" s="872">
        <v>273.77</v>
      </c>
      <c r="J3405" s="840" t="s">
        <v>15822</v>
      </c>
      <c r="K3405" s="848">
        <f>IFERROR(VLOOKUP(J3405,REAJUSTE!A:AA,27,FALSE),"")</f>
        <v>1.0229999999999999</v>
      </c>
    </row>
    <row r="3406" spans="1:11" ht="18" x14ac:dyDescent="0.2">
      <c r="A3406" s="862">
        <v>2003777</v>
      </c>
      <c r="B3406" s="863" t="s">
        <v>8178</v>
      </c>
      <c r="C3406" s="862" t="s">
        <v>4</v>
      </c>
      <c r="D3406" s="802">
        <f t="shared" si="53"/>
        <v>476.43</v>
      </c>
      <c r="G3406" s="872">
        <v>465.72</v>
      </c>
      <c r="J3406" s="840" t="s">
        <v>15822</v>
      </c>
      <c r="K3406" s="848">
        <f>IFERROR(VLOOKUP(J3406,REAJUSTE!A:AA,27,FALSE),"")</f>
        <v>1.0229999999999999</v>
      </c>
    </row>
    <row r="3407" spans="1:11" ht="18" x14ac:dyDescent="0.2">
      <c r="A3407" s="862">
        <v>2003882</v>
      </c>
      <c r="B3407" s="863" t="s">
        <v>8179</v>
      </c>
      <c r="C3407" s="862" t="s">
        <v>4</v>
      </c>
      <c r="D3407" s="802">
        <f t="shared" si="53"/>
        <v>430.77</v>
      </c>
      <c r="G3407" s="872">
        <v>421.09</v>
      </c>
      <c r="J3407" s="840" t="s">
        <v>15822</v>
      </c>
      <c r="K3407" s="848">
        <f>IFERROR(VLOOKUP(J3407,REAJUSTE!A:AA,27,FALSE),"")</f>
        <v>1.0229999999999999</v>
      </c>
    </row>
    <row r="3408" spans="1:11" ht="18" x14ac:dyDescent="0.2">
      <c r="A3408" s="862">
        <v>2003781</v>
      </c>
      <c r="B3408" s="863" t="s">
        <v>8180</v>
      </c>
      <c r="C3408" s="862" t="s">
        <v>4</v>
      </c>
      <c r="D3408" s="802">
        <f t="shared" si="53"/>
        <v>681.24</v>
      </c>
      <c r="G3408" s="872">
        <v>665.93</v>
      </c>
      <c r="J3408" s="840" t="s">
        <v>15822</v>
      </c>
      <c r="K3408" s="848">
        <f>IFERROR(VLOOKUP(J3408,REAJUSTE!A:AA,27,FALSE),"")</f>
        <v>1.0229999999999999</v>
      </c>
    </row>
    <row r="3409" spans="1:11" ht="18" x14ac:dyDescent="0.2">
      <c r="A3409" s="862">
        <v>2003886</v>
      </c>
      <c r="B3409" s="863" t="s">
        <v>8181</v>
      </c>
      <c r="C3409" s="862" t="s">
        <v>4</v>
      </c>
      <c r="D3409" s="802">
        <f t="shared" si="53"/>
        <v>614.55999999999995</v>
      </c>
      <c r="G3409" s="872">
        <v>600.75</v>
      </c>
      <c r="J3409" s="840" t="s">
        <v>15822</v>
      </c>
      <c r="K3409" s="848">
        <f>IFERROR(VLOOKUP(J3409,REAJUSTE!A:AA,27,FALSE),"")</f>
        <v>1.0229999999999999</v>
      </c>
    </row>
    <row r="3410" spans="1:11" ht="18" x14ac:dyDescent="0.2">
      <c r="A3410" s="862">
        <v>2003785</v>
      </c>
      <c r="B3410" s="863" t="s">
        <v>8182</v>
      </c>
      <c r="C3410" s="862" t="s">
        <v>4</v>
      </c>
      <c r="D3410" s="802">
        <f t="shared" si="53"/>
        <v>1057.93</v>
      </c>
      <c r="G3410" s="872">
        <v>1034.1500000000001</v>
      </c>
      <c r="J3410" s="840" t="s">
        <v>15822</v>
      </c>
      <c r="K3410" s="848">
        <f>IFERROR(VLOOKUP(J3410,REAJUSTE!A:AA,27,FALSE),"")</f>
        <v>1.0229999999999999</v>
      </c>
    </row>
    <row r="3411" spans="1:11" ht="18" x14ac:dyDescent="0.2">
      <c r="A3411" s="862">
        <v>2003890</v>
      </c>
      <c r="B3411" s="863" t="s">
        <v>8183</v>
      </c>
      <c r="C3411" s="862" t="s">
        <v>4</v>
      </c>
      <c r="D3411" s="802">
        <f t="shared" si="53"/>
        <v>953.57</v>
      </c>
      <c r="G3411" s="872">
        <v>932.14</v>
      </c>
      <c r="J3411" s="840" t="s">
        <v>15822</v>
      </c>
      <c r="K3411" s="848">
        <f>IFERROR(VLOOKUP(J3411,REAJUSTE!A:AA,27,FALSE),"")</f>
        <v>1.0229999999999999</v>
      </c>
    </row>
    <row r="3412" spans="1:11" ht="15" x14ac:dyDescent="0.2">
      <c r="A3412" s="862">
        <v>2003871</v>
      </c>
      <c r="B3412" s="863" t="s">
        <v>8184</v>
      </c>
      <c r="C3412" s="862" t="s">
        <v>4</v>
      </c>
      <c r="D3412" s="802">
        <f t="shared" si="53"/>
        <v>252.13</v>
      </c>
      <c r="G3412" s="872">
        <v>246.47</v>
      </c>
      <c r="J3412" s="840" t="s">
        <v>15822</v>
      </c>
      <c r="K3412" s="848">
        <f>IFERROR(VLOOKUP(J3412,REAJUSTE!A:AA,27,FALSE),"")</f>
        <v>1.0229999999999999</v>
      </c>
    </row>
    <row r="3413" spans="1:11" ht="15" x14ac:dyDescent="0.2">
      <c r="A3413" s="862">
        <v>2003824</v>
      </c>
      <c r="B3413" s="863" t="s">
        <v>8185</v>
      </c>
      <c r="C3413" s="862" t="s">
        <v>4</v>
      </c>
      <c r="D3413" s="802">
        <f t="shared" si="53"/>
        <v>343.88</v>
      </c>
      <c r="G3413" s="872">
        <v>336.15</v>
      </c>
      <c r="J3413" s="840" t="s">
        <v>15822</v>
      </c>
      <c r="K3413" s="848">
        <f>IFERROR(VLOOKUP(J3413,REAJUSTE!A:AA,27,FALSE),"")</f>
        <v>1.0229999999999999</v>
      </c>
    </row>
    <row r="3414" spans="1:11" ht="15" x14ac:dyDescent="0.2">
      <c r="A3414" s="862">
        <v>2003828</v>
      </c>
      <c r="B3414" s="863" t="s">
        <v>8186</v>
      </c>
      <c r="C3414" s="862" t="s">
        <v>4</v>
      </c>
      <c r="D3414" s="802">
        <f t="shared" si="53"/>
        <v>724.36</v>
      </c>
      <c r="G3414" s="872">
        <v>708.08</v>
      </c>
      <c r="J3414" s="840" t="s">
        <v>15822</v>
      </c>
      <c r="K3414" s="848">
        <f>IFERROR(VLOOKUP(J3414,REAJUSTE!A:AA,27,FALSE),"")</f>
        <v>1.0229999999999999</v>
      </c>
    </row>
    <row r="3415" spans="1:11" ht="15" x14ac:dyDescent="0.2">
      <c r="A3415" s="862">
        <v>2003832</v>
      </c>
      <c r="B3415" s="863" t="s">
        <v>8187</v>
      </c>
      <c r="C3415" s="862" t="s">
        <v>4</v>
      </c>
      <c r="D3415" s="802">
        <f t="shared" si="53"/>
        <v>717.24</v>
      </c>
      <c r="G3415" s="872">
        <v>701.12</v>
      </c>
      <c r="J3415" s="840" t="s">
        <v>15822</v>
      </c>
      <c r="K3415" s="848">
        <f>IFERROR(VLOOKUP(J3415,REAJUSTE!A:AA,27,FALSE),"")</f>
        <v>1.0229999999999999</v>
      </c>
    </row>
    <row r="3416" spans="1:11" ht="15" x14ac:dyDescent="0.2">
      <c r="A3416" s="862">
        <v>2003836</v>
      </c>
      <c r="B3416" s="863" t="s">
        <v>8188</v>
      </c>
      <c r="C3416" s="862" t="s">
        <v>4</v>
      </c>
      <c r="D3416" s="802">
        <f t="shared" si="53"/>
        <v>1358.5</v>
      </c>
      <c r="G3416" s="872">
        <v>1327.96</v>
      </c>
      <c r="J3416" s="840" t="s">
        <v>15822</v>
      </c>
      <c r="K3416" s="848">
        <f>IFERROR(VLOOKUP(J3416,REAJUSTE!A:AA,27,FALSE),"")</f>
        <v>1.0229999999999999</v>
      </c>
    </row>
    <row r="3417" spans="1:11" ht="15" x14ac:dyDescent="0.2">
      <c r="A3417" s="862">
        <v>2003840</v>
      </c>
      <c r="B3417" s="863" t="s">
        <v>8189</v>
      </c>
      <c r="C3417" s="862" t="s">
        <v>4</v>
      </c>
      <c r="D3417" s="802">
        <f t="shared" si="53"/>
        <v>1803.48</v>
      </c>
      <c r="G3417" s="872">
        <v>1762.94</v>
      </c>
      <c r="J3417" s="840" t="s">
        <v>15822</v>
      </c>
      <c r="K3417" s="848">
        <f>IFERROR(VLOOKUP(J3417,REAJUSTE!A:AA,27,FALSE),"")</f>
        <v>1.0229999999999999</v>
      </c>
    </row>
    <row r="3418" spans="1:11" ht="18" x14ac:dyDescent="0.2">
      <c r="A3418" s="862">
        <v>2003770</v>
      </c>
      <c r="B3418" s="863" t="s">
        <v>8190</v>
      </c>
      <c r="C3418" s="862" t="s">
        <v>4</v>
      </c>
      <c r="D3418" s="802">
        <f t="shared" si="53"/>
        <v>256.13</v>
      </c>
      <c r="G3418" s="872">
        <v>250.38</v>
      </c>
      <c r="J3418" s="840" t="s">
        <v>15822</v>
      </c>
      <c r="K3418" s="848">
        <f>IFERROR(VLOOKUP(J3418,REAJUSTE!A:AA,27,FALSE),"")</f>
        <v>1.0229999999999999</v>
      </c>
    </row>
    <row r="3419" spans="1:11" ht="18" x14ac:dyDescent="0.2">
      <c r="A3419" s="862">
        <v>2003875</v>
      </c>
      <c r="B3419" s="863" t="s">
        <v>8191</v>
      </c>
      <c r="C3419" s="862" t="s">
        <v>4</v>
      </c>
      <c r="D3419" s="802">
        <f t="shared" si="53"/>
        <v>235.17</v>
      </c>
      <c r="G3419" s="872">
        <v>229.89</v>
      </c>
      <c r="J3419" s="840" t="s">
        <v>15822</v>
      </c>
      <c r="K3419" s="848">
        <f>IFERROR(VLOOKUP(J3419,REAJUSTE!A:AA,27,FALSE),"")</f>
        <v>1.0229999999999999</v>
      </c>
    </row>
    <row r="3420" spans="1:11" ht="18" x14ac:dyDescent="0.2">
      <c r="A3420" s="862">
        <v>2003774</v>
      </c>
      <c r="B3420" s="863" t="s">
        <v>8192</v>
      </c>
      <c r="C3420" s="862" t="s">
        <v>4</v>
      </c>
      <c r="D3420" s="802">
        <f t="shared" si="53"/>
        <v>416.52</v>
      </c>
      <c r="G3420" s="872">
        <v>407.16</v>
      </c>
      <c r="J3420" s="840" t="s">
        <v>15822</v>
      </c>
      <c r="K3420" s="848">
        <f>IFERROR(VLOOKUP(J3420,REAJUSTE!A:AA,27,FALSE),"")</f>
        <v>1.0229999999999999</v>
      </c>
    </row>
    <row r="3421" spans="1:11" ht="18" x14ac:dyDescent="0.2">
      <c r="A3421" s="862">
        <v>2003879</v>
      </c>
      <c r="B3421" s="863" t="s">
        <v>8193</v>
      </c>
      <c r="C3421" s="862" t="s">
        <v>4</v>
      </c>
      <c r="D3421" s="802">
        <f t="shared" si="53"/>
        <v>379.25</v>
      </c>
      <c r="G3421" s="872">
        <v>370.73</v>
      </c>
      <c r="J3421" s="840" t="s">
        <v>15822</v>
      </c>
      <c r="K3421" s="848">
        <f>IFERROR(VLOOKUP(J3421,REAJUSTE!A:AA,27,FALSE),"")</f>
        <v>1.0229999999999999</v>
      </c>
    </row>
    <row r="3422" spans="1:11" ht="18" x14ac:dyDescent="0.2">
      <c r="A3422" s="862">
        <v>2003778</v>
      </c>
      <c r="B3422" s="863" t="s">
        <v>8194</v>
      </c>
      <c r="C3422" s="862" t="s">
        <v>4</v>
      </c>
      <c r="D3422" s="802">
        <f t="shared" si="53"/>
        <v>579.57000000000005</v>
      </c>
      <c r="G3422" s="872">
        <v>566.54</v>
      </c>
      <c r="J3422" s="840" t="s">
        <v>15822</v>
      </c>
      <c r="K3422" s="848">
        <f>IFERROR(VLOOKUP(J3422,REAJUSTE!A:AA,27,FALSE),"")</f>
        <v>1.0229999999999999</v>
      </c>
    </row>
    <row r="3423" spans="1:11" ht="18" x14ac:dyDescent="0.2">
      <c r="A3423" s="862">
        <v>2003883</v>
      </c>
      <c r="B3423" s="863" t="s">
        <v>8195</v>
      </c>
      <c r="C3423" s="862" t="s">
        <v>4</v>
      </c>
      <c r="D3423" s="802">
        <f t="shared" si="53"/>
        <v>521.29</v>
      </c>
      <c r="G3423" s="872">
        <v>509.57</v>
      </c>
      <c r="J3423" s="840" t="s">
        <v>15822</v>
      </c>
      <c r="K3423" s="848">
        <f>IFERROR(VLOOKUP(J3423,REAJUSTE!A:AA,27,FALSE),"")</f>
        <v>1.0229999999999999</v>
      </c>
    </row>
    <row r="3424" spans="1:11" ht="18" x14ac:dyDescent="0.2">
      <c r="A3424" s="862">
        <v>2003782</v>
      </c>
      <c r="B3424" s="863" t="s">
        <v>8196</v>
      </c>
      <c r="C3424" s="862" t="s">
        <v>4</v>
      </c>
      <c r="D3424" s="802">
        <f t="shared" si="53"/>
        <v>866.04</v>
      </c>
      <c r="G3424" s="872">
        <v>846.57</v>
      </c>
      <c r="J3424" s="840" t="s">
        <v>15822</v>
      </c>
      <c r="K3424" s="848">
        <f>IFERROR(VLOOKUP(J3424,REAJUSTE!A:AA,27,FALSE),"")</f>
        <v>1.0229999999999999</v>
      </c>
    </row>
    <row r="3425" spans="1:11" ht="18" x14ac:dyDescent="0.2">
      <c r="A3425" s="862">
        <v>2003887</v>
      </c>
      <c r="B3425" s="863" t="s">
        <v>8197</v>
      </c>
      <c r="C3425" s="862" t="s">
        <v>4</v>
      </c>
      <c r="D3425" s="802">
        <f t="shared" si="53"/>
        <v>776.95</v>
      </c>
      <c r="G3425" s="872">
        <v>759.49</v>
      </c>
      <c r="J3425" s="840" t="s">
        <v>15822</v>
      </c>
      <c r="K3425" s="848">
        <f>IFERROR(VLOOKUP(J3425,REAJUSTE!A:AA,27,FALSE),"")</f>
        <v>1.0229999999999999</v>
      </c>
    </row>
    <row r="3426" spans="1:11" ht="18" x14ac:dyDescent="0.2">
      <c r="A3426" s="862">
        <v>2003786</v>
      </c>
      <c r="B3426" s="863" t="s">
        <v>8198</v>
      </c>
      <c r="C3426" s="862" t="s">
        <v>4</v>
      </c>
      <c r="D3426" s="802">
        <f t="shared" si="53"/>
        <v>1355.83</v>
      </c>
      <c r="G3426" s="872">
        <v>1325.35</v>
      </c>
      <c r="J3426" s="840" t="s">
        <v>15822</v>
      </c>
      <c r="K3426" s="848">
        <f>IFERROR(VLOOKUP(J3426,REAJUSTE!A:AA,27,FALSE),"")</f>
        <v>1.0229999999999999</v>
      </c>
    </row>
    <row r="3427" spans="1:11" ht="18" x14ac:dyDescent="0.2">
      <c r="A3427" s="862">
        <v>2003891</v>
      </c>
      <c r="B3427" s="863" t="s">
        <v>8199</v>
      </c>
      <c r="C3427" s="862" t="s">
        <v>4</v>
      </c>
      <c r="D3427" s="802">
        <f t="shared" si="53"/>
        <v>1217.51</v>
      </c>
      <c r="G3427" s="872">
        <v>1190.1400000000001</v>
      </c>
      <c r="J3427" s="840" t="s">
        <v>15822</v>
      </c>
      <c r="K3427" s="848">
        <f>IFERROR(VLOOKUP(J3427,REAJUSTE!A:AA,27,FALSE),"")</f>
        <v>1.0229999999999999</v>
      </c>
    </row>
    <row r="3428" spans="1:11" ht="15" x14ac:dyDescent="0.2">
      <c r="A3428" s="862">
        <v>2003872</v>
      </c>
      <c r="B3428" s="863" t="s">
        <v>8200</v>
      </c>
      <c r="C3428" s="862" t="s">
        <v>4</v>
      </c>
      <c r="D3428" s="802">
        <f t="shared" si="53"/>
        <v>354.38</v>
      </c>
      <c r="G3428" s="872">
        <v>346.42</v>
      </c>
      <c r="J3428" s="840" t="s">
        <v>15822</v>
      </c>
      <c r="K3428" s="848">
        <f>IFERROR(VLOOKUP(J3428,REAJUSTE!A:AA,27,FALSE),"")</f>
        <v>1.0229999999999999</v>
      </c>
    </row>
    <row r="3429" spans="1:11" ht="15" x14ac:dyDescent="0.2">
      <c r="A3429" s="862">
        <v>2003825</v>
      </c>
      <c r="B3429" s="863" t="s">
        <v>8201</v>
      </c>
      <c r="C3429" s="862" t="s">
        <v>4</v>
      </c>
      <c r="D3429" s="802">
        <f t="shared" si="53"/>
        <v>432.12</v>
      </c>
      <c r="G3429" s="872">
        <v>422.41</v>
      </c>
      <c r="J3429" s="840" t="s">
        <v>15822</v>
      </c>
      <c r="K3429" s="848">
        <f>IFERROR(VLOOKUP(J3429,REAJUSTE!A:AA,27,FALSE),"")</f>
        <v>1.0229999999999999</v>
      </c>
    </row>
    <row r="3430" spans="1:11" ht="15" x14ac:dyDescent="0.2">
      <c r="A3430" s="862">
        <v>2003829</v>
      </c>
      <c r="B3430" s="863" t="s">
        <v>8202</v>
      </c>
      <c r="C3430" s="862" t="s">
        <v>4</v>
      </c>
      <c r="D3430" s="802">
        <f t="shared" si="53"/>
        <v>803.99</v>
      </c>
      <c r="G3430" s="872">
        <v>785.92</v>
      </c>
      <c r="J3430" s="840" t="s">
        <v>15822</v>
      </c>
      <c r="K3430" s="848">
        <f>IFERROR(VLOOKUP(J3430,REAJUSTE!A:AA,27,FALSE),"")</f>
        <v>1.0229999999999999</v>
      </c>
    </row>
    <row r="3431" spans="1:11" ht="15" x14ac:dyDescent="0.2">
      <c r="A3431" s="862">
        <v>2003833</v>
      </c>
      <c r="B3431" s="863" t="s">
        <v>8203</v>
      </c>
      <c r="C3431" s="862" t="s">
        <v>4</v>
      </c>
      <c r="D3431" s="802">
        <f t="shared" si="53"/>
        <v>1052.45</v>
      </c>
      <c r="G3431" s="872">
        <v>1028.79</v>
      </c>
      <c r="J3431" s="840" t="s">
        <v>15822</v>
      </c>
      <c r="K3431" s="848">
        <f>IFERROR(VLOOKUP(J3431,REAJUSTE!A:AA,27,FALSE),"")</f>
        <v>1.0229999999999999</v>
      </c>
    </row>
    <row r="3432" spans="1:11" ht="15" x14ac:dyDescent="0.2">
      <c r="A3432" s="862">
        <v>2003837</v>
      </c>
      <c r="B3432" s="863" t="s">
        <v>8204</v>
      </c>
      <c r="C3432" s="862" t="s">
        <v>4</v>
      </c>
      <c r="D3432" s="802">
        <f t="shared" si="53"/>
        <v>1533.64</v>
      </c>
      <c r="G3432" s="872">
        <v>1499.16</v>
      </c>
      <c r="J3432" s="840" t="s">
        <v>15822</v>
      </c>
      <c r="K3432" s="848">
        <f>IFERROR(VLOOKUP(J3432,REAJUSTE!A:AA,27,FALSE),"")</f>
        <v>1.0229999999999999</v>
      </c>
    </row>
    <row r="3433" spans="1:11" ht="15" x14ac:dyDescent="0.2">
      <c r="A3433" s="862">
        <v>2003841</v>
      </c>
      <c r="B3433" s="863" t="s">
        <v>8205</v>
      </c>
      <c r="C3433" s="862" t="s">
        <v>4</v>
      </c>
      <c r="D3433" s="802">
        <f t="shared" si="53"/>
        <v>2310.59</v>
      </c>
      <c r="G3433" s="872">
        <v>2258.65</v>
      </c>
      <c r="J3433" s="840" t="s">
        <v>15822</v>
      </c>
      <c r="K3433" s="848">
        <f>IFERROR(VLOOKUP(J3433,REAJUSTE!A:AA,27,FALSE),"")</f>
        <v>1.0229999999999999</v>
      </c>
    </row>
    <row r="3434" spans="1:11" ht="18" x14ac:dyDescent="0.2">
      <c r="A3434" s="862">
        <v>2003771</v>
      </c>
      <c r="B3434" s="863" t="s">
        <v>8206</v>
      </c>
      <c r="C3434" s="862" t="s">
        <v>4</v>
      </c>
      <c r="D3434" s="802">
        <f t="shared" si="53"/>
        <v>307.41000000000003</v>
      </c>
      <c r="G3434" s="872">
        <v>300.5</v>
      </c>
      <c r="J3434" s="840" t="s">
        <v>15822</v>
      </c>
      <c r="K3434" s="848">
        <f>IFERROR(VLOOKUP(J3434,REAJUSTE!A:AA,27,FALSE),"")</f>
        <v>1.0229999999999999</v>
      </c>
    </row>
    <row r="3435" spans="1:11" ht="18" x14ac:dyDescent="0.2">
      <c r="A3435" s="862">
        <v>2003876</v>
      </c>
      <c r="B3435" s="863" t="s">
        <v>8207</v>
      </c>
      <c r="C3435" s="862" t="s">
        <v>4</v>
      </c>
      <c r="D3435" s="802">
        <f t="shared" si="53"/>
        <v>282.42</v>
      </c>
      <c r="G3435" s="872">
        <v>276.08</v>
      </c>
      <c r="J3435" s="840" t="s">
        <v>15822</v>
      </c>
      <c r="K3435" s="848">
        <f>IFERROR(VLOOKUP(J3435,REAJUSTE!A:AA,27,FALSE),"")</f>
        <v>1.0229999999999999</v>
      </c>
    </row>
    <row r="3436" spans="1:11" ht="18" x14ac:dyDescent="0.2">
      <c r="A3436" s="862">
        <v>2003775</v>
      </c>
      <c r="B3436" s="863" t="s">
        <v>8208</v>
      </c>
      <c r="C3436" s="862" t="s">
        <v>4</v>
      </c>
      <c r="D3436" s="802">
        <f t="shared" si="53"/>
        <v>479.25</v>
      </c>
      <c r="G3436" s="872">
        <v>468.48</v>
      </c>
      <c r="J3436" s="840" t="s">
        <v>15822</v>
      </c>
      <c r="K3436" s="848">
        <f>IFERROR(VLOOKUP(J3436,REAJUSTE!A:AA,27,FALSE),"")</f>
        <v>1.0229999999999999</v>
      </c>
    </row>
    <row r="3437" spans="1:11" ht="18" x14ac:dyDescent="0.2">
      <c r="A3437" s="862">
        <v>2003880</v>
      </c>
      <c r="B3437" s="863" t="s">
        <v>8209</v>
      </c>
      <c r="C3437" s="862" t="s">
        <v>4</v>
      </c>
      <c r="D3437" s="802">
        <f t="shared" si="53"/>
        <v>434.13</v>
      </c>
      <c r="G3437" s="872">
        <v>424.37</v>
      </c>
      <c r="J3437" s="840" t="s">
        <v>15822</v>
      </c>
      <c r="K3437" s="848">
        <f>IFERROR(VLOOKUP(J3437,REAJUSTE!A:AA,27,FALSE),"")</f>
        <v>1.0229999999999999</v>
      </c>
    </row>
    <row r="3438" spans="1:11" ht="18" x14ac:dyDescent="0.2">
      <c r="A3438" s="862">
        <v>2003779</v>
      </c>
      <c r="B3438" s="863" t="s">
        <v>8210</v>
      </c>
      <c r="C3438" s="862" t="s">
        <v>4</v>
      </c>
      <c r="D3438" s="802">
        <f t="shared" si="53"/>
        <v>713.19</v>
      </c>
      <c r="G3438" s="872">
        <v>697.16</v>
      </c>
      <c r="J3438" s="840" t="s">
        <v>15822</v>
      </c>
      <c r="K3438" s="848">
        <f>IFERROR(VLOOKUP(J3438,REAJUSTE!A:AA,27,FALSE),"")</f>
        <v>1.0229999999999999</v>
      </c>
    </row>
    <row r="3439" spans="1:11" ht="18" x14ac:dyDescent="0.2">
      <c r="A3439" s="862">
        <v>2003884</v>
      </c>
      <c r="B3439" s="863" t="s">
        <v>8211</v>
      </c>
      <c r="C3439" s="862" t="s">
        <v>4</v>
      </c>
      <c r="D3439" s="802">
        <f t="shared" si="53"/>
        <v>645.16</v>
      </c>
      <c r="G3439" s="872">
        <v>630.66</v>
      </c>
      <c r="J3439" s="840" t="s">
        <v>15822</v>
      </c>
      <c r="K3439" s="848">
        <f>IFERROR(VLOOKUP(J3439,REAJUSTE!A:AA,27,FALSE),"")</f>
        <v>1.0229999999999999</v>
      </c>
    </row>
    <row r="3440" spans="1:11" ht="18" x14ac:dyDescent="0.2">
      <c r="A3440" s="862">
        <v>2003783</v>
      </c>
      <c r="B3440" s="863" t="s">
        <v>8212</v>
      </c>
      <c r="C3440" s="862" t="s">
        <v>4</v>
      </c>
      <c r="D3440" s="802">
        <f t="shared" si="53"/>
        <v>1019.47</v>
      </c>
      <c r="G3440" s="872">
        <v>996.55</v>
      </c>
      <c r="J3440" s="840" t="s">
        <v>15822</v>
      </c>
      <c r="K3440" s="848">
        <f>IFERROR(VLOOKUP(J3440,REAJUSTE!A:AA,27,FALSE),"")</f>
        <v>1.0229999999999999</v>
      </c>
    </row>
    <row r="3441" spans="1:11" ht="18" x14ac:dyDescent="0.2">
      <c r="A3441" s="862">
        <v>2003888</v>
      </c>
      <c r="B3441" s="863" t="s">
        <v>8213</v>
      </c>
      <c r="C3441" s="862" t="s">
        <v>4</v>
      </c>
      <c r="D3441" s="802">
        <f t="shared" si="53"/>
        <v>918.39</v>
      </c>
      <c r="G3441" s="872">
        <v>897.75</v>
      </c>
      <c r="J3441" s="840" t="s">
        <v>15822</v>
      </c>
      <c r="K3441" s="848">
        <f>IFERROR(VLOOKUP(J3441,REAJUSTE!A:AA,27,FALSE),"")</f>
        <v>1.0229999999999999</v>
      </c>
    </row>
    <row r="3442" spans="1:11" ht="18" x14ac:dyDescent="0.2">
      <c r="A3442" s="862">
        <v>2003787</v>
      </c>
      <c r="B3442" s="863" t="s">
        <v>8214</v>
      </c>
      <c r="C3442" s="862" t="s">
        <v>4</v>
      </c>
      <c r="D3442" s="802">
        <f t="shared" si="53"/>
        <v>1591.62</v>
      </c>
      <c r="G3442" s="872">
        <v>1555.84</v>
      </c>
      <c r="J3442" s="840" t="s">
        <v>15822</v>
      </c>
      <c r="K3442" s="848">
        <f>IFERROR(VLOOKUP(J3442,REAJUSTE!A:AA,27,FALSE),"")</f>
        <v>1.0229999999999999</v>
      </c>
    </row>
    <row r="3443" spans="1:11" ht="18" x14ac:dyDescent="0.2">
      <c r="A3443" s="862">
        <v>2003892</v>
      </c>
      <c r="B3443" s="863" t="s">
        <v>8215</v>
      </c>
      <c r="C3443" s="862" t="s">
        <v>4</v>
      </c>
      <c r="D3443" s="802">
        <f t="shared" si="53"/>
        <v>1448.59</v>
      </c>
      <c r="G3443" s="872">
        <v>1416.03</v>
      </c>
      <c r="J3443" s="840" t="s">
        <v>15822</v>
      </c>
      <c r="K3443" s="848">
        <f>IFERROR(VLOOKUP(J3443,REAJUSTE!A:AA,27,FALSE),"")</f>
        <v>1.0229999999999999</v>
      </c>
    </row>
    <row r="3444" spans="1:11" ht="18" x14ac:dyDescent="0.2">
      <c r="A3444" s="862">
        <v>2003851</v>
      </c>
      <c r="B3444" s="863" t="s">
        <v>8216</v>
      </c>
      <c r="C3444" s="862" t="s">
        <v>4</v>
      </c>
      <c r="D3444" s="802">
        <f t="shared" si="53"/>
        <v>92.39</v>
      </c>
      <c r="G3444" s="872">
        <v>90.32</v>
      </c>
      <c r="J3444" s="840" t="s">
        <v>15822</v>
      </c>
      <c r="K3444" s="848">
        <f>IFERROR(VLOOKUP(J3444,REAJUSTE!A:AA,27,FALSE),"")</f>
        <v>1.0229999999999999</v>
      </c>
    </row>
    <row r="3445" spans="1:11" ht="15" x14ac:dyDescent="0.2">
      <c r="A3445" s="862">
        <v>2003935</v>
      </c>
      <c r="B3445" s="863" t="s">
        <v>8217</v>
      </c>
      <c r="C3445" s="862" t="s">
        <v>4</v>
      </c>
      <c r="D3445" s="802">
        <f t="shared" si="53"/>
        <v>10.17</v>
      </c>
      <c r="G3445" s="872">
        <v>9.9499999999999993</v>
      </c>
      <c r="J3445" s="840" t="s">
        <v>15822</v>
      </c>
      <c r="K3445" s="848">
        <f>IFERROR(VLOOKUP(J3445,REAJUSTE!A:AA,27,FALSE),"")</f>
        <v>1.0229999999999999</v>
      </c>
    </row>
    <row r="3446" spans="1:11" ht="15" x14ac:dyDescent="0.2">
      <c r="A3446" s="862">
        <v>2003934</v>
      </c>
      <c r="B3446" s="863" t="s">
        <v>8218</v>
      </c>
      <c r="C3446" s="862" t="s">
        <v>4</v>
      </c>
      <c r="D3446" s="802">
        <f t="shared" si="53"/>
        <v>14.59</v>
      </c>
      <c r="G3446" s="872">
        <v>14.27</v>
      </c>
      <c r="J3446" s="840" t="s">
        <v>15822</v>
      </c>
      <c r="K3446" s="848">
        <f>IFERROR(VLOOKUP(J3446,REAJUSTE!A:AA,27,FALSE),"")</f>
        <v>1.0229999999999999</v>
      </c>
    </row>
    <row r="3447" spans="1:11" ht="15" x14ac:dyDescent="0.2">
      <c r="A3447" s="862">
        <v>2003990</v>
      </c>
      <c r="B3447" s="863" t="s">
        <v>8219</v>
      </c>
      <c r="C3447" s="862" t="s">
        <v>4</v>
      </c>
      <c r="D3447" s="802">
        <f t="shared" si="53"/>
        <v>1416.08</v>
      </c>
      <c r="G3447" s="872">
        <v>1384.25</v>
      </c>
      <c r="J3447" s="840" t="s">
        <v>15822</v>
      </c>
      <c r="K3447" s="848">
        <f>IFERROR(VLOOKUP(J3447,REAJUSTE!A:AA,27,FALSE),"")</f>
        <v>1.0229999999999999</v>
      </c>
    </row>
    <row r="3448" spans="1:11" ht="15" x14ac:dyDescent="0.2">
      <c r="A3448" s="862">
        <v>2003991</v>
      </c>
      <c r="B3448" s="863" t="s">
        <v>8220</v>
      </c>
      <c r="C3448" s="862" t="s">
        <v>4</v>
      </c>
      <c r="D3448" s="802">
        <f t="shared" si="53"/>
        <v>1423</v>
      </c>
      <c r="G3448" s="872">
        <v>1391.01</v>
      </c>
      <c r="J3448" s="840" t="s">
        <v>15822</v>
      </c>
      <c r="K3448" s="848">
        <f>IFERROR(VLOOKUP(J3448,REAJUSTE!A:AA,27,FALSE),"")</f>
        <v>1.0229999999999999</v>
      </c>
    </row>
    <row r="3449" spans="1:11" ht="15" x14ac:dyDescent="0.2">
      <c r="A3449" s="862">
        <v>2003992</v>
      </c>
      <c r="B3449" s="863" t="s">
        <v>8221</v>
      </c>
      <c r="C3449" s="862" t="s">
        <v>4</v>
      </c>
      <c r="D3449" s="802">
        <f t="shared" si="53"/>
        <v>1928.5</v>
      </c>
      <c r="G3449" s="872">
        <v>1885.15</v>
      </c>
      <c r="J3449" s="840" t="s">
        <v>15822</v>
      </c>
      <c r="K3449" s="848">
        <f>IFERROR(VLOOKUP(J3449,REAJUSTE!A:AA,27,FALSE),"")</f>
        <v>1.0229999999999999</v>
      </c>
    </row>
    <row r="3450" spans="1:11" ht="15" x14ac:dyDescent="0.2">
      <c r="A3450" s="862">
        <v>2003993</v>
      </c>
      <c r="B3450" s="863" t="s">
        <v>8222</v>
      </c>
      <c r="C3450" s="862" t="s">
        <v>4</v>
      </c>
      <c r="D3450" s="802">
        <f t="shared" si="53"/>
        <v>2141.5500000000002</v>
      </c>
      <c r="G3450" s="872">
        <v>2093.41</v>
      </c>
      <c r="J3450" s="840" t="s">
        <v>15822</v>
      </c>
      <c r="K3450" s="848">
        <f>IFERROR(VLOOKUP(J3450,REAJUSTE!A:AA,27,FALSE),"")</f>
        <v>1.0229999999999999</v>
      </c>
    </row>
    <row r="3451" spans="1:11" ht="15" x14ac:dyDescent="0.2">
      <c r="A3451" s="862">
        <v>2003983</v>
      </c>
      <c r="B3451" s="863" t="s">
        <v>8223</v>
      </c>
      <c r="C3451" s="862" t="s">
        <v>4</v>
      </c>
      <c r="D3451" s="802">
        <f t="shared" si="53"/>
        <v>225.01</v>
      </c>
      <c r="G3451" s="872">
        <v>219.96</v>
      </c>
      <c r="J3451" s="840" t="s">
        <v>15822</v>
      </c>
      <c r="K3451" s="848">
        <f>IFERROR(VLOOKUP(J3451,REAJUSTE!A:AA,27,FALSE),"")</f>
        <v>1.0229999999999999</v>
      </c>
    </row>
    <row r="3452" spans="1:11" ht="15" x14ac:dyDescent="0.2">
      <c r="A3452" s="862">
        <v>2003984</v>
      </c>
      <c r="B3452" s="863" t="s">
        <v>8224</v>
      </c>
      <c r="C3452" s="862" t="s">
        <v>4</v>
      </c>
      <c r="D3452" s="802">
        <f t="shared" si="53"/>
        <v>278.79000000000002</v>
      </c>
      <c r="G3452" s="872">
        <v>272.52999999999997</v>
      </c>
      <c r="J3452" s="840" t="s">
        <v>15822</v>
      </c>
      <c r="K3452" s="848">
        <f>IFERROR(VLOOKUP(J3452,REAJUSTE!A:AA,27,FALSE),"")</f>
        <v>1.0229999999999999</v>
      </c>
    </row>
    <row r="3453" spans="1:11" ht="15" x14ac:dyDescent="0.2">
      <c r="A3453" s="862">
        <v>2003985</v>
      </c>
      <c r="B3453" s="863" t="s">
        <v>8225</v>
      </c>
      <c r="C3453" s="862" t="s">
        <v>4</v>
      </c>
      <c r="D3453" s="802">
        <f t="shared" si="53"/>
        <v>372.06</v>
      </c>
      <c r="G3453" s="872">
        <v>363.7</v>
      </c>
      <c r="J3453" s="840" t="s">
        <v>15822</v>
      </c>
      <c r="K3453" s="848">
        <f>IFERROR(VLOOKUP(J3453,REAJUSTE!A:AA,27,FALSE),"")</f>
        <v>1.0229999999999999</v>
      </c>
    </row>
    <row r="3454" spans="1:11" ht="15" x14ac:dyDescent="0.2">
      <c r="A3454" s="862">
        <v>2003986</v>
      </c>
      <c r="B3454" s="863" t="s">
        <v>8226</v>
      </c>
      <c r="C3454" s="862" t="s">
        <v>4</v>
      </c>
      <c r="D3454" s="802">
        <f t="shared" si="53"/>
        <v>541.96</v>
      </c>
      <c r="G3454" s="872">
        <v>529.78</v>
      </c>
      <c r="J3454" s="840" t="s">
        <v>15822</v>
      </c>
      <c r="K3454" s="848">
        <f>IFERROR(VLOOKUP(J3454,REAJUSTE!A:AA,27,FALSE),"")</f>
        <v>1.0229999999999999</v>
      </c>
    </row>
    <row r="3455" spans="1:11" ht="15" x14ac:dyDescent="0.2">
      <c r="A3455" s="862">
        <v>2003987</v>
      </c>
      <c r="B3455" s="863" t="s">
        <v>8227</v>
      </c>
      <c r="C3455" s="862" t="s">
        <v>4</v>
      </c>
      <c r="D3455" s="802">
        <f t="shared" si="53"/>
        <v>758.45</v>
      </c>
      <c r="G3455" s="872">
        <v>741.4</v>
      </c>
      <c r="J3455" s="840" t="s">
        <v>15822</v>
      </c>
      <c r="K3455" s="848">
        <f>IFERROR(VLOOKUP(J3455,REAJUSTE!A:AA,27,FALSE),"")</f>
        <v>1.0229999999999999</v>
      </c>
    </row>
    <row r="3456" spans="1:11" ht="15" x14ac:dyDescent="0.2">
      <c r="A3456" s="862">
        <v>2003988</v>
      </c>
      <c r="B3456" s="863" t="s">
        <v>8228</v>
      </c>
      <c r="C3456" s="862" t="s">
        <v>4</v>
      </c>
      <c r="D3456" s="802">
        <f t="shared" si="53"/>
        <v>800.3</v>
      </c>
      <c r="G3456" s="872">
        <v>782.31</v>
      </c>
      <c r="J3456" s="840" t="s">
        <v>15822</v>
      </c>
      <c r="K3456" s="848">
        <f>IFERROR(VLOOKUP(J3456,REAJUSTE!A:AA,27,FALSE),"")</f>
        <v>1.0229999999999999</v>
      </c>
    </row>
    <row r="3457" spans="1:11" ht="15" x14ac:dyDescent="0.2">
      <c r="A3457" s="862">
        <v>2003989</v>
      </c>
      <c r="B3457" s="863" t="s">
        <v>8229</v>
      </c>
      <c r="C3457" s="862" t="s">
        <v>4</v>
      </c>
      <c r="D3457" s="802">
        <f t="shared" si="53"/>
        <v>993.37</v>
      </c>
      <c r="G3457" s="872">
        <v>971.04</v>
      </c>
      <c r="J3457" s="840" t="s">
        <v>15822</v>
      </c>
      <c r="K3457" s="848">
        <f>IFERROR(VLOOKUP(J3457,REAJUSTE!A:AA,27,FALSE),"")</f>
        <v>1.0229999999999999</v>
      </c>
    </row>
    <row r="3458" spans="1:11" ht="15" x14ac:dyDescent="0.2">
      <c r="A3458" s="862">
        <v>2003298</v>
      </c>
      <c r="B3458" s="863" t="s">
        <v>8230</v>
      </c>
      <c r="C3458" s="862" t="s">
        <v>4</v>
      </c>
      <c r="D3458" s="802">
        <f t="shared" si="53"/>
        <v>13.02</v>
      </c>
      <c r="G3458" s="872">
        <v>12.73</v>
      </c>
      <c r="J3458" s="840" t="s">
        <v>15822</v>
      </c>
      <c r="K3458" s="848">
        <f>IFERROR(VLOOKUP(J3458,REAJUSTE!A:AA,27,FALSE),"")</f>
        <v>1.0229999999999999</v>
      </c>
    </row>
    <row r="3459" spans="1:11" ht="15" x14ac:dyDescent="0.2">
      <c r="A3459" s="862">
        <v>2003297</v>
      </c>
      <c r="B3459" s="863" t="s">
        <v>8231</v>
      </c>
      <c r="C3459" s="862" t="s">
        <v>4</v>
      </c>
      <c r="D3459" s="802">
        <f t="shared" si="53"/>
        <v>16.03</v>
      </c>
      <c r="G3459" s="872">
        <v>15.67</v>
      </c>
      <c r="J3459" s="840" t="s">
        <v>15822</v>
      </c>
      <c r="K3459" s="848">
        <f>IFERROR(VLOOKUP(J3459,REAJUSTE!A:AA,27,FALSE),"")</f>
        <v>1.0229999999999999</v>
      </c>
    </row>
    <row r="3460" spans="1:11" ht="18" x14ac:dyDescent="0.2">
      <c r="A3460" s="862">
        <v>2003315</v>
      </c>
      <c r="B3460" s="863" t="s">
        <v>8232</v>
      </c>
      <c r="C3460" s="862" t="s">
        <v>4</v>
      </c>
      <c r="D3460" s="802">
        <f t="shared" si="53"/>
        <v>94.59</v>
      </c>
      <c r="G3460" s="872">
        <v>92.47</v>
      </c>
      <c r="J3460" s="840" t="s">
        <v>15822</v>
      </c>
      <c r="K3460" s="848">
        <f>IFERROR(VLOOKUP(J3460,REAJUSTE!A:AA,27,FALSE),"")</f>
        <v>1.0229999999999999</v>
      </c>
    </row>
    <row r="3461" spans="1:11" ht="18" x14ac:dyDescent="0.2">
      <c r="A3461" s="862">
        <v>2003314</v>
      </c>
      <c r="B3461" s="863" t="s">
        <v>8233</v>
      </c>
      <c r="C3461" s="862" t="s">
        <v>4</v>
      </c>
      <c r="D3461" s="802">
        <f t="shared" si="53"/>
        <v>75.19</v>
      </c>
      <c r="G3461" s="872">
        <v>73.5</v>
      </c>
      <c r="J3461" s="840" t="s">
        <v>15822</v>
      </c>
      <c r="K3461" s="848">
        <f>IFERROR(VLOOKUP(J3461,REAJUSTE!A:AA,27,FALSE),"")</f>
        <v>1.0229999999999999</v>
      </c>
    </row>
    <row r="3462" spans="1:11" ht="18" x14ac:dyDescent="0.2">
      <c r="A3462" s="862">
        <v>2003313</v>
      </c>
      <c r="B3462" s="863" t="s">
        <v>8234</v>
      </c>
      <c r="C3462" s="862" t="s">
        <v>4</v>
      </c>
      <c r="D3462" s="802">
        <f t="shared" si="53"/>
        <v>118.62</v>
      </c>
      <c r="G3462" s="872">
        <v>115.96</v>
      </c>
      <c r="J3462" s="840" t="s">
        <v>15822</v>
      </c>
      <c r="K3462" s="848">
        <f>IFERROR(VLOOKUP(J3462,REAJUSTE!A:AA,27,FALSE),"")</f>
        <v>1.0229999999999999</v>
      </c>
    </row>
    <row r="3463" spans="1:11" ht="18" x14ac:dyDescent="0.2">
      <c r="A3463" s="862">
        <v>2003312</v>
      </c>
      <c r="B3463" s="863" t="s">
        <v>8235</v>
      </c>
      <c r="C3463" s="862" t="s">
        <v>4</v>
      </c>
      <c r="D3463" s="802">
        <f t="shared" si="53"/>
        <v>94.37</v>
      </c>
      <c r="G3463" s="872">
        <v>92.25</v>
      </c>
      <c r="J3463" s="840" t="s">
        <v>15822</v>
      </c>
      <c r="K3463" s="848">
        <f>IFERROR(VLOOKUP(J3463,REAJUSTE!A:AA,27,FALSE),"")</f>
        <v>1.0229999999999999</v>
      </c>
    </row>
    <row r="3464" spans="1:11" ht="15" x14ac:dyDescent="0.2">
      <c r="A3464" s="862">
        <v>2003311</v>
      </c>
      <c r="B3464" s="863" t="s">
        <v>8236</v>
      </c>
      <c r="C3464" s="862" t="s">
        <v>4</v>
      </c>
      <c r="D3464" s="802">
        <f t="shared" si="53"/>
        <v>41.32</v>
      </c>
      <c r="G3464" s="872">
        <v>40.4</v>
      </c>
      <c r="J3464" s="840" t="s">
        <v>15822</v>
      </c>
      <c r="K3464" s="848">
        <f>IFERROR(VLOOKUP(J3464,REAJUSTE!A:AA,27,FALSE),"")</f>
        <v>1.0229999999999999</v>
      </c>
    </row>
    <row r="3465" spans="1:11" ht="15" x14ac:dyDescent="0.2">
      <c r="A3465" s="862">
        <v>2003310</v>
      </c>
      <c r="B3465" s="863" t="s">
        <v>8237</v>
      </c>
      <c r="C3465" s="862" t="s">
        <v>4</v>
      </c>
      <c r="D3465" s="802">
        <f t="shared" si="53"/>
        <v>52.14</v>
      </c>
      <c r="G3465" s="872">
        <v>50.97</v>
      </c>
      <c r="J3465" s="840" t="s">
        <v>15822</v>
      </c>
      <c r="K3465" s="848">
        <f>IFERROR(VLOOKUP(J3465,REAJUSTE!A:AA,27,FALSE),"")</f>
        <v>1.0229999999999999</v>
      </c>
    </row>
    <row r="3466" spans="1:11" ht="15" x14ac:dyDescent="0.2">
      <c r="A3466" s="862">
        <v>2003296</v>
      </c>
      <c r="B3466" s="863" t="s">
        <v>8238</v>
      </c>
      <c r="C3466" s="862" t="s">
        <v>4</v>
      </c>
      <c r="D3466" s="802">
        <f t="shared" si="53"/>
        <v>13.02</v>
      </c>
      <c r="G3466" s="872">
        <v>12.73</v>
      </c>
      <c r="J3466" s="840" t="s">
        <v>15822</v>
      </c>
      <c r="K3466" s="848">
        <f>IFERROR(VLOOKUP(J3466,REAJUSTE!A:AA,27,FALSE),"")</f>
        <v>1.0229999999999999</v>
      </c>
    </row>
    <row r="3467" spans="1:11" ht="15" x14ac:dyDescent="0.2">
      <c r="A3467" s="862">
        <v>2003295</v>
      </c>
      <c r="B3467" s="863" t="s">
        <v>8239</v>
      </c>
      <c r="C3467" s="862" t="s">
        <v>4</v>
      </c>
      <c r="D3467" s="802">
        <f t="shared" ref="D3467:D3530" si="54">TRUNC(G3467*K3467,2)</f>
        <v>16.03</v>
      </c>
      <c r="G3467" s="872">
        <v>15.67</v>
      </c>
      <c r="J3467" s="840" t="s">
        <v>15822</v>
      </c>
      <c r="K3467" s="848">
        <f>IFERROR(VLOOKUP(J3467,REAJUSTE!A:AA,27,FALSE),"")</f>
        <v>1.0229999999999999</v>
      </c>
    </row>
    <row r="3468" spans="1:11" ht="18" x14ac:dyDescent="0.2">
      <c r="A3468" s="862">
        <v>2003309</v>
      </c>
      <c r="B3468" s="863" t="s">
        <v>8240</v>
      </c>
      <c r="C3468" s="862" t="s">
        <v>4</v>
      </c>
      <c r="D3468" s="802">
        <f t="shared" si="54"/>
        <v>94.59</v>
      </c>
      <c r="G3468" s="872">
        <v>92.47</v>
      </c>
      <c r="J3468" s="840" t="s">
        <v>15822</v>
      </c>
      <c r="K3468" s="848">
        <f>IFERROR(VLOOKUP(J3468,REAJUSTE!A:AA,27,FALSE),"")</f>
        <v>1.0229999999999999</v>
      </c>
    </row>
    <row r="3469" spans="1:11" ht="18" x14ac:dyDescent="0.2">
      <c r="A3469" s="862">
        <v>2003308</v>
      </c>
      <c r="B3469" s="863" t="s">
        <v>8241</v>
      </c>
      <c r="C3469" s="862" t="s">
        <v>4</v>
      </c>
      <c r="D3469" s="802">
        <f t="shared" si="54"/>
        <v>75.19</v>
      </c>
      <c r="G3469" s="872">
        <v>73.5</v>
      </c>
      <c r="J3469" s="840" t="s">
        <v>15822</v>
      </c>
      <c r="K3469" s="848">
        <f>IFERROR(VLOOKUP(J3469,REAJUSTE!A:AA,27,FALSE),"")</f>
        <v>1.0229999999999999</v>
      </c>
    </row>
    <row r="3470" spans="1:11" ht="18" x14ac:dyDescent="0.2">
      <c r="A3470" s="862">
        <v>2003307</v>
      </c>
      <c r="B3470" s="863" t="s">
        <v>8242</v>
      </c>
      <c r="C3470" s="862" t="s">
        <v>4</v>
      </c>
      <c r="D3470" s="802">
        <f t="shared" si="54"/>
        <v>118.62</v>
      </c>
      <c r="G3470" s="872">
        <v>115.96</v>
      </c>
      <c r="J3470" s="840" t="s">
        <v>15822</v>
      </c>
      <c r="K3470" s="848">
        <f>IFERROR(VLOOKUP(J3470,REAJUSTE!A:AA,27,FALSE),"")</f>
        <v>1.0229999999999999</v>
      </c>
    </row>
    <row r="3471" spans="1:11" ht="18" x14ac:dyDescent="0.2">
      <c r="A3471" s="862">
        <v>2003306</v>
      </c>
      <c r="B3471" s="863" t="s">
        <v>8243</v>
      </c>
      <c r="C3471" s="862" t="s">
        <v>4</v>
      </c>
      <c r="D3471" s="802">
        <f t="shared" si="54"/>
        <v>94.37</v>
      </c>
      <c r="G3471" s="872">
        <v>92.25</v>
      </c>
      <c r="J3471" s="840" t="s">
        <v>15822</v>
      </c>
      <c r="K3471" s="848">
        <f>IFERROR(VLOOKUP(J3471,REAJUSTE!A:AA,27,FALSE),"")</f>
        <v>1.0229999999999999</v>
      </c>
    </row>
    <row r="3472" spans="1:11" ht="15" x14ac:dyDescent="0.2">
      <c r="A3472" s="862">
        <v>2003305</v>
      </c>
      <c r="B3472" s="863" t="s">
        <v>8244</v>
      </c>
      <c r="C3472" s="862" t="s">
        <v>4</v>
      </c>
      <c r="D3472" s="802">
        <f t="shared" si="54"/>
        <v>41.32</v>
      </c>
      <c r="G3472" s="872">
        <v>40.4</v>
      </c>
      <c r="J3472" s="840" t="s">
        <v>15822</v>
      </c>
      <c r="K3472" s="848">
        <f>IFERROR(VLOOKUP(J3472,REAJUSTE!A:AA,27,FALSE),"")</f>
        <v>1.0229999999999999</v>
      </c>
    </row>
    <row r="3473" spans="1:11" ht="15" x14ac:dyDescent="0.2">
      <c r="A3473" s="862">
        <v>2003304</v>
      </c>
      <c r="B3473" s="863" t="s">
        <v>8245</v>
      </c>
      <c r="C3473" s="862" t="s">
        <v>4</v>
      </c>
      <c r="D3473" s="802">
        <f t="shared" si="54"/>
        <v>52.14</v>
      </c>
      <c r="G3473" s="872">
        <v>50.97</v>
      </c>
      <c r="J3473" s="840" t="s">
        <v>15822</v>
      </c>
      <c r="K3473" s="848">
        <f>IFERROR(VLOOKUP(J3473,REAJUSTE!A:AA,27,FALSE),"")</f>
        <v>1.0229999999999999</v>
      </c>
    </row>
    <row r="3474" spans="1:11" ht="27" x14ac:dyDescent="0.2">
      <c r="A3474" s="862">
        <v>2105846</v>
      </c>
      <c r="B3474" s="863" t="s">
        <v>8246</v>
      </c>
      <c r="C3474" s="862" t="s">
        <v>2029</v>
      </c>
      <c r="D3474" s="802">
        <f t="shared" si="54"/>
        <v>505.76</v>
      </c>
      <c r="G3474" s="872">
        <v>494.39</v>
      </c>
      <c r="J3474" s="840" t="s">
        <v>15822</v>
      </c>
      <c r="K3474" s="848">
        <f>IFERROR(VLOOKUP(J3474,REAJUSTE!A:AA,27,FALSE),"")</f>
        <v>1.0229999999999999</v>
      </c>
    </row>
    <row r="3475" spans="1:11" ht="27" x14ac:dyDescent="0.2">
      <c r="A3475" s="862">
        <v>2105929</v>
      </c>
      <c r="B3475" s="863" t="s">
        <v>8247</v>
      </c>
      <c r="C3475" s="862" t="s">
        <v>2029</v>
      </c>
      <c r="D3475" s="802">
        <f t="shared" si="54"/>
        <v>570.41999999999996</v>
      </c>
      <c r="G3475" s="872">
        <v>557.6</v>
      </c>
      <c r="J3475" s="840" t="s">
        <v>15822</v>
      </c>
      <c r="K3475" s="848">
        <f>IFERROR(VLOOKUP(J3475,REAJUSTE!A:AA,27,FALSE),"")</f>
        <v>1.0229999999999999</v>
      </c>
    </row>
    <row r="3476" spans="1:11" ht="27" x14ac:dyDescent="0.2">
      <c r="A3476" s="862">
        <v>2105933</v>
      </c>
      <c r="B3476" s="863" t="s">
        <v>8248</v>
      </c>
      <c r="C3476" s="862" t="s">
        <v>2029</v>
      </c>
      <c r="D3476" s="802">
        <f t="shared" si="54"/>
        <v>635.07000000000005</v>
      </c>
      <c r="G3476" s="872">
        <v>620.79999999999995</v>
      </c>
      <c r="J3476" s="840" t="s">
        <v>15822</v>
      </c>
      <c r="K3476" s="848">
        <f>IFERROR(VLOOKUP(J3476,REAJUSTE!A:AA,27,FALSE),"")</f>
        <v>1.0229999999999999</v>
      </c>
    </row>
    <row r="3477" spans="1:11" ht="27" x14ac:dyDescent="0.2">
      <c r="A3477" s="862">
        <v>2106293</v>
      </c>
      <c r="B3477" s="863" t="s">
        <v>8249</v>
      </c>
      <c r="C3477" s="862" t="s">
        <v>2029</v>
      </c>
      <c r="D3477" s="802">
        <f t="shared" si="54"/>
        <v>215.89</v>
      </c>
      <c r="G3477" s="872">
        <v>211.04</v>
      </c>
      <c r="J3477" s="840" t="s">
        <v>15822</v>
      </c>
      <c r="K3477" s="848">
        <f>IFERROR(VLOOKUP(J3477,REAJUSTE!A:AA,27,FALSE),"")</f>
        <v>1.0229999999999999</v>
      </c>
    </row>
    <row r="3478" spans="1:11" ht="15" x14ac:dyDescent="0.2">
      <c r="A3478" s="862">
        <v>2108165</v>
      </c>
      <c r="B3478" s="863" t="s">
        <v>8250</v>
      </c>
      <c r="C3478" s="862" t="s">
        <v>61</v>
      </c>
      <c r="D3478" s="802">
        <f t="shared" si="54"/>
        <v>35.36</v>
      </c>
      <c r="G3478" s="872">
        <v>34.57</v>
      </c>
      <c r="J3478" s="840" t="s">
        <v>15822</v>
      </c>
      <c r="K3478" s="848">
        <f>IFERROR(VLOOKUP(J3478,REAJUSTE!A:AA,27,FALSE),"")</f>
        <v>1.0229999999999999</v>
      </c>
    </row>
    <row r="3479" spans="1:11" ht="15" x14ac:dyDescent="0.2">
      <c r="A3479" s="862">
        <v>2108166</v>
      </c>
      <c r="B3479" s="863" t="s">
        <v>8251</v>
      </c>
      <c r="C3479" s="862" t="s">
        <v>61</v>
      </c>
      <c r="D3479" s="802">
        <f t="shared" si="54"/>
        <v>25.15</v>
      </c>
      <c r="G3479" s="872">
        <v>24.59</v>
      </c>
      <c r="J3479" s="840" t="s">
        <v>15822</v>
      </c>
      <c r="K3479" s="848">
        <f>IFERROR(VLOOKUP(J3479,REAJUSTE!A:AA,27,FALSE),"")</f>
        <v>1.0229999999999999</v>
      </c>
    </row>
    <row r="3480" spans="1:11" ht="15" x14ac:dyDescent="0.2">
      <c r="A3480" s="862">
        <v>2108167</v>
      </c>
      <c r="B3480" s="863" t="s">
        <v>8252</v>
      </c>
      <c r="C3480" s="862" t="s">
        <v>61</v>
      </c>
      <c r="D3480" s="802">
        <f t="shared" si="54"/>
        <v>22.63</v>
      </c>
      <c r="G3480" s="872">
        <v>22.13</v>
      </c>
      <c r="J3480" s="840" t="s">
        <v>15822</v>
      </c>
      <c r="K3480" s="848">
        <f>IFERROR(VLOOKUP(J3480,REAJUSTE!A:AA,27,FALSE),"")</f>
        <v>1.0229999999999999</v>
      </c>
    </row>
    <row r="3481" spans="1:11" ht="15" x14ac:dyDescent="0.2">
      <c r="A3481" s="862">
        <v>2108168</v>
      </c>
      <c r="B3481" s="863" t="s">
        <v>8253</v>
      </c>
      <c r="C3481" s="862" t="s">
        <v>61</v>
      </c>
      <c r="D3481" s="802">
        <f t="shared" si="54"/>
        <v>22.25</v>
      </c>
      <c r="G3481" s="872">
        <v>21.75</v>
      </c>
      <c r="J3481" s="840" t="s">
        <v>15822</v>
      </c>
      <c r="K3481" s="848">
        <f>IFERROR(VLOOKUP(J3481,REAJUSTE!A:AA,27,FALSE),"")</f>
        <v>1.0229999999999999</v>
      </c>
    </row>
    <row r="3482" spans="1:11" ht="15" x14ac:dyDescent="0.2">
      <c r="A3482" s="862">
        <v>2108169</v>
      </c>
      <c r="B3482" s="863" t="s">
        <v>8254</v>
      </c>
      <c r="C3482" s="862" t="s">
        <v>61</v>
      </c>
      <c r="D3482" s="802">
        <f t="shared" si="54"/>
        <v>55.24</v>
      </c>
      <c r="G3482" s="872">
        <v>54</v>
      </c>
      <c r="J3482" s="840" t="s">
        <v>15822</v>
      </c>
      <c r="K3482" s="848">
        <f>IFERROR(VLOOKUP(J3482,REAJUSTE!A:AA,27,FALSE),"")</f>
        <v>1.0229999999999999</v>
      </c>
    </row>
    <row r="3483" spans="1:11" ht="15" x14ac:dyDescent="0.2">
      <c r="A3483" s="862">
        <v>2108170</v>
      </c>
      <c r="B3483" s="863" t="s">
        <v>8255</v>
      </c>
      <c r="C3483" s="862" t="s">
        <v>61</v>
      </c>
      <c r="D3483" s="802">
        <f t="shared" si="54"/>
        <v>39.79</v>
      </c>
      <c r="G3483" s="872">
        <v>38.9</v>
      </c>
      <c r="J3483" s="840" t="s">
        <v>15822</v>
      </c>
      <c r="K3483" s="848">
        <f>IFERROR(VLOOKUP(J3483,REAJUSTE!A:AA,27,FALSE),"")</f>
        <v>1.0229999999999999</v>
      </c>
    </row>
    <row r="3484" spans="1:11" ht="15" x14ac:dyDescent="0.2">
      <c r="A3484" s="862">
        <v>2108171</v>
      </c>
      <c r="B3484" s="863" t="s">
        <v>8256</v>
      </c>
      <c r="C3484" s="862" t="s">
        <v>61</v>
      </c>
      <c r="D3484" s="802">
        <f t="shared" si="54"/>
        <v>36.5</v>
      </c>
      <c r="G3484" s="872">
        <v>35.68</v>
      </c>
      <c r="J3484" s="840" t="s">
        <v>15822</v>
      </c>
      <c r="K3484" s="848">
        <f>IFERROR(VLOOKUP(J3484,REAJUSTE!A:AA,27,FALSE),"")</f>
        <v>1.0229999999999999</v>
      </c>
    </row>
    <row r="3485" spans="1:11" ht="15" x14ac:dyDescent="0.2">
      <c r="A3485" s="862">
        <v>2108172</v>
      </c>
      <c r="B3485" s="863" t="s">
        <v>2550</v>
      </c>
      <c r="C3485" s="862" t="s">
        <v>61</v>
      </c>
      <c r="D3485" s="802">
        <f t="shared" si="54"/>
        <v>37.01</v>
      </c>
      <c r="G3485" s="872">
        <v>36.18</v>
      </c>
      <c r="J3485" s="840" t="s">
        <v>15822</v>
      </c>
      <c r="K3485" s="848">
        <f>IFERROR(VLOOKUP(J3485,REAJUSTE!A:AA,27,FALSE),"")</f>
        <v>1.0229999999999999</v>
      </c>
    </row>
    <row r="3486" spans="1:11" ht="27" x14ac:dyDescent="0.2">
      <c r="A3486" s="862">
        <v>2106292</v>
      </c>
      <c r="B3486" s="863" t="s">
        <v>8257</v>
      </c>
      <c r="C3486" s="862" t="s">
        <v>2029</v>
      </c>
      <c r="D3486" s="802">
        <f t="shared" si="54"/>
        <v>156.1</v>
      </c>
      <c r="G3486" s="872">
        <v>152.6</v>
      </c>
      <c r="J3486" s="840" t="s">
        <v>15822</v>
      </c>
      <c r="K3486" s="848">
        <f>IFERROR(VLOOKUP(J3486,REAJUSTE!A:AA,27,FALSE),"")</f>
        <v>1.0229999999999999</v>
      </c>
    </row>
    <row r="3487" spans="1:11" ht="27" x14ac:dyDescent="0.2">
      <c r="A3487" s="862">
        <v>2106291</v>
      </c>
      <c r="B3487" s="863" t="s">
        <v>8258</v>
      </c>
      <c r="C3487" s="862" t="s">
        <v>2029</v>
      </c>
      <c r="D3487" s="802">
        <f t="shared" si="54"/>
        <v>223.03</v>
      </c>
      <c r="G3487" s="872">
        <v>218.02</v>
      </c>
      <c r="J3487" s="840" t="s">
        <v>15822</v>
      </c>
      <c r="K3487" s="848">
        <f>IFERROR(VLOOKUP(J3487,REAJUSTE!A:AA,27,FALSE),"")</f>
        <v>1.0229999999999999</v>
      </c>
    </row>
    <row r="3488" spans="1:11" ht="18" x14ac:dyDescent="0.2">
      <c r="A3488" s="862">
        <v>2106235</v>
      </c>
      <c r="B3488" s="863" t="s">
        <v>8259</v>
      </c>
      <c r="C3488" s="862" t="s">
        <v>61</v>
      </c>
      <c r="D3488" s="802">
        <f t="shared" si="54"/>
        <v>3.5</v>
      </c>
      <c r="G3488" s="872">
        <v>3.43</v>
      </c>
      <c r="J3488" s="840" t="s">
        <v>15822</v>
      </c>
      <c r="K3488" s="848">
        <f>IFERROR(VLOOKUP(J3488,REAJUSTE!A:AA,27,FALSE),"")</f>
        <v>1.0229999999999999</v>
      </c>
    </row>
    <row r="3489" spans="1:11" ht="18" x14ac:dyDescent="0.2">
      <c r="A3489" s="862">
        <v>2106232</v>
      </c>
      <c r="B3489" s="863" t="s">
        <v>2551</v>
      </c>
      <c r="C3489" s="862" t="s">
        <v>587</v>
      </c>
      <c r="D3489" s="802">
        <f t="shared" si="54"/>
        <v>16.23</v>
      </c>
      <c r="G3489" s="872">
        <v>15.87</v>
      </c>
      <c r="J3489" s="840" t="s">
        <v>15822</v>
      </c>
      <c r="K3489" s="848">
        <f>IFERROR(VLOOKUP(J3489,REAJUSTE!A:AA,27,FALSE),"")</f>
        <v>1.0229999999999999</v>
      </c>
    </row>
    <row r="3490" spans="1:11" ht="18" x14ac:dyDescent="0.2">
      <c r="A3490" s="862">
        <v>2106233</v>
      </c>
      <c r="B3490" s="863" t="s">
        <v>2552</v>
      </c>
      <c r="C3490" s="862" t="s">
        <v>587</v>
      </c>
      <c r="D3490" s="802">
        <f t="shared" si="54"/>
        <v>12.43</v>
      </c>
      <c r="G3490" s="872">
        <v>12.16</v>
      </c>
      <c r="J3490" s="840" t="s">
        <v>15822</v>
      </c>
      <c r="K3490" s="848">
        <f>IFERROR(VLOOKUP(J3490,REAJUSTE!A:AA,27,FALSE),"")</f>
        <v>1.0229999999999999</v>
      </c>
    </row>
    <row r="3491" spans="1:11" ht="18" x14ac:dyDescent="0.2">
      <c r="A3491" s="862">
        <v>2105605</v>
      </c>
      <c r="B3491" s="863" t="s">
        <v>8260</v>
      </c>
      <c r="C3491" s="862" t="s">
        <v>61</v>
      </c>
      <c r="D3491" s="802">
        <f t="shared" si="54"/>
        <v>59.34</v>
      </c>
      <c r="G3491" s="872">
        <v>58.01</v>
      </c>
      <c r="J3491" s="840" t="s">
        <v>15822</v>
      </c>
      <c r="K3491" s="848">
        <f>IFERROR(VLOOKUP(J3491,REAJUSTE!A:AA,27,FALSE),"")</f>
        <v>1.0229999999999999</v>
      </c>
    </row>
    <row r="3492" spans="1:11" ht="15" x14ac:dyDescent="0.2">
      <c r="A3492" s="862">
        <v>2106298</v>
      </c>
      <c r="B3492" s="863" t="s">
        <v>8261</v>
      </c>
      <c r="C3492" s="862" t="s">
        <v>4</v>
      </c>
      <c r="D3492" s="802">
        <f t="shared" si="54"/>
        <v>37.369999999999997</v>
      </c>
      <c r="G3492" s="872">
        <v>36.53</v>
      </c>
      <c r="J3492" s="840" t="s">
        <v>15822</v>
      </c>
      <c r="K3492" s="848">
        <f>IFERROR(VLOOKUP(J3492,REAJUSTE!A:AA,27,FALSE),"")</f>
        <v>1.0229999999999999</v>
      </c>
    </row>
    <row r="3493" spans="1:11" ht="15" x14ac:dyDescent="0.2">
      <c r="A3493" s="862">
        <v>2106295</v>
      </c>
      <c r="B3493" s="863" t="s">
        <v>8262</v>
      </c>
      <c r="C3493" s="862" t="s">
        <v>4</v>
      </c>
      <c r="D3493" s="802">
        <f t="shared" si="54"/>
        <v>19.809999999999999</v>
      </c>
      <c r="G3493" s="872">
        <v>19.37</v>
      </c>
      <c r="J3493" s="840" t="s">
        <v>15822</v>
      </c>
      <c r="K3493" s="848">
        <f>IFERROR(VLOOKUP(J3493,REAJUSTE!A:AA,27,FALSE),"")</f>
        <v>1.0229999999999999</v>
      </c>
    </row>
    <row r="3494" spans="1:11" ht="15" x14ac:dyDescent="0.2">
      <c r="A3494" s="862">
        <v>2106294</v>
      </c>
      <c r="B3494" s="863" t="s">
        <v>8263</v>
      </c>
      <c r="C3494" s="862" t="s">
        <v>4</v>
      </c>
      <c r="D3494" s="802">
        <f t="shared" si="54"/>
        <v>25.83</v>
      </c>
      <c r="G3494" s="872">
        <v>25.25</v>
      </c>
      <c r="J3494" s="840" t="s">
        <v>15822</v>
      </c>
      <c r="K3494" s="848">
        <f>IFERROR(VLOOKUP(J3494,REAJUSTE!A:AA,27,FALSE),"")</f>
        <v>1.0229999999999999</v>
      </c>
    </row>
    <row r="3495" spans="1:11" ht="15" x14ac:dyDescent="0.2">
      <c r="A3495" s="862">
        <v>2106297</v>
      </c>
      <c r="B3495" s="863" t="s">
        <v>8264</v>
      </c>
      <c r="C3495" s="862" t="s">
        <v>4</v>
      </c>
      <c r="D3495" s="802">
        <f t="shared" si="54"/>
        <v>31.15</v>
      </c>
      <c r="G3495" s="872">
        <v>30.45</v>
      </c>
      <c r="J3495" s="840" t="s">
        <v>15822</v>
      </c>
      <c r="K3495" s="848">
        <f>IFERROR(VLOOKUP(J3495,REAJUSTE!A:AA,27,FALSE),"")</f>
        <v>1.0229999999999999</v>
      </c>
    </row>
    <row r="3496" spans="1:11" ht="15" x14ac:dyDescent="0.2">
      <c r="A3496" s="862">
        <v>2106296</v>
      </c>
      <c r="B3496" s="863" t="s">
        <v>2553</v>
      </c>
      <c r="C3496" s="862" t="s">
        <v>4</v>
      </c>
      <c r="D3496" s="802">
        <f t="shared" si="54"/>
        <v>49.68</v>
      </c>
      <c r="G3496" s="872">
        <v>48.57</v>
      </c>
      <c r="J3496" s="840" t="s">
        <v>15822</v>
      </c>
      <c r="K3496" s="848">
        <f>IFERROR(VLOOKUP(J3496,REAJUSTE!A:AA,27,FALSE),"")</f>
        <v>1.0229999999999999</v>
      </c>
    </row>
    <row r="3497" spans="1:11" ht="15" x14ac:dyDescent="0.2">
      <c r="A3497" s="862">
        <v>2306731</v>
      </c>
      <c r="B3497" s="863" t="s">
        <v>2554</v>
      </c>
      <c r="C3497" s="862" t="s">
        <v>51</v>
      </c>
      <c r="D3497" s="802">
        <f t="shared" si="54"/>
        <v>0.66</v>
      </c>
      <c r="G3497" s="872">
        <v>0.65</v>
      </c>
      <c r="J3497" s="840" t="s">
        <v>15822</v>
      </c>
      <c r="K3497" s="848">
        <f>IFERROR(VLOOKUP(J3497,REAJUSTE!A:AA,27,FALSE),"")</f>
        <v>1.0229999999999999</v>
      </c>
    </row>
    <row r="3498" spans="1:11" ht="18" x14ac:dyDescent="0.2">
      <c r="A3498" s="862">
        <v>2306728</v>
      </c>
      <c r="B3498" s="863" t="s">
        <v>8265</v>
      </c>
      <c r="C3498" s="862" t="s">
        <v>4</v>
      </c>
      <c r="D3498" s="802">
        <f t="shared" si="54"/>
        <v>1663.05</v>
      </c>
      <c r="G3498" s="872">
        <v>1625.66</v>
      </c>
      <c r="J3498" s="840" t="s">
        <v>15822</v>
      </c>
      <c r="K3498" s="848">
        <f>IFERROR(VLOOKUP(J3498,REAJUSTE!A:AA,27,FALSE),"")</f>
        <v>1.0229999999999999</v>
      </c>
    </row>
    <row r="3499" spans="1:11" ht="18" x14ac:dyDescent="0.2">
      <c r="A3499" s="862">
        <v>2306729</v>
      </c>
      <c r="B3499" s="863" t="s">
        <v>8266</v>
      </c>
      <c r="C3499" s="862" t="s">
        <v>4</v>
      </c>
      <c r="D3499" s="802">
        <f t="shared" si="54"/>
        <v>2026.11</v>
      </c>
      <c r="G3499" s="872">
        <v>1980.56</v>
      </c>
      <c r="J3499" s="840" t="s">
        <v>15822</v>
      </c>
      <c r="K3499" s="848">
        <f>IFERROR(VLOOKUP(J3499,REAJUSTE!A:AA,27,FALSE),"")</f>
        <v>1.0229999999999999</v>
      </c>
    </row>
    <row r="3500" spans="1:11" ht="15" x14ac:dyDescent="0.2">
      <c r="A3500" s="862">
        <v>2306727</v>
      </c>
      <c r="B3500" s="863" t="s">
        <v>8267</v>
      </c>
      <c r="C3500" s="862" t="s">
        <v>4</v>
      </c>
      <c r="D3500" s="802">
        <f t="shared" si="54"/>
        <v>389.14</v>
      </c>
      <c r="G3500" s="872">
        <v>380.4</v>
      </c>
      <c r="J3500" s="840" t="s">
        <v>15822</v>
      </c>
      <c r="K3500" s="848">
        <f>IFERROR(VLOOKUP(J3500,REAJUSTE!A:AA,27,FALSE),"")</f>
        <v>1.0229999999999999</v>
      </c>
    </row>
    <row r="3501" spans="1:11" ht="15" x14ac:dyDescent="0.2">
      <c r="A3501" s="862">
        <v>2306730</v>
      </c>
      <c r="B3501" s="863" t="s">
        <v>2555</v>
      </c>
      <c r="C3501" s="862" t="s">
        <v>61</v>
      </c>
      <c r="D3501" s="802">
        <f t="shared" si="54"/>
        <v>131.54</v>
      </c>
      <c r="G3501" s="872">
        <v>128.59</v>
      </c>
      <c r="J3501" s="840" t="s">
        <v>15822</v>
      </c>
      <c r="K3501" s="848">
        <f>IFERROR(VLOOKUP(J3501,REAJUSTE!A:AA,27,FALSE),"")</f>
        <v>1.0229999999999999</v>
      </c>
    </row>
    <row r="3502" spans="1:11" ht="15" x14ac:dyDescent="0.2">
      <c r="A3502" s="862">
        <v>2306726</v>
      </c>
      <c r="B3502" s="863" t="s">
        <v>8268</v>
      </c>
      <c r="C3502" s="862" t="s">
        <v>4</v>
      </c>
      <c r="D3502" s="802">
        <f t="shared" si="54"/>
        <v>254.33</v>
      </c>
      <c r="G3502" s="872">
        <v>248.62</v>
      </c>
      <c r="J3502" s="840" t="s">
        <v>15822</v>
      </c>
      <c r="K3502" s="848">
        <f>IFERROR(VLOOKUP(J3502,REAJUSTE!A:AA,27,FALSE),"")</f>
        <v>1.0229999999999999</v>
      </c>
    </row>
    <row r="3503" spans="1:11" ht="18" x14ac:dyDescent="0.2">
      <c r="A3503" s="862">
        <v>2306076</v>
      </c>
      <c r="B3503" s="863" t="s">
        <v>8269</v>
      </c>
      <c r="C3503" s="862" t="s">
        <v>51</v>
      </c>
      <c r="D3503" s="802">
        <f t="shared" si="54"/>
        <v>12.51</v>
      </c>
      <c r="G3503" s="872">
        <v>12.23</v>
      </c>
      <c r="J3503" s="840" t="s">
        <v>15822</v>
      </c>
      <c r="K3503" s="848">
        <f>IFERROR(VLOOKUP(J3503,REAJUSTE!A:AA,27,FALSE),"")</f>
        <v>1.0229999999999999</v>
      </c>
    </row>
    <row r="3504" spans="1:11" ht="15" x14ac:dyDescent="0.2">
      <c r="A3504" s="862">
        <v>2306247</v>
      </c>
      <c r="B3504" s="863" t="s">
        <v>8270</v>
      </c>
      <c r="C3504" s="862" t="s">
        <v>61</v>
      </c>
      <c r="D3504" s="802">
        <f t="shared" si="54"/>
        <v>238.94</v>
      </c>
      <c r="G3504" s="872">
        <v>233.57</v>
      </c>
      <c r="J3504" s="840" t="s">
        <v>15822</v>
      </c>
      <c r="K3504" s="848">
        <f>IFERROR(VLOOKUP(J3504,REAJUSTE!A:AA,27,FALSE),"")</f>
        <v>1.0229999999999999</v>
      </c>
    </row>
    <row r="3505" spans="1:11" ht="15" x14ac:dyDescent="0.2">
      <c r="A3505" s="862">
        <v>2306248</v>
      </c>
      <c r="B3505" s="863" t="s">
        <v>8271</v>
      </c>
      <c r="C3505" s="862" t="s">
        <v>61</v>
      </c>
      <c r="D3505" s="802">
        <f t="shared" si="54"/>
        <v>560.17999999999995</v>
      </c>
      <c r="G3505" s="872">
        <v>547.59</v>
      </c>
      <c r="J3505" s="840" t="s">
        <v>15822</v>
      </c>
      <c r="K3505" s="848">
        <f>IFERROR(VLOOKUP(J3505,REAJUSTE!A:AA,27,FALSE),"")</f>
        <v>1.0229999999999999</v>
      </c>
    </row>
    <row r="3506" spans="1:11" ht="18" x14ac:dyDescent="0.2">
      <c r="A3506" s="862">
        <v>2306279</v>
      </c>
      <c r="B3506" s="863" t="s">
        <v>8272</v>
      </c>
      <c r="C3506" s="862" t="s">
        <v>61</v>
      </c>
      <c r="D3506" s="802">
        <f t="shared" si="54"/>
        <v>84.27</v>
      </c>
      <c r="G3506" s="872">
        <v>82.38</v>
      </c>
      <c r="J3506" s="840" t="s">
        <v>15822</v>
      </c>
      <c r="K3506" s="848">
        <f>IFERROR(VLOOKUP(J3506,REAJUSTE!A:AA,27,FALSE),"")</f>
        <v>1.0229999999999999</v>
      </c>
    </row>
    <row r="3507" spans="1:11" ht="18" x14ac:dyDescent="0.2">
      <c r="A3507" s="862">
        <v>2306651</v>
      </c>
      <c r="B3507" s="863" t="s">
        <v>8273</v>
      </c>
      <c r="C3507" s="862" t="s">
        <v>4</v>
      </c>
      <c r="D3507" s="802">
        <f t="shared" si="54"/>
        <v>6648.04</v>
      </c>
      <c r="G3507" s="872">
        <v>6498.58</v>
      </c>
      <c r="J3507" s="840" t="s">
        <v>15822</v>
      </c>
      <c r="K3507" s="848">
        <f>IFERROR(VLOOKUP(J3507,REAJUSTE!A:AA,27,FALSE),"")</f>
        <v>1.0229999999999999</v>
      </c>
    </row>
    <row r="3508" spans="1:11" ht="18" x14ac:dyDescent="0.2">
      <c r="A3508" s="862">
        <v>2306678</v>
      </c>
      <c r="B3508" s="863" t="s">
        <v>8274</v>
      </c>
      <c r="C3508" s="862" t="s">
        <v>4</v>
      </c>
      <c r="D3508" s="802">
        <f t="shared" si="54"/>
        <v>6383.1</v>
      </c>
      <c r="G3508" s="872">
        <v>6239.59</v>
      </c>
      <c r="J3508" s="840" t="s">
        <v>15822</v>
      </c>
      <c r="K3508" s="848">
        <f>IFERROR(VLOOKUP(J3508,REAJUSTE!A:AA,27,FALSE),"")</f>
        <v>1.0229999999999999</v>
      </c>
    </row>
    <row r="3509" spans="1:11" ht="18" x14ac:dyDescent="0.2">
      <c r="A3509" s="862">
        <v>2306652</v>
      </c>
      <c r="B3509" s="863" t="s">
        <v>8275</v>
      </c>
      <c r="C3509" s="862" t="s">
        <v>4</v>
      </c>
      <c r="D3509" s="802">
        <f t="shared" si="54"/>
        <v>6707.27</v>
      </c>
      <c r="G3509" s="872">
        <v>6556.48</v>
      </c>
      <c r="J3509" s="840" t="s">
        <v>15822</v>
      </c>
      <c r="K3509" s="848">
        <f>IFERROR(VLOOKUP(J3509,REAJUSTE!A:AA,27,FALSE),"")</f>
        <v>1.0229999999999999</v>
      </c>
    </row>
    <row r="3510" spans="1:11" ht="18" x14ac:dyDescent="0.2">
      <c r="A3510" s="862">
        <v>2306679</v>
      </c>
      <c r="B3510" s="863" t="s">
        <v>8276</v>
      </c>
      <c r="C3510" s="862" t="s">
        <v>4</v>
      </c>
      <c r="D3510" s="802">
        <f t="shared" si="54"/>
        <v>6432.53</v>
      </c>
      <c r="G3510" s="872">
        <v>6287.91</v>
      </c>
      <c r="J3510" s="840" t="s">
        <v>15822</v>
      </c>
      <c r="K3510" s="848">
        <f>IFERROR(VLOOKUP(J3510,REAJUSTE!A:AA,27,FALSE),"")</f>
        <v>1.0229999999999999</v>
      </c>
    </row>
    <row r="3511" spans="1:11" ht="18" x14ac:dyDescent="0.2">
      <c r="A3511" s="862">
        <v>2306653</v>
      </c>
      <c r="B3511" s="863" t="s">
        <v>8277</v>
      </c>
      <c r="C3511" s="862" t="s">
        <v>4</v>
      </c>
      <c r="D3511" s="802">
        <f t="shared" si="54"/>
        <v>6768.91</v>
      </c>
      <c r="G3511" s="872">
        <v>6616.73</v>
      </c>
      <c r="J3511" s="840" t="s">
        <v>15822</v>
      </c>
      <c r="K3511" s="848">
        <f>IFERROR(VLOOKUP(J3511,REAJUSTE!A:AA,27,FALSE),"")</f>
        <v>1.0229999999999999</v>
      </c>
    </row>
    <row r="3512" spans="1:11" ht="18" x14ac:dyDescent="0.2">
      <c r="A3512" s="862">
        <v>2306680</v>
      </c>
      <c r="B3512" s="863" t="s">
        <v>8278</v>
      </c>
      <c r="C3512" s="862" t="s">
        <v>4</v>
      </c>
      <c r="D3512" s="802">
        <f t="shared" si="54"/>
        <v>6483.58</v>
      </c>
      <c r="G3512" s="872">
        <v>6337.82</v>
      </c>
      <c r="J3512" s="840" t="s">
        <v>15822</v>
      </c>
      <c r="K3512" s="848">
        <f>IFERROR(VLOOKUP(J3512,REAJUSTE!A:AA,27,FALSE),"")</f>
        <v>1.0229999999999999</v>
      </c>
    </row>
    <row r="3513" spans="1:11" ht="18" x14ac:dyDescent="0.2">
      <c r="A3513" s="862">
        <v>2306654</v>
      </c>
      <c r="B3513" s="863" t="s">
        <v>8279</v>
      </c>
      <c r="C3513" s="862" t="s">
        <v>4</v>
      </c>
      <c r="D3513" s="802">
        <f t="shared" si="54"/>
        <v>6829.89</v>
      </c>
      <c r="G3513" s="872">
        <v>6676.34</v>
      </c>
      <c r="J3513" s="840" t="s">
        <v>15822</v>
      </c>
      <c r="K3513" s="848">
        <f>IFERROR(VLOOKUP(J3513,REAJUSTE!A:AA,27,FALSE),"")</f>
        <v>1.0229999999999999</v>
      </c>
    </row>
    <row r="3514" spans="1:11" ht="18" x14ac:dyDescent="0.2">
      <c r="A3514" s="862">
        <v>2306681</v>
      </c>
      <c r="B3514" s="863" t="s">
        <v>8280</v>
      </c>
      <c r="C3514" s="862" t="s">
        <v>4</v>
      </c>
      <c r="D3514" s="802">
        <f t="shared" si="54"/>
        <v>6533.15</v>
      </c>
      <c r="G3514" s="872">
        <v>6386.27</v>
      </c>
      <c r="J3514" s="840" t="s">
        <v>15822</v>
      </c>
      <c r="K3514" s="848">
        <f>IFERROR(VLOOKUP(J3514,REAJUSTE!A:AA,27,FALSE),"")</f>
        <v>1.0229999999999999</v>
      </c>
    </row>
    <row r="3515" spans="1:11" ht="18" x14ac:dyDescent="0.2">
      <c r="A3515" s="862">
        <v>2306655</v>
      </c>
      <c r="B3515" s="863" t="s">
        <v>8281</v>
      </c>
      <c r="C3515" s="862" t="s">
        <v>4</v>
      </c>
      <c r="D3515" s="802">
        <f t="shared" si="54"/>
        <v>6891.97</v>
      </c>
      <c r="G3515" s="872">
        <v>6737.02</v>
      </c>
      <c r="J3515" s="840" t="s">
        <v>15822</v>
      </c>
      <c r="K3515" s="848">
        <f>IFERROR(VLOOKUP(J3515,REAJUSTE!A:AA,27,FALSE),"")</f>
        <v>1.0229999999999999</v>
      </c>
    </row>
    <row r="3516" spans="1:11" ht="18" x14ac:dyDescent="0.2">
      <c r="A3516" s="862">
        <v>2306682</v>
      </c>
      <c r="B3516" s="863" t="s">
        <v>8282</v>
      </c>
      <c r="C3516" s="862" t="s">
        <v>4</v>
      </c>
      <c r="D3516" s="802">
        <f t="shared" si="54"/>
        <v>6582.87</v>
      </c>
      <c r="G3516" s="872">
        <v>6434.87</v>
      </c>
      <c r="J3516" s="840" t="s">
        <v>15822</v>
      </c>
      <c r="K3516" s="848">
        <f>IFERROR(VLOOKUP(J3516,REAJUSTE!A:AA,27,FALSE),"")</f>
        <v>1.0229999999999999</v>
      </c>
    </row>
    <row r="3517" spans="1:11" ht="18" x14ac:dyDescent="0.2">
      <c r="A3517" s="862">
        <v>2306656</v>
      </c>
      <c r="B3517" s="863" t="s">
        <v>8283</v>
      </c>
      <c r="C3517" s="862" t="s">
        <v>4</v>
      </c>
      <c r="D3517" s="802">
        <f t="shared" si="54"/>
        <v>9393.6299999999992</v>
      </c>
      <c r="G3517" s="872">
        <v>9182.44</v>
      </c>
      <c r="J3517" s="840" t="s">
        <v>15822</v>
      </c>
      <c r="K3517" s="848">
        <f>IFERROR(VLOOKUP(J3517,REAJUSTE!A:AA,27,FALSE),"")</f>
        <v>1.0229999999999999</v>
      </c>
    </row>
    <row r="3518" spans="1:11" ht="18" x14ac:dyDescent="0.2">
      <c r="A3518" s="862">
        <v>2306683</v>
      </c>
      <c r="B3518" s="863" t="s">
        <v>8284</v>
      </c>
      <c r="C3518" s="862" t="s">
        <v>4</v>
      </c>
      <c r="D3518" s="802">
        <f t="shared" si="54"/>
        <v>9118.8700000000008</v>
      </c>
      <c r="G3518" s="872">
        <v>8913.86</v>
      </c>
      <c r="J3518" s="840" t="s">
        <v>15822</v>
      </c>
      <c r="K3518" s="848">
        <f>IFERROR(VLOOKUP(J3518,REAJUSTE!A:AA,27,FALSE),"")</f>
        <v>1.0229999999999999</v>
      </c>
    </row>
    <row r="3519" spans="1:11" ht="18" x14ac:dyDescent="0.2">
      <c r="A3519" s="862">
        <v>2306657</v>
      </c>
      <c r="B3519" s="863" t="s">
        <v>8285</v>
      </c>
      <c r="C3519" s="862" t="s">
        <v>4</v>
      </c>
      <c r="D3519" s="802">
        <f t="shared" si="54"/>
        <v>9512.48</v>
      </c>
      <c r="G3519" s="872">
        <v>9298.6200000000008</v>
      </c>
      <c r="J3519" s="840" t="s">
        <v>15822</v>
      </c>
      <c r="K3519" s="848">
        <f>IFERROR(VLOOKUP(J3519,REAJUSTE!A:AA,27,FALSE),"")</f>
        <v>1.0229999999999999</v>
      </c>
    </row>
    <row r="3520" spans="1:11" ht="18" x14ac:dyDescent="0.2">
      <c r="A3520" s="862">
        <v>2306684</v>
      </c>
      <c r="B3520" s="863" t="s">
        <v>8286</v>
      </c>
      <c r="C3520" s="862" t="s">
        <v>4</v>
      </c>
      <c r="D3520" s="802">
        <f t="shared" si="54"/>
        <v>9227.16</v>
      </c>
      <c r="G3520" s="872">
        <v>9019.7099999999991</v>
      </c>
      <c r="J3520" s="840" t="s">
        <v>15822</v>
      </c>
      <c r="K3520" s="848">
        <f>IFERROR(VLOOKUP(J3520,REAJUSTE!A:AA,27,FALSE),"")</f>
        <v>1.0229999999999999</v>
      </c>
    </row>
    <row r="3521" spans="1:11" ht="18" x14ac:dyDescent="0.2">
      <c r="A3521" s="862">
        <v>2306658</v>
      </c>
      <c r="B3521" s="863" t="s">
        <v>8287</v>
      </c>
      <c r="C3521" s="862" t="s">
        <v>4</v>
      </c>
      <c r="D3521" s="802">
        <f t="shared" si="54"/>
        <v>9628.89</v>
      </c>
      <c r="G3521" s="872">
        <v>9412.41</v>
      </c>
      <c r="J3521" s="840" t="s">
        <v>15822</v>
      </c>
      <c r="K3521" s="848">
        <f>IFERROR(VLOOKUP(J3521,REAJUSTE!A:AA,27,FALSE),"")</f>
        <v>1.0229999999999999</v>
      </c>
    </row>
    <row r="3522" spans="1:11" ht="18" x14ac:dyDescent="0.2">
      <c r="A3522" s="862">
        <v>2306685</v>
      </c>
      <c r="B3522" s="863" t="s">
        <v>8288</v>
      </c>
      <c r="C3522" s="862" t="s">
        <v>4</v>
      </c>
      <c r="D3522" s="802">
        <f t="shared" si="54"/>
        <v>9332.16</v>
      </c>
      <c r="G3522" s="872">
        <v>9122.35</v>
      </c>
      <c r="J3522" s="840" t="s">
        <v>15822</v>
      </c>
      <c r="K3522" s="848">
        <f>IFERROR(VLOOKUP(J3522,REAJUSTE!A:AA,27,FALSE),"")</f>
        <v>1.0229999999999999</v>
      </c>
    </row>
    <row r="3523" spans="1:11" ht="18" x14ac:dyDescent="0.2">
      <c r="A3523" s="862">
        <v>2306659</v>
      </c>
      <c r="B3523" s="863" t="s">
        <v>8289</v>
      </c>
      <c r="C3523" s="862" t="s">
        <v>4</v>
      </c>
      <c r="D3523" s="802">
        <f t="shared" si="54"/>
        <v>9749.7099999999991</v>
      </c>
      <c r="G3523" s="872">
        <v>9530.51</v>
      </c>
      <c r="J3523" s="840" t="s">
        <v>15822</v>
      </c>
      <c r="K3523" s="848">
        <f>IFERROR(VLOOKUP(J3523,REAJUSTE!A:AA,27,FALSE),"")</f>
        <v>1.0229999999999999</v>
      </c>
    </row>
    <row r="3524" spans="1:11" ht="18" x14ac:dyDescent="0.2">
      <c r="A3524" s="862">
        <v>2306686</v>
      </c>
      <c r="B3524" s="863" t="s">
        <v>8290</v>
      </c>
      <c r="C3524" s="862" t="s">
        <v>4</v>
      </c>
      <c r="D3524" s="802">
        <f t="shared" si="54"/>
        <v>9440.61</v>
      </c>
      <c r="G3524" s="872">
        <v>9228.36</v>
      </c>
      <c r="J3524" s="840" t="s">
        <v>15822</v>
      </c>
      <c r="K3524" s="848">
        <f>IFERROR(VLOOKUP(J3524,REAJUSTE!A:AA,27,FALSE),"")</f>
        <v>1.0229999999999999</v>
      </c>
    </row>
    <row r="3525" spans="1:11" ht="18" x14ac:dyDescent="0.2">
      <c r="A3525" s="862">
        <v>2306637</v>
      </c>
      <c r="B3525" s="863" t="s">
        <v>8291</v>
      </c>
      <c r="C3525" s="862" t="s">
        <v>4</v>
      </c>
      <c r="D3525" s="802">
        <f t="shared" si="54"/>
        <v>2272.4499999999998</v>
      </c>
      <c r="G3525" s="872">
        <v>2221.36</v>
      </c>
      <c r="J3525" s="840" t="s">
        <v>15822</v>
      </c>
      <c r="K3525" s="848">
        <f>IFERROR(VLOOKUP(J3525,REAJUSTE!A:AA,27,FALSE),"")</f>
        <v>1.0229999999999999</v>
      </c>
    </row>
    <row r="3526" spans="1:11" ht="18" x14ac:dyDescent="0.2">
      <c r="A3526" s="862">
        <v>2306664</v>
      </c>
      <c r="B3526" s="863" t="s">
        <v>8292</v>
      </c>
      <c r="C3526" s="862" t="s">
        <v>4</v>
      </c>
      <c r="D3526" s="802">
        <f t="shared" si="54"/>
        <v>2040.62</v>
      </c>
      <c r="G3526" s="872">
        <v>1994.75</v>
      </c>
      <c r="J3526" s="840" t="s">
        <v>15822</v>
      </c>
      <c r="K3526" s="848">
        <f>IFERROR(VLOOKUP(J3526,REAJUSTE!A:AA,27,FALSE),"")</f>
        <v>1.0229999999999999</v>
      </c>
    </row>
    <row r="3527" spans="1:11" ht="18" x14ac:dyDescent="0.2">
      <c r="A3527" s="862">
        <v>2306732</v>
      </c>
      <c r="B3527" s="863" t="s">
        <v>8293</v>
      </c>
      <c r="C3527" s="862" t="s">
        <v>4</v>
      </c>
      <c r="D3527" s="802">
        <f t="shared" si="54"/>
        <v>952.58</v>
      </c>
      <c r="G3527" s="872">
        <v>931.17</v>
      </c>
      <c r="J3527" s="840" t="s">
        <v>15822</v>
      </c>
      <c r="K3527" s="848">
        <f>IFERROR(VLOOKUP(J3527,REAJUSTE!A:AA,27,FALSE),"")</f>
        <v>1.0229999999999999</v>
      </c>
    </row>
    <row r="3528" spans="1:11" ht="18" x14ac:dyDescent="0.2">
      <c r="A3528" s="862">
        <v>2306733</v>
      </c>
      <c r="B3528" s="863" t="s">
        <v>8294</v>
      </c>
      <c r="C3528" s="862" t="s">
        <v>4</v>
      </c>
      <c r="D3528" s="802">
        <f t="shared" si="54"/>
        <v>757.36</v>
      </c>
      <c r="G3528" s="872">
        <v>740.34</v>
      </c>
      <c r="J3528" s="840" t="s">
        <v>15822</v>
      </c>
      <c r="K3528" s="848">
        <f>IFERROR(VLOOKUP(J3528,REAJUSTE!A:AA,27,FALSE),"")</f>
        <v>1.0229999999999999</v>
      </c>
    </row>
    <row r="3529" spans="1:11" ht="18" x14ac:dyDescent="0.2">
      <c r="A3529" s="862">
        <v>2306734</v>
      </c>
      <c r="B3529" s="863" t="s">
        <v>8295</v>
      </c>
      <c r="C3529" s="862" t="s">
        <v>4</v>
      </c>
      <c r="D3529" s="802">
        <f t="shared" si="54"/>
        <v>1142.9000000000001</v>
      </c>
      <c r="G3529" s="872">
        <v>1117.21</v>
      </c>
      <c r="J3529" s="840" t="s">
        <v>15822</v>
      </c>
      <c r="K3529" s="848">
        <f>IFERROR(VLOOKUP(J3529,REAJUSTE!A:AA,27,FALSE),"")</f>
        <v>1.0229999999999999</v>
      </c>
    </row>
    <row r="3530" spans="1:11" ht="18" x14ac:dyDescent="0.2">
      <c r="A3530" s="862">
        <v>2306735</v>
      </c>
      <c r="B3530" s="863" t="s">
        <v>8296</v>
      </c>
      <c r="C3530" s="862" t="s">
        <v>4</v>
      </c>
      <c r="D3530" s="802">
        <f t="shared" si="54"/>
        <v>942.4</v>
      </c>
      <c r="G3530" s="872">
        <v>921.22</v>
      </c>
      <c r="J3530" s="840" t="s">
        <v>15822</v>
      </c>
      <c r="K3530" s="848">
        <f>IFERROR(VLOOKUP(J3530,REAJUSTE!A:AA,27,FALSE),"")</f>
        <v>1.0229999999999999</v>
      </c>
    </row>
    <row r="3531" spans="1:11" ht="18" x14ac:dyDescent="0.2">
      <c r="A3531" s="862">
        <v>2306633</v>
      </c>
      <c r="B3531" s="863" t="s">
        <v>8297</v>
      </c>
      <c r="C3531" s="862" t="s">
        <v>4</v>
      </c>
      <c r="D3531" s="802">
        <f t="shared" ref="D3531:D3594" si="55">TRUNC(G3531*K3531,2)</f>
        <v>1290.57</v>
      </c>
      <c r="G3531" s="872">
        <v>1261.56</v>
      </c>
      <c r="J3531" s="840" t="s">
        <v>15822</v>
      </c>
      <c r="K3531" s="848">
        <f>IFERROR(VLOOKUP(J3531,REAJUSTE!A:AA,27,FALSE),"")</f>
        <v>1.0229999999999999</v>
      </c>
    </row>
    <row r="3532" spans="1:11" ht="18" x14ac:dyDescent="0.2">
      <c r="A3532" s="862">
        <v>2306660</v>
      </c>
      <c r="B3532" s="863" t="s">
        <v>8298</v>
      </c>
      <c r="C3532" s="862" t="s">
        <v>4</v>
      </c>
      <c r="D3532" s="802">
        <f t="shared" si="55"/>
        <v>1084.51</v>
      </c>
      <c r="G3532" s="872">
        <v>1060.1300000000001</v>
      </c>
      <c r="J3532" s="840" t="s">
        <v>15822</v>
      </c>
      <c r="K3532" s="848">
        <f>IFERROR(VLOOKUP(J3532,REAJUSTE!A:AA,27,FALSE),"")</f>
        <v>1.0229999999999999</v>
      </c>
    </row>
    <row r="3533" spans="1:11" ht="18" x14ac:dyDescent="0.2">
      <c r="A3533" s="862">
        <v>2306634</v>
      </c>
      <c r="B3533" s="863" t="s">
        <v>8299</v>
      </c>
      <c r="C3533" s="862" t="s">
        <v>4</v>
      </c>
      <c r="D3533" s="802">
        <f t="shared" si="55"/>
        <v>1490.56</v>
      </c>
      <c r="G3533" s="872">
        <v>1457.05</v>
      </c>
      <c r="J3533" s="840" t="s">
        <v>15822</v>
      </c>
      <c r="K3533" s="848">
        <f>IFERROR(VLOOKUP(J3533,REAJUSTE!A:AA,27,FALSE),"")</f>
        <v>1.0229999999999999</v>
      </c>
    </row>
    <row r="3534" spans="1:11" ht="18" x14ac:dyDescent="0.2">
      <c r="A3534" s="862">
        <v>2306661</v>
      </c>
      <c r="B3534" s="863" t="s">
        <v>8300</v>
      </c>
      <c r="C3534" s="862" t="s">
        <v>4</v>
      </c>
      <c r="D3534" s="802">
        <f t="shared" si="55"/>
        <v>1278.5999999999999</v>
      </c>
      <c r="G3534" s="872">
        <v>1249.8599999999999</v>
      </c>
      <c r="J3534" s="840" t="s">
        <v>15822</v>
      </c>
      <c r="K3534" s="848">
        <f>IFERROR(VLOOKUP(J3534,REAJUSTE!A:AA,27,FALSE),"")</f>
        <v>1.0229999999999999</v>
      </c>
    </row>
    <row r="3535" spans="1:11" ht="18" x14ac:dyDescent="0.2">
      <c r="A3535" s="862">
        <v>2306635</v>
      </c>
      <c r="B3535" s="863" t="s">
        <v>8301</v>
      </c>
      <c r="C3535" s="862" t="s">
        <v>4</v>
      </c>
      <c r="D3535" s="802">
        <f t="shared" si="55"/>
        <v>1780.68</v>
      </c>
      <c r="G3535" s="872">
        <v>1740.65</v>
      </c>
      <c r="J3535" s="840" t="s">
        <v>15822</v>
      </c>
      <c r="K3535" s="848">
        <f>IFERROR(VLOOKUP(J3535,REAJUSTE!A:AA,27,FALSE),"")</f>
        <v>1.0229999999999999</v>
      </c>
    </row>
    <row r="3536" spans="1:11" ht="18" x14ac:dyDescent="0.2">
      <c r="A3536" s="862">
        <v>2306662</v>
      </c>
      <c r="B3536" s="863" t="s">
        <v>8302</v>
      </c>
      <c r="C3536" s="862" t="s">
        <v>4</v>
      </c>
      <c r="D3536" s="802">
        <f t="shared" si="55"/>
        <v>1562.49</v>
      </c>
      <c r="G3536" s="872">
        <v>1527.37</v>
      </c>
      <c r="J3536" s="840" t="s">
        <v>15822</v>
      </c>
      <c r="K3536" s="848">
        <f>IFERROR(VLOOKUP(J3536,REAJUSTE!A:AA,27,FALSE),"")</f>
        <v>1.0229999999999999</v>
      </c>
    </row>
    <row r="3537" spans="1:11" ht="18" x14ac:dyDescent="0.2">
      <c r="A3537" s="862">
        <v>2306636</v>
      </c>
      <c r="B3537" s="863" t="s">
        <v>8303</v>
      </c>
      <c r="C3537" s="862" t="s">
        <v>4</v>
      </c>
      <c r="D3537" s="802">
        <f t="shared" si="55"/>
        <v>1801.08</v>
      </c>
      <c r="G3537" s="872">
        <v>1760.59</v>
      </c>
      <c r="J3537" s="840" t="s">
        <v>15822</v>
      </c>
      <c r="K3537" s="848">
        <f>IFERROR(VLOOKUP(J3537,REAJUSTE!A:AA,27,FALSE),"")</f>
        <v>1.0229999999999999</v>
      </c>
    </row>
    <row r="3538" spans="1:11" ht="18" x14ac:dyDescent="0.2">
      <c r="A3538" s="862">
        <v>2306663</v>
      </c>
      <c r="B3538" s="863" t="s">
        <v>8304</v>
      </c>
      <c r="C3538" s="862" t="s">
        <v>4</v>
      </c>
      <c r="D3538" s="802">
        <f t="shared" si="55"/>
        <v>1576.27</v>
      </c>
      <c r="G3538" s="872">
        <v>1540.84</v>
      </c>
      <c r="J3538" s="840" t="s">
        <v>15822</v>
      </c>
      <c r="K3538" s="848">
        <f>IFERROR(VLOOKUP(J3538,REAJUSTE!A:AA,27,FALSE),"")</f>
        <v>1.0229999999999999</v>
      </c>
    </row>
    <row r="3539" spans="1:11" ht="18" x14ac:dyDescent="0.2">
      <c r="A3539" s="862">
        <v>2306641</v>
      </c>
      <c r="B3539" s="863" t="s">
        <v>8305</v>
      </c>
      <c r="C3539" s="862" t="s">
        <v>4</v>
      </c>
      <c r="D3539" s="802">
        <f t="shared" si="55"/>
        <v>2862.59</v>
      </c>
      <c r="G3539" s="872">
        <v>2798.24</v>
      </c>
      <c r="J3539" s="840" t="s">
        <v>15822</v>
      </c>
      <c r="K3539" s="848">
        <f>IFERROR(VLOOKUP(J3539,REAJUSTE!A:AA,27,FALSE),"")</f>
        <v>1.0229999999999999</v>
      </c>
    </row>
    <row r="3540" spans="1:11" ht="18" x14ac:dyDescent="0.2">
      <c r="A3540" s="862">
        <v>2306668</v>
      </c>
      <c r="B3540" s="863" t="s">
        <v>8306</v>
      </c>
      <c r="C3540" s="862" t="s">
        <v>4</v>
      </c>
      <c r="D3540" s="802">
        <f t="shared" si="55"/>
        <v>2630.77</v>
      </c>
      <c r="G3540" s="872">
        <v>2571.63</v>
      </c>
      <c r="J3540" s="840" t="s">
        <v>15822</v>
      </c>
      <c r="K3540" s="848">
        <f>IFERROR(VLOOKUP(J3540,REAJUSTE!A:AA,27,FALSE),"")</f>
        <v>1.0229999999999999</v>
      </c>
    </row>
    <row r="3541" spans="1:11" ht="18" x14ac:dyDescent="0.2">
      <c r="A3541" s="862">
        <v>2306642</v>
      </c>
      <c r="B3541" s="863" t="s">
        <v>8307</v>
      </c>
      <c r="C3541" s="862" t="s">
        <v>4</v>
      </c>
      <c r="D3541" s="802">
        <f t="shared" si="55"/>
        <v>2890.46</v>
      </c>
      <c r="G3541" s="872">
        <v>2825.48</v>
      </c>
      <c r="J3541" s="840" t="s">
        <v>15822</v>
      </c>
      <c r="K3541" s="848">
        <f>IFERROR(VLOOKUP(J3541,REAJUSTE!A:AA,27,FALSE),"")</f>
        <v>1.0229999999999999</v>
      </c>
    </row>
    <row r="3542" spans="1:11" ht="18" x14ac:dyDescent="0.2">
      <c r="A3542" s="862">
        <v>2306669</v>
      </c>
      <c r="B3542" s="863" t="s">
        <v>8308</v>
      </c>
      <c r="C3542" s="862" t="s">
        <v>4</v>
      </c>
      <c r="D3542" s="802">
        <f t="shared" si="55"/>
        <v>2651.16</v>
      </c>
      <c r="G3542" s="872">
        <v>2591.56</v>
      </c>
      <c r="J3542" s="840" t="s">
        <v>15822</v>
      </c>
      <c r="K3542" s="848">
        <f>IFERROR(VLOOKUP(J3542,REAJUSTE!A:AA,27,FALSE),"")</f>
        <v>1.0229999999999999</v>
      </c>
    </row>
    <row r="3543" spans="1:11" ht="18" x14ac:dyDescent="0.2">
      <c r="A3543" s="862">
        <v>2306643</v>
      </c>
      <c r="B3543" s="863" t="s">
        <v>8309</v>
      </c>
      <c r="C3543" s="862" t="s">
        <v>4</v>
      </c>
      <c r="D3543" s="802">
        <f t="shared" si="55"/>
        <v>2918.52</v>
      </c>
      <c r="G3543" s="872">
        <v>2852.91</v>
      </c>
      <c r="J3543" s="840" t="s">
        <v>15822</v>
      </c>
      <c r="K3543" s="848">
        <f>IFERROR(VLOOKUP(J3543,REAJUSTE!A:AA,27,FALSE),"")</f>
        <v>1.0229999999999999</v>
      </c>
    </row>
    <row r="3544" spans="1:11" ht="18" x14ac:dyDescent="0.2">
      <c r="A3544" s="862">
        <v>2306670</v>
      </c>
      <c r="B3544" s="863" t="s">
        <v>8310</v>
      </c>
      <c r="C3544" s="862" t="s">
        <v>4</v>
      </c>
      <c r="D3544" s="802">
        <f t="shared" si="55"/>
        <v>2671.24</v>
      </c>
      <c r="G3544" s="872">
        <v>2611.19</v>
      </c>
      <c r="J3544" s="840" t="s">
        <v>15822</v>
      </c>
      <c r="K3544" s="848">
        <f>IFERROR(VLOOKUP(J3544,REAJUSTE!A:AA,27,FALSE),"")</f>
        <v>1.0229999999999999</v>
      </c>
    </row>
    <row r="3545" spans="1:11" ht="18" x14ac:dyDescent="0.2">
      <c r="A3545" s="862">
        <v>2306638</v>
      </c>
      <c r="B3545" s="863" t="s">
        <v>8311</v>
      </c>
      <c r="C3545" s="862" t="s">
        <v>4</v>
      </c>
      <c r="D3545" s="802">
        <f t="shared" si="55"/>
        <v>1866.38</v>
      </c>
      <c r="G3545" s="872">
        <v>1824.42</v>
      </c>
      <c r="J3545" s="840" t="s">
        <v>15822</v>
      </c>
      <c r="K3545" s="848">
        <f>IFERROR(VLOOKUP(J3545,REAJUSTE!A:AA,27,FALSE),"")</f>
        <v>1.0229999999999999</v>
      </c>
    </row>
    <row r="3546" spans="1:11" ht="18" x14ac:dyDescent="0.2">
      <c r="A3546" s="862">
        <v>2306665</v>
      </c>
      <c r="B3546" s="863" t="s">
        <v>8312</v>
      </c>
      <c r="C3546" s="862" t="s">
        <v>4</v>
      </c>
      <c r="D3546" s="802">
        <f t="shared" si="55"/>
        <v>1654.42</v>
      </c>
      <c r="G3546" s="872">
        <v>1617.23</v>
      </c>
      <c r="J3546" s="840" t="s">
        <v>15822</v>
      </c>
      <c r="K3546" s="848">
        <f>IFERROR(VLOOKUP(J3546,REAJUSTE!A:AA,27,FALSE),"")</f>
        <v>1.0229999999999999</v>
      </c>
    </row>
    <row r="3547" spans="1:11" ht="18" x14ac:dyDescent="0.2">
      <c r="A3547" s="862">
        <v>2306639</v>
      </c>
      <c r="B3547" s="863" t="s">
        <v>8313</v>
      </c>
      <c r="C3547" s="862" t="s">
        <v>4</v>
      </c>
      <c r="D3547" s="802">
        <f t="shared" si="55"/>
        <v>2236.08</v>
      </c>
      <c r="G3547" s="872">
        <v>2185.81</v>
      </c>
      <c r="J3547" s="840" t="s">
        <v>15822</v>
      </c>
      <c r="K3547" s="848">
        <f>IFERROR(VLOOKUP(J3547,REAJUSTE!A:AA,27,FALSE),"")</f>
        <v>1.0229999999999999</v>
      </c>
    </row>
    <row r="3548" spans="1:11" ht="18" x14ac:dyDescent="0.2">
      <c r="A3548" s="862">
        <v>2306666</v>
      </c>
      <c r="B3548" s="863" t="s">
        <v>8314</v>
      </c>
      <c r="C3548" s="862" t="s">
        <v>4</v>
      </c>
      <c r="D3548" s="802">
        <f t="shared" si="55"/>
        <v>2017.89</v>
      </c>
      <c r="G3548" s="872">
        <v>1972.53</v>
      </c>
      <c r="J3548" s="840" t="s">
        <v>15822</v>
      </c>
      <c r="K3548" s="848">
        <f>IFERROR(VLOOKUP(J3548,REAJUSTE!A:AA,27,FALSE),"")</f>
        <v>1.0229999999999999</v>
      </c>
    </row>
    <row r="3549" spans="1:11" ht="18" x14ac:dyDescent="0.2">
      <c r="A3549" s="862">
        <v>2306640</v>
      </c>
      <c r="B3549" s="863" t="s">
        <v>8315</v>
      </c>
      <c r="C3549" s="862" t="s">
        <v>4</v>
      </c>
      <c r="D3549" s="802">
        <f t="shared" si="55"/>
        <v>2263</v>
      </c>
      <c r="G3549" s="872">
        <v>2212.13</v>
      </c>
      <c r="J3549" s="840" t="s">
        <v>15822</v>
      </c>
      <c r="K3549" s="848">
        <f>IFERROR(VLOOKUP(J3549,REAJUSTE!A:AA,27,FALSE),"")</f>
        <v>1.0229999999999999</v>
      </c>
    </row>
    <row r="3550" spans="1:11" ht="18" x14ac:dyDescent="0.2">
      <c r="A3550" s="862">
        <v>2306667</v>
      </c>
      <c r="B3550" s="863" t="s">
        <v>8316</v>
      </c>
      <c r="C3550" s="862" t="s">
        <v>4</v>
      </c>
      <c r="D3550" s="802">
        <f t="shared" si="55"/>
        <v>2038.2</v>
      </c>
      <c r="G3550" s="872">
        <v>1992.38</v>
      </c>
      <c r="J3550" s="840" t="s">
        <v>15822</v>
      </c>
      <c r="K3550" s="848">
        <f>IFERROR(VLOOKUP(J3550,REAJUSTE!A:AA,27,FALSE),"")</f>
        <v>1.0229999999999999</v>
      </c>
    </row>
    <row r="3551" spans="1:11" ht="18" x14ac:dyDescent="0.2">
      <c r="A3551" s="862">
        <v>2306645</v>
      </c>
      <c r="B3551" s="863" t="s">
        <v>8317</v>
      </c>
      <c r="C3551" s="862" t="s">
        <v>4</v>
      </c>
      <c r="D3551" s="802">
        <f t="shared" si="55"/>
        <v>3421.85</v>
      </c>
      <c r="G3551" s="872">
        <v>3344.92</v>
      </c>
      <c r="J3551" s="840" t="s">
        <v>15822</v>
      </c>
      <c r="K3551" s="848">
        <f>IFERROR(VLOOKUP(J3551,REAJUSTE!A:AA,27,FALSE),"")</f>
        <v>1.0229999999999999</v>
      </c>
    </row>
    <row r="3552" spans="1:11" ht="18" x14ac:dyDescent="0.2">
      <c r="A3552" s="862">
        <v>2306672</v>
      </c>
      <c r="B3552" s="863" t="s">
        <v>8318</v>
      </c>
      <c r="C3552" s="862" t="s">
        <v>4</v>
      </c>
      <c r="D3552" s="802">
        <f t="shared" si="55"/>
        <v>3190.03</v>
      </c>
      <c r="G3552" s="872">
        <v>3118.31</v>
      </c>
      <c r="J3552" s="840" t="s">
        <v>15822</v>
      </c>
      <c r="K3552" s="848">
        <f>IFERROR(VLOOKUP(J3552,REAJUSTE!A:AA,27,FALSE),"")</f>
        <v>1.0229999999999999</v>
      </c>
    </row>
    <row r="3553" spans="1:11" ht="18" x14ac:dyDescent="0.2">
      <c r="A3553" s="862">
        <v>2306646</v>
      </c>
      <c r="B3553" s="863" t="s">
        <v>8319</v>
      </c>
      <c r="C3553" s="862" t="s">
        <v>4</v>
      </c>
      <c r="D3553" s="802">
        <f t="shared" si="55"/>
        <v>3458.1</v>
      </c>
      <c r="G3553" s="872">
        <v>3380.36</v>
      </c>
      <c r="J3553" s="840" t="s">
        <v>15822</v>
      </c>
      <c r="K3553" s="848">
        <f>IFERROR(VLOOKUP(J3553,REAJUSTE!A:AA,27,FALSE),"")</f>
        <v>1.0229999999999999</v>
      </c>
    </row>
    <row r="3554" spans="1:11" ht="18" x14ac:dyDescent="0.2">
      <c r="A3554" s="862">
        <v>2306673</v>
      </c>
      <c r="B3554" s="863" t="s">
        <v>8320</v>
      </c>
      <c r="C3554" s="862" t="s">
        <v>4</v>
      </c>
      <c r="D3554" s="802">
        <f t="shared" si="55"/>
        <v>3218.79</v>
      </c>
      <c r="G3554" s="872">
        <v>3146.43</v>
      </c>
      <c r="J3554" s="840" t="s">
        <v>15822</v>
      </c>
      <c r="K3554" s="848">
        <f>IFERROR(VLOOKUP(J3554,REAJUSTE!A:AA,27,FALSE),"")</f>
        <v>1.0229999999999999</v>
      </c>
    </row>
    <row r="3555" spans="1:11" ht="18" x14ac:dyDescent="0.2">
      <c r="A3555" s="862">
        <v>2306647</v>
      </c>
      <c r="B3555" s="863" t="s">
        <v>8321</v>
      </c>
      <c r="C3555" s="862" t="s">
        <v>4</v>
      </c>
      <c r="D3555" s="802">
        <f t="shared" si="55"/>
        <v>3494.12</v>
      </c>
      <c r="G3555" s="872">
        <v>3415.57</v>
      </c>
      <c r="J3555" s="840" t="s">
        <v>15822</v>
      </c>
      <c r="K3555" s="848">
        <f>IFERROR(VLOOKUP(J3555,REAJUSTE!A:AA,27,FALSE),"")</f>
        <v>1.0229999999999999</v>
      </c>
    </row>
    <row r="3556" spans="1:11" ht="18" x14ac:dyDescent="0.2">
      <c r="A3556" s="862">
        <v>2306674</v>
      </c>
      <c r="B3556" s="863" t="s">
        <v>8322</v>
      </c>
      <c r="C3556" s="862" t="s">
        <v>4</v>
      </c>
      <c r="D3556" s="802">
        <f t="shared" si="55"/>
        <v>3246.84</v>
      </c>
      <c r="G3556" s="872">
        <v>3173.85</v>
      </c>
      <c r="J3556" s="840" t="s">
        <v>15822</v>
      </c>
      <c r="K3556" s="848">
        <f>IFERROR(VLOOKUP(J3556,REAJUSTE!A:AA,27,FALSE),"")</f>
        <v>1.0229999999999999</v>
      </c>
    </row>
    <row r="3557" spans="1:11" ht="18" x14ac:dyDescent="0.2">
      <c r="A3557" s="862">
        <v>2306648</v>
      </c>
      <c r="B3557" s="863" t="s">
        <v>8323</v>
      </c>
      <c r="C3557" s="862" t="s">
        <v>4</v>
      </c>
      <c r="D3557" s="802">
        <f t="shared" si="55"/>
        <v>4890.67</v>
      </c>
      <c r="G3557" s="872">
        <v>4780.72</v>
      </c>
      <c r="J3557" s="840" t="s">
        <v>15822</v>
      </c>
      <c r="K3557" s="848">
        <f>IFERROR(VLOOKUP(J3557,REAJUSTE!A:AA,27,FALSE),"")</f>
        <v>1.0229999999999999</v>
      </c>
    </row>
    <row r="3558" spans="1:11" ht="18" x14ac:dyDescent="0.2">
      <c r="A3558" s="862">
        <v>2306675</v>
      </c>
      <c r="B3558" s="863" t="s">
        <v>8324</v>
      </c>
      <c r="C3558" s="862" t="s">
        <v>4</v>
      </c>
      <c r="D3558" s="802">
        <f t="shared" si="55"/>
        <v>4634.8599999999997</v>
      </c>
      <c r="G3558" s="872">
        <v>4530.66</v>
      </c>
      <c r="J3558" s="840" t="s">
        <v>15822</v>
      </c>
      <c r="K3558" s="848">
        <f>IFERROR(VLOOKUP(J3558,REAJUSTE!A:AA,27,FALSE),"")</f>
        <v>1.0229999999999999</v>
      </c>
    </row>
    <row r="3559" spans="1:11" ht="18" x14ac:dyDescent="0.2">
      <c r="A3559" s="862">
        <v>2306649</v>
      </c>
      <c r="B3559" s="863" t="s">
        <v>8325</v>
      </c>
      <c r="C3559" s="862" t="s">
        <v>4</v>
      </c>
      <c r="D3559" s="802">
        <f t="shared" si="55"/>
        <v>4928.79</v>
      </c>
      <c r="G3559" s="872">
        <v>4817.9799999999996</v>
      </c>
      <c r="J3559" s="840" t="s">
        <v>15822</v>
      </c>
      <c r="K3559" s="848">
        <f>IFERROR(VLOOKUP(J3559,REAJUSTE!A:AA,27,FALSE),"")</f>
        <v>1.0229999999999999</v>
      </c>
    </row>
    <row r="3560" spans="1:11" ht="18" x14ac:dyDescent="0.2">
      <c r="A3560" s="862">
        <v>2306676</v>
      </c>
      <c r="B3560" s="863" t="s">
        <v>8326</v>
      </c>
      <c r="C3560" s="862" t="s">
        <v>4</v>
      </c>
      <c r="D3560" s="802">
        <f t="shared" si="55"/>
        <v>4663.84</v>
      </c>
      <c r="G3560" s="872">
        <v>4558.99</v>
      </c>
      <c r="J3560" s="840" t="s">
        <v>15822</v>
      </c>
      <c r="K3560" s="848">
        <f>IFERROR(VLOOKUP(J3560,REAJUSTE!A:AA,27,FALSE),"")</f>
        <v>1.0229999999999999</v>
      </c>
    </row>
    <row r="3561" spans="1:11" ht="18" x14ac:dyDescent="0.2">
      <c r="A3561" s="862">
        <v>2306650</v>
      </c>
      <c r="B3561" s="863" t="s">
        <v>8327</v>
      </c>
      <c r="C3561" s="862" t="s">
        <v>4</v>
      </c>
      <c r="D3561" s="802">
        <f t="shared" si="55"/>
        <v>4966.75</v>
      </c>
      <c r="G3561" s="872">
        <v>4855.09</v>
      </c>
      <c r="J3561" s="840" t="s">
        <v>15822</v>
      </c>
      <c r="K3561" s="848">
        <f>IFERROR(VLOOKUP(J3561,REAJUSTE!A:AA,27,FALSE),"")</f>
        <v>1.0229999999999999</v>
      </c>
    </row>
    <row r="3562" spans="1:11" ht="18" x14ac:dyDescent="0.2">
      <c r="A3562" s="862">
        <v>2306677</v>
      </c>
      <c r="B3562" s="863" t="s">
        <v>8328</v>
      </c>
      <c r="C3562" s="862" t="s">
        <v>4</v>
      </c>
      <c r="D3562" s="802">
        <f t="shared" si="55"/>
        <v>4691.99</v>
      </c>
      <c r="G3562" s="872">
        <v>4586.51</v>
      </c>
      <c r="J3562" s="840" t="s">
        <v>15822</v>
      </c>
      <c r="K3562" s="848">
        <f>IFERROR(VLOOKUP(J3562,REAJUSTE!A:AA,27,FALSE),"")</f>
        <v>1.0229999999999999</v>
      </c>
    </row>
    <row r="3563" spans="1:11" ht="18" x14ac:dyDescent="0.2">
      <c r="A3563" s="862">
        <v>2306644</v>
      </c>
      <c r="B3563" s="863" t="s">
        <v>8329</v>
      </c>
      <c r="C3563" s="862" t="s">
        <v>4</v>
      </c>
      <c r="D3563" s="802">
        <f t="shared" si="55"/>
        <v>2706.87</v>
      </c>
      <c r="G3563" s="872">
        <v>2646.02</v>
      </c>
      <c r="J3563" s="840" t="s">
        <v>15822</v>
      </c>
      <c r="K3563" s="848">
        <f>IFERROR(VLOOKUP(J3563,REAJUSTE!A:AA,27,FALSE),"")</f>
        <v>1.0229999999999999</v>
      </c>
    </row>
    <row r="3564" spans="1:11" ht="18" x14ac:dyDescent="0.2">
      <c r="A3564" s="862">
        <v>2306671</v>
      </c>
      <c r="B3564" s="863" t="s">
        <v>8330</v>
      </c>
      <c r="C3564" s="862" t="s">
        <v>4</v>
      </c>
      <c r="D3564" s="802">
        <f t="shared" si="55"/>
        <v>2482.0700000000002</v>
      </c>
      <c r="G3564" s="872">
        <v>2426.27</v>
      </c>
      <c r="J3564" s="840" t="s">
        <v>15822</v>
      </c>
      <c r="K3564" s="848">
        <f>IFERROR(VLOOKUP(J3564,REAJUSTE!A:AA,27,FALSE),"")</f>
        <v>1.0229999999999999</v>
      </c>
    </row>
    <row r="3565" spans="1:11" ht="18" x14ac:dyDescent="0.2">
      <c r="A3565" s="862">
        <v>2306141</v>
      </c>
      <c r="B3565" s="863" t="s">
        <v>2556</v>
      </c>
      <c r="C3565" s="862" t="s">
        <v>4</v>
      </c>
      <c r="D3565" s="802">
        <f t="shared" si="55"/>
        <v>72.319999999999993</v>
      </c>
      <c r="G3565" s="872">
        <v>70.7</v>
      </c>
      <c r="J3565" s="840" t="s">
        <v>15822</v>
      </c>
      <c r="K3565" s="848">
        <f>IFERROR(VLOOKUP(J3565,REAJUSTE!A:AA,27,FALSE),"")</f>
        <v>1.0229999999999999</v>
      </c>
    </row>
    <row r="3566" spans="1:11" ht="18" x14ac:dyDescent="0.2">
      <c r="A3566" s="862">
        <v>2306145</v>
      </c>
      <c r="B3566" s="863" t="s">
        <v>8331</v>
      </c>
      <c r="C3566" s="862" t="s">
        <v>4</v>
      </c>
      <c r="D3566" s="802">
        <f t="shared" si="55"/>
        <v>53.62</v>
      </c>
      <c r="G3566" s="872">
        <v>52.42</v>
      </c>
      <c r="J3566" s="840" t="s">
        <v>15822</v>
      </c>
      <c r="K3566" s="848">
        <f>IFERROR(VLOOKUP(J3566,REAJUSTE!A:AA,27,FALSE),"")</f>
        <v>1.0229999999999999</v>
      </c>
    </row>
    <row r="3567" spans="1:11" ht="18" x14ac:dyDescent="0.2">
      <c r="A3567" s="862">
        <v>2306142</v>
      </c>
      <c r="B3567" s="863" t="s">
        <v>8332</v>
      </c>
      <c r="C3567" s="862" t="s">
        <v>4</v>
      </c>
      <c r="D3567" s="802">
        <f t="shared" si="55"/>
        <v>89.83</v>
      </c>
      <c r="G3567" s="872">
        <v>87.82</v>
      </c>
      <c r="J3567" s="840" t="s">
        <v>15822</v>
      </c>
      <c r="K3567" s="848">
        <f>IFERROR(VLOOKUP(J3567,REAJUSTE!A:AA,27,FALSE),"")</f>
        <v>1.0229999999999999</v>
      </c>
    </row>
    <row r="3568" spans="1:11" ht="18" x14ac:dyDescent="0.2">
      <c r="A3568" s="862">
        <v>2306146</v>
      </c>
      <c r="B3568" s="863" t="s">
        <v>8333</v>
      </c>
      <c r="C3568" s="862" t="s">
        <v>4</v>
      </c>
      <c r="D3568" s="802">
        <f t="shared" si="55"/>
        <v>62.9</v>
      </c>
      <c r="G3568" s="872">
        <v>61.49</v>
      </c>
      <c r="J3568" s="840" t="s">
        <v>15822</v>
      </c>
      <c r="K3568" s="848">
        <f>IFERROR(VLOOKUP(J3568,REAJUSTE!A:AA,27,FALSE),"")</f>
        <v>1.0229999999999999</v>
      </c>
    </row>
    <row r="3569" spans="1:11" ht="18" x14ac:dyDescent="0.2">
      <c r="A3569" s="862">
        <v>2306143</v>
      </c>
      <c r="B3569" s="863" t="s">
        <v>8334</v>
      </c>
      <c r="C3569" s="862" t="s">
        <v>4</v>
      </c>
      <c r="D3569" s="802">
        <f t="shared" si="55"/>
        <v>110.22</v>
      </c>
      <c r="G3569" s="872">
        <v>107.75</v>
      </c>
      <c r="J3569" s="840" t="s">
        <v>15822</v>
      </c>
      <c r="K3569" s="848">
        <f>IFERROR(VLOOKUP(J3569,REAJUSTE!A:AA,27,FALSE),"")</f>
        <v>1.0229999999999999</v>
      </c>
    </row>
    <row r="3570" spans="1:11" ht="18" x14ac:dyDescent="0.2">
      <c r="A3570" s="862">
        <v>2306147</v>
      </c>
      <c r="B3570" s="863" t="s">
        <v>8335</v>
      </c>
      <c r="C3570" s="862" t="s">
        <v>4</v>
      </c>
      <c r="D3570" s="802">
        <f t="shared" si="55"/>
        <v>73.569999999999993</v>
      </c>
      <c r="G3570" s="872">
        <v>71.92</v>
      </c>
      <c r="J3570" s="840" t="s">
        <v>15822</v>
      </c>
      <c r="K3570" s="848">
        <f>IFERROR(VLOOKUP(J3570,REAJUSTE!A:AA,27,FALSE),"")</f>
        <v>1.0229999999999999</v>
      </c>
    </row>
    <row r="3571" spans="1:11" ht="18" x14ac:dyDescent="0.2">
      <c r="A3571" s="862">
        <v>2306144</v>
      </c>
      <c r="B3571" s="863" t="s">
        <v>8336</v>
      </c>
      <c r="C3571" s="862" t="s">
        <v>4</v>
      </c>
      <c r="D3571" s="802">
        <f t="shared" si="55"/>
        <v>134.37</v>
      </c>
      <c r="G3571" s="872">
        <v>131.35</v>
      </c>
      <c r="J3571" s="840" t="s">
        <v>15822</v>
      </c>
      <c r="K3571" s="848">
        <f>IFERROR(VLOOKUP(J3571,REAJUSTE!A:AA,27,FALSE),"")</f>
        <v>1.0229999999999999</v>
      </c>
    </row>
    <row r="3572" spans="1:11" ht="18" x14ac:dyDescent="0.2">
      <c r="A3572" s="862">
        <v>2306148</v>
      </c>
      <c r="B3572" s="863" t="s">
        <v>8337</v>
      </c>
      <c r="C3572" s="862" t="s">
        <v>4</v>
      </c>
      <c r="D3572" s="802">
        <f t="shared" si="55"/>
        <v>86.5</v>
      </c>
      <c r="G3572" s="872">
        <v>84.56</v>
      </c>
      <c r="J3572" s="840" t="s">
        <v>15822</v>
      </c>
      <c r="K3572" s="848">
        <f>IFERROR(VLOOKUP(J3572,REAJUSTE!A:AA,27,FALSE),"")</f>
        <v>1.0229999999999999</v>
      </c>
    </row>
    <row r="3573" spans="1:11" ht="15" x14ac:dyDescent="0.2">
      <c r="A3573" s="862">
        <v>2306624</v>
      </c>
      <c r="B3573" s="863" t="s">
        <v>2557</v>
      </c>
      <c r="C3573" s="862" t="s">
        <v>4</v>
      </c>
      <c r="D3573" s="802">
        <f t="shared" si="55"/>
        <v>6341.13</v>
      </c>
      <c r="G3573" s="872">
        <v>6198.57</v>
      </c>
      <c r="J3573" s="840" t="s">
        <v>15822</v>
      </c>
      <c r="K3573" s="848">
        <f>IFERROR(VLOOKUP(J3573,REAJUSTE!A:AA,27,FALSE),"")</f>
        <v>1.0229999999999999</v>
      </c>
    </row>
    <row r="3574" spans="1:11" ht="15" x14ac:dyDescent="0.2">
      <c r="A3574" s="862">
        <v>2306625</v>
      </c>
      <c r="B3574" s="863" t="s">
        <v>8338</v>
      </c>
      <c r="C3574" s="862" t="s">
        <v>4</v>
      </c>
      <c r="D3574" s="802">
        <f t="shared" si="55"/>
        <v>6388.42</v>
      </c>
      <c r="G3574" s="872">
        <v>6244.79</v>
      </c>
      <c r="J3574" s="840" t="s">
        <v>15822</v>
      </c>
      <c r="K3574" s="848">
        <f>IFERROR(VLOOKUP(J3574,REAJUSTE!A:AA,27,FALSE),"")</f>
        <v>1.0229999999999999</v>
      </c>
    </row>
    <row r="3575" spans="1:11" ht="15" x14ac:dyDescent="0.2">
      <c r="A3575" s="862">
        <v>2306626</v>
      </c>
      <c r="B3575" s="863" t="s">
        <v>8339</v>
      </c>
      <c r="C3575" s="862" t="s">
        <v>4</v>
      </c>
      <c r="D3575" s="802">
        <f t="shared" si="55"/>
        <v>6437.23</v>
      </c>
      <c r="G3575" s="872">
        <v>6292.51</v>
      </c>
      <c r="J3575" s="840" t="s">
        <v>15822</v>
      </c>
      <c r="K3575" s="848">
        <f>IFERROR(VLOOKUP(J3575,REAJUSTE!A:AA,27,FALSE),"")</f>
        <v>1.0229999999999999</v>
      </c>
    </row>
    <row r="3576" spans="1:11" ht="15" x14ac:dyDescent="0.2">
      <c r="A3576" s="862">
        <v>2306627</v>
      </c>
      <c r="B3576" s="863" t="s">
        <v>8340</v>
      </c>
      <c r="C3576" s="862" t="s">
        <v>4</v>
      </c>
      <c r="D3576" s="802">
        <f t="shared" si="55"/>
        <v>6484.52</v>
      </c>
      <c r="G3576" s="872">
        <v>6338.73</v>
      </c>
      <c r="J3576" s="840" t="s">
        <v>15822</v>
      </c>
      <c r="K3576" s="848">
        <f>IFERROR(VLOOKUP(J3576,REAJUSTE!A:AA,27,FALSE),"")</f>
        <v>1.0229999999999999</v>
      </c>
    </row>
    <row r="3577" spans="1:11" ht="15" x14ac:dyDescent="0.2">
      <c r="A3577" s="862">
        <v>2306628</v>
      </c>
      <c r="B3577" s="863" t="s">
        <v>8341</v>
      </c>
      <c r="C3577" s="862" t="s">
        <v>4</v>
      </c>
      <c r="D3577" s="802">
        <f t="shared" si="55"/>
        <v>6531.86</v>
      </c>
      <c r="G3577" s="872">
        <v>6385.01</v>
      </c>
      <c r="J3577" s="840" t="s">
        <v>15822</v>
      </c>
      <c r="K3577" s="848">
        <f>IFERROR(VLOOKUP(J3577,REAJUSTE!A:AA,27,FALSE),"")</f>
        <v>1.0229999999999999</v>
      </c>
    </row>
    <row r="3578" spans="1:11" ht="15" x14ac:dyDescent="0.2">
      <c r="A3578" s="862">
        <v>2306629</v>
      </c>
      <c r="B3578" s="863" t="s">
        <v>8342</v>
      </c>
      <c r="C3578" s="862" t="s">
        <v>4</v>
      </c>
      <c r="D3578" s="802">
        <f t="shared" si="55"/>
        <v>9066.14</v>
      </c>
      <c r="G3578" s="872">
        <v>8862.31</v>
      </c>
      <c r="J3578" s="840" t="s">
        <v>15822</v>
      </c>
      <c r="K3578" s="848">
        <f>IFERROR(VLOOKUP(J3578,REAJUSTE!A:AA,27,FALSE),"")</f>
        <v>1.0229999999999999</v>
      </c>
    </row>
    <row r="3579" spans="1:11" ht="15" x14ac:dyDescent="0.2">
      <c r="A3579" s="862">
        <v>2306630</v>
      </c>
      <c r="B3579" s="863" t="s">
        <v>8343</v>
      </c>
      <c r="C3579" s="862" t="s">
        <v>4</v>
      </c>
      <c r="D3579" s="802">
        <f t="shared" si="55"/>
        <v>9171.61</v>
      </c>
      <c r="G3579" s="872">
        <v>8965.41</v>
      </c>
      <c r="J3579" s="840" t="s">
        <v>15822</v>
      </c>
      <c r="K3579" s="848">
        <f>IFERROR(VLOOKUP(J3579,REAJUSTE!A:AA,27,FALSE),"")</f>
        <v>1.0229999999999999</v>
      </c>
    </row>
    <row r="3580" spans="1:11" ht="15" x14ac:dyDescent="0.2">
      <c r="A3580" s="862">
        <v>2306631</v>
      </c>
      <c r="B3580" s="863" t="s">
        <v>8344</v>
      </c>
      <c r="C3580" s="862" t="s">
        <v>4</v>
      </c>
      <c r="D3580" s="802">
        <f t="shared" si="55"/>
        <v>9273.7800000000007</v>
      </c>
      <c r="G3580" s="872">
        <v>9065.2800000000007</v>
      </c>
      <c r="J3580" s="840" t="s">
        <v>15822</v>
      </c>
      <c r="K3580" s="848">
        <f>IFERROR(VLOOKUP(J3580,REAJUSTE!A:AA,27,FALSE),"")</f>
        <v>1.0229999999999999</v>
      </c>
    </row>
    <row r="3581" spans="1:11" ht="15" x14ac:dyDescent="0.2">
      <c r="A3581" s="862">
        <v>2306632</v>
      </c>
      <c r="B3581" s="863" t="s">
        <v>8345</v>
      </c>
      <c r="C3581" s="862" t="s">
        <v>4</v>
      </c>
      <c r="D3581" s="802">
        <f t="shared" si="55"/>
        <v>9379.25</v>
      </c>
      <c r="G3581" s="872">
        <v>9168.3799999999992</v>
      </c>
      <c r="J3581" s="840" t="s">
        <v>15822</v>
      </c>
      <c r="K3581" s="848">
        <f>IFERROR(VLOOKUP(J3581,REAJUSTE!A:AA,27,FALSE),"")</f>
        <v>1.0229999999999999</v>
      </c>
    </row>
    <row r="3582" spans="1:11" ht="15" x14ac:dyDescent="0.2">
      <c r="A3582" s="862">
        <v>2306610</v>
      </c>
      <c r="B3582" s="863" t="s">
        <v>8346</v>
      </c>
      <c r="C3582" s="862" t="s">
        <v>4</v>
      </c>
      <c r="D3582" s="802">
        <f t="shared" si="55"/>
        <v>2014.89</v>
      </c>
      <c r="G3582" s="872">
        <v>1969.59</v>
      </c>
      <c r="J3582" s="840" t="s">
        <v>15822</v>
      </c>
      <c r="K3582" s="848">
        <f>IFERROR(VLOOKUP(J3582,REAJUSTE!A:AA,27,FALSE),"")</f>
        <v>1.0229999999999999</v>
      </c>
    </row>
    <row r="3583" spans="1:11" ht="15" x14ac:dyDescent="0.2">
      <c r="A3583" s="862">
        <v>2306604</v>
      </c>
      <c r="B3583" s="863" t="s">
        <v>8347</v>
      </c>
      <c r="C3583" s="862" t="s">
        <v>4</v>
      </c>
      <c r="D3583" s="802">
        <f t="shared" si="55"/>
        <v>737.82</v>
      </c>
      <c r="G3583" s="872">
        <v>721.24</v>
      </c>
      <c r="J3583" s="840" t="s">
        <v>15822</v>
      </c>
      <c r="K3583" s="848">
        <f>IFERROR(VLOOKUP(J3583,REAJUSTE!A:AA,27,FALSE),"")</f>
        <v>1.0229999999999999</v>
      </c>
    </row>
    <row r="3584" spans="1:11" ht="15" x14ac:dyDescent="0.2">
      <c r="A3584" s="862">
        <v>2306605</v>
      </c>
      <c r="B3584" s="863" t="s">
        <v>8348</v>
      </c>
      <c r="C3584" s="862" t="s">
        <v>4</v>
      </c>
      <c r="D3584" s="802">
        <f t="shared" si="55"/>
        <v>921.91</v>
      </c>
      <c r="G3584" s="872">
        <v>901.19</v>
      </c>
      <c r="J3584" s="840" t="s">
        <v>15822</v>
      </c>
      <c r="K3584" s="848">
        <f>IFERROR(VLOOKUP(J3584,REAJUSTE!A:AA,27,FALSE),"")</f>
        <v>1.0229999999999999</v>
      </c>
    </row>
    <row r="3585" spans="1:11" ht="15" x14ac:dyDescent="0.2">
      <c r="A3585" s="862">
        <v>2306606</v>
      </c>
      <c r="B3585" s="863" t="s">
        <v>8349</v>
      </c>
      <c r="C3585" s="862" t="s">
        <v>4</v>
      </c>
      <c r="D3585" s="802">
        <f t="shared" si="55"/>
        <v>1063.04</v>
      </c>
      <c r="G3585" s="872">
        <v>1039.1400000000001</v>
      </c>
      <c r="J3585" s="840" t="s">
        <v>15822</v>
      </c>
      <c r="K3585" s="848">
        <f>IFERROR(VLOOKUP(J3585,REAJUSTE!A:AA,27,FALSE),"")</f>
        <v>1.0229999999999999</v>
      </c>
    </row>
    <row r="3586" spans="1:11" ht="15" x14ac:dyDescent="0.2">
      <c r="A3586" s="862">
        <v>2306607</v>
      </c>
      <c r="B3586" s="863" t="s">
        <v>8350</v>
      </c>
      <c r="C3586" s="862" t="s">
        <v>4</v>
      </c>
      <c r="D3586" s="802">
        <f t="shared" si="55"/>
        <v>1256.1099999999999</v>
      </c>
      <c r="G3586" s="872">
        <v>1227.8699999999999</v>
      </c>
      <c r="J3586" s="840" t="s">
        <v>15822</v>
      </c>
      <c r="K3586" s="848">
        <f>IFERROR(VLOOKUP(J3586,REAJUSTE!A:AA,27,FALSE),"")</f>
        <v>1.0229999999999999</v>
      </c>
    </row>
    <row r="3587" spans="1:11" ht="15" x14ac:dyDescent="0.2">
      <c r="A3587" s="862">
        <v>2306608</v>
      </c>
      <c r="B3587" s="863" t="s">
        <v>8351</v>
      </c>
      <c r="C3587" s="862" t="s">
        <v>4</v>
      </c>
      <c r="D3587" s="802">
        <f t="shared" si="55"/>
        <v>1538.96</v>
      </c>
      <c r="G3587" s="872">
        <v>1504.36</v>
      </c>
      <c r="J3587" s="840" t="s">
        <v>15822</v>
      </c>
      <c r="K3587" s="848">
        <f>IFERROR(VLOOKUP(J3587,REAJUSTE!A:AA,27,FALSE),"")</f>
        <v>1.0229999999999999</v>
      </c>
    </row>
    <row r="3588" spans="1:11" ht="15" x14ac:dyDescent="0.2">
      <c r="A3588" s="862">
        <v>2306609</v>
      </c>
      <c r="B3588" s="863" t="s">
        <v>8352</v>
      </c>
      <c r="C3588" s="862" t="s">
        <v>4</v>
      </c>
      <c r="D3588" s="802">
        <f t="shared" si="55"/>
        <v>1551.65</v>
      </c>
      <c r="G3588" s="872">
        <v>1516.77</v>
      </c>
      <c r="J3588" s="840" t="s">
        <v>15822</v>
      </c>
      <c r="K3588" s="848">
        <f>IFERROR(VLOOKUP(J3588,REAJUSTE!A:AA,27,FALSE),"")</f>
        <v>1.0229999999999999</v>
      </c>
    </row>
    <row r="3589" spans="1:11" ht="15" x14ac:dyDescent="0.2">
      <c r="A3589" s="862">
        <v>2306614</v>
      </c>
      <c r="B3589" s="863" t="s">
        <v>8353</v>
      </c>
      <c r="C3589" s="862" t="s">
        <v>4</v>
      </c>
      <c r="D3589" s="802">
        <f t="shared" si="55"/>
        <v>2603.08</v>
      </c>
      <c r="G3589" s="872">
        <v>2544.56</v>
      </c>
      <c r="J3589" s="840" t="s">
        <v>15822</v>
      </c>
      <c r="K3589" s="848">
        <f>IFERROR(VLOOKUP(J3589,REAJUSTE!A:AA,27,FALSE),"")</f>
        <v>1.0229999999999999</v>
      </c>
    </row>
    <row r="3590" spans="1:11" ht="15" x14ac:dyDescent="0.2">
      <c r="A3590" s="862">
        <v>2306615</v>
      </c>
      <c r="B3590" s="863" t="s">
        <v>8354</v>
      </c>
      <c r="C3590" s="862" t="s">
        <v>4</v>
      </c>
      <c r="D3590" s="802">
        <f t="shared" si="55"/>
        <v>2622.11</v>
      </c>
      <c r="G3590" s="872">
        <v>2563.16</v>
      </c>
      <c r="J3590" s="840" t="s">
        <v>15822</v>
      </c>
      <c r="K3590" s="848">
        <f>IFERROR(VLOOKUP(J3590,REAJUSTE!A:AA,27,FALSE),"")</f>
        <v>1.0229999999999999</v>
      </c>
    </row>
    <row r="3591" spans="1:11" ht="15" x14ac:dyDescent="0.2">
      <c r="A3591" s="862">
        <v>2306616</v>
      </c>
      <c r="B3591" s="863" t="s">
        <v>8355</v>
      </c>
      <c r="C3591" s="862" t="s">
        <v>4</v>
      </c>
      <c r="D3591" s="802">
        <f t="shared" si="55"/>
        <v>2640.8</v>
      </c>
      <c r="G3591" s="872">
        <v>2581.4299999999998</v>
      </c>
      <c r="J3591" s="840" t="s">
        <v>15822</v>
      </c>
      <c r="K3591" s="848">
        <f>IFERROR(VLOOKUP(J3591,REAJUSTE!A:AA,27,FALSE),"")</f>
        <v>1.0229999999999999</v>
      </c>
    </row>
    <row r="3592" spans="1:11" ht="15" x14ac:dyDescent="0.2">
      <c r="A3592" s="862">
        <v>2306611</v>
      </c>
      <c r="B3592" s="863" t="s">
        <v>8356</v>
      </c>
      <c r="C3592" s="862" t="s">
        <v>4</v>
      </c>
      <c r="D3592" s="802">
        <f t="shared" si="55"/>
        <v>1630.54</v>
      </c>
      <c r="G3592" s="872">
        <v>1593.89</v>
      </c>
      <c r="J3592" s="840" t="s">
        <v>15822</v>
      </c>
      <c r="K3592" s="848">
        <f>IFERROR(VLOOKUP(J3592,REAJUSTE!A:AA,27,FALSE),"")</f>
        <v>1.0229999999999999</v>
      </c>
    </row>
    <row r="3593" spans="1:11" ht="15" x14ac:dyDescent="0.2">
      <c r="A3593" s="862">
        <v>2306612</v>
      </c>
      <c r="B3593" s="863" t="s">
        <v>8357</v>
      </c>
      <c r="C3593" s="862" t="s">
        <v>4</v>
      </c>
      <c r="D3593" s="802">
        <f t="shared" si="55"/>
        <v>1992.78</v>
      </c>
      <c r="G3593" s="872">
        <v>1947.98</v>
      </c>
      <c r="J3593" s="840" t="s">
        <v>15822</v>
      </c>
      <c r="K3593" s="848">
        <f>IFERROR(VLOOKUP(J3593,REAJUSTE!A:AA,27,FALSE),"")</f>
        <v>1.0229999999999999</v>
      </c>
    </row>
    <row r="3594" spans="1:11" ht="15" x14ac:dyDescent="0.2">
      <c r="A3594" s="862">
        <v>2306613</v>
      </c>
      <c r="B3594" s="863" t="s">
        <v>8358</v>
      </c>
      <c r="C3594" s="862" t="s">
        <v>4</v>
      </c>
      <c r="D3594" s="802">
        <f t="shared" si="55"/>
        <v>2011.81</v>
      </c>
      <c r="G3594" s="872">
        <v>1966.58</v>
      </c>
      <c r="J3594" s="840" t="s">
        <v>15822</v>
      </c>
      <c r="K3594" s="848">
        <f>IFERROR(VLOOKUP(J3594,REAJUSTE!A:AA,27,FALSE),"")</f>
        <v>1.0229999999999999</v>
      </c>
    </row>
    <row r="3595" spans="1:11" ht="15" x14ac:dyDescent="0.2">
      <c r="A3595" s="862">
        <v>2306618</v>
      </c>
      <c r="B3595" s="863" t="s">
        <v>8359</v>
      </c>
      <c r="C3595" s="862" t="s">
        <v>4</v>
      </c>
      <c r="D3595" s="802">
        <f t="shared" ref="D3595:D3658" si="56">TRUNC(G3595*K3595,2)</f>
        <v>3160.44</v>
      </c>
      <c r="G3595" s="872">
        <v>3089.39</v>
      </c>
      <c r="J3595" s="840" t="s">
        <v>15822</v>
      </c>
      <c r="K3595" s="848">
        <f>IFERROR(VLOOKUP(J3595,REAJUSTE!A:AA,27,FALSE),"")</f>
        <v>1.0229999999999999</v>
      </c>
    </row>
    <row r="3596" spans="1:11" ht="15" x14ac:dyDescent="0.2">
      <c r="A3596" s="862">
        <v>2306619</v>
      </c>
      <c r="B3596" s="863" t="s">
        <v>8360</v>
      </c>
      <c r="C3596" s="862" t="s">
        <v>4</v>
      </c>
      <c r="D3596" s="802">
        <f t="shared" si="56"/>
        <v>3187.66</v>
      </c>
      <c r="G3596" s="872">
        <v>3116</v>
      </c>
      <c r="J3596" s="840" t="s">
        <v>15822</v>
      </c>
      <c r="K3596" s="848">
        <f>IFERROR(VLOOKUP(J3596,REAJUSTE!A:AA,27,FALSE),"")</f>
        <v>1.0229999999999999</v>
      </c>
    </row>
    <row r="3597" spans="1:11" ht="15" x14ac:dyDescent="0.2">
      <c r="A3597" s="862">
        <v>2306620</v>
      </c>
      <c r="B3597" s="863" t="s">
        <v>8361</v>
      </c>
      <c r="C3597" s="862" t="s">
        <v>4</v>
      </c>
      <c r="D3597" s="802">
        <f t="shared" si="56"/>
        <v>3214.15</v>
      </c>
      <c r="G3597" s="872">
        <v>3141.89</v>
      </c>
      <c r="J3597" s="840" t="s">
        <v>15822</v>
      </c>
      <c r="K3597" s="848">
        <f>IFERROR(VLOOKUP(J3597,REAJUSTE!A:AA,27,FALSE),"")</f>
        <v>1.0229999999999999</v>
      </c>
    </row>
    <row r="3598" spans="1:11" ht="15" x14ac:dyDescent="0.2">
      <c r="A3598" s="862">
        <v>2306621</v>
      </c>
      <c r="B3598" s="863" t="s">
        <v>8362</v>
      </c>
      <c r="C3598" s="862" t="s">
        <v>4</v>
      </c>
      <c r="D3598" s="802">
        <f t="shared" si="56"/>
        <v>4600.55</v>
      </c>
      <c r="G3598" s="872">
        <v>4497.12</v>
      </c>
      <c r="J3598" s="840" t="s">
        <v>15822</v>
      </c>
      <c r="K3598" s="848">
        <f>IFERROR(VLOOKUP(J3598,REAJUSTE!A:AA,27,FALSE),"")</f>
        <v>1.0229999999999999</v>
      </c>
    </row>
    <row r="3599" spans="1:11" ht="15" x14ac:dyDescent="0.2">
      <c r="A3599" s="862">
        <v>2306622</v>
      </c>
      <c r="B3599" s="863" t="s">
        <v>2558</v>
      </c>
      <c r="C3599" s="862" t="s">
        <v>4</v>
      </c>
      <c r="D3599" s="802">
        <f t="shared" si="56"/>
        <v>4627.83</v>
      </c>
      <c r="G3599" s="872">
        <v>4523.79</v>
      </c>
      <c r="J3599" s="840" t="s">
        <v>15822</v>
      </c>
      <c r="K3599" s="848">
        <f>IFERROR(VLOOKUP(J3599,REAJUSTE!A:AA,27,FALSE),"")</f>
        <v>1.0229999999999999</v>
      </c>
    </row>
    <row r="3600" spans="1:11" ht="15" x14ac:dyDescent="0.2">
      <c r="A3600" s="862">
        <v>2306623</v>
      </c>
      <c r="B3600" s="863" t="s">
        <v>8363</v>
      </c>
      <c r="C3600" s="862" t="s">
        <v>4</v>
      </c>
      <c r="D3600" s="802">
        <f t="shared" si="56"/>
        <v>4654.26</v>
      </c>
      <c r="G3600" s="872">
        <v>4549.62</v>
      </c>
      <c r="J3600" s="840" t="s">
        <v>15822</v>
      </c>
      <c r="K3600" s="848">
        <f>IFERROR(VLOOKUP(J3600,REAJUSTE!A:AA,27,FALSE),"")</f>
        <v>1.0229999999999999</v>
      </c>
    </row>
    <row r="3601" spans="1:11" ht="15" x14ac:dyDescent="0.2">
      <c r="A3601" s="862">
        <v>2306617</v>
      </c>
      <c r="B3601" s="863" t="s">
        <v>8364</v>
      </c>
      <c r="C3601" s="862" t="s">
        <v>4</v>
      </c>
      <c r="D3601" s="802">
        <f t="shared" si="56"/>
        <v>2453.9699999999998</v>
      </c>
      <c r="G3601" s="872">
        <v>2398.8000000000002</v>
      </c>
      <c r="J3601" s="840" t="s">
        <v>15822</v>
      </c>
      <c r="K3601" s="848">
        <f>IFERROR(VLOOKUP(J3601,REAJUSTE!A:AA,27,FALSE),"")</f>
        <v>1.0229999999999999</v>
      </c>
    </row>
    <row r="3602" spans="1:11" ht="15" x14ac:dyDescent="0.2">
      <c r="A3602" s="862">
        <v>2306014</v>
      </c>
      <c r="B3602" s="863" t="s">
        <v>8365</v>
      </c>
      <c r="C3602" s="862" t="s">
        <v>51</v>
      </c>
      <c r="D3602" s="802">
        <f t="shared" si="56"/>
        <v>13.3</v>
      </c>
      <c r="G3602" s="872">
        <v>13.01</v>
      </c>
      <c r="J3602" s="840" t="s">
        <v>15822</v>
      </c>
      <c r="K3602" s="848">
        <f>IFERROR(VLOOKUP(J3602,REAJUSTE!A:AA,27,FALSE),"")</f>
        <v>1.0229999999999999</v>
      </c>
    </row>
    <row r="3603" spans="1:11" ht="18" x14ac:dyDescent="0.2">
      <c r="A3603" s="862">
        <v>2306700</v>
      </c>
      <c r="B3603" s="863" t="s">
        <v>8366</v>
      </c>
      <c r="C3603" s="862" t="s">
        <v>4</v>
      </c>
      <c r="D3603" s="802">
        <f t="shared" si="56"/>
        <v>2160.23</v>
      </c>
      <c r="G3603" s="872">
        <v>2111.67</v>
      </c>
      <c r="J3603" s="840" t="s">
        <v>15822</v>
      </c>
      <c r="K3603" s="848">
        <f>IFERROR(VLOOKUP(J3603,REAJUSTE!A:AA,27,FALSE),"")</f>
        <v>1.0229999999999999</v>
      </c>
    </row>
    <row r="3604" spans="1:11" ht="18" x14ac:dyDescent="0.2">
      <c r="A3604" s="862">
        <v>2306703</v>
      </c>
      <c r="B3604" s="863" t="s">
        <v>8367</v>
      </c>
      <c r="C3604" s="862" t="s">
        <v>4</v>
      </c>
      <c r="D3604" s="802">
        <f t="shared" si="56"/>
        <v>2235.9</v>
      </c>
      <c r="G3604" s="872">
        <v>2185.64</v>
      </c>
      <c r="J3604" s="840" t="s">
        <v>15822</v>
      </c>
      <c r="K3604" s="848">
        <f>IFERROR(VLOOKUP(J3604,REAJUSTE!A:AA,27,FALSE),"")</f>
        <v>1.0229999999999999</v>
      </c>
    </row>
    <row r="3605" spans="1:11" ht="18" x14ac:dyDescent="0.2">
      <c r="A3605" s="862">
        <v>2306706</v>
      </c>
      <c r="B3605" s="863" t="s">
        <v>8368</v>
      </c>
      <c r="C3605" s="862" t="s">
        <v>4</v>
      </c>
      <c r="D3605" s="802">
        <f t="shared" si="56"/>
        <v>2354.84</v>
      </c>
      <c r="G3605" s="872">
        <v>2301.9</v>
      </c>
      <c r="J3605" s="840" t="s">
        <v>15822</v>
      </c>
      <c r="K3605" s="848">
        <f>IFERROR(VLOOKUP(J3605,REAJUSTE!A:AA,27,FALSE),"")</f>
        <v>1.0229999999999999</v>
      </c>
    </row>
    <row r="3606" spans="1:11" ht="18" x14ac:dyDescent="0.2">
      <c r="A3606" s="862">
        <v>2306709</v>
      </c>
      <c r="B3606" s="863" t="s">
        <v>8369</v>
      </c>
      <c r="C3606" s="862" t="s">
        <v>4</v>
      </c>
      <c r="D3606" s="802">
        <f t="shared" si="56"/>
        <v>2531.89</v>
      </c>
      <c r="G3606" s="872">
        <v>2474.9699999999998</v>
      </c>
      <c r="J3606" s="840" t="s">
        <v>15822</v>
      </c>
      <c r="K3606" s="848">
        <f>IFERROR(VLOOKUP(J3606,REAJUSTE!A:AA,27,FALSE),"")</f>
        <v>1.0229999999999999</v>
      </c>
    </row>
    <row r="3607" spans="1:11" ht="18" x14ac:dyDescent="0.2">
      <c r="A3607" s="862">
        <v>2306712</v>
      </c>
      <c r="B3607" s="863" t="s">
        <v>8370</v>
      </c>
      <c r="C3607" s="862" t="s">
        <v>4</v>
      </c>
      <c r="D3607" s="802">
        <f t="shared" si="56"/>
        <v>2620.08</v>
      </c>
      <c r="G3607" s="872">
        <v>2561.1799999999998</v>
      </c>
      <c r="J3607" s="840" t="s">
        <v>15822</v>
      </c>
      <c r="K3607" s="848">
        <f>IFERROR(VLOOKUP(J3607,REAJUSTE!A:AA,27,FALSE),"")</f>
        <v>1.0229999999999999</v>
      </c>
    </row>
    <row r="3608" spans="1:11" ht="18" x14ac:dyDescent="0.2">
      <c r="A3608" s="862">
        <v>2306715</v>
      </c>
      <c r="B3608" s="863" t="s">
        <v>8371</v>
      </c>
      <c r="C3608" s="862" t="s">
        <v>4</v>
      </c>
      <c r="D3608" s="802">
        <f t="shared" si="56"/>
        <v>2733.73</v>
      </c>
      <c r="G3608" s="872">
        <v>2672.27</v>
      </c>
      <c r="J3608" s="840" t="s">
        <v>15822</v>
      </c>
      <c r="K3608" s="848">
        <f>IFERROR(VLOOKUP(J3608,REAJUSTE!A:AA,27,FALSE),"")</f>
        <v>1.0229999999999999</v>
      </c>
    </row>
    <row r="3609" spans="1:11" ht="18" x14ac:dyDescent="0.2">
      <c r="A3609" s="862">
        <v>2306718</v>
      </c>
      <c r="B3609" s="863" t="s">
        <v>8372</v>
      </c>
      <c r="C3609" s="862" t="s">
        <v>4</v>
      </c>
      <c r="D3609" s="802">
        <f t="shared" si="56"/>
        <v>2908.26</v>
      </c>
      <c r="G3609" s="872">
        <v>2842.88</v>
      </c>
      <c r="J3609" s="840" t="s">
        <v>15822</v>
      </c>
      <c r="K3609" s="848">
        <f>IFERROR(VLOOKUP(J3609,REAJUSTE!A:AA,27,FALSE),"")</f>
        <v>1.0229999999999999</v>
      </c>
    </row>
    <row r="3610" spans="1:11" ht="18" x14ac:dyDescent="0.2">
      <c r="A3610" s="862">
        <v>2306721</v>
      </c>
      <c r="B3610" s="863" t="s">
        <v>8373</v>
      </c>
      <c r="C3610" s="862" t="s">
        <v>4</v>
      </c>
      <c r="D3610" s="802">
        <f t="shared" si="56"/>
        <v>2991.14</v>
      </c>
      <c r="G3610" s="872">
        <v>2923.9</v>
      </c>
      <c r="J3610" s="840" t="s">
        <v>15822</v>
      </c>
      <c r="K3610" s="848">
        <f>IFERROR(VLOOKUP(J3610,REAJUSTE!A:AA,27,FALSE),"")</f>
        <v>1.0229999999999999</v>
      </c>
    </row>
    <row r="3611" spans="1:11" ht="18" x14ac:dyDescent="0.2">
      <c r="A3611" s="862">
        <v>2306724</v>
      </c>
      <c r="B3611" s="863" t="s">
        <v>8374</v>
      </c>
      <c r="C3611" s="862" t="s">
        <v>4</v>
      </c>
      <c r="D3611" s="802">
        <f t="shared" si="56"/>
        <v>3148.77</v>
      </c>
      <c r="G3611" s="872">
        <v>3077.98</v>
      </c>
      <c r="J3611" s="840" t="s">
        <v>15822</v>
      </c>
      <c r="K3611" s="848">
        <f>IFERROR(VLOOKUP(J3611,REAJUSTE!A:AA,27,FALSE),"")</f>
        <v>1.0229999999999999</v>
      </c>
    </row>
    <row r="3612" spans="1:11" ht="18" x14ac:dyDescent="0.2">
      <c r="A3612" s="862">
        <v>2306688</v>
      </c>
      <c r="B3612" s="863" t="s">
        <v>8375</v>
      </c>
      <c r="C3612" s="862" t="s">
        <v>4</v>
      </c>
      <c r="D3612" s="802">
        <f t="shared" si="56"/>
        <v>1719.05</v>
      </c>
      <c r="G3612" s="872">
        <v>1680.41</v>
      </c>
      <c r="J3612" s="840" t="s">
        <v>15822</v>
      </c>
      <c r="K3612" s="848">
        <f>IFERROR(VLOOKUP(J3612,REAJUSTE!A:AA,27,FALSE),"")</f>
        <v>1.0229999999999999</v>
      </c>
    </row>
    <row r="3613" spans="1:11" ht="18" x14ac:dyDescent="0.2">
      <c r="A3613" s="862">
        <v>2306691</v>
      </c>
      <c r="B3613" s="863" t="s">
        <v>8376</v>
      </c>
      <c r="C3613" s="862" t="s">
        <v>4</v>
      </c>
      <c r="D3613" s="802">
        <f t="shared" si="56"/>
        <v>1812.34</v>
      </c>
      <c r="G3613" s="872">
        <v>1771.6</v>
      </c>
      <c r="J3613" s="840" t="s">
        <v>15822</v>
      </c>
      <c r="K3613" s="848">
        <f>IFERROR(VLOOKUP(J3613,REAJUSTE!A:AA,27,FALSE),"")</f>
        <v>1.0229999999999999</v>
      </c>
    </row>
    <row r="3614" spans="1:11" ht="18" x14ac:dyDescent="0.2">
      <c r="A3614" s="862">
        <v>2306694</v>
      </c>
      <c r="B3614" s="863" t="s">
        <v>8377</v>
      </c>
      <c r="C3614" s="862" t="s">
        <v>4</v>
      </c>
      <c r="D3614" s="802">
        <f t="shared" si="56"/>
        <v>1941.46</v>
      </c>
      <c r="G3614" s="872">
        <v>1897.82</v>
      </c>
      <c r="J3614" s="840" t="s">
        <v>15822</v>
      </c>
      <c r="K3614" s="848">
        <f>IFERROR(VLOOKUP(J3614,REAJUSTE!A:AA,27,FALSE),"")</f>
        <v>1.0229999999999999</v>
      </c>
    </row>
    <row r="3615" spans="1:11" ht="18" x14ac:dyDescent="0.2">
      <c r="A3615" s="862">
        <v>2306697</v>
      </c>
      <c r="B3615" s="863" t="s">
        <v>8378</v>
      </c>
      <c r="C3615" s="862" t="s">
        <v>4</v>
      </c>
      <c r="D3615" s="802">
        <f t="shared" si="56"/>
        <v>2030.54</v>
      </c>
      <c r="G3615" s="872">
        <v>1984.89</v>
      </c>
      <c r="J3615" s="840" t="s">
        <v>15822</v>
      </c>
      <c r="K3615" s="848">
        <f>IFERROR(VLOOKUP(J3615,REAJUSTE!A:AA,27,FALSE),"")</f>
        <v>1.0229999999999999</v>
      </c>
    </row>
    <row r="3616" spans="1:11" ht="18" x14ac:dyDescent="0.2">
      <c r="A3616" s="862">
        <v>2306701</v>
      </c>
      <c r="B3616" s="863" t="s">
        <v>8379</v>
      </c>
      <c r="C3616" s="862" t="s">
        <v>4</v>
      </c>
      <c r="D3616" s="802">
        <f t="shared" si="56"/>
        <v>4042.3</v>
      </c>
      <c r="G3616" s="872">
        <v>3951.42</v>
      </c>
      <c r="J3616" s="840" t="s">
        <v>15822</v>
      </c>
      <c r="K3616" s="848">
        <f>IFERROR(VLOOKUP(J3616,REAJUSTE!A:AA,27,FALSE),"")</f>
        <v>1.0229999999999999</v>
      </c>
    </row>
    <row r="3617" spans="1:11" ht="18" x14ac:dyDescent="0.2">
      <c r="A3617" s="862">
        <v>2306704</v>
      </c>
      <c r="B3617" s="863" t="s">
        <v>8380</v>
      </c>
      <c r="C3617" s="862" t="s">
        <v>4</v>
      </c>
      <c r="D3617" s="802">
        <f t="shared" si="56"/>
        <v>4285.5600000000004</v>
      </c>
      <c r="G3617" s="872">
        <v>4189.21</v>
      </c>
      <c r="J3617" s="840" t="s">
        <v>15822</v>
      </c>
      <c r="K3617" s="848">
        <f>IFERROR(VLOOKUP(J3617,REAJUSTE!A:AA,27,FALSE),"")</f>
        <v>1.0229999999999999</v>
      </c>
    </row>
    <row r="3618" spans="1:11" ht="18" x14ac:dyDescent="0.2">
      <c r="A3618" s="862">
        <v>2306707</v>
      </c>
      <c r="B3618" s="863" t="s">
        <v>8381</v>
      </c>
      <c r="C3618" s="862" t="s">
        <v>4</v>
      </c>
      <c r="D3618" s="802">
        <f t="shared" si="56"/>
        <v>4456.7299999999996</v>
      </c>
      <c r="G3618" s="872">
        <v>4356.53</v>
      </c>
      <c r="J3618" s="840" t="s">
        <v>15822</v>
      </c>
      <c r="K3618" s="848">
        <f>IFERROR(VLOOKUP(J3618,REAJUSTE!A:AA,27,FALSE),"")</f>
        <v>1.0229999999999999</v>
      </c>
    </row>
    <row r="3619" spans="1:11" ht="18" x14ac:dyDescent="0.2">
      <c r="A3619" s="862">
        <v>2306710</v>
      </c>
      <c r="B3619" s="863" t="s">
        <v>8382</v>
      </c>
      <c r="C3619" s="862" t="s">
        <v>4</v>
      </c>
      <c r="D3619" s="802">
        <f t="shared" si="56"/>
        <v>4676.96</v>
      </c>
      <c r="G3619" s="872">
        <v>4571.8100000000004</v>
      </c>
      <c r="J3619" s="840" t="s">
        <v>15822</v>
      </c>
      <c r="K3619" s="848">
        <f>IFERROR(VLOOKUP(J3619,REAJUSTE!A:AA,27,FALSE),"")</f>
        <v>1.0229999999999999</v>
      </c>
    </row>
    <row r="3620" spans="1:11" ht="18" x14ac:dyDescent="0.2">
      <c r="A3620" s="862">
        <v>2306713</v>
      </c>
      <c r="B3620" s="863" t="s">
        <v>8383</v>
      </c>
      <c r="C3620" s="862" t="s">
        <v>4</v>
      </c>
      <c r="D3620" s="802">
        <f t="shared" si="56"/>
        <v>4801.6400000000003</v>
      </c>
      <c r="G3620" s="872">
        <v>4693.6899999999996</v>
      </c>
      <c r="J3620" s="840" t="s">
        <v>15822</v>
      </c>
      <c r="K3620" s="848">
        <f>IFERROR(VLOOKUP(J3620,REAJUSTE!A:AA,27,FALSE),"")</f>
        <v>1.0229999999999999</v>
      </c>
    </row>
    <row r="3621" spans="1:11" ht="18" x14ac:dyDescent="0.2">
      <c r="A3621" s="862">
        <v>2306716</v>
      </c>
      <c r="B3621" s="863" t="s">
        <v>8384</v>
      </c>
      <c r="C3621" s="862" t="s">
        <v>4</v>
      </c>
      <c r="D3621" s="802">
        <f t="shared" si="56"/>
        <v>5077.07</v>
      </c>
      <c r="G3621" s="872">
        <v>4962.93</v>
      </c>
      <c r="J3621" s="840" t="s">
        <v>15822</v>
      </c>
      <c r="K3621" s="848">
        <f>IFERROR(VLOOKUP(J3621,REAJUSTE!A:AA,27,FALSE),"")</f>
        <v>1.0229999999999999</v>
      </c>
    </row>
    <row r="3622" spans="1:11" ht="18" x14ac:dyDescent="0.2">
      <c r="A3622" s="862">
        <v>2306719</v>
      </c>
      <c r="B3622" s="863" t="s">
        <v>8385</v>
      </c>
      <c r="C3622" s="862" t="s">
        <v>4</v>
      </c>
      <c r="D3622" s="802">
        <f t="shared" si="56"/>
        <v>5509.98</v>
      </c>
      <c r="G3622" s="872">
        <v>5386.1</v>
      </c>
      <c r="J3622" s="840" t="s">
        <v>15822</v>
      </c>
      <c r="K3622" s="848">
        <f>IFERROR(VLOOKUP(J3622,REAJUSTE!A:AA,27,FALSE),"")</f>
        <v>1.0229999999999999</v>
      </c>
    </row>
    <row r="3623" spans="1:11" ht="18" x14ac:dyDescent="0.2">
      <c r="A3623" s="862">
        <v>2306722</v>
      </c>
      <c r="B3623" s="863" t="s">
        <v>8386</v>
      </c>
      <c r="C3623" s="862" t="s">
        <v>4</v>
      </c>
      <c r="D3623" s="802">
        <f t="shared" si="56"/>
        <v>5755.53</v>
      </c>
      <c r="G3623" s="872">
        <v>5626.13</v>
      </c>
      <c r="J3623" s="840" t="s">
        <v>15822</v>
      </c>
      <c r="K3623" s="848">
        <f>IFERROR(VLOOKUP(J3623,REAJUSTE!A:AA,27,FALSE),"")</f>
        <v>1.0229999999999999</v>
      </c>
    </row>
    <row r="3624" spans="1:11" ht="18" x14ac:dyDescent="0.2">
      <c r="A3624" s="862">
        <v>2306725</v>
      </c>
      <c r="B3624" s="863" t="s">
        <v>8387</v>
      </c>
      <c r="C3624" s="862" t="s">
        <v>4</v>
      </c>
      <c r="D3624" s="802">
        <f t="shared" si="56"/>
        <v>6024.35</v>
      </c>
      <c r="G3624" s="872">
        <v>5888.91</v>
      </c>
      <c r="J3624" s="840" t="s">
        <v>15822</v>
      </c>
      <c r="K3624" s="848">
        <f>IFERROR(VLOOKUP(J3624,REAJUSTE!A:AA,27,FALSE),"")</f>
        <v>1.0229999999999999</v>
      </c>
    </row>
    <row r="3625" spans="1:11" ht="18" x14ac:dyDescent="0.2">
      <c r="A3625" s="862">
        <v>2306689</v>
      </c>
      <c r="B3625" s="863" t="s">
        <v>8388</v>
      </c>
      <c r="C3625" s="862" t="s">
        <v>4</v>
      </c>
      <c r="D3625" s="802">
        <f t="shared" si="56"/>
        <v>3206.79</v>
      </c>
      <c r="G3625" s="872">
        <v>3134.7</v>
      </c>
      <c r="J3625" s="840" t="s">
        <v>15822</v>
      </c>
      <c r="K3625" s="848">
        <f>IFERROR(VLOOKUP(J3625,REAJUSTE!A:AA,27,FALSE),"")</f>
        <v>1.0229999999999999</v>
      </c>
    </row>
    <row r="3626" spans="1:11" ht="18" x14ac:dyDescent="0.2">
      <c r="A3626" s="862">
        <v>2306692</v>
      </c>
      <c r="B3626" s="863" t="s">
        <v>8389</v>
      </c>
      <c r="C3626" s="862" t="s">
        <v>4</v>
      </c>
      <c r="D3626" s="802">
        <f t="shared" si="56"/>
        <v>3373.91</v>
      </c>
      <c r="G3626" s="872">
        <v>3298.06</v>
      </c>
      <c r="J3626" s="840" t="s">
        <v>15822</v>
      </c>
      <c r="K3626" s="848">
        <f>IFERROR(VLOOKUP(J3626,REAJUSTE!A:AA,27,FALSE),"")</f>
        <v>1.0229999999999999</v>
      </c>
    </row>
    <row r="3627" spans="1:11" ht="18" x14ac:dyDescent="0.2">
      <c r="A3627" s="862">
        <v>2306695</v>
      </c>
      <c r="B3627" s="863" t="s">
        <v>8390</v>
      </c>
      <c r="C3627" s="862" t="s">
        <v>4</v>
      </c>
      <c r="D3627" s="802">
        <f t="shared" si="56"/>
        <v>3546.08</v>
      </c>
      <c r="G3627" s="872">
        <v>3466.36</v>
      </c>
      <c r="J3627" s="840" t="s">
        <v>15822</v>
      </c>
      <c r="K3627" s="848">
        <f>IFERROR(VLOOKUP(J3627,REAJUSTE!A:AA,27,FALSE),"")</f>
        <v>1.0229999999999999</v>
      </c>
    </row>
    <row r="3628" spans="1:11" ht="18" x14ac:dyDescent="0.2">
      <c r="A3628" s="862">
        <v>2306698</v>
      </c>
      <c r="B3628" s="863" t="s">
        <v>8391</v>
      </c>
      <c r="C3628" s="862" t="s">
        <v>4</v>
      </c>
      <c r="D3628" s="802">
        <f t="shared" si="56"/>
        <v>3751.53</v>
      </c>
      <c r="G3628" s="872">
        <v>3667.19</v>
      </c>
      <c r="J3628" s="840" t="s">
        <v>15822</v>
      </c>
      <c r="K3628" s="848">
        <f>IFERROR(VLOOKUP(J3628,REAJUSTE!A:AA,27,FALSE),"")</f>
        <v>1.0229999999999999</v>
      </c>
    </row>
    <row r="3629" spans="1:11" ht="15" x14ac:dyDescent="0.2">
      <c r="A3629" s="862">
        <v>2306699</v>
      </c>
      <c r="B3629" s="863" t="s">
        <v>8392</v>
      </c>
      <c r="C3629" s="862" t="s">
        <v>4</v>
      </c>
      <c r="D3629" s="802">
        <f t="shared" si="56"/>
        <v>337.22</v>
      </c>
      <c r="G3629" s="872">
        <v>329.64</v>
      </c>
      <c r="J3629" s="840" t="s">
        <v>15822</v>
      </c>
      <c r="K3629" s="848">
        <f>IFERROR(VLOOKUP(J3629,REAJUSTE!A:AA,27,FALSE),"")</f>
        <v>1.0229999999999999</v>
      </c>
    </row>
    <row r="3630" spans="1:11" ht="15" x14ac:dyDescent="0.2">
      <c r="A3630" s="862">
        <v>2306702</v>
      </c>
      <c r="B3630" s="863" t="s">
        <v>8393</v>
      </c>
      <c r="C3630" s="862" t="s">
        <v>4</v>
      </c>
      <c r="D3630" s="802">
        <f t="shared" si="56"/>
        <v>348.55</v>
      </c>
      <c r="G3630" s="872">
        <v>340.72</v>
      </c>
      <c r="J3630" s="840" t="s">
        <v>15822</v>
      </c>
      <c r="K3630" s="848">
        <f>IFERROR(VLOOKUP(J3630,REAJUSTE!A:AA,27,FALSE),"")</f>
        <v>1.0229999999999999</v>
      </c>
    </row>
    <row r="3631" spans="1:11" ht="15" x14ac:dyDescent="0.2">
      <c r="A3631" s="862">
        <v>2306705</v>
      </c>
      <c r="B3631" s="863" t="s">
        <v>8394</v>
      </c>
      <c r="C3631" s="862" t="s">
        <v>4</v>
      </c>
      <c r="D3631" s="802">
        <f t="shared" si="56"/>
        <v>367.06</v>
      </c>
      <c r="G3631" s="872">
        <v>358.81</v>
      </c>
      <c r="J3631" s="840" t="s">
        <v>15822</v>
      </c>
      <c r="K3631" s="848">
        <f>IFERROR(VLOOKUP(J3631,REAJUSTE!A:AA,27,FALSE),"")</f>
        <v>1.0229999999999999</v>
      </c>
    </row>
    <row r="3632" spans="1:11" ht="15" x14ac:dyDescent="0.2">
      <c r="A3632" s="862">
        <v>2306708</v>
      </c>
      <c r="B3632" s="863" t="s">
        <v>8395</v>
      </c>
      <c r="C3632" s="862" t="s">
        <v>4</v>
      </c>
      <c r="D3632" s="802">
        <f t="shared" si="56"/>
        <v>380.53</v>
      </c>
      <c r="G3632" s="872">
        <v>371.98</v>
      </c>
      <c r="J3632" s="840" t="s">
        <v>15822</v>
      </c>
      <c r="K3632" s="848">
        <f>IFERROR(VLOOKUP(J3632,REAJUSTE!A:AA,27,FALSE),"")</f>
        <v>1.0229999999999999</v>
      </c>
    </row>
    <row r="3633" spans="1:11" ht="15" x14ac:dyDescent="0.2">
      <c r="A3633" s="862">
        <v>2306711</v>
      </c>
      <c r="B3633" s="863" t="s">
        <v>8396</v>
      </c>
      <c r="C3633" s="862" t="s">
        <v>4</v>
      </c>
      <c r="D3633" s="802">
        <f t="shared" si="56"/>
        <v>395.03</v>
      </c>
      <c r="G3633" s="872">
        <v>386.15</v>
      </c>
      <c r="J3633" s="840" t="s">
        <v>15822</v>
      </c>
      <c r="K3633" s="848">
        <f>IFERROR(VLOOKUP(J3633,REAJUSTE!A:AA,27,FALSE),"")</f>
        <v>1.0229999999999999</v>
      </c>
    </row>
    <row r="3634" spans="1:11" ht="15" x14ac:dyDescent="0.2">
      <c r="A3634" s="862">
        <v>2306714</v>
      </c>
      <c r="B3634" s="863" t="s">
        <v>8397</v>
      </c>
      <c r="C3634" s="862" t="s">
        <v>4</v>
      </c>
      <c r="D3634" s="802">
        <f t="shared" si="56"/>
        <v>410.67</v>
      </c>
      <c r="G3634" s="872">
        <v>401.44</v>
      </c>
      <c r="J3634" s="840" t="s">
        <v>15822</v>
      </c>
      <c r="K3634" s="848">
        <f>IFERROR(VLOOKUP(J3634,REAJUSTE!A:AA,27,FALSE),"")</f>
        <v>1.0229999999999999</v>
      </c>
    </row>
    <row r="3635" spans="1:11" ht="15" x14ac:dyDescent="0.2">
      <c r="A3635" s="862">
        <v>2306717</v>
      </c>
      <c r="B3635" s="863" t="s">
        <v>8398</v>
      </c>
      <c r="C3635" s="862" t="s">
        <v>4</v>
      </c>
      <c r="D3635" s="802">
        <f t="shared" si="56"/>
        <v>428.7</v>
      </c>
      <c r="G3635" s="872">
        <v>419.07</v>
      </c>
      <c r="J3635" s="840" t="s">
        <v>15822</v>
      </c>
      <c r="K3635" s="848">
        <f>IFERROR(VLOOKUP(J3635,REAJUSTE!A:AA,27,FALSE),"")</f>
        <v>1.0229999999999999</v>
      </c>
    </row>
    <row r="3636" spans="1:11" ht="15" x14ac:dyDescent="0.2">
      <c r="A3636" s="862">
        <v>2306720</v>
      </c>
      <c r="B3636" s="863" t="s">
        <v>8399</v>
      </c>
      <c r="C3636" s="862" t="s">
        <v>4</v>
      </c>
      <c r="D3636" s="802">
        <f t="shared" si="56"/>
        <v>447.2</v>
      </c>
      <c r="G3636" s="872">
        <v>437.15</v>
      </c>
      <c r="J3636" s="840" t="s">
        <v>15822</v>
      </c>
      <c r="K3636" s="848">
        <f>IFERROR(VLOOKUP(J3636,REAJUSTE!A:AA,27,FALSE),"")</f>
        <v>1.0229999999999999</v>
      </c>
    </row>
    <row r="3637" spans="1:11" ht="15" x14ac:dyDescent="0.2">
      <c r="A3637" s="862">
        <v>2306723</v>
      </c>
      <c r="B3637" s="863" t="s">
        <v>8400</v>
      </c>
      <c r="C3637" s="862" t="s">
        <v>4</v>
      </c>
      <c r="D3637" s="802">
        <f t="shared" si="56"/>
        <v>457.05</v>
      </c>
      <c r="G3637" s="872">
        <v>446.78</v>
      </c>
      <c r="J3637" s="840" t="s">
        <v>15822</v>
      </c>
      <c r="K3637" s="848">
        <f>IFERROR(VLOOKUP(J3637,REAJUSTE!A:AA,27,FALSE),"")</f>
        <v>1.0229999999999999</v>
      </c>
    </row>
    <row r="3638" spans="1:11" ht="15" x14ac:dyDescent="0.2">
      <c r="A3638" s="862">
        <v>2306687</v>
      </c>
      <c r="B3638" s="863" t="s">
        <v>8401</v>
      </c>
      <c r="C3638" s="862" t="s">
        <v>4</v>
      </c>
      <c r="D3638" s="802">
        <f t="shared" si="56"/>
        <v>280.73</v>
      </c>
      <c r="G3638" s="872">
        <v>274.42</v>
      </c>
      <c r="J3638" s="840" t="s">
        <v>15822</v>
      </c>
      <c r="K3638" s="848">
        <f>IFERROR(VLOOKUP(J3638,REAJUSTE!A:AA,27,FALSE),"")</f>
        <v>1.0229999999999999</v>
      </c>
    </row>
    <row r="3639" spans="1:11" ht="15" x14ac:dyDescent="0.2">
      <c r="A3639" s="862">
        <v>2306690</v>
      </c>
      <c r="B3639" s="863" t="s">
        <v>8402</v>
      </c>
      <c r="C3639" s="862" t="s">
        <v>4</v>
      </c>
      <c r="D3639" s="802">
        <f t="shared" si="56"/>
        <v>293.64999999999998</v>
      </c>
      <c r="G3639" s="872">
        <v>287.05</v>
      </c>
      <c r="J3639" s="840" t="s">
        <v>15822</v>
      </c>
      <c r="K3639" s="848">
        <f>IFERROR(VLOOKUP(J3639,REAJUSTE!A:AA,27,FALSE),"")</f>
        <v>1.0229999999999999</v>
      </c>
    </row>
    <row r="3640" spans="1:11" ht="15" x14ac:dyDescent="0.2">
      <c r="A3640" s="862">
        <v>2306693</v>
      </c>
      <c r="B3640" s="863" t="s">
        <v>8403</v>
      </c>
      <c r="C3640" s="862" t="s">
        <v>4</v>
      </c>
      <c r="D3640" s="802">
        <f t="shared" si="56"/>
        <v>306.67</v>
      </c>
      <c r="G3640" s="872">
        <v>299.77999999999997</v>
      </c>
      <c r="J3640" s="840" t="s">
        <v>15822</v>
      </c>
      <c r="K3640" s="848">
        <f>IFERROR(VLOOKUP(J3640,REAJUSTE!A:AA,27,FALSE),"")</f>
        <v>1.0229999999999999</v>
      </c>
    </row>
    <row r="3641" spans="1:11" ht="15" x14ac:dyDescent="0.2">
      <c r="A3641" s="862">
        <v>2306696</v>
      </c>
      <c r="B3641" s="863" t="s">
        <v>8404</v>
      </c>
      <c r="C3641" s="862" t="s">
        <v>4</v>
      </c>
      <c r="D3641" s="802">
        <f t="shared" si="56"/>
        <v>320.91000000000003</v>
      </c>
      <c r="G3641" s="872">
        <v>313.7</v>
      </c>
      <c r="J3641" s="840" t="s">
        <v>15822</v>
      </c>
      <c r="K3641" s="848">
        <f>IFERROR(VLOOKUP(J3641,REAJUSTE!A:AA,27,FALSE),"")</f>
        <v>1.0229999999999999</v>
      </c>
    </row>
    <row r="3642" spans="1:11" ht="15" x14ac:dyDescent="0.2">
      <c r="A3642" s="862">
        <v>2306239</v>
      </c>
      <c r="B3642" s="863" t="s">
        <v>8405</v>
      </c>
      <c r="C3642" s="862" t="s">
        <v>61</v>
      </c>
      <c r="D3642" s="802">
        <f t="shared" si="56"/>
        <v>253.4</v>
      </c>
      <c r="G3642" s="872">
        <v>247.71</v>
      </c>
      <c r="J3642" s="840" t="s">
        <v>15822</v>
      </c>
      <c r="K3642" s="848">
        <f>IFERROR(VLOOKUP(J3642,REAJUSTE!A:AA,27,FALSE),"")</f>
        <v>1.0229999999999999</v>
      </c>
    </row>
    <row r="3643" spans="1:11" ht="15" x14ac:dyDescent="0.2">
      <c r="A3643" s="862">
        <v>2306090</v>
      </c>
      <c r="B3643" s="863" t="s">
        <v>2559</v>
      </c>
      <c r="C3643" s="862" t="s">
        <v>4</v>
      </c>
      <c r="D3643" s="802">
        <f t="shared" si="56"/>
        <v>43.2</v>
      </c>
      <c r="G3643" s="872">
        <v>42.23</v>
      </c>
      <c r="J3643" s="840" t="s">
        <v>15822</v>
      </c>
      <c r="K3643" s="848">
        <f>IFERROR(VLOOKUP(J3643,REAJUSTE!A:AA,27,FALSE),"")</f>
        <v>1.0229999999999999</v>
      </c>
    </row>
    <row r="3644" spans="1:11" ht="15" x14ac:dyDescent="0.2">
      <c r="A3644" s="862">
        <v>2306091</v>
      </c>
      <c r="B3644" s="863" t="s">
        <v>2560</v>
      </c>
      <c r="C3644" s="862" t="s">
        <v>4</v>
      </c>
      <c r="D3644" s="802">
        <f t="shared" si="56"/>
        <v>57.6</v>
      </c>
      <c r="G3644" s="872">
        <v>56.31</v>
      </c>
      <c r="J3644" s="840" t="s">
        <v>15822</v>
      </c>
      <c r="K3644" s="848">
        <f>IFERROR(VLOOKUP(J3644,REAJUSTE!A:AA,27,FALSE),"")</f>
        <v>1.0229999999999999</v>
      </c>
    </row>
    <row r="3645" spans="1:11" ht="15" x14ac:dyDescent="0.2">
      <c r="A3645" s="862">
        <v>2306072</v>
      </c>
      <c r="B3645" s="863" t="s">
        <v>8406</v>
      </c>
      <c r="C3645" s="862" t="s">
        <v>61</v>
      </c>
      <c r="D3645" s="802">
        <f t="shared" si="56"/>
        <v>794.51</v>
      </c>
      <c r="G3645" s="872">
        <v>776.65</v>
      </c>
      <c r="J3645" s="840" t="s">
        <v>15822</v>
      </c>
      <c r="K3645" s="848">
        <f>IFERROR(VLOOKUP(J3645,REAJUSTE!A:AA,27,FALSE),"")</f>
        <v>1.0229999999999999</v>
      </c>
    </row>
    <row r="3646" spans="1:11" ht="15" x14ac:dyDescent="0.2">
      <c r="A3646" s="862">
        <v>2306133</v>
      </c>
      <c r="B3646" s="863" t="s">
        <v>2561</v>
      </c>
      <c r="C3646" s="862" t="s">
        <v>4</v>
      </c>
      <c r="D3646" s="802">
        <f t="shared" si="56"/>
        <v>483.81</v>
      </c>
      <c r="G3646" s="872">
        <v>472.94</v>
      </c>
      <c r="J3646" s="840" t="s">
        <v>15822</v>
      </c>
      <c r="K3646" s="848">
        <f>IFERROR(VLOOKUP(J3646,REAJUSTE!A:AA,27,FALSE),"")</f>
        <v>1.0229999999999999</v>
      </c>
    </row>
    <row r="3647" spans="1:11" ht="15" x14ac:dyDescent="0.2">
      <c r="A3647" s="862">
        <v>2306114</v>
      </c>
      <c r="B3647" s="863" t="s">
        <v>8407</v>
      </c>
      <c r="C3647" s="862" t="s">
        <v>4</v>
      </c>
      <c r="D3647" s="802">
        <f t="shared" si="56"/>
        <v>296.51</v>
      </c>
      <c r="G3647" s="872">
        <v>289.85000000000002</v>
      </c>
      <c r="J3647" s="840" t="s">
        <v>15822</v>
      </c>
      <c r="K3647" s="848">
        <f>IFERROR(VLOOKUP(J3647,REAJUSTE!A:AA,27,FALSE),"")</f>
        <v>1.0229999999999999</v>
      </c>
    </row>
    <row r="3648" spans="1:11" ht="15" x14ac:dyDescent="0.2">
      <c r="A3648" s="862">
        <v>2306115</v>
      </c>
      <c r="B3648" s="863" t="s">
        <v>8408</v>
      </c>
      <c r="C3648" s="862" t="s">
        <v>4</v>
      </c>
      <c r="D3648" s="802">
        <f t="shared" si="56"/>
        <v>431.47</v>
      </c>
      <c r="G3648" s="872">
        <v>421.77</v>
      </c>
      <c r="J3648" s="840" t="s">
        <v>15822</v>
      </c>
      <c r="K3648" s="848">
        <f>IFERROR(VLOOKUP(J3648,REAJUSTE!A:AA,27,FALSE),"")</f>
        <v>1.0229999999999999</v>
      </c>
    </row>
    <row r="3649" spans="1:11" ht="15" x14ac:dyDescent="0.2">
      <c r="A3649" s="862">
        <v>2306116</v>
      </c>
      <c r="B3649" s="863" t="s">
        <v>8409</v>
      </c>
      <c r="C3649" s="862" t="s">
        <v>4</v>
      </c>
      <c r="D3649" s="802">
        <f t="shared" si="56"/>
        <v>513.97</v>
      </c>
      <c r="G3649" s="872">
        <v>502.42</v>
      </c>
      <c r="J3649" s="840" t="s">
        <v>15822</v>
      </c>
      <c r="K3649" s="848">
        <f>IFERROR(VLOOKUP(J3649,REAJUSTE!A:AA,27,FALSE),"")</f>
        <v>1.0229999999999999</v>
      </c>
    </row>
    <row r="3650" spans="1:11" ht="15" x14ac:dyDescent="0.2">
      <c r="A3650" s="862">
        <v>2306118</v>
      </c>
      <c r="B3650" s="863" t="s">
        <v>8410</v>
      </c>
      <c r="C3650" s="862" t="s">
        <v>4</v>
      </c>
      <c r="D3650" s="802">
        <f t="shared" si="56"/>
        <v>645.61</v>
      </c>
      <c r="G3650" s="872">
        <v>631.1</v>
      </c>
      <c r="J3650" s="840" t="s">
        <v>15822</v>
      </c>
      <c r="K3650" s="848">
        <f>IFERROR(VLOOKUP(J3650,REAJUSTE!A:AA,27,FALSE),"")</f>
        <v>1.0229999999999999</v>
      </c>
    </row>
    <row r="3651" spans="1:11" ht="15" x14ac:dyDescent="0.2">
      <c r="A3651" s="862">
        <v>2306122</v>
      </c>
      <c r="B3651" s="863" t="s">
        <v>8411</v>
      </c>
      <c r="C3651" s="862" t="s">
        <v>4</v>
      </c>
      <c r="D3651" s="802">
        <f t="shared" si="56"/>
        <v>764.72</v>
      </c>
      <c r="G3651" s="872">
        <v>747.53</v>
      </c>
      <c r="J3651" s="840" t="s">
        <v>15822</v>
      </c>
      <c r="K3651" s="848">
        <f>IFERROR(VLOOKUP(J3651,REAJUSTE!A:AA,27,FALSE),"")</f>
        <v>1.0229999999999999</v>
      </c>
    </row>
    <row r="3652" spans="1:11" ht="15" x14ac:dyDescent="0.2">
      <c r="A3652" s="862">
        <v>2306078</v>
      </c>
      <c r="B3652" s="863" t="s">
        <v>2562</v>
      </c>
      <c r="C3652" s="862" t="s">
        <v>4</v>
      </c>
      <c r="D3652" s="802">
        <f t="shared" si="56"/>
        <v>130.55000000000001</v>
      </c>
      <c r="G3652" s="872">
        <v>127.62</v>
      </c>
      <c r="J3652" s="840" t="s">
        <v>15822</v>
      </c>
      <c r="K3652" s="848">
        <f>IFERROR(VLOOKUP(J3652,REAJUSTE!A:AA,27,FALSE),"")</f>
        <v>1.0229999999999999</v>
      </c>
    </row>
    <row r="3653" spans="1:11" ht="15" x14ac:dyDescent="0.2">
      <c r="A3653" s="862">
        <v>2306080</v>
      </c>
      <c r="B3653" s="863" t="s">
        <v>8412</v>
      </c>
      <c r="C3653" s="862" t="s">
        <v>4</v>
      </c>
      <c r="D3653" s="802">
        <f t="shared" si="56"/>
        <v>142.41999999999999</v>
      </c>
      <c r="G3653" s="872">
        <v>139.22</v>
      </c>
      <c r="J3653" s="840" t="s">
        <v>15822</v>
      </c>
      <c r="K3653" s="848">
        <f>IFERROR(VLOOKUP(J3653,REAJUSTE!A:AA,27,FALSE),"")</f>
        <v>1.0229999999999999</v>
      </c>
    </row>
    <row r="3654" spans="1:11" ht="15" x14ac:dyDescent="0.2">
      <c r="A3654" s="862">
        <v>2306082</v>
      </c>
      <c r="B3654" s="863" t="s">
        <v>8413</v>
      </c>
      <c r="C3654" s="862" t="s">
        <v>4</v>
      </c>
      <c r="D3654" s="802">
        <f t="shared" si="56"/>
        <v>156.66</v>
      </c>
      <c r="G3654" s="872">
        <v>153.13999999999999</v>
      </c>
      <c r="J3654" s="840" t="s">
        <v>15822</v>
      </c>
      <c r="K3654" s="848">
        <f>IFERROR(VLOOKUP(J3654,REAJUSTE!A:AA,27,FALSE),"")</f>
        <v>1.0229999999999999</v>
      </c>
    </row>
    <row r="3655" spans="1:11" ht="15" x14ac:dyDescent="0.2">
      <c r="A3655" s="862">
        <v>2306084</v>
      </c>
      <c r="B3655" s="863" t="s">
        <v>8414</v>
      </c>
      <c r="C3655" s="862" t="s">
        <v>4</v>
      </c>
      <c r="D3655" s="802">
        <f t="shared" si="56"/>
        <v>182.16</v>
      </c>
      <c r="G3655" s="872">
        <v>178.07</v>
      </c>
      <c r="J3655" s="840" t="s">
        <v>15822</v>
      </c>
      <c r="K3655" s="848">
        <f>IFERROR(VLOOKUP(J3655,REAJUSTE!A:AA,27,FALSE),"")</f>
        <v>1.0229999999999999</v>
      </c>
    </row>
    <row r="3656" spans="1:11" ht="15" x14ac:dyDescent="0.2">
      <c r="A3656" s="862">
        <v>2306086</v>
      </c>
      <c r="B3656" s="863" t="s">
        <v>8415</v>
      </c>
      <c r="C3656" s="862" t="s">
        <v>4</v>
      </c>
      <c r="D3656" s="802">
        <f t="shared" si="56"/>
        <v>223.8</v>
      </c>
      <c r="G3656" s="872">
        <v>218.77</v>
      </c>
      <c r="J3656" s="840" t="s">
        <v>15822</v>
      </c>
      <c r="K3656" s="848">
        <f>IFERROR(VLOOKUP(J3656,REAJUSTE!A:AA,27,FALSE),"")</f>
        <v>1.0229999999999999</v>
      </c>
    </row>
    <row r="3657" spans="1:11" ht="15" x14ac:dyDescent="0.2">
      <c r="A3657" s="862">
        <v>2309088</v>
      </c>
      <c r="B3657" s="863" t="s">
        <v>8416</v>
      </c>
      <c r="C3657" s="862" t="s">
        <v>4</v>
      </c>
      <c r="D3657" s="802">
        <f t="shared" si="56"/>
        <v>313.32</v>
      </c>
      <c r="G3657" s="872">
        <v>306.27999999999997</v>
      </c>
      <c r="J3657" s="840" t="s">
        <v>15822</v>
      </c>
      <c r="K3657" s="848">
        <f>IFERROR(VLOOKUP(J3657,REAJUSTE!A:AA,27,FALSE),"")</f>
        <v>1.0229999999999999</v>
      </c>
    </row>
    <row r="3658" spans="1:11" ht="15" x14ac:dyDescent="0.2">
      <c r="A3658" s="862">
        <v>2306074</v>
      </c>
      <c r="B3658" s="863" t="s">
        <v>2563</v>
      </c>
      <c r="C3658" s="862" t="s">
        <v>61</v>
      </c>
      <c r="D3658" s="802">
        <f t="shared" si="56"/>
        <v>206.85</v>
      </c>
      <c r="G3658" s="872">
        <v>202.2</v>
      </c>
      <c r="J3658" s="840" t="s">
        <v>15822</v>
      </c>
      <c r="K3658" s="848">
        <f>IFERROR(VLOOKUP(J3658,REAJUSTE!A:AA,27,FALSE),"")</f>
        <v>1.0229999999999999</v>
      </c>
    </row>
    <row r="3659" spans="1:11" ht="15" x14ac:dyDescent="0.2">
      <c r="A3659" s="862">
        <v>2306095</v>
      </c>
      <c r="B3659" s="863" t="s">
        <v>8417</v>
      </c>
      <c r="C3659" s="862" t="s">
        <v>61</v>
      </c>
      <c r="D3659" s="802">
        <f t="shared" ref="D3659:D3722" si="57">TRUNC(G3659*K3659,2)</f>
        <v>248.01</v>
      </c>
      <c r="G3659" s="872">
        <v>242.44</v>
      </c>
      <c r="J3659" s="840" t="s">
        <v>15822</v>
      </c>
      <c r="K3659" s="848">
        <f>IFERROR(VLOOKUP(J3659,REAJUSTE!A:AA,27,FALSE),"")</f>
        <v>1.0229999999999999</v>
      </c>
    </row>
    <row r="3660" spans="1:11" ht="15" x14ac:dyDescent="0.2">
      <c r="A3660" s="862">
        <v>2306132</v>
      </c>
      <c r="B3660" s="863" t="s">
        <v>8418</v>
      </c>
      <c r="C3660" s="862" t="s">
        <v>4</v>
      </c>
      <c r="D3660" s="802">
        <f t="shared" si="57"/>
        <v>311.58</v>
      </c>
      <c r="G3660" s="872">
        <v>304.58</v>
      </c>
      <c r="J3660" s="840" t="s">
        <v>15822</v>
      </c>
      <c r="K3660" s="848">
        <f>IFERROR(VLOOKUP(J3660,REAJUSTE!A:AA,27,FALSE),"")</f>
        <v>1.0229999999999999</v>
      </c>
    </row>
    <row r="3661" spans="1:11" ht="15" x14ac:dyDescent="0.2">
      <c r="A3661" s="862">
        <v>2306015</v>
      </c>
      <c r="B3661" s="863" t="s">
        <v>8419</v>
      </c>
      <c r="C3661" s="862" t="s">
        <v>51</v>
      </c>
      <c r="D3661" s="802">
        <f t="shared" si="57"/>
        <v>16.11</v>
      </c>
      <c r="G3661" s="872">
        <v>15.75</v>
      </c>
      <c r="J3661" s="840" t="s">
        <v>15822</v>
      </c>
      <c r="K3661" s="848">
        <f>IFERROR(VLOOKUP(J3661,REAJUSTE!A:AA,27,FALSE),"")</f>
        <v>1.0229999999999999</v>
      </c>
    </row>
    <row r="3662" spans="1:11" ht="15" x14ac:dyDescent="0.2">
      <c r="A3662" s="862">
        <v>2306019</v>
      </c>
      <c r="B3662" s="863" t="s">
        <v>8420</v>
      </c>
      <c r="C3662" s="862" t="s">
        <v>51</v>
      </c>
      <c r="D3662" s="802">
        <f t="shared" si="57"/>
        <v>16.72</v>
      </c>
      <c r="G3662" s="872">
        <v>16.350000000000001</v>
      </c>
      <c r="J3662" s="840" t="s">
        <v>15822</v>
      </c>
      <c r="K3662" s="848">
        <f>IFERROR(VLOOKUP(J3662,REAJUSTE!A:AA,27,FALSE),"")</f>
        <v>1.0229999999999999</v>
      </c>
    </row>
    <row r="3663" spans="1:11" ht="18" x14ac:dyDescent="0.2">
      <c r="A3663" s="862">
        <v>2306018</v>
      </c>
      <c r="B3663" s="863" t="s">
        <v>8421</v>
      </c>
      <c r="C3663" s="862" t="s">
        <v>51</v>
      </c>
      <c r="D3663" s="802">
        <f t="shared" si="57"/>
        <v>2.85</v>
      </c>
      <c r="G3663" s="872">
        <v>2.79</v>
      </c>
      <c r="J3663" s="840" t="s">
        <v>15822</v>
      </c>
      <c r="K3663" s="848">
        <f>IFERROR(VLOOKUP(J3663,REAJUSTE!A:AA,27,FALSE),"")</f>
        <v>1.0229999999999999</v>
      </c>
    </row>
    <row r="3664" spans="1:11" ht="15" x14ac:dyDescent="0.2">
      <c r="A3664" s="862">
        <v>2306016</v>
      </c>
      <c r="B3664" s="863" t="s">
        <v>8422</v>
      </c>
      <c r="C3664" s="862" t="s">
        <v>51</v>
      </c>
      <c r="D3664" s="802">
        <f t="shared" si="57"/>
        <v>1.93</v>
      </c>
      <c r="G3664" s="872">
        <v>1.89</v>
      </c>
      <c r="J3664" s="840" t="s">
        <v>15822</v>
      </c>
      <c r="K3664" s="848">
        <f>IFERROR(VLOOKUP(J3664,REAJUSTE!A:AA,27,FALSE),"")</f>
        <v>1.0229999999999999</v>
      </c>
    </row>
    <row r="3665" spans="1:11" ht="18" x14ac:dyDescent="0.2">
      <c r="A3665" s="862">
        <v>2305999</v>
      </c>
      <c r="B3665" s="863" t="s">
        <v>8423</v>
      </c>
      <c r="C3665" s="862" t="s">
        <v>4</v>
      </c>
      <c r="D3665" s="802">
        <f t="shared" si="57"/>
        <v>369.11</v>
      </c>
      <c r="G3665" s="872">
        <v>360.82</v>
      </c>
      <c r="J3665" s="840" t="s">
        <v>15822</v>
      </c>
      <c r="K3665" s="848">
        <f>IFERROR(VLOOKUP(J3665,REAJUSTE!A:AA,27,FALSE),"")</f>
        <v>1.0229999999999999</v>
      </c>
    </row>
    <row r="3666" spans="1:11" ht="18" x14ac:dyDescent="0.2">
      <c r="A3666" s="862">
        <v>2306000</v>
      </c>
      <c r="B3666" s="863" t="s">
        <v>8424</v>
      </c>
      <c r="C3666" s="862" t="s">
        <v>4</v>
      </c>
      <c r="D3666" s="802">
        <f t="shared" si="57"/>
        <v>432.66</v>
      </c>
      <c r="G3666" s="872">
        <v>422.94</v>
      </c>
      <c r="J3666" s="840" t="s">
        <v>15822</v>
      </c>
      <c r="K3666" s="848">
        <f>IFERROR(VLOOKUP(J3666,REAJUSTE!A:AA,27,FALSE),"")</f>
        <v>1.0229999999999999</v>
      </c>
    </row>
    <row r="3667" spans="1:11" ht="18" x14ac:dyDescent="0.2">
      <c r="A3667" s="862">
        <v>2306001</v>
      </c>
      <c r="B3667" s="863" t="s">
        <v>8425</v>
      </c>
      <c r="C3667" s="862" t="s">
        <v>4</v>
      </c>
      <c r="D3667" s="802">
        <f t="shared" si="57"/>
        <v>600.04</v>
      </c>
      <c r="G3667" s="872">
        <v>586.54999999999995</v>
      </c>
      <c r="J3667" s="840" t="s">
        <v>15822</v>
      </c>
      <c r="K3667" s="848">
        <f>IFERROR(VLOOKUP(J3667,REAJUSTE!A:AA,27,FALSE),"")</f>
        <v>1.0229999999999999</v>
      </c>
    </row>
    <row r="3668" spans="1:11" ht="18" x14ac:dyDescent="0.2">
      <c r="A3668" s="862">
        <v>2306002</v>
      </c>
      <c r="B3668" s="863" t="s">
        <v>8426</v>
      </c>
      <c r="C3668" s="862" t="s">
        <v>4</v>
      </c>
      <c r="D3668" s="802">
        <f t="shared" si="57"/>
        <v>761.5</v>
      </c>
      <c r="G3668" s="872">
        <v>744.38</v>
      </c>
      <c r="J3668" s="840" t="s">
        <v>15822</v>
      </c>
      <c r="K3668" s="848">
        <f>IFERROR(VLOOKUP(J3668,REAJUSTE!A:AA,27,FALSE),"")</f>
        <v>1.0229999999999999</v>
      </c>
    </row>
    <row r="3669" spans="1:11" ht="18" x14ac:dyDescent="0.2">
      <c r="A3669" s="862">
        <v>2306003</v>
      </c>
      <c r="B3669" s="863" t="s">
        <v>8427</v>
      </c>
      <c r="C3669" s="862" t="s">
        <v>4</v>
      </c>
      <c r="D3669" s="802">
        <f t="shared" si="57"/>
        <v>946.16</v>
      </c>
      <c r="G3669" s="872">
        <v>924.89</v>
      </c>
      <c r="J3669" s="840" t="s">
        <v>15822</v>
      </c>
      <c r="K3669" s="848">
        <f>IFERROR(VLOOKUP(J3669,REAJUSTE!A:AA,27,FALSE),"")</f>
        <v>1.0229999999999999</v>
      </c>
    </row>
    <row r="3670" spans="1:11" ht="18" x14ac:dyDescent="0.2">
      <c r="A3670" s="862">
        <v>2305997</v>
      </c>
      <c r="B3670" s="863" t="s">
        <v>8428</v>
      </c>
      <c r="C3670" s="862" t="s">
        <v>4</v>
      </c>
      <c r="D3670" s="802">
        <f t="shared" si="57"/>
        <v>238.43</v>
      </c>
      <c r="G3670" s="872">
        <v>233.07</v>
      </c>
      <c r="J3670" s="840" t="s">
        <v>15822</v>
      </c>
      <c r="K3670" s="848">
        <f>IFERROR(VLOOKUP(J3670,REAJUSTE!A:AA,27,FALSE),"")</f>
        <v>1.0229999999999999</v>
      </c>
    </row>
    <row r="3671" spans="1:11" ht="18" x14ac:dyDescent="0.2">
      <c r="A3671" s="862">
        <v>2305998</v>
      </c>
      <c r="B3671" s="863" t="s">
        <v>8429</v>
      </c>
      <c r="C3671" s="862" t="s">
        <v>4</v>
      </c>
      <c r="D3671" s="802">
        <f t="shared" si="57"/>
        <v>320.47000000000003</v>
      </c>
      <c r="G3671" s="872">
        <v>313.27</v>
      </c>
      <c r="J3671" s="840" t="s">
        <v>15822</v>
      </c>
      <c r="K3671" s="848">
        <f>IFERROR(VLOOKUP(J3671,REAJUSTE!A:AA,27,FALSE),"")</f>
        <v>1.0229999999999999</v>
      </c>
    </row>
    <row r="3672" spans="1:11" ht="15" x14ac:dyDescent="0.2">
      <c r="A3672" s="862">
        <v>2306101</v>
      </c>
      <c r="B3672" s="863" t="s">
        <v>8430</v>
      </c>
      <c r="C3672" s="862" t="s">
        <v>4</v>
      </c>
      <c r="D3672" s="802">
        <f t="shared" si="57"/>
        <v>72.56</v>
      </c>
      <c r="G3672" s="872">
        <v>70.930000000000007</v>
      </c>
      <c r="J3672" s="840" t="s">
        <v>15822</v>
      </c>
      <c r="K3672" s="848">
        <f>IFERROR(VLOOKUP(J3672,REAJUSTE!A:AA,27,FALSE),"")</f>
        <v>1.0229999999999999</v>
      </c>
    </row>
    <row r="3673" spans="1:11" ht="15" x14ac:dyDescent="0.2">
      <c r="A3673" s="862">
        <v>2306102</v>
      </c>
      <c r="B3673" s="863" t="s">
        <v>8431</v>
      </c>
      <c r="C3673" s="862" t="s">
        <v>4</v>
      </c>
      <c r="D3673" s="802">
        <f t="shared" si="57"/>
        <v>77.180000000000007</v>
      </c>
      <c r="G3673" s="872">
        <v>75.45</v>
      </c>
      <c r="J3673" s="840" t="s">
        <v>15822</v>
      </c>
      <c r="K3673" s="848">
        <f>IFERROR(VLOOKUP(J3673,REAJUSTE!A:AA,27,FALSE),"")</f>
        <v>1.0229999999999999</v>
      </c>
    </row>
    <row r="3674" spans="1:11" ht="15" x14ac:dyDescent="0.2">
      <c r="A3674" s="862">
        <v>2306103</v>
      </c>
      <c r="B3674" s="863" t="s">
        <v>8432</v>
      </c>
      <c r="C3674" s="862" t="s">
        <v>4</v>
      </c>
      <c r="D3674" s="802">
        <f t="shared" si="57"/>
        <v>86.63</v>
      </c>
      <c r="G3674" s="872">
        <v>84.69</v>
      </c>
      <c r="J3674" s="840" t="s">
        <v>15822</v>
      </c>
      <c r="K3674" s="848">
        <f>IFERROR(VLOOKUP(J3674,REAJUSTE!A:AA,27,FALSE),"")</f>
        <v>1.0229999999999999</v>
      </c>
    </row>
    <row r="3675" spans="1:11" ht="15" x14ac:dyDescent="0.2">
      <c r="A3675" s="862">
        <v>2306104</v>
      </c>
      <c r="B3675" s="863" t="s">
        <v>8433</v>
      </c>
      <c r="C3675" s="862" t="s">
        <v>4</v>
      </c>
      <c r="D3675" s="802">
        <f t="shared" si="57"/>
        <v>92</v>
      </c>
      <c r="G3675" s="872">
        <v>89.94</v>
      </c>
      <c r="J3675" s="840" t="s">
        <v>15822</v>
      </c>
      <c r="K3675" s="848">
        <f>IFERROR(VLOOKUP(J3675,REAJUSTE!A:AA,27,FALSE),"")</f>
        <v>1.0229999999999999</v>
      </c>
    </row>
    <row r="3676" spans="1:11" ht="15" x14ac:dyDescent="0.2">
      <c r="A3676" s="862">
        <v>2306105</v>
      </c>
      <c r="B3676" s="863" t="s">
        <v>8434</v>
      </c>
      <c r="C3676" s="862" t="s">
        <v>4</v>
      </c>
      <c r="D3676" s="802">
        <f t="shared" si="57"/>
        <v>97.64</v>
      </c>
      <c r="G3676" s="872">
        <v>95.45</v>
      </c>
      <c r="J3676" s="840" t="s">
        <v>15822</v>
      </c>
      <c r="K3676" s="848">
        <f>IFERROR(VLOOKUP(J3676,REAJUSTE!A:AA,27,FALSE),"")</f>
        <v>1.0229999999999999</v>
      </c>
    </row>
    <row r="3677" spans="1:11" ht="15" x14ac:dyDescent="0.2">
      <c r="A3677" s="862">
        <v>2306106</v>
      </c>
      <c r="B3677" s="863" t="s">
        <v>8435</v>
      </c>
      <c r="C3677" s="862" t="s">
        <v>4</v>
      </c>
      <c r="D3677" s="802">
        <f t="shared" si="57"/>
        <v>106.56</v>
      </c>
      <c r="G3677" s="872">
        <v>104.17</v>
      </c>
      <c r="J3677" s="840" t="s">
        <v>15822</v>
      </c>
      <c r="K3677" s="848">
        <f>IFERROR(VLOOKUP(J3677,REAJUSTE!A:AA,27,FALSE),"")</f>
        <v>1.0229999999999999</v>
      </c>
    </row>
    <row r="3678" spans="1:11" ht="15" x14ac:dyDescent="0.2">
      <c r="A3678" s="862">
        <v>2306107</v>
      </c>
      <c r="B3678" s="863" t="s">
        <v>8436</v>
      </c>
      <c r="C3678" s="862" t="s">
        <v>4</v>
      </c>
      <c r="D3678" s="802">
        <f t="shared" si="57"/>
        <v>109.61</v>
      </c>
      <c r="G3678" s="872">
        <v>107.15</v>
      </c>
      <c r="J3678" s="840" t="s">
        <v>15822</v>
      </c>
      <c r="K3678" s="848">
        <f>IFERROR(VLOOKUP(J3678,REAJUSTE!A:AA,27,FALSE),"")</f>
        <v>1.0229999999999999</v>
      </c>
    </row>
    <row r="3679" spans="1:11" ht="15" x14ac:dyDescent="0.2">
      <c r="A3679" s="862">
        <v>2306269</v>
      </c>
      <c r="B3679" s="863" t="s">
        <v>8437</v>
      </c>
      <c r="C3679" s="862" t="s">
        <v>4</v>
      </c>
      <c r="D3679" s="802">
        <f t="shared" si="57"/>
        <v>123.15</v>
      </c>
      <c r="G3679" s="872">
        <v>120.39</v>
      </c>
      <c r="J3679" s="840" t="s">
        <v>15822</v>
      </c>
      <c r="K3679" s="848">
        <f>IFERROR(VLOOKUP(J3679,REAJUSTE!A:AA,27,FALSE),"")</f>
        <v>1.0229999999999999</v>
      </c>
    </row>
    <row r="3680" spans="1:11" ht="15" x14ac:dyDescent="0.2">
      <c r="A3680" s="862">
        <v>2306270</v>
      </c>
      <c r="B3680" s="863" t="s">
        <v>8438</v>
      </c>
      <c r="C3680" s="862" t="s">
        <v>4</v>
      </c>
      <c r="D3680" s="802">
        <f t="shared" si="57"/>
        <v>137.62</v>
      </c>
      <c r="G3680" s="872">
        <v>134.53</v>
      </c>
      <c r="J3680" s="840" t="s">
        <v>15822</v>
      </c>
      <c r="K3680" s="848">
        <f>IFERROR(VLOOKUP(J3680,REAJUSTE!A:AA,27,FALSE),"")</f>
        <v>1.0229999999999999</v>
      </c>
    </row>
    <row r="3681" spans="1:11" ht="15" x14ac:dyDescent="0.2">
      <c r="A3681" s="862">
        <v>2306271</v>
      </c>
      <c r="B3681" s="863" t="s">
        <v>8439</v>
      </c>
      <c r="C3681" s="862" t="s">
        <v>4</v>
      </c>
      <c r="D3681" s="802">
        <f t="shared" si="57"/>
        <v>151.49</v>
      </c>
      <c r="G3681" s="872">
        <v>148.09</v>
      </c>
      <c r="J3681" s="840" t="s">
        <v>15822</v>
      </c>
      <c r="K3681" s="848">
        <f>IFERROR(VLOOKUP(J3681,REAJUSTE!A:AA,27,FALSE),"")</f>
        <v>1.0229999999999999</v>
      </c>
    </row>
    <row r="3682" spans="1:11" ht="15" x14ac:dyDescent="0.2">
      <c r="A3682" s="862">
        <v>2306272</v>
      </c>
      <c r="B3682" s="863" t="s">
        <v>8440</v>
      </c>
      <c r="C3682" s="862" t="s">
        <v>4</v>
      </c>
      <c r="D3682" s="802">
        <f t="shared" si="57"/>
        <v>160.11000000000001</v>
      </c>
      <c r="G3682" s="872">
        <v>156.52000000000001</v>
      </c>
      <c r="J3682" s="840" t="s">
        <v>15822</v>
      </c>
      <c r="K3682" s="848">
        <f>IFERROR(VLOOKUP(J3682,REAJUSTE!A:AA,27,FALSE),"")</f>
        <v>1.0229999999999999</v>
      </c>
    </row>
    <row r="3683" spans="1:11" ht="15" x14ac:dyDescent="0.2">
      <c r="A3683" s="862">
        <v>2306273</v>
      </c>
      <c r="B3683" s="863" t="s">
        <v>8441</v>
      </c>
      <c r="C3683" s="862" t="s">
        <v>4</v>
      </c>
      <c r="D3683" s="802">
        <f t="shared" si="57"/>
        <v>180.05</v>
      </c>
      <c r="G3683" s="872">
        <v>176.01</v>
      </c>
      <c r="J3683" s="840" t="s">
        <v>15822</v>
      </c>
      <c r="K3683" s="848">
        <f>IFERROR(VLOOKUP(J3683,REAJUSTE!A:AA,27,FALSE),"")</f>
        <v>1.0229999999999999</v>
      </c>
    </row>
    <row r="3684" spans="1:11" ht="15" x14ac:dyDescent="0.2">
      <c r="A3684" s="862">
        <v>2306274</v>
      </c>
      <c r="B3684" s="863" t="s">
        <v>8442</v>
      </c>
      <c r="C3684" s="862" t="s">
        <v>4</v>
      </c>
      <c r="D3684" s="802">
        <f t="shared" si="57"/>
        <v>192.85</v>
      </c>
      <c r="G3684" s="872">
        <v>188.52</v>
      </c>
      <c r="J3684" s="840" t="s">
        <v>15822</v>
      </c>
      <c r="K3684" s="848">
        <f>IFERROR(VLOOKUP(J3684,REAJUSTE!A:AA,27,FALSE),"")</f>
        <v>1.0229999999999999</v>
      </c>
    </row>
    <row r="3685" spans="1:11" ht="15" x14ac:dyDescent="0.2">
      <c r="A3685" s="862">
        <v>2306275</v>
      </c>
      <c r="B3685" s="863" t="s">
        <v>8443</v>
      </c>
      <c r="C3685" s="862" t="s">
        <v>4</v>
      </c>
      <c r="D3685" s="802">
        <f t="shared" si="57"/>
        <v>223.7</v>
      </c>
      <c r="G3685" s="872">
        <v>218.68</v>
      </c>
      <c r="J3685" s="840" t="s">
        <v>15822</v>
      </c>
      <c r="K3685" s="848">
        <f>IFERROR(VLOOKUP(J3685,REAJUSTE!A:AA,27,FALSE),"")</f>
        <v>1.0229999999999999</v>
      </c>
    </row>
    <row r="3686" spans="1:11" ht="18" x14ac:dyDescent="0.2">
      <c r="A3686" s="862">
        <v>2306100</v>
      </c>
      <c r="B3686" s="863" t="s">
        <v>8444</v>
      </c>
      <c r="C3686" s="862" t="s">
        <v>4</v>
      </c>
      <c r="D3686" s="802">
        <f t="shared" si="57"/>
        <v>349.34</v>
      </c>
      <c r="G3686" s="872">
        <v>341.49</v>
      </c>
      <c r="J3686" s="840" t="s">
        <v>15822</v>
      </c>
      <c r="K3686" s="848">
        <f>IFERROR(VLOOKUP(J3686,REAJUSTE!A:AA,27,FALSE),"")</f>
        <v>1.0229999999999999</v>
      </c>
    </row>
    <row r="3687" spans="1:11" ht="18" x14ac:dyDescent="0.2">
      <c r="A3687" s="862">
        <v>2306004</v>
      </c>
      <c r="B3687" s="863" t="s">
        <v>8445</v>
      </c>
      <c r="C3687" s="862" t="s">
        <v>4</v>
      </c>
      <c r="D3687" s="802">
        <f t="shared" si="57"/>
        <v>130.93</v>
      </c>
      <c r="G3687" s="872">
        <v>127.99</v>
      </c>
      <c r="J3687" s="840" t="s">
        <v>15822</v>
      </c>
      <c r="K3687" s="848">
        <f>IFERROR(VLOOKUP(J3687,REAJUSTE!A:AA,27,FALSE),"")</f>
        <v>1.0229999999999999</v>
      </c>
    </row>
    <row r="3688" spans="1:11" ht="18" x14ac:dyDescent="0.2">
      <c r="A3688" s="862">
        <v>2306097</v>
      </c>
      <c r="B3688" s="863" t="s">
        <v>8446</v>
      </c>
      <c r="C3688" s="862" t="s">
        <v>4</v>
      </c>
      <c r="D3688" s="802">
        <f t="shared" si="57"/>
        <v>159.79</v>
      </c>
      <c r="G3688" s="872">
        <v>156.19999999999999</v>
      </c>
      <c r="J3688" s="840" t="s">
        <v>15822</v>
      </c>
      <c r="K3688" s="848">
        <f>IFERROR(VLOOKUP(J3688,REAJUSTE!A:AA,27,FALSE),"")</f>
        <v>1.0229999999999999</v>
      </c>
    </row>
    <row r="3689" spans="1:11" ht="18" x14ac:dyDescent="0.2">
      <c r="A3689" s="862">
        <v>2306098</v>
      </c>
      <c r="B3689" s="863" t="s">
        <v>8447</v>
      </c>
      <c r="C3689" s="862" t="s">
        <v>4</v>
      </c>
      <c r="D3689" s="802">
        <f t="shared" si="57"/>
        <v>179.93</v>
      </c>
      <c r="G3689" s="872">
        <v>175.89</v>
      </c>
      <c r="J3689" s="840" t="s">
        <v>15822</v>
      </c>
      <c r="K3689" s="848">
        <f>IFERROR(VLOOKUP(J3689,REAJUSTE!A:AA,27,FALSE),"")</f>
        <v>1.0229999999999999</v>
      </c>
    </row>
    <row r="3690" spans="1:11" ht="18" x14ac:dyDescent="0.2">
      <c r="A3690" s="862">
        <v>2306007</v>
      </c>
      <c r="B3690" s="863" t="s">
        <v>8448</v>
      </c>
      <c r="C3690" s="862" t="s">
        <v>4</v>
      </c>
      <c r="D3690" s="802">
        <f t="shared" si="57"/>
        <v>255.39</v>
      </c>
      <c r="G3690" s="872">
        <v>249.65</v>
      </c>
      <c r="J3690" s="840" t="s">
        <v>15822</v>
      </c>
      <c r="K3690" s="848">
        <f>IFERROR(VLOOKUP(J3690,REAJUSTE!A:AA,27,FALSE),"")</f>
        <v>1.0229999999999999</v>
      </c>
    </row>
    <row r="3691" spans="1:11" ht="15" x14ac:dyDescent="0.2">
      <c r="A3691" s="862">
        <v>2306067</v>
      </c>
      <c r="B3691" s="863" t="s">
        <v>2564</v>
      </c>
      <c r="C3691" s="862" t="s">
        <v>4</v>
      </c>
      <c r="D3691" s="802">
        <f t="shared" si="57"/>
        <v>488.88</v>
      </c>
      <c r="G3691" s="872">
        <v>477.89</v>
      </c>
      <c r="J3691" s="840" t="s">
        <v>15822</v>
      </c>
      <c r="K3691" s="848">
        <f>IFERROR(VLOOKUP(J3691,REAJUSTE!A:AA,27,FALSE),"")</f>
        <v>1.0229999999999999</v>
      </c>
    </row>
    <row r="3692" spans="1:11" ht="15" x14ac:dyDescent="0.2">
      <c r="A3692" s="862">
        <v>2306068</v>
      </c>
      <c r="B3692" s="863" t="s">
        <v>8449</v>
      </c>
      <c r="C3692" s="862" t="s">
        <v>4</v>
      </c>
      <c r="D3692" s="802">
        <f t="shared" si="57"/>
        <v>616.70000000000005</v>
      </c>
      <c r="G3692" s="872">
        <v>602.84</v>
      </c>
      <c r="J3692" s="840" t="s">
        <v>15822</v>
      </c>
      <c r="K3692" s="848">
        <f>IFERROR(VLOOKUP(J3692,REAJUSTE!A:AA,27,FALSE),"")</f>
        <v>1.0229999999999999</v>
      </c>
    </row>
    <row r="3693" spans="1:11" ht="15" x14ac:dyDescent="0.2">
      <c r="A3693" s="862">
        <v>2306069</v>
      </c>
      <c r="B3693" s="863" t="s">
        <v>8450</v>
      </c>
      <c r="C3693" s="862" t="s">
        <v>4</v>
      </c>
      <c r="D3693" s="802">
        <f t="shared" si="57"/>
        <v>835.14</v>
      </c>
      <c r="G3693" s="872">
        <v>816.37</v>
      </c>
      <c r="J3693" s="840" t="s">
        <v>15822</v>
      </c>
      <c r="K3693" s="848">
        <f>IFERROR(VLOOKUP(J3693,REAJUSTE!A:AA,27,FALSE),"")</f>
        <v>1.0229999999999999</v>
      </c>
    </row>
    <row r="3694" spans="1:11" ht="15" x14ac:dyDescent="0.2">
      <c r="A3694" s="862">
        <v>2306070</v>
      </c>
      <c r="B3694" s="863" t="s">
        <v>8451</v>
      </c>
      <c r="C3694" s="862" t="s">
        <v>4</v>
      </c>
      <c r="D3694" s="802">
        <f t="shared" si="57"/>
        <v>1308.44</v>
      </c>
      <c r="G3694" s="872">
        <v>1279.03</v>
      </c>
      <c r="J3694" s="840" t="s">
        <v>15822</v>
      </c>
      <c r="K3694" s="848">
        <f>IFERROR(VLOOKUP(J3694,REAJUSTE!A:AA,27,FALSE),"")</f>
        <v>1.0229999999999999</v>
      </c>
    </row>
    <row r="3695" spans="1:11" ht="15" x14ac:dyDescent="0.2">
      <c r="A3695" s="862">
        <v>2306071</v>
      </c>
      <c r="B3695" s="863" t="s">
        <v>8452</v>
      </c>
      <c r="C3695" s="862" t="s">
        <v>4</v>
      </c>
      <c r="D3695" s="802">
        <f t="shared" si="57"/>
        <v>1968.53</v>
      </c>
      <c r="G3695" s="872">
        <v>1924.28</v>
      </c>
      <c r="J3695" s="840" t="s">
        <v>15822</v>
      </c>
      <c r="K3695" s="848">
        <f>IFERROR(VLOOKUP(J3695,REAJUSTE!A:AA,27,FALSE),"")</f>
        <v>1.0229999999999999</v>
      </c>
    </row>
    <row r="3696" spans="1:11" ht="15" x14ac:dyDescent="0.2">
      <c r="A3696" s="862">
        <v>2306181</v>
      </c>
      <c r="B3696" s="863" t="s">
        <v>8453</v>
      </c>
      <c r="C3696" s="862" t="s">
        <v>4</v>
      </c>
      <c r="D3696" s="802">
        <f t="shared" si="57"/>
        <v>1982.97</v>
      </c>
      <c r="G3696" s="872">
        <v>1938.39</v>
      </c>
      <c r="J3696" s="840" t="s">
        <v>15822</v>
      </c>
      <c r="K3696" s="848">
        <f>IFERROR(VLOOKUP(J3696,REAJUSTE!A:AA,27,FALSE),"")</f>
        <v>1.0229999999999999</v>
      </c>
    </row>
    <row r="3697" spans="1:11" ht="15" x14ac:dyDescent="0.2">
      <c r="A3697" s="862">
        <v>2306062</v>
      </c>
      <c r="B3697" s="863" t="s">
        <v>8454</v>
      </c>
      <c r="C3697" s="862" t="s">
        <v>4</v>
      </c>
      <c r="D3697" s="802">
        <f t="shared" si="57"/>
        <v>83.38</v>
      </c>
      <c r="G3697" s="872">
        <v>81.510000000000005</v>
      </c>
      <c r="J3697" s="840" t="s">
        <v>15822</v>
      </c>
      <c r="K3697" s="848">
        <f>IFERROR(VLOOKUP(J3697,REAJUSTE!A:AA,27,FALSE),"")</f>
        <v>1.0229999999999999</v>
      </c>
    </row>
    <row r="3698" spans="1:11" ht="15" x14ac:dyDescent="0.2">
      <c r="A3698" s="862">
        <v>2306063</v>
      </c>
      <c r="B3698" s="863" t="s">
        <v>8455</v>
      </c>
      <c r="C3698" s="862" t="s">
        <v>4</v>
      </c>
      <c r="D3698" s="802">
        <f t="shared" si="57"/>
        <v>100.6</v>
      </c>
      <c r="G3698" s="872">
        <v>98.34</v>
      </c>
      <c r="J3698" s="840" t="s">
        <v>15822</v>
      </c>
      <c r="K3698" s="848">
        <f>IFERROR(VLOOKUP(J3698,REAJUSTE!A:AA,27,FALSE),"")</f>
        <v>1.0229999999999999</v>
      </c>
    </row>
    <row r="3699" spans="1:11" ht="15" x14ac:dyDescent="0.2">
      <c r="A3699" s="862">
        <v>2306064</v>
      </c>
      <c r="B3699" s="863" t="s">
        <v>8456</v>
      </c>
      <c r="C3699" s="862" t="s">
        <v>4</v>
      </c>
      <c r="D3699" s="802">
        <f t="shared" si="57"/>
        <v>124.27</v>
      </c>
      <c r="G3699" s="872">
        <v>121.48</v>
      </c>
      <c r="J3699" s="840" t="s">
        <v>15822</v>
      </c>
      <c r="K3699" s="848">
        <f>IFERROR(VLOOKUP(J3699,REAJUSTE!A:AA,27,FALSE),"")</f>
        <v>1.0229999999999999</v>
      </c>
    </row>
    <row r="3700" spans="1:11" ht="15" x14ac:dyDescent="0.2">
      <c r="A3700" s="862">
        <v>2306065</v>
      </c>
      <c r="B3700" s="863" t="s">
        <v>8457</v>
      </c>
      <c r="C3700" s="862" t="s">
        <v>4</v>
      </c>
      <c r="D3700" s="802">
        <f t="shared" si="57"/>
        <v>161.26</v>
      </c>
      <c r="G3700" s="872">
        <v>157.63999999999999</v>
      </c>
      <c r="J3700" s="840" t="s">
        <v>15822</v>
      </c>
      <c r="K3700" s="848">
        <f>IFERROR(VLOOKUP(J3700,REAJUSTE!A:AA,27,FALSE),"")</f>
        <v>1.0229999999999999</v>
      </c>
    </row>
    <row r="3701" spans="1:11" ht="15" x14ac:dyDescent="0.2">
      <c r="A3701" s="862">
        <v>2306066</v>
      </c>
      <c r="B3701" s="863" t="s">
        <v>8458</v>
      </c>
      <c r="C3701" s="862" t="s">
        <v>4</v>
      </c>
      <c r="D3701" s="802">
        <f t="shared" si="57"/>
        <v>227.7</v>
      </c>
      <c r="G3701" s="872">
        <v>222.59</v>
      </c>
      <c r="J3701" s="840" t="s">
        <v>15822</v>
      </c>
      <c r="K3701" s="848">
        <f>IFERROR(VLOOKUP(J3701,REAJUSTE!A:AA,27,FALSE),"")</f>
        <v>1.0229999999999999</v>
      </c>
    </row>
    <row r="3702" spans="1:11" ht="15" x14ac:dyDescent="0.2">
      <c r="A3702" s="862">
        <v>2306180</v>
      </c>
      <c r="B3702" s="863" t="s">
        <v>8459</v>
      </c>
      <c r="C3702" s="862" t="s">
        <v>4</v>
      </c>
      <c r="D3702" s="802">
        <f t="shared" si="57"/>
        <v>257.61</v>
      </c>
      <c r="G3702" s="872">
        <v>251.82</v>
      </c>
      <c r="J3702" s="840" t="s">
        <v>15822</v>
      </c>
      <c r="K3702" s="848">
        <f>IFERROR(VLOOKUP(J3702,REAJUSTE!A:AA,27,FALSE),"")</f>
        <v>1.0229999999999999</v>
      </c>
    </row>
    <row r="3703" spans="1:11" ht="15" x14ac:dyDescent="0.2">
      <c r="A3703" s="862">
        <v>2306009</v>
      </c>
      <c r="B3703" s="863" t="s">
        <v>2565</v>
      </c>
      <c r="C3703" s="862" t="s">
        <v>4</v>
      </c>
      <c r="D3703" s="802">
        <f t="shared" si="57"/>
        <v>16.63</v>
      </c>
      <c r="G3703" s="872">
        <v>16.260000000000002</v>
      </c>
      <c r="J3703" s="840" t="s">
        <v>15822</v>
      </c>
      <c r="K3703" s="848">
        <f>IFERROR(VLOOKUP(J3703,REAJUSTE!A:AA,27,FALSE),"")</f>
        <v>1.0229999999999999</v>
      </c>
    </row>
    <row r="3704" spans="1:11" ht="15" x14ac:dyDescent="0.2">
      <c r="A3704" s="862">
        <v>2306010</v>
      </c>
      <c r="B3704" s="863" t="s">
        <v>8460</v>
      </c>
      <c r="C3704" s="862" t="s">
        <v>4</v>
      </c>
      <c r="D3704" s="802">
        <f t="shared" si="57"/>
        <v>20.72</v>
      </c>
      <c r="G3704" s="872">
        <v>20.260000000000002</v>
      </c>
      <c r="J3704" s="840" t="s">
        <v>15822</v>
      </c>
      <c r="K3704" s="848">
        <f>IFERROR(VLOOKUP(J3704,REAJUSTE!A:AA,27,FALSE),"")</f>
        <v>1.0229999999999999</v>
      </c>
    </row>
    <row r="3705" spans="1:11" ht="15" x14ac:dyDescent="0.2">
      <c r="A3705" s="862">
        <v>2306011</v>
      </c>
      <c r="B3705" s="863" t="s">
        <v>8461</v>
      </c>
      <c r="C3705" s="862" t="s">
        <v>4</v>
      </c>
      <c r="D3705" s="802">
        <f t="shared" si="57"/>
        <v>23.6</v>
      </c>
      <c r="G3705" s="872">
        <v>23.07</v>
      </c>
      <c r="J3705" s="840" t="s">
        <v>15822</v>
      </c>
      <c r="K3705" s="848">
        <f>IFERROR(VLOOKUP(J3705,REAJUSTE!A:AA,27,FALSE),"")</f>
        <v>1.0229999999999999</v>
      </c>
    </row>
    <row r="3706" spans="1:11" ht="15" x14ac:dyDescent="0.2">
      <c r="A3706" s="862">
        <v>2306012</v>
      </c>
      <c r="B3706" s="863" t="s">
        <v>2566</v>
      </c>
      <c r="C3706" s="862" t="s">
        <v>4</v>
      </c>
      <c r="D3706" s="802">
        <f t="shared" si="57"/>
        <v>27.63</v>
      </c>
      <c r="G3706" s="872">
        <v>27.01</v>
      </c>
      <c r="J3706" s="840" t="s">
        <v>15822</v>
      </c>
      <c r="K3706" s="848">
        <f>IFERROR(VLOOKUP(J3706,REAJUSTE!A:AA,27,FALSE),"")</f>
        <v>1.0229999999999999</v>
      </c>
    </row>
    <row r="3707" spans="1:11" ht="15" x14ac:dyDescent="0.2">
      <c r="A3707" s="862">
        <v>2306108</v>
      </c>
      <c r="B3707" s="863" t="s">
        <v>8462</v>
      </c>
      <c r="C3707" s="862" t="s">
        <v>4</v>
      </c>
      <c r="D3707" s="802">
        <f t="shared" si="57"/>
        <v>158.41</v>
      </c>
      <c r="G3707" s="872">
        <v>154.85</v>
      </c>
      <c r="J3707" s="840" t="s">
        <v>15822</v>
      </c>
      <c r="K3707" s="848">
        <f>IFERROR(VLOOKUP(J3707,REAJUSTE!A:AA,27,FALSE),"")</f>
        <v>1.0229999999999999</v>
      </c>
    </row>
    <row r="3708" spans="1:11" ht="15" x14ac:dyDescent="0.2">
      <c r="A3708" s="862">
        <v>2306110</v>
      </c>
      <c r="B3708" s="863" t="s">
        <v>8463</v>
      </c>
      <c r="C3708" s="862" t="s">
        <v>4</v>
      </c>
      <c r="D3708" s="802">
        <f t="shared" si="57"/>
        <v>226.07</v>
      </c>
      <c r="G3708" s="872">
        <v>220.99</v>
      </c>
      <c r="J3708" s="840" t="s">
        <v>15822</v>
      </c>
      <c r="K3708" s="848">
        <f>IFERROR(VLOOKUP(J3708,REAJUSTE!A:AA,27,FALSE),"")</f>
        <v>1.0229999999999999</v>
      </c>
    </row>
    <row r="3709" spans="1:11" ht="15" x14ac:dyDescent="0.2">
      <c r="A3709" s="862">
        <v>2306111</v>
      </c>
      <c r="B3709" s="863" t="s">
        <v>8464</v>
      </c>
      <c r="C3709" s="862" t="s">
        <v>4</v>
      </c>
      <c r="D3709" s="802">
        <f t="shared" si="57"/>
        <v>266.85000000000002</v>
      </c>
      <c r="G3709" s="872">
        <v>260.86</v>
      </c>
      <c r="J3709" s="840" t="s">
        <v>15822</v>
      </c>
      <c r="K3709" s="848">
        <f>IFERROR(VLOOKUP(J3709,REAJUSTE!A:AA,27,FALSE),"")</f>
        <v>1.0229999999999999</v>
      </c>
    </row>
    <row r="3710" spans="1:11" ht="15" x14ac:dyDescent="0.2">
      <c r="A3710" s="862">
        <v>2306112</v>
      </c>
      <c r="B3710" s="863" t="s">
        <v>8465</v>
      </c>
      <c r="C3710" s="862" t="s">
        <v>4</v>
      </c>
      <c r="D3710" s="802">
        <f t="shared" si="57"/>
        <v>332.38</v>
      </c>
      <c r="G3710" s="872">
        <v>324.91000000000003</v>
      </c>
      <c r="J3710" s="840" t="s">
        <v>15822</v>
      </c>
      <c r="K3710" s="848">
        <f>IFERROR(VLOOKUP(J3710,REAJUSTE!A:AA,27,FALSE),"")</f>
        <v>1.0229999999999999</v>
      </c>
    </row>
    <row r="3711" spans="1:11" ht="15" x14ac:dyDescent="0.2">
      <c r="A3711" s="862">
        <v>2306113</v>
      </c>
      <c r="B3711" s="863" t="s">
        <v>8466</v>
      </c>
      <c r="C3711" s="862" t="s">
        <v>4</v>
      </c>
      <c r="D3711" s="802">
        <f t="shared" si="57"/>
        <v>391.7</v>
      </c>
      <c r="G3711" s="872">
        <v>382.9</v>
      </c>
      <c r="J3711" s="840" t="s">
        <v>15822</v>
      </c>
      <c r="K3711" s="848">
        <f>IFERROR(VLOOKUP(J3711,REAJUSTE!A:AA,27,FALSE),"")</f>
        <v>1.0229999999999999</v>
      </c>
    </row>
    <row r="3712" spans="1:11" ht="15" x14ac:dyDescent="0.2">
      <c r="A3712" s="862">
        <v>2306123</v>
      </c>
      <c r="B3712" s="863" t="s">
        <v>8467</v>
      </c>
      <c r="C3712" s="862" t="s">
        <v>4</v>
      </c>
      <c r="D3712" s="802">
        <f t="shared" si="57"/>
        <v>433.03</v>
      </c>
      <c r="G3712" s="872">
        <v>423.3</v>
      </c>
      <c r="J3712" s="840" t="s">
        <v>15822</v>
      </c>
      <c r="K3712" s="848">
        <f>IFERROR(VLOOKUP(J3712,REAJUSTE!A:AA,27,FALSE),"")</f>
        <v>1.0229999999999999</v>
      </c>
    </row>
    <row r="3713" spans="1:11" ht="15" x14ac:dyDescent="0.2">
      <c r="A3713" s="862">
        <v>2306124</v>
      </c>
      <c r="B3713" s="863" t="s">
        <v>8468</v>
      </c>
      <c r="C3713" s="862" t="s">
        <v>4</v>
      </c>
      <c r="D3713" s="802">
        <f t="shared" si="57"/>
        <v>634.84</v>
      </c>
      <c r="G3713" s="872">
        <v>620.57000000000005</v>
      </c>
      <c r="J3713" s="840" t="s">
        <v>15822</v>
      </c>
      <c r="K3713" s="848">
        <f>IFERROR(VLOOKUP(J3713,REAJUSTE!A:AA,27,FALSE),"")</f>
        <v>1.0229999999999999</v>
      </c>
    </row>
    <row r="3714" spans="1:11" ht="15" x14ac:dyDescent="0.2">
      <c r="A3714" s="862">
        <v>2306125</v>
      </c>
      <c r="B3714" s="863" t="s">
        <v>8469</v>
      </c>
      <c r="C3714" s="862" t="s">
        <v>4</v>
      </c>
      <c r="D3714" s="802">
        <f t="shared" si="57"/>
        <v>758.15</v>
      </c>
      <c r="G3714" s="872">
        <v>741.11</v>
      </c>
      <c r="J3714" s="840" t="s">
        <v>15822</v>
      </c>
      <c r="K3714" s="848">
        <f>IFERROR(VLOOKUP(J3714,REAJUSTE!A:AA,27,FALSE),"")</f>
        <v>1.0229999999999999</v>
      </c>
    </row>
    <row r="3715" spans="1:11" ht="15" x14ac:dyDescent="0.2">
      <c r="A3715" s="862">
        <v>2306126</v>
      </c>
      <c r="B3715" s="863" t="s">
        <v>8470</v>
      </c>
      <c r="C3715" s="862" t="s">
        <v>4</v>
      </c>
      <c r="D3715" s="802">
        <f t="shared" si="57"/>
        <v>955</v>
      </c>
      <c r="G3715" s="872">
        <v>933.53</v>
      </c>
      <c r="J3715" s="840" t="s">
        <v>15822</v>
      </c>
      <c r="K3715" s="848">
        <f>IFERROR(VLOOKUP(J3715,REAJUSTE!A:AA,27,FALSE),"")</f>
        <v>1.0229999999999999</v>
      </c>
    </row>
    <row r="3716" spans="1:11" ht="15" x14ac:dyDescent="0.2">
      <c r="A3716" s="862">
        <v>2306127</v>
      </c>
      <c r="B3716" s="863" t="s">
        <v>8471</v>
      </c>
      <c r="C3716" s="862" t="s">
        <v>4</v>
      </c>
      <c r="D3716" s="802">
        <f t="shared" si="57"/>
        <v>1132.99</v>
      </c>
      <c r="G3716" s="872">
        <v>1107.52</v>
      </c>
      <c r="J3716" s="840" t="s">
        <v>15822</v>
      </c>
      <c r="K3716" s="848">
        <f>IFERROR(VLOOKUP(J3716,REAJUSTE!A:AA,27,FALSE),"")</f>
        <v>1.0229999999999999</v>
      </c>
    </row>
    <row r="3717" spans="1:11" ht="15" x14ac:dyDescent="0.2">
      <c r="A3717" s="862">
        <v>2306300</v>
      </c>
      <c r="B3717" s="863" t="s">
        <v>8472</v>
      </c>
      <c r="C3717" s="862" t="s">
        <v>4</v>
      </c>
      <c r="D3717" s="802">
        <f t="shared" si="57"/>
        <v>33.43</v>
      </c>
      <c r="G3717" s="872">
        <v>32.68</v>
      </c>
      <c r="J3717" s="840" t="s">
        <v>15822</v>
      </c>
      <c r="K3717" s="848">
        <f>IFERROR(VLOOKUP(J3717,REAJUSTE!A:AA,27,FALSE),"")</f>
        <v>1.0229999999999999</v>
      </c>
    </row>
    <row r="3718" spans="1:11" ht="15" x14ac:dyDescent="0.2">
      <c r="A3718" s="862">
        <v>2306301</v>
      </c>
      <c r="B3718" s="863" t="s">
        <v>8473</v>
      </c>
      <c r="C3718" s="862" t="s">
        <v>4</v>
      </c>
      <c r="D3718" s="802">
        <f t="shared" si="57"/>
        <v>36.07</v>
      </c>
      <c r="G3718" s="872">
        <v>35.26</v>
      </c>
      <c r="J3718" s="840" t="s">
        <v>15822</v>
      </c>
      <c r="K3718" s="848">
        <f>IFERROR(VLOOKUP(J3718,REAJUSTE!A:AA,27,FALSE),"")</f>
        <v>1.0229999999999999</v>
      </c>
    </row>
    <row r="3719" spans="1:11" ht="15" x14ac:dyDescent="0.2">
      <c r="A3719" s="862">
        <v>2306302</v>
      </c>
      <c r="B3719" s="863" t="s">
        <v>8474</v>
      </c>
      <c r="C3719" s="862" t="s">
        <v>4</v>
      </c>
      <c r="D3719" s="802">
        <f t="shared" si="57"/>
        <v>43.19</v>
      </c>
      <c r="G3719" s="872">
        <v>42.22</v>
      </c>
      <c r="J3719" s="840" t="s">
        <v>15822</v>
      </c>
      <c r="K3719" s="848">
        <f>IFERROR(VLOOKUP(J3719,REAJUSTE!A:AA,27,FALSE),"")</f>
        <v>1.0229999999999999</v>
      </c>
    </row>
    <row r="3720" spans="1:11" ht="15" x14ac:dyDescent="0.2">
      <c r="A3720" s="862">
        <v>2306303</v>
      </c>
      <c r="B3720" s="863" t="s">
        <v>8475</v>
      </c>
      <c r="C3720" s="862" t="s">
        <v>4</v>
      </c>
      <c r="D3720" s="802">
        <f t="shared" si="57"/>
        <v>46.93</v>
      </c>
      <c r="G3720" s="872">
        <v>45.88</v>
      </c>
      <c r="J3720" s="840" t="s">
        <v>15822</v>
      </c>
      <c r="K3720" s="848">
        <f>IFERROR(VLOOKUP(J3720,REAJUSTE!A:AA,27,FALSE),"")</f>
        <v>1.0229999999999999</v>
      </c>
    </row>
    <row r="3721" spans="1:11" ht="15" x14ac:dyDescent="0.2">
      <c r="A3721" s="862">
        <v>2306304</v>
      </c>
      <c r="B3721" s="863" t="s">
        <v>2567</v>
      </c>
      <c r="C3721" s="862" t="s">
        <v>4</v>
      </c>
      <c r="D3721" s="802">
        <f t="shared" si="57"/>
        <v>50.1</v>
      </c>
      <c r="G3721" s="872">
        <v>48.98</v>
      </c>
      <c r="J3721" s="840" t="s">
        <v>15822</v>
      </c>
      <c r="K3721" s="848">
        <f>IFERROR(VLOOKUP(J3721,REAJUSTE!A:AA,27,FALSE),"")</f>
        <v>1.0229999999999999</v>
      </c>
    </row>
    <row r="3722" spans="1:11" ht="15" x14ac:dyDescent="0.2">
      <c r="A3722" s="862">
        <v>2306305</v>
      </c>
      <c r="B3722" s="863" t="s">
        <v>8476</v>
      </c>
      <c r="C3722" s="862" t="s">
        <v>4</v>
      </c>
      <c r="D3722" s="802">
        <f t="shared" si="57"/>
        <v>56.64</v>
      </c>
      <c r="G3722" s="872">
        <v>55.37</v>
      </c>
      <c r="J3722" s="840" t="s">
        <v>15822</v>
      </c>
      <c r="K3722" s="848">
        <f>IFERROR(VLOOKUP(J3722,REAJUSTE!A:AA,27,FALSE),"")</f>
        <v>1.0229999999999999</v>
      </c>
    </row>
    <row r="3723" spans="1:11" ht="15" x14ac:dyDescent="0.2">
      <c r="A3723" s="862">
        <v>2306306</v>
      </c>
      <c r="B3723" s="863" t="s">
        <v>8477</v>
      </c>
      <c r="C3723" s="862" t="s">
        <v>4</v>
      </c>
      <c r="D3723" s="802">
        <f t="shared" ref="D3723:D3786" si="58">TRUNC(G3723*K3723,2)</f>
        <v>58.02</v>
      </c>
      <c r="G3723" s="872">
        <v>56.72</v>
      </c>
      <c r="J3723" s="840" t="s">
        <v>15822</v>
      </c>
      <c r="K3723" s="848">
        <f>IFERROR(VLOOKUP(J3723,REAJUSTE!A:AA,27,FALSE),"")</f>
        <v>1.0229999999999999</v>
      </c>
    </row>
    <row r="3724" spans="1:11" ht="15" x14ac:dyDescent="0.2">
      <c r="A3724" s="862">
        <v>2306307</v>
      </c>
      <c r="B3724" s="863" t="s">
        <v>8478</v>
      </c>
      <c r="C3724" s="862" t="s">
        <v>4</v>
      </c>
      <c r="D3724" s="802">
        <f t="shared" si="58"/>
        <v>67.31</v>
      </c>
      <c r="G3724" s="872">
        <v>65.8</v>
      </c>
      <c r="J3724" s="840" t="s">
        <v>15822</v>
      </c>
      <c r="K3724" s="848">
        <f>IFERROR(VLOOKUP(J3724,REAJUSTE!A:AA,27,FALSE),"")</f>
        <v>1.0229999999999999</v>
      </c>
    </row>
    <row r="3725" spans="1:11" ht="15" x14ac:dyDescent="0.2">
      <c r="A3725" s="862">
        <v>2306308</v>
      </c>
      <c r="B3725" s="863" t="s">
        <v>8479</v>
      </c>
      <c r="C3725" s="862" t="s">
        <v>4</v>
      </c>
      <c r="D3725" s="802">
        <f t="shared" si="58"/>
        <v>75.989999999999995</v>
      </c>
      <c r="G3725" s="872">
        <v>74.290000000000006</v>
      </c>
      <c r="J3725" s="840" t="s">
        <v>15822</v>
      </c>
      <c r="K3725" s="848">
        <f>IFERROR(VLOOKUP(J3725,REAJUSTE!A:AA,27,FALSE),"")</f>
        <v>1.0229999999999999</v>
      </c>
    </row>
    <row r="3726" spans="1:11" ht="15" x14ac:dyDescent="0.2">
      <c r="A3726" s="862">
        <v>2306309</v>
      </c>
      <c r="B3726" s="863" t="s">
        <v>8480</v>
      </c>
      <c r="C3726" s="862" t="s">
        <v>4</v>
      </c>
      <c r="D3726" s="802">
        <f t="shared" si="58"/>
        <v>86.33</v>
      </c>
      <c r="G3726" s="872">
        <v>84.39</v>
      </c>
      <c r="J3726" s="840" t="s">
        <v>15822</v>
      </c>
      <c r="K3726" s="848">
        <f>IFERROR(VLOOKUP(J3726,REAJUSTE!A:AA,27,FALSE),"")</f>
        <v>1.0229999999999999</v>
      </c>
    </row>
    <row r="3727" spans="1:11" ht="15" x14ac:dyDescent="0.2">
      <c r="A3727" s="862">
        <v>2306310</v>
      </c>
      <c r="B3727" s="863" t="s">
        <v>8481</v>
      </c>
      <c r="C3727" s="862" t="s">
        <v>4</v>
      </c>
      <c r="D3727" s="802">
        <f t="shared" si="58"/>
        <v>91.32</v>
      </c>
      <c r="G3727" s="872">
        <v>89.27</v>
      </c>
      <c r="J3727" s="840" t="s">
        <v>15822</v>
      </c>
      <c r="K3727" s="848">
        <f>IFERROR(VLOOKUP(J3727,REAJUSTE!A:AA,27,FALSE),"")</f>
        <v>1.0229999999999999</v>
      </c>
    </row>
    <row r="3728" spans="1:11" ht="15" x14ac:dyDescent="0.2">
      <c r="A3728" s="862">
        <v>2306311</v>
      </c>
      <c r="B3728" s="863" t="s">
        <v>8482</v>
      </c>
      <c r="C3728" s="862" t="s">
        <v>4</v>
      </c>
      <c r="D3728" s="802">
        <f t="shared" si="58"/>
        <v>105.87</v>
      </c>
      <c r="G3728" s="872">
        <v>103.49</v>
      </c>
      <c r="J3728" s="840" t="s">
        <v>15822</v>
      </c>
      <c r="K3728" s="848">
        <f>IFERROR(VLOOKUP(J3728,REAJUSTE!A:AA,27,FALSE),"")</f>
        <v>1.0229999999999999</v>
      </c>
    </row>
    <row r="3729" spans="1:11" ht="15" x14ac:dyDescent="0.2">
      <c r="A3729" s="862">
        <v>2306312</v>
      </c>
      <c r="B3729" s="863" t="s">
        <v>8483</v>
      </c>
      <c r="C3729" s="862" t="s">
        <v>4</v>
      </c>
      <c r="D3729" s="802">
        <f t="shared" si="58"/>
        <v>114.6</v>
      </c>
      <c r="G3729" s="872">
        <v>112.03</v>
      </c>
      <c r="J3729" s="840" t="s">
        <v>15822</v>
      </c>
      <c r="K3729" s="848">
        <f>IFERROR(VLOOKUP(J3729,REAJUSTE!A:AA,27,FALSE),"")</f>
        <v>1.0229999999999999</v>
      </c>
    </row>
    <row r="3730" spans="1:11" ht="15" x14ac:dyDescent="0.2">
      <c r="A3730" s="862">
        <v>2306313</v>
      </c>
      <c r="B3730" s="863" t="s">
        <v>2568</v>
      </c>
      <c r="C3730" s="862" t="s">
        <v>4</v>
      </c>
      <c r="D3730" s="802">
        <f t="shared" si="58"/>
        <v>139.05000000000001</v>
      </c>
      <c r="G3730" s="872">
        <v>135.93</v>
      </c>
      <c r="J3730" s="840" t="s">
        <v>15822</v>
      </c>
      <c r="K3730" s="848">
        <f>IFERROR(VLOOKUP(J3730,REAJUSTE!A:AA,27,FALSE),"")</f>
        <v>1.0229999999999999</v>
      </c>
    </row>
    <row r="3731" spans="1:11" ht="15" x14ac:dyDescent="0.2">
      <c r="A3731" s="862">
        <v>2306013</v>
      </c>
      <c r="B3731" s="863" t="s">
        <v>8484</v>
      </c>
      <c r="C3731" s="862" t="s">
        <v>51</v>
      </c>
      <c r="D3731" s="802">
        <f t="shared" si="58"/>
        <v>13.2</v>
      </c>
      <c r="G3731" s="872">
        <v>12.91</v>
      </c>
      <c r="J3731" s="840" t="s">
        <v>15822</v>
      </c>
      <c r="K3731" s="848">
        <f>IFERROR(VLOOKUP(J3731,REAJUSTE!A:AA,27,FALSE),"")</f>
        <v>1.0229999999999999</v>
      </c>
    </row>
    <row r="3732" spans="1:11" ht="15" x14ac:dyDescent="0.2">
      <c r="A3732" s="862">
        <v>2306243</v>
      </c>
      <c r="B3732" s="863" t="s">
        <v>8485</v>
      </c>
      <c r="C3732" s="862" t="s">
        <v>4</v>
      </c>
      <c r="D3732" s="802">
        <f t="shared" si="58"/>
        <v>589.97</v>
      </c>
      <c r="G3732" s="872">
        <v>576.71</v>
      </c>
      <c r="J3732" s="840" t="s">
        <v>15822</v>
      </c>
      <c r="K3732" s="848">
        <f>IFERROR(VLOOKUP(J3732,REAJUSTE!A:AA,27,FALSE),"")</f>
        <v>1.0229999999999999</v>
      </c>
    </row>
    <row r="3733" spans="1:11" ht="15" x14ac:dyDescent="0.2">
      <c r="A3733" s="862">
        <v>2408149</v>
      </c>
      <c r="B3733" s="863" t="s">
        <v>15482</v>
      </c>
      <c r="C3733" s="862" t="s">
        <v>51</v>
      </c>
      <c r="D3733" s="802">
        <f t="shared" si="58"/>
        <v>16.96</v>
      </c>
      <c r="G3733" s="872">
        <v>16.579999999999998</v>
      </c>
      <c r="J3733" s="840" t="s">
        <v>15822</v>
      </c>
      <c r="K3733" s="848">
        <f>IFERROR(VLOOKUP(J3733,REAJUSTE!A:AA,27,FALSE),"")</f>
        <v>1.0229999999999999</v>
      </c>
    </row>
    <row r="3734" spans="1:11" ht="15" x14ac:dyDescent="0.2">
      <c r="A3734" s="862">
        <v>2407972</v>
      </c>
      <c r="B3734" s="863" t="s">
        <v>2569</v>
      </c>
      <c r="C3734" s="862" t="s">
        <v>51</v>
      </c>
      <c r="D3734" s="802">
        <f t="shared" si="58"/>
        <v>71.48</v>
      </c>
      <c r="G3734" s="872">
        <v>69.88</v>
      </c>
      <c r="J3734" s="840" t="s">
        <v>15822</v>
      </c>
      <c r="K3734" s="848">
        <f>IFERROR(VLOOKUP(J3734,REAJUSTE!A:AA,27,FALSE),"")</f>
        <v>1.0229999999999999</v>
      </c>
    </row>
    <row r="3735" spans="1:11" ht="15" x14ac:dyDescent="0.2">
      <c r="A3735" s="862">
        <v>2407973</v>
      </c>
      <c r="B3735" s="863" t="s">
        <v>15483</v>
      </c>
      <c r="C3735" s="862" t="s">
        <v>2029</v>
      </c>
      <c r="D3735" s="802">
        <f t="shared" si="58"/>
        <v>30.86</v>
      </c>
      <c r="G3735" s="872">
        <v>30.17</v>
      </c>
      <c r="J3735" s="840" t="s">
        <v>15822</v>
      </c>
      <c r="K3735" s="848">
        <f>IFERROR(VLOOKUP(J3735,REAJUSTE!A:AA,27,FALSE),"")</f>
        <v>1.0229999999999999</v>
      </c>
    </row>
    <row r="3736" spans="1:11" ht="15" x14ac:dyDescent="0.2">
      <c r="A3736" s="862">
        <v>2408075</v>
      </c>
      <c r="B3736" s="863" t="s">
        <v>8486</v>
      </c>
      <c r="C3736" s="862" t="s">
        <v>2029</v>
      </c>
      <c r="D3736" s="802">
        <f t="shared" si="58"/>
        <v>5.9</v>
      </c>
      <c r="G3736" s="872">
        <v>5.77</v>
      </c>
      <c r="J3736" s="840" t="s">
        <v>15822</v>
      </c>
      <c r="K3736" s="848">
        <f>IFERROR(VLOOKUP(J3736,REAJUSTE!A:AA,27,FALSE),"")</f>
        <v>1.0229999999999999</v>
      </c>
    </row>
    <row r="3737" spans="1:11" ht="15" x14ac:dyDescent="0.2">
      <c r="A3737" s="862">
        <v>2408069</v>
      </c>
      <c r="B3737" s="863" t="s">
        <v>15484</v>
      </c>
      <c r="C3737" s="862" t="s">
        <v>2029</v>
      </c>
      <c r="D3737" s="802">
        <f t="shared" si="58"/>
        <v>5.83</v>
      </c>
      <c r="G3737" s="872">
        <v>5.7</v>
      </c>
      <c r="J3737" s="840" t="s">
        <v>15822</v>
      </c>
      <c r="K3737" s="848">
        <f>IFERROR(VLOOKUP(J3737,REAJUSTE!A:AA,27,FALSE),"")</f>
        <v>1.0229999999999999</v>
      </c>
    </row>
    <row r="3738" spans="1:11" ht="15" x14ac:dyDescent="0.2">
      <c r="A3738" s="862">
        <v>2419790</v>
      </c>
      <c r="B3738" s="863" t="s">
        <v>15485</v>
      </c>
      <c r="C3738" s="862" t="s">
        <v>2029</v>
      </c>
      <c r="D3738" s="802">
        <f t="shared" si="58"/>
        <v>10.52</v>
      </c>
      <c r="G3738" s="872">
        <v>10.29</v>
      </c>
      <c r="J3738" s="840" t="s">
        <v>15822</v>
      </c>
      <c r="K3738" s="848">
        <f>IFERROR(VLOOKUP(J3738,REAJUSTE!A:AA,27,FALSE),"")</f>
        <v>1.0229999999999999</v>
      </c>
    </row>
    <row r="3739" spans="1:11" ht="15" x14ac:dyDescent="0.2">
      <c r="A3739" s="862">
        <v>2407976</v>
      </c>
      <c r="B3739" s="863" t="s">
        <v>15486</v>
      </c>
      <c r="C3739" s="862" t="s">
        <v>2029</v>
      </c>
      <c r="D3739" s="802">
        <f t="shared" si="58"/>
        <v>11.92</v>
      </c>
      <c r="G3739" s="872">
        <v>11.66</v>
      </c>
      <c r="J3739" s="840" t="s">
        <v>15822</v>
      </c>
      <c r="K3739" s="848">
        <f>IFERROR(VLOOKUP(J3739,REAJUSTE!A:AA,27,FALSE),"")</f>
        <v>1.0229999999999999</v>
      </c>
    </row>
    <row r="3740" spans="1:11" ht="15" x14ac:dyDescent="0.2">
      <c r="A3740" s="862">
        <v>2408068</v>
      </c>
      <c r="B3740" s="863" t="s">
        <v>15487</v>
      </c>
      <c r="C3740" s="862" t="s">
        <v>2029</v>
      </c>
      <c r="D3740" s="802">
        <f t="shared" si="58"/>
        <v>16.39</v>
      </c>
      <c r="G3740" s="872">
        <v>16.03</v>
      </c>
      <c r="J3740" s="840" t="s">
        <v>15822</v>
      </c>
      <c r="K3740" s="848">
        <f>IFERROR(VLOOKUP(J3740,REAJUSTE!A:AA,27,FALSE),"")</f>
        <v>1.0229999999999999</v>
      </c>
    </row>
    <row r="3741" spans="1:11" ht="18" x14ac:dyDescent="0.2">
      <c r="A3741" s="862">
        <v>2419705</v>
      </c>
      <c r="B3741" s="863" t="s">
        <v>15488</v>
      </c>
      <c r="C3741" s="862" t="s">
        <v>2029</v>
      </c>
      <c r="D3741" s="802">
        <f t="shared" si="58"/>
        <v>10.82</v>
      </c>
      <c r="G3741" s="872">
        <v>10.58</v>
      </c>
      <c r="J3741" s="840" t="s">
        <v>15822</v>
      </c>
      <c r="K3741" s="848">
        <f>IFERROR(VLOOKUP(J3741,REAJUSTE!A:AA,27,FALSE),"")</f>
        <v>1.0229999999999999</v>
      </c>
    </row>
    <row r="3742" spans="1:11" ht="18" x14ac:dyDescent="0.2">
      <c r="A3742" s="862">
        <v>2419704</v>
      </c>
      <c r="B3742" s="863" t="s">
        <v>15489</v>
      </c>
      <c r="C3742" s="862" t="s">
        <v>2029</v>
      </c>
      <c r="D3742" s="802">
        <f t="shared" si="58"/>
        <v>13.85</v>
      </c>
      <c r="G3742" s="872">
        <v>13.54</v>
      </c>
      <c r="J3742" s="840" t="s">
        <v>15822</v>
      </c>
      <c r="K3742" s="848">
        <f>IFERROR(VLOOKUP(J3742,REAJUSTE!A:AA,27,FALSE),"")</f>
        <v>1.0229999999999999</v>
      </c>
    </row>
    <row r="3743" spans="1:11" ht="15" x14ac:dyDescent="0.2">
      <c r="A3743" s="862">
        <v>2407981</v>
      </c>
      <c r="B3743" s="863" t="s">
        <v>15490</v>
      </c>
      <c r="C3743" s="862" t="s">
        <v>2029</v>
      </c>
      <c r="D3743" s="802">
        <f t="shared" si="58"/>
        <v>18.690000000000001</v>
      </c>
      <c r="G3743" s="872">
        <v>18.27</v>
      </c>
      <c r="J3743" s="840" t="s">
        <v>15822</v>
      </c>
      <c r="K3743" s="848">
        <f>IFERROR(VLOOKUP(J3743,REAJUSTE!A:AA,27,FALSE),"")</f>
        <v>1.0229999999999999</v>
      </c>
    </row>
    <row r="3744" spans="1:11" ht="15" x14ac:dyDescent="0.2">
      <c r="A3744" s="862">
        <v>2407982</v>
      </c>
      <c r="B3744" s="863" t="s">
        <v>15491</v>
      </c>
      <c r="C3744" s="862" t="s">
        <v>2029</v>
      </c>
      <c r="D3744" s="802">
        <f t="shared" si="58"/>
        <v>41.66</v>
      </c>
      <c r="G3744" s="872">
        <v>40.729999999999997</v>
      </c>
      <c r="J3744" s="840" t="s">
        <v>15822</v>
      </c>
      <c r="K3744" s="848">
        <f>IFERROR(VLOOKUP(J3744,REAJUSTE!A:AA,27,FALSE),"")</f>
        <v>1.0229999999999999</v>
      </c>
    </row>
    <row r="3745" spans="1:11" ht="18" x14ac:dyDescent="0.2">
      <c r="A3745" s="862">
        <v>2419703</v>
      </c>
      <c r="B3745" s="863" t="s">
        <v>15492</v>
      </c>
      <c r="C3745" s="862" t="s">
        <v>2029</v>
      </c>
      <c r="D3745" s="802">
        <f t="shared" si="58"/>
        <v>15.78</v>
      </c>
      <c r="G3745" s="872">
        <v>15.43</v>
      </c>
      <c r="J3745" s="840" t="s">
        <v>15822</v>
      </c>
      <c r="K3745" s="848">
        <f>IFERROR(VLOOKUP(J3745,REAJUSTE!A:AA,27,FALSE),"")</f>
        <v>1.0229999999999999</v>
      </c>
    </row>
    <row r="3746" spans="1:11" ht="18" x14ac:dyDescent="0.2">
      <c r="A3746" s="862">
        <v>2408080</v>
      </c>
      <c r="B3746" s="863" t="s">
        <v>15493</v>
      </c>
      <c r="C3746" s="862" t="s">
        <v>2029</v>
      </c>
      <c r="D3746" s="802">
        <f t="shared" si="58"/>
        <v>8.01</v>
      </c>
      <c r="G3746" s="872">
        <v>7.83</v>
      </c>
      <c r="J3746" s="840" t="s">
        <v>15822</v>
      </c>
      <c r="K3746" s="848">
        <f>IFERROR(VLOOKUP(J3746,REAJUSTE!A:AA,27,FALSE),"")</f>
        <v>1.0229999999999999</v>
      </c>
    </row>
    <row r="3747" spans="1:11" ht="18" x14ac:dyDescent="0.2">
      <c r="A3747" s="862">
        <v>2408078</v>
      </c>
      <c r="B3747" s="863" t="s">
        <v>15494</v>
      </c>
      <c r="C3747" s="862" t="s">
        <v>2029</v>
      </c>
      <c r="D3747" s="802">
        <f t="shared" si="58"/>
        <v>3.08</v>
      </c>
      <c r="G3747" s="872">
        <v>3.02</v>
      </c>
      <c r="J3747" s="840" t="s">
        <v>15822</v>
      </c>
      <c r="K3747" s="848">
        <f>IFERROR(VLOOKUP(J3747,REAJUSTE!A:AA,27,FALSE),"")</f>
        <v>1.0229999999999999</v>
      </c>
    </row>
    <row r="3748" spans="1:11" ht="18" x14ac:dyDescent="0.2">
      <c r="A3748" s="862">
        <v>2407979</v>
      </c>
      <c r="B3748" s="863" t="s">
        <v>15495</v>
      </c>
      <c r="C3748" s="862" t="s">
        <v>2029</v>
      </c>
      <c r="D3748" s="802">
        <f t="shared" si="58"/>
        <v>15.14</v>
      </c>
      <c r="G3748" s="872">
        <v>14.8</v>
      </c>
      <c r="J3748" s="840" t="s">
        <v>15822</v>
      </c>
      <c r="K3748" s="848">
        <f>IFERROR(VLOOKUP(J3748,REAJUSTE!A:AA,27,FALSE),"")</f>
        <v>1.0229999999999999</v>
      </c>
    </row>
    <row r="3749" spans="1:11" ht="18" x14ac:dyDescent="0.2">
      <c r="A3749" s="862">
        <v>2407980</v>
      </c>
      <c r="B3749" s="863" t="s">
        <v>15496</v>
      </c>
      <c r="C3749" s="862" t="s">
        <v>2029</v>
      </c>
      <c r="D3749" s="802">
        <f t="shared" si="58"/>
        <v>15.18</v>
      </c>
      <c r="G3749" s="872">
        <v>14.84</v>
      </c>
      <c r="J3749" s="840" t="s">
        <v>15822</v>
      </c>
      <c r="K3749" s="848">
        <f>IFERROR(VLOOKUP(J3749,REAJUSTE!A:AA,27,FALSE),"")</f>
        <v>1.0229999999999999</v>
      </c>
    </row>
    <row r="3750" spans="1:11" ht="18" x14ac:dyDescent="0.2">
      <c r="A3750" s="862">
        <v>2408077</v>
      </c>
      <c r="B3750" s="863" t="s">
        <v>15497</v>
      </c>
      <c r="C3750" s="862" t="s">
        <v>2029</v>
      </c>
      <c r="D3750" s="802">
        <f t="shared" si="58"/>
        <v>6.79</v>
      </c>
      <c r="G3750" s="872">
        <v>6.64</v>
      </c>
      <c r="J3750" s="840" t="s">
        <v>15822</v>
      </c>
      <c r="K3750" s="848">
        <f>IFERROR(VLOOKUP(J3750,REAJUSTE!A:AA,27,FALSE),"")</f>
        <v>1.0229999999999999</v>
      </c>
    </row>
    <row r="3751" spans="1:11" ht="18" x14ac:dyDescent="0.2">
      <c r="A3751" s="862">
        <v>2407983</v>
      </c>
      <c r="B3751" s="863" t="s">
        <v>15498</v>
      </c>
      <c r="C3751" s="862" t="s">
        <v>2029</v>
      </c>
      <c r="D3751" s="802">
        <f t="shared" si="58"/>
        <v>8.5</v>
      </c>
      <c r="G3751" s="872">
        <v>8.31</v>
      </c>
      <c r="J3751" s="840" t="s">
        <v>15822</v>
      </c>
      <c r="K3751" s="848">
        <f>IFERROR(VLOOKUP(J3751,REAJUSTE!A:AA,27,FALSE),"")</f>
        <v>1.0229999999999999</v>
      </c>
    </row>
    <row r="3752" spans="1:11" ht="18" x14ac:dyDescent="0.2">
      <c r="A3752" s="862">
        <v>2407977</v>
      </c>
      <c r="B3752" s="863" t="s">
        <v>15499</v>
      </c>
      <c r="C3752" s="862" t="s">
        <v>2029</v>
      </c>
      <c r="D3752" s="802">
        <f t="shared" si="58"/>
        <v>16.5</v>
      </c>
      <c r="G3752" s="872">
        <v>16.13</v>
      </c>
      <c r="J3752" s="840" t="s">
        <v>15822</v>
      </c>
      <c r="K3752" s="848">
        <f>IFERROR(VLOOKUP(J3752,REAJUSTE!A:AA,27,FALSE),"")</f>
        <v>1.0229999999999999</v>
      </c>
    </row>
    <row r="3753" spans="1:11" ht="18" x14ac:dyDescent="0.2">
      <c r="A3753" s="862">
        <v>2407978</v>
      </c>
      <c r="B3753" s="863" t="s">
        <v>15500</v>
      </c>
      <c r="C3753" s="862" t="s">
        <v>2029</v>
      </c>
      <c r="D3753" s="802">
        <f t="shared" si="58"/>
        <v>16.54</v>
      </c>
      <c r="G3753" s="872">
        <v>16.170000000000002</v>
      </c>
      <c r="J3753" s="840" t="s">
        <v>15822</v>
      </c>
      <c r="K3753" s="848">
        <f>IFERROR(VLOOKUP(J3753,REAJUSTE!A:AA,27,FALSE),"")</f>
        <v>1.0229999999999999</v>
      </c>
    </row>
    <row r="3754" spans="1:11" ht="15" x14ac:dyDescent="0.2">
      <c r="A3754" s="862">
        <v>2408079</v>
      </c>
      <c r="B3754" s="863" t="s">
        <v>15501</v>
      </c>
      <c r="C3754" s="862" t="s">
        <v>2029</v>
      </c>
      <c r="D3754" s="802">
        <f t="shared" si="58"/>
        <v>43.62</v>
      </c>
      <c r="G3754" s="872">
        <v>42.64</v>
      </c>
      <c r="J3754" s="840" t="s">
        <v>15822</v>
      </c>
      <c r="K3754" s="848">
        <f>IFERROR(VLOOKUP(J3754,REAJUSTE!A:AA,27,FALSE),"")</f>
        <v>1.0229999999999999</v>
      </c>
    </row>
    <row r="3755" spans="1:11" ht="15" x14ac:dyDescent="0.2">
      <c r="A3755" s="862">
        <v>2408076</v>
      </c>
      <c r="B3755" s="863" t="s">
        <v>2570</v>
      </c>
      <c r="C3755" s="862" t="s">
        <v>2029</v>
      </c>
      <c r="D3755" s="802">
        <f t="shared" si="58"/>
        <v>10.74</v>
      </c>
      <c r="G3755" s="872">
        <v>10.5</v>
      </c>
      <c r="J3755" s="840" t="s">
        <v>15822</v>
      </c>
      <c r="K3755" s="848">
        <f>IFERROR(VLOOKUP(J3755,REAJUSTE!A:AA,27,FALSE),"")</f>
        <v>1.0229999999999999</v>
      </c>
    </row>
    <row r="3756" spans="1:11" ht="15" x14ac:dyDescent="0.2">
      <c r="A3756" s="862">
        <v>2408057</v>
      </c>
      <c r="B3756" s="863" t="s">
        <v>8487</v>
      </c>
      <c r="C3756" s="862" t="s">
        <v>51</v>
      </c>
      <c r="D3756" s="802">
        <f t="shared" si="58"/>
        <v>107.59</v>
      </c>
      <c r="G3756" s="872">
        <v>105.18</v>
      </c>
      <c r="J3756" s="840" t="s">
        <v>15822</v>
      </c>
      <c r="K3756" s="848">
        <f>IFERROR(VLOOKUP(J3756,REAJUSTE!A:AA,27,FALSE),"")</f>
        <v>1.0229999999999999</v>
      </c>
    </row>
    <row r="3757" spans="1:11" ht="15" x14ac:dyDescent="0.2">
      <c r="A3757" s="862">
        <v>2408058</v>
      </c>
      <c r="B3757" s="863" t="s">
        <v>8488</v>
      </c>
      <c r="C3757" s="862" t="s">
        <v>51</v>
      </c>
      <c r="D3757" s="802">
        <f t="shared" si="58"/>
        <v>71.52</v>
      </c>
      <c r="G3757" s="872">
        <v>69.92</v>
      </c>
      <c r="J3757" s="840" t="s">
        <v>15822</v>
      </c>
      <c r="K3757" s="848">
        <f>IFERROR(VLOOKUP(J3757,REAJUSTE!A:AA,27,FALSE),"")</f>
        <v>1.0229999999999999</v>
      </c>
    </row>
    <row r="3758" spans="1:11" ht="15" x14ac:dyDescent="0.2">
      <c r="A3758" s="862">
        <v>2407974</v>
      </c>
      <c r="B3758" s="863" t="s">
        <v>15502</v>
      </c>
      <c r="C3758" s="862" t="s">
        <v>2029</v>
      </c>
      <c r="D3758" s="802">
        <f t="shared" si="58"/>
        <v>357.25</v>
      </c>
      <c r="G3758" s="872">
        <v>349.22</v>
      </c>
      <c r="J3758" s="840" t="s">
        <v>15822</v>
      </c>
      <c r="K3758" s="848">
        <f>IFERROR(VLOOKUP(J3758,REAJUSTE!A:AA,27,FALSE),"")</f>
        <v>1.0229999999999999</v>
      </c>
    </row>
    <row r="3759" spans="1:11" ht="15" x14ac:dyDescent="0.2">
      <c r="A3759" s="862">
        <v>2407975</v>
      </c>
      <c r="B3759" s="863" t="s">
        <v>15503</v>
      </c>
      <c r="C3759" s="862" t="s">
        <v>2029</v>
      </c>
      <c r="D3759" s="802">
        <f t="shared" si="58"/>
        <v>364.28</v>
      </c>
      <c r="G3759" s="872">
        <v>356.09</v>
      </c>
      <c r="J3759" s="840" t="s">
        <v>15822</v>
      </c>
      <c r="K3759" s="848">
        <f>IFERROR(VLOOKUP(J3759,REAJUSTE!A:AA,27,FALSE),"")</f>
        <v>1.0229999999999999</v>
      </c>
    </row>
    <row r="3760" spans="1:11" ht="15" x14ac:dyDescent="0.2">
      <c r="A3760" s="862">
        <v>2419789</v>
      </c>
      <c r="B3760" s="863" t="s">
        <v>2571</v>
      </c>
      <c r="C3760" s="862" t="s">
        <v>2029</v>
      </c>
      <c r="D3760" s="802">
        <f t="shared" si="58"/>
        <v>9.24</v>
      </c>
      <c r="G3760" s="872">
        <v>9.0399999999999991</v>
      </c>
      <c r="J3760" s="840" t="s">
        <v>15822</v>
      </c>
      <c r="K3760" s="848">
        <f>IFERROR(VLOOKUP(J3760,REAJUSTE!A:AA,27,FALSE),"")</f>
        <v>1.0229999999999999</v>
      </c>
    </row>
    <row r="3761" spans="1:11" ht="15" x14ac:dyDescent="0.2">
      <c r="A3761" s="862">
        <v>2607183</v>
      </c>
      <c r="B3761" s="863" t="s">
        <v>8489</v>
      </c>
      <c r="C3761" s="862" t="s">
        <v>587</v>
      </c>
      <c r="D3761" s="802">
        <f t="shared" si="58"/>
        <v>325.83</v>
      </c>
      <c r="G3761" s="872">
        <v>318.51</v>
      </c>
      <c r="J3761" s="840" t="s">
        <v>15822</v>
      </c>
      <c r="K3761" s="848">
        <f>IFERROR(VLOOKUP(J3761,REAJUSTE!A:AA,27,FALSE),"")</f>
        <v>1.0229999999999999</v>
      </c>
    </row>
    <row r="3762" spans="1:11" ht="15" x14ac:dyDescent="0.2">
      <c r="A3762" s="862">
        <v>2607226</v>
      </c>
      <c r="B3762" s="863" t="s">
        <v>8490</v>
      </c>
      <c r="C3762" s="862" t="s">
        <v>587</v>
      </c>
      <c r="D3762" s="802">
        <f t="shared" si="58"/>
        <v>356656.72</v>
      </c>
      <c r="G3762" s="872">
        <v>348638.05</v>
      </c>
      <c r="J3762" s="840" t="s">
        <v>15822</v>
      </c>
      <c r="K3762" s="848">
        <f>IFERROR(VLOOKUP(J3762,REAJUSTE!A:AA,27,FALSE),"")</f>
        <v>1.0229999999999999</v>
      </c>
    </row>
    <row r="3763" spans="1:11" ht="15" x14ac:dyDescent="0.2">
      <c r="A3763" s="862">
        <v>2607209</v>
      </c>
      <c r="B3763" s="863" t="s">
        <v>8491</v>
      </c>
      <c r="C3763" s="862" t="s">
        <v>587</v>
      </c>
      <c r="D3763" s="802">
        <f t="shared" si="58"/>
        <v>310551.84999999998</v>
      </c>
      <c r="G3763" s="872">
        <v>303569.75</v>
      </c>
      <c r="J3763" s="840" t="s">
        <v>15822</v>
      </c>
      <c r="K3763" s="848">
        <f>IFERROR(VLOOKUP(J3763,REAJUSTE!A:AA,27,FALSE),"")</f>
        <v>1.0229999999999999</v>
      </c>
    </row>
    <row r="3764" spans="1:11" ht="15" x14ac:dyDescent="0.2">
      <c r="A3764" s="862">
        <v>2607161</v>
      </c>
      <c r="B3764" s="863" t="s">
        <v>8492</v>
      </c>
      <c r="C3764" s="862" t="s">
        <v>587</v>
      </c>
      <c r="D3764" s="802">
        <f t="shared" si="58"/>
        <v>427653.33</v>
      </c>
      <c r="G3764" s="872">
        <v>418038.45</v>
      </c>
      <c r="J3764" s="840" t="s">
        <v>15822</v>
      </c>
      <c r="K3764" s="848">
        <f>IFERROR(VLOOKUP(J3764,REAJUSTE!A:AA,27,FALSE),"")</f>
        <v>1.0229999999999999</v>
      </c>
    </row>
    <row r="3765" spans="1:11" ht="15" x14ac:dyDescent="0.2">
      <c r="A3765" s="862">
        <v>2607148</v>
      </c>
      <c r="B3765" s="863" t="s">
        <v>8493</v>
      </c>
      <c r="C3765" s="862" t="s">
        <v>587</v>
      </c>
      <c r="D3765" s="802">
        <f t="shared" si="58"/>
        <v>450816.96</v>
      </c>
      <c r="G3765" s="872">
        <v>440681.3</v>
      </c>
      <c r="J3765" s="840" t="s">
        <v>15822</v>
      </c>
      <c r="K3765" s="848">
        <f>IFERROR(VLOOKUP(J3765,REAJUSTE!A:AA,27,FALSE),"")</f>
        <v>1.0229999999999999</v>
      </c>
    </row>
    <row r="3766" spans="1:11" ht="15" x14ac:dyDescent="0.2">
      <c r="A3766" s="862">
        <v>2607213</v>
      </c>
      <c r="B3766" s="863" t="s">
        <v>8494</v>
      </c>
      <c r="C3766" s="862" t="s">
        <v>587</v>
      </c>
      <c r="D3766" s="802">
        <f t="shared" si="58"/>
        <v>392351.53</v>
      </c>
      <c r="G3766" s="872">
        <v>383530.34</v>
      </c>
      <c r="J3766" s="840" t="s">
        <v>15822</v>
      </c>
      <c r="K3766" s="848">
        <f>IFERROR(VLOOKUP(J3766,REAJUSTE!A:AA,27,FALSE),"")</f>
        <v>1.0229999999999999</v>
      </c>
    </row>
    <row r="3767" spans="1:11" ht="15" x14ac:dyDescent="0.2">
      <c r="A3767" s="862">
        <v>2607165</v>
      </c>
      <c r="B3767" s="863" t="s">
        <v>8495</v>
      </c>
      <c r="C3767" s="862" t="s">
        <v>587</v>
      </c>
      <c r="D3767" s="802">
        <f t="shared" si="58"/>
        <v>542710.34</v>
      </c>
      <c r="G3767" s="872">
        <v>530508.65</v>
      </c>
      <c r="J3767" s="840" t="s">
        <v>15822</v>
      </c>
      <c r="K3767" s="848">
        <f>IFERROR(VLOOKUP(J3767,REAJUSTE!A:AA,27,FALSE),"")</f>
        <v>1.0229999999999999</v>
      </c>
    </row>
    <row r="3768" spans="1:11" ht="15" x14ac:dyDescent="0.2">
      <c r="A3768" s="862">
        <v>2607152</v>
      </c>
      <c r="B3768" s="863" t="s">
        <v>8496</v>
      </c>
      <c r="C3768" s="862" t="s">
        <v>587</v>
      </c>
      <c r="D3768" s="802">
        <f t="shared" si="58"/>
        <v>538282.30000000005</v>
      </c>
      <c r="G3768" s="872">
        <v>526180.16</v>
      </c>
      <c r="J3768" s="840" t="s">
        <v>15822</v>
      </c>
      <c r="K3768" s="848">
        <f>IFERROR(VLOOKUP(J3768,REAJUSTE!A:AA,27,FALSE),"")</f>
        <v>1.0229999999999999</v>
      </c>
    </row>
    <row r="3769" spans="1:11" ht="15" x14ac:dyDescent="0.2">
      <c r="A3769" s="862">
        <v>2607217</v>
      </c>
      <c r="B3769" s="863" t="s">
        <v>8497</v>
      </c>
      <c r="C3769" s="862" t="s">
        <v>587</v>
      </c>
      <c r="D3769" s="802">
        <f t="shared" si="58"/>
        <v>467303.7</v>
      </c>
      <c r="G3769" s="872">
        <v>456797.37</v>
      </c>
      <c r="J3769" s="840" t="s">
        <v>15822</v>
      </c>
      <c r="K3769" s="848">
        <f>IFERROR(VLOOKUP(J3769,REAJUSTE!A:AA,27,FALSE),"")</f>
        <v>1.0229999999999999</v>
      </c>
    </row>
    <row r="3770" spans="1:11" ht="15" x14ac:dyDescent="0.2">
      <c r="A3770" s="862">
        <v>2607169</v>
      </c>
      <c r="B3770" s="863" t="s">
        <v>8498</v>
      </c>
      <c r="C3770" s="862" t="s">
        <v>587</v>
      </c>
      <c r="D3770" s="802">
        <f t="shared" si="58"/>
        <v>646204.93000000005</v>
      </c>
      <c r="G3770" s="872">
        <v>631676.38</v>
      </c>
      <c r="J3770" s="840" t="s">
        <v>15822</v>
      </c>
      <c r="K3770" s="848">
        <f>IFERROR(VLOOKUP(J3770,REAJUSTE!A:AA,27,FALSE),"")</f>
        <v>1.0229999999999999</v>
      </c>
    </row>
    <row r="3771" spans="1:11" ht="15" x14ac:dyDescent="0.2">
      <c r="A3771" s="862">
        <v>2607156</v>
      </c>
      <c r="B3771" s="863" t="s">
        <v>8499</v>
      </c>
      <c r="C3771" s="862" t="s">
        <v>587</v>
      </c>
      <c r="D3771" s="802">
        <f t="shared" si="58"/>
        <v>474473.77</v>
      </c>
      <c r="G3771" s="872">
        <v>463806.23</v>
      </c>
      <c r="J3771" s="840" t="s">
        <v>15822</v>
      </c>
      <c r="K3771" s="848">
        <f>IFERROR(VLOOKUP(J3771,REAJUSTE!A:AA,27,FALSE),"")</f>
        <v>1.0229999999999999</v>
      </c>
    </row>
    <row r="3772" spans="1:11" ht="15" x14ac:dyDescent="0.2">
      <c r="A3772" s="862">
        <v>2607221</v>
      </c>
      <c r="B3772" s="863" t="s">
        <v>8500</v>
      </c>
      <c r="C3772" s="862" t="s">
        <v>587</v>
      </c>
      <c r="D3772" s="802">
        <f t="shared" si="58"/>
        <v>412849.01</v>
      </c>
      <c r="G3772" s="872">
        <v>403566.97</v>
      </c>
      <c r="J3772" s="840" t="s">
        <v>15822</v>
      </c>
      <c r="K3772" s="848">
        <f>IFERROR(VLOOKUP(J3772,REAJUSTE!A:AA,27,FALSE),"")</f>
        <v>1.0229999999999999</v>
      </c>
    </row>
    <row r="3773" spans="1:11" ht="15" x14ac:dyDescent="0.2">
      <c r="A3773" s="862">
        <v>2607173</v>
      </c>
      <c r="B3773" s="863" t="s">
        <v>8501</v>
      </c>
      <c r="C3773" s="862" t="s">
        <v>587</v>
      </c>
      <c r="D3773" s="802">
        <f t="shared" si="58"/>
        <v>571015.44999999995</v>
      </c>
      <c r="G3773" s="872">
        <v>558177.38</v>
      </c>
      <c r="J3773" s="840" t="s">
        <v>15822</v>
      </c>
      <c r="K3773" s="848">
        <f>IFERROR(VLOOKUP(J3773,REAJUSTE!A:AA,27,FALSE),"")</f>
        <v>1.0229999999999999</v>
      </c>
    </row>
    <row r="3774" spans="1:11" ht="15" x14ac:dyDescent="0.2">
      <c r="A3774" s="862">
        <v>2607227</v>
      </c>
      <c r="B3774" s="863" t="s">
        <v>8502</v>
      </c>
      <c r="C3774" s="862" t="s">
        <v>587</v>
      </c>
      <c r="D3774" s="802">
        <f t="shared" si="58"/>
        <v>392112.64000000001</v>
      </c>
      <c r="G3774" s="872">
        <v>383296.82</v>
      </c>
      <c r="J3774" s="840" t="s">
        <v>15822</v>
      </c>
      <c r="K3774" s="848">
        <f>IFERROR(VLOOKUP(J3774,REAJUSTE!A:AA,27,FALSE),"")</f>
        <v>1.0229999999999999</v>
      </c>
    </row>
    <row r="3775" spans="1:11" ht="15" x14ac:dyDescent="0.2">
      <c r="A3775" s="862">
        <v>2607210</v>
      </c>
      <c r="B3775" s="863" t="s">
        <v>8503</v>
      </c>
      <c r="C3775" s="862" t="s">
        <v>587</v>
      </c>
      <c r="D3775" s="802">
        <f t="shared" si="58"/>
        <v>341361.84</v>
      </c>
      <c r="G3775" s="872">
        <v>333687.03999999998</v>
      </c>
      <c r="J3775" s="840" t="s">
        <v>15822</v>
      </c>
      <c r="K3775" s="848">
        <f>IFERROR(VLOOKUP(J3775,REAJUSTE!A:AA,27,FALSE),"")</f>
        <v>1.0229999999999999</v>
      </c>
    </row>
    <row r="3776" spans="1:11" ht="15" x14ac:dyDescent="0.2">
      <c r="A3776" s="862">
        <v>2607162</v>
      </c>
      <c r="B3776" s="863" t="s">
        <v>8504</v>
      </c>
      <c r="C3776" s="862" t="s">
        <v>587</v>
      </c>
      <c r="D3776" s="802">
        <f t="shared" si="58"/>
        <v>470296.01</v>
      </c>
      <c r="G3776" s="872">
        <v>459722.4</v>
      </c>
      <c r="J3776" s="840" t="s">
        <v>15822</v>
      </c>
      <c r="K3776" s="848">
        <f>IFERROR(VLOOKUP(J3776,REAJUSTE!A:AA,27,FALSE),"")</f>
        <v>1.0229999999999999</v>
      </c>
    </row>
    <row r="3777" spans="1:11" ht="15" x14ac:dyDescent="0.2">
      <c r="A3777" s="862">
        <v>2607149</v>
      </c>
      <c r="B3777" s="863" t="s">
        <v>8505</v>
      </c>
      <c r="C3777" s="862" t="s">
        <v>587</v>
      </c>
      <c r="D3777" s="802">
        <f t="shared" si="58"/>
        <v>495726.18</v>
      </c>
      <c r="G3777" s="872">
        <v>484580.83</v>
      </c>
      <c r="J3777" s="840" t="s">
        <v>15822</v>
      </c>
      <c r="K3777" s="848">
        <f>IFERROR(VLOOKUP(J3777,REAJUSTE!A:AA,27,FALSE),"")</f>
        <v>1.0229999999999999</v>
      </c>
    </row>
    <row r="3778" spans="1:11" ht="15" x14ac:dyDescent="0.2">
      <c r="A3778" s="862">
        <v>2607214</v>
      </c>
      <c r="B3778" s="863" t="s">
        <v>8506</v>
      </c>
      <c r="C3778" s="862" t="s">
        <v>587</v>
      </c>
      <c r="D3778" s="802">
        <f t="shared" si="58"/>
        <v>431369.34</v>
      </c>
      <c r="G3778" s="872">
        <v>421670.91</v>
      </c>
      <c r="J3778" s="840" t="s">
        <v>15822</v>
      </c>
      <c r="K3778" s="848">
        <f>IFERROR(VLOOKUP(J3778,REAJUSTE!A:AA,27,FALSE),"")</f>
        <v>1.0229999999999999</v>
      </c>
    </row>
    <row r="3779" spans="1:11" ht="15" x14ac:dyDescent="0.2">
      <c r="A3779" s="862">
        <v>2607166</v>
      </c>
      <c r="B3779" s="863" t="s">
        <v>8507</v>
      </c>
      <c r="C3779" s="862" t="s">
        <v>587</v>
      </c>
      <c r="D3779" s="802">
        <f t="shared" si="58"/>
        <v>596744.25</v>
      </c>
      <c r="G3779" s="872">
        <v>583327.72</v>
      </c>
      <c r="J3779" s="840" t="s">
        <v>15822</v>
      </c>
      <c r="K3779" s="848">
        <f>IFERROR(VLOOKUP(J3779,REAJUSTE!A:AA,27,FALSE),"")</f>
        <v>1.0229999999999999</v>
      </c>
    </row>
    <row r="3780" spans="1:11" ht="15" x14ac:dyDescent="0.2">
      <c r="A3780" s="862">
        <v>2607153</v>
      </c>
      <c r="B3780" s="863" t="s">
        <v>8508</v>
      </c>
      <c r="C3780" s="862" t="s">
        <v>587</v>
      </c>
      <c r="D3780" s="802">
        <f t="shared" si="58"/>
        <v>591733.25</v>
      </c>
      <c r="G3780" s="872">
        <v>578429.38</v>
      </c>
      <c r="J3780" s="840" t="s">
        <v>15822</v>
      </c>
      <c r="K3780" s="848">
        <f>IFERROR(VLOOKUP(J3780,REAJUSTE!A:AA,27,FALSE),"")</f>
        <v>1.0229999999999999</v>
      </c>
    </row>
    <row r="3781" spans="1:11" ht="15" x14ac:dyDescent="0.2">
      <c r="A3781" s="862">
        <v>2607218</v>
      </c>
      <c r="B3781" s="863" t="s">
        <v>8509</v>
      </c>
      <c r="C3781" s="862" t="s">
        <v>587</v>
      </c>
      <c r="D3781" s="802">
        <f t="shared" si="58"/>
        <v>515585.07</v>
      </c>
      <c r="G3781" s="872">
        <v>503993.23</v>
      </c>
      <c r="J3781" s="840" t="s">
        <v>15822</v>
      </c>
      <c r="K3781" s="848">
        <f>IFERROR(VLOOKUP(J3781,REAJUSTE!A:AA,27,FALSE),"")</f>
        <v>1.0229999999999999</v>
      </c>
    </row>
    <row r="3782" spans="1:11" ht="15" x14ac:dyDescent="0.2">
      <c r="A3782" s="862">
        <v>2607170</v>
      </c>
      <c r="B3782" s="863" t="s">
        <v>8510</v>
      </c>
      <c r="C3782" s="862" t="s">
        <v>587</v>
      </c>
      <c r="D3782" s="802">
        <f t="shared" si="58"/>
        <v>710620.36</v>
      </c>
      <c r="G3782" s="872">
        <v>694643.56</v>
      </c>
      <c r="J3782" s="840" t="s">
        <v>15822</v>
      </c>
      <c r="K3782" s="848">
        <f>IFERROR(VLOOKUP(J3782,REAJUSTE!A:AA,27,FALSE),"")</f>
        <v>1.0229999999999999</v>
      </c>
    </row>
    <row r="3783" spans="1:11" ht="15" x14ac:dyDescent="0.2">
      <c r="A3783" s="862">
        <v>2607157</v>
      </c>
      <c r="B3783" s="863" t="s">
        <v>8511</v>
      </c>
      <c r="C3783" s="862" t="s">
        <v>587</v>
      </c>
      <c r="D3783" s="802">
        <f t="shared" si="58"/>
        <v>523520.77</v>
      </c>
      <c r="G3783" s="872">
        <v>511750.51</v>
      </c>
      <c r="J3783" s="840" t="s">
        <v>15822</v>
      </c>
      <c r="K3783" s="848">
        <f>IFERROR(VLOOKUP(J3783,REAJUSTE!A:AA,27,FALSE),"")</f>
        <v>1.0229999999999999</v>
      </c>
    </row>
    <row r="3784" spans="1:11" ht="15" x14ac:dyDescent="0.2">
      <c r="A3784" s="862">
        <v>2607222</v>
      </c>
      <c r="B3784" s="863" t="s">
        <v>8512</v>
      </c>
      <c r="C3784" s="862" t="s">
        <v>587</v>
      </c>
      <c r="D3784" s="802">
        <f t="shared" si="58"/>
        <v>453923.83</v>
      </c>
      <c r="G3784" s="872">
        <v>443718.31</v>
      </c>
      <c r="J3784" s="840" t="s">
        <v>15822</v>
      </c>
      <c r="K3784" s="848">
        <f>IFERROR(VLOOKUP(J3784,REAJUSTE!A:AA,27,FALSE),"")</f>
        <v>1.0229999999999999</v>
      </c>
    </row>
    <row r="3785" spans="1:11" ht="15" x14ac:dyDescent="0.2">
      <c r="A3785" s="862">
        <v>2607174</v>
      </c>
      <c r="B3785" s="863" t="s">
        <v>8513</v>
      </c>
      <c r="C3785" s="862" t="s">
        <v>587</v>
      </c>
      <c r="D3785" s="802">
        <f t="shared" si="58"/>
        <v>627894.75</v>
      </c>
      <c r="G3785" s="872">
        <v>613777.86</v>
      </c>
      <c r="J3785" s="840" t="s">
        <v>15822</v>
      </c>
      <c r="K3785" s="848">
        <f>IFERROR(VLOOKUP(J3785,REAJUSTE!A:AA,27,FALSE),"")</f>
        <v>1.0229999999999999</v>
      </c>
    </row>
    <row r="3786" spans="1:11" ht="15" x14ac:dyDescent="0.2">
      <c r="A3786" s="862">
        <v>2607228</v>
      </c>
      <c r="B3786" s="863" t="s">
        <v>8514</v>
      </c>
      <c r="C3786" s="862" t="s">
        <v>587</v>
      </c>
      <c r="D3786" s="802">
        <f t="shared" si="58"/>
        <v>431085.75</v>
      </c>
      <c r="G3786" s="872">
        <v>421393.7</v>
      </c>
      <c r="J3786" s="840" t="s">
        <v>15822</v>
      </c>
      <c r="K3786" s="848">
        <f>IFERROR(VLOOKUP(J3786,REAJUSTE!A:AA,27,FALSE),"")</f>
        <v>1.0229999999999999</v>
      </c>
    </row>
    <row r="3787" spans="1:11" ht="15" x14ac:dyDescent="0.2">
      <c r="A3787" s="862">
        <v>2607211</v>
      </c>
      <c r="B3787" s="863" t="s">
        <v>8515</v>
      </c>
      <c r="C3787" s="862" t="s">
        <v>587</v>
      </c>
      <c r="D3787" s="802">
        <f t="shared" ref="D3787:D3850" si="59">TRUNC(G3787*K3787,2)</f>
        <v>375231.39</v>
      </c>
      <c r="G3787" s="872">
        <v>366795.11</v>
      </c>
      <c r="J3787" s="840" t="s">
        <v>15822</v>
      </c>
      <c r="K3787" s="848">
        <f>IFERROR(VLOOKUP(J3787,REAJUSTE!A:AA,27,FALSE),"")</f>
        <v>1.0229999999999999</v>
      </c>
    </row>
    <row r="3788" spans="1:11" ht="15" x14ac:dyDescent="0.2">
      <c r="A3788" s="862">
        <v>2607163</v>
      </c>
      <c r="B3788" s="863" t="s">
        <v>2572</v>
      </c>
      <c r="C3788" s="862" t="s">
        <v>587</v>
      </c>
      <c r="D3788" s="802">
        <f t="shared" si="59"/>
        <v>518909.85</v>
      </c>
      <c r="G3788" s="872">
        <v>507243.26</v>
      </c>
      <c r="J3788" s="840" t="s">
        <v>15822</v>
      </c>
      <c r="K3788" s="848">
        <f>IFERROR(VLOOKUP(J3788,REAJUSTE!A:AA,27,FALSE),"")</f>
        <v>1.0229999999999999</v>
      </c>
    </row>
    <row r="3789" spans="1:11" ht="15" x14ac:dyDescent="0.2">
      <c r="A3789" s="862">
        <v>2607150</v>
      </c>
      <c r="B3789" s="863" t="s">
        <v>8516</v>
      </c>
      <c r="C3789" s="862" t="s">
        <v>587</v>
      </c>
      <c r="D3789" s="802">
        <f t="shared" si="59"/>
        <v>546912.01</v>
      </c>
      <c r="G3789" s="872">
        <v>534615.85</v>
      </c>
      <c r="J3789" s="840" t="s">
        <v>15822</v>
      </c>
      <c r="K3789" s="848">
        <f>IFERROR(VLOOKUP(J3789,REAJUSTE!A:AA,27,FALSE),"")</f>
        <v>1.0229999999999999</v>
      </c>
    </row>
    <row r="3790" spans="1:11" ht="15" x14ac:dyDescent="0.2">
      <c r="A3790" s="862">
        <v>2607215</v>
      </c>
      <c r="B3790" s="863" t="s">
        <v>8517</v>
      </c>
      <c r="C3790" s="862" t="s">
        <v>587</v>
      </c>
      <c r="D3790" s="802">
        <f t="shared" si="59"/>
        <v>474262.2</v>
      </c>
      <c r="G3790" s="872">
        <v>463599.42</v>
      </c>
      <c r="J3790" s="840" t="s">
        <v>15822</v>
      </c>
      <c r="K3790" s="848">
        <f>IFERROR(VLOOKUP(J3790,REAJUSTE!A:AA,27,FALSE),"")</f>
        <v>1.0229999999999999</v>
      </c>
    </row>
    <row r="3791" spans="1:11" ht="15" x14ac:dyDescent="0.2">
      <c r="A3791" s="862">
        <v>2607167</v>
      </c>
      <c r="B3791" s="863" t="s">
        <v>8518</v>
      </c>
      <c r="C3791" s="862" t="s">
        <v>587</v>
      </c>
      <c r="D3791" s="802">
        <f t="shared" si="59"/>
        <v>656123.61</v>
      </c>
      <c r="G3791" s="872">
        <v>641372.06000000006</v>
      </c>
      <c r="J3791" s="840" t="s">
        <v>15822</v>
      </c>
      <c r="K3791" s="848">
        <f>IFERROR(VLOOKUP(J3791,REAJUSTE!A:AA,27,FALSE),"")</f>
        <v>1.0229999999999999</v>
      </c>
    </row>
    <row r="3792" spans="1:11" ht="15" x14ac:dyDescent="0.2">
      <c r="A3792" s="862">
        <v>2607154</v>
      </c>
      <c r="B3792" s="863" t="s">
        <v>8519</v>
      </c>
      <c r="C3792" s="862" t="s">
        <v>587</v>
      </c>
      <c r="D3792" s="802">
        <f t="shared" si="59"/>
        <v>650499.56999999995</v>
      </c>
      <c r="G3792" s="872">
        <v>635874.46</v>
      </c>
      <c r="J3792" s="840" t="s">
        <v>15822</v>
      </c>
      <c r="K3792" s="848">
        <f>IFERROR(VLOOKUP(J3792,REAJUSTE!A:AA,27,FALSE),"")</f>
        <v>1.0229999999999999</v>
      </c>
    </row>
    <row r="3793" spans="1:11" ht="15" x14ac:dyDescent="0.2">
      <c r="A3793" s="862">
        <v>2607219</v>
      </c>
      <c r="B3793" s="863" t="s">
        <v>2573</v>
      </c>
      <c r="C3793" s="862" t="s">
        <v>587</v>
      </c>
      <c r="D3793" s="802">
        <f t="shared" si="59"/>
        <v>566736.52</v>
      </c>
      <c r="G3793" s="872">
        <v>553994.65</v>
      </c>
      <c r="J3793" s="840" t="s">
        <v>15822</v>
      </c>
      <c r="K3793" s="848">
        <f>IFERROR(VLOOKUP(J3793,REAJUSTE!A:AA,27,FALSE),"")</f>
        <v>1.0229999999999999</v>
      </c>
    </row>
    <row r="3794" spans="1:11" ht="15" x14ac:dyDescent="0.2">
      <c r="A3794" s="862">
        <v>2607171</v>
      </c>
      <c r="B3794" s="863" t="s">
        <v>8520</v>
      </c>
      <c r="C3794" s="862" t="s">
        <v>587</v>
      </c>
      <c r="D3794" s="802">
        <f t="shared" si="59"/>
        <v>787327.19</v>
      </c>
      <c r="G3794" s="872">
        <v>769625.8</v>
      </c>
      <c r="J3794" s="840" t="s">
        <v>15822</v>
      </c>
      <c r="K3794" s="848">
        <f>IFERROR(VLOOKUP(J3794,REAJUSTE!A:AA,27,FALSE),"")</f>
        <v>1.0229999999999999</v>
      </c>
    </row>
    <row r="3795" spans="1:11" ht="15" x14ac:dyDescent="0.2">
      <c r="A3795" s="862">
        <v>2607158</v>
      </c>
      <c r="B3795" s="863" t="s">
        <v>8521</v>
      </c>
      <c r="C3795" s="862" t="s">
        <v>587</v>
      </c>
      <c r="D3795" s="802">
        <f t="shared" si="59"/>
        <v>575505.14</v>
      </c>
      <c r="G3795" s="872">
        <v>562566.12</v>
      </c>
      <c r="J3795" s="840" t="s">
        <v>15822</v>
      </c>
      <c r="K3795" s="848">
        <f>IFERROR(VLOOKUP(J3795,REAJUSTE!A:AA,27,FALSE),"")</f>
        <v>1.0229999999999999</v>
      </c>
    </row>
    <row r="3796" spans="1:11" ht="15" x14ac:dyDescent="0.2">
      <c r="A3796" s="862">
        <v>2607223</v>
      </c>
      <c r="B3796" s="863" t="s">
        <v>8522</v>
      </c>
      <c r="C3796" s="862" t="s">
        <v>587</v>
      </c>
      <c r="D3796" s="802">
        <f t="shared" si="59"/>
        <v>499078.06</v>
      </c>
      <c r="G3796" s="872">
        <v>487857.35</v>
      </c>
      <c r="J3796" s="840" t="s">
        <v>15822</v>
      </c>
      <c r="K3796" s="848">
        <f>IFERROR(VLOOKUP(J3796,REAJUSTE!A:AA,27,FALSE),"")</f>
        <v>1.0229999999999999</v>
      </c>
    </row>
    <row r="3797" spans="1:11" ht="15" x14ac:dyDescent="0.2">
      <c r="A3797" s="862">
        <v>2607175</v>
      </c>
      <c r="B3797" s="863" t="s">
        <v>8523</v>
      </c>
      <c r="C3797" s="862" t="s">
        <v>587</v>
      </c>
      <c r="D3797" s="802">
        <f t="shared" si="59"/>
        <v>690401.58</v>
      </c>
      <c r="G3797" s="872">
        <v>674879.36</v>
      </c>
      <c r="J3797" s="840" t="s">
        <v>15822</v>
      </c>
      <c r="K3797" s="848">
        <f>IFERROR(VLOOKUP(J3797,REAJUSTE!A:AA,27,FALSE),"")</f>
        <v>1.0229999999999999</v>
      </c>
    </row>
    <row r="3798" spans="1:11" ht="15" x14ac:dyDescent="0.2">
      <c r="A3798" s="862">
        <v>2607151</v>
      </c>
      <c r="B3798" s="863" t="s">
        <v>8524</v>
      </c>
      <c r="C3798" s="862" t="s">
        <v>587</v>
      </c>
      <c r="D3798" s="802">
        <f t="shared" si="59"/>
        <v>655730.4</v>
      </c>
      <c r="G3798" s="872">
        <v>640987.68999999994</v>
      </c>
      <c r="J3798" s="840" t="s">
        <v>15822</v>
      </c>
      <c r="K3798" s="848">
        <f>IFERROR(VLOOKUP(J3798,REAJUSTE!A:AA,27,FALSE),"")</f>
        <v>1.0229999999999999</v>
      </c>
    </row>
    <row r="3799" spans="1:11" ht="15" x14ac:dyDescent="0.2">
      <c r="A3799" s="862">
        <v>2607216</v>
      </c>
      <c r="B3799" s="863" t="s">
        <v>8525</v>
      </c>
      <c r="C3799" s="862" t="s">
        <v>587</v>
      </c>
      <c r="D3799" s="802">
        <f t="shared" si="59"/>
        <v>570592.31000000006</v>
      </c>
      <c r="G3799" s="872">
        <v>557763.75</v>
      </c>
      <c r="J3799" s="840" t="s">
        <v>15822</v>
      </c>
      <c r="K3799" s="848">
        <f>IFERROR(VLOOKUP(J3799,REAJUSTE!A:AA,27,FALSE),"")</f>
        <v>1.0229999999999999</v>
      </c>
    </row>
    <row r="3800" spans="1:11" ht="15" x14ac:dyDescent="0.2">
      <c r="A3800" s="862">
        <v>2607168</v>
      </c>
      <c r="B3800" s="863" t="s">
        <v>8526</v>
      </c>
      <c r="C3800" s="862" t="s">
        <v>587</v>
      </c>
      <c r="D3800" s="802">
        <f t="shared" si="59"/>
        <v>793134.13</v>
      </c>
      <c r="G3800" s="872">
        <v>775302.18</v>
      </c>
      <c r="J3800" s="840" t="s">
        <v>15822</v>
      </c>
      <c r="K3800" s="848">
        <f>IFERROR(VLOOKUP(J3800,REAJUSTE!A:AA,27,FALSE),"")</f>
        <v>1.0229999999999999</v>
      </c>
    </row>
    <row r="3801" spans="1:11" ht="15" x14ac:dyDescent="0.2">
      <c r="A3801" s="862">
        <v>2607155</v>
      </c>
      <c r="B3801" s="863" t="s">
        <v>8527</v>
      </c>
      <c r="C3801" s="862" t="s">
        <v>587</v>
      </c>
      <c r="D3801" s="802">
        <f t="shared" si="59"/>
        <v>785937.04</v>
      </c>
      <c r="G3801" s="872">
        <v>768266.91</v>
      </c>
      <c r="J3801" s="840" t="s">
        <v>15822</v>
      </c>
      <c r="K3801" s="848">
        <f>IFERROR(VLOOKUP(J3801,REAJUSTE!A:AA,27,FALSE),"")</f>
        <v>1.0229999999999999</v>
      </c>
    </row>
    <row r="3802" spans="1:11" ht="15" x14ac:dyDescent="0.2">
      <c r="A3802" s="862">
        <v>2607220</v>
      </c>
      <c r="B3802" s="863" t="s">
        <v>8528</v>
      </c>
      <c r="C3802" s="862" t="s">
        <v>587</v>
      </c>
      <c r="D3802" s="802">
        <f t="shared" si="59"/>
        <v>679507.64</v>
      </c>
      <c r="G3802" s="872">
        <v>664230.35</v>
      </c>
      <c r="J3802" s="840" t="s">
        <v>15822</v>
      </c>
      <c r="K3802" s="848">
        <f>IFERROR(VLOOKUP(J3802,REAJUSTE!A:AA,27,FALSE),"")</f>
        <v>1.0229999999999999</v>
      </c>
    </row>
    <row r="3803" spans="1:11" ht="15" x14ac:dyDescent="0.2">
      <c r="A3803" s="862">
        <v>2607172</v>
      </c>
      <c r="B3803" s="863" t="s">
        <v>8529</v>
      </c>
      <c r="C3803" s="862" t="s">
        <v>587</v>
      </c>
      <c r="D3803" s="802">
        <f t="shared" si="59"/>
        <v>943584.94</v>
      </c>
      <c r="G3803" s="872">
        <v>922370.43</v>
      </c>
      <c r="J3803" s="840" t="s">
        <v>15822</v>
      </c>
      <c r="K3803" s="848">
        <f>IFERROR(VLOOKUP(J3803,REAJUSTE!A:AA,27,FALSE),"")</f>
        <v>1.0229999999999999</v>
      </c>
    </row>
    <row r="3804" spans="1:11" ht="15" x14ac:dyDescent="0.2">
      <c r="A3804" s="862">
        <v>2607159</v>
      </c>
      <c r="B3804" s="863" t="s">
        <v>8530</v>
      </c>
      <c r="C3804" s="862" t="s">
        <v>587</v>
      </c>
      <c r="D3804" s="802">
        <f t="shared" si="59"/>
        <v>690186.28</v>
      </c>
      <c r="G3804" s="872">
        <v>674668.9</v>
      </c>
      <c r="J3804" s="840" t="s">
        <v>15822</v>
      </c>
      <c r="K3804" s="848">
        <f>IFERROR(VLOOKUP(J3804,REAJUSTE!A:AA,27,FALSE),"")</f>
        <v>1.0229999999999999</v>
      </c>
    </row>
    <row r="3805" spans="1:11" ht="15" x14ac:dyDescent="0.2">
      <c r="A3805" s="862">
        <v>2607224</v>
      </c>
      <c r="B3805" s="863" t="s">
        <v>8531</v>
      </c>
      <c r="C3805" s="862" t="s">
        <v>587</v>
      </c>
      <c r="D3805" s="802">
        <f t="shared" si="59"/>
        <v>600395.19999999995</v>
      </c>
      <c r="G3805" s="872">
        <v>586896.57999999996</v>
      </c>
      <c r="J3805" s="840" t="s">
        <v>15822</v>
      </c>
      <c r="K3805" s="848">
        <f>IFERROR(VLOOKUP(J3805,REAJUSTE!A:AA,27,FALSE),"")</f>
        <v>1.0229999999999999</v>
      </c>
    </row>
    <row r="3806" spans="1:11" ht="15" x14ac:dyDescent="0.2">
      <c r="A3806" s="862">
        <v>2607176</v>
      </c>
      <c r="B3806" s="863" t="s">
        <v>8532</v>
      </c>
      <c r="C3806" s="862" t="s">
        <v>587</v>
      </c>
      <c r="D3806" s="802">
        <f t="shared" si="59"/>
        <v>834315.95</v>
      </c>
      <c r="G3806" s="872">
        <v>815558.12</v>
      </c>
      <c r="J3806" s="840" t="s">
        <v>15822</v>
      </c>
      <c r="K3806" s="848">
        <f>IFERROR(VLOOKUP(J3806,REAJUSTE!A:AA,27,FALSE),"")</f>
        <v>1.0229999999999999</v>
      </c>
    </row>
    <row r="3807" spans="1:11" ht="15" x14ac:dyDescent="0.2">
      <c r="A3807" s="862">
        <v>2607225</v>
      </c>
      <c r="B3807" s="863" t="s">
        <v>8533</v>
      </c>
      <c r="C3807" s="862" t="s">
        <v>587</v>
      </c>
      <c r="D3807" s="802">
        <f t="shared" si="59"/>
        <v>324398.75</v>
      </c>
      <c r="G3807" s="872">
        <v>317105.33</v>
      </c>
      <c r="J3807" s="840" t="s">
        <v>15822</v>
      </c>
      <c r="K3807" s="848">
        <f>IFERROR(VLOOKUP(J3807,REAJUSTE!A:AA,27,FALSE),"")</f>
        <v>1.0229999999999999</v>
      </c>
    </row>
    <row r="3808" spans="1:11" ht="15" x14ac:dyDescent="0.2">
      <c r="A3808" s="862">
        <v>2607208</v>
      </c>
      <c r="B3808" s="863" t="s">
        <v>8534</v>
      </c>
      <c r="C3808" s="862" t="s">
        <v>587</v>
      </c>
      <c r="D3808" s="802">
        <f t="shared" si="59"/>
        <v>282524.05</v>
      </c>
      <c r="G3808" s="872">
        <v>276172.09999999998</v>
      </c>
      <c r="J3808" s="840" t="s">
        <v>15822</v>
      </c>
      <c r="K3808" s="848">
        <f>IFERROR(VLOOKUP(J3808,REAJUSTE!A:AA,27,FALSE),"")</f>
        <v>1.0229999999999999</v>
      </c>
    </row>
    <row r="3809" spans="1:11" ht="15" x14ac:dyDescent="0.2">
      <c r="A3809" s="862">
        <v>2607160</v>
      </c>
      <c r="B3809" s="863" t="s">
        <v>8535</v>
      </c>
      <c r="C3809" s="862" t="s">
        <v>587</v>
      </c>
      <c r="D3809" s="802">
        <f t="shared" si="59"/>
        <v>388845.92</v>
      </c>
      <c r="G3809" s="872">
        <v>380103.54</v>
      </c>
      <c r="J3809" s="840" t="s">
        <v>15822</v>
      </c>
      <c r="K3809" s="848">
        <f>IFERROR(VLOOKUP(J3809,REAJUSTE!A:AA,27,FALSE),"")</f>
        <v>1.0229999999999999</v>
      </c>
    </row>
    <row r="3810" spans="1:11" ht="15" x14ac:dyDescent="0.2">
      <c r="A3810" s="862">
        <v>2607229</v>
      </c>
      <c r="B3810" s="863" t="s">
        <v>8536</v>
      </c>
      <c r="C3810" s="862" t="s">
        <v>587</v>
      </c>
      <c r="D3810" s="802">
        <f t="shared" si="59"/>
        <v>409929.14</v>
      </c>
      <c r="G3810" s="872">
        <v>400712.75</v>
      </c>
      <c r="J3810" s="840" t="s">
        <v>15822</v>
      </c>
      <c r="K3810" s="848">
        <f>IFERROR(VLOOKUP(J3810,REAJUSTE!A:AA,27,FALSE),"")</f>
        <v>1.0229999999999999</v>
      </c>
    </row>
    <row r="3811" spans="1:11" ht="15" x14ac:dyDescent="0.2">
      <c r="A3811" s="862">
        <v>2607212</v>
      </c>
      <c r="B3811" s="863" t="s">
        <v>8537</v>
      </c>
      <c r="C3811" s="862" t="s">
        <v>587</v>
      </c>
      <c r="D3811" s="802">
        <f t="shared" si="59"/>
        <v>356856.82</v>
      </c>
      <c r="G3811" s="872">
        <v>348833.65</v>
      </c>
      <c r="J3811" s="840" t="s">
        <v>15822</v>
      </c>
      <c r="K3811" s="848">
        <f>IFERROR(VLOOKUP(J3811,REAJUSTE!A:AA,27,FALSE),"")</f>
        <v>1.0229999999999999</v>
      </c>
    </row>
    <row r="3812" spans="1:11" ht="15" x14ac:dyDescent="0.2">
      <c r="A3812" s="862">
        <v>2607164</v>
      </c>
      <c r="B3812" s="863" t="s">
        <v>8538</v>
      </c>
      <c r="C3812" s="862" t="s">
        <v>587</v>
      </c>
      <c r="D3812" s="802">
        <f t="shared" si="59"/>
        <v>491783.71</v>
      </c>
      <c r="G3812" s="872">
        <v>480726.99</v>
      </c>
      <c r="J3812" s="840" t="s">
        <v>15822</v>
      </c>
      <c r="K3812" s="848">
        <f>IFERROR(VLOOKUP(J3812,REAJUSTE!A:AA,27,FALSE),"")</f>
        <v>1.0229999999999999</v>
      </c>
    </row>
    <row r="3813" spans="1:11" ht="15" x14ac:dyDescent="0.2">
      <c r="A3813" s="862">
        <v>2607207</v>
      </c>
      <c r="B3813" s="863" t="s">
        <v>2574</v>
      </c>
      <c r="C3813" s="862" t="s">
        <v>61</v>
      </c>
      <c r="D3813" s="802">
        <f t="shared" si="59"/>
        <v>177.47</v>
      </c>
      <c r="G3813" s="872">
        <v>173.48</v>
      </c>
      <c r="J3813" s="840" t="s">
        <v>15822</v>
      </c>
      <c r="K3813" s="848">
        <f>IFERROR(VLOOKUP(J3813,REAJUSTE!A:AA,27,FALSE),"")</f>
        <v>1.0229999999999999</v>
      </c>
    </row>
    <row r="3814" spans="1:11" ht="18" x14ac:dyDescent="0.2">
      <c r="A3814" s="862">
        <v>2607206</v>
      </c>
      <c r="B3814" s="863" t="s">
        <v>8539</v>
      </c>
      <c r="C3814" s="862" t="s">
        <v>61</v>
      </c>
      <c r="D3814" s="802">
        <f t="shared" si="59"/>
        <v>172.81</v>
      </c>
      <c r="G3814" s="872">
        <v>168.93</v>
      </c>
      <c r="J3814" s="840" t="s">
        <v>15822</v>
      </c>
      <c r="K3814" s="848">
        <f>IFERROR(VLOOKUP(J3814,REAJUSTE!A:AA,27,FALSE),"")</f>
        <v>1.0229999999999999</v>
      </c>
    </row>
    <row r="3815" spans="1:11" ht="18" x14ac:dyDescent="0.2">
      <c r="A3815" s="862">
        <v>2607344</v>
      </c>
      <c r="B3815" s="863" t="s">
        <v>8540</v>
      </c>
      <c r="C3815" s="862" t="s">
        <v>587</v>
      </c>
      <c r="D3815" s="802">
        <f t="shared" si="59"/>
        <v>237.17</v>
      </c>
      <c r="G3815" s="872">
        <v>231.84</v>
      </c>
      <c r="J3815" s="840" t="s">
        <v>15822</v>
      </c>
      <c r="K3815" s="848">
        <f>IFERROR(VLOOKUP(J3815,REAJUSTE!A:AA,27,FALSE),"")</f>
        <v>1.0229999999999999</v>
      </c>
    </row>
    <row r="3816" spans="1:11" ht="18" x14ac:dyDescent="0.2">
      <c r="A3816" s="862">
        <v>2607339</v>
      </c>
      <c r="B3816" s="863" t="s">
        <v>8541</v>
      </c>
      <c r="C3816" s="862" t="s">
        <v>587</v>
      </c>
      <c r="D3816" s="802">
        <f t="shared" si="59"/>
        <v>162.94</v>
      </c>
      <c r="G3816" s="872">
        <v>159.28</v>
      </c>
      <c r="J3816" s="840" t="s">
        <v>15822</v>
      </c>
      <c r="K3816" s="848">
        <f>IFERROR(VLOOKUP(J3816,REAJUSTE!A:AA,27,FALSE),"")</f>
        <v>1.0229999999999999</v>
      </c>
    </row>
    <row r="3817" spans="1:11" ht="18" x14ac:dyDescent="0.2">
      <c r="A3817" s="862">
        <v>2607349</v>
      </c>
      <c r="B3817" s="863" t="s">
        <v>8542</v>
      </c>
      <c r="C3817" s="862" t="s">
        <v>587</v>
      </c>
      <c r="D3817" s="802">
        <f t="shared" si="59"/>
        <v>362.12</v>
      </c>
      <c r="G3817" s="872">
        <v>353.98</v>
      </c>
      <c r="J3817" s="840" t="s">
        <v>15822</v>
      </c>
      <c r="K3817" s="848">
        <f>IFERROR(VLOOKUP(J3817,REAJUSTE!A:AA,27,FALSE),"")</f>
        <v>1.0229999999999999</v>
      </c>
    </row>
    <row r="3818" spans="1:11" ht="18" x14ac:dyDescent="0.2">
      <c r="A3818" s="862">
        <v>2607345</v>
      </c>
      <c r="B3818" s="863" t="s">
        <v>8543</v>
      </c>
      <c r="C3818" s="862" t="s">
        <v>587</v>
      </c>
      <c r="D3818" s="802">
        <f t="shared" si="59"/>
        <v>270.63</v>
      </c>
      <c r="G3818" s="872">
        <v>264.55</v>
      </c>
      <c r="J3818" s="840" t="s">
        <v>15822</v>
      </c>
      <c r="K3818" s="848">
        <f>IFERROR(VLOOKUP(J3818,REAJUSTE!A:AA,27,FALSE),"")</f>
        <v>1.0229999999999999</v>
      </c>
    </row>
    <row r="3819" spans="1:11" ht="18" x14ac:dyDescent="0.2">
      <c r="A3819" s="862">
        <v>2607340</v>
      </c>
      <c r="B3819" s="863" t="s">
        <v>8544</v>
      </c>
      <c r="C3819" s="862" t="s">
        <v>587</v>
      </c>
      <c r="D3819" s="802">
        <f t="shared" si="59"/>
        <v>186.03</v>
      </c>
      <c r="G3819" s="872">
        <v>181.85</v>
      </c>
      <c r="J3819" s="840" t="s">
        <v>15822</v>
      </c>
      <c r="K3819" s="848">
        <f>IFERROR(VLOOKUP(J3819,REAJUSTE!A:AA,27,FALSE),"")</f>
        <v>1.0229999999999999</v>
      </c>
    </row>
    <row r="3820" spans="1:11" ht="18" x14ac:dyDescent="0.2">
      <c r="A3820" s="862">
        <v>2607350</v>
      </c>
      <c r="B3820" s="863" t="s">
        <v>8545</v>
      </c>
      <c r="C3820" s="862" t="s">
        <v>587</v>
      </c>
      <c r="D3820" s="802">
        <f t="shared" si="59"/>
        <v>413.62</v>
      </c>
      <c r="G3820" s="872">
        <v>404.33</v>
      </c>
      <c r="J3820" s="840" t="s">
        <v>15822</v>
      </c>
      <c r="K3820" s="848">
        <f>IFERROR(VLOOKUP(J3820,REAJUSTE!A:AA,27,FALSE),"")</f>
        <v>1.0229999999999999</v>
      </c>
    </row>
    <row r="3821" spans="1:11" ht="18" x14ac:dyDescent="0.2">
      <c r="A3821" s="862">
        <v>2607346</v>
      </c>
      <c r="B3821" s="863" t="s">
        <v>8546</v>
      </c>
      <c r="C3821" s="862" t="s">
        <v>587</v>
      </c>
      <c r="D3821" s="802">
        <f t="shared" si="59"/>
        <v>314.33</v>
      </c>
      <c r="G3821" s="872">
        <v>307.27</v>
      </c>
      <c r="J3821" s="840" t="s">
        <v>15822</v>
      </c>
      <c r="K3821" s="848">
        <f>IFERROR(VLOOKUP(J3821,REAJUSTE!A:AA,27,FALSE),"")</f>
        <v>1.0229999999999999</v>
      </c>
    </row>
    <row r="3822" spans="1:11" ht="18" x14ac:dyDescent="0.2">
      <c r="A3822" s="862">
        <v>2607341</v>
      </c>
      <c r="B3822" s="863" t="s">
        <v>8547</v>
      </c>
      <c r="C3822" s="862" t="s">
        <v>587</v>
      </c>
      <c r="D3822" s="802">
        <f t="shared" si="59"/>
        <v>219.47</v>
      </c>
      <c r="G3822" s="872">
        <v>214.54</v>
      </c>
      <c r="J3822" s="840" t="s">
        <v>15822</v>
      </c>
      <c r="K3822" s="848">
        <f>IFERROR(VLOOKUP(J3822,REAJUSTE!A:AA,27,FALSE),"")</f>
        <v>1.0229999999999999</v>
      </c>
    </row>
    <row r="3823" spans="1:11" ht="18" x14ac:dyDescent="0.2">
      <c r="A3823" s="862">
        <v>2607351</v>
      </c>
      <c r="B3823" s="863" t="s">
        <v>8548</v>
      </c>
      <c r="C3823" s="862" t="s">
        <v>587</v>
      </c>
      <c r="D3823" s="802">
        <f t="shared" si="59"/>
        <v>480.48</v>
      </c>
      <c r="G3823" s="872">
        <v>469.68</v>
      </c>
      <c r="J3823" s="840" t="s">
        <v>15822</v>
      </c>
      <c r="K3823" s="848">
        <f>IFERROR(VLOOKUP(J3823,REAJUSTE!A:AA,27,FALSE),"")</f>
        <v>1.0229999999999999</v>
      </c>
    </row>
    <row r="3824" spans="1:11" ht="18" x14ac:dyDescent="0.2">
      <c r="A3824" s="862">
        <v>2607347</v>
      </c>
      <c r="B3824" s="863" t="s">
        <v>8549</v>
      </c>
      <c r="C3824" s="862" t="s">
        <v>587</v>
      </c>
      <c r="D3824" s="802">
        <f t="shared" si="59"/>
        <v>414.73</v>
      </c>
      <c r="G3824" s="872">
        <v>405.41</v>
      </c>
      <c r="J3824" s="840" t="s">
        <v>15822</v>
      </c>
      <c r="K3824" s="848">
        <f>IFERROR(VLOOKUP(J3824,REAJUSTE!A:AA,27,FALSE),"")</f>
        <v>1.0229999999999999</v>
      </c>
    </row>
    <row r="3825" spans="1:11" ht="18" x14ac:dyDescent="0.2">
      <c r="A3825" s="862">
        <v>2607342</v>
      </c>
      <c r="B3825" s="863" t="s">
        <v>8550</v>
      </c>
      <c r="C3825" s="862" t="s">
        <v>587</v>
      </c>
      <c r="D3825" s="802">
        <f t="shared" si="59"/>
        <v>270.63</v>
      </c>
      <c r="G3825" s="872">
        <v>264.55</v>
      </c>
      <c r="J3825" s="840" t="s">
        <v>15822</v>
      </c>
      <c r="K3825" s="848">
        <f>IFERROR(VLOOKUP(J3825,REAJUSTE!A:AA,27,FALSE),"")</f>
        <v>1.0229999999999999</v>
      </c>
    </row>
    <row r="3826" spans="1:11" ht="18" x14ac:dyDescent="0.2">
      <c r="A3826" s="862">
        <v>2607352</v>
      </c>
      <c r="B3826" s="863" t="s">
        <v>8551</v>
      </c>
      <c r="C3826" s="862" t="s">
        <v>587</v>
      </c>
      <c r="D3826" s="802">
        <f t="shared" si="59"/>
        <v>632.17999999999995</v>
      </c>
      <c r="G3826" s="872">
        <v>617.97</v>
      </c>
      <c r="J3826" s="840" t="s">
        <v>15822</v>
      </c>
      <c r="K3826" s="848">
        <f>IFERROR(VLOOKUP(J3826,REAJUSTE!A:AA,27,FALSE),"")</f>
        <v>1.0229999999999999</v>
      </c>
    </row>
    <row r="3827" spans="1:11" ht="18" x14ac:dyDescent="0.2">
      <c r="A3827" s="862">
        <v>2607343</v>
      </c>
      <c r="B3827" s="863" t="s">
        <v>8552</v>
      </c>
      <c r="C3827" s="862" t="s">
        <v>587</v>
      </c>
      <c r="D3827" s="802">
        <f t="shared" si="59"/>
        <v>190.42</v>
      </c>
      <c r="G3827" s="872">
        <v>186.14</v>
      </c>
      <c r="J3827" s="840" t="s">
        <v>15822</v>
      </c>
      <c r="K3827" s="848">
        <f>IFERROR(VLOOKUP(J3827,REAJUSTE!A:AA,27,FALSE),"")</f>
        <v>1.0229999999999999</v>
      </c>
    </row>
    <row r="3828" spans="1:11" ht="18" x14ac:dyDescent="0.2">
      <c r="A3828" s="862">
        <v>2607338</v>
      </c>
      <c r="B3828" s="863" t="s">
        <v>8553</v>
      </c>
      <c r="C3828" s="862" t="s">
        <v>587</v>
      </c>
      <c r="D3828" s="802">
        <f t="shared" si="59"/>
        <v>139.33000000000001</v>
      </c>
      <c r="G3828" s="872">
        <v>136.19999999999999</v>
      </c>
      <c r="J3828" s="840" t="s">
        <v>15822</v>
      </c>
      <c r="K3828" s="848">
        <f>IFERROR(VLOOKUP(J3828,REAJUSTE!A:AA,27,FALSE),"")</f>
        <v>1.0229999999999999</v>
      </c>
    </row>
    <row r="3829" spans="1:11" ht="18" x14ac:dyDescent="0.2">
      <c r="A3829" s="862">
        <v>2607348</v>
      </c>
      <c r="B3829" s="863" t="s">
        <v>8554</v>
      </c>
      <c r="C3829" s="862" t="s">
        <v>587</v>
      </c>
      <c r="D3829" s="802">
        <f t="shared" si="59"/>
        <v>290.92</v>
      </c>
      <c r="G3829" s="872">
        <v>284.38</v>
      </c>
      <c r="J3829" s="840" t="s">
        <v>15822</v>
      </c>
      <c r="K3829" s="848">
        <f>IFERROR(VLOOKUP(J3829,REAJUSTE!A:AA,27,FALSE),"")</f>
        <v>1.0229999999999999</v>
      </c>
    </row>
    <row r="3830" spans="1:11" ht="18" x14ac:dyDescent="0.2">
      <c r="A3830" s="862">
        <v>2607329</v>
      </c>
      <c r="B3830" s="863" t="s">
        <v>8555</v>
      </c>
      <c r="C3830" s="862" t="s">
        <v>587</v>
      </c>
      <c r="D3830" s="802">
        <f t="shared" si="59"/>
        <v>541.75</v>
      </c>
      <c r="G3830" s="872">
        <v>529.57000000000005</v>
      </c>
      <c r="J3830" s="840" t="s">
        <v>15822</v>
      </c>
      <c r="K3830" s="848">
        <f>IFERROR(VLOOKUP(J3830,REAJUSTE!A:AA,27,FALSE),"")</f>
        <v>1.0229999999999999</v>
      </c>
    </row>
    <row r="3831" spans="1:11" ht="18" x14ac:dyDescent="0.2">
      <c r="A3831" s="862">
        <v>2607324</v>
      </c>
      <c r="B3831" s="863" t="s">
        <v>8556</v>
      </c>
      <c r="C3831" s="862" t="s">
        <v>587</v>
      </c>
      <c r="D3831" s="802">
        <f t="shared" si="59"/>
        <v>369.86</v>
      </c>
      <c r="G3831" s="872">
        <v>361.55</v>
      </c>
      <c r="J3831" s="840" t="s">
        <v>15822</v>
      </c>
      <c r="K3831" s="848">
        <f>IFERROR(VLOOKUP(J3831,REAJUSTE!A:AA,27,FALSE),"")</f>
        <v>1.0229999999999999</v>
      </c>
    </row>
    <row r="3832" spans="1:11" ht="18" x14ac:dyDescent="0.2">
      <c r="A3832" s="862">
        <v>2607334</v>
      </c>
      <c r="B3832" s="863" t="s">
        <v>8557</v>
      </c>
      <c r="C3832" s="862" t="s">
        <v>587</v>
      </c>
      <c r="D3832" s="802">
        <f t="shared" si="59"/>
        <v>785.46</v>
      </c>
      <c r="G3832" s="872">
        <v>767.81</v>
      </c>
      <c r="J3832" s="840" t="s">
        <v>15822</v>
      </c>
      <c r="K3832" s="848">
        <f>IFERROR(VLOOKUP(J3832,REAJUSTE!A:AA,27,FALSE),"")</f>
        <v>1.0229999999999999</v>
      </c>
    </row>
    <row r="3833" spans="1:11" ht="18" x14ac:dyDescent="0.2">
      <c r="A3833" s="862">
        <v>2607330</v>
      </c>
      <c r="B3833" s="863" t="s">
        <v>8558</v>
      </c>
      <c r="C3833" s="862" t="s">
        <v>587</v>
      </c>
      <c r="D3833" s="802">
        <f t="shared" si="59"/>
        <v>619.48</v>
      </c>
      <c r="G3833" s="872">
        <v>605.55999999999995</v>
      </c>
      <c r="J3833" s="840" t="s">
        <v>15822</v>
      </c>
      <c r="K3833" s="848">
        <f>IFERROR(VLOOKUP(J3833,REAJUSTE!A:AA,27,FALSE),"")</f>
        <v>1.0229999999999999</v>
      </c>
    </row>
    <row r="3834" spans="1:11" ht="18" x14ac:dyDescent="0.2">
      <c r="A3834" s="862">
        <v>2607325</v>
      </c>
      <c r="B3834" s="863" t="s">
        <v>8559</v>
      </c>
      <c r="C3834" s="862" t="s">
        <v>587</v>
      </c>
      <c r="D3834" s="802">
        <f t="shared" si="59"/>
        <v>424.75</v>
      </c>
      <c r="G3834" s="872">
        <v>415.21</v>
      </c>
      <c r="J3834" s="840" t="s">
        <v>15822</v>
      </c>
      <c r="K3834" s="848">
        <f>IFERROR(VLOOKUP(J3834,REAJUSTE!A:AA,27,FALSE),"")</f>
        <v>1.0229999999999999</v>
      </c>
    </row>
    <row r="3835" spans="1:11" ht="18" x14ac:dyDescent="0.2">
      <c r="A3835" s="862">
        <v>2607335</v>
      </c>
      <c r="B3835" s="863" t="s">
        <v>8560</v>
      </c>
      <c r="C3835" s="862" t="s">
        <v>587</v>
      </c>
      <c r="D3835" s="802">
        <f t="shared" si="59"/>
        <v>897.54</v>
      </c>
      <c r="G3835" s="872">
        <v>877.37</v>
      </c>
      <c r="J3835" s="840" t="s">
        <v>15822</v>
      </c>
      <c r="K3835" s="848">
        <f>IFERROR(VLOOKUP(J3835,REAJUSTE!A:AA,27,FALSE),"")</f>
        <v>1.0229999999999999</v>
      </c>
    </row>
    <row r="3836" spans="1:11" ht="18" x14ac:dyDescent="0.2">
      <c r="A3836" s="862">
        <v>2607331</v>
      </c>
      <c r="B3836" s="863" t="s">
        <v>8561</v>
      </c>
      <c r="C3836" s="862" t="s">
        <v>587</v>
      </c>
      <c r="D3836" s="802">
        <f t="shared" si="59"/>
        <v>720.17</v>
      </c>
      <c r="G3836" s="872">
        <v>703.98</v>
      </c>
      <c r="J3836" s="840" t="s">
        <v>15822</v>
      </c>
      <c r="K3836" s="848">
        <f>IFERROR(VLOOKUP(J3836,REAJUSTE!A:AA,27,FALSE),"")</f>
        <v>1.0229999999999999</v>
      </c>
    </row>
    <row r="3837" spans="1:11" ht="18" x14ac:dyDescent="0.2">
      <c r="A3837" s="862">
        <v>2607326</v>
      </c>
      <c r="B3837" s="863" t="s">
        <v>8562</v>
      </c>
      <c r="C3837" s="862" t="s">
        <v>587</v>
      </c>
      <c r="D3837" s="802">
        <f t="shared" si="59"/>
        <v>502.48</v>
      </c>
      <c r="G3837" s="872">
        <v>491.19</v>
      </c>
      <c r="J3837" s="840" t="s">
        <v>15822</v>
      </c>
      <c r="K3837" s="848">
        <f>IFERROR(VLOOKUP(J3837,REAJUSTE!A:AA,27,FALSE),"")</f>
        <v>1.0229999999999999</v>
      </c>
    </row>
    <row r="3838" spans="1:11" ht="18" x14ac:dyDescent="0.2">
      <c r="A3838" s="862">
        <v>2607336</v>
      </c>
      <c r="B3838" s="863" t="s">
        <v>8563</v>
      </c>
      <c r="C3838" s="862" t="s">
        <v>587</v>
      </c>
      <c r="D3838" s="802">
        <f t="shared" si="59"/>
        <v>1044.04</v>
      </c>
      <c r="G3838" s="872">
        <v>1020.57</v>
      </c>
      <c r="J3838" s="840" t="s">
        <v>15822</v>
      </c>
      <c r="K3838" s="848">
        <f>IFERROR(VLOOKUP(J3838,REAJUSTE!A:AA,27,FALSE),"")</f>
        <v>1.0229999999999999</v>
      </c>
    </row>
    <row r="3839" spans="1:11" ht="18" x14ac:dyDescent="0.2">
      <c r="A3839" s="862">
        <v>2607332</v>
      </c>
      <c r="B3839" s="863" t="s">
        <v>8564</v>
      </c>
      <c r="C3839" s="862" t="s">
        <v>587</v>
      </c>
      <c r="D3839" s="802">
        <f t="shared" si="59"/>
        <v>953.43</v>
      </c>
      <c r="G3839" s="872">
        <v>932</v>
      </c>
      <c r="J3839" s="840" t="s">
        <v>15822</v>
      </c>
      <c r="K3839" s="848">
        <f>IFERROR(VLOOKUP(J3839,REAJUSTE!A:AA,27,FALSE),"")</f>
        <v>1.0229999999999999</v>
      </c>
    </row>
    <row r="3840" spans="1:11" ht="18" x14ac:dyDescent="0.2">
      <c r="A3840" s="862">
        <v>2607327</v>
      </c>
      <c r="B3840" s="863" t="s">
        <v>8565</v>
      </c>
      <c r="C3840" s="862" t="s">
        <v>587</v>
      </c>
      <c r="D3840" s="802">
        <f t="shared" si="59"/>
        <v>619.48</v>
      </c>
      <c r="G3840" s="872">
        <v>605.55999999999995</v>
      </c>
      <c r="J3840" s="840" t="s">
        <v>15822</v>
      </c>
      <c r="K3840" s="848">
        <f>IFERROR(VLOOKUP(J3840,REAJUSTE!A:AA,27,FALSE),"")</f>
        <v>1.0229999999999999</v>
      </c>
    </row>
    <row r="3841" spans="1:11" ht="18" x14ac:dyDescent="0.2">
      <c r="A3841" s="862">
        <v>2607337</v>
      </c>
      <c r="B3841" s="863" t="s">
        <v>8566</v>
      </c>
      <c r="C3841" s="862" t="s">
        <v>587</v>
      </c>
      <c r="D3841" s="802">
        <f t="shared" si="59"/>
        <v>1380.36</v>
      </c>
      <c r="G3841" s="872">
        <v>1349.33</v>
      </c>
      <c r="J3841" s="840" t="s">
        <v>15822</v>
      </c>
      <c r="K3841" s="848">
        <f>IFERROR(VLOOKUP(J3841,REAJUSTE!A:AA,27,FALSE),"")</f>
        <v>1.0229999999999999</v>
      </c>
    </row>
    <row r="3842" spans="1:11" ht="18" x14ac:dyDescent="0.2">
      <c r="A3842" s="862">
        <v>2607328</v>
      </c>
      <c r="B3842" s="863" t="s">
        <v>8567</v>
      </c>
      <c r="C3842" s="862" t="s">
        <v>587</v>
      </c>
      <c r="D3842" s="802">
        <f t="shared" si="59"/>
        <v>434.58</v>
      </c>
      <c r="G3842" s="872">
        <v>424.81</v>
      </c>
      <c r="J3842" s="840" t="s">
        <v>15822</v>
      </c>
      <c r="K3842" s="848">
        <f>IFERROR(VLOOKUP(J3842,REAJUSTE!A:AA,27,FALSE),"")</f>
        <v>1.0229999999999999</v>
      </c>
    </row>
    <row r="3843" spans="1:11" ht="18" x14ac:dyDescent="0.2">
      <c r="A3843" s="862">
        <v>2607323</v>
      </c>
      <c r="B3843" s="863" t="s">
        <v>8568</v>
      </c>
      <c r="C3843" s="862" t="s">
        <v>587</v>
      </c>
      <c r="D3843" s="802">
        <f t="shared" si="59"/>
        <v>317.52</v>
      </c>
      <c r="G3843" s="872">
        <v>310.39</v>
      </c>
      <c r="J3843" s="840" t="s">
        <v>15822</v>
      </c>
      <c r="K3843" s="848">
        <f>IFERROR(VLOOKUP(J3843,REAJUSTE!A:AA,27,FALSE),"")</f>
        <v>1.0229999999999999</v>
      </c>
    </row>
    <row r="3844" spans="1:11" ht="18" x14ac:dyDescent="0.2">
      <c r="A3844" s="862">
        <v>2607333</v>
      </c>
      <c r="B3844" s="863" t="s">
        <v>8569</v>
      </c>
      <c r="C3844" s="862" t="s">
        <v>587</v>
      </c>
      <c r="D3844" s="802">
        <f t="shared" si="59"/>
        <v>629.23</v>
      </c>
      <c r="G3844" s="872">
        <v>615.09</v>
      </c>
      <c r="J3844" s="840" t="s">
        <v>15822</v>
      </c>
      <c r="K3844" s="848">
        <f>IFERROR(VLOOKUP(J3844,REAJUSTE!A:AA,27,FALSE),"")</f>
        <v>1.0229999999999999</v>
      </c>
    </row>
    <row r="3845" spans="1:11" ht="15" x14ac:dyDescent="0.2">
      <c r="A3845" s="862">
        <v>2607106</v>
      </c>
      <c r="B3845" s="863" t="s">
        <v>8570</v>
      </c>
      <c r="C3845" s="862" t="s">
        <v>8571</v>
      </c>
      <c r="D3845" s="802">
        <f t="shared" si="59"/>
        <v>91703.76</v>
      </c>
      <c r="G3845" s="872">
        <v>89642</v>
      </c>
      <c r="J3845" s="840" t="s">
        <v>15822</v>
      </c>
      <c r="K3845" s="848">
        <f>IFERROR(VLOOKUP(J3845,REAJUSTE!A:AA,27,FALSE),"")</f>
        <v>1.0229999999999999</v>
      </c>
    </row>
    <row r="3846" spans="1:11" ht="15" x14ac:dyDescent="0.2">
      <c r="A3846" s="862">
        <v>2607102</v>
      </c>
      <c r="B3846" s="863" t="s">
        <v>8572</v>
      </c>
      <c r="C3846" s="862" t="s">
        <v>8571</v>
      </c>
      <c r="D3846" s="802">
        <f t="shared" si="59"/>
        <v>45194.5</v>
      </c>
      <c r="G3846" s="872">
        <v>44178.400000000001</v>
      </c>
      <c r="J3846" s="840" t="s">
        <v>15822</v>
      </c>
      <c r="K3846" s="848">
        <f>IFERROR(VLOOKUP(J3846,REAJUSTE!A:AA,27,FALSE),"")</f>
        <v>1.0229999999999999</v>
      </c>
    </row>
    <row r="3847" spans="1:11" ht="15" x14ac:dyDescent="0.2">
      <c r="A3847" s="862">
        <v>2607261</v>
      </c>
      <c r="B3847" s="863" t="s">
        <v>8573</v>
      </c>
      <c r="C3847" s="862" t="s">
        <v>8571</v>
      </c>
      <c r="D3847" s="802">
        <f t="shared" si="59"/>
        <v>91703.76</v>
      </c>
      <c r="G3847" s="872">
        <v>89642</v>
      </c>
      <c r="J3847" s="840" t="s">
        <v>15822</v>
      </c>
      <c r="K3847" s="848">
        <f>IFERROR(VLOOKUP(J3847,REAJUSTE!A:AA,27,FALSE),"")</f>
        <v>1.0229999999999999</v>
      </c>
    </row>
    <row r="3848" spans="1:11" ht="15" x14ac:dyDescent="0.2">
      <c r="A3848" s="862">
        <v>2607107</v>
      </c>
      <c r="B3848" s="863" t="s">
        <v>8574</v>
      </c>
      <c r="C3848" s="862" t="s">
        <v>8571</v>
      </c>
      <c r="D3848" s="802">
        <f t="shared" si="59"/>
        <v>104664.82</v>
      </c>
      <c r="G3848" s="872">
        <v>102311.66</v>
      </c>
      <c r="J3848" s="840" t="s">
        <v>15822</v>
      </c>
      <c r="K3848" s="848">
        <f>IFERROR(VLOOKUP(J3848,REAJUSTE!A:AA,27,FALSE),"")</f>
        <v>1.0229999999999999</v>
      </c>
    </row>
    <row r="3849" spans="1:11" ht="15" x14ac:dyDescent="0.2">
      <c r="A3849" s="862">
        <v>2607103</v>
      </c>
      <c r="B3849" s="863" t="s">
        <v>8575</v>
      </c>
      <c r="C3849" s="862" t="s">
        <v>8571</v>
      </c>
      <c r="D3849" s="802">
        <f t="shared" si="59"/>
        <v>51436.66</v>
      </c>
      <c r="G3849" s="872">
        <v>50280.22</v>
      </c>
      <c r="J3849" s="840" t="s">
        <v>15822</v>
      </c>
      <c r="K3849" s="848">
        <f>IFERROR(VLOOKUP(J3849,REAJUSTE!A:AA,27,FALSE),"")</f>
        <v>1.0229999999999999</v>
      </c>
    </row>
    <row r="3850" spans="1:11" ht="15" x14ac:dyDescent="0.2">
      <c r="A3850" s="862">
        <v>2607262</v>
      </c>
      <c r="B3850" s="863" t="s">
        <v>8576</v>
      </c>
      <c r="C3850" s="862" t="s">
        <v>8571</v>
      </c>
      <c r="D3850" s="802">
        <f t="shared" si="59"/>
        <v>104664.82</v>
      </c>
      <c r="G3850" s="872">
        <v>102311.66</v>
      </c>
      <c r="J3850" s="840" t="s">
        <v>15822</v>
      </c>
      <c r="K3850" s="848">
        <f>IFERROR(VLOOKUP(J3850,REAJUSTE!A:AA,27,FALSE),"")</f>
        <v>1.0229999999999999</v>
      </c>
    </row>
    <row r="3851" spans="1:11" ht="15" x14ac:dyDescent="0.2">
      <c r="A3851" s="862">
        <v>2607108</v>
      </c>
      <c r="B3851" s="863" t="s">
        <v>8577</v>
      </c>
      <c r="C3851" s="862" t="s">
        <v>8571</v>
      </c>
      <c r="D3851" s="802">
        <f t="shared" ref="D3851:D3914" si="60">TRUNC(G3851*K3851,2)</f>
        <v>121921.83</v>
      </c>
      <c r="G3851" s="872">
        <v>119180.68</v>
      </c>
      <c r="J3851" s="840" t="s">
        <v>15822</v>
      </c>
      <c r="K3851" s="848">
        <f>IFERROR(VLOOKUP(J3851,REAJUSTE!A:AA,27,FALSE),"")</f>
        <v>1.0229999999999999</v>
      </c>
    </row>
    <row r="3852" spans="1:11" ht="15" x14ac:dyDescent="0.2">
      <c r="A3852" s="862">
        <v>2607104</v>
      </c>
      <c r="B3852" s="863" t="s">
        <v>8578</v>
      </c>
      <c r="C3852" s="862" t="s">
        <v>8571</v>
      </c>
      <c r="D3852" s="802">
        <f t="shared" si="60"/>
        <v>60775.38</v>
      </c>
      <c r="G3852" s="872">
        <v>59408.98</v>
      </c>
      <c r="J3852" s="840" t="s">
        <v>15822</v>
      </c>
      <c r="K3852" s="848">
        <f>IFERROR(VLOOKUP(J3852,REAJUSTE!A:AA,27,FALSE),"")</f>
        <v>1.0229999999999999</v>
      </c>
    </row>
    <row r="3853" spans="1:11" ht="15" x14ac:dyDescent="0.2">
      <c r="A3853" s="862">
        <v>2607263</v>
      </c>
      <c r="B3853" s="863" t="s">
        <v>8579</v>
      </c>
      <c r="C3853" s="862" t="s">
        <v>8571</v>
      </c>
      <c r="D3853" s="802">
        <f t="shared" si="60"/>
        <v>121921.83</v>
      </c>
      <c r="G3853" s="872">
        <v>119180.68</v>
      </c>
      <c r="J3853" s="840" t="s">
        <v>15822</v>
      </c>
      <c r="K3853" s="848">
        <f>IFERROR(VLOOKUP(J3853,REAJUSTE!A:AA,27,FALSE),"")</f>
        <v>1.0229999999999999</v>
      </c>
    </row>
    <row r="3854" spans="1:11" ht="15" x14ac:dyDescent="0.2">
      <c r="A3854" s="862">
        <v>2607109</v>
      </c>
      <c r="B3854" s="863" t="s">
        <v>8580</v>
      </c>
      <c r="C3854" s="862" t="s">
        <v>8571</v>
      </c>
      <c r="D3854" s="802">
        <f t="shared" si="60"/>
        <v>160756.16</v>
      </c>
      <c r="G3854" s="872">
        <v>157141.9</v>
      </c>
      <c r="J3854" s="840" t="s">
        <v>15822</v>
      </c>
      <c r="K3854" s="848">
        <f>IFERROR(VLOOKUP(J3854,REAJUSTE!A:AA,27,FALSE),"")</f>
        <v>1.0229999999999999</v>
      </c>
    </row>
    <row r="3855" spans="1:11" ht="15" x14ac:dyDescent="0.2">
      <c r="A3855" s="862">
        <v>2607105</v>
      </c>
      <c r="B3855" s="863" t="s">
        <v>8581</v>
      </c>
      <c r="C3855" s="862" t="s">
        <v>8571</v>
      </c>
      <c r="D3855" s="802">
        <f t="shared" si="60"/>
        <v>75582.14</v>
      </c>
      <c r="G3855" s="872">
        <v>73882.84</v>
      </c>
      <c r="J3855" s="840" t="s">
        <v>15822</v>
      </c>
      <c r="K3855" s="848">
        <f>IFERROR(VLOOKUP(J3855,REAJUSTE!A:AA,27,FALSE),"")</f>
        <v>1.0229999999999999</v>
      </c>
    </row>
    <row r="3856" spans="1:11" ht="15" x14ac:dyDescent="0.2">
      <c r="A3856" s="862">
        <v>2607264</v>
      </c>
      <c r="B3856" s="863" t="s">
        <v>8582</v>
      </c>
      <c r="C3856" s="862" t="s">
        <v>8571</v>
      </c>
      <c r="D3856" s="802">
        <f t="shared" si="60"/>
        <v>160756.16</v>
      </c>
      <c r="G3856" s="872">
        <v>157141.9</v>
      </c>
      <c r="J3856" s="840" t="s">
        <v>15822</v>
      </c>
      <c r="K3856" s="848">
        <f>IFERROR(VLOOKUP(J3856,REAJUSTE!A:AA,27,FALSE),"")</f>
        <v>1.0229999999999999</v>
      </c>
    </row>
    <row r="3857" spans="1:11" ht="15" x14ac:dyDescent="0.2">
      <c r="A3857" s="862">
        <v>2607093</v>
      </c>
      <c r="B3857" s="863" t="s">
        <v>8583</v>
      </c>
      <c r="C3857" s="862" t="s">
        <v>8571</v>
      </c>
      <c r="D3857" s="802">
        <f t="shared" si="60"/>
        <v>48085.47</v>
      </c>
      <c r="G3857" s="872">
        <v>47004.37</v>
      </c>
      <c r="J3857" s="840" t="s">
        <v>15822</v>
      </c>
      <c r="K3857" s="848">
        <f>IFERROR(VLOOKUP(J3857,REAJUSTE!A:AA,27,FALSE),"")</f>
        <v>1.0229999999999999</v>
      </c>
    </row>
    <row r="3858" spans="1:11" ht="15" x14ac:dyDescent="0.2">
      <c r="A3858" s="862">
        <v>2607088</v>
      </c>
      <c r="B3858" s="863" t="s">
        <v>8584</v>
      </c>
      <c r="C3858" s="862" t="s">
        <v>8571</v>
      </c>
      <c r="D3858" s="802">
        <f t="shared" si="60"/>
        <v>19845.97</v>
      </c>
      <c r="G3858" s="872">
        <v>19399.78</v>
      </c>
      <c r="J3858" s="840" t="s">
        <v>15822</v>
      </c>
      <c r="K3858" s="848">
        <f>IFERROR(VLOOKUP(J3858,REAJUSTE!A:AA,27,FALSE),"")</f>
        <v>1.0229999999999999</v>
      </c>
    </row>
    <row r="3859" spans="1:11" ht="15" x14ac:dyDescent="0.2">
      <c r="A3859" s="862">
        <v>2607098</v>
      </c>
      <c r="B3859" s="863" t="s">
        <v>8585</v>
      </c>
      <c r="C3859" s="862" t="s">
        <v>8571</v>
      </c>
      <c r="D3859" s="802">
        <f t="shared" si="60"/>
        <v>48430.239999999998</v>
      </c>
      <c r="G3859" s="872">
        <v>47341.39</v>
      </c>
      <c r="J3859" s="840" t="s">
        <v>15822</v>
      </c>
      <c r="K3859" s="848">
        <f>IFERROR(VLOOKUP(J3859,REAJUSTE!A:AA,27,FALSE),"")</f>
        <v>1.0229999999999999</v>
      </c>
    </row>
    <row r="3860" spans="1:11" ht="15" x14ac:dyDescent="0.2">
      <c r="A3860" s="862">
        <v>2607094</v>
      </c>
      <c r="B3860" s="863" t="s">
        <v>8586</v>
      </c>
      <c r="C3860" s="862" t="s">
        <v>8571</v>
      </c>
      <c r="D3860" s="802">
        <f t="shared" si="60"/>
        <v>54199.7</v>
      </c>
      <c r="G3860" s="872">
        <v>52981.14</v>
      </c>
      <c r="J3860" s="840" t="s">
        <v>15822</v>
      </c>
      <c r="K3860" s="848">
        <f>IFERROR(VLOOKUP(J3860,REAJUSTE!A:AA,27,FALSE),"")</f>
        <v>1.0229999999999999</v>
      </c>
    </row>
    <row r="3861" spans="1:11" ht="15" x14ac:dyDescent="0.2">
      <c r="A3861" s="862">
        <v>2607089</v>
      </c>
      <c r="B3861" s="863" t="s">
        <v>8587</v>
      </c>
      <c r="C3861" s="862" t="s">
        <v>8571</v>
      </c>
      <c r="D3861" s="802">
        <f t="shared" si="60"/>
        <v>22721.26</v>
      </c>
      <c r="G3861" s="872">
        <v>22210.43</v>
      </c>
      <c r="J3861" s="840" t="s">
        <v>15822</v>
      </c>
      <c r="K3861" s="848">
        <f>IFERROR(VLOOKUP(J3861,REAJUSTE!A:AA,27,FALSE),"")</f>
        <v>1.0229999999999999</v>
      </c>
    </row>
    <row r="3862" spans="1:11" ht="15" x14ac:dyDescent="0.2">
      <c r="A3862" s="862">
        <v>2607099</v>
      </c>
      <c r="B3862" s="863" t="s">
        <v>8588</v>
      </c>
      <c r="C3862" s="862" t="s">
        <v>8571</v>
      </c>
      <c r="D3862" s="802">
        <f t="shared" si="60"/>
        <v>54592.47</v>
      </c>
      <c r="G3862" s="872">
        <v>53365.08</v>
      </c>
      <c r="J3862" s="840" t="s">
        <v>15822</v>
      </c>
      <c r="K3862" s="848">
        <f>IFERROR(VLOOKUP(J3862,REAJUSTE!A:AA,27,FALSE),"")</f>
        <v>1.0229999999999999</v>
      </c>
    </row>
    <row r="3863" spans="1:11" ht="15" x14ac:dyDescent="0.2">
      <c r="A3863" s="862">
        <v>2607095</v>
      </c>
      <c r="B3863" s="863" t="s">
        <v>8589</v>
      </c>
      <c r="C3863" s="862" t="s">
        <v>8571</v>
      </c>
      <c r="D3863" s="802">
        <f t="shared" si="60"/>
        <v>63668.21</v>
      </c>
      <c r="G3863" s="872">
        <v>62236.77</v>
      </c>
      <c r="J3863" s="840" t="s">
        <v>15822</v>
      </c>
      <c r="K3863" s="848">
        <f>IFERROR(VLOOKUP(J3863,REAJUSTE!A:AA,27,FALSE),"")</f>
        <v>1.0229999999999999</v>
      </c>
    </row>
    <row r="3864" spans="1:11" ht="15" x14ac:dyDescent="0.2">
      <c r="A3864" s="862">
        <v>2607090</v>
      </c>
      <c r="B3864" s="863" t="s">
        <v>8590</v>
      </c>
      <c r="C3864" s="862" t="s">
        <v>8571</v>
      </c>
      <c r="D3864" s="802">
        <f t="shared" si="60"/>
        <v>27667.51</v>
      </c>
      <c r="G3864" s="872">
        <v>27045.47</v>
      </c>
      <c r="J3864" s="840" t="s">
        <v>15822</v>
      </c>
      <c r="K3864" s="848">
        <f>IFERROR(VLOOKUP(J3864,REAJUSTE!A:AA,27,FALSE),"")</f>
        <v>1.0229999999999999</v>
      </c>
    </row>
    <row r="3865" spans="1:11" ht="15" x14ac:dyDescent="0.2">
      <c r="A3865" s="862">
        <v>2607260</v>
      </c>
      <c r="B3865" s="863" t="s">
        <v>8591</v>
      </c>
      <c r="C3865" s="862" t="s">
        <v>8571</v>
      </c>
      <c r="D3865" s="802">
        <f t="shared" si="60"/>
        <v>64124.38</v>
      </c>
      <c r="G3865" s="872">
        <v>62682.68</v>
      </c>
      <c r="J3865" s="840" t="s">
        <v>15822</v>
      </c>
      <c r="K3865" s="848">
        <f>IFERROR(VLOOKUP(J3865,REAJUSTE!A:AA,27,FALSE),"")</f>
        <v>1.0229999999999999</v>
      </c>
    </row>
    <row r="3866" spans="1:11" ht="15" x14ac:dyDescent="0.2">
      <c r="A3866" s="862">
        <v>2607096</v>
      </c>
      <c r="B3866" s="863" t="s">
        <v>8592</v>
      </c>
      <c r="C3866" s="862" t="s">
        <v>8571</v>
      </c>
      <c r="D3866" s="802">
        <f t="shared" si="60"/>
        <v>83931.54</v>
      </c>
      <c r="G3866" s="872">
        <v>82044.52</v>
      </c>
      <c r="J3866" s="840" t="s">
        <v>15822</v>
      </c>
      <c r="K3866" s="848">
        <f>IFERROR(VLOOKUP(J3866,REAJUSTE!A:AA,27,FALSE),"")</f>
        <v>1.0229999999999999</v>
      </c>
    </row>
    <row r="3867" spans="1:11" ht="15" x14ac:dyDescent="0.2">
      <c r="A3867" s="862">
        <v>2607091</v>
      </c>
      <c r="B3867" s="863" t="s">
        <v>8593</v>
      </c>
      <c r="C3867" s="862" t="s">
        <v>8571</v>
      </c>
      <c r="D3867" s="802">
        <f t="shared" si="60"/>
        <v>34759.97</v>
      </c>
      <c r="G3867" s="872">
        <v>33978.47</v>
      </c>
      <c r="J3867" s="840" t="s">
        <v>15822</v>
      </c>
      <c r="K3867" s="848">
        <f>IFERROR(VLOOKUP(J3867,REAJUSTE!A:AA,27,FALSE),"")</f>
        <v>1.0229999999999999</v>
      </c>
    </row>
    <row r="3868" spans="1:11" ht="15" x14ac:dyDescent="0.2">
      <c r="A3868" s="862">
        <v>2607101</v>
      </c>
      <c r="B3868" s="863" t="s">
        <v>8594</v>
      </c>
      <c r="C3868" s="862" t="s">
        <v>8571</v>
      </c>
      <c r="D3868" s="802">
        <f t="shared" si="60"/>
        <v>84532.76</v>
      </c>
      <c r="G3868" s="872">
        <v>82632.22</v>
      </c>
      <c r="J3868" s="840" t="s">
        <v>15822</v>
      </c>
      <c r="K3868" s="848">
        <f>IFERROR(VLOOKUP(J3868,REAJUSTE!A:AA,27,FALSE),"")</f>
        <v>1.0229999999999999</v>
      </c>
    </row>
    <row r="3869" spans="1:11" ht="15" x14ac:dyDescent="0.2">
      <c r="A3869" s="862">
        <v>2607092</v>
      </c>
      <c r="B3869" s="863" t="s">
        <v>8595</v>
      </c>
      <c r="C3869" s="862" t="s">
        <v>8571</v>
      </c>
      <c r="D3869" s="802">
        <f t="shared" si="60"/>
        <v>38263.019999999997</v>
      </c>
      <c r="G3869" s="872">
        <v>37402.76</v>
      </c>
      <c r="J3869" s="840" t="s">
        <v>15822</v>
      </c>
      <c r="K3869" s="848">
        <f>IFERROR(VLOOKUP(J3869,REAJUSTE!A:AA,27,FALSE),"")</f>
        <v>1.0229999999999999</v>
      </c>
    </row>
    <row r="3870" spans="1:11" ht="15" x14ac:dyDescent="0.2">
      <c r="A3870" s="862">
        <v>2607087</v>
      </c>
      <c r="B3870" s="863" t="s">
        <v>8596</v>
      </c>
      <c r="C3870" s="862" t="s">
        <v>8571</v>
      </c>
      <c r="D3870" s="802">
        <f t="shared" si="60"/>
        <v>16565.11</v>
      </c>
      <c r="G3870" s="872">
        <v>16192.68</v>
      </c>
      <c r="J3870" s="840" t="s">
        <v>15822</v>
      </c>
      <c r="K3870" s="848">
        <f>IFERROR(VLOOKUP(J3870,REAJUSTE!A:AA,27,FALSE),"")</f>
        <v>1.0229999999999999</v>
      </c>
    </row>
    <row r="3871" spans="1:11" ht="15" x14ac:dyDescent="0.2">
      <c r="A3871" s="862">
        <v>2607097</v>
      </c>
      <c r="B3871" s="863" t="s">
        <v>8597</v>
      </c>
      <c r="C3871" s="862" t="s">
        <v>8571</v>
      </c>
      <c r="D3871" s="802">
        <f t="shared" si="60"/>
        <v>38539.03</v>
      </c>
      <c r="G3871" s="872">
        <v>37672.57</v>
      </c>
      <c r="J3871" s="840" t="s">
        <v>15822</v>
      </c>
      <c r="K3871" s="848">
        <f>IFERROR(VLOOKUP(J3871,REAJUSTE!A:AA,27,FALSE),"")</f>
        <v>1.0229999999999999</v>
      </c>
    </row>
    <row r="3872" spans="1:11" ht="15" x14ac:dyDescent="0.2">
      <c r="A3872" s="862">
        <v>2607198</v>
      </c>
      <c r="B3872" s="863" t="s">
        <v>2575</v>
      </c>
      <c r="C3872" s="862" t="s">
        <v>587</v>
      </c>
      <c r="D3872" s="802">
        <f t="shared" si="60"/>
        <v>328.4</v>
      </c>
      <c r="G3872" s="872">
        <v>321.02</v>
      </c>
      <c r="J3872" s="840" t="s">
        <v>15822</v>
      </c>
      <c r="K3872" s="848">
        <f>IFERROR(VLOOKUP(J3872,REAJUSTE!A:AA,27,FALSE),"")</f>
        <v>1.0229999999999999</v>
      </c>
    </row>
    <row r="3873" spans="1:11" ht="18" x14ac:dyDescent="0.2">
      <c r="A3873" s="862">
        <v>2809170</v>
      </c>
      <c r="B3873" s="863" t="s">
        <v>8598</v>
      </c>
      <c r="C3873" s="862" t="s">
        <v>587</v>
      </c>
      <c r="D3873" s="802">
        <f t="shared" si="60"/>
        <v>2039.39</v>
      </c>
      <c r="G3873" s="872">
        <v>1993.54</v>
      </c>
      <c r="J3873" s="840" t="s">
        <v>15822</v>
      </c>
      <c r="K3873" s="848">
        <f>IFERROR(VLOOKUP(J3873,REAJUSTE!A:AA,27,FALSE),"")</f>
        <v>1.0229999999999999</v>
      </c>
    </row>
    <row r="3874" spans="1:11" ht="18" x14ac:dyDescent="0.2">
      <c r="A3874" s="862">
        <v>2809183</v>
      </c>
      <c r="B3874" s="863" t="s">
        <v>8599</v>
      </c>
      <c r="C3874" s="862" t="s">
        <v>587</v>
      </c>
      <c r="D3874" s="802">
        <f t="shared" si="60"/>
        <v>2963.69</v>
      </c>
      <c r="G3874" s="872">
        <v>2897.06</v>
      </c>
      <c r="J3874" s="840" t="s">
        <v>15822</v>
      </c>
      <c r="K3874" s="848">
        <f>IFERROR(VLOOKUP(J3874,REAJUSTE!A:AA,27,FALSE),"")</f>
        <v>1.0229999999999999</v>
      </c>
    </row>
    <row r="3875" spans="1:11" ht="18" x14ac:dyDescent="0.2">
      <c r="A3875" s="862">
        <v>2809174</v>
      </c>
      <c r="B3875" s="863" t="s">
        <v>8600</v>
      </c>
      <c r="C3875" s="862" t="s">
        <v>587</v>
      </c>
      <c r="D3875" s="802">
        <f t="shared" si="60"/>
        <v>2143.7800000000002</v>
      </c>
      <c r="G3875" s="872">
        <v>2095.59</v>
      </c>
      <c r="J3875" s="840" t="s">
        <v>15822</v>
      </c>
      <c r="K3875" s="848">
        <f>IFERROR(VLOOKUP(J3875,REAJUSTE!A:AA,27,FALSE),"")</f>
        <v>1.0229999999999999</v>
      </c>
    </row>
    <row r="3876" spans="1:11" ht="18" x14ac:dyDescent="0.2">
      <c r="A3876" s="862">
        <v>2809196</v>
      </c>
      <c r="B3876" s="863" t="s">
        <v>8601</v>
      </c>
      <c r="C3876" s="862" t="s">
        <v>587</v>
      </c>
      <c r="D3876" s="802">
        <f t="shared" si="60"/>
        <v>3113.89</v>
      </c>
      <c r="G3876" s="872">
        <v>3043.89</v>
      </c>
      <c r="J3876" s="840" t="s">
        <v>15822</v>
      </c>
      <c r="K3876" s="848">
        <f>IFERROR(VLOOKUP(J3876,REAJUSTE!A:AA,27,FALSE),"")</f>
        <v>1.0229999999999999</v>
      </c>
    </row>
    <row r="3877" spans="1:11" ht="18" x14ac:dyDescent="0.2">
      <c r="A3877" s="862">
        <v>2809187</v>
      </c>
      <c r="B3877" s="863" t="s">
        <v>8602</v>
      </c>
      <c r="C3877" s="862" t="s">
        <v>587</v>
      </c>
      <c r="D3877" s="802">
        <f t="shared" si="60"/>
        <v>3121.85</v>
      </c>
      <c r="G3877" s="872">
        <v>3051.67</v>
      </c>
      <c r="J3877" s="840" t="s">
        <v>15822</v>
      </c>
      <c r="K3877" s="848">
        <f>IFERROR(VLOOKUP(J3877,REAJUSTE!A:AA,27,FALSE),"")</f>
        <v>1.0229999999999999</v>
      </c>
    </row>
    <row r="3878" spans="1:11" ht="18" x14ac:dyDescent="0.2">
      <c r="A3878" s="862">
        <v>2809178</v>
      </c>
      <c r="B3878" s="863" t="s">
        <v>8603</v>
      </c>
      <c r="C3878" s="862" t="s">
        <v>587</v>
      </c>
      <c r="D3878" s="802">
        <f t="shared" si="60"/>
        <v>2300.23</v>
      </c>
      <c r="G3878" s="872">
        <v>2248.52</v>
      </c>
      <c r="J3878" s="840" t="s">
        <v>15822</v>
      </c>
      <c r="K3878" s="848">
        <f>IFERROR(VLOOKUP(J3878,REAJUSTE!A:AA,27,FALSE),"")</f>
        <v>1.0229999999999999</v>
      </c>
    </row>
    <row r="3879" spans="1:11" ht="18" x14ac:dyDescent="0.2">
      <c r="A3879" s="862">
        <v>2809200</v>
      </c>
      <c r="B3879" s="863" t="s">
        <v>8604</v>
      </c>
      <c r="C3879" s="862" t="s">
        <v>587</v>
      </c>
      <c r="D3879" s="802">
        <f t="shared" si="60"/>
        <v>3278.63</v>
      </c>
      <c r="G3879" s="872">
        <v>3204.92</v>
      </c>
      <c r="J3879" s="840" t="s">
        <v>15822</v>
      </c>
      <c r="K3879" s="848">
        <f>IFERROR(VLOOKUP(J3879,REAJUSTE!A:AA,27,FALSE),"")</f>
        <v>1.0229999999999999</v>
      </c>
    </row>
    <row r="3880" spans="1:11" ht="18" x14ac:dyDescent="0.2">
      <c r="A3880" s="862">
        <v>2809191</v>
      </c>
      <c r="B3880" s="863" t="s">
        <v>8605</v>
      </c>
      <c r="C3880" s="862" t="s">
        <v>587</v>
      </c>
      <c r="D3880" s="802">
        <f t="shared" si="60"/>
        <v>3266.9</v>
      </c>
      <c r="G3880" s="872">
        <v>3193.46</v>
      </c>
      <c r="J3880" s="840" t="s">
        <v>15822</v>
      </c>
      <c r="K3880" s="848">
        <f>IFERROR(VLOOKUP(J3880,REAJUSTE!A:AA,27,FALSE),"")</f>
        <v>1.0229999999999999</v>
      </c>
    </row>
    <row r="3881" spans="1:11" ht="18" x14ac:dyDescent="0.2">
      <c r="A3881" s="862">
        <v>2809204</v>
      </c>
      <c r="B3881" s="863" t="s">
        <v>8606</v>
      </c>
      <c r="C3881" s="862" t="s">
        <v>587</v>
      </c>
      <c r="D3881" s="802">
        <f t="shared" si="60"/>
        <v>3429.43</v>
      </c>
      <c r="G3881" s="872">
        <v>3352.33</v>
      </c>
      <c r="J3881" s="840" t="s">
        <v>15822</v>
      </c>
      <c r="K3881" s="848">
        <f>IFERROR(VLOOKUP(J3881,REAJUSTE!A:AA,27,FALSE),"")</f>
        <v>1.0229999999999999</v>
      </c>
    </row>
    <row r="3882" spans="1:11" ht="18" x14ac:dyDescent="0.2">
      <c r="A3882" s="862">
        <v>2809171</v>
      </c>
      <c r="B3882" s="863" t="s">
        <v>8607</v>
      </c>
      <c r="C3882" s="862" t="s">
        <v>587</v>
      </c>
      <c r="D3882" s="802">
        <f t="shared" si="60"/>
        <v>2301.4299999999998</v>
      </c>
      <c r="G3882" s="872">
        <v>2249.69</v>
      </c>
      <c r="J3882" s="840" t="s">
        <v>15822</v>
      </c>
      <c r="K3882" s="848">
        <f>IFERROR(VLOOKUP(J3882,REAJUSTE!A:AA,27,FALSE),"")</f>
        <v>1.0229999999999999</v>
      </c>
    </row>
    <row r="3883" spans="1:11" ht="18" x14ac:dyDescent="0.2">
      <c r="A3883" s="862">
        <v>2809184</v>
      </c>
      <c r="B3883" s="863" t="s">
        <v>8608</v>
      </c>
      <c r="C3883" s="862" t="s">
        <v>587</v>
      </c>
      <c r="D3883" s="802">
        <f t="shared" si="60"/>
        <v>3341.91</v>
      </c>
      <c r="G3883" s="872">
        <v>3266.78</v>
      </c>
      <c r="J3883" s="840" t="s">
        <v>15822</v>
      </c>
      <c r="K3883" s="848">
        <f>IFERROR(VLOOKUP(J3883,REAJUSTE!A:AA,27,FALSE),"")</f>
        <v>1.0229999999999999</v>
      </c>
    </row>
    <row r="3884" spans="1:11" ht="18" x14ac:dyDescent="0.2">
      <c r="A3884" s="862">
        <v>2809175</v>
      </c>
      <c r="B3884" s="863" t="s">
        <v>8609</v>
      </c>
      <c r="C3884" s="862" t="s">
        <v>587</v>
      </c>
      <c r="D3884" s="802">
        <f t="shared" si="60"/>
        <v>2416.2600000000002</v>
      </c>
      <c r="G3884" s="872">
        <v>2361.94</v>
      </c>
      <c r="J3884" s="840" t="s">
        <v>15822</v>
      </c>
      <c r="K3884" s="848">
        <f>IFERROR(VLOOKUP(J3884,REAJUSTE!A:AA,27,FALSE),"")</f>
        <v>1.0229999999999999</v>
      </c>
    </row>
    <row r="3885" spans="1:11" ht="18" x14ac:dyDescent="0.2">
      <c r="A3885" s="862">
        <v>2809197</v>
      </c>
      <c r="B3885" s="863" t="s">
        <v>8610</v>
      </c>
      <c r="C3885" s="862" t="s">
        <v>587</v>
      </c>
      <c r="D3885" s="802">
        <f t="shared" si="60"/>
        <v>3507.61</v>
      </c>
      <c r="G3885" s="872">
        <v>3428.75</v>
      </c>
      <c r="J3885" s="840" t="s">
        <v>15822</v>
      </c>
      <c r="K3885" s="848">
        <f>IFERROR(VLOOKUP(J3885,REAJUSTE!A:AA,27,FALSE),"")</f>
        <v>1.0229999999999999</v>
      </c>
    </row>
    <row r="3886" spans="1:11" ht="18" x14ac:dyDescent="0.2">
      <c r="A3886" s="862">
        <v>2809188</v>
      </c>
      <c r="B3886" s="863" t="s">
        <v>8611</v>
      </c>
      <c r="C3886" s="862" t="s">
        <v>587</v>
      </c>
      <c r="D3886" s="802">
        <f t="shared" si="60"/>
        <v>3515.89</v>
      </c>
      <c r="G3886" s="872">
        <v>3436.85</v>
      </c>
      <c r="J3886" s="840" t="s">
        <v>15822</v>
      </c>
      <c r="K3886" s="848">
        <f>IFERROR(VLOOKUP(J3886,REAJUSTE!A:AA,27,FALSE),"")</f>
        <v>1.0229999999999999</v>
      </c>
    </row>
    <row r="3887" spans="1:11" ht="18" x14ac:dyDescent="0.2">
      <c r="A3887" s="862">
        <v>2809179</v>
      </c>
      <c r="B3887" s="863" t="s">
        <v>8612</v>
      </c>
      <c r="C3887" s="862" t="s">
        <v>587</v>
      </c>
      <c r="D3887" s="802">
        <f t="shared" si="60"/>
        <v>2588.35</v>
      </c>
      <c r="G3887" s="872">
        <v>2530.16</v>
      </c>
      <c r="J3887" s="840" t="s">
        <v>15822</v>
      </c>
      <c r="K3887" s="848">
        <f>IFERROR(VLOOKUP(J3887,REAJUSTE!A:AA,27,FALSE),"")</f>
        <v>1.0229999999999999</v>
      </c>
    </row>
    <row r="3888" spans="1:11" ht="18" x14ac:dyDescent="0.2">
      <c r="A3888" s="862">
        <v>2809201</v>
      </c>
      <c r="B3888" s="863" t="s">
        <v>8613</v>
      </c>
      <c r="C3888" s="862" t="s">
        <v>587</v>
      </c>
      <c r="D3888" s="802">
        <f t="shared" si="60"/>
        <v>3688.81</v>
      </c>
      <c r="G3888" s="872">
        <v>3605.88</v>
      </c>
      <c r="J3888" s="840" t="s">
        <v>15822</v>
      </c>
      <c r="K3888" s="848">
        <f>IFERROR(VLOOKUP(J3888,REAJUSTE!A:AA,27,FALSE),"")</f>
        <v>1.0229999999999999</v>
      </c>
    </row>
    <row r="3889" spans="1:11" ht="18" x14ac:dyDescent="0.2">
      <c r="A3889" s="862">
        <v>2809192</v>
      </c>
      <c r="B3889" s="863" t="s">
        <v>8614</v>
      </c>
      <c r="C3889" s="862" t="s">
        <v>587</v>
      </c>
      <c r="D3889" s="802">
        <f t="shared" si="60"/>
        <v>3675.45</v>
      </c>
      <c r="G3889" s="872">
        <v>3592.82</v>
      </c>
      <c r="J3889" s="840" t="s">
        <v>15822</v>
      </c>
      <c r="K3889" s="848">
        <f>IFERROR(VLOOKUP(J3889,REAJUSTE!A:AA,27,FALSE),"")</f>
        <v>1.0229999999999999</v>
      </c>
    </row>
    <row r="3890" spans="1:11" ht="18" x14ac:dyDescent="0.2">
      <c r="A3890" s="862">
        <v>2809205</v>
      </c>
      <c r="B3890" s="863" t="s">
        <v>8615</v>
      </c>
      <c r="C3890" s="862" t="s">
        <v>587</v>
      </c>
      <c r="D3890" s="802">
        <f t="shared" si="60"/>
        <v>3854.69</v>
      </c>
      <c r="G3890" s="872">
        <v>3768.03</v>
      </c>
      <c r="J3890" s="840" t="s">
        <v>15822</v>
      </c>
      <c r="K3890" s="848">
        <f>IFERROR(VLOOKUP(J3890,REAJUSTE!A:AA,27,FALSE),"")</f>
        <v>1.0229999999999999</v>
      </c>
    </row>
    <row r="3891" spans="1:11" ht="18" x14ac:dyDescent="0.2">
      <c r="A3891" s="862">
        <v>2809172</v>
      </c>
      <c r="B3891" s="863" t="s">
        <v>8616</v>
      </c>
      <c r="C3891" s="862" t="s">
        <v>587</v>
      </c>
      <c r="D3891" s="802">
        <f t="shared" si="60"/>
        <v>2689.37</v>
      </c>
      <c r="G3891" s="872">
        <v>2628.91</v>
      </c>
      <c r="J3891" s="840" t="s">
        <v>15822</v>
      </c>
      <c r="K3891" s="848">
        <f>IFERROR(VLOOKUP(J3891,REAJUSTE!A:AA,27,FALSE),"")</f>
        <v>1.0229999999999999</v>
      </c>
    </row>
    <row r="3892" spans="1:11" ht="18" x14ac:dyDescent="0.2">
      <c r="A3892" s="862">
        <v>2809185</v>
      </c>
      <c r="B3892" s="863" t="s">
        <v>8617</v>
      </c>
      <c r="C3892" s="862" t="s">
        <v>587</v>
      </c>
      <c r="D3892" s="802">
        <f t="shared" si="60"/>
        <v>3846.07</v>
      </c>
      <c r="G3892" s="872">
        <v>3759.6</v>
      </c>
      <c r="J3892" s="840" t="s">
        <v>15822</v>
      </c>
      <c r="K3892" s="848">
        <f>IFERROR(VLOOKUP(J3892,REAJUSTE!A:AA,27,FALSE),"")</f>
        <v>1.0229999999999999</v>
      </c>
    </row>
    <row r="3893" spans="1:11" ht="18" x14ac:dyDescent="0.2">
      <c r="A3893" s="862">
        <v>2809176</v>
      </c>
      <c r="B3893" s="863" t="s">
        <v>8618</v>
      </c>
      <c r="C3893" s="862" t="s">
        <v>587</v>
      </c>
      <c r="D3893" s="802">
        <f t="shared" si="60"/>
        <v>2815.69</v>
      </c>
      <c r="G3893" s="872">
        <v>2752.39</v>
      </c>
      <c r="J3893" s="840" t="s">
        <v>15822</v>
      </c>
      <c r="K3893" s="848">
        <f>IFERROR(VLOOKUP(J3893,REAJUSTE!A:AA,27,FALSE),"")</f>
        <v>1.0229999999999999</v>
      </c>
    </row>
    <row r="3894" spans="1:11" ht="18" x14ac:dyDescent="0.2">
      <c r="A3894" s="862">
        <v>2809198</v>
      </c>
      <c r="B3894" s="863" t="s">
        <v>8619</v>
      </c>
      <c r="C3894" s="862" t="s">
        <v>587</v>
      </c>
      <c r="D3894" s="802">
        <f t="shared" si="60"/>
        <v>4031.44</v>
      </c>
      <c r="G3894" s="872">
        <v>3940.81</v>
      </c>
      <c r="J3894" s="840" t="s">
        <v>15822</v>
      </c>
      <c r="K3894" s="848">
        <f>IFERROR(VLOOKUP(J3894,REAJUSTE!A:AA,27,FALSE),"")</f>
        <v>1.0229999999999999</v>
      </c>
    </row>
    <row r="3895" spans="1:11" ht="18" x14ac:dyDescent="0.2">
      <c r="A3895" s="862">
        <v>2809189</v>
      </c>
      <c r="B3895" s="863" t="s">
        <v>8620</v>
      </c>
      <c r="C3895" s="862" t="s">
        <v>587</v>
      </c>
      <c r="D3895" s="802">
        <f t="shared" si="60"/>
        <v>4037.45</v>
      </c>
      <c r="G3895" s="872">
        <v>3946.68</v>
      </c>
      <c r="J3895" s="840" t="s">
        <v>15822</v>
      </c>
      <c r="K3895" s="848">
        <f>IFERROR(VLOOKUP(J3895,REAJUSTE!A:AA,27,FALSE),"")</f>
        <v>1.0229999999999999</v>
      </c>
    </row>
    <row r="3896" spans="1:11" ht="18" x14ac:dyDescent="0.2">
      <c r="A3896" s="862">
        <v>2809180</v>
      </c>
      <c r="B3896" s="863" t="s">
        <v>8621</v>
      </c>
      <c r="C3896" s="862" t="s">
        <v>587</v>
      </c>
      <c r="D3896" s="802">
        <f t="shared" si="60"/>
        <v>3004.99</v>
      </c>
      <c r="G3896" s="872">
        <v>2937.43</v>
      </c>
      <c r="J3896" s="840" t="s">
        <v>15822</v>
      </c>
      <c r="K3896" s="848">
        <f>IFERROR(VLOOKUP(J3896,REAJUSTE!A:AA,27,FALSE),"")</f>
        <v>1.0229999999999999</v>
      </c>
    </row>
    <row r="3897" spans="1:11" ht="18" x14ac:dyDescent="0.2">
      <c r="A3897" s="862">
        <v>2809202</v>
      </c>
      <c r="B3897" s="863" t="s">
        <v>8622</v>
      </c>
      <c r="C3897" s="862" t="s">
        <v>587</v>
      </c>
      <c r="D3897" s="802">
        <f t="shared" si="60"/>
        <v>4230.76</v>
      </c>
      <c r="G3897" s="872">
        <v>4135.6499999999996</v>
      </c>
      <c r="J3897" s="840" t="s">
        <v>15822</v>
      </c>
      <c r="K3897" s="848">
        <f>IFERROR(VLOOKUP(J3897,REAJUSTE!A:AA,27,FALSE),"")</f>
        <v>1.0229999999999999</v>
      </c>
    </row>
    <row r="3898" spans="1:11" ht="18" x14ac:dyDescent="0.2">
      <c r="A3898" s="862">
        <v>2809193</v>
      </c>
      <c r="B3898" s="863" t="s">
        <v>8623</v>
      </c>
      <c r="C3898" s="862" t="s">
        <v>587</v>
      </c>
      <c r="D3898" s="802">
        <f t="shared" si="60"/>
        <v>4212.96</v>
      </c>
      <c r="G3898" s="872">
        <v>4118.25</v>
      </c>
      <c r="J3898" s="840" t="s">
        <v>15822</v>
      </c>
      <c r="K3898" s="848">
        <f>IFERROR(VLOOKUP(J3898,REAJUSTE!A:AA,27,FALSE),"")</f>
        <v>1.0229999999999999</v>
      </c>
    </row>
    <row r="3899" spans="1:11" ht="18" x14ac:dyDescent="0.2">
      <c r="A3899" s="862">
        <v>2809206</v>
      </c>
      <c r="B3899" s="863" t="s">
        <v>8624</v>
      </c>
      <c r="C3899" s="862" t="s">
        <v>587</v>
      </c>
      <c r="D3899" s="802">
        <f t="shared" si="60"/>
        <v>4413.24</v>
      </c>
      <c r="G3899" s="872">
        <v>4314.0200000000004</v>
      </c>
      <c r="J3899" s="840" t="s">
        <v>15822</v>
      </c>
      <c r="K3899" s="848">
        <f>IFERROR(VLOOKUP(J3899,REAJUSTE!A:AA,27,FALSE),"")</f>
        <v>1.0229999999999999</v>
      </c>
    </row>
    <row r="3900" spans="1:11" ht="18" x14ac:dyDescent="0.2">
      <c r="A3900" s="862">
        <v>2809190</v>
      </c>
      <c r="B3900" s="863" t="s">
        <v>8625</v>
      </c>
      <c r="C3900" s="862" t="s">
        <v>587</v>
      </c>
      <c r="D3900" s="802">
        <f t="shared" si="60"/>
        <v>5224.24</v>
      </c>
      <c r="G3900" s="872">
        <v>5106.79</v>
      </c>
      <c r="J3900" s="840" t="s">
        <v>15822</v>
      </c>
      <c r="K3900" s="848">
        <f>IFERROR(VLOOKUP(J3900,REAJUSTE!A:AA,27,FALSE),"")</f>
        <v>1.0229999999999999</v>
      </c>
    </row>
    <row r="3901" spans="1:11" ht="18" x14ac:dyDescent="0.2">
      <c r="A3901" s="862">
        <v>2809181</v>
      </c>
      <c r="B3901" s="863" t="s">
        <v>8626</v>
      </c>
      <c r="C3901" s="862" t="s">
        <v>587</v>
      </c>
      <c r="D3901" s="802">
        <f t="shared" si="60"/>
        <v>3692.78</v>
      </c>
      <c r="G3901" s="872">
        <v>3609.76</v>
      </c>
      <c r="J3901" s="840" t="s">
        <v>15822</v>
      </c>
      <c r="K3901" s="848">
        <f>IFERROR(VLOOKUP(J3901,REAJUSTE!A:AA,27,FALSE),"")</f>
        <v>1.0229999999999999</v>
      </c>
    </row>
    <row r="3902" spans="1:11" ht="18" x14ac:dyDescent="0.2">
      <c r="A3902" s="862">
        <v>2809203</v>
      </c>
      <c r="B3902" s="863" t="s">
        <v>8627</v>
      </c>
      <c r="C3902" s="862" t="s">
        <v>587</v>
      </c>
      <c r="D3902" s="802">
        <f t="shared" si="60"/>
        <v>5458.15</v>
      </c>
      <c r="G3902" s="872">
        <v>5335.44</v>
      </c>
      <c r="J3902" s="840" t="s">
        <v>15822</v>
      </c>
      <c r="K3902" s="848">
        <f>IFERROR(VLOOKUP(J3902,REAJUSTE!A:AA,27,FALSE),"")</f>
        <v>1.0229999999999999</v>
      </c>
    </row>
    <row r="3903" spans="1:11" ht="18" x14ac:dyDescent="0.2">
      <c r="A3903" s="862">
        <v>2809194</v>
      </c>
      <c r="B3903" s="863" t="s">
        <v>8628</v>
      </c>
      <c r="C3903" s="862" t="s">
        <v>587</v>
      </c>
      <c r="D3903" s="802">
        <f t="shared" si="60"/>
        <v>5434.86</v>
      </c>
      <c r="G3903" s="872">
        <v>5312.67</v>
      </c>
      <c r="J3903" s="840" t="s">
        <v>15822</v>
      </c>
      <c r="K3903" s="848">
        <f>IFERROR(VLOOKUP(J3903,REAJUSTE!A:AA,27,FALSE),"")</f>
        <v>1.0229999999999999</v>
      </c>
    </row>
    <row r="3904" spans="1:11" ht="18" x14ac:dyDescent="0.2">
      <c r="A3904" s="862">
        <v>2809207</v>
      </c>
      <c r="B3904" s="863" t="s">
        <v>8629</v>
      </c>
      <c r="C3904" s="862" t="s">
        <v>587</v>
      </c>
      <c r="D3904" s="802">
        <f t="shared" si="60"/>
        <v>5677.12</v>
      </c>
      <c r="G3904" s="872">
        <v>5549.49</v>
      </c>
      <c r="J3904" s="840" t="s">
        <v>15822</v>
      </c>
      <c r="K3904" s="848">
        <f>IFERROR(VLOOKUP(J3904,REAJUSTE!A:AA,27,FALSE),"")</f>
        <v>1.0229999999999999</v>
      </c>
    </row>
    <row r="3905" spans="1:11" ht="18" x14ac:dyDescent="0.2">
      <c r="A3905" s="862">
        <v>2809169</v>
      </c>
      <c r="B3905" s="863" t="s">
        <v>8630</v>
      </c>
      <c r="C3905" s="862" t="s">
        <v>587</v>
      </c>
      <c r="D3905" s="802">
        <f t="shared" si="60"/>
        <v>1754.76</v>
      </c>
      <c r="G3905" s="872">
        <v>1715.31</v>
      </c>
      <c r="J3905" s="840" t="s">
        <v>15822</v>
      </c>
      <c r="K3905" s="848">
        <f>IFERROR(VLOOKUP(J3905,REAJUSTE!A:AA,27,FALSE),"")</f>
        <v>1.0229999999999999</v>
      </c>
    </row>
    <row r="3906" spans="1:11" ht="18" x14ac:dyDescent="0.2">
      <c r="A3906" s="862">
        <v>2809182</v>
      </c>
      <c r="B3906" s="863" t="s">
        <v>8631</v>
      </c>
      <c r="C3906" s="862" t="s">
        <v>587</v>
      </c>
      <c r="D3906" s="802">
        <f t="shared" si="60"/>
        <v>2443.4299999999998</v>
      </c>
      <c r="G3906" s="872">
        <v>2388.5</v>
      </c>
      <c r="J3906" s="840" t="s">
        <v>15822</v>
      </c>
      <c r="K3906" s="848">
        <f>IFERROR(VLOOKUP(J3906,REAJUSTE!A:AA,27,FALSE),"")</f>
        <v>1.0229999999999999</v>
      </c>
    </row>
    <row r="3907" spans="1:11" ht="18" x14ac:dyDescent="0.2">
      <c r="A3907" s="862">
        <v>2809173</v>
      </c>
      <c r="B3907" s="863" t="s">
        <v>8632</v>
      </c>
      <c r="C3907" s="862" t="s">
        <v>587</v>
      </c>
      <c r="D3907" s="802">
        <f t="shared" si="60"/>
        <v>1849.66</v>
      </c>
      <c r="G3907" s="872">
        <v>1808.08</v>
      </c>
      <c r="J3907" s="840" t="s">
        <v>15822</v>
      </c>
      <c r="K3907" s="848">
        <f>IFERROR(VLOOKUP(J3907,REAJUSTE!A:AA,27,FALSE),"")</f>
        <v>1.0229999999999999</v>
      </c>
    </row>
    <row r="3908" spans="1:11" ht="18" x14ac:dyDescent="0.2">
      <c r="A3908" s="862">
        <v>2809195</v>
      </c>
      <c r="B3908" s="863" t="s">
        <v>8633</v>
      </c>
      <c r="C3908" s="862" t="s">
        <v>587</v>
      </c>
      <c r="D3908" s="802">
        <f t="shared" si="60"/>
        <v>2556.06</v>
      </c>
      <c r="G3908" s="872">
        <v>2498.6</v>
      </c>
      <c r="J3908" s="840" t="s">
        <v>15822</v>
      </c>
      <c r="K3908" s="848">
        <f>IFERROR(VLOOKUP(J3908,REAJUSTE!A:AA,27,FALSE),"")</f>
        <v>1.0229999999999999</v>
      </c>
    </row>
    <row r="3909" spans="1:11" ht="18" x14ac:dyDescent="0.2">
      <c r="A3909" s="862">
        <v>2809186</v>
      </c>
      <c r="B3909" s="863" t="s">
        <v>8634</v>
      </c>
      <c r="C3909" s="862" t="s">
        <v>587</v>
      </c>
      <c r="D3909" s="802">
        <f t="shared" si="60"/>
        <v>2587.21</v>
      </c>
      <c r="G3909" s="872">
        <v>2529.0500000000002</v>
      </c>
      <c r="J3909" s="840" t="s">
        <v>15822</v>
      </c>
      <c r="K3909" s="848">
        <f>IFERROR(VLOOKUP(J3909,REAJUSTE!A:AA,27,FALSE),"")</f>
        <v>1.0229999999999999</v>
      </c>
    </row>
    <row r="3910" spans="1:11" ht="18" x14ac:dyDescent="0.2">
      <c r="A3910" s="862">
        <v>2809177</v>
      </c>
      <c r="B3910" s="863" t="s">
        <v>8635</v>
      </c>
      <c r="C3910" s="862" t="s">
        <v>587</v>
      </c>
      <c r="D3910" s="802">
        <f t="shared" si="60"/>
        <v>1991.88</v>
      </c>
      <c r="G3910" s="872">
        <v>1947.1</v>
      </c>
      <c r="J3910" s="840" t="s">
        <v>15822</v>
      </c>
      <c r="K3910" s="848">
        <f>IFERROR(VLOOKUP(J3910,REAJUSTE!A:AA,27,FALSE),"")</f>
        <v>1.0229999999999999</v>
      </c>
    </row>
    <row r="3911" spans="1:11" ht="18" x14ac:dyDescent="0.2">
      <c r="A3911" s="862">
        <v>2809199</v>
      </c>
      <c r="B3911" s="863" t="s">
        <v>2576</v>
      </c>
      <c r="C3911" s="862" t="s">
        <v>587</v>
      </c>
      <c r="D3911" s="802">
        <f t="shared" si="60"/>
        <v>2705.82</v>
      </c>
      <c r="G3911" s="872">
        <v>2644.99</v>
      </c>
      <c r="J3911" s="840" t="s">
        <v>15822</v>
      </c>
      <c r="K3911" s="848">
        <f>IFERROR(VLOOKUP(J3911,REAJUSTE!A:AA,27,FALSE),"")</f>
        <v>1.0229999999999999</v>
      </c>
    </row>
    <row r="3912" spans="1:11" ht="18" x14ac:dyDescent="0.2">
      <c r="A3912" s="862">
        <v>2809219</v>
      </c>
      <c r="B3912" s="863" t="s">
        <v>2577</v>
      </c>
      <c r="C3912" s="862" t="s">
        <v>2147</v>
      </c>
      <c r="D3912" s="802">
        <f t="shared" si="60"/>
        <v>24311.38</v>
      </c>
      <c r="G3912" s="872">
        <v>23764.79</v>
      </c>
      <c r="J3912" s="840" t="s">
        <v>15822</v>
      </c>
      <c r="K3912" s="848">
        <f>IFERROR(VLOOKUP(J3912,REAJUSTE!A:AA,27,FALSE),"")</f>
        <v>1.0229999999999999</v>
      </c>
    </row>
    <row r="3913" spans="1:11" ht="18" x14ac:dyDescent="0.2">
      <c r="A3913" s="862">
        <v>2809220</v>
      </c>
      <c r="B3913" s="863" t="s">
        <v>2578</v>
      </c>
      <c r="C3913" s="862" t="s">
        <v>2147</v>
      </c>
      <c r="D3913" s="802">
        <f t="shared" si="60"/>
        <v>25922.959999999999</v>
      </c>
      <c r="G3913" s="872">
        <v>25340.14</v>
      </c>
      <c r="J3913" s="840" t="s">
        <v>15822</v>
      </c>
      <c r="K3913" s="848">
        <f>IFERROR(VLOOKUP(J3913,REAJUSTE!A:AA,27,FALSE),"")</f>
        <v>1.0229999999999999</v>
      </c>
    </row>
    <row r="3914" spans="1:11" ht="18" x14ac:dyDescent="0.2">
      <c r="A3914" s="862">
        <v>2809221</v>
      </c>
      <c r="B3914" s="863" t="s">
        <v>2579</v>
      </c>
      <c r="C3914" s="862" t="s">
        <v>2147</v>
      </c>
      <c r="D3914" s="802">
        <f t="shared" si="60"/>
        <v>26721.3</v>
      </c>
      <c r="G3914" s="872">
        <v>26120.53</v>
      </c>
      <c r="J3914" s="840" t="s">
        <v>15822</v>
      </c>
      <c r="K3914" s="848">
        <f>IFERROR(VLOOKUP(J3914,REAJUSTE!A:AA,27,FALSE),"")</f>
        <v>1.0229999999999999</v>
      </c>
    </row>
    <row r="3915" spans="1:11" ht="18" x14ac:dyDescent="0.2">
      <c r="A3915" s="862">
        <v>2809163</v>
      </c>
      <c r="B3915" s="863" t="s">
        <v>2580</v>
      </c>
      <c r="C3915" s="862" t="s">
        <v>2147</v>
      </c>
      <c r="D3915" s="802">
        <f t="shared" ref="D3915:D3978" si="61">TRUNC(G3915*K3915,2)</f>
        <v>25381.75</v>
      </c>
      <c r="G3915" s="872">
        <v>24811.1</v>
      </c>
      <c r="J3915" s="840" t="s">
        <v>15822</v>
      </c>
      <c r="K3915" s="848">
        <f>IFERROR(VLOOKUP(J3915,REAJUSTE!A:AA,27,FALSE),"")</f>
        <v>1.0229999999999999</v>
      </c>
    </row>
    <row r="3916" spans="1:11" ht="18" x14ac:dyDescent="0.2">
      <c r="A3916" s="862">
        <v>2809164</v>
      </c>
      <c r="B3916" s="863" t="s">
        <v>2581</v>
      </c>
      <c r="C3916" s="862" t="s">
        <v>2147</v>
      </c>
      <c r="D3916" s="802">
        <f t="shared" si="61"/>
        <v>27052.34</v>
      </c>
      <c r="G3916" s="872">
        <v>26444.13</v>
      </c>
      <c r="J3916" s="840" t="s">
        <v>15822</v>
      </c>
      <c r="K3916" s="848">
        <f>IFERROR(VLOOKUP(J3916,REAJUSTE!A:AA,27,FALSE),"")</f>
        <v>1.0229999999999999</v>
      </c>
    </row>
    <row r="3917" spans="1:11" ht="18" x14ac:dyDescent="0.2">
      <c r="A3917" s="862">
        <v>2809165</v>
      </c>
      <c r="B3917" s="863" t="s">
        <v>2582</v>
      </c>
      <c r="C3917" s="862" t="s">
        <v>2147</v>
      </c>
      <c r="D3917" s="802">
        <f t="shared" si="61"/>
        <v>27873.23</v>
      </c>
      <c r="G3917" s="872">
        <v>27246.560000000001</v>
      </c>
      <c r="J3917" s="840" t="s">
        <v>15822</v>
      </c>
      <c r="K3917" s="848">
        <f>IFERROR(VLOOKUP(J3917,REAJUSTE!A:AA,27,FALSE),"")</f>
        <v>1.0229999999999999</v>
      </c>
    </row>
    <row r="3918" spans="1:11" ht="18" x14ac:dyDescent="0.2">
      <c r="A3918" s="862">
        <v>2809216</v>
      </c>
      <c r="B3918" s="863" t="s">
        <v>2583</v>
      </c>
      <c r="C3918" s="862" t="s">
        <v>2147</v>
      </c>
      <c r="D3918" s="802">
        <f t="shared" si="61"/>
        <v>22495.78</v>
      </c>
      <c r="G3918" s="872">
        <v>21990.01</v>
      </c>
      <c r="J3918" s="840" t="s">
        <v>15822</v>
      </c>
      <c r="K3918" s="848">
        <f>IFERROR(VLOOKUP(J3918,REAJUSTE!A:AA,27,FALSE),"")</f>
        <v>1.0229999999999999</v>
      </c>
    </row>
    <row r="3919" spans="1:11" ht="18" x14ac:dyDescent="0.2">
      <c r="A3919" s="862">
        <v>2809217</v>
      </c>
      <c r="B3919" s="863" t="s">
        <v>2584</v>
      </c>
      <c r="C3919" s="862" t="s">
        <v>2147</v>
      </c>
      <c r="D3919" s="802">
        <f t="shared" si="61"/>
        <v>22913.16</v>
      </c>
      <c r="G3919" s="872">
        <v>22398.01</v>
      </c>
      <c r="J3919" s="840" t="s">
        <v>15822</v>
      </c>
      <c r="K3919" s="848">
        <f>IFERROR(VLOOKUP(J3919,REAJUSTE!A:AA,27,FALSE),"")</f>
        <v>1.0229999999999999</v>
      </c>
    </row>
    <row r="3920" spans="1:11" ht="18" x14ac:dyDescent="0.2">
      <c r="A3920" s="862">
        <v>2809218</v>
      </c>
      <c r="B3920" s="863" t="s">
        <v>2585</v>
      </c>
      <c r="C3920" s="862" t="s">
        <v>2147</v>
      </c>
      <c r="D3920" s="802">
        <f t="shared" si="61"/>
        <v>24506.6</v>
      </c>
      <c r="G3920" s="872">
        <v>23955.63</v>
      </c>
      <c r="J3920" s="840" t="s">
        <v>15822</v>
      </c>
      <c r="K3920" s="848">
        <f>IFERROR(VLOOKUP(J3920,REAJUSTE!A:AA,27,FALSE),"")</f>
        <v>1.0229999999999999</v>
      </c>
    </row>
    <row r="3921" spans="1:11" ht="18" x14ac:dyDescent="0.2">
      <c r="A3921" s="862">
        <v>2809160</v>
      </c>
      <c r="B3921" s="863" t="s">
        <v>2586</v>
      </c>
      <c r="C3921" s="862" t="s">
        <v>2147</v>
      </c>
      <c r="D3921" s="802">
        <f t="shared" si="61"/>
        <v>23495.41</v>
      </c>
      <c r="G3921" s="872">
        <v>22967.17</v>
      </c>
      <c r="J3921" s="840" t="s">
        <v>15822</v>
      </c>
      <c r="K3921" s="848">
        <f>IFERROR(VLOOKUP(J3921,REAJUSTE!A:AA,27,FALSE),"")</f>
        <v>1.0229999999999999</v>
      </c>
    </row>
    <row r="3922" spans="1:11" ht="18" x14ac:dyDescent="0.2">
      <c r="A3922" s="862">
        <v>2809161</v>
      </c>
      <c r="B3922" s="863" t="s">
        <v>2587</v>
      </c>
      <c r="C3922" s="862" t="s">
        <v>2147</v>
      </c>
      <c r="D3922" s="802">
        <f t="shared" si="61"/>
        <v>23915.82</v>
      </c>
      <c r="G3922" s="872">
        <v>23378.13</v>
      </c>
      <c r="J3922" s="840" t="s">
        <v>15822</v>
      </c>
      <c r="K3922" s="848">
        <f>IFERROR(VLOOKUP(J3922,REAJUSTE!A:AA,27,FALSE),"")</f>
        <v>1.0229999999999999</v>
      </c>
    </row>
    <row r="3923" spans="1:11" ht="18" x14ac:dyDescent="0.2">
      <c r="A3923" s="862">
        <v>2809162</v>
      </c>
      <c r="B3923" s="863" t="s">
        <v>2588</v>
      </c>
      <c r="C3923" s="862" t="s">
        <v>2147</v>
      </c>
      <c r="D3923" s="802">
        <f t="shared" si="61"/>
        <v>25567.86</v>
      </c>
      <c r="G3923" s="872">
        <v>24993.03</v>
      </c>
      <c r="J3923" s="840" t="s">
        <v>15822</v>
      </c>
      <c r="K3923" s="848">
        <f>IFERROR(VLOOKUP(J3923,REAJUSTE!A:AA,27,FALSE),"")</f>
        <v>1.0229999999999999</v>
      </c>
    </row>
    <row r="3924" spans="1:11" ht="18" x14ac:dyDescent="0.2">
      <c r="A3924" s="862">
        <v>2809222</v>
      </c>
      <c r="B3924" s="863" t="s">
        <v>2589</v>
      </c>
      <c r="C3924" s="862" t="s">
        <v>2147</v>
      </c>
      <c r="D3924" s="802">
        <f t="shared" si="61"/>
        <v>22274.799999999999</v>
      </c>
      <c r="G3924" s="872">
        <v>21774</v>
      </c>
      <c r="J3924" s="840" t="s">
        <v>15822</v>
      </c>
      <c r="K3924" s="848">
        <f>IFERROR(VLOOKUP(J3924,REAJUSTE!A:AA,27,FALSE),"")</f>
        <v>1.0229999999999999</v>
      </c>
    </row>
    <row r="3925" spans="1:11" ht="18" x14ac:dyDescent="0.2">
      <c r="A3925" s="862">
        <v>2809223</v>
      </c>
      <c r="B3925" s="863" t="s">
        <v>2590</v>
      </c>
      <c r="C3925" s="862" t="s">
        <v>2147</v>
      </c>
      <c r="D3925" s="802">
        <f t="shared" si="61"/>
        <v>28503.55</v>
      </c>
      <c r="G3925" s="872">
        <v>27862.71</v>
      </c>
      <c r="J3925" s="840" t="s">
        <v>15822</v>
      </c>
      <c r="K3925" s="848">
        <f>IFERROR(VLOOKUP(J3925,REAJUSTE!A:AA,27,FALSE),"")</f>
        <v>1.0229999999999999</v>
      </c>
    </row>
    <row r="3926" spans="1:11" ht="18" x14ac:dyDescent="0.2">
      <c r="A3926" s="862">
        <v>2809224</v>
      </c>
      <c r="B3926" s="863" t="s">
        <v>2591</v>
      </c>
      <c r="C3926" s="862" t="s">
        <v>2147</v>
      </c>
      <c r="D3926" s="802">
        <f t="shared" si="61"/>
        <v>29701.06</v>
      </c>
      <c r="G3926" s="872">
        <v>29033.3</v>
      </c>
      <c r="J3926" s="840" t="s">
        <v>15822</v>
      </c>
      <c r="K3926" s="848">
        <f>IFERROR(VLOOKUP(J3926,REAJUSTE!A:AA,27,FALSE),"")</f>
        <v>1.0229999999999999</v>
      </c>
    </row>
    <row r="3927" spans="1:11" ht="18" x14ac:dyDescent="0.2">
      <c r="A3927" s="862">
        <v>2809166</v>
      </c>
      <c r="B3927" s="863" t="s">
        <v>2592</v>
      </c>
      <c r="C3927" s="862" t="s">
        <v>2147</v>
      </c>
      <c r="D3927" s="802">
        <f t="shared" si="61"/>
        <v>23176.31</v>
      </c>
      <c r="G3927" s="872">
        <v>22655.24</v>
      </c>
      <c r="J3927" s="840" t="s">
        <v>15822</v>
      </c>
      <c r="K3927" s="848">
        <f>IFERROR(VLOOKUP(J3927,REAJUSTE!A:AA,27,FALSE),"")</f>
        <v>1.0229999999999999</v>
      </c>
    </row>
    <row r="3928" spans="1:11" ht="18" x14ac:dyDescent="0.2">
      <c r="A3928" s="862">
        <v>2809167</v>
      </c>
      <c r="B3928" s="863" t="s">
        <v>2593</v>
      </c>
      <c r="C3928" s="862" t="s">
        <v>2147</v>
      </c>
      <c r="D3928" s="802">
        <f t="shared" si="61"/>
        <v>29708.9</v>
      </c>
      <c r="G3928" s="872">
        <v>29040.959999999999</v>
      </c>
      <c r="J3928" s="840" t="s">
        <v>15822</v>
      </c>
      <c r="K3928" s="848">
        <f>IFERROR(VLOOKUP(J3928,REAJUSTE!A:AA,27,FALSE),"")</f>
        <v>1.0229999999999999</v>
      </c>
    </row>
    <row r="3929" spans="1:11" ht="18" x14ac:dyDescent="0.2">
      <c r="A3929" s="862">
        <v>2809168</v>
      </c>
      <c r="B3929" s="863" t="s">
        <v>2594</v>
      </c>
      <c r="C3929" s="862" t="s">
        <v>2147</v>
      </c>
      <c r="D3929" s="802">
        <f t="shared" si="61"/>
        <v>30940.22</v>
      </c>
      <c r="G3929" s="872">
        <v>30244.6</v>
      </c>
      <c r="J3929" s="840" t="s">
        <v>15822</v>
      </c>
      <c r="K3929" s="848">
        <f>IFERROR(VLOOKUP(J3929,REAJUSTE!A:AA,27,FALSE),"")</f>
        <v>1.0229999999999999</v>
      </c>
    </row>
    <row r="3930" spans="1:11" ht="15" x14ac:dyDescent="0.2">
      <c r="A3930" s="862">
        <v>2809158</v>
      </c>
      <c r="B3930" s="863" t="s">
        <v>15504</v>
      </c>
      <c r="C3930" s="862" t="s">
        <v>587</v>
      </c>
      <c r="D3930" s="802">
        <f t="shared" si="61"/>
        <v>11</v>
      </c>
      <c r="G3930" s="872">
        <v>10.76</v>
      </c>
      <c r="J3930" s="840" t="s">
        <v>15822</v>
      </c>
      <c r="K3930" s="848">
        <f>IFERROR(VLOOKUP(J3930,REAJUSTE!A:AA,27,FALSE),"")</f>
        <v>1.0229999999999999</v>
      </c>
    </row>
    <row r="3931" spans="1:11" ht="15" x14ac:dyDescent="0.2">
      <c r="A3931" s="862">
        <v>2809159</v>
      </c>
      <c r="B3931" s="863" t="s">
        <v>15505</v>
      </c>
      <c r="C3931" s="862" t="s">
        <v>587</v>
      </c>
      <c r="D3931" s="802">
        <f t="shared" si="61"/>
        <v>8.27</v>
      </c>
      <c r="G3931" s="872">
        <v>8.09</v>
      </c>
      <c r="J3931" s="840" t="s">
        <v>15822</v>
      </c>
      <c r="K3931" s="848">
        <f>IFERROR(VLOOKUP(J3931,REAJUSTE!A:AA,27,FALSE),"")</f>
        <v>1.0229999999999999</v>
      </c>
    </row>
    <row r="3932" spans="1:11" ht="15" x14ac:dyDescent="0.2">
      <c r="A3932" s="862">
        <v>2909152</v>
      </c>
      <c r="B3932" s="863" t="s">
        <v>8636</v>
      </c>
      <c r="C3932" s="862" t="s">
        <v>2147</v>
      </c>
      <c r="D3932" s="802">
        <f t="shared" si="61"/>
        <v>121.01</v>
      </c>
      <c r="G3932" s="872">
        <v>118.29</v>
      </c>
      <c r="J3932" s="840" t="s">
        <v>15822</v>
      </c>
      <c r="K3932" s="848">
        <f>IFERROR(VLOOKUP(J3932,REAJUSTE!A:AA,27,FALSE),"")</f>
        <v>1.0229999999999999</v>
      </c>
    </row>
    <row r="3933" spans="1:11" ht="15" x14ac:dyDescent="0.2">
      <c r="A3933" s="862">
        <v>2909153</v>
      </c>
      <c r="B3933" s="863" t="s">
        <v>8637</v>
      </c>
      <c r="C3933" s="862" t="s">
        <v>2147</v>
      </c>
      <c r="D3933" s="802">
        <f t="shared" si="61"/>
        <v>177.89</v>
      </c>
      <c r="G3933" s="872">
        <v>173.9</v>
      </c>
      <c r="J3933" s="840" t="s">
        <v>15822</v>
      </c>
      <c r="K3933" s="848">
        <f>IFERROR(VLOOKUP(J3933,REAJUSTE!A:AA,27,FALSE),"")</f>
        <v>1.0229999999999999</v>
      </c>
    </row>
    <row r="3934" spans="1:11" ht="15" x14ac:dyDescent="0.2">
      <c r="A3934" s="862">
        <v>2909151</v>
      </c>
      <c r="B3934" s="863" t="s">
        <v>2595</v>
      </c>
      <c r="C3934" s="862" t="s">
        <v>2147</v>
      </c>
      <c r="D3934" s="802">
        <f t="shared" si="61"/>
        <v>65.34</v>
      </c>
      <c r="G3934" s="872">
        <v>63.88</v>
      </c>
      <c r="J3934" s="840" t="s">
        <v>15822</v>
      </c>
      <c r="K3934" s="848">
        <f>IFERROR(VLOOKUP(J3934,REAJUSTE!A:AA,27,FALSE),"")</f>
        <v>1.0229999999999999</v>
      </c>
    </row>
    <row r="3935" spans="1:11" ht="15" x14ac:dyDescent="0.2">
      <c r="A3935" s="862">
        <v>2909145</v>
      </c>
      <c r="B3935" s="863" t="s">
        <v>2596</v>
      </c>
      <c r="C3935" s="862" t="s">
        <v>587</v>
      </c>
      <c r="D3935" s="802">
        <f t="shared" si="61"/>
        <v>10.86</v>
      </c>
      <c r="G3935" s="872">
        <v>10.62</v>
      </c>
      <c r="J3935" s="840" t="s">
        <v>15822</v>
      </c>
      <c r="K3935" s="848">
        <f>IFERROR(VLOOKUP(J3935,REAJUSTE!A:AA,27,FALSE),"")</f>
        <v>1.0229999999999999</v>
      </c>
    </row>
    <row r="3936" spans="1:11" ht="18" x14ac:dyDescent="0.2">
      <c r="A3936" s="862">
        <v>2909379</v>
      </c>
      <c r="B3936" s="863" t="s">
        <v>8638</v>
      </c>
      <c r="C3936" s="862" t="s">
        <v>2147</v>
      </c>
      <c r="D3936" s="802">
        <f t="shared" si="61"/>
        <v>6063.97</v>
      </c>
      <c r="G3936" s="872">
        <v>5927.64</v>
      </c>
      <c r="J3936" s="840" t="s">
        <v>15822</v>
      </c>
      <c r="K3936" s="848">
        <f>IFERROR(VLOOKUP(J3936,REAJUSTE!A:AA,27,FALSE),"")</f>
        <v>1.0229999999999999</v>
      </c>
    </row>
    <row r="3937" spans="1:11" ht="18" x14ac:dyDescent="0.2">
      <c r="A3937" s="862">
        <v>2909381</v>
      </c>
      <c r="B3937" s="863" t="s">
        <v>8639</v>
      </c>
      <c r="C3937" s="862" t="s">
        <v>2147</v>
      </c>
      <c r="D3937" s="802">
        <f t="shared" si="61"/>
        <v>6345.39</v>
      </c>
      <c r="G3937" s="872">
        <v>6202.73</v>
      </c>
      <c r="J3937" s="840" t="s">
        <v>15822</v>
      </c>
      <c r="K3937" s="848">
        <f>IFERROR(VLOOKUP(J3937,REAJUSTE!A:AA,27,FALSE),"")</f>
        <v>1.0229999999999999</v>
      </c>
    </row>
    <row r="3938" spans="1:11" ht="18" x14ac:dyDescent="0.2">
      <c r="A3938" s="862">
        <v>2909388</v>
      </c>
      <c r="B3938" s="863" t="s">
        <v>15506</v>
      </c>
      <c r="C3938" s="862" t="s">
        <v>2147</v>
      </c>
      <c r="D3938" s="802">
        <f t="shared" si="61"/>
        <v>6685.35</v>
      </c>
      <c r="G3938" s="872">
        <v>6535.05</v>
      </c>
      <c r="J3938" s="840" t="s">
        <v>15822</v>
      </c>
      <c r="K3938" s="848">
        <f>IFERROR(VLOOKUP(J3938,REAJUSTE!A:AA,27,FALSE),"")</f>
        <v>1.0229999999999999</v>
      </c>
    </row>
    <row r="3939" spans="1:11" ht="18" x14ac:dyDescent="0.2">
      <c r="A3939" s="862">
        <v>2909380</v>
      </c>
      <c r="B3939" s="863" t="s">
        <v>8640</v>
      </c>
      <c r="C3939" s="862" t="s">
        <v>2147</v>
      </c>
      <c r="D3939" s="802">
        <f t="shared" si="61"/>
        <v>8888.16</v>
      </c>
      <c r="G3939" s="872">
        <v>8688.33</v>
      </c>
      <c r="J3939" s="840" t="s">
        <v>15822</v>
      </c>
      <c r="K3939" s="848">
        <f>IFERROR(VLOOKUP(J3939,REAJUSTE!A:AA,27,FALSE),"")</f>
        <v>1.0229999999999999</v>
      </c>
    </row>
    <row r="3940" spans="1:11" ht="18" x14ac:dyDescent="0.2">
      <c r="A3940" s="862">
        <v>2909382</v>
      </c>
      <c r="B3940" s="863" t="s">
        <v>8641</v>
      </c>
      <c r="C3940" s="862" t="s">
        <v>2147</v>
      </c>
      <c r="D3940" s="802">
        <f t="shared" si="61"/>
        <v>9309.35</v>
      </c>
      <c r="G3940" s="872">
        <v>9100.0499999999993</v>
      </c>
      <c r="J3940" s="840" t="s">
        <v>15822</v>
      </c>
      <c r="K3940" s="848">
        <f>IFERROR(VLOOKUP(J3940,REAJUSTE!A:AA,27,FALSE),"")</f>
        <v>1.0229999999999999</v>
      </c>
    </row>
    <row r="3941" spans="1:11" ht="18" x14ac:dyDescent="0.2">
      <c r="A3941" s="862">
        <v>2909387</v>
      </c>
      <c r="B3941" s="863" t="s">
        <v>15507</v>
      </c>
      <c r="C3941" s="862" t="s">
        <v>2147</v>
      </c>
      <c r="D3941" s="802">
        <f t="shared" si="61"/>
        <v>9821.44</v>
      </c>
      <c r="G3941" s="872">
        <v>9600.6299999999992</v>
      </c>
      <c r="J3941" s="840" t="s">
        <v>15822</v>
      </c>
      <c r="K3941" s="848">
        <f>IFERROR(VLOOKUP(J3941,REAJUSTE!A:AA,27,FALSE),"")</f>
        <v>1.0229999999999999</v>
      </c>
    </row>
    <row r="3942" spans="1:11" ht="18" x14ac:dyDescent="0.2">
      <c r="A3942" s="862">
        <v>2909375</v>
      </c>
      <c r="B3942" s="863" t="s">
        <v>8642</v>
      </c>
      <c r="C3942" s="862" t="s">
        <v>2147</v>
      </c>
      <c r="D3942" s="802">
        <f t="shared" si="61"/>
        <v>9691.7199999999993</v>
      </c>
      <c r="G3942" s="872">
        <v>9473.83</v>
      </c>
      <c r="J3942" s="840" t="s">
        <v>15822</v>
      </c>
      <c r="K3942" s="848">
        <f>IFERROR(VLOOKUP(J3942,REAJUSTE!A:AA,27,FALSE),"")</f>
        <v>1.0229999999999999</v>
      </c>
    </row>
    <row r="3943" spans="1:11" ht="18" x14ac:dyDescent="0.2">
      <c r="A3943" s="862">
        <v>2909377</v>
      </c>
      <c r="B3943" s="863" t="s">
        <v>8643</v>
      </c>
      <c r="C3943" s="862" t="s">
        <v>2147</v>
      </c>
      <c r="D3943" s="802">
        <f t="shared" si="61"/>
        <v>10144.32</v>
      </c>
      <c r="G3943" s="872">
        <v>9916.25</v>
      </c>
      <c r="J3943" s="840" t="s">
        <v>15822</v>
      </c>
      <c r="K3943" s="848">
        <f>IFERROR(VLOOKUP(J3943,REAJUSTE!A:AA,27,FALSE),"")</f>
        <v>1.0229999999999999</v>
      </c>
    </row>
    <row r="3944" spans="1:11" ht="18" x14ac:dyDescent="0.2">
      <c r="A3944" s="862">
        <v>2909386</v>
      </c>
      <c r="B3944" s="863" t="s">
        <v>15508</v>
      </c>
      <c r="C3944" s="862" t="s">
        <v>2147</v>
      </c>
      <c r="D3944" s="802">
        <f t="shared" si="61"/>
        <v>10690.14</v>
      </c>
      <c r="G3944" s="872">
        <v>10449.799999999999</v>
      </c>
      <c r="J3944" s="840" t="s">
        <v>15822</v>
      </c>
      <c r="K3944" s="848">
        <f>IFERROR(VLOOKUP(J3944,REAJUSTE!A:AA,27,FALSE),"")</f>
        <v>1.0229999999999999</v>
      </c>
    </row>
    <row r="3945" spans="1:11" ht="18" x14ac:dyDescent="0.2">
      <c r="A3945" s="862">
        <v>2909376</v>
      </c>
      <c r="B3945" s="863" t="s">
        <v>8644</v>
      </c>
      <c r="C3945" s="862" t="s">
        <v>2147</v>
      </c>
      <c r="D3945" s="802">
        <f t="shared" si="61"/>
        <v>14234.85</v>
      </c>
      <c r="G3945" s="872">
        <v>13914.81</v>
      </c>
      <c r="J3945" s="840" t="s">
        <v>15822</v>
      </c>
      <c r="K3945" s="848">
        <f>IFERROR(VLOOKUP(J3945,REAJUSTE!A:AA,27,FALSE),"")</f>
        <v>1.0229999999999999</v>
      </c>
    </row>
    <row r="3946" spans="1:11" ht="18" x14ac:dyDescent="0.2">
      <c r="A3946" s="862">
        <v>2909378</v>
      </c>
      <c r="B3946" s="863" t="s">
        <v>8645</v>
      </c>
      <c r="C3946" s="862" t="s">
        <v>2147</v>
      </c>
      <c r="D3946" s="802">
        <f t="shared" si="61"/>
        <v>14919.21</v>
      </c>
      <c r="G3946" s="872">
        <v>14583.79</v>
      </c>
      <c r="J3946" s="840" t="s">
        <v>15822</v>
      </c>
      <c r="K3946" s="848">
        <f>IFERROR(VLOOKUP(J3946,REAJUSTE!A:AA,27,FALSE),"")</f>
        <v>1.0229999999999999</v>
      </c>
    </row>
    <row r="3947" spans="1:11" ht="18" x14ac:dyDescent="0.2">
      <c r="A3947" s="862">
        <v>2909385</v>
      </c>
      <c r="B3947" s="863" t="s">
        <v>15509</v>
      </c>
      <c r="C3947" s="862" t="s">
        <v>2147</v>
      </c>
      <c r="D3947" s="802">
        <f t="shared" si="61"/>
        <v>15733.25</v>
      </c>
      <c r="G3947" s="872">
        <v>15379.53</v>
      </c>
      <c r="J3947" s="840" t="s">
        <v>15822</v>
      </c>
      <c r="K3947" s="848">
        <f>IFERROR(VLOOKUP(J3947,REAJUSTE!A:AA,27,FALSE),"")</f>
        <v>1.0229999999999999</v>
      </c>
    </row>
    <row r="3948" spans="1:11" ht="18" x14ac:dyDescent="0.2">
      <c r="A3948" s="862">
        <v>2909383</v>
      </c>
      <c r="B3948" s="863" t="s">
        <v>8646</v>
      </c>
      <c r="C3948" s="862" t="s">
        <v>2147</v>
      </c>
      <c r="D3948" s="802">
        <f t="shared" si="61"/>
        <v>5812.72</v>
      </c>
      <c r="G3948" s="872">
        <v>5682.04</v>
      </c>
      <c r="J3948" s="840" t="s">
        <v>15822</v>
      </c>
      <c r="K3948" s="848">
        <f>IFERROR(VLOOKUP(J3948,REAJUSTE!A:AA,27,FALSE),"")</f>
        <v>1.0229999999999999</v>
      </c>
    </row>
    <row r="3949" spans="1:11" ht="18" x14ac:dyDescent="0.2">
      <c r="A3949" s="862">
        <v>2909384</v>
      </c>
      <c r="B3949" s="863" t="s">
        <v>8647</v>
      </c>
      <c r="C3949" s="862" t="s">
        <v>2147</v>
      </c>
      <c r="D3949" s="802">
        <f t="shared" si="61"/>
        <v>6102.16</v>
      </c>
      <c r="G3949" s="872">
        <v>5964.97</v>
      </c>
      <c r="J3949" s="840" t="s">
        <v>15822</v>
      </c>
      <c r="K3949" s="848">
        <f>IFERROR(VLOOKUP(J3949,REAJUSTE!A:AA,27,FALSE),"")</f>
        <v>1.0229999999999999</v>
      </c>
    </row>
    <row r="3950" spans="1:11" ht="15" x14ac:dyDescent="0.2">
      <c r="A3950" s="862">
        <v>2909148</v>
      </c>
      <c r="B3950" s="863" t="s">
        <v>8648</v>
      </c>
      <c r="C3950" s="862" t="s">
        <v>2147</v>
      </c>
      <c r="D3950" s="802">
        <f t="shared" si="61"/>
        <v>439.07</v>
      </c>
      <c r="G3950" s="872">
        <v>429.2</v>
      </c>
      <c r="J3950" s="840" t="s">
        <v>15822</v>
      </c>
      <c r="K3950" s="848">
        <f>IFERROR(VLOOKUP(J3950,REAJUSTE!A:AA,27,FALSE),"")</f>
        <v>1.0229999999999999</v>
      </c>
    </row>
    <row r="3951" spans="1:11" ht="15" x14ac:dyDescent="0.2">
      <c r="A3951" s="862">
        <v>2909389</v>
      </c>
      <c r="B3951" s="863" t="s">
        <v>15510</v>
      </c>
      <c r="C3951" s="862" t="s">
        <v>2147</v>
      </c>
      <c r="D3951" s="802">
        <f t="shared" si="61"/>
        <v>3525.21</v>
      </c>
      <c r="G3951" s="872">
        <v>3445.96</v>
      </c>
      <c r="J3951" s="840" t="s">
        <v>15822</v>
      </c>
      <c r="K3951" s="848">
        <f>IFERROR(VLOOKUP(J3951,REAJUSTE!A:AA,27,FALSE),"")</f>
        <v>1.0229999999999999</v>
      </c>
    </row>
    <row r="3952" spans="1:11" ht="15" x14ac:dyDescent="0.2">
      <c r="A3952" s="862">
        <v>2909390</v>
      </c>
      <c r="B3952" s="863" t="s">
        <v>15511</v>
      </c>
      <c r="C3952" s="862" t="s">
        <v>2147</v>
      </c>
      <c r="D3952" s="802">
        <f t="shared" si="61"/>
        <v>2482.5500000000002</v>
      </c>
      <c r="G3952" s="872">
        <v>2426.7399999999998</v>
      </c>
      <c r="J3952" s="840" t="s">
        <v>15822</v>
      </c>
      <c r="K3952" s="848">
        <f>IFERROR(VLOOKUP(J3952,REAJUSTE!A:AA,27,FALSE),"")</f>
        <v>1.0229999999999999</v>
      </c>
    </row>
    <row r="3953" spans="1:11" ht="15" x14ac:dyDescent="0.2">
      <c r="A3953" s="862">
        <v>2909391</v>
      </c>
      <c r="B3953" s="863" t="s">
        <v>15512</v>
      </c>
      <c r="C3953" s="862" t="s">
        <v>2147</v>
      </c>
      <c r="D3953" s="802">
        <f t="shared" si="61"/>
        <v>4230.53</v>
      </c>
      <c r="G3953" s="872">
        <v>4135.42</v>
      </c>
      <c r="J3953" s="840" t="s">
        <v>15822</v>
      </c>
      <c r="K3953" s="848">
        <f>IFERROR(VLOOKUP(J3953,REAJUSTE!A:AA,27,FALSE),"")</f>
        <v>1.0229999999999999</v>
      </c>
    </row>
    <row r="3954" spans="1:11" ht="18" x14ac:dyDescent="0.2">
      <c r="A3954" s="862">
        <v>3009336</v>
      </c>
      <c r="B3954" s="863" t="s">
        <v>8649</v>
      </c>
      <c r="C3954" s="862" t="s">
        <v>587</v>
      </c>
      <c r="D3954" s="802">
        <f t="shared" si="61"/>
        <v>98.25</v>
      </c>
      <c r="G3954" s="872">
        <v>96.05</v>
      </c>
      <c r="J3954" s="840" t="s">
        <v>15822</v>
      </c>
      <c r="K3954" s="848">
        <f>IFERROR(VLOOKUP(J3954,REAJUSTE!A:AA,27,FALSE),"")</f>
        <v>1.0229999999999999</v>
      </c>
    </row>
    <row r="3955" spans="1:11" ht="18" x14ac:dyDescent="0.2">
      <c r="A3955" s="862">
        <v>3009337</v>
      </c>
      <c r="B3955" s="863" t="s">
        <v>8650</v>
      </c>
      <c r="C3955" s="862" t="s">
        <v>587</v>
      </c>
      <c r="D3955" s="802">
        <f t="shared" si="61"/>
        <v>100.86</v>
      </c>
      <c r="G3955" s="872">
        <v>98.6</v>
      </c>
      <c r="J3955" s="840" t="s">
        <v>15822</v>
      </c>
      <c r="K3955" s="848">
        <f>IFERROR(VLOOKUP(J3955,REAJUSTE!A:AA,27,FALSE),"")</f>
        <v>1.0229999999999999</v>
      </c>
    </row>
    <row r="3956" spans="1:11" ht="18" x14ac:dyDescent="0.2">
      <c r="A3956" s="862">
        <v>3009340</v>
      </c>
      <c r="B3956" s="863" t="s">
        <v>8651</v>
      </c>
      <c r="C3956" s="862" t="s">
        <v>587</v>
      </c>
      <c r="D3956" s="802">
        <f t="shared" si="61"/>
        <v>187.94</v>
      </c>
      <c r="G3956" s="872">
        <v>183.72</v>
      </c>
      <c r="J3956" s="840" t="s">
        <v>15822</v>
      </c>
      <c r="K3956" s="848">
        <f>IFERROR(VLOOKUP(J3956,REAJUSTE!A:AA,27,FALSE),"")</f>
        <v>1.0229999999999999</v>
      </c>
    </row>
    <row r="3957" spans="1:11" ht="18" x14ac:dyDescent="0.2">
      <c r="A3957" s="862">
        <v>3009341</v>
      </c>
      <c r="B3957" s="863" t="s">
        <v>8652</v>
      </c>
      <c r="C3957" s="862" t="s">
        <v>587</v>
      </c>
      <c r="D3957" s="802">
        <f t="shared" si="61"/>
        <v>193.16</v>
      </c>
      <c r="G3957" s="872">
        <v>188.82</v>
      </c>
      <c r="J3957" s="840" t="s">
        <v>15822</v>
      </c>
      <c r="K3957" s="848">
        <f>IFERROR(VLOOKUP(J3957,REAJUSTE!A:AA,27,FALSE),"")</f>
        <v>1.0229999999999999</v>
      </c>
    </row>
    <row r="3958" spans="1:11" ht="18" x14ac:dyDescent="0.2">
      <c r="A3958" s="862">
        <v>3009344</v>
      </c>
      <c r="B3958" s="863" t="s">
        <v>8653</v>
      </c>
      <c r="C3958" s="862" t="s">
        <v>587</v>
      </c>
      <c r="D3958" s="802">
        <f t="shared" si="61"/>
        <v>98.7</v>
      </c>
      <c r="G3958" s="872">
        <v>96.49</v>
      </c>
      <c r="J3958" s="840" t="s">
        <v>15822</v>
      </c>
      <c r="K3958" s="848">
        <f>IFERROR(VLOOKUP(J3958,REAJUSTE!A:AA,27,FALSE),"")</f>
        <v>1.0229999999999999</v>
      </c>
    </row>
    <row r="3959" spans="1:11" ht="18" x14ac:dyDescent="0.2">
      <c r="A3959" s="862">
        <v>3009345</v>
      </c>
      <c r="B3959" s="863" t="s">
        <v>8654</v>
      </c>
      <c r="C3959" s="862" t="s">
        <v>587</v>
      </c>
      <c r="D3959" s="802">
        <f t="shared" si="61"/>
        <v>101.31</v>
      </c>
      <c r="G3959" s="872">
        <v>99.04</v>
      </c>
      <c r="J3959" s="840" t="s">
        <v>15822</v>
      </c>
      <c r="K3959" s="848">
        <f>IFERROR(VLOOKUP(J3959,REAJUSTE!A:AA,27,FALSE),"")</f>
        <v>1.0229999999999999</v>
      </c>
    </row>
    <row r="3960" spans="1:11" ht="18" x14ac:dyDescent="0.2">
      <c r="A3960" s="862">
        <v>3009348</v>
      </c>
      <c r="B3960" s="863" t="s">
        <v>8655</v>
      </c>
      <c r="C3960" s="862" t="s">
        <v>587</v>
      </c>
      <c r="D3960" s="802">
        <f t="shared" si="61"/>
        <v>187.99</v>
      </c>
      <c r="G3960" s="872">
        <v>183.77</v>
      </c>
      <c r="J3960" s="840" t="s">
        <v>15822</v>
      </c>
      <c r="K3960" s="848">
        <f>IFERROR(VLOOKUP(J3960,REAJUSTE!A:AA,27,FALSE),"")</f>
        <v>1.0229999999999999</v>
      </c>
    </row>
    <row r="3961" spans="1:11" ht="18" x14ac:dyDescent="0.2">
      <c r="A3961" s="862">
        <v>3009349</v>
      </c>
      <c r="B3961" s="863" t="s">
        <v>8656</v>
      </c>
      <c r="C3961" s="862" t="s">
        <v>587</v>
      </c>
      <c r="D3961" s="802">
        <f t="shared" si="61"/>
        <v>193.21</v>
      </c>
      <c r="G3961" s="872">
        <v>188.87</v>
      </c>
      <c r="J3961" s="840" t="s">
        <v>15822</v>
      </c>
      <c r="K3961" s="848">
        <f>IFERROR(VLOOKUP(J3961,REAJUSTE!A:AA,27,FALSE),"")</f>
        <v>1.0229999999999999</v>
      </c>
    </row>
    <row r="3962" spans="1:11" ht="18" x14ac:dyDescent="0.2">
      <c r="A3962" s="862">
        <v>3009338</v>
      </c>
      <c r="B3962" s="863" t="s">
        <v>8657</v>
      </c>
      <c r="C3962" s="862" t="s">
        <v>587</v>
      </c>
      <c r="D3962" s="802">
        <f t="shared" si="61"/>
        <v>98.25</v>
      </c>
      <c r="G3962" s="872">
        <v>96.05</v>
      </c>
      <c r="J3962" s="840" t="s">
        <v>15822</v>
      </c>
      <c r="K3962" s="848">
        <f>IFERROR(VLOOKUP(J3962,REAJUSTE!A:AA,27,FALSE),"")</f>
        <v>1.0229999999999999</v>
      </c>
    </row>
    <row r="3963" spans="1:11" ht="18" x14ac:dyDescent="0.2">
      <c r="A3963" s="862">
        <v>3009339</v>
      </c>
      <c r="B3963" s="863" t="s">
        <v>8658</v>
      </c>
      <c r="C3963" s="862" t="s">
        <v>587</v>
      </c>
      <c r="D3963" s="802">
        <f t="shared" si="61"/>
        <v>100.86</v>
      </c>
      <c r="G3963" s="872">
        <v>98.6</v>
      </c>
      <c r="J3963" s="840" t="s">
        <v>15822</v>
      </c>
      <c r="K3963" s="848">
        <f>IFERROR(VLOOKUP(J3963,REAJUSTE!A:AA,27,FALSE),"")</f>
        <v>1.0229999999999999</v>
      </c>
    </row>
    <row r="3964" spans="1:11" ht="18" x14ac:dyDescent="0.2">
      <c r="A3964" s="862">
        <v>3009342</v>
      </c>
      <c r="B3964" s="863" t="s">
        <v>8659</v>
      </c>
      <c r="C3964" s="862" t="s">
        <v>587</v>
      </c>
      <c r="D3964" s="802">
        <f t="shared" si="61"/>
        <v>187.94</v>
      </c>
      <c r="G3964" s="872">
        <v>183.72</v>
      </c>
      <c r="J3964" s="840" t="s">
        <v>15822</v>
      </c>
      <c r="K3964" s="848">
        <f>IFERROR(VLOOKUP(J3964,REAJUSTE!A:AA,27,FALSE),"")</f>
        <v>1.0229999999999999</v>
      </c>
    </row>
    <row r="3965" spans="1:11" ht="18" x14ac:dyDescent="0.2">
      <c r="A3965" s="862">
        <v>3009343</v>
      </c>
      <c r="B3965" s="863" t="s">
        <v>8660</v>
      </c>
      <c r="C3965" s="862" t="s">
        <v>587</v>
      </c>
      <c r="D3965" s="802">
        <f t="shared" si="61"/>
        <v>193.16</v>
      </c>
      <c r="G3965" s="872">
        <v>188.82</v>
      </c>
      <c r="J3965" s="840" t="s">
        <v>15822</v>
      </c>
      <c r="K3965" s="848">
        <f>IFERROR(VLOOKUP(J3965,REAJUSTE!A:AA,27,FALSE),"")</f>
        <v>1.0229999999999999</v>
      </c>
    </row>
    <row r="3966" spans="1:11" ht="18" x14ac:dyDescent="0.2">
      <c r="A3966" s="862">
        <v>3009346</v>
      </c>
      <c r="B3966" s="863" t="s">
        <v>8661</v>
      </c>
      <c r="C3966" s="862" t="s">
        <v>587</v>
      </c>
      <c r="D3966" s="802">
        <f t="shared" si="61"/>
        <v>98.7</v>
      </c>
      <c r="G3966" s="872">
        <v>96.49</v>
      </c>
      <c r="J3966" s="840" t="s">
        <v>15822</v>
      </c>
      <c r="K3966" s="848">
        <f>IFERROR(VLOOKUP(J3966,REAJUSTE!A:AA,27,FALSE),"")</f>
        <v>1.0229999999999999</v>
      </c>
    </row>
    <row r="3967" spans="1:11" ht="18" x14ac:dyDescent="0.2">
      <c r="A3967" s="862">
        <v>3009347</v>
      </c>
      <c r="B3967" s="863" t="s">
        <v>8662</v>
      </c>
      <c r="C3967" s="862" t="s">
        <v>587</v>
      </c>
      <c r="D3967" s="802">
        <f t="shared" si="61"/>
        <v>101.31</v>
      </c>
      <c r="G3967" s="872">
        <v>99.04</v>
      </c>
      <c r="J3967" s="840" t="s">
        <v>15822</v>
      </c>
      <c r="K3967" s="848">
        <f>IFERROR(VLOOKUP(J3967,REAJUSTE!A:AA,27,FALSE),"")</f>
        <v>1.0229999999999999</v>
      </c>
    </row>
    <row r="3968" spans="1:11" ht="18" x14ac:dyDescent="0.2">
      <c r="A3968" s="862">
        <v>3009350</v>
      </c>
      <c r="B3968" s="863" t="s">
        <v>8663</v>
      </c>
      <c r="C3968" s="862" t="s">
        <v>587</v>
      </c>
      <c r="D3968" s="802">
        <f t="shared" si="61"/>
        <v>187.99</v>
      </c>
      <c r="G3968" s="872">
        <v>183.77</v>
      </c>
      <c r="J3968" s="840" t="s">
        <v>15822</v>
      </c>
      <c r="K3968" s="848">
        <f>IFERROR(VLOOKUP(J3968,REAJUSTE!A:AA,27,FALSE),"")</f>
        <v>1.0229999999999999</v>
      </c>
    </row>
    <row r="3969" spans="1:11" ht="18" x14ac:dyDescent="0.2">
      <c r="A3969" s="862">
        <v>3009351</v>
      </c>
      <c r="B3969" s="863" t="s">
        <v>8664</v>
      </c>
      <c r="C3969" s="862" t="s">
        <v>587</v>
      </c>
      <c r="D3969" s="802">
        <f t="shared" si="61"/>
        <v>193.21</v>
      </c>
      <c r="G3969" s="872">
        <v>188.87</v>
      </c>
      <c r="J3969" s="840" t="s">
        <v>15822</v>
      </c>
      <c r="K3969" s="848">
        <f>IFERROR(VLOOKUP(J3969,REAJUSTE!A:AA,27,FALSE),"")</f>
        <v>1.0229999999999999</v>
      </c>
    </row>
    <row r="3970" spans="1:11" ht="15" x14ac:dyDescent="0.2">
      <c r="A3970" s="862">
        <v>3009080</v>
      </c>
      <c r="B3970" s="863" t="s">
        <v>8665</v>
      </c>
      <c r="C3970" s="862" t="s">
        <v>587</v>
      </c>
      <c r="D3970" s="802">
        <f t="shared" si="61"/>
        <v>0.14000000000000001</v>
      </c>
      <c r="G3970" s="872">
        <v>0.14000000000000001</v>
      </c>
      <c r="J3970" s="840" t="s">
        <v>15822</v>
      </c>
      <c r="K3970" s="848">
        <f>IFERROR(VLOOKUP(J3970,REAJUSTE!A:AA,27,FALSE),"")</f>
        <v>1.0229999999999999</v>
      </c>
    </row>
    <row r="3971" spans="1:11" ht="15" x14ac:dyDescent="0.2">
      <c r="A3971" s="862">
        <v>3009075</v>
      </c>
      <c r="B3971" s="863" t="s">
        <v>8666</v>
      </c>
      <c r="C3971" s="862" t="s">
        <v>587</v>
      </c>
      <c r="D3971" s="802">
        <f t="shared" si="61"/>
        <v>53.5</v>
      </c>
      <c r="G3971" s="872">
        <v>52.3</v>
      </c>
      <c r="J3971" s="840" t="s">
        <v>15822</v>
      </c>
      <c r="K3971" s="848">
        <f>IFERROR(VLOOKUP(J3971,REAJUSTE!A:AA,27,FALSE),"")</f>
        <v>1.0229999999999999</v>
      </c>
    </row>
    <row r="3972" spans="1:11" ht="15" x14ac:dyDescent="0.2">
      <c r="A3972" s="862">
        <v>3009076</v>
      </c>
      <c r="B3972" s="863" t="s">
        <v>8667</v>
      </c>
      <c r="C3972" s="862" t="s">
        <v>587</v>
      </c>
      <c r="D3972" s="802">
        <f t="shared" si="61"/>
        <v>55.31</v>
      </c>
      <c r="G3972" s="872">
        <v>54.07</v>
      </c>
      <c r="J3972" s="840" t="s">
        <v>15822</v>
      </c>
      <c r="K3972" s="848">
        <f>IFERROR(VLOOKUP(J3972,REAJUSTE!A:AA,27,FALSE),"")</f>
        <v>1.0229999999999999</v>
      </c>
    </row>
    <row r="3973" spans="1:11" ht="15" x14ac:dyDescent="0.2">
      <c r="A3973" s="862">
        <v>3009077</v>
      </c>
      <c r="B3973" s="863" t="s">
        <v>8668</v>
      </c>
      <c r="C3973" s="862" t="s">
        <v>587</v>
      </c>
      <c r="D3973" s="802">
        <f t="shared" si="61"/>
        <v>58.13</v>
      </c>
      <c r="G3973" s="872">
        <v>56.83</v>
      </c>
      <c r="J3973" s="840" t="s">
        <v>15822</v>
      </c>
      <c r="K3973" s="848">
        <f>IFERROR(VLOOKUP(J3973,REAJUSTE!A:AA,27,FALSE),"")</f>
        <v>1.0229999999999999</v>
      </c>
    </row>
    <row r="3974" spans="1:11" ht="15" x14ac:dyDescent="0.2">
      <c r="A3974" s="862">
        <v>3009078</v>
      </c>
      <c r="B3974" s="863" t="s">
        <v>8669</v>
      </c>
      <c r="C3974" s="862" t="s">
        <v>587</v>
      </c>
      <c r="D3974" s="802">
        <f t="shared" si="61"/>
        <v>60.3</v>
      </c>
      <c r="G3974" s="872">
        <v>58.95</v>
      </c>
      <c r="J3974" s="840" t="s">
        <v>15822</v>
      </c>
      <c r="K3974" s="848">
        <f>IFERROR(VLOOKUP(J3974,REAJUSTE!A:AA,27,FALSE),"")</f>
        <v>1.0229999999999999</v>
      </c>
    </row>
    <row r="3975" spans="1:11" ht="15" x14ac:dyDescent="0.2">
      <c r="A3975" s="862">
        <v>3009087</v>
      </c>
      <c r="B3975" s="863" t="s">
        <v>8670</v>
      </c>
      <c r="C3975" s="862" t="s">
        <v>587</v>
      </c>
      <c r="D3975" s="802">
        <f t="shared" si="61"/>
        <v>0.1</v>
      </c>
      <c r="G3975" s="872">
        <v>0.1</v>
      </c>
      <c r="J3975" s="840" t="s">
        <v>15822</v>
      </c>
      <c r="K3975" s="848">
        <f>IFERROR(VLOOKUP(J3975,REAJUSTE!A:AA,27,FALSE),"")</f>
        <v>1.0229999999999999</v>
      </c>
    </row>
    <row r="3976" spans="1:11" ht="18" x14ac:dyDescent="0.2">
      <c r="A3976" s="862">
        <v>3009085</v>
      </c>
      <c r="B3976" s="863" t="s">
        <v>8671</v>
      </c>
      <c r="C3976" s="862" t="s">
        <v>4</v>
      </c>
      <c r="D3976" s="802">
        <f t="shared" si="61"/>
        <v>1733.96</v>
      </c>
      <c r="G3976" s="872">
        <v>1694.98</v>
      </c>
      <c r="J3976" s="840" t="s">
        <v>15822</v>
      </c>
      <c r="K3976" s="848">
        <f>IFERROR(VLOOKUP(J3976,REAJUSTE!A:AA,27,FALSE),"")</f>
        <v>1.0229999999999999</v>
      </c>
    </row>
    <row r="3977" spans="1:11" ht="18" x14ac:dyDescent="0.2">
      <c r="A3977" s="862">
        <v>3009086</v>
      </c>
      <c r="B3977" s="863" t="s">
        <v>8672</v>
      </c>
      <c r="C3977" s="862" t="s">
        <v>4</v>
      </c>
      <c r="D3977" s="802">
        <f t="shared" si="61"/>
        <v>2167.9699999999998</v>
      </c>
      <c r="G3977" s="872">
        <v>2119.23</v>
      </c>
      <c r="J3977" s="840" t="s">
        <v>15822</v>
      </c>
      <c r="K3977" s="848">
        <f>IFERROR(VLOOKUP(J3977,REAJUSTE!A:AA,27,FALSE),"")</f>
        <v>1.0229999999999999</v>
      </c>
    </row>
    <row r="3978" spans="1:11" ht="18" x14ac:dyDescent="0.2">
      <c r="A3978" s="862">
        <v>3009089</v>
      </c>
      <c r="B3978" s="863" t="s">
        <v>8673</v>
      </c>
      <c r="C3978" s="862" t="s">
        <v>4</v>
      </c>
      <c r="D3978" s="802">
        <f t="shared" si="61"/>
        <v>2549.3000000000002</v>
      </c>
      <c r="G3978" s="872">
        <v>2491.9899999999998</v>
      </c>
      <c r="J3978" s="840" t="s">
        <v>15822</v>
      </c>
      <c r="K3978" s="848">
        <f>IFERROR(VLOOKUP(J3978,REAJUSTE!A:AA,27,FALSE),"")</f>
        <v>1.0229999999999999</v>
      </c>
    </row>
    <row r="3979" spans="1:11" ht="18" x14ac:dyDescent="0.2">
      <c r="A3979" s="862">
        <v>3009090</v>
      </c>
      <c r="B3979" s="863" t="s">
        <v>8674</v>
      </c>
      <c r="C3979" s="862" t="s">
        <v>4</v>
      </c>
      <c r="D3979" s="802">
        <f t="shared" ref="D3979:D4042" si="62">TRUNC(G3979*K3979,2)</f>
        <v>2284.34</v>
      </c>
      <c r="G3979" s="872">
        <v>2232.9899999999998</v>
      </c>
      <c r="J3979" s="840" t="s">
        <v>15822</v>
      </c>
      <c r="K3979" s="848">
        <f>IFERROR(VLOOKUP(J3979,REAJUSTE!A:AA,27,FALSE),"")</f>
        <v>1.0229999999999999</v>
      </c>
    </row>
    <row r="3980" spans="1:11" ht="15" x14ac:dyDescent="0.2">
      <c r="A3980" s="862">
        <v>3009004</v>
      </c>
      <c r="B3980" s="863" t="s">
        <v>8675</v>
      </c>
      <c r="C3980" s="862" t="s">
        <v>587</v>
      </c>
      <c r="D3980" s="802">
        <f t="shared" si="62"/>
        <v>402.13</v>
      </c>
      <c r="G3980" s="872">
        <v>393.09</v>
      </c>
      <c r="J3980" s="840" t="s">
        <v>15822</v>
      </c>
      <c r="K3980" s="848">
        <f>IFERROR(VLOOKUP(J3980,REAJUSTE!A:AA,27,FALSE),"")</f>
        <v>1.0229999999999999</v>
      </c>
    </row>
    <row r="3981" spans="1:11" ht="15" x14ac:dyDescent="0.2">
      <c r="A3981" s="862">
        <v>3009002</v>
      </c>
      <c r="B3981" s="863" t="s">
        <v>8676</v>
      </c>
      <c r="C3981" s="862" t="s">
        <v>587</v>
      </c>
      <c r="D3981" s="802">
        <f t="shared" si="62"/>
        <v>304.97000000000003</v>
      </c>
      <c r="G3981" s="872">
        <v>298.12</v>
      </c>
      <c r="J3981" s="840" t="s">
        <v>15822</v>
      </c>
      <c r="K3981" s="848">
        <f>IFERROR(VLOOKUP(J3981,REAJUSTE!A:AA,27,FALSE),"")</f>
        <v>1.0229999999999999</v>
      </c>
    </row>
    <row r="3982" spans="1:11" ht="15" x14ac:dyDescent="0.2">
      <c r="A3982" s="862">
        <v>3009006</v>
      </c>
      <c r="B3982" s="863" t="s">
        <v>8677</v>
      </c>
      <c r="C3982" s="862" t="s">
        <v>587</v>
      </c>
      <c r="D3982" s="802">
        <f t="shared" si="62"/>
        <v>553.96</v>
      </c>
      <c r="G3982" s="872">
        <v>541.51</v>
      </c>
      <c r="J3982" s="840" t="s">
        <v>15822</v>
      </c>
      <c r="K3982" s="848">
        <f>IFERROR(VLOOKUP(J3982,REAJUSTE!A:AA,27,FALSE),"")</f>
        <v>1.0229999999999999</v>
      </c>
    </row>
    <row r="3983" spans="1:11" ht="15" x14ac:dyDescent="0.2">
      <c r="A3983" s="862">
        <v>3009335</v>
      </c>
      <c r="B3983" s="863" t="s">
        <v>8678</v>
      </c>
      <c r="C3983" s="862" t="s">
        <v>587</v>
      </c>
      <c r="D3983" s="802">
        <f t="shared" si="62"/>
        <v>1052.3800000000001</v>
      </c>
      <c r="G3983" s="872">
        <v>1028.72</v>
      </c>
      <c r="J3983" s="840" t="s">
        <v>15822</v>
      </c>
      <c r="K3983" s="848">
        <f>IFERROR(VLOOKUP(J3983,REAJUSTE!A:AA,27,FALSE),"")</f>
        <v>1.0229999999999999</v>
      </c>
    </row>
    <row r="3984" spans="1:11" ht="15" x14ac:dyDescent="0.2">
      <c r="A3984" s="862">
        <v>3009334</v>
      </c>
      <c r="B3984" s="863" t="s">
        <v>8679</v>
      </c>
      <c r="C3984" s="862" t="s">
        <v>587</v>
      </c>
      <c r="D3984" s="802">
        <f t="shared" si="62"/>
        <v>750.96</v>
      </c>
      <c r="G3984" s="872">
        <v>734.08</v>
      </c>
      <c r="J3984" s="840" t="s">
        <v>15822</v>
      </c>
      <c r="K3984" s="848">
        <f>IFERROR(VLOOKUP(J3984,REAJUSTE!A:AA,27,FALSE),"")</f>
        <v>1.0229999999999999</v>
      </c>
    </row>
    <row r="3985" spans="1:11" ht="18" x14ac:dyDescent="0.2">
      <c r="A3985" s="862">
        <v>3009280</v>
      </c>
      <c r="B3985" s="863" t="s">
        <v>8680</v>
      </c>
      <c r="C3985" s="862" t="s">
        <v>2147</v>
      </c>
      <c r="D3985" s="802">
        <f t="shared" si="62"/>
        <v>694527.25</v>
      </c>
      <c r="G3985" s="872">
        <v>678912.27</v>
      </c>
      <c r="J3985" s="840" t="s">
        <v>15822</v>
      </c>
      <c r="K3985" s="848">
        <f>IFERROR(VLOOKUP(J3985,REAJUSTE!A:AA,27,FALSE),"")</f>
        <v>1.0229999999999999</v>
      </c>
    </row>
    <row r="3986" spans="1:11" ht="18" x14ac:dyDescent="0.2">
      <c r="A3986" s="862">
        <v>3009281</v>
      </c>
      <c r="B3986" s="863" t="s">
        <v>8681</v>
      </c>
      <c r="C3986" s="862" t="s">
        <v>2147</v>
      </c>
      <c r="D3986" s="802">
        <f t="shared" si="62"/>
        <v>686266.85</v>
      </c>
      <c r="G3986" s="872">
        <v>670837.59</v>
      </c>
      <c r="J3986" s="840" t="s">
        <v>15822</v>
      </c>
      <c r="K3986" s="848">
        <f>IFERROR(VLOOKUP(J3986,REAJUSTE!A:AA,27,FALSE),"")</f>
        <v>1.0229999999999999</v>
      </c>
    </row>
    <row r="3987" spans="1:11" ht="18" x14ac:dyDescent="0.2">
      <c r="A3987" s="862">
        <v>3009061</v>
      </c>
      <c r="B3987" s="863" t="s">
        <v>8682</v>
      </c>
      <c r="C3987" s="862" t="s">
        <v>2147</v>
      </c>
      <c r="D3987" s="802">
        <f t="shared" si="62"/>
        <v>729108.81</v>
      </c>
      <c r="G3987" s="872">
        <v>712716.34</v>
      </c>
      <c r="J3987" s="840" t="s">
        <v>15822</v>
      </c>
      <c r="K3987" s="848">
        <f>IFERROR(VLOOKUP(J3987,REAJUSTE!A:AA,27,FALSE),"")</f>
        <v>1.0229999999999999</v>
      </c>
    </row>
    <row r="3988" spans="1:11" ht="18" x14ac:dyDescent="0.2">
      <c r="A3988" s="862">
        <v>3009062</v>
      </c>
      <c r="B3988" s="863" t="s">
        <v>8683</v>
      </c>
      <c r="C3988" s="862" t="s">
        <v>2147</v>
      </c>
      <c r="D3988" s="802">
        <f t="shared" si="62"/>
        <v>720436.04</v>
      </c>
      <c r="G3988" s="872">
        <v>704238.56</v>
      </c>
      <c r="J3988" s="840" t="s">
        <v>15822</v>
      </c>
      <c r="K3988" s="848">
        <f>IFERROR(VLOOKUP(J3988,REAJUSTE!A:AA,27,FALSE),"")</f>
        <v>1.0229999999999999</v>
      </c>
    </row>
    <row r="3989" spans="1:11" ht="18" x14ac:dyDescent="0.2">
      <c r="A3989" s="862">
        <v>3009278</v>
      </c>
      <c r="B3989" s="863" t="s">
        <v>8684</v>
      </c>
      <c r="C3989" s="862" t="s">
        <v>2147</v>
      </c>
      <c r="D3989" s="802">
        <f t="shared" si="62"/>
        <v>527283.43000000005</v>
      </c>
      <c r="G3989" s="872">
        <v>515428.58</v>
      </c>
      <c r="J3989" s="840" t="s">
        <v>15822</v>
      </c>
      <c r="K3989" s="848">
        <f>IFERROR(VLOOKUP(J3989,REAJUSTE!A:AA,27,FALSE),"")</f>
        <v>1.0229999999999999</v>
      </c>
    </row>
    <row r="3990" spans="1:11" ht="18" x14ac:dyDescent="0.2">
      <c r="A3990" s="862">
        <v>3009279</v>
      </c>
      <c r="B3990" s="863" t="s">
        <v>8685</v>
      </c>
      <c r="C3990" s="862" t="s">
        <v>2147</v>
      </c>
      <c r="D3990" s="802">
        <f t="shared" si="62"/>
        <v>521337.2</v>
      </c>
      <c r="G3990" s="872">
        <v>509616.04</v>
      </c>
      <c r="J3990" s="840" t="s">
        <v>15822</v>
      </c>
      <c r="K3990" s="848">
        <f>IFERROR(VLOOKUP(J3990,REAJUSTE!A:AA,27,FALSE),"")</f>
        <v>1.0229999999999999</v>
      </c>
    </row>
    <row r="3991" spans="1:11" ht="18" x14ac:dyDescent="0.2">
      <c r="A3991" s="862">
        <v>3009059</v>
      </c>
      <c r="B3991" s="863" t="s">
        <v>8686</v>
      </c>
      <c r="C3991" s="862" t="s">
        <v>2147</v>
      </c>
      <c r="D3991" s="802">
        <f t="shared" si="62"/>
        <v>553537.92000000004</v>
      </c>
      <c r="G3991" s="872">
        <v>541092.79</v>
      </c>
      <c r="J3991" s="840" t="s">
        <v>15822</v>
      </c>
      <c r="K3991" s="848">
        <f>IFERROR(VLOOKUP(J3991,REAJUSTE!A:AA,27,FALSE),"")</f>
        <v>1.0229999999999999</v>
      </c>
    </row>
    <row r="3992" spans="1:11" ht="18" x14ac:dyDescent="0.2">
      <c r="A3992" s="862">
        <v>3009060</v>
      </c>
      <c r="B3992" s="863" t="s">
        <v>8687</v>
      </c>
      <c r="C3992" s="862" t="s">
        <v>2147</v>
      </c>
      <c r="D3992" s="802">
        <f t="shared" si="62"/>
        <v>547294.55000000005</v>
      </c>
      <c r="G3992" s="872">
        <v>534989.79</v>
      </c>
      <c r="J3992" s="840" t="s">
        <v>15822</v>
      </c>
      <c r="K3992" s="848">
        <f>IFERROR(VLOOKUP(J3992,REAJUSTE!A:AA,27,FALSE),"")</f>
        <v>1.0229999999999999</v>
      </c>
    </row>
    <row r="3993" spans="1:11" ht="18" x14ac:dyDescent="0.2">
      <c r="A3993" s="862">
        <v>3009282</v>
      </c>
      <c r="B3993" s="863" t="s">
        <v>8688</v>
      </c>
      <c r="C3993" s="862" t="s">
        <v>2147</v>
      </c>
      <c r="D3993" s="802">
        <f t="shared" si="62"/>
        <v>947630.55</v>
      </c>
      <c r="G3993" s="872">
        <v>926325.08</v>
      </c>
      <c r="J3993" s="840" t="s">
        <v>15822</v>
      </c>
      <c r="K3993" s="848">
        <f>IFERROR(VLOOKUP(J3993,REAJUSTE!A:AA,27,FALSE),"")</f>
        <v>1.0229999999999999</v>
      </c>
    </row>
    <row r="3994" spans="1:11" ht="18" x14ac:dyDescent="0.2">
      <c r="A3994" s="862">
        <v>3009283</v>
      </c>
      <c r="B3994" s="863" t="s">
        <v>8689</v>
      </c>
      <c r="C3994" s="862" t="s">
        <v>2147</v>
      </c>
      <c r="D3994" s="802">
        <f t="shared" si="62"/>
        <v>939371.85</v>
      </c>
      <c r="G3994" s="872">
        <v>918252.06</v>
      </c>
      <c r="J3994" s="840" t="s">
        <v>15822</v>
      </c>
      <c r="K3994" s="848">
        <f>IFERROR(VLOOKUP(J3994,REAJUSTE!A:AA,27,FALSE),"")</f>
        <v>1.0229999999999999</v>
      </c>
    </row>
    <row r="3995" spans="1:11" ht="18" x14ac:dyDescent="0.2">
      <c r="A3995" s="862">
        <v>3009063</v>
      </c>
      <c r="B3995" s="863" t="s">
        <v>8690</v>
      </c>
      <c r="C3995" s="862" t="s">
        <v>2147</v>
      </c>
      <c r="D3995" s="802">
        <f t="shared" si="62"/>
        <v>994814.14</v>
      </c>
      <c r="G3995" s="872">
        <v>972447.84</v>
      </c>
      <c r="J3995" s="840" t="s">
        <v>15822</v>
      </c>
      <c r="K3995" s="848">
        <f>IFERROR(VLOOKUP(J3995,REAJUSTE!A:AA,27,FALSE),"")</f>
        <v>1.0229999999999999</v>
      </c>
    </row>
    <row r="3996" spans="1:11" ht="18" x14ac:dyDescent="0.2">
      <c r="A3996" s="862">
        <v>3009064</v>
      </c>
      <c r="B3996" s="863" t="s">
        <v>8691</v>
      </c>
      <c r="C3996" s="862" t="s">
        <v>2147</v>
      </c>
      <c r="D3996" s="802">
        <f t="shared" si="62"/>
        <v>986143.16</v>
      </c>
      <c r="G3996" s="872">
        <v>963971.81</v>
      </c>
      <c r="J3996" s="840" t="s">
        <v>15822</v>
      </c>
      <c r="K3996" s="848">
        <f>IFERROR(VLOOKUP(J3996,REAJUSTE!A:AA,27,FALSE),"")</f>
        <v>1.0229999999999999</v>
      </c>
    </row>
    <row r="3997" spans="1:11" ht="18" x14ac:dyDescent="0.2">
      <c r="A3997" s="862">
        <v>3009081</v>
      </c>
      <c r="B3997" s="863" t="s">
        <v>8692</v>
      </c>
      <c r="C3997" s="862" t="s">
        <v>587</v>
      </c>
      <c r="D3997" s="802">
        <f t="shared" si="62"/>
        <v>766.48</v>
      </c>
      <c r="G3997" s="872">
        <v>749.25</v>
      </c>
      <c r="J3997" s="840" t="s">
        <v>15822</v>
      </c>
      <c r="K3997" s="848">
        <f>IFERROR(VLOOKUP(J3997,REAJUSTE!A:AA,27,FALSE),"")</f>
        <v>1.0229999999999999</v>
      </c>
    </row>
    <row r="3998" spans="1:11" ht="18" x14ac:dyDescent="0.2">
      <c r="A3998" s="862">
        <v>3009082</v>
      </c>
      <c r="B3998" s="863" t="s">
        <v>8693</v>
      </c>
      <c r="C3998" s="862" t="s">
        <v>587</v>
      </c>
      <c r="D3998" s="802">
        <f t="shared" si="62"/>
        <v>923.48</v>
      </c>
      <c r="G3998" s="872">
        <v>902.72</v>
      </c>
      <c r="J3998" s="840" t="s">
        <v>15822</v>
      </c>
      <c r="K3998" s="848">
        <f>IFERROR(VLOOKUP(J3998,REAJUSTE!A:AA,27,FALSE),"")</f>
        <v>1.0229999999999999</v>
      </c>
    </row>
    <row r="3999" spans="1:11" ht="18" x14ac:dyDescent="0.2">
      <c r="A3999" s="862">
        <v>3009083</v>
      </c>
      <c r="B3999" s="863" t="s">
        <v>8694</v>
      </c>
      <c r="C3999" s="862" t="s">
        <v>587</v>
      </c>
      <c r="D3999" s="802">
        <f t="shared" si="62"/>
        <v>942.56</v>
      </c>
      <c r="G3999" s="872">
        <v>921.37</v>
      </c>
      <c r="J3999" s="840" t="s">
        <v>15822</v>
      </c>
      <c r="K3999" s="848">
        <f>IFERROR(VLOOKUP(J3999,REAJUSTE!A:AA,27,FALSE),"")</f>
        <v>1.0229999999999999</v>
      </c>
    </row>
    <row r="4000" spans="1:11" ht="18" x14ac:dyDescent="0.2">
      <c r="A4000" s="862">
        <v>3009084</v>
      </c>
      <c r="B4000" s="863" t="s">
        <v>8695</v>
      </c>
      <c r="C4000" s="862" t="s">
        <v>587</v>
      </c>
      <c r="D4000" s="802">
        <f t="shared" si="62"/>
        <v>942.2</v>
      </c>
      <c r="G4000" s="872">
        <v>921.02</v>
      </c>
      <c r="J4000" s="840" t="s">
        <v>15822</v>
      </c>
      <c r="K4000" s="848">
        <f>IFERROR(VLOOKUP(J4000,REAJUSTE!A:AA,27,FALSE),"")</f>
        <v>1.0229999999999999</v>
      </c>
    </row>
    <row r="4001" spans="1:11" ht="15" x14ac:dyDescent="0.2">
      <c r="A4001" s="862">
        <v>3009070</v>
      </c>
      <c r="B4001" s="863" t="s">
        <v>8696</v>
      </c>
      <c r="C4001" s="862" t="s">
        <v>587</v>
      </c>
      <c r="D4001" s="802">
        <f t="shared" si="62"/>
        <v>427.75</v>
      </c>
      <c r="G4001" s="872">
        <v>418.14</v>
      </c>
      <c r="J4001" s="840" t="s">
        <v>15822</v>
      </c>
      <c r="K4001" s="848">
        <f>IFERROR(VLOOKUP(J4001,REAJUSTE!A:AA,27,FALSE),"")</f>
        <v>1.0229999999999999</v>
      </c>
    </row>
    <row r="4002" spans="1:11" ht="18" x14ac:dyDescent="0.2">
      <c r="A4002" s="862">
        <v>3009285</v>
      </c>
      <c r="B4002" s="863" t="s">
        <v>8697</v>
      </c>
      <c r="C4002" s="862" t="s">
        <v>2147</v>
      </c>
      <c r="D4002" s="802">
        <f t="shared" si="62"/>
        <v>693147.34</v>
      </c>
      <c r="G4002" s="872">
        <v>677563.39</v>
      </c>
      <c r="J4002" s="840" t="s">
        <v>15822</v>
      </c>
      <c r="K4002" s="848">
        <f>IFERROR(VLOOKUP(J4002,REAJUSTE!A:AA,27,FALSE),"")</f>
        <v>1.0229999999999999</v>
      </c>
    </row>
    <row r="4003" spans="1:11" ht="18" x14ac:dyDescent="0.2">
      <c r="A4003" s="862">
        <v>3009072</v>
      </c>
      <c r="B4003" s="863" t="s">
        <v>8698</v>
      </c>
      <c r="C4003" s="862" t="s">
        <v>2147</v>
      </c>
      <c r="D4003" s="802">
        <f t="shared" si="62"/>
        <v>727660.2</v>
      </c>
      <c r="G4003" s="872">
        <v>711300.3</v>
      </c>
      <c r="J4003" s="840" t="s">
        <v>15822</v>
      </c>
      <c r="K4003" s="848">
        <f>IFERROR(VLOOKUP(J4003,REAJUSTE!A:AA,27,FALSE),"")</f>
        <v>1.0229999999999999</v>
      </c>
    </row>
    <row r="4004" spans="1:11" ht="15" x14ac:dyDescent="0.2">
      <c r="A4004" s="862">
        <v>3009069</v>
      </c>
      <c r="B4004" s="863" t="s">
        <v>8699</v>
      </c>
      <c r="C4004" s="862" t="s">
        <v>587</v>
      </c>
      <c r="D4004" s="802">
        <f t="shared" si="62"/>
        <v>260.36</v>
      </c>
      <c r="G4004" s="872">
        <v>254.51</v>
      </c>
      <c r="J4004" s="840" t="s">
        <v>15822</v>
      </c>
      <c r="K4004" s="848">
        <f>IFERROR(VLOOKUP(J4004,REAJUSTE!A:AA,27,FALSE),"")</f>
        <v>1.0229999999999999</v>
      </c>
    </row>
    <row r="4005" spans="1:11" ht="18" x14ac:dyDescent="0.2">
      <c r="A4005" s="862">
        <v>3009284</v>
      </c>
      <c r="B4005" s="863" t="s">
        <v>8700</v>
      </c>
      <c r="C4005" s="862" t="s">
        <v>2147</v>
      </c>
      <c r="D4005" s="802">
        <f t="shared" si="62"/>
        <v>418943.96</v>
      </c>
      <c r="G4005" s="872">
        <v>409524.89</v>
      </c>
      <c r="J4005" s="840" t="s">
        <v>15822</v>
      </c>
      <c r="K4005" s="848">
        <f>IFERROR(VLOOKUP(J4005,REAJUSTE!A:AA,27,FALSE),"")</f>
        <v>1.0229999999999999</v>
      </c>
    </row>
    <row r="4006" spans="1:11" ht="18" x14ac:dyDescent="0.2">
      <c r="A4006" s="862">
        <v>3009071</v>
      </c>
      <c r="B4006" s="863" t="s">
        <v>8701</v>
      </c>
      <c r="C4006" s="862" t="s">
        <v>2147</v>
      </c>
      <c r="D4006" s="802">
        <f t="shared" si="62"/>
        <v>439804.22</v>
      </c>
      <c r="G4006" s="872">
        <v>429916.15</v>
      </c>
      <c r="J4006" s="840" t="s">
        <v>15822</v>
      </c>
      <c r="K4006" s="848">
        <f>IFERROR(VLOOKUP(J4006,REAJUSTE!A:AA,27,FALSE),"")</f>
        <v>1.0229999999999999</v>
      </c>
    </row>
    <row r="4007" spans="1:11" ht="15" x14ac:dyDescent="0.2">
      <c r="A4007" s="862">
        <v>3009091</v>
      </c>
      <c r="B4007" s="863" t="s">
        <v>8702</v>
      </c>
      <c r="C4007" s="862" t="s">
        <v>61</v>
      </c>
      <c r="D4007" s="802">
        <f t="shared" si="62"/>
        <v>188.06</v>
      </c>
      <c r="G4007" s="872">
        <v>183.84</v>
      </c>
      <c r="J4007" s="840" t="s">
        <v>15822</v>
      </c>
      <c r="K4007" s="848">
        <f>IFERROR(VLOOKUP(J4007,REAJUSTE!A:AA,27,FALSE),"")</f>
        <v>1.0229999999999999</v>
      </c>
    </row>
    <row r="4008" spans="1:11" ht="15" x14ac:dyDescent="0.2">
      <c r="A4008" s="862">
        <v>3009058</v>
      </c>
      <c r="B4008" s="863" t="s">
        <v>2597</v>
      </c>
      <c r="C4008" s="862" t="s">
        <v>587</v>
      </c>
      <c r="D4008" s="802">
        <f t="shared" si="62"/>
        <v>94058.04</v>
      </c>
      <c r="G4008" s="872">
        <v>91943.35</v>
      </c>
      <c r="J4008" s="840" t="s">
        <v>15822</v>
      </c>
      <c r="K4008" s="848">
        <f>IFERROR(VLOOKUP(J4008,REAJUSTE!A:AA,27,FALSE),"")</f>
        <v>1.0229999999999999</v>
      </c>
    </row>
    <row r="4009" spans="1:11" ht="15" x14ac:dyDescent="0.2">
      <c r="A4009" s="862">
        <v>3009229</v>
      </c>
      <c r="B4009" s="863" t="s">
        <v>2598</v>
      </c>
      <c r="C4009" s="862" t="s">
        <v>2147</v>
      </c>
      <c r="D4009" s="802">
        <f t="shared" si="62"/>
        <v>190.51</v>
      </c>
      <c r="G4009" s="872">
        <v>186.23</v>
      </c>
      <c r="J4009" s="840" t="s">
        <v>15822</v>
      </c>
      <c r="K4009" s="848">
        <f>IFERROR(VLOOKUP(J4009,REAJUSTE!A:AA,27,FALSE),"")</f>
        <v>1.0229999999999999</v>
      </c>
    </row>
    <row r="4010" spans="1:11" ht="15" x14ac:dyDescent="0.2">
      <c r="A4010" s="862">
        <v>3009132</v>
      </c>
      <c r="B4010" s="863" t="s">
        <v>2599</v>
      </c>
      <c r="C4010" s="862" t="s">
        <v>2147</v>
      </c>
      <c r="D4010" s="802">
        <f t="shared" si="62"/>
        <v>1303.3399999999999</v>
      </c>
      <c r="G4010" s="872">
        <v>1274.04</v>
      </c>
      <c r="J4010" s="840" t="s">
        <v>15822</v>
      </c>
      <c r="K4010" s="848">
        <f>IFERROR(VLOOKUP(J4010,REAJUSTE!A:AA,27,FALSE),"")</f>
        <v>1.0229999999999999</v>
      </c>
    </row>
    <row r="4011" spans="1:11" ht="15" x14ac:dyDescent="0.2">
      <c r="A4011" s="862">
        <v>3009133</v>
      </c>
      <c r="B4011" s="863" t="s">
        <v>2600</v>
      </c>
      <c r="C4011" s="862" t="s">
        <v>2147</v>
      </c>
      <c r="D4011" s="802">
        <f t="shared" si="62"/>
        <v>1661.41</v>
      </c>
      <c r="G4011" s="872">
        <v>1624.06</v>
      </c>
      <c r="J4011" s="840" t="s">
        <v>15822</v>
      </c>
      <c r="K4011" s="848">
        <f>IFERROR(VLOOKUP(J4011,REAJUSTE!A:AA,27,FALSE),"")</f>
        <v>1.0229999999999999</v>
      </c>
    </row>
    <row r="4012" spans="1:11" ht="18" x14ac:dyDescent="0.2">
      <c r="A4012" s="862">
        <v>3009321</v>
      </c>
      <c r="B4012" s="863" t="s">
        <v>8703</v>
      </c>
      <c r="C4012" s="862" t="s">
        <v>587</v>
      </c>
      <c r="D4012" s="802">
        <f t="shared" si="62"/>
        <v>1617.23</v>
      </c>
      <c r="G4012" s="872">
        <v>1580.87</v>
      </c>
      <c r="J4012" s="840" t="s">
        <v>15822</v>
      </c>
      <c r="K4012" s="848">
        <f>IFERROR(VLOOKUP(J4012,REAJUSTE!A:AA,27,FALSE),"")</f>
        <v>1.0229999999999999</v>
      </c>
    </row>
    <row r="4013" spans="1:11" ht="18" x14ac:dyDescent="0.2">
      <c r="A4013" s="862">
        <v>3009322</v>
      </c>
      <c r="B4013" s="863" t="s">
        <v>8704</v>
      </c>
      <c r="C4013" s="862" t="s">
        <v>587</v>
      </c>
      <c r="D4013" s="802">
        <f t="shared" si="62"/>
        <v>1656.66</v>
      </c>
      <c r="G4013" s="872">
        <v>1619.42</v>
      </c>
      <c r="J4013" s="840" t="s">
        <v>15822</v>
      </c>
      <c r="K4013" s="848">
        <f>IFERROR(VLOOKUP(J4013,REAJUSTE!A:AA,27,FALSE),"")</f>
        <v>1.0229999999999999</v>
      </c>
    </row>
    <row r="4014" spans="1:11" ht="18" x14ac:dyDescent="0.2">
      <c r="A4014" s="862">
        <v>3009323</v>
      </c>
      <c r="B4014" s="863" t="s">
        <v>8705</v>
      </c>
      <c r="C4014" s="862" t="s">
        <v>587</v>
      </c>
      <c r="D4014" s="802">
        <f t="shared" si="62"/>
        <v>1682.42</v>
      </c>
      <c r="G4014" s="872">
        <v>1644.6</v>
      </c>
      <c r="J4014" s="840" t="s">
        <v>15822</v>
      </c>
      <c r="K4014" s="848">
        <f>IFERROR(VLOOKUP(J4014,REAJUSTE!A:AA,27,FALSE),"")</f>
        <v>1.0229999999999999</v>
      </c>
    </row>
    <row r="4015" spans="1:11" ht="18" x14ac:dyDescent="0.2">
      <c r="A4015" s="862">
        <v>3009324</v>
      </c>
      <c r="B4015" s="863" t="s">
        <v>8706</v>
      </c>
      <c r="C4015" s="862" t="s">
        <v>587</v>
      </c>
      <c r="D4015" s="802">
        <f t="shared" si="62"/>
        <v>1665.18</v>
      </c>
      <c r="G4015" s="872">
        <v>1627.75</v>
      </c>
      <c r="J4015" s="840" t="s">
        <v>15822</v>
      </c>
      <c r="K4015" s="848">
        <f>IFERROR(VLOOKUP(J4015,REAJUSTE!A:AA,27,FALSE),"")</f>
        <v>1.0229999999999999</v>
      </c>
    </row>
    <row r="4016" spans="1:11" ht="18" x14ac:dyDescent="0.2">
      <c r="A4016" s="862">
        <v>3009096</v>
      </c>
      <c r="B4016" s="863" t="s">
        <v>2601</v>
      </c>
      <c r="C4016" s="862" t="s">
        <v>587</v>
      </c>
      <c r="D4016" s="802">
        <f t="shared" si="62"/>
        <v>274.32</v>
      </c>
      <c r="G4016" s="872">
        <v>268.16000000000003</v>
      </c>
      <c r="J4016" s="840" t="s">
        <v>15822</v>
      </c>
      <c r="K4016" s="848">
        <f>IFERROR(VLOOKUP(J4016,REAJUSTE!A:AA,27,FALSE),"")</f>
        <v>1.0229999999999999</v>
      </c>
    </row>
    <row r="4017" spans="1:11" ht="18" x14ac:dyDescent="0.2">
      <c r="A4017" s="862">
        <v>3009330</v>
      </c>
      <c r="B4017" s="863" t="s">
        <v>8707</v>
      </c>
      <c r="C4017" s="862" t="s">
        <v>587</v>
      </c>
      <c r="D4017" s="802">
        <f t="shared" si="62"/>
        <v>224.94</v>
      </c>
      <c r="G4017" s="872">
        <v>219.89</v>
      </c>
      <c r="J4017" s="840" t="s">
        <v>15822</v>
      </c>
      <c r="K4017" s="848">
        <f>IFERROR(VLOOKUP(J4017,REAJUSTE!A:AA,27,FALSE),"")</f>
        <v>1.0229999999999999</v>
      </c>
    </row>
    <row r="4018" spans="1:11" ht="18" x14ac:dyDescent="0.2">
      <c r="A4018" s="862">
        <v>3009326</v>
      </c>
      <c r="B4018" s="863" t="s">
        <v>8708</v>
      </c>
      <c r="C4018" s="862" t="s">
        <v>587</v>
      </c>
      <c r="D4018" s="802">
        <f t="shared" si="62"/>
        <v>231.04</v>
      </c>
      <c r="G4018" s="872">
        <v>225.85</v>
      </c>
      <c r="J4018" s="840" t="s">
        <v>15822</v>
      </c>
      <c r="K4018" s="848">
        <f>IFERROR(VLOOKUP(J4018,REAJUSTE!A:AA,27,FALSE),"")</f>
        <v>1.0229999999999999</v>
      </c>
    </row>
    <row r="4019" spans="1:11" ht="27" x14ac:dyDescent="0.2">
      <c r="A4019" s="862">
        <v>3009234</v>
      </c>
      <c r="B4019" s="863" t="s">
        <v>8709</v>
      </c>
      <c r="C4019" s="862" t="s">
        <v>2147</v>
      </c>
      <c r="D4019" s="802">
        <f t="shared" si="62"/>
        <v>1788918.25</v>
      </c>
      <c r="G4019" s="872">
        <v>1748698.2</v>
      </c>
      <c r="J4019" s="840" t="s">
        <v>15822</v>
      </c>
      <c r="K4019" s="848">
        <f>IFERROR(VLOOKUP(J4019,REAJUSTE!A:AA,27,FALSE),"")</f>
        <v>1.0229999999999999</v>
      </c>
    </row>
    <row r="4020" spans="1:11" ht="27" x14ac:dyDescent="0.2">
      <c r="A4020" s="862">
        <v>3009022</v>
      </c>
      <c r="B4020" s="863" t="s">
        <v>8710</v>
      </c>
      <c r="C4020" s="862" t="s">
        <v>2147</v>
      </c>
      <c r="D4020" s="802">
        <f t="shared" si="62"/>
        <v>1795810.38</v>
      </c>
      <c r="G4020" s="872">
        <v>1755435.37</v>
      </c>
      <c r="J4020" s="840" t="s">
        <v>15822</v>
      </c>
      <c r="K4020" s="848">
        <f>IFERROR(VLOOKUP(J4020,REAJUSTE!A:AA,27,FALSE),"")</f>
        <v>1.0229999999999999</v>
      </c>
    </row>
    <row r="4021" spans="1:11" ht="27" x14ac:dyDescent="0.2">
      <c r="A4021" s="862">
        <v>3009230</v>
      </c>
      <c r="B4021" s="863" t="s">
        <v>8711</v>
      </c>
      <c r="C4021" s="862" t="s">
        <v>2147</v>
      </c>
      <c r="D4021" s="802">
        <f t="shared" si="62"/>
        <v>2683540.4300000002</v>
      </c>
      <c r="G4021" s="872">
        <v>2623206.6800000002</v>
      </c>
      <c r="J4021" s="840" t="s">
        <v>15822</v>
      </c>
      <c r="K4021" s="848">
        <f>IFERROR(VLOOKUP(J4021,REAJUSTE!A:AA,27,FALSE),"")</f>
        <v>1.0229999999999999</v>
      </c>
    </row>
    <row r="4022" spans="1:11" ht="27" x14ac:dyDescent="0.2">
      <c r="A4022" s="862">
        <v>3009018</v>
      </c>
      <c r="B4022" s="863" t="s">
        <v>8712</v>
      </c>
      <c r="C4022" s="862" t="s">
        <v>2147</v>
      </c>
      <c r="D4022" s="802">
        <f t="shared" si="62"/>
        <v>2693878.62</v>
      </c>
      <c r="G4022" s="872">
        <v>2633312.44</v>
      </c>
      <c r="J4022" s="840" t="s">
        <v>15822</v>
      </c>
      <c r="K4022" s="848">
        <f>IFERROR(VLOOKUP(J4022,REAJUSTE!A:AA,27,FALSE),"")</f>
        <v>1.0229999999999999</v>
      </c>
    </row>
    <row r="4023" spans="1:11" ht="27" x14ac:dyDescent="0.2">
      <c r="A4023" s="862">
        <v>3009288</v>
      </c>
      <c r="B4023" s="863" t="s">
        <v>8713</v>
      </c>
      <c r="C4023" s="862" t="s">
        <v>2147</v>
      </c>
      <c r="D4023" s="802">
        <f t="shared" si="62"/>
        <v>2135938.3199999998</v>
      </c>
      <c r="G4023" s="872">
        <v>2087916.25</v>
      </c>
      <c r="J4023" s="840" t="s">
        <v>15822</v>
      </c>
      <c r="K4023" s="848">
        <f>IFERROR(VLOOKUP(J4023,REAJUSTE!A:AA,27,FALSE),"")</f>
        <v>1.0229999999999999</v>
      </c>
    </row>
    <row r="4024" spans="1:11" ht="27" x14ac:dyDescent="0.2">
      <c r="A4024" s="862">
        <v>3009013</v>
      </c>
      <c r="B4024" s="863" t="s">
        <v>8714</v>
      </c>
      <c r="C4024" s="862" t="s">
        <v>2147</v>
      </c>
      <c r="D4024" s="802">
        <f t="shared" si="62"/>
        <v>2159893.19</v>
      </c>
      <c r="G4024" s="872">
        <v>2111332.5499999998</v>
      </c>
      <c r="J4024" s="840" t="s">
        <v>15822</v>
      </c>
      <c r="K4024" s="848">
        <f>IFERROR(VLOOKUP(J4024,REAJUSTE!A:AA,27,FALSE),"")</f>
        <v>1.0229999999999999</v>
      </c>
    </row>
    <row r="4025" spans="1:11" ht="27" x14ac:dyDescent="0.2">
      <c r="A4025" s="862">
        <v>3009292</v>
      </c>
      <c r="B4025" s="863" t="s">
        <v>8715</v>
      </c>
      <c r="C4025" s="862" t="s">
        <v>2147</v>
      </c>
      <c r="D4025" s="802">
        <f t="shared" si="62"/>
        <v>3203910.19</v>
      </c>
      <c r="G4025" s="872">
        <v>3131877.02</v>
      </c>
      <c r="J4025" s="840" t="s">
        <v>15822</v>
      </c>
      <c r="K4025" s="848">
        <f>IFERROR(VLOOKUP(J4025,REAJUSTE!A:AA,27,FALSE),"")</f>
        <v>1.0229999999999999</v>
      </c>
    </row>
    <row r="4026" spans="1:11" ht="27" x14ac:dyDescent="0.2">
      <c r="A4026" s="862">
        <v>3009225</v>
      </c>
      <c r="B4026" s="863" t="s">
        <v>8716</v>
      </c>
      <c r="C4026" s="862" t="s">
        <v>2147</v>
      </c>
      <c r="D4026" s="802">
        <f t="shared" si="62"/>
        <v>3239842.66</v>
      </c>
      <c r="G4026" s="872">
        <v>3167001.63</v>
      </c>
      <c r="J4026" s="840" t="s">
        <v>15822</v>
      </c>
      <c r="K4026" s="848">
        <f>IFERROR(VLOOKUP(J4026,REAJUSTE!A:AA,27,FALSE),"")</f>
        <v>1.0229999999999999</v>
      </c>
    </row>
    <row r="4027" spans="1:11" ht="18" x14ac:dyDescent="0.2">
      <c r="A4027" s="862">
        <v>3009100</v>
      </c>
      <c r="B4027" s="863" t="s">
        <v>8717</v>
      </c>
      <c r="C4027" s="862" t="s">
        <v>587</v>
      </c>
      <c r="D4027" s="802">
        <f t="shared" si="62"/>
        <v>91619.07</v>
      </c>
      <c r="G4027" s="872">
        <v>89559.21</v>
      </c>
      <c r="J4027" s="840" t="s">
        <v>15822</v>
      </c>
      <c r="K4027" s="848">
        <f>IFERROR(VLOOKUP(J4027,REAJUSTE!A:AA,27,FALSE),"")</f>
        <v>1.0229999999999999</v>
      </c>
    </row>
    <row r="4028" spans="1:11" ht="27" x14ac:dyDescent="0.2">
      <c r="A4028" s="862">
        <v>3009238</v>
      </c>
      <c r="B4028" s="863" t="s">
        <v>8718</v>
      </c>
      <c r="C4028" s="862" t="s">
        <v>2147</v>
      </c>
      <c r="D4028" s="802">
        <f t="shared" si="62"/>
        <v>1685283.93</v>
      </c>
      <c r="G4028" s="872">
        <v>1647393.88</v>
      </c>
      <c r="J4028" s="840" t="s">
        <v>15822</v>
      </c>
      <c r="K4028" s="848">
        <f>IFERROR(VLOOKUP(J4028,REAJUSTE!A:AA,27,FALSE),"")</f>
        <v>1.0229999999999999</v>
      </c>
    </row>
    <row r="4029" spans="1:11" ht="27" x14ac:dyDescent="0.2">
      <c r="A4029" s="862">
        <v>3009304</v>
      </c>
      <c r="B4029" s="863" t="s">
        <v>8719</v>
      </c>
      <c r="C4029" s="862" t="s">
        <v>2147</v>
      </c>
      <c r="D4029" s="802">
        <f t="shared" si="62"/>
        <v>2527830.2599999998</v>
      </c>
      <c r="G4029" s="872">
        <v>2470997.33</v>
      </c>
      <c r="J4029" s="840" t="s">
        <v>15822</v>
      </c>
      <c r="K4029" s="848">
        <f>IFERROR(VLOOKUP(J4029,REAJUSTE!A:AA,27,FALSE),"")</f>
        <v>1.0229999999999999</v>
      </c>
    </row>
    <row r="4030" spans="1:11" ht="27" x14ac:dyDescent="0.2">
      <c r="A4030" s="862">
        <v>3009030</v>
      </c>
      <c r="B4030" s="863" t="s">
        <v>8720</v>
      </c>
      <c r="C4030" s="862" t="s">
        <v>2147</v>
      </c>
      <c r="D4030" s="802">
        <f t="shared" si="62"/>
        <v>2538160.48</v>
      </c>
      <c r="G4030" s="872">
        <v>2481095.29</v>
      </c>
      <c r="J4030" s="840" t="s">
        <v>15822</v>
      </c>
      <c r="K4030" s="848">
        <f>IFERROR(VLOOKUP(J4030,REAJUSTE!A:AA,27,FALSE),"")</f>
        <v>1.0229999999999999</v>
      </c>
    </row>
    <row r="4031" spans="1:11" ht="27" x14ac:dyDescent="0.2">
      <c r="A4031" s="862">
        <v>3009254</v>
      </c>
      <c r="B4031" s="863" t="s">
        <v>8721</v>
      </c>
      <c r="C4031" s="862" t="s">
        <v>2147</v>
      </c>
      <c r="D4031" s="802">
        <f t="shared" si="62"/>
        <v>2185932.7999999998</v>
      </c>
      <c r="G4031" s="872">
        <v>2136786.71</v>
      </c>
      <c r="J4031" s="840" t="s">
        <v>15822</v>
      </c>
      <c r="K4031" s="848">
        <f>IFERROR(VLOOKUP(J4031,REAJUSTE!A:AA,27,FALSE),"")</f>
        <v>1.0229999999999999</v>
      </c>
    </row>
    <row r="4032" spans="1:11" ht="27" x14ac:dyDescent="0.2">
      <c r="A4032" s="862">
        <v>3009262</v>
      </c>
      <c r="B4032" s="863" t="s">
        <v>8722</v>
      </c>
      <c r="C4032" s="862" t="s">
        <v>2147</v>
      </c>
      <c r="D4032" s="802">
        <f t="shared" si="62"/>
        <v>2030818.3</v>
      </c>
      <c r="G4032" s="872">
        <v>1985159.63</v>
      </c>
      <c r="J4032" s="840" t="s">
        <v>15822</v>
      </c>
      <c r="K4032" s="848">
        <f>IFERROR(VLOOKUP(J4032,REAJUSTE!A:AA,27,FALSE),"")</f>
        <v>1.0229999999999999</v>
      </c>
    </row>
    <row r="4033" spans="1:11" ht="27" x14ac:dyDescent="0.2">
      <c r="A4033" s="862">
        <v>3009034</v>
      </c>
      <c r="B4033" s="863" t="s">
        <v>8723</v>
      </c>
      <c r="C4033" s="862" t="s">
        <v>2147</v>
      </c>
      <c r="D4033" s="802">
        <f t="shared" si="62"/>
        <v>2218029.5299999998</v>
      </c>
      <c r="G4033" s="872">
        <v>2168161.81</v>
      </c>
      <c r="J4033" s="840" t="s">
        <v>15822</v>
      </c>
      <c r="K4033" s="848">
        <f>IFERROR(VLOOKUP(J4033,REAJUSTE!A:AA,27,FALSE),"")</f>
        <v>1.0229999999999999</v>
      </c>
    </row>
    <row r="4034" spans="1:11" ht="27" x14ac:dyDescent="0.2">
      <c r="A4034" s="862">
        <v>3009042</v>
      </c>
      <c r="B4034" s="863" t="s">
        <v>8724</v>
      </c>
      <c r="C4034" s="862" t="s">
        <v>2147</v>
      </c>
      <c r="D4034" s="802">
        <f t="shared" si="62"/>
        <v>2055191.7</v>
      </c>
      <c r="G4034" s="872">
        <v>2008985.05</v>
      </c>
      <c r="J4034" s="840" t="s">
        <v>15822</v>
      </c>
      <c r="K4034" s="848">
        <f>IFERROR(VLOOKUP(J4034,REAJUSTE!A:AA,27,FALSE),"")</f>
        <v>1.0229999999999999</v>
      </c>
    </row>
    <row r="4035" spans="1:11" ht="27" x14ac:dyDescent="0.2">
      <c r="A4035" s="862">
        <v>3009270</v>
      </c>
      <c r="B4035" s="863" t="s">
        <v>8725</v>
      </c>
      <c r="C4035" s="862" t="s">
        <v>2147</v>
      </c>
      <c r="D4035" s="802">
        <f t="shared" si="62"/>
        <v>3279590.76</v>
      </c>
      <c r="G4035" s="872">
        <v>3205856.08</v>
      </c>
      <c r="J4035" s="840" t="s">
        <v>15822</v>
      </c>
      <c r="K4035" s="848">
        <f>IFERROR(VLOOKUP(J4035,REAJUSTE!A:AA,27,FALSE),"")</f>
        <v>1.0229999999999999</v>
      </c>
    </row>
    <row r="4036" spans="1:11" ht="27" x14ac:dyDescent="0.2">
      <c r="A4036" s="862">
        <v>3009050</v>
      </c>
      <c r="B4036" s="863" t="s">
        <v>8726</v>
      </c>
      <c r="C4036" s="862" t="s">
        <v>2147</v>
      </c>
      <c r="D4036" s="802">
        <f t="shared" si="62"/>
        <v>3327775.52</v>
      </c>
      <c r="G4036" s="872">
        <v>3252957.5</v>
      </c>
      <c r="J4036" s="840" t="s">
        <v>15822</v>
      </c>
      <c r="K4036" s="848">
        <f>IFERROR(VLOOKUP(J4036,REAJUSTE!A:AA,27,FALSE),"")</f>
        <v>1.0229999999999999</v>
      </c>
    </row>
    <row r="4037" spans="1:11" ht="18" x14ac:dyDescent="0.2">
      <c r="A4037" s="862">
        <v>3009101</v>
      </c>
      <c r="B4037" s="863" t="s">
        <v>8727</v>
      </c>
      <c r="C4037" s="862" t="s">
        <v>587</v>
      </c>
      <c r="D4037" s="802">
        <f t="shared" si="62"/>
        <v>183512.47</v>
      </c>
      <c r="G4037" s="872">
        <v>179386.58</v>
      </c>
      <c r="J4037" s="840" t="s">
        <v>15822</v>
      </c>
      <c r="K4037" s="848">
        <f>IFERROR(VLOOKUP(J4037,REAJUSTE!A:AA,27,FALSE),"")</f>
        <v>1.0229999999999999</v>
      </c>
    </row>
    <row r="4038" spans="1:11" ht="27" x14ac:dyDescent="0.2">
      <c r="A4038" s="862">
        <v>3009246</v>
      </c>
      <c r="B4038" s="863" t="s">
        <v>8728</v>
      </c>
      <c r="C4038" s="862" t="s">
        <v>2147</v>
      </c>
      <c r="D4038" s="802">
        <f t="shared" si="62"/>
        <v>1679929.7</v>
      </c>
      <c r="G4038" s="872">
        <v>1642160.02</v>
      </c>
      <c r="J4038" s="840" t="s">
        <v>15822</v>
      </c>
      <c r="K4038" s="848">
        <f>IFERROR(VLOOKUP(J4038,REAJUSTE!A:AA,27,FALSE),"")</f>
        <v>1.0229999999999999</v>
      </c>
    </row>
    <row r="4039" spans="1:11" ht="27" x14ac:dyDescent="0.2">
      <c r="A4039" s="862">
        <v>3009208</v>
      </c>
      <c r="B4039" s="863" t="s">
        <v>8729</v>
      </c>
      <c r="C4039" s="862" t="s">
        <v>2147</v>
      </c>
      <c r="D4039" s="802">
        <f t="shared" si="62"/>
        <v>1686816.71</v>
      </c>
      <c r="G4039" s="872">
        <v>1648892.19</v>
      </c>
      <c r="J4039" s="840" t="s">
        <v>15822</v>
      </c>
      <c r="K4039" s="848">
        <f>IFERROR(VLOOKUP(J4039,REAJUSTE!A:AA,27,FALSE),"")</f>
        <v>1.0229999999999999</v>
      </c>
    </row>
    <row r="4040" spans="1:11" ht="27" x14ac:dyDescent="0.2">
      <c r="A4040" s="862">
        <v>3009308</v>
      </c>
      <c r="B4040" s="863" t="s">
        <v>8730</v>
      </c>
      <c r="C4040" s="862" t="s">
        <v>2147</v>
      </c>
      <c r="D4040" s="802">
        <f t="shared" si="62"/>
        <v>2519800.2000000002</v>
      </c>
      <c r="G4040" s="872">
        <v>2463147.81</v>
      </c>
      <c r="J4040" s="840" t="s">
        <v>15822</v>
      </c>
      <c r="K4040" s="848">
        <f>IFERROR(VLOOKUP(J4040,REAJUSTE!A:AA,27,FALSE),"")</f>
        <v>1.0229999999999999</v>
      </c>
    </row>
    <row r="4041" spans="1:11" ht="27" x14ac:dyDescent="0.2">
      <c r="A4041" s="862">
        <v>3009212</v>
      </c>
      <c r="B4041" s="863" t="s">
        <v>8731</v>
      </c>
      <c r="C4041" s="862" t="s">
        <v>2147</v>
      </c>
      <c r="D4041" s="802">
        <f t="shared" si="62"/>
        <v>2530130.7200000002</v>
      </c>
      <c r="G4041" s="872">
        <v>2473246.0699999998</v>
      </c>
      <c r="J4041" s="840" t="s">
        <v>15822</v>
      </c>
      <c r="K4041" s="848">
        <f>IFERROR(VLOOKUP(J4041,REAJUSTE!A:AA,27,FALSE),"")</f>
        <v>1.0229999999999999</v>
      </c>
    </row>
    <row r="4042" spans="1:11" ht="27" x14ac:dyDescent="0.2">
      <c r="A4042" s="862">
        <v>3009258</v>
      </c>
      <c r="B4042" s="863" t="s">
        <v>8732</v>
      </c>
      <c r="C4042" s="862" t="s">
        <v>2147</v>
      </c>
      <c r="D4042" s="802">
        <f t="shared" si="62"/>
        <v>2180638.33</v>
      </c>
      <c r="G4042" s="872">
        <v>2131611.2799999998</v>
      </c>
      <c r="J4042" s="840" t="s">
        <v>15822</v>
      </c>
      <c r="K4042" s="848">
        <f>IFERROR(VLOOKUP(J4042,REAJUSTE!A:AA,27,FALSE),"")</f>
        <v>1.0229999999999999</v>
      </c>
    </row>
    <row r="4043" spans="1:11" ht="27" x14ac:dyDescent="0.2">
      <c r="A4043" s="862">
        <v>3009266</v>
      </c>
      <c r="B4043" s="863" t="s">
        <v>8733</v>
      </c>
      <c r="C4043" s="862" t="s">
        <v>2147</v>
      </c>
      <c r="D4043" s="802">
        <f t="shared" ref="D4043:D4106" si="63">TRUNC(G4043*K4043,2)</f>
        <v>2025523.82</v>
      </c>
      <c r="G4043" s="872">
        <v>1979984.19</v>
      </c>
      <c r="J4043" s="840" t="s">
        <v>15822</v>
      </c>
      <c r="K4043" s="848">
        <f>IFERROR(VLOOKUP(J4043,REAJUSTE!A:AA,27,FALSE),"")</f>
        <v>1.0229999999999999</v>
      </c>
    </row>
    <row r="4044" spans="1:11" ht="27" x14ac:dyDescent="0.2">
      <c r="A4044" s="862">
        <v>3009038</v>
      </c>
      <c r="B4044" s="863" t="s">
        <v>8734</v>
      </c>
      <c r="C4044" s="862" t="s">
        <v>2147</v>
      </c>
      <c r="D4044" s="802">
        <f t="shared" si="63"/>
        <v>2212735.06</v>
      </c>
      <c r="G4044" s="872">
        <v>2162986.38</v>
      </c>
      <c r="J4044" s="840" t="s">
        <v>15822</v>
      </c>
      <c r="K4044" s="848">
        <f>IFERROR(VLOOKUP(J4044,REAJUSTE!A:AA,27,FALSE),"")</f>
        <v>1.0229999999999999</v>
      </c>
    </row>
    <row r="4045" spans="1:11" ht="27" x14ac:dyDescent="0.2">
      <c r="A4045" s="862">
        <v>3009046</v>
      </c>
      <c r="B4045" s="863" t="s">
        <v>8735</v>
      </c>
      <c r="C4045" s="862" t="s">
        <v>2147</v>
      </c>
      <c r="D4045" s="802">
        <f t="shared" si="63"/>
        <v>2049897.23</v>
      </c>
      <c r="G4045" s="872">
        <v>2003809.61</v>
      </c>
      <c r="J4045" s="840" t="s">
        <v>15822</v>
      </c>
      <c r="K4045" s="848">
        <f>IFERROR(VLOOKUP(J4045,REAJUSTE!A:AA,27,FALSE),"")</f>
        <v>1.0229999999999999</v>
      </c>
    </row>
    <row r="4046" spans="1:11" ht="27" x14ac:dyDescent="0.2">
      <c r="A4046" s="862">
        <v>3009274</v>
      </c>
      <c r="B4046" s="863" t="s">
        <v>8736</v>
      </c>
      <c r="C4046" s="862" t="s">
        <v>2147</v>
      </c>
      <c r="D4046" s="802">
        <f t="shared" si="63"/>
        <v>3271650.44</v>
      </c>
      <c r="G4046" s="872">
        <v>3198094.28</v>
      </c>
      <c r="J4046" s="840" t="s">
        <v>15822</v>
      </c>
      <c r="K4046" s="848">
        <f>IFERROR(VLOOKUP(J4046,REAJUSTE!A:AA,27,FALSE),"")</f>
        <v>1.0229999999999999</v>
      </c>
    </row>
    <row r="4047" spans="1:11" ht="27" x14ac:dyDescent="0.2">
      <c r="A4047" s="862">
        <v>3009054</v>
      </c>
      <c r="B4047" s="863" t="s">
        <v>8737</v>
      </c>
      <c r="C4047" s="862" t="s">
        <v>2147</v>
      </c>
      <c r="D4047" s="802">
        <f t="shared" si="63"/>
        <v>3319835.19</v>
      </c>
      <c r="G4047" s="872">
        <v>3245195.69</v>
      </c>
      <c r="J4047" s="840" t="s">
        <v>15822</v>
      </c>
      <c r="K4047" s="848">
        <f>IFERROR(VLOOKUP(J4047,REAJUSTE!A:AA,27,FALSE),"")</f>
        <v>1.0229999999999999</v>
      </c>
    </row>
    <row r="4048" spans="1:11" ht="27" x14ac:dyDescent="0.2">
      <c r="A4048" s="862">
        <v>3009235</v>
      </c>
      <c r="B4048" s="863" t="s">
        <v>8738</v>
      </c>
      <c r="C4048" s="862" t="s">
        <v>2147</v>
      </c>
      <c r="D4048" s="802">
        <f t="shared" si="63"/>
        <v>2223357.48</v>
      </c>
      <c r="G4048" s="872">
        <v>2173369.98</v>
      </c>
      <c r="J4048" s="840" t="s">
        <v>15822</v>
      </c>
      <c r="K4048" s="848">
        <f>IFERROR(VLOOKUP(J4048,REAJUSTE!A:AA,27,FALSE),"")</f>
        <v>1.0229999999999999</v>
      </c>
    </row>
    <row r="4049" spans="1:11" ht="27" x14ac:dyDescent="0.2">
      <c r="A4049" s="862">
        <v>3009023</v>
      </c>
      <c r="B4049" s="863" t="s">
        <v>8739</v>
      </c>
      <c r="C4049" s="862" t="s">
        <v>2147</v>
      </c>
      <c r="D4049" s="802">
        <f t="shared" si="63"/>
        <v>2230032.39</v>
      </c>
      <c r="G4049" s="872">
        <v>2179894.81</v>
      </c>
      <c r="J4049" s="840" t="s">
        <v>15822</v>
      </c>
      <c r="K4049" s="848">
        <f>IFERROR(VLOOKUP(J4049,REAJUSTE!A:AA,27,FALSE),"")</f>
        <v>1.0229999999999999</v>
      </c>
    </row>
    <row r="4050" spans="1:11" ht="27" x14ac:dyDescent="0.2">
      <c r="A4050" s="862">
        <v>3009231</v>
      </c>
      <c r="B4050" s="863" t="s">
        <v>8740</v>
      </c>
      <c r="C4050" s="862" t="s">
        <v>2147</v>
      </c>
      <c r="D4050" s="802">
        <f t="shared" si="63"/>
        <v>3333209.11</v>
      </c>
      <c r="G4050" s="872">
        <v>3258268.93</v>
      </c>
      <c r="J4050" s="840" t="s">
        <v>15822</v>
      </c>
      <c r="K4050" s="848">
        <f>IFERROR(VLOOKUP(J4050,REAJUSTE!A:AA,27,FALSE),"")</f>
        <v>1.0229999999999999</v>
      </c>
    </row>
    <row r="4051" spans="1:11" ht="27" x14ac:dyDescent="0.2">
      <c r="A4051" s="862">
        <v>3009019</v>
      </c>
      <c r="B4051" s="863" t="s">
        <v>8741</v>
      </c>
      <c r="C4051" s="862" t="s">
        <v>2147</v>
      </c>
      <c r="D4051" s="802">
        <f t="shared" si="63"/>
        <v>3345700.41</v>
      </c>
      <c r="G4051" s="872">
        <v>3270479.39</v>
      </c>
      <c r="J4051" s="840" t="s">
        <v>15822</v>
      </c>
      <c r="K4051" s="848">
        <f>IFERROR(VLOOKUP(J4051,REAJUSTE!A:AA,27,FALSE),"")</f>
        <v>1.0229999999999999</v>
      </c>
    </row>
    <row r="4052" spans="1:11" ht="27" x14ac:dyDescent="0.2">
      <c r="A4052" s="862">
        <v>3009289</v>
      </c>
      <c r="B4052" s="863" t="s">
        <v>8742</v>
      </c>
      <c r="C4052" s="862" t="s">
        <v>2147</v>
      </c>
      <c r="D4052" s="802">
        <f t="shared" si="63"/>
        <v>2831809.9</v>
      </c>
      <c r="G4052" s="872">
        <v>2768142.62</v>
      </c>
      <c r="J4052" s="840" t="s">
        <v>15822</v>
      </c>
      <c r="K4052" s="848">
        <f>IFERROR(VLOOKUP(J4052,REAJUSTE!A:AA,27,FALSE),"")</f>
        <v>1.0229999999999999</v>
      </c>
    </row>
    <row r="4053" spans="1:11" ht="27" x14ac:dyDescent="0.2">
      <c r="A4053" s="862">
        <v>3009014</v>
      </c>
      <c r="B4053" s="863" t="s">
        <v>8743</v>
      </c>
      <c r="C4053" s="862" t="s">
        <v>2147</v>
      </c>
      <c r="D4053" s="802">
        <f t="shared" si="63"/>
        <v>2869083.44</v>
      </c>
      <c r="G4053" s="872">
        <v>2804578.15</v>
      </c>
      <c r="J4053" s="840" t="s">
        <v>15822</v>
      </c>
      <c r="K4053" s="848">
        <f>IFERROR(VLOOKUP(J4053,REAJUSTE!A:AA,27,FALSE),"")</f>
        <v>1.0229999999999999</v>
      </c>
    </row>
    <row r="4054" spans="1:11" ht="27" x14ac:dyDescent="0.2">
      <c r="A4054" s="862">
        <v>3009293</v>
      </c>
      <c r="B4054" s="863" t="s">
        <v>8744</v>
      </c>
      <c r="C4054" s="862" t="s">
        <v>2147</v>
      </c>
      <c r="D4054" s="802">
        <f t="shared" si="63"/>
        <v>4247717.6399999997</v>
      </c>
      <c r="G4054" s="872">
        <v>4152216.66</v>
      </c>
      <c r="J4054" s="840" t="s">
        <v>15822</v>
      </c>
      <c r="K4054" s="848">
        <f>IFERROR(VLOOKUP(J4054,REAJUSTE!A:AA,27,FALSE),"")</f>
        <v>1.0229999999999999</v>
      </c>
    </row>
    <row r="4055" spans="1:11" ht="27" x14ac:dyDescent="0.2">
      <c r="A4055" s="862">
        <v>3009226</v>
      </c>
      <c r="B4055" s="863" t="s">
        <v>8745</v>
      </c>
      <c r="C4055" s="862" t="s">
        <v>2147</v>
      </c>
      <c r="D4055" s="802">
        <f t="shared" si="63"/>
        <v>4303628.24</v>
      </c>
      <c r="G4055" s="872">
        <v>4206870.2300000004</v>
      </c>
      <c r="J4055" s="840" t="s">
        <v>15822</v>
      </c>
      <c r="K4055" s="848">
        <f>IFERROR(VLOOKUP(J4055,REAJUSTE!A:AA,27,FALSE),"")</f>
        <v>1.0229999999999999</v>
      </c>
    </row>
    <row r="4056" spans="1:11" ht="18" x14ac:dyDescent="0.2">
      <c r="A4056" s="862">
        <v>3009102</v>
      </c>
      <c r="B4056" s="863" t="s">
        <v>8746</v>
      </c>
      <c r="C4056" s="862" t="s">
        <v>587</v>
      </c>
      <c r="D4056" s="802">
        <f t="shared" si="63"/>
        <v>116103.4</v>
      </c>
      <c r="G4056" s="872">
        <v>113493.06</v>
      </c>
      <c r="J4056" s="840" t="s">
        <v>15822</v>
      </c>
      <c r="K4056" s="848">
        <f>IFERROR(VLOOKUP(J4056,REAJUSTE!A:AA,27,FALSE),"")</f>
        <v>1.0229999999999999</v>
      </c>
    </row>
    <row r="4057" spans="1:11" ht="27" x14ac:dyDescent="0.2">
      <c r="A4057" s="862">
        <v>3009297</v>
      </c>
      <c r="B4057" s="863" t="s">
        <v>8747</v>
      </c>
      <c r="C4057" s="862" t="s">
        <v>2147</v>
      </c>
      <c r="D4057" s="802">
        <f t="shared" si="63"/>
        <v>2095846.6</v>
      </c>
      <c r="G4057" s="872">
        <v>2048725.91</v>
      </c>
      <c r="J4057" s="840" t="s">
        <v>15822</v>
      </c>
      <c r="K4057" s="848">
        <f>IFERROR(VLOOKUP(J4057,REAJUSTE!A:AA,27,FALSE),"")</f>
        <v>1.0229999999999999</v>
      </c>
    </row>
    <row r="4058" spans="1:11" ht="27" x14ac:dyDescent="0.2">
      <c r="A4058" s="862">
        <v>3009027</v>
      </c>
      <c r="B4058" s="863" t="s">
        <v>8748</v>
      </c>
      <c r="C4058" s="862" t="s">
        <v>2147</v>
      </c>
      <c r="D4058" s="802">
        <f t="shared" si="63"/>
        <v>2102733.5299999998</v>
      </c>
      <c r="G4058" s="872">
        <v>2055458</v>
      </c>
      <c r="J4058" s="840" t="s">
        <v>15822</v>
      </c>
      <c r="K4058" s="848">
        <f>IFERROR(VLOOKUP(J4058,REAJUSTE!A:AA,27,FALSE),"")</f>
        <v>1.0229999999999999</v>
      </c>
    </row>
    <row r="4059" spans="1:11" ht="27" x14ac:dyDescent="0.2">
      <c r="A4059" s="862">
        <v>3009305</v>
      </c>
      <c r="B4059" s="863" t="s">
        <v>8749</v>
      </c>
      <c r="C4059" s="862" t="s">
        <v>2147</v>
      </c>
      <c r="D4059" s="802">
        <f t="shared" si="63"/>
        <v>3143674.16</v>
      </c>
      <c r="G4059" s="872">
        <v>3072995.27</v>
      </c>
      <c r="J4059" s="840" t="s">
        <v>15822</v>
      </c>
      <c r="K4059" s="848">
        <f>IFERROR(VLOOKUP(J4059,REAJUSTE!A:AA,27,FALSE),"")</f>
        <v>1.0229999999999999</v>
      </c>
    </row>
    <row r="4060" spans="1:11" ht="27" x14ac:dyDescent="0.2">
      <c r="A4060" s="862">
        <v>3009031</v>
      </c>
      <c r="B4060" s="863" t="s">
        <v>8750</v>
      </c>
      <c r="C4060" s="862" t="s">
        <v>2147</v>
      </c>
      <c r="D4060" s="802">
        <f t="shared" si="63"/>
        <v>3154004.37</v>
      </c>
      <c r="G4060" s="872">
        <v>3083093.23</v>
      </c>
      <c r="J4060" s="840" t="s">
        <v>15822</v>
      </c>
      <c r="K4060" s="848">
        <f>IFERROR(VLOOKUP(J4060,REAJUSTE!A:AA,27,FALSE),"")</f>
        <v>1.0229999999999999</v>
      </c>
    </row>
    <row r="4061" spans="1:11" ht="27" x14ac:dyDescent="0.2">
      <c r="A4061" s="862">
        <v>3009255</v>
      </c>
      <c r="B4061" s="863" t="s">
        <v>8751</v>
      </c>
      <c r="C4061" s="862" t="s">
        <v>2147</v>
      </c>
      <c r="D4061" s="802">
        <f t="shared" si="63"/>
        <v>2713296.34</v>
      </c>
      <c r="G4061" s="872">
        <v>2652293.59</v>
      </c>
      <c r="J4061" s="840" t="s">
        <v>15822</v>
      </c>
      <c r="K4061" s="848">
        <f>IFERROR(VLOOKUP(J4061,REAJUSTE!A:AA,27,FALSE),"")</f>
        <v>1.0229999999999999</v>
      </c>
    </row>
    <row r="4062" spans="1:11" ht="27" x14ac:dyDescent="0.2">
      <c r="A4062" s="862">
        <v>3009263</v>
      </c>
      <c r="B4062" s="863" t="s">
        <v>8752</v>
      </c>
      <c r="C4062" s="862" t="s">
        <v>2147</v>
      </c>
      <c r="D4062" s="802">
        <f t="shared" si="63"/>
        <v>2703094.65</v>
      </c>
      <c r="G4062" s="872">
        <v>2642321.27</v>
      </c>
      <c r="J4062" s="840" t="s">
        <v>15822</v>
      </c>
      <c r="K4062" s="848">
        <f>IFERROR(VLOOKUP(J4062,REAJUSTE!A:AA,27,FALSE),"")</f>
        <v>1.0229999999999999</v>
      </c>
    </row>
    <row r="4063" spans="1:11" ht="27" x14ac:dyDescent="0.2">
      <c r="A4063" s="862">
        <v>3009035</v>
      </c>
      <c r="B4063" s="863" t="s">
        <v>8753</v>
      </c>
      <c r="C4063" s="862" t="s">
        <v>2147</v>
      </c>
      <c r="D4063" s="802">
        <f t="shared" si="63"/>
        <v>2751208.58</v>
      </c>
      <c r="G4063" s="872">
        <v>2689353.46</v>
      </c>
      <c r="J4063" s="840" t="s">
        <v>15822</v>
      </c>
      <c r="K4063" s="848">
        <f>IFERROR(VLOOKUP(J4063,REAJUSTE!A:AA,27,FALSE),"")</f>
        <v>1.0229999999999999</v>
      </c>
    </row>
    <row r="4064" spans="1:11" ht="27" x14ac:dyDescent="0.2">
      <c r="A4064" s="862">
        <v>3009043</v>
      </c>
      <c r="B4064" s="863" t="s">
        <v>8754</v>
      </c>
      <c r="C4064" s="862" t="s">
        <v>2147</v>
      </c>
      <c r="D4064" s="802">
        <f t="shared" si="63"/>
        <v>2740498.79</v>
      </c>
      <c r="G4064" s="872">
        <v>2678884.4500000002</v>
      </c>
      <c r="J4064" s="840" t="s">
        <v>15822</v>
      </c>
      <c r="K4064" s="848">
        <f>IFERROR(VLOOKUP(J4064,REAJUSTE!A:AA,27,FALSE),"")</f>
        <v>1.0229999999999999</v>
      </c>
    </row>
    <row r="4065" spans="1:11" ht="27" x14ac:dyDescent="0.2">
      <c r="A4065" s="862">
        <v>3009271</v>
      </c>
      <c r="B4065" s="863" t="s">
        <v>8755</v>
      </c>
      <c r="C4065" s="862" t="s">
        <v>2147</v>
      </c>
      <c r="D4065" s="802">
        <f t="shared" si="63"/>
        <v>4070635.94</v>
      </c>
      <c r="G4065" s="872">
        <v>3979116.27</v>
      </c>
      <c r="J4065" s="840" t="s">
        <v>15822</v>
      </c>
      <c r="K4065" s="848">
        <f>IFERROR(VLOOKUP(J4065,REAJUSTE!A:AA,27,FALSE),"")</f>
        <v>1.0229999999999999</v>
      </c>
    </row>
    <row r="4066" spans="1:11" ht="27" x14ac:dyDescent="0.2">
      <c r="A4066" s="862">
        <v>3009051</v>
      </c>
      <c r="B4066" s="863" t="s">
        <v>8756</v>
      </c>
      <c r="C4066" s="862" t="s">
        <v>2147</v>
      </c>
      <c r="D4066" s="802">
        <f t="shared" si="63"/>
        <v>4127543.97</v>
      </c>
      <c r="G4066" s="872">
        <v>4034744.84</v>
      </c>
      <c r="J4066" s="840" t="s">
        <v>15822</v>
      </c>
      <c r="K4066" s="848">
        <f>IFERROR(VLOOKUP(J4066,REAJUSTE!A:AA,27,FALSE),"")</f>
        <v>1.0229999999999999</v>
      </c>
    </row>
    <row r="4067" spans="1:11" ht="18" x14ac:dyDescent="0.2">
      <c r="A4067" s="862">
        <v>3009103</v>
      </c>
      <c r="B4067" s="863" t="s">
        <v>8757</v>
      </c>
      <c r="C4067" s="862" t="s">
        <v>587</v>
      </c>
      <c r="D4067" s="802">
        <f t="shared" si="63"/>
        <v>232481.12</v>
      </c>
      <c r="G4067" s="872">
        <v>227254.28</v>
      </c>
      <c r="J4067" s="840" t="s">
        <v>15822</v>
      </c>
      <c r="K4067" s="848">
        <f>IFERROR(VLOOKUP(J4067,REAJUSTE!A:AA,27,FALSE),"")</f>
        <v>1.0229999999999999</v>
      </c>
    </row>
    <row r="4068" spans="1:11" ht="27" x14ac:dyDescent="0.2">
      <c r="A4068" s="862">
        <v>3009247</v>
      </c>
      <c r="B4068" s="863" t="s">
        <v>8758</v>
      </c>
      <c r="C4068" s="862" t="s">
        <v>2147</v>
      </c>
      <c r="D4068" s="802">
        <f t="shared" si="63"/>
        <v>2089247.46</v>
      </c>
      <c r="G4068" s="872">
        <v>2042275.14</v>
      </c>
      <c r="J4068" s="840" t="s">
        <v>15822</v>
      </c>
      <c r="K4068" s="848">
        <f>IFERROR(VLOOKUP(J4068,REAJUSTE!A:AA,27,FALSE),"")</f>
        <v>1.0229999999999999</v>
      </c>
    </row>
    <row r="4069" spans="1:11" ht="27" x14ac:dyDescent="0.2">
      <c r="A4069" s="862">
        <v>3009209</v>
      </c>
      <c r="B4069" s="863" t="s">
        <v>8759</v>
      </c>
      <c r="C4069" s="862" t="s">
        <v>2147</v>
      </c>
      <c r="D4069" s="802">
        <f t="shared" si="63"/>
        <v>2096134.47</v>
      </c>
      <c r="G4069" s="872">
        <v>2049007.31</v>
      </c>
      <c r="J4069" s="840" t="s">
        <v>15822</v>
      </c>
      <c r="K4069" s="848">
        <f>IFERROR(VLOOKUP(J4069,REAJUSTE!A:AA,27,FALSE),"")</f>
        <v>1.0229999999999999</v>
      </c>
    </row>
    <row r="4070" spans="1:11" ht="27" x14ac:dyDescent="0.2">
      <c r="A4070" s="862">
        <v>3009309</v>
      </c>
      <c r="B4070" s="863" t="s">
        <v>8760</v>
      </c>
      <c r="C4070" s="862" t="s">
        <v>2147</v>
      </c>
      <c r="D4070" s="802">
        <f t="shared" si="63"/>
        <v>3133777.1</v>
      </c>
      <c r="G4070" s="872">
        <v>3063320.73</v>
      </c>
      <c r="J4070" s="840" t="s">
        <v>15822</v>
      </c>
      <c r="K4070" s="848">
        <f>IFERROR(VLOOKUP(J4070,REAJUSTE!A:AA,27,FALSE),"")</f>
        <v>1.0229999999999999</v>
      </c>
    </row>
    <row r="4071" spans="1:11" ht="27" x14ac:dyDescent="0.2">
      <c r="A4071" s="862">
        <v>3009213</v>
      </c>
      <c r="B4071" s="863" t="s">
        <v>8761</v>
      </c>
      <c r="C4071" s="862" t="s">
        <v>2147</v>
      </c>
      <c r="D4071" s="802">
        <f t="shared" si="63"/>
        <v>3144107.63</v>
      </c>
      <c r="G4071" s="872">
        <v>3073419</v>
      </c>
      <c r="J4071" s="840" t="s">
        <v>15822</v>
      </c>
      <c r="K4071" s="848">
        <f>IFERROR(VLOOKUP(J4071,REAJUSTE!A:AA,27,FALSE),"")</f>
        <v>1.0229999999999999</v>
      </c>
    </row>
    <row r="4072" spans="1:11" ht="27" x14ac:dyDescent="0.2">
      <c r="A4072" s="862">
        <v>3009259</v>
      </c>
      <c r="B4072" s="863" t="s">
        <v>8762</v>
      </c>
      <c r="C4072" s="862" t="s">
        <v>2147</v>
      </c>
      <c r="D4072" s="802">
        <f t="shared" si="63"/>
        <v>2706756.96</v>
      </c>
      <c r="G4072" s="872">
        <v>2645901.2400000002</v>
      </c>
      <c r="J4072" s="840" t="s">
        <v>15822</v>
      </c>
      <c r="K4072" s="848">
        <f>IFERROR(VLOOKUP(J4072,REAJUSTE!A:AA,27,FALSE),"")</f>
        <v>1.0229999999999999</v>
      </c>
    </row>
    <row r="4073" spans="1:11" ht="27" x14ac:dyDescent="0.2">
      <c r="A4073" s="862">
        <v>3009267</v>
      </c>
      <c r="B4073" s="863" t="s">
        <v>8763</v>
      </c>
      <c r="C4073" s="862" t="s">
        <v>2147</v>
      </c>
      <c r="D4073" s="802">
        <f t="shared" si="63"/>
        <v>2696555.27</v>
      </c>
      <c r="G4073" s="872">
        <v>2635928.91</v>
      </c>
      <c r="J4073" s="840" t="s">
        <v>15822</v>
      </c>
      <c r="K4073" s="848">
        <f>IFERROR(VLOOKUP(J4073,REAJUSTE!A:AA,27,FALSE),"")</f>
        <v>1.0229999999999999</v>
      </c>
    </row>
    <row r="4074" spans="1:11" ht="27" x14ac:dyDescent="0.2">
      <c r="A4074" s="862">
        <v>3009039</v>
      </c>
      <c r="B4074" s="863" t="s">
        <v>8764</v>
      </c>
      <c r="C4074" s="862" t="s">
        <v>2147</v>
      </c>
      <c r="D4074" s="802">
        <f t="shared" si="63"/>
        <v>2744669.2</v>
      </c>
      <c r="G4074" s="872">
        <v>2682961.1</v>
      </c>
      <c r="J4074" s="840" t="s">
        <v>15822</v>
      </c>
      <c r="K4074" s="848">
        <f>IFERROR(VLOOKUP(J4074,REAJUSTE!A:AA,27,FALSE),"")</f>
        <v>1.0229999999999999</v>
      </c>
    </row>
    <row r="4075" spans="1:11" ht="27" x14ac:dyDescent="0.2">
      <c r="A4075" s="862">
        <v>3009047</v>
      </c>
      <c r="B4075" s="863" t="s">
        <v>8765</v>
      </c>
      <c r="C4075" s="862" t="s">
        <v>2147</v>
      </c>
      <c r="D4075" s="802">
        <f t="shared" si="63"/>
        <v>2733959.41</v>
      </c>
      <c r="G4075" s="872">
        <v>2672492.1</v>
      </c>
      <c r="J4075" s="840" t="s">
        <v>15822</v>
      </c>
      <c r="K4075" s="848">
        <f>IFERROR(VLOOKUP(J4075,REAJUSTE!A:AA,27,FALSE),"")</f>
        <v>1.0229999999999999</v>
      </c>
    </row>
    <row r="4076" spans="1:11" ht="27" x14ac:dyDescent="0.2">
      <c r="A4076" s="862">
        <v>3009275</v>
      </c>
      <c r="B4076" s="863" t="s">
        <v>8766</v>
      </c>
      <c r="C4076" s="862" t="s">
        <v>2147</v>
      </c>
      <c r="D4076" s="802">
        <f t="shared" si="63"/>
        <v>4060828.62</v>
      </c>
      <c r="G4076" s="872">
        <v>3969529.45</v>
      </c>
      <c r="J4076" s="840" t="s">
        <v>15822</v>
      </c>
      <c r="K4076" s="848">
        <f>IFERROR(VLOOKUP(J4076,REAJUSTE!A:AA,27,FALSE),"")</f>
        <v>1.0229999999999999</v>
      </c>
    </row>
    <row r="4077" spans="1:11" ht="27" x14ac:dyDescent="0.2">
      <c r="A4077" s="862">
        <v>3009055</v>
      </c>
      <c r="B4077" s="863" t="s">
        <v>8767</v>
      </c>
      <c r="C4077" s="862" t="s">
        <v>2147</v>
      </c>
      <c r="D4077" s="802">
        <f t="shared" si="63"/>
        <v>4117736.65</v>
      </c>
      <c r="G4077" s="872">
        <v>4025158.02</v>
      </c>
      <c r="J4077" s="840" t="s">
        <v>15822</v>
      </c>
      <c r="K4077" s="848">
        <f>IFERROR(VLOOKUP(J4077,REAJUSTE!A:AA,27,FALSE),"")</f>
        <v>1.0229999999999999</v>
      </c>
    </row>
    <row r="4078" spans="1:11" ht="27" x14ac:dyDescent="0.2">
      <c r="A4078" s="862">
        <v>3009236</v>
      </c>
      <c r="B4078" s="863" t="s">
        <v>8768</v>
      </c>
      <c r="C4078" s="862" t="s">
        <v>2147</v>
      </c>
      <c r="D4078" s="802">
        <f t="shared" si="63"/>
        <v>2606198.29</v>
      </c>
      <c r="G4078" s="872">
        <v>2547603.42</v>
      </c>
      <c r="J4078" s="840" t="s">
        <v>15822</v>
      </c>
      <c r="K4078" s="848">
        <f>IFERROR(VLOOKUP(J4078,REAJUSTE!A:AA,27,FALSE),"")</f>
        <v>1.0229999999999999</v>
      </c>
    </row>
    <row r="4079" spans="1:11" ht="27" x14ac:dyDescent="0.2">
      <c r="A4079" s="862">
        <v>3009024</v>
      </c>
      <c r="B4079" s="863" t="s">
        <v>8769</v>
      </c>
      <c r="C4079" s="862" t="s">
        <v>2147</v>
      </c>
      <c r="D4079" s="802">
        <f t="shared" si="63"/>
        <v>2611263.16</v>
      </c>
      <c r="G4079" s="872">
        <v>2552554.41</v>
      </c>
      <c r="J4079" s="840" t="s">
        <v>15822</v>
      </c>
      <c r="K4079" s="848">
        <f>IFERROR(VLOOKUP(J4079,REAJUSTE!A:AA,27,FALSE),"")</f>
        <v>1.0229999999999999</v>
      </c>
    </row>
    <row r="4080" spans="1:11" ht="27" x14ac:dyDescent="0.2">
      <c r="A4080" s="862">
        <v>3009232</v>
      </c>
      <c r="B4080" s="863" t="s">
        <v>8770</v>
      </c>
      <c r="C4080" s="862" t="s">
        <v>2147</v>
      </c>
      <c r="D4080" s="802">
        <f t="shared" si="63"/>
        <v>3905272.49</v>
      </c>
      <c r="G4080" s="872">
        <v>3817470.67</v>
      </c>
      <c r="J4080" s="840" t="s">
        <v>15822</v>
      </c>
      <c r="K4080" s="848">
        <f>IFERROR(VLOOKUP(J4080,REAJUSTE!A:AA,27,FALSE),"")</f>
        <v>1.0229999999999999</v>
      </c>
    </row>
    <row r="4081" spans="1:11" ht="27" x14ac:dyDescent="0.2">
      <c r="A4081" s="862">
        <v>3009020</v>
      </c>
      <c r="B4081" s="863" t="s">
        <v>8771</v>
      </c>
      <c r="C4081" s="862" t="s">
        <v>2147</v>
      </c>
      <c r="D4081" s="802">
        <f t="shared" si="63"/>
        <v>3915230.54</v>
      </c>
      <c r="G4081" s="872">
        <v>3827204.83</v>
      </c>
      <c r="J4081" s="840" t="s">
        <v>15822</v>
      </c>
      <c r="K4081" s="848">
        <f>IFERROR(VLOOKUP(J4081,REAJUSTE!A:AA,27,FALSE),"")</f>
        <v>1.0229999999999999</v>
      </c>
    </row>
    <row r="4082" spans="1:11" ht="27" x14ac:dyDescent="0.2">
      <c r="A4082" s="862">
        <v>3009290</v>
      </c>
      <c r="B4082" s="863" t="s">
        <v>8772</v>
      </c>
      <c r="C4082" s="862" t="s">
        <v>2147</v>
      </c>
      <c r="D4082" s="802">
        <f t="shared" si="63"/>
        <v>3244850.73</v>
      </c>
      <c r="G4082" s="872">
        <v>3171897.1</v>
      </c>
      <c r="J4082" s="840" t="s">
        <v>15822</v>
      </c>
      <c r="K4082" s="848">
        <f>IFERROR(VLOOKUP(J4082,REAJUSTE!A:AA,27,FALSE),"")</f>
        <v>1.0229999999999999</v>
      </c>
    </row>
    <row r="4083" spans="1:11" ht="27" x14ac:dyDescent="0.2">
      <c r="A4083" s="862">
        <v>3009015</v>
      </c>
      <c r="B4083" s="863" t="s">
        <v>8773</v>
      </c>
      <c r="C4083" s="862" t="s">
        <v>2147</v>
      </c>
      <c r="D4083" s="802">
        <f t="shared" si="63"/>
        <v>3283708.1</v>
      </c>
      <c r="G4083" s="872">
        <v>3209880.85</v>
      </c>
      <c r="J4083" s="840" t="s">
        <v>15822</v>
      </c>
      <c r="K4083" s="848">
        <f>IFERROR(VLOOKUP(J4083,REAJUSTE!A:AA,27,FALSE),"")</f>
        <v>1.0229999999999999</v>
      </c>
    </row>
    <row r="4084" spans="1:11" ht="27" x14ac:dyDescent="0.2">
      <c r="A4084" s="862">
        <v>3009294</v>
      </c>
      <c r="B4084" s="863" t="s">
        <v>8774</v>
      </c>
      <c r="C4084" s="862" t="s">
        <v>2147</v>
      </c>
      <c r="D4084" s="802">
        <f t="shared" si="63"/>
        <v>4867278.8899999997</v>
      </c>
      <c r="G4084" s="872">
        <v>4757848.38</v>
      </c>
      <c r="J4084" s="840" t="s">
        <v>15822</v>
      </c>
      <c r="K4084" s="848">
        <f>IFERROR(VLOOKUP(J4084,REAJUSTE!A:AA,27,FALSE),"")</f>
        <v>1.0229999999999999</v>
      </c>
    </row>
    <row r="4085" spans="1:11" ht="27" x14ac:dyDescent="0.2">
      <c r="A4085" s="862">
        <v>3009227</v>
      </c>
      <c r="B4085" s="863" t="s">
        <v>8775</v>
      </c>
      <c r="C4085" s="862" t="s">
        <v>2147</v>
      </c>
      <c r="D4085" s="802">
        <f t="shared" si="63"/>
        <v>4925565.2300000004</v>
      </c>
      <c r="G4085" s="872">
        <v>4814824.28</v>
      </c>
      <c r="J4085" s="840" t="s">
        <v>15822</v>
      </c>
      <c r="K4085" s="848">
        <f>IFERROR(VLOOKUP(J4085,REAJUSTE!A:AA,27,FALSE),"")</f>
        <v>1.0229999999999999</v>
      </c>
    </row>
    <row r="4086" spans="1:11" ht="18" x14ac:dyDescent="0.2">
      <c r="A4086" s="862">
        <v>3009104</v>
      </c>
      <c r="B4086" s="863" t="s">
        <v>8776</v>
      </c>
      <c r="C4086" s="862" t="s">
        <v>587</v>
      </c>
      <c r="D4086" s="802">
        <f t="shared" si="63"/>
        <v>137392.38</v>
      </c>
      <c r="G4086" s="872">
        <v>134303.41</v>
      </c>
      <c r="J4086" s="840" t="s">
        <v>15822</v>
      </c>
      <c r="K4086" s="848">
        <f>IFERROR(VLOOKUP(J4086,REAJUSTE!A:AA,27,FALSE),"")</f>
        <v>1.0229999999999999</v>
      </c>
    </row>
    <row r="4087" spans="1:11" ht="27" x14ac:dyDescent="0.2">
      <c r="A4087" s="862">
        <v>3009240</v>
      </c>
      <c r="B4087" s="863" t="s">
        <v>8777</v>
      </c>
      <c r="C4087" s="862" t="s">
        <v>2147</v>
      </c>
      <c r="D4087" s="802">
        <f t="shared" si="63"/>
        <v>2453217.4</v>
      </c>
      <c r="G4087" s="872">
        <v>2398061.98</v>
      </c>
      <c r="J4087" s="840" t="s">
        <v>15822</v>
      </c>
      <c r="K4087" s="848">
        <f>IFERROR(VLOOKUP(J4087,REAJUSTE!A:AA,27,FALSE),"")</f>
        <v>1.0229999999999999</v>
      </c>
    </row>
    <row r="4088" spans="1:11" ht="27" x14ac:dyDescent="0.2">
      <c r="A4088" s="862">
        <v>3009028</v>
      </c>
      <c r="B4088" s="863" t="s">
        <v>8778</v>
      </c>
      <c r="C4088" s="862" t="s">
        <v>2147</v>
      </c>
      <c r="D4088" s="802">
        <f t="shared" si="63"/>
        <v>2460104.33</v>
      </c>
      <c r="G4088" s="872">
        <v>2404794.0699999998</v>
      </c>
      <c r="J4088" s="840" t="s">
        <v>15822</v>
      </c>
      <c r="K4088" s="848">
        <f>IFERROR(VLOOKUP(J4088,REAJUSTE!A:AA,27,FALSE),"")</f>
        <v>1.0229999999999999</v>
      </c>
    </row>
    <row r="4089" spans="1:11" ht="27" x14ac:dyDescent="0.2">
      <c r="A4089" s="862">
        <v>3009306</v>
      </c>
      <c r="B4089" s="863" t="s">
        <v>8779</v>
      </c>
      <c r="C4089" s="862" t="s">
        <v>2147</v>
      </c>
      <c r="D4089" s="802">
        <f t="shared" si="63"/>
        <v>3679730.24</v>
      </c>
      <c r="G4089" s="872">
        <v>3596999.26</v>
      </c>
      <c r="J4089" s="840" t="s">
        <v>15822</v>
      </c>
      <c r="K4089" s="848">
        <f>IFERROR(VLOOKUP(J4089,REAJUSTE!A:AA,27,FALSE),"")</f>
        <v>1.0229999999999999</v>
      </c>
    </row>
    <row r="4090" spans="1:11" ht="27" x14ac:dyDescent="0.2">
      <c r="A4090" s="862">
        <v>3009032</v>
      </c>
      <c r="B4090" s="863" t="s">
        <v>8780</v>
      </c>
      <c r="C4090" s="862" t="s">
        <v>2147</v>
      </c>
      <c r="D4090" s="802">
        <f t="shared" si="63"/>
        <v>3690060.46</v>
      </c>
      <c r="G4090" s="872">
        <v>3607097.23</v>
      </c>
      <c r="J4090" s="840" t="s">
        <v>15822</v>
      </c>
      <c r="K4090" s="848">
        <f>IFERROR(VLOOKUP(J4090,REAJUSTE!A:AA,27,FALSE),"")</f>
        <v>1.0229999999999999</v>
      </c>
    </row>
    <row r="4091" spans="1:11" ht="27" x14ac:dyDescent="0.2">
      <c r="A4091" s="862">
        <v>3009256</v>
      </c>
      <c r="B4091" s="863" t="s">
        <v>8781</v>
      </c>
      <c r="C4091" s="862" t="s">
        <v>2147</v>
      </c>
      <c r="D4091" s="802">
        <f t="shared" si="63"/>
        <v>3098293.77</v>
      </c>
      <c r="G4091" s="872">
        <v>3028635.17</v>
      </c>
      <c r="J4091" s="840" t="s">
        <v>15822</v>
      </c>
      <c r="K4091" s="848">
        <f>IFERROR(VLOOKUP(J4091,REAJUSTE!A:AA,27,FALSE),"")</f>
        <v>1.0229999999999999</v>
      </c>
    </row>
    <row r="4092" spans="1:11" ht="27" x14ac:dyDescent="0.2">
      <c r="A4092" s="862">
        <v>3009264</v>
      </c>
      <c r="B4092" s="863" t="s">
        <v>8782</v>
      </c>
      <c r="C4092" s="862" t="s">
        <v>2147</v>
      </c>
      <c r="D4092" s="802">
        <f t="shared" si="63"/>
        <v>3092275.52</v>
      </c>
      <c r="G4092" s="872">
        <v>3022752.22</v>
      </c>
      <c r="J4092" s="840" t="s">
        <v>15822</v>
      </c>
      <c r="K4092" s="848">
        <f>IFERROR(VLOOKUP(J4092,REAJUSTE!A:AA,27,FALSE),"")</f>
        <v>1.0229999999999999</v>
      </c>
    </row>
    <row r="4093" spans="1:11" ht="27" x14ac:dyDescent="0.2">
      <c r="A4093" s="862">
        <v>3009036</v>
      </c>
      <c r="B4093" s="863" t="s">
        <v>8783</v>
      </c>
      <c r="C4093" s="862" t="s">
        <v>2147</v>
      </c>
      <c r="D4093" s="802">
        <f t="shared" si="63"/>
        <v>3137581.55</v>
      </c>
      <c r="G4093" s="872">
        <v>3067039.64</v>
      </c>
      <c r="J4093" s="840" t="s">
        <v>15822</v>
      </c>
      <c r="K4093" s="848">
        <f>IFERROR(VLOOKUP(J4093,REAJUSTE!A:AA,27,FALSE),"")</f>
        <v>1.0229999999999999</v>
      </c>
    </row>
    <row r="4094" spans="1:11" ht="27" x14ac:dyDescent="0.2">
      <c r="A4094" s="862">
        <v>3009044</v>
      </c>
      <c r="B4094" s="863" t="s">
        <v>8784</v>
      </c>
      <c r="C4094" s="862" t="s">
        <v>2147</v>
      </c>
      <c r="D4094" s="802">
        <f t="shared" si="63"/>
        <v>3131263.48</v>
      </c>
      <c r="G4094" s="872">
        <v>3060863.62</v>
      </c>
      <c r="J4094" s="840" t="s">
        <v>15822</v>
      </c>
      <c r="K4094" s="848">
        <f>IFERROR(VLOOKUP(J4094,REAJUSTE!A:AA,27,FALSE),"")</f>
        <v>1.0229999999999999</v>
      </c>
    </row>
    <row r="4095" spans="1:11" ht="27" x14ac:dyDescent="0.2">
      <c r="A4095" s="862">
        <v>3009272</v>
      </c>
      <c r="B4095" s="863" t="s">
        <v>8785</v>
      </c>
      <c r="C4095" s="862" t="s">
        <v>2147</v>
      </c>
      <c r="D4095" s="802">
        <f t="shared" si="63"/>
        <v>4648131.99</v>
      </c>
      <c r="G4095" s="872">
        <v>4543628.54</v>
      </c>
      <c r="J4095" s="840" t="s">
        <v>15822</v>
      </c>
      <c r="K4095" s="848">
        <f>IFERROR(VLOOKUP(J4095,REAJUSTE!A:AA,27,FALSE),"")</f>
        <v>1.0229999999999999</v>
      </c>
    </row>
    <row r="4096" spans="1:11" ht="27" x14ac:dyDescent="0.2">
      <c r="A4096" s="862">
        <v>3009052</v>
      </c>
      <c r="B4096" s="863" t="s">
        <v>8786</v>
      </c>
      <c r="C4096" s="862" t="s">
        <v>2147</v>
      </c>
      <c r="D4096" s="802">
        <f t="shared" si="63"/>
        <v>4707103.32</v>
      </c>
      <c r="G4096" s="872">
        <v>4601274.0199999996</v>
      </c>
      <c r="J4096" s="840" t="s">
        <v>15822</v>
      </c>
      <c r="K4096" s="848">
        <f>IFERROR(VLOOKUP(J4096,REAJUSTE!A:AA,27,FALSE),"")</f>
        <v>1.0229999999999999</v>
      </c>
    </row>
    <row r="4097" spans="1:11" ht="18" x14ac:dyDescent="0.2">
      <c r="A4097" s="862">
        <v>3009105</v>
      </c>
      <c r="B4097" s="863" t="s">
        <v>8787</v>
      </c>
      <c r="C4097" s="862" t="s">
        <v>587</v>
      </c>
      <c r="D4097" s="802">
        <f t="shared" si="63"/>
        <v>275059.09999999998</v>
      </c>
      <c r="G4097" s="872">
        <v>268874.98</v>
      </c>
      <c r="J4097" s="840" t="s">
        <v>15822</v>
      </c>
      <c r="K4097" s="848">
        <f>IFERROR(VLOOKUP(J4097,REAJUSTE!A:AA,27,FALSE),"")</f>
        <v>1.0229999999999999</v>
      </c>
    </row>
    <row r="4098" spans="1:11" ht="27" x14ac:dyDescent="0.2">
      <c r="A4098" s="862">
        <v>3009248</v>
      </c>
      <c r="B4098" s="863" t="s">
        <v>8788</v>
      </c>
      <c r="C4098" s="862" t="s">
        <v>2147</v>
      </c>
      <c r="D4098" s="802">
        <f t="shared" si="63"/>
        <v>2445346.04</v>
      </c>
      <c r="G4098" s="872">
        <v>2390367.59</v>
      </c>
      <c r="J4098" s="840" t="s">
        <v>15822</v>
      </c>
      <c r="K4098" s="848">
        <f>IFERROR(VLOOKUP(J4098,REAJUSTE!A:AA,27,FALSE),"")</f>
        <v>1.0229999999999999</v>
      </c>
    </row>
    <row r="4099" spans="1:11" ht="27" x14ac:dyDescent="0.2">
      <c r="A4099" s="862">
        <v>3009210</v>
      </c>
      <c r="B4099" s="863" t="s">
        <v>8789</v>
      </c>
      <c r="C4099" s="862" t="s">
        <v>2147</v>
      </c>
      <c r="D4099" s="802">
        <f t="shared" si="63"/>
        <v>2452233.06</v>
      </c>
      <c r="G4099" s="872">
        <v>2397099.77</v>
      </c>
      <c r="J4099" s="840" t="s">
        <v>15822</v>
      </c>
      <c r="K4099" s="848">
        <f>IFERROR(VLOOKUP(J4099,REAJUSTE!A:AA,27,FALSE),"")</f>
        <v>1.0229999999999999</v>
      </c>
    </row>
    <row r="4100" spans="1:11" ht="27" x14ac:dyDescent="0.2">
      <c r="A4100" s="862">
        <v>3009310</v>
      </c>
      <c r="B4100" s="863" t="s">
        <v>8790</v>
      </c>
      <c r="C4100" s="862" t="s">
        <v>2147</v>
      </c>
      <c r="D4100" s="802">
        <f t="shared" si="63"/>
        <v>3667925.19</v>
      </c>
      <c r="G4100" s="872">
        <v>3585459.62</v>
      </c>
      <c r="J4100" s="840" t="s">
        <v>15822</v>
      </c>
      <c r="K4100" s="848">
        <f>IFERROR(VLOOKUP(J4100,REAJUSTE!A:AA,27,FALSE),"")</f>
        <v>1.0229999999999999</v>
      </c>
    </row>
    <row r="4101" spans="1:11" ht="27" x14ac:dyDescent="0.2">
      <c r="A4101" s="862">
        <v>3009214</v>
      </c>
      <c r="B4101" s="863" t="s">
        <v>8791</v>
      </c>
      <c r="C4101" s="862" t="s">
        <v>2147</v>
      </c>
      <c r="D4101" s="802">
        <f t="shared" si="63"/>
        <v>3678255.72</v>
      </c>
      <c r="G4101" s="872">
        <v>3595557.89</v>
      </c>
      <c r="J4101" s="840" t="s">
        <v>15822</v>
      </c>
      <c r="K4101" s="848">
        <f>IFERROR(VLOOKUP(J4101,REAJUSTE!A:AA,27,FALSE),"")</f>
        <v>1.0229999999999999</v>
      </c>
    </row>
    <row r="4102" spans="1:11" ht="27" x14ac:dyDescent="0.2">
      <c r="A4102" s="862">
        <v>3009260</v>
      </c>
      <c r="B4102" s="863" t="s">
        <v>8792</v>
      </c>
      <c r="C4102" s="862" t="s">
        <v>2147</v>
      </c>
      <c r="D4102" s="802">
        <f t="shared" si="63"/>
        <v>3090482.19</v>
      </c>
      <c r="G4102" s="872">
        <v>3020999.21</v>
      </c>
      <c r="J4102" s="840" t="s">
        <v>15822</v>
      </c>
      <c r="K4102" s="848">
        <f>IFERROR(VLOOKUP(J4102,REAJUSTE!A:AA,27,FALSE),"")</f>
        <v>1.0229999999999999</v>
      </c>
    </row>
    <row r="4103" spans="1:11" ht="27" x14ac:dyDescent="0.2">
      <c r="A4103" s="862">
        <v>3009268</v>
      </c>
      <c r="B4103" s="863" t="s">
        <v>8793</v>
      </c>
      <c r="C4103" s="862" t="s">
        <v>2147</v>
      </c>
      <c r="D4103" s="802">
        <f t="shared" si="63"/>
        <v>3084463.92</v>
      </c>
      <c r="G4103" s="872">
        <v>3015116.25</v>
      </c>
      <c r="J4103" s="840" t="s">
        <v>15822</v>
      </c>
      <c r="K4103" s="848">
        <f>IFERROR(VLOOKUP(J4103,REAJUSTE!A:AA,27,FALSE),"")</f>
        <v>1.0229999999999999</v>
      </c>
    </row>
    <row r="4104" spans="1:11" ht="27" x14ac:dyDescent="0.2">
      <c r="A4104" s="862">
        <v>3009040</v>
      </c>
      <c r="B4104" s="863" t="s">
        <v>8794</v>
      </c>
      <c r="C4104" s="862" t="s">
        <v>2147</v>
      </c>
      <c r="D4104" s="802">
        <f t="shared" si="63"/>
        <v>3129769.96</v>
      </c>
      <c r="G4104" s="872">
        <v>3059403.68</v>
      </c>
      <c r="J4104" s="840" t="s">
        <v>15822</v>
      </c>
      <c r="K4104" s="848">
        <f>IFERROR(VLOOKUP(J4104,REAJUSTE!A:AA,27,FALSE),"")</f>
        <v>1.0229999999999999</v>
      </c>
    </row>
    <row r="4105" spans="1:11" ht="27" x14ac:dyDescent="0.2">
      <c r="A4105" s="862">
        <v>3009048</v>
      </c>
      <c r="B4105" s="863" t="s">
        <v>8795</v>
      </c>
      <c r="C4105" s="862" t="s">
        <v>2147</v>
      </c>
      <c r="D4105" s="802">
        <f t="shared" si="63"/>
        <v>3123451.89</v>
      </c>
      <c r="G4105" s="872">
        <v>3053227.66</v>
      </c>
      <c r="J4105" s="840" t="s">
        <v>15822</v>
      </c>
      <c r="K4105" s="848">
        <f>IFERROR(VLOOKUP(J4105,REAJUSTE!A:AA,27,FALSE),"")</f>
        <v>1.0229999999999999</v>
      </c>
    </row>
    <row r="4106" spans="1:11" ht="27" x14ac:dyDescent="0.2">
      <c r="A4106" s="862">
        <v>3009276</v>
      </c>
      <c r="B4106" s="863" t="s">
        <v>8796</v>
      </c>
      <c r="C4106" s="862" t="s">
        <v>2147</v>
      </c>
      <c r="D4106" s="802">
        <f t="shared" si="63"/>
        <v>4636416.68</v>
      </c>
      <c r="G4106" s="872">
        <v>4532176.62</v>
      </c>
      <c r="J4106" s="840" t="s">
        <v>15822</v>
      </c>
      <c r="K4106" s="848">
        <f>IFERROR(VLOOKUP(J4106,REAJUSTE!A:AA,27,FALSE),"")</f>
        <v>1.0229999999999999</v>
      </c>
    </row>
    <row r="4107" spans="1:11" ht="27" x14ac:dyDescent="0.2">
      <c r="A4107" s="862">
        <v>3009056</v>
      </c>
      <c r="B4107" s="863" t="s">
        <v>8797</v>
      </c>
      <c r="C4107" s="862" t="s">
        <v>2147</v>
      </c>
      <c r="D4107" s="802">
        <f t="shared" ref="D4107:D4170" si="64">TRUNC(G4107*K4107,2)</f>
        <v>4695387.99</v>
      </c>
      <c r="G4107" s="872">
        <v>4589822.09</v>
      </c>
      <c r="J4107" s="840" t="s">
        <v>15822</v>
      </c>
      <c r="K4107" s="848">
        <f>IFERROR(VLOOKUP(J4107,REAJUSTE!A:AA,27,FALSE),"")</f>
        <v>1.0229999999999999</v>
      </c>
    </row>
    <row r="4108" spans="1:11" ht="27" x14ac:dyDescent="0.2">
      <c r="A4108" s="862">
        <v>3009237</v>
      </c>
      <c r="B4108" s="863" t="s">
        <v>8798</v>
      </c>
      <c r="C4108" s="862" t="s">
        <v>2147</v>
      </c>
      <c r="D4108" s="802">
        <f t="shared" si="64"/>
        <v>2341293.08</v>
      </c>
      <c r="G4108" s="872">
        <v>2288654.04</v>
      </c>
      <c r="J4108" s="840" t="s">
        <v>15822</v>
      </c>
      <c r="K4108" s="848">
        <f>IFERROR(VLOOKUP(J4108,REAJUSTE!A:AA,27,FALSE),"")</f>
        <v>1.0229999999999999</v>
      </c>
    </row>
    <row r="4109" spans="1:11" ht="27" x14ac:dyDescent="0.2">
      <c r="A4109" s="862">
        <v>3009025</v>
      </c>
      <c r="B4109" s="863" t="s">
        <v>8799</v>
      </c>
      <c r="C4109" s="862" t="s">
        <v>2147</v>
      </c>
      <c r="D4109" s="802">
        <f t="shared" si="64"/>
        <v>2346466.56</v>
      </c>
      <c r="G4109" s="872">
        <v>2293711.21</v>
      </c>
      <c r="J4109" s="840" t="s">
        <v>15822</v>
      </c>
      <c r="K4109" s="848">
        <f>IFERROR(VLOOKUP(J4109,REAJUSTE!A:AA,27,FALSE),"")</f>
        <v>1.0229999999999999</v>
      </c>
    </row>
    <row r="4110" spans="1:11" ht="27" x14ac:dyDescent="0.2">
      <c r="A4110" s="862">
        <v>3009319</v>
      </c>
      <c r="B4110" s="863" t="s">
        <v>8800</v>
      </c>
      <c r="C4110" s="862" t="s">
        <v>2147</v>
      </c>
      <c r="D4110" s="802">
        <f t="shared" si="64"/>
        <v>3510013.48</v>
      </c>
      <c r="G4110" s="872">
        <v>3431098.23</v>
      </c>
      <c r="J4110" s="840" t="s">
        <v>15822</v>
      </c>
      <c r="K4110" s="848">
        <f>IFERROR(VLOOKUP(J4110,REAJUSTE!A:AA,27,FALSE),"")</f>
        <v>1.0229999999999999</v>
      </c>
    </row>
    <row r="4111" spans="1:11" ht="27" x14ac:dyDescent="0.2">
      <c r="A4111" s="862">
        <v>3009021</v>
      </c>
      <c r="B4111" s="863" t="s">
        <v>8801</v>
      </c>
      <c r="C4111" s="862" t="s">
        <v>2147</v>
      </c>
      <c r="D4111" s="802">
        <f t="shared" si="64"/>
        <v>3518089.95</v>
      </c>
      <c r="G4111" s="872">
        <v>3438993.11</v>
      </c>
      <c r="J4111" s="840" t="s">
        <v>15822</v>
      </c>
      <c r="K4111" s="848">
        <f>IFERROR(VLOOKUP(J4111,REAJUSTE!A:AA,27,FALSE),"")</f>
        <v>1.0229999999999999</v>
      </c>
    </row>
    <row r="4112" spans="1:11" ht="27" x14ac:dyDescent="0.2">
      <c r="A4112" s="862">
        <v>3009291</v>
      </c>
      <c r="B4112" s="863" t="s">
        <v>8802</v>
      </c>
      <c r="C4112" s="862" t="s">
        <v>2147</v>
      </c>
      <c r="D4112" s="802">
        <f t="shared" si="64"/>
        <v>2979356.47</v>
      </c>
      <c r="G4112" s="872">
        <v>2912371.92</v>
      </c>
      <c r="J4112" s="840" t="s">
        <v>15822</v>
      </c>
      <c r="K4112" s="848">
        <f>IFERROR(VLOOKUP(J4112,REAJUSTE!A:AA,27,FALSE),"")</f>
        <v>1.0229999999999999</v>
      </c>
    </row>
    <row r="4113" spans="1:11" ht="27" x14ac:dyDescent="0.2">
      <c r="A4113" s="862">
        <v>3009016</v>
      </c>
      <c r="B4113" s="863" t="s">
        <v>8803</v>
      </c>
      <c r="C4113" s="862" t="s">
        <v>2147</v>
      </c>
      <c r="D4113" s="802">
        <f t="shared" si="64"/>
        <v>3018184.52</v>
      </c>
      <c r="G4113" s="872">
        <v>2950327</v>
      </c>
      <c r="J4113" s="840" t="s">
        <v>15822</v>
      </c>
      <c r="K4113" s="848">
        <f>IFERROR(VLOOKUP(J4113,REAJUSTE!A:AA,27,FALSE),"")</f>
        <v>1.0229999999999999</v>
      </c>
    </row>
    <row r="4114" spans="1:11" ht="27" x14ac:dyDescent="0.2">
      <c r="A4114" s="862">
        <v>3009295</v>
      </c>
      <c r="B4114" s="863" t="s">
        <v>8804</v>
      </c>
      <c r="C4114" s="862" t="s">
        <v>2147</v>
      </c>
      <c r="D4114" s="802">
        <f t="shared" si="64"/>
        <v>4469037.51</v>
      </c>
      <c r="G4114" s="872">
        <v>4368560.62</v>
      </c>
      <c r="J4114" s="840" t="s">
        <v>15822</v>
      </c>
      <c r="K4114" s="848">
        <f>IFERROR(VLOOKUP(J4114,REAJUSTE!A:AA,27,FALSE),"")</f>
        <v>1.0229999999999999</v>
      </c>
    </row>
    <row r="4115" spans="1:11" ht="27" x14ac:dyDescent="0.2">
      <c r="A4115" s="862">
        <v>3009228</v>
      </c>
      <c r="B4115" s="863" t="s">
        <v>8805</v>
      </c>
      <c r="C4115" s="862" t="s">
        <v>2147</v>
      </c>
      <c r="D4115" s="802">
        <f t="shared" si="64"/>
        <v>4527279.8600000003</v>
      </c>
      <c r="G4115" s="872">
        <v>4425493.51</v>
      </c>
      <c r="J4115" s="840" t="s">
        <v>15822</v>
      </c>
      <c r="K4115" s="848">
        <f>IFERROR(VLOOKUP(J4115,REAJUSTE!A:AA,27,FALSE),"")</f>
        <v>1.0229999999999999</v>
      </c>
    </row>
    <row r="4116" spans="1:11" ht="18" x14ac:dyDescent="0.2">
      <c r="A4116" s="862">
        <v>3009106</v>
      </c>
      <c r="B4116" s="863" t="s">
        <v>8806</v>
      </c>
      <c r="C4116" s="862" t="s">
        <v>587</v>
      </c>
      <c r="D4116" s="802">
        <f t="shared" si="64"/>
        <v>122277.94</v>
      </c>
      <c r="G4116" s="872">
        <v>119528.78</v>
      </c>
      <c r="J4116" s="840" t="s">
        <v>15822</v>
      </c>
      <c r="K4116" s="848">
        <f>IFERROR(VLOOKUP(J4116,REAJUSTE!A:AA,27,FALSE),"")</f>
        <v>1.0229999999999999</v>
      </c>
    </row>
    <row r="4117" spans="1:11" ht="27" x14ac:dyDescent="0.2">
      <c r="A4117" s="862">
        <v>3009299</v>
      </c>
      <c r="B4117" s="863" t="s">
        <v>8807</v>
      </c>
      <c r="C4117" s="862" t="s">
        <v>2147</v>
      </c>
      <c r="D4117" s="802">
        <f t="shared" si="64"/>
        <v>2200056.83</v>
      </c>
      <c r="G4117" s="872">
        <v>2150593.19</v>
      </c>
      <c r="J4117" s="840" t="s">
        <v>15822</v>
      </c>
      <c r="K4117" s="848">
        <f>IFERROR(VLOOKUP(J4117,REAJUSTE!A:AA,27,FALSE),"")</f>
        <v>1.0229999999999999</v>
      </c>
    </row>
    <row r="4118" spans="1:11" ht="27" x14ac:dyDescent="0.2">
      <c r="A4118" s="862">
        <v>3009029</v>
      </c>
      <c r="B4118" s="863" t="s">
        <v>8808</v>
      </c>
      <c r="C4118" s="862" t="s">
        <v>2147</v>
      </c>
      <c r="D4118" s="802">
        <f t="shared" si="64"/>
        <v>2206943.7599999998</v>
      </c>
      <c r="G4118" s="872">
        <v>2157325.2799999998</v>
      </c>
      <c r="J4118" s="840" t="s">
        <v>15822</v>
      </c>
      <c r="K4118" s="848">
        <f>IFERROR(VLOOKUP(J4118,REAJUSTE!A:AA,27,FALSE),"")</f>
        <v>1.0229999999999999</v>
      </c>
    </row>
    <row r="4119" spans="1:11" ht="27" x14ac:dyDescent="0.2">
      <c r="A4119" s="862">
        <v>3009245</v>
      </c>
      <c r="B4119" s="863" t="s">
        <v>8809</v>
      </c>
      <c r="C4119" s="862" t="s">
        <v>2147</v>
      </c>
      <c r="D4119" s="802">
        <f t="shared" si="64"/>
        <v>3299989.47</v>
      </c>
      <c r="G4119" s="872">
        <v>3225796.16</v>
      </c>
      <c r="J4119" s="840" t="s">
        <v>15822</v>
      </c>
      <c r="K4119" s="848">
        <f>IFERROR(VLOOKUP(J4119,REAJUSTE!A:AA,27,FALSE),"")</f>
        <v>1.0229999999999999</v>
      </c>
    </row>
    <row r="4120" spans="1:11" ht="27" x14ac:dyDescent="0.2">
      <c r="A4120" s="862">
        <v>3009033</v>
      </c>
      <c r="B4120" s="863" t="s">
        <v>8810</v>
      </c>
      <c r="C4120" s="862" t="s">
        <v>2147</v>
      </c>
      <c r="D4120" s="802">
        <f t="shared" si="64"/>
        <v>3310319.68</v>
      </c>
      <c r="G4120" s="872">
        <v>3235894.12</v>
      </c>
      <c r="J4120" s="840" t="s">
        <v>15822</v>
      </c>
      <c r="K4120" s="848">
        <f>IFERROR(VLOOKUP(J4120,REAJUSTE!A:AA,27,FALSE),"")</f>
        <v>1.0229999999999999</v>
      </c>
    </row>
    <row r="4121" spans="1:11" ht="27" x14ac:dyDescent="0.2">
      <c r="A4121" s="862">
        <v>3009257</v>
      </c>
      <c r="B4121" s="863" t="s">
        <v>8811</v>
      </c>
      <c r="C4121" s="862" t="s">
        <v>2147</v>
      </c>
      <c r="D4121" s="802">
        <f t="shared" si="64"/>
        <v>2836095.41</v>
      </c>
      <c r="G4121" s="872">
        <v>2772331.78</v>
      </c>
      <c r="J4121" s="840" t="s">
        <v>15822</v>
      </c>
      <c r="K4121" s="848">
        <f>IFERROR(VLOOKUP(J4121,REAJUSTE!A:AA,27,FALSE),"")</f>
        <v>1.0229999999999999</v>
      </c>
    </row>
    <row r="4122" spans="1:11" ht="27" x14ac:dyDescent="0.2">
      <c r="A4122" s="862">
        <v>3009265</v>
      </c>
      <c r="B4122" s="863" t="s">
        <v>8812</v>
      </c>
      <c r="C4122" s="862" t="s">
        <v>2147</v>
      </c>
      <c r="D4122" s="802">
        <f t="shared" si="64"/>
        <v>2838525.9</v>
      </c>
      <c r="G4122" s="872">
        <v>2774707.63</v>
      </c>
      <c r="J4122" s="840" t="s">
        <v>15822</v>
      </c>
      <c r="K4122" s="848">
        <f>IFERROR(VLOOKUP(J4122,REAJUSTE!A:AA,27,FALSE),"")</f>
        <v>1.0229999999999999</v>
      </c>
    </row>
    <row r="4123" spans="1:11" ht="27" x14ac:dyDescent="0.2">
      <c r="A4123" s="862">
        <v>3009037</v>
      </c>
      <c r="B4123" s="863" t="s">
        <v>8813</v>
      </c>
      <c r="C4123" s="862" t="s">
        <v>2147</v>
      </c>
      <c r="D4123" s="802">
        <f t="shared" si="64"/>
        <v>2874933.19</v>
      </c>
      <c r="G4123" s="872">
        <v>2810296.38</v>
      </c>
      <c r="J4123" s="840" t="s">
        <v>15822</v>
      </c>
      <c r="K4123" s="848">
        <f>IFERROR(VLOOKUP(J4123,REAJUSTE!A:AA,27,FALSE),"")</f>
        <v>1.0229999999999999</v>
      </c>
    </row>
    <row r="4124" spans="1:11" ht="27" x14ac:dyDescent="0.2">
      <c r="A4124" s="862">
        <v>3009045</v>
      </c>
      <c r="B4124" s="863" t="s">
        <v>8814</v>
      </c>
      <c r="C4124" s="862" t="s">
        <v>2147</v>
      </c>
      <c r="D4124" s="802">
        <f t="shared" si="64"/>
        <v>2877484.53</v>
      </c>
      <c r="G4124" s="872">
        <v>2812790.36</v>
      </c>
      <c r="J4124" s="840" t="s">
        <v>15822</v>
      </c>
      <c r="K4124" s="848">
        <f>IFERROR(VLOOKUP(J4124,REAJUSTE!A:AA,27,FALSE),"")</f>
        <v>1.0229999999999999</v>
      </c>
    </row>
    <row r="4125" spans="1:11" ht="27" x14ac:dyDescent="0.2">
      <c r="A4125" s="862">
        <v>3009273</v>
      </c>
      <c r="B4125" s="863" t="s">
        <v>8815</v>
      </c>
      <c r="C4125" s="862" t="s">
        <v>2147</v>
      </c>
      <c r="D4125" s="802">
        <f t="shared" si="64"/>
        <v>4254834.5199999996</v>
      </c>
      <c r="G4125" s="872">
        <v>4159173.53</v>
      </c>
      <c r="J4125" s="840" t="s">
        <v>15822</v>
      </c>
      <c r="K4125" s="848">
        <f>IFERROR(VLOOKUP(J4125,REAJUSTE!A:AA,27,FALSE),"")</f>
        <v>1.0229999999999999</v>
      </c>
    </row>
    <row r="4126" spans="1:11" ht="27" x14ac:dyDescent="0.2">
      <c r="A4126" s="862">
        <v>3009053</v>
      </c>
      <c r="B4126" s="863" t="s">
        <v>8816</v>
      </c>
      <c r="C4126" s="862" t="s">
        <v>2147</v>
      </c>
      <c r="D4126" s="802">
        <f t="shared" si="64"/>
        <v>4313130.8600000003</v>
      </c>
      <c r="G4126" s="872">
        <v>4216159.2</v>
      </c>
      <c r="J4126" s="840" t="s">
        <v>15822</v>
      </c>
      <c r="K4126" s="848">
        <f>IFERROR(VLOOKUP(J4126,REAJUSTE!A:AA,27,FALSE),"")</f>
        <v>1.0229999999999999</v>
      </c>
    </row>
    <row r="4127" spans="1:11" ht="18" x14ac:dyDescent="0.2">
      <c r="A4127" s="862">
        <v>3009107</v>
      </c>
      <c r="B4127" s="863" t="s">
        <v>8817</v>
      </c>
      <c r="C4127" s="862" t="s">
        <v>587</v>
      </c>
      <c r="D4127" s="802">
        <f t="shared" si="64"/>
        <v>244830.21</v>
      </c>
      <c r="G4127" s="872">
        <v>239325.72</v>
      </c>
      <c r="J4127" s="840" t="s">
        <v>15822</v>
      </c>
      <c r="K4127" s="848">
        <f>IFERROR(VLOOKUP(J4127,REAJUSTE!A:AA,27,FALSE),"")</f>
        <v>1.0229999999999999</v>
      </c>
    </row>
    <row r="4128" spans="1:11" ht="27" x14ac:dyDescent="0.2">
      <c r="A4128" s="862">
        <v>3009249</v>
      </c>
      <c r="B4128" s="863" t="s">
        <v>8818</v>
      </c>
      <c r="C4128" s="862" t="s">
        <v>2147</v>
      </c>
      <c r="D4128" s="802">
        <f t="shared" si="64"/>
        <v>2192811.92</v>
      </c>
      <c r="G4128" s="872">
        <v>2143511.17</v>
      </c>
      <c r="J4128" s="840" t="s">
        <v>15822</v>
      </c>
      <c r="K4128" s="848">
        <f>IFERROR(VLOOKUP(J4128,REAJUSTE!A:AA,27,FALSE),"")</f>
        <v>1.0229999999999999</v>
      </c>
    </row>
    <row r="4129" spans="1:11" ht="27" x14ac:dyDescent="0.2">
      <c r="A4129" s="862">
        <v>3009211</v>
      </c>
      <c r="B4129" s="863" t="s">
        <v>8819</v>
      </c>
      <c r="C4129" s="862" t="s">
        <v>2147</v>
      </c>
      <c r="D4129" s="802">
        <f t="shared" si="64"/>
        <v>2199698.94</v>
      </c>
      <c r="G4129" s="872">
        <v>2150243.35</v>
      </c>
      <c r="J4129" s="840" t="s">
        <v>15822</v>
      </c>
      <c r="K4129" s="848">
        <f>IFERROR(VLOOKUP(J4129,REAJUSTE!A:AA,27,FALSE),"")</f>
        <v>1.0229999999999999</v>
      </c>
    </row>
    <row r="4130" spans="1:11" ht="27" x14ac:dyDescent="0.2">
      <c r="A4130" s="862">
        <v>3009253</v>
      </c>
      <c r="B4130" s="863" t="s">
        <v>8820</v>
      </c>
      <c r="C4130" s="862" t="s">
        <v>2147</v>
      </c>
      <c r="D4130" s="802">
        <f t="shared" si="64"/>
        <v>3289123.86</v>
      </c>
      <c r="G4130" s="872">
        <v>3215174.84</v>
      </c>
      <c r="J4130" s="840" t="s">
        <v>15822</v>
      </c>
      <c r="K4130" s="848">
        <f>IFERROR(VLOOKUP(J4130,REAJUSTE!A:AA,27,FALSE),"")</f>
        <v>1.0229999999999999</v>
      </c>
    </row>
    <row r="4131" spans="1:11" ht="27" x14ac:dyDescent="0.2">
      <c r="A4131" s="862">
        <v>3009215</v>
      </c>
      <c r="B4131" s="863" t="s">
        <v>8821</v>
      </c>
      <c r="C4131" s="862" t="s">
        <v>2147</v>
      </c>
      <c r="D4131" s="802">
        <f t="shared" si="64"/>
        <v>3299454.38</v>
      </c>
      <c r="G4131" s="872">
        <v>3225273.1</v>
      </c>
      <c r="J4131" s="840" t="s">
        <v>15822</v>
      </c>
      <c r="K4131" s="848">
        <f>IFERROR(VLOOKUP(J4131,REAJUSTE!A:AA,27,FALSE),"")</f>
        <v>1.0229999999999999</v>
      </c>
    </row>
    <row r="4132" spans="1:11" ht="27" x14ac:dyDescent="0.2">
      <c r="A4132" s="862">
        <v>3009261</v>
      </c>
      <c r="B4132" s="863" t="s">
        <v>8822</v>
      </c>
      <c r="C4132" s="862" t="s">
        <v>2147</v>
      </c>
      <c r="D4132" s="802">
        <f t="shared" si="64"/>
        <v>2828910.26</v>
      </c>
      <c r="G4132" s="872">
        <v>2765308.18</v>
      </c>
      <c r="J4132" s="840" t="s">
        <v>15822</v>
      </c>
      <c r="K4132" s="848">
        <f>IFERROR(VLOOKUP(J4132,REAJUSTE!A:AA,27,FALSE),"")</f>
        <v>1.0229999999999999</v>
      </c>
    </row>
    <row r="4133" spans="1:11" ht="27" x14ac:dyDescent="0.2">
      <c r="A4133" s="862">
        <v>3009269</v>
      </c>
      <c r="B4133" s="863" t="s">
        <v>8823</v>
      </c>
      <c r="C4133" s="862" t="s">
        <v>2147</v>
      </c>
      <c r="D4133" s="802">
        <f t="shared" si="64"/>
        <v>2831340.76</v>
      </c>
      <c r="G4133" s="872">
        <v>2767684.03</v>
      </c>
      <c r="J4133" s="840" t="s">
        <v>15822</v>
      </c>
      <c r="K4133" s="848">
        <f>IFERROR(VLOOKUP(J4133,REAJUSTE!A:AA,27,FALSE),"")</f>
        <v>1.0229999999999999</v>
      </c>
    </row>
    <row r="4134" spans="1:11" ht="27" x14ac:dyDescent="0.2">
      <c r="A4134" s="862">
        <v>3009041</v>
      </c>
      <c r="B4134" s="863" t="s">
        <v>8824</v>
      </c>
      <c r="C4134" s="862" t="s">
        <v>2147</v>
      </c>
      <c r="D4134" s="802">
        <f t="shared" si="64"/>
        <v>2867748.05</v>
      </c>
      <c r="G4134" s="872">
        <v>2803272.78</v>
      </c>
      <c r="J4134" s="840" t="s">
        <v>15822</v>
      </c>
      <c r="K4134" s="848">
        <f>IFERROR(VLOOKUP(J4134,REAJUSTE!A:AA,27,FALSE),"")</f>
        <v>1.0229999999999999</v>
      </c>
    </row>
    <row r="4135" spans="1:11" ht="27" x14ac:dyDescent="0.2">
      <c r="A4135" s="862">
        <v>3009049</v>
      </c>
      <c r="B4135" s="863" t="s">
        <v>8825</v>
      </c>
      <c r="C4135" s="862" t="s">
        <v>2147</v>
      </c>
      <c r="D4135" s="802">
        <f t="shared" si="64"/>
        <v>2870299.39</v>
      </c>
      <c r="G4135" s="872">
        <v>2805766.76</v>
      </c>
      <c r="J4135" s="840" t="s">
        <v>15822</v>
      </c>
      <c r="K4135" s="848">
        <f>IFERROR(VLOOKUP(J4135,REAJUSTE!A:AA,27,FALSE),"")</f>
        <v>1.0229999999999999</v>
      </c>
    </row>
    <row r="4136" spans="1:11" ht="27" x14ac:dyDescent="0.2">
      <c r="A4136" s="862">
        <v>3009277</v>
      </c>
      <c r="B4136" s="863" t="s">
        <v>8826</v>
      </c>
      <c r="C4136" s="862" t="s">
        <v>2147</v>
      </c>
      <c r="D4136" s="802">
        <f t="shared" si="64"/>
        <v>4244058.6399999997</v>
      </c>
      <c r="G4136" s="872">
        <v>4148639.93</v>
      </c>
      <c r="J4136" s="840" t="s">
        <v>15822</v>
      </c>
      <c r="K4136" s="848">
        <f>IFERROR(VLOOKUP(J4136,REAJUSTE!A:AA,27,FALSE),"")</f>
        <v>1.0229999999999999</v>
      </c>
    </row>
    <row r="4137" spans="1:11" ht="27" x14ac:dyDescent="0.2">
      <c r="A4137" s="862">
        <v>3009057</v>
      </c>
      <c r="B4137" s="863" t="s">
        <v>8827</v>
      </c>
      <c r="C4137" s="862" t="s">
        <v>2147</v>
      </c>
      <c r="D4137" s="802">
        <f t="shared" si="64"/>
        <v>4302354.9800000004</v>
      </c>
      <c r="G4137" s="872">
        <v>4205625.5999999996</v>
      </c>
      <c r="J4137" s="840" t="s">
        <v>15822</v>
      </c>
      <c r="K4137" s="848">
        <f>IFERROR(VLOOKUP(J4137,REAJUSTE!A:AA,27,FALSE),"")</f>
        <v>1.0229999999999999</v>
      </c>
    </row>
    <row r="4138" spans="1:11" ht="15" x14ac:dyDescent="0.2">
      <c r="A4138" s="862">
        <v>3108073</v>
      </c>
      <c r="B4138" s="863" t="s">
        <v>8828</v>
      </c>
      <c r="C4138" s="862" t="s">
        <v>2029</v>
      </c>
      <c r="D4138" s="802">
        <f t="shared" si="64"/>
        <v>321.33999999999997</v>
      </c>
      <c r="G4138" s="872">
        <v>314.12</v>
      </c>
      <c r="J4138" s="840" t="s">
        <v>15822</v>
      </c>
      <c r="K4138" s="848">
        <f>IFERROR(VLOOKUP(J4138,REAJUSTE!A:AA,27,FALSE),"")</f>
        <v>1.0229999999999999</v>
      </c>
    </row>
    <row r="4139" spans="1:11" ht="15" x14ac:dyDescent="0.2">
      <c r="A4139" s="862">
        <v>3107965</v>
      </c>
      <c r="B4139" s="863" t="s">
        <v>8829</v>
      </c>
      <c r="C4139" s="862" t="s">
        <v>2029</v>
      </c>
      <c r="D4139" s="802">
        <f t="shared" si="64"/>
        <v>525.71</v>
      </c>
      <c r="G4139" s="872">
        <v>513.9</v>
      </c>
      <c r="J4139" s="840" t="s">
        <v>15822</v>
      </c>
      <c r="K4139" s="848">
        <f>IFERROR(VLOOKUP(J4139,REAJUSTE!A:AA,27,FALSE),"")</f>
        <v>1.0229999999999999</v>
      </c>
    </row>
    <row r="4140" spans="1:11" ht="18" x14ac:dyDescent="0.2">
      <c r="A4140" s="862">
        <v>3105941</v>
      </c>
      <c r="B4140" s="863" t="s">
        <v>8830</v>
      </c>
      <c r="C4140" s="862" t="s">
        <v>2029</v>
      </c>
      <c r="D4140" s="802">
        <f t="shared" si="64"/>
        <v>31.09</v>
      </c>
      <c r="G4140" s="872">
        <v>30.4</v>
      </c>
      <c r="J4140" s="840" t="s">
        <v>15822</v>
      </c>
      <c r="K4140" s="848">
        <f>IFERROR(VLOOKUP(J4140,REAJUSTE!A:AA,27,FALSE),"")</f>
        <v>1.0229999999999999</v>
      </c>
    </row>
    <row r="4141" spans="1:11" ht="18" x14ac:dyDescent="0.2">
      <c r="A4141" s="862">
        <v>3108150</v>
      </c>
      <c r="B4141" s="863" t="s">
        <v>8831</v>
      </c>
      <c r="C4141" s="862" t="s">
        <v>2029</v>
      </c>
      <c r="D4141" s="802">
        <f t="shared" si="64"/>
        <v>20.71</v>
      </c>
      <c r="G4141" s="872">
        <v>20.25</v>
      </c>
      <c r="J4141" s="840" t="s">
        <v>15822</v>
      </c>
      <c r="K4141" s="848">
        <f>IFERROR(VLOOKUP(J4141,REAJUSTE!A:AA,27,FALSE),"")</f>
        <v>1.0229999999999999</v>
      </c>
    </row>
    <row r="4142" spans="1:11" ht="18" x14ac:dyDescent="0.2">
      <c r="A4142" s="862">
        <v>3108071</v>
      </c>
      <c r="B4142" s="863" t="s">
        <v>8832</v>
      </c>
      <c r="C4142" s="862" t="s">
        <v>2029</v>
      </c>
      <c r="D4142" s="802">
        <f t="shared" si="64"/>
        <v>13.68</v>
      </c>
      <c r="G4142" s="872">
        <v>13.38</v>
      </c>
      <c r="J4142" s="840" t="s">
        <v>15822</v>
      </c>
      <c r="K4142" s="848">
        <f>IFERROR(VLOOKUP(J4142,REAJUSTE!A:AA,27,FALSE),"")</f>
        <v>1.0229999999999999</v>
      </c>
    </row>
    <row r="4143" spans="1:11" ht="18" x14ac:dyDescent="0.2">
      <c r="A4143" s="862">
        <v>3107967</v>
      </c>
      <c r="B4143" s="863" t="s">
        <v>8833</v>
      </c>
      <c r="C4143" s="862" t="s">
        <v>2029</v>
      </c>
      <c r="D4143" s="802">
        <f t="shared" si="64"/>
        <v>11.31</v>
      </c>
      <c r="G4143" s="872">
        <v>11.06</v>
      </c>
      <c r="J4143" s="840" t="s">
        <v>15822</v>
      </c>
      <c r="K4143" s="848">
        <f>IFERROR(VLOOKUP(J4143,REAJUSTE!A:AA,27,FALSE),"")</f>
        <v>1.0229999999999999</v>
      </c>
    </row>
    <row r="4144" spans="1:11" ht="18" x14ac:dyDescent="0.2">
      <c r="A4144" s="862">
        <v>3107966</v>
      </c>
      <c r="B4144" s="863" t="s">
        <v>8834</v>
      </c>
      <c r="C4144" s="862" t="s">
        <v>2029</v>
      </c>
      <c r="D4144" s="802">
        <f t="shared" si="64"/>
        <v>27.56</v>
      </c>
      <c r="G4144" s="872">
        <v>26.95</v>
      </c>
      <c r="J4144" s="840" t="s">
        <v>15822</v>
      </c>
      <c r="K4144" s="848">
        <f>IFERROR(VLOOKUP(J4144,REAJUSTE!A:AA,27,FALSE),"")</f>
        <v>1.0229999999999999</v>
      </c>
    </row>
    <row r="4145" spans="1:11" ht="18" x14ac:dyDescent="0.2">
      <c r="A4145" s="862">
        <v>3108072</v>
      </c>
      <c r="B4145" s="863" t="s">
        <v>8835</v>
      </c>
      <c r="C4145" s="862" t="s">
        <v>2029</v>
      </c>
      <c r="D4145" s="802">
        <f t="shared" si="64"/>
        <v>16.7</v>
      </c>
      <c r="G4145" s="872">
        <v>16.329999999999998</v>
      </c>
      <c r="J4145" s="840" t="s">
        <v>15822</v>
      </c>
      <c r="K4145" s="848">
        <f>IFERROR(VLOOKUP(J4145,REAJUSTE!A:AA,27,FALSE),"")</f>
        <v>1.0229999999999999</v>
      </c>
    </row>
    <row r="4146" spans="1:11" ht="18" x14ac:dyDescent="0.2">
      <c r="A4146" s="862">
        <v>3117750</v>
      </c>
      <c r="B4146" s="863" t="s">
        <v>8836</v>
      </c>
      <c r="C4146" s="862" t="s">
        <v>2029</v>
      </c>
      <c r="D4146" s="802">
        <f t="shared" si="64"/>
        <v>19.52</v>
      </c>
      <c r="G4146" s="872">
        <v>19.09</v>
      </c>
      <c r="J4146" s="840" t="s">
        <v>15822</v>
      </c>
      <c r="K4146" s="848">
        <f>IFERROR(VLOOKUP(J4146,REAJUSTE!A:AA,27,FALSE),"")</f>
        <v>1.0229999999999999</v>
      </c>
    </row>
    <row r="4147" spans="1:11" ht="15" x14ac:dyDescent="0.2">
      <c r="A4147" s="862">
        <v>3117749</v>
      </c>
      <c r="B4147" s="863" t="s">
        <v>8837</v>
      </c>
      <c r="C4147" s="862" t="s">
        <v>2029</v>
      </c>
      <c r="D4147" s="802">
        <f t="shared" si="64"/>
        <v>13.67</v>
      </c>
      <c r="G4147" s="872">
        <v>13.37</v>
      </c>
      <c r="J4147" s="840" t="s">
        <v>15822</v>
      </c>
      <c r="K4147" s="848">
        <f>IFERROR(VLOOKUP(J4147,REAJUSTE!A:AA,27,FALSE),"")</f>
        <v>1.0229999999999999</v>
      </c>
    </row>
    <row r="4148" spans="1:11" ht="18" x14ac:dyDescent="0.2">
      <c r="A4148" s="862">
        <v>3107964</v>
      </c>
      <c r="B4148" s="863" t="s">
        <v>28439</v>
      </c>
      <c r="C4148" s="862" t="s">
        <v>2029</v>
      </c>
      <c r="D4148" s="802">
        <f t="shared" si="64"/>
        <v>16.690000000000001</v>
      </c>
      <c r="G4148" s="872">
        <v>16.32</v>
      </c>
      <c r="J4148" s="840" t="s">
        <v>15822</v>
      </c>
      <c r="K4148" s="848">
        <f>IFERROR(VLOOKUP(J4148,REAJUSTE!A:AA,27,FALSE),"")</f>
        <v>1.0229999999999999</v>
      </c>
    </row>
    <row r="4149" spans="1:11" ht="15" x14ac:dyDescent="0.2">
      <c r="A4149" s="862">
        <v>3106551</v>
      </c>
      <c r="B4149" s="863" t="s">
        <v>8838</v>
      </c>
      <c r="C4149" s="862" t="s">
        <v>2029</v>
      </c>
      <c r="D4149" s="802">
        <f t="shared" si="64"/>
        <v>12.44</v>
      </c>
      <c r="G4149" s="872">
        <v>12.17</v>
      </c>
      <c r="J4149" s="840" t="s">
        <v>15822</v>
      </c>
      <c r="K4149" s="848">
        <f>IFERROR(VLOOKUP(J4149,REAJUSTE!A:AA,27,FALSE),"")</f>
        <v>1.0229999999999999</v>
      </c>
    </row>
    <row r="4150" spans="1:11" ht="18" x14ac:dyDescent="0.2">
      <c r="A4150" s="862">
        <v>3106427</v>
      </c>
      <c r="B4150" s="863" t="s">
        <v>8839</v>
      </c>
      <c r="C4150" s="862" t="s">
        <v>2029</v>
      </c>
      <c r="D4150" s="802">
        <f t="shared" si="64"/>
        <v>41.04</v>
      </c>
      <c r="G4150" s="872">
        <v>40.119999999999997</v>
      </c>
      <c r="J4150" s="840" t="s">
        <v>15822</v>
      </c>
      <c r="K4150" s="848">
        <f>IFERROR(VLOOKUP(J4150,REAJUSTE!A:AA,27,FALSE),"")</f>
        <v>1.0229999999999999</v>
      </c>
    </row>
    <row r="4151" spans="1:11" ht="15" x14ac:dyDescent="0.2">
      <c r="A4151" s="862">
        <v>3106552</v>
      </c>
      <c r="B4151" s="863" t="s">
        <v>8840</v>
      </c>
      <c r="C4151" s="862" t="s">
        <v>2029</v>
      </c>
      <c r="D4151" s="802">
        <f t="shared" si="64"/>
        <v>11.67</v>
      </c>
      <c r="G4151" s="872">
        <v>11.41</v>
      </c>
      <c r="J4151" s="840" t="s">
        <v>15822</v>
      </c>
      <c r="K4151" s="848">
        <f>IFERROR(VLOOKUP(J4151,REAJUSTE!A:AA,27,FALSE),"")</f>
        <v>1.0229999999999999</v>
      </c>
    </row>
    <row r="4152" spans="1:11" ht="18" x14ac:dyDescent="0.2">
      <c r="A4152" s="862">
        <v>3107969</v>
      </c>
      <c r="B4152" s="863" t="s">
        <v>8841</v>
      </c>
      <c r="C4152" s="862" t="s">
        <v>2029</v>
      </c>
      <c r="D4152" s="802">
        <f t="shared" si="64"/>
        <v>124.97</v>
      </c>
      <c r="G4152" s="872">
        <v>122.17</v>
      </c>
      <c r="J4152" s="840" t="s">
        <v>15822</v>
      </c>
      <c r="K4152" s="848">
        <f>IFERROR(VLOOKUP(J4152,REAJUSTE!A:AA,27,FALSE),"")</f>
        <v>1.0229999999999999</v>
      </c>
    </row>
    <row r="4153" spans="1:11" ht="18" x14ac:dyDescent="0.2">
      <c r="A4153" s="862">
        <v>3107970</v>
      </c>
      <c r="B4153" s="863" t="s">
        <v>8842</v>
      </c>
      <c r="C4153" s="862" t="s">
        <v>2029</v>
      </c>
      <c r="D4153" s="802">
        <f t="shared" si="64"/>
        <v>118.22</v>
      </c>
      <c r="G4153" s="872">
        <v>115.57</v>
      </c>
      <c r="J4153" s="840" t="s">
        <v>15822</v>
      </c>
      <c r="K4153" s="848">
        <f>IFERROR(VLOOKUP(J4153,REAJUSTE!A:AA,27,FALSE),"")</f>
        <v>1.0229999999999999</v>
      </c>
    </row>
    <row r="4154" spans="1:11" ht="18" x14ac:dyDescent="0.2">
      <c r="A4154" s="862">
        <v>3108007</v>
      </c>
      <c r="B4154" s="863" t="s">
        <v>8843</v>
      </c>
      <c r="C4154" s="862" t="s">
        <v>2029</v>
      </c>
      <c r="D4154" s="802">
        <f t="shared" si="64"/>
        <v>142.91</v>
      </c>
      <c r="G4154" s="872">
        <v>139.69999999999999</v>
      </c>
      <c r="J4154" s="840" t="s">
        <v>15822</v>
      </c>
      <c r="K4154" s="848">
        <f>IFERROR(VLOOKUP(J4154,REAJUSTE!A:AA,27,FALSE),"")</f>
        <v>1.0229999999999999</v>
      </c>
    </row>
    <row r="4155" spans="1:11" ht="18" x14ac:dyDescent="0.2">
      <c r="A4155" s="862">
        <v>3108008</v>
      </c>
      <c r="B4155" s="863" t="s">
        <v>8844</v>
      </c>
      <c r="C4155" s="862" t="s">
        <v>2029</v>
      </c>
      <c r="D4155" s="802">
        <f t="shared" si="64"/>
        <v>94.86</v>
      </c>
      <c r="G4155" s="872">
        <v>92.73</v>
      </c>
      <c r="J4155" s="840" t="s">
        <v>15822</v>
      </c>
      <c r="K4155" s="848">
        <f>IFERROR(VLOOKUP(J4155,REAJUSTE!A:AA,27,FALSE),"")</f>
        <v>1.0229999999999999</v>
      </c>
    </row>
    <row r="4156" spans="1:11" ht="18" x14ac:dyDescent="0.2">
      <c r="A4156" s="862">
        <v>3108009</v>
      </c>
      <c r="B4156" s="863" t="s">
        <v>8845</v>
      </c>
      <c r="C4156" s="862" t="s">
        <v>2029</v>
      </c>
      <c r="D4156" s="802">
        <f t="shared" si="64"/>
        <v>80.39</v>
      </c>
      <c r="G4156" s="872">
        <v>78.59</v>
      </c>
      <c r="J4156" s="840" t="s">
        <v>15822</v>
      </c>
      <c r="K4156" s="848">
        <f>IFERROR(VLOOKUP(J4156,REAJUSTE!A:AA,27,FALSE),"")</f>
        <v>1.0229999999999999</v>
      </c>
    </row>
    <row r="4157" spans="1:11" ht="18" x14ac:dyDescent="0.2">
      <c r="A4157" s="862">
        <v>3108011</v>
      </c>
      <c r="B4157" s="863" t="s">
        <v>8846</v>
      </c>
      <c r="C4157" s="862" t="s">
        <v>2029</v>
      </c>
      <c r="D4157" s="802">
        <f t="shared" si="64"/>
        <v>153.63</v>
      </c>
      <c r="G4157" s="872">
        <v>150.18</v>
      </c>
      <c r="J4157" s="840" t="s">
        <v>15822</v>
      </c>
      <c r="K4157" s="848">
        <f>IFERROR(VLOOKUP(J4157,REAJUSTE!A:AA,27,FALSE),"")</f>
        <v>1.0229999999999999</v>
      </c>
    </row>
    <row r="4158" spans="1:11" ht="18" x14ac:dyDescent="0.2">
      <c r="A4158" s="862">
        <v>3108012</v>
      </c>
      <c r="B4158" s="863" t="s">
        <v>8847</v>
      </c>
      <c r="C4158" s="862" t="s">
        <v>2029</v>
      </c>
      <c r="D4158" s="802">
        <f t="shared" si="64"/>
        <v>100.49</v>
      </c>
      <c r="G4158" s="872">
        <v>98.24</v>
      </c>
      <c r="J4158" s="840" t="s">
        <v>15822</v>
      </c>
      <c r="K4158" s="848">
        <f>IFERROR(VLOOKUP(J4158,REAJUSTE!A:AA,27,FALSE),"")</f>
        <v>1.0229999999999999</v>
      </c>
    </row>
    <row r="4159" spans="1:11" ht="18" x14ac:dyDescent="0.2">
      <c r="A4159" s="862">
        <v>3108013</v>
      </c>
      <c r="B4159" s="863" t="s">
        <v>8848</v>
      </c>
      <c r="C4159" s="862" t="s">
        <v>2029</v>
      </c>
      <c r="D4159" s="802">
        <f t="shared" si="64"/>
        <v>84.33</v>
      </c>
      <c r="G4159" s="872">
        <v>82.44</v>
      </c>
      <c r="J4159" s="840" t="s">
        <v>15822</v>
      </c>
      <c r="K4159" s="848">
        <f>IFERROR(VLOOKUP(J4159,REAJUSTE!A:AA,27,FALSE),"")</f>
        <v>1.0229999999999999</v>
      </c>
    </row>
    <row r="4160" spans="1:11" ht="18" x14ac:dyDescent="0.2">
      <c r="A4160" s="862">
        <v>3108015</v>
      </c>
      <c r="B4160" s="863" t="s">
        <v>8849</v>
      </c>
      <c r="C4160" s="862" t="s">
        <v>2029</v>
      </c>
      <c r="D4160" s="802">
        <f t="shared" si="64"/>
        <v>161.33000000000001</v>
      </c>
      <c r="G4160" s="872">
        <v>157.71</v>
      </c>
      <c r="J4160" s="840" t="s">
        <v>15822</v>
      </c>
      <c r="K4160" s="848">
        <f>IFERROR(VLOOKUP(J4160,REAJUSTE!A:AA,27,FALSE),"")</f>
        <v>1.0229999999999999</v>
      </c>
    </row>
    <row r="4161" spans="1:11" ht="18" x14ac:dyDescent="0.2">
      <c r="A4161" s="862">
        <v>3108016</v>
      </c>
      <c r="B4161" s="863" t="s">
        <v>8850</v>
      </c>
      <c r="C4161" s="862" t="s">
        <v>2029</v>
      </c>
      <c r="D4161" s="802">
        <f t="shared" si="64"/>
        <v>104.54</v>
      </c>
      <c r="G4161" s="872">
        <v>102.19</v>
      </c>
      <c r="J4161" s="840" t="s">
        <v>15822</v>
      </c>
      <c r="K4161" s="848">
        <f>IFERROR(VLOOKUP(J4161,REAJUSTE!A:AA,27,FALSE),"")</f>
        <v>1.0229999999999999</v>
      </c>
    </row>
    <row r="4162" spans="1:11" ht="18" x14ac:dyDescent="0.2">
      <c r="A4162" s="862">
        <v>3108017</v>
      </c>
      <c r="B4162" s="863" t="s">
        <v>8851</v>
      </c>
      <c r="C4162" s="862" t="s">
        <v>2029</v>
      </c>
      <c r="D4162" s="802">
        <f t="shared" si="64"/>
        <v>87.16</v>
      </c>
      <c r="G4162" s="872">
        <v>85.21</v>
      </c>
      <c r="J4162" s="840" t="s">
        <v>15822</v>
      </c>
      <c r="K4162" s="848">
        <f>IFERROR(VLOOKUP(J4162,REAJUSTE!A:AA,27,FALSE),"")</f>
        <v>1.0229999999999999</v>
      </c>
    </row>
    <row r="4163" spans="1:11" ht="18" x14ac:dyDescent="0.2">
      <c r="A4163" s="862">
        <v>3107995</v>
      </c>
      <c r="B4163" s="863" t="s">
        <v>8852</v>
      </c>
      <c r="C4163" s="862" t="s">
        <v>2029</v>
      </c>
      <c r="D4163" s="802">
        <f t="shared" si="64"/>
        <v>131.04</v>
      </c>
      <c r="G4163" s="872">
        <v>128.1</v>
      </c>
      <c r="J4163" s="840" t="s">
        <v>15822</v>
      </c>
      <c r="K4163" s="848">
        <f>IFERROR(VLOOKUP(J4163,REAJUSTE!A:AA,27,FALSE),"")</f>
        <v>1.0229999999999999</v>
      </c>
    </row>
    <row r="4164" spans="1:11" ht="18" x14ac:dyDescent="0.2">
      <c r="A4164" s="862">
        <v>3107996</v>
      </c>
      <c r="B4164" s="863" t="s">
        <v>8853</v>
      </c>
      <c r="C4164" s="862" t="s">
        <v>2029</v>
      </c>
      <c r="D4164" s="802">
        <f t="shared" si="64"/>
        <v>88.68</v>
      </c>
      <c r="G4164" s="872">
        <v>86.69</v>
      </c>
      <c r="J4164" s="840" t="s">
        <v>15822</v>
      </c>
      <c r="K4164" s="848">
        <f>IFERROR(VLOOKUP(J4164,REAJUSTE!A:AA,27,FALSE),"")</f>
        <v>1.0229999999999999</v>
      </c>
    </row>
    <row r="4165" spans="1:11" ht="18" x14ac:dyDescent="0.2">
      <c r="A4165" s="862">
        <v>3107997</v>
      </c>
      <c r="B4165" s="863" t="s">
        <v>8854</v>
      </c>
      <c r="C4165" s="862" t="s">
        <v>2029</v>
      </c>
      <c r="D4165" s="802">
        <f t="shared" si="64"/>
        <v>76.099999999999994</v>
      </c>
      <c r="G4165" s="872">
        <v>74.39</v>
      </c>
      <c r="J4165" s="840" t="s">
        <v>15822</v>
      </c>
      <c r="K4165" s="848">
        <f>IFERROR(VLOOKUP(J4165,REAJUSTE!A:AA,27,FALSE),"")</f>
        <v>1.0229999999999999</v>
      </c>
    </row>
    <row r="4166" spans="1:11" ht="18" x14ac:dyDescent="0.2">
      <c r="A4166" s="862">
        <v>3107999</v>
      </c>
      <c r="B4166" s="863" t="s">
        <v>8855</v>
      </c>
      <c r="C4166" s="862" t="s">
        <v>2029</v>
      </c>
      <c r="D4166" s="802">
        <f t="shared" si="64"/>
        <v>139.53</v>
      </c>
      <c r="G4166" s="872">
        <v>136.4</v>
      </c>
      <c r="J4166" s="840" t="s">
        <v>15822</v>
      </c>
      <c r="K4166" s="848">
        <f>IFERROR(VLOOKUP(J4166,REAJUSTE!A:AA,27,FALSE),"")</f>
        <v>1.0229999999999999</v>
      </c>
    </row>
    <row r="4167" spans="1:11" ht="18" x14ac:dyDescent="0.2">
      <c r="A4167" s="862">
        <v>3108000</v>
      </c>
      <c r="B4167" s="863" t="s">
        <v>8856</v>
      </c>
      <c r="C4167" s="862" t="s">
        <v>2029</v>
      </c>
      <c r="D4167" s="802">
        <f t="shared" si="64"/>
        <v>93.14</v>
      </c>
      <c r="G4167" s="872">
        <v>91.05</v>
      </c>
      <c r="J4167" s="840" t="s">
        <v>15822</v>
      </c>
      <c r="K4167" s="848">
        <f>IFERROR(VLOOKUP(J4167,REAJUSTE!A:AA,27,FALSE),"")</f>
        <v>1.0229999999999999</v>
      </c>
    </row>
    <row r="4168" spans="1:11" ht="18" x14ac:dyDescent="0.2">
      <c r="A4168" s="862">
        <v>3108001</v>
      </c>
      <c r="B4168" s="863" t="s">
        <v>8857</v>
      </c>
      <c r="C4168" s="862" t="s">
        <v>2029</v>
      </c>
      <c r="D4168" s="802">
        <f t="shared" si="64"/>
        <v>79.22</v>
      </c>
      <c r="G4168" s="872">
        <v>77.44</v>
      </c>
      <c r="J4168" s="840" t="s">
        <v>15822</v>
      </c>
      <c r="K4168" s="848">
        <f>IFERROR(VLOOKUP(J4168,REAJUSTE!A:AA,27,FALSE),"")</f>
        <v>1.0229999999999999</v>
      </c>
    </row>
    <row r="4169" spans="1:11" ht="18" x14ac:dyDescent="0.2">
      <c r="A4169" s="862">
        <v>3108003</v>
      </c>
      <c r="B4169" s="863" t="s">
        <v>8858</v>
      </c>
      <c r="C4169" s="862" t="s">
        <v>2029</v>
      </c>
      <c r="D4169" s="802">
        <f t="shared" si="64"/>
        <v>144.05000000000001</v>
      </c>
      <c r="G4169" s="872">
        <v>140.82</v>
      </c>
      <c r="J4169" s="840" t="s">
        <v>15822</v>
      </c>
      <c r="K4169" s="848">
        <f>IFERROR(VLOOKUP(J4169,REAJUSTE!A:AA,27,FALSE),"")</f>
        <v>1.0229999999999999</v>
      </c>
    </row>
    <row r="4170" spans="1:11" ht="18" x14ac:dyDescent="0.2">
      <c r="A4170" s="862">
        <v>3108004</v>
      </c>
      <c r="B4170" s="863" t="s">
        <v>8859</v>
      </c>
      <c r="C4170" s="862" t="s">
        <v>2029</v>
      </c>
      <c r="D4170" s="802">
        <f t="shared" si="64"/>
        <v>95.51</v>
      </c>
      <c r="G4170" s="872">
        <v>93.37</v>
      </c>
      <c r="J4170" s="840" t="s">
        <v>15822</v>
      </c>
      <c r="K4170" s="848">
        <f>IFERROR(VLOOKUP(J4170,REAJUSTE!A:AA,27,FALSE),"")</f>
        <v>1.0229999999999999</v>
      </c>
    </row>
    <row r="4171" spans="1:11" ht="18" x14ac:dyDescent="0.2">
      <c r="A4171" s="862">
        <v>3108005</v>
      </c>
      <c r="B4171" s="863" t="s">
        <v>8860</v>
      </c>
      <c r="C4171" s="862" t="s">
        <v>2029</v>
      </c>
      <c r="D4171" s="802">
        <f t="shared" ref="D4171:D4234" si="65">TRUNC(G4171*K4171,2)</f>
        <v>80.88</v>
      </c>
      <c r="G4171" s="872">
        <v>79.069999999999993</v>
      </c>
      <c r="J4171" s="840" t="s">
        <v>15822</v>
      </c>
      <c r="K4171" s="848">
        <f>IFERROR(VLOOKUP(J4171,REAJUSTE!A:AA,27,FALSE),"")</f>
        <v>1.0229999999999999</v>
      </c>
    </row>
    <row r="4172" spans="1:11" ht="15" x14ac:dyDescent="0.2">
      <c r="A4172" s="862">
        <v>3106119</v>
      </c>
      <c r="B4172" s="863" t="s">
        <v>8861</v>
      </c>
      <c r="C4172" s="862" t="s">
        <v>2029</v>
      </c>
      <c r="D4172" s="802">
        <f t="shared" si="65"/>
        <v>154.69</v>
      </c>
      <c r="G4172" s="872">
        <v>151.22</v>
      </c>
      <c r="J4172" s="840" t="s">
        <v>15822</v>
      </c>
      <c r="K4172" s="848">
        <f>IFERROR(VLOOKUP(J4172,REAJUSTE!A:AA,27,FALSE),"")</f>
        <v>1.0229999999999999</v>
      </c>
    </row>
    <row r="4173" spans="1:11" ht="15" x14ac:dyDescent="0.2">
      <c r="A4173" s="862">
        <v>3106120</v>
      </c>
      <c r="B4173" s="863" t="s">
        <v>8862</v>
      </c>
      <c r="C4173" s="862" t="s">
        <v>2029</v>
      </c>
      <c r="D4173" s="802">
        <f t="shared" si="65"/>
        <v>109.2</v>
      </c>
      <c r="G4173" s="872">
        <v>106.75</v>
      </c>
      <c r="J4173" s="840" t="s">
        <v>15822</v>
      </c>
      <c r="K4173" s="848">
        <f>IFERROR(VLOOKUP(J4173,REAJUSTE!A:AA,27,FALSE),"")</f>
        <v>1.0229999999999999</v>
      </c>
    </row>
    <row r="4174" spans="1:11" ht="15" x14ac:dyDescent="0.2">
      <c r="A4174" s="862">
        <v>3106121</v>
      </c>
      <c r="B4174" s="863" t="s">
        <v>8863</v>
      </c>
      <c r="C4174" s="862" t="s">
        <v>2029</v>
      </c>
      <c r="D4174" s="802">
        <f t="shared" si="65"/>
        <v>95.88</v>
      </c>
      <c r="G4174" s="872">
        <v>93.73</v>
      </c>
      <c r="J4174" s="840" t="s">
        <v>15822</v>
      </c>
      <c r="K4174" s="848">
        <f>IFERROR(VLOOKUP(J4174,REAJUSTE!A:AA,27,FALSE),"")</f>
        <v>1.0229999999999999</v>
      </c>
    </row>
    <row r="4175" spans="1:11" ht="18" x14ac:dyDescent="0.2">
      <c r="A4175" s="862">
        <v>3103302</v>
      </c>
      <c r="B4175" s="863" t="s">
        <v>8864</v>
      </c>
      <c r="C4175" s="862" t="s">
        <v>2029</v>
      </c>
      <c r="D4175" s="802">
        <f t="shared" si="65"/>
        <v>77.180000000000007</v>
      </c>
      <c r="G4175" s="872">
        <v>75.45</v>
      </c>
      <c r="J4175" s="840" t="s">
        <v>15822</v>
      </c>
      <c r="K4175" s="848">
        <f>IFERROR(VLOOKUP(J4175,REAJUSTE!A:AA,27,FALSE),"")</f>
        <v>1.0229999999999999</v>
      </c>
    </row>
    <row r="4176" spans="1:11" ht="15" x14ac:dyDescent="0.2">
      <c r="A4176" s="862">
        <v>3103303</v>
      </c>
      <c r="B4176" s="863" t="s">
        <v>8865</v>
      </c>
      <c r="C4176" s="862" t="s">
        <v>2029</v>
      </c>
      <c r="D4176" s="802">
        <f t="shared" si="65"/>
        <v>40.04</v>
      </c>
      <c r="G4176" s="872">
        <v>39.14</v>
      </c>
      <c r="J4176" s="840" t="s">
        <v>15822</v>
      </c>
      <c r="K4176" s="848">
        <f>IFERROR(VLOOKUP(J4176,REAJUSTE!A:AA,27,FALSE),"")</f>
        <v>1.0229999999999999</v>
      </c>
    </row>
    <row r="4177" spans="1:11" ht="18" x14ac:dyDescent="0.2">
      <c r="A4177" s="862">
        <v>3106759</v>
      </c>
      <c r="B4177" s="863" t="s">
        <v>8866</v>
      </c>
      <c r="C4177" s="862" t="s">
        <v>2029</v>
      </c>
      <c r="D4177" s="802">
        <f t="shared" si="65"/>
        <v>113.76</v>
      </c>
      <c r="G4177" s="872">
        <v>111.21</v>
      </c>
      <c r="J4177" s="840" t="s">
        <v>15822</v>
      </c>
      <c r="K4177" s="848">
        <f>IFERROR(VLOOKUP(J4177,REAJUSTE!A:AA,27,FALSE),"")</f>
        <v>1.0229999999999999</v>
      </c>
    </row>
    <row r="4178" spans="1:11" ht="15" x14ac:dyDescent="0.2">
      <c r="A4178" s="862">
        <v>3108023</v>
      </c>
      <c r="B4178" s="863" t="s">
        <v>2602</v>
      </c>
      <c r="C4178" s="862" t="s">
        <v>4</v>
      </c>
      <c r="D4178" s="802">
        <f t="shared" si="65"/>
        <v>5.39</v>
      </c>
      <c r="G4178" s="872">
        <v>5.27</v>
      </c>
      <c r="J4178" s="840" t="s">
        <v>15822</v>
      </c>
      <c r="K4178" s="848">
        <f>IFERROR(VLOOKUP(J4178,REAJUSTE!A:AA,27,FALSE),"")</f>
        <v>1.0229999999999999</v>
      </c>
    </row>
    <row r="4179" spans="1:11" ht="15" x14ac:dyDescent="0.2">
      <c r="A4179" s="862">
        <v>3108018</v>
      </c>
      <c r="B4179" s="863" t="s">
        <v>2603</v>
      </c>
      <c r="C4179" s="862" t="s">
        <v>4</v>
      </c>
      <c r="D4179" s="802">
        <f t="shared" si="65"/>
        <v>3.92</v>
      </c>
      <c r="G4179" s="872">
        <v>3.84</v>
      </c>
      <c r="J4179" s="840" t="s">
        <v>15822</v>
      </c>
      <c r="K4179" s="848">
        <f>IFERROR(VLOOKUP(J4179,REAJUSTE!A:AA,27,FALSE),"")</f>
        <v>1.0229999999999999</v>
      </c>
    </row>
    <row r="4180" spans="1:11" ht="15" x14ac:dyDescent="0.2">
      <c r="A4180" s="862">
        <v>3108022</v>
      </c>
      <c r="B4180" s="863" t="s">
        <v>2604</v>
      </c>
      <c r="C4180" s="862" t="s">
        <v>4</v>
      </c>
      <c r="D4180" s="802">
        <f t="shared" si="65"/>
        <v>4.41</v>
      </c>
      <c r="G4180" s="872">
        <v>4.32</v>
      </c>
      <c r="J4180" s="840" t="s">
        <v>15822</v>
      </c>
      <c r="K4180" s="848">
        <f>IFERROR(VLOOKUP(J4180,REAJUSTE!A:AA,27,FALSE),"")</f>
        <v>1.0229999999999999</v>
      </c>
    </row>
    <row r="4181" spans="1:11" ht="18" x14ac:dyDescent="0.2">
      <c r="A4181" s="862">
        <v>3205864</v>
      </c>
      <c r="B4181" s="863" t="s">
        <v>2605</v>
      </c>
      <c r="C4181" s="862" t="s">
        <v>61</v>
      </c>
      <c r="D4181" s="802">
        <f t="shared" si="65"/>
        <v>1045.24</v>
      </c>
      <c r="G4181" s="872">
        <v>1021.74</v>
      </c>
      <c r="J4181" s="840" t="s">
        <v>15822</v>
      </c>
      <c r="K4181" s="848">
        <f>IFERROR(VLOOKUP(J4181,REAJUSTE!A:AA,27,FALSE),"")</f>
        <v>1.0229999999999999</v>
      </c>
    </row>
    <row r="4182" spans="1:11" ht="18" x14ac:dyDescent="0.2">
      <c r="A4182" s="862">
        <v>3205863</v>
      </c>
      <c r="B4182" s="863" t="s">
        <v>2606</v>
      </c>
      <c r="C4182" s="862" t="s">
        <v>61</v>
      </c>
      <c r="D4182" s="802">
        <f t="shared" si="65"/>
        <v>941.07</v>
      </c>
      <c r="G4182" s="872">
        <v>919.92</v>
      </c>
      <c r="J4182" s="840" t="s">
        <v>15822</v>
      </c>
      <c r="K4182" s="848">
        <f>IFERROR(VLOOKUP(J4182,REAJUSTE!A:AA,27,FALSE),"")</f>
        <v>1.0229999999999999</v>
      </c>
    </row>
    <row r="4183" spans="1:11" ht="18" x14ac:dyDescent="0.2">
      <c r="A4183" s="862">
        <v>3205868</v>
      </c>
      <c r="B4183" s="863" t="s">
        <v>2607</v>
      </c>
      <c r="C4183" s="862" t="s">
        <v>61</v>
      </c>
      <c r="D4183" s="802">
        <f t="shared" si="65"/>
        <v>888.37</v>
      </c>
      <c r="G4183" s="872">
        <v>868.4</v>
      </c>
      <c r="J4183" s="840" t="s">
        <v>15822</v>
      </c>
      <c r="K4183" s="848">
        <f>IFERROR(VLOOKUP(J4183,REAJUSTE!A:AA,27,FALSE),"")</f>
        <v>1.0229999999999999</v>
      </c>
    </row>
    <row r="4184" spans="1:11" ht="18" x14ac:dyDescent="0.2">
      <c r="A4184" s="862">
        <v>3205867</v>
      </c>
      <c r="B4184" s="863" t="s">
        <v>2608</v>
      </c>
      <c r="C4184" s="862" t="s">
        <v>61</v>
      </c>
      <c r="D4184" s="802">
        <f t="shared" si="65"/>
        <v>784.21</v>
      </c>
      <c r="G4184" s="872">
        <v>766.58</v>
      </c>
      <c r="J4184" s="840" t="s">
        <v>15822</v>
      </c>
      <c r="K4184" s="848">
        <f>IFERROR(VLOOKUP(J4184,REAJUSTE!A:AA,27,FALSE),"")</f>
        <v>1.0229999999999999</v>
      </c>
    </row>
    <row r="4185" spans="1:11" ht="18" x14ac:dyDescent="0.2">
      <c r="A4185" s="862">
        <v>3205866</v>
      </c>
      <c r="B4185" s="863" t="s">
        <v>2609</v>
      </c>
      <c r="C4185" s="862" t="s">
        <v>61</v>
      </c>
      <c r="D4185" s="802">
        <f t="shared" si="65"/>
        <v>802.78</v>
      </c>
      <c r="G4185" s="872">
        <v>784.74</v>
      </c>
      <c r="J4185" s="840" t="s">
        <v>15822</v>
      </c>
      <c r="K4185" s="848">
        <f>IFERROR(VLOOKUP(J4185,REAJUSTE!A:AA,27,FALSE),"")</f>
        <v>1.0229999999999999</v>
      </c>
    </row>
    <row r="4186" spans="1:11" ht="18" x14ac:dyDescent="0.2">
      <c r="A4186" s="862">
        <v>3205865</v>
      </c>
      <c r="B4186" s="863" t="s">
        <v>2610</v>
      </c>
      <c r="C4186" s="862" t="s">
        <v>61</v>
      </c>
      <c r="D4186" s="802">
        <f t="shared" si="65"/>
        <v>698.62</v>
      </c>
      <c r="G4186" s="872">
        <v>682.92</v>
      </c>
      <c r="J4186" s="840" t="s">
        <v>15822</v>
      </c>
      <c r="K4186" s="848">
        <f>IFERROR(VLOOKUP(J4186,REAJUSTE!A:AA,27,FALSE),"")</f>
        <v>1.0229999999999999</v>
      </c>
    </row>
    <row r="4187" spans="1:11" ht="18" x14ac:dyDescent="0.2">
      <c r="A4187" s="862">
        <v>3205870</v>
      </c>
      <c r="B4187" s="863" t="s">
        <v>2611</v>
      </c>
      <c r="C4187" s="862" t="s">
        <v>61</v>
      </c>
      <c r="D4187" s="802">
        <f t="shared" si="65"/>
        <v>748.55</v>
      </c>
      <c r="G4187" s="872">
        <v>731.73</v>
      </c>
      <c r="J4187" s="840" t="s">
        <v>15822</v>
      </c>
      <c r="K4187" s="848">
        <f>IFERROR(VLOOKUP(J4187,REAJUSTE!A:AA,27,FALSE),"")</f>
        <v>1.0229999999999999</v>
      </c>
    </row>
    <row r="4188" spans="1:11" ht="18" x14ac:dyDescent="0.2">
      <c r="A4188" s="862">
        <v>3205869</v>
      </c>
      <c r="B4188" s="863" t="s">
        <v>2612</v>
      </c>
      <c r="C4188" s="862" t="s">
        <v>61</v>
      </c>
      <c r="D4188" s="802">
        <f t="shared" si="65"/>
        <v>644.39</v>
      </c>
      <c r="G4188" s="872">
        <v>629.91</v>
      </c>
      <c r="J4188" s="840" t="s">
        <v>15822</v>
      </c>
      <c r="K4188" s="848">
        <f>IFERROR(VLOOKUP(J4188,REAJUSTE!A:AA,27,FALSE),"")</f>
        <v>1.0229999999999999</v>
      </c>
    </row>
    <row r="4189" spans="1:11" ht="18" x14ac:dyDescent="0.2">
      <c r="A4189" s="862">
        <v>3205872</v>
      </c>
      <c r="B4189" s="863" t="s">
        <v>2613</v>
      </c>
      <c r="C4189" s="862" t="s">
        <v>2029</v>
      </c>
      <c r="D4189" s="802">
        <f t="shared" si="65"/>
        <v>263.24</v>
      </c>
      <c r="G4189" s="872">
        <v>257.33</v>
      </c>
      <c r="J4189" s="840" t="s">
        <v>15822</v>
      </c>
      <c r="K4189" s="848">
        <f>IFERROR(VLOOKUP(J4189,REAJUSTE!A:AA,27,FALSE),"")</f>
        <v>1.0229999999999999</v>
      </c>
    </row>
    <row r="4190" spans="1:11" ht="18" x14ac:dyDescent="0.2">
      <c r="A4190" s="862">
        <v>3205871</v>
      </c>
      <c r="B4190" s="863" t="s">
        <v>2614</v>
      </c>
      <c r="C4190" s="862" t="s">
        <v>2029</v>
      </c>
      <c r="D4190" s="802">
        <f t="shared" si="65"/>
        <v>245.54</v>
      </c>
      <c r="G4190" s="872">
        <v>240.02</v>
      </c>
      <c r="J4190" s="840" t="s">
        <v>15822</v>
      </c>
      <c r="K4190" s="848">
        <f>IFERROR(VLOOKUP(J4190,REAJUSTE!A:AA,27,FALSE),"")</f>
        <v>1.0229999999999999</v>
      </c>
    </row>
    <row r="4191" spans="1:11" ht="18" x14ac:dyDescent="0.2">
      <c r="A4191" s="862">
        <v>3205874</v>
      </c>
      <c r="B4191" s="863" t="s">
        <v>2615</v>
      </c>
      <c r="C4191" s="862" t="s">
        <v>2029</v>
      </c>
      <c r="D4191" s="802">
        <f t="shared" si="65"/>
        <v>293.20999999999998</v>
      </c>
      <c r="G4191" s="872">
        <v>286.62</v>
      </c>
      <c r="J4191" s="840" t="s">
        <v>15822</v>
      </c>
      <c r="K4191" s="848">
        <f>IFERROR(VLOOKUP(J4191,REAJUSTE!A:AA,27,FALSE),"")</f>
        <v>1.0229999999999999</v>
      </c>
    </row>
    <row r="4192" spans="1:11" ht="18" x14ac:dyDescent="0.2">
      <c r="A4192" s="862">
        <v>3205873</v>
      </c>
      <c r="B4192" s="863" t="s">
        <v>2616</v>
      </c>
      <c r="C4192" s="862" t="s">
        <v>2029</v>
      </c>
      <c r="D4192" s="802">
        <f t="shared" si="65"/>
        <v>269.25</v>
      </c>
      <c r="G4192" s="872">
        <v>263.2</v>
      </c>
      <c r="J4192" s="840" t="s">
        <v>15822</v>
      </c>
      <c r="K4192" s="848">
        <f>IFERROR(VLOOKUP(J4192,REAJUSTE!A:AA,27,FALSE),"")</f>
        <v>1.0229999999999999</v>
      </c>
    </row>
    <row r="4193" spans="1:11" ht="18" x14ac:dyDescent="0.2">
      <c r="A4193" s="862">
        <v>3205876</v>
      </c>
      <c r="B4193" s="863" t="s">
        <v>2617</v>
      </c>
      <c r="C4193" s="862" t="s">
        <v>2029</v>
      </c>
      <c r="D4193" s="802">
        <f t="shared" si="65"/>
        <v>330.14</v>
      </c>
      <c r="G4193" s="872">
        <v>322.72000000000003</v>
      </c>
      <c r="J4193" s="840" t="s">
        <v>15822</v>
      </c>
      <c r="K4193" s="848">
        <f>IFERROR(VLOOKUP(J4193,REAJUSTE!A:AA,27,FALSE),"")</f>
        <v>1.0229999999999999</v>
      </c>
    </row>
    <row r="4194" spans="1:11" ht="18" x14ac:dyDescent="0.2">
      <c r="A4194" s="862">
        <v>3205875</v>
      </c>
      <c r="B4194" s="863" t="s">
        <v>2618</v>
      </c>
      <c r="C4194" s="862" t="s">
        <v>2029</v>
      </c>
      <c r="D4194" s="802">
        <f t="shared" si="65"/>
        <v>298.89999999999998</v>
      </c>
      <c r="G4194" s="872">
        <v>292.18</v>
      </c>
      <c r="J4194" s="840" t="s">
        <v>15822</v>
      </c>
      <c r="K4194" s="848">
        <f>IFERROR(VLOOKUP(J4194,REAJUSTE!A:AA,27,FALSE),"")</f>
        <v>1.0229999999999999</v>
      </c>
    </row>
    <row r="4195" spans="1:11" ht="18" x14ac:dyDescent="0.2">
      <c r="A4195" s="862">
        <v>3205862</v>
      </c>
      <c r="B4195" s="863" t="s">
        <v>2619</v>
      </c>
      <c r="C4195" s="862" t="s">
        <v>61</v>
      </c>
      <c r="D4195" s="802">
        <f t="shared" si="65"/>
        <v>827.67</v>
      </c>
      <c r="G4195" s="872">
        <v>809.07</v>
      </c>
      <c r="J4195" s="840" t="s">
        <v>15822</v>
      </c>
      <c r="K4195" s="848">
        <f>IFERROR(VLOOKUP(J4195,REAJUSTE!A:AA,27,FALSE),"")</f>
        <v>1.0229999999999999</v>
      </c>
    </row>
    <row r="4196" spans="1:11" ht="18" x14ac:dyDescent="0.2">
      <c r="A4196" s="862">
        <v>3205861</v>
      </c>
      <c r="B4196" s="863" t="s">
        <v>2620</v>
      </c>
      <c r="C4196" s="862" t="s">
        <v>61</v>
      </c>
      <c r="D4196" s="802">
        <f t="shared" si="65"/>
        <v>723.52</v>
      </c>
      <c r="G4196" s="872">
        <v>707.26</v>
      </c>
      <c r="J4196" s="840" t="s">
        <v>15822</v>
      </c>
      <c r="K4196" s="848">
        <f>IFERROR(VLOOKUP(J4196,REAJUSTE!A:AA,27,FALSE),"")</f>
        <v>1.0229999999999999</v>
      </c>
    </row>
    <row r="4197" spans="1:11" ht="18" x14ac:dyDescent="0.2">
      <c r="A4197" s="862">
        <v>3606579</v>
      </c>
      <c r="B4197" s="863" t="s">
        <v>8867</v>
      </c>
      <c r="C4197" s="862" t="s">
        <v>61</v>
      </c>
      <c r="D4197" s="802">
        <f t="shared" si="65"/>
        <v>21.99</v>
      </c>
      <c r="G4197" s="872">
        <v>21.5</v>
      </c>
      <c r="J4197" s="840" t="s">
        <v>15822</v>
      </c>
      <c r="K4197" s="848">
        <f>IFERROR(VLOOKUP(J4197,REAJUSTE!A:AA,27,FALSE),"")</f>
        <v>1.0229999999999999</v>
      </c>
    </row>
    <row r="4198" spans="1:11" ht="18" x14ac:dyDescent="0.2">
      <c r="A4198" s="862">
        <v>3606583</v>
      </c>
      <c r="B4198" s="863" t="s">
        <v>8868</v>
      </c>
      <c r="C4198" s="862" t="s">
        <v>61</v>
      </c>
      <c r="D4198" s="802">
        <f t="shared" si="65"/>
        <v>22.83</v>
      </c>
      <c r="G4198" s="872">
        <v>22.32</v>
      </c>
      <c r="J4198" s="840" t="s">
        <v>15822</v>
      </c>
      <c r="K4198" s="848">
        <f>IFERROR(VLOOKUP(J4198,REAJUSTE!A:AA,27,FALSE),"")</f>
        <v>1.0229999999999999</v>
      </c>
    </row>
    <row r="4199" spans="1:11" ht="18" x14ac:dyDescent="0.2">
      <c r="A4199" s="862">
        <v>3606584</v>
      </c>
      <c r="B4199" s="863" t="s">
        <v>8869</v>
      </c>
      <c r="C4199" s="862" t="s">
        <v>61</v>
      </c>
      <c r="D4199" s="802">
        <f t="shared" si="65"/>
        <v>22.94</v>
      </c>
      <c r="G4199" s="872">
        <v>22.43</v>
      </c>
      <c r="J4199" s="840" t="s">
        <v>15822</v>
      </c>
      <c r="K4199" s="848">
        <f>IFERROR(VLOOKUP(J4199,REAJUSTE!A:AA,27,FALSE),"")</f>
        <v>1.0229999999999999</v>
      </c>
    </row>
    <row r="4200" spans="1:11" ht="18" x14ac:dyDescent="0.2">
      <c r="A4200" s="862">
        <v>3606585</v>
      </c>
      <c r="B4200" s="863" t="s">
        <v>8870</v>
      </c>
      <c r="C4200" s="862" t="s">
        <v>61</v>
      </c>
      <c r="D4200" s="802">
        <f t="shared" si="65"/>
        <v>23.06</v>
      </c>
      <c r="G4200" s="872">
        <v>22.55</v>
      </c>
      <c r="J4200" s="840" t="s">
        <v>15822</v>
      </c>
      <c r="K4200" s="848">
        <f>IFERROR(VLOOKUP(J4200,REAJUSTE!A:AA,27,FALSE),"")</f>
        <v>1.0229999999999999</v>
      </c>
    </row>
    <row r="4201" spans="1:11" ht="18" x14ac:dyDescent="0.2">
      <c r="A4201" s="862">
        <v>3606586</v>
      </c>
      <c r="B4201" s="863" t="s">
        <v>8871</v>
      </c>
      <c r="C4201" s="862" t="s">
        <v>61</v>
      </c>
      <c r="D4201" s="802">
        <f t="shared" si="65"/>
        <v>23.3</v>
      </c>
      <c r="G4201" s="872">
        <v>22.78</v>
      </c>
      <c r="J4201" s="840" t="s">
        <v>15822</v>
      </c>
      <c r="K4201" s="848">
        <f>IFERROR(VLOOKUP(J4201,REAJUSTE!A:AA,27,FALSE),"")</f>
        <v>1.0229999999999999</v>
      </c>
    </row>
    <row r="4202" spans="1:11" ht="18" x14ac:dyDescent="0.2">
      <c r="A4202" s="862">
        <v>3606587</v>
      </c>
      <c r="B4202" s="863" t="s">
        <v>8872</v>
      </c>
      <c r="C4202" s="862" t="s">
        <v>61</v>
      </c>
      <c r="D4202" s="802">
        <f t="shared" si="65"/>
        <v>23.53</v>
      </c>
      <c r="G4202" s="872">
        <v>23.01</v>
      </c>
      <c r="J4202" s="840" t="s">
        <v>15822</v>
      </c>
      <c r="K4202" s="848">
        <f>IFERROR(VLOOKUP(J4202,REAJUSTE!A:AA,27,FALSE),"")</f>
        <v>1.0229999999999999</v>
      </c>
    </row>
    <row r="4203" spans="1:11" ht="18" x14ac:dyDescent="0.2">
      <c r="A4203" s="862">
        <v>3606588</v>
      </c>
      <c r="B4203" s="863" t="s">
        <v>8873</v>
      </c>
      <c r="C4203" s="862" t="s">
        <v>61</v>
      </c>
      <c r="D4203" s="802">
        <f t="shared" si="65"/>
        <v>23.66</v>
      </c>
      <c r="G4203" s="872">
        <v>23.13</v>
      </c>
      <c r="J4203" s="840" t="s">
        <v>15822</v>
      </c>
      <c r="K4203" s="848">
        <f>IFERROR(VLOOKUP(J4203,REAJUSTE!A:AA,27,FALSE),"")</f>
        <v>1.0229999999999999</v>
      </c>
    </row>
    <row r="4204" spans="1:11" ht="18" x14ac:dyDescent="0.2">
      <c r="A4204" s="862">
        <v>3606589</v>
      </c>
      <c r="B4204" s="863" t="s">
        <v>8874</v>
      </c>
      <c r="C4204" s="862" t="s">
        <v>61</v>
      </c>
      <c r="D4204" s="802">
        <f t="shared" si="65"/>
        <v>23.78</v>
      </c>
      <c r="G4204" s="872">
        <v>23.25</v>
      </c>
      <c r="J4204" s="840" t="s">
        <v>15822</v>
      </c>
      <c r="K4204" s="848">
        <f>IFERROR(VLOOKUP(J4204,REAJUSTE!A:AA,27,FALSE),"")</f>
        <v>1.0229999999999999</v>
      </c>
    </row>
    <row r="4205" spans="1:11" ht="18" x14ac:dyDescent="0.2">
      <c r="A4205" s="862">
        <v>3606580</v>
      </c>
      <c r="B4205" s="863" t="s">
        <v>8875</v>
      </c>
      <c r="C4205" s="862" t="s">
        <v>61</v>
      </c>
      <c r="D4205" s="802">
        <f t="shared" si="65"/>
        <v>22.22</v>
      </c>
      <c r="G4205" s="872">
        <v>21.73</v>
      </c>
      <c r="J4205" s="840" t="s">
        <v>15822</v>
      </c>
      <c r="K4205" s="848">
        <f>IFERROR(VLOOKUP(J4205,REAJUSTE!A:AA,27,FALSE),"")</f>
        <v>1.0229999999999999</v>
      </c>
    </row>
    <row r="4206" spans="1:11" ht="18" x14ac:dyDescent="0.2">
      <c r="A4206" s="862">
        <v>3606581</v>
      </c>
      <c r="B4206" s="863" t="s">
        <v>8876</v>
      </c>
      <c r="C4206" s="862" t="s">
        <v>61</v>
      </c>
      <c r="D4206" s="802">
        <f t="shared" si="65"/>
        <v>22.47</v>
      </c>
      <c r="G4206" s="872">
        <v>21.97</v>
      </c>
      <c r="J4206" s="840" t="s">
        <v>15822</v>
      </c>
      <c r="K4206" s="848">
        <f>IFERROR(VLOOKUP(J4206,REAJUSTE!A:AA,27,FALSE),"")</f>
        <v>1.0229999999999999</v>
      </c>
    </row>
    <row r="4207" spans="1:11" ht="18" x14ac:dyDescent="0.2">
      <c r="A4207" s="862">
        <v>3606582</v>
      </c>
      <c r="B4207" s="863" t="s">
        <v>8877</v>
      </c>
      <c r="C4207" s="862" t="s">
        <v>61</v>
      </c>
      <c r="D4207" s="802">
        <f t="shared" si="65"/>
        <v>22.58</v>
      </c>
      <c r="G4207" s="872">
        <v>22.08</v>
      </c>
      <c r="J4207" s="840" t="s">
        <v>15822</v>
      </c>
      <c r="K4207" s="848">
        <f>IFERROR(VLOOKUP(J4207,REAJUSTE!A:AA,27,FALSE),"")</f>
        <v>1.0229999999999999</v>
      </c>
    </row>
    <row r="4208" spans="1:11" ht="18" x14ac:dyDescent="0.2">
      <c r="A4208" s="862">
        <v>3606527</v>
      </c>
      <c r="B4208" s="863" t="s">
        <v>8878</v>
      </c>
      <c r="C4208" s="862" t="s">
        <v>61</v>
      </c>
      <c r="D4208" s="802">
        <f t="shared" si="65"/>
        <v>51.42</v>
      </c>
      <c r="G4208" s="872">
        <v>50.27</v>
      </c>
      <c r="J4208" s="840" t="s">
        <v>15822</v>
      </c>
      <c r="K4208" s="848">
        <f>IFERROR(VLOOKUP(J4208,REAJUSTE!A:AA,27,FALSE),"")</f>
        <v>1.0229999999999999</v>
      </c>
    </row>
    <row r="4209" spans="1:11" ht="18" x14ac:dyDescent="0.2">
      <c r="A4209" s="862">
        <v>3606528</v>
      </c>
      <c r="B4209" s="863" t="s">
        <v>8879</v>
      </c>
      <c r="C4209" s="862" t="s">
        <v>61</v>
      </c>
      <c r="D4209" s="802">
        <f t="shared" si="65"/>
        <v>52.24</v>
      </c>
      <c r="G4209" s="872">
        <v>51.07</v>
      </c>
      <c r="J4209" s="840" t="s">
        <v>15822</v>
      </c>
      <c r="K4209" s="848">
        <f>IFERROR(VLOOKUP(J4209,REAJUSTE!A:AA,27,FALSE),"")</f>
        <v>1.0229999999999999</v>
      </c>
    </row>
    <row r="4210" spans="1:11" ht="18" x14ac:dyDescent="0.2">
      <c r="A4210" s="862">
        <v>3606529</v>
      </c>
      <c r="B4210" s="863" t="s">
        <v>8880</v>
      </c>
      <c r="C4210" s="862" t="s">
        <v>61</v>
      </c>
      <c r="D4210" s="802">
        <f t="shared" si="65"/>
        <v>52.89</v>
      </c>
      <c r="G4210" s="872">
        <v>51.71</v>
      </c>
      <c r="J4210" s="840" t="s">
        <v>15822</v>
      </c>
      <c r="K4210" s="848">
        <f>IFERROR(VLOOKUP(J4210,REAJUSTE!A:AA,27,FALSE),"")</f>
        <v>1.0229999999999999</v>
      </c>
    </row>
    <row r="4211" spans="1:11" ht="18" x14ac:dyDescent="0.2">
      <c r="A4211" s="862">
        <v>3606530</v>
      </c>
      <c r="B4211" s="863" t="s">
        <v>8881</v>
      </c>
      <c r="C4211" s="862" t="s">
        <v>61</v>
      </c>
      <c r="D4211" s="802">
        <f t="shared" si="65"/>
        <v>53.71</v>
      </c>
      <c r="G4211" s="872">
        <v>52.51</v>
      </c>
      <c r="J4211" s="840" t="s">
        <v>15822</v>
      </c>
      <c r="K4211" s="848">
        <f>IFERROR(VLOOKUP(J4211,REAJUSTE!A:AA,27,FALSE),"")</f>
        <v>1.0229999999999999</v>
      </c>
    </row>
    <row r="4212" spans="1:11" ht="18" x14ac:dyDescent="0.2">
      <c r="A4212" s="862">
        <v>3606531</v>
      </c>
      <c r="B4212" s="863" t="s">
        <v>8882</v>
      </c>
      <c r="C4212" s="862" t="s">
        <v>61</v>
      </c>
      <c r="D4212" s="802">
        <f t="shared" si="65"/>
        <v>54.53</v>
      </c>
      <c r="G4212" s="872">
        <v>53.31</v>
      </c>
      <c r="J4212" s="840" t="s">
        <v>15822</v>
      </c>
      <c r="K4212" s="848">
        <f>IFERROR(VLOOKUP(J4212,REAJUSTE!A:AA,27,FALSE),"")</f>
        <v>1.0229999999999999</v>
      </c>
    </row>
    <row r="4213" spans="1:11" ht="18" x14ac:dyDescent="0.2">
      <c r="A4213" s="862">
        <v>3606532</v>
      </c>
      <c r="B4213" s="863" t="s">
        <v>8883</v>
      </c>
      <c r="C4213" s="862" t="s">
        <v>61</v>
      </c>
      <c r="D4213" s="802">
        <f t="shared" si="65"/>
        <v>55.85</v>
      </c>
      <c r="G4213" s="872">
        <v>54.6</v>
      </c>
      <c r="J4213" s="840" t="s">
        <v>15822</v>
      </c>
      <c r="K4213" s="848">
        <f>IFERROR(VLOOKUP(J4213,REAJUSTE!A:AA,27,FALSE),"")</f>
        <v>1.0229999999999999</v>
      </c>
    </row>
    <row r="4214" spans="1:11" ht="18" x14ac:dyDescent="0.2">
      <c r="A4214" s="862">
        <v>3606533</v>
      </c>
      <c r="B4214" s="863" t="s">
        <v>8884</v>
      </c>
      <c r="C4214" s="862" t="s">
        <v>61</v>
      </c>
      <c r="D4214" s="802">
        <f t="shared" si="65"/>
        <v>59.99</v>
      </c>
      <c r="G4214" s="872">
        <v>58.65</v>
      </c>
      <c r="J4214" s="840" t="s">
        <v>15822</v>
      </c>
      <c r="K4214" s="848">
        <f>IFERROR(VLOOKUP(J4214,REAJUSTE!A:AA,27,FALSE),"")</f>
        <v>1.0229999999999999</v>
      </c>
    </row>
    <row r="4215" spans="1:11" ht="18" x14ac:dyDescent="0.2">
      <c r="A4215" s="862">
        <v>3606534</v>
      </c>
      <c r="B4215" s="863" t="s">
        <v>8885</v>
      </c>
      <c r="C4215" s="862" t="s">
        <v>61</v>
      </c>
      <c r="D4215" s="802">
        <f t="shared" si="65"/>
        <v>61.09</v>
      </c>
      <c r="G4215" s="872">
        <v>59.72</v>
      </c>
      <c r="J4215" s="840" t="s">
        <v>15822</v>
      </c>
      <c r="K4215" s="848">
        <f>IFERROR(VLOOKUP(J4215,REAJUSTE!A:AA,27,FALSE),"")</f>
        <v>1.0229999999999999</v>
      </c>
    </row>
    <row r="4216" spans="1:11" ht="18" x14ac:dyDescent="0.2">
      <c r="A4216" s="862">
        <v>3606535</v>
      </c>
      <c r="B4216" s="863" t="s">
        <v>8886</v>
      </c>
      <c r="C4216" s="862" t="s">
        <v>61</v>
      </c>
      <c r="D4216" s="802">
        <f t="shared" si="65"/>
        <v>46.99</v>
      </c>
      <c r="G4216" s="872">
        <v>45.94</v>
      </c>
      <c r="J4216" s="840" t="s">
        <v>15822</v>
      </c>
      <c r="K4216" s="848">
        <f>IFERROR(VLOOKUP(J4216,REAJUSTE!A:AA,27,FALSE),"")</f>
        <v>1.0229999999999999</v>
      </c>
    </row>
    <row r="4217" spans="1:11" ht="18" x14ac:dyDescent="0.2">
      <c r="A4217" s="862">
        <v>3606536</v>
      </c>
      <c r="B4217" s="863" t="s">
        <v>8887</v>
      </c>
      <c r="C4217" s="862" t="s">
        <v>61</v>
      </c>
      <c r="D4217" s="802">
        <f t="shared" si="65"/>
        <v>47.43</v>
      </c>
      <c r="G4217" s="872">
        <v>46.37</v>
      </c>
      <c r="J4217" s="840" t="s">
        <v>15822</v>
      </c>
      <c r="K4217" s="848">
        <f>IFERROR(VLOOKUP(J4217,REAJUSTE!A:AA,27,FALSE),"")</f>
        <v>1.0229999999999999</v>
      </c>
    </row>
    <row r="4218" spans="1:11" ht="18" x14ac:dyDescent="0.2">
      <c r="A4218" s="862">
        <v>3606537</v>
      </c>
      <c r="B4218" s="863" t="s">
        <v>8888</v>
      </c>
      <c r="C4218" s="862" t="s">
        <v>61</v>
      </c>
      <c r="D4218" s="802">
        <f t="shared" si="65"/>
        <v>47.97</v>
      </c>
      <c r="G4218" s="872">
        <v>46.9</v>
      </c>
      <c r="J4218" s="840" t="s">
        <v>15822</v>
      </c>
      <c r="K4218" s="848">
        <f>IFERROR(VLOOKUP(J4218,REAJUSTE!A:AA,27,FALSE),"")</f>
        <v>1.0229999999999999</v>
      </c>
    </row>
    <row r="4219" spans="1:11" ht="18" x14ac:dyDescent="0.2">
      <c r="A4219" s="862">
        <v>3606538</v>
      </c>
      <c r="B4219" s="863" t="s">
        <v>8889</v>
      </c>
      <c r="C4219" s="862" t="s">
        <v>61</v>
      </c>
      <c r="D4219" s="802">
        <f t="shared" si="65"/>
        <v>48.41</v>
      </c>
      <c r="G4219" s="872">
        <v>47.33</v>
      </c>
      <c r="J4219" s="840" t="s">
        <v>15822</v>
      </c>
      <c r="K4219" s="848">
        <f>IFERROR(VLOOKUP(J4219,REAJUSTE!A:AA,27,FALSE),"")</f>
        <v>1.0229999999999999</v>
      </c>
    </row>
    <row r="4220" spans="1:11" ht="18" x14ac:dyDescent="0.2">
      <c r="A4220" s="862">
        <v>3606539</v>
      </c>
      <c r="B4220" s="863" t="s">
        <v>8890</v>
      </c>
      <c r="C4220" s="862" t="s">
        <v>61</v>
      </c>
      <c r="D4220" s="802">
        <f t="shared" si="65"/>
        <v>48.97</v>
      </c>
      <c r="G4220" s="872">
        <v>47.87</v>
      </c>
      <c r="J4220" s="840" t="s">
        <v>15822</v>
      </c>
      <c r="K4220" s="848">
        <f>IFERROR(VLOOKUP(J4220,REAJUSTE!A:AA,27,FALSE),"")</f>
        <v>1.0229999999999999</v>
      </c>
    </row>
    <row r="4221" spans="1:11" ht="18" x14ac:dyDescent="0.2">
      <c r="A4221" s="862">
        <v>3606540</v>
      </c>
      <c r="B4221" s="863" t="s">
        <v>8891</v>
      </c>
      <c r="C4221" s="862" t="s">
        <v>61</v>
      </c>
      <c r="D4221" s="802">
        <f t="shared" si="65"/>
        <v>51.75</v>
      </c>
      <c r="G4221" s="872">
        <v>50.59</v>
      </c>
      <c r="J4221" s="840" t="s">
        <v>15822</v>
      </c>
      <c r="K4221" s="848">
        <f>IFERROR(VLOOKUP(J4221,REAJUSTE!A:AA,27,FALSE),"")</f>
        <v>1.0229999999999999</v>
      </c>
    </row>
    <row r="4222" spans="1:11" ht="18" x14ac:dyDescent="0.2">
      <c r="A4222" s="862">
        <v>3606541</v>
      </c>
      <c r="B4222" s="863" t="s">
        <v>8892</v>
      </c>
      <c r="C4222" s="862" t="s">
        <v>61</v>
      </c>
      <c r="D4222" s="802">
        <f t="shared" si="65"/>
        <v>53.22</v>
      </c>
      <c r="G4222" s="872">
        <v>52.03</v>
      </c>
      <c r="J4222" s="840" t="s">
        <v>15822</v>
      </c>
      <c r="K4222" s="848">
        <f>IFERROR(VLOOKUP(J4222,REAJUSTE!A:AA,27,FALSE),"")</f>
        <v>1.0229999999999999</v>
      </c>
    </row>
    <row r="4223" spans="1:11" ht="18" x14ac:dyDescent="0.2">
      <c r="A4223" s="862">
        <v>3606542</v>
      </c>
      <c r="B4223" s="863" t="s">
        <v>8893</v>
      </c>
      <c r="C4223" s="862" t="s">
        <v>61</v>
      </c>
      <c r="D4223" s="802">
        <f t="shared" si="65"/>
        <v>53.88</v>
      </c>
      <c r="G4223" s="872">
        <v>52.67</v>
      </c>
      <c r="J4223" s="840" t="s">
        <v>15822</v>
      </c>
      <c r="K4223" s="848">
        <f>IFERROR(VLOOKUP(J4223,REAJUSTE!A:AA,27,FALSE),"")</f>
        <v>1.0229999999999999</v>
      </c>
    </row>
    <row r="4224" spans="1:11" ht="18" x14ac:dyDescent="0.2">
      <c r="A4224" s="862">
        <v>3606543</v>
      </c>
      <c r="B4224" s="863" t="s">
        <v>8894</v>
      </c>
      <c r="C4224" s="862" t="s">
        <v>61</v>
      </c>
      <c r="D4224" s="802">
        <f t="shared" si="65"/>
        <v>46.22</v>
      </c>
      <c r="G4224" s="872">
        <v>45.19</v>
      </c>
      <c r="J4224" s="840" t="s">
        <v>15822</v>
      </c>
      <c r="K4224" s="848">
        <f>IFERROR(VLOOKUP(J4224,REAJUSTE!A:AA,27,FALSE),"")</f>
        <v>1.0229999999999999</v>
      </c>
    </row>
    <row r="4225" spans="1:11" ht="18" x14ac:dyDescent="0.2">
      <c r="A4225" s="862">
        <v>3606544</v>
      </c>
      <c r="B4225" s="863" t="s">
        <v>8895</v>
      </c>
      <c r="C4225" s="862" t="s">
        <v>61</v>
      </c>
      <c r="D4225" s="802">
        <f t="shared" si="65"/>
        <v>46.55</v>
      </c>
      <c r="G4225" s="872">
        <v>45.51</v>
      </c>
      <c r="J4225" s="840" t="s">
        <v>15822</v>
      </c>
      <c r="K4225" s="848">
        <f>IFERROR(VLOOKUP(J4225,REAJUSTE!A:AA,27,FALSE),"")</f>
        <v>1.0229999999999999</v>
      </c>
    </row>
    <row r="4226" spans="1:11" ht="18" x14ac:dyDescent="0.2">
      <c r="A4226" s="862">
        <v>3606545</v>
      </c>
      <c r="B4226" s="863" t="s">
        <v>8896</v>
      </c>
      <c r="C4226" s="862" t="s">
        <v>61</v>
      </c>
      <c r="D4226" s="802">
        <f t="shared" si="65"/>
        <v>46.99</v>
      </c>
      <c r="G4226" s="872">
        <v>45.94</v>
      </c>
      <c r="J4226" s="840" t="s">
        <v>15822</v>
      </c>
      <c r="K4226" s="848">
        <f>IFERROR(VLOOKUP(J4226,REAJUSTE!A:AA,27,FALSE),"")</f>
        <v>1.0229999999999999</v>
      </c>
    </row>
    <row r="4227" spans="1:11" ht="18" x14ac:dyDescent="0.2">
      <c r="A4227" s="862">
        <v>3606546</v>
      </c>
      <c r="B4227" s="863" t="s">
        <v>8897</v>
      </c>
      <c r="C4227" s="862" t="s">
        <v>61</v>
      </c>
      <c r="D4227" s="802">
        <f t="shared" si="65"/>
        <v>47.43</v>
      </c>
      <c r="G4227" s="872">
        <v>46.37</v>
      </c>
      <c r="J4227" s="840" t="s">
        <v>15822</v>
      </c>
      <c r="K4227" s="848">
        <f>IFERROR(VLOOKUP(J4227,REAJUSTE!A:AA,27,FALSE),"")</f>
        <v>1.0229999999999999</v>
      </c>
    </row>
    <row r="4228" spans="1:11" ht="18" x14ac:dyDescent="0.2">
      <c r="A4228" s="862">
        <v>3606547</v>
      </c>
      <c r="B4228" s="863" t="s">
        <v>8898</v>
      </c>
      <c r="C4228" s="862" t="s">
        <v>61</v>
      </c>
      <c r="D4228" s="802">
        <f t="shared" si="65"/>
        <v>47.76</v>
      </c>
      <c r="G4228" s="872">
        <v>46.69</v>
      </c>
      <c r="J4228" s="840" t="s">
        <v>15822</v>
      </c>
      <c r="K4228" s="848">
        <f>IFERROR(VLOOKUP(J4228,REAJUSTE!A:AA,27,FALSE),"")</f>
        <v>1.0229999999999999</v>
      </c>
    </row>
    <row r="4229" spans="1:11" ht="18" x14ac:dyDescent="0.2">
      <c r="A4229" s="862">
        <v>3606548</v>
      </c>
      <c r="B4229" s="863" t="s">
        <v>8899</v>
      </c>
      <c r="C4229" s="862" t="s">
        <v>61</v>
      </c>
      <c r="D4229" s="802">
        <f t="shared" si="65"/>
        <v>48.53</v>
      </c>
      <c r="G4229" s="872">
        <v>47.44</v>
      </c>
      <c r="J4229" s="840" t="s">
        <v>15822</v>
      </c>
      <c r="K4229" s="848">
        <f>IFERROR(VLOOKUP(J4229,REAJUSTE!A:AA,27,FALSE),"")</f>
        <v>1.0229999999999999</v>
      </c>
    </row>
    <row r="4230" spans="1:11" ht="18" x14ac:dyDescent="0.2">
      <c r="A4230" s="862">
        <v>3606549</v>
      </c>
      <c r="B4230" s="863" t="s">
        <v>8900</v>
      </c>
      <c r="C4230" s="862" t="s">
        <v>61</v>
      </c>
      <c r="D4230" s="802">
        <f t="shared" si="65"/>
        <v>51.58</v>
      </c>
      <c r="G4230" s="872">
        <v>50.43</v>
      </c>
      <c r="J4230" s="840" t="s">
        <v>15822</v>
      </c>
      <c r="K4230" s="848">
        <f>IFERROR(VLOOKUP(J4230,REAJUSTE!A:AA,27,FALSE),"")</f>
        <v>1.0229999999999999</v>
      </c>
    </row>
    <row r="4231" spans="1:11" ht="18" x14ac:dyDescent="0.2">
      <c r="A4231" s="862">
        <v>3606550</v>
      </c>
      <c r="B4231" s="863" t="s">
        <v>8901</v>
      </c>
      <c r="C4231" s="862" t="s">
        <v>61</v>
      </c>
      <c r="D4231" s="802">
        <f t="shared" si="65"/>
        <v>52.24</v>
      </c>
      <c r="G4231" s="872">
        <v>51.07</v>
      </c>
      <c r="J4231" s="840" t="s">
        <v>15822</v>
      </c>
      <c r="K4231" s="848">
        <f>IFERROR(VLOOKUP(J4231,REAJUSTE!A:AA,27,FALSE),"")</f>
        <v>1.0229999999999999</v>
      </c>
    </row>
    <row r="4232" spans="1:11" ht="18" x14ac:dyDescent="0.2">
      <c r="A4232" s="862">
        <v>3606500</v>
      </c>
      <c r="B4232" s="863" t="s">
        <v>2621</v>
      </c>
      <c r="C4232" s="862" t="s">
        <v>61</v>
      </c>
      <c r="D4232" s="802">
        <f t="shared" si="65"/>
        <v>47.85</v>
      </c>
      <c r="G4232" s="872">
        <v>46.78</v>
      </c>
      <c r="J4232" s="840" t="s">
        <v>15822</v>
      </c>
      <c r="K4232" s="848">
        <f>IFERROR(VLOOKUP(J4232,REAJUSTE!A:AA,27,FALSE),"")</f>
        <v>1.0229999999999999</v>
      </c>
    </row>
    <row r="4233" spans="1:11" ht="18" x14ac:dyDescent="0.2">
      <c r="A4233" s="862">
        <v>3606501</v>
      </c>
      <c r="B4233" s="863" t="s">
        <v>2622</v>
      </c>
      <c r="C4233" s="862" t="s">
        <v>61</v>
      </c>
      <c r="D4233" s="802">
        <f t="shared" si="65"/>
        <v>48.67</v>
      </c>
      <c r="G4233" s="872">
        <v>47.58</v>
      </c>
      <c r="J4233" s="840" t="s">
        <v>15822</v>
      </c>
      <c r="K4233" s="848">
        <f>IFERROR(VLOOKUP(J4233,REAJUSTE!A:AA,27,FALSE),"")</f>
        <v>1.0229999999999999</v>
      </c>
    </row>
    <row r="4234" spans="1:11" ht="18" x14ac:dyDescent="0.2">
      <c r="A4234" s="862">
        <v>3606502</v>
      </c>
      <c r="B4234" s="863" t="s">
        <v>2623</v>
      </c>
      <c r="C4234" s="862" t="s">
        <v>61</v>
      </c>
      <c r="D4234" s="802">
        <f t="shared" si="65"/>
        <v>49.32</v>
      </c>
      <c r="G4234" s="872">
        <v>48.22</v>
      </c>
      <c r="J4234" s="840" t="s">
        <v>15822</v>
      </c>
      <c r="K4234" s="848">
        <f>IFERROR(VLOOKUP(J4234,REAJUSTE!A:AA,27,FALSE),"")</f>
        <v>1.0229999999999999</v>
      </c>
    </row>
    <row r="4235" spans="1:11" ht="18" x14ac:dyDescent="0.2">
      <c r="A4235" s="862">
        <v>3606503</v>
      </c>
      <c r="B4235" s="863" t="s">
        <v>2624</v>
      </c>
      <c r="C4235" s="862" t="s">
        <v>61</v>
      </c>
      <c r="D4235" s="802">
        <f t="shared" ref="D4235:D4298" si="66">TRUNC(G4235*K4235,2)</f>
        <v>50.14</v>
      </c>
      <c r="G4235" s="872">
        <v>49.02</v>
      </c>
      <c r="J4235" s="840" t="s">
        <v>15822</v>
      </c>
      <c r="K4235" s="848">
        <f>IFERROR(VLOOKUP(J4235,REAJUSTE!A:AA,27,FALSE),"")</f>
        <v>1.0229999999999999</v>
      </c>
    </row>
    <row r="4236" spans="1:11" ht="18" x14ac:dyDescent="0.2">
      <c r="A4236" s="862">
        <v>3606504</v>
      </c>
      <c r="B4236" s="863" t="s">
        <v>2625</v>
      </c>
      <c r="C4236" s="862" t="s">
        <v>61</v>
      </c>
      <c r="D4236" s="802">
        <f t="shared" si="66"/>
        <v>50.97</v>
      </c>
      <c r="G4236" s="872">
        <v>49.83</v>
      </c>
      <c r="J4236" s="840" t="s">
        <v>15822</v>
      </c>
      <c r="K4236" s="848">
        <f>IFERROR(VLOOKUP(J4236,REAJUSTE!A:AA,27,FALSE),"")</f>
        <v>1.0229999999999999</v>
      </c>
    </row>
    <row r="4237" spans="1:11" ht="18" x14ac:dyDescent="0.2">
      <c r="A4237" s="862">
        <v>3606505</v>
      </c>
      <c r="B4237" s="863" t="s">
        <v>2626</v>
      </c>
      <c r="C4237" s="862" t="s">
        <v>61</v>
      </c>
      <c r="D4237" s="802">
        <f t="shared" si="66"/>
        <v>52.28</v>
      </c>
      <c r="G4237" s="872">
        <v>51.11</v>
      </c>
      <c r="J4237" s="840" t="s">
        <v>15822</v>
      </c>
      <c r="K4237" s="848">
        <f>IFERROR(VLOOKUP(J4237,REAJUSTE!A:AA,27,FALSE),"")</f>
        <v>1.0229999999999999</v>
      </c>
    </row>
    <row r="4238" spans="1:11" ht="18" x14ac:dyDescent="0.2">
      <c r="A4238" s="862">
        <v>3606506</v>
      </c>
      <c r="B4238" s="863" t="s">
        <v>2627</v>
      </c>
      <c r="C4238" s="862" t="s">
        <v>61</v>
      </c>
      <c r="D4238" s="802">
        <f t="shared" si="66"/>
        <v>56.32</v>
      </c>
      <c r="G4238" s="872">
        <v>55.06</v>
      </c>
      <c r="J4238" s="840" t="s">
        <v>15822</v>
      </c>
      <c r="K4238" s="848">
        <f>IFERROR(VLOOKUP(J4238,REAJUSTE!A:AA,27,FALSE),"")</f>
        <v>1.0229999999999999</v>
      </c>
    </row>
    <row r="4239" spans="1:11" ht="18" x14ac:dyDescent="0.2">
      <c r="A4239" s="862">
        <v>3606507</v>
      </c>
      <c r="B4239" s="863" t="s">
        <v>8902</v>
      </c>
      <c r="C4239" s="862" t="s">
        <v>61</v>
      </c>
      <c r="D4239" s="802">
        <f t="shared" si="66"/>
        <v>57.63</v>
      </c>
      <c r="G4239" s="872">
        <v>56.34</v>
      </c>
      <c r="J4239" s="840" t="s">
        <v>15822</v>
      </c>
      <c r="K4239" s="848">
        <f>IFERROR(VLOOKUP(J4239,REAJUSTE!A:AA,27,FALSE),"")</f>
        <v>1.0229999999999999</v>
      </c>
    </row>
    <row r="4240" spans="1:11" ht="18" x14ac:dyDescent="0.2">
      <c r="A4240" s="862">
        <v>3606509</v>
      </c>
      <c r="B4240" s="863" t="s">
        <v>2628</v>
      </c>
      <c r="C4240" s="862" t="s">
        <v>61</v>
      </c>
      <c r="D4240" s="802">
        <f t="shared" si="66"/>
        <v>43.42</v>
      </c>
      <c r="G4240" s="872">
        <v>42.45</v>
      </c>
      <c r="J4240" s="840" t="s">
        <v>15822</v>
      </c>
      <c r="K4240" s="848">
        <f>IFERROR(VLOOKUP(J4240,REAJUSTE!A:AA,27,FALSE),"")</f>
        <v>1.0229999999999999</v>
      </c>
    </row>
    <row r="4241" spans="1:11" ht="18" x14ac:dyDescent="0.2">
      <c r="A4241" s="862">
        <v>3606510</v>
      </c>
      <c r="B4241" s="863" t="s">
        <v>2629</v>
      </c>
      <c r="C4241" s="862" t="s">
        <v>61</v>
      </c>
      <c r="D4241" s="802">
        <f t="shared" si="66"/>
        <v>43.97</v>
      </c>
      <c r="G4241" s="872">
        <v>42.99</v>
      </c>
      <c r="J4241" s="840" t="s">
        <v>15822</v>
      </c>
      <c r="K4241" s="848">
        <f>IFERROR(VLOOKUP(J4241,REAJUSTE!A:AA,27,FALSE),"")</f>
        <v>1.0229999999999999</v>
      </c>
    </row>
    <row r="4242" spans="1:11" ht="18" x14ac:dyDescent="0.2">
      <c r="A4242" s="862">
        <v>3606511</v>
      </c>
      <c r="B4242" s="863" t="s">
        <v>2630</v>
      </c>
      <c r="C4242" s="862" t="s">
        <v>61</v>
      </c>
      <c r="D4242" s="802">
        <f t="shared" si="66"/>
        <v>44.41</v>
      </c>
      <c r="G4242" s="872">
        <v>43.42</v>
      </c>
      <c r="J4242" s="840" t="s">
        <v>15822</v>
      </c>
      <c r="K4242" s="848">
        <f>IFERROR(VLOOKUP(J4242,REAJUSTE!A:AA,27,FALSE),"")</f>
        <v>1.0229999999999999</v>
      </c>
    </row>
    <row r="4243" spans="1:11" ht="18" x14ac:dyDescent="0.2">
      <c r="A4243" s="862">
        <v>3606512</v>
      </c>
      <c r="B4243" s="863" t="s">
        <v>2631</v>
      </c>
      <c r="C4243" s="862" t="s">
        <v>61</v>
      </c>
      <c r="D4243" s="802">
        <f t="shared" si="66"/>
        <v>44.84</v>
      </c>
      <c r="G4243" s="872">
        <v>43.84</v>
      </c>
      <c r="J4243" s="840" t="s">
        <v>15822</v>
      </c>
      <c r="K4243" s="848">
        <f>IFERROR(VLOOKUP(J4243,REAJUSTE!A:AA,27,FALSE),"")</f>
        <v>1.0229999999999999</v>
      </c>
    </row>
    <row r="4244" spans="1:11" ht="18" x14ac:dyDescent="0.2">
      <c r="A4244" s="862">
        <v>3606513</v>
      </c>
      <c r="B4244" s="863" t="s">
        <v>2632</v>
      </c>
      <c r="C4244" s="862" t="s">
        <v>61</v>
      </c>
      <c r="D4244" s="802">
        <f t="shared" si="66"/>
        <v>47.36</v>
      </c>
      <c r="G4244" s="872">
        <v>46.3</v>
      </c>
      <c r="J4244" s="840" t="s">
        <v>15822</v>
      </c>
      <c r="K4244" s="848">
        <f>IFERROR(VLOOKUP(J4244,REAJUSTE!A:AA,27,FALSE),"")</f>
        <v>1.0229999999999999</v>
      </c>
    </row>
    <row r="4245" spans="1:11" ht="18" x14ac:dyDescent="0.2">
      <c r="A4245" s="862">
        <v>3606514</v>
      </c>
      <c r="B4245" s="863" t="s">
        <v>2633</v>
      </c>
      <c r="C4245" s="862" t="s">
        <v>61</v>
      </c>
      <c r="D4245" s="802">
        <f t="shared" si="66"/>
        <v>48.34</v>
      </c>
      <c r="G4245" s="872">
        <v>47.26</v>
      </c>
      <c r="J4245" s="840" t="s">
        <v>15822</v>
      </c>
      <c r="K4245" s="848">
        <f>IFERROR(VLOOKUP(J4245,REAJUSTE!A:AA,27,FALSE),"")</f>
        <v>1.0229999999999999</v>
      </c>
    </row>
    <row r="4246" spans="1:11" ht="18" x14ac:dyDescent="0.2">
      <c r="A4246" s="862">
        <v>3606515</v>
      </c>
      <c r="B4246" s="863" t="s">
        <v>2634</v>
      </c>
      <c r="C4246" s="862" t="s">
        <v>61</v>
      </c>
      <c r="D4246" s="802">
        <f t="shared" si="66"/>
        <v>49.65</v>
      </c>
      <c r="G4246" s="872">
        <v>48.54</v>
      </c>
      <c r="J4246" s="840" t="s">
        <v>15822</v>
      </c>
      <c r="K4246" s="848">
        <f>IFERROR(VLOOKUP(J4246,REAJUSTE!A:AA,27,FALSE),"")</f>
        <v>1.0229999999999999</v>
      </c>
    </row>
    <row r="4247" spans="1:11" ht="18" x14ac:dyDescent="0.2">
      <c r="A4247" s="862">
        <v>3606516</v>
      </c>
      <c r="B4247" s="863" t="s">
        <v>2635</v>
      </c>
      <c r="C4247" s="862" t="s">
        <v>61</v>
      </c>
      <c r="D4247" s="802">
        <f t="shared" si="66"/>
        <v>50.31</v>
      </c>
      <c r="G4247" s="872">
        <v>49.18</v>
      </c>
      <c r="J4247" s="840" t="s">
        <v>15822</v>
      </c>
      <c r="K4247" s="848">
        <f>IFERROR(VLOOKUP(J4247,REAJUSTE!A:AA,27,FALSE),"")</f>
        <v>1.0229999999999999</v>
      </c>
    </row>
    <row r="4248" spans="1:11" ht="18" x14ac:dyDescent="0.2">
      <c r="A4248" s="862">
        <v>3606518</v>
      </c>
      <c r="B4248" s="863" t="s">
        <v>8903</v>
      </c>
      <c r="C4248" s="862" t="s">
        <v>61</v>
      </c>
      <c r="D4248" s="802">
        <f t="shared" si="66"/>
        <v>42.66</v>
      </c>
      <c r="G4248" s="872">
        <v>41.71</v>
      </c>
      <c r="J4248" s="840" t="s">
        <v>15822</v>
      </c>
      <c r="K4248" s="848">
        <f>IFERROR(VLOOKUP(J4248,REAJUSTE!A:AA,27,FALSE),"")</f>
        <v>1.0229999999999999</v>
      </c>
    </row>
    <row r="4249" spans="1:11" ht="18" x14ac:dyDescent="0.2">
      <c r="A4249" s="862">
        <v>3606519</v>
      </c>
      <c r="B4249" s="863" t="s">
        <v>8904</v>
      </c>
      <c r="C4249" s="862" t="s">
        <v>61</v>
      </c>
      <c r="D4249" s="802">
        <f t="shared" si="66"/>
        <v>43.09</v>
      </c>
      <c r="G4249" s="872">
        <v>42.13</v>
      </c>
      <c r="J4249" s="840" t="s">
        <v>15822</v>
      </c>
      <c r="K4249" s="848">
        <f>IFERROR(VLOOKUP(J4249,REAJUSTE!A:AA,27,FALSE),"")</f>
        <v>1.0229999999999999</v>
      </c>
    </row>
    <row r="4250" spans="1:11" ht="18" x14ac:dyDescent="0.2">
      <c r="A4250" s="862">
        <v>3606520</v>
      </c>
      <c r="B4250" s="863" t="s">
        <v>8905</v>
      </c>
      <c r="C4250" s="862" t="s">
        <v>61</v>
      </c>
      <c r="D4250" s="802">
        <f t="shared" si="66"/>
        <v>43.42</v>
      </c>
      <c r="G4250" s="872">
        <v>42.45</v>
      </c>
      <c r="J4250" s="840" t="s">
        <v>15822</v>
      </c>
      <c r="K4250" s="848">
        <f>IFERROR(VLOOKUP(J4250,REAJUSTE!A:AA,27,FALSE),"")</f>
        <v>1.0229999999999999</v>
      </c>
    </row>
    <row r="4251" spans="1:11" ht="18" x14ac:dyDescent="0.2">
      <c r="A4251" s="862">
        <v>3606521</v>
      </c>
      <c r="B4251" s="863" t="s">
        <v>8906</v>
      </c>
      <c r="C4251" s="862" t="s">
        <v>61</v>
      </c>
      <c r="D4251" s="802">
        <f t="shared" si="66"/>
        <v>43.86</v>
      </c>
      <c r="G4251" s="872">
        <v>42.88</v>
      </c>
      <c r="J4251" s="840" t="s">
        <v>15822</v>
      </c>
      <c r="K4251" s="848">
        <f>IFERROR(VLOOKUP(J4251,REAJUSTE!A:AA,27,FALSE),"")</f>
        <v>1.0229999999999999</v>
      </c>
    </row>
    <row r="4252" spans="1:11" ht="18" x14ac:dyDescent="0.2">
      <c r="A4252" s="862">
        <v>3606522</v>
      </c>
      <c r="B4252" s="863" t="s">
        <v>8907</v>
      </c>
      <c r="C4252" s="862" t="s">
        <v>61</v>
      </c>
      <c r="D4252" s="802">
        <f t="shared" si="66"/>
        <v>44.19</v>
      </c>
      <c r="G4252" s="872">
        <v>43.2</v>
      </c>
      <c r="J4252" s="840" t="s">
        <v>15822</v>
      </c>
      <c r="K4252" s="848">
        <f>IFERROR(VLOOKUP(J4252,REAJUSTE!A:AA,27,FALSE),"")</f>
        <v>1.0229999999999999</v>
      </c>
    </row>
    <row r="4253" spans="1:11" ht="18" x14ac:dyDescent="0.2">
      <c r="A4253" s="862">
        <v>3606523</v>
      </c>
      <c r="B4253" s="863" t="s">
        <v>8908</v>
      </c>
      <c r="C4253" s="862" t="s">
        <v>61</v>
      </c>
      <c r="D4253" s="802">
        <f t="shared" si="66"/>
        <v>44.96</v>
      </c>
      <c r="G4253" s="872">
        <v>43.95</v>
      </c>
      <c r="J4253" s="840" t="s">
        <v>15822</v>
      </c>
      <c r="K4253" s="848">
        <f>IFERROR(VLOOKUP(J4253,REAJUSTE!A:AA,27,FALSE),"")</f>
        <v>1.0229999999999999</v>
      </c>
    </row>
    <row r="4254" spans="1:11" ht="18" x14ac:dyDescent="0.2">
      <c r="A4254" s="862">
        <v>3606524</v>
      </c>
      <c r="B4254" s="863" t="s">
        <v>8909</v>
      </c>
      <c r="C4254" s="862" t="s">
        <v>61</v>
      </c>
      <c r="D4254" s="802">
        <f t="shared" si="66"/>
        <v>48.18</v>
      </c>
      <c r="G4254" s="872">
        <v>47.1</v>
      </c>
      <c r="J4254" s="840" t="s">
        <v>15822</v>
      </c>
      <c r="K4254" s="848">
        <f>IFERROR(VLOOKUP(J4254,REAJUSTE!A:AA,27,FALSE),"")</f>
        <v>1.0229999999999999</v>
      </c>
    </row>
    <row r="4255" spans="1:11" ht="18" x14ac:dyDescent="0.2">
      <c r="A4255" s="862">
        <v>3606525</v>
      </c>
      <c r="B4255" s="863" t="s">
        <v>8910</v>
      </c>
      <c r="C4255" s="862" t="s">
        <v>61</v>
      </c>
      <c r="D4255" s="802">
        <f t="shared" si="66"/>
        <v>48.67</v>
      </c>
      <c r="G4255" s="872">
        <v>47.58</v>
      </c>
      <c r="J4255" s="840" t="s">
        <v>15822</v>
      </c>
      <c r="K4255" s="848">
        <f>IFERROR(VLOOKUP(J4255,REAJUSTE!A:AA,27,FALSE),"")</f>
        <v>1.0229999999999999</v>
      </c>
    </row>
    <row r="4256" spans="1:11" ht="15" x14ac:dyDescent="0.2">
      <c r="A4256" s="862">
        <v>3606577</v>
      </c>
      <c r="B4256" s="863" t="s">
        <v>8911</v>
      </c>
      <c r="C4256" s="862" t="s">
        <v>61</v>
      </c>
      <c r="D4256" s="802">
        <f t="shared" si="66"/>
        <v>11.61</v>
      </c>
      <c r="G4256" s="872">
        <v>11.35</v>
      </c>
      <c r="J4256" s="840" t="s">
        <v>15822</v>
      </c>
      <c r="K4256" s="848">
        <f>IFERROR(VLOOKUP(J4256,REAJUSTE!A:AA,27,FALSE),"")</f>
        <v>1.0229999999999999</v>
      </c>
    </row>
    <row r="4257" spans="1:11" ht="15" x14ac:dyDescent="0.2">
      <c r="A4257" s="862">
        <v>3606576</v>
      </c>
      <c r="B4257" s="863" t="s">
        <v>8912</v>
      </c>
      <c r="C4257" s="862" t="s">
        <v>61</v>
      </c>
      <c r="D4257" s="802">
        <f t="shared" si="66"/>
        <v>4.38</v>
      </c>
      <c r="G4257" s="872">
        <v>4.29</v>
      </c>
      <c r="J4257" s="840" t="s">
        <v>15822</v>
      </c>
      <c r="K4257" s="848">
        <f>IFERROR(VLOOKUP(J4257,REAJUSTE!A:AA,27,FALSE),"")</f>
        <v>1.0229999999999999</v>
      </c>
    </row>
    <row r="4258" spans="1:11" ht="15" x14ac:dyDescent="0.2">
      <c r="A4258" s="862">
        <v>3606561</v>
      </c>
      <c r="B4258" s="863" t="s">
        <v>8913</v>
      </c>
      <c r="C4258" s="862" t="s">
        <v>587</v>
      </c>
      <c r="D4258" s="802">
        <f t="shared" si="66"/>
        <v>2180.34</v>
      </c>
      <c r="G4258" s="872">
        <v>2131.3200000000002</v>
      </c>
      <c r="J4258" s="840" t="s">
        <v>15822</v>
      </c>
      <c r="K4258" s="848">
        <f>IFERROR(VLOOKUP(J4258,REAJUSTE!A:AA,27,FALSE),"")</f>
        <v>1.0229999999999999</v>
      </c>
    </row>
    <row r="4259" spans="1:11" ht="15" x14ac:dyDescent="0.2">
      <c r="A4259" s="862">
        <v>3606556</v>
      </c>
      <c r="B4259" s="863" t="s">
        <v>8914</v>
      </c>
      <c r="C4259" s="862" t="s">
        <v>587</v>
      </c>
      <c r="D4259" s="802">
        <f t="shared" si="66"/>
        <v>1544.97</v>
      </c>
      <c r="G4259" s="872">
        <v>1510.24</v>
      </c>
      <c r="J4259" s="840" t="s">
        <v>15822</v>
      </c>
      <c r="K4259" s="848">
        <f>IFERROR(VLOOKUP(J4259,REAJUSTE!A:AA,27,FALSE),"")</f>
        <v>1.0229999999999999</v>
      </c>
    </row>
    <row r="4260" spans="1:11" ht="15" x14ac:dyDescent="0.2">
      <c r="A4260" s="862">
        <v>3606562</v>
      </c>
      <c r="B4260" s="863" t="s">
        <v>8915</v>
      </c>
      <c r="C4260" s="862" t="s">
        <v>587</v>
      </c>
      <c r="D4260" s="802">
        <f t="shared" si="66"/>
        <v>2383.86</v>
      </c>
      <c r="G4260" s="872">
        <v>2330.27</v>
      </c>
      <c r="J4260" s="840" t="s">
        <v>15822</v>
      </c>
      <c r="K4260" s="848">
        <f>IFERROR(VLOOKUP(J4260,REAJUSTE!A:AA,27,FALSE),"")</f>
        <v>1.0229999999999999</v>
      </c>
    </row>
    <row r="4261" spans="1:11" ht="15" x14ac:dyDescent="0.2">
      <c r="A4261" s="862">
        <v>3606557</v>
      </c>
      <c r="B4261" s="863" t="s">
        <v>8916</v>
      </c>
      <c r="C4261" s="862" t="s">
        <v>587</v>
      </c>
      <c r="D4261" s="802">
        <f t="shared" si="66"/>
        <v>1684.95</v>
      </c>
      <c r="G4261" s="872">
        <v>1647.07</v>
      </c>
      <c r="J4261" s="840" t="s">
        <v>15822</v>
      </c>
      <c r="K4261" s="848">
        <f>IFERROR(VLOOKUP(J4261,REAJUSTE!A:AA,27,FALSE),"")</f>
        <v>1.0229999999999999</v>
      </c>
    </row>
    <row r="4262" spans="1:11" ht="15" x14ac:dyDescent="0.2">
      <c r="A4262" s="862">
        <v>3606563</v>
      </c>
      <c r="B4262" s="863" t="s">
        <v>8917</v>
      </c>
      <c r="C4262" s="862" t="s">
        <v>587</v>
      </c>
      <c r="D4262" s="802">
        <f t="shared" si="66"/>
        <v>2596.21</v>
      </c>
      <c r="G4262" s="872">
        <v>2537.84</v>
      </c>
      <c r="J4262" s="840" t="s">
        <v>15822</v>
      </c>
      <c r="K4262" s="848">
        <f>IFERROR(VLOOKUP(J4262,REAJUSTE!A:AA,27,FALSE),"")</f>
        <v>1.0229999999999999</v>
      </c>
    </row>
    <row r="4263" spans="1:11" ht="15" x14ac:dyDescent="0.2">
      <c r="A4263" s="862">
        <v>3606558</v>
      </c>
      <c r="B4263" s="863" t="s">
        <v>8918</v>
      </c>
      <c r="C4263" s="862" t="s">
        <v>587</v>
      </c>
      <c r="D4263" s="802">
        <f t="shared" si="66"/>
        <v>1833.76</v>
      </c>
      <c r="G4263" s="872">
        <v>1792.54</v>
      </c>
      <c r="J4263" s="840" t="s">
        <v>15822</v>
      </c>
      <c r="K4263" s="848">
        <f>IFERROR(VLOOKUP(J4263,REAJUSTE!A:AA,27,FALSE),"")</f>
        <v>1.0229999999999999</v>
      </c>
    </row>
    <row r="4264" spans="1:11" ht="15" x14ac:dyDescent="0.2">
      <c r="A4264" s="862">
        <v>3606559</v>
      </c>
      <c r="B4264" s="863" t="s">
        <v>8919</v>
      </c>
      <c r="C4264" s="862" t="s">
        <v>587</v>
      </c>
      <c r="D4264" s="802">
        <f t="shared" si="66"/>
        <v>1746.08</v>
      </c>
      <c r="G4264" s="872">
        <v>1706.83</v>
      </c>
      <c r="J4264" s="840" t="s">
        <v>15822</v>
      </c>
      <c r="K4264" s="848">
        <f>IFERROR(VLOOKUP(J4264,REAJUSTE!A:AA,27,FALSE),"")</f>
        <v>1.0229999999999999</v>
      </c>
    </row>
    <row r="4265" spans="1:11" ht="15" x14ac:dyDescent="0.2">
      <c r="A4265" s="862">
        <v>3606554</v>
      </c>
      <c r="B4265" s="863" t="s">
        <v>8920</v>
      </c>
      <c r="C4265" s="862" t="s">
        <v>587</v>
      </c>
      <c r="D4265" s="802">
        <f t="shared" si="66"/>
        <v>1237.78</v>
      </c>
      <c r="G4265" s="872">
        <v>1209.96</v>
      </c>
      <c r="J4265" s="840" t="s">
        <v>15822</v>
      </c>
      <c r="K4265" s="848">
        <f>IFERROR(VLOOKUP(J4265,REAJUSTE!A:AA,27,FALSE),"")</f>
        <v>1.0229999999999999</v>
      </c>
    </row>
    <row r="4266" spans="1:11" ht="15" x14ac:dyDescent="0.2">
      <c r="A4266" s="862">
        <v>3606560</v>
      </c>
      <c r="B4266" s="863" t="s">
        <v>8921</v>
      </c>
      <c r="C4266" s="862" t="s">
        <v>587</v>
      </c>
      <c r="D4266" s="802">
        <f t="shared" si="66"/>
        <v>1950.56</v>
      </c>
      <c r="G4266" s="872">
        <v>1906.71</v>
      </c>
      <c r="J4266" s="840" t="s">
        <v>15822</v>
      </c>
      <c r="K4266" s="848">
        <f>IFERROR(VLOOKUP(J4266,REAJUSTE!A:AA,27,FALSE),"")</f>
        <v>1.0229999999999999</v>
      </c>
    </row>
    <row r="4267" spans="1:11" ht="15" x14ac:dyDescent="0.2">
      <c r="A4267" s="862">
        <v>3606555</v>
      </c>
      <c r="B4267" s="863" t="s">
        <v>8922</v>
      </c>
      <c r="C4267" s="862" t="s">
        <v>587</v>
      </c>
      <c r="D4267" s="802">
        <f t="shared" si="66"/>
        <v>1378.72</v>
      </c>
      <c r="G4267" s="872">
        <v>1347.73</v>
      </c>
      <c r="J4267" s="840" t="s">
        <v>15822</v>
      </c>
      <c r="K4267" s="848">
        <f>IFERROR(VLOOKUP(J4267,REAJUSTE!A:AA,27,FALSE),"")</f>
        <v>1.0229999999999999</v>
      </c>
    </row>
    <row r="4268" spans="1:11" ht="15" x14ac:dyDescent="0.2">
      <c r="A4268" s="862">
        <v>3606571</v>
      </c>
      <c r="B4268" s="863" t="s">
        <v>8923</v>
      </c>
      <c r="C4268" s="862" t="s">
        <v>587</v>
      </c>
      <c r="D4268" s="802">
        <f t="shared" si="66"/>
        <v>2152.46</v>
      </c>
      <c r="G4268" s="872">
        <v>2104.0700000000002</v>
      </c>
      <c r="J4268" s="840" t="s">
        <v>15822</v>
      </c>
      <c r="K4268" s="848">
        <f>IFERROR(VLOOKUP(J4268,REAJUSTE!A:AA,27,FALSE),"")</f>
        <v>1.0229999999999999</v>
      </c>
    </row>
    <row r="4269" spans="1:11" ht="15" x14ac:dyDescent="0.2">
      <c r="A4269" s="862">
        <v>3606566</v>
      </c>
      <c r="B4269" s="863" t="s">
        <v>8924</v>
      </c>
      <c r="C4269" s="862" t="s">
        <v>587</v>
      </c>
      <c r="D4269" s="802">
        <f t="shared" si="66"/>
        <v>1517.09</v>
      </c>
      <c r="G4269" s="872">
        <v>1482.99</v>
      </c>
      <c r="J4269" s="840" t="s">
        <v>15822</v>
      </c>
      <c r="K4269" s="848">
        <f>IFERROR(VLOOKUP(J4269,REAJUSTE!A:AA,27,FALSE),"")</f>
        <v>1.0229999999999999</v>
      </c>
    </row>
    <row r="4270" spans="1:11" ht="15" x14ac:dyDescent="0.2">
      <c r="A4270" s="862">
        <v>3606572</v>
      </c>
      <c r="B4270" s="863" t="s">
        <v>8925</v>
      </c>
      <c r="C4270" s="862" t="s">
        <v>587</v>
      </c>
      <c r="D4270" s="802">
        <f t="shared" si="66"/>
        <v>2359.1999999999998</v>
      </c>
      <c r="G4270" s="872">
        <v>2306.16</v>
      </c>
      <c r="J4270" s="840" t="s">
        <v>15822</v>
      </c>
      <c r="K4270" s="848">
        <f>IFERROR(VLOOKUP(J4270,REAJUSTE!A:AA,27,FALSE),"")</f>
        <v>1.0229999999999999</v>
      </c>
    </row>
    <row r="4271" spans="1:11" ht="15" x14ac:dyDescent="0.2">
      <c r="A4271" s="862">
        <v>3606567</v>
      </c>
      <c r="B4271" s="863" t="s">
        <v>8926</v>
      </c>
      <c r="C4271" s="862" t="s">
        <v>587</v>
      </c>
      <c r="D4271" s="802">
        <f t="shared" si="66"/>
        <v>1660.28</v>
      </c>
      <c r="G4271" s="872">
        <v>1622.96</v>
      </c>
      <c r="J4271" s="840" t="s">
        <v>15822</v>
      </c>
      <c r="K4271" s="848">
        <f>IFERROR(VLOOKUP(J4271,REAJUSTE!A:AA,27,FALSE),"")</f>
        <v>1.0229999999999999</v>
      </c>
    </row>
    <row r="4272" spans="1:11" ht="15" x14ac:dyDescent="0.2">
      <c r="A4272" s="862">
        <v>3606573</v>
      </c>
      <c r="B4272" s="863" t="s">
        <v>8927</v>
      </c>
      <c r="C4272" s="862" t="s">
        <v>587</v>
      </c>
      <c r="D4272" s="802">
        <f t="shared" si="66"/>
        <v>2565.44</v>
      </c>
      <c r="G4272" s="872">
        <v>2507.77</v>
      </c>
      <c r="J4272" s="840" t="s">
        <v>15822</v>
      </c>
      <c r="K4272" s="848">
        <f>IFERROR(VLOOKUP(J4272,REAJUSTE!A:AA,27,FALSE),"")</f>
        <v>1.0229999999999999</v>
      </c>
    </row>
    <row r="4273" spans="1:11" ht="15" x14ac:dyDescent="0.2">
      <c r="A4273" s="862">
        <v>3606568</v>
      </c>
      <c r="B4273" s="863" t="s">
        <v>8928</v>
      </c>
      <c r="C4273" s="862" t="s">
        <v>587</v>
      </c>
      <c r="D4273" s="802">
        <f t="shared" si="66"/>
        <v>1803</v>
      </c>
      <c r="G4273" s="872">
        <v>1762.47</v>
      </c>
      <c r="J4273" s="840" t="s">
        <v>15822</v>
      </c>
      <c r="K4273" s="848">
        <f>IFERROR(VLOOKUP(J4273,REAJUSTE!A:AA,27,FALSE),"")</f>
        <v>1.0229999999999999</v>
      </c>
    </row>
    <row r="4274" spans="1:11" ht="15" x14ac:dyDescent="0.2">
      <c r="A4274" s="862">
        <v>3606569</v>
      </c>
      <c r="B4274" s="863" t="s">
        <v>8929</v>
      </c>
      <c r="C4274" s="862" t="s">
        <v>587</v>
      </c>
      <c r="D4274" s="802">
        <f t="shared" si="66"/>
        <v>1737.25</v>
      </c>
      <c r="G4274" s="872">
        <v>1698.2</v>
      </c>
      <c r="J4274" s="840" t="s">
        <v>15822</v>
      </c>
      <c r="K4274" s="848">
        <f>IFERROR(VLOOKUP(J4274,REAJUSTE!A:AA,27,FALSE),"")</f>
        <v>1.0229999999999999</v>
      </c>
    </row>
    <row r="4275" spans="1:11" ht="15" x14ac:dyDescent="0.2">
      <c r="A4275" s="862">
        <v>3606564</v>
      </c>
      <c r="B4275" s="863" t="s">
        <v>8930</v>
      </c>
      <c r="C4275" s="862" t="s">
        <v>587</v>
      </c>
      <c r="D4275" s="802">
        <f t="shared" si="66"/>
        <v>1228.96</v>
      </c>
      <c r="G4275" s="872">
        <v>1201.33</v>
      </c>
      <c r="J4275" s="840" t="s">
        <v>15822</v>
      </c>
      <c r="K4275" s="848">
        <f>IFERROR(VLOOKUP(J4275,REAJUSTE!A:AA,27,FALSE),"")</f>
        <v>1.0229999999999999</v>
      </c>
    </row>
    <row r="4276" spans="1:11" ht="15" x14ac:dyDescent="0.2">
      <c r="A4276" s="862">
        <v>3606570</v>
      </c>
      <c r="B4276" s="863" t="s">
        <v>8931</v>
      </c>
      <c r="C4276" s="862" t="s">
        <v>587</v>
      </c>
      <c r="D4276" s="802">
        <f t="shared" si="66"/>
        <v>1945.18</v>
      </c>
      <c r="G4276" s="872">
        <v>1901.45</v>
      </c>
      <c r="J4276" s="840" t="s">
        <v>15822</v>
      </c>
      <c r="K4276" s="848">
        <f>IFERROR(VLOOKUP(J4276,REAJUSTE!A:AA,27,FALSE),"")</f>
        <v>1.0229999999999999</v>
      </c>
    </row>
    <row r="4277" spans="1:11" ht="15" x14ac:dyDescent="0.2">
      <c r="A4277" s="862">
        <v>3606565</v>
      </c>
      <c r="B4277" s="863" t="s">
        <v>8932</v>
      </c>
      <c r="C4277" s="862" t="s">
        <v>587</v>
      </c>
      <c r="D4277" s="802">
        <f t="shared" si="66"/>
        <v>1373.34</v>
      </c>
      <c r="G4277" s="872">
        <v>1342.47</v>
      </c>
      <c r="J4277" s="840" t="s">
        <v>15822</v>
      </c>
      <c r="K4277" s="848">
        <f>IFERROR(VLOOKUP(J4277,REAJUSTE!A:AA,27,FALSE),"")</f>
        <v>1.0229999999999999</v>
      </c>
    </row>
    <row r="4278" spans="1:11" ht="15" x14ac:dyDescent="0.2">
      <c r="A4278" s="862">
        <v>3606578</v>
      </c>
      <c r="B4278" s="863" t="s">
        <v>2636</v>
      </c>
      <c r="C4278" s="862" t="s">
        <v>587</v>
      </c>
      <c r="D4278" s="802">
        <f t="shared" si="66"/>
        <v>117.46</v>
      </c>
      <c r="G4278" s="872">
        <v>114.82</v>
      </c>
      <c r="J4278" s="840" t="s">
        <v>15822</v>
      </c>
      <c r="K4278" s="848">
        <f>IFERROR(VLOOKUP(J4278,REAJUSTE!A:AA,27,FALSE),"")</f>
        <v>1.0229999999999999</v>
      </c>
    </row>
    <row r="4279" spans="1:11" ht="15" x14ac:dyDescent="0.2">
      <c r="A4279" s="862">
        <v>3606575</v>
      </c>
      <c r="B4279" s="863" t="s">
        <v>8933</v>
      </c>
      <c r="C4279" s="862" t="s">
        <v>61</v>
      </c>
      <c r="D4279" s="802">
        <f t="shared" si="66"/>
        <v>1.82</v>
      </c>
      <c r="G4279" s="872">
        <v>1.78</v>
      </c>
      <c r="J4279" s="840" t="s">
        <v>15822</v>
      </c>
      <c r="K4279" s="848">
        <f>IFERROR(VLOOKUP(J4279,REAJUSTE!A:AA,27,FALSE),"")</f>
        <v>1.0229999999999999</v>
      </c>
    </row>
    <row r="4280" spans="1:11" ht="15" x14ac:dyDescent="0.2">
      <c r="A4280" s="862">
        <v>3606574</v>
      </c>
      <c r="B4280" s="863" t="s">
        <v>2637</v>
      </c>
      <c r="C4280" s="862" t="s">
        <v>61</v>
      </c>
      <c r="D4280" s="802">
        <f t="shared" si="66"/>
        <v>0.91</v>
      </c>
      <c r="G4280" s="872">
        <v>0.89</v>
      </c>
      <c r="J4280" s="840" t="s">
        <v>15822</v>
      </c>
      <c r="K4280" s="848">
        <f>IFERROR(VLOOKUP(J4280,REAJUSTE!A:AA,27,FALSE),"")</f>
        <v>1.0229999999999999</v>
      </c>
    </row>
    <row r="4281" spans="1:11" ht="15" x14ac:dyDescent="0.2">
      <c r="A4281" s="862">
        <v>3713603</v>
      </c>
      <c r="B4281" s="863" t="s">
        <v>2638</v>
      </c>
      <c r="C4281" s="862" t="s">
        <v>4</v>
      </c>
      <c r="D4281" s="802">
        <f t="shared" si="66"/>
        <v>1048.52</v>
      </c>
      <c r="G4281" s="872">
        <v>1024.95</v>
      </c>
      <c r="J4281" s="840" t="s">
        <v>15822</v>
      </c>
      <c r="K4281" s="848">
        <f>IFERROR(VLOOKUP(J4281,REAJUSTE!A:AA,27,FALSE),"")</f>
        <v>1.0229999999999999</v>
      </c>
    </row>
    <row r="4282" spans="1:11" ht="15" x14ac:dyDescent="0.2">
      <c r="A4282" s="862">
        <v>3713601</v>
      </c>
      <c r="B4282" s="863" t="s">
        <v>2639</v>
      </c>
      <c r="C4282" s="862" t="s">
        <v>4</v>
      </c>
      <c r="D4282" s="802">
        <f t="shared" si="66"/>
        <v>772.03</v>
      </c>
      <c r="G4282" s="872">
        <v>754.68</v>
      </c>
      <c r="J4282" s="840" t="s">
        <v>15822</v>
      </c>
      <c r="K4282" s="848">
        <f>IFERROR(VLOOKUP(J4282,REAJUSTE!A:AA,27,FALSE),"")</f>
        <v>1.0229999999999999</v>
      </c>
    </row>
    <row r="4283" spans="1:11" ht="15" x14ac:dyDescent="0.2">
      <c r="A4283" s="862">
        <v>3713607</v>
      </c>
      <c r="B4283" s="863" t="s">
        <v>8934</v>
      </c>
      <c r="C4283" s="862" t="s">
        <v>4</v>
      </c>
      <c r="D4283" s="802">
        <f t="shared" si="66"/>
        <v>793.24</v>
      </c>
      <c r="G4283" s="872">
        <v>775.41</v>
      </c>
      <c r="J4283" s="840" t="s">
        <v>15822</v>
      </c>
      <c r="K4283" s="848">
        <f>IFERROR(VLOOKUP(J4283,REAJUSTE!A:AA,27,FALSE),"")</f>
        <v>1.0229999999999999</v>
      </c>
    </row>
    <row r="4284" spans="1:11" ht="15" x14ac:dyDescent="0.2">
      <c r="A4284" s="862">
        <v>3713605</v>
      </c>
      <c r="B4284" s="863" t="s">
        <v>8935</v>
      </c>
      <c r="C4284" s="862" t="s">
        <v>4</v>
      </c>
      <c r="D4284" s="802">
        <f t="shared" si="66"/>
        <v>530.54999999999995</v>
      </c>
      <c r="G4284" s="872">
        <v>518.63</v>
      </c>
      <c r="J4284" s="840" t="s">
        <v>15822</v>
      </c>
      <c r="K4284" s="848">
        <f>IFERROR(VLOOKUP(J4284,REAJUSTE!A:AA,27,FALSE),"")</f>
        <v>1.0229999999999999</v>
      </c>
    </row>
    <row r="4285" spans="1:11" ht="15" x14ac:dyDescent="0.2">
      <c r="A4285" s="862">
        <v>3719530</v>
      </c>
      <c r="B4285" s="863" t="s">
        <v>8936</v>
      </c>
      <c r="C4285" s="862" t="s">
        <v>4</v>
      </c>
      <c r="D4285" s="802">
        <f t="shared" si="66"/>
        <v>326.16000000000003</v>
      </c>
      <c r="G4285" s="872">
        <v>318.83</v>
      </c>
      <c r="J4285" s="840" t="s">
        <v>15822</v>
      </c>
      <c r="K4285" s="848">
        <f>IFERROR(VLOOKUP(J4285,REAJUSTE!A:AA,27,FALSE),"")</f>
        <v>1.0229999999999999</v>
      </c>
    </row>
    <row r="4286" spans="1:11" ht="15" x14ac:dyDescent="0.2">
      <c r="A4286" s="862">
        <v>3713828</v>
      </c>
      <c r="B4286" s="863" t="s">
        <v>8937</v>
      </c>
      <c r="C4286" s="862" t="s">
        <v>4</v>
      </c>
      <c r="D4286" s="802">
        <f t="shared" si="66"/>
        <v>243.52</v>
      </c>
      <c r="G4286" s="872">
        <v>238.05</v>
      </c>
      <c r="J4286" s="840" t="s">
        <v>15822</v>
      </c>
      <c r="K4286" s="848">
        <f>IFERROR(VLOOKUP(J4286,REAJUSTE!A:AA,27,FALSE),"")</f>
        <v>1.0229999999999999</v>
      </c>
    </row>
    <row r="4287" spans="1:11" ht="15" x14ac:dyDescent="0.2">
      <c r="A4287" s="862">
        <v>3713875</v>
      </c>
      <c r="B4287" s="863" t="s">
        <v>8938</v>
      </c>
      <c r="C4287" s="862" t="s">
        <v>4</v>
      </c>
      <c r="D4287" s="802">
        <f t="shared" si="66"/>
        <v>71.02</v>
      </c>
      <c r="G4287" s="872">
        <v>69.430000000000007</v>
      </c>
      <c r="J4287" s="840" t="s">
        <v>15822</v>
      </c>
      <c r="K4287" s="848">
        <f>IFERROR(VLOOKUP(J4287,REAJUSTE!A:AA,27,FALSE),"")</f>
        <v>1.0229999999999999</v>
      </c>
    </row>
    <row r="4288" spans="1:11" ht="15" x14ac:dyDescent="0.2">
      <c r="A4288" s="862">
        <v>3713619</v>
      </c>
      <c r="B4288" s="863" t="s">
        <v>2640</v>
      </c>
      <c r="C4288" s="862" t="s">
        <v>4</v>
      </c>
      <c r="D4288" s="802">
        <f t="shared" si="66"/>
        <v>71.489999999999995</v>
      </c>
      <c r="G4288" s="872">
        <v>69.89</v>
      </c>
      <c r="J4288" s="840" t="s">
        <v>15822</v>
      </c>
      <c r="K4288" s="848">
        <f>IFERROR(VLOOKUP(J4288,REAJUSTE!A:AA,27,FALSE),"")</f>
        <v>1.0229999999999999</v>
      </c>
    </row>
    <row r="4289" spans="1:11" ht="18" x14ac:dyDescent="0.2">
      <c r="A4289" s="862">
        <v>3713876</v>
      </c>
      <c r="B4289" s="863" t="s">
        <v>8939</v>
      </c>
      <c r="C4289" s="862" t="s">
        <v>4</v>
      </c>
      <c r="D4289" s="802">
        <f t="shared" si="66"/>
        <v>94.06</v>
      </c>
      <c r="G4289" s="872">
        <v>91.95</v>
      </c>
      <c r="J4289" s="840" t="s">
        <v>15822</v>
      </c>
      <c r="K4289" s="848">
        <f>IFERROR(VLOOKUP(J4289,REAJUSTE!A:AA,27,FALSE),"")</f>
        <v>1.0229999999999999</v>
      </c>
    </row>
    <row r="4290" spans="1:11" ht="18" x14ac:dyDescent="0.2">
      <c r="A4290" s="862">
        <v>3713827</v>
      </c>
      <c r="B4290" s="863" t="s">
        <v>2641</v>
      </c>
      <c r="C4290" s="862" t="s">
        <v>4</v>
      </c>
      <c r="D4290" s="802">
        <f t="shared" si="66"/>
        <v>92.44</v>
      </c>
      <c r="G4290" s="872">
        <v>90.37</v>
      </c>
      <c r="J4290" s="840" t="s">
        <v>15822</v>
      </c>
      <c r="K4290" s="848">
        <f>IFERROR(VLOOKUP(J4290,REAJUSTE!A:AA,27,FALSE),"")</f>
        <v>1.0229999999999999</v>
      </c>
    </row>
    <row r="4291" spans="1:11" ht="15" x14ac:dyDescent="0.2">
      <c r="A4291" s="862">
        <v>3713904</v>
      </c>
      <c r="B4291" s="863" t="s">
        <v>8940</v>
      </c>
      <c r="C4291" s="862" t="s">
        <v>4</v>
      </c>
      <c r="D4291" s="802">
        <f t="shared" si="66"/>
        <v>282.22000000000003</v>
      </c>
      <c r="G4291" s="872">
        <v>275.88</v>
      </c>
      <c r="J4291" s="840" t="s">
        <v>15822</v>
      </c>
      <c r="K4291" s="848">
        <f>IFERROR(VLOOKUP(J4291,REAJUSTE!A:AA,27,FALSE),"")</f>
        <v>1.0229999999999999</v>
      </c>
    </row>
    <row r="4292" spans="1:11" ht="15" x14ac:dyDescent="0.2">
      <c r="A4292" s="862">
        <v>3719529</v>
      </c>
      <c r="B4292" s="863" t="s">
        <v>8941</v>
      </c>
      <c r="C4292" s="862" t="s">
        <v>4</v>
      </c>
      <c r="D4292" s="802">
        <f t="shared" si="66"/>
        <v>206.01</v>
      </c>
      <c r="G4292" s="872">
        <v>201.38</v>
      </c>
      <c r="J4292" s="840" t="s">
        <v>15822</v>
      </c>
      <c r="K4292" s="848">
        <f>IFERROR(VLOOKUP(J4292,REAJUSTE!A:AA,27,FALSE),"")</f>
        <v>1.0229999999999999</v>
      </c>
    </row>
    <row r="4293" spans="1:11" ht="15" x14ac:dyDescent="0.2">
      <c r="A4293" s="862">
        <v>3713878</v>
      </c>
      <c r="B4293" s="863" t="s">
        <v>8942</v>
      </c>
      <c r="C4293" s="862" t="s">
        <v>4</v>
      </c>
      <c r="D4293" s="802">
        <f t="shared" si="66"/>
        <v>70.59</v>
      </c>
      <c r="G4293" s="872">
        <v>69.010000000000005</v>
      </c>
      <c r="J4293" s="840" t="s">
        <v>15822</v>
      </c>
      <c r="K4293" s="848">
        <f>IFERROR(VLOOKUP(J4293,REAJUSTE!A:AA,27,FALSE),"")</f>
        <v>1.0229999999999999</v>
      </c>
    </row>
    <row r="4294" spans="1:11" ht="15" x14ac:dyDescent="0.2">
      <c r="A4294" s="862">
        <v>3713617</v>
      </c>
      <c r="B4294" s="863" t="s">
        <v>2642</v>
      </c>
      <c r="C4294" s="862" t="s">
        <v>4</v>
      </c>
      <c r="D4294" s="802">
        <f t="shared" si="66"/>
        <v>70.83</v>
      </c>
      <c r="G4294" s="872">
        <v>69.239999999999995</v>
      </c>
      <c r="J4294" s="840" t="s">
        <v>15822</v>
      </c>
      <c r="K4294" s="848">
        <f>IFERROR(VLOOKUP(J4294,REAJUSTE!A:AA,27,FALSE),"")</f>
        <v>1.0229999999999999</v>
      </c>
    </row>
    <row r="4295" spans="1:11" ht="18" x14ac:dyDescent="0.2">
      <c r="A4295" s="862">
        <v>3713879</v>
      </c>
      <c r="B4295" s="863" t="s">
        <v>8943</v>
      </c>
      <c r="C4295" s="862" t="s">
        <v>4</v>
      </c>
      <c r="D4295" s="802">
        <f t="shared" si="66"/>
        <v>84.3</v>
      </c>
      <c r="G4295" s="872">
        <v>82.41</v>
      </c>
      <c r="J4295" s="840" t="s">
        <v>15822</v>
      </c>
      <c r="K4295" s="848">
        <f>IFERROR(VLOOKUP(J4295,REAJUSTE!A:AA,27,FALSE),"")</f>
        <v>1.0229999999999999</v>
      </c>
    </row>
    <row r="4296" spans="1:11" ht="18" x14ac:dyDescent="0.2">
      <c r="A4296" s="862">
        <v>3713826</v>
      </c>
      <c r="B4296" s="863" t="s">
        <v>2643</v>
      </c>
      <c r="C4296" s="862" t="s">
        <v>4</v>
      </c>
      <c r="D4296" s="802">
        <f t="shared" si="66"/>
        <v>80.37</v>
      </c>
      <c r="G4296" s="872">
        <v>78.569999999999993</v>
      </c>
      <c r="J4296" s="840" t="s">
        <v>15822</v>
      </c>
      <c r="K4296" s="848">
        <f>IFERROR(VLOOKUP(J4296,REAJUSTE!A:AA,27,FALSE),"")</f>
        <v>1.0229999999999999</v>
      </c>
    </row>
    <row r="4297" spans="1:11" ht="18" x14ac:dyDescent="0.2">
      <c r="A4297" s="862">
        <v>3713610</v>
      </c>
      <c r="B4297" s="863" t="s">
        <v>2644</v>
      </c>
      <c r="C4297" s="862" t="s">
        <v>4</v>
      </c>
      <c r="D4297" s="802">
        <f t="shared" si="66"/>
        <v>33.43</v>
      </c>
      <c r="G4297" s="872">
        <v>32.68</v>
      </c>
      <c r="J4297" s="840" t="s">
        <v>15822</v>
      </c>
      <c r="K4297" s="848">
        <f>IFERROR(VLOOKUP(J4297,REAJUSTE!A:AA,27,FALSE),"")</f>
        <v>1.0229999999999999</v>
      </c>
    </row>
    <row r="4298" spans="1:11" ht="18" x14ac:dyDescent="0.2">
      <c r="A4298" s="862">
        <v>3713609</v>
      </c>
      <c r="B4298" s="863" t="s">
        <v>2645</v>
      </c>
      <c r="C4298" s="862" t="s">
        <v>4</v>
      </c>
      <c r="D4298" s="802">
        <f t="shared" si="66"/>
        <v>31.75</v>
      </c>
      <c r="G4298" s="872">
        <v>31.04</v>
      </c>
      <c r="J4298" s="840" t="s">
        <v>15822</v>
      </c>
      <c r="K4298" s="848">
        <f>IFERROR(VLOOKUP(J4298,REAJUSTE!A:AA,27,FALSE),"")</f>
        <v>1.0229999999999999</v>
      </c>
    </row>
    <row r="4299" spans="1:11" ht="18" x14ac:dyDescent="0.2">
      <c r="A4299" s="862">
        <v>3713612</v>
      </c>
      <c r="B4299" s="863" t="s">
        <v>2646</v>
      </c>
      <c r="C4299" s="862" t="s">
        <v>4</v>
      </c>
      <c r="D4299" s="802">
        <f t="shared" ref="D4299:D4362" si="67">TRUNC(G4299*K4299,2)</f>
        <v>27.5</v>
      </c>
      <c r="G4299" s="872">
        <v>26.89</v>
      </c>
      <c r="J4299" s="840" t="s">
        <v>15822</v>
      </c>
      <c r="K4299" s="848">
        <f>IFERROR(VLOOKUP(J4299,REAJUSTE!A:AA,27,FALSE),"")</f>
        <v>1.0229999999999999</v>
      </c>
    </row>
    <row r="4300" spans="1:11" ht="18" x14ac:dyDescent="0.2">
      <c r="A4300" s="862">
        <v>3713611</v>
      </c>
      <c r="B4300" s="863" t="s">
        <v>2647</v>
      </c>
      <c r="C4300" s="862" t="s">
        <v>4</v>
      </c>
      <c r="D4300" s="802">
        <f t="shared" si="67"/>
        <v>26.78</v>
      </c>
      <c r="G4300" s="872">
        <v>26.18</v>
      </c>
      <c r="J4300" s="840" t="s">
        <v>15822</v>
      </c>
      <c r="K4300" s="848">
        <f>IFERROR(VLOOKUP(J4300,REAJUSTE!A:AA,27,FALSE),"")</f>
        <v>1.0229999999999999</v>
      </c>
    </row>
    <row r="4301" spans="1:11" ht="15" x14ac:dyDescent="0.2">
      <c r="A4301" s="862">
        <v>3713608</v>
      </c>
      <c r="B4301" s="863" t="s">
        <v>2648</v>
      </c>
      <c r="C4301" s="862" t="s">
        <v>4</v>
      </c>
      <c r="D4301" s="802">
        <f t="shared" si="67"/>
        <v>21.89</v>
      </c>
      <c r="G4301" s="872">
        <v>21.4</v>
      </c>
      <c r="J4301" s="840" t="s">
        <v>15822</v>
      </c>
      <c r="K4301" s="848">
        <f>IFERROR(VLOOKUP(J4301,REAJUSTE!A:AA,27,FALSE),"")</f>
        <v>1.0229999999999999</v>
      </c>
    </row>
    <row r="4302" spans="1:11" ht="18" x14ac:dyDescent="0.2">
      <c r="A4302" s="862">
        <v>3713613</v>
      </c>
      <c r="B4302" s="863" t="s">
        <v>2649</v>
      </c>
      <c r="C4302" s="862" t="s">
        <v>4</v>
      </c>
      <c r="D4302" s="802">
        <f t="shared" si="67"/>
        <v>19.829999999999998</v>
      </c>
      <c r="G4302" s="872">
        <v>19.39</v>
      </c>
      <c r="J4302" s="840" t="s">
        <v>15822</v>
      </c>
      <c r="K4302" s="848">
        <f>IFERROR(VLOOKUP(J4302,REAJUSTE!A:AA,27,FALSE),"")</f>
        <v>1.0229999999999999</v>
      </c>
    </row>
    <row r="4303" spans="1:11" ht="18" x14ac:dyDescent="0.2">
      <c r="A4303" s="862">
        <v>3713822</v>
      </c>
      <c r="B4303" s="863" t="s">
        <v>8944</v>
      </c>
      <c r="C4303" s="862" t="s">
        <v>4</v>
      </c>
      <c r="D4303" s="802">
        <f t="shared" si="67"/>
        <v>318.95</v>
      </c>
      <c r="G4303" s="872">
        <v>311.77999999999997</v>
      </c>
      <c r="J4303" s="840" t="s">
        <v>15822</v>
      </c>
      <c r="K4303" s="848">
        <f>IFERROR(VLOOKUP(J4303,REAJUSTE!A:AA,27,FALSE),"")</f>
        <v>1.0229999999999999</v>
      </c>
    </row>
    <row r="4304" spans="1:11" ht="18" x14ac:dyDescent="0.2">
      <c r="A4304" s="862">
        <v>3713824</v>
      </c>
      <c r="B4304" s="863" t="s">
        <v>8945</v>
      </c>
      <c r="C4304" s="862" t="s">
        <v>4</v>
      </c>
      <c r="D4304" s="802">
        <f t="shared" si="67"/>
        <v>236.31</v>
      </c>
      <c r="G4304" s="872">
        <v>231</v>
      </c>
      <c r="J4304" s="840" t="s">
        <v>15822</v>
      </c>
      <c r="K4304" s="848">
        <f>IFERROR(VLOOKUP(J4304,REAJUSTE!A:AA,27,FALSE),"")</f>
        <v>1.0229999999999999</v>
      </c>
    </row>
    <row r="4305" spans="1:11" ht="18" x14ac:dyDescent="0.2">
      <c r="A4305" s="862">
        <v>3713825</v>
      </c>
      <c r="B4305" s="863" t="s">
        <v>8946</v>
      </c>
      <c r="C4305" s="862" t="s">
        <v>4</v>
      </c>
      <c r="D4305" s="802">
        <f t="shared" si="67"/>
        <v>275.01</v>
      </c>
      <c r="G4305" s="872">
        <v>268.83</v>
      </c>
      <c r="J4305" s="840" t="s">
        <v>15822</v>
      </c>
      <c r="K4305" s="848">
        <f>IFERROR(VLOOKUP(J4305,REAJUSTE!A:AA,27,FALSE),"")</f>
        <v>1.0229999999999999</v>
      </c>
    </row>
    <row r="4306" spans="1:11" ht="18" x14ac:dyDescent="0.2">
      <c r="A4306" s="862">
        <v>3713823</v>
      </c>
      <c r="B4306" s="863" t="s">
        <v>8947</v>
      </c>
      <c r="C4306" s="862" t="s">
        <v>4</v>
      </c>
      <c r="D4306" s="802">
        <f t="shared" si="67"/>
        <v>198.79</v>
      </c>
      <c r="G4306" s="872">
        <v>194.33</v>
      </c>
      <c r="J4306" s="840" t="s">
        <v>15822</v>
      </c>
      <c r="K4306" s="848">
        <f>IFERROR(VLOOKUP(J4306,REAJUSTE!A:AA,27,FALSE),"")</f>
        <v>1.0229999999999999</v>
      </c>
    </row>
    <row r="4307" spans="1:11" ht="15" x14ac:dyDescent="0.2">
      <c r="A4307" s="862">
        <v>3713602</v>
      </c>
      <c r="B4307" s="863" t="s">
        <v>2650</v>
      </c>
      <c r="C4307" s="862" t="s">
        <v>4</v>
      </c>
      <c r="D4307" s="802">
        <f t="shared" si="67"/>
        <v>965.21</v>
      </c>
      <c r="G4307" s="872">
        <v>943.51</v>
      </c>
      <c r="J4307" s="840" t="s">
        <v>15822</v>
      </c>
      <c r="K4307" s="848">
        <f>IFERROR(VLOOKUP(J4307,REAJUSTE!A:AA,27,FALSE),"")</f>
        <v>1.0229999999999999</v>
      </c>
    </row>
    <row r="4308" spans="1:11" ht="15" x14ac:dyDescent="0.2">
      <c r="A4308" s="862">
        <v>3713600</v>
      </c>
      <c r="B4308" s="863" t="s">
        <v>2651</v>
      </c>
      <c r="C4308" s="862" t="s">
        <v>4</v>
      </c>
      <c r="D4308" s="802">
        <f t="shared" si="67"/>
        <v>703.07</v>
      </c>
      <c r="G4308" s="872">
        <v>687.27</v>
      </c>
      <c r="J4308" s="840" t="s">
        <v>15822</v>
      </c>
      <c r="K4308" s="848">
        <f>IFERROR(VLOOKUP(J4308,REAJUSTE!A:AA,27,FALSE),"")</f>
        <v>1.0229999999999999</v>
      </c>
    </row>
    <row r="4309" spans="1:11" ht="15" x14ac:dyDescent="0.2">
      <c r="A4309" s="862">
        <v>3713606</v>
      </c>
      <c r="B4309" s="863" t="s">
        <v>8948</v>
      </c>
      <c r="C4309" s="862" t="s">
        <v>4</v>
      </c>
      <c r="D4309" s="802">
        <f t="shared" si="67"/>
        <v>709.93</v>
      </c>
      <c r="G4309" s="872">
        <v>693.97</v>
      </c>
      <c r="J4309" s="840" t="s">
        <v>15822</v>
      </c>
      <c r="K4309" s="848">
        <f>IFERROR(VLOOKUP(J4309,REAJUSTE!A:AA,27,FALSE),"")</f>
        <v>1.0229999999999999</v>
      </c>
    </row>
    <row r="4310" spans="1:11" ht="15" x14ac:dyDescent="0.2">
      <c r="A4310" s="862">
        <v>3713604</v>
      </c>
      <c r="B4310" s="863" t="s">
        <v>8949</v>
      </c>
      <c r="C4310" s="862" t="s">
        <v>4</v>
      </c>
      <c r="D4310" s="802">
        <f t="shared" si="67"/>
        <v>473.49</v>
      </c>
      <c r="G4310" s="872">
        <v>462.85</v>
      </c>
      <c r="J4310" s="840" t="s">
        <v>15822</v>
      </c>
      <c r="K4310" s="848">
        <f>IFERROR(VLOOKUP(J4310,REAJUSTE!A:AA,27,FALSE),"")</f>
        <v>1.0229999999999999</v>
      </c>
    </row>
    <row r="4311" spans="1:11" ht="15" x14ac:dyDescent="0.2">
      <c r="A4311" s="862">
        <v>3716129</v>
      </c>
      <c r="B4311" s="863" t="s">
        <v>8950</v>
      </c>
      <c r="C4311" s="862" t="s">
        <v>587</v>
      </c>
      <c r="D4311" s="802">
        <f t="shared" si="67"/>
        <v>49.03</v>
      </c>
      <c r="G4311" s="872">
        <v>47.93</v>
      </c>
      <c r="J4311" s="840" t="s">
        <v>15822</v>
      </c>
      <c r="K4311" s="848">
        <f>IFERROR(VLOOKUP(J4311,REAJUSTE!A:AA,27,FALSE),"")</f>
        <v>1.0229999999999999</v>
      </c>
    </row>
    <row r="4312" spans="1:11" ht="18" x14ac:dyDescent="0.2">
      <c r="A4312" s="862">
        <v>3716128</v>
      </c>
      <c r="B4312" s="863" t="s">
        <v>8951</v>
      </c>
      <c r="C4312" s="862" t="s">
        <v>587</v>
      </c>
      <c r="D4312" s="802">
        <f t="shared" si="67"/>
        <v>41.9</v>
      </c>
      <c r="G4312" s="872">
        <v>40.96</v>
      </c>
      <c r="J4312" s="840" t="s">
        <v>15822</v>
      </c>
      <c r="K4312" s="848">
        <f>IFERROR(VLOOKUP(J4312,REAJUSTE!A:AA,27,FALSE),"")</f>
        <v>1.0229999999999999</v>
      </c>
    </row>
    <row r="4313" spans="1:11" ht="15" x14ac:dyDescent="0.2">
      <c r="A4313" s="862">
        <v>3716133</v>
      </c>
      <c r="B4313" s="863" t="s">
        <v>8952</v>
      </c>
      <c r="C4313" s="862" t="s">
        <v>587</v>
      </c>
      <c r="D4313" s="802">
        <f t="shared" si="67"/>
        <v>28.94</v>
      </c>
      <c r="G4313" s="872">
        <v>28.29</v>
      </c>
      <c r="J4313" s="840" t="s">
        <v>15822</v>
      </c>
      <c r="K4313" s="848">
        <f>IFERROR(VLOOKUP(J4313,REAJUSTE!A:AA,27,FALSE),"")</f>
        <v>1.0229999999999999</v>
      </c>
    </row>
    <row r="4314" spans="1:11" ht="18" x14ac:dyDescent="0.2">
      <c r="A4314" s="862">
        <v>3716132</v>
      </c>
      <c r="B4314" s="863" t="s">
        <v>8953</v>
      </c>
      <c r="C4314" s="862" t="s">
        <v>587</v>
      </c>
      <c r="D4314" s="802">
        <f t="shared" si="67"/>
        <v>25.85</v>
      </c>
      <c r="G4314" s="872">
        <v>25.27</v>
      </c>
      <c r="J4314" s="840" t="s">
        <v>15822</v>
      </c>
      <c r="K4314" s="848">
        <f>IFERROR(VLOOKUP(J4314,REAJUSTE!A:AA,27,FALSE),"")</f>
        <v>1.0229999999999999</v>
      </c>
    </row>
    <row r="4315" spans="1:11" ht="15" x14ac:dyDescent="0.2">
      <c r="A4315" s="862">
        <v>3716131</v>
      </c>
      <c r="B4315" s="863" t="s">
        <v>8954</v>
      </c>
      <c r="C4315" s="862" t="s">
        <v>587</v>
      </c>
      <c r="D4315" s="802">
        <f t="shared" si="67"/>
        <v>31.88</v>
      </c>
      <c r="G4315" s="872">
        <v>31.17</v>
      </c>
      <c r="J4315" s="840" t="s">
        <v>15822</v>
      </c>
      <c r="K4315" s="848">
        <f>IFERROR(VLOOKUP(J4315,REAJUSTE!A:AA,27,FALSE),"")</f>
        <v>1.0229999999999999</v>
      </c>
    </row>
    <row r="4316" spans="1:11" ht="18" x14ac:dyDescent="0.2">
      <c r="A4316" s="862">
        <v>3716130</v>
      </c>
      <c r="B4316" s="863" t="s">
        <v>8955</v>
      </c>
      <c r="C4316" s="862" t="s">
        <v>587</v>
      </c>
      <c r="D4316" s="802">
        <f t="shared" si="67"/>
        <v>28.22</v>
      </c>
      <c r="G4316" s="872">
        <v>27.59</v>
      </c>
      <c r="J4316" s="840" t="s">
        <v>15822</v>
      </c>
      <c r="K4316" s="848">
        <f>IFERROR(VLOOKUP(J4316,REAJUSTE!A:AA,27,FALSE),"")</f>
        <v>1.0229999999999999</v>
      </c>
    </row>
    <row r="4317" spans="1:11" ht="15" x14ac:dyDescent="0.2">
      <c r="A4317" s="862">
        <v>3716135</v>
      </c>
      <c r="B4317" s="863" t="s">
        <v>8956</v>
      </c>
      <c r="C4317" s="862" t="s">
        <v>587</v>
      </c>
      <c r="D4317" s="802">
        <f t="shared" si="67"/>
        <v>20</v>
      </c>
      <c r="G4317" s="872">
        <v>19.559999999999999</v>
      </c>
      <c r="J4317" s="840" t="s">
        <v>15822</v>
      </c>
      <c r="K4317" s="848">
        <f>IFERROR(VLOOKUP(J4317,REAJUSTE!A:AA,27,FALSE),"")</f>
        <v>1.0229999999999999</v>
      </c>
    </row>
    <row r="4318" spans="1:11" ht="18" x14ac:dyDescent="0.2">
      <c r="A4318" s="862">
        <v>3716134</v>
      </c>
      <c r="B4318" s="863" t="s">
        <v>8957</v>
      </c>
      <c r="C4318" s="862" t="s">
        <v>587</v>
      </c>
      <c r="D4318" s="802">
        <f t="shared" si="67"/>
        <v>18.420000000000002</v>
      </c>
      <c r="G4318" s="872">
        <v>18.010000000000002</v>
      </c>
      <c r="J4318" s="840" t="s">
        <v>15822</v>
      </c>
      <c r="K4318" s="848">
        <f>IFERROR(VLOOKUP(J4318,REAJUSTE!A:AA,27,FALSE),"")</f>
        <v>1.0229999999999999</v>
      </c>
    </row>
    <row r="4319" spans="1:11" ht="18" x14ac:dyDescent="0.2">
      <c r="A4319" s="862">
        <v>3713698</v>
      </c>
      <c r="B4319" s="863" t="s">
        <v>8958</v>
      </c>
      <c r="C4319" s="862" t="s">
        <v>587</v>
      </c>
      <c r="D4319" s="802">
        <f t="shared" si="67"/>
        <v>317399.45</v>
      </c>
      <c r="G4319" s="872">
        <v>310263.40000000002</v>
      </c>
      <c r="J4319" s="840" t="s">
        <v>15822</v>
      </c>
      <c r="K4319" s="848">
        <f>IFERROR(VLOOKUP(J4319,REAJUSTE!A:AA,27,FALSE),"")</f>
        <v>1.0229999999999999</v>
      </c>
    </row>
    <row r="4320" spans="1:11" ht="18" x14ac:dyDescent="0.2">
      <c r="A4320" s="862">
        <v>3713699</v>
      </c>
      <c r="B4320" s="863" t="s">
        <v>8959</v>
      </c>
      <c r="C4320" s="862" t="s">
        <v>587</v>
      </c>
      <c r="D4320" s="802">
        <f t="shared" si="67"/>
        <v>317853.15999999997</v>
      </c>
      <c r="G4320" s="872">
        <v>310706.90999999997</v>
      </c>
      <c r="J4320" s="840" t="s">
        <v>15822</v>
      </c>
      <c r="K4320" s="848">
        <f>IFERROR(VLOOKUP(J4320,REAJUSTE!A:AA,27,FALSE),"")</f>
        <v>1.0229999999999999</v>
      </c>
    </row>
    <row r="4321" spans="1:11" ht="18" x14ac:dyDescent="0.2">
      <c r="A4321" s="862">
        <v>3713700</v>
      </c>
      <c r="B4321" s="863" t="s">
        <v>8960</v>
      </c>
      <c r="C4321" s="862" t="s">
        <v>587</v>
      </c>
      <c r="D4321" s="802">
        <f t="shared" si="67"/>
        <v>320932.78999999998</v>
      </c>
      <c r="G4321" s="872">
        <v>313717.3</v>
      </c>
      <c r="J4321" s="840" t="s">
        <v>15822</v>
      </c>
      <c r="K4321" s="848">
        <f>IFERROR(VLOOKUP(J4321,REAJUSTE!A:AA,27,FALSE),"")</f>
        <v>1.0229999999999999</v>
      </c>
    </row>
    <row r="4322" spans="1:11" ht="18" x14ac:dyDescent="0.2">
      <c r="A4322" s="862">
        <v>3713701</v>
      </c>
      <c r="B4322" s="863" t="s">
        <v>8961</v>
      </c>
      <c r="C4322" s="862" t="s">
        <v>587</v>
      </c>
      <c r="D4322" s="802">
        <f t="shared" si="67"/>
        <v>326818.81</v>
      </c>
      <c r="G4322" s="872">
        <v>319470.98</v>
      </c>
      <c r="J4322" s="840" t="s">
        <v>15822</v>
      </c>
      <c r="K4322" s="848">
        <f>IFERROR(VLOOKUP(J4322,REAJUSTE!A:AA,27,FALSE),"")</f>
        <v>1.0229999999999999</v>
      </c>
    </row>
    <row r="4323" spans="1:11" ht="18" x14ac:dyDescent="0.2">
      <c r="A4323" s="862">
        <v>3713702</v>
      </c>
      <c r="B4323" s="863" t="s">
        <v>8962</v>
      </c>
      <c r="C4323" s="862" t="s">
        <v>587</v>
      </c>
      <c r="D4323" s="802">
        <f t="shared" si="67"/>
        <v>333231.93</v>
      </c>
      <c r="G4323" s="872">
        <v>325739.92</v>
      </c>
      <c r="J4323" s="840" t="s">
        <v>15822</v>
      </c>
      <c r="K4323" s="848">
        <f>IFERROR(VLOOKUP(J4323,REAJUSTE!A:AA,27,FALSE),"")</f>
        <v>1.0229999999999999</v>
      </c>
    </row>
    <row r="4324" spans="1:11" ht="18" x14ac:dyDescent="0.2">
      <c r="A4324" s="862">
        <v>3713693</v>
      </c>
      <c r="B4324" s="863" t="s">
        <v>8963</v>
      </c>
      <c r="C4324" s="862" t="s">
        <v>587</v>
      </c>
      <c r="D4324" s="802">
        <f t="shared" si="67"/>
        <v>266749.84999999998</v>
      </c>
      <c r="G4324" s="872">
        <v>260752.55</v>
      </c>
      <c r="J4324" s="840" t="s">
        <v>15822</v>
      </c>
      <c r="K4324" s="848">
        <f>IFERROR(VLOOKUP(J4324,REAJUSTE!A:AA,27,FALSE),"")</f>
        <v>1.0229999999999999</v>
      </c>
    </row>
    <row r="4325" spans="1:11" ht="18" x14ac:dyDescent="0.2">
      <c r="A4325" s="862">
        <v>3713694</v>
      </c>
      <c r="B4325" s="863" t="s">
        <v>8964</v>
      </c>
      <c r="C4325" s="862" t="s">
        <v>587</v>
      </c>
      <c r="D4325" s="802">
        <f t="shared" si="67"/>
        <v>281061.84999999998</v>
      </c>
      <c r="G4325" s="872">
        <v>274742.77</v>
      </c>
      <c r="J4325" s="840" t="s">
        <v>15822</v>
      </c>
      <c r="K4325" s="848">
        <f>IFERROR(VLOOKUP(J4325,REAJUSTE!A:AA,27,FALSE),"")</f>
        <v>1.0229999999999999</v>
      </c>
    </row>
    <row r="4326" spans="1:11" ht="18" x14ac:dyDescent="0.2">
      <c r="A4326" s="862">
        <v>3713695</v>
      </c>
      <c r="B4326" s="863" t="s">
        <v>8965</v>
      </c>
      <c r="C4326" s="862" t="s">
        <v>587</v>
      </c>
      <c r="D4326" s="802">
        <f t="shared" si="67"/>
        <v>299625.90000000002</v>
      </c>
      <c r="G4326" s="872">
        <v>292889.45</v>
      </c>
      <c r="J4326" s="840" t="s">
        <v>15822</v>
      </c>
      <c r="K4326" s="848">
        <f>IFERROR(VLOOKUP(J4326,REAJUSTE!A:AA,27,FALSE),"")</f>
        <v>1.0229999999999999</v>
      </c>
    </row>
    <row r="4327" spans="1:11" ht="18" x14ac:dyDescent="0.2">
      <c r="A4327" s="862">
        <v>3713696</v>
      </c>
      <c r="B4327" s="863" t="s">
        <v>8966</v>
      </c>
      <c r="C4327" s="862" t="s">
        <v>587</v>
      </c>
      <c r="D4327" s="802">
        <f t="shared" si="67"/>
        <v>313486.21999999997</v>
      </c>
      <c r="G4327" s="872">
        <v>306438.15000000002</v>
      </c>
      <c r="J4327" s="840" t="s">
        <v>15822</v>
      </c>
      <c r="K4327" s="848">
        <f>IFERROR(VLOOKUP(J4327,REAJUSTE!A:AA,27,FALSE),"")</f>
        <v>1.0229999999999999</v>
      </c>
    </row>
    <row r="4328" spans="1:11" ht="18" x14ac:dyDescent="0.2">
      <c r="A4328" s="862">
        <v>3713697</v>
      </c>
      <c r="B4328" s="863" t="s">
        <v>8967</v>
      </c>
      <c r="C4328" s="862" t="s">
        <v>587</v>
      </c>
      <c r="D4328" s="802">
        <f t="shared" si="67"/>
        <v>308048.12</v>
      </c>
      <c r="G4328" s="872">
        <v>301122.31</v>
      </c>
      <c r="J4328" s="840" t="s">
        <v>15822</v>
      </c>
      <c r="K4328" s="848">
        <f>IFERROR(VLOOKUP(J4328,REAJUSTE!A:AA,27,FALSE),"")</f>
        <v>1.0229999999999999</v>
      </c>
    </row>
    <row r="4329" spans="1:11" ht="18" x14ac:dyDescent="0.2">
      <c r="A4329" s="862">
        <v>3713692</v>
      </c>
      <c r="B4329" s="863" t="s">
        <v>8968</v>
      </c>
      <c r="C4329" s="862" t="s">
        <v>587</v>
      </c>
      <c r="D4329" s="802">
        <f t="shared" si="67"/>
        <v>225877.67</v>
      </c>
      <c r="G4329" s="872">
        <v>220799.29</v>
      </c>
      <c r="J4329" s="840" t="s">
        <v>15822</v>
      </c>
      <c r="K4329" s="848">
        <f>IFERROR(VLOOKUP(J4329,REAJUSTE!A:AA,27,FALSE),"")</f>
        <v>1.0229999999999999</v>
      </c>
    </row>
    <row r="4330" spans="1:11" ht="18" x14ac:dyDescent="0.2">
      <c r="A4330" s="862">
        <v>3713691</v>
      </c>
      <c r="B4330" s="863" t="s">
        <v>8969</v>
      </c>
      <c r="C4330" s="862" t="s">
        <v>587</v>
      </c>
      <c r="D4330" s="802">
        <f t="shared" si="67"/>
        <v>207521.63</v>
      </c>
      <c r="G4330" s="872">
        <v>202855.95</v>
      </c>
      <c r="J4330" s="840" t="s">
        <v>15822</v>
      </c>
      <c r="K4330" s="848">
        <f>IFERROR(VLOOKUP(J4330,REAJUSTE!A:AA,27,FALSE),"")</f>
        <v>1.0229999999999999</v>
      </c>
    </row>
    <row r="4331" spans="1:11" ht="15" x14ac:dyDescent="0.2">
      <c r="A4331" s="862">
        <v>3713873</v>
      </c>
      <c r="B4331" s="863" t="s">
        <v>2652</v>
      </c>
      <c r="C4331" s="862" t="s">
        <v>587</v>
      </c>
      <c r="D4331" s="802">
        <f t="shared" si="67"/>
        <v>7017.37</v>
      </c>
      <c r="G4331" s="872">
        <v>6859.6</v>
      </c>
      <c r="J4331" s="840" t="s">
        <v>15822</v>
      </c>
      <c r="K4331" s="848">
        <f>IFERROR(VLOOKUP(J4331,REAJUSTE!A:AA,27,FALSE),"")</f>
        <v>1.0229999999999999</v>
      </c>
    </row>
    <row r="4332" spans="1:11" ht="15" x14ac:dyDescent="0.2">
      <c r="A4332" s="862">
        <v>3713705</v>
      </c>
      <c r="B4332" s="863" t="s">
        <v>2653</v>
      </c>
      <c r="C4332" s="862" t="s">
        <v>4</v>
      </c>
      <c r="D4332" s="802">
        <f t="shared" si="67"/>
        <v>23.59</v>
      </c>
      <c r="G4332" s="872">
        <v>23.06</v>
      </c>
      <c r="J4332" s="840" t="s">
        <v>15822</v>
      </c>
      <c r="K4332" s="848">
        <f>IFERROR(VLOOKUP(J4332,REAJUSTE!A:AA,27,FALSE),"")</f>
        <v>1.0229999999999999</v>
      </c>
    </row>
    <row r="4333" spans="1:11" ht="18" x14ac:dyDescent="0.2">
      <c r="A4333" s="862">
        <v>3713902</v>
      </c>
      <c r="B4333" s="863" t="s">
        <v>8970</v>
      </c>
      <c r="C4333" s="862" t="s">
        <v>587</v>
      </c>
      <c r="D4333" s="802">
        <f t="shared" si="67"/>
        <v>48616.2</v>
      </c>
      <c r="G4333" s="872">
        <v>47523.17</v>
      </c>
      <c r="J4333" s="840" t="s">
        <v>15822</v>
      </c>
      <c r="K4333" s="848">
        <f>IFERROR(VLOOKUP(J4333,REAJUSTE!A:AA,27,FALSE),"")</f>
        <v>1.0229999999999999</v>
      </c>
    </row>
    <row r="4334" spans="1:11" ht="18" x14ac:dyDescent="0.2">
      <c r="A4334" s="862">
        <v>3713903</v>
      </c>
      <c r="B4334" s="863" t="s">
        <v>8971</v>
      </c>
      <c r="C4334" s="862" t="s">
        <v>587</v>
      </c>
      <c r="D4334" s="802">
        <f t="shared" si="67"/>
        <v>65033.3</v>
      </c>
      <c r="G4334" s="872">
        <v>63571.17</v>
      </c>
      <c r="J4334" s="840" t="s">
        <v>15822</v>
      </c>
      <c r="K4334" s="848">
        <f>IFERROR(VLOOKUP(J4334,REAJUSTE!A:AA,27,FALSE),"")</f>
        <v>1.0229999999999999</v>
      </c>
    </row>
    <row r="4335" spans="1:11" ht="15" x14ac:dyDescent="0.2">
      <c r="A4335" s="862">
        <v>3713689</v>
      </c>
      <c r="B4335" s="863" t="s">
        <v>2654</v>
      </c>
      <c r="C4335" s="862" t="s">
        <v>587</v>
      </c>
      <c r="D4335" s="802">
        <f t="shared" si="67"/>
        <v>405.78</v>
      </c>
      <c r="G4335" s="872">
        <v>396.66</v>
      </c>
      <c r="J4335" s="840" t="s">
        <v>15822</v>
      </c>
      <c r="K4335" s="848">
        <f>IFERROR(VLOOKUP(J4335,REAJUSTE!A:AA,27,FALSE),"")</f>
        <v>1.0229999999999999</v>
      </c>
    </row>
    <row r="4336" spans="1:11" ht="15" x14ac:dyDescent="0.2">
      <c r="A4336" s="862">
        <v>3713690</v>
      </c>
      <c r="B4336" s="863" t="s">
        <v>2655</v>
      </c>
      <c r="C4336" s="862" t="s">
        <v>587</v>
      </c>
      <c r="D4336" s="802">
        <f t="shared" si="67"/>
        <v>508.08</v>
      </c>
      <c r="G4336" s="872">
        <v>496.66</v>
      </c>
      <c r="J4336" s="840" t="s">
        <v>15822</v>
      </c>
      <c r="K4336" s="848">
        <f>IFERROR(VLOOKUP(J4336,REAJUSTE!A:AA,27,FALSE),"")</f>
        <v>1.0229999999999999</v>
      </c>
    </row>
    <row r="4337" spans="1:11" ht="18" x14ac:dyDescent="0.2">
      <c r="A4337" s="862">
        <v>3713897</v>
      </c>
      <c r="B4337" s="863" t="s">
        <v>8972</v>
      </c>
      <c r="C4337" s="862" t="s">
        <v>4</v>
      </c>
      <c r="D4337" s="802">
        <f t="shared" si="67"/>
        <v>300.16000000000003</v>
      </c>
      <c r="G4337" s="872">
        <v>293.42</v>
      </c>
      <c r="J4337" s="840" t="s">
        <v>15822</v>
      </c>
      <c r="K4337" s="848">
        <f>IFERROR(VLOOKUP(J4337,REAJUSTE!A:AA,27,FALSE),"")</f>
        <v>1.0229999999999999</v>
      </c>
    </row>
    <row r="4338" spans="1:11" ht="18" x14ac:dyDescent="0.2">
      <c r="A4338" s="862">
        <v>3713893</v>
      </c>
      <c r="B4338" s="863" t="s">
        <v>8973</v>
      </c>
      <c r="C4338" s="862" t="s">
        <v>4</v>
      </c>
      <c r="D4338" s="802">
        <f t="shared" si="67"/>
        <v>304.12</v>
      </c>
      <c r="G4338" s="872">
        <v>297.29000000000002</v>
      </c>
      <c r="J4338" s="840" t="s">
        <v>15822</v>
      </c>
      <c r="K4338" s="848">
        <f>IFERROR(VLOOKUP(J4338,REAJUSTE!A:AA,27,FALSE),"")</f>
        <v>1.0229999999999999</v>
      </c>
    </row>
    <row r="4339" spans="1:11" ht="18" x14ac:dyDescent="0.2">
      <c r="A4339" s="862">
        <v>3713898</v>
      </c>
      <c r="B4339" s="863" t="s">
        <v>8974</v>
      </c>
      <c r="C4339" s="862" t="s">
        <v>4</v>
      </c>
      <c r="D4339" s="802">
        <f t="shared" si="67"/>
        <v>317.64</v>
      </c>
      <c r="G4339" s="872">
        <v>310.5</v>
      </c>
      <c r="J4339" s="840" t="s">
        <v>15822</v>
      </c>
      <c r="K4339" s="848">
        <f>IFERROR(VLOOKUP(J4339,REAJUSTE!A:AA,27,FALSE),"")</f>
        <v>1.0229999999999999</v>
      </c>
    </row>
    <row r="4340" spans="1:11" ht="18" x14ac:dyDescent="0.2">
      <c r="A4340" s="862">
        <v>3713894</v>
      </c>
      <c r="B4340" s="863" t="s">
        <v>8975</v>
      </c>
      <c r="C4340" s="862" t="s">
        <v>4</v>
      </c>
      <c r="D4340" s="802">
        <f t="shared" si="67"/>
        <v>318.97000000000003</v>
      </c>
      <c r="G4340" s="872">
        <v>311.8</v>
      </c>
      <c r="J4340" s="840" t="s">
        <v>15822</v>
      </c>
      <c r="K4340" s="848">
        <f>IFERROR(VLOOKUP(J4340,REAJUSTE!A:AA,27,FALSE),"")</f>
        <v>1.0229999999999999</v>
      </c>
    </row>
    <row r="4341" spans="1:11" ht="18" x14ac:dyDescent="0.2">
      <c r="A4341" s="862">
        <v>3713895</v>
      </c>
      <c r="B4341" s="863" t="s">
        <v>8976</v>
      </c>
      <c r="C4341" s="862" t="s">
        <v>4</v>
      </c>
      <c r="D4341" s="802">
        <f t="shared" si="67"/>
        <v>279.79000000000002</v>
      </c>
      <c r="G4341" s="872">
        <v>273.5</v>
      </c>
      <c r="J4341" s="840" t="s">
        <v>15822</v>
      </c>
      <c r="K4341" s="848">
        <f>IFERROR(VLOOKUP(J4341,REAJUSTE!A:AA,27,FALSE),"")</f>
        <v>1.0229999999999999</v>
      </c>
    </row>
    <row r="4342" spans="1:11" ht="18" x14ac:dyDescent="0.2">
      <c r="A4342" s="862">
        <v>3713891</v>
      </c>
      <c r="B4342" s="863" t="s">
        <v>8977</v>
      </c>
      <c r="C4342" s="862" t="s">
        <v>4</v>
      </c>
      <c r="D4342" s="802">
        <f t="shared" si="67"/>
        <v>278.57</v>
      </c>
      <c r="G4342" s="872">
        <v>272.31</v>
      </c>
      <c r="J4342" s="840" t="s">
        <v>15822</v>
      </c>
      <c r="K4342" s="848">
        <f>IFERROR(VLOOKUP(J4342,REAJUSTE!A:AA,27,FALSE),"")</f>
        <v>1.0229999999999999</v>
      </c>
    </row>
    <row r="4343" spans="1:11" ht="18" x14ac:dyDescent="0.2">
      <c r="A4343" s="862">
        <v>3713896</v>
      </c>
      <c r="B4343" s="863" t="s">
        <v>8978</v>
      </c>
      <c r="C4343" s="862" t="s">
        <v>4</v>
      </c>
      <c r="D4343" s="802">
        <f t="shared" si="67"/>
        <v>290.48</v>
      </c>
      <c r="G4343" s="872">
        <v>283.95</v>
      </c>
      <c r="J4343" s="840" t="s">
        <v>15822</v>
      </c>
      <c r="K4343" s="848">
        <f>IFERROR(VLOOKUP(J4343,REAJUSTE!A:AA,27,FALSE),"")</f>
        <v>1.0229999999999999</v>
      </c>
    </row>
    <row r="4344" spans="1:11" ht="18" x14ac:dyDescent="0.2">
      <c r="A4344" s="862">
        <v>3713892</v>
      </c>
      <c r="B4344" s="863" t="s">
        <v>8979</v>
      </c>
      <c r="C4344" s="862" t="s">
        <v>4</v>
      </c>
      <c r="D4344" s="802">
        <f t="shared" si="67"/>
        <v>285.16000000000003</v>
      </c>
      <c r="G4344" s="872">
        <v>278.75</v>
      </c>
      <c r="J4344" s="840" t="s">
        <v>15822</v>
      </c>
      <c r="K4344" s="848">
        <f>IFERROR(VLOOKUP(J4344,REAJUSTE!A:AA,27,FALSE),"")</f>
        <v>1.0229999999999999</v>
      </c>
    </row>
    <row r="4345" spans="1:11" ht="18" x14ac:dyDescent="0.2">
      <c r="A4345" s="862">
        <v>3806412</v>
      </c>
      <c r="B4345" s="863" t="s">
        <v>2656</v>
      </c>
      <c r="C4345" s="862" t="s">
        <v>587</v>
      </c>
      <c r="D4345" s="802">
        <f t="shared" si="67"/>
        <v>64.44</v>
      </c>
      <c r="G4345" s="872">
        <v>63</v>
      </c>
      <c r="J4345" s="840" t="s">
        <v>15822</v>
      </c>
      <c r="K4345" s="848">
        <f>IFERROR(VLOOKUP(J4345,REAJUSTE!A:AA,27,FALSE),"")</f>
        <v>1.0229999999999999</v>
      </c>
    </row>
    <row r="4346" spans="1:11" ht="15" x14ac:dyDescent="0.2">
      <c r="A4346" s="862">
        <v>3806413</v>
      </c>
      <c r="B4346" s="863" t="s">
        <v>2657</v>
      </c>
      <c r="C4346" s="862" t="s">
        <v>2029</v>
      </c>
      <c r="D4346" s="802">
        <f t="shared" si="67"/>
        <v>22.41</v>
      </c>
      <c r="G4346" s="872">
        <v>21.91</v>
      </c>
      <c r="J4346" s="840" t="s">
        <v>15822</v>
      </c>
      <c r="K4346" s="848">
        <f>IFERROR(VLOOKUP(J4346,REAJUSTE!A:AA,27,FALSE),"")</f>
        <v>1.0229999999999999</v>
      </c>
    </row>
    <row r="4347" spans="1:11" ht="18" x14ac:dyDescent="0.2">
      <c r="A4347" s="862">
        <v>3807863</v>
      </c>
      <c r="B4347" s="863" t="s">
        <v>8980</v>
      </c>
      <c r="C4347" s="862" t="s">
        <v>587</v>
      </c>
      <c r="D4347" s="802">
        <f t="shared" si="67"/>
        <v>12.75</v>
      </c>
      <c r="G4347" s="872">
        <v>12.47</v>
      </c>
      <c r="J4347" s="840" t="s">
        <v>15822</v>
      </c>
      <c r="K4347" s="848">
        <f>IFERROR(VLOOKUP(J4347,REAJUSTE!A:AA,27,FALSE),"")</f>
        <v>1.0229999999999999</v>
      </c>
    </row>
    <row r="4348" spans="1:11" ht="18" x14ac:dyDescent="0.2">
      <c r="A4348" s="862">
        <v>3807864</v>
      </c>
      <c r="B4348" s="863" t="s">
        <v>8981</v>
      </c>
      <c r="C4348" s="862" t="s">
        <v>587</v>
      </c>
      <c r="D4348" s="802">
        <f t="shared" si="67"/>
        <v>14</v>
      </c>
      <c r="G4348" s="872">
        <v>13.69</v>
      </c>
      <c r="J4348" s="840" t="s">
        <v>15822</v>
      </c>
      <c r="K4348" s="848">
        <f>IFERROR(VLOOKUP(J4348,REAJUSTE!A:AA,27,FALSE),"")</f>
        <v>1.0229999999999999</v>
      </c>
    </row>
    <row r="4349" spans="1:11" ht="18" x14ac:dyDescent="0.2">
      <c r="A4349" s="862">
        <v>3807865</v>
      </c>
      <c r="B4349" s="863" t="s">
        <v>8982</v>
      </c>
      <c r="C4349" s="862" t="s">
        <v>587</v>
      </c>
      <c r="D4349" s="802">
        <f t="shared" si="67"/>
        <v>20.46</v>
      </c>
      <c r="G4349" s="872">
        <v>20</v>
      </c>
      <c r="J4349" s="840" t="s">
        <v>15822</v>
      </c>
      <c r="K4349" s="848">
        <f>IFERROR(VLOOKUP(J4349,REAJUSTE!A:AA,27,FALSE),"")</f>
        <v>1.0229999999999999</v>
      </c>
    </row>
    <row r="4350" spans="1:11" ht="18" x14ac:dyDescent="0.2">
      <c r="A4350" s="862">
        <v>3807861</v>
      </c>
      <c r="B4350" s="863" t="s">
        <v>8983</v>
      </c>
      <c r="C4350" s="862" t="s">
        <v>587</v>
      </c>
      <c r="D4350" s="802">
        <f t="shared" si="67"/>
        <v>3.2</v>
      </c>
      <c r="G4350" s="872">
        <v>3.13</v>
      </c>
      <c r="J4350" s="840" t="s">
        <v>15822</v>
      </c>
      <c r="K4350" s="848">
        <f>IFERROR(VLOOKUP(J4350,REAJUSTE!A:AA,27,FALSE),"")</f>
        <v>1.0229999999999999</v>
      </c>
    </row>
    <row r="4351" spans="1:11" ht="18" x14ac:dyDescent="0.2">
      <c r="A4351" s="862">
        <v>3807862</v>
      </c>
      <c r="B4351" s="863" t="s">
        <v>8984</v>
      </c>
      <c r="C4351" s="862" t="s">
        <v>587</v>
      </c>
      <c r="D4351" s="802">
        <f t="shared" si="67"/>
        <v>4.74</v>
      </c>
      <c r="G4351" s="872">
        <v>4.6399999999999997</v>
      </c>
      <c r="J4351" s="840" t="s">
        <v>15822</v>
      </c>
      <c r="K4351" s="848">
        <f>IFERROR(VLOOKUP(J4351,REAJUSTE!A:AA,27,FALSE),"")</f>
        <v>1.0229999999999999</v>
      </c>
    </row>
    <row r="4352" spans="1:11" ht="18" x14ac:dyDescent="0.2">
      <c r="A4352" s="862">
        <v>3807752</v>
      </c>
      <c r="B4352" s="863" t="s">
        <v>8985</v>
      </c>
      <c r="C4352" s="862" t="s">
        <v>4</v>
      </c>
      <c r="D4352" s="802">
        <f t="shared" si="67"/>
        <v>8.75</v>
      </c>
      <c r="G4352" s="872">
        <v>8.56</v>
      </c>
      <c r="J4352" s="840" t="s">
        <v>15822</v>
      </c>
      <c r="K4352" s="848">
        <f>IFERROR(VLOOKUP(J4352,REAJUSTE!A:AA,27,FALSE),"")</f>
        <v>1.0229999999999999</v>
      </c>
    </row>
    <row r="4353" spans="1:11" ht="18" x14ac:dyDescent="0.2">
      <c r="A4353" s="862">
        <v>3807753</v>
      </c>
      <c r="B4353" s="863" t="s">
        <v>8986</v>
      </c>
      <c r="C4353" s="862" t="s">
        <v>4</v>
      </c>
      <c r="D4353" s="802">
        <f t="shared" si="67"/>
        <v>12.59</v>
      </c>
      <c r="G4353" s="872">
        <v>12.31</v>
      </c>
      <c r="J4353" s="840" t="s">
        <v>15822</v>
      </c>
      <c r="K4353" s="848">
        <f>IFERROR(VLOOKUP(J4353,REAJUSTE!A:AA,27,FALSE),"")</f>
        <v>1.0229999999999999</v>
      </c>
    </row>
    <row r="4354" spans="1:11" ht="18" x14ac:dyDescent="0.2">
      <c r="A4354" s="862">
        <v>3807750</v>
      </c>
      <c r="B4354" s="863" t="s">
        <v>8987</v>
      </c>
      <c r="C4354" s="862" t="s">
        <v>4</v>
      </c>
      <c r="D4354" s="802">
        <f t="shared" si="67"/>
        <v>5.14</v>
      </c>
      <c r="G4354" s="872">
        <v>5.03</v>
      </c>
      <c r="J4354" s="840" t="s">
        <v>15822</v>
      </c>
      <c r="K4354" s="848">
        <f>IFERROR(VLOOKUP(J4354,REAJUSTE!A:AA,27,FALSE),"")</f>
        <v>1.0229999999999999</v>
      </c>
    </row>
    <row r="4355" spans="1:11" ht="18" x14ac:dyDescent="0.2">
      <c r="A4355" s="862">
        <v>3807751</v>
      </c>
      <c r="B4355" s="863" t="s">
        <v>8988</v>
      </c>
      <c r="C4355" s="862" t="s">
        <v>4</v>
      </c>
      <c r="D4355" s="802">
        <f t="shared" si="67"/>
        <v>6.73</v>
      </c>
      <c r="G4355" s="872">
        <v>6.58</v>
      </c>
      <c r="J4355" s="840" t="s">
        <v>15822</v>
      </c>
      <c r="K4355" s="848">
        <f>IFERROR(VLOOKUP(J4355,REAJUSTE!A:AA,27,FALSE),"")</f>
        <v>1.0229999999999999</v>
      </c>
    </row>
    <row r="4356" spans="1:11" ht="15" x14ac:dyDescent="0.2">
      <c r="A4356" s="862">
        <v>3806415</v>
      </c>
      <c r="B4356" s="863" t="s">
        <v>2658</v>
      </c>
      <c r="C4356" s="862" t="s">
        <v>61</v>
      </c>
      <c r="D4356" s="802">
        <f t="shared" si="67"/>
        <v>662.71</v>
      </c>
      <c r="G4356" s="872">
        <v>647.82000000000005</v>
      </c>
      <c r="J4356" s="840" t="s">
        <v>15822</v>
      </c>
      <c r="K4356" s="848">
        <f>IFERROR(VLOOKUP(J4356,REAJUSTE!A:AA,27,FALSE),"")</f>
        <v>1.0229999999999999</v>
      </c>
    </row>
    <row r="4357" spans="1:11" ht="18" x14ac:dyDescent="0.2">
      <c r="A4357" s="862">
        <v>3806416</v>
      </c>
      <c r="B4357" s="863" t="s">
        <v>8989</v>
      </c>
      <c r="C4357" s="862" t="s">
        <v>587</v>
      </c>
      <c r="D4357" s="802">
        <f t="shared" si="67"/>
        <v>81.95</v>
      </c>
      <c r="G4357" s="872">
        <v>80.11</v>
      </c>
      <c r="J4357" s="840" t="s">
        <v>15822</v>
      </c>
      <c r="K4357" s="848">
        <f>IFERROR(VLOOKUP(J4357,REAJUSTE!A:AA,27,FALSE),"")</f>
        <v>1.0229999999999999</v>
      </c>
    </row>
    <row r="4358" spans="1:11" ht="18" x14ac:dyDescent="0.2">
      <c r="A4358" s="862">
        <v>3806419</v>
      </c>
      <c r="B4358" s="863" t="s">
        <v>8990</v>
      </c>
      <c r="C4358" s="862" t="s">
        <v>587</v>
      </c>
      <c r="D4358" s="802">
        <f t="shared" si="67"/>
        <v>109.72</v>
      </c>
      <c r="G4358" s="872">
        <v>107.26</v>
      </c>
      <c r="J4358" s="840" t="s">
        <v>15822</v>
      </c>
      <c r="K4358" s="848">
        <f>IFERROR(VLOOKUP(J4358,REAJUSTE!A:AA,27,FALSE),"")</f>
        <v>1.0229999999999999</v>
      </c>
    </row>
    <row r="4359" spans="1:11" ht="18" x14ac:dyDescent="0.2">
      <c r="A4359" s="862">
        <v>3806417</v>
      </c>
      <c r="B4359" s="863" t="s">
        <v>8991</v>
      </c>
      <c r="C4359" s="862" t="s">
        <v>587</v>
      </c>
      <c r="D4359" s="802">
        <f t="shared" si="67"/>
        <v>91.73</v>
      </c>
      <c r="G4359" s="872">
        <v>89.67</v>
      </c>
      <c r="J4359" s="840" t="s">
        <v>15822</v>
      </c>
      <c r="K4359" s="848">
        <f>IFERROR(VLOOKUP(J4359,REAJUSTE!A:AA,27,FALSE),"")</f>
        <v>1.0229999999999999</v>
      </c>
    </row>
    <row r="4360" spans="1:11" ht="18" x14ac:dyDescent="0.2">
      <c r="A4360" s="862">
        <v>3806418</v>
      </c>
      <c r="B4360" s="863" t="s">
        <v>8992</v>
      </c>
      <c r="C4360" s="862" t="s">
        <v>587</v>
      </c>
      <c r="D4360" s="802">
        <f t="shared" si="67"/>
        <v>108.55</v>
      </c>
      <c r="G4360" s="872">
        <v>106.11</v>
      </c>
      <c r="J4360" s="840" t="s">
        <v>15822</v>
      </c>
      <c r="K4360" s="848">
        <f>IFERROR(VLOOKUP(J4360,REAJUSTE!A:AA,27,FALSE),"")</f>
        <v>1.0229999999999999</v>
      </c>
    </row>
    <row r="4361" spans="1:11" ht="18" x14ac:dyDescent="0.2">
      <c r="A4361" s="862">
        <v>3808207</v>
      </c>
      <c r="B4361" s="863" t="s">
        <v>8993</v>
      </c>
      <c r="C4361" s="862" t="s">
        <v>4</v>
      </c>
      <c r="D4361" s="802">
        <f t="shared" si="67"/>
        <v>191.39</v>
      </c>
      <c r="G4361" s="872">
        <v>187.09</v>
      </c>
      <c r="J4361" s="840" t="s">
        <v>15822</v>
      </c>
      <c r="K4361" s="848">
        <f>IFERROR(VLOOKUP(J4361,REAJUSTE!A:AA,27,FALSE),"")</f>
        <v>1.0229999999999999</v>
      </c>
    </row>
    <row r="4362" spans="1:11" ht="15" x14ac:dyDescent="0.2">
      <c r="A4362" s="862">
        <v>3806400</v>
      </c>
      <c r="B4362" s="863" t="s">
        <v>8994</v>
      </c>
      <c r="C4362" s="862" t="s">
        <v>587</v>
      </c>
      <c r="D4362" s="802">
        <f t="shared" si="67"/>
        <v>159984.92000000001</v>
      </c>
      <c r="G4362" s="872">
        <v>156388</v>
      </c>
      <c r="J4362" s="840" t="s">
        <v>15822</v>
      </c>
      <c r="K4362" s="848">
        <f>IFERROR(VLOOKUP(J4362,REAJUSTE!A:AA,27,FALSE),"")</f>
        <v>1.0229999999999999</v>
      </c>
    </row>
    <row r="4363" spans="1:11" ht="15" x14ac:dyDescent="0.2">
      <c r="A4363" s="862">
        <v>3806399</v>
      </c>
      <c r="B4363" s="863" t="s">
        <v>8995</v>
      </c>
      <c r="C4363" s="862" t="s">
        <v>587</v>
      </c>
      <c r="D4363" s="802">
        <f t="shared" ref="D4363:D4426" si="68">TRUNC(G4363*K4363,2)</f>
        <v>227088.44</v>
      </c>
      <c r="G4363" s="872">
        <v>221982.84</v>
      </c>
      <c r="J4363" s="840" t="s">
        <v>15822</v>
      </c>
      <c r="K4363" s="848">
        <f>IFERROR(VLOOKUP(J4363,REAJUSTE!A:AA,27,FALSE),"")</f>
        <v>1.0229999999999999</v>
      </c>
    </row>
    <row r="4364" spans="1:11" ht="15" x14ac:dyDescent="0.2">
      <c r="A4364" s="862">
        <v>3806387</v>
      </c>
      <c r="B4364" s="863" t="s">
        <v>8996</v>
      </c>
      <c r="C4364" s="862" t="s">
        <v>587</v>
      </c>
      <c r="D4364" s="802">
        <f t="shared" si="68"/>
        <v>284739.26</v>
      </c>
      <c r="G4364" s="872">
        <v>278337.5</v>
      </c>
      <c r="J4364" s="840" t="s">
        <v>15822</v>
      </c>
      <c r="K4364" s="848">
        <f>IFERROR(VLOOKUP(J4364,REAJUSTE!A:AA,27,FALSE),"")</f>
        <v>1.0229999999999999</v>
      </c>
    </row>
    <row r="4365" spans="1:11" ht="15" x14ac:dyDescent="0.2">
      <c r="A4365" s="862">
        <v>3806397</v>
      </c>
      <c r="B4365" s="863" t="s">
        <v>8997</v>
      </c>
      <c r="C4365" s="862" t="s">
        <v>587</v>
      </c>
      <c r="D4365" s="802">
        <f t="shared" si="68"/>
        <v>380200.08</v>
      </c>
      <c r="G4365" s="872">
        <v>371652.09</v>
      </c>
      <c r="J4365" s="840" t="s">
        <v>15822</v>
      </c>
      <c r="K4365" s="848">
        <f>IFERROR(VLOOKUP(J4365,REAJUSTE!A:AA,27,FALSE),"")</f>
        <v>1.0229999999999999</v>
      </c>
    </row>
    <row r="4366" spans="1:11" ht="15" x14ac:dyDescent="0.2">
      <c r="A4366" s="862">
        <v>3806396</v>
      </c>
      <c r="B4366" s="863" t="s">
        <v>8998</v>
      </c>
      <c r="C4366" s="862" t="s">
        <v>587</v>
      </c>
      <c r="D4366" s="802">
        <f t="shared" si="68"/>
        <v>437439.63</v>
      </c>
      <c r="G4366" s="872">
        <v>427604.73</v>
      </c>
      <c r="J4366" s="840" t="s">
        <v>15822</v>
      </c>
      <c r="K4366" s="848">
        <f>IFERROR(VLOOKUP(J4366,REAJUSTE!A:AA,27,FALSE),"")</f>
        <v>1.0229999999999999</v>
      </c>
    </row>
    <row r="4367" spans="1:11" ht="15" x14ac:dyDescent="0.2">
      <c r="A4367" s="862">
        <v>3816118</v>
      </c>
      <c r="B4367" s="863" t="s">
        <v>8999</v>
      </c>
      <c r="C4367" s="862" t="s">
        <v>4</v>
      </c>
      <c r="D4367" s="802">
        <f t="shared" si="68"/>
        <v>98.8</v>
      </c>
      <c r="G4367" s="872">
        <v>96.58</v>
      </c>
      <c r="J4367" s="840" t="s">
        <v>15822</v>
      </c>
      <c r="K4367" s="848">
        <f>IFERROR(VLOOKUP(J4367,REAJUSTE!A:AA,27,FALSE),"")</f>
        <v>1.0229999999999999</v>
      </c>
    </row>
    <row r="4368" spans="1:11" ht="15" x14ac:dyDescent="0.2">
      <c r="A4368" s="862">
        <v>3816117</v>
      </c>
      <c r="B4368" s="863" t="s">
        <v>9000</v>
      </c>
      <c r="C4368" s="862" t="s">
        <v>4</v>
      </c>
      <c r="D4368" s="802">
        <f t="shared" si="68"/>
        <v>90.53</v>
      </c>
      <c r="G4368" s="872">
        <v>88.5</v>
      </c>
      <c r="J4368" s="840" t="s">
        <v>15822</v>
      </c>
      <c r="K4368" s="848">
        <f>IFERROR(VLOOKUP(J4368,REAJUSTE!A:AA,27,FALSE),"")</f>
        <v>1.0229999999999999</v>
      </c>
    </row>
    <row r="4369" spans="1:11" ht="15" x14ac:dyDescent="0.2">
      <c r="A4369" s="862">
        <v>3806386</v>
      </c>
      <c r="B4369" s="863" t="s">
        <v>9001</v>
      </c>
      <c r="C4369" s="862" t="s">
        <v>4</v>
      </c>
      <c r="D4369" s="802">
        <f t="shared" si="68"/>
        <v>690.92</v>
      </c>
      <c r="G4369" s="872">
        <v>675.39</v>
      </c>
      <c r="J4369" s="840" t="s">
        <v>15822</v>
      </c>
      <c r="K4369" s="848">
        <f>IFERROR(VLOOKUP(J4369,REAJUSTE!A:AA,27,FALSE),"")</f>
        <v>1.0229999999999999</v>
      </c>
    </row>
    <row r="4370" spans="1:11" ht="15" x14ac:dyDescent="0.2">
      <c r="A4370" s="862">
        <v>3816196</v>
      </c>
      <c r="B4370" s="863" t="s">
        <v>2659</v>
      </c>
      <c r="C4370" s="862" t="s">
        <v>61</v>
      </c>
      <c r="D4370" s="802">
        <f t="shared" si="68"/>
        <v>948.73</v>
      </c>
      <c r="G4370" s="872">
        <v>927.4</v>
      </c>
      <c r="J4370" s="840" t="s">
        <v>15822</v>
      </c>
      <c r="K4370" s="848">
        <f>IFERROR(VLOOKUP(J4370,REAJUSTE!A:AA,27,FALSE),"")</f>
        <v>1.0229999999999999</v>
      </c>
    </row>
    <row r="4371" spans="1:11" ht="15" x14ac:dyDescent="0.2">
      <c r="A4371" s="862">
        <v>3806426</v>
      </c>
      <c r="B4371" s="863" t="s">
        <v>2661</v>
      </c>
      <c r="C4371" s="862" t="s">
        <v>6</v>
      </c>
      <c r="D4371" s="802">
        <f t="shared" si="68"/>
        <v>64.41</v>
      </c>
      <c r="G4371" s="872">
        <v>62.97</v>
      </c>
      <c r="J4371" s="840" t="s">
        <v>15822</v>
      </c>
      <c r="K4371" s="848">
        <f>IFERROR(VLOOKUP(J4371,REAJUSTE!A:AA,27,FALSE),"")</f>
        <v>1.0229999999999999</v>
      </c>
    </row>
    <row r="4372" spans="1:11" ht="15" x14ac:dyDescent="0.2">
      <c r="A4372" s="862">
        <v>3806401</v>
      </c>
      <c r="B4372" s="863" t="s">
        <v>9002</v>
      </c>
      <c r="C4372" s="862" t="s">
        <v>587</v>
      </c>
      <c r="D4372" s="802">
        <f t="shared" si="68"/>
        <v>15518.54</v>
      </c>
      <c r="G4372" s="872">
        <v>15169.64</v>
      </c>
      <c r="J4372" s="840" t="s">
        <v>15822</v>
      </c>
      <c r="K4372" s="848">
        <f>IFERROR(VLOOKUP(J4372,REAJUSTE!A:AA,27,FALSE),"")</f>
        <v>1.0229999999999999</v>
      </c>
    </row>
    <row r="4373" spans="1:11" ht="15" x14ac:dyDescent="0.2">
      <c r="A4373" s="862">
        <v>3806423</v>
      </c>
      <c r="B4373" s="863" t="s">
        <v>2662</v>
      </c>
      <c r="C4373" s="862" t="s">
        <v>587</v>
      </c>
      <c r="D4373" s="802">
        <f t="shared" si="68"/>
        <v>10816.62</v>
      </c>
      <c r="G4373" s="872">
        <v>10573.44</v>
      </c>
      <c r="J4373" s="840" t="s">
        <v>15822</v>
      </c>
      <c r="K4373" s="848">
        <f>IFERROR(VLOOKUP(J4373,REAJUSTE!A:AA,27,FALSE),"")</f>
        <v>1.0229999999999999</v>
      </c>
    </row>
    <row r="4374" spans="1:11" ht="15" x14ac:dyDescent="0.2">
      <c r="A4374" s="862">
        <v>3806421</v>
      </c>
      <c r="B4374" s="863" t="s">
        <v>2663</v>
      </c>
      <c r="C4374" s="862" t="s">
        <v>587</v>
      </c>
      <c r="D4374" s="802">
        <f t="shared" si="68"/>
        <v>5154.0200000000004</v>
      </c>
      <c r="G4374" s="872">
        <v>5038.1499999999996</v>
      </c>
      <c r="J4374" s="840" t="s">
        <v>15822</v>
      </c>
      <c r="K4374" s="848">
        <f>IFERROR(VLOOKUP(J4374,REAJUSTE!A:AA,27,FALSE),"")</f>
        <v>1.0229999999999999</v>
      </c>
    </row>
    <row r="4375" spans="1:11" ht="15" x14ac:dyDescent="0.2">
      <c r="A4375" s="862">
        <v>3806422</v>
      </c>
      <c r="B4375" s="863" t="s">
        <v>2664</v>
      </c>
      <c r="C4375" s="862" t="s">
        <v>587</v>
      </c>
      <c r="D4375" s="802">
        <f t="shared" si="68"/>
        <v>9734.99</v>
      </c>
      <c r="G4375" s="872">
        <v>9516.1200000000008</v>
      </c>
      <c r="J4375" s="840" t="s">
        <v>15822</v>
      </c>
      <c r="K4375" s="848">
        <f>IFERROR(VLOOKUP(J4375,REAJUSTE!A:AA,27,FALSE),"")</f>
        <v>1.0229999999999999</v>
      </c>
    </row>
    <row r="4376" spans="1:11" ht="15" x14ac:dyDescent="0.2">
      <c r="A4376" s="862">
        <v>3806425</v>
      </c>
      <c r="B4376" s="863" t="s">
        <v>2665</v>
      </c>
      <c r="C4376" s="862" t="s">
        <v>587</v>
      </c>
      <c r="D4376" s="802">
        <f t="shared" si="68"/>
        <v>3635.7</v>
      </c>
      <c r="G4376" s="872">
        <v>3553.96</v>
      </c>
      <c r="J4376" s="840" t="s">
        <v>15822</v>
      </c>
      <c r="K4376" s="848">
        <f>IFERROR(VLOOKUP(J4376,REAJUSTE!A:AA,27,FALSE),"")</f>
        <v>1.0229999999999999</v>
      </c>
    </row>
    <row r="4377" spans="1:11" ht="15" x14ac:dyDescent="0.2">
      <c r="A4377" s="862">
        <v>3806424</v>
      </c>
      <c r="B4377" s="863" t="s">
        <v>2666</v>
      </c>
      <c r="C4377" s="862" t="s">
        <v>587</v>
      </c>
      <c r="D4377" s="802">
        <f t="shared" si="68"/>
        <v>5800.97</v>
      </c>
      <c r="G4377" s="872">
        <v>5670.55</v>
      </c>
      <c r="J4377" s="840" t="s">
        <v>15822</v>
      </c>
      <c r="K4377" s="848">
        <f>IFERROR(VLOOKUP(J4377,REAJUSTE!A:AA,27,FALSE),"")</f>
        <v>1.0229999999999999</v>
      </c>
    </row>
    <row r="4378" spans="1:11" ht="15" x14ac:dyDescent="0.2">
      <c r="A4378" s="862">
        <v>3806420</v>
      </c>
      <c r="B4378" s="863" t="s">
        <v>2667</v>
      </c>
      <c r="C4378" s="862" t="s">
        <v>587</v>
      </c>
      <c r="D4378" s="802">
        <f t="shared" si="68"/>
        <v>4509.79</v>
      </c>
      <c r="G4378" s="872">
        <v>4408.3999999999996</v>
      </c>
      <c r="J4378" s="840" t="s">
        <v>15822</v>
      </c>
      <c r="K4378" s="848">
        <f>IFERROR(VLOOKUP(J4378,REAJUSTE!A:AA,27,FALSE),"")</f>
        <v>1.0229999999999999</v>
      </c>
    </row>
    <row r="4379" spans="1:11" ht="15" x14ac:dyDescent="0.2">
      <c r="A4379" s="862">
        <v>3806405</v>
      </c>
      <c r="B4379" s="863" t="s">
        <v>9003</v>
      </c>
      <c r="C4379" s="862" t="s">
        <v>587</v>
      </c>
      <c r="D4379" s="802">
        <f t="shared" si="68"/>
        <v>137.1</v>
      </c>
      <c r="G4379" s="872">
        <v>134.02000000000001</v>
      </c>
      <c r="J4379" s="840" t="s">
        <v>15822</v>
      </c>
      <c r="K4379" s="848">
        <f>IFERROR(VLOOKUP(J4379,REAJUSTE!A:AA,27,FALSE),"")</f>
        <v>1.0229999999999999</v>
      </c>
    </row>
    <row r="4380" spans="1:11" ht="15" x14ac:dyDescent="0.2">
      <c r="A4380" s="862">
        <v>3806404</v>
      </c>
      <c r="B4380" s="863" t="s">
        <v>2668</v>
      </c>
      <c r="C4380" s="862" t="s">
        <v>61</v>
      </c>
      <c r="D4380" s="802">
        <f t="shared" si="68"/>
        <v>130.55000000000001</v>
      </c>
      <c r="G4380" s="872">
        <v>127.62</v>
      </c>
      <c r="J4380" s="840" t="s">
        <v>15822</v>
      </c>
      <c r="K4380" s="848">
        <f>IFERROR(VLOOKUP(J4380,REAJUSTE!A:AA,27,FALSE),"")</f>
        <v>1.0229999999999999</v>
      </c>
    </row>
    <row r="4381" spans="1:11" ht="15" x14ac:dyDescent="0.2">
      <c r="A4381" s="862">
        <v>3806406</v>
      </c>
      <c r="B4381" s="863" t="s">
        <v>2669</v>
      </c>
      <c r="C4381" s="862" t="s">
        <v>4</v>
      </c>
      <c r="D4381" s="802">
        <f t="shared" si="68"/>
        <v>5.89</v>
      </c>
      <c r="G4381" s="872">
        <v>5.76</v>
      </c>
      <c r="J4381" s="840" t="s">
        <v>15822</v>
      </c>
      <c r="K4381" s="848">
        <f>IFERROR(VLOOKUP(J4381,REAJUSTE!A:AA,27,FALSE),"")</f>
        <v>1.0229999999999999</v>
      </c>
    </row>
    <row r="4382" spans="1:11" ht="15" x14ac:dyDescent="0.2">
      <c r="A4382" s="862">
        <v>3806403</v>
      </c>
      <c r="B4382" s="863" t="s">
        <v>9004</v>
      </c>
      <c r="C4382" s="862" t="s">
        <v>2029</v>
      </c>
      <c r="D4382" s="802">
        <f t="shared" si="68"/>
        <v>9.24</v>
      </c>
      <c r="G4382" s="872">
        <v>9.0399999999999991</v>
      </c>
      <c r="J4382" s="840" t="s">
        <v>15822</v>
      </c>
      <c r="K4382" s="848">
        <f>IFERROR(VLOOKUP(J4382,REAJUSTE!A:AA,27,FALSE),"")</f>
        <v>1.0229999999999999</v>
      </c>
    </row>
    <row r="4383" spans="1:11" ht="15" x14ac:dyDescent="0.2">
      <c r="A4383" s="862">
        <v>3806402</v>
      </c>
      <c r="B4383" s="863" t="s">
        <v>1889</v>
      </c>
      <c r="C4383" s="862" t="s">
        <v>2029</v>
      </c>
      <c r="D4383" s="802">
        <f t="shared" si="68"/>
        <v>2.35</v>
      </c>
      <c r="G4383" s="872">
        <v>2.2999999999999998</v>
      </c>
      <c r="J4383" s="840" t="s">
        <v>15822</v>
      </c>
      <c r="K4383" s="848">
        <f>IFERROR(VLOOKUP(J4383,REAJUSTE!A:AA,27,FALSE),"")</f>
        <v>1.0229999999999999</v>
      </c>
    </row>
    <row r="4384" spans="1:11" ht="18" x14ac:dyDescent="0.2">
      <c r="A4384" s="862">
        <v>3806407</v>
      </c>
      <c r="B4384" s="863" t="s">
        <v>9005</v>
      </c>
      <c r="C4384" s="862" t="s">
        <v>4</v>
      </c>
      <c r="D4384" s="802">
        <f t="shared" si="68"/>
        <v>186.38</v>
      </c>
      <c r="G4384" s="872">
        <v>182.19</v>
      </c>
      <c r="J4384" s="840" t="s">
        <v>15822</v>
      </c>
      <c r="K4384" s="848">
        <f>IFERROR(VLOOKUP(J4384,REAJUSTE!A:AA,27,FALSE),"")</f>
        <v>1.0229999999999999</v>
      </c>
    </row>
    <row r="4385" spans="1:11" ht="15" x14ac:dyDescent="0.2">
      <c r="A4385" s="862">
        <v>3808043</v>
      </c>
      <c r="B4385" s="863" t="s">
        <v>2671</v>
      </c>
      <c r="C4385" s="862" t="s">
        <v>2029</v>
      </c>
      <c r="D4385" s="802">
        <f t="shared" si="68"/>
        <v>4.34</v>
      </c>
      <c r="G4385" s="872">
        <v>4.25</v>
      </c>
      <c r="J4385" s="840" t="s">
        <v>15822</v>
      </c>
      <c r="K4385" s="848">
        <f>IFERROR(VLOOKUP(J4385,REAJUSTE!A:AA,27,FALSE),"")</f>
        <v>1.0229999999999999</v>
      </c>
    </row>
    <row r="4386" spans="1:11" ht="18" x14ac:dyDescent="0.2">
      <c r="A4386" s="862">
        <v>3806431</v>
      </c>
      <c r="B4386" s="863" t="s">
        <v>2672</v>
      </c>
      <c r="C4386" s="862" t="s">
        <v>587</v>
      </c>
      <c r="D4386" s="802">
        <f t="shared" si="68"/>
        <v>5686.33</v>
      </c>
      <c r="G4386" s="872">
        <v>5558.49</v>
      </c>
      <c r="J4386" s="840" t="s">
        <v>15822</v>
      </c>
      <c r="K4386" s="848">
        <f>IFERROR(VLOOKUP(J4386,REAJUSTE!A:AA,27,FALSE),"")</f>
        <v>1.0229999999999999</v>
      </c>
    </row>
    <row r="4387" spans="1:11" ht="18" x14ac:dyDescent="0.2">
      <c r="A4387" s="862">
        <v>3806432</v>
      </c>
      <c r="B4387" s="863" t="s">
        <v>2673</v>
      </c>
      <c r="C4387" s="862" t="s">
        <v>587</v>
      </c>
      <c r="D4387" s="802">
        <f t="shared" si="68"/>
        <v>2968.01</v>
      </c>
      <c r="G4387" s="872">
        <v>2901.29</v>
      </c>
      <c r="J4387" s="840" t="s">
        <v>15822</v>
      </c>
      <c r="K4387" s="848">
        <f>IFERROR(VLOOKUP(J4387,REAJUSTE!A:AA,27,FALSE),"")</f>
        <v>1.0229999999999999</v>
      </c>
    </row>
    <row r="4388" spans="1:11" ht="18" x14ac:dyDescent="0.2">
      <c r="A4388" s="862">
        <v>3806429</v>
      </c>
      <c r="B4388" s="863" t="s">
        <v>9006</v>
      </c>
      <c r="C4388" s="862" t="s">
        <v>61</v>
      </c>
      <c r="D4388" s="802">
        <f t="shared" si="68"/>
        <v>20.64</v>
      </c>
      <c r="G4388" s="872">
        <v>20.18</v>
      </c>
      <c r="J4388" s="840" t="s">
        <v>15822</v>
      </c>
      <c r="K4388" s="848">
        <f>IFERROR(VLOOKUP(J4388,REAJUSTE!A:AA,27,FALSE),"")</f>
        <v>1.0229999999999999</v>
      </c>
    </row>
    <row r="4389" spans="1:11" ht="18" x14ac:dyDescent="0.2">
      <c r="A4389" s="862">
        <v>3806430</v>
      </c>
      <c r="B4389" s="863" t="s">
        <v>9007</v>
      </c>
      <c r="C4389" s="862" t="s">
        <v>61</v>
      </c>
      <c r="D4389" s="802">
        <f t="shared" si="68"/>
        <v>12.7</v>
      </c>
      <c r="G4389" s="872">
        <v>12.42</v>
      </c>
      <c r="J4389" s="840" t="s">
        <v>15822</v>
      </c>
      <c r="K4389" s="848">
        <f>IFERROR(VLOOKUP(J4389,REAJUSTE!A:AA,27,FALSE),"")</f>
        <v>1.0229999999999999</v>
      </c>
    </row>
    <row r="4390" spans="1:11" ht="18" x14ac:dyDescent="0.2">
      <c r="A4390" s="862">
        <v>3806428</v>
      </c>
      <c r="B4390" s="863" t="s">
        <v>9008</v>
      </c>
      <c r="C4390" s="862" t="s">
        <v>61</v>
      </c>
      <c r="D4390" s="802">
        <f t="shared" si="68"/>
        <v>47.12</v>
      </c>
      <c r="G4390" s="872">
        <v>46.07</v>
      </c>
      <c r="J4390" s="840" t="s">
        <v>15822</v>
      </c>
      <c r="K4390" s="848">
        <f>IFERROR(VLOOKUP(J4390,REAJUSTE!A:AA,27,FALSE),"")</f>
        <v>1.0229999999999999</v>
      </c>
    </row>
    <row r="4391" spans="1:11" ht="18" x14ac:dyDescent="0.2">
      <c r="A4391" s="862">
        <v>3816198</v>
      </c>
      <c r="B4391" s="863" t="s">
        <v>2837</v>
      </c>
      <c r="C4391" s="862" t="s">
        <v>61</v>
      </c>
      <c r="D4391" s="802">
        <f t="shared" si="68"/>
        <v>64.61</v>
      </c>
      <c r="G4391" s="872">
        <v>63.16</v>
      </c>
      <c r="J4391" s="840" t="s">
        <v>15822</v>
      </c>
      <c r="K4391" s="848">
        <f>IFERROR(VLOOKUP(J4391,REAJUSTE!A:AA,27,FALSE),"")</f>
        <v>1.0229999999999999</v>
      </c>
    </row>
    <row r="4392" spans="1:11" ht="18" x14ac:dyDescent="0.2">
      <c r="A4392" s="862">
        <v>3816197</v>
      </c>
      <c r="B4392" s="863" t="s">
        <v>2674</v>
      </c>
      <c r="C4392" s="862" t="s">
        <v>61</v>
      </c>
      <c r="D4392" s="802">
        <f t="shared" si="68"/>
        <v>58.66</v>
      </c>
      <c r="G4392" s="872">
        <v>57.35</v>
      </c>
      <c r="J4392" s="840" t="s">
        <v>15822</v>
      </c>
      <c r="K4392" s="848">
        <f>IFERROR(VLOOKUP(J4392,REAJUSTE!A:AA,27,FALSE),"")</f>
        <v>1.0229999999999999</v>
      </c>
    </row>
    <row r="4393" spans="1:11" ht="18" x14ac:dyDescent="0.2">
      <c r="A4393" s="862">
        <v>3806410</v>
      </c>
      <c r="B4393" s="863" t="s">
        <v>2675</v>
      </c>
      <c r="C4393" s="862" t="s">
        <v>2029</v>
      </c>
      <c r="D4393" s="802">
        <f t="shared" si="68"/>
        <v>68.02</v>
      </c>
      <c r="G4393" s="872">
        <v>66.5</v>
      </c>
      <c r="J4393" s="840" t="s">
        <v>15822</v>
      </c>
      <c r="K4393" s="848">
        <f>IFERROR(VLOOKUP(J4393,REAJUSTE!A:AA,27,FALSE),"")</f>
        <v>1.0229999999999999</v>
      </c>
    </row>
    <row r="4394" spans="1:11" ht="15" x14ac:dyDescent="0.2">
      <c r="A4394" s="862">
        <v>3806411</v>
      </c>
      <c r="B4394" s="863" t="s">
        <v>9009</v>
      </c>
      <c r="C4394" s="862" t="s">
        <v>57</v>
      </c>
      <c r="D4394" s="802">
        <f t="shared" si="68"/>
        <v>701.69</v>
      </c>
      <c r="G4394" s="872">
        <v>685.92</v>
      </c>
      <c r="J4394" s="840" t="s">
        <v>15822</v>
      </c>
      <c r="K4394" s="848">
        <f>IFERROR(VLOOKUP(J4394,REAJUSTE!A:AA,27,FALSE),"")</f>
        <v>1.0229999999999999</v>
      </c>
    </row>
    <row r="4395" spans="1:11" ht="18" x14ac:dyDescent="0.2">
      <c r="A4395" s="862">
        <v>3815644</v>
      </c>
      <c r="B4395" s="863" t="s">
        <v>9010</v>
      </c>
      <c r="C4395" s="862" t="s">
        <v>587</v>
      </c>
      <c r="D4395" s="802">
        <f t="shared" si="68"/>
        <v>103.16</v>
      </c>
      <c r="G4395" s="872">
        <v>100.85</v>
      </c>
      <c r="J4395" s="840" t="s">
        <v>15822</v>
      </c>
      <c r="K4395" s="848">
        <f>IFERROR(VLOOKUP(J4395,REAJUSTE!A:AA,27,FALSE),"")</f>
        <v>1.0229999999999999</v>
      </c>
    </row>
    <row r="4396" spans="1:11" ht="18" x14ac:dyDescent="0.2">
      <c r="A4396" s="862">
        <v>3815643</v>
      </c>
      <c r="B4396" s="863" t="s">
        <v>9011</v>
      </c>
      <c r="C4396" s="862" t="s">
        <v>587</v>
      </c>
      <c r="D4396" s="802">
        <f t="shared" si="68"/>
        <v>99.34</v>
      </c>
      <c r="G4396" s="872">
        <v>97.11</v>
      </c>
      <c r="J4396" s="840" t="s">
        <v>15822</v>
      </c>
      <c r="K4396" s="848">
        <f>IFERROR(VLOOKUP(J4396,REAJUSTE!A:AA,27,FALSE),"")</f>
        <v>1.0229999999999999</v>
      </c>
    </row>
    <row r="4397" spans="1:11" ht="15" x14ac:dyDescent="0.2">
      <c r="A4397" s="862">
        <v>3815706</v>
      </c>
      <c r="B4397" s="863" t="s">
        <v>9012</v>
      </c>
      <c r="C4397" s="862" t="s">
        <v>4</v>
      </c>
      <c r="D4397" s="802">
        <f t="shared" si="68"/>
        <v>133.03</v>
      </c>
      <c r="G4397" s="872">
        <v>130.04</v>
      </c>
      <c r="J4397" s="840" t="s">
        <v>15822</v>
      </c>
      <c r="K4397" s="848">
        <f>IFERROR(VLOOKUP(J4397,REAJUSTE!A:AA,27,FALSE),"")</f>
        <v>1.0229999999999999</v>
      </c>
    </row>
    <row r="4398" spans="1:11" ht="15" x14ac:dyDescent="0.2">
      <c r="A4398" s="862">
        <v>3815597</v>
      </c>
      <c r="B4398" s="863" t="s">
        <v>9013</v>
      </c>
      <c r="C4398" s="862" t="s">
        <v>4</v>
      </c>
      <c r="D4398" s="802">
        <f t="shared" si="68"/>
        <v>124.76</v>
      </c>
      <c r="G4398" s="872">
        <v>121.96</v>
      </c>
      <c r="J4398" s="840" t="s">
        <v>15822</v>
      </c>
      <c r="K4398" s="848">
        <f>IFERROR(VLOOKUP(J4398,REAJUSTE!A:AA,27,FALSE),"")</f>
        <v>1.0229999999999999</v>
      </c>
    </row>
    <row r="4399" spans="1:11" ht="15" x14ac:dyDescent="0.2">
      <c r="A4399" s="862">
        <v>3815600</v>
      </c>
      <c r="B4399" s="863" t="s">
        <v>9014</v>
      </c>
      <c r="C4399" s="862" t="s">
        <v>2029</v>
      </c>
      <c r="D4399" s="802">
        <f t="shared" si="68"/>
        <v>70.16</v>
      </c>
      <c r="G4399" s="872">
        <v>68.59</v>
      </c>
      <c r="J4399" s="840" t="s">
        <v>15822</v>
      </c>
      <c r="K4399" s="848">
        <f>IFERROR(VLOOKUP(J4399,REAJUSTE!A:AA,27,FALSE),"")</f>
        <v>1.0229999999999999</v>
      </c>
    </row>
    <row r="4400" spans="1:11" ht="15" x14ac:dyDescent="0.2">
      <c r="A4400" s="862">
        <v>3815601</v>
      </c>
      <c r="B4400" s="863" t="s">
        <v>9015</v>
      </c>
      <c r="C4400" s="862" t="s">
        <v>2029</v>
      </c>
      <c r="D4400" s="802">
        <f t="shared" si="68"/>
        <v>64.97</v>
      </c>
      <c r="G4400" s="872">
        <v>63.51</v>
      </c>
      <c r="J4400" s="840" t="s">
        <v>15822</v>
      </c>
      <c r="K4400" s="848">
        <f>IFERROR(VLOOKUP(J4400,REAJUSTE!A:AA,27,FALSE),"")</f>
        <v>1.0229999999999999</v>
      </c>
    </row>
    <row r="4401" spans="1:11" ht="15" x14ac:dyDescent="0.2">
      <c r="A4401" s="862">
        <v>3815599</v>
      </c>
      <c r="B4401" s="863" t="s">
        <v>9016</v>
      </c>
      <c r="C4401" s="862" t="s">
        <v>2029</v>
      </c>
      <c r="D4401" s="802">
        <f t="shared" si="68"/>
        <v>28.08</v>
      </c>
      <c r="G4401" s="872">
        <v>27.45</v>
      </c>
      <c r="J4401" s="840" t="s">
        <v>15822</v>
      </c>
      <c r="K4401" s="848">
        <f>IFERROR(VLOOKUP(J4401,REAJUSTE!A:AA,27,FALSE),"")</f>
        <v>1.0229999999999999</v>
      </c>
    </row>
    <row r="4402" spans="1:11" ht="15" x14ac:dyDescent="0.2">
      <c r="A4402" s="862">
        <v>3806414</v>
      </c>
      <c r="B4402" s="863" t="s">
        <v>9017</v>
      </c>
      <c r="C4402" s="862" t="s">
        <v>61</v>
      </c>
      <c r="D4402" s="802">
        <f t="shared" si="68"/>
        <v>615.54999999999995</v>
      </c>
      <c r="G4402" s="872">
        <v>601.72</v>
      </c>
      <c r="J4402" s="840" t="s">
        <v>15822</v>
      </c>
      <c r="K4402" s="848">
        <f>IFERROR(VLOOKUP(J4402,REAJUSTE!A:AA,27,FALSE),"")</f>
        <v>1.0229999999999999</v>
      </c>
    </row>
    <row r="4403" spans="1:11" ht="15" x14ac:dyDescent="0.2">
      <c r="A4403" s="862">
        <v>3806409</v>
      </c>
      <c r="B4403" s="863" t="s">
        <v>9018</v>
      </c>
      <c r="C4403" s="862" t="s">
        <v>4</v>
      </c>
      <c r="D4403" s="802">
        <f t="shared" si="68"/>
        <v>63.39</v>
      </c>
      <c r="G4403" s="872">
        <v>61.97</v>
      </c>
      <c r="J4403" s="840" t="s">
        <v>15822</v>
      </c>
      <c r="K4403" s="848">
        <f>IFERROR(VLOOKUP(J4403,REAJUSTE!A:AA,27,FALSE),"")</f>
        <v>1.0229999999999999</v>
      </c>
    </row>
    <row r="4404" spans="1:11" ht="15" x14ac:dyDescent="0.2">
      <c r="A4404" s="862">
        <v>3815602</v>
      </c>
      <c r="B4404" s="863" t="s">
        <v>9019</v>
      </c>
      <c r="C4404" s="862" t="s">
        <v>4</v>
      </c>
      <c r="D4404" s="802">
        <f t="shared" si="68"/>
        <v>33.130000000000003</v>
      </c>
      <c r="G4404" s="872">
        <v>32.39</v>
      </c>
      <c r="J4404" s="840" t="s">
        <v>15822</v>
      </c>
      <c r="K4404" s="848">
        <f>IFERROR(VLOOKUP(J4404,REAJUSTE!A:AA,27,FALSE),"")</f>
        <v>1.0229999999999999</v>
      </c>
    </row>
    <row r="4405" spans="1:11" ht="15" x14ac:dyDescent="0.2">
      <c r="A4405" s="862">
        <v>4011444</v>
      </c>
      <c r="B4405" s="863" t="s">
        <v>2676</v>
      </c>
      <c r="C4405" s="862" t="s">
        <v>6</v>
      </c>
      <c r="D4405" s="802">
        <f t="shared" si="68"/>
        <v>195.55</v>
      </c>
      <c r="G4405" s="872">
        <v>191.16</v>
      </c>
      <c r="J4405" s="840" t="s">
        <v>15822</v>
      </c>
      <c r="K4405" s="848">
        <f>IFERROR(VLOOKUP(J4405,REAJUSTE!A:AA,27,FALSE),"")</f>
        <v>1.0229999999999999</v>
      </c>
    </row>
    <row r="4406" spans="1:11" ht="15" x14ac:dyDescent="0.2">
      <c r="A4406" s="862">
        <v>4011443</v>
      </c>
      <c r="B4406" s="863" t="s">
        <v>2677</v>
      </c>
      <c r="C4406" s="862" t="s">
        <v>6</v>
      </c>
      <c r="D4406" s="802">
        <f t="shared" si="68"/>
        <v>127.24</v>
      </c>
      <c r="G4406" s="872">
        <v>124.38</v>
      </c>
      <c r="J4406" s="840" t="s">
        <v>15822</v>
      </c>
      <c r="K4406" s="848">
        <f>IFERROR(VLOOKUP(J4406,REAJUSTE!A:AA,27,FALSE),"")</f>
        <v>1.0229999999999999</v>
      </c>
    </row>
    <row r="4407" spans="1:11" ht="15" x14ac:dyDescent="0.2">
      <c r="A4407" s="862">
        <v>4011446</v>
      </c>
      <c r="B4407" s="863" t="s">
        <v>2678</v>
      </c>
      <c r="C4407" s="862" t="s">
        <v>6</v>
      </c>
      <c r="D4407" s="802">
        <f t="shared" si="68"/>
        <v>187.13</v>
      </c>
      <c r="G4407" s="872">
        <v>182.93</v>
      </c>
      <c r="J4407" s="840" t="s">
        <v>15822</v>
      </c>
      <c r="K4407" s="848">
        <f>IFERROR(VLOOKUP(J4407,REAJUSTE!A:AA,27,FALSE),"")</f>
        <v>1.0229999999999999</v>
      </c>
    </row>
    <row r="4408" spans="1:11" ht="15" x14ac:dyDescent="0.2">
      <c r="A4408" s="862">
        <v>4011445</v>
      </c>
      <c r="B4408" s="863" t="s">
        <v>2679</v>
      </c>
      <c r="C4408" s="862" t="s">
        <v>6</v>
      </c>
      <c r="D4408" s="802">
        <f t="shared" si="68"/>
        <v>117.32</v>
      </c>
      <c r="G4408" s="872">
        <v>114.69</v>
      </c>
      <c r="J4408" s="840" t="s">
        <v>15822</v>
      </c>
      <c r="K4408" s="848">
        <f>IFERROR(VLOOKUP(J4408,REAJUSTE!A:AA,27,FALSE),"")</f>
        <v>1.0229999999999999</v>
      </c>
    </row>
    <row r="4409" spans="1:11" ht="15" x14ac:dyDescent="0.2">
      <c r="A4409" s="862">
        <v>4011448</v>
      </c>
      <c r="B4409" s="863" t="s">
        <v>2680</v>
      </c>
      <c r="C4409" s="862" t="s">
        <v>6</v>
      </c>
      <c r="D4409" s="802">
        <f t="shared" si="68"/>
        <v>189.8</v>
      </c>
      <c r="G4409" s="872">
        <v>185.54</v>
      </c>
      <c r="J4409" s="840" t="s">
        <v>15822</v>
      </c>
      <c r="K4409" s="848">
        <f>IFERROR(VLOOKUP(J4409,REAJUSTE!A:AA,27,FALSE),"")</f>
        <v>1.0229999999999999</v>
      </c>
    </row>
    <row r="4410" spans="1:11" ht="15" x14ac:dyDescent="0.2">
      <c r="A4410" s="862">
        <v>4011447</v>
      </c>
      <c r="B4410" s="863" t="s">
        <v>2681</v>
      </c>
      <c r="C4410" s="862" t="s">
        <v>6</v>
      </c>
      <c r="D4410" s="802">
        <f t="shared" si="68"/>
        <v>118.03</v>
      </c>
      <c r="G4410" s="872">
        <v>115.38</v>
      </c>
      <c r="J4410" s="840" t="s">
        <v>15822</v>
      </c>
      <c r="K4410" s="848">
        <f>IFERROR(VLOOKUP(J4410,REAJUSTE!A:AA,27,FALSE),"")</f>
        <v>1.0229999999999999</v>
      </c>
    </row>
    <row r="4411" spans="1:11" ht="15" x14ac:dyDescent="0.2">
      <c r="A4411" s="862">
        <v>4011450</v>
      </c>
      <c r="B4411" s="863" t="s">
        <v>2682</v>
      </c>
      <c r="C4411" s="862" t="s">
        <v>6</v>
      </c>
      <c r="D4411" s="802">
        <f t="shared" si="68"/>
        <v>194.46</v>
      </c>
      <c r="G4411" s="872">
        <v>190.09</v>
      </c>
      <c r="J4411" s="840" t="s">
        <v>15822</v>
      </c>
      <c r="K4411" s="848">
        <f>IFERROR(VLOOKUP(J4411,REAJUSTE!A:AA,27,FALSE),"")</f>
        <v>1.0229999999999999</v>
      </c>
    </row>
    <row r="4412" spans="1:11" ht="15" x14ac:dyDescent="0.2">
      <c r="A4412" s="862">
        <v>4011449</v>
      </c>
      <c r="B4412" s="863" t="s">
        <v>2683</v>
      </c>
      <c r="C4412" s="862" t="s">
        <v>6</v>
      </c>
      <c r="D4412" s="802">
        <f t="shared" si="68"/>
        <v>123.96</v>
      </c>
      <c r="G4412" s="872">
        <v>121.18</v>
      </c>
      <c r="J4412" s="840" t="s">
        <v>15822</v>
      </c>
      <c r="K4412" s="848">
        <f>IFERROR(VLOOKUP(J4412,REAJUSTE!A:AA,27,FALSE),"")</f>
        <v>1.0229999999999999</v>
      </c>
    </row>
    <row r="4413" spans="1:11" ht="15" x14ac:dyDescent="0.2">
      <c r="A4413" s="862">
        <v>4011452</v>
      </c>
      <c r="B4413" s="863" t="s">
        <v>2684</v>
      </c>
      <c r="C4413" s="862" t="s">
        <v>6</v>
      </c>
      <c r="D4413" s="802">
        <f t="shared" si="68"/>
        <v>197.46</v>
      </c>
      <c r="G4413" s="872">
        <v>193.03</v>
      </c>
      <c r="J4413" s="840" t="s">
        <v>15822</v>
      </c>
      <c r="K4413" s="848">
        <f>IFERROR(VLOOKUP(J4413,REAJUSTE!A:AA,27,FALSE),"")</f>
        <v>1.0229999999999999</v>
      </c>
    </row>
    <row r="4414" spans="1:11" ht="15" x14ac:dyDescent="0.2">
      <c r="A4414" s="862">
        <v>4011451</v>
      </c>
      <c r="B4414" s="863" t="s">
        <v>2685</v>
      </c>
      <c r="C4414" s="862" t="s">
        <v>6</v>
      </c>
      <c r="D4414" s="802">
        <f t="shared" si="68"/>
        <v>127.88</v>
      </c>
      <c r="G4414" s="872">
        <v>125.01</v>
      </c>
      <c r="J4414" s="840" t="s">
        <v>15822</v>
      </c>
      <c r="K4414" s="848">
        <f>IFERROR(VLOOKUP(J4414,REAJUSTE!A:AA,27,FALSE),"")</f>
        <v>1.0229999999999999</v>
      </c>
    </row>
    <row r="4415" spans="1:11" ht="15" x14ac:dyDescent="0.2">
      <c r="A4415" s="862">
        <v>4011219</v>
      </c>
      <c r="B4415" s="863" t="s">
        <v>2686</v>
      </c>
      <c r="C4415" s="862" t="s">
        <v>61</v>
      </c>
      <c r="D4415" s="802">
        <f t="shared" si="68"/>
        <v>12.87</v>
      </c>
      <c r="G4415" s="872">
        <v>12.59</v>
      </c>
      <c r="J4415" s="840" t="s">
        <v>15822</v>
      </c>
      <c r="K4415" s="848">
        <f>IFERROR(VLOOKUP(J4415,REAJUSTE!A:AA,27,FALSE),"")</f>
        <v>1.0229999999999999</v>
      </c>
    </row>
    <row r="4416" spans="1:11" ht="15" x14ac:dyDescent="0.2">
      <c r="A4416" s="862">
        <v>4011291</v>
      </c>
      <c r="B4416" s="863" t="s">
        <v>9020</v>
      </c>
      <c r="C4416" s="862" t="s">
        <v>61</v>
      </c>
      <c r="D4416" s="802">
        <f t="shared" si="68"/>
        <v>63.23</v>
      </c>
      <c r="G4416" s="872">
        <v>61.81</v>
      </c>
      <c r="J4416" s="840" t="s">
        <v>15822</v>
      </c>
      <c r="K4416" s="848">
        <f>IFERROR(VLOOKUP(J4416,REAJUSTE!A:AA,27,FALSE),"")</f>
        <v>1.0229999999999999</v>
      </c>
    </row>
    <row r="4417" spans="1:11" ht="15" x14ac:dyDescent="0.2">
      <c r="A4417" s="862">
        <v>4011287</v>
      </c>
      <c r="B4417" s="863" t="s">
        <v>9021</v>
      </c>
      <c r="C4417" s="862" t="s">
        <v>61</v>
      </c>
      <c r="D4417" s="802">
        <f t="shared" si="68"/>
        <v>51.82</v>
      </c>
      <c r="G4417" s="872">
        <v>50.66</v>
      </c>
      <c r="J4417" s="840" t="s">
        <v>15822</v>
      </c>
      <c r="K4417" s="848">
        <f>IFERROR(VLOOKUP(J4417,REAJUSTE!A:AA,27,FALSE),"")</f>
        <v>1.0229999999999999</v>
      </c>
    </row>
    <row r="4418" spans="1:11" ht="15" x14ac:dyDescent="0.2">
      <c r="A4418" s="862">
        <v>4011305</v>
      </c>
      <c r="B4418" s="863" t="s">
        <v>9022</v>
      </c>
      <c r="C4418" s="862" t="s">
        <v>61</v>
      </c>
      <c r="D4418" s="802">
        <f t="shared" si="68"/>
        <v>78.55</v>
      </c>
      <c r="G4418" s="872">
        <v>76.790000000000006</v>
      </c>
      <c r="J4418" s="840" t="s">
        <v>15822</v>
      </c>
      <c r="K4418" s="848">
        <f>IFERROR(VLOOKUP(J4418,REAJUSTE!A:AA,27,FALSE),"")</f>
        <v>1.0229999999999999</v>
      </c>
    </row>
    <row r="4419" spans="1:11" ht="15" x14ac:dyDescent="0.2">
      <c r="A4419" s="862">
        <v>4011313</v>
      </c>
      <c r="B4419" s="863" t="s">
        <v>2687</v>
      </c>
      <c r="C4419" s="862" t="s">
        <v>61</v>
      </c>
      <c r="D4419" s="802">
        <f t="shared" si="68"/>
        <v>110.58</v>
      </c>
      <c r="G4419" s="872">
        <v>108.1</v>
      </c>
      <c r="J4419" s="840" t="s">
        <v>15822</v>
      </c>
      <c r="K4419" s="848">
        <f>IFERROR(VLOOKUP(J4419,REAJUSTE!A:AA,27,FALSE),"")</f>
        <v>1.0229999999999999</v>
      </c>
    </row>
    <row r="4420" spans="1:11" ht="15" x14ac:dyDescent="0.2">
      <c r="A4420" s="862">
        <v>4011297</v>
      </c>
      <c r="B4420" s="863" t="s">
        <v>2688</v>
      </c>
      <c r="C4420" s="862" t="s">
        <v>61</v>
      </c>
      <c r="D4420" s="802">
        <f t="shared" si="68"/>
        <v>101.64</v>
      </c>
      <c r="G4420" s="872">
        <v>99.36</v>
      </c>
      <c r="J4420" s="840" t="s">
        <v>15822</v>
      </c>
      <c r="K4420" s="848">
        <f>IFERROR(VLOOKUP(J4420,REAJUSTE!A:AA,27,FALSE),"")</f>
        <v>1.0229999999999999</v>
      </c>
    </row>
    <row r="4421" spans="1:11" ht="15" x14ac:dyDescent="0.2">
      <c r="A4421" s="862">
        <v>4011221</v>
      </c>
      <c r="B4421" s="863" t="s">
        <v>9023</v>
      </c>
      <c r="C4421" s="862" t="s">
        <v>61</v>
      </c>
      <c r="D4421" s="802">
        <f t="shared" si="68"/>
        <v>13.72</v>
      </c>
      <c r="G4421" s="872">
        <v>13.42</v>
      </c>
      <c r="J4421" s="840" t="s">
        <v>15822</v>
      </c>
      <c r="K4421" s="848">
        <f>IFERROR(VLOOKUP(J4421,REAJUSTE!A:AA,27,FALSE),"")</f>
        <v>1.0229999999999999</v>
      </c>
    </row>
    <row r="4422" spans="1:11" ht="18" x14ac:dyDescent="0.2">
      <c r="A4422" s="862">
        <v>4011226</v>
      </c>
      <c r="B4422" s="863" t="s">
        <v>2689</v>
      </c>
      <c r="C4422" s="862" t="s">
        <v>61</v>
      </c>
      <c r="D4422" s="802">
        <f t="shared" si="68"/>
        <v>32.9</v>
      </c>
      <c r="G4422" s="872">
        <v>32.17</v>
      </c>
      <c r="J4422" s="840" t="s">
        <v>15822</v>
      </c>
      <c r="K4422" s="848">
        <f>IFERROR(VLOOKUP(J4422,REAJUSTE!A:AA,27,FALSE),"")</f>
        <v>1.0229999999999999</v>
      </c>
    </row>
    <row r="4423" spans="1:11" ht="18" x14ac:dyDescent="0.2">
      <c r="A4423" s="862">
        <v>4011240</v>
      </c>
      <c r="B4423" s="863" t="s">
        <v>2690</v>
      </c>
      <c r="C4423" s="862" t="s">
        <v>61</v>
      </c>
      <c r="D4423" s="802">
        <f t="shared" si="68"/>
        <v>126.2</v>
      </c>
      <c r="G4423" s="872">
        <v>123.37</v>
      </c>
      <c r="J4423" s="840" t="s">
        <v>15822</v>
      </c>
      <c r="K4423" s="848">
        <f>IFERROR(VLOOKUP(J4423,REAJUSTE!A:AA,27,FALSE),"")</f>
        <v>1.0229999999999999</v>
      </c>
    </row>
    <row r="4424" spans="1:11" ht="18" x14ac:dyDescent="0.2">
      <c r="A4424" s="862">
        <v>4011239</v>
      </c>
      <c r="B4424" s="863" t="s">
        <v>2691</v>
      </c>
      <c r="C4424" s="862" t="s">
        <v>61</v>
      </c>
      <c r="D4424" s="802">
        <f t="shared" si="68"/>
        <v>87.58</v>
      </c>
      <c r="G4424" s="872">
        <v>85.62</v>
      </c>
      <c r="J4424" s="840" t="s">
        <v>15822</v>
      </c>
      <c r="K4424" s="848">
        <f>IFERROR(VLOOKUP(J4424,REAJUSTE!A:AA,27,FALSE),"")</f>
        <v>1.0229999999999999</v>
      </c>
    </row>
    <row r="4425" spans="1:11" ht="18" x14ac:dyDescent="0.2">
      <c r="A4425" s="862">
        <v>4011268</v>
      </c>
      <c r="B4425" s="863" t="s">
        <v>2692</v>
      </c>
      <c r="C4425" s="862" t="s">
        <v>61</v>
      </c>
      <c r="D4425" s="802">
        <f t="shared" si="68"/>
        <v>90.79</v>
      </c>
      <c r="G4425" s="872">
        <v>88.75</v>
      </c>
      <c r="J4425" s="840" t="s">
        <v>15822</v>
      </c>
      <c r="K4425" s="848">
        <f>IFERROR(VLOOKUP(J4425,REAJUSTE!A:AA,27,FALSE),"")</f>
        <v>1.0229999999999999</v>
      </c>
    </row>
    <row r="4426" spans="1:11" ht="18" x14ac:dyDescent="0.2">
      <c r="A4426" s="862">
        <v>4011267</v>
      </c>
      <c r="B4426" s="863" t="s">
        <v>2693</v>
      </c>
      <c r="C4426" s="862" t="s">
        <v>61</v>
      </c>
      <c r="D4426" s="802">
        <f t="shared" si="68"/>
        <v>50.97</v>
      </c>
      <c r="G4426" s="872">
        <v>49.83</v>
      </c>
      <c r="J4426" s="840" t="s">
        <v>15822</v>
      </c>
      <c r="K4426" s="848">
        <f>IFERROR(VLOOKUP(J4426,REAJUSTE!A:AA,27,FALSE),"")</f>
        <v>1.0229999999999999</v>
      </c>
    </row>
    <row r="4427" spans="1:11" ht="18" x14ac:dyDescent="0.2">
      <c r="A4427" s="862">
        <v>4011256</v>
      </c>
      <c r="B4427" s="863" t="s">
        <v>2694</v>
      </c>
      <c r="C4427" s="862" t="s">
        <v>61</v>
      </c>
      <c r="D4427" s="802">
        <f t="shared" ref="D4427:D4490" si="69">TRUNC(G4427*K4427,2)</f>
        <v>76.69</v>
      </c>
      <c r="G4427" s="872">
        <v>74.97</v>
      </c>
      <c r="J4427" s="840" t="s">
        <v>15822</v>
      </c>
      <c r="K4427" s="848">
        <f>IFERROR(VLOOKUP(J4427,REAJUSTE!A:AA,27,FALSE),"")</f>
        <v>1.0229999999999999</v>
      </c>
    </row>
    <row r="4428" spans="1:11" ht="18" x14ac:dyDescent="0.2">
      <c r="A4428" s="862">
        <v>4011255</v>
      </c>
      <c r="B4428" s="863" t="s">
        <v>2695</v>
      </c>
      <c r="C4428" s="862" t="s">
        <v>61</v>
      </c>
      <c r="D4428" s="802">
        <f t="shared" si="69"/>
        <v>36.869999999999997</v>
      </c>
      <c r="G4428" s="872">
        <v>36.049999999999997</v>
      </c>
      <c r="J4428" s="840" t="s">
        <v>15822</v>
      </c>
      <c r="K4428" s="848">
        <f>IFERROR(VLOOKUP(J4428,REAJUSTE!A:AA,27,FALSE),"")</f>
        <v>1.0229999999999999</v>
      </c>
    </row>
    <row r="4429" spans="1:11" ht="15" x14ac:dyDescent="0.2">
      <c r="A4429" s="862">
        <v>4011276</v>
      </c>
      <c r="B4429" s="863" t="s">
        <v>2696</v>
      </c>
      <c r="C4429" s="862" t="s">
        <v>61</v>
      </c>
      <c r="D4429" s="802">
        <f t="shared" si="69"/>
        <v>244.98</v>
      </c>
      <c r="G4429" s="872">
        <v>239.48</v>
      </c>
      <c r="J4429" s="840" t="s">
        <v>15822</v>
      </c>
      <c r="K4429" s="848">
        <f>IFERROR(VLOOKUP(J4429,REAJUSTE!A:AA,27,FALSE),"")</f>
        <v>1.0229999999999999</v>
      </c>
    </row>
    <row r="4430" spans="1:11" ht="15" x14ac:dyDescent="0.2">
      <c r="A4430" s="862">
        <v>4011275</v>
      </c>
      <c r="B4430" s="863" t="s">
        <v>2697</v>
      </c>
      <c r="C4430" s="862" t="s">
        <v>61</v>
      </c>
      <c r="D4430" s="802">
        <f t="shared" si="69"/>
        <v>113.97</v>
      </c>
      <c r="G4430" s="872">
        <v>111.41</v>
      </c>
      <c r="J4430" s="840" t="s">
        <v>15822</v>
      </c>
      <c r="K4430" s="848">
        <f>IFERROR(VLOOKUP(J4430,REAJUSTE!A:AA,27,FALSE),"")</f>
        <v>1.0229999999999999</v>
      </c>
    </row>
    <row r="4431" spans="1:11" ht="15" x14ac:dyDescent="0.2">
      <c r="A4431" s="862">
        <v>4011549</v>
      </c>
      <c r="B4431" s="863" t="s">
        <v>2698</v>
      </c>
      <c r="C4431" s="862" t="s">
        <v>61</v>
      </c>
      <c r="D4431" s="802">
        <f t="shared" si="69"/>
        <v>248.01</v>
      </c>
      <c r="G4431" s="872">
        <v>242.44</v>
      </c>
      <c r="J4431" s="840" t="s">
        <v>15822</v>
      </c>
      <c r="K4431" s="848">
        <f>IFERROR(VLOOKUP(J4431,REAJUSTE!A:AA,27,FALSE),"")</f>
        <v>1.0229999999999999</v>
      </c>
    </row>
    <row r="4432" spans="1:11" ht="15" x14ac:dyDescent="0.2">
      <c r="A4432" s="862">
        <v>4011548</v>
      </c>
      <c r="B4432" s="863" t="s">
        <v>2699</v>
      </c>
      <c r="C4432" s="862" t="s">
        <v>61</v>
      </c>
      <c r="D4432" s="802">
        <f t="shared" si="69"/>
        <v>117</v>
      </c>
      <c r="G4432" s="872">
        <v>114.37</v>
      </c>
      <c r="J4432" s="840" t="s">
        <v>15822</v>
      </c>
      <c r="K4432" s="848">
        <f>IFERROR(VLOOKUP(J4432,REAJUSTE!A:AA,27,FALSE),"")</f>
        <v>1.0229999999999999</v>
      </c>
    </row>
    <row r="4433" spans="1:11" ht="15" x14ac:dyDescent="0.2">
      <c r="A4433" s="862">
        <v>4011278</v>
      </c>
      <c r="B4433" s="863" t="s">
        <v>2700</v>
      </c>
      <c r="C4433" s="862" t="s">
        <v>61</v>
      </c>
      <c r="D4433" s="802">
        <f t="shared" si="69"/>
        <v>294.47000000000003</v>
      </c>
      <c r="G4433" s="872">
        <v>287.85000000000002</v>
      </c>
      <c r="J4433" s="840" t="s">
        <v>15822</v>
      </c>
      <c r="K4433" s="848">
        <f>IFERROR(VLOOKUP(J4433,REAJUSTE!A:AA,27,FALSE),"")</f>
        <v>1.0229999999999999</v>
      </c>
    </row>
    <row r="4434" spans="1:11" ht="15" x14ac:dyDescent="0.2">
      <c r="A4434" s="862">
        <v>4011277</v>
      </c>
      <c r="B4434" s="863" t="s">
        <v>2701</v>
      </c>
      <c r="C4434" s="862" t="s">
        <v>61</v>
      </c>
      <c r="D4434" s="802">
        <f t="shared" si="69"/>
        <v>161.18</v>
      </c>
      <c r="G4434" s="872">
        <v>157.56</v>
      </c>
      <c r="J4434" s="840" t="s">
        <v>15822</v>
      </c>
      <c r="K4434" s="848">
        <f>IFERROR(VLOOKUP(J4434,REAJUSTE!A:AA,27,FALSE),"")</f>
        <v>1.0229999999999999</v>
      </c>
    </row>
    <row r="4435" spans="1:11" ht="18" x14ac:dyDescent="0.2">
      <c r="A4435" s="862">
        <v>4011561</v>
      </c>
      <c r="B4435" s="863" t="s">
        <v>2702</v>
      </c>
      <c r="C4435" s="862" t="s">
        <v>61</v>
      </c>
      <c r="D4435" s="802">
        <f t="shared" si="69"/>
        <v>297.49</v>
      </c>
      <c r="G4435" s="872">
        <v>290.81</v>
      </c>
      <c r="J4435" s="840" t="s">
        <v>15822</v>
      </c>
      <c r="K4435" s="848">
        <f>IFERROR(VLOOKUP(J4435,REAJUSTE!A:AA,27,FALSE),"")</f>
        <v>1.0229999999999999</v>
      </c>
    </row>
    <row r="4436" spans="1:11" ht="18" x14ac:dyDescent="0.2">
      <c r="A4436" s="862">
        <v>4011560</v>
      </c>
      <c r="B4436" s="863" t="s">
        <v>2703</v>
      </c>
      <c r="C4436" s="862" t="s">
        <v>61</v>
      </c>
      <c r="D4436" s="802">
        <f t="shared" si="69"/>
        <v>164.21</v>
      </c>
      <c r="G4436" s="872">
        <v>160.52000000000001</v>
      </c>
      <c r="J4436" s="840" t="s">
        <v>15822</v>
      </c>
      <c r="K4436" s="848">
        <f>IFERROR(VLOOKUP(J4436,REAJUSTE!A:AA,27,FALSE),"")</f>
        <v>1.0229999999999999</v>
      </c>
    </row>
    <row r="4437" spans="1:11" ht="15" x14ac:dyDescent="0.2">
      <c r="A4437" s="862">
        <v>4011282</v>
      </c>
      <c r="B4437" s="863" t="s">
        <v>2704</v>
      </c>
      <c r="C4437" s="862" t="s">
        <v>61</v>
      </c>
      <c r="D4437" s="802">
        <f t="shared" si="69"/>
        <v>204.86</v>
      </c>
      <c r="G4437" s="872">
        <v>200.26</v>
      </c>
      <c r="J4437" s="840" t="s">
        <v>15822</v>
      </c>
      <c r="K4437" s="848">
        <f>IFERROR(VLOOKUP(J4437,REAJUSTE!A:AA,27,FALSE),"")</f>
        <v>1.0229999999999999</v>
      </c>
    </row>
    <row r="4438" spans="1:11" ht="15" x14ac:dyDescent="0.2">
      <c r="A4438" s="862">
        <v>4011281</v>
      </c>
      <c r="B4438" s="863" t="s">
        <v>2705</v>
      </c>
      <c r="C4438" s="862" t="s">
        <v>61</v>
      </c>
      <c r="D4438" s="802">
        <f t="shared" si="69"/>
        <v>98.64</v>
      </c>
      <c r="G4438" s="872">
        <v>96.43</v>
      </c>
      <c r="J4438" s="840" t="s">
        <v>15822</v>
      </c>
      <c r="K4438" s="848">
        <f>IFERROR(VLOOKUP(J4438,REAJUSTE!A:AA,27,FALSE),"")</f>
        <v>1.0229999999999999</v>
      </c>
    </row>
    <row r="4439" spans="1:11" ht="15" x14ac:dyDescent="0.2">
      <c r="A4439" s="862">
        <v>4011279</v>
      </c>
      <c r="B4439" s="863" t="s">
        <v>2706</v>
      </c>
      <c r="C4439" s="862" t="s">
        <v>61</v>
      </c>
      <c r="D4439" s="802">
        <f t="shared" si="69"/>
        <v>198.9</v>
      </c>
      <c r="G4439" s="872">
        <v>194.43</v>
      </c>
      <c r="J4439" s="840" t="s">
        <v>15822</v>
      </c>
      <c r="K4439" s="848">
        <f>IFERROR(VLOOKUP(J4439,REAJUSTE!A:AA,27,FALSE),"")</f>
        <v>1.0229999999999999</v>
      </c>
    </row>
    <row r="4440" spans="1:11" ht="15" x14ac:dyDescent="0.2">
      <c r="A4440" s="862">
        <v>4011280</v>
      </c>
      <c r="B4440" s="863" t="s">
        <v>2707</v>
      </c>
      <c r="C4440" s="862" t="s">
        <v>61</v>
      </c>
      <c r="D4440" s="802">
        <f t="shared" si="69"/>
        <v>92.67</v>
      </c>
      <c r="G4440" s="872">
        <v>90.59</v>
      </c>
      <c r="J4440" s="840" t="s">
        <v>15822</v>
      </c>
      <c r="K4440" s="848">
        <f>IFERROR(VLOOKUP(J4440,REAJUSTE!A:AA,27,FALSE),"")</f>
        <v>1.0229999999999999</v>
      </c>
    </row>
    <row r="4441" spans="1:11" ht="18" x14ac:dyDescent="0.2">
      <c r="A4441" s="862">
        <v>4011327</v>
      </c>
      <c r="B4441" s="863" t="s">
        <v>2708</v>
      </c>
      <c r="C4441" s="862" t="s">
        <v>61</v>
      </c>
      <c r="D4441" s="802">
        <f t="shared" si="69"/>
        <v>39.6</v>
      </c>
      <c r="G4441" s="872">
        <v>38.71</v>
      </c>
      <c r="J4441" s="840" t="s">
        <v>15822</v>
      </c>
      <c r="K4441" s="848">
        <f>IFERROR(VLOOKUP(J4441,REAJUSTE!A:AA,27,FALSE),"")</f>
        <v>1.0229999999999999</v>
      </c>
    </row>
    <row r="4442" spans="1:11" ht="18" x14ac:dyDescent="0.2">
      <c r="A4442" s="862">
        <v>4011325</v>
      </c>
      <c r="B4442" s="863" t="s">
        <v>2709</v>
      </c>
      <c r="C4442" s="862" t="s">
        <v>61</v>
      </c>
      <c r="D4442" s="802">
        <f t="shared" si="69"/>
        <v>23.62</v>
      </c>
      <c r="G4442" s="872">
        <v>23.09</v>
      </c>
      <c r="J4442" s="840" t="s">
        <v>15822</v>
      </c>
      <c r="K4442" s="848">
        <f>IFERROR(VLOOKUP(J4442,REAJUSTE!A:AA,27,FALSE),"")</f>
        <v>1.0229999999999999</v>
      </c>
    </row>
    <row r="4443" spans="1:11" ht="15" x14ac:dyDescent="0.2">
      <c r="A4443" s="862">
        <v>4011454</v>
      </c>
      <c r="B4443" s="863" t="s">
        <v>2710</v>
      </c>
      <c r="C4443" s="862" t="s">
        <v>6</v>
      </c>
      <c r="D4443" s="802">
        <f t="shared" si="69"/>
        <v>204.72</v>
      </c>
      <c r="G4443" s="872">
        <v>200.12</v>
      </c>
      <c r="J4443" s="840" t="s">
        <v>15822</v>
      </c>
      <c r="K4443" s="848">
        <f>IFERROR(VLOOKUP(J4443,REAJUSTE!A:AA,27,FALSE),"")</f>
        <v>1.0229999999999999</v>
      </c>
    </row>
    <row r="4444" spans="1:11" ht="15" x14ac:dyDescent="0.2">
      <c r="A4444" s="862">
        <v>4011453</v>
      </c>
      <c r="B4444" s="863" t="s">
        <v>9024</v>
      </c>
      <c r="C4444" s="862" t="s">
        <v>6</v>
      </c>
      <c r="D4444" s="802">
        <f t="shared" si="69"/>
        <v>139.41</v>
      </c>
      <c r="G4444" s="872">
        <v>136.28</v>
      </c>
      <c r="J4444" s="840" t="s">
        <v>15822</v>
      </c>
      <c r="K4444" s="848">
        <f>IFERROR(VLOOKUP(J4444,REAJUSTE!A:AA,27,FALSE),"")</f>
        <v>1.0229999999999999</v>
      </c>
    </row>
    <row r="4445" spans="1:11" ht="15" x14ac:dyDescent="0.2">
      <c r="A4445" s="862">
        <v>4011455</v>
      </c>
      <c r="B4445" s="863" t="s">
        <v>2711</v>
      </c>
      <c r="C4445" s="862" t="s">
        <v>6</v>
      </c>
      <c r="D4445" s="802">
        <f t="shared" si="69"/>
        <v>21.4</v>
      </c>
      <c r="G4445" s="872">
        <v>20.92</v>
      </c>
      <c r="J4445" s="840" t="s">
        <v>15822</v>
      </c>
      <c r="K4445" s="848">
        <f>IFERROR(VLOOKUP(J4445,REAJUSTE!A:AA,27,FALSE),"")</f>
        <v>1.0229999999999999</v>
      </c>
    </row>
    <row r="4446" spans="1:11" ht="15" x14ac:dyDescent="0.2">
      <c r="A4446" s="862">
        <v>4011459</v>
      </c>
      <c r="B4446" s="863" t="s">
        <v>2712</v>
      </c>
      <c r="C4446" s="862" t="s">
        <v>6</v>
      </c>
      <c r="D4446" s="802">
        <f t="shared" si="69"/>
        <v>207.88</v>
      </c>
      <c r="G4446" s="872">
        <v>203.21</v>
      </c>
      <c r="J4446" s="840" t="s">
        <v>15822</v>
      </c>
      <c r="K4446" s="848">
        <f>IFERROR(VLOOKUP(J4446,REAJUSTE!A:AA,27,FALSE),"")</f>
        <v>1.0229999999999999</v>
      </c>
    </row>
    <row r="4447" spans="1:11" ht="15" x14ac:dyDescent="0.2">
      <c r="A4447" s="862">
        <v>4011458</v>
      </c>
      <c r="B4447" s="863" t="s">
        <v>9025</v>
      </c>
      <c r="C4447" s="862" t="s">
        <v>6</v>
      </c>
      <c r="D4447" s="802">
        <f t="shared" si="69"/>
        <v>141.37</v>
      </c>
      <c r="G4447" s="872">
        <v>138.19999999999999</v>
      </c>
      <c r="J4447" s="840" t="s">
        <v>15822</v>
      </c>
      <c r="K4447" s="848">
        <f>IFERROR(VLOOKUP(J4447,REAJUSTE!A:AA,27,FALSE),"")</f>
        <v>1.0229999999999999</v>
      </c>
    </row>
    <row r="4448" spans="1:11" ht="15" x14ac:dyDescent="0.2">
      <c r="A4448" s="862">
        <v>4011463</v>
      </c>
      <c r="B4448" s="863" t="s">
        <v>2713</v>
      </c>
      <c r="C4448" s="862" t="s">
        <v>6</v>
      </c>
      <c r="D4448" s="802">
        <f t="shared" si="69"/>
        <v>206.99</v>
      </c>
      <c r="G4448" s="872">
        <v>202.34</v>
      </c>
      <c r="J4448" s="840" t="s">
        <v>15822</v>
      </c>
      <c r="K4448" s="848">
        <f>IFERROR(VLOOKUP(J4448,REAJUSTE!A:AA,27,FALSE),"")</f>
        <v>1.0229999999999999</v>
      </c>
    </row>
    <row r="4449" spans="1:11" ht="15" x14ac:dyDescent="0.2">
      <c r="A4449" s="862">
        <v>4011462</v>
      </c>
      <c r="B4449" s="863" t="s">
        <v>9026</v>
      </c>
      <c r="C4449" s="862" t="s">
        <v>6</v>
      </c>
      <c r="D4449" s="802">
        <f t="shared" si="69"/>
        <v>139.12</v>
      </c>
      <c r="G4449" s="872">
        <v>136</v>
      </c>
      <c r="J4449" s="840" t="s">
        <v>15822</v>
      </c>
      <c r="K4449" s="848">
        <f>IFERROR(VLOOKUP(J4449,REAJUSTE!A:AA,27,FALSE),"")</f>
        <v>1.0229999999999999</v>
      </c>
    </row>
    <row r="4450" spans="1:11" ht="15" x14ac:dyDescent="0.2">
      <c r="A4450" s="862">
        <v>4011464</v>
      </c>
      <c r="B4450" s="863" t="s">
        <v>2714</v>
      </c>
      <c r="C4450" s="862" t="s">
        <v>6</v>
      </c>
      <c r="D4450" s="802">
        <f t="shared" si="69"/>
        <v>21.4</v>
      </c>
      <c r="G4450" s="872">
        <v>20.92</v>
      </c>
      <c r="J4450" s="840" t="s">
        <v>15822</v>
      </c>
      <c r="K4450" s="848">
        <f>IFERROR(VLOOKUP(J4450,REAJUSTE!A:AA,27,FALSE),"")</f>
        <v>1.0229999999999999</v>
      </c>
    </row>
    <row r="4451" spans="1:11" ht="15" x14ac:dyDescent="0.2">
      <c r="A4451" s="862">
        <v>4011457</v>
      </c>
      <c r="B4451" s="863" t="s">
        <v>2715</v>
      </c>
      <c r="C4451" s="862" t="s">
        <v>6</v>
      </c>
      <c r="D4451" s="802">
        <f t="shared" si="69"/>
        <v>208.19</v>
      </c>
      <c r="G4451" s="872">
        <v>203.51</v>
      </c>
      <c r="J4451" s="840" t="s">
        <v>15822</v>
      </c>
      <c r="K4451" s="848">
        <f>IFERROR(VLOOKUP(J4451,REAJUSTE!A:AA,27,FALSE),"")</f>
        <v>1.0229999999999999</v>
      </c>
    </row>
    <row r="4452" spans="1:11" ht="15" x14ac:dyDescent="0.2">
      <c r="A4452" s="862">
        <v>4011456</v>
      </c>
      <c r="B4452" s="863" t="s">
        <v>9027</v>
      </c>
      <c r="C4452" s="862" t="s">
        <v>6</v>
      </c>
      <c r="D4452" s="802">
        <f t="shared" si="69"/>
        <v>139.62</v>
      </c>
      <c r="G4452" s="872">
        <v>136.49</v>
      </c>
      <c r="J4452" s="840" t="s">
        <v>15822</v>
      </c>
      <c r="K4452" s="848">
        <f>IFERROR(VLOOKUP(J4452,REAJUSTE!A:AA,27,FALSE),"")</f>
        <v>1.0229999999999999</v>
      </c>
    </row>
    <row r="4453" spans="1:11" ht="15" x14ac:dyDescent="0.2">
      <c r="A4453" s="862">
        <v>4011461</v>
      </c>
      <c r="B4453" s="863" t="s">
        <v>2716</v>
      </c>
      <c r="C4453" s="862" t="s">
        <v>6</v>
      </c>
      <c r="D4453" s="802">
        <f t="shared" si="69"/>
        <v>208.43</v>
      </c>
      <c r="G4453" s="872">
        <v>203.75</v>
      </c>
      <c r="J4453" s="840" t="s">
        <v>15822</v>
      </c>
      <c r="K4453" s="848">
        <f>IFERROR(VLOOKUP(J4453,REAJUSTE!A:AA,27,FALSE),"")</f>
        <v>1.0229999999999999</v>
      </c>
    </row>
    <row r="4454" spans="1:11" ht="15" x14ac:dyDescent="0.2">
      <c r="A4454" s="862">
        <v>4011460</v>
      </c>
      <c r="B4454" s="863" t="s">
        <v>9028</v>
      </c>
      <c r="C4454" s="862" t="s">
        <v>6</v>
      </c>
      <c r="D4454" s="802">
        <f t="shared" si="69"/>
        <v>141.62</v>
      </c>
      <c r="G4454" s="872">
        <v>138.44</v>
      </c>
      <c r="J4454" s="840" t="s">
        <v>15822</v>
      </c>
      <c r="K4454" s="848">
        <f>IFERROR(VLOOKUP(J4454,REAJUSTE!A:AA,27,FALSE),"")</f>
        <v>1.0229999999999999</v>
      </c>
    </row>
    <row r="4455" spans="1:11" ht="15" x14ac:dyDescent="0.2">
      <c r="A4455" s="862">
        <v>4011466</v>
      </c>
      <c r="B4455" s="863" t="s">
        <v>2717</v>
      </c>
      <c r="C4455" s="862" t="s">
        <v>6</v>
      </c>
      <c r="D4455" s="802">
        <f t="shared" si="69"/>
        <v>209.97</v>
      </c>
      <c r="G4455" s="872">
        <v>205.25</v>
      </c>
      <c r="J4455" s="840" t="s">
        <v>15822</v>
      </c>
      <c r="K4455" s="848">
        <f>IFERROR(VLOOKUP(J4455,REAJUSTE!A:AA,27,FALSE),"")</f>
        <v>1.0229999999999999</v>
      </c>
    </row>
    <row r="4456" spans="1:11" ht="15" x14ac:dyDescent="0.2">
      <c r="A4456" s="862">
        <v>4011465</v>
      </c>
      <c r="B4456" s="863" t="s">
        <v>9029</v>
      </c>
      <c r="C4456" s="862" t="s">
        <v>6</v>
      </c>
      <c r="D4456" s="802">
        <f t="shared" si="69"/>
        <v>142.71</v>
      </c>
      <c r="G4456" s="872">
        <v>139.51</v>
      </c>
      <c r="J4456" s="840" t="s">
        <v>15822</v>
      </c>
      <c r="K4456" s="848">
        <f>IFERROR(VLOOKUP(J4456,REAJUSTE!A:AA,27,FALSE),"")</f>
        <v>1.0229999999999999</v>
      </c>
    </row>
    <row r="4457" spans="1:11" ht="15" x14ac:dyDescent="0.2">
      <c r="A4457" s="862">
        <v>4011469</v>
      </c>
      <c r="B4457" s="863" t="s">
        <v>2718</v>
      </c>
      <c r="C4457" s="862" t="s">
        <v>6</v>
      </c>
      <c r="D4457" s="802">
        <f t="shared" si="69"/>
        <v>244.92</v>
      </c>
      <c r="G4457" s="872">
        <v>239.42</v>
      </c>
      <c r="J4457" s="840" t="s">
        <v>15822</v>
      </c>
      <c r="K4457" s="848">
        <f>IFERROR(VLOOKUP(J4457,REAJUSTE!A:AA,27,FALSE),"")</f>
        <v>1.0229999999999999</v>
      </c>
    </row>
    <row r="4458" spans="1:11" ht="15" x14ac:dyDescent="0.2">
      <c r="A4458" s="862">
        <v>4011473</v>
      </c>
      <c r="B4458" s="863" t="s">
        <v>2719</v>
      </c>
      <c r="C4458" s="862" t="s">
        <v>6</v>
      </c>
      <c r="D4458" s="802">
        <f t="shared" si="69"/>
        <v>192.87</v>
      </c>
      <c r="G4458" s="872">
        <v>188.54</v>
      </c>
      <c r="J4458" s="840" t="s">
        <v>15822</v>
      </c>
      <c r="K4458" s="848">
        <f>IFERROR(VLOOKUP(J4458,REAJUSTE!A:AA,27,FALSE),"")</f>
        <v>1.0229999999999999</v>
      </c>
    </row>
    <row r="4459" spans="1:11" ht="15" x14ac:dyDescent="0.2">
      <c r="A4459" s="862">
        <v>4011470</v>
      </c>
      <c r="B4459" s="863" t="s">
        <v>2720</v>
      </c>
      <c r="C4459" s="862" t="s">
        <v>6</v>
      </c>
      <c r="D4459" s="802">
        <f t="shared" si="69"/>
        <v>247.46</v>
      </c>
      <c r="G4459" s="872">
        <v>241.9</v>
      </c>
      <c r="J4459" s="840" t="s">
        <v>15822</v>
      </c>
      <c r="K4459" s="848">
        <f>IFERROR(VLOOKUP(J4459,REAJUSTE!A:AA,27,FALSE),"")</f>
        <v>1.0229999999999999</v>
      </c>
    </row>
    <row r="4460" spans="1:11" ht="15" x14ac:dyDescent="0.2">
      <c r="A4460" s="862">
        <v>4011474</v>
      </c>
      <c r="B4460" s="863" t="s">
        <v>2721</v>
      </c>
      <c r="C4460" s="862" t="s">
        <v>6</v>
      </c>
      <c r="D4460" s="802">
        <f t="shared" si="69"/>
        <v>196.35</v>
      </c>
      <c r="G4460" s="872">
        <v>191.94</v>
      </c>
      <c r="J4460" s="840" t="s">
        <v>15822</v>
      </c>
      <c r="K4460" s="848">
        <f>IFERROR(VLOOKUP(J4460,REAJUSTE!A:AA,27,FALSE),"")</f>
        <v>1.0229999999999999</v>
      </c>
    </row>
    <row r="4461" spans="1:11" ht="15" x14ac:dyDescent="0.2">
      <c r="A4461" s="862">
        <v>4011471</v>
      </c>
      <c r="B4461" s="863" t="s">
        <v>2722</v>
      </c>
      <c r="C4461" s="862" t="s">
        <v>6</v>
      </c>
      <c r="D4461" s="802">
        <f t="shared" si="69"/>
        <v>245.52</v>
      </c>
      <c r="G4461" s="872">
        <v>240</v>
      </c>
      <c r="J4461" s="840" t="s">
        <v>15822</v>
      </c>
      <c r="K4461" s="848">
        <f>IFERROR(VLOOKUP(J4461,REAJUSTE!A:AA,27,FALSE),"")</f>
        <v>1.0229999999999999</v>
      </c>
    </row>
    <row r="4462" spans="1:11" ht="15" x14ac:dyDescent="0.2">
      <c r="A4462" s="862">
        <v>4011475</v>
      </c>
      <c r="B4462" s="863" t="s">
        <v>2723</v>
      </c>
      <c r="C4462" s="862" t="s">
        <v>6</v>
      </c>
      <c r="D4462" s="802">
        <f t="shared" si="69"/>
        <v>198.08</v>
      </c>
      <c r="G4462" s="872">
        <v>193.63</v>
      </c>
      <c r="J4462" s="840" t="s">
        <v>15822</v>
      </c>
      <c r="K4462" s="848">
        <f>IFERROR(VLOOKUP(J4462,REAJUSTE!A:AA,27,FALSE),"")</f>
        <v>1.0229999999999999</v>
      </c>
    </row>
    <row r="4463" spans="1:11" ht="15" x14ac:dyDescent="0.2">
      <c r="A4463" s="862">
        <v>4011472</v>
      </c>
      <c r="B4463" s="863" t="s">
        <v>2724</v>
      </c>
      <c r="C4463" s="862" t="s">
        <v>6</v>
      </c>
      <c r="D4463" s="802">
        <f t="shared" si="69"/>
        <v>249</v>
      </c>
      <c r="G4463" s="872">
        <v>243.41</v>
      </c>
      <c r="J4463" s="840" t="s">
        <v>15822</v>
      </c>
      <c r="K4463" s="848">
        <f>IFERROR(VLOOKUP(J4463,REAJUSTE!A:AA,27,FALSE),"")</f>
        <v>1.0229999999999999</v>
      </c>
    </row>
    <row r="4464" spans="1:11" ht="15" x14ac:dyDescent="0.2">
      <c r="A4464" s="862">
        <v>4011476</v>
      </c>
      <c r="B4464" s="863" t="s">
        <v>2725</v>
      </c>
      <c r="C4464" s="862" t="s">
        <v>6</v>
      </c>
      <c r="D4464" s="802">
        <f t="shared" si="69"/>
        <v>192.74</v>
      </c>
      <c r="G4464" s="872">
        <v>188.41</v>
      </c>
      <c r="J4464" s="840" t="s">
        <v>15822</v>
      </c>
      <c r="K4464" s="848">
        <f>IFERROR(VLOOKUP(J4464,REAJUSTE!A:AA,27,FALSE),"")</f>
        <v>1.0229999999999999</v>
      </c>
    </row>
    <row r="4465" spans="1:11" ht="15" x14ac:dyDescent="0.2">
      <c r="A4465" s="862">
        <v>4011478</v>
      </c>
      <c r="B4465" s="863" t="s">
        <v>2726</v>
      </c>
      <c r="C4465" s="862" t="s">
        <v>6</v>
      </c>
      <c r="D4465" s="802">
        <f t="shared" si="69"/>
        <v>185.61</v>
      </c>
      <c r="G4465" s="872">
        <v>181.44</v>
      </c>
      <c r="J4465" s="840" t="s">
        <v>15822</v>
      </c>
      <c r="K4465" s="848">
        <f>IFERROR(VLOOKUP(J4465,REAJUSTE!A:AA,27,FALSE),"")</f>
        <v>1.0229999999999999</v>
      </c>
    </row>
    <row r="4466" spans="1:11" ht="15" x14ac:dyDescent="0.2">
      <c r="A4466" s="862">
        <v>4011477</v>
      </c>
      <c r="B4466" s="863" t="s">
        <v>2727</v>
      </c>
      <c r="C4466" s="862" t="s">
        <v>6</v>
      </c>
      <c r="D4466" s="802">
        <f t="shared" si="69"/>
        <v>147.05000000000001</v>
      </c>
      <c r="G4466" s="872">
        <v>143.75</v>
      </c>
      <c r="J4466" s="840" t="s">
        <v>15822</v>
      </c>
      <c r="K4466" s="848">
        <f>IFERROR(VLOOKUP(J4466,REAJUSTE!A:AA,27,FALSE),"")</f>
        <v>1.0229999999999999</v>
      </c>
    </row>
    <row r="4467" spans="1:11" ht="15" x14ac:dyDescent="0.2">
      <c r="A4467" s="862">
        <v>4011539</v>
      </c>
      <c r="B4467" s="863" t="s">
        <v>15513</v>
      </c>
      <c r="C4467" s="862" t="s">
        <v>2029</v>
      </c>
      <c r="D4467" s="802">
        <f t="shared" si="69"/>
        <v>0.21</v>
      </c>
      <c r="G4467" s="872">
        <v>0.21</v>
      </c>
      <c r="J4467" s="840" t="s">
        <v>15822</v>
      </c>
      <c r="K4467" s="848">
        <f>IFERROR(VLOOKUP(J4467,REAJUSTE!A:AA,27,FALSE),"")</f>
        <v>1.0229999999999999</v>
      </c>
    </row>
    <row r="4468" spans="1:11" ht="15" x14ac:dyDescent="0.2">
      <c r="A4468" s="862">
        <v>4011538</v>
      </c>
      <c r="B4468" s="863" t="s">
        <v>9030</v>
      </c>
      <c r="C4468" s="862" t="s">
        <v>2029</v>
      </c>
      <c r="D4468" s="802">
        <f t="shared" si="69"/>
        <v>0.32</v>
      </c>
      <c r="G4468" s="872">
        <v>0.32</v>
      </c>
      <c r="J4468" s="840" t="s">
        <v>15822</v>
      </c>
      <c r="K4468" s="848">
        <f>IFERROR(VLOOKUP(J4468,REAJUSTE!A:AA,27,FALSE),"")</f>
        <v>1.0229999999999999</v>
      </c>
    </row>
    <row r="4469" spans="1:11" ht="15" x14ac:dyDescent="0.2">
      <c r="A4469" s="862">
        <v>4016096</v>
      </c>
      <c r="B4469" s="863" t="s">
        <v>9031</v>
      </c>
      <c r="C4469" s="862" t="s">
        <v>61</v>
      </c>
      <c r="D4469" s="802">
        <f t="shared" si="69"/>
        <v>1.41</v>
      </c>
      <c r="G4469" s="872">
        <v>1.38</v>
      </c>
      <c r="J4469" s="840" t="s">
        <v>15822</v>
      </c>
      <c r="K4469" s="848">
        <f>IFERROR(VLOOKUP(J4469,REAJUSTE!A:AA,27,FALSE),"")</f>
        <v>1.0229999999999999</v>
      </c>
    </row>
    <row r="4470" spans="1:11" ht="15" x14ac:dyDescent="0.2">
      <c r="A4470" s="862">
        <v>4016008</v>
      </c>
      <c r="B4470" s="863" t="s">
        <v>9032</v>
      </c>
      <c r="C4470" s="862" t="s">
        <v>61</v>
      </c>
      <c r="D4470" s="802">
        <f t="shared" si="69"/>
        <v>4.5599999999999996</v>
      </c>
      <c r="G4470" s="872">
        <v>4.46</v>
      </c>
      <c r="J4470" s="840" t="s">
        <v>15822</v>
      </c>
      <c r="K4470" s="848">
        <f>IFERROR(VLOOKUP(J4470,REAJUSTE!A:AA,27,FALSE),"")</f>
        <v>1.0229999999999999</v>
      </c>
    </row>
    <row r="4471" spans="1:11" ht="15" x14ac:dyDescent="0.2">
      <c r="A4471" s="862">
        <v>4016007</v>
      </c>
      <c r="B4471" s="863" t="s">
        <v>9033</v>
      </c>
      <c r="C4471" s="862" t="s">
        <v>61</v>
      </c>
      <c r="D4471" s="802">
        <f t="shared" si="69"/>
        <v>5.18</v>
      </c>
      <c r="G4471" s="872">
        <v>5.07</v>
      </c>
      <c r="J4471" s="840" t="s">
        <v>15822</v>
      </c>
      <c r="K4471" s="848">
        <f>IFERROR(VLOOKUP(J4471,REAJUSTE!A:AA,27,FALSE),"")</f>
        <v>1.0229999999999999</v>
      </c>
    </row>
    <row r="4472" spans="1:11" ht="15" x14ac:dyDescent="0.2">
      <c r="A4472" s="862">
        <v>4015612</v>
      </c>
      <c r="B4472" s="863" t="s">
        <v>2846</v>
      </c>
      <c r="C4472" s="862" t="s">
        <v>61</v>
      </c>
      <c r="D4472" s="802">
        <f t="shared" si="69"/>
        <v>12.67</v>
      </c>
      <c r="G4472" s="872">
        <v>12.39</v>
      </c>
      <c r="J4472" s="840" t="s">
        <v>15822</v>
      </c>
      <c r="K4472" s="848">
        <f>IFERROR(VLOOKUP(J4472,REAJUSTE!A:AA,27,FALSE),"")</f>
        <v>1.0229999999999999</v>
      </c>
    </row>
    <row r="4473" spans="1:11" ht="18" x14ac:dyDescent="0.2">
      <c r="A4473" s="862">
        <v>4011562</v>
      </c>
      <c r="B4473" s="863" t="s">
        <v>9034</v>
      </c>
      <c r="C4473" s="862" t="s">
        <v>2029</v>
      </c>
      <c r="D4473" s="802">
        <f t="shared" si="69"/>
        <v>36.340000000000003</v>
      </c>
      <c r="G4473" s="872">
        <v>35.53</v>
      </c>
      <c r="J4473" s="840" t="s">
        <v>15822</v>
      </c>
      <c r="K4473" s="848">
        <f>IFERROR(VLOOKUP(J4473,REAJUSTE!A:AA,27,FALSE),"")</f>
        <v>1.0229999999999999</v>
      </c>
    </row>
    <row r="4474" spans="1:11" ht="15" x14ac:dyDescent="0.2">
      <c r="A4474" s="862">
        <v>4011351</v>
      </c>
      <c r="B4474" s="863" t="s">
        <v>2728</v>
      </c>
      <c r="C4474" s="862" t="s">
        <v>2029</v>
      </c>
      <c r="D4474" s="802">
        <f t="shared" si="69"/>
        <v>0.37</v>
      </c>
      <c r="G4474" s="872">
        <v>0.37</v>
      </c>
      <c r="J4474" s="840" t="s">
        <v>15822</v>
      </c>
      <c r="K4474" s="848">
        <f>IFERROR(VLOOKUP(J4474,REAJUSTE!A:AA,27,FALSE),"")</f>
        <v>1.0229999999999999</v>
      </c>
    </row>
    <row r="4475" spans="1:11" ht="15" x14ac:dyDescent="0.2">
      <c r="A4475" s="862">
        <v>4011352</v>
      </c>
      <c r="B4475" s="863" t="s">
        <v>2729</v>
      </c>
      <c r="C4475" s="862" t="s">
        <v>2029</v>
      </c>
      <c r="D4475" s="802">
        <f t="shared" si="69"/>
        <v>0.4</v>
      </c>
      <c r="G4475" s="872">
        <v>0.4</v>
      </c>
      <c r="J4475" s="840" t="s">
        <v>15822</v>
      </c>
      <c r="K4475" s="848">
        <f>IFERROR(VLOOKUP(J4475,REAJUSTE!A:AA,27,FALSE),"")</f>
        <v>1.0229999999999999</v>
      </c>
    </row>
    <row r="4476" spans="1:11" ht="15" x14ac:dyDescent="0.2">
      <c r="A4476" s="862">
        <v>4011402</v>
      </c>
      <c r="B4476" s="863" t="s">
        <v>2730</v>
      </c>
      <c r="C4476" s="862" t="s">
        <v>2029</v>
      </c>
      <c r="D4476" s="802">
        <f t="shared" si="69"/>
        <v>0.87</v>
      </c>
      <c r="G4476" s="872">
        <v>0.86</v>
      </c>
      <c r="J4476" s="840" t="s">
        <v>15822</v>
      </c>
      <c r="K4476" s="848">
        <f>IFERROR(VLOOKUP(J4476,REAJUSTE!A:AA,27,FALSE),"")</f>
        <v>1.0229999999999999</v>
      </c>
    </row>
    <row r="4477" spans="1:11" ht="15" x14ac:dyDescent="0.2">
      <c r="A4477" s="862">
        <v>4011401</v>
      </c>
      <c r="B4477" s="863" t="s">
        <v>2731</v>
      </c>
      <c r="C4477" s="862" t="s">
        <v>2029</v>
      </c>
      <c r="D4477" s="802">
        <f t="shared" si="69"/>
        <v>0.61</v>
      </c>
      <c r="G4477" s="872">
        <v>0.6</v>
      </c>
      <c r="J4477" s="840" t="s">
        <v>15822</v>
      </c>
      <c r="K4477" s="848">
        <f>IFERROR(VLOOKUP(J4477,REAJUSTE!A:AA,27,FALSE),"")</f>
        <v>1.0229999999999999</v>
      </c>
    </row>
    <row r="4478" spans="1:11" ht="15" x14ac:dyDescent="0.2">
      <c r="A4478" s="862">
        <v>4011404</v>
      </c>
      <c r="B4478" s="863" t="s">
        <v>2732</v>
      </c>
      <c r="C4478" s="862" t="s">
        <v>2029</v>
      </c>
      <c r="D4478" s="802">
        <f t="shared" si="69"/>
        <v>0.62</v>
      </c>
      <c r="G4478" s="872">
        <v>0.61</v>
      </c>
      <c r="J4478" s="840" t="s">
        <v>15822</v>
      </c>
      <c r="K4478" s="848">
        <f>IFERROR(VLOOKUP(J4478,REAJUSTE!A:AA,27,FALSE),"")</f>
        <v>1.0229999999999999</v>
      </c>
    </row>
    <row r="4479" spans="1:11" ht="15" x14ac:dyDescent="0.2">
      <c r="A4479" s="862">
        <v>4011403</v>
      </c>
      <c r="B4479" s="863" t="s">
        <v>2733</v>
      </c>
      <c r="C4479" s="862" t="s">
        <v>2029</v>
      </c>
      <c r="D4479" s="802">
        <f t="shared" si="69"/>
        <v>0.41</v>
      </c>
      <c r="G4479" s="872">
        <v>0.41</v>
      </c>
      <c r="J4479" s="840" t="s">
        <v>15822</v>
      </c>
      <c r="K4479" s="848">
        <f>IFERROR(VLOOKUP(J4479,REAJUSTE!A:AA,27,FALSE),"")</f>
        <v>1.0229999999999999</v>
      </c>
    </row>
    <row r="4480" spans="1:11" ht="15" x14ac:dyDescent="0.2">
      <c r="A4480" s="862">
        <v>4011406</v>
      </c>
      <c r="B4480" s="863" t="s">
        <v>2734</v>
      </c>
      <c r="C4480" s="862" t="s">
        <v>2029</v>
      </c>
      <c r="D4480" s="802">
        <f t="shared" si="69"/>
        <v>1.1399999999999999</v>
      </c>
      <c r="G4480" s="872">
        <v>1.1200000000000001</v>
      </c>
      <c r="J4480" s="840" t="s">
        <v>15822</v>
      </c>
      <c r="K4480" s="848">
        <f>IFERROR(VLOOKUP(J4480,REAJUSTE!A:AA,27,FALSE),"")</f>
        <v>1.0229999999999999</v>
      </c>
    </row>
    <row r="4481" spans="1:11" ht="15" x14ac:dyDescent="0.2">
      <c r="A4481" s="862">
        <v>4011405</v>
      </c>
      <c r="B4481" s="863" t="s">
        <v>2735</v>
      </c>
      <c r="C4481" s="862" t="s">
        <v>2029</v>
      </c>
      <c r="D4481" s="802">
        <f t="shared" si="69"/>
        <v>0.79</v>
      </c>
      <c r="G4481" s="872">
        <v>0.78</v>
      </c>
      <c r="J4481" s="840" t="s">
        <v>15822</v>
      </c>
      <c r="K4481" s="848">
        <f>IFERROR(VLOOKUP(J4481,REAJUSTE!A:AA,27,FALSE),"")</f>
        <v>1.0229999999999999</v>
      </c>
    </row>
    <row r="4482" spans="1:11" ht="15" x14ac:dyDescent="0.2">
      <c r="A4482" s="862">
        <v>4011392</v>
      </c>
      <c r="B4482" s="863" t="s">
        <v>2736</v>
      </c>
      <c r="C4482" s="862" t="s">
        <v>61</v>
      </c>
      <c r="D4482" s="802">
        <f t="shared" si="69"/>
        <v>238.19</v>
      </c>
      <c r="G4482" s="872">
        <v>232.84</v>
      </c>
      <c r="J4482" s="840" t="s">
        <v>15822</v>
      </c>
      <c r="K4482" s="848">
        <f>IFERROR(VLOOKUP(J4482,REAJUSTE!A:AA,27,FALSE),"")</f>
        <v>1.0229999999999999</v>
      </c>
    </row>
    <row r="4483" spans="1:11" ht="15" x14ac:dyDescent="0.2">
      <c r="A4483" s="862">
        <v>4011391</v>
      </c>
      <c r="B4483" s="863" t="s">
        <v>2737</v>
      </c>
      <c r="C4483" s="862" t="s">
        <v>61</v>
      </c>
      <c r="D4483" s="802">
        <f t="shared" si="69"/>
        <v>130.25</v>
      </c>
      <c r="G4483" s="872">
        <v>127.33</v>
      </c>
      <c r="J4483" s="840" t="s">
        <v>15822</v>
      </c>
      <c r="K4483" s="848">
        <f>IFERROR(VLOOKUP(J4483,REAJUSTE!A:AA,27,FALSE),"")</f>
        <v>1.0229999999999999</v>
      </c>
    </row>
    <row r="4484" spans="1:11" ht="15" x14ac:dyDescent="0.2">
      <c r="A4484" s="862">
        <v>4011394</v>
      </c>
      <c r="B4484" s="863" t="s">
        <v>2738</v>
      </c>
      <c r="C4484" s="862" t="s">
        <v>61</v>
      </c>
      <c r="D4484" s="802">
        <f t="shared" si="69"/>
        <v>238.87</v>
      </c>
      <c r="G4484" s="872">
        <v>233.5</v>
      </c>
      <c r="J4484" s="840" t="s">
        <v>15822</v>
      </c>
      <c r="K4484" s="848">
        <f>IFERROR(VLOOKUP(J4484,REAJUSTE!A:AA,27,FALSE),"")</f>
        <v>1.0229999999999999</v>
      </c>
    </row>
    <row r="4485" spans="1:11" ht="15" x14ac:dyDescent="0.2">
      <c r="A4485" s="862">
        <v>4011393</v>
      </c>
      <c r="B4485" s="863" t="s">
        <v>2739</v>
      </c>
      <c r="C4485" s="862" t="s">
        <v>61</v>
      </c>
      <c r="D4485" s="802">
        <f t="shared" si="69"/>
        <v>130.88</v>
      </c>
      <c r="G4485" s="872">
        <v>127.94</v>
      </c>
      <c r="J4485" s="840" t="s">
        <v>15822</v>
      </c>
      <c r="K4485" s="848">
        <f>IFERROR(VLOOKUP(J4485,REAJUSTE!A:AA,27,FALSE),"")</f>
        <v>1.0229999999999999</v>
      </c>
    </row>
    <row r="4486" spans="1:11" ht="15" x14ac:dyDescent="0.2">
      <c r="A4486" s="862">
        <v>4011396</v>
      </c>
      <c r="B4486" s="863" t="s">
        <v>2740</v>
      </c>
      <c r="C4486" s="862" t="s">
        <v>61</v>
      </c>
      <c r="D4486" s="802">
        <f t="shared" si="69"/>
        <v>249.47</v>
      </c>
      <c r="G4486" s="872">
        <v>243.87</v>
      </c>
      <c r="J4486" s="840" t="s">
        <v>15822</v>
      </c>
      <c r="K4486" s="848">
        <f>IFERROR(VLOOKUP(J4486,REAJUSTE!A:AA,27,FALSE),"")</f>
        <v>1.0229999999999999</v>
      </c>
    </row>
    <row r="4487" spans="1:11" ht="15" x14ac:dyDescent="0.2">
      <c r="A4487" s="862">
        <v>4011395</v>
      </c>
      <c r="B4487" s="863" t="s">
        <v>2741</v>
      </c>
      <c r="C4487" s="862" t="s">
        <v>61</v>
      </c>
      <c r="D4487" s="802">
        <f t="shared" si="69"/>
        <v>131.58000000000001</v>
      </c>
      <c r="G4487" s="872">
        <v>128.63</v>
      </c>
      <c r="J4487" s="840" t="s">
        <v>15822</v>
      </c>
      <c r="K4487" s="848">
        <f>IFERROR(VLOOKUP(J4487,REAJUSTE!A:AA,27,FALSE),"")</f>
        <v>1.0229999999999999</v>
      </c>
    </row>
    <row r="4488" spans="1:11" ht="15" x14ac:dyDescent="0.2">
      <c r="A4488" s="862">
        <v>4011398</v>
      </c>
      <c r="B4488" s="863" t="s">
        <v>2742</v>
      </c>
      <c r="C4488" s="862" t="s">
        <v>61</v>
      </c>
      <c r="D4488" s="802">
        <f t="shared" si="69"/>
        <v>253.42</v>
      </c>
      <c r="G4488" s="872">
        <v>247.73</v>
      </c>
      <c r="J4488" s="840" t="s">
        <v>15822</v>
      </c>
      <c r="K4488" s="848">
        <f>IFERROR(VLOOKUP(J4488,REAJUSTE!A:AA,27,FALSE),"")</f>
        <v>1.0229999999999999</v>
      </c>
    </row>
    <row r="4489" spans="1:11" ht="15" x14ac:dyDescent="0.2">
      <c r="A4489" s="862">
        <v>4011397</v>
      </c>
      <c r="B4489" s="863" t="s">
        <v>2743</v>
      </c>
      <c r="C4489" s="862" t="s">
        <v>61</v>
      </c>
      <c r="D4489" s="802">
        <f t="shared" si="69"/>
        <v>131.86000000000001</v>
      </c>
      <c r="G4489" s="872">
        <v>128.9</v>
      </c>
      <c r="J4489" s="840" t="s">
        <v>15822</v>
      </c>
      <c r="K4489" s="848">
        <f>IFERROR(VLOOKUP(J4489,REAJUSTE!A:AA,27,FALSE),"")</f>
        <v>1.0229999999999999</v>
      </c>
    </row>
    <row r="4490" spans="1:11" ht="15" x14ac:dyDescent="0.2">
      <c r="A4490" s="862">
        <v>4011400</v>
      </c>
      <c r="B4490" s="863" t="s">
        <v>9035</v>
      </c>
      <c r="C4490" s="862" t="s">
        <v>61</v>
      </c>
      <c r="D4490" s="802">
        <f t="shared" si="69"/>
        <v>253.79</v>
      </c>
      <c r="G4490" s="872">
        <v>248.09</v>
      </c>
      <c r="J4490" s="840" t="s">
        <v>15822</v>
      </c>
      <c r="K4490" s="848">
        <f>IFERROR(VLOOKUP(J4490,REAJUSTE!A:AA,27,FALSE),"")</f>
        <v>1.0229999999999999</v>
      </c>
    </row>
    <row r="4491" spans="1:11" ht="15" x14ac:dyDescent="0.2">
      <c r="A4491" s="862">
        <v>4011399</v>
      </c>
      <c r="B4491" s="863" t="s">
        <v>9036</v>
      </c>
      <c r="C4491" s="862" t="s">
        <v>61</v>
      </c>
      <c r="D4491" s="802">
        <f t="shared" ref="D4491:D4554" si="70">TRUNC(G4491*K4491,2)</f>
        <v>149.91999999999999</v>
      </c>
      <c r="G4491" s="872">
        <v>146.55000000000001</v>
      </c>
      <c r="J4491" s="840" t="s">
        <v>15822</v>
      </c>
      <c r="K4491" s="848">
        <f>IFERROR(VLOOKUP(J4491,REAJUSTE!A:AA,27,FALSE),"")</f>
        <v>1.0229999999999999</v>
      </c>
    </row>
    <row r="4492" spans="1:11" ht="15" x14ac:dyDescent="0.2">
      <c r="A4492" s="862">
        <v>4011490</v>
      </c>
      <c r="B4492" s="863" t="s">
        <v>9037</v>
      </c>
      <c r="C4492" s="862" t="s">
        <v>2029</v>
      </c>
      <c r="D4492" s="802">
        <f t="shared" si="70"/>
        <v>5.49</v>
      </c>
      <c r="G4492" s="872">
        <v>5.37</v>
      </c>
      <c r="J4492" s="840" t="s">
        <v>15822</v>
      </c>
      <c r="K4492" s="848">
        <f>IFERROR(VLOOKUP(J4492,REAJUSTE!A:AA,27,FALSE),"")</f>
        <v>1.0229999999999999</v>
      </c>
    </row>
    <row r="4493" spans="1:11" ht="18" x14ac:dyDescent="0.2">
      <c r="A4493" s="862">
        <v>4011536</v>
      </c>
      <c r="B4493" s="863" t="s">
        <v>9038</v>
      </c>
      <c r="C4493" s="862" t="s">
        <v>2029</v>
      </c>
      <c r="D4493" s="802">
        <f t="shared" si="70"/>
        <v>1.74</v>
      </c>
      <c r="G4493" s="872">
        <v>1.71</v>
      </c>
      <c r="J4493" s="840" t="s">
        <v>15822</v>
      </c>
      <c r="K4493" s="848">
        <f>IFERROR(VLOOKUP(J4493,REAJUSTE!A:AA,27,FALSE),"")</f>
        <v>1.0229999999999999</v>
      </c>
    </row>
    <row r="4494" spans="1:11" ht="15" x14ac:dyDescent="0.2">
      <c r="A4494" s="862">
        <v>4011415</v>
      </c>
      <c r="B4494" s="863" t="s">
        <v>9039</v>
      </c>
      <c r="C4494" s="862" t="s">
        <v>6</v>
      </c>
      <c r="D4494" s="802">
        <f t="shared" si="70"/>
        <v>186.74</v>
      </c>
      <c r="G4494" s="872">
        <v>182.55</v>
      </c>
      <c r="J4494" s="840" t="s">
        <v>15822</v>
      </c>
      <c r="K4494" s="848">
        <f>IFERROR(VLOOKUP(J4494,REAJUSTE!A:AA,27,FALSE),"")</f>
        <v>1.0229999999999999</v>
      </c>
    </row>
    <row r="4495" spans="1:11" ht="15" x14ac:dyDescent="0.2">
      <c r="A4495" s="862">
        <v>4011416</v>
      </c>
      <c r="B4495" s="863" t="s">
        <v>2744</v>
      </c>
      <c r="C4495" s="862" t="s">
        <v>6</v>
      </c>
      <c r="D4495" s="802">
        <f t="shared" si="70"/>
        <v>143.52000000000001</v>
      </c>
      <c r="G4495" s="872">
        <v>140.30000000000001</v>
      </c>
      <c r="J4495" s="840" t="s">
        <v>15822</v>
      </c>
      <c r="K4495" s="848">
        <f>IFERROR(VLOOKUP(J4495,REAJUSTE!A:AA,27,FALSE),"")</f>
        <v>1.0229999999999999</v>
      </c>
    </row>
    <row r="4496" spans="1:11" ht="18" x14ac:dyDescent="0.2">
      <c r="A4496" s="862">
        <v>4011408</v>
      </c>
      <c r="B4496" s="863" t="s">
        <v>9040</v>
      </c>
      <c r="C4496" s="862" t="s">
        <v>2029</v>
      </c>
      <c r="D4496" s="802">
        <f t="shared" si="70"/>
        <v>2.36</v>
      </c>
      <c r="G4496" s="872">
        <v>2.31</v>
      </c>
      <c r="J4496" s="840" t="s">
        <v>15822</v>
      </c>
      <c r="K4496" s="848">
        <f>IFERROR(VLOOKUP(J4496,REAJUSTE!A:AA,27,FALSE),"")</f>
        <v>1.0229999999999999</v>
      </c>
    </row>
    <row r="4497" spans="1:11" ht="18" x14ac:dyDescent="0.2">
      <c r="A4497" s="862">
        <v>4011407</v>
      </c>
      <c r="B4497" s="863" t="s">
        <v>9041</v>
      </c>
      <c r="C4497" s="862" t="s">
        <v>2029</v>
      </c>
      <c r="D4497" s="802">
        <f t="shared" si="70"/>
        <v>1.81</v>
      </c>
      <c r="G4497" s="872">
        <v>1.77</v>
      </c>
      <c r="J4497" s="840" t="s">
        <v>15822</v>
      </c>
      <c r="K4497" s="848">
        <f>IFERROR(VLOOKUP(J4497,REAJUSTE!A:AA,27,FALSE),"")</f>
        <v>1.0229999999999999</v>
      </c>
    </row>
    <row r="4498" spans="1:11" ht="18" x14ac:dyDescent="0.2">
      <c r="A4498" s="862">
        <v>4011410</v>
      </c>
      <c r="B4498" s="863" t="s">
        <v>9042</v>
      </c>
      <c r="C4498" s="862" t="s">
        <v>2029</v>
      </c>
      <c r="D4498" s="802">
        <f t="shared" si="70"/>
        <v>4.59</v>
      </c>
      <c r="G4498" s="872">
        <v>4.49</v>
      </c>
      <c r="J4498" s="840" t="s">
        <v>15822</v>
      </c>
      <c r="K4498" s="848">
        <f>IFERROR(VLOOKUP(J4498,REAJUSTE!A:AA,27,FALSE),"")</f>
        <v>1.0229999999999999</v>
      </c>
    </row>
    <row r="4499" spans="1:11" ht="18" x14ac:dyDescent="0.2">
      <c r="A4499" s="862">
        <v>4011409</v>
      </c>
      <c r="B4499" s="863" t="s">
        <v>9043</v>
      </c>
      <c r="C4499" s="862" t="s">
        <v>2029</v>
      </c>
      <c r="D4499" s="802">
        <f t="shared" si="70"/>
        <v>3.53</v>
      </c>
      <c r="G4499" s="872">
        <v>3.46</v>
      </c>
      <c r="J4499" s="840" t="s">
        <v>15822</v>
      </c>
      <c r="K4499" s="848">
        <f>IFERROR(VLOOKUP(J4499,REAJUSTE!A:AA,27,FALSE),"")</f>
        <v>1.0229999999999999</v>
      </c>
    </row>
    <row r="4500" spans="1:11" ht="18" x14ac:dyDescent="0.2">
      <c r="A4500" s="862">
        <v>4011412</v>
      </c>
      <c r="B4500" s="863" t="s">
        <v>9044</v>
      </c>
      <c r="C4500" s="862" t="s">
        <v>2029</v>
      </c>
      <c r="D4500" s="802">
        <f t="shared" si="70"/>
        <v>6.12</v>
      </c>
      <c r="G4500" s="872">
        <v>5.99</v>
      </c>
      <c r="J4500" s="840" t="s">
        <v>15822</v>
      </c>
      <c r="K4500" s="848">
        <f>IFERROR(VLOOKUP(J4500,REAJUSTE!A:AA,27,FALSE),"")</f>
        <v>1.0229999999999999</v>
      </c>
    </row>
    <row r="4501" spans="1:11" ht="18" x14ac:dyDescent="0.2">
      <c r="A4501" s="862">
        <v>4011411</v>
      </c>
      <c r="B4501" s="863" t="s">
        <v>9045</v>
      </c>
      <c r="C4501" s="862" t="s">
        <v>2029</v>
      </c>
      <c r="D4501" s="802">
        <f t="shared" si="70"/>
        <v>4.71</v>
      </c>
      <c r="G4501" s="872">
        <v>4.6100000000000003</v>
      </c>
      <c r="J4501" s="840" t="s">
        <v>15822</v>
      </c>
      <c r="K4501" s="848">
        <f>IFERROR(VLOOKUP(J4501,REAJUSTE!A:AA,27,FALSE),"")</f>
        <v>1.0229999999999999</v>
      </c>
    </row>
    <row r="4502" spans="1:11" ht="15" x14ac:dyDescent="0.2">
      <c r="A4502" s="862">
        <v>4011520</v>
      </c>
      <c r="B4502" s="863" t="s">
        <v>9046</v>
      </c>
      <c r="C4502" s="862" t="s">
        <v>61</v>
      </c>
      <c r="D4502" s="802">
        <f t="shared" si="70"/>
        <v>559.20000000000005</v>
      </c>
      <c r="G4502" s="872">
        <v>546.63</v>
      </c>
      <c r="J4502" s="840" t="s">
        <v>15822</v>
      </c>
      <c r="K4502" s="848">
        <f>IFERROR(VLOOKUP(J4502,REAJUSTE!A:AA,27,FALSE),"")</f>
        <v>1.0229999999999999</v>
      </c>
    </row>
    <row r="4503" spans="1:11" ht="15" x14ac:dyDescent="0.2">
      <c r="A4503" s="862">
        <v>4011507</v>
      </c>
      <c r="B4503" s="863" t="s">
        <v>9047</v>
      </c>
      <c r="C4503" s="862" t="s">
        <v>61</v>
      </c>
      <c r="D4503" s="802">
        <f t="shared" si="70"/>
        <v>411.51</v>
      </c>
      <c r="G4503" s="872">
        <v>402.26</v>
      </c>
      <c r="J4503" s="840" t="s">
        <v>15822</v>
      </c>
      <c r="K4503" s="848">
        <f>IFERROR(VLOOKUP(J4503,REAJUSTE!A:AA,27,FALSE),"")</f>
        <v>1.0229999999999999</v>
      </c>
    </row>
    <row r="4504" spans="1:11" ht="15" x14ac:dyDescent="0.2">
      <c r="A4504" s="862">
        <v>4011535</v>
      </c>
      <c r="B4504" s="863" t="s">
        <v>9048</v>
      </c>
      <c r="C4504" s="862" t="s">
        <v>61</v>
      </c>
      <c r="D4504" s="802">
        <f t="shared" si="70"/>
        <v>429.6</v>
      </c>
      <c r="G4504" s="872">
        <v>419.95</v>
      </c>
      <c r="J4504" s="840" t="s">
        <v>15822</v>
      </c>
      <c r="K4504" s="848">
        <f>IFERROR(VLOOKUP(J4504,REAJUSTE!A:AA,27,FALSE),"")</f>
        <v>1.0229999999999999</v>
      </c>
    </row>
    <row r="4505" spans="1:11" ht="15" x14ac:dyDescent="0.2">
      <c r="A4505" s="862">
        <v>4011534</v>
      </c>
      <c r="B4505" s="863" t="s">
        <v>9049</v>
      </c>
      <c r="C4505" s="862" t="s">
        <v>61</v>
      </c>
      <c r="D4505" s="802">
        <f t="shared" si="70"/>
        <v>302.55</v>
      </c>
      <c r="G4505" s="872">
        <v>295.75</v>
      </c>
      <c r="J4505" s="840" t="s">
        <v>15822</v>
      </c>
      <c r="K4505" s="848">
        <f>IFERROR(VLOOKUP(J4505,REAJUSTE!A:AA,27,FALSE),"")</f>
        <v>1.0229999999999999</v>
      </c>
    </row>
    <row r="4506" spans="1:11" ht="15" x14ac:dyDescent="0.2">
      <c r="A4506" s="862">
        <v>4011533</v>
      </c>
      <c r="B4506" s="863" t="s">
        <v>9050</v>
      </c>
      <c r="C4506" s="862" t="s">
        <v>61</v>
      </c>
      <c r="D4506" s="802">
        <f t="shared" si="70"/>
        <v>439.35</v>
      </c>
      <c r="G4506" s="872">
        <v>429.48</v>
      </c>
      <c r="J4506" s="840" t="s">
        <v>15822</v>
      </c>
      <c r="K4506" s="848">
        <f>IFERROR(VLOOKUP(J4506,REAJUSTE!A:AA,27,FALSE),"")</f>
        <v>1.0229999999999999</v>
      </c>
    </row>
    <row r="4507" spans="1:11" ht="15" x14ac:dyDescent="0.2">
      <c r="A4507" s="862">
        <v>4011532</v>
      </c>
      <c r="B4507" s="863" t="s">
        <v>9051</v>
      </c>
      <c r="C4507" s="862" t="s">
        <v>61</v>
      </c>
      <c r="D4507" s="802">
        <f t="shared" si="70"/>
        <v>312.3</v>
      </c>
      <c r="G4507" s="872">
        <v>305.27999999999997</v>
      </c>
      <c r="J4507" s="840" t="s">
        <v>15822</v>
      </c>
      <c r="K4507" s="848">
        <f>IFERROR(VLOOKUP(J4507,REAJUSTE!A:AA,27,FALSE),"")</f>
        <v>1.0229999999999999</v>
      </c>
    </row>
    <row r="4508" spans="1:11" ht="15" x14ac:dyDescent="0.2">
      <c r="A4508" s="862">
        <v>4011492</v>
      </c>
      <c r="B4508" s="863" t="s">
        <v>2745</v>
      </c>
      <c r="C4508" s="862" t="s">
        <v>61</v>
      </c>
      <c r="D4508" s="802">
        <f t="shared" si="70"/>
        <v>354.19</v>
      </c>
      <c r="G4508" s="872">
        <v>346.23</v>
      </c>
      <c r="J4508" s="840" t="s">
        <v>15822</v>
      </c>
      <c r="K4508" s="848">
        <f>IFERROR(VLOOKUP(J4508,REAJUSTE!A:AA,27,FALSE),"")</f>
        <v>1.0229999999999999</v>
      </c>
    </row>
    <row r="4509" spans="1:11" ht="15" x14ac:dyDescent="0.2">
      <c r="A4509" s="862">
        <v>4011491</v>
      </c>
      <c r="B4509" s="863" t="s">
        <v>2746</v>
      </c>
      <c r="C4509" s="862" t="s">
        <v>61</v>
      </c>
      <c r="D4509" s="802">
        <f t="shared" si="70"/>
        <v>232.52</v>
      </c>
      <c r="G4509" s="872">
        <v>227.3</v>
      </c>
      <c r="J4509" s="840" t="s">
        <v>15822</v>
      </c>
      <c r="K4509" s="848">
        <f>IFERROR(VLOOKUP(J4509,REAJUSTE!A:AA,27,FALSE),"")</f>
        <v>1.0229999999999999</v>
      </c>
    </row>
    <row r="4510" spans="1:11" ht="15" x14ac:dyDescent="0.2">
      <c r="A4510" s="862">
        <v>4011353</v>
      </c>
      <c r="B4510" s="863" t="s">
        <v>2747</v>
      </c>
      <c r="C4510" s="862" t="s">
        <v>2029</v>
      </c>
      <c r="D4510" s="802">
        <f t="shared" si="70"/>
        <v>0.28000000000000003</v>
      </c>
      <c r="G4510" s="872">
        <v>0.28000000000000003</v>
      </c>
      <c r="J4510" s="840" t="s">
        <v>15822</v>
      </c>
      <c r="K4510" s="848">
        <f>IFERROR(VLOOKUP(J4510,REAJUSTE!A:AA,27,FALSE),"")</f>
        <v>1.0229999999999999</v>
      </c>
    </row>
    <row r="4511" spans="1:11" ht="15" x14ac:dyDescent="0.2">
      <c r="A4511" s="862">
        <v>4011354</v>
      </c>
      <c r="B4511" s="863" t="s">
        <v>2748</v>
      </c>
      <c r="C4511" s="862" t="s">
        <v>2029</v>
      </c>
      <c r="D4511" s="802">
        <f t="shared" si="70"/>
        <v>0.28000000000000003</v>
      </c>
      <c r="G4511" s="872">
        <v>0.28000000000000003</v>
      </c>
      <c r="J4511" s="840" t="s">
        <v>15822</v>
      </c>
      <c r="K4511" s="848">
        <f>IFERROR(VLOOKUP(J4511,REAJUSTE!A:AA,27,FALSE),"")</f>
        <v>1.0229999999999999</v>
      </c>
    </row>
    <row r="4512" spans="1:11" ht="15" x14ac:dyDescent="0.2">
      <c r="A4512" s="862">
        <v>4011418</v>
      </c>
      <c r="B4512" s="863" t="s">
        <v>2749</v>
      </c>
      <c r="C4512" s="862" t="s">
        <v>61</v>
      </c>
      <c r="D4512" s="802">
        <f t="shared" si="70"/>
        <v>357.9</v>
      </c>
      <c r="G4512" s="872">
        <v>349.86</v>
      </c>
      <c r="J4512" s="840" t="s">
        <v>15822</v>
      </c>
      <c r="K4512" s="848">
        <f>IFERROR(VLOOKUP(J4512,REAJUSTE!A:AA,27,FALSE),"")</f>
        <v>1.0229999999999999</v>
      </c>
    </row>
    <row r="4513" spans="1:11" ht="15" x14ac:dyDescent="0.2">
      <c r="A4513" s="862">
        <v>4011417</v>
      </c>
      <c r="B4513" s="863" t="s">
        <v>9052</v>
      </c>
      <c r="C4513" s="862" t="s">
        <v>61</v>
      </c>
      <c r="D4513" s="802">
        <f t="shared" si="70"/>
        <v>201.92</v>
      </c>
      <c r="G4513" s="872">
        <v>197.39</v>
      </c>
      <c r="J4513" s="840" t="s">
        <v>15822</v>
      </c>
      <c r="K4513" s="848">
        <f>IFERROR(VLOOKUP(J4513,REAJUSTE!A:AA,27,FALSE),"")</f>
        <v>1.0229999999999999</v>
      </c>
    </row>
    <row r="4514" spans="1:11" ht="15" x14ac:dyDescent="0.2">
      <c r="A4514" s="862">
        <v>4011420</v>
      </c>
      <c r="B4514" s="863" t="s">
        <v>2750</v>
      </c>
      <c r="C4514" s="862" t="s">
        <v>61</v>
      </c>
      <c r="D4514" s="802">
        <f t="shared" si="70"/>
        <v>365.02</v>
      </c>
      <c r="G4514" s="872">
        <v>356.82</v>
      </c>
      <c r="J4514" s="840" t="s">
        <v>15822</v>
      </c>
      <c r="K4514" s="848">
        <f>IFERROR(VLOOKUP(J4514,REAJUSTE!A:AA,27,FALSE),"")</f>
        <v>1.0229999999999999</v>
      </c>
    </row>
    <row r="4515" spans="1:11" ht="15" x14ac:dyDescent="0.2">
      <c r="A4515" s="862">
        <v>4011419</v>
      </c>
      <c r="B4515" s="863" t="s">
        <v>9053</v>
      </c>
      <c r="C4515" s="862" t="s">
        <v>61</v>
      </c>
      <c r="D4515" s="802">
        <f t="shared" si="70"/>
        <v>198.67</v>
      </c>
      <c r="G4515" s="872">
        <v>194.21</v>
      </c>
      <c r="J4515" s="840" t="s">
        <v>15822</v>
      </c>
      <c r="K4515" s="848">
        <f>IFERROR(VLOOKUP(J4515,REAJUSTE!A:AA,27,FALSE),"")</f>
        <v>1.0229999999999999</v>
      </c>
    </row>
    <row r="4516" spans="1:11" ht="15" x14ac:dyDescent="0.2">
      <c r="A4516" s="862">
        <v>4011422</v>
      </c>
      <c r="B4516" s="863" t="s">
        <v>2751</v>
      </c>
      <c r="C4516" s="862" t="s">
        <v>61</v>
      </c>
      <c r="D4516" s="802">
        <f t="shared" si="70"/>
        <v>367.11</v>
      </c>
      <c r="G4516" s="872">
        <v>358.86</v>
      </c>
      <c r="J4516" s="840" t="s">
        <v>15822</v>
      </c>
      <c r="K4516" s="848">
        <f>IFERROR(VLOOKUP(J4516,REAJUSTE!A:AA,27,FALSE),"")</f>
        <v>1.0229999999999999</v>
      </c>
    </row>
    <row r="4517" spans="1:11" ht="15" x14ac:dyDescent="0.2">
      <c r="A4517" s="862">
        <v>4011421</v>
      </c>
      <c r="B4517" s="863" t="s">
        <v>9054</v>
      </c>
      <c r="C4517" s="862" t="s">
        <v>61</v>
      </c>
      <c r="D4517" s="802">
        <f t="shared" si="70"/>
        <v>211.05</v>
      </c>
      <c r="G4517" s="872">
        <v>206.31</v>
      </c>
      <c r="J4517" s="840" t="s">
        <v>15822</v>
      </c>
      <c r="K4517" s="848">
        <f>IFERROR(VLOOKUP(J4517,REAJUSTE!A:AA,27,FALSE),"")</f>
        <v>1.0229999999999999</v>
      </c>
    </row>
    <row r="4518" spans="1:11" ht="15" x14ac:dyDescent="0.2">
      <c r="A4518" s="862">
        <v>4011424</v>
      </c>
      <c r="B4518" s="863" t="s">
        <v>2752</v>
      </c>
      <c r="C4518" s="862" t="s">
        <v>61</v>
      </c>
      <c r="D4518" s="802">
        <f t="shared" si="70"/>
        <v>375.24</v>
      </c>
      <c r="G4518" s="872">
        <v>366.81</v>
      </c>
      <c r="J4518" s="840" t="s">
        <v>15822</v>
      </c>
      <c r="K4518" s="848">
        <f>IFERROR(VLOOKUP(J4518,REAJUSTE!A:AA,27,FALSE),"")</f>
        <v>1.0229999999999999</v>
      </c>
    </row>
    <row r="4519" spans="1:11" ht="15" x14ac:dyDescent="0.2">
      <c r="A4519" s="862">
        <v>4011423</v>
      </c>
      <c r="B4519" s="863" t="s">
        <v>9055</v>
      </c>
      <c r="C4519" s="862" t="s">
        <v>61</v>
      </c>
      <c r="D4519" s="802">
        <f t="shared" si="70"/>
        <v>207.79</v>
      </c>
      <c r="G4519" s="872">
        <v>203.12</v>
      </c>
      <c r="J4519" s="840" t="s">
        <v>15822</v>
      </c>
      <c r="K4519" s="848">
        <f>IFERROR(VLOOKUP(J4519,REAJUSTE!A:AA,27,FALSE),"")</f>
        <v>1.0229999999999999</v>
      </c>
    </row>
    <row r="4520" spans="1:11" ht="15" x14ac:dyDescent="0.2">
      <c r="A4520" s="862">
        <v>4011426</v>
      </c>
      <c r="B4520" s="863" t="s">
        <v>9056</v>
      </c>
      <c r="C4520" s="862" t="s">
        <v>61</v>
      </c>
      <c r="D4520" s="802">
        <f t="shared" si="70"/>
        <v>357.9</v>
      </c>
      <c r="G4520" s="872">
        <v>349.86</v>
      </c>
      <c r="J4520" s="840" t="s">
        <v>15822</v>
      </c>
      <c r="K4520" s="848">
        <f>IFERROR(VLOOKUP(J4520,REAJUSTE!A:AA,27,FALSE),"")</f>
        <v>1.0229999999999999</v>
      </c>
    </row>
    <row r="4521" spans="1:11" ht="18" x14ac:dyDescent="0.2">
      <c r="A4521" s="862">
        <v>4011425</v>
      </c>
      <c r="B4521" s="863" t="s">
        <v>9057</v>
      </c>
      <c r="C4521" s="862" t="s">
        <v>61</v>
      </c>
      <c r="D4521" s="802">
        <f t="shared" si="70"/>
        <v>201.92</v>
      </c>
      <c r="G4521" s="872">
        <v>197.39</v>
      </c>
      <c r="J4521" s="840" t="s">
        <v>15822</v>
      </c>
      <c r="K4521" s="848">
        <f>IFERROR(VLOOKUP(J4521,REAJUSTE!A:AA,27,FALSE),"")</f>
        <v>1.0229999999999999</v>
      </c>
    </row>
    <row r="4522" spans="1:11" ht="15" x14ac:dyDescent="0.2">
      <c r="A4522" s="862">
        <v>4011428</v>
      </c>
      <c r="B4522" s="863" t="s">
        <v>9058</v>
      </c>
      <c r="C4522" s="862" t="s">
        <v>61</v>
      </c>
      <c r="D4522" s="802">
        <f t="shared" si="70"/>
        <v>365.02</v>
      </c>
      <c r="G4522" s="872">
        <v>356.82</v>
      </c>
      <c r="J4522" s="840" t="s">
        <v>15822</v>
      </c>
      <c r="K4522" s="848">
        <f>IFERROR(VLOOKUP(J4522,REAJUSTE!A:AA,27,FALSE),"")</f>
        <v>1.0229999999999999</v>
      </c>
    </row>
    <row r="4523" spans="1:11" ht="18" x14ac:dyDescent="0.2">
      <c r="A4523" s="862">
        <v>4011427</v>
      </c>
      <c r="B4523" s="863" t="s">
        <v>9059</v>
      </c>
      <c r="C4523" s="862" t="s">
        <v>61</v>
      </c>
      <c r="D4523" s="802">
        <f t="shared" si="70"/>
        <v>198.67</v>
      </c>
      <c r="G4523" s="872">
        <v>194.21</v>
      </c>
      <c r="J4523" s="840" t="s">
        <v>15822</v>
      </c>
      <c r="K4523" s="848">
        <f>IFERROR(VLOOKUP(J4523,REAJUSTE!A:AA,27,FALSE),"")</f>
        <v>1.0229999999999999</v>
      </c>
    </row>
    <row r="4524" spans="1:11" ht="15" x14ac:dyDescent="0.2">
      <c r="A4524" s="862">
        <v>4011430</v>
      </c>
      <c r="B4524" s="863" t="s">
        <v>9060</v>
      </c>
      <c r="C4524" s="862" t="s">
        <v>61</v>
      </c>
      <c r="D4524" s="802">
        <f t="shared" si="70"/>
        <v>365.85</v>
      </c>
      <c r="G4524" s="872">
        <v>357.63</v>
      </c>
      <c r="J4524" s="840" t="s">
        <v>15822</v>
      </c>
      <c r="K4524" s="848">
        <f>IFERROR(VLOOKUP(J4524,REAJUSTE!A:AA,27,FALSE),"")</f>
        <v>1.0229999999999999</v>
      </c>
    </row>
    <row r="4525" spans="1:11" ht="18" x14ac:dyDescent="0.2">
      <c r="A4525" s="862">
        <v>4011429</v>
      </c>
      <c r="B4525" s="863" t="s">
        <v>9061</v>
      </c>
      <c r="C4525" s="862" t="s">
        <v>61</v>
      </c>
      <c r="D4525" s="802">
        <f t="shared" si="70"/>
        <v>210.53</v>
      </c>
      <c r="G4525" s="872">
        <v>205.8</v>
      </c>
      <c r="J4525" s="840" t="s">
        <v>15822</v>
      </c>
      <c r="K4525" s="848">
        <f>IFERROR(VLOOKUP(J4525,REAJUSTE!A:AA,27,FALSE),"")</f>
        <v>1.0229999999999999</v>
      </c>
    </row>
    <row r="4526" spans="1:11" ht="15" x14ac:dyDescent="0.2">
      <c r="A4526" s="862">
        <v>4011432</v>
      </c>
      <c r="B4526" s="863" t="s">
        <v>9062</v>
      </c>
      <c r="C4526" s="862" t="s">
        <v>61</v>
      </c>
      <c r="D4526" s="802">
        <f t="shared" si="70"/>
        <v>373.94</v>
      </c>
      <c r="G4526" s="872">
        <v>365.54</v>
      </c>
      <c r="J4526" s="840" t="s">
        <v>15822</v>
      </c>
      <c r="K4526" s="848">
        <f>IFERROR(VLOOKUP(J4526,REAJUSTE!A:AA,27,FALSE),"")</f>
        <v>1.0229999999999999</v>
      </c>
    </row>
    <row r="4527" spans="1:11" ht="18" x14ac:dyDescent="0.2">
      <c r="A4527" s="862">
        <v>4011431</v>
      </c>
      <c r="B4527" s="863" t="s">
        <v>9063</v>
      </c>
      <c r="C4527" s="862" t="s">
        <v>61</v>
      </c>
      <c r="D4527" s="802">
        <f t="shared" si="70"/>
        <v>207.29</v>
      </c>
      <c r="G4527" s="872">
        <v>202.63</v>
      </c>
      <c r="J4527" s="840" t="s">
        <v>15822</v>
      </c>
      <c r="K4527" s="848">
        <f>IFERROR(VLOOKUP(J4527,REAJUSTE!A:AA,27,FALSE),"")</f>
        <v>1.0229999999999999</v>
      </c>
    </row>
    <row r="4528" spans="1:11" ht="18" x14ac:dyDescent="0.2">
      <c r="A4528" s="862">
        <v>4011434</v>
      </c>
      <c r="B4528" s="863" t="s">
        <v>2753</v>
      </c>
      <c r="C4528" s="862" t="s">
        <v>6</v>
      </c>
      <c r="D4528" s="802">
        <f t="shared" si="70"/>
        <v>209.15</v>
      </c>
      <c r="G4528" s="872">
        <v>204.45</v>
      </c>
      <c r="J4528" s="840" t="s">
        <v>15822</v>
      </c>
      <c r="K4528" s="848">
        <f>IFERROR(VLOOKUP(J4528,REAJUSTE!A:AA,27,FALSE),"")</f>
        <v>1.0229999999999999</v>
      </c>
    </row>
    <row r="4529" spans="1:11" ht="18" x14ac:dyDescent="0.2">
      <c r="A4529" s="862">
        <v>4011433</v>
      </c>
      <c r="B4529" s="863" t="s">
        <v>9064</v>
      </c>
      <c r="C4529" s="862" t="s">
        <v>6</v>
      </c>
      <c r="D4529" s="802">
        <f t="shared" si="70"/>
        <v>139.24</v>
      </c>
      <c r="G4529" s="872">
        <v>136.11000000000001</v>
      </c>
      <c r="J4529" s="840" t="s">
        <v>15822</v>
      </c>
      <c r="K4529" s="848">
        <f>IFERROR(VLOOKUP(J4529,REAJUSTE!A:AA,27,FALSE),"")</f>
        <v>1.0229999999999999</v>
      </c>
    </row>
    <row r="4530" spans="1:11" ht="18" x14ac:dyDescent="0.2">
      <c r="A4530" s="862">
        <v>4011436</v>
      </c>
      <c r="B4530" s="863" t="s">
        <v>2754</v>
      </c>
      <c r="C4530" s="862" t="s">
        <v>6</v>
      </c>
      <c r="D4530" s="802">
        <f t="shared" si="70"/>
        <v>203.01</v>
      </c>
      <c r="G4530" s="872">
        <v>198.45</v>
      </c>
      <c r="J4530" s="840" t="s">
        <v>15822</v>
      </c>
      <c r="K4530" s="848">
        <f>IFERROR(VLOOKUP(J4530,REAJUSTE!A:AA,27,FALSE),"")</f>
        <v>1.0229999999999999</v>
      </c>
    </row>
    <row r="4531" spans="1:11" ht="18" x14ac:dyDescent="0.2">
      <c r="A4531" s="862">
        <v>4011435</v>
      </c>
      <c r="B4531" s="863" t="s">
        <v>9065</v>
      </c>
      <c r="C4531" s="862" t="s">
        <v>6</v>
      </c>
      <c r="D4531" s="802">
        <f t="shared" si="70"/>
        <v>131.11000000000001</v>
      </c>
      <c r="G4531" s="872">
        <v>128.16999999999999</v>
      </c>
      <c r="J4531" s="840" t="s">
        <v>15822</v>
      </c>
      <c r="K4531" s="848">
        <f>IFERROR(VLOOKUP(J4531,REAJUSTE!A:AA,27,FALSE),"")</f>
        <v>1.0229999999999999</v>
      </c>
    </row>
    <row r="4532" spans="1:11" ht="18" x14ac:dyDescent="0.2">
      <c r="A4532" s="862">
        <v>4011438</v>
      </c>
      <c r="B4532" s="863" t="s">
        <v>2755</v>
      </c>
      <c r="C4532" s="862" t="s">
        <v>6</v>
      </c>
      <c r="D4532" s="802">
        <f t="shared" si="70"/>
        <v>207.79</v>
      </c>
      <c r="G4532" s="872">
        <v>203.12</v>
      </c>
      <c r="J4532" s="840" t="s">
        <v>15822</v>
      </c>
      <c r="K4532" s="848">
        <f>IFERROR(VLOOKUP(J4532,REAJUSTE!A:AA,27,FALSE),"")</f>
        <v>1.0229999999999999</v>
      </c>
    </row>
    <row r="4533" spans="1:11" ht="18" x14ac:dyDescent="0.2">
      <c r="A4533" s="862">
        <v>4011437</v>
      </c>
      <c r="B4533" s="863" t="s">
        <v>9066</v>
      </c>
      <c r="C4533" s="862" t="s">
        <v>6</v>
      </c>
      <c r="D4533" s="802">
        <f t="shared" si="70"/>
        <v>137.03</v>
      </c>
      <c r="G4533" s="872">
        <v>133.94999999999999</v>
      </c>
      <c r="J4533" s="840" t="s">
        <v>15822</v>
      </c>
      <c r="K4533" s="848">
        <f>IFERROR(VLOOKUP(J4533,REAJUSTE!A:AA,27,FALSE),"")</f>
        <v>1.0229999999999999</v>
      </c>
    </row>
    <row r="4534" spans="1:11" ht="18" x14ac:dyDescent="0.2">
      <c r="A4534" s="862">
        <v>4011440</v>
      </c>
      <c r="B4534" s="863" t="s">
        <v>2756</v>
      </c>
      <c r="C4534" s="862" t="s">
        <v>6</v>
      </c>
      <c r="D4534" s="802">
        <f t="shared" si="70"/>
        <v>213.53</v>
      </c>
      <c r="G4534" s="872">
        <v>208.73</v>
      </c>
      <c r="J4534" s="840" t="s">
        <v>15822</v>
      </c>
      <c r="K4534" s="848">
        <f>IFERROR(VLOOKUP(J4534,REAJUSTE!A:AA,27,FALSE),"")</f>
        <v>1.0229999999999999</v>
      </c>
    </row>
    <row r="4535" spans="1:11" ht="18" x14ac:dyDescent="0.2">
      <c r="A4535" s="862">
        <v>4011439</v>
      </c>
      <c r="B4535" s="863" t="s">
        <v>9067</v>
      </c>
      <c r="C4535" s="862" t="s">
        <v>6</v>
      </c>
      <c r="D4535" s="802">
        <f t="shared" si="70"/>
        <v>143.4</v>
      </c>
      <c r="G4535" s="872">
        <v>140.18</v>
      </c>
      <c r="J4535" s="840" t="s">
        <v>15822</v>
      </c>
      <c r="K4535" s="848">
        <f>IFERROR(VLOOKUP(J4535,REAJUSTE!A:AA,27,FALSE),"")</f>
        <v>1.0229999999999999</v>
      </c>
    </row>
    <row r="4536" spans="1:11" ht="18" x14ac:dyDescent="0.2">
      <c r="A4536" s="862">
        <v>4011442</v>
      </c>
      <c r="B4536" s="863" t="s">
        <v>2757</v>
      </c>
      <c r="C4536" s="862" t="s">
        <v>6</v>
      </c>
      <c r="D4536" s="802">
        <f t="shared" si="70"/>
        <v>211.98</v>
      </c>
      <c r="G4536" s="872">
        <v>207.22</v>
      </c>
      <c r="J4536" s="840" t="s">
        <v>15822</v>
      </c>
      <c r="K4536" s="848">
        <f>IFERROR(VLOOKUP(J4536,REAJUSTE!A:AA,27,FALSE),"")</f>
        <v>1.0229999999999999</v>
      </c>
    </row>
    <row r="4537" spans="1:11" ht="18" x14ac:dyDescent="0.2">
      <c r="A4537" s="862">
        <v>4011441</v>
      </c>
      <c r="B4537" s="863" t="s">
        <v>9068</v>
      </c>
      <c r="C4537" s="862" t="s">
        <v>6</v>
      </c>
      <c r="D4537" s="802">
        <f t="shared" si="70"/>
        <v>142.97999999999999</v>
      </c>
      <c r="G4537" s="872">
        <v>139.77000000000001</v>
      </c>
      <c r="J4537" s="840" t="s">
        <v>15822</v>
      </c>
      <c r="K4537" s="848">
        <f>IFERROR(VLOOKUP(J4537,REAJUSTE!A:AA,27,FALSE),"")</f>
        <v>1.0229999999999999</v>
      </c>
    </row>
    <row r="4538" spans="1:11" ht="15" x14ac:dyDescent="0.2">
      <c r="A4538" s="862">
        <v>4011482</v>
      </c>
      <c r="B4538" s="863" t="s">
        <v>15514</v>
      </c>
      <c r="C4538" s="862" t="s">
        <v>61</v>
      </c>
      <c r="D4538" s="802">
        <f t="shared" si="70"/>
        <v>77.77</v>
      </c>
      <c r="G4538" s="872">
        <v>76.03</v>
      </c>
      <c r="J4538" s="840" t="s">
        <v>15822</v>
      </c>
      <c r="K4538" s="848">
        <f>IFERROR(VLOOKUP(J4538,REAJUSTE!A:AA,27,FALSE),"")</f>
        <v>1.0229999999999999</v>
      </c>
    </row>
    <row r="4539" spans="1:11" ht="18" x14ac:dyDescent="0.2">
      <c r="A4539" s="862">
        <v>4011486</v>
      </c>
      <c r="B4539" s="863" t="s">
        <v>15515</v>
      </c>
      <c r="C4539" s="862" t="s">
        <v>61</v>
      </c>
      <c r="D4539" s="802">
        <f t="shared" si="70"/>
        <v>120.6</v>
      </c>
      <c r="G4539" s="872">
        <v>117.89</v>
      </c>
      <c r="J4539" s="840" t="s">
        <v>15822</v>
      </c>
      <c r="K4539" s="848">
        <f>IFERROR(VLOOKUP(J4539,REAJUSTE!A:AA,27,FALSE),"")</f>
        <v>1.0229999999999999</v>
      </c>
    </row>
    <row r="4540" spans="1:11" ht="18" x14ac:dyDescent="0.2">
      <c r="A4540" s="862">
        <v>4011485</v>
      </c>
      <c r="B4540" s="863" t="s">
        <v>15516</v>
      </c>
      <c r="C4540" s="862" t="s">
        <v>61</v>
      </c>
      <c r="D4540" s="802">
        <f t="shared" si="70"/>
        <v>96.46</v>
      </c>
      <c r="G4540" s="872">
        <v>94.3</v>
      </c>
      <c r="J4540" s="840" t="s">
        <v>15822</v>
      </c>
      <c r="K4540" s="848">
        <f>IFERROR(VLOOKUP(J4540,REAJUSTE!A:AA,27,FALSE),"")</f>
        <v>1.0229999999999999</v>
      </c>
    </row>
    <row r="4541" spans="1:11" ht="15" x14ac:dyDescent="0.2">
      <c r="A4541" s="862">
        <v>4011484</v>
      </c>
      <c r="B4541" s="863" t="s">
        <v>15517</v>
      </c>
      <c r="C4541" s="862" t="s">
        <v>61</v>
      </c>
      <c r="D4541" s="802">
        <f t="shared" si="70"/>
        <v>80</v>
      </c>
      <c r="G4541" s="872">
        <v>78.209999999999994</v>
      </c>
      <c r="J4541" s="840" t="s">
        <v>15822</v>
      </c>
      <c r="K4541" s="848">
        <f>IFERROR(VLOOKUP(J4541,REAJUSTE!A:AA,27,FALSE),"")</f>
        <v>1.0229999999999999</v>
      </c>
    </row>
    <row r="4542" spans="1:11" ht="15" x14ac:dyDescent="0.2">
      <c r="A4542" s="862">
        <v>4011483</v>
      </c>
      <c r="B4542" s="863" t="s">
        <v>15518</v>
      </c>
      <c r="C4542" s="862" t="s">
        <v>61</v>
      </c>
      <c r="D4542" s="802">
        <f t="shared" si="70"/>
        <v>55.88</v>
      </c>
      <c r="G4542" s="872">
        <v>54.63</v>
      </c>
      <c r="J4542" s="840" t="s">
        <v>15822</v>
      </c>
      <c r="K4542" s="848">
        <f>IFERROR(VLOOKUP(J4542,REAJUSTE!A:AA,27,FALSE),"")</f>
        <v>1.0229999999999999</v>
      </c>
    </row>
    <row r="4543" spans="1:11" ht="18" x14ac:dyDescent="0.2">
      <c r="A4543" s="862">
        <v>4011488</v>
      </c>
      <c r="B4543" s="863" t="s">
        <v>15519</v>
      </c>
      <c r="C4543" s="862" t="s">
        <v>61</v>
      </c>
      <c r="D4543" s="802">
        <f t="shared" si="70"/>
        <v>56.94</v>
      </c>
      <c r="G4543" s="872">
        <v>55.66</v>
      </c>
      <c r="J4543" s="840" t="s">
        <v>15822</v>
      </c>
      <c r="K4543" s="848">
        <f>IFERROR(VLOOKUP(J4543,REAJUSTE!A:AA,27,FALSE),"")</f>
        <v>1.0229999999999999</v>
      </c>
    </row>
    <row r="4544" spans="1:11" ht="18" x14ac:dyDescent="0.2">
      <c r="A4544" s="862">
        <v>4011487</v>
      </c>
      <c r="B4544" s="863" t="s">
        <v>15520</v>
      </c>
      <c r="C4544" s="862" t="s">
        <v>61</v>
      </c>
      <c r="D4544" s="802">
        <f t="shared" si="70"/>
        <v>83.39</v>
      </c>
      <c r="G4544" s="872">
        <v>81.52</v>
      </c>
      <c r="J4544" s="840" t="s">
        <v>15822</v>
      </c>
      <c r="K4544" s="848">
        <f>IFERROR(VLOOKUP(J4544,REAJUSTE!A:AA,27,FALSE),"")</f>
        <v>1.0229999999999999</v>
      </c>
    </row>
    <row r="4545" spans="1:11" ht="18" x14ac:dyDescent="0.2">
      <c r="A4545" s="862">
        <v>4011489</v>
      </c>
      <c r="B4545" s="863" t="s">
        <v>9069</v>
      </c>
      <c r="C4545" s="862" t="s">
        <v>61</v>
      </c>
      <c r="D4545" s="802">
        <f t="shared" si="70"/>
        <v>137.97999999999999</v>
      </c>
      <c r="G4545" s="872">
        <v>134.88</v>
      </c>
      <c r="J4545" s="840" t="s">
        <v>15822</v>
      </c>
      <c r="K4545" s="848">
        <f>IFERROR(VLOOKUP(J4545,REAJUSTE!A:AA,27,FALSE),"")</f>
        <v>1.0229999999999999</v>
      </c>
    </row>
    <row r="4546" spans="1:11" ht="18" x14ac:dyDescent="0.2">
      <c r="A4546" s="862">
        <v>4011493</v>
      </c>
      <c r="B4546" s="863" t="s">
        <v>15521</v>
      </c>
      <c r="C4546" s="862" t="s">
        <v>61</v>
      </c>
      <c r="D4546" s="802">
        <f t="shared" si="70"/>
        <v>106.46</v>
      </c>
      <c r="G4546" s="872">
        <v>104.07</v>
      </c>
      <c r="J4546" s="840" t="s">
        <v>15822</v>
      </c>
      <c r="K4546" s="848">
        <f>IFERROR(VLOOKUP(J4546,REAJUSTE!A:AA,27,FALSE),"")</f>
        <v>1.0229999999999999</v>
      </c>
    </row>
    <row r="4547" spans="1:11" ht="15" x14ac:dyDescent="0.2">
      <c r="A4547" s="862">
        <v>4011481</v>
      </c>
      <c r="B4547" s="863" t="s">
        <v>2758</v>
      </c>
      <c r="C4547" s="862" t="s">
        <v>61</v>
      </c>
      <c r="D4547" s="802">
        <f t="shared" si="70"/>
        <v>37.18</v>
      </c>
      <c r="G4547" s="872">
        <v>36.35</v>
      </c>
      <c r="J4547" s="840" t="s">
        <v>15822</v>
      </c>
      <c r="K4547" s="848">
        <f>IFERROR(VLOOKUP(J4547,REAJUSTE!A:AA,27,FALSE),"")</f>
        <v>1.0229999999999999</v>
      </c>
    </row>
    <row r="4548" spans="1:11" ht="15" x14ac:dyDescent="0.2">
      <c r="A4548" s="862">
        <v>4011347</v>
      </c>
      <c r="B4548" s="863" t="s">
        <v>2759</v>
      </c>
      <c r="C4548" s="862" t="s">
        <v>61</v>
      </c>
      <c r="D4548" s="802">
        <f t="shared" si="70"/>
        <v>64.77</v>
      </c>
      <c r="G4548" s="872">
        <v>63.32</v>
      </c>
      <c r="J4548" s="840" t="s">
        <v>15822</v>
      </c>
      <c r="K4548" s="848">
        <f>IFERROR(VLOOKUP(J4548,REAJUSTE!A:AA,27,FALSE),"")</f>
        <v>1.0229999999999999</v>
      </c>
    </row>
    <row r="4549" spans="1:11" ht="15" x14ac:dyDescent="0.2">
      <c r="A4549" s="862">
        <v>4011342</v>
      </c>
      <c r="B4549" s="863" t="s">
        <v>2760</v>
      </c>
      <c r="C4549" s="862" t="s">
        <v>61</v>
      </c>
      <c r="D4549" s="802">
        <f t="shared" si="70"/>
        <v>94.68</v>
      </c>
      <c r="G4549" s="872">
        <v>92.56</v>
      </c>
      <c r="J4549" s="840" t="s">
        <v>15822</v>
      </c>
      <c r="K4549" s="848">
        <f>IFERROR(VLOOKUP(J4549,REAJUSTE!A:AA,27,FALSE),"")</f>
        <v>1.0229999999999999</v>
      </c>
    </row>
    <row r="4550" spans="1:11" ht="15" x14ac:dyDescent="0.2">
      <c r="A4550" s="862">
        <v>4011344</v>
      </c>
      <c r="B4550" s="863" t="s">
        <v>2761</v>
      </c>
      <c r="C4550" s="862" t="s">
        <v>61</v>
      </c>
      <c r="D4550" s="802">
        <f t="shared" si="70"/>
        <v>54.87</v>
      </c>
      <c r="G4550" s="872">
        <v>53.64</v>
      </c>
      <c r="J4550" s="840" t="s">
        <v>15822</v>
      </c>
      <c r="K4550" s="848">
        <f>IFERROR(VLOOKUP(J4550,REAJUSTE!A:AA,27,FALSE),"")</f>
        <v>1.0229999999999999</v>
      </c>
    </row>
    <row r="4551" spans="1:11" ht="15" x14ac:dyDescent="0.2">
      <c r="A4551" s="862">
        <v>4011341</v>
      </c>
      <c r="B4551" s="863" t="s">
        <v>9070</v>
      </c>
      <c r="C4551" s="862" t="s">
        <v>61</v>
      </c>
      <c r="D4551" s="802">
        <f t="shared" si="70"/>
        <v>12.88</v>
      </c>
      <c r="G4551" s="872">
        <v>12.6</v>
      </c>
      <c r="J4551" s="840" t="s">
        <v>15822</v>
      </c>
      <c r="K4551" s="848">
        <f>IFERROR(VLOOKUP(J4551,REAJUSTE!A:AA,27,FALSE),"")</f>
        <v>1.0229999999999999</v>
      </c>
    </row>
    <row r="4552" spans="1:11" ht="15" x14ac:dyDescent="0.2">
      <c r="A4552" s="862">
        <v>4011346</v>
      </c>
      <c r="B4552" s="863" t="s">
        <v>2762</v>
      </c>
      <c r="C4552" s="862" t="s">
        <v>61</v>
      </c>
      <c r="D4552" s="802">
        <f t="shared" si="70"/>
        <v>8.99</v>
      </c>
      <c r="G4552" s="872">
        <v>8.7899999999999991</v>
      </c>
      <c r="J4552" s="840" t="s">
        <v>15822</v>
      </c>
      <c r="K4552" s="848">
        <f>IFERROR(VLOOKUP(J4552,REAJUSTE!A:AA,27,FALSE),"")</f>
        <v>1.0229999999999999</v>
      </c>
    </row>
    <row r="4553" spans="1:11" ht="15" x14ac:dyDescent="0.2">
      <c r="A4553" s="862">
        <v>4011211</v>
      </c>
      <c r="B4553" s="863" t="s">
        <v>2763</v>
      </c>
      <c r="C4553" s="862" t="s">
        <v>61</v>
      </c>
      <c r="D4553" s="802">
        <f t="shared" si="70"/>
        <v>12.07</v>
      </c>
      <c r="G4553" s="872">
        <v>11.8</v>
      </c>
      <c r="J4553" s="840" t="s">
        <v>15822</v>
      </c>
      <c r="K4553" s="848">
        <f>IFERROR(VLOOKUP(J4553,REAJUSTE!A:AA,27,FALSE),"")</f>
        <v>1.0229999999999999</v>
      </c>
    </row>
    <row r="4554" spans="1:11" ht="15" x14ac:dyDescent="0.2">
      <c r="A4554" s="862">
        <v>4011304</v>
      </c>
      <c r="B4554" s="863" t="s">
        <v>9071</v>
      </c>
      <c r="C4554" s="862" t="s">
        <v>61</v>
      </c>
      <c r="D4554" s="802">
        <f t="shared" si="70"/>
        <v>50.77</v>
      </c>
      <c r="G4554" s="872">
        <v>49.63</v>
      </c>
      <c r="J4554" s="840" t="s">
        <v>15822</v>
      </c>
      <c r="K4554" s="848">
        <f>IFERROR(VLOOKUP(J4554,REAJUSTE!A:AA,27,FALSE),"")</f>
        <v>1.0229999999999999</v>
      </c>
    </row>
    <row r="4555" spans="1:11" ht="15" x14ac:dyDescent="0.2">
      <c r="A4555" s="862">
        <v>4011209</v>
      </c>
      <c r="B4555" s="863" t="s">
        <v>2764</v>
      </c>
      <c r="C4555" s="862" t="s">
        <v>2029</v>
      </c>
      <c r="D4555" s="802">
        <f t="shared" ref="D4555:D4618" si="71">TRUNC(G4555*K4555,2)</f>
        <v>1.19</v>
      </c>
      <c r="G4555" s="872">
        <v>1.17</v>
      </c>
      <c r="J4555" s="840" t="s">
        <v>15822</v>
      </c>
      <c r="K4555" s="848">
        <f>IFERROR(VLOOKUP(J4555,REAJUSTE!A:AA,27,FALSE),"")</f>
        <v>1.0229999999999999</v>
      </c>
    </row>
    <row r="4556" spans="1:11" ht="15" x14ac:dyDescent="0.2">
      <c r="A4556" s="862">
        <v>4011210</v>
      </c>
      <c r="B4556" s="863" t="s">
        <v>2765</v>
      </c>
      <c r="C4556" s="862" t="s">
        <v>2029</v>
      </c>
      <c r="D4556" s="802">
        <f t="shared" si="71"/>
        <v>1.3</v>
      </c>
      <c r="G4556" s="872">
        <v>1.28</v>
      </c>
      <c r="J4556" s="840" t="s">
        <v>15822</v>
      </c>
      <c r="K4556" s="848">
        <f>IFERROR(VLOOKUP(J4556,REAJUSTE!A:AA,27,FALSE),"")</f>
        <v>1.0229999999999999</v>
      </c>
    </row>
    <row r="4557" spans="1:11" ht="15" x14ac:dyDescent="0.2">
      <c r="A4557" s="862">
        <v>4011537</v>
      </c>
      <c r="B4557" s="863" t="s">
        <v>2766</v>
      </c>
      <c r="C4557" s="862" t="s">
        <v>4</v>
      </c>
      <c r="D4557" s="802">
        <f t="shared" si="71"/>
        <v>19.59</v>
      </c>
      <c r="G4557" s="872">
        <v>19.149999999999999</v>
      </c>
      <c r="J4557" s="840" t="s">
        <v>15822</v>
      </c>
      <c r="K4557" s="848">
        <f>IFERROR(VLOOKUP(J4557,REAJUSTE!A:AA,27,FALSE),"")</f>
        <v>1.0229999999999999</v>
      </c>
    </row>
    <row r="4558" spans="1:11" ht="15" x14ac:dyDescent="0.2">
      <c r="A4558" s="862">
        <v>4011218</v>
      </c>
      <c r="B4558" s="863" t="s">
        <v>2767</v>
      </c>
      <c r="C4558" s="862" t="s">
        <v>61</v>
      </c>
      <c r="D4558" s="802">
        <f t="shared" si="71"/>
        <v>450.39</v>
      </c>
      <c r="G4558" s="872">
        <v>440.27</v>
      </c>
      <c r="J4558" s="840" t="s">
        <v>15822</v>
      </c>
      <c r="K4558" s="848">
        <f>IFERROR(VLOOKUP(J4558,REAJUSTE!A:AA,27,FALSE),"")</f>
        <v>1.0229999999999999</v>
      </c>
    </row>
    <row r="4559" spans="1:11" ht="15" x14ac:dyDescent="0.2">
      <c r="A4559" s="862">
        <v>4011217</v>
      </c>
      <c r="B4559" s="863" t="s">
        <v>2768</v>
      </c>
      <c r="C4559" s="862" t="s">
        <v>61</v>
      </c>
      <c r="D4559" s="802">
        <f t="shared" si="71"/>
        <v>292.14999999999998</v>
      </c>
      <c r="G4559" s="872">
        <v>285.58999999999997</v>
      </c>
      <c r="J4559" s="840" t="s">
        <v>15822</v>
      </c>
      <c r="K4559" s="848">
        <f>IFERROR(VLOOKUP(J4559,REAJUSTE!A:AA,27,FALSE),"")</f>
        <v>1.0229999999999999</v>
      </c>
    </row>
    <row r="4560" spans="1:11" ht="15" x14ac:dyDescent="0.2">
      <c r="A4560" s="862">
        <v>4011214</v>
      </c>
      <c r="B4560" s="863" t="s">
        <v>9072</v>
      </c>
      <c r="C4560" s="862" t="s">
        <v>61</v>
      </c>
      <c r="D4560" s="802">
        <f t="shared" si="71"/>
        <v>306.06</v>
      </c>
      <c r="G4560" s="872">
        <v>299.18</v>
      </c>
      <c r="J4560" s="840" t="s">
        <v>15822</v>
      </c>
      <c r="K4560" s="848">
        <f>IFERROR(VLOOKUP(J4560,REAJUSTE!A:AA,27,FALSE),"")</f>
        <v>1.0229999999999999</v>
      </c>
    </row>
    <row r="4561" spans="1:11" ht="15" x14ac:dyDescent="0.2">
      <c r="A4561" s="862">
        <v>4011213</v>
      </c>
      <c r="B4561" s="863" t="s">
        <v>9073</v>
      </c>
      <c r="C4561" s="862" t="s">
        <v>61</v>
      </c>
      <c r="D4561" s="802">
        <f t="shared" si="71"/>
        <v>178.87</v>
      </c>
      <c r="G4561" s="872">
        <v>174.85</v>
      </c>
      <c r="J4561" s="840" t="s">
        <v>15822</v>
      </c>
      <c r="K4561" s="848">
        <f>IFERROR(VLOOKUP(J4561,REAJUSTE!A:AA,27,FALSE),"")</f>
        <v>1.0229999999999999</v>
      </c>
    </row>
    <row r="4562" spans="1:11" ht="15" x14ac:dyDescent="0.2">
      <c r="A4562" s="862">
        <v>4011227</v>
      </c>
      <c r="B4562" s="863" t="s">
        <v>2769</v>
      </c>
      <c r="C4562" s="862" t="s">
        <v>61</v>
      </c>
      <c r="D4562" s="802">
        <f t="shared" si="71"/>
        <v>12.07</v>
      </c>
      <c r="G4562" s="872">
        <v>11.8</v>
      </c>
      <c r="J4562" s="840" t="s">
        <v>15822</v>
      </c>
      <c r="K4562" s="848">
        <f>IFERROR(VLOOKUP(J4562,REAJUSTE!A:AA,27,FALSE),"")</f>
        <v>1.0229999999999999</v>
      </c>
    </row>
    <row r="4563" spans="1:11" ht="15" x14ac:dyDescent="0.2">
      <c r="A4563" s="862">
        <v>4011302</v>
      </c>
      <c r="B4563" s="863" t="s">
        <v>9074</v>
      </c>
      <c r="C4563" s="862" t="s">
        <v>61</v>
      </c>
      <c r="D4563" s="802">
        <f t="shared" si="71"/>
        <v>62.84</v>
      </c>
      <c r="G4563" s="872">
        <v>61.43</v>
      </c>
      <c r="J4563" s="840" t="s">
        <v>15822</v>
      </c>
      <c r="K4563" s="848">
        <f>IFERROR(VLOOKUP(J4563,REAJUSTE!A:AA,27,FALSE),"")</f>
        <v>1.0229999999999999</v>
      </c>
    </row>
    <row r="4564" spans="1:11" ht="15" x14ac:dyDescent="0.2">
      <c r="A4564" s="862">
        <v>4011300</v>
      </c>
      <c r="B4564" s="863" t="s">
        <v>9075</v>
      </c>
      <c r="C4564" s="862" t="s">
        <v>61</v>
      </c>
      <c r="D4564" s="802">
        <f t="shared" si="71"/>
        <v>51.42</v>
      </c>
      <c r="G4564" s="872">
        <v>50.27</v>
      </c>
      <c r="J4564" s="840" t="s">
        <v>15822</v>
      </c>
      <c r="K4564" s="848">
        <f>IFERROR(VLOOKUP(J4564,REAJUSTE!A:AA,27,FALSE),"")</f>
        <v>1.0229999999999999</v>
      </c>
    </row>
    <row r="4565" spans="1:11" ht="15" x14ac:dyDescent="0.2">
      <c r="A4565" s="862">
        <v>4011306</v>
      </c>
      <c r="B4565" s="863" t="s">
        <v>9076</v>
      </c>
      <c r="C4565" s="862" t="s">
        <v>61</v>
      </c>
      <c r="D4565" s="802">
        <f t="shared" si="71"/>
        <v>78.16</v>
      </c>
      <c r="G4565" s="872">
        <v>76.41</v>
      </c>
      <c r="J4565" s="840" t="s">
        <v>15822</v>
      </c>
      <c r="K4565" s="848">
        <f>IFERROR(VLOOKUP(J4565,REAJUSTE!A:AA,27,FALSE),"")</f>
        <v>1.0229999999999999</v>
      </c>
    </row>
    <row r="4566" spans="1:11" ht="15" x14ac:dyDescent="0.2">
      <c r="A4566" s="862">
        <v>4011303</v>
      </c>
      <c r="B4566" s="863" t="s">
        <v>2770</v>
      </c>
      <c r="C4566" s="862" t="s">
        <v>61</v>
      </c>
      <c r="D4566" s="802">
        <f t="shared" si="71"/>
        <v>110.19</v>
      </c>
      <c r="G4566" s="872">
        <v>107.72</v>
      </c>
      <c r="J4566" s="840" t="s">
        <v>15822</v>
      </c>
      <c r="K4566" s="848">
        <f>IFERROR(VLOOKUP(J4566,REAJUSTE!A:AA,27,FALSE),"")</f>
        <v>1.0229999999999999</v>
      </c>
    </row>
    <row r="4567" spans="1:11" ht="15" x14ac:dyDescent="0.2">
      <c r="A4567" s="862">
        <v>4011301</v>
      </c>
      <c r="B4567" s="863" t="s">
        <v>2771</v>
      </c>
      <c r="C4567" s="862" t="s">
        <v>61</v>
      </c>
      <c r="D4567" s="802">
        <f t="shared" si="71"/>
        <v>101.24</v>
      </c>
      <c r="G4567" s="872">
        <v>98.97</v>
      </c>
      <c r="J4567" s="840" t="s">
        <v>15822</v>
      </c>
      <c r="K4567" s="848">
        <f>IFERROR(VLOOKUP(J4567,REAJUSTE!A:AA,27,FALSE),"")</f>
        <v>1.0229999999999999</v>
      </c>
    </row>
    <row r="4568" spans="1:11" ht="15" x14ac:dyDescent="0.2">
      <c r="A4568" s="862">
        <v>4011228</v>
      </c>
      <c r="B4568" s="863" t="s">
        <v>2772</v>
      </c>
      <c r="C4568" s="862" t="s">
        <v>61</v>
      </c>
      <c r="D4568" s="802">
        <f t="shared" si="71"/>
        <v>13.32</v>
      </c>
      <c r="G4568" s="872">
        <v>13.03</v>
      </c>
      <c r="J4568" s="840" t="s">
        <v>15822</v>
      </c>
      <c r="K4568" s="848">
        <f>IFERROR(VLOOKUP(J4568,REAJUSTE!A:AA,27,FALSE),"")</f>
        <v>1.0229999999999999</v>
      </c>
    </row>
    <row r="4569" spans="1:11" ht="18" x14ac:dyDescent="0.2">
      <c r="A4569" s="862">
        <v>4011229</v>
      </c>
      <c r="B4569" s="863" t="s">
        <v>2773</v>
      </c>
      <c r="C4569" s="862" t="s">
        <v>61</v>
      </c>
      <c r="D4569" s="802">
        <f t="shared" si="71"/>
        <v>32.520000000000003</v>
      </c>
      <c r="G4569" s="872">
        <v>31.79</v>
      </c>
      <c r="J4569" s="840" t="s">
        <v>15822</v>
      </c>
      <c r="K4569" s="848">
        <f>IFERROR(VLOOKUP(J4569,REAJUSTE!A:AA,27,FALSE),"")</f>
        <v>1.0229999999999999</v>
      </c>
    </row>
    <row r="4570" spans="1:11" ht="18" x14ac:dyDescent="0.2">
      <c r="A4570" s="862">
        <v>4011231</v>
      </c>
      <c r="B4570" s="863" t="s">
        <v>2774</v>
      </c>
      <c r="C4570" s="862" t="s">
        <v>61</v>
      </c>
      <c r="D4570" s="802">
        <f t="shared" si="71"/>
        <v>125.81</v>
      </c>
      <c r="G4570" s="872">
        <v>122.99</v>
      </c>
      <c r="J4570" s="840" t="s">
        <v>15822</v>
      </c>
      <c r="K4570" s="848">
        <f>IFERROR(VLOOKUP(J4570,REAJUSTE!A:AA,27,FALSE),"")</f>
        <v>1.0229999999999999</v>
      </c>
    </row>
    <row r="4571" spans="1:11" ht="18" x14ac:dyDescent="0.2">
      <c r="A4571" s="862">
        <v>4011230</v>
      </c>
      <c r="B4571" s="863" t="s">
        <v>2775</v>
      </c>
      <c r="C4571" s="862" t="s">
        <v>61</v>
      </c>
      <c r="D4571" s="802">
        <f t="shared" si="71"/>
        <v>87.2</v>
      </c>
      <c r="G4571" s="872">
        <v>85.24</v>
      </c>
      <c r="J4571" s="840" t="s">
        <v>15822</v>
      </c>
      <c r="K4571" s="848">
        <f>IFERROR(VLOOKUP(J4571,REAJUSTE!A:AA,27,FALSE),"")</f>
        <v>1.0229999999999999</v>
      </c>
    </row>
    <row r="4572" spans="1:11" ht="18" x14ac:dyDescent="0.2">
      <c r="A4572" s="862">
        <v>4011235</v>
      </c>
      <c r="B4572" s="863" t="s">
        <v>2776</v>
      </c>
      <c r="C4572" s="862" t="s">
        <v>61</v>
      </c>
      <c r="D4572" s="802">
        <f t="shared" si="71"/>
        <v>90.4</v>
      </c>
      <c r="G4572" s="872">
        <v>88.37</v>
      </c>
      <c r="J4572" s="840" t="s">
        <v>15822</v>
      </c>
      <c r="K4572" s="848">
        <f>IFERROR(VLOOKUP(J4572,REAJUSTE!A:AA,27,FALSE),"")</f>
        <v>1.0229999999999999</v>
      </c>
    </row>
    <row r="4573" spans="1:11" ht="18" x14ac:dyDescent="0.2">
      <c r="A4573" s="862">
        <v>4011234</v>
      </c>
      <c r="B4573" s="863" t="s">
        <v>2777</v>
      </c>
      <c r="C4573" s="862" t="s">
        <v>61</v>
      </c>
      <c r="D4573" s="802">
        <f t="shared" si="71"/>
        <v>50.58</v>
      </c>
      <c r="G4573" s="872">
        <v>49.45</v>
      </c>
      <c r="J4573" s="840" t="s">
        <v>15822</v>
      </c>
      <c r="K4573" s="848">
        <f>IFERROR(VLOOKUP(J4573,REAJUSTE!A:AA,27,FALSE),"")</f>
        <v>1.0229999999999999</v>
      </c>
    </row>
    <row r="4574" spans="1:11" ht="18" x14ac:dyDescent="0.2">
      <c r="A4574" s="862">
        <v>4011233</v>
      </c>
      <c r="B4574" s="863" t="s">
        <v>2778</v>
      </c>
      <c r="C4574" s="862" t="s">
        <v>61</v>
      </c>
      <c r="D4574" s="802">
        <f t="shared" si="71"/>
        <v>76.290000000000006</v>
      </c>
      <c r="G4574" s="872">
        <v>74.58</v>
      </c>
      <c r="J4574" s="840" t="s">
        <v>15822</v>
      </c>
      <c r="K4574" s="848">
        <f>IFERROR(VLOOKUP(J4574,REAJUSTE!A:AA,27,FALSE),"")</f>
        <v>1.0229999999999999</v>
      </c>
    </row>
    <row r="4575" spans="1:11" ht="18" x14ac:dyDescent="0.2">
      <c r="A4575" s="862">
        <v>4011232</v>
      </c>
      <c r="B4575" s="863" t="s">
        <v>2779</v>
      </c>
      <c r="C4575" s="862" t="s">
        <v>61</v>
      </c>
      <c r="D4575" s="802">
        <f t="shared" si="71"/>
        <v>36.479999999999997</v>
      </c>
      <c r="G4575" s="872">
        <v>35.659999999999997</v>
      </c>
      <c r="J4575" s="840" t="s">
        <v>15822</v>
      </c>
      <c r="K4575" s="848">
        <f>IFERROR(VLOOKUP(J4575,REAJUSTE!A:AA,27,FALSE),"")</f>
        <v>1.0229999999999999</v>
      </c>
    </row>
    <row r="4576" spans="1:11" ht="15" x14ac:dyDescent="0.2">
      <c r="A4576" s="862">
        <v>4011372</v>
      </c>
      <c r="B4576" s="863" t="s">
        <v>2780</v>
      </c>
      <c r="C4576" s="862" t="s">
        <v>2029</v>
      </c>
      <c r="D4576" s="802">
        <f t="shared" si="71"/>
        <v>6.48</v>
      </c>
      <c r="G4576" s="872">
        <v>6.34</v>
      </c>
      <c r="J4576" s="840" t="s">
        <v>15822</v>
      </c>
      <c r="K4576" s="848">
        <f>IFERROR(VLOOKUP(J4576,REAJUSTE!A:AA,27,FALSE),"")</f>
        <v>1.0229999999999999</v>
      </c>
    </row>
    <row r="4577" spans="1:11" ht="15" x14ac:dyDescent="0.2">
      <c r="A4577" s="862">
        <v>4011371</v>
      </c>
      <c r="B4577" s="863" t="s">
        <v>2781</v>
      </c>
      <c r="C4577" s="862" t="s">
        <v>2029</v>
      </c>
      <c r="D4577" s="802">
        <f t="shared" si="71"/>
        <v>4.13</v>
      </c>
      <c r="G4577" s="872">
        <v>4.04</v>
      </c>
      <c r="J4577" s="840" t="s">
        <v>15822</v>
      </c>
      <c r="K4577" s="848">
        <f>IFERROR(VLOOKUP(J4577,REAJUSTE!A:AA,27,FALSE),"")</f>
        <v>1.0229999999999999</v>
      </c>
    </row>
    <row r="4578" spans="1:11" ht="15" x14ac:dyDescent="0.2">
      <c r="A4578" s="862">
        <v>4011378</v>
      </c>
      <c r="B4578" s="863" t="s">
        <v>2782</v>
      </c>
      <c r="C4578" s="862" t="s">
        <v>2029</v>
      </c>
      <c r="D4578" s="802">
        <f t="shared" si="71"/>
        <v>6.48</v>
      </c>
      <c r="G4578" s="872">
        <v>6.34</v>
      </c>
      <c r="J4578" s="840" t="s">
        <v>15822</v>
      </c>
      <c r="K4578" s="848">
        <f>IFERROR(VLOOKUP(J4578,REAJUSTE!A:AA,27,FALSE),"")</f>
        <v>1.0229999999999999</v>
      </c>
    </row>
    <row r="4579" spans="1:11" ht="15" x14ac:dyDescent="0.2">
      <c r="A4579" s="862">
        <v>4011377</v>
      </c>
      <c r="B4579" s="863" t="s">
        <v>2783</v>
      </c>
      <c r="C4579" s="862" t="s">
        <v>2029</v>
      </c>
      <c r="D4579" s="802">
        <f t="shared" si="71"/>
        <v>4.13</v>
      </c>
      <c r="G4579" s="872">
        <v>4.04</v>
      </c>
      <c r="J4579" s="840" t="s">
        <v>15822</v>
      </c>
      <c r="K4579" s="848">
        <f>IFERROR(VLOOKUP(J4579,REAJUSTE!A:AA,27,FALSE),"")</f>
        <v>1.0229999999999999</v>
      </c>
    </row>
    <row r="4580" spans="1:11" ht="15" x14ac:dyDescent="0.2">
      <c r="A4580" s="862">
        <v>4011368</v>
      </c>
      <c r="B4580" s="863" t="s">
        <v>2784</v>
      </c>
      <c r="C4580" s="862" t="s">
        <v>2029</v>
      </c>
      <c r="D4580" s="802">
        <f t="shared" si="71"/>
        <v>5.31</v>
      </c>
      <c r="G4580" s="872">
        <v>5.2</v>
      </c>
      <c r="J4580" s="840" t="s">
        <v>15822</v>
      </c>
      <c r="K4580" s="848">
        <f>IFERROR(VLOOKUP(J4580,REAJUSTE!A:AA,27,FALSE),"")</f>
        <v>1.0229999999999999</v>
      </c>
    </row>
    <row r="4581" spans="1:11" ht="15" x14ac:dyDescent="0.2">
      <c r="A4581" s="862">
        <v>4011367</v>
      </c>
      <c r="B4581" s="863" t="s">
        <v>2785</v>
      </c>
      <c r="C4581" s="862" t="s">
        <v>2029</v>
      </c>
      <c r="D4581" s="802">
        <f t="shared" si="71"/>
        <v>2.96</v>
      </c>
      <c r="G4581" s="872">
        <v>2.9</v>
      </c>
      <c r="J4581" s="840" t="s">
        <v>15822</v>
      </c>
      <c r="K4581" s="848">
        <f>IFERROR(VLOOKUP(J4581,REAJUSTE!A:AA,27,FALSE),"")</f>
        <v>1.0229999999999999</v>
      </c>
    </row>
    <row r="4582" spans="1:11" ht="15" x14ac:dyDescent="0.2">
      <c r="A4582" s="862">
        <v>4011374</v>
      </c>
      <c r="B4582" s="863" t="s">
        <v>2786</v>
      </c>
      <c r="C4582" s="862" t="s">
        <v>2029</v>
      </c>
      <c r="D4582" s="802">
        <f t="shared" si="71"/>
        <v>5.31</v>
      </c>
      <c r="G4582" s="872">
        <v>5.2</v>
      </c>
      <c r="J4582" s="840" t="s">
        <v>15822</v>
      </c>
      <c r="K4582" s="848">
        <f>IFERROR(VLOOKUP(J4582,REAJUSTE!A:AA,27,FALSE),"")</f>
        <v>1.0229999999999999</v>
      </c>
    </row>
    <row r="4583" spans="1:11" ht="15" x14ac:dyDescent="0.2">
      <c r="A4583" s="862">
        <v>4011373</v>
      </c>
      <c r="B4583" s="863" t="s">
        <v>2787</v>
      </c>
      <c r="C4583" s="862" t="s">
        <v>2029</v>
      </c>
      <c r="D4583" s="802">
        <f t="shared" si="71"/>
        <v>2.96</v>
      </c>
      <c r="G4583" s="872">
        <v>2.9</v>
      </c>
      <c r="J4583" s="840" t="s">
        <v>15822</v>
      </c>
      <c r="K4583" s="848">
        <f>IFERROR(VLOOKUP(J4583,REAJUSTE!A:AA,27,FALSE),"")</f>
        <v>1.0229999999999999</v>
      </c>
    </row>
    <row r="4584" spans="1:11" ht="15" x14ac:dyDescent="0.2">
      <c r="A4584" s="862">
        <v>4011370</v>
      </c>
      <c r="B4584" s="863" t="s">
        <v>2788</v>
      </c>
      <c r="C4584" s="862" t="s">
        <v>2029</v>
      </c>
      <c r="D4584" s="802">
        <f t="shared" si="71"/>
        <v>5.95</v>
      </c>
      <c r="G4584" s="872">
        <v>5.82</v>
      </c>
      <c r="J4584" s="840" t="s">
        <v>15822</v>
      </c>
      <c r="K4584" s="848">
        <f>IFERROR(VLOOKUP(J4584,REAJUSTE!A:AA,27,FALSE),"")</f>
        <v>1.0229999999999999</v>
      </c>
    </row>
    <row r="4585" spans="1:11" ht="15" x14ac:dyDescent="0.2">
      <c r="A4585" s="862">
        <v>4011369</v>
      </c>
      <c r="B4585" s="863" t="s">
        <v>2789</v>
      </c>
      <c r="C4585" s="862" t="s">
        <v>2029</v>
      </c>
      <c r="D4585" s="802">
        <f t="shared" si="71"/>
        <v>3.6</v>
      </c>
      <c r="G4585" s="872">
        <v>3.52</v>
      </c>
      <c r="J4585" s="840" t="s">
        <v>15822</v>
      </c>
      <c r="K4585" s="848">
        <f>IFERROR(VLOOKUP(J4585,REAJUSTE!A:AA,27,FALSE),"")</f>
        <v>1.0229999999999999</v>
      </c>
    </row>
    <row r="4586" spans="1:11" ht="15" x14ac:dyDescent="0.2">
      <c r="A4586" s="862">
        <v>4011376</v>
      </c>
      <c r="B4586" s="863" t="s">
        <v>2790</v>
      </c>
      <c r="C4586" s="862" t="s">
        <v>2029</v>
      </c>
      <c r="D4586" s="802">
        <f t="shared" si="71"/>
        <v>5.95</v>
      </c>
      <c r="G4586" s="872">
        <v>5.82</v>
      </c>
      <c r="J4586" s="840" t="s">
        <v>15822</v>
      </c>
      <c r="K4586" s="848">
        <f>IFERROR(VLOOKUP(J4586,REAJUSTE!A:AA,27,FALSE),"")</f>
        <v>1.0229999999999999</v>
      </c>
    </row>
    <row r="4587" spans="1:11" ht="15" x14ac:dyDescent="0.2">
      <c r="A4587" s="862">
        <v>4011375</v>
      </c>
      <c r="B4587" s="863" t="s">
        <v>2791</v>
      </c>
      <c r="C4587" s="862" t="s">
        <v>2029</v>
      </c>
      <c r="D4587" s="802">
        <f t="shared" si="71"/>
        <v>3.6</v>
      </c>
      <c r="G4587" s="872">
        <v>3.52</v>
      </c>
      <c r="J4587" s="840" t="s">
        <v>15822</v>
      </c>
      <c r="K4587" s="848">
        <f>IFERROR(VLOOKUP(J4587,REAJUSTE!A:AA,27,FALSE),"")</f>
        <v>1.0229999999999999</v>
      </c>
    </row>
    <row r="4588" spans="1:11" ht="15" x14ac:dyDescent="0.2">
      <c r="A4588" s="862">
        <v>4011360</v>
      </c>
      <c r="B4588" s="863" t="s">
        <v>2792</v>
      </c>
      <c r="C4588" s="862" t="s">
        <v>2029</v>
      </c>
      <c r="D4588" s="802">
        <f t="shared" si="71"/>
        <v>2.33</v>
      </c>
      <c r="G4588" s="872">
        <v>2.2799999999999998</v>
      </c>
      <c r="J4588" s="840" t="s">
        <v>15822</v>
      </c>
      <c r="K4588" s="848">
        <f>IFERROR(VLOOKUP(J4588,REAJUSTE!A:AA,27,FALSE),"")</f>
        <v>1.0229999999999999</v>
      </c>
    </row>
    <row r="4589" spans="1:11" ht="15" x14ac:dyDescent="0.2">
      <c r="A4589" s="862">
        <v>4011359</v>
      </c>
      <c r="B4589" s="863" t="s">
        <v>2793</v>
      </c>
      <c r="C4589" s="862" t="s">
        <v>2029</v>
      </c>
      <c r="D4589" s="802">
        <f t="shared" si="71"/>
        <v>1.5</v>
      </c>
      <c r="G4589" s="872">
        <v>1.47</v>
      </c>
      <c r="J4589" s="840" t="s">
        <v>15822</v>
      </c>
      <c r="K4589" s="848">
        <f>IFERROR(VLOOKUP(J4589,REAJUSTE!A:AA,27,FALSE),"")</f>
        <v>1.0229999999999999</v>
      </c>
    </row>
    <row r="4590" spans="1:11" ht="15" x14ac:dyDescent="0.2">
      <c r="A4590" s="862">
        <v>4011366</v>
      </c>
      <c r="B4590" s="863" t="s">
        <v>2794</v>
      </c>
      <c r="C4590" s="862" t="s">
        <v>2029</v>
      </c>
      <c r="D4590" s="802">
        <f t="shared" si="71"/>
        <v>2.33</v>
      </c>
      <c r="G4590" s="872">
        <v>2.2799999999999998</v>
      </c>
      <c r="J4590" s="840" t="s">
        <v>15822</v>
      </c>
      <c r="K4590" s="848">
        <f>IFERROR(VLOOKUP(J4590,REAJUSTE!A:AA,27,FALSE),"")</f>
        <v>1.0229999999999999</v>
      </c>
    </row>
    <row r="4591" spans="1:11" ht="15" x14ac:dyDescent="0.2">
      <c r="A4591" s="862">
        <v>4011365</v>
      </c>
      <c r="B4591" s="863" t="s">
        <v>2795</v>
      </c>
      <c r="C4591" s="862" t="s">
        <v>2029</v>
      </c>
      <c r="D4591" s="802">
        <f t="shared" si="71"/>
        <v>1.5</v>
      </c>
      <c r="G4591" s="872">
        <v>1.47</v>
      </c>
      <c r="J4591" s="840" t="s">
        <v>15822</v>
      </c>
      <c r="K4591" s="848">
        <f>IFERROR(VLOOKUP(J4591,REAJUSTE!A:AA,27,FALSE),"")</f>
        <v>1.0229999999999999</v>
      </c>
    </row>
    <row r="4592" spans="1:11" ht="15" x14ac:dyDescent="0.2">
      <c r="A4592" s="862">
        <v>4011356</v>
      </c>
      <c r="B4592" s="863" t="s">
        <v>2796</v>
      </c>
      <c r="C4592" s="862" t="s">
        <v>2029</v>
      </c>
      <c r="D4592" s="802">
        <f t="shared" si="71"/>
        <v>1.84</v>
      </c>
      <c r="G4592" s="872">
        <v>1.8</v>
      </c>
      <c r="J4592" s="840" t="s">
        <v>15822</v>
      </c>
      <c r="K4592" s="848">
        <f>IFERROR(VLOOKUP(J4592,REAJUSTE!A:AA,27,FALSE),"")</f>
        <v>1.0229999999999999</v>
      </c>
    </row>
    <row r="4593" spans="1:11" ht="15" x14ac:dyDescent="0.2">
      <c r="A4593" s="862">
        <v>4011355</v>
      </c>
      <c r="B4593" s="863" t="s">
        <v>2797</v>
      </c>
      <c r="C4593" s="862" t="s">
        <v>2029</v>
      </c>
      <c r="D4593" s="802">
        <f t="shared" si="71"/>
        <v>1.02</v>
      </c>
      <c r="G4593" s="872">
        <v>1</v>
      </c>
      <c r="J4593" s="840" t="s">
        <v>15822</v>
      </c>
      <c r="K4593" s="848">
        <f>IFERROR(VLOOKUP(J4593,REAJUSTE!A:AA,27,FALSE),"")</f>
        <v>1.0229999999999999</v>
      </c>
    </row>
    <row r="4594" spans="1:11" ht="15" x14ac:dyDescent="0.2">
      <c r="A4594" s="862">
        <v>4011362</v>
      </c>
      <c r="B4594" s="863" t="s">
        <v>2798</v>
      </c>
      <c r="C4594" s="862" t="s">
        <v>2029</v>
      </c>
      <c r="D4594" s="802">
        <f t="shared" si="71"/>
        <v>1.84</v>
      </c>
      <c r="G4594" s="872">
        <v>1.8</v>
      </c>
      <c r="J4594" s="840" t="s">
        <v>15822</v>
      </c>
      <c r="K4594" s="848">
        <f>IFERROR(VLOOKUP(J4594,REAJUSTE!A:AA,27,FALSE),"")</f>
        <v>1.0229999999999999</v>
      </c>
    </row>
    <row r="4595" spans="1:11" ht="15" x14ac:dyDescent="0.2">
      <c r="A4595" s="862">
        <v>4011361</v>
      </c>
      <c r="B4595" s="863" t="s">
        <v>2799</v>
      </c>
      <c r="C4595" s="862" t="s">
        <v>2029</v>
      </c>
      <c r="D4595" s="802">
        <f t="shared" si="71"/>
        <v>1.02</v>
      </c>
      <c r="G4595" s="872">
        <v>1</v>
      </c>
      <c r="J4595" s="840" t="s">
        <v>15822</v>
      </c>
      <c r="K4595" s="848">
        <f>IFERROR(VLOOKUP(J4595,REAJUSTE!A:AA,27,FALSE),"")</f>
        <v>1.0229999999999999</v>
      </c>
    </row>
    <row r="4596" spans="1:11" ht="15" x14ac:dyDescent="0.2">
      <c r="A4596" s="862">
        <v>4011358</v>
      </c>
      <c r="B4596" s="863" t="s">
        <v>2800</v>
      </c>
      <c r="C4596" s="862" t="s">
        <v>2029</v>
      </c>
      <c r="D4596" s="802">
        <f t="shared" si="71"/>
        <v>2.09</v>
      </c>
      <c r="G4596" s="872">
        <v>2.0499999999999998</v>
      </c>
      <c r="J4596" s="840" t="s">
        <v>15822</v>
      </c>
      <c r="K4596" s="848">
        <f>IFERROR(VLOOKUP(J4596,REAJUSTE!A:AA,27,FALSE),"")</f>
        <v>1.0229999999999999</v>
      </c>
    </row>
    <row r="4597" spans="1:11" ht="15" x14ac:dyDescent="0.2">
      <c r="A4597" s="862">
        <v>4011357</v>
      </c>
      <c r="B4597" s="863" t="s">
        <v>2801</v>
      </c>
      <c r="C4597" s="862" t="s">
        <v>2029</v>
      </c>
      <c r="D4597" s="802">
        <f t="shared" si="71"/>
        <v>1.26</v>
      </c>
      <c r="G4597" s="872">
        <v>1.24</v>
      </c>
      <c r="J4597" s="840" t="s">
        <v>15822</v>
      </c>
      <c r="K4597" s="848">
        <f>IFERROR(VLOOKUP(J4597,REAJUSTE!A:AA,27,FALSE),"")</f>
        <v>1.0229999999999999</v>
      </c>
    </row>
    <row r="4598" spans="1:11" ht="15" x14ac:dyDescent="0.2">
      <c r="A4598" s="862">
        <v>4011364</v>
      </c>
      <c r="B4598" s="863" t="s">
        <v>2802</v>
      </c>
      <c r="C4598" s="862" t="s">
        <v>2029</v>
      </c>
      <c r="D4598" s="802">
        <f t="shared" si="71"/>
        <v>2.09</v>
      </c>
      <c r="G4598" s="872">
        <v>2.0499999999999998</v>
      </c>
      <c r="J4598" s="840" t="s">
        <v>15822</v>
      </c>
      <c r="K4598" s="848">
        <f>IFERROR(VLOOKUP(J4598,REAJUSTE!A:AA,27,FALSE),"")</f>
        <v>1.0229999999999999</v>
      </c>
    </row>
    <row r="4599" spans="1:11" ht="15" x14ac:dyDescent="0.2">
      <c r="A4599" s="862">
        <v>4011363</v>
      </c>
      <c r="B4599" s="863" t="s">
        <v>2803</v>
      </c>
      <c r="C4599" s="862" t="s">
        <v>2029</v>
      </c>
      <c r="D4599" s="802">
        <f t="shared" si="71"/>
        <v>1.26</v>
      </c>
      <c r="G4599" s="872">
        <v>1.24</v>
      </c>
      <c r="J4599" s="840" t="s">
        <v>15822</v>
      </c>
      <c r="K4599" s="848">
        <f>IFERROR(VLOOKUP(J4599,REAJUSTE!A:AA,27,FALSE),"")</f>
        <v>1.0229999999999999</v>
      </c>
    </row>
    <row r="4600" spans="1:11" ht="15" x14ac:dyDescent="0.2">
      <c r="A4600" s="862">
        <v>4011384</v>
      </c>
      <c r="B4600" s="863" t="s">
        <v>2804</v>
      </c>
      <c r="C4600" s="862" t="s">
        <v>2029</v>
      </c>
      <c r="D4600" s="802">
        <f t="shared" si="71"/>
        <v>6.94</v>
      </c>
      <c r="G4600" s="872">
        <v>6.79</v>
      </c>
      <c r="J4600" s="840" t="s">
        <v>15822</v>
      </c>
      <c r="K4600" s="848">
        <f>IFERROR(VLOOKUP(J4600,REAJUSTE!A:AA,27,FALSE),"")</f>
        <v>1.0229999999999999</v>
      </c>
    </row>
    <row r="4601" spans="1:11" ht="15" x14ac:dyDescent="0.2">
      <c r="A4601" s="862">
        <v>4011383</v>
      </c>
      <c r="B4601" s="863" t="s">
        <v>2805</v>
      </c>
      <c r="C4601" s="862" t="s">
        <v>2029</v>
      </c>
      <c r="D4601" s="802">
        <f t="shared" si="71"/>
        <v>4.5199999999999996</v>
      </c>
      <c r="G4601" s="872">
        <v>4.42</v>
      </c>
      <c r="J4601" s="840" t="s">
        <v>15822</v>
      </c>
      <c r="K4601" s="848">
        <f>IFERROR(VLOOKUP(J4601,REAJUSTE!A:AA,27,FALSE),"")</f>
        <v>1.0229999999999999</v>
      </c>
    </row>
    <row r="4602" spans="1:11" ht="15" x14ac:dyDescent="0.2">
      <c r="A4602" s="862">
        <v>4011390</v>
      </c>
      <c r="B4602" s="863" t="s">
        <v>2806</v>
      </c>
      <c r="C4602" s="862" t="s">
        <v>2029</v>
      </c>
      <c r="D4602" s="802">
        <f t="shared" si="71"/>
        <v>6.94</v>
      </c>
      <c r="G4602" s="872">
        <v>6.79</v>
      </c>
      <c r="J4602" s="840" t="s">
        <v>15822</v>
      </c>
      <c r="K4602" s="848">
        <f>IFERROR(VLOOKUP(J4602,REAJUSTE!A:AA,27,FALSE),"")</f>
        <v>1.0229999999999999</v>
      </c>
    </row>
    <row r="4603" spans="1:11" ht="15" x14ac:dyDescent="0.2">
      <c r="A4603" s="862">
        <v>4011389</v>
      </c>
      <c r="B4603" s="863" t="s">
        <v>2807</v>
      </c>
      <c r="C4603" s="862" t="s">
        <v>2029</v>
      </c>
      <c r="D4603" s="802">
        <f t="shared" si="71"/>
        <v>4.5199999999999996</v>
      </c>
      <c r="G4603" s="872">
        <v>4.42</v>
      </c>
      <c r="J4603" s="840" t="s">
        <v>15822</v>
      </c>
      <c r="K4603" s="848">
        <f>IFERROR(VLOOKUP(J4603,REAJUSTE!A:AA,27,FALSE),"")</f>
        <v>1.0229999999999999</v>
      </c>
    </row>
    <row r="4604" spans="1:11" ht="15" x14ac:dyDescent="0.2">
      <c r="A4604" s="862">
        <v>4011380</v>
      </c>
      <c r="B4604" s="863" t="s">
        <v>2808</v>
      </c>
      <c r="C4604" s="862" t="s">
        <v>2029</v>
      </c>
      <c r="D4604" s="802">
        <f t="shared" si="71"/>
        <v>5.77</v>
      </c>
      <c r="G4604" s="872">
        <v>5.65</v>
      </c>
      <c r="J4604" s="840" t="s">
        <v>15822</v>
      </c>
      <c r="K4604" s="848">
        <f>IFERROR(VLOOKUP(J4604,REAJUSTE!A:AA,27,FALSE),"")</f>
        <v>1.0229999999999999</v>
      </c>
    </row>
    <row r="4605" spans="1:11" ht="15" x14ac:dyDescent="0.2">
      <c r="A4605" s="862">
        <v>4011379</v>
      </c>
      <c r="B4605" s="863" t="s">
        <v>2809</v>
      </c>
      <c r="C4605" s="862" t="s">
        <v>2029</v>
      </c>
      <c r="D4605" s="802">
        <f t="shared" si="71"/>
        <v>3.35</v>
      </c>
      <c r="G4605" s="872">
        <v>3.28</v>
      </c>
      <c r="J4605" s="840" t="s">
        <v>15822</v>
      </c>
      <c r="K4605" s="848">
        <f>IFERROR(VLOOKUP(J4605,REAJUSTE!A:AA,27,FALSE),"")</f>
        <v>1.0229999999999999</v>
      </c>
    </row>
    <row r="4606" spans="1:11" ht="15" x14ac:dyDescent="0.2">
      <c r="A4606" s="862">
        <v>4011386</v>
      </c>
      <c r="B4606" s="863" t="s">
        <v>2810</v>
      </c>
      <c r="C4606" s="862" t="s">
        <v>2029</v>
      </c>
      <c r="D4606" s="802">
        <f t="shared" si="71"/>
        <v>5.77</v>
      </c>
      <c r="G4606" s="872">
        <v>5.65</v>
      </c>
      <c r="J4606" s="840" t="s">
        <v>15822</v>
      </c>
      <c r="K4606" s="848">
        <f>IFERROR(VLOOKUP(J4606,REAJUSTE!A:AA,27,FALSE),"")</f>
        <v>1.0229999999999999</v>
      </c>
    </row>
    <row r="4607" spans="1:11" ht="15" x14ac:dyDescent="0.2">
      <c r="A4607" s="862">
        <v>4011385</v>
      </c>
      <c r="B4607" s="863" t="s">
        <v>2811</v>
      </c>
      <c r="C4607" s="862" t="s">
        <v>2029</v>
      </c>
      <c r="D4607" s="802">
        <f t="shared" si="71"/>
        <v>3.35</v>
      </c>
      <c r="G4607" s="872">
        <v>3.28</v>
      </c>
      <c r="J4607" s="840" t="s">
        <v>15822</v>
      </c>
      <c r="K4607" s="848">
        <f>IFERROR(VLOOKUP(J4607,REAJUSTE!A:AA,27,FALSE),"")</f>
        <v>1.0229999999999999</v>
      </c>
    </row>
    <row r="4608" spans="1:11" ht="15" x14ac:dyDescent="0.2">
      <c r="A4608" s="862">
        <v>4011382</v>
      </c>
      <c r="B4608" s="863" t="s">
        <v>2812</v>
      </c>
      <c r="C4608" s="862" t="s">
        <v>2029</v>
      </c>
      <c r="D4608" s="802">
        <f t="shared" si="71"/>
        <v>6.41</v>
      </c>
      <c r="G4608" s="872">
        <v>6.27</v>
      </c>
      <c r="J4608" s="840" t="s">
        <v>15822</v>
      </c>
      <c r="K4608" s="848">
        <f>IFERROR(VLOOKUP(J4608,REAJUSTE!A:AA,27,FALSE),"")</f>
        <v>1.0229999999999999</v>
      </c>
    </row>
    <row r="4609" spans="1:11" ht="15" x14ac:dyDescent="0.2">
      <c r="A4609" s="862">
        <v>4011381</v>
      </c>
      <c r="B4609" s="863" t="s">
        <v>2813</v>
      </c>
      <c r="C4609" s="862" t="s">
        <v>2029</v>
      </c>
      <c r="D4609" s="802">
        <f t="shared" si="71"/>
        <v>3.98</v>
      </c>
      <c r="G4609" s="872">
        <v>3.9</v>
      </c>
      <c r="J4609" s="840" t="s">
        <v>15822</v>
      </c>
      <c r="K4609" s="848">
        <f>IFERROR(VLOOKUP(J4609,REAJUSTE!A:AA,27,FALSE),"")</f>
        <v>1.0229999999999999</v>
      </c>
    </row>
    <row r="4610" spans="1:11" ht="15" x14ac:dyDescent="0.2">
      <c r="A4610" s="862">
        <v>4011388</v>
      </c>
      <c r="B4610" s="863" t="s">
        <v>2814</v>
      </c>
      <c r="C4610" s="862" t="s">
        <v>2029</v>
      </c>
      <c r="D4610" s="802">
        <f t="shared" si="71"/>
        <v>6.41</v>
      </c>
      <c r="G4610" s="872">
        <v>6.27</v>
      </c>
      <c r="J4610" s="840" t="s">
        <v>15822</v>
      </c>
      <c r="K4610" s="848">
        <f>IFERROR(VLOOKUP(J4610,REAJUSTE!A:AA,27,FALSE),"")</f>
        <v>1.0229999999999999</v>
      </c>
    </row>
    <row r="4611" spans="1:11" ht="15" x14ac:dyDescent="0.2">
      <c r="A4611" s="862">
        <v>4011387</v>
      </c>
      <c r="B4611" s="863" t="s">
        <v>2815</v>
      </c>
      <c r="C4611" s="862" t="s">
        <v>2029</v>
      </c>
      <c r="D4611" s="802">
        <f t="shared" si="71"/>
        <v>3.98</v>
      </c>
      <c r="G4611" s="872">
        <v>3.9</v>
      </c>
      <c r="J4611" s="840" t="s">
        <v>15822</v>
      </c>
      <c r="K4611" s="848">
        <f>IFERROR(VLOOKUP(J4611,REAJUSTE!A:AA,27,FALSE),"")</f>
        <v>1.0229999999999999</v>
      </c>
    </row>
    <row r="4612" spans="1:11" ht="15" x14ac:dyDescent="0.2">
      <c r="A4612" s="862">
        <v>4011212</v>
      </c>
      <c r="B4612" s="863" t="s">
        <v>9077</v>
      </c>
      <c r="C4612" s="862" t="s">
        <v>2029</v>
      </c>
      <c r="D4612" s="802">
        <f t="shared" si="71"/>
        <v>7.0000000000000007E-2</v>
      </c>
      <c r="G4612" s="872">
        <v>7.0000000000000007E-2</v>
      </c>
      <c r="J4612" s="840" t="s">
        <v>15822</v>
      </c>
      <c r="K4612" s="848">
        <f>IFERROR(VLOOKUP(J4612,REAJUSTE!A:AA,27,FALSE),"")</f>
        <v>1.0229999999999999</v>
      </c>
    </row>
    <row r="4613" spans="1:11" ht="15" x14ac:dyDescent="0.2">
      <c r="A4613" s="862">
        <v>4208197</v>
      </c>
      <c r="B4613" s="863" t="s">
        <v>9078</v>
      </c>
      <c r="C4613" s="862" t="s">
        <v>587</v>
      </c>
      <c r="D4613" s="802">
        <f t="shared" si="71"/>
        <v>14075.45</v>
      </c>
      <c r="G4613" s="872">
        <v>13759</v>
      </c>
      <c r="J4613" s="840" t="s">
        <v>15822</v>
      </c>
      <c r="K4613" s="848">
        <f>IFERROR(VLOOKUP(J4613,REAJUSTE!A:AA,27,FALSE),"")</f>
        <v>1.0229999999999999</v>
      </c>
    </row>
    <row r="4614" spans="1:11" ht="15" x14ac:dyDescent="0.2">
      <c r="A4614" s="862">
        <v>4208158</v>
      </c>
      <c r="B4614" s="863" t="s">
        <v>9079</v>
      </c>
      <c r="C4614" s="862" t="s">
        <v>587</v>
      </c>
      <c r="D4614" s="802">
        <f t="shared" si="71"/>
        <v>18533.88</v>
      </c>
      <c r="G4614" s="872">
        <v>18117.189999999999</v>
      </c>
      <c r="J4614" s="840" t="s">
        <v>15822</v>
      </c>
      <c r="K4614" s="848">
        <f>IFERROR(VLOOKUP(J4614,REAJUSTE!A:AA,27,FALSE),"")</f>
        <v>1.0229999999999999</v>
      </c>
    </row>
    <row r="4615" spans="1:11" ht="15" x14ac:dyDescent="0.2">
      <c r="A4615" s="862">
        <v>4208198</v>
      </c>
      <c r="B4615" s="863" t="s">
        <v>9080</v>
      </c>
      <c r="C4615" s="862" t="s">
        <v>587</v>
      </c>
      <c r="D4615" s="802">
        <f t="shared" si="71"/>
        <v>21575.1</v>
      </c>
      <c r="G4615" s="872">
        <v>21090.03</v>
      </c>
      <c r="J4615" s="840" t="s">
        <v>15822</v>
      </c>
      <c r="K4615" s="848">
        <f>IFERROR(VLOOKUP(J4615,REAJUSTE!A:AA,27,FALSE),"")</f>
        <v>1.0229999999999999</v>
      </c>
    </row>
    <row r="4616" spans="1:11" ht="15" x14ac:dyDescent="0.2">
      <c r="A4616" s="862">
        <v>4208159</v>
      </c>
      <c r="B4616" s="863" t="s">
        <v>9081</v>
      </c>
      <c r="C4616" s="862" t="s">
        <v>587</v>
      </c>
      <c r="D4616" s="802">
        <f t="shared" si="71"/>
        <v>29658.67</v>
      </c>
      <c r="G4616" s="872">
        <v>28991.86</v>
      </c>
      <c r="J4616" s="840" t="s">
        <v>15822</v>
      </c>
      <c r="K4616" s="848">
        <f>IFERROR(VLOOKUP(J4616,REAJUSTE!A:AA,27,FALSE),"")</f>
        <v>1.0229999999999999</v>
      </c>
    </row>
    <row r="4617" spans="1:11" ht="15" x14ac:dyDescent="0.2">
      <c r="A4617" s="862">
        <v>4208160</v>
      </c>
      <c r="B4617" s="863" t="s">
        <v>9082</v>
      </c>
      <c r="C4617" s="862" t="s">
        <v>587</v>
      </c>
      <c r="D4617" s="802">
        <f t="shared" si="71"/>
        <v>35164.46</v>
      </c>
      <c r="G4617" s="872">
        <v>34373.870000000003</v>
      </c>
      <c r="J4617" s="840" t="s">
        <v>15822</v>
      </c>
      <c r="K4617" s="848">
        <f>IFERROR(VLOOKUP(J4617,REAJUSTE!A:AA,27,FALSE),"")</f>
        <v>1.0229999999999999</v>
      </c>
    </row>
    <row r="4618" spans="1:11" ht="15" x14ac:dyDescent="0.2">
      <c r="A4618" s="862">
        <v>4208199</v>
      </c>
      <c r="B4618" s="863" t="s">
        <v>9083</v>
      </c>
      <c r="C4618" s="862" t="s">
        <v>587</v>
      </c>
      <c r="D4618" s="802">
        <f t="shared" si="71"/>
        <v>40664.730000000003</v>
      </c>
      <c r="G4618" s="872">
        <v>39750.47</v>
      </c>
      <c r="J4618" s="840" t="s">
        <v>15822</v>
      </c>
      <c r="K4618" s="848">
        <f>IFERROR(VLOOKUP(J4618,REAJUSTE!A:AA,27,FALSE),"")</f>
        <v>1.0229999999999999</v>
      </c>
    </row>
    <row r="4619" spans="1:11" ht="15" x14ac:dyDescent="0.2">
      <c r="A4619" s="862">
        <v>4208161</v>
      </c>
      <c r="B4619" s="863" t="s">
        <v>9084</v>
      </c>
      <c r="C4619" s="862" t="s">
        <v>587</v>
      </c>
      <c r="D4619" s="802">
        <f t="shared" ref="D4619:D4682" si="72">TRUNC(G4619*K4619,2)</f>
        <v>51318.16</v>
      </c>
      <c r="G4619" s="872">
        <v>50164.38</v>
      </c>
      <c r="J4619" s="840" t="s">
        <v>15822</v>
      </c>
      <c r="K4619" s="848">
        <f>IFERROR(VLOOKUP(J4619,REAJUSTE!A:AA,27,FALSE),"")</f>
        <v>1.0229999999999999</v>
      </c>
    </row>
    <row r="4620" spans="1:11" ht="15" x14ac:dyDescent="0.2">
      <c r="A4620" s="862">
        <v>4208162</v>
      </c>
      <c r="B4620" s="863" t="s">
        <v>9085</v>
      </c>
      <c r="C4620" s="862" t="s">
        <v>587</v>
      </c>
      <c r="D4620" s="802">
        <f t="shared" si="72"/>
        <v>56586.38</v>
      </c>
      <c r="G4620" s="872">
        <v>55314.16</v>
      </c>
      <c r="J4620" s="840" t="s">
        <v>15822</v>
      </c>
      <c r="K4620" s="848">
        <f>IFERROR(VLOOKUP(J4620,REAJUSTE!A:AA,27,FALSE),"")</f>
        <v>1.0229999999999999</v>
      </c>
    </row>
    <row r="4621" spans="1:11" ht="15" x14ac:dyDescent="0.2">
      <c r="A4621" s="862">
        <v>4208163</v>
      </c>
      <c r="B4621" s="863" t="s">
        <v>9086</v>
      </c>
      <c r="C4621" s="862" t="s">
        <v>587</v>
      </c>
      <c r="D4621" s="802">
        <f t="shared" si="72"/>
        <v>69822.19</v>
      </c>
      <c r="G4621" s="872">
        <v>68252.39</v>
      </c>
      <c r="J4621" s="840" t="s">
        <v>15822</v>
      </c>
      <c r="K4621" s="848">
        <f>IFERROR(VLOOKUP(J4621,REAJUSTE!A:AA,27,FALSE),"")</f>
        <v>1.0229999999999999</v>
      </c>
    </row>
    <row r="4622" spans="1:11" ht="15" x14ac:dyDescent="0.2">
      <c r="A4622" s="862">
        <v>4208200</v>
      </c>
      <c r="B4622" s="863" t="s">
        <v>9087</v>
      </c>
      <c r="C4622" s="862" t="s">
        <v>587</v>
      </c>
      <c r="D4622" s="802">
        <f t="shared" si="72"/>
        <v>78314.8</v>
      </c>
      <c r="G4622" s="872">
        <v>76554.06</v>
      </c>
      <c r="J4622" s="840" t="s">
        <v>15822</v>
      </c>
      <c r="K4622" s="848">
        <f>IFERROR(VLOOKUP(J4622,REAJUSTE!A:AA,27,FALSE),"")</f>
        <v>1.0229999999999999</v>
      </c>
    </row>
    <row r="4623" spans="1:11" ht="15" x14ac:dyDescent="0.2">
      <c r="A4623" s="862">
        <v>4208164</v>
      </c>
      <c r="B4623" s="863" t="s">
        <v>9088</v>
      </c>
      <c r="C4623" s="862" t="s">
        <v>587</v>
      </c>
      <c r="D4623" s="802">
        <f t="shared" si="72"/>
        <v>88696.83</v>
      </c>
      <c r="G4623" s="872">
        <v>86702.67</v>
      </c>
      <c r="J4623" s="840" t="s">
        <v>15822</v>
      </c>
      <c r="K4623" s="848">
        <f>IFERROR(VLOOKUP(J4623,REAJUSTE!A:AA,27,FALSE),"")</f>
        <v>1.0229999999999999</v>
      </c>
    </row>
    <row r="4624" spans="1:11" ht="18" x14ac:dyDescent="0.2">
      <c r="A4624" s="862">
        <v>4208201</v>
      </c>
      <c r="B4624" s="863" t="s">
        <v>9089</v>
      </c>
      <c r="C4624" s="862" t="s">
        <v>587</v>
      </c>
      <c r="D4624" s="802">
        <f t="shared" si="72"/>
        <v>22719.99</v>
      </c>
      <c r="G4624" s="872">
        <v>22209.18</v>
      </c>
      <c r="J4624" s="840" t="s">
        <v>15822</v>
      </c>
      <c r="K4624" s="848">
        <f>IFERROR(VLOOKUP(J4624,REAJUSTE!A:AA,27,FALSE),"")</f>
        <v>1.0229999999999999</v>
      </c>
    </row>
    <row r="4625" spans="1:11" ht="18" x14ac:dyDescent="0.2">
      <c r="A4625" s="862">
        <v>4208151</v>
      </c>
      <c r="B4625" s="863" t="s">
        <v>9090</v>
      </c>
      <c r="C4625" s="862" t="s">
        <v>587</v>
      </c>
      <c r="D4625" s="802">
        <f t="shared" si="72"/>
        <v>30742.93</v>
      </c>
      <c r="G4625" s="872">
        <v>30051.74</v>
      </c>
      <c r="J4625" s="840" t="s">
        <v>15822</v>
      </c>
      <c r="K4625" s="848">
        <f>IFERROR(VLOOKUP(J4625,REAJUSTE!A:AA,27,FALSE),"")</f>
        <v>1.0229999999999999</v>
      </c>
    </row>
    <row r="4626" spans="1:11" ht="18" x14ac:dyDescent="0.2">
      <c r="A4626" s="862">
        <v>4208202</v>
      </c>
      <c r="B4626" s="863" t="s">
        <v>9091</v>
      </c>
      <c r="C4626" s="862" t="s">
        <v>587</v>
      </c>
      <c r="D4626" s="802">
        <f t="shared" si="72"/>
        <v>36194.86</v>
      </c>
      <c r="G4626" s="872">
        <v>35381.1</v>
      </c>
      <c r="J4626" s="840" t="s">
        <v>15822</v>
      </c>
      <c r="K4626" s="848">
        <f>IFERROR(VLOOKUP(J4626,REAJUSTE!A:AA,27,FALSE),"")</f>
        <v>1.0229999999999999</v>
      </c>
    </row>
    <row r="4627" spans="1:11" ht="18" x14ac:dyDescent="0.2">
      <c r="A4627" s="862">
        <v>4208152</v>
      </c>
      <c r="B4627" s="863" t="s">
        <v>9092</v>
      </c>
      <c r="C4627" s="862" t="s">
        <v>587</v>
      </c>
      <c r="D4627" s="802">
        <f t="shared" si="72"/>
        <v>48994.78</v>
      </c>
      <c r="G4627" s="872">
        <v>47893.24</v>
      </c>
      <c r="J4627" s="840" t="s">
        <v>15822</v>
      </c>
      <c r="K4627" s="848">
        <f>IFERROR(VLOOKUP(J4627,REAJUSTE!A:AA,27,FALSE),"")</f>
        <v>1.0229999999999999</v>
      </c>
    </row>
    <row r="4628" spans="1:11" ht="18" x14ac:dyDescent="0.2">
      <c r="A4628" s="862">
        <v>4208153</v>
      </c>
      <c r="B4628" s="863" t="s">
        <v>9093</v>
      </c>
      <c r="C4628" s="862" t="s">
        <v>587</v>
      </c>
      <c r="D4628" s="802">
        <f t="shared" si="72"/>
        <v>58063.26</v>
      </c>
      <c r="G4628" s="872">
        <v>56757.83</v>
      </c>
      <c r="J4628" s="840" t="s">
        <v>15822</v>
      </c>
      <c r="K4628" s="848">
        <f>IFERROR(VLOOKUP(J4628,REAJUSTE!A:AA,27,FALSE),"")</f>
        <v>1.0229999999999999</v>
      </c>
    </row>
    <row r="4629" spans="1:11" ht="18" x14ac:dyDescent="0.2">
      <c r="A4629" s="862">
        <v>4208203</v>
      </c>
      <c r="B4629" s="863" t="s">
        <v>9094</v>
      </c>
      <c r="C4629" s="862" t="s">
        <v>587</v>
      </c>
      <c r="D4629" s="802">
        <f t="shared" si="72"/>
        <v>67219.39</v>
      </c>
      <c r="G4629" s="872">
        <v>65708.11</v>
      </c>
      <c r="J4629" s="840" t="s">
        <v>15822</v>
      </c>
      <c r="K4629" s="848">
        <f>IFERROR(VLOOKUP(J4629,REAJUSTE!A:AA,27,FALSE),"")</f>
        <v>1.0229999999999999</v>
      </c>
    </row>
    <row r="4630" spans="1:11" ht="18" x14ac:dyDescent="0.2">
      <c r="A4630" s="862">
        <v>4208154</v>
      </c>
      <c r="B4630" s="863" t="s">
        <v>9095</v>
      </c>
      <c r="C4630" s="862" t="s">
        <v>587</v>
      </c>
      <c r="D4630" s="802">
        <f t="shared" si="72"/>
        <v>84783.06</v>
      </c>
      <c r="G4630" s="872">
        <v>82876.899999999994</v>
      </c>
      <c r="J4630" s="840" t="s">
        <v>15822</v>
      </c>
      <c r="K4630" s="848">
        <f>IFERROR(VLOOKUP(J4630,REAJUSTE!A:AA,27,FALSE),"")</f>
        <v>1.0229999999999999</v>
      </c>
    </row>
    <row r="4631" spans="1:11" ht="18" x14ac:dyDescent="0.2">
      <c r="A4631" s="862">
        <v>4208155</v>
      </c>
      <c r="B4631" s="863" t="s">
        <v>9096</v>
      </c>
      <c r="C4631" s="862" t="s">
        <v>587</v>
      </c>
      <c r="D4631" s="802">
        <f t="shared" si="72"/>
        <v>94132.2</v>
      </c>
      <c r="G4631" s="872">
        <v>92015.84</v>
      </c>
      <c r="J4631" s="840" t="s">
        <v>15822</v>
      </c>
      <c r="K4631" s="848">
        <f>IFERROR(VLOOKUP(J4631,REAJUSTE!A:AA,27,FALSE),"")</f>
        <v>1.0229999999999999</v>
      </c>
    </row>
    <row r="4632" spans="1:11" ht="18" x14ac:dyDescent="0.2">
      <c r="A4632" s="862">
        <v>4208156</v>
      </c>
      <c r="B4632" s="863" t="s">
        <v>9097</v>
      </c>
      <c r="C4632" s="862" t="s">
        <v>587</v>
      </c>
      <c r="D4632" s="802">
        <f t="shared" si="72"/>
        <v>112026.77</v>
      </c>
      <c r="G4632" s="872">
        <v>109508.09</v>
      </c>
      <c r="J4632" s="840" t="s">
        <v>15822</v>
      </c>
      <c r="K4632" s="848">
        <f>IFERROR(VLOOKUP(J4632,REAJUSTE!A:AA,27,FALSE),"")</f>
        <v>1.0229999999999999</v>
      </c>
    </row>
    <row r="4633" spans="1:11" ht="18" x14ac:dyDescent="0.2">
      <c r="A4633" s="862">
        <v>4208204</v>
      </c>
      <c r="B4633" s="863" t="s">
        <v>9098</v>
      </c>
      <c r="C4633" s="862" t="s">
        <v>587</v>
      </c>
      <c r="D4633" s="802">
        <f t="shared" si="72"/>
        <v>130246</v>
      </c>
      <c r="G4633" s="872">
        <v>127317.7</v>
      </c>
      <c r="J4633" s="840" t="s">
        <v>15822</v>
      </c>
      <c r="K4633" s="848">
        <f>IFERROR(VLOOKUP(J4633,REAJUSTE!A:AA,27,FALSE),"")</f>
        <v>1.0229999999999999</v>
      </c>
    </row>
    <row r="4634" spans="1:11" ht="18" x14ac:dyDescent="0.2">
      <c r="A4634" s="862">
        <v>4208157</v>
      </c>
      <c r="B4634" s="863" t="s">
        <v>9099</v>
      </c>
      <c r="C4634" s="862" t="s">
        <v>587</v>
      </c>
      <c r="D4634" s="802">
        <f t="shared" si="72"/>
        <v>139103.95000000001</v>
      </c>
      <c r="G4634" s="872">
        <v>135976.5</v>
      </c>
      <c r="J4634" s="840" t="s">
        <v>15822</v>
      </c>
      <c r="K4634" s="848">
        <f>IFERROR(VLOOKUP(J4634,REAJUSTE!A:AA,27,FALSE),"")</f>
        <v>1.0229999999999999</v>
      </c>
    </row>
    <row r="4635" spans="1:11" ht="15" x14ac:dyDescent="0.2">
      <c r="A4635" s="862">
        <v>4208127</v>
      </c>
      <c r="B4635" s="863" t="s">
        <v>2816</v>
      </c>
      <c r="C4635" s="862" t="s">
        <v>51</v>
      </c>
      <c r="D4635" s="802">
        <f t="shared" si="72"/>
        <v>28.17</v>
      </c>
      <c r="G4635" s="872">
        <v>27.54</v>
      </c>
      <c r="J4635" s="840" t="s">
        <v>15822</v>
      </c>
      <c r="K4635" s="848">
        <f>IFERROR(VLOOKUP(J4635,REAJUSTE!A:AA,27,FALSE),"")</f>
        <v>1.0229999999999999</v>
      </c>
    </row>
    <row r="4636" spans="1:11" ht="18" x14ac:dyDescent="0.2">
      <c r="A4636" s="862">
        <v>4208196</v>
      </c>
      <c r="B4636" s="863" t="s">
        <v>9100</v>
      </c>
      <c r="C4636" s="862" t="s">
        <v>587</v>
      </c>
      <c r="D4636" s="802">
        <f t="shared" si="72"/>
        <v>2756.79</v>
      </c>
      <c r="G4636" s="872">
        <v>2694.81</v>
      </c>
      <c r="J4636" s="840" t="s">
        <v>15822</v>
      </c>
      <c r="K4636" s="848">
        <f>IFERROR(VLOOKUP(J4636,REAJUSTE!A:AA,27,FALSE),"")</f>
        <v>1.0229999999999999</v>
      </c>
    </row>
    <row r="4637" spans="1:11" ht="15" x14ac:dyDescent="0.2">
      <c r="A4637" s="862">
        <v>4208209</v>
      </c>
      <c r="B4637" s="863" t="s">
        <v>9101</v>
      </c>
      <c r="C4637" s="862" t="s">
        <v>587</v>
      </c>
      <c r="D4637" s="802">
        <f t="shared" si="72"/>
        <v>11463.91</v>
      </c>
      <c r="G4637" s="872">
        <v>11206.17</v>
      </c>
      <c r="J4637" s="840" t="s">
        <v>15822</v>
      </c>
      <c r="K4637" s="848">
        <f>IFERROR(VLOOKUP(J4637,REAJUSTE!A:AA,27,FALSE),"")</f>
        <v>1.0229999999999999</v>
      </c>
    </row>
    <row r="4638" spans="1:11" ht="18" x14ac:dyDescent="0.2">
      <c r="A4638" s="862">
        <v>4208206</v>
      </c>
      <c r="B4638" s="863" t="s">
        <v>9102</v>
      </c>
      <c r="C4638" s="862" t="s">
        <v>57</v>
      </c>
      <c r="D4638" s="802">
        <f t="shared" si="72"/>
        <v>130.44999999999999</v>
      </c>
      <c r="G4638" s="872">
        <v>127.52</v>
      </c>
      <c r="J4638" s="840" t="s">
        <v>15822</v>
      </c>
      <c r="K4638" s="848">
        <f>IFERROR(VLOOKUP(J4638,REAJUSTE!A:AA,27,FALSE),"")</f>
        <v>1.0229999999999999</v>
      </c>
    </row>
    <row r="4639" spans="1:11" ht="15" x14ac:dyDescent="0.2">
      <c r="A4639" s="862">
        <v>4208210</v>
      </c>
      <c r="B4639" s="863" t="s">
        <v>9103</v>
      </c>
      <c r="C4639" s="862" t="s">
        <v>587</v>
      </c>
      <c r="D4639" s="802">
        <f t="shared" si="72"/>
        <v>26128.5</v>
      </c>
      <c r="G4639" s="872">
        <v>25541.06</v>
      </c>
      <c r="J4639" s="840" t="s">
        <v>15822</v>
      </c>
      <c r="K4639" s="848">
        <f>IFERROR(VLOOKUP(J4639,REAJUSTE!A:AA,27,FALSE),"")</f>
        <v>1.0229999999999999</v>
      </c>
    </row>
    <row r="4640" spans="1:11" ht="18" x14ac:dyDescent="0.2">
      <c r="A4640" s="862">
        <v>4208195</v>
      </c>
      <c r="B4640" s="863" t="s">
        <v>9104</v>
      </c>
      <c r="C4640" s="862" t="s">
        <v>587</v>
      </c>
      <c r="D4640" s="802">
        <f t="shared" si="72"/>
        <v>13675.94</v>
      </c>
      <c r="G4640" s="872">
        <v>13368.47</v>
      </c>
      <c r="J4640" s="840" t="s">
        <v>15822</v>
      </c>
      <c r="K4640" s="848">
        <f>IFERROR(VLOOKUP(J4640,REAJUSTE!A:AA,27,FALSE),"")</f>
        <v>1.0229999999999999</v>
      </c>
    </row>
    <row r="4641" spans="1:11" ht="18" x14ac:dyDescent="0.2">
      <c r="A4641" s="862">
        <v>4208208</v>
      </c>
      <c r="B4641" s="863" t="s">
        <v>9105</v>
      </c>
      <c r="C4641" s="862" t="s">
        <v>57</v>
      </c>
      <c r="D4641" s="802">
        <f t="shared" si="72"/>
        <v>586.25</v>
      </c>
      <c r="G4641" s="872">
        <v>573.07000000000005</v>
      </c>
      <c r="J4641" s="840" t="s">
        <v>15822</v>
      </c>
      <c r="K4641" s="848">
        <f>IFERROR(VLOOKUP(J4641,REAJUSTE!A:AA,27,FALSE),"")</f>
        <v>1.0229999999999999</v>
      </c>
    </row>
    <row r="4642" spans="1:11" ht="18" x14ac:dyDescent="0.2">
      <c r="A4642" s="862">
        <v>4208135</v>
      </c>
      <c r="B4642" s="863" t="s">
        <v>9106</v>
      </c>
      <c r="C4642" s="862" t="s">
        <v>4</v>
      </c>
      <c r="D4642" s="802">
        <f t="shared" si="72"/>
        <v>2059.0100000000002</v>
      </c>
      <c r="G4642" s="872">
        <v>2012.72</v>
      </c>
      <c r="J4642" s="840" t="s">
        <v>15822</v>
      </c>
      <c r="K4642" s="848">
        <f>IFERROR(VLOOKUP(J4642,REAJUSTE!A:AA,27,FALSE),"")</f>
        <v>1.0229999999999999</v>
      </c>
    </row>
    <row r="4643" spans="1:11" ht="18" x14ac:dyDescent="0.2">
      <c r="A4643" s="862">
        <v>4208136</v>
      </c>
      <c r="B4643" s="863" t="s">
        <v>9107</v>
      </c>
      <c r="C4643" s="862" t="s">
        <v>4</v>
      </c>
      <c r="D4643" s="802">
        <f t="shared" si="72"/>
        <v>2346.66</v>
      </c>
      <c r="G4643" s="872">
        <v>2293.91</v>
      </c>
      <c r="J4643" s="840" t="s">
        <v>15822</v>
      </c>
      <c r="K4643" s="848">
        <f>IFERROR(VLOOKUP(J4643,REAJUSTE!A:AA,27,FALSE),"")</f>
        <v>1.0229999999999999</v>
      </c>
    </row>
    <row r="4644" spans="1:11" ht="18" x14ac:dyDescent="0.2">
      <c r="A4644" s="862">
        <v>4208137</v>
      </c>
      <c r="B4644" s="863" t="s">
        <v>9108</v>
      </c>
      <c r="C4644" s="862" t="s">
        <v>4</v>
      </c>
      <c r="D4644" s="802">
        <f t="shared" si="72"/>
        <v>2541.87</v>
      </c>
      <c r="G4644" s="872">
        <v>2484.73</v>
      </c>
      <c r="J4644" s="840" t="s">
        <v>15822</v>
      </c>
      <c r="K4644" s="848">
        <f>IFERROR(VLOOKUP(J4644,REAJUSTE!A:AA,27,FALSE),"")</f>
        <v>1.0229999999999999</v>
      </c>
    </row>
    <row r="4645" spans="1:11" ht="18" x14ac:dyDescent="0.2">
      <c r="A4645" s="862">
        <v>4208138</v>
      </c>
      <c r="B4645" s="863" t="s">
        <v>9109</v>
      </c>
      <c r="C4645" s="862" t="s">
        <v>4</v>
      </c>
      <c r="D4645" s="802">
        <f t="shared" si="72"/>
        <v>3032.04</v>
      </c>
      <c r="G4645" s="872">
        <v>2963.88</v>
      </c>
      <c r="J4645" s="840" t="s">
        <v>15822</v>
      </c>
      <c r="K4645" s="848">
        <f>IFERROR(VLOOKUP(J4645,REAJUSTE!A:AA,27,FALSE),"")</f>
        <v>1.0229999999999999</v>
      </c>
    </row>
    <row r="4646" spans="1:11" ht="18" x14ac:dyDescent="0.2">
      <c r="A4646" s="862">
        <v>4208139</v>
      </c>
      <c r="B4646" s="863" t="s">
        <v>9110</v>
      </c>
      <c r="C4646" s="862" t="s">
        <v>4</v>
      </c>
      <c r="D4646" s="802">
        <f t="shared" si="72"/>
        <v>3035.69</v>
      </c>
      <c r="G4646" s="872">
        <v>2967.44</v>
      </c>
      <c r="J4646" s="840" t="s">
        <v>15822</v>
      </c>
      <c r="K4646" s="848">
        <f>IFERROR(VLOOKUP(J4646,REAJUSTE!A:AA,27,FALSE),"")</f>
        <v>1.0229999999999999</v>
      </c>
    </row>
    <row r="4647" spans="1:11" ht="18" x14ac:dyDescent="0.2">
      <c r="A4647" s="862">
        <v>4208140</v>
      </c>
      <c r="B4647" s="863" t="s">
        <v>9111</v>
      </c>
      <c r="C4647" s="862" t="s">
        <v>4</v>
      </c>
      <c r="D4647" s="802">
        <f t="shared" si="72"/>
        <v>3774.87</v>
      </c>
      <c r="G4647" s="872">
        <v>3690</v>
      </c>
      <c r="J4647" s="840" t="s">
        <v>15822</v>
      </c>
      <c r="K4647" s="848">
        <f>IFERROR(VLOOKUP(J4647,REAJUSTE!A:AA,27,FALSE),"")</f>
        <v>1.0229999999999999</v>
      </c>
    </row>
    <row r="4648" spans="1:11" ht="18" x14ac:dyDescent="0.2">
      <c r="A4648" s="862">
        <v>4208141</v>
      </c>
      <c r="B4648" s="863" t="s">
        <v>9112</v>
      </c>
      <c r="C4648" s="862" t="s">
        <v>4</v>
      </c>
      <c r="D4648" s="802">
        <f t="shared" si="72"/>
        <v>3784.13</v>
      </c>
      <c r="G4648" s="872">
        <v>3699.06</v>
      </c>
      <c r="J4648" s="840" t="s">
        <v>15822</v>
      </c>
      <c r="K4648" s="848">
        <f>IFERROR(VLOOKUP(J4648,REAJUSTE!A:AA,27,FALSE),"")</f>
        <v>1.0229999999999999</v>
      </c>
    </row>
    <row r="4649" spans="1:11" ht="18" x14ac:dyDescent="0.2">
      <c r="A4649" s="862">
        <v>4208212</v>
      </c>
      <c r="B4649" s="863" t="s">
        <v>9113</v>
      </c>
      <c r="C4649" s="862" t="s">
        <v>4</v>
      </c>
      <c r="D4649" s="802">
        <f t="shared" si="72"/>
        <v>3785.89</v>
      </c>
      <c r="G4649" s="872">
        <v>3700.78</v>
      </c>
      <c r="J4649" s="840" t="s">
        <v>15822</v>
      </c>
      <c r="K4649" s="848">
        <f>IFERROR(VLOOKUP(J4649,REAJUSTE!A:AA,27,FALSE),"")</f>
        <v>1.0229999999999999</v>
      </c>
    </row>
    <row r="4650" spans="1:11" ht="18" x14ac:dyDescent="0.2">
      <c r="A4650" s="862">
        <v>4208213</v>
      </c>
      <c r="B4650" s="863" t="s">
        <v>9114</v>
      </c>
      <c r="C4650" s="862" t="s">
        <v>4</v>
      </c>
      <c r="D4650" s="802">
        <f t="shared" si="72"/>
        <v>4358.6000000000004</v>
      </c>
      <c r="G4650" s="872">
        <v>4260.6099999999997</v>
      </c>
      <c r="J4650" s="840" t="s">
        <v>15822</v>
      </c>
      <c r="K4650" s="848">
        <f>IFERROR(VLOOKUP(J4650,REAJUSTE!A:AA,27,FALSE),"")</f>
        <v>1.0229999999999999</v>
      </c>
    </row>
    <row r="4651" spans="1:11" ht="18" x14ac:dyDescent="0.2">
      <c r="A4651" s="862">
        <v>4208214</v>
      </c>
      <c r="B4651" s="863" t="s">
        <v>9115</v>
      </c>
      <c r="C4651" s="862" t="s">
        <v>4</v>
      </c>
      <c r="D4651" s="802">
        <f t="shared" si="72"/>
        <v>4927.99</v>
      </c>
      <c r="G4651" s="872">
        <v>4817.2</v>
      </c>
      <c r="J4651" s="840" t="s">
        <v>15822</v>
      </c>
      <c r="K4651" s="848">
        <f>IFERROR(VLOOKUP(J4651,REAJUSTE!A:AA,27,FALSE),"")</f>
        <v>1.0229999999999999</v>
      </c>
    </row>
    <row r="4652" spans="1:11" ht="18" x14ac:dyDescent="0.2">
      <c r="A4652" s="862">
        <v>4208215</v>
      </c>
      <c r="B4652" s="863" t="s">
        <v>9116</v>
      </c>
      <c r="C4652" s="862" t="s">
        <v>4</v>
      </c>
      <c r="D4652" s="802">
        <f t="shared" si="72"/>
        <v>4934</v>
      </c>
      <c r="G4652" s="872">
        <v>4823.07</v>
      </c>
      <c r="J4652" s="840" t="s">
        <v>15822</v>
      </c>
      <c r="K4652" s="848">
        <f>IFERROR(VLOOKUP(J4652,REAJUSTE!A:AA,27,FALSE),"")</f>
        <v>1.0229999999999999</v>
      </c>
    </row>
    <row r="4653" spans="1:11" ht="18" x14ac:dyDescent="0.2">
      <c r="A4653" s="862">
        <v>4208216</v>
      </c>
      <c r="B4653" s="863" t="s">
        <v>9117</v>
      </c>
      <c r="C4653" s="862" t="s">
        <v>4</v>
      </c>
      <c r="D4653" s="802">
        <f t="shared" si="72"/>
        <v>2236.7600000000002</v>
      </c>
      <c r="G4653" s="872">
        <v>2186.48</v>
      </c>
      <c r="J4653" s="840" t="s">
        <v>15822</v>
      </c>
      <c r="K4653" s="848">
        <f>IFERROR(VLOOKUP(J4653,REAJUSTE!A:AA,27,FALSE),"")</f>
        <v>1.0229999999999999</v>
      </c>
    </row>
    <row r="4654" spans="1:11" ht="18" x14ac:dyDescent="0.2">
      <c r="A4654" s="862">
        <v>4208217</v>
      </c>
      <c r="B4654" s="863" t="s">
        <v>9118</v>
      </c>
      <c r="C4654" s="862" t="s">
        <v>4</v>
      </c>
      <c r="D4654" s="802">
        <f t="shared" si="72"/>
        <v>2542.09</v>
      </c>
      <c r="G4654" s="872">
        <v>2484.94</v>
      </c>
      <c r="J4654" s="840" t="s">
        <v>15822</v>
      </c>
      <c r="K4654" s="848">
        <f>IFERROR(VLOOKUP(J4654,REAJUSTE!A:AA,27,FALSE),"")</f>
        <v>1.0229999999999999</v>
      </c>
    </row>
    <row r="4655" spans="1:11" ht="18" x14ac:dyDescent="0.2">
      <c r="A4655" s="862">
        <v>4208218</v>
      </c>
      <c r="B4655" s="863" t="s">
        <v>9119</v>
      </c>
      <c r="C4655" s="862" t="s">
        <v>4</v>
      </c>
      <c r="D4655" s="802">
        <f t="shared" si="72"/>
        <v>3221.82</v>
      </c>
      <c r="G4655" s="872">
        <v>3149.39</v>
      </c>
      <c r="J4655" s="840" t="s">
        <v>15822</v>
      </c>
      <c r="K4655" s="848">
        <f>IFERROR(VLOOKUP(J4655,REAJUSTE!A:AA,27,FALSE),"")</f>
        <v>1.0229999999999999</v>
      </c>
    </row>
    <row r="4656" spans="1:11" ht="18" x14ac:dyDescent="0.2">
      <c r="A4656" s="862">
        <v>4208219</v>
      </c>
      <c r="B4656" s="863" t="s">
        <v>9120</v>
      </c>
      <c r="C4656" s="862" t="s">
        <v>4</v>
      </c>
      <c r="D4656" s="802">
        <f t="shared" si="72"/>
        <v>4287.4799999999996</v>
      </c>
      <c r="G4656" s="872">
        <v>4191.09</v>
      </c>
      <c r="J4656" s="840" t="s">
        <v>15822</v>
      </c>
      <c r="K4656" s="848">
        <f>IFERROR(VLOOKUP(J4656,REAJUSTE!A:AA,27,FALSE),"")</f>
        <v>1.0229999999999999</v>
      </c>
    </row>
    <row r="4657" spans="1:11" ht="18" x14ac:dyDescent="0.2">
      <c r="A4657" s="862">
        <v>4208220</v>
      </c>
      <c r="B4657" s="863" t="s">
        <v>9121</v>
      </c>
      <c r="C4657" s="862" t="s">
        <v>4</v>
      </c>
      <c r="D4657" s="802">
        <f t="shared" si="72"/>
        <v>4541.6099999999997</v>
      </c>
      <c r="G4657" s="872">
        <v>4439.51</v>
      </c>
      <c r="J4657" s="840" t="s">
        <v>15822</v>
      </c>
      <c r="K4657" s="848">
        <f>IFERROR(VLOOKUP(J4657,REAJUSTE!A:AA,27,FALSE),"")</f>
        <v>1.0229999999999999</v>
      </c>
    </row>
    <row r="4658" spans="1:11" ht="18" x14ac:dyDescent="0.2">
      <c r="A4658" s="862">
        <v>4208221</v>
      </c>
      <c r="B4658" s="863" t="s">
        <v>9122</v>
      </c>
      <c r="C4658" s="862" t="s">
        <v>4</v>
      </c>
      <c r="D4658" s="802">
        <f t="shared" si="72"/>
        <v>5979.1</v>
      </c>
      <c r="G4658" s="872">
        <v>5844.68</v>
      </c>
      <c r="J4658" s="840" t="s">
        <v>15822</v>
      </c>
      <c r="K4658" s="848">
        <f>IFERROR(VLOOKUP(J4658,REAJUSTE!A:AA,27,FALSE),"")</f>
        <v>1.0229999999999999</v>
      </c>
    </row>
    <row r="4659" spans="1:11" ht="18" x14ac:dyDescent="0.2">
      <c r="A4659" s="862">
        <v>4208222</v>
      </c>
      <c r="B4659" s="863" t="s">
        <v>9123</v>
      </c>
      <c r="C4659" s="862" t="s">
        <v>4</v>
      </c>
      <c r="D4659" s="802">
        <f t="shared" si="72"/>
        <v>7538.04</v>
      </c>
      <c r="G4659" s="872">
        <v>7368.57</v>
      </c>
      <c r="J4659" s="840" t="s">
        <v>15822</v>
      </c>
      <c r="K4659" s="848">
        <f>IFERROR(VLOOKUP(J4659,REAJUSTE!A:AA,27,FALSE),"")</f>
        <v>1.0229999999999999</v>
      </c>
    </row>
    <row r="4660" spans="1:11" ht="18" x14ac:dyDescent="0.2">
      <c r="A4660" s="862">
        <v>4208223</v>
      </c>
      <c r="B4660" s="863" t="s">
        <v>9124</v>
      </c>
      <c r="C4660" s="862" t="s">
        <v>4</v>
      </c>
      <c r="D4660" s="802">
        <f t="shared" si="72"/>
        <v>7540.77</v>
      </c>
      <c r="G4660" s="872">
        <v>7371.24</v>
      </c>
      <c r="J4660" s="840" t="s">
        <v>15822</v>
      </c>
      <c r="K4660" s="848">
        <f>IFERROR(VLOOKUP(J4660,REAJUSTE!A:AA,27,FALSE),"")</f>
        <v>1.0229999999999999</v>
      </c>
    </row>
    <row r="4661" spans="1:11" ht="18" x14ac:dyDescent="0.2">
      <c r="A4661" s="862">
        <v>4208224</v>
      </c>
      <c r="B4661" s="863" t="s">
        <v>9125</v>
      </c>
      <c r="C4661" s="862" t="s">
        <v>4</v>
      </c>
      <c r="D4661" s="802">
        <f t="shared" si="72"/>
        <v>8800.74</v>
      </c>
      <c r="G4661" s="872">
        <v>8602.8799999999992</v>
      </c>
      <c r="J4661" s="840" t="s">
        <v>15822</v>
      </c>
      <c r="K4661" s="848">
        <f>IFERROR(VLOOKUP(J4661,REAJUSTE!A:AA,27,FALSE),"")</f>
        <v>1.0229999999999999</v>
      </c>
    </row>
    <row r="4662" spans="1:11" ht="18" x14ac:dyDescent="0.2">
      <c r="A4662" s="862">
        <v>4208225</v>
      </c>
      <c r="B4662" s="863" t="s">
        <v>9126</v>
      </c>
      <c r="C4662" s="862" t="s">
        <v>4</v>
      </c>
      <c r="D4662" s="802">
        <f t="shared" si="72"/>
        <v>9715.16</v>
      </c>
      <c r="G4662" s="872">
        <v>9496.74</v>
      </c>
      <c r="J4662" s="840" t="s">
        <v>15822</v>
      </c>
      <c r="K4662" s="848">
        <f>IFERROR(VLOOKUP(J4662,REAJUSTE!A:AA,27,FALSE),"")</f>
        <v>1.0229999999999999</v>
      </c>
    </row>
    <row r="4663" spans="1:11" ht="18" x14ac:dyDescent="0.2">
      <c r="A4663" s="862">
        <v>4208226</v>
      </c>
      <c r="B4663" s="863" t="s">
        <v>9127</v>
      </c>
      <c r="C4663" s="862" t="s">
        <v>4</v>
      </c>
      <c r="D4663" s="802">
        <f t="shared" si="72"/>
        <v>10076.41</v>
      </c>
      <c r="G4663" s="872">
        <v>9849.8700000000008</v>
      </c>
      <c r="J4663" s="840" t="s">
        <v>15822</v>
      </c>
      <c r="K4663" s="848">
        <f>IFERROR(VLOOKUP(J4663,REAJUSTE!A:AA,27,FALSE),"")</f>
        <v>1.0229999999999999</v>
      </c>
    </row>
    <row r="4664" spans="1:11" ht="18" x14ac:dyDescent="0.2">
      <c r="A4664" s="862">
        <v>4208227</v>
      </c>
      <c r="B4664" s="863" t="s">
        <v>9128</v>
      </c>
      <c r="C4664" s="862" t="s">
        <v>4</v>
      </c>
      <c r="D4664" s="802">
        <f t="shared" si="72"/>
        <v>1947.98</v>
      </c>
      <c r="G4664" s="872">
        <v>1904.19</v>
      </c>
      <c r="J4664" s="840" t="s">
        <v>15822</v>
      </c>
      <c r="K4664" s="848">
        <f>IFERROR(VLOOKUP(J4664,REAJUSTE!A:AA,27,FALSE),"")</f>
        <v>1.0229999999999999</v>
      </c>
    </row>
    <row r="4665" spans="1:11" ht="18" x14ac:dyDescent="0.2">
      <c r="A4665" s="862">
        <v>4208228</v>
      </c>
      <c r="B4665" s="863" t="s">
        <v>9129</v>
      </c>
      <c r="C4665" s="862" t="s">
        <v>4</v>
      </c>
      <c r="D4665" s="802">
        <f t="shared" si="72"/>
        <v>2218.9499999999998</v>
      </c>
      <c r="G4665" s="872">
        <v>2169.0700000000002</v>
      </c>
      <c r="J4665" s="840" t="s">
        <v>15822</v>
      </c>
      <c r="K4665" s="848">
        <f>IFERROR(VLOOKUP(J4665,REAJUSTE!A:AA,27,FALSE),"")</f>
        <v>1.0229999999999999</v>
      </c>
    </row>
    <row r="4666" spans="1:11" ht="18" x14ac:dyDescent="0.2">
      <c r="A4666" s="862">
        <v>4208229</v>
      </c>
      <c r="B4666" s="863" t="s">
        <v>9130</v>
      </c>
      <c r="C4666" s="862" t="s">
        <v>4</v>
      </c>
      <c r="D4666" s="802">
        <f t="shared" si="72"/>
        <v>2806.23</v>
      </c>
      <c r="G4666" s="872">
        <v>2743.14</v>
      </c>
      <c r="J4666" s="840" t="s">
        <v>15822</v>
      </c>
      <c r="K4666" s="848">
        <f>IFERROR(VLOOKUP(J4666,REAJUSTE!A:AA,27,FALSE),"")</f>
        <v>1.0229999999999999</v>
      </c>
    </row>
    <row r="4667" spans="1:11" ht="18" x14ac:dyDescent="0.2">
      <c r="A4667" s="862">
        <v>4208230</v>
      </c>
      <c r="B4667" s="863" t="s">
        <v>9131</v>
      </c>
      <c r="C4667" s="862" t="s">
        <v>4</v>
      </c>
      <c r="D4667" s="802">
        <f t="shared" si="72"/>
        <v>3738.71</v>
      </c>
      <c r="G4667" s="872">
        <v>3654.66</v>
      </c>
      <c r="J4667" s="840" t="s">
        <v>15822</v>
      </c>
      <c r="K4667" s="848">
        <f>IFERROR(VLOOKUP(J4667,REAJUSTE!A:AA,27,FALSE),"")</f>
        <v>1.0229999999999999</v>
      </c>
    </row>
    <row r="4668" spans="1:11" ht="18" x14ac:dyDescent="0.2">
      <c r="A4668" s="862">
        <v>4208231</v>
      </c>
      <c r="B4668" s="863" t="s">
        <v>9132</v>
      </c>
      <c r="C4668" s="862" t="s">
        <v>4</v>
      </c>
      <c r="D4668" s="802">
        <f t="shared" si="72"/>
        <v>3961.95</v>
      </c>
      <c r="G4668" s="872">
        <v>3872.88</v>
      </c>
      <c r="J4668" s="840" t="s">
        <v>15822</v>
      </c>
      <c r="K4668" s="848">
        <f>IFERROR(VLOOKUP(J4668,REAJUSTE!A:AA,27,FALSE),"")</f>
        <v>1.0229999999999999</v>
      </c>
    </row>
    <row r="4669" spans="1:11" ht="18" x14ac:dyDescent="0.2">
      <c r="A4669" s="862">
        <v>4208232</v>
      </c>
      <c r="B4669" s="863" t="s">
        <v>9133</v>
      </c>
      <c r="C4669" s="862" t="s">
        <v>4</v>
      </c>
      <c r="D4669" s="802">
        <f t="shared" si="72"/>
        <v>5212.2</v>
      </c>
      <c r="G4669" s="872">
        <v>5095.0200000000004</v>
      </c>
      <c r="J4669" s="840" t="s">
        <v>15822</v>
      </c>
      <c r="K4669" s="848">
        <f>IFERROR(VLOOKUP(J4669,REAJUSTE!A:AA,27,FALSE),"")</f>
        <v>1.0229999999999999</v>
      </c>
    </row>
    <row r="4670" spans="1:11" ht="18" x14ac:dyDescent="0.2">
      <c r="A4670" s="862">
        <v>4208233</v>
      </c>
      <c r="B4670" s="863" t="s">
        <v>9134</v>
      </c>
      <c r="C4670" s="862" t="s">
        <v>4</v>
      </c>
      <c r="D4670" s="802">
        <f t="shared" si="72"/>
        <v>6568.64</v>
      </c>
      <c r="G4670" s="872">
        <v>6420.96</v>
      </c>
      <c r="J4670" s="840" t="s">
        <v>15822</v>
      </c>
      <c r="K4670" s="848">
        <f>IFERROR(VLOOKUP(J4670,REAJUSTE!A:AA,27,FALSE),"")</f>
        <v>1.0229999999999999</v>
      </c>
    </row>
    <row r="4671" spans="1:11" ht="18" x14ac:dyDescent="0.2">
      <c r="A4671" s="862">
        <v>4208234</v>
      </c>
      <c r="B4671" s="863" t="s">
        <v>9135</v>
      </c>
      <c r="C4671" s="862" t="s">
        <v>4</v>
      </c>
      <c r="D4671" s="802">
        <f t="shared" si="72"/>
        <v>6571.16</v>
      </c>
      <c r="G4671" s="872">
        <v>6423.43</v>
      </c>
      <c r="J4671" s="840" t="s">
        <v>15822</v>
      </c>
      <c r="K4671" s="848">
        <f>IFERROR(VLOOKUP(J4671,REAJUSTE!A:AA,27,FALSE),"")</f>
        <v>1.0229999999999999</v>
      </c>
    </row>
    <row r="4672" spans="1:11" ht="18" x14ac:dyDescent="0.2">
      <c r="A4672" s="862">
        <v>4208235</v>
      </c>
      <c r="B4672" s="863" t="s">
        <v>9136</v>
      </c>
      <c r="C4672" s="862" t="s">
        <v>4</v>
      </c>
      <c r="D4672" s="802">
        <f t="shared" si="72"/>
        <v>7669.63</v>
      </c>
      <c r="G4672" s="872">
        <v>7497.2</v>
      </c>
      <c r="J4672" s="840" t="s">
        <v>15822</v>
      </c>
      <c r="K4672" s="848">
        <f>IFERROR(VLOOKUP(J4672,REAJUSTE!A:AA,27,FALSE),"")</f>
        <v>1.0229999999999999</v>
      </c>
    </row>
    <row r="4673" spans="1:11" ht="18" x14ac:dyDescent="0.2">
      <c r="A4673" s="862">
        <v>4208236</v>
      </c>
      <c r="B4673" s="863" t="s">
        <v>9137</v>
      </c>
      <c r="C4673" s="862" t="s">
        <v>4</v>
      </c>
      <c r="D4673" s="802">
        <f t="shared" si="72"/>
        <v>8751.86</v>
      </c>
      <c r="G4673" s="872">
        <v>8555.1</v>
      </c>
      <c r="J4673" s="840" t="s">
        <v>15822</v>
      </c>
      <c r="K4673" s="848">
        <f>IFERROR(VLOOKUP(J4673,REAJUSTE!A:AA,27,FALSE),"")</f>
        <v>1.0229999999999999</v>
      </c>
    </row>
    <row r="4674" spans="1:11" ht="18" x14ac:dyDescent="0.2">
      <c r="A4674" s="862">
        <v>4208237</v>
      </c>
      <c r="B4674" s="863" t="s">
        <v>9138</v>
      </c>
      <c r="C4674" s="862" t="s">
        <v>4</v>
      </c>
      <c r="D4674" s="802">
        <f t="shared" si="72"/>
        <v>8783.69</v>
      </c>
      <c r="G4674" s="872">
        <v>8586.2099999999991</v>
      </c>
      <c r="J4674" s="840" t="s">
        <v>15822</v>
      </c>
      <c r="K4674" s="848">
        <f>IFERROR(VLOOKUP(J4674,REAJUSTE!A:AA,27,FALSE),"")</f>
        <v>1.0229999999999999</v>
      </c>
    </row>
    <row r="4675" spans="1:11" ht="15" x14ac:dyDescent="0.2">
      <c r="A4675" s="862">
        <v>4208128</v>
      </c>
      <c r="B4675" s="863" t="s">
        <v>9139</v>
      </c>
      <c r="C4675" s="862" t="s">
        <v>4</v>
      </c>
      <c r="D4675" s="802">
        <f t="shared" si="72"/>
        <v>245.95</v>
      </c>
      <c r="G4675" s="872">
        <v>240.43</v>
      </c>
      <c r="J4675" s="840" t="s">
        <v>15822</v>
      </c>
      <c r="K4675" s="848">
        <f>IFERROR(VLOOKUP(J4675,REAJUSTE!A:AA,27,FALSE),"")</f>
        <v>1.0229999999999999</v>
      </c>
    </row>
    <row r="4676" spans="1:11" ht="15" x14ac:dyDescent="0.2">
      <c r="A4676" s="862">
        <v>4208129</v>
      </c>
      <c r="B4676" s="863" t="s">
        <v>9140</v>
      </c>
      <c r="C4676" s="862" t="s">
        <v>4</v>
      </c>
      <c r="D4676" s="802">
        <f t="shared" si="72"/>
        <v>272.69</v>
      </c>
      <c r="G4676" s="872">
        <v>266.56</v>
      </c>
      <c r="J4676" s="840" t="s">
        <v>15822</v>
      </c>
      <c r="K4676" s="848">
        <f>IFERROR(VLOOKUP(J4676,REAJUSTE!A:AA,27,FALSE),"")</f>
        <v>1.0229999999999999</v>
      </c>
    </row>
    <row r="4677" spans="1:11" ht="15" x14ac:dyDescent="0.2">
      <c r="A4677" s="862">
        <v>4208130</v>
      </c>
      <c r="B4677" s="863" t="s">
        <v>9141</v>
      </c>
      <c r="C4677" s="862" t="s">
        <v>4</v>
      </c>
      <c r="D4677" s="802">
        <f t="shared" si="72"/>
        <v>316.8</v>
      </c>
      <c r="G4677" s="872">
        <v>309.68</v>
      </c>
      <c r="J4677" s="840" t="s">
        <v>15822</v>
      </c>
      <c r="K4677" s="848">
        <f>IFERROR(VLOOKUP(J4677,REAJUSTE!A:AA,27,FALSE),"")</f>
        <v>1.0229999999999999</v>
      </c>
    </row>
    <row r="4678" spans="1:11" ht="15" x14ac:dyDescent="0.2">
      <c r="A4678" s="862">
        <v>4208131</v>
      </c>
      <c r="B4678" s="863" t="s">
        <v>9142</v>
      </c>
      <c r="C4678" s="862" t="s">
        <v>4</v>
      </c>
      <c r="D4678" s="802">
        <f t="shared" si="72"/>
        <v>369.33</v>
      </c>
      <c r="G4678" s="872">
        <v>361.03</v>
      </c>
      <c r="J4678" s="840" t="s">
        <v>15822</v>
      </c>
      <c r="K4678" s="848">
        <f>IFERROR(VLOOKUP(J4678,REAJUSTE!A:AA,27,FALSE),"")</f>
        <v>1.0229999999999999</v>
      </c>
    </row>
    <row r="4679" spans="1:11" ht="15" x14ac:dyDescent="0.2">
      <c r="A4679" s="862">
        <v>4208132</v>
      </c>
      <c r="B4679" s="863" t="s">
        <v>9143</v>
      </c>
      <c r="C4679" s="862" t="s">
        <v>4</v>
      </c>
      <c r="D4679" s="802">
        <f t="shared" si="72"/>
        <v>421.7</v>
      </c>
      <c r="G4679" s="872">
        <v>412.22</v>
      </c>
      <c r="J4679" s="840" t="s">
        <v>15822</v>
      </c>
      <c r="K4679" s="848">
        <f>IFERROR(VLOOKUP(J4679,REAJUSTE!A:AA,27,FALSE),"")</f>
        <v>1.0229999999999999</v>
      </c>
    </row>
    <row r="4680" spans="1:11" ht="15" x14ac:dyDescent="0.2">
      <c r="A4680" s="862">
        <v>4208133</v>
      </c>
      <c r="B4680" s="863" t="s">
        <v>9144</v>
      </c>
      <c r="C4680" s="862" t="s">
        <v>4</v>
      </c>
      <c r="D4680" s="802">
        <f t="shared" si="72"/>
        <v>476.84</v>
      </c>
      <c r="G4680" s="872">
        <v>466.12</v>
      </c>
      <c r="J4680" s="840" t="s">
        <v>15822</v>
      </c>
      <c r="K4680" s="848">
        <f>IFERROR(VLOOKUP(J4680,REAJUSTE!A:AA,27,FALSE),"")</f>
        <v>1.0229999999999999</v>
      </c>
    </row>
    <row r="4681" spans="1:11" ht="15" x14ac:dyDescent="0.2">
      <c r="A4681" s="862">
        <v>4208134</v>
      </c>
      <c r="B4681" s="863" t="s">
        <v>9145</v>
      </c>
      <c r="C4681" s="862" t="s">
        <v>4</v>
      </c>
      <c r="D4681" s="802">
        <f t="shared" si="72"/>
        <v>532.87</v>
      </c>
      <c r="G4681" s="872">
        <v>520.89</v>
      </c>
      <c r="J4681" s="840" t="s">
        <v>15822</v>
      </c>
      <c r="K4681" s="848">
        <f>IFERROR(VLOOKUP(J4681,REAJUSTE!A:AA,27,FALSE),"")</f>
        <v>1.0229999999999999</v>
      </c>
    </row>
    <row r="4682" spans="1:11" ht="15" x14ac:dyDescent="0.2">
      <c r="A4682" s="862">
        <v>4208238</v>
      </c>
      <c r="B4682" s="863" t="s">
        <v>9146</v>
      </c>
      <c r="C4682" s="862" t="s">
        <v>4</v>
      </c>
      <c r="D4682" s="802">
        <f t="shared" si="72"/>
        <v>563.41</v>
      </c>
      <c r="G4682" s="872">
        <v>550.75</v>
      </c>
      <c r="J4682" s="840" t="s">
        <v>15822</v>
      </c>
      <c r="K4682" s="848">
        <f>IFERROR(VLOOKUP(J4682,REAJUSTE!A:AA,27,FALSE),"")</f>
        <v>1.0229999999999999</v>
      </c>
    </row>
    <row r="4683" spans="1:11" ht="15" x14ac:dyDescent="0.2">
      <c r="A4683" s="862">
        <v>4208239</v>
      </c>
      <c r="B4683" s="863" t="s">
        <v>9147</v>
      </c>
      <c r="C4683" s="862" t="s">
        <v>4</v>
      </c>
      <c r="D4683" s="802">
        <f t="shared" ref="D4683:D4746" si="73">TRUNC(G4683*K4683,2)</f>
        <v>608.97</v>
      </c>
      <c r="G4683" s="872">
        <v>595.28</v>
      </c>
      <c r="J4683" s="840" t="s">
        <v>15822</v>
      </c>
      <c r="K4683" s="848">
        <f>IFERROR(VLOOKUP(J4683,REAJUSTE!A:AA,27,FALSE),"")</f>
        <v>1.0229999999999999</v>
      </c>
    </row>
    <row r="4684" spans="1:11" ht="18" x14ac:dyDescent="0.2">
      <c r="A4684" s="862">
        <v>4413920</v>
      </c>
      <c r="B4684" s="863" t="s">
        <v>9148</v>
      </c>
      <c r="C4684" s="862" t="s">
        <v>2029</v>
      </c>
      <c r="D4684" s="802">
        <f t="shared" si="73"/>
        <v>0.53</v>
      </c>
      <c r="G4684" s="872">
        <v>0.52</v>
      </c>
      <c r="J4684" s="840" t="s">
        <v>15822</v>
      </c>
      <c r="K4684" s="848">
        <f>IFERROR(VLOOKUP(J4684,REAJUSTE!A:AA,27,FALSE),"")</f>
        <v>1.0229999999999999</v>
      </c>
    </row>
    <row r="4685" spans="1:11" ht="15" x14ac:dyDescent="0.2">
      <c r="A4685" s="862">
        <v>4413024</v>
      </c>
      <c r="B4685" s="863" t="s">
        <v>9149</v>
      </c>
      <c r="C4685" s="862" t="s">
        <v>2029</v>
      </c>
      <c r="D4685" s="802">
        <f t="shared" si="73"/>
        <v>0.39</v>
      </c>
      <c r="G4685" s="872">
        <v>0.39</v>
      </c>
      <c r="J4685" s="840" t="s">
        <v>15822</v>
      </c>
      <c r="K4685" s="848">
        <f>IFERROR(VLOOKUP(J4685,REAJUSTE!A:AA,27,FALSE),"")</f>
        <v>1.0229999999999999</v>
      </c>
    </row>
    <row r="4686" spans="1:11" ht="15" x14ac:dyDescent="0.2">
      <c r="A4686" s="862">
        <v>4413022</v>
      </c>
      <c r="B4686" s="863" t="s">
        <v>9150</v>
      </c>
      <c r="C4686" s="862" t="s">
        <v>2029</v>
      </c>
      <c r="D4686" s="802">
        <f t="shared" si="73"/>
        <v>0.61</v>
      </c>
      <c r="G4686" s="872">
        <v>0.6</v>
      </c>
      <c r="J4686" s="840" t="s">
        <v>15822</v>
      </c>
      <c r="K4686" s="848">
        <f>IFERROR(VLOOKUP(J4686,REAJUSTE!A:AA,27,FALSE),"")</f>
        <v>1.0229999999999999</v>
      </c>
    </row>
    <row r="4687" spans="1:11" ht="18" x14ac:dyDescent="0.2">
      <c r="A4687" s="862">
        <v>4413020</v>
      </c>
      <c r="B4687" s="863" t="s">
        <v>9151</v>
      </c>
      <c r="C4687" s="862" t="s">
        <v>4</v>
      </c>
      <c r="D4687" s="802">
        <f t="shared" si="73"/>
        <v>37.65</v>
      </c>
      <c r="G4687" s="872">
        <v>36.81</v>
      </c>
      <c r="J4687" s="840" t="s">
        <v>15822</v>
      </c>
      <c r="K4687" s="848">
        <f>IFERROR(VLOOKUP(J4687,REAJUSTE!A:AA,27,FALSE),"")</f>
        <v>1.0229999999999999</v>
      </c>
    </row>
    <row r="4688" spans="1:11" ht="18" x14ac:dyDescent="0.2">
      <c r="A4688" s="862">
        <v>4413013</v>
      </c>
      <c r="B4688" s="863" t="s">
        <v>2817</v>
      </c>
      <c r="C4688" s="862" t="s">
        <v>4</v>
      </c>
      <c r="D4688" s="802">
        <f t="shared" si="73"/>
        <v>84.87</v>
      </c>
      <c r="G4688" s="872">
        <v>82.97</v>
      </c>
      <c r="J4688" s="840" t="s">
        <v>15822</v>
      </c>
      <c r="K4688" s="848">
        <f>IFERROR(VLOOKUP(J4688,REAJUSTE!A:AA,27,FALSE),"")</f>
        <v>1.0229999999999999</v>
      </c>
    </row>
    <row r="4689" spans="1:11" ht="18" x14ac:dyDescent="0.2">
      <c r="A4689" s="862">
        <v>4413019</v>
      </c>
      <c r="B4689" s="863" t="s">
        <v>9152</v>
      </c>
      <c r="C4689" s="862" t="s">
        <v>4</v>
      </c>
      <c r="D4689" s="802">
        <f t="shared" si="73"/>
        <v>33.840000000000003</v>
      </c>
      <c r="G4689" s="872">
        <v>33.08</v>
      </c>
      <c r="J4689" s="840" t="s">
        <v>15822</v>
      </c>
      <c r="K4689" s="848">
        <f>IFERROR(VLOOKUP(J4689,REAJUSTE!A:AA,27,FALSE),"")</f>
        <v>1.0229999999999999</v>
      </c>
    </row>
    <row r="4690" spans="1:11" ht="15" x14ac:dyDescent="0.2">
      <c r="A4690" s="862">
        <v>4413026</v>
      </c>
      <c r="B4690" s="863" t="s">
        <v>2818</v>
      </c>
      <c r="C4690" s="862" t="s">
        <v>2029</v>
      </c>
      <c r="D4690" s="802">
        <f t="shared" si="73"/>
        <v>234.3</v>
      </c>
      <c r="G4690" s="872">
        <v>229.04</v>
      </c>
      <c r="J4690" s="840" t="s">
        <v>15822</v>
      </c>
      <c r="K4690" s="848">
        <f>IFERROR(VLOOKUP(J4690,REAJUSTE!A:AA,27,FALSE),"")</f>
        <v>1.0229999999999999</v>
      </c>
    </row>
    <row r="4691" spans="1:11" ht="15" x14ac:dyDescent="0.2">
      <c r="A4691" s="862">
        <v>4413996</v>
      </c>
      <c r="B4691" s="863" t="s">
        <v>2819</v>
      </c>
      <c r="C4691" s="862" t="s">
        <v>2029</v>
      </c>
      <c r="D4691" s="802">
        <f t="shared" si="73"/>
        <v>9.76</v>
      </c>
      <c r="G4691" s="872">
        <v>9.5500000000000007</v>
      </c>
      <c r="J4691" s="840" t="s">
        <v>15822</v>
      </c>
      <c r="K4691" s="848">
        <f>IFERROR(VLOOKUP(J4691,REAJUSTE!A:AA,27,FALSE),"")</f>
        <v>1.0229999999999999</v>
      </c>
    </row>
    <row r="4692" spans="1:11" ht="15" x14ac:dyDescent="0.2">
      <c r="A4692" s="862">
        <v>4413942</v>
      </c>
      <c r="B4692" s="863" t="s">
        <v>2820</v>
      </c>
      <c r="C4692" s="862" t="s">
        <v>61</v>
      </c>
      <c r="D4692" s="802">
        <f t="shared" si="73"/>
        <v>2.0499999999999998</v>
      </c>
      <c r="G4692" s="872">
        <v>2.0099999999999998</v>
      </c>
      <c r="J4692" s="840" t="s">
        <v>15822</v>
      </c>
      <c r="K4692" s="848">
        <f>IFERROR(VLOOKUP(J4692,REAJUSTE!A:AA,27,FALSE),"")</f>
        <v>1.0229999999999999</v>
      </c>
    </row>
    <row r="4693" spans="1:11" ht="15" x14ac:dyDescent="0.2">
      <c r="A4693" s="862">
        <v>4413018</v>
      </c>
      <c r="B4693" s="863" t="s">
        <v>9153</v>
      </c>
      <c r="C4693" s="862" t="s">
        <v>51</v>
      </c>
      <c r="D4693" s="802">
        <f t="shared" si="73"/>
        <v>12.78</v>
      </c>
      <c r="G4693" s="872">
        <v>12.5</v>
      </c>
      <c r="J4693" s="840" t="s">
        <v>15822</v>
      </c>
      <c r="K4693" s="848">
        <f>IFERROR(VLOOKUP(J4693,REAJUSTE!A:AA,27,FALSE),"")</f>
        <v>1.0229999999999999</v>
      </c>
    </row>
    <row r="4694" spans="1:11" ht="15" x14ac:dyDescent="0.2">
      <c r="A4694" s="862">
        <v>4413905</v>
      </c>
      <c r="B4694" s="863" t="s">
        <v>2821</v>
      </c>
      <c r="C4694" s="862" t="s">
        <v>2029</v>
      </c>
      <c r="D4694" s="802">
        <f t="shared" si="73"/>
        <v>6.59</v>
      </c>
      <c r="G4694" s="872">
        <v>6.45</v>
      </c>
      <c r="J4694" s="840" t="s">
        <v>15822</v>
      </c>
      <c r="K4694" s="848">
        <f>IFERROR(VLOOKUP(J4694,REAJUSTE!A:AA,27,FALSE),"")</f>
        <v>1.0229999999999999</v>
      </c>
    </row>
    <row r="4695" spans="1:11" ht="15" x14ac:dyDescent="0.2">
      <c r="A4695" s="862">
        <v>4413987</v>
      </c>
      <c r="B4695" s="863" t="s">
        <v>9154</v>
      </c>
      <c r="C4695" s="862" t="s">
        <v>2029</v>
      </c>
      <c r="D4695" s="802">
        <f t="shared" si="73"/>
        <v>0.35</v>
      </c>
      <c r="G4695" s="872">
        <v>0.35</v>
      </c>
      <c r="J4695" s="840" t="s">
        <v>15822</v>
      </c>
      <c r="K4695" s="848">
        <f>IFERROR(VLOOKUP(J4695,REAJUSTE!A:AA,27,FALSE),"")</f>
        <v>1.0229999999999999</v>
      </c>
    </row>
    <row r="4696" spans="1:11" ht="15" x14ac:dyDescent="0.2">
      <c r="A4696" s="862">
        <v>4413995</v>
      </c>
      <c r="B4696" s="863" t="s">
        <v>2822</v>
      </c>
      <c r="C4696" s="862" t="s">
        <v>2029</v>
      </c>
      <c r="D4696" s="802">
        <f t="shared" si="73"/>
        <v>2.94</v>
      </c>
      <c r="G4696" s="872">
        <v>2.88</v>
      </c>
      <c r="J4696" s="840" t="s">
        <v>15822</v>
      </c>
      <c r="K4696" s="848">
        <f>IFERROR(VLOOKUP(J4696,REAJUSTE!A:AA,27,FALSE),"")</f>
        <v>1.0229999999999999</v>
      </c>
    </row>
    <row r="4697" spans="1:11" ht="18" x14ac:dyDescent="0.2">
      <c r="A4697" s="862">
        <v>4413994</v>
      </c>
      <c r="B4697" s="863" t="s">
        <v>2823</v>
      </c>
      <c r="C4697" s="862" t="s">
        <v>4</v>
      </c>
      <c r="D4697" s="802">
        <f t="shared" si="73"/>
        <v>670.44</v>
      </c>
      <c r="G4697" s="872">
        <v>655.37</v>
      </c>
      <c r="J4697" s="840" t="s">
        <v>15822</v>
      </c>
      <c r="K4697" s="848">
        <f>IFERROR(VLOOKUP(J4697,REAJUSTE!A:AA,27,FALSE),"")</f>
        <v>1.0229999999999999</v>
      </c>
    </row>
    <row r="4698" spans="1:11" ht="15" x14ac:dyDescent="0.2">
      <c r="A4698" s="862">
        <v>4413200</v>
      </c>
      <c r="B4698" s="863" t="s">
        <v>9155</v>
      </c>
      <c r="C4698" s="862" t="s">
        <v>2029</v>
      </c>
      <c r="D4698" s="802">
        <f t="shared" si="73"/>
        <v>15.82</v>
      </c>
      <c r="G4698" s="872">
        <v>15.47</v>
      </c>
      <c r="J4698" s="840" t="s">
        <v>15822</v>
      </c>
      <c r="K4698" s="848">
        <f>IFERROR(VLOOKUP(J4698,REAJUSTE!A:AA,27,FALSE),"")</f>
        <v>1.0229999999999999</v>
      </c>
    </row>
    <row r="4699" spans="1:11" ht="15" x14ac:dyDescent="0.2">
      <c r="A4699" s="862">
        <v>4413990</v>
      </c>
      <c r="B4699" s="863" t="s">
        <v>9156</v>
      </c>
      <c r="C4699" s="862" t="s">
        <v>587</v>
      </c>
      <c r="D4699" s="802">
        <f t="shared" si="73"/>
        <v>33.840000000000003</v>
      </c>
      <c r="G4699" s="872">
        <v>33.08</v>
      </c>
      <c r="J4699" s="840" t="s">
        <v>15822</v>
      </c>
      <c r="K4699" s="848">
        <f>IFERROR(VLOOKUP(J4699,REAJUSTE!A:AA,27,FALSE),"")</f>
        <v>1.0229999999999999</v>
      </c>
    </row>
    <row r="4700" spans="1:11" ht="15" x14ac:dyDescent="0.2">
      <c r="A4700" s="862">
        <v>4413989</v>
      </c>
      <c r="B4700" s="863" t="s">
        <v>9157</v>
      </c>
      <c r="C4700" s="862" t="s">
        <v>587</v>
      </c>
      <c r="D4700" s="802">
        <f t="shared" si="73"/>
        <v>37.65</v>
      </c>
      <c r="G4700" s="872">
        <v>36.81</v>
      </c>
      <c r="J4700" s="840" t="s">
        <v>15822</v>
      </c>
      <c r="K4700" s="848">
        <f>IFERROR(VLOOKUP(J4700,REAJUSTE!A:AA,27,FALSE),"")</f>
        <v>1.0229999999999999</v>
      </c>
    </row>
    <row r="4701" spans="1:11" ht="15" x14ac:dyDescent="0.2">
      <c r="A4701" s="862">
        <v>4413951</v>
      </c>
      <c r="B4701" s="863" t="s">
        <v>9158</v>
      </c>
      <c r="C4701" s="862" t="s">
        <v>587</v>
      </c>
      <c r="D4701" s="802">
        <f t="shared" si="73"/>
        <v>53.33</v>
      </c>
      <c r="G4701" s="872">
        <v>52.14</v>
      </c>
      <c r="J4701" s="840" t="s">
        <v>15822</v>
      </c>
      <c r="K4701" s="848">
        <f>IFERROR(VLOOKUP(J4701,REAJUSTE!A:AA,27,FALSE),"")</f>
        <v>1.0229999999999999</v>
      </c>
    </row>
    <row r="4702" spans="1:11" ht="15" x14ac:dyDescent="0.2">
      <c r="A4702" s="862">
        <v>4413950</v>
      </c>
      <c r="B4702" s="863" t="s">
        <v>9159</v>
      </c>
      <c r="C4702" s="862" t="s">
        <v>587</v>
      </c>
      <c r="D4702" s="802">
        <f t="shared" si="73"/>
        <v>99.52</v>
      </c>
      <c r="G4702" s="872">
        <v>97.29</v>
      </c>
      <c r="J4702" s="840" t="s">
        <v>15822</v>
      </c>
      <c r="K4702" s="848">
        <f>IFERROR(VLOOKUP(J4702,REAJUSTE!A:AA,27,FALSE),"")</f>
        <v>1.0229999999999999</v>
      </c>
    </row>
    <row r="4703" spans="1:11" ht="15" x14ac:dyDescent="0.2">
      <c r="A4703" s="862">
        <v>4413949</v>
      </c>
      <c r="B4703" s="863" t="s">
        <v>9160</v>
      </c>
      <c r="C4703" s="862" t="s">
        <v>587</v>
      </c>
      <c r="D4703" s="802">
        <f t="shared" si="73"/>
        <v>223.46</v>
      </c>
      <c r="G4703" s="872">
        <v>218.44</v>
      </c>
      <c r="J4703" s="840" t="s">
        <v>15822</v>
      </c>
      <c r="K4703" s="848">
        <f>IFERROR(VLOOKUP(J4703,REAJUSTE!A:AA,27,FALSE),"")</f>
        <v>1.0229999999999999</v>
      </c>
    </row>
    <row r="4704" spans="1:11" ht="15" x14ac:dyDescent="0.2">
      <c r="A4704" s="862">
        <v>4413948</v>
      </c>
      <c r="B4704" s="863" t="s">
        <v>9161</v>
      </c>
      <c r="C4704" s="862" t="s">
        <v>587</v>
      </c>
      <c r="D4704" s="802">
        <f t="shared" si="73"/>
        <v>48.21</v>
      </c>
      <c r="G4704" s="872">
        <v>47.13</v>
      </c>
      <c r="J4704" s="840" t="s">
        <v>15822</v>
      </c>
      <c r="K4704" s="848">
        <f>IFERROR(VLOOKUP(J4704,REAJUSTE!A:AA,27,FALSE),"")</f>
        <v>1.0229999999999999</v>
      </c>
    </row>
    <row r="4705" spans="1:11" ht="15" x14ac:dyDescent="0.2">
      <c r="A4705" s="862">
        <v>4413947</v>
      </c>
      <c r="B4705" s="863" t="s">
        <v>9162</v>
      </c>
      <c r="C4705" s="862" t="s">
        <v>587</v>
      </c>
      <c r="D4705" s="802">
        <f t="shared" si="73"/>
        <v>99.31</v>
      </c>
      <c r="G4705" s="872">
        <v>97.08</v>
      </c>
      <c r="J4705" s="840" t="s">
        <v>15822</v>
      </c>
      <c r="K4705" s="848">
        <f>IFERROR(VLOOKUP(J4705,REAJUSTE!A:AA,27,FALSE),"")</f>
        <v>1.0229999999999999</v>
      </c>
    </row>
    <row r="4706" spans="1:11" ht="15" x14ac:dyDescent="0.2">
      <c r="A4706" s="862">
        <v>4413946</v>
      </c>
      <c r="B4706" s="863" t="s">
        <v>9163</v>
      </c>
      <c r="C4706" s="862" t="s">
        <v>587</v>
      </c>
      <c r="D4706" s="802">
        <f t="shared" si="73"/>
        <v>115.46</v>
      </c>
      <c r="G4706" s="872">
        <v>112.87</v>
      </c>
      <c r="J4706" s="840" t="s">
        <v>15822</v>
      </c>
      <c r="K4706" s="848">
        <f>IFERROR(VLOOKUP(J4706,REAJUSTE!A:AA,27,FALSE),"")</f>
        <v>1.0229999999999999</v>
      </c>
    </row>
    <row r="4707" spans="1:11" ht="15" x14ac:dyDescent="0.2">
      <c r="A4707" s="862">
        <v>4413952</v>
      </c>
      <c r="B4707" s="863" t="s">
        <v>9164</v>
      </c>
      <c r="C4707" s="862" t="s">
        <v>2029</v>
      </c>
      <c r="D4707" s="802">
        <f t="shared" si="73"/>
        <v>71.81</v>
      </c>
      <c r="G4707" s="872">
        <v>70.2</v>
      </c>
      <c r="J4707" s="840" t="s">
        <v>15822</v>
      </c>
      <c r="K4707" s="848">
        <f>IFERROR(VLOOKUP(J4707,REAJUSTE!A:AA,27,FALSE),"")</f>
        <v>1.0229999999999999</v>
      </c>
    </row>
    <row r="4708" spans="1:11" ht="15" x14ac:dyDescent="0.2">
      <c r="A4708" s="862">
        <v>4413012</v>
      </c>
      <c r="B4708" s="863" t="s">
        <v>9165</v>
      </c>
      <c r="C4708" s="862" t="s">
        <v>61</v>
      </c>
      <c r="D4708" s="802">
        <f t="shared" si="73"/>
        <v>387.82</v>
      </c>
      <c r="G4708" s="872">
        <v>379.11</v>
      </c>
      <c r="J4708" s="840" t="s">
        <v>15822</v>
      </c>
      <c r="K4708" s="848">
        <f>IFERROR(VLOOKUP(J4708,REAJUSTE!A:AA,27,FALSE),"")</f>
        <v>1.0229999999999999</v>
      </c>
    </row>
    <row r="4709" spans="1:11" ht="18" x14ac:dyDescent="0.2">
      <c r="A4709" s="862">
        <v>4413014</v>
      </c>
      <c r="B4709" s="863" t="s">
        <v>9166</v>
      </c>
      <c r="C4709" s="862" t="s">
        <v>2029</v>
      </c>
      <c r="D4709" s="802">
        <f t="shared" si="73"/>
        <v>16.61</v>
      </c>
      <c r="G4709" s="872">
        <v>16.239999999999998</v>
      </c>
      <c r="J4709" s="840" t="s">
        <v>15822</v>
      </c>
      <c r="K4709" s="848">
        <f>IFERROR(VLOOKUP(J4709,REAJUSTE!A:AA,27,FALSE),"")</f>
        <v>1.0229999999999999</v>
      </c>
    </row>
    <row r="4710" spans="1:11" ht="18" x14ac:dyDescent="0.2">
      <c r="A4710" s="862">
        <v>4413016</v>
      </c>
      <c r="B4710" s="863" t="s">
        <v>9167</v>
      </c>
      <c r="C4710" s="862" t="s">
        <v>2029</v>
      </c>
      <c r="D4710" s="802">
        <f t="shared" si="73"/>
        <v>10.19</v>
      </c>
      <c r="G4710" s="872">
        <v>9.9700000000000006</v>
      </c>
      <c r="J4710" s="840" t="s">
        <v>15822</v>
      </c>
      <c r="K4710" s="848">
        <f>IFERROR(VLOOKUP(J4710,REAJUSTE!A:AA,27,FALSE),"")</f>
        <v>1.0229999999999999</v>
      </c>
    </row>
    <row r="4711" spans="1:11" ht="15" x14ac:dyDescent="0.2">
      <c r="A4711" s="862">
        <v>4413984</v>
      </c>
      <c r="B4711" s="863" t="s">
        <v>9168</v>
      </c>
      <c r="C4711" s="862" t="s">
        <v>61</v>
      </c>
      <c r="D4711" s="802">
        <f t="shared" si="73"/>
        <v>4.01</v>
      </c>
      <c r="G4711" s="872">
        <v>3.92</v>
      </c>
      <c r="J4711" s="840" t="s">
        <v>15822</v>
      </c>
      <c r="K4711" s="848">
        <f>IFERROR(VLOOKUP(J4711,REAJUSTE!A:AA,27,FALSE),"")</f>
        <v>1.0229999999999999</v>
      </c>
    </row>
    <row r="4712" spans="1:11" ht="15" x14ac:dyDescent="0.2">
      <c r="A4712" s="862">
        <v>4413986</v>
      </c>
      <c r="B4712" s="863" t="s">
        <v>2824</v>
      </c>
      <c r="C4712" s="862" t="s">
        <v>2029</v>
      </c>
      <c r="D4712" s="802">
        <f t="shared" si="73"/>
        <v>7.0000000000000007E-2</v>
      </c>
      <c r="G4712" s="872">
        <v>7.0000000000000007E-2</v>
      </c>
      <c r="J4712" s="840" t="s">
        <v>15822</v>
      </c>
      <c r="K4712" s="848">
        <f>IFERROR(VLOOKUP(J4712,REAJUSTE!A:AA,27,FALSE),"")</f>
        <v>1.0229999999999999</v>
      </c>
    </row>
    <row r="4713" spans="1:11" ht="15" x14ac:dyDescent="0.2">
      <c r="A4713" s="862">
        <v>4413985</v>
      </c>
      <c r="B4713" s="863" t="s">
        <v>2825</v>
      </c>
      <c r="C4713" s="862" t="s">
        <v>2029</v>
      </c>
      <c r="D4713" s="802">
        <f t="shared" si="73"/>
        <v>22.17</v>
      </c>
      <c r="G4713" s="872">
        <v>21.68</v>
      </c>
      <c r="J4713" s="840" t="s">
        <v>15822</v>
      </c>
      <c r="K4713" s="848">
        <f>IFERROR(VLOOKUP(J4713,REAJUSTE!A:AA,27,FALSE),"")</f>
        <v>1.0229999999999999</v>
      </c>
    </row>
    <row r="4714" spans="1:11" ht="15" x14ac:dyDescent="0.2">
      <c r="A4714" s="862">
        <v>4413017</v>
      </c>
      <c r="B4714" s="863" t="s">
        <v>9169</v>
      </c>
      <c r="C4714" s="862" t="s">
        <v>4</v>
      </c>
      <c r="D4714" s="802">
        <f t="shared" si="73"/>
        <v>61.48</v>
      </c>
      <c r="G4714" s="872">
        <v>60.1</v>
      </c>
      <c r="J4714" s="840" t="s">
        <v>15822</v>
      </c>
      <c r="K4714" s="848">
        <f>IFERROR(VLOOKUP(J4714,REAJUSTE!A:AA,27,FALSE),"")</f>
        <v>1.0229999999999999</v>
      </c>
    </row>
    <row r="4715" spans="1:11" ht="15" x14ac:dyDescent="0.2">
      <c r="A4715" s="862">
        <v>4415673</v>
      </c>
      <c r="B4715" s="863" t="s">
        <v>9170</v>
      </c>
      <c r="C4715" s="862" t="s">
        <v>2029</v>
      </c>
      <c r="D4715" s="802">
        <f t="shared" si="73"/>
        <v>7.98</v>
      </c>
      <c r="G4715" s="872">
        <v>7.81</v>
      </c>
      <c r="J4715" s="840" t="s">
        <v>15822</v>
      </c>
      <c r="K4715" s="848">
        <f>IFERROR(VLOOKUP(J4715,REAJUSTE!A:AA,27,FALSE),"")</f>
        <v>1.0229999999999999</v>
      </c>
    </row>
    <row r="4716" spans="1:11" ht="15" x14ac:dyDescent="0.2">
      <c r="A4716" s="862">
        <v>4415684</v>
      </c>
      <c r="B4716" s="863" t="s">
        <v>9171</v>
      </c>
      <c r="C4716" s="862" t="s">
        <v>2029</v>
      </c>
      <c r="D4716" s="802">
        <f t="shared" si="73"/>
        <v>4.5199999999999996</v>
      </c>
      <c r="G4716" s="872">
        <v>4.42</v>
      </c>
      <c r="J4716" s="840" t="s">
        <v>15822</v>
      </c>
      <c r="K4716" s="848">
        <f>IFERROR(VLOOKUP(J4716,REAJUSTE!A:AA,27,FALSE),"")</f>
        <v>1.0229999999999999</v>
      </c>
    </row>
    <row r="4717" spans="1:11" ht="15" x14ac:dyDescent="0.2">
      <c r="A4717" s="862">
        <v>4413993</v>
      </c>
      <c r="B4717" s="863" t="s">
        <v>9172</v>
      </c>
      <c r="C4717" s="862" t="s">
        <v>2029</v>
      </c>
      <c r="D4717" s="802">
        <f t="shared" si="73"/>
        <v>0.56000000000000005</v>
      </c>
      <c r="G4717" s="872">
        <v>0.55000000000000004</v>
      </c>
      <c r="J4717" s="840" t="s">
        <v>15822</v>
      </c>
      <c r="K4717" s="848">
        <f>IFERROR(VLOOKUP(J4717,REAJUSTE!A:AA,27,FALSE),"")</f>
        <v>1.0229999999999999</v>
      </c>
    </row>
    <row r="4718" spans="1:11" ht="15" x14ac:dyDescent="0.2">
      <c r="A4718" s="862">
        <v>4507754</v>
      </c>
      <c r="B4718" s="863" t="s">
        <v>9173</v>
      </c>
      <c r="C4718" s="862" t="s">
        <v>587</v>
      </c>
      <c r="D4718" s="802">
        <f t="shared" si="73"/>
        <v>891.61</v>
      </c>
      <c r="G4718" s="872">
        <v>871.57</v>
      </c>
      <c r="J4718" s="840" t="s">
        <v>15822</v>
      </c>
      <c r="K4718" s="848">
        <f>IFERROR(VLOOKUP(J4718,REAJUSTE!A:AA,27,FALSE),"")</f>
        <v>1.0229999999999999</v>
      </c>
    </row>
    <row r="4719" spans="1:11" ht="15" x14ac:dyDescent="0.2">
      <c r="A4719" s="862">
        <v>4507738</v>
      </c>
      <c r="B4719" s="863" t="s">
        <v>9174</v>
      </c>
      <c r="C4719" s="862" t="s">
        <v>587</v>
      </c>
      <c r="D4719" s="802">
        <f t="shared" si="73"/>
        <v>1201.56</v>
      </c>
      <c r="G4719" s="872">
        <v>1174.55</v>
      </c>
      <c r="J4719" s="840" t="s">
        <v>15822</v>
      </c>
      <c r="K4719" s="848">
        <f>IFERROR(VLOOKUP(J4719,REAJUSTE!A:AA,27,FALSE),"")</f>
        <v>1.0229999999999999</v>
      </c>
    </row>
    <row r="4720" spans="1:11" ht="15" x14ac:dyDescent="0.2">
      <c r="A4720" s="862">
        <v>4507755</v>
      </c>
      <c r="B4720" s="863" t="s">
        <v>9175</v>
      </c>
      <c r="C4720" s="862" t="s">
        <v>587</v>
      </c>
      <c r="D4720" s="802">
        <f t="shared" si="73"/>
        <v>1121.2</v>
      </c>
      <c r="G4720" s="872">
        <v>1096</v>
      </c>
      <c r="J4720" s="840" t="s">
        <v>15822</v>
      </c>
      <c r="K4720" s="848">
        <f>IFERROR(VLOOKUP(J4720,REAJUSTE!A:AA,27,FALSE),"")</f>
        <v>1.0229999999999999</v>
      </c>
    </row>
    <row r="4721" spans="1:11" ht="15" x14ac:dyDescent="0.2">
      <c r="A4721" s="862">
        <v>4507756</v>
      </c>
      <c r="B4721" s="863" t="s">
        <v>9176</v>
      </c>
      <c r="C4721" s="862" t="s">
        <v>587</v>
      </c>
      <c r="D4721" s="802">
        <f t="shared" si="73"/>
        <v>1465.49</v>
      </c>
      <c r="G4721" s="872">
        <v>1432.55</v>
      </c>
      <c r="J4721" s="840" t="s">
        <v>15822</v>
      </c>
      <c r="K4721" s="848">
        <f>IFERROR(VLOOKUP(J4721,REAJUSTE!A:AA,27,FALSE),"")</f>
        <v>1.0229999999999999</v>
      </c>
    </row>
    <row r="4722" spans="1:11" ht="15" x14ac:dyDescent="0.2">
      <c r="A4722" s="862">
        <v>4507757</v>
      </c>
      <c r="B4722" s="863" t="s">
        <v>9177</v>
      </c>
      <c r="C4722" s="862" t="s">
        <v>587</v>
      </c>
      <c r="D4722" s="802">
        <f t="shared" si="73"/>
        <v>1553.23</v>
      </c>
      <c r="G4722" s="872">
        <v>1518.31</v>
      </c>
      <c r="J4722" s="840" t="s">
        <v>15822</v>
      </c>
      <c r="K4722" s="848">
        <f>IFERROR(VLOOKUP(J4722,REAJUSTE!A:AA,27,FALSE),"")</f>
        <v>1.0229999999999999</v>
      </c>
    </row>
    <row r="4723" spans="1:11" ht="15" x14ac:dyDescent="0.2">
      <c r="A4723" s="862">
        <v>4507758</v>
      </c>
      <c r="B4723" s="863" t="s">
        <v>9178</v>
      </c>
      <c r="C4723" s="862" t="s">
        <v>587</v>
      </c>
      <c r="D4723" s="802">
        <f t="shared" si="73"/>
        <v>1908.77</v>
      </c>
      <c r="G4723" s="872">
        <v>1865.86</v>
      </c>
      <c r="J4723" s="840" t="s">
        <v>15822</v>
      </c>
      <c r="K4723" s="848">
        <f>IFERROR(VLOOKUP(J4723,REAJUSTE!A:AA,27,FALSE),"")</f>
        <v>1.0229999999999999</v>
      </c>
    </row>
    <row r="4724" spans="1:11" ht="15" x14ac:dyDescent="0.2">
      <c r="A4724" s="862">
        <v>4507759</v>
      </c>
      <c r="B4724" s="863" t="s">
        <v>9179</v>
      </c>
      <c r="C4724" s="862" t="s">
        <v>587</v>
      </c>
      <c r="D4724" s="802">
        <f t="shared" si="73"/>
        <v>1963.18</v>
      </c>
      <c r="G4724" s="872">
        <v>1919.05</v>
      </c>
      <c r="J4724" s="840" t="s">
        <v>15822</v>
      </c>
      <c r="K4724" s="848">
        <f>IFERROR(VLOOKUP(J4724,REAJUSTE!A:AA,27,FALSE),"")</f>
        <v>1.0229999999999999</v>
      </c>
    </row>
    <row r="4725" spans="1:11" ht="15" x14ac:dyDescent="0.2">
      <c r="A4725" s="862">
        <v>4507760</v>
      </c>
      <c r="B4725" s="863" t="s">
        <v>9180</v>
      </c>
      <c r="C4725" s="862" t="s">
        <v>587</v>
      </c>
      <c r="D4725" s="802">
        <f t="shared" si="73"/>
        <v>2474.19</v>
      </c>
      <c r="G4725" s="872">
        <v>2418.5700000000002</v>
      </c>
      <c r="J4725" s="840" t="s">
        <v>15822</v>
      </c>
      <c r="K4725" s="848">
        <f>IFERROR(VLOOKUP(J4725,REAJUSTE!A:AA,27,FALSE),"")</f>
        <v>1.0229999999999999</v>
      </c>
    </row>
    <row r="4726" spans="1:11" ht="15" x14ac:dyDescent="0.2">
      <c r="A4726" s="862">
        <v>4507761</v>
      </c>
      <c r="B4726" s="863" t="s">
        <v>9181</v>
      </c>
      <c r="C4726" s="862" t="s">
        <v>587</v>
      </c>
      <c r="D4726" s="802">
        <f t="shared" si="73"/>
        <v>2522.58</v>
      </c>
      <c r="G4726" s="872">
        <v>2465.87</v>
      </c>
      <c r="J4726" s="840" t="s">
        <v>15822</v>
      </c>
      <c r="K4726" s="848">
        <f>IFERROR(VLOOKUP(J4726,REAJUSTE!A:AA,27,FALSE),"")</f>
        <v>1.0229999999999999</v>
      </c>
    </row>
    <row r="4727" spans="1:11" ht="15" x14ac:dyDescent="0.2">
      <c r="A4727" s="862">
        <v>4507762</v>
      </c>
      <c r="B4727" s="863" t="s">
        <v>9182</v>
      </c>
      <c r="C4727" s="862" t="s">
        <v>587</v>
      </c>
      <c r="D4727" s="802">
        <f t="shared" si="73"/>
        <v>3168.37</v>
      </c>
      <c r="G4727" s="872">
        <v>3097.14</v>
      </c>
      <c r="J4727" s="840" t="s">
        <v>15822</v>
      </c>
      <c r="K4727" s="848">
        <f>IFERROR(VLOOKUP(J4727,REAJUSTE!A:AA,27,FALSE),"")</f>
        <v>1.0229999999999999</v>
      </c>
    </row>
    <row r="4728" spans="1:11" ht="15" x14ac:dyDescent="0.2">
      <c r="A4728" s="862">
        <v>4507763</v>
      </c>
      <c r="B4728" s="863" t="s">
        <v>9183</v>
      </c>
      <c r="C4728" s="862" t="s">
        <v>587</v>
      </c>
      <c r="D4728" s="802">
        <f t="shared" si="73"/>
        <v>3017.81</v>
      </c>
      <c r="G4728" s="872">
        <v>2949.97</v>
      </c>
      <c r="J4728" s="840" t="s">
        <v>15822</v>
      </c>
      <c r="K4728" s="848">
        <f>IFERROR(VLOOKUP(J4728,REAJUSTE!A:AA,27,FALSE),"")</f>
        <v>1.0229999999999999</v>
      </c>
    </row>
    <row r="4729" spans="1:11" ht="15" x14ac:dyDescent="0.2">
      <c r="A4729" s="862">
        <v>4507764</v>
      </c>
      <c r="B4729" s="863" t="s">
        <v>9184</v>
      </c>
      <c r="C4729" s="862" t="s">
        <v>587</v>
      </c>
      <c r="D4729" s="802">
        <f t="shared" si="73"/>
        <v>4137.91</v>
      </c>
      <c r="G4729" s="872">
        <v>4044.88</v>
      </c>
      <c r="J4729" s="840" t="s">
        <v>15822</v>
      </c>
      <c r="K4729" s="848">
        <f>IFERROR(VLOOKUP(J4729,REAJUSTE!A:AA,27,FALSE),"")</f>
        <v>1.0229999999999999</v>
      </c>
    </row>
    <row r="4730" spans="1:11" ht="15" x14ac:dyDescent="0.2">
      <c r="A4730" s="862">
        <v>4507765</v>
      </c>
      <c r="B4730" s="863" t="s">
        <v>9185</v>
      </c>
      <c r="C4730" s="862" t="s">
        <v>587</v>
      </c>
      <c r="D4730" s="802">
        <f t="shared" si="73"/>
        <v>3453.9</v>
      </c>
      <c r="G4730" s="872">
        <v>3376.25</v>
      </c>
      <c r="J4730" s="840" t="s">
        <v>15822</v>
      </c>
      <c r="K4730" s="848">
        <f>IFERROR(VLOOKUP(J4730,REAJUSTE!A:AA,27,FALSE),"")</f>
        <v>1.0229999999999999</v>
      </c>
    </row>
    <row r="4731" spans="1:11" ht="15" x14ac:dyDescent="0.2">
      <c r="A4731" s="862">
        <v>4508192</v>
      </c>
      <c r="B4731" s="863" t="s">
        <v>9186</v>
      </c>
      <c r="C4731" s="862" t="s">
        <v>587</v>
      </c>
      <c r="D4731" s="802">
        <f t="shared" si="73"/>
        <v>5465.97</v>
      </c>
      <c r="G4731" s="872">
        <v>5343.08</v>
      </c>
      <c r="J4731" s="840" t="s">
        <v>15822</v>
      </c>
      <c r="K4731" s="848">
        <f>IFERROR(VLOOKUP(J4731,REAJUSTE!A:AA,27,FALSE),"")</f>
        <v>1.0229999999999999</v>
      </c>
    </row>
    <row r="4732" spans="1:11" ht="15" x14ac:dyDescent="0.2">
      <c r="A4732" s="862">
        <v>4507766</v>
      </c>
      <c r="B4732" s="863" t="s">
        <v>9187</v>
      </c>
      <c r="C4732" s="862" t="s">
        <v>587</v>
      </c>
      <c r="D4732" s="802">
        <f t="shared" si="73"/>
        <v>433.15</v>
      </c>
      <c r="G4732" s="872">
        <v>423.42</v>
      </c>
      <c r="J4732" s="840" t="s">
        <v>15822</v>
      </c>
      <c r="K4732" s="848">
        <f>IFERROR(VLOOKUP(J4732,REAJUSTE!A:AA,27,FALSE),"")</f>
        <v>1.0229999999999999</v>
      </c>
    </row>
    <row r="4733" spans="1:11" ht="15" x14ac:dyDescent="0.2">
      <c r="A4733" s="862">
        <v>4507767</v>
      </c>
      <c r="B4733" s="863" t="s">
        <v>9188</v>
      </c>
      <c r="C4733" s="862" t="s">
        <v>587</v>
      </c>
      <c r="D4733" s="802">
        <f t="shared" si="73"/>
        <v>521.20000000000005</v>
      </c>
      <c r="G4733" s="872">
        <v>509.49</v>
      </c>
      <c r="J4733" s="840" t="s">
        <v>15822</v>
      </c>
      <c r="K4733" s="848">
        <f>IFERROR(VLOOKUP(J4733,REAJUSTE!A:AA,27,FALSE),"")</f>
        <v>1.0229999999999999</v>
      </c>
    </row>
    <row r="4734" spans="1:11" ht="15" x14ac:dyDescent="0.2">
      <c r="A4734" s="862">
        <v>4507768</v>
      </c>
      <c r="B4734" s="863" t="s">
        <v>9189</v>
      </c>
      <c r="C4734" s="862" t="s">
        <v>587</v>
      </c>
      <c r="D4734" s="802">
        <f t="shared" si="73"/>
        <v>543.34</v>
      </c>
      <c r="G4734" s="872">
        <v>531.13</v>
      </c>
      <c r="J4734" s="840" t="s">
        <v>15822</v>
      </c>
      <c r="K4734" s="848">
        <f>IFERROR(VLOOKUP(J4734,REAJUSTE!A:AA,27,FALSE),"")</f>
        <v>1.0229999999999999</v>
      </c>
    </row>
    <row r="4735" spans="1:11" ht="15" x14ac:dyDescent="0.2">
      <c r="A4735" s="862">
        <v>4507769</v>
      </c>
      <c r="B4735" s="863" t="s">
        <v>9190</v>
      </c>
      <c r="C4735" s="862" t="s">
        <v>587</v>
      </c>
      <c r="D4735" s="802">
        <f t="shared" si="73"/>
        <v>676.21</v>
      </c>
      <c r="G4735" s="872">
        <v>661.01</v>
      </c>
      <c r="J4735" s="840" t="s">
        <v>15822</v>
      </c>
      <c r="K4735" s="848">
        <f>IFERROR(VLOOKUP(J4735,REAJUSTE!A:AA,27,FALSE),"")</f>
        <v>1.0229999999999999</v>
      </c>
    </row>
    <row r="4736" spans="1:11" ht="15" x14ac:dyDescent="0.2">
      <c r="A4736" s="862">
        <v>4507770</v>
      </c>
      <c r="B4736" s="863" t="s">
        <v>9191</v>
      </c>
      <c r="C4736" s="862" t="s">
        <v>587</v>
      </c>
      <c r="D4736" s="802">
        <f t="shared" si="73"/>
        <v>623.51</v>
      </c>
      <c r="G4736" s="872">
        <v>609.5</v>
      </c>
      <c r="J4736" s="840" t="s">
        <v>15822</v>
      </c>
      <c r="K4736" s="848">
        <f>IFERROR(VLOOKUP(J4736,REAJUSTE!A:AA,27,FALSE),"")</f>
        <v>1.0229999999999999</v>
      </c>
    </row>
    <row r="4737" spans="1:11" ht="15" x14ac:dyDescent="0.2">
      <c r="A4737" s="862">
        <v>4507771</v>
      </c>
      <c r="B4737" s="863" t="s">
        <v>9192</v>
      </c>
      <c r="C4737" s="862" t="s">
        <v>587</v>
      </c>
      <c r="D4737" s="802">
        <f t="shared" si="73"/>
        <v>792.07</v>
      </c>
      <c r="G4737" s="872">
        <v>774.27</v>
      </c>
      <c r="J4737" s="840" t="s">
        <v>15822</v>
      </c>
      <c r="K4737" s="848">
        <f>IFERROR(VLOOKUP(J4737,REAJUSTE!A:AA,27,FALSE),"")</f>
        <v>1.0229999999999999</v>
      </c>
    </row>
    <row r="4738" spans="1:11" ht="15" x14ac:dyDescent="0.2">
      <c r="A4738" s="862">
        <v>4507772</v>
      </c>
      <c r="B4738" s="863" t="s">
        <v>9193</v>
      </c>
      <c r="C4738" s="862" t="s">
        <v>587</v>
      </c>
      <c r="D4738" s="802">
        <f t="shared" si="73"/>
        <v>764.61</v>
      </c>
      <c r="G4738" s="872">
        <v>747.42</v>
      </c>
      <c r="J4738" s="840" t="s">
        <v>15822</v>
      </c>
      <c r="K4738" s="848">
        <f>IFERROR(VLOOKUP(J4738,REAJUSTE!A:AA,27,FALSE),"")</f>
        <v>1.0229999999999999</v>
      </c>
    </row>
    <row r="4739" spans="1:11" ht="15" x14ac:dyDescent="0.2">
      <c r="A4739" s="862">
        <v>4508193</v>
      </c>
      <c r="B4739" s="863" t="s">
        <v>9194</v>
      </c>
      <c r="C4739" s="862" t="s">
        <v>587</v>
      </c>
      <c r="D4739" s="802">
        <f t="shared" si="73"/>
        <v>915.78</v>
      </c>
      <c r="G4739" s="872">
        <v>895.2</v>
      </c>
      <c r="J4739" s="840" t="s">
        <v>15822</v>
      </c>
      <c r="K4739" s="848">
        <f>IFERROR(VLOOKUP(J4739,REAJUSTE!A:AA,27,FALSE),"")</f>
        <v>1.0229999999999999</v>
      </c>
    </row>
    <row r="4740" spans="1:11" ht="15" x14ac:dyDescent="0.2">
      <c r="A4740" s="862">
        <v>4507773</v>
      </c>
      <c r="B4740" s="863" t="s">
        <v>9195</v>
      </c>
      <c r="C4740" s="862" t="s">
        <v>587</v>
      </c>
      <c r="D4740" s="802">
        <f t="shared" si="73"/>
        <v>820.12</v>
      </c>
      <c r="G4740" s="872">
        <v>801.69</v>
      </c>
      <c r="J4740" s="840" t="s">
        <v>15822</v>
      </c>
      <c r="K4740" s="848">
        <f>IFERROR(VLOOKUP(J4740,REAJUSTE!A:AA,27,FALSE),"")</f>
        <v>1.0229999999999999</v>
      </c>
    </row>
    <row r="4741" spans="1:11" ht="15" x14ac:dyDescent="0.2">
      <c r="A4741" s="862">
        <v>4507774</v>
      </c>
      <c r="B4741" s="863" t="s">
        <v>9196</v>
      </c>
      <c r="C4741" s="862" t="s">
        <v>587</v>
      </c>
      <c r="D4741" s="802">
        <f t="shared" si="73"/>
        <v>1071.99</v>
      </c>
      <c r="G4741" s="872">
        <v>1047.8900000000001</v>
      </c>
      <c r="J4741" s="840" t="s">
        <v>15822</v>
      </c>
      <c r="K4741" s="848">
        <f>IFERROR(VLOOKUP(J4741,REAJUSTE!A:AA,27,FALSE),"")</f>
        <v>1.0229999999999999</v>
      </c>
    </row>
    <row r="4742" spans="1:11" ht="15" x14ac:dyDescent="0.2">
      <c r="A4742" s="862">
        <v>4507775</v>
      </c>
      <c r="B4742" s="863" t="s">
        <v>9197</v>
      </c>
      <c r="C4742" s="862" t="s">
        <v>587</v>
      </c>
      <c r="D4742" s="802">
        <f t="shared" si="73"/>
        <v>107.57</v>
      </c>
      <c r="G4742" s="872">
        <v>105.16</v>
      </c>
      <c r="J4742" s="840" t="s">
        <v>15822</v>
      </c>
      <c r="K4742" s="848">
        <f>IFERROR(VLOOKUP(J4742,REAJUSTE!A:AA,27,FALSE),"")</f>
        <v>1.0229999999999999</v>
      </c>
    </row>
    <row r="4743" spans="1:11" ht="15" x14ac:dyDescent="0.2">
      <c r="A4743" s="862">
        <v>4507776</v>
      </c>
      <c r="B4743" s="863" t="s">
        <v>9198</v>
      </c>
      <c r="C4743" s="862" t="s">
        <v>587</v>
      </c>
      <c r="D4743" s="802">
        <f t="shared" si="73"/>
        <v>119.19</v>
      </c>
      <c r="G4743" s="872">
        <v>116.52</v>
      </c>
      <c r="J4743" s="840" t="s">
        <v>15822</v>
      </c>
      <c r="K4743" s="848">
        <f>IFERROR(VLOOKUP(J4743,REAJUSTE!A:AA,27,FALSE),"")</f>
        <v>1.0229999999999999</v>
      </c>
    </row>
    <row r="4744" spans="1:11" ht="15" x14ac:dyDescent="0.2">
      <c r="A4744" s="862">
        <v>4507783</v>
      </c>
      <c r="B4744" s="863" t="s">
        <v>9199</v>
      </c>
      <c r="C4744" s="862" t="s">
        <v>587</v>
      </c>
      <c r="D4744" s="802">
        <f t="shared" si="73"/>
        <v>82.92</v>
      </c>
      <c r="G4744" s="872">
        <v>81.06</v>
      </c>
      <c r="J4744" s="840" t="s">
        <v>15822</v>
      </c>
      <c r="K4744" s="848">
        <f>IFERROR(VLOOKUP(J4744,REAJUSTE!A:AA,27,FALSE),"")</f>
        <v>1.0229999999999999</v>
      </c>
    </row>
    <row r="4745" spans="1:11" ht="15" x14ac:dyDescent="0.2">
      <c r="A4745" s="862">
        <v>4507784</v>
      </c>
      <c r="B4745" s="863" t="s">
        <v>9200</v>
      </c>
      <c r="C4745" s="862" t="s">
        <v>587</v>
      </c>
      <c r="D4745" s="802">
        <f t="shared" si="73"/>
        <v>115.9</v>
      </c>
      <c r="G4745" s="872">
        <v>113.3</v>
      </c>
      <c r="J4745" s="840" t="s">
        <v>15822</v>
      </c>
      <c r="K4745" s="848">
        <f>IFERROR(VLOOKUP(J4745,REAJUSTE!A:AA,27,FALSE),"")</f>
        <v>1.0229999999999999</v>
      </c>
    </row>
    <row r="4746" spans="1:11" ht="15" x14ac:dyDescent="0.2">
      <c r="A4746" s="862">
        <v>4507777</v>
      </c>
      <c r="B4746" s="863" t="s">
        <v>9201</v>
      </c>
      <c r="C4746" s="862" t="s">
        <v>587</v>
      </c>
      <c r="D4746" s="802">
        <f t="shared" si="73"/>
        <v>195.34</v>
      </c>
      <c r="G4746" s="872">
        <v>190.95</v>
      </c>
      <c r="J4746" s="840" t="s">
        <v>15822</v>
      </c>
      <c r="K4746" s="848">
        <f>IFERROR(VLOOKUP(J4746,REAJUSTE!A:AA,27,FALSE),"")</f>
        <v>1.0229999999999999</v>
      </c>
    </row>
    <row r="4747" spans="1:11" ht="15" x14ac:dyDescent="0.2">
      <c r="A4747" s="862">
        <v>4507778</v>
      </c>
      <c r="B4747" s="863" t="s">
        <v>9202</v>
      </c>
      <c r="C4747" s="862" t="s">
        <v>587</v>
      </c>
      <c r="D4747" s="802">
        <f t="shared" ref="D4747:D4810" si="74">TRUNC(G4747*K4747,2)</f>
        <v>249.39</v>
      </c>
      <c r="G4747" s="872">
        <v>243.79</v>
      </c>
      <c r="J4747" s="840" t="s">
        <v>15822</v>
      </c>
      <c r="K4747" s="848">
        <f>IFERROR(VLOOKUP(J4747,REAJUSTE!A:AA,27,FALSE),"")</f>
        <v>1.0229999999999999</v>
      </c>
    </row>
    <row r="4748" spans="1:11" ht="15" x14ac:dyDescent="0.2">
      <c r="A4748" s="862">
        <v>4507779</v>
      </c>
      <c r="B4748" s="863" t="s">
        <v>9203</v>
      </c>
      <c r="C4748" s="862" t="s">
        <v>587</v>
      </c>
      <c r="D4748" s="802">
        <f t="shared" si="74"/>
        <v>268.32</v>
      </c>
      <c r="G4748" s="872">
        <v>262.29000000000002</v>
      </c>
      <c r="J4748" s="840" t="s">
        <v>15822</v>
      </c>
      <c r="K4748" s="848">
        <f>IFERROR(VLOOKUP(J4748,REAJUSTE!A:AA,27,FALSE),"")</f>
        <v>1.0229999999999999</v>
      </c>
    </row>
    <row r="4749" spans="1:11" ht="15" x14ac:dyDescent="0.2">
      <c r="A4749" s="862">
        <v>4507780</v>
      </c>
      <c r="B4749" s="863" t="s">
        <v>9204</v>
      </c>
      <c r="C4749" s="862" t="s">
        <v>587</v>
      </c>
      <c r="D4749" s="802">
        <f t="shared" si="74"/>
        <v>300.64</v>
      </c>
      <c r="G4749" s="872">
        <v>293.89</v>
      </c>
      <c r="J4749" s="840" t="s">
        <v>15822</v>
      </c>
      <c r="K4749" s="848">
        <f>IFERROR(VLOOKUP(J4749,REAJUSTE!A:AA,27,FALSE),"")</f>
        <v>1.0229999999999999</v>
      </c>
    </row>
    <row r="4750" spans="1:11" ht="15" x14ac:dyDescent="0.2">
      <c r="A4750" s="862">
        <v>4507781</v>
      </c>
      <c r="B4750" s="863" t="s">
        <v>9205</v>
      </c>
      <c r="C4750" s="862" t="s">
        <v>587</v>
      </c>
      <c r="D4750" s="802">
        <f t="shared" si="74"/>
        <v>349.94</v>
      </c>
      <c r="G4750" s="872">
        <v>342.08</v>
      </c>
      <c r="J4750" s="840" t="s">
        <v>15822</v>
      </c>
      <c r="K4750" s="848">
        <f>IFERROR(VLOOKUP(J4750,REAJUSTE!A:AA,27,FALSE),"")</f>
        <v>1.0229999999999999</v>
      </c>
    </row>
    <row r="4751" spans="1:11" ht="15" x14ac:dyDescent="0.2">
      <c r="A4751" s="862">
        <v>4507782</v>
      </c>
      <c r="B4751" s="863" t="s">
        <v>9206</v>
      </c>
      <c r="C4751" s="862" t="s">
        <v>587</v>
      </c>
      <c r="D4751" s="802">
        <f t="shared" si="74"/>
        <v>417.72</v>
      </c>
      <c r="G4751" s="872">
        <v>408.33</v>
      </c>
      <c r="J4751" s="840" t="s">
        <v>15822</v>
      </c>
      <c r="K4751" s="848">
        <f>IFERROR(VLOOKUP(J4751,REAJUSTE!A:AA,27,FALSE),"")</f>
        <v>1.0229999999999999</v>
      </c>
    </row>
    <row r="4752" spans="1:11" ht="15" x14ac:dyDescent="0.2">
      <c r="A4752" s="862">
        <v>4507785</v>
      </c>
      <c r="B4752" s="863" t="s">
        <v>9207</v>
      </c>
      <c r="C4752" s="862" t="s">
        <v>587</v>
      </c>
      <c r="D4752" s="802">
        <f t="shared" si="74"/>
        <v>142.68</v>
      </c>
      <c r="G4752" s="872">
        <v>139.47999999999999</v>
      </c>
      <c r="J4752" s="840" t="s">
        <v>15822</v>
      </c>
      <c r="K4752" s="848">
        <f>IFERROR(VLOOKUP(J4752,REAJUSTE!A:AA,27,FALSE),"")</f>
        <v>1.0229999999999999</v>
      </c>
    </row>
    <row r="4753" spans="1:11" ht="15" x14ac:dyDescent="0.2">
      <c r="A4753" s="862">
        <v>4508194</v>
      </c>
      <c r="B4753" s="863" t="s">
        <v>9208</v>
      </c>
      <c r="C4753" s="862" t="s">
        <v>587</v>
      </c>
      <c r="D4753" s="802">
        <f t="shared" si="74"/>
        <v>146.44999999999999</v>
      </c>
      <c r="G4753" s="872">
        <v>143.16</v>
      </c>
      <c r="J4753" s="840" t="s">
        <v>15822</v>
      </c>
      <c r="K4753" s="848">
        <f>IFERROR(VLOOKUP(J4753,REAJUSTE!A:AA,27,FALSE),"")</f>
        <v>1.0229999999999999</v>
      </c>
    </row>
    <row r="4754" spans="1:11" ht="15" x14ac:dyDescent="0.2">
      <c r="A4754" s="862">
        <v>4507786</v>
      </c>
      <c r="B4754" s="863" t="s">
        <v>9209</v>
      </c>
      <c r="C4754" s="862" t="s">
        <v>587</v>
      </c>
      <c r="D4754" s="802">
        <f t="shared" si="74"/>
        <v>166.92</v>
      </c>
      <c r="G4754" s="872">
        <v>163.16999999999999</v>
      </c>
      <c r="J4754" s="840" t="s">
        <v>15822</v>
      </c>
      <c r="K4754" s="848">
        <f>IFERROR(VLOOKUP(J4754,REAJUSTE!A:AA,27,FALSE),"")</f>
        <v>1.0229999999999999</v>
      </c>
    </row>
    <row r="4755" spans="1:11" ht="15" x14ac:dyDescent="0.2">
      <c r="A4755" s="862">
        <v>4507787</v>
      </c>
      <c r="B4755" s="863" t="s">
        <v>9210</v>
      </c>
      <c r="C4755" s="862" t="s">
        <v>587</v>
      </c>
      <c r="D4755" s="802">
        <f t="shared" si="74"/>
        <v>170.81</v>
      </c>
      <c r="G4755" s="872">
        <v>166.97</v>
      </c>
      <c r="J4755" s="840" t="s">
        <v>15822</v>
      </c>
      <c r="K4755" s="848">
        <f>IFERROR(VLOOKUP(J4755,REAJUSTE!A:AA,27,FALSE),"")</f>
        <v>1.0229999999999999</v>
      </c>
    </row>
    <row r="4756" spans="1:11" ht="15" x14ac:dyDescent="0.2">
      <c r="A4756" s="862">
        <v>4507788</v>
      </c>
      <c r="B4756" s="863" t="s">
        <v>9211</v>
      </c>
      <c r="C4756" s="862" t="s">
        <v>587</v>
      </c>
      <c r="D4756" s="802">
        <f t="shared" si="74"/>
        <v>222.26</v>
      </c>
      <c r="G4756" s="872">
        <v>217.27</v>
      </c>
      <c r="J4756" s="840" t="s">
        <v>15822</v>
      </c>
      <c r="K4756" s="848">
        <f>IFERROR(VLOOKUP(J4756,REAJUSTE!A:AA,27,FALSE),"")</f>
        <v>1.0229999999999999</v>
      </c>
    </row>
    <row r="4757" spans="1:11" ht="15" x14ac:dyDescent="0.2">
      <c r="A4757" s="862">
        <v>4507789</v>
      </c>
      <c r="B4757" s="863" t="s">
        <v>9212</v>
      </c>
      <c r="C4757" s="862" t="s">
        <v>587</v>
      </c>
      <c r="D4757" s="802">
        <f t="shared" si="74"/>
        <v>229.44</v>
      </c>
      <c r="G4757" s="872">
        <v>224.29</v>
      </c>
      <c r="J4757" s="840" t="s">
        <v>15822</v>
      </c>
      <c r="K4757" s="848">
        <f>IFERROR(VLOOKUP(J4757,REAJUSTE!A:AA,27,FALSE),"")</f>
        <v>1.0229999999999999</v>
      </c>
    </row>
    <row r="4758" spans="1:11" ht="15" x14ac:dyDescent="0.2">
      <c r="A4758" s="862">
        <v>4507790</v>
      </c>
      <c r="B4758" s="863" t="s">
        <v>9213</v>
      </c>
      <c r="C4758" s="862" t="s">
        <v>587</v>
      </c>
      <c r="D4758" s="802">
        <f t="shared" si="74"/>
        <v>273.83999999999997</v>
      </c>
      <c r="G4758" s="872">
        <v>267.69</v>
      </c>
      <c r="J4758" s="840" t="s">
        <v>15822</v>
      </c>
      <c r="K4758" s="848">
        <f>IFERROR(VLOOKUP(J4758,REAJUSTE!A:AA,27,FALSE),"")</f>
        <v>1.0229999999999999</v>
      </c>
    </row>
    <row r="4759" spans="1:11" ht="15" x14ac:dyDescent="0.2">
      <c r="A4759" s="862">
        <v>4507791</v>
      </c>
      <c r="B4759" s="863" t="s">
        <v>9214</v>
      </c>
      <c r="C4759" s="862" t="s">
        <v>587</v>
      </c>
      <c r="D4759" s="802">
        <f t="shared" si="74"/>
        <v>282.94</v>
      </c>
      <c r="G4759" s="872">
        <v>276.58</v>
      </c>
      <c r="J4759" s="840" t="s">
        <v>15822</v>
      </c>
      <c r="K4759" s="848">
        <f>IFERROR(VLOOKUP(J4759,REAJUSTE!A:AA,27,FALSE),"")</f>
        <v>1.0229999999999999</v>
      </c>
    </row>
    <row r="4760" spans="1:11" ht="15" x14ac:dyDescent="0.2">
      <c r="A4760" s="862">
        <v>4507792</v>
      </c>
      <c r="B4760" s="863" t="s">
        <v>9215</v>
      </c>
      <c r="C4760" s="862" t="s">
        <v>587</v>
      </c>
      <c r="D4760" s="802">
        <f t="shared" si="74"/>
        <v>319.95</v>
      </c>
      <c r="G4760" s="872">
        <v>312.76</v>
      </c>
      <c r="J4760" s="840" t="s">
        <v>15822</v>
      </c>
      <c r="K4760" s="848">
        <f>IFERROR(VLOOKUP(J4760,REAJUSTE!A:AA,27,FALSE),"")</f>
        <v>1.0229999999999999</v>
      </c>
    </row>
    <row r="4761" spans="1:11" ht="15" x14ac:dyDescent="0.2">
      <c r="A4761" s="862">
        <v>4507793</v>
      </c>
      <c r="B4761" s="863" t="s">
        <v>9216</v>
      </c>
      <c r="C4761" s="862" t="s">
        <v>587</v>
      </c>
      <c r="D4761" s="802">
        <f t="shared" si="74"/>
        <v>337.49</v>
      </c>
      <c r="G4761" s="872">
        <v>329.91</v>
      </c>
      <c r="J4761" s="840" t="s">
        <v>15822</v>
      </c>
      <c r="K4761" s="848">
        <f>IFERROR(VLOOKUP(J4761,REAJUSTE!A:AA,27,FALSE),"")</f>
        <v>1.0229999999999999</v>
      </c>
    </row>
    <row r="4762" spans="1:11" ht="15" x14ac:dyDescent="0.2">
      <c r="A4762" s="862">
        <v>4507794</v>
      </c>
      <c r="B4762" s="863" t="s">
        <v>9217</v>
      </c>
      <c r="C4762" s="862" t="s">
        <v>587</v>
      </c>
      <c r="D4762" s="802">
        <f t="shared" si="74"/>
        <v>407.01</v>
      </c>
      <c r="G4762" s="872">
        <v>397.86</v>
      </c>
      <c r="J4762" s="840" t="s">
        <v>15822</v>
      </c>
      <c r="K4762" s="848">
        <f>IFERROR(VLOOKUP(J4762,REAJUSTE!A:AA,27,FALSE),"")</f>
        <v>1.0229999999999999</v>
      </c>
    </row>
    <row r="4763" spans="1:11" ht="15" x14ac:dyDescent="0.2">
      <c r="A4763" s="862">
        <v>4507795</v>
      </c>
      <c r="B4763" s="863" t="s">
        <v>9218</v>
      </c>
      <c r="C4763" s="862" t="s">
        <v>587</v>
      </c>
      <c r="D4763" s="802">
        <f t="shared" si="74"/>
        <v>436.43</v>
      </c>
      <c r="G4763" s="872">
        <v>426.62</v>
      </c>
      <c r="J4763" s="840" t="s">
        <v>15822</v>
      </c>
      <c r="K4763" s="848">
        <f>IFERROR(VLOOKUP(J4763,REAJUSTE!A:AA,27,FALSE),"")</f>
        <v>1.0229999999999999</v>
      </c>
    </row>
    <row r="4764" spans="1:11" ht="15" x14ac:dyDescent="0.2">
      <c r="A4764" s="862">
        <v>4507796</v>
      </c>
      <c r="B4764" s="863" t="s">
        <v>9219</v>
      </c>
      <c r="C4764" s="862" t="s">
        <v>587</v>
      </c>
      <c r="D4764" s="802">
        <f t="shared" si="74"/>
        <v>466.8</v>
      </c>
      <c r="G4764" s="872">
        <v>456.31</v>
      </c>
      <c r="J4764" s="840" t="s">
        <v>15822</v>
      </c>
      <c r="K4764" s="848">
        <f>IFERROR(VLOOKUP(J4764,REAJUSTE!A:AA,27,FALSE),"")</f>
        <v>1.0229999999999999</v>
      </c>
    </row>
    <row r="4765" spans="1:11" ht="15" x14ac:dyDescent="0.2">
      <c r="A4765" s="862">
        <v>4508190</v>
      </c>
      <c r="B4765" s="863" t="s">
        <v>9220</v>
      </c>
      <c r="C4765" s="862" t="s">
        <v>587</v>
      </c>
      <c r="D4765" s="802">
        <f t="shared" si="74"/>
        <v>513.58000000000004</v>
      </c>
      <c r="G4765" s="872">
        <v>502.04</v>
      </c>
      <c r="J4765" s="840" t="s">
        <v>15822</v>
      </c>
      <c r="K4765" s="848">
        <f>IFERROR(VLOOKUP(J4765,REAJUSTE!A:AA,27,FALSE),"")</f>
        <v>1.0229999999999999</v>
      </c>
    </row>
    <row r="4766" spans="1:11" ht="15" x14ac:dyDescent="0.2">
      <c r="A4766" s="862">
        <v>4507797</v>
      </c>
      <c r="B4766" s="863" t="s">
        <v>9221</v>
      </c>
      <c r="C4766" s="862" t="s">
        <v>587</v>
      </c>
      <c r="D4766" s="802">
        <f t="shared" si="74"/>
        <v>67</v>
      </c>
      <c r="G4766" s="872">
        <v>65.5</v>
      </c>
      <c r="J4766" s="840" t="s">
        <v>15822</v>
      </c>
      <c r="K4766" s="848">
        <f>IFERROR(VLOOKUP(J4766,REAJUSTE!A:AA,27,FALSE),"")</f>
        <v>1.0229999999999999</v>
      </c>
    </row>
    <row r="4767" spans="1:11" ht="15" x14ac:dyDescent="0.2">
      <c r="A4767" s="862">
        <v>4507798</v>
      </c>
      <c r="B4767" s="863" t="s">
        <v>9222</v>
      </c>
      <c r="C4767" s="862" t="s">
        <v>587</v>
      </c>
      <c r="D4767" s="802">
        <f t="shared" si="74"/>
        <v>67.760000000000005</v>
      </c>
      <c r="G4767" s="872">
        <v>66.239999999999995</v>
      </c>
      <c r="J4767" s="840" t="s">
        <v>15822</v>
      </c>
      <c r="K4767" s="848">
        <f>IFERROR(VLOOKUP(J4767,REAJUSTE!A:AA,27,FALSE),"")</f>
        <v>1.0229999999999999</v>
      </c>
    </row>
    <row r="4768" spans="1:11" ht="15" x14ac:dyDescent="0.2">
      <c r="A4768" s="862">
        <v>4507799</v>
      </c>
      <c r="B4768" s="863" t="s">
        <v>9223</v>
      </c>
      <c r="C4768" s="862" t="s">
        <v>587</v>
      </c>
      <c r="D4768" s="802">
        <f t="shared" si="74"/>
        <v>93.97</v>
      </c>
      <c r="G4768" s="872">
        <v>91.86</v>
      </c>
      <c r="J4768" s="840" t="s">
        <v>15822</v>
      </c>
      <c r="K4768" s="848">
        <f>IFERROR(VLOOKUP(J4768,REAJUSTE!A:AA,27,FALSE),"")</f>
        <v>1.0229999999999999</v>
      </c>
    </row>
    <row r="4769" spans="1:11" ht="15" x14ac:dyDescent="0.2">
      <c r="A4769" s="862">
        <v>4507800</v>
      </c>
      <c r="B4769" s="863" t="s">
        <v>9224</v>
      </c>
      <c r="C4769" s="862" t="s">
        <v>587</v>
      </c>
      <c r="D4769" s="802">
        <f t="shared" si="74"/>
        <v>95.37</v>
      </c>
      <c r="G4769" s="872">
        <v>93.23</v>
      </c>
      <c r="J4769" s="840" t="s">
        <v>15822</v>
      </c>
      <c r="K4769" s="848">
        <f>IFERROR(VLOOKUP(J4769,REAJUSTE!A:AA,27,FALSE),"")</f>
        <v>1.0229999999999999</v>
      </c>
    </row>
    <row r="4770" spans="1:11" ht="15" x14ac:dyDescent="0.2">
      <c r="A4770" s="862">
        <v>4507801</v>
      </c>
      <c r="B4770" s="863" t="s">
        <v>9225</v>
      </c>
      <c r="C4770" s="862" t="s">
        <v>587</v>
      </c>
      <c r="D4770" s="802">
        <f t="shared" si="74"/>
        <v>113.63</v>
      </c>
      <c r="G4770" s="872">
        <v>111.08</v>
      </c>
      <c r="J4770" s="840" t="s">
        <v>15822</v>
      </c>
      <c r="K4770" s="848">
        <f>IFERROR(VLOOKUP(J4770,REAJUSTE!A:AA,27,FALSE),"")</f>
        <v>1.0229999999999999</v>
      </c>
    </row>
    <row r="4771" spans="1:11" ht="15" x14ac:dyDescent="0.2">
      <c r="A4771" s="862">
        <v>4507802</v>
      </c>
      <c r="B4771" s="863" t="s">
        <v>9226</v>
      </c>
      <c r="C4771" s="862" t="s">
        <v>587</v>
      </c>
      <c r="D4771" s="802">
        <f t="shared" si="74"/>
        <v>115.03</v>
      </c>
      <c r="G4771" s="872">
        <v>112.45</v>
      </c>
      <c r="J4771" s="840" t="s">
        <v>15822</v>
      </c>
      <c r="K4771" s="848">
        <f>IFERROR(VLOOKUP(J4771,REAJUSTE!A:AA,27,FALSE),"")</f>
        <v>1.0229999999999999</v>
      </c>
    </row>
    <row r="4772" spans="1:11" ht="15" x14ac:dyDescent="0.2">
      <c r="A4772" s="862">
        <v>4507803</v>
      </c>
      <c r="B4772" s="863" t="s">
        <v>9227</v>
      </c>
      <c r="C4772" s="862" t="s">
        <v>587</v>
      </c>
      <c r="D4772" s="802">
        <f t="shared" si="74"/>
        <v>114.1</v>
      </c>
      <c r="G4772" s="872">
        <v>111.54</v>
      </c>
      <c r="J4772" s="840" t="s">
        <v>15822</v>
      </c>
      <c r="K4772" s="848">
        <f>IFERROR(VLOOKUP(J4772,REAJUSTE!A:AA,27,FALSE),"")</f>
        <v>1.0229999999999999</v>
      </c>
    </row>
    <row r="4773" spans="1:11" ht="15" x14ac:dyDescent="0.2">
      <c r="A4773" s="862">
        <v>4508191</v>
      </c>
      <c r="B4773" s="863" t="s">
        <v>9228</v>
      </c>
      <c r="C4773" s="862" t="s">
        <v>587</v>
      </c>
      <c r="D4773" s="802">
        <f t="shared" si="74"/>
        <v>115.5</v>
      </c>
      <c r="G4773" s="872">
        <v>112.91</v>
      </c>
      <c r="J4773" s="840" t="s">
        <v>15822</v>
      </c>
      <c r="K4773" s="848">
        <f>IFERROR(VLOOKUP(J4773,REAJUSTE!A:AA,27,FALSE),"")</f>
        <v>1.0229999999999999</v>
      </c>
    </row>
    <row r="4774" spans="1:11" ht="15" x14ac:dyDescent="0.2">
      <c r="A4774" s="862">
        <v>4507804</v>
      </c>
      <c r="B4774" s="863" t="s">
        <v>9229</v>
      </c>
      <c r="C4774" s="862" t="s">
        <v>587</v>
      </c>
      <c r="D4774" s="802">
        <f t="shared" si="74"/>
        <v>140.56</v>
      </c>
      <c r="G4774" s="872">
        <v>137.4</v>
      </c>
      <c r="J4774" s="840" t="s">
        <v>15822</v>
      </c>
      <c r="K4774" s="848">
        <f>IFERROR(VLOOKUP(J4774,REAJUSTE!A:AA,27,FALSE),"")</f>
        <v>1.0229999999999999</v>
      </c>
    </row>
    <row r="4775" spans="1:11" ht="15" x14ac:dyDescent="0.2">
      <c r="A4775" s="862">
        <v>4507805</v>
      </c>
      <c r="B4775" s="863" t="s">
        <v>9230</v>
      </c>
      <c r="C4775" s="862" t="s">
        <v>587</v>
      </c>
      <c r="D4775" s="802">
        <f t="shared" si="74"/>
        <v>138.69</v>
      </c>
      <c r="G4775" s="872">
        <v>135.58000000000001</v>
      </c>
      <c r="J4775" s="840" t="s">
        <v>15822</v>
      </c>
      <c r="K4775" s="848">
        <f>IFERROR(VLOOKUP(J4775,REAJUSTE!A:AA,27,FALSE),"")</f>
        <v>1.0229999999999999</v>
      </c>
    </row>
    <row r="4776" spans="1:11" ht="15" x14ac:dyDescent="0.2">
      <c r="A4776" s="862">
        <v>4507806</v>
      </c>
      <c r="B4776" s="863" t="s">
        <v>9231</v>
      </c>
      <c r="C4776" s="862" t="s">
        <v>587</v>
      </c>
      <c r="D4776" s="802">
        <f t="shared" si="74"/>
        <v>27.55</v>
      </c>
      <c r="G4776" s="872">
        <v>26.94</v>
      </c>
      <c r="J4776" s="840" t="s">
        <v>15822</v>
      </c>
      <c r="K4776" s="848">
        <f>IFERROR(VLOOKUP(J4776,REAJUSTE!A:AA,27,FALSE),"")</f>
        <v>1.0229999999999999</v>
      </c>
    </row>
    <row r="4777" spans="1:11" ht="15" x14ac:dyDescent="0.2">
      <c r="A4777" s="862">
        <v>4507807</v>
      </c>
      <c r="B4777" s="863" t="s">
        <v>9232</v>
      </c>
      <c r="C4777" s="862" t="s">
        <v>587</v>
      </c>
      <c r="D4777" s="802">
        <f t="shared" si="74"/>
        <v>33.200000000000003</v>
      </c>
      <c r="G4777" s="872">
        <v>32.46</v>
      </c>
      <c r="J4777" s="840" t="s">
        <v>15822</v>
      </c>
      <c r="K4777" s="848">
        <f>IFERROR(VLOOKUP(J4777,REAJUSTE!A:AA,27,FALSE),"")</f>
        <v>1.0229999999999999</v>
      </c>
    </row>
    <row r="4778" spans="1:11" ht="18" x14ac:dyDescent="0.2">
      <c r="A4778" s="862">
        <v>4507866</v>
      </c>
      <c r="B4778" s="863" t="s">
        <v>9233</v>
      </c>
      <c r="C4778" s="862" t="s">
        <v>587</v>
      </c>
      <c r="D4778" s="802">
        <f t="shared" si="74"/>
        <v>77.569999999999993</v>
      </c>
      <c r="G4778" s="872">
        <v>75.83</v>
      </c>
      <c r="J4778" s="840" t="s">
        <v>15822</v>
      </c>
      <c r="K4778" s="848">
        <f>IFERROR(VLOOKUP(J4778,REAJUSTE!A:AA,27,FALSE),"")</f>
        <v>1.0229999999999999</v>
      </c>
    </row>
    <row r="4779" spans="1:11" ht="18" x14ac:dyDescent="0.2">
      <c r="A4779" s="862">
        <v>4507867</v>
      </c>
      <c r="B4779" s="863" t="s">
        <v>9234</v>
      </c>
      <c r="C4779" s="862" t="s">
        <v>587</v>
      </c>
      <c r="D4779" s="802">
        <f t="shared" si="74"/>
        <v>110.55</v>
      </c>
      <c r="G4779" s="872">
        <v>108.07</v>
      </c>
      <c r="J4779" s="840" t="s">
        <v>15822</v>
      </c>
      <c r="K4779" s="848">
        <f>IFERROR(VLOOKUP(J4779,REAJUSTE!A:AA,27,FALSE),"")</f>
        <v>1.0229999999999999</v>
      </c>
    </row>
    <row r="4780" spans="1:11" ht="18" x14ac:dyDescent="0.2">
      <c r="A4780" s="862">
        <v>4507808</v>
      </c>
      <c r="B4780" s="863" t="s">
        <v>9235</v>
      </c>
      <c r="C4780" s="862" t="s">
        <v>587</v>
      </c>
      <c r="D4780" s="802">
        <f t="shared" si="74"/>
        <v>30.28</v>
      </c>
      <c r="G4780" s="872">
        <v>29.6</v>
      </c>
      <c r="J4780" s="840" t="s">
        <v>15822</v>
      </c>
      <c r="K4780" s="848">
        <f>IFERROR(VLOOKUP(J4780,REAJUSTE!A:AA,27,FALSE),"")</f>
        <v>1.0229999999999999</v>
      </c>
    </row>
    <row r="4781" spans="1:11" ht="18" x14ac:dyDescent="0.2">
      <c r="A4781" s="862">
        <v>4507809</v>
      </c>
      <c r="B4781" s="863" t="s">
        <v>9236</v>
      </c>
      <c r="C4781" s="862" t="s">
        <v>587</v>
      </c>
      <c r="D4781" s="802">
        <f t="shared" si="74"/>
        <v>37.24</v>
      </c>
      <c r="G4781" s="872">
        <v>36.409999999999997</v>
      </c>
      <c r="J4781" s="840" t="s">
        <v>15822</v>
      </c>
      <c r="K4781" s="848">
        <f>IFERROR(VLOOKUP(J4781,REAJUSTE!A:AA,27,FALSE),"")</f>
        <v>1.0229999999999999</v>
      </c>
    </row>
    <row r="4782" spans="1:11" ht="18" x14ac:dyDescent="0.2">
      <c r="A4782" s="862">
        <v>4507810</v>
      </c>
      <c r="B4782" s="863" t="s">
        <v>9237</v>
      </c>
      <c r="C4782" s="862" t="s">
        <v>587</v>
      </c>
      <c r="D4782" s="802">
        <f t="shared" si="74"/>
        <v>51.25</v>
      </c>
      <c r="G4782" s="872">
        <v>50.1</v>
      </c>
      <c r="J4782" s="840" t="s">
        <v>15822</v>
      </c>
      <c r="K4782" s="848">
        <f>IFERROR(VLOOKUP(J4782,REAJUSTE!A:AA,27,FALSE),"")</f>
        <v>1.0229999999999999</v>
      </c>
    </row>
    <row r="4783" spans="1:11" ht="18" x14ac:dyDescent="0.2">
      <c r="A4783" s="862">
        <v>4507811</v>
      </c>
      <c r="B4783" s="863" t="s">
        <v>9238</v>
      </c>
      <c r="C4783" s="862" t="s">
        <v>587</v>
      </c>
      <c r="D4783" s="802">
        <f t="shared" si="74"/>
        <v>59.22</v>
      </c>
      <c r="G4783" s="872">
        <v>57.89</v>
      </c>
      <c r="J4783" s="840" t="s">
        <v>15822</v>
      </c>
      <c r="K4783" s="848">
        <f>IFERROR(VLOOKUP(J4783,REAJUSTE!A:AA,27,FALSE),"")</f>
        <v>1.0229999999999999</v>
      </c>
    </row>
    <row r="4784" spans="1:11" ht="18" x14ac:dyDescent="0.2">
      <c r="A4784" s="862">
        <v>4507812</v>
      </c>
      <c r="B4784" s="863" t="s">
        <v>9239</v>
      </c>
      <c r="C4784" s="862" t="s">
        <v>587</v>
      </c>
      <c r="D4784" s="802">
        <f t="shared" si="74"/>
        <v>56.76</v>
      </c>
      <c r="G4784" s="872">
        <v>55.49</v>
      </c>
      <c r="J4784" s="840" t="s">
        <v>15822</v>
      </c>
      <c r="K4784" s="848">
        <f>IFERROR(VLOOKUP(J4784,REAJUSTE!A:AA,27,FALSE),"")</f>
        <v>1.0229999999999999</v>
      </c>
    </row>
    <row r="4785" spans="1:11" ht="18" x14ac:dyDescent="0.2">
      <c r="A4785" s="862">
        <v>4507813</v>
      </c>
      <c r="B4785" s="863" t="s">
        <v>9240</v>
      </c>
      <c r="C4785" s="862" t="s">
        <v>587</v>
      </c>
      <c r="D4785" s="802">
        <f t="shared" si="74"/>
        <v>70.040000000000006</v>
      </c>
      <c r="G4785" s="872">
        <v>68.47</v>
      </c>
      <c r="J4785" s="840" t="s">
        <v>15822</v>
      </c>
      <c r="K4785" s="848">
        <f>IFERROR(VLOOKUP(J4785,REAJUSTE!A:AA,27,FALSE),"")</f>
        <v>1.0229999999999999</v>
      </c>
    </row>
    <row r="4786" spans="1:11" ht="18" x14ac:dyDescent="0.2">
      <c r="A4786" s="862">
        <v>4507851</v>
      </c>
      <c r="B4786" s="863" t="s">
        <v>9241</v>
      </c>
      <c r="C4786" s="862" t="s">
        <v>4</v>
      </c>
      <c r="D4786" s="802">
        <f t="shared" si="74"/>
        <v>25.3</v>
      </c>
      <c r="G4786" s="872">
        <v>24.74</v>
      </c>
      <c r="J4786" s="840" t="s">
        <v>15822</v>
      </c>
      <c r="K4786" s="848">
        <f>IFERROR(VLOOKUP(J4786,REAJUSTE!A:AA,27,FALSE),"")</f>
        <v>1.0229999999999999</v>
      </c>
    </row>
    <row r="4787" spans="1:11" ht="18" x14ac:dyDescent="0.2">
      <c r="A4787" s="862">
        <v>4507852</v>
      </c>
      <c r="B4787" s="863" t="s">
        <v>9242</v>
      </c>
      <c r="C4787" s="862" t="s">
        <v>4</v>
      </c>
      <c r="D4787" s="802">
        <f t="shared" si="74"/>
        <v>25.17</v>
      </c>
      <c r="G4787" s="872">
        <v>24.61</v>
      </c>
      <c r="J4787" s="840" t="s">
        <v>15822</v>
      </c>
      <c r="K4787" s="848">
        <f>IFERROR(VLOOKUP(J4787,REAJUSTE!A:AA,27,FALSE),"")</f>
        <v>1.0229999999999999</v>
      </c>
    </row>
    <row r="4788" spans="1:11" ht="18" x14ac:dyDescent="0.2">
      <c r="A4788" s="862">
        <v>4507853</v>
      </c>
      <c r="B4788" s="863" t="s">
        <v>9243</v>
      </c>
      <c r="C4788" s="862" t="s">
        <v>4</v>
      </c>
      <c r="D4788" s="802">
        <f t="shared" si="74"/>
        <v>28.38</v>
      </c>
      <c r="G4788" s="872">
        <v>27.75</v>
      </c>
      <c r="J4788" s="840" t="s">
        <v>15822</v>
      </c>
      <c r="K4788" s="848">
        <f>IFERROR(VLOOKUP(J4788,REAJUSTE!A:AA,27,FALSE),"")</f>
        <v>1.0229999999999999</v>
      </c>
    </row>
    <row r="4789" spans="1:11" ht="18" x14ac:dyDescent="0.2">
      <c r="A4789" s="862">
        <v>4507854</v>
      </c>
      <c r="B4789" s="863" t="s">
        <v>9244</v>
      </c>
      <c r="C4789" s="862" t="s">
        <v>4</v>
      </c>
      <c r="D4789" s="802">
        <f t="shared" si="74"/>
        <v>30.66</v>
      </c>
      <c r="G4789" s="872">
        <v>29.98</v>
      </c>
      <c r="J4789" s="840" t="s">
        <v>15822</v>
      </c>
      <c r="K4789" s="848">
        <f>IFERROR(VLOOKUP(J4789,REAJUSTE!A:AA,27,FALSE),"")</f>
        <v>1.0229999999999999</v>
      </c>
    </row>
    <row r="4790" spans="1:11" ht="18" x14ac:dyDescent="0.2">
      <c r="A4790" s="862">
        <v>4507855</v>
      </c>
      <c r="B4790" s="863" t="s">
        <v>9245</v>
      </c>
      <c r="C4790" s="862" t="s">
        <v>4</v>
      </c>
      <c r="D4790" s="802">
        <f t="shared" si="74"/>
        <v>25.21</v>
      </c>
      <c r="G4790" s="872">
        <v>24.65</v>
      </c>
      <c r="J4790" s="840" t="s">
        <v>15822</v>
      </c>
      <c r="K4790" s="848">
        <f>IFERROR(VLOOKUP(J4790,REAJUSTE!A:AA,27,FALSE),"")</f>
        <v>1.0229999999999999</v>
      </c>
    </row>
    <row r="4791" spans="1:11" ht="18" x14ac:dyDescent="0.2">
      <c r="A4791" s="862">
        <v>4507856</v>
      </c>
      <c r="B4791" s="863" t="s">
        <v>9246</v>
      </c>
      <c r="C4791" s="862" t="s">
        <v>4</v>
      </c>
      <c r="D4791" s="802">
        <f t="shared" si="74"/>
        <v>25.03</v>
      </c>
      <c r="G4791" s="872">
        <v>24.47</v>
      </c>
      <c r="J4791" s="840" t="s">
        <v>15822</v>
      </c>
      <c r="K4791" s="848">
        <f>IFERROR(VLOOKUP(J4791,REAJUSTE!A:AA,27,FALSE),"")</f>
        <v>1.0229999999999999</v>
      </c>
    </row>
    <row r="4792" spans="1:11" ht="18" x14ac:dyDescent="0.2">
      <c r="A4792" s="862">
        <v>4507857</v>
      </c>
      <c r="B4792" s="863" t="s">
        <v>9247</v>
      </c>
      <c r="C4792" s="862" t="s">
        <v>4</v>
      </c>
      <c r="D4792" s="802">
        <f t="shared" si="74"/>
        <v>29.54</v>
      </c>
      <c r="G4792" s="872">
        <v>28.88</v>
      </c>
      <c r="J4792" s="840" t="s">
        <v>15822</v>
      </c>
      <c r="K4792" s="848">
        <f>IFERROR(VLOOKUP(J4792,REAJUSTE!A:AA,27,FALSE),"")</f>
        <v>1.0229999999999999</v>
      </c>
    </row>
    <row r="4793" spans="1:11" ht="18" x14ac:dyDescent="0.2">
      <c r="A4793" s="862">
        <v>4507858</v>
      </c>
      <c r="B4793" s="863" t="s">
        <v>9248</v>
      </c>
      <c r="C4793" s="862" t="s">
        <v>4</v>
      </c>
      <c r="D4793" s="802">
        <f t="shared" si="74"/>
        <v>33.020000000000003</v>
      </c>
      <c r="G4793" s="872">
        <v>32.28</v>
      </c>
      <c r="J4793" s="840" t="s">
        <v>15822</v>
      </c>
      <c r="K4793" s="848">
        <f>IFERROR(VLOOKUP(J4793,REAJUSTE!A:AA,27,FALSE),"")</f>
        <v>1.0229999999999999</v>
      </c>
    </row>
    <row r="4794" spans="1:11" ht="18" x14ac:dyDescent="0.2">
      <c r="A4794" s="862">
        <v>4508177</v>
      </c>
      <c r="B4794" s="863" t="s">
        <v>9249</v>
      </c>
      <c r="C4794" s="862" t="s">
        <v>4</v>
      </c>
      <c r="D4794" s="802">
        <f t="shared" si="74"/>
        <v>59.25</v>
      </c>
      <c r="G4794" s="872">
        <v>57.92</v>
      </c>
      <c r="J4794" s="840" t="s">
        <v>15822</v>
      </c>
      <c r="K4794" s="848">
        <f>IFERROR(VLOOKUP(J4794,REAJUSTE!A:AA,27,FALSE),"")</f>
        <v>1.0229999999999999</v>
      </c>
    </row>
    <row r="4795" spans="1:11" ht="18" x14ac:dyDescent="0.2">
      <c r="A4795" s="862">
        <v>4508178</v>
      </c>
      <c r="B4795" s="863" t="s">
        <v>9250</v>
      </c>
      <c r="C4795" s="862" t="s">
        <v>4</v>
      </c>
      <c r="D4795" s="802">
        <f t="shared" si="74"/>
        <v>59.06</v>
      </c>
      <c r="G4795" s="872">
        <v>57.74</v>
      </c>
      <c r="J4795" s="840" t="s">
        <v>15822</v>
      </c>
      <c r="K4795" s="848">
        <f>IFERROR(VLOOKUP(J4795,REAJUSTE!A:AA,27,FALSE),"")</f>
        <v>1.0229999999999999</v>
      </c>
    </row>
    <row r="4796" spans="1:11" ht="18" x14ac:dyDescent="0.2">
      <c r="A4796" s="862">
        <v>4507821</v>
      </c>
      <c r="B4796" s="863" t="s">
        <v>9251</v>
      </c>
      <c r="C4796" s="862" t="s">
        <v>4</v>
      </c>
      <c r="D4796" s="802">
        <f t="shared" si="74"/>
        <v>58.68</v>
      </c>
      <c r="G4796" s="872">
        <v>57.37</v>
      </c>
      <c r="J4796" s="840" t="s">
        <v>15822</v>
      </c>
      <c r="K4796" s="848">
        <f>IFERROR(VLOOKUP(J4796,REAJUSTE!A:AA,27,FALSE),"")</f>
        <v>1.0229999999999999</v>
      </c>
    </row>
    <row r="4797" spans="1:11" ht="18" x14ac:dyDescent="0.2">
      <c r="A4797" s="862">
        <v>4507822</v>
      </c>
      <c r="B4797" s="863" t="s">
        <v>9252</v>
      </c>
      <c r="C4797" s="862" t="s">
        <v>4</v>
      </c>
      <c r="D4797" s="802">
        <f t="shared" si="74"/>
        <v>58.5</v>
      </c>
      <c r="G4797" s="872">
        <v>57.19</v>
      </c>
      <c r="J4797" s="840" t="s">
        <v>15822</v>
      </c>
      <c r="K4797" s="848">
        <f>IFERROR(VLOOKUP(J4797,REAJUSTE!A:AA,27,FALSE),"")</f>
        <v>1.0229999999999999</v>
      </c>
    </row>
    <row r="4798" spans="1:11" ht="18" x14ac:dyDescent="0.2">
      <c r="A4798" s="862">
        <v>4507823</v>
      </c>
      <c r="B4798" s="863" t="s">
        <v>9253</v>
      </c>
      <c r="C4798" s="862" t="s">
        <v>4</v>
      </c>
      <c r="D4798" s="802">
        <f t="shared" si="74"/>
        <v>59.26</v>
      </c>
      <c r="G4798" s="872">
        <v>57.93</v>
      </c>
      <c r="J4798" s="840" t="s">
        <v>15822</v>
      </c>
      <c r="K4798" s="848">
        <f>IFERROR(VLOOKUP(J4798,REAJUSTE!A:AA,27,FALSE),"")</f>
        <v>1.0229999999999999</v>
      </c>
    </row>
    <row r="4799" spans="1:11" ht="18" x14ac:dyDescent="0.2">
      <c r="A4799" s="862">
        <v>4508188</v>
      </c>
      <c r="B4799" s="863" t="s">
        <v>9254</v>
      </c>
      <c r="C4799" s="862" t="s">
        <v>4</v>
      </c>
      <c r="D4799" s="802">
        <f t="shared" si="74"/>
        <v>59.12</v>
      </c>
      <c r="G4799" s="872">
        <v>57.8</v>
      </c>
      <c r="J4799" s="840" t="s">
        <v>15822</v>
      </c>
      <c r="K4799" s="848">
        <f>IFERROR(VLOOKUP(J4799,REAJUSTE!A:AA,27,FALSE),"")</f>
        <v>1.0229999999999999</v>
      </c>
    </row>
    <row r="4800" spans="1:11" ht="18" x14ac:dyDescent="0.2">
      <c r="A4800" s="862">
        <v>4507824</v>
      </c>
      <c r="B4800" s="863" t="s">
        <v>9255</v>
      </c>
      <c r="C4800" s="862" t="s">
        <v>4</v>
      </c>
      <c r="D4800" s="802">
        <f t="shared" si="74"/>
        <v>64.92</v>
      </c>
      <c r="G4800" s="872">
        <v>63.47</v>
      </c>
      <c r="J4800" s="840" t="s">
        <v>15822</v>
      </c>
      <c r="K4800" s="848">
        <f>IFERROR(VLOOKUP(J4800,REAJUSTE!A:AA,27,FALSE),"")</f>
        <v>1.0229999999999999</v>
      </c>
    </row>
    <row r="4801" spans="1:11" ht="18" x14ac:dyDescent="0.2">
      <c r="A4801" s="862">
        <v>4507825</v>
      </c>
      <c r="B4801" s="863" t="s">
        <v>9256</v>
      </c>
      <c r="C4801" s="862" t="s">
        <v>4</v>
      </c>
      <c r="D4801" s="802">
        <f t="shared" si="74"/>
        <v>65.14</v>
      </c>
      <c r="G4801" s="872">
        <v>63.68</v>
      </c>
      <c r="J4801" s="840" t="s">
        <v>15822</v>
      </c>
      <c r="K4801" s="848">
        <f>IFERROR(VLOOKUP(J4801,REAJUSTE!A:AA,27,FALSE),"")</f>
        <v>1.0229999999999999</v>
      </c>
    </row>
    <row r="4802" spans="1:11" ht="18" x14ac:dyDescent="0.2">
      <c r="A4802" s="862">
        <v>4507826</v>
      </c>
      <c r="B4802" s="863" t="s">
        <v>9257</v>
      </c>
      <c r="C4802" s="862" t="s">
        <v>4</v>
      </c>
      <c r="D4802" s="802">
        <f t="shared" si="74"/>
        <v>69.27</v>
      </c>
      <c r="G4802" s="872">
        <v>67.72</v>
      </c>
      <c r="J4802" s="840" t="s">
        <v>15822</v>
      </c>
      <c r="K4802" s="848">
        <f>IFERROR(VLOOKUP(J4802,REAJUSTE!A:AA,27,FALSE),"")</f>
        <v>1.0229999999999999</v>
      </c>
    </row>
    <row r="4803" spans="1:11" ht="18" x14ac:dyDescent="0.2">
      <c r="A4803" s="862">
        <v>4508179</v>
      </c>
      <c r="B4803" s="863" t="s">
        <v>9258</v>
      </c>
      <c r="C4803" s="862" t="s">
        <v>4</v>
      </c>
      <c r="D4803" s="802">
        <f t="shared" si="74"/>
        <v>69.09</v>
      </c>
      <c r="G4803" s="872">
        <v>67.540000000000006</v>
      </c>
      <c r="J4803" s="840" t="s">
        <v>15822</v>
      </c>
      <c r="K4803" s="848">
        <f>IFERROR(VLOOKUP(J4803,REAJUSTE!A:AA,27,FALSE),"")</f>
        <v>1.0229999999999999</v>
      </c>
    </row>
    <row r="4804" spans="1:11" ht="18" x14ac:dyDescent="0.2">
      <c r="A4804" s="862">
        <v>4507827</v>
      </c>
      <c r="B4804" s="863" t="s">
        <v>9259</v>
      </c>
      <c r="C4804" s="862" t="s">
        <v>4</v>
      </c>
      <c r="D4804" s="802">
        <f t="shared" si="74"/>
        <v>72.62</v>
      </c>
      <c r="G4804" s="872">
        <v>70.989999999999995</v>
      </c>
      <c r="J4804" s="840" t="s">
        <v>15822</v>
      </c>
      <c r="K4804" s="848">
        <f>IFERROR(VLOOKUP(J4804,REAJUSTE!A:AA,27,FALSE),"")</f>
        <v>1.0229999999999999</v>
      </c>
    </row>
    <row r="4805" spans="1:11" ht="18" x14ac:dyDescent="0.2">
      <c r="A4805" s="862">
        <v>4508180</v>
      </c>
      <c r="B4805" s="863" t="s">
        <v>9260</v>
      </c>
      <c r="C4805" s="862" t="s">
        <v>4</v>
      </c>
      <c r="D4805" s="802">
        <f t="shared" si="74"/>
        <v>24.45</v>
      </c>
      <c r="G4805" s="872">
        <v>23.91</v>
      </c>
      <c r="J4805" s="840" t="s">
        <v>15822</v>
      </c>
      <c r="K4805" s="848">
        <f>IFERROR(VLOOKUP(J4805,REAJUSTE!A:AA,27,FALSE),"")</f>
        <v>1.0229999999999999</v>
      </c>
    </row>
    <row r="4806" spans="1:11" ht="18" x14ac:dyDescent="0.2">
      <c r="A4806" s="862">
        <v>4507739</v>
      </c>
      <c r="B4806" s="863" t="s">
        <v>9261</v>
      </c>
      <c r="C4806" s="862" t="s">
        <v>4</v>
      </c>
      <c r="D4806" s="802">
        <f t="shared" si="74"/>
        <v>25.69</v>
      </c>
      <c r="G4806" s="872">
        <v>25.12</v>
      </c>
      <c r="J4806" s="840" t="s">
        <v>15822</v>
      </c>
      <c r="K4806" s="848">
        <f>IFERROR(VLOOKUP(J4806,REAJUSTE!A:AA,27,FALSE),"")</f>
        <v>1.0229999999999999</v>
      </c>
    </row>
    <row r="4807" spans="1:11" ht="18" x14ac:dyDescent="0.2">
      <c r="A4807" s="862">
        <v>4508181</v>
      </c>
      <c r="B4807" s="863" t="s">
        <v>9262</v>
      </c>
      <c r="C4807" s="862" t="s">
        <v>4</v>
      </c>
      <c r="D4807" s="802">
        <f t="shared" si="74"/>
        <v>25.67</v>
      </c>
      <c r="G4807" s="872">
        <v>25.1</v>
      </c>
      <c r="J4807" s="840" t="s">
        <v>15822</v>
      </c>
      <c r="K4807" s="848">
        <f>IFERROR(VLOOKUP(J4807,REAJUSTE!A:AA,27,FALSE),"")</f>
        <v>1.0229999999999999</v>
      </c>
    </row>
    <row r="4808" spans="1:11" ht="18" x14ac:dyDescent="0.2">
      <c r="A4808" s="862">
        <v>4508125</v>
      </c>
      <c r="B4808" s="863" t="s">
        <v>9263</v>
      </c>
      <c r="C4808" s="862" t="s">
        <v>4</v>
      </c>
      <c r="D4808" s="802">
        <f t="shared" si="74"/>
        <v>27.65</v>
      </c>
      <c r="G4808" s="872">
        <v>27.03</v>
      </c>
      <c r="J4808" s="840" t="s">
        <v>15822</v>
      </c>
      <c r="K4808" s="848">
        <f>IFERROR(VLOOKUP(J4808,REAJUSTE!A:AA,27,FALSE),"")</f>
        <v>1.0229999999999999</v>
      </c>
    </row>
    <row r="4809" spans="1:11" ht="18" x14ac:dyDescent="0.2">
      <c r="A4809" s="862">
        <v>4507828</v>
      </c>
      <c r="B4809" s="863" t="s">
        <v>9264</v>
      </c>
      <c r="C4809" s="862" t="s">
        <v>4</v>
      </c>
      <c r="D4809" s="802">
        <f t="shared" si="74"/>
        <v>27.68</v>
      </c>
      <c r="G4809" s="872">
        <v>27.06</v>
      </c>
      <c r="J4809" s="840" t="s">
        <v>15822</v>
      </c>
      <c r="K4809" s="848">
        <f>IFERROR(VLOOKUP(J4809,REAJUSTE!A:AA,27,FALSE),"")</f>
        <v>1.0229999999999999</v>
      </c>
    </row>
    <row r="4810" spans="1:11" ht="18" x14ac:dyDescent="0.2">
      <c r="A4810" s="862">
        <v>4507829</v>
      </c>
      <c r="B4810" s="863" t="s">
        <v>9265</v>
      </c>
      <c r="C4810" s="862" t="s">
        <v>4</v>
      </c>
      <c r="D4810" s="802">
        <f t="shared" si="74"/>
        <v>29.83</v>
      </c>
      <c r="G4810" s="872">
        <v>29.16</v>
      </c>
      <c r="J4810" s="840" t="s">
        <v>15822</v>
      </c>
      <c r="K4810" s="848">
        <f>IFERROR(VLOOKUP(J4810,REAJUSTE!A:AA,27,FALSE),"")</f>
        <v>1.0229999999999999</v>
      </c>
    </row>
    <row r="4811" spans="1:11" ht="18" x14ac:dyDescent="0.2">
      <c r="A4811" s="862">
        <v>4508182</v>
      </c>
      <c r="B4811" s="863" t="s">
        <v>9266</v>
      </c>
      <c r="C4811" s="862" t="s">
        <v>4</v>
      </c>
      <c r="D4811" s="802">
        <f t="shared" ref="D4811:D4874" si="75">TRUNC(G4811*K4811,2)</f>
        <v>29.92</v>
      </c>
      <c r="G4811" s="872">
        <v>29.25</v>
      </c>
      <c r="J4811" s="840" t="s">
        <v>15822</v>
      </c>
      <c r="K4811" s="848">
        <f>IFERROR(VLOOKUP(J4811,REAJUSTE!A:AA,27,FALSE),"")</f>
        <v>1.0229999999999999</v>
      </c>
    </row>
    <row r="4812" spans="1:11" ht="18" x14ac:dyDescent="0.2">
      <c r="A4812" s="862">
        <v>4508092</v>
      </c>
      <c r="B4812" s="863" t="s">
        <v>9267</v>
      </c>
      <c r="C4812" s="862" t="s">
        <v>4</v>
      </c>
      <c r="D4812" s="802">
        <f t="shared" si="75"/>
        <v>31.77</v>
      </c>
      <c r="G4812" s="872">
        <v>31.06</v>
      </c>
      <c r="J4812" s="840" t="s">
        <v>15822</v>
      </c>
      <c r="K4812" s="848">
        <f>IFERROR(VLOOKUP(J4812,REAJUSTE!A:AA,27,FALSE),"")</f>
        <v>1.0229999999999999</v>
      </c>
    </row>
    <row r="4813" spans="1:11" ht="18" x14ac:dyDescent="0.2">
      <c r="A4813" s="862">
        <v>4507830</v>
      </c>
      <c r="B4813" s="863" t="s">
        <v>9268</v>
      </c>
      <c r="C4813" s="862" t="s">
        <v>4</v>
      </c>
      <c r="D4813" s="802">
        <f t="shared" si="75"/>
        <v>31.92</v>
      </c>
      <c r="G4813" s="872">
        <v>31.21</v>
      </c>
      <c r="J4813" s="840" t="s">
        <v>15822</v>
      </c>
      <c r="K4813" s="848">
        <f>IFERROR(VLOOKUP(J4813,REAJUSTE!A:AA,27,FALSE),"")</f>
        <v>1.0229999999999999</v>
      </c>
    </row>
    <row r="4814" spans="1:11" ht="18" x14ac:dyDescent="0.2">
      <c r="A4814" s="862">
        <v>4508183</v>
      </c>
      <c r="B4814" s="863" t="s">
        <v>9269</v>
      </c>
      <c r="C4814" s="862" t="s">
        <v>4</v>
      </c>
      <c r="D4814" s="802">
        <f t="shared" si="75"/>
        <v>37.04</v>
      </c>
      <c r="G4814" s="872">
        <v>36.21</v>
      </c>
      <c r="J4814" s="840" t="s">
        <v>15822</v>
      </c>
      <c r="K4814" s="848">
        <f>IFERROR(VLOOKUP(J4814,REAJUSTE!A:AA,27,FALSE),"")</f>
        <v>1.0229999999999999</v>
      </c>
    </row>
    <row r="4815" spans="1:11" ht="18" x14ac:dyDescent="0.2">
      <c r="A4815" s="862">
        <v>4507831</v>
      </c>
      <c r="B4815" s="863" t="s">
        <v>9270</v>
      </c>
      <c r="C4815" s="862" t="s">
        <v>4</v>
      </c>
      <c r="D4815" s="802">
        <f t="shared" si="75"/>
        <v>34.15</v>
      </c>
      <c r="G4815" s="872">
        <v>33.39</v>
      </c>
      <c r="J4815" s="840" t="s">
        <v>15822</v>
      </c>
      <c r="K4815" s="848">
        <f>IFERROR(VLOOKUP(J4815,REAJUSTE!A:AA,27,FALSE),"")</f>
        <v>1.0229999999999999</v>
      </c>
    </row>
    <row r="4816" spans="1:11" ht="18" x14ac:dyDescent="0.2">
      <c r="A4816" s="862">
        <v>4507832</v>
      </c>
      <c r="B4816" s="863" t="s">
        <v>9271</v>
      </c>
      <c r="C4816" s="862" t="s">
        <v>4</v>
      </c>
      <c r="D4816" s="802">
        <f t="shared" si="75"/>
        <v>37.68</v>
      </c>
      <c r="G4816" s="872">
        <v>36.840000000000003</v>
      </c>
      <c r="J4816" s="840" t="s">
        <v>15822</v>
      </c>
      <c r="K4816" s="848">
        <f>IFERROR(VLOOKUP(J4816,REAJUSTE!A:AA,27,FALSE),"")</f>
        <v>1.0229999999999999</v>
      </c>
    </row>
    <row r="4817" spans="1:11" ht="18" x14ac:dyDescent="0.2">
      <c r="A4817" s="862">
        <v>4507833</v>
      </c>
      <c r="B4817" s="863" t="s">
        <v>9272</v>
      </c>
      <c r="C4817" s="862" t="s">
        <v>4</v>
      </c>
      <c r="D4817" s="802">
        <f t="shared" si="75"/>
        <v>37.630000000000003</v>
      </c>
      <c r="G4817" s="872">
        <v>36.79</v>
      </c>
      <c r="J4817" s="840" t="s">
        <v>15822</v>
      </c>
      <c r="K4817" s="848">
        <f>IFERROR(VLOOKUP(J4817,REAJUSTE!A:AA,27,FALSE),"")</f>
        <v>1.0229999999999999</v>
      </c>
    </row>
    <row r="4818" spans="1:11" ht="18" x14ac:dyDescent="0.2">
      <c r="A4818" s="862">
        <v>4507834</v>
      </c>
      <c r="B4818" s="863" t="s">
        <v>9273</v>
      </c>
      <c r="C4818" s="862" t="s">
        <v>4</v>
      </c>
      <c r="D4818" s="802">
        <f t="shared" si="75"/>
        <v>39.39</v>
      </c>
      <c r="G4818" s="872">
        <v>38.51</v>
      </c>
      <c r="J4818" s="840" t="s">
        <v>15822</v>
      </c>
      <c r="K4818" s="848">
        <f>IFERROR(VLOOKUP(J4818,REAJUSTE!A:AA,27,FALSE),"")</f>
        <v>1.0229999999999999</v>
      </c>
    </row>
    <row r="4819" spans="1:11" ht="18" x14ac:dyDescent="0.2">
      <c r="A4819" s="862">
        <v>4508184</v>
      </c>
      <c r="B4819" s="863" t="s">
        <v>9274</v>
      </c>
      <c r="C4819" s="862" t="s">
        <v>4</v>
      </c>
      <c r="D4819" s="802">
        <f t="shared" si="75"/>
        <v>39.26</v>
      </c>
      <c r="G4819" s="872">
        <v>38.380000000000003</v>
      </c>
      <c r="J4819" s="840" t="s">
        <v>15822</v>
      </c>
      <c r="K4819" s="848">
        <f>IFERROR(VLOOKUP(J4819,REAJUSTE!A:AA,27,FALSE),"")</f>
        <v>1.0229999999999999</v>
      </c>
    </row>
    <row r="4820" spans="1:11" ht="18" x14ac:dyDescent="0.2">
      <c r="A4820" s="862">
        <v>4507835</v>
      </c>
      <c r="B4820" s="863" t="s">
        <v>9275</v>
      </c>
      <c r="C4820" s="862" t="s">
        <v>4</v>
      </c>
      <c r="D4820" s="802">
        <f t="shared" si="75"/>
        <v>39.130000000000003</v>
      </c>
      <c r="G4820" s="872">
        <v>38.26</v>
      </c>
      <c r="J4820" s="840" t="s">
        <v>15822</v>
      </c>
      <c r="K4820" s="848">
        <f>IFERROR(VLOOKUP(J4820,REAJUSTE!A:AA,27,FALSE),"")</f>
        <v>1.0229999999999999</v>
      </c>
    </row>
    <row r="4821" spans="1:11" ht="18" x14ac:dyDescent="0.2">
      <c r="A4821" s="862">
        <v>4508174</v>
      </c>
      <c r="B4821" s="863" t="s">
        <v>9276</v>
      </c>
      <c r="C4821" s="862" t="s">
        <v>4</v>
      </c>
      <c r="D4821" s="802">
        <f t="shared" si="75"/>
        <v>39.39</v>
      </c>
      <c r="G4821" s="872">
        <v>38.51</v>
      </c>
      <c r="J4821" s="840" t="s">
        <v>15822</v>
      </c>
      <c r="K4821" s="848">
        <f>IFERROR(VLOOKUP(J4821,REAJUSTE!A:AA,27,FALSE),"")</f>
        <v>1.0229999999999999</v>
      </c>
    </row>
    <row r="4822" spans="1:11" ht="18" x14ac:dyDescent="0.2">
      <c r="A4822" s="862">
        <v>4507836</v>
      </c>
      <c r="B4822" s="863" t="s">
        <v>9277</v>
      </c>
      <c r="C4822" s="862" t="s">
        <v>4</v>
      </c>
      <c r="D4822" s="802">
        <f t="shared" si="75"/>
        <v>39.21</v>
      </c>
      <c r="G4822" s="872">
        <v>38.33</v>
      </c>
      <c r="J4822" s="840" t="s">
        <v>15822</v>
      </c>
      <c r="K4822" s="848">
        <f>IFERROR(VLOOKUP(J4822,REAJUSTE!A:AA,27,FALSE),"")</f>
        <v>1.0229999999999999</v>
      </c>
    </row>
    <row r="4823" spans="1:11" ht="18" x14ac:dyDescent="0.2">
      <c r="A4823" s="862">
        <v>4507837</v>
      </c>
      <c r="B4823" s="863" t="s">
        <v>9278</v>
      </c>
      <c r="C4823" s="862" t="s">
        <v>4</v>
      </c>
      <c r="D4823" s="802">
        <f t="shared" si="75"/>
        <v>41.57</v>
      </c>
      <c r="G4823" s="872">
        <v>40.64</v>
      </c>
      <c r="J4823" s="840" t="s">
        <v>15822</v>
      </c>
      <c r="K4823" s="848">
        <f>IFERROR(VLOOKUP(J4823,REAJUSTE!A:AA,27,FALSE),"")</f>
        <v>1.0229999999999999</v>
      </c>
    </row>
    <row r="4824" spans="1:11" ht="18" x14ac:dyDescent="0.2">
      <c r="A4824" s="862">
        <v>4507838</v>
      </c>
      <c r="B4824" s="863" t="s">
        <v>9279</v>
      </c>
      <c r="C4824" s="862" t="s">
        <v>4</v>
      </c>
      <c r="D4824" s="802">
        <f t="shared" si="75"/>
        <v>41.85</v>
      </c>
      <c r="G4824" s="872">
        <v>40.909999999999997</v>
      </c>
      <c r="J4824" s="840" t="s">
        <v>15822</v>
      </c>
      <c r="K4824" s="848">
        <f>IFERROR(VLOOKUP(J4824,REAJUSTE!A:AA,27,FALSE),"")</f>
        <v>1.0229999999999999</v>
      </c>
    </row>
    <row r="4825" spans="1:11" ht="18" x14ac:dyDescent="0.2">
      <c r="A4825" s="862">
        <v>4507839</v>
      </c>
      <c r="B4825" s="863" t="s">
        <v>9280</v>
      </c>
      <c r="C4825" s="862" t="s">
        <v>4</v>
      </c>
      <c r="D4825" s="802">
        <f t="shared" si="75"/>
        <v>43.5</v>
      </c>
      <c r="G4825" s="872">
        <v>42.53</v>
      </c>
      <c r="J4825" s="840" t="s">
        <v>15822</v>
      </c>
      <c r="K4825" s="848">
        <f>IFERROR(VLOOKUP(J4825,REAJUSTE!A:AA,27,FALSE),"")</f>
        <v>1.0229999999999999</v>
      </c>
    </row>
    <row r="4826" spans="1:11" ht="18" x14ac:dyDescent="0.2">
      <c r="A4826" s="862">
        <v>4508175</v>
      </c>
      <c r="B4826" s="863" t="s">
        <v>9281</v>
      </c>
      <c r="C4826" s="862" t="s">
        <v>4</v>
      </c>
      <c r="D4826" s="802">
        <f t="shared" si="75"/>
        <v>43.31</v>
      </c>
      <c r="G4826" s="872">
        <v>42.34</v>
      </c>
      <c r="J4826" s="840" t="s">
        <v>15822</v>
      </c>
      <c r="K4826" s="848">
        <f>IFERROR(VLOOKUP(J4826,REAJUSTE!A:AA,27,FALSE),"")</f>
        <v>1.0229999999999999</v>
      </c>
    </row>
    <row r="4827" spans="1:11" ht="18" x14ac:dyDescent="0.2">
      <c r="A4827" s="862">
        <v>4507840</v>
      </c>
      <c r="B4827" s="863" t="s">
        <v>9282</v>
      </c>
      <c r="C4827" s="862" t="s">
        <v>4</v>
      </c>
      <c r="D4827" s="802">
        <f t="shared" si="75"/>
        <v>43.28</v>
      </c>
      <c r="G4827" s="872">
        <v>42.31</v>
      </c>
      <c r="J4827" s="840" t="s">
        <v>15822</v>
      </c>
      <c r="K4827" s="848">
        <f>IFERROR(VLOOKUP(J4827,REAJUSTE!A:AA,27,FALSE),"")</f>
        <v>1.0229999999999999</v>
      </c>
    </row>
    <row r="4828" spans="1:11" ht="18" x14ac:dyDescent="0.2">
      <c r="A4828" s="862">
        <v>4507841</v>
      </c>
      <c r="B4828" s="863" t="s">
        <v>9283</v>
      </c>
      <c r="C4828" s="862" t="s">
        <v>4</v>
      </c>
      <c r="D4828" s="802">
        <f t="shared" si="75"/>
        <v>43.02</v>
      </c>
      <c r="G4828" s="872">
        <v>42.06</v>
      </c>
      <c r="J4828" s="840" t="s">
        <v>15822</v>
      </c>
      <c r="K4828" s="848">
        <f>IFERROR(VLOOKUP(J4828,REAJUSTE!A:AA,27,FALSE),"")</f>
        <v>1.0229999999999999</v>
      </c>
    </row>
    <row r="4829" spans="1:11" ht="18" x14ac:dyDescent="0.2">
      <c r="A4829" s="862">
        <v>4507842</v>
      </c>
      <c r="B4829" s="863" t="s">
        <v>9284</v>
      </c>
      <c r="C4829" s="862" t="s">
        <v>4</v>
      </c>
      <c r="D4829" s="802">
        <f t="shared" si="75"/>
        <v>46.63</v>
      </c>
      <c r="G4829" s="872">
        <v>45.59</v>
      </c>
      <c r="J4829" s="840" t="s">
        <v>15822</v>
      </c>
      <c r="K4829" s="848">
        <f>IFERROR(VLOOKUP(J4829,REAJUSTE!A:AA,27,FALSE),"")</f>
        <v>1.0229999999999999</v>
      </c>
    </row>
    <row r="4830" spans="1:11" ht="18" x14ac:dyDescent="0.2">
      <c r="A4830" s="862">
        <v>4508185</v>
      </c>
      <c r="B4830" s="863" t="s">
        <v>9285</v>
      </c>
      <c r="C4830" s="862" t="s">
        <v>4</v>
      </c>
      <c r="D4830" s="802">
        <f t="shared" si="75"/>
        <v>46.4</v>
      </c>
      <c r="G4830" s="872">
        <v>45.36</v>
      </c>
      <c r="J4830" s="840" t="s">
        <v>15822</v>
      </c>
      <c r="K4830" s="848">
        <f>IFERROR(VLOOKUP(J4830,REAJUSTE!A:AA,27,FALSE),"")</f>
        <v>1.0229999999999999</v>
      </c>
    </row>
    <row r="4831" spans="1:11" ht="18" x14ac:dyDescent="0.2">
      <c r="A4831" s="862">
        <v>4507843</v>
      </c>
      <c r="B4831" s="863" t="s">
        <v>9286</v>
      </c>
      <c r="C4831" s="862" t="s">
        <v>4</v>
      </c>
      <c r="D4831" s="802">
        <f t="shared" si="75"/>
        <v>46.27</v>
      </c>
      <c r="G4831" s="872">
        <v>45.23</v>
      </c>
      <c r="J4831" s="840" t="s">
        <v>15822</v>
      </c>
      <c r="K4831" s="848">
        <f>IFERROR(VLOOKUP(J4831,REAJUSTE!A:AA,27,FALSE),"")</f>
        <v>1.0229999999999999</v>
      </c>
    </row>
    <row r="4832" spans="1:11" ht="18" x14ac:dyDescent="0.2">
      <c r="A4832" s="862">
        <v>4507844</v>
      </c>
      <c r="B4832" s="863" t="s">
        <v>9287</v>
      </c>
      <c r="C4832" s="862" t="s">
        <v>4</v>
      </c>
      <c r="D4832" s="802">
        <f t="shared" si="75"/>
        <v>48.9</v>
      </c>
      <c r="G4832" s="872">
        <v>47.81</v>
      </c>
      <c r="J4832" s="840" t="s">
        <v>15822</v>
      </c>
      <c r="K4832" s="848">
        <f>IFERROR(VLOOKUP(J4832,REAJUSTE!A:AA,27,FALSE),"")</f>
        <v>1.0229999999999999</v>
      </c>
    </row>
    <row r="4833" spans="1:11" ht="18" x14ac:dyDescent="0.2">
      <c r="A4833" s="862">
        <v>4508186</v>
      </c>
      <c r="B4833" s="863" t="s">
        <v>9288</v>
      </c>
      <c r="C4833" s="862" t="s">
        <v>4</v>
      </c>
      <c r="D4833" s="802">
        <f t="shared" si="75"/>
        <v>48.98</v>
      </c>
      <c r="G4833" s="872">
        <v>47.88</v>
      </c>
      <c r="J4833" s="840" t="s">
        <v>15822</v>
      </c>
      <c r="K4833" s="848">
        <f>IFERROR(VLOOKUP(J4833,REAJUSTE!A:AA,27,FALSE),"")</f>
        <v>1.0229999999999999</v>
      </c>
    </row>
    <row r="4834" spans="1:11" ht="18" x14ac:dyDescent="0.2">
      <c r="A4834" s="862">
        <v>4508187</v>
      </c>
      <c r="B4834" s="863" t="s">
        <v>9289</v>
      </c>
      <c r="C4834" s="862" t="s">
        <v>4</v>
      </c>
      <c r="D4834" s="802">
        <f t="shared" si="75"/>
        <v>48.84</v>
      </c>
      <c r="G4834" s="872">
        <v>47.75</v>
      </c>
      <c r="J4834" s="840" t="s">
        <v>15822</v>
      </c>
      <c r="K4834" s="848">
        <f>IFERROR(VLOOKUP(J4834,REAJUSTE!A:AA,27,FALSE),"")</f>
        <v>1.0229999999999999</v>
      </c>
    </row>
    <row r="4835" spans="1:11" ht="18" x14ac:dyDescent="0.2">
      <c r="A4835" s="862">
        <v>4507845</v>
      </c>
      <c r="B4835" s="863" t="s">
        <v>9290</v>
      </c>
      <c r="C4835" s="862" t="s">
        <v>4</v>
      </c>
      <c r="D4835" s="802">
        <f t="shared" si="75"/>
        <v>48.58</v>
      </c>
      <c r="G4835" s="872">
        <v>47.49</v>
      </c>
      <c r="J4835" s="840" t="s">
        <v>15822</v>
      </c>
      <c r="K4835" s="848">
        <f>IFERROR(VLOOKUP(J4835,REAJUSTE!A:AA,27,FALSE),"")</f>
        <v>1.0229999999999999</v>
      </c>
    </row>
    <row r="4836" spans="1:11" ht="18" x14ac:dyDescent="0.2">
      <c r="A4836" s="862">
        <v>4507846</v>
      </c>
      <c r="B4836" s="863" t="s">
        <v>9291</v>
      </c>
      <c r="C4836" s="862" t="s">
        <v>4</v>
      </c>
      <c r="D4836" s="802">
        <f t="shared" si="75"/>
        <v>48.45</v>
      </c>
      <c r="G4836" s="872">
        <v>47.37</v>
      </c>
      <c r="J4836" s="840" t="s">
        <v>15822</v>
      </c>
      <c r="K4836" s="848">
        <f>IFERROR(VLOOKUP(J4836,REAJUSTE!A:AA,27,FALSE),"")</f>
        <v>1.0229999999999999</v>
      </c>
    </row>
    <row r="4837" spans="1:11" ht="18" x14ac:dyDescent="0.2">
      <c r="A4837" s="862">
        <v>4507847</v>
      </c>
      <c r="B4837" s="863" t="s">
        <v>9292</v>
      </c>
      <c r="C4837" s="862" t="s">
        <v>4</v>
      </c>
      <c r="D4837" s="802">
        <f t="shared" si="75"/>
        <v>54.48</v>
      </c>
      <c r="G4837" s="872">
        <v>53.26</v>
      </c>
      <c r="J4837" s="840" t="s">
        <v>15822</v>
      </c>
      <c r="K4837" s="848">
        <f>IFERROR(VLOOKUP(J4837,REAJUSTE!A:AA,27,FALSE),"")</f>
        <v>1.0229999999999999</v>
      </c>
    </row>
    <row r="4838" spans="1:11" ht="18" x14ac:dyDescent="0.2">
      <c r="A4838" s="862">
        <v>4507848</v>
      </c>
      <c r="B4838" s="863" t="s">
        <v>9293</v>
      </c>
      <c r="C4838" s="862" t="s">
        <v>4</v>
      </c>
      <c r="D4838" s="802">
        <f t="shared" si="75"/>
        <v>54.1</v>
      </c>
      <c r="G4838" s="872">
        <v>52.89</v>
      </c>
      <c r="J4838" s="840" t="s">
        <v>15822</v>
      </c>
      <c r="K4838" s="848">
        <f>IFERROR(VLOOKUP(J4838,REAJUSTE!A:AA,27,FALSE),"")</f>
        <v>1.0229999999999999</v>
      </c>
    </row>
    <row r="4839" spans="1:11" ht="18" x14ac:dyDescent="0.2">
      <c r="A4839" s="862">
        <v>4507849</v>
      </c>
      <c r="B4839" s="863" t="s">
        <v>9294</v>
      </c>
      <c r="C4839" s="862" t="s">
        <v>4</v>
      </c>
      <c r="D4839" s="802">
        <f t="shared" si="75"/>
        <v>53.95</v>
      </c>
      <c r="G4839" s="872">
        <v>52.74</v>
      </c>
      <c r="J4839" s="840" t="s">
        <v>15822</v>
      </c>
      <c r="K4839" s="848">
        <f>IFERROR(VLOOKUP(J4839,REAJUSTE!A:AA,27,FALSE),"")</f>
        <v>1.0229999999999999</v>
      </c>
    </row>
    <row r="4840" spans="1:11" ht="18" x14ac:dyDescent="0.2">
      <c r="A4840" s="862">
        <v>4508176</v>
      </c>
      <c r="B4840" s="863" t="s">
        <v>9295</v>
      </c>
      <c r="C4840" s="862" t="s">
        <v>4</v>
      </c>
      <c r="D4840" s="802">
        <f t="shared" si="75"/>
        <v>55.89</v>
      </c>
      <c r="G4840" s="872">
        <v>54.64</v>
      </c>
      <c r="J4840" s="840" t="s">
        <v>15822</v>
      </c>
      <c r="K4840" s="848">
        <f>IFERROR(VLOOKUP(J4840,REAJUSTE!A:AA,27,FALSE),"")</f>
        <v>1.0229999999999999</v>
      </c>
    </row>
    <row r="4841" spans="1:11" ht="18" x14ac:dyDescent="0.2">
      <c r="A4841" s="862">
        <v>4507850</v>
      </c>
      <c r="B4841" s="863" t="s">
        <v>9296</v>
      </c>
      <c r="C4841" s="862" t="s">
        <v>4</v>
      </c>
      <c r="D4841" s="802">
        <f t="shared" si="75"/>
        <v>55.71</v>
      </c>
      <c r="G4841" s="872">
        <v>54.46</v>
      </c>
      <c r="J4841" s="840" t="s">
        <v>15822</v>
      </c>
      <c r="K4841" s="848">
        <f>IFERROR(VLOOKUP(J4841,REAJUSTE!A:AA,27,FALSE),"")</f>
        <v>1.0229999999999999</v>
      </c>
    </row>
    <row r="4842" spans="1:11" ht="15" x14ac:dyDescent="0.2">
      <c r="A4842" s="862">
        <v>4507956</v>
      </c>
      <c r="B4842" s="863" t="s">
        <v>9297</v>
      </c>
      <c r="C4842" s="862" t="s">
        <v>51</v>
      </c>
      <c r="D4842" s="802">
        <f t="shared" si="75"/>
        <v>11.53</v>
      </c>
      <c r="G4842" s="872">
        <v>11.28</v>
      </c>
      <c r="J4842" s="840" t="s">
        <v>15822</v>
      </c>
      <c r="K4842" s="848">
        <f>IFERROR(VLOOKUP(J4842,REAJUSTE!A:AA,27,FALSE),"")</f>
        <v>1.0229999999999999</v>
      </c>
    </row>
    <row r="4843" spans="1:11" ht="15" x14ac:dyDescent="0.2">
      <c r="A4843" s="862">
        <v>4507957</v>
      </c>
      <c r="B4843" s="863" t="s">
        <v>9298</v>
      </c>
      <c r="C4843" s="862" t="s">
        <v>51</v>
      </c>
      <c r="D4843" s="802">
        <f t="shared" si="75"/>
        <v>11.51</v>
      </c>
      <c r="G4843" s="872">
        <v>11.26</v>
      </c>
      <c r="J4843" s="840" t="s">
        <v>15822</v>
      </c>
      <c r="K4843" s="848">
        <f>IFERROR(VLOOKUP(J4843,REAJUSTE!A:AA,27,FALSE),"")</f>
        <v>1.0229999999999999</v>
      </c>
    </row>
    <row r="4844" spans="1:11" ht="15" x14ac:dyDescent="0.2">
      <c r="A4844" s="862">
        <v>4507958</v>
      </c>
      <c r="B4844" s="863" t="s">
        <v>9299</v>
      </c>
      <c r="C4844" s="862" t="s">
        <v>51</v>
      </c>
      <c r="D4844" s="802">
        <f t="shared" si="75"/>
        <v>15.57</v>
      </c>
      <c r="G4844" s="872">
        <v>15.22</v>
      </c>
      <c r="J4844" s="840" t="s">
        <v>15822</v>
      </c>
      <c r="K4844" s="848">
        <f>IFERROR(VLOOKUP(J4844,REAJUSTE!A:AA,27,FALSE),"")</f>
        <v>1.0229999999999999</v>
      </c>
    </row>
    <row r="4845" spans="1:11" ht="15" x14ac:dyDescent="0.2">
      <c r="A4845" s="862">
        <v>4507959</v>
      </c>
      <c r="B4845" s="863" t="s">
        <v>9300</v>
      </c>
      <c r="C4845" s="862" t="s">
        <v>51</v>
      </c>
      <c r="D4845" s="802">
        <f t="shared" si="75"/>
        <v>15.57</v>
      </c>
      <c r="G4845" s="872">
        <v>15.22</v>
      </c>
      <c r="J4845" s="840" t="s">
        <v>15822</v>
      </c>
      <c r="K4845" s="848">
        <f>IFERROR(VLOOKUP(J4845,REAJUSTE!A:AA,27,FALSE),"")</f>
        <v>1.0229999999999999</v>
      </c>
    </row>
    <row r="4846" spans="1:11" ht="15" x14ac:dyDescent="0.2">
      <c r="A4846" s="862">
        <v>4516138</v>
      </c>
      <c r="B4846" s="863" t="s">
        <v>9301</v>
      </c>
      <c r="C4846" s="862" t="s">
        <v>51</v>
      </c>
      <c r="D4846" s="802">
        <f t="shared" si="75"/>
        <v>10</v>
      </c>
      <c r="G4846" s="872">
        <v>9.7799999999999994</v>
      </c>
      <c r="J4846" s="840" t="s">
        <v>15822</v>
      </c>
      <c r="K4846" s="848">
        <f>IFERROR(VLOOKUP(J4846,REAJUSTE!A:AA,27,FALSE),"")</f>
        <v>1.0229999999999999</v>
      </c>
    </row>
    <row r="4847" spans="1:11" ht="15" x14ac:dyDescent="0.2">
      <c r="A4847" s="862">
        <v>4516137</v>
      </c>
      <c r="B4847" s="863" t="s">
        <v>2670</v>
      </c>
      <c r="C4847" s="862" t="s">
        <v>2029</v>
      </c>
      <c r="D4847" s="802">
        <f t="shared" si="75"/>
        <v>144.68</v>
      </c>
      <c r="G4847" s="872">
        <v>141.43</v>
      </c>
      <c r="J4847" s="840" t="s">
        <v>15822</v>
      </c>
      <c r="K4847" s="848">
        <f>IFERROR(VLOOKUP(J4847,REAJUSTE!A:AA,27,FALSE),"")</f>
        <v>1.0229999999999999</v>
      </c>
    </row>
    <row r="4848" spans="1:11" ht="15" x14ac:dyDescent="0.2">
      <c r="A4848" s="862">
        <v>4805755</v>
      </c>
      <c r="B4848" s="863" t="s">
        <v>52</v>
      </c>
      <c r="C4848" s="862" t="s">
        <v>61</v>
      </c>
      <c r="D4848" s="802">
        <f t="shared" si="75"/>
        <v>32.49</v>
      </c>
      <c r="G4848" s="872">
        <v>31.76</v>
      </c>
      <c r="J4848" s="840" t="s">
        <v>15822</v>
      </c>
      <c r="K4848" s="848">
        <f>IFERROR(VLOOKUP(J4848,REAJUSTE!A:AA,27,FALSE),"")</f>
        <v>1.0229999999999999</v>
      </c>
    </row>
    <row r="4849" spans="1:11" ht="15" x14ac:dyDescent="0.2">
      <c r="A4849" s="862">
        <v>4805756</v>
      </c>
      <c r="B4849" s="863" t="s">
        <v>9302</v>
      </c>
      <c r="C4849" s="862" t="s">
        <v>2029</v>
      </c>
      <c r="D4849" s="802">
        <f t="shared" si="75"/>
        <v>4.8600000000000003</v>
      </c>
      <c r="G4849" s="872">
        <v>4.76</v>
      </c>
      <c r="J4849" s="840" t="s">
        <v>15822</v>
      </c>
      <c r="K4849" s="848">
        <f>IFERROR(VLOOKUP(J4849,REAJUSTE!A:AA,27,FALSE),"")</f>
        <v>1.0229999999999999</v>
      </c>
    </row>
    <row r="4850" spans="1:11" ht="15" x14ac:dyDescent="0.2">
      <c r="A4850" s="862">
        <v>4816020</v>
      </c>
      <c r="B4850" s="863" t="s">
        <v>2826</v>
      </c>
      <c r="C4850" s="862" t="s">
        <v>61</v>
      </c>
      <c r="D4850" s="802">
        <f t="shared" si="75"/>
        <v>12.09</v>
      </c>
      <c r="G4850" s="872">
        <v>11.82</v>
      </c>
      <c r="J4850" s="840" t="s">
        <v>15822</v>
      </c>
      <c r="K4850" s="848">
        <f>IFERROR(VLOOKUP(J4850,REAJUSTE!A:AA,27,FALSE),"")</f>
        <v>1.0229999999999999</v>
      </c>
    </row>
    <row r="4851" spans="1:11" ht="15" x14ac:dyDescent="0.2">
      <c r="A4851" s="862">
        <v>4816019</v>
      </c>
      <c r="B4851" s="863" t="s">
        <v>9303</v>
      </c>
      <c r="C4851" s="862" t="s">
        <v>61</v>
      </c>
      <c r="D4851" s="802">
        <f t="shared" si="75"/>
        <v>7.46</v>
      </c>
      <c r="G4851" s="872">
        <v>7.3</v>
      </c>
      <c r="J4851" s="840" t="s">
        <v>15822</v>
      </c>
      <c r="K4851" s="848">
        <f>IFERROR(VLOOKUP(J4851,REAJUSTE!A:AA,27,FALSE),"")</f>
        <v>1.0229999999999999</v>
      </c>
    </row>
    <row r="4852" spans="1:11" ht="15" x14ac:dyDescent="0.2">
      <c r="A4852" s="862">
        <v>4816018</v>
      </c>
      <c r="B4852" s="863" t="s">
        <v>2827</v>
      </c>
      <c r="C4852" s="862" t="s">
        <v>61</v>
      </c>
      <c r="D4852" s="802">
        <f t="shared" si="75"/>
        <v>5.12</v>
      </c>
      <c r="G4852" s="872">
        <v>5.01</v>
      </c>
      <c r="J4852" s="840" t="s">
        <v>15822</v>
      </c>
      <c r="K4852" s="848">
        <f>IFERROR(VLOOKUP(J4852,REAJUSTE!A:AA,27,FALSE),"")</f>
        <v>1.0229999999999999</v>
      </c>
    </row>
    <row r="4853" spans="1:11" ht="15" x14ac:dyDescent="0.2">
      <c r="A4853" s="862">
        <v>4816012</v>
      </c>
      <c r="B4853" s="863" t="s">
        <v>9304</v>
      </c>
      <c r="C4853" s="862" t="s">
        <v>61</v>
      </c>
      <c r="D4853" s="802">
        <f t="shared" si="75"/>
        <v>55.86</v>
      </c>
      <c r="G4853" s="872">
        <v>54.61</v>
      </c>
      <c r="J4853" s="840" t="s">
        <v>15822</v>
      </c>
      <c r="K4853" s="848">
        <f>IFERROR(VLOOKUP(J4853,REAJUSTE!A:AA,27,FALSE),"")</f>
        <v>1.0229999999999999</v>
      </c>
    </row>
    <row r="4854" spans="1:11" ht="15" x14ac:dyDescent="0.2">
      <c r="A4854" s="862">
        <v>4815805</v>
      </c>
      <c r="B4854" s="863" t="s">
        <v>9305</v>
      </c>
      <c r="C4854" s="862" t="s">
        <v>2029</v>
      </c>
      <c r="D4854" s="802">
        <f t="shared" si="75"/>
        <v>14.07</v>
      </c>
      <c r="G4854" s="872">
        <v>13.76</v>
      </c>
      <c r="J4854" s="840" t="s">
        <v>15822</v>
      </c>
      <c r="K4854" s="848">
        <f>IFERROR(VLOOKUP(J4854,REAJUSTE!A:AA,27,FALSE),"")</f>
        <v>1.0229999999999999</v>
      </c>
    </row>
    <row r="4855" spans="1:11" ht="15" x14ac:dyDescent="0.2">
      <c r="A4855" s="862">
        <v>4815802</v>
      </c>
      <c r="B4855" s="863" t="s">
        <v>9306</v>
      </c>
      <c r="C4855" s="862" t="s">
        <v>2029</v>
      </c>
      <c r="D4855" s="802">
        <f t="shared" si="75"/>
        <v>20.78</v>
      </c>
      <c r="G4855" s="872">
        <v>20.32</v>
      </c>
      <c r="J4855" s="840" t="s">
        <v>15822</v>
      </c>
      <c r="K4855" s="848">
        <f>IFERROR(VLOOKUP(J4855,REAJUSTE!A:AA,27,FALSE),"")</f>
        <v>1.0229999999999999</v>
      </c>
    </row>
    <row r="4856" spans="1:11" ht="15" x14ac:dyDescent="0.2">
      <c r="A4856" s="862">
        <v>4805754</v>
      </c>
      <c r="B4856" s="863" t="s">
        <v>9307</v>
      </c>
      <c r="C4856" s="862" t="s">
        <v>61</v>
      </c>
      <c r="D4856" s="802">
        <f t="shared" si="75"/>
        <v>6.84</v>
      </c>
      <c r="G4856" s="872">
        <v>6.69</v>
      </c>
      <c r="J4856" s="840" t="s">
        <v>15822</v>
      </c>
      <c r="K4856" s="848">
        <f>IFERROR(VLOOKUP(J4856,REAJUSTE!A:AA,27,FALSE),"")</f>
        <v>1.0229999999999999</v>
      </c>
    </row>
    <row r="4857" spans="1:11" ht="15" x14ac:dyDescent="0.2">
      <c r="A4857" s="862">
        <v>4816145</v>
      </c>
      <c r="B4857" s="863" t="s">
        <v>9308</v>
      </c>
      <c r="C4857" s="862" t="s">
        <v>4</v>
      </c>
      <c r="D4857" s="802">
        <f t="shared" si="75"/>
        <v>27.05</v>
      </c>
      <c r="G4857" s="872">
        <v>26.45</v>
      </c>
      <c r="J4857" s="840" t="s">
        <v>15822</v>
      </c>
      <c r="K4857" s="848">
        <f>IFERROR(VLOOKUP(J4857,REAJUSTE!A:AA,27,FALSE),"")</f>
        <v>1.0229999999999999</v>
      </c>
    </row>
    <row r="4858" spans="1:11" ht="15" x14ac:dyDescent="0.2">
      <c r="A4858" s="862">
        <v>4816144</v>
      </c>
      <c r="B4858" s="863" t="s">
        <v>9309</v>
      </c>
      <c r="C4858" s="862" t="s">
        <v>4</v>
      </c>
      <c r="D4858" s="802">
        <f t="shared" si="75"/>
        <v>24.58</v>
      </c>
      <c r="G4858" s="872">
        <v>24.03</v>
      </c>
      <c r="J4858" s="840" t="s">
        <v>15822</v>
      </c>
      <c r="K4858" s="848">
        <f>IFERROR(VLOOKUP(J4858,REAJUSTE!A:AA,27,FALSE),"")</f>
        <v>1.0229999999999999</v>
      </c>
    </row>
    <row r="4859" spans="1:11" ht="15" x14ac:dyDescent="0.2">
      <c r="A4859" s="862">
        <v>4816147</v>
      </c>
      <c r="B4859" s="863" t="s">
        <v>9310</v>
      </c>
      <c r="C4859" s="862" t="s">
        <v>4</v>
      </c>
      <c r="D4859" s="802">
        <f t="shared" si="75"/>
        <v>37.53</v>
      </c>
      <c r="G4859" s="872">
        <v>36.69</v>
      </c>
      <c r="J4859" s="840" t="s">
        <v>15822</v>
      </c>
      <c r="K4859" s="848">
        <f>IFERROR(VLOOKUP(J4859,REAJUSTE!A:AA,27,FALSE),"")</f>
        <v>1.0229999999999999</v>
      </c>
    </row>
    <row r="4860" spans="1:11" ht="15" x14ac:dyDescent="0.2">
      <c r="A4860" s="862">
        <v>4816146</v>
      </c>
      <c r="B4860" s="863" t="s">
        <v>9311</v>
      </c>
      <c r="C4860" s="862" t="s">
        <v>4</v>
      </c>
      <c r="D4860" s="802">
        <f t="shared" si="75"/>
        <v>33.08</v>
      </c>
      <c r="G4860" s="872">
        <v>32.340000000000003</v>
      </c>
      <c r="J4860" s="840" t="s">
        <v>15822</v>
      </c>
      <c r="K4860" s="848">
        <f>IFERROR(VLOOKUP(J4860,REAJUSTE!A:AA,27,FALSE),"")</f>
        <v>1.0229999999999999</v>
      </c>
    </row>
    <row r="4861" spans="1:11" ht="15" x14ac:dyDescent="0.2">
      <c r="A4861" s="862">
        <v>4816121</v>
      </c>
      <c r="B4861" s="863" t="s">
        <v>9312</v>
      </c>
      <c r="C4861" s="862" t="s">
        <v>4</v>
      </c>
      <c r="D4861" s="802">
        <f t="shared" si="75"/>
        <v>30.4</v>
      </c>
      <c r="G4861" s="872">
        <v>29.72</v>
      </c>
      <c r="J4861" s="840" t="s">
        <v>15822</v>
      </c>
      <c r="K4861" s="848">
        <f>IFERROR(VLOOKUP(J4861,REAJUSTE!A:AA,27,FALSE),"")</f>
        <v>1.0229999999999999</v>
      </c>
    </row>
    <row r="4862" spans="1:11" ht="15" x14ac:dyDescent="0.2">
      <c r="A4862" s="862">
        <v>4816120</v>
      </c>
      <c r="B4862" s="863" t="s">
        <v>9313</v>
      </c>
      <c r="C4862" s="862" t="s">
        <v>4</v>
      </c>
      <c r="D4862" s="802">
        <f t="shared" si="75"/>
        <v>26.94</v>
      </c>
      <c r="G4862" s="872">
        <v>26.34</v>
      </c>
      <c r="J4862" s="840" t="s">
        <v>15822</v>
      </c>
      <c r="K4862" s="848">
        <f>IFERROR(VLOOKUP(J4862,REAJUSTE!A:AA,27,FALSE),"")</f>
        <v>1.0229999999999999</v>
      </c>
    </row>
    <row r="4863" spans="1:11" ht="15" x14ac:dyDescent="0.2">
      <c r="A4863" s="862">
        <v>4816123</v>
      </c>
      <c r="B4863" s="863" t="s">
        <v>9314</v>
      </c>
      <c r="C4863" s="862" t="s">
        <v>4</v>
      </c>
      <c r="D4863" s="802">
        <f t="shared" si="75"/>
        <v>40.28</v>
      </c>
      <c r="G4863" s="872">
        <v>39.380000000000003</v>
      </c>
      <c r="J4863" s="840" t="s">
        <v>15822</v>
      </c>
      <c r="K4863" s="848">
        <f>IFERROR(VLOOKUP(J4863,REAJUSTE!A:AA,27,FALSE),"")</f>
        <v>1.0229999999999999</v>
      </c>
    </row>
    <row r="4864" spans="1:11" ht="15" x14ac:dyDescent="0.2">
      <c r="A4864" s="862">
        <v>4816122</v>
      </c>
      <c r="B4864" s="863" t="s">
        <v>9315</v>
      </c>
      <c r="C4864" s="862" t="s">
        <v>4</v>
      </c>
      <c r="D4864" s="802">
        <f t="shared" si="75"/>
        <v>35.340000000000003</v>
      </c>
      <c r="G4864" s="872">
        <v>34.549999999999997</v>
      </c>
      <c r="J4864" s="840" t="s">
        <v>15822</v>
      </c>
      <c r="K4864" s="848">
        <f>IFERROR(VLOOKUP(J4864,REAJUSTE!A:AA,27,FALSE),"")</f>
        <v>1.0229999999999999</v>
      </c>
    </row>
    <row r="4865" spans="1:11" ht="15" x14ac:dyDescent="0.2">
      <c r="A4865" s="862">
        <v>4816125</v>
      </c>
      <c r="B4865" s="863" t="s">
        <v>9316</v>
      </c>
      <c r="C4865" s="862" t="s">
        <v>4</v>
      </c>
      <c r="D4865" s="802">
        <f t="shared" si="75"/>
        <v>57.35</v>
      </c>
      <c r="G4865" s="872">
        <v>56.07</v>
      </c>
      <c r="J4865" s="840" t="s">
        <v>15822</v>
      </c>
      <c r="K4865" s="848">
        <f>IFERROR(VLOOKUP(J4865,REAJUSTE!A:AA,27,FALSE),"")</f>
        <v>1.0229999999999999</v>
      </c>
    </row>
    <row r="4866" spans="1:11" ht="15" x14ac:dyDescent="0.2">
      <c r="A4866" s="862">
        <v>4816124</v>
      </c>
      <c r="B4866" s="863" t="s">
        <v>9317</v>
      </c>
      <c r="C4866" s="862" t="s">
        <v>4</v>
      </c>
      <c r="D4866" s="802">
        <f t="shared" si="75"/>
        <v>48.46</v>
      </c>
      <c r="G4866" s="872">
        <v>47.38</v>
      </c>
      <c r="J4866" s="840" t="s">
        <v>15822</v>
      </c>
      <c r="K4866" s="848">
        <f>IFERROR(VLOOKUP(J4866,REAJUSTE!A:AA,27,FALSE),"")</f>
        <v>1.0229999999999999</v>
      </c>
    </row>
    <row r="4867" spans="1:11" ht="15" x14ac:dyDescent="0.2">
      <c r="A4867" s="862">
        <v>4816022</v>
      </c>
      <c r="B4867" s="863" t="s">
        <v>9318</v>
      </c>
      <c r="C4867" s="862" t="s">
        <v>4</v>
      </c>
      <c r="D4867" s="802">
        <f t="shared" si="75"/>
        <v>77.17</v>
      </c>
      <c r="G4867" s="872">
        <v>75.44</v>
      </c>
      <c r="J4867" s="840" t="s">
        <v>15822</v>
      </c>
      <c r="K4867" s="848">
        <f>IFERROR(VLOOKUP(J4867,REAJUSTE!A:AA,27,FALSE),"")</f>
        <v>1.0229999999999999</v>
      </c>
    </row>
    <row r="4868" spans="1:11" ht="15" x14ac:dyDescent="0.2">
      <c r="A4868" s="862">
        <v>4816021</v>
      </c>
      <c r="B4868" s="863" t="s">
        <v>9319</v>
      </c>
      <c r="C4868" s="862" t="s">
        <v>4</v>
      </c>
      <c r="D4868" s="802">
        <f t="shared" si="75"/>
        <v>63.32</v>
      </c>
      <c r="G4868" s="872">
        <v>61.9</v>
      </c>
      <c r="J4868" s="840" t="s">
        <v>15822</v>
      </c>
      <c r="K4868" s="848">
        <f>IFERROR(VLOOKUP(J4868,REAJUSTE!A:AA,27,FALSE),"")</f>
        <v>1.0229999999999999</v>
      </c>
    </row>
    <row r="4869" spans="1:11" ht="15" x14ac:dyDescent="0.2">
      <c r="A4869" s="862">
        <v>4816106</v>
      </c>
      <c r="B4869" s="863" t="s">
        <v>2828</v>
      </c>
      <c r="C4869" s="862" t="s">
        <v>4</v>
      </c>
      <c r="D4869" s="802">
        <f t="shared" si="75"/>
        <v>31.48</v>
      </c>
      <c r="G4869" s="872">
        <v>30.78</v>
      </c>
      <c r="J4869" s="840" t="s">
        <v>15822</v>
      </c>
      <c r="K4869" s="848">
        <f>IFERROR(VLOOKUP(J4869,REAJUSTE!A:AA,27,FALSE),"")</f>
        <v>1.0229999999999999</v>
      </c>
    </row>
    <row r="4870" spans="1:11" ht="15" x14ac:dyDescent="0.2">
      <c r="A4870" s="862">
        <v>4816105</v>
      </c>
      <c r="B4870" s="863" t="s">
        <v>9320</v>
      </c>
      <c r="C4870" s="862" t="s">
        <v>4</v>
      </c>
      <c r="D4870" s="802">
        <f t="shared" si="75"/>
        <v>28.03</v>
      </c>
      <c r="G4870" s="872">
        <v>27.4</v>
      </c>
      <c r="J4870" s="840" t="s">
        <v>15822</v>
      </c>
      <c r="K4870" s="848">
        <f>IFERROR(VLOOKUP(J4870,REAJUSTE!A:AA,27,FALSE),"")</f>
        <v>1.0229999999999999</v>
      </c>
    </row>
    <row r="4871" spans="1:11" ht="15" x14ac:dyDescent="0.2">
      <c r="A4871" s="862">
        <v>4816108</v>
      </c>
      <c r="B4871" s="863" t="s">
        <v>9321</v>
      </c>
      <c r="C4871" s="862" t="s">
        <v>4</v>
      </c>
      <c r="D4871" s="802">
        <f t="shared" si="75"/>
        <v>41.37</v>
      </c>
      <c r="G4871" s="872">
        <v>40.44</v>
      </c>
      <c r="J4871" s="840" t="s">
        <v>15822</v>
      </c>
      <c r="K4871" s="848">
        <f>IFERROR(VLOOKUP(J4871,REAJUSTE!A:AA,27,FALSE),"")</f>
        <v>1.0229999999999999</v>
      </c>
    </row>
    <row r="4872" spans="1:11" ht="15" x14ac:dyDescent="0.2">
      <c r="A4872" s="862">
        <v>4816107</v>
      </c>
      <c r="B4872" s="863" t="s">
        <v>9322</v>
      </c>
      <c r="C4872" s="862" t="s">
        <v>4</v>
      </c>
      <c r="D4872" s="802">
        <f t="shared" si="75"/>
        <v>36.42</v>
      </c>
      <c r="G4872" s="872">
        <v>35.61</v>
      </c>
      <c r="J4872" s="840" t="s">
        <v>15822</v>
      </c>
      <c r="K4872" s="848">
        <f>IFERROR(VLOOKUP(J4872,REAJUSTE!A:AA,27,FALSE),"")</f>
        <v>1.0229999999999999</v>
      </c>
    </row>
    <row r="4873" spans="1:11" ht="15" x14ac:dyDescent="0.2">
      <c r="A4873" s="862">
        <v>4816110</v>
      </c>
      <c r="B4873" s="863" t="s">
        <v>9323</v>
      </c>
      <c r="C4873" s="862" t="s">
        <v>4</v>
      </c>
      <c r="D4873" s="802">
        <f t="shared" si="75"/>
        <v>58.44</v>
      </c>
      <c r="G4873" s="872">
        <v>57.13</v>
      </c>
      <c r="J4873" s="840" t="s">
        <v>15822</v>
      </c>
      <c r="K4873" s="848">
        <f>IFERROR(VLOOKUP(J4873,REAJUSTE!A:AA,27,FALSE),"")</f>
        <v>1.0229999999999999</v>
      </c>
    </row>
    <row r="4874" spans="1:11" ht="15" x14ac:dyDescent="0.2">
      <c r="A4874" s="862">
        <v>4816109</v>
      </c>
      <c r="B4874" s="863" t="s">
        <v>9324</v>
      </c>
      <c r="C4874" s="862" t="s">
        <v>4</v>
      </c>
      <c r="D4874" s="802">
        <f t="shared" si="75"/>
        <v>49.54</v>
      </c>
      <c r="G4874" s="872">
        <v>48.43</v>
      </c>
      <c r="J4874" s="840" t="s">
        <v>15822</v>
      </c>
      <c r="K4874" s="848">
        <f>IFERROR(VLOOKUP(J4874,REAJUSTE!A:AA,27,FALSE),"")</f>
        <v>1.0229999999999999</v>
      </c>
    </row>
    <row r="4875" spans="1:11" ht="15" x14ac:dyDescent="0.2">
      <c r="A4875" s="862">
        <v>4816100</v>
      </c>
      <c r="B4875" s="863" t="s">
        <v>9325</v>
      </c>
      <c r="C4875" s="862" t="s">
        <v>4</v>
      </c>
      <c r="D4875" s="802">
        <f t="shared" ref="D4875:D4938" si="76">TRUNC(G4875*K4875,2)</f>
        <v>31.24</v>
      </c>
      <c r="G4875" s="872">
        <v>30.54</v>
      </c>
      <c r="J4875" s="840" t="s">
        <v>15822</v>
      </c>
      <c r="K4875" s="848">
        <f>IFERROR(VLOOKUP(J4875,REAJUSTE!A:AA,27,FALSE),"")</f>
        <v>1.0229999999999999</v>
      </c>
    </row>
    <row r="4876" spans="1:11" ht="15" x14ac:dyDescent="0.2">
      <c r="A4876" s="862">
        <v>4816099</v>
      </c>
      <c r="B4876" s="863" t="s">
        <v>9326</v>
      </c>
      <c r="C4876" s="862" t="s">
        <v>4</v>
      </c>
      <c r="D4876" s="802">
        <f t="shared" si="76"/>
        <v>28.75</v>
      </c>
      <c r="G4876" s="872">
        <v>28.11</v>
      </c>
      <c r="J4876" s="840" t="s">
        <v>15822</v>
      </c>
      <c r="K4876" s="848">
        <f>IFERROR(VLOOKUP(J4876,REAJUSTE!A:AA,27,FALSE),"")</f>
        <v>1.0229999999999999</v>
      </c>
    </row>
    <row r="4877" spans="1:11" ht="15" x14ac:dyDescent="0.2">
      <c r="A4877" s="862">
        <v>4816102</v>
      </c>
      <c r="B4877" s="863" t="s">
        <v>9327</v>
      </c>
      <c r="C4877" s="862" t="s">
        <v>4</v>
      </c>
      <c r="D4877" s="802">
        <f t="shared" si="76"/>
        <v>40.119999999999997</v>
      </c>
      <c r="G4877" s="872">
        <v>39.22</v>
      </c>
      <c r="J4877" s="840" t="s">
        <v>15822</v>
      </c>
      <c r="K4877" s="848">
        <f>IFERROR(VLOOKUP(J4877,REAJUSTE!A:AA,27,FALSE),"")</f>
        <v>1.0229999999999999</v>
      </c>
    </row>
    <row r="4878" spans="1:11" ht="15" x14ac:dyDescent="0.2">
      <c r="A4878" s="862">
        <v>4816101</v>
      </c>
      <c r="B4878" s="863" t="s">
        <v>9328</v>
      </c>
      <c r="C4878" s="862" t="s">
        <v>4</v>
      </c>
      <c r="D4878" s="802">
        <f t="shared" si="76"/>
        <v>37.47</v>
      </c>
      <c r="G4878" s="872">
        <v>36.630000000000003</v>
      </c>
      <c r="J4878" s="840" t="s">
        <v>15822</v>
      </c>
      <c r="K4878" s="848">
        <f>IFERROR(VLOOKUP(J4878,REAJUSTE!A:AA,27,FALSE),"")</f>
        <v>1.0229999999999999</v>
      </c>
    </row>
    <row r="4879" spans="1:11" ht="15" x14ac:dyDescent="0.2">
      <c r="A4879" s="862">
        <v>4816104</v>
      </c>
      <c r="B4879" s="863" t="s">
        <v>9329</v>
      </c>
      <c r="C4879" s="862" t="s">
        <v>4</v>
      </c>
      <c r="D4879" s="802">
        <f t="shared" si="76"/>
        <v>57.11</v>
      </c>
      <c r="G4879" s="872">
        <v>55.83</v>
      </c>
      <c r="J4879" s="840" t="s">
        <v>15822</v>
      </c>
      <c r="K4879" s="848">
        <f>IFERROR(VLOOKUP(J4879,REAJUSTE!A:AA,27,FALSE),"")</f>
        <v>1.0229999999999999</v>
      </c>
    </row>
    <row r="4880" spans="1:11" ht="15" x14ac:dyDescent="0.2">
      <c r="A4880" s="862">
        <v>4816103</v>
      </c>
      <c r="B4880" s="863" t="s">
        <v>2829</v>
      </c>
      <c r="C4880" s="862" t="s">
        <v>4</v>
      </c>
      <c r="D4880" s="802">
        <f t="shared" si="76"/>
        <v>50.73</v>
      </c>
      <c r="G4880" s="872">
        <v>49.59</v>
      </c>
      <c r="J4880" s="840" t="s">
        <v>15822</v>
      </c>
      <c r="K4880" s="848">
        <f>IFERROR(VLOOKUP(J4880,REAJUSTE!A:AA,27,FALSE),"")</f>
        <v>1.0229999999999999</v>
      </c>
    </row>
    <row r="4881" spans="1:11" ht="18" x14ac:dyDescent="0.2">
      <c r="A4881" s="862">
        <v>4815804</v>
      </c>
      <c r="B4881" s="863" t="s">
        <v>9330</v>
      </c>
      <c r="C4881" s="862" t="s">
        <v>587</v>
      </c>
      <c r="D4881" s="802">
        <f t="shared" si="76"/>
        <v>0.61</v>
      </c>
      <c r="G4881" s="872">
        <v>0.6</v>
      </c>
      <c r="J4881" s="840" t="s">
        <v>15822</v>
      </c>
      <c r="K4881" s="848">
        <f>IFERROR(VLOOKUP(J4881,REAJUSTE!A:AA,27,FALSE),"")</f>
        <v>1.0229999999999999</v>
      </c>
    </row>
    <row r="4882" spans="1:11" ht="15" x14ac:dyDescent="0.2">
      <c r="A4882" s="862">
        <v>4816002</v>
      </c>
      <c r="B4882" s="863" t="s">
        <v>2830</v>
      </c>
      <c r="C4882" s="862" t="s">
        <v>61</v>
      </c>
      <c r="D4882" s="802">
        <f t="shared" si="76"/>
        <v>1372.45</v>
      </c>
      <c r="G4882" s="872">
        <v>1341.6</v>
      </c>
      <c r="J4882" s="840" t="s">
        <v>15822</v>
      </c>
      <c r="K4882" s="848">
        <f>IFERROR(VLOOKUP(J4882,REAJUSTE!A:AA,27,FALSE),"")</f>
        <v>1.0229999999999999</v>
      </c>
    </row>
    <row r="4883" spans="1:11" ht="15" x14ac:dyDescent="0.2">
      <c r="A4883" s="862">
        <v>4805765</v>
      </c>
      <c r="B4883" s="863" t="s">
        <v>2831</v>
      </c>
      <c r="C4883" s="862" t="s">
        <v>61</v>
      </c>
      <c r="D4883" s="802">
        <f t="shared" si="76"/>
        <v>188.84</v>
      </c>
      <c r="G4883" s="872">
        <v>184.6</v>
      </c>
      <c r="J4883" s="840" t="s">
        <v>15822</v>
      </c>
      <c r="K4883" s="848">
        <f>IFERROR(VLOOKUP(J4883,REAJUSTE!A:AA,27,FALSE),"")</f>
        <v>1.0229999999999999</v>
      </c>
    </row>
    <row r="4884" spans="1:11" ht="15" x14ac:dyDescent="0.2">
      <c r="A4884" s="862">
        <v>4816000</v>
      </c>
      <c r="B4884" s="863" t="s">
        <v>2832</v>
      </c>
      <c r="C4884" s="862" t="s">
        <v>61</v>
      </c>
      <c r="D4884" s="802">
        <f t="shared" si="76"/>
        <v>465.12</v>
      </c>
      <c r="G4884" s="872">
        <v>454.67</v>
      </c>
      <c r="J4884" s="840" t="s">
        <v>15822</v>
      </c>
      <c r="K4884" s="848">
        <f>IFERROR(VLOOKUP(J4884,REAJUSTE!A:AA,27,FALSE),"")</f>
        <v>1.0229999999999999</v>
      </c>
    </row>
    <row r="4885" spans="1:11" ht="15" x14ac:dyDescent="0.2">
      <c r="A4885" s="862">
        <v>4816001</v>
      </c>
      <c r="B4885" s="863" t="s">
        <v>9331</v>
      </c>
      <c r="C4885" s="862" t="s">
        <v>61</v>
      </c>
      <c r="D4885" s="802">
        <f t="shared" si="76"/>
        <v>779.85</v>
      </c>
      <c r="G4885" s="872">
        <v>762.32</v>
      </c>
      <c r="J4885" s="840" t="s">
        <v>15822</v>
      </c>
      <c r="K4885" s="848">
        <f>IFERROR(VLOOKUP(J4885,REAJUSTE!A:AA,27,FALSE),"")</f>
        <v>1.0229999999999999</v>
      </c>
    </row>
    <row r="4886" spans="1:11" ht="15" x14ac:dyDescent="0.2">
      <c r="A4886" s="862">
        <v>4805749</v>
      </c>
      <c r="B4886" s="863" t="s">
        <v>9332</v>
      </c>
      <c r="C4886" s="862" t="s">
        <v>61</v>
      </c>
      <c r="D4886" s="802">
        <f t="shared" si="76"/>
        <v>73.91</v>
      </c>
      <c r="G4886" s="872">
        <v>72.25</v>
      </c>
      <c r="J4886" s="840" t="s">
        <v>15822</v>
      </c>
      <c r="K4886" s="848">
        <f>IFERROR(VLOOKUP(J4886,REAJUSTE!A:AA,27,FALSE),"")</f>
        <v>1.0229999999999999</v>
      </c>
    </row>
    <row r="4887" spans="1:11" ht="15" x14ac:dyDescent="0.2">
      <c r="A4887" s="862">
        <v>4805751</v>
      </c>
      <c r="B4887" s="863" t="s">
        <v>9333</v>
      </c>
      <c r="C4887" s="862" t="s">
        <v>61</v>
      </c>
      <c r="D4887" s="802">
        <f t="shared" si="76"/>
        <v>55.43</v>
      </c>
      <c r="G4887" s="872">
        <v>54.19</v>
      </c>
      <c r="J4887" s="840" t="s">
        <v>15822</v>
      </c>
      <c r="K4887" s="848">
        <f>IFERROR(VLOOKUP(J4887,REAJUSTE!A:AA,27,FALSE),"")</f>
        <v>1.0229999999999999</v>
      </c>
    </row>
    <row r="4888" spans="1:11" ht="15" x14ac:dyDescent="0.2">
      <c r="A4888" s="862">
        <v>4805752</v>
      </c>
      <c r="B4888" s="863" t="s">
        <v>9334</v>
      </c>
      <c r="C4888" s="862" t="s">
        <v>61</v>
      </c>
      <c r="D4888" s="802">
        <f t="shared" si="76"/>
        <v>66.52</v>
      </c>
      <c r="G4888" s="872">
        <v>65.03</v>
      </c>
      <c r="J4888" s="840" t="s">
        <v>15822</v>
      </c>
      <c r="K4888" s="848">
        <f>IFERROR(VLOOKUP(J4888,REAJUSTE!A:AA,27,FALSE),"")</f>
        <v>1.0229999999999999</v>
      </c>
    </row>
    <row r="4889" spans="1:11" ht="15" x14ac:dyDescent="0.2">
      <c r="A4889" s="862">
        <v>4805753</v>
      </c>
      <c r="B4889" s="863" t="s">
        <v>9335</v>
      </c>
      <c r="C4889" s="862" t="s">
        <v>61</v>
      </c>
      <c r="D4889" s="802">
        <f t="shared" si="76"/>
        <v>77.61</v>
      </c>
      <c r="G4889" s="872">
        <v>75.87</v>
      </c>
      <c r="J4889" s="840" t="s">
        <v>15822</v>
      </c>
      <c r="K4889" s="848">
        <f>IFERROR(VLOOKUP(J4889,REAJUSTE!A:AA,27,FALSE),"")</f>
        <v>1.0229999999999999</v>
      </c>
    </row>
    <row r="4890" spans="1:11" ht="15" x14ac:dyDescent="0.2">
      <c r="A4890" s="862">
        <v>4805750</v>
      </c>
      <c r="B4890" s="863" t="s">
        <v>9336</v>
      </c>
      <c r="C4890" s="862" t="s">
        <v>61</v>
      </c>
      <c r="D4890" s="802">
        <f t="shared" si="76"/>
        <v>44.34</v>
      </c>
      <c r="G4890" s="872">
        <v>43.35</v>
      </c>
      <c r="J4890" s="840" t="s">
        <v>15822</v>
      </c>
      <c r="K4890" s="848">
        <f>IFERROR(VLOOKUP(J4890,REAJUSTE!A:AA,27,FALSE),"")</f>
        <v>1.0229999999999999</v>
      </c>
    </row>
    <row r="4891" spans="1:11" ht="15" x14ac:dyDescent="0.2">
      <c r="A4891" s="862">
        <v>4805767</v>
      </c>
      <c r="B4891" s="863" t="s">
        <v>9337</v>
      </c>
      <c r="C4891" s="862" t="s">
        <v>61</v>
      </c>
      <c r="D4891" s="802">
        <f t="shared" si="76"/>
        <v>76.41</v>
      </c>
      <c r="G4891" s="872">
        <v>74.7</v>
      </c>
      <c r="J4891" s="840" t="s">
        <v>15822</v>
      </c>
      <c r="K4891" s="848">
        <f>IFERROR(VLOOKUP(J4891,REAJUSTE!A:AA,27,FALSE),"")</f>
        <v>1.0229999999999999</v>
      </c>
    </row>
    <row r="4892" spans="1:11" ht="15" x14ac:dyDescent="0.2">
      <c r="A4892" s="862">
        <v>4805769</v>
      </c>
      <c r="B4892" s="863" t="s">
        <v>9338</v>
      </c>
      <c r="C4892" s="862" t="s">
        <v>61</v>
      </c>
      <c r="D4892" s="802">
        <f t="shared" si="76"/>
        <v>90.97</v>
      </c>
      <c r="G4892" s="872">
        <v>88.93</v>
      </c>
      <c r="J4892" s="840" t="s">
        <v>15822</v>
      </c>
      <c r="K4892" s="848">
        <f>IFERROR(VLOOKUP(J4892,REAJUSTE!A:AA,27,FALSE),"")</f>
        <v>1.0229999999999999</v>
      </c>
    </row>
    <row r="4893" spans="1:11" ht="15" x14ac:dyDescent="0.2">
      <c r="A4893" s="862">
        <v>4805770</v>
      </c>
      <c r="B4893" s="863" t="s">
        <v>9339</v>
      </c>
      <c r="C4893" s="862" t="s">
        <v>61</v>
      </c>
      <c r="D4893" s="802">
        <f t="shared" si="76"/>
        <v>105.52</v>
      </c>
      <c r="G4893" s="872">
        <v>103.15</v>
      </c>
      <c r="J4893" s="840" t="s">
        <v>15822</v>
      </c>
      <c r="K4893" s="848">
        <f>IFERROR(VLOOKUP(J4893,REAJUSTE!A:AA,27,FALSE),"")</f>
        <v>1.0229999999999999</v>
      </c>
    </row>
    <row r="4894" spans="1:11" ht="15" x14ac:dyDescent="0.2">
      <c r="A4894" s="862">
        <v>4805760</v>
      </c>
      <c r="B4894" s="863" t="s">
        <v>9340</v>
      </c>
      <c r="C4894" s="862" t="s">
        <v>61</v>
      </c>
      <c r="D4894" s="802">
        <f t="shared" si="76"/>
        <v>61.86</v>
      </c>
      <c r="G4894" s="872">
        <v>60.47</v>
      </c>
      <c r="J4894" s="840" t="s">
        <v>15822</v>
      </c>
      <c r="K4894" s="848">
        <f>IFERROR(VLOOKUP(J4894,REAJUSTE!A:AA,27,FALSE),"")</f>
        <v>1.0229999999999999</v>
      </c>
    </row>
    <row r="4895" spans="1:11" ht="15" x14ac:dyDescent="0.2">
      <c r="A4895" s="862">
        <v>4805757</v>
      </c>
      <c r="B4895" s="863" t="s">
        <v>2833</v>
      </c>
      <c r="C4895" s="862" t="s">
        <v>61</v>
      </c>
      <c r="D4895" s="802">
        <f t="shared" si="76"/>
        <v>6.84</v>
      </c>
      <c r="G4895" s="872">
        <v>6.69</v>
      </c>
      <c r="J4895" s="840" t="s">
        <v>15822</v>
      </c>
      <c r="K4895" s="848">
        <f>IFERROR(VLOOKUP(J4895,REAJUSTE!A:AA,27,FALSE),"")</f>
        <v>1.0229999999999999</v>
      </c>
    </row>
    <row r="4896" spans="1:11" ht="15" x14ac:dyDescent="0.2">
      <c r="A4896" s="862">
        <v>4805762</v>
      </c>
      <c r="B4896" s="863" t="s">
        <v>2834</v>
      </c>
      <c r="C4896" s="862" t="s">
        <v>61</v>
      </c>
      <c r="D4896" s="802">
        <f t="shared" si="76"/>
        <v>8.42</v>
      </c>
      <c r="G4896" s="872">
        <v>8.24</v>
      </c>
      <c r="J4896" s="840" t="s">
        <v>15822</v>
      </c>
      <c r="K4896" s="848">
        <f>IFERROR(VLOOKUP(J4896,REAJUSTE!A:AA,27,FALSE),"")</f>
        <v>1.0229999999999999</v>
      </c>
    </row>
    <row r="4897" spans="1:11" ht="15" x14ac:dyDescent="0.2">
      <c r="A4897" s="862">
        <v>4806395</v>
      </c>
      <c r="B4897" s="863" t="s">
        <v>9341</v>
      </c>
      <c r="C4897" s="862" t="s">
        <v>587</v>
      </c>
      <c r="D4897" s="802">
        <f t="shared" si="76"/>
        <v>6.21</v>
      </c>
      <c r="G4897" s="872">
        <v>6.08</v>
      </c>
      <c r="J4897" s="840" t="s">
        <v>15822</v>
      </c>
      <c r="K4897" s="848">
        <f>IFERROR(VLOOKUP(J4897,REAJUSTE!A:AA,27,FALSE),"")</f>
        <v>1.0229999999999999</v>
      </c>
    </row>
    <row r="4898" spans="1:11" ht="15" x14ac:dyDescent="0.2">
      <c r="A4898" s="862">
        <v>4816003</v>
      </c>
      <c r="B4898" s="863" t="s">
        <v>2835</v>
      </c>
      <c r="C4898" s="862" t="s">
        <v>4</v>
      </c>
      <c r="D4898" s="802">
        <f t="shared" si="76"/>
        <v>43.7</v>
      </c>
      <c r="G4898" s="872">
        <v>42.72</v>
      </c>
      <c r="J4898" s="840" t="s">
        <v>15822</v>
      </c>
      <c r="K4898" s="848">
        <f>IFERROR(VLOOKUP(J4898,REAJUSTE!A:AA,27,FALSE),"")</f>
        <v>1.0229999999999999</v>
      </c>
    </row>
    <row r="4899" spans="1:11" ht="15" x14ac:dyDescent="0.2">
      <c r="A4899" s="862">
        <v>4816017</v>
      </c>
      <c r="B4899" s="863" t="s">
        <v>9342</v>
      </c>
      <c r="C4899" s="862" t="s">
        <v>61</v>
      </c>
      <c r="D4899" s="802">
        <f t="shared" si="76"/>
        <v>21.87</v>
      </c>
      <c r="G4899" s="872">
        <v>21.38</v>
      </c>
      <c r="J4899" s="840" t="s">
        <v>15822</v>
      </c>
      <c r="K4899" s="848">
        <f>IFERROR(VLOOKUP(J4899,REAJUSTE!A:AA,27,FALSE),"")</f>
        <v>1.0229999999999999</v>
      </c>
    </row>
    <row r="4900" spans="1:11" ht="15" x14ac:dyDescent="0.2">
      <c r="A4900" s="862">
        <v>4816023</v>
      </c>
      <c r="B4900" s="863" t="s">
        <v>9343</v>
      </c>
      <c r="C4900" s="862" t="s">
        <v>57</v>
      </c>
      <c r="D4900" s="802">
        <f t="shared" si="76"/>
        <v>247.61</v>
      </c>
      <c r="G4900" s="872">
        <v>242.05</v>
      </c>
      <c r="J4900" s="840" t="s">
        <v>15822</v>
      </c>
      <c r="K4900" s="848">
        <f>IFERROR(VLOOKUP(J4900,REAJUSTE!A:AA,27,FALSE),"")</f>
        <v>1.0229999999999999</v>
      </c>
    </row>
    <row r="4901" spans="1:11" ht="15" x14ac:dyDescent="0.2">
      <c r="A4901" s="862">
        <v>4816025</v>
      </c>
      <c r="B4901" s="863" t="s">
        <v>9344</v>
      </c>
      <c r="C4901" s="862" t="s">
        <v>57</v>
      </c>
      <c r="D4901" s="802">
        <f t="shared" si="76"/>
        <v>458.76</v>
      </c>
      <c r="G4901" s="872">
        <v>448.45</v>
      </c>
      <c r="J4901" s="840" t="s">
        <v>15822</v>
      </c>
      <c r="K4901" s="848">
        <f>IFERROR(VLOOKUP(J4901,REAJUSTE!A:AA,27,FALSE),"")</f>
        <v>1.0229999999999999</v>
      </c>
    </row>
    <row r="4902" spans="1:11" ht="15" x14ac:dyDescent="0.2">
      <c r="A4902" s="862">
        <v>4816024</v>
      </c>
      <c r="B4902" s="863" t="s">
        <v>9345</v>
      </c>
      <c r="C4902" s="862" t="s">
        <v>57</v>
      </c>
      <c r="D4902" s="802">
        <f t="shared" si="76"/>
        <v>315.63</v>
      </c>
      <c r="G4902" s="872">
        <v>308.54000000000002</v>
      </c>
      <c r="J4902" s="840" t="s">
        <v>15822</v>
      </c>
      <c r="K4902" s="848">
        <f>IFERROR(VLOOKUP(J4902,REAJUSTE!A:AA,27,FALSE),"")</f>
        <v>1.0229999999999999</v>
      </c>
    </row>
    <row r="4903" spans="1:11" ht="15" x14ac:dyDescent="0.2">
      <c r="A4903" s="862">
        <v>4816005</v>
      </c>
      <c r="B4903" s="863" t="s">
        <v>2836</v>
      </c>
      <c r="C4903" s="862" t="s">
        <v>61</v>
      </c>
      <c r="D4903" s="802">
        <f t="shared" si="76"/>
        <v>86.39</v>
      </c>
      <c r="G4903" s="872">
        <v>84.45</v>
      </c>
      <c r="J4903" s="840" t="s">
        <v>15822</v>
      </c>
      <c r="K4903" s="848">
        <f>IFERROR(VLOOKUP(J4903,REAJUSTE!A:AA,27,FALSE),"")</f>
        <v>1.0229999999999999</v>
      </c>
    </row>
    <row r="4904" spans="1:11" ht="15" x14ac:dyDescent="0.2">
      <c r="A4904" s="862">
        <v>4800400</v>
      </c>
      <c r="B4904" s="863" t="s">
        <v>9346</v>
      </c>
      <c r="C4904" s="862" t="s">
        <v>2029</v>
      </c>
      <c r="D4904" s="802">
        <f t="shared" si="76"/>
        <v>5.15</v>
      </c>
      <c r="G4904" s="872">
        <v>5.04</v>
      </c>
      <c r="J4904" s="840" t="s">
        <v>15822</v>
      </c>
      <c r="K4904" s="848">
        <f>IFERROR(VLOOKUP(J4904,REAJUSTE!A:AA,27,FALSE),"")</f>
        <v>1.0229999999999999</v>
      </c>
    </row>
    <row r="4905" spans="1:11" ht="15" x14ac:dyDescent="0.2">
      <c r="A4905" s="862">
        <v>4816016</v>
      </c>
      <c r="B4905" s="863" t="s">
        <v>2838</v>
      </c>
      <c r="C4905" s="862" t="s">
        <v>61</v>
      </c>
      <c r="D4905" s="802">
        <f t="shared" si="76"/>
        <v>41.94</v>
      </c>
      <c r="G4905" s="872">
        <v>41</v>
      </c>
      <c r="J4905" s="840" t="s">
        <v>15822</v>
      </c>
      <c r="K4905" s="848">
        <f>IFERROR(VLOOKUP(J4905,REAJUSTE!A:AA,27,FALSE),"")</f>
        <v>1.0229999999999999</v>
      </c>
    </row>
    <row r="4906" spans="1:11" ht="15" x14ac:dyDescent="0.2">
      <c r="A4906" s="862">
        <v>4800412</v>
      </c>
      <c r="B4906" s="863" t="s">
        <v>9347</v>
      </c>
      <c r="C4906" s="862" t="s">
        <v>2029</v>
      </c>
      <c r="D4906" s="802">
        <f t="shared" si="76"/>
        <v>4.43</v>
      </c>
      <c r="G4906" s="872">
        <v>4.34</v>
      </c>
      <c r="J4906" s="840" t="s">
        <v>15822</v>
      </c>
      <c r="K4906" s="848">
        <f>IFERROR(VLOOKUP(J4906,REAJUSTE!A:AA,27,FALSE),"")</f>
        <v>1.0229999999999999</v>
      </c>
    </row>
    <row r="4907" spans="1:11" ht="15" x14ac:dyDescent="0.2">
      <c r="A4907" s="862">
        <v>4815671</v>
      </c>
      <c r="B4907" s="863" t="s">
        <v>2859</v>
      </c>
      <c r="C4907" s="862" t="s">
        <v>61</v>
      </c>
      <c r="D4907" s="802">
        <f t="shared" si="76"/>
        <v>16.989999999999998</v>
      </c>
      <c r="G4907" s="872">
        <v>16.61</v>
      </c>
      <c r="J4907" s="840" t="s">
        <v>15822</v>
      </c>
      <c r="K4907" s="848">
        <f>IFERROR(VLOOKUP(J4907,REAJUSTE!A:AA,27,FALSE),"")</f>
        <v>1.0229999999999999</v>
      </c>
    </row>
    <row r="4908" spans="1:11" ht="15" x14ac:dyDescent="0.2">
      <c r="A4908" s="862">
        <v>4815803</v>
      </c>
      <c r="B4908" s="863" t="s">
        <v>9348</v>
      </c>
      <c r="C4908" s="862" t="s">
        <v>4</v>
      </c>
      <c r="D4908" s="802">
        <f t="shared" si="76"/>
        <v>8.16</v>
      </c>
      <c r="G4908" s="872">
        <v>7.98</v>
      </c>
      <c r="J4908" s="840" t="s">
        <v>15822</v>
      </c>
      <c r="K4908" s="848">
        <f>IFERROR(VLOOKUP(J4908,REAJUSTE!A:AA,27,FALSE),"")</f>
        <v>1.0229999999999999</v>
      </c>
    </row>
    <row r="4909" spans="1:11" ht="15" x14ac:dyDescent="0.2">
      <c r="A4909" s="862">
        <v>4816011</v>
      </c>
      <c r="B4909" s="863" t="s">
        <v>9349</v>
      </c>
      <c r="C4909" s="862" t="s">
        <v>61</v>
      </c>
      <c r="D4909" s="802">
        <f t="shared" si="76"/>
        <v>1626.61</v>
      </c>
      <c r="G4909" s="872">
        <v>1590.04</v>
      </c>
      <c r="J4909" s="840" t="s">
        <v>15822</v>
      </c>
      <c r="K4909" s="848">
        <f>IFERROR(VLOOKUP(J4909,REAJUSTE!A:AA,27,FALSE),"")</f>
        <v>1.0229999999999999</v>
      </c>
    </row>
    <row r="4910" spans="1:11" ht="15" x14ac:dyDescent="0.2">
      <c r="A4910" s="862">
        <v>4816014</v>
      </c>
      <c r="B4910" s="863" t="s">
        <v>2839</v>
      </c>
      <c r="C4910" s="862" t="s">
        <v>61</v>
      </c>
      <c r="D4910" s="802">
        <f t="shared" si="76"/>
        <v>50.14</v>
      </c>
      <c r="G4910" s="872">
        <v>49.02</v>
      </c>
      <c r="J4910" s="840" t="s">
        <v>15822</v>
      </c>
      <c r="K4910" s="848">
        <f>IFERROR(VLOOKUP(J4910,REAJUSTE!A:AA,27,FALSE),"")</f>
        <v>1.0229999999999999</v>
      </c>
    </row>
    <row r="4911" spans="1:11" ht="15" x14ac:dyDescent="0.2">
      <c r="A4911" s="862">
        <v>4816010</v>
      </c>
      <c r="B4911" s="863" t="s">
        <v>9350</v>
      </c>
      <c r="C4911" s="862" t="s">
        <v>61</v>
      </c>
      <c r="D4911" s="802">
        <f t="shared" si="76"/>
        <v>37.1</v>
      </c>
      <c r="G4911" s="872">
        <v>36.270000000000003</v>
      </c>
      <c r="J4911" s="840" t="s">
        <v>15822</v>
      </c>
      <c r="K4911" s="848">
        <f>IFERROR(VLOOKUP(J4911,REAJUSTE!A:AA,27,FALSE),"")</f>
        <v>1.0229999999999999</v>
      </c>
    </row>
    <row r="4912" spans="1:11" ht="15" x14ac:dyDescent="0.2">
      <c r="A4912" s="862">
        <v>4816015</v>
      </c>
      <c r="B4912" s="863" t="s">
        <v>9351</v>
      </c>
      <c r="C4912" s="862" t="s">
        <v>61</v>
      </c>
      <c r="D4912" s="802">
        <f t="shared" si="76"/>
        <v>21.39</v>
      </c>
      <c r="G4912" s="872">
        <v>20.91</v>
      </c>
      <c r="J4912" s="840" t="s">
        <v>15822</v>
      </c>
      <c r="K4912" s="848">
        <f>IFERROR(VLOOKUP(J4912,REAJUSTE!A:AA,27,FALSE),"")</f>
        <v>1.0229999999999999</v>
      </c>
    </row>
    <row r="4913" spans="1:11" ht="15" x14ac:dyDescent="0.2">
      <c r="A4913" s="862">
        <v>4816119</v>
      </c>
      <c r="B4913" s="863" t="s">
        <v>2840</v>
      </c>
      <c r="C4913" s="862" t="s">
        <v>61</v>
      </c>
      <c r="D4913" s="802">
        <f t="shared" si="76"/>
        <v>36.82</v>
      </c>
      <c r="G4913" s="872">
        <v>36</v>
      </c>
      <c r="J4913" s="840" t="s">
        <v>15822</v>
      </c>
      <c r="K4913" s="848">
        <f>IFERROR(VLOOKUP(J4913,REAJUSTE!A:AA,27,FALSE),"")</f>
        <v>1.0229999999999999</v>
      </c>
    </row>
    <row r="4914" spans="1:11" ht="15" x14ac:dyDescent="0.2">
      <c r="A4914" s="862">
        <v>4816004</v>
      </c>
      <c r="B4914" s="863" t="s">
        <v>9352</v>
      </c>
      <c r="C4914" s="862" t="s">
        <v>4</v>
      </c>
      <c r="D4914" s="802">
        <f t="shared" si="76"/>
        <v>55.07</v>
      </c>
      <c r="G4914" s="872">
        <v>53.84</v>
      </c>
      <c r="J4914" s="840" t="s">
        <v>15822</v>
      </c>
      <c r="K4914" s="848">
        <f>IFERROR(VLOOKUP(J4914,REAJUSTE!A:AA,27,FALSE),"")</f>
        <v>1.0229999999999999</v>
      </c>
    </row>
    <row r="4915" spans="1:11" ht="18" x14ac:dyDescent="0.2">
      <c r="A4915" s="862">
        <v>4915652</v>
      </c>
      <c r="B4915" s="863" t="s">
        <v>9353</v>
      </c>
      <c r="C4915" s="862" t="s">
        <v>587</v>
      </c>
      <c r="D4915" s="802">
        <f t="shared" si="76"/>
        <v>8.17</v>
      </c>
      <c r="G4915" s="872">
        <v>7.99</v>
      </c>
      <c r="J4915" s="840" t="s">
        <v>15822</v>
      </c>
      <c r="K4915" s="848">
        <f>IFERROR(VLOOKUP(J4915,REAJUSTE!A:AA,27,FALSE),"")</f>
        <v>1.0229999999999999</v>
      </c>
    </row>
    <row r="4916" spans="1:11" ht="18" x14ac:dyDescent="0.2">
      <c r="A4916" s="862">
        <v>4915651</v>
      </c>
      <c r="B4916" s="863" t="s">
        <v>9354</v>
      </c>
      <c r="C4916" s="862" t="s">
        <v>587</v>
      </c>
      <c r="D4916" s="802">
        <f t="shared" si="76"/>
        <v>9.51</v>
      </c>
      <c r="G4916" s="872">
        <v>9.3000000000000007</v>
      </c>
      <c r="J4916" s="840" t="s">
        <v>15822</v>
      </c>
      <c r="K4916" s="848">
        <f>IFERROR(VLOOKUP(J4916,REAJUSTE!A:AA,27,FALSE),"")</f>
        <v>1.0229999999999999</v>
      </c>
    </row>
    <row r="4917" spans="1:11" ht="15" x14ac:dyDescent="0.2">
      <c r="A4917" s="862">
        <v>4915723</v>
      </c>
      <c r="B4917" s="863" t="s">
        <v>9355</v>
      </c>
      <c r="C4917" s="862" t="s">
        <v>2029</v>
      </c>
      <c r="D4917" s="802">
        <f t="shared" si="76"/>
        <v>3.16</v>
      </c>
      <c r="G4917" s="872">
        <v>3.09</v>
      </c>
      <c r="J4917" s="840" t="s">
        <v>15822</v>
      </c>
      <c r="K4917" s="848">
        <f>IFERROR(VLOOKUP(J4917,REAJUSTE!A:AA,27,FALSE),"")</f>
        <v>1.0229999999999999</v>
      </c>
    </row>
    <row r="4918" spans="1:11" ht="15" x14ac:dyDescent="0.2">
      <c r="A4918" s="862">
        <v>4915724</v>
      </c>
      <c r="B4918" s="863" t="s">
        <v>9356</v>
      </c>
      <c r="C4918" s="862" t="s">
        <v>2029</v>
      </c>
      <c r="D4918" s="802">
        <f t="shared" si="76"/>
        <v>1.93</v>
      </c>
      <c r="G4918" s="872">
        <v>1.89</v>
      </c>
      <c r="J4918" s="840" t="s">
        <v>15822</v>
      </c>
      <c r="K4918" s="848">
        <f>IFERROR(VLOOKUP(J4918,REAJUSTE!A:AA,27,FALSE),"")</f>
        <v>1.0229999999999999</v>
      </c>
    </row>
    <row r="4919" spans="1:11" ht="15" x14ac:dyDescent="0.2">
      <c r="A4919" s="862">
        <v>4915637</v>
      </c>
      <c r="B4919" s="863" t="s">
        <v>9357</v>
      </c>
      <c r="C4919" s="862" t="s">
        <v>2029</v>
      </c>
      <c r="D4919" s="802">
        <f t="shared" si="76"/>
        <v>0.99</v>
      </c>
      <c r="G4919" s="872">
        <v>0.97</v>
      </c>
      <c r="J4919" s="840" t="s">
        <v>15822</v>
      </c>
      <c r="K4919" s="848">
        <f>IFERROR(VLOOKUP(J4919,REAJUSTE!A:AA,27,FALSE),"")</f>
        <v>1.0229999999999999</v>
      </c>
    </row>
    <row r="4920" spans="1:11" ht="15" x14ac:dyDescent="0.2">
      <c r="A4920" s="862">
        <v>4915779</v>
      </c>
      <c r="B4920" s="863" t="s">
        <v>9358</v>
      </c>
      <c r="C4920" s="862" t="s">
        <v>2029</v>
      </c>
      <c r="D4920" s="802">
        <f t="shared" si="76"/>
        <v>0.65</v>
      </c>
      <c r="G4920" s="872">
        <v>0.64</v>
      </c>
      <c r="J4920" s="840" t="s">
        <v>15822</v>
      </c>
      <c r="K4920" s="848">
        <f>IFERROR(VLOOKUP(J4920,REAJUSTE!A:AA,27,FALSE),"")</f>
        <v>1.0229999999999999</v>
      </c>
    </row>
    <row r="4921" spans="1:11" ht="15" x14ac:dyDescent="0.2">
      <c r="A4921" s="862">
        <v>4915638</v>
      </c>
      <c r="B4921" s="863" t="s">
        <v>9359</v>
      </c>
      <c r="C4921" s="862" t="s">
        <v>2029</v>
      </c>
      <c r="D4921" s="802">
        <f t="shared" si="76"/>
        <v>0.78</v>
      </c>
      <c r="G4921" s="872">
        <v>0.77</v>
      </c>
      <c r="J4921" s="840" t="s">
        <v>15822</v>
      </c>
      <c r="K4921" s="848">
        <f>IFERROR(VLOOKUP(J4921,REAJUSTE!A:AA,27,FALSE),"")</f>
        <v>1.0229999999999999</v>
      </c>
    </row>
    <row r="4922" spans="1:11" ht="15" x14ac:dyDescent="0.2">
      <c r="A4922" s="862">
        <v>4915636</v>
      </c>
      <c r="B4922" s="863" t="s">
        <v>9360</v>
      </c>
      <c r="C4922" s="862" t="s">
        <v>2029</v>
      </c>
      <c r="D4922" s="802">
        <f t="shared" si="76"/>
        <v>1.1000000000000001</v>
      </c>
      <c r="G4922" s="872">
        <v>1.08</v>
      </c>
      <c r="J4922" s="840" t="s">
        <v>15822</v>
      </c>
      <c r="K4922" s="848">
        <f>IFERROR(VLOOKUP(J4922,REAJUSTE!A:AA,27,FALSE),"")</f>
        <v>1.0229999999999999</v>
      </c>
    </row>
    <row r="4923" spans="1:11" ht="15" x14ac:dyDescent="0.2">
      <c r="A4923" s="862">
        <v>4915744</v>
      </c>
      <c r="B4923" s="863" t="s">
        <v>2841</v>
      </c>
      <c r="C4923" s="862" t="s">
        <v>2029</v>
      </c>
      <c r="D4923" s="802">
        <f t="shared" si="76"/>
        <v>0.73</v>
      </c>
      <c r="G4923" s="872">
        <v>0.72</v>
      </c>
      <c r="J4923" s="840" t="s">
        <v>15822</v>
      </c>
      <c r="K4923" s="848">
        <f>IFERROR(VLOOKUP(J4923,REAJUSTE!A:AA,27,FALSE),"")</f>
        <v>1.0229999999999999</v>
      </c>
    </row>
    <row r="4924" spans="1:11" ht="15" x14ac:dyDescent="0.2">
      <c r="A4924" s="862">
        <v>4915700</v>
      </c>
      <c r="B4924" s="863" t="s">
        <v>9361</v>
      </c>
      <c r="C4924" s="862" t="s">
        <v>2029</v>
      </c>
      <c r="D4924" s="802">
        <f t="shared" si="76"/>
        <v>1.17</v>
      </c>
      <c r="G4924" s="872">
        <v>1.1499999999999999</v>
      </c>
      <c r="J4924" s="840" t="s">
        <v>15822</v>
      </c>
      <c r="K4924" s="848">
        <f>IFERROR(VLOOKUP(J4924,REAJUSTE!A:AA,27,FALSE),"")</f>
        <v>1.0229999999999999</v>
      </c>
    </row>
    <row r="4925" spans="1:11" ht="15" x14ac:dyDescent="0.2">
      <c r="A4925" s="862">
        <v>4915590</v>
      </c>
      <c r="B4925" s="863" t="s">
        <v>9362</v>
      </c>
      <c r="C4925" s="862" t="s">
        <v>2029</v>
      </c>
      <c r="D4925" s="802">
        <f t="shared" si="76"/>
        <v>0.79</v>
      </c>
      <c r="G4925" s="872">
        <v>0.78</v>
      </c>
      <c r="J4925" s="840" t="s">
        <v>15822</v>
      </c>
      <c r="K4925" s="848">
        <f>IFERROR(VLOOKUP(J4925,REAJUSTE!A:AA,27,FALSE),"")</f>
        <v>1.0229999999999999</v>
      </c>
    </row>
    <row r="4926" spans="1:11" ht="15" x14ac:dyDescent="0.2">
      <c r="A4926" s="862">
        <v>4915591</v>
      </c>
      <c r="B4926" s="863" t="s">
        <v>9363</v>
      </c>
      <c r="C4926" s="862" t="s">
        <v>2029</v>
      </c>
      <c r="D4926" s="802">
        <f t="shared" si="76"/>
        <v>0.94</v>
      </c>
      <c r="G4926" s="872">
        <v>0.92</v>
      </c>
      <c r="J4926" s="840" t="s">
        <v>15822</v>
      </c>
      <c r="K4926" s="848">
        <f>IFERROR(VLOOKUP(J4926,REAJUSTE!A:AA,27,FALSE),"")</f>
        <v>1.0229999999999999</v>
      </c>
    </row>
    <row r="4927" spans="1:11" ht="15" x14ac:dyDescent="0.2">
      <c r="A4927" s="862">
        <v>4915701</v>
      </c>
      <c r="B4927" s="863" t="s">
        <v>2842</v>
      </c>
      <c r="C4927" s="862" t="s">
        <v>2029</v>
      </c>
      <c r="D4927" s="802">
        <f t="shared" si="76"/>
        <v>1.26</v>
      </c>
      <c r="G4927" s="872">
        <v>1.24</v>
      </c>
      <c r="J4927" s="840" t="s">
        <v>15822</v>
      </c>
      <c r="K4927" s="848">
        <f>IFERROR(VLOOKUP(J4927,REAJUSTE!A:AA,27,FALSE),"")</f>
        <v>1.0229999999999999</v>
      </c>
    </row>
    <row r="4928" spans="1:11" ht="15" x14ac:dyDescent="0.2">
      <c r="A4928" s="862">
        <v>4915703</v>
      </c>
      <c r="B4928" s="863" t="s">
        <v>2843</v>
      </c>
      <c r="C4928" s="862" t="s">
        <v>61</v>
      </c>
      <c r="D4928" s="802">
        <f t="shared" si="76"/>
        <v>105.97</v>
      </c>
      <c r="G4928" s="872">
        <v>103.59</v>
      </c>
      <c r="J4928" s="840" t="s">
        <v>15822</v>
      </c>
      <c r="K4928" s="848">
        <f>IFERROR(VLOOKUP(J4928,REAJUSTE!A:AA,27,FALSE),"")</f>
        <v>1.0229999999999999</v>
      </c>
    </row>
    <row r="4929" spans="1:11" ht="15" x14ac:dyDescent="0.2">
      <c r="A4929" s="862">
        <v>4915705</v>
      </c>
      <c r="B4929" s="863" t="s">
        <v>15522</v>
      </c>
      <c r="C4929" s="862" t="s">
        <v>61</v>
      </c>
      <c r="D4929" s="802">
        <f t="shared" si="76"/>
        <v>124.38</v>
      </c>
      <c r="G4929" s="872">
        <v>121.59</v>
      </c>
      <c r="J4929" s="840" t="s">
        <v>15822</v>
      </c>
      <c r="K4929" s="848">
        <f>IFERROR(VLOOKUP(J4929,REAJUSTE!A:AA,27,FALSE),"")</f>
        <v>1.0229999999999999</v>
      </c>
    </row>
    <row r="4930" spans="1:11" ht="15" x14ac:dyDescent="0.2">
      <c r="A4930" s="862">
        <v>4915743</v>
      </c>
      <c r="B4930" s="863" t="s">
        <v>2844</v>
      </c>
      <c r="C4930" s="862" t="s">
        <v>2029</v>
      </c>
      <c r="D4930" s="802">
        <f t="shared" si="76"/>
        <v>0.08</v>
      </c>
      <c r="G4930" s="872">
        <v>0.08</v>
      </c>
      <c r="J4930" s="840" t="s">
        <v>15822</v>
      </c>
      <c r="K4930" s="848">
        <f>IFERROR(VLOOKUP(J4930,REAJUSTE!A:AA,27,FALSE),"")</f>
        <v>1.0229999999999999</v>
      </c>
    </row>
    <row r="4931" spans="1:11" ht="15" x14ac:dyDescent="0.2">
      <c r="A4931" s="862">
        <v>4915768</v>
      </c>
      <c r="B4931" s="863" t="s">
        <v>5705</v>
      </c>
      <c r="C4931" s="862" t="s">
        <v>61</v>
      </c>
      <c r="D4931" s="802">
        <f t="shared" si="76"/>
        <v>15.11</v>
      </c>
      <c r="G4931" s="872">
        <v>14.78</v>
      </c>
      <c r="J4931" s="840" t="s">
        <v>15822</v>
      </c>
      <c r="K4931" s="848">
        <f>IFERROR(VLOOKUP(J4931,REAJUSTE!A:AA,27,FALSE),"")</f>
        <v>1.0229999999999999</v>
      </c>
    </row>
    <row r="4932" spans="1:11" ht="15" x14ac:dyDescent="0.2">
      <c r="A4932" s="862">
        <v>4915713</v>
      </c>
      <c r="B4932" s="863" t="s">
        <v>2845</v>
      </c>
      <c r="C4932" s="862" t="s">
        <v>61</v>
      </c>
      <c r="D4932" s="802">
        <f t="shared" si="76"/>
        <v>64.989999999999995</v>
      </c>
      <c r="G4932" s="872">
        <v>63.53</v>
      </c>
      <c r="J4932" s="840" t="s">
        <v>15822</v>
      </c>
      <c r="K4932" s="848">
        <f>IFERROR(VLOOKUP(J4932,REAJUSTE!A:AA,27,FALSE),"")</f>
        <v>1.0229999999999999</v>
      </c>
    </row>
    <row r="4933" spans="1:11" ht="15" x14ac:dyDescent="0.2">
      <c r="A4933" s="862">
        <v>4915655</v>
      </c>
      <c r="B4933" s="863" t="s">
        <v>15523</v>
      </c>
      <c r="C4933" s="862" t="s">
        <v>61</v>
      </c>
      <c r="D4933" s="802">
        <f t="shared" si="76"/>
        <v>88.45</v>
      </c>
      <c r="G4933" s="872">
        <v>86.47</v>
      </c>
      <c r="J4933" s="840" t="s">
        <v>15822</v>
      </c>
      <c r="K4933" s="848">
        <f>IFERROR(VLOOKUP(J4933,REAJUSTE!A:AA,27,FALSE),"")</f>
        <v>1.0229999999999999</v>
      </c>
    </row>
    <row r="4934" spans="1:11" ht="15" x14ac:dyDescent="0.2">
      <c r="A4934" s="862">
        <v>4915656</v>
      </c>
      <c r="B4934" s="863" t="s">
        <v>15524</v>
      </c>
      <c r="C4934" s="862" t="s">
        <v>61</v>
      </c>
      <c r="D4934" s="802">
        <f t="shared" si="76"/>
        <v>69.53</v>
      </c>
      <c r="G4934" s="872">
        <v>67.97</v>
      </c>
      <c r="J4934" s="840" t="s">
        <v>15822</v>
      </c>
      <c r="K4934" s="848">
        <f>IFERROR(VLOOKUP(J4934,REAJUSTE!A:AA,27,FALSE),"")</f>
        <v>1.0229999999999999</v>
      </c>
    </row>
    <row r="4935" spans="1:11" ht="15" x14ac:dyDescent="0.2">
      <c r="A4935" s="862">
        <v>4915657</v>
      </c>
      <c r="B4935" s="863" t="s">
        <v>15525</v>
      </c>
      <c r="C4935" s="862" t="s">
        <v>61</v>
      </c>
      <c r="D4935" s="802">
        <f t="shared" si="76"/>
        <v>58.2</v>
      </c>
      <c r="G4935" s="872">
        <v>56.9</v>
      </c>
      <c r="J4935" s="840" t="s">
        <v>15822</v>
      </c>
      <c r="K4935" s="848">
        <f>IFERROR(VLOOKUP(J4935,REAJUSTE!A:AA,27,FALSE),"")</f>
        <v>1.0229999999999999</v>
      </c>
    </row>
    <row r="4936" spans="1:11" ht="15" x14ac:dyDescent="0.2">
      <c r="A4936" s="862">
        <v>4915658</v>
      </c>
      <c r="B4936" s="863" t="s">
        <v>15526</v>
      </c>
      <c r="C4936" s="862" t="s">
        <v>61</v>
      </c>
      <c r="D4936" s="802">
        <f t="shared" si="76"/>
        <v>50.82</v>
      </c>
      <c r="G4936" s="872">
        <v>49.68</v>
      </c>
      <c r="J4936" s="840" t="s">
        <v>15822</v>
      </c>
      <c r="K4936" s="848">
        <f>IFERROR(VLOOKUP(J4936,REAJUSTE!A:AA,27,FALSE),"")</f>
        <v>1.0229999999999999</v>
      </c>
    </row>
    <row r="4937" spans="1:11" ht="15" x14ac:dyDescent="0.2">
      <c r="A4937" s="862">
        <v>4915659</v>
      </c>
      <c r="B4937" s="863" t="s">
        <v>15527</v>
      </c>
      <c r="C4937" s="862" t="s">
        <v>61</v>
      </c>
      <c r="D4937" s="802">
        <f t="shared" si="76"/>
        <v>45.66</v>
      </c>
      <c r="G4937" s="872">
        <v>44.64</v>
      </c>
      <c r="J4937" s="840" t="s">
        <v>15822</v>
      </c>
      <c r="K4937" s="848">
        <f>IFERROR(VLOOKUP(J4937,REAJUSTE!A:AA,27,FALSE),"")</f>
        <v>1.0229999999999999</v>
      </c>
    </row>
    <row r="4938" spans="1:11" ht="15" x14ac:dyDescent="0.2">
      <c r="A4938" s="862">
        <v>4915660</v>
      </c>
      <c r="B4938" s="863" t="s">
        <v>15528</v>
      </c>
      <c r="C4938" s="862" t="s">
        <v>61</v>
      </c>
      <c r="D4938" s="802">
        <f t="shared" si="76"/>
        <v>42</v>
      </c>
      <c r="G4938" s="872">
        <v>41.06</v>
      </c>
      <c r="J4938" s="840" t="s">
        <v>15822</v>
      </c>
      <c r="K4938" s="848">
        <f>IFERROR(VLOOKUP(J4938,REAJUSTE!A:AA,27,FALSE),"")</f>
        <v>1.0229999999999999</v>
      </c>
    </row>
    <row r="4939" spans="1:11" ht="15" x14ac:dyDescent="0.2">
      <c r="A4939" s="862">
        <v>4915661</v>
      </c>
      <c r="B4939" s="863" t="s">
        <v>15529</v>
      </c>
      <c r="C4939" s="862" t="s">
        <v>61</v>
      </c>
      <c r="D4939" s="802">
        <f t="shared" ref="D4939:D5002" si="77">TRUNC(G4939*K4939,2)</f>
        <v>115.48</v>
      </c>
      <c r="G4939" s="872">
        <v>112.89</v>
      </c>
      <c r="J4939" s="840" t="s">
        <v>15822</v>
      </c>
      <c r="K4939" s="848">
        <f>IFERROR(VLOOKUP(J4939,REAJUSTE!A:AA,27,FALSE),"")</f>
        <v>1.0229999999999999</v>
      </c>
    </row>
    <row r="4940" spans="1:11" ht="15" x14ac:dyDescent="0.2">
      <c r="A4940" s="862">
        <v>4915662</v>
      </c>
      <c r="B4940" s="863" t="s">
        <v>15530</v>
      </c>
      <c r="C4940" s="862" t="s">
        <v>61</v>
      </c>
      <c r="D4940" s="802">
        <f t="shared" si="77"/>
        <v>91.36</v>
      </c>
      <c r="G4940" s="872">
        <v>89.31</v>
      </c>
      <c r="J4940" s="840" t="s">
        <v>15822</v>
      </c>
      <c r="K4940" s="848">
        <f>IFERROR(VLOOKUP(J4940,REAJUSTE!A:AA,27,FALSE),"")</f>
        <v>1.0229999999999999</v>
      </c>
    </row>
    <row r="4941" spans="1:11" ht="15" x14ac:dyDescent="0.2">
      <c r="A4941" s="862">
        <v>4915663</v>
      </c>
      <c r="B4941" s="863" t="s">
        <v>15531</v>
      </c>
      <c r="C4941" s="862" t="s">
        <v>61</v>
      </c>
      <c r="D4941" s="802">
        <f t="shared" si="77"/>
        <v>75.72</v>
      </c>
      <c r="G4941" s="872">
        <v>74.02</v>
      </c>
      <c r="J4941" s="840" t="s">
        <v>15822</v>
      </c>
      <c r="K4941" s="848">
        <f>IFERROR(VLOOKUP(J4941,REAJUSTE!A:AA,27,FALSE),"")</f>
        <v>1.0229999999999999</v>
      </c>
    </row>
    <row r="4942" spans="1:11" ht="15" x14ac:dyDescent="0.2">
      <c r="A4942" s="862">
        <v>4915664</v>
      </c>
      <c r="B4942" s="863" t="s">
        <v>15532</v>
      </c>
      <c r="C4942" s="862" t="s">
        <v>61</v>
      </c>
      <c r="D4942" s="802">
        <f t="shared" si="77"/>
        <v>66.64</v>
      </c>
      <c r="G4942" s="872">
        <v>65.150000000000006</v>
      </c>
      <c r="J4942" s="840" t="s">
        <v>15822</v>
      </c>
      <c r="K4942" s="848">
        <f>IFERROR(VLOOKUP(J4942,REAJUSTE!A:AA,27,FALSE),"")</f>
        <v>1.0229999999999999</v>
      </c>
    </row>
    <row r="4943" spans="1:11" ht="15" x14ac:dyDescent="0.2">
      <c r="A4943" s="862">
        <v>4915665</v>
      </c>
      <c r="B4943" s="863" t="s">
        <v>15533</v>
      </c>
      <c r="C4943" s="862" t="s">
        <v>61</v>
      </c>
      <c r="D4943" s="802">
        <f t="shared" si="77"/>
        <v>60.42</v>
      </c>
      <c r="G4943" s="872">
        <v>59.07</v>
      </c>
      <c r="J4943" s="840" t="s">
        <v>15822</v>
      </c>
      <c r="K4943" s="848">
        <f>IFERROR(VLOOKUP(J4943,REAJUSTE!A:AA,27,FALSE),"")</f>
        <v>1.0229999999999999</v>
      </c>
    </row>
    <row r="4944" spans="1:11" ht="15" x14ac:dyDescent="0.2">
      <c r="A4944" s="862">
        <v>4915666</v>
      </c>
      <c r="B4944" s="863" t="s">
        <v>15534</v>
      </c>
      <c r="C4944" s="862" t="s">
        <v>61</v>
      </c>
      <c r="D4944" s="802">
        <f t="shared" si="77"/>
        <v>55.95</v>
      </c>
      <c r="G4944" s="872">
        <v>54.7</v>
      </c>
      <c r="J4944" s="840" t="s">
        <v>15822</v>
      </c>
      <c r="K4944" s="848">
        <f>IFERROR(VLOOKUP(J4944,REAJUSTE!A:AA,27,FALSE),"")</f>
        <v>1.0229999999999999</v>
      </c>
    </row>
    <row r="4945" spans="1:11" ht="18" x14ac:dyDescent="0.2">
      <c r="A4945" s="862">
        <v>4915650</v>
      </c>
      <c r="B4945" s="863" t="s">
        <v>9364</v>
      </c>
      <c r="C4945" s="862" t="s">
        <v>51</v>
      </c>
      <c r="D4945" s="802">
        <f t="shared" si="77"/>
        <v>285.29000000000002</v>
      </c>
      <c r="G4945" s="872">
        <v>278.88</v>
      </c>
      <c r="J4945" s="840" t="s">
        <v>15822</v>
      </c>
      <c r="K4945" s="848">
        <f>IFERROR(VLOOKUP(J4945,REAJUSTE!A:AA,27,FALSE),"")</f>
        <v>1.0229999999999999</v>
      </c>
    </row>
    <row r="4946" spans="1:11" ht="18" x14ac:dyDescent="0.2">
      <c r="A4946" s="862">
        <v>4915645</v>
      </c>
      <c r="B4946" s="863" t="s">
        <v>9365</v>
      </c>
      <c r="C4946" s="862" t="s">
        <v>51</v>
      </c>
      <c r="D4946" s="802">
        <f t="shared" si="77"/>
        <v>209.01</v>
      </c>
      <c r="G4946" s="872">
        <v>204.32</v>
      </c>
      <c r="J4946" s="840" t="s">
        <v>15822</v>
      </c>
      <c r="K4946" s="848">
        <f>IFERROR(VLOOKUP(J4946,REAJUSTE!A:AA,27,FALSE),"")</f>
        <v>1.0229999999999999</v>
      </c>
    </row>
    <row r="4947" spans="1:11" ht="15" x14ac:dyDescent="0.2">
      <c r="A4947" s="862">
        <v>4915712</v>
      </c>
      <c r="B4947" s="863" t="s">
        <v>2847</v>
      </c>
      <c r="C4947" s="862" t="s">
        <v>61</v>
      </c>
      <c r="D4947" s="802">
        <f t="shared" si="77"/>
        <v>21.66</v>
      </c>
      <c r="G4947" s="872">
        <v>21.18</v>
      </c>
      <c r="J4947" s="840" t="s">
        <v>15822</v>
      </c>
      <c r="K4947" s="848">
        <f>IFERROR(VLOOKUP(J4947,REAJUSTE!A:AA,27,FALSE),"")</f>
        <v>1.0229999999999999</v>
      </c>
    </row>
    <row r="4948" spans="1:11" ht="15" x14ac:dyDescent="0.2">
      <c r="A4948" s="862">
        <v>4915711</v>
      </c>
      <c r="B4948" s="863" t="s">
        <v>2848</v>
      </c>
      <c r="C4948" s="862" t="s">
        <v>4</v>
      </c>
      <c r="D4948" s="802">
        <f t="shared" si="77"/>
        <v>1.44</v>
      </c>
      <c r="G4948" s="872">
        <v>1.41</v>
      </c>
      <c r="J4948" s="840" t="s">
        <v>15822</v>
      </c>
      <c r="K4948" s="848">
        <f>IFERROR(VLOOKUP(J4948,REAJUSTE!A:AA,27,FALSE),"")</f>
        <v>1.0229999999999999</v>
      </c>
    </row>
    <row r="4949" spans="1:11" ht="18" x14ac:dyDescent="0.2">
      <c r="A4949" s="862">
        <v>4915790</v>
      </c>
      <c r="B4949" s="863" t="s">
        <v>9366</v>
      </c>
      <c r="C4949" s="862" t="s">
        <v>6</v>
      </c>
      <c r="D4949" s="802">
        <f t="shared" si="77"/>
        <v>237.62</v>
      </c>
      <c r="G4949" s="872">
        <v>232.28</v>
      </c>
      <c r="J4949" s="840" t="s">
        <v>15822</v>
      </c>
      <c r="K4949" s="848">
        <f>IFERROR(VLOOKUP(J4949,REAJUSTE!A:AA,27,FALSE),"")</f>
        <v>1.0229999999999999</v>
      </c>
    </row>
    <row r="4950" spans="1:11" ht="18" x14ac:dyDescent="0.2">
      <c r="A4950" s="862">
        <v>4915793</v>
      </c>
      <c r="B4950" s="863" t="s">
        <v>9367</v>
      </c>
      <c r="C4950" s="862" t="s">
        <v>6</v>
      </c>
      <c r="D4950" s="802">
        <f t="shared" si="77"/>
        <v>184.92</v>
      </c>
      <c r="G4950" s="872">
        <v>180.77</v>
      </c>
      <c r="J4950" s="840" t="s">
        <v>15822</v>
      </c>
      <c r="K4950" s="848">
        <f>IFERROR(VLOOKUP(J4950,REAJUSTE!A:AA,27,FALSE),"")</f>
        <v>1.0229999999999999</v>
      </c>
    </row>
    <row r="4951" spans="1:11" ht="18" x14ac:dyDescent="0.2">
      <c r="A4951" s="862">
        <v>4915792</v>
      </c>
      <c r="B4951" s="863" t="s">
        <v>9368</v>
      </c>
      <c r="C4951" s="862" t="s">
        <v>6</v>
      </c>
      <c r="D4951" s="802">
        <f t="shared" si="77"/>
        <v>77.319999999999993</v>
      </c>
      <c r="G4951" s="872">
        <v>75.59</v>
      </c>
      <c r="J4951" s="840" t="s">
        <v>15822</v>
      </c>
      <c r="K4951" s="848">
        <f>IFERROR(VLOOKUP(J4951,REAJUSTE!A:AA,27,FALSE),"")</f>
        <v>1.0229999999999999</v>
      </c>
    </row>
    <row r="4952" spans="1:11" ht="15" x14ac:dyDescent="0.2">
      <c r="A4952" s="862">
        <v>4915718</v>
      </c>
      <c r="B4952" s="863" t="s">
        <v>2849</v>
      </c>
      <c r="C4952" s="862" t="s">
        <v>2029</v>
      </c>
      <c r="D4952" s="802">
        <f t="shared" si="77"/>
        <v>9.0500000000000007</v>
      </c>
      <c r="G4952" s="872">
        <v>8.85</v>
      </c>
      <c r="J4952" s="840" t="s">
        <v>15822</v>
      </c>
      <c r="K4952" s="848">
        <f>IFERROR(VLOOKUP(J4952,REAJUSTE!A:AA,27,FALSE),"")</f>
        <v>1.0229999999999999</v>
      </c>
    </row>
    <row r="4953" spans="1:11" ht="15" x14ac:dyDescent="0.2">
      <c r="A4953" s="862">
        <v>4915672</v>
      </c>
      <c r="B4953" s="863" t="s">
        <v>2850</v>
      </c>
      <c r="C4953" s="862" t="s">
        <v>4</v>
      </c>
      <c r="D4953" s="802">
        <f t="shared" si="77"/>
        <v>4.33</v>
      </c>
      <c r="G4953" s="872">
        <v>4.24</v>
      </c>
      <c r="J4953" s="840" t="s">
        <v>15822</v>
      </c>
      <c r="K4953" s="848">
        <f>IFERROR(VLOOKUP(J4953,REAJUSTE!A:AA,27,FALSE),"")</f>
        <v>1.0229999999999999</v>
      </c>
    </row>
    <row r="4954" spans="1:11" ht="15" x14ac:dyDescent="0.2">
      <c r="A4954" s="862">
        <v>4915708</v>
      </c>
      <c r="B4954" s="863" t="s">
        <v>55</v>
      </c>
      <c r="C4954" s="862" t="s">
        <v>4</v>
      </c>
      <c r="D4954" s="802">
        <f t="shared" si="77"/>
        <v>0.72</v>
      </c>
      <c r="G4954" s="872">
        <v>0.71</v>
      </c>
      <c r="J4954" s="840" t="s">
        <v>15822</v>
      </c>
      <c r="K4954" s="848">
        <f>IFERROR(VLOOKUP(J4954,REAJUSTE!A:AA,27,FALSE),"")</f>
        <v>1.0229999999999999</v>
      </c>
    </row>
    <row r="4955" spans="1:11" ht="15" x14ac:dyDescent="0.2">
      <c r="A4955" s="862">
        <v>4915710</v>
      </c>
      <c r="B4955" s="863" t="s">
        <v>9369</v>
      </c>
      <c r="C4955" s="862" t="s">
        <v>4</v>
      </c>
      <c r="D4955" s="802">
        <f t="shared" si="77"/>
        <v>4.33</v>
      </c>
      <c r="G4955" s="872">
        <v>4.24</v>
      </c>
      <c r="J4955" s="840" t="s">
        <v>15822</v>
      </c>
      <c r="K4955" s="848">
        <f>IFERROR(VLOOKUP(J4955,REAJUSTE!A:AA,27,FALSE),"")</f>
        <v>1.0229999999999999</v>
      </c>
    </row>
    <row r="4956" spans="1:11" ht="15" x14ac:dyDescent="0.2">
      <c r="A4956" s="862">
        <v>4915709</v>
      </c>
      <c r="B4956" s="863" t="s">
        <v>2851</v>
      </c>
      <c r="C4956" s="862" t="s">
        <v>4</v>
      </c>
      <c r="D4956" s="802">
        <f t="shared" si="77"/>
        <v>1.08</v>
      </c>
      <c r="G4956" s="872">
        <v>1.06</v>
      </c>
      <c r="J4956" s="840" t="s">
        <v>15822</v>
      </c>
      <c r="K4956" s="848">
        <f>IFERROR(VLOOKUP(J4956,REAJUSTE!A:AA,27,FALSE),"")</f>
        <v>1.0229999999999999</v>
      </c>
    </row>
    <row r="4957" spans="1:11" ht="15" x14ac:dyDescent="0.2">
      <c r="A4957" s="862">
        <v>4915686</v>
      </c>
      <c r="B4957" s="863" t="s">
        <v>9370</v>
      </c>
      <c r="C4957" s="862" t="s">
        <v>587</v>
      </c>
      <c r="D4957" s="802">
        <f t="shared" si="77"/>
        <v>4.33</v>
      </c>
      <c r="G4957" s="872">
        <v>4.24</v>
      </c>
      <c r="J4957" s="840" t="s">
        <v>15822</v>
      </c>
      <c r="K4957" s="848">
        <f>IFERROR(VLOOKUP(J4957,REAJUSTE!A:AA,27,FALSE),"")</f>
        <v>1.0229999999999999</v>
      </c>
    </row>
    <row r="4958" spans="1:11" ht="15" x14ac:dyDescent="0.2">
      <c r="A4958" s="862">
        <v>4915687</v>
      </c>
      <c r="B4958" s="863" t="s">
        <v>2852</v>
      </c>
      <c r="C4958" s="862" t="s">
        <v>587</v>
      </c>
      <c r="D4958" s="802">
        <f t="shared" si="77"/>
        <v>2.71</v>
      </c>
      <c r="G4958" s="872">
        <v>2.65</v>
      </c>
      <c r="J4958" s="840" t="s">
        <v>15822</v>
      </c>
      <c r="K4958" s="848">
        <f>IFERROR(VLOOKUP(J4958,REAJUSTE!A:AA,27,FALSE),"")</f>
        <v>1.0229999999999999</v>
      </c>
    </row>
    <row r="4959" spans="1:11" ht="15" x14ac:dyDescent="0.2">
      <c r="A4959" s="862">
        <v>4915634</v>
      </c>
      <c r="B4959" s="863" t="s">
        <v>9371</v>
      </c>
      <c r="C4959" s="862" t="s">
        <v>4</v>
      </c>
      <c r="D4959" s="802">
        <f t="shared" si="77"/>
        <v>62.85</v>
      </c>
      <c r="G4959" s="872">
        <v>61.44</v>
      </c>
      <c r="J4959" s="840" t="s">
        <v>15822</v>
      </c>
      <c r="K4959" s="848">
        <f>IFERROR(VLOOKUP(J4959,REAJUSTE!A:AA,27,FALSE),"")</f>
        <v>1.0229999999999999</v>
      </c>
    </row>
    <row r="4960" spans="1:11" ht="15" x14ac:dyDescent="0.2">
      <c r="A4960" s="862">
        <v>4915633</v>
      </c>
      <c r="B4960" s="863" t="s">
        <v>9372</v>
      </c>
      <c r="C4960" s="862" t="s">
        <v>4</v>
      </c>
      <c r="D4960" s="802">
        <f t="shared" si="77"/>
        <v>20.73</v>
      </c>
      <c r="G4960" s="872">
        <v>20.27</v>
      </c>
      <c r="J4960" s="840" t="s">
        <v>15822</v>
      </c>
      <c r="K4960" s="848">
        <f>IFERROR(VLOOKUP(J4960,REAJUSTE!A:AA,27,FALSE),"")</f>
        <v>1.0229999999999999</v>
      </c>
    </row>
    <row r="4961" spans="1:11" ht="27" x14ac:dyDescent="0.2">
      <c r="A4961" s="862">
        <v>4915714</v>
      </c>
      <c r="B4961" s="863" t="s">
        <v>9373</v>
      </c>
      <c r="C4961" s="862" t="s">
        <v>4</v>
      </c>
      <c r="D4961" s="802">
        <f t="shared" si="77"/>
        <v>2.93</v>
      </c>
      <c r="G4961" s="872">
        <v>2.87</v>
      </c>
      <c r="J4961" s="840" t="s">
        <v>15822</v>
      </c>
      <c r="K4961" s="848">
        <f>IFERROR(VLOOKUP(J4961,REAJUSTE!A:AA,27,FALSE),"")</f>
        <v>1.0229999999999999</v>
      </c>
    </row>
    <row r="4962" spans="1:11" ht="15" x14ac:dyDescent="0.2">
      <c r="A4962" s="862">
        <v>4915759</v>
      </c>
      <c r="B4962" s="863" t="s">
        <v>2853</v>
      </c>
      <c r="C4962" s="862" t="s">
        <v>587</v>
      </c>
      <c r="D4962" s="802">
        <f t="shared" si="77"/>
        <v>7.3</v>
      </c>
      <c r="G4962" s="872">
        <v>7.14</v>
      </c>
      <c r="J4962" s="840" t="s">
        <v>15822</v>
      </c>
      <c r="K4962" s="848">
        <f>IFERROR(VLOOKUP(J4962,REAJUSTE!A:AA,27,FALSE),"")</f>
        <v>1.0229999999999999</v>
      </c>
    </row>
    <row r="4963" spans="1:11" ht="15" x14ac:dyDescent="0.2">
      <c r="A4963" s="862">
        <v>4915758</v>
      </c>
      <c r="B4963" s="863" t="s">
        <v>9374</v>
      </c>
      <c r="C4963" s="862" t="s">
        <v>4</v>
      </c>
      <c r="D4963" s="802">
        <f t="shared" si="77"/>
        <v>4.3499999999999996</v>
      </c>
      <c r="G4963" s="872">
        <v>4.26</v>
      </c>
      <c r="J4963" s="840" t="s">
        <v>15822</v>
      </c>
      <c r="K4963" s="848">
        <f>IFERROR(VLOOKUP(J4963,REAJUSTE!A:AA,27,FALSE),"")</f>
        <v>1.0229999999999999</v>
      </c>
    </row>
    <row r="4964" spans="1:11" ht="15" x14ac:dyDescent="0.2">
      <c r="A4964" s="862">
        <v>4915640</v>
      </c>
      <c r="B4964" s="863" t="s">
        <v>9375</v>
      </c>
      <c r="C4964" s="862" t="s">
        <v>61</v>
      </c>
      <c r="D4964" s="802">
        <f t="shared" si="77"/>
        <v>21.66</v>
      </c>
      <c r="G4964" s="872">
        <v>21.18</v>
      </c>
      <c r="J4964" s="840" t="s">
        <v>15822</v>
      </c>
      <c r="K4964" s="848">
        <f>IFERROR(VLOOKUP(J4964,REAJUSTE!A:AA,27,FALSE),"")</f>
        <v>1.0229999999999999</v>
      </c>
    </row>
    <row r="4965" spans="1:11" ht="15" x14ac:dyDescent="0.2">
      <c r="A4965" s="862">
        <v>4915639</v>
      </c>
      <c r="B4965" s="863" t="s">
        <v>2854</v>
      </c>
      <c r="C4965" s="862" t="s">
        <v>2029</v>
      </c>
      <c r="D4965" s="802">
        <f t="shared" si="77"/>
        <v>4.33</v>
      </c>
      <c r="G4965" s="872">
        <v>4.24</v>
      </c>
      <c r="J4965" s="840" t="s">
        <v>15822</v>
      </c>
      <c r="K4965" s="848">
        <f>IFERROR(VLOOKUP(J4965,REAJUSTE!A:AA,27,FALSE),"")</f>
        <v>1.0229999999999999</v>
      </c>
    </row>
    <row r="4966" spans="1:11" ht="18" x14ac:dyDescent="0.2">
      <c r="A4966" s="862">
        <v>4915695</v>
      </c>
      <c r="B4966" s="863" t="s">
        <v>9376</v>
      </c>
      <c r="C4966" s="862" t="s">
        <v>4</v>
      </c>
      <c r="D4966" s="802">
        <f t="shared" si="77"/>
        <v>6.93</v>
      </c>
      <c r="G4966" s="872">
        <v>6.78</v>
      </c>
      <c r="J4966" s="840" t="s">
        <v>15822</v>
      </c>
      <c r="K4966" s="848">
        <f>IFERROR(VLOOKUP(J4966,REAJUSTE!A:AA,27,FALSE),"")</f>
        <v>1.0229999999999999</v>
      </c>
    </row>
    <row r="4967" spans="1:11" ht="18" x14ac:dyDescent="0.2">
      <c r="A4967" s="862">
        <v>4915696</v>
      </c>
      <c r="B4967" s="863" t="s">
        <v>9377</v>
      </c>
      <c r="C4967" s="862" t="s">
        <v>4</v>
      </c>
      <c r="D4967" s="802">
        <f t="shared" si="77"/>
        <v>6.93</v>
      </c>
      <c r="G4967" s="872">
        <v>6.78</v>
      </c>
      <c r="J4967" s="840" t="s">
        <v>15822</v>
      </c>
      <c r="K4967" s="848">
        <f>IFERROR(VLOOKUP(J4967,REAJUSTE!A:AA,27,FALSE),"")</f>
        <v>1.0229999999999999</v>
      </c>
    </row>
    <row r="4968" spans="1:11" ht="18" x14ac:dyDescent="0.2">
      <c r="A4968" s="862">
        <v>4915694</v>
      </c>
      <c r="B4968" s="863" t="s">
        <v>9378</v>
      </c>
      <c r="C4968" s="862" t="s">
        <v>4</v>
      </c>
      <c r="D4968" s="802">
        <f t="shared" si="77"/>
        <v>29.91</v>
      </c>
      <c r="G4968" s="872">
        <v>29.24</v>
      </c>
      <c r="J4968" s="840" t="s">
        <v>15822</v>
      </c>
      <c r="K4968" s="848">
        <f>IFERROR(VLOOKUP(J4968,REAJUSTE!A:AA,27,FALSE),"")</f>
        <v>1.0229999999999999</v>
      </c>
    </row>
    <row r="4969" spans="1:11" ht="15" x14ac:dyDescent="0.2">
      <c r="A4969" s="862">
        <v>4915654</v>
      </c>
      <c r="B4969" s="863" t="s">
        <v>9379</v>
      </c>
      <c r="C4969" s="862" t="s">
        <v>2029</v>
      </c>
      <c r="D4969" s="802">
        <f t="shared" si="77"/>
        <v>11.86</v>
      </c>
      <c r="G4969" s="872">
        <v>11.6</v>
      </c>
      <c r="J4969" s="840" t="s">
        <v>15822</v>
      </c>
      <c r="K4969" s="848">
        <f>IFERROR(VLOOKUP(J4969,REAJUSTE!A:AA,27,FALSE),"")</f>
        <v>1.0229999999999999</v>
      </c>
    </row>
    <row r="4970" spans="1:11" ht="15" x14ac:dyDescent="0.2">
      <c r="A4970" s="862">
        <v>4900001</v>
      </c>
      <c r="B4970" s="863" t="s">
        <v>2855</v>
      </c>
      <c r="C4970" s="862" t="s">
        <v>61</v>
      </c>
      <c r="D4970" s="802">
        <f t="shared" si="77"/>
        <v>0</v>
      </c>
      <c r="G4970" s="872">
        <v>0</v>
      </c>
      <c r="J4970" s="840" t="s">
        <v>15822</v>
      </c>
      <c r="K4970" s="848">
        <f>IFERROR(VLOOKUP(J4970,REAJUSTE!A:AA,27,FALSE),"")</f>
        <v>1.0229999999999999</v>
      </c>
    </row>
    <row r="4971" spans="1:11" ht="15" x14ac:dyDescent="0.2">
      <c r="A4971" s="862">
        <v>4915801</v>
      </c>
      <c r="B4971" s="863" t="s">
        <v>2856</v>
      </c>
      <c r="C4971" s="862" t="s">
        <v>61</v>
      </c>
      <c r="D4971" s="802">
        <f t="shared" si="77"/>
        <v>0</v>
      </c>
      <c r="G4971" s="872">
        <v>0</v>
      </c>
      <c r="J4971" s="840" t="s">
        <v>15822</v>
      </c>
      <c r="K4971" s="848">
        <f>IFERROR(VLOOKUP(J4971,REAJUSTE!A:AA,27,FALSE),"")</f>
        <v>1.0229999999999999</v>
      </c>
    </row>
    <row r="4972" spans="1:11" ht="15" x14ac:dyDescent="0.2">
      <c r="A4972" s="862">
        <v>4916290</v>
      </c>
      <c r="B4972" s="863" t="s">
        <v>9380</v>
      </c>
      <c r="C4972" s="862" t="s">
        <v>61</v>
      </c>
      <c r="D4972" s="802">
        <f t="shared" si="77"/>
        <v>369.06</v>
      </c>
      <c r="G4972" s="872">
        <v>360.77</v>
      </c>
      <c r="J4972" s="840" t="s">
        <v>15822</v>
      </c>
      <c r="K4972" s="848">
        <f>IFERROR(VLOOKUP(J4972,REAJUSTE!A:AA,27,FALSE),"")</f>
        <v>1.0229999999999999</v>
      </c>
    </row>
    <row r="4973" spans="1:11" ht="15" x14ac:dyDescent="0.2">
      <c r="A4973" s="862">
        <v>4915765</v>
      </c>
      <c r="B4973" s="863" t="s">
        <v>9381</v>
      </c>
      <c r="C4973" s="862" t="s">
        <v>61</v>
      </c>
      <c r="D4973" s="802">
        <f t="shared" si="77"/>
        <v>209.53</v>
      </c>
      <c r="G4973" s="872">
        <v>204.82</v>
      </c>
      <c r="J4973" s="840" t="s">
        <v>15822</v>
      </c>
      <c r="K4973" s="848">
        <f>IFERROR(VLOOKUP(J4973,REAJUSTE!A:AA,27,FALSE),"")</f>
        <v>1.0229999999999999</v>
      </c>
    </row>
    <row r="4974" spans="1:11" ht="15" x14ac:dyDescent="0.2">
      <c r="A4974" s="862">
        <v>4915766</v>
      </c>
      <c r="B4974" s="863" t="s">
        <v>9382</v>
      </c>
      <c r="C4974" s="862" t="s">
        <v>61</v>
      </c>
      <c r="D4974" s="802">
        <f t="shared" si="77"/>
        <v>122.98</v>
      </c>
      <c r="G4974" s="872">
        <v>120.22</v>
      </c>
      <c r="J4974" s="840" t="s">
        <v>15822</v>
      </c>
      <c r="K4974" s="848">
        <f>IFERROR(VLOOKUP(J4974,REAJUSTE!A:AA,27,FALSE),"")</f>
        <v>1.0229999999999999</v>
      </c>
    </row>
    <row r="4975" spans="1:11" ht="15" x14ac:dyDescent="0.2">
      <c r="A4975" s="862">
        <v>4915764</v>
      </c>
      <c r="B4975" s="863" t="s">
        <v>2857</v>
      </c>
      <c r="C4975" s="862" t="s">
        <v>61</v>
      </c>
      <c r="D4975" s="802">
        <f t="shared" si="77"/>
        <v>377.15</v>
      </c>
      <c r="G4975" s="872">
        <v>368.68</v>
      </c>
      <c r="J4975" s="840" t="s">
        <v>15822</v>
      </c>
      <c r="K4975" s="848">
        <f>IFERROR(VLOOKUP(J4975,REAJUSTE!A:AA,27,FALSE),"")</f>
        <v>1.0229999999999999</v>
      </c>
    </row>
    <row r="4976" spans="1:11" ht="15" x14ac:dyDescent="0.2">
      <c r="A4976" s="862">
        <v>4915767</v>
      </c>
      <c r="B4976" s="863" t="s">
        <v>2858</v>
      </c>
      <c r="C4976" s="862" t="s">
        <v>61</v>
      </c>
      <c r="D4976" s="802">
        <f t="shared" si="77"/>
        <v>80.81</v>
      </c>
      <c r="G4976" s="872">
        <v>79</v>
      </c>
      <c r="J4976" s="840" t="s">
        <v>15822</v>
      </c>
      <c r="K4976" s="848">
        <f>IFERROR(VLOOKUP(J4976,REAJUSTE!A:AA,27,FALSE),"")</f>
        <v>1.0229999999999999</v>
      </c>
    </row>
    <row r="4977" spans="1:11" ht="15" x14ac:dyDescent="0.2">
      <c r="A4977" s="862">
        <v>4915777</v>
      </c>
      <c r="B4977" s="863" t="s">
        <v>9383</v>
      </c>
      <c r="C4977" s="862" t="s">
        <v>4</v>
      </c>
      <c r="D4977" s="802">
        <f t="shared" si="77"/>
        <v>14.32</v>
      </c>
      <c r="G4977" s="872">
        <v>14</v>
      </c>
      <c r="J4977" s="840" t="s">
        <v>15822</v>
      </c>
      <c r="K4977" s="848">
        <f>IFERROR(VLOOKUP(J4977,REAJUSTE!A:AA,27,FALSE),"")</f>
        <v>1.0229999999999999</v>
      </c>
    </row>
    <row r="4978" spans="1:11" ht="15" x14ac:dyDescent="0.2">
      <c r="A4978" s="862">
        <v>4915618</v>
      </c>
      <c r="B4978" s="863" t="s">
        <v>9384</v>
      </c>
      <c r="C4978" s="862" t="s">
        <v>2029</v>
      </c>
      <c r="D4978" s="802">
        <f t="shared" si="77"/>
        <v>3.25</v>
      </c>
      <c r="G4978" s="872">
        <v>3.18</v>
      </c>
      <c r="J4978" s="840" t="s">
        <v>15822</v>
      </c>
      <c r="K4978" s="848">
        <f>IFERROR(VLOOKUP(J4978,REAJUSTE!A:AA,27,FALSE),"")</f>
        <v>1.0229999999999999</v>
      </c>
    </row>
    <row r="4979" spans="1:11" ht="15" x14ac:dyDescent="0.2">
      <c r="A4979" s="862">
        <v>4915774</v>
      </c>
      <c r="B4979" s="863" t="s">
        <v>2860</v>
      </c>
      <c r="C4979" s="862" t="s">
        <v>61</v>
      </c>
      <c r="D4979" s="802">
        <f t="shared" si="77"/>
        <v>23.83</v>
      </c>
      <c r="G4979" s="872">
        <v>23.3</v>
      </c>
      <c r="J4979" s="840" t="s">
        <v>15822</v>
      </c>
      <c r="K4979" s="848">
        <f>IFERROR(VLOOKUP(J4979,REAJUSTE!A:AA,27,FALSE),"")</f>
        <v>1.0229999999999999</v>
      </c>
    </row>
    <row r="4980" spans="1:11" ht="15" x14ac:dyDescent="0.2">
      <c r="A4980" s="862">
        <v>4915719</v>
      </c>
      <c r="B4980" s="863" t="s">
        <v>2861</v>
      </c>
      <c r="C4980" s="862" t="s">
        <v>2029</v>
      </c>
      <c r="D4980" s="802">
        <f t="shared" si="77"/>
        <v>33.89</v>
      </c>
      <c r="G4980" s="872">
        <v>33.130000000000003</v>
      </c>
      <c r="J4980" s="840" t="s">
        <v>15822</v>
      </c>
      <c r="K4980" s="848">
        <f>IFERROR(VLOOKUP(J4980,REAJUSTE!A:AA,27,FALSE),"")</f>
        <v>1.0229999999999999</v>
      </c>
    </row>
    <row r="4981" spans="1:11" ht="15" x14ac:dyDescent="0.2">
      <c r="A4981" s="862">
        <v>4915611</v>
      </c>
      <c r="B4981" s="863" t="s">
        <v>9385</v>
      </c>
      <c r="C4981" s="862" t="s">
        <v>61</v>
      </c>
      <c r="D4981" s="802">
        <f t="shared" si="77"/>
        <v>11</v>
      </c>
      <c r="G4981" s="872">
        <v>10.76</v>
      </c>
      <c r="J4981" s="840" t="s">
        <v>15822</v>
      </c>
      <c r="K4981" s="848">
        <f>IFERROR(VLOOKUP(J4981,REAJUSTE!A:AA,27,FALSE),"")</f>
        <v>1.0229999999999999</v>
      </c>
    </row>
    <row r="4982" spans="1:11" ht="15" x14ac:dyDescent="0.2">
      <c r="A4982" s="862">
        <v>4915733</v>
      </c>
      <c r="B4982" s="863" t="s">
        <v>9386</v>
      </c>
      <c r="C4982" s="862" t="s">
        <v>61</v>
      </c>
      <c r="D4982" s="802">
        <f t="shared" si="77"/>
        <v>39.61</v>
      </c>
      <c r="G4982" s="872">
        <v>38.72</v>
      </c>
      <c r="J4982" s="840" t="s">
        <v>15822</v>
      </c>
      <c r="K4982" s="848">
        <f>IFERROR(VLOOKUP(J4982,REAJUSTE!A:AA,27,FALSE),"")</f>
        <v>1.0229999999999999</v>
      </c>
    </row>
    <row r="4983" spans="1:11" ht="15" x14ac:dyDescent="0.2">
      <c r="A4983" s="862">
        <v>4915734</v>
      </c>
      <c r="B4983" s="863" t="s">
        <v>9387</v>
      </c>
      <c r="C4983" s="862" t="s">
        <v>61</v>
      </c>
      <c r="D4983" s="802">
        <f t="shared" si="77"/>
        <v>12.07</v>
      </c>
      <c r="G4983" s="872">
        <v>11.8</v>
      </c>
      <c r="J4983" s="840" t="s">
        <v>15822</v>
      </c>
      <c r="K4983" s="848">
        <f>IFERROR(VLOOKUP(J4983,REAJUSTE!A:AA,27,FALSE),"")</f>
        <v>1.0229999999999999</v>
      </c>
    </row>
    <row r="4984" spans="1:11" ht="15" x14ac:dyDescent="0.2">
      <c r="A4984" s="862">
        <v>4915727</v>
      </c>
      <c r="B4984" s="863" t="s">
        <v>2862</v>
      </c>
      <c r="C4984" s="862" t="s">
        <v>4</v>
      </c>
      <c r="D4984" s="802">
        <f t="shared" si="77"/>
        <v>10.82</v>
      </c>
      <c r="G4984" s="872">
        <v>10.58</v>
      </c>
      <c r="J4984" s="840" t="s">
        <v>15822</v>
      </c>
      <c r="K4984" s="848">
        <f>IFERROR(VLOOKUP(J4984,REAJUSTE!A:AA,27,FALSE),"")</f>
        <v>1.0229999999999999</v>
      </c>
    </row>
    <row r="4985" spans="1:11" ht="18" x14ac:dyDescent="0.2">
      <c r="A4985" s="862">
        <v>4915726</v>
      </c>
      <c r="B4985" s="863" t="s">
        <v>9388</v>
      </c>
      <c r="C4985" s="862" t="s">
        <v>4</v>
      </c>
      <c r="D4985" s="802">
        <f t="shared" si="77"/>
        <v>24.12</v>
      </c>
      <c r="G4985" s="872">
        <v>23.58</v>
      </c>
      <c r="J4985" s="840" t="s">
        <v>15822</v>
      </c>
      <c r="K4985" s="848">
        <f>IFERROR(VLOOKUP(J4985,REAJUSTE!A:AA,27,FALSE),"")</f>
        <v>1.0229999999999999</v>
      </c>
    </row>
    <row r="4986" spans="1:11" ht="18" x14ac:dyDescent="0.2">
      <c r="A4986" s="862">
        <v>4915594</v>
      </c>
      <c r="B4986" s="863" t="s">
        <v>9389</v>
      </c>
      <c r="C4986" s="862" t="s">
        <v>4</v>
      </c>
      <c r="D4986" s="802">
        <f t="shared" si="77"/>
        <v>22.44</v>
      </c>
      <c r="G4986" s="872">
        <v>21.94</v>
      </c>
      <c r="J4986" s="840" t="s">
        <v>15822</v>
      </c>
      <c r="K4986" s="848">
        <f>IFERROR(VLOOKUP(J4986,REAJUSTE!A:AA,27,FALSE),"")</f>
        <v>1.0229999999999999</v>
      </c>
    </row>
    <row r="4987" spans="1:11" ht="18" x14ac:dyDescent="0.2">
      <c r="A4987" s="862">
        <v>4915729</v>
      </c>
      <c r="B4987" s="863" t="s">
        <v>2863</v>
      </c>
      <c r="C4987" s="862" t="s">
        <v>4</v>
      </c>
      <c r="D4987" s="802">
        <f t="shared" si="77"/>
        <v>18.73</v>
      </c>
      <c r="G4987" s="872">
        <v>18.309999999999999</v>
      </c>
      <c r="J4987" s="840" t="s">
        <v>15822</v>
      </c>
      <c r="K4987" s="848">
        <f>IFERROR(VLOOKUP(J4987,REAJUSTE!A:AA,27,FALSE),"")</f>
        <v>1.0229999999999999</v>
      </c>
    </row>
    <row r="4988" spans="1:11" ht="18" x14ac:dyDescent="0.2">
      <c r="A4988" s="862">
        <v>4915596</v>
      </c>
      <c r="B4988" s="863" t="s">
        <v>9390</v>
      </c>
      <c r="C4988" s="862" t="s">
        <v>4</v>
      </c>
      <c r="D4988" s="802">
        <f t="shared" si="77"/>
        <v>18</v>
      </c>
      <c r="G4988" s="872">
        <v>17.600000000000001</v>
      </c>
      <c r="J4988" s="840" t="s">
        <v>15822</v>
      </c>
      <c r="K4988" s="848">
        <f>IFERROR(VLOOKUP(J4988,REAJUSTE!A:AA,27,FALSE),"")</f>
        <v>1.0229999999999999</v>
      </c>
    </row>
    <row r="4989" spans="1:11" ht="15" x14ac:dyDescent="0.2">
      <c r="A4989" s="862">
        <v>4915732</v>
      </c>
      <c r="B4989" s="863" t="s">
        <v>2864</v>
      </c>
      <c r="C4989" s="862" t="s">
        <v>4</v>
      </c>
      <c r="D4989" s="802">
        <f t="shared" si="77"/>
        <v>8.34</v>
      </c>
      <c r="G4989" s="872">
        <v>8.16</v>
      </c>
      <c r="J4989" s="840" t="s">
        <v>15822</v>
      </c>
      <c r="K4989" s="848">
        <f>IFERROR(VLOOKUP(J4989,REAJUSTE!A:AA,27,FALSE),"")</f>
        <v>1.0229999999999999</v>
      </c>
    </row>
    <row r="4990" spans="1:11" ht="15" x14ac:dyDescent="0.2">
      <c r="A4990" s="862">
        <v>4915731</v>
      </c>
      <c r="B4990" s="863" t="s">
        <v>2865</v>
      </c>
      <c r="C4990" s="862" t="s">
        <v>4</v>
      </c>
      <c r="D4990" s="802">
        <f t="shared" si="77"/>
        <v>18.309999999999999</v>
      </c>
      <c r="G4990" s="872">
        <v>17.899999999999999</v>
      </c>
      <c r="J4990" s="840" t="s">
        <v>15822</v>
      </c>
      <c r="K4990" s="848">
        <f>IFERROR(VLOOKUP(J4990,REAJUSTE!A:AA,27,FALSE),"")</f>
        <v>1.0229999999999999</v>
      </c>
    </row>
    <row r="4991" spans="1:11" ht="15" x14ac:dyDescent="0.2">
      <c r="A4991" s="862">
        <v>4915725</v>
      </c>
      <c r="B4991" s="863" t="s">
        <v>9391</v>
      </c>
      <c r="C4991" s="862" t="s">
        <v>4</v>
      </c>
      <c r="D4991" s="802">
        <f t="shared" si="77"/>
        <v>29.39</v>
      </c>
      <c r="G4991" s="872">
        <v>28.73</v>
      </c>
      <c r="J4991" s="840" t="s">
        <v>15822</v>
      </c>
      <c r="K4991" s="848">
        <f>IFERROR(VLOOKUP(J4991,REAJUSTE!A:AA,27,FALSE),"")</f>
        <v>1.0229999999999999</v>
      </c>
    </row>
    <row r="4992" spans="1:11" ht="18" x14ac:dyDescent="0.2">
      <c r="A4992" s="862">
        <v>4915593</v>
      </c>
      <c r="B4992" s="863" t="s">
        <v>9392</v>
      </c>
      <c r="C4992" s="862" t="s">
        <v>4</v>
      </c>
      <c r="D4992" s="802">
        <f t="shared" si="77"/>
        <v>27.7</v>
      </c>
      <c r="G4992" s="872">
        <v>27.08</v>
      </c>
      <c r="J4992" s="840" t="s">
        <v>15822</v>
      </c>
      <c r="K4992" s="848">
        <f>IFERROR(VLOOKUP(J4992,REAJUSTE!A:AA,27,FALSE),"")</f>
        <v>1.0229999999999999</v>
      </c>
    </row>
    <row r="4993" spans="1:11" ht="15" x14ac:dyDescent="0.2">
      <c r="A4993" s="862">
        <v>4915728</v>
      </c>
      <c r="B4993" s="863" t="s">
        <v>9393</v>
      </c>
      <c r="C4993" s="862" t="s">
        <v>4</v>
      </c>
      <c r="D4993" s="802">
        <f t="shared" si="77"/>
        <v>29.12</v>
      </c>
      <c r="G4993" s="872">
        <v>28.47</v>
      </c>
      <c r="J4993" s="840" t="s">
        <v>15822</v>
      </c>
      <c r="K4993" s="848">
        <f>IFERROR(VLOOKUP(J4993,REAJUSTE!A:AA,27,FALSE),"")</f>
        <v>1.0229999999999999</v>
      </c>
    </row>
    <row r="4994" spans="1:11" ht="18" x14ac:dyDescent="0.2">
      <c r="A4994" s="862">
        <v>4915595</v>
      </c>
      <c r="B4994" s="863" t="s">
        <v>9394</v>
      </c>
      <c r="C4994" s="862" t="s">
        <v>4</v>
      </c>
      <c r="D4994" s="802">
        <f t="shared" si="77"/>
        <v>28.39</v>
      </c>
      <c r="G4994" s="872">
        <v>27.76</v>
      </c>
      <c r="J4994" s="840" t="s">
        <v>15822</v>
      </c>
      <c r="K4994" s="848">
        <f>IFERROR(VLOOKUP(J4994,REAJUSTE!A:AA,27,FALSE),"")</f>
        <v>1.0229999999999999</v>
      </c>
    </row>
    <row r="4995" spans="1:11" ht="15" x14ac:dyDescent="0.2">
      <c r="A4995" s="862">
        <v>4915730</v>
      </c>
      <c r="B4995" s="863" t="s">
        <v>2866</v>
      </c>
      <c r="C4995" s="862" t="s">
        <v>4</v>
      </c>
      <c r="D4995" s="802">
        <f t="shared" si="77"/>
        <v>25.84</v>
      </c>
      <c r="G4995" s="872">
        <v>25.26</v>
      </c>
      <c r="J4995" s="840" t="s">
        <v>15822</v>
      </c>
      <c r="K4995" s="848">
        <f>IFERROR(VLOOKUP(J4995,REAJUSTE!A:AA,27,FALSE),"")</f>
        <v>1.0229999999999999</v>
      </c>
    </row>
    <row r="4996" spans="1:11" ht="15" x14ac:dyDescent="0.2">
      <c r="A4996" s="862">
        <v>4915598</v>
      </c>
      <c r="B4996" s="863" t="s">
        <v>2867</v>
      </c>
      <c r="C4996" s="862" t="s">
        <v>2029</v>
      </c>
      <c r="D4996" s="802">
        <f t="shared" si="77"/>
        <v>0.1</v>
      </c>
      <c r="G4996" s="872">
        <v>0.1</v>
      </c>
      <c r="J4996" s="840" t="s">
        <v>15822</v>
      </c>
      <c r="K4996" s="848">
        <f>IFERROR(VLOOKUP(J4996,REAJUSTE!A:AA,27,FALSE),"")</f>
        <v>1.0229999999999999</v>
      </c>
    </row>
    <row r="4997" spans="1:11" ht="15" x14ac:dyDescent="0.2">
      <c r="A4997" s="862">
        <v>4915748</v>
      </c>
      <c r="B4997" s="863" t="s">
        <v>2868</v>
      </c>
      <c r="C4997" s="862" t="s">
        <v>2029</v>
      </c>
      <c r="D4997" s="802">
        <f t="shared" si="77"/>
        <v>233.79</v>
      </c>
      <c r="G4997" s="872">
        <v>228.54</v>
      </c>
      <c r="J4997" s="840" t="s">
        <v>15822</v>
      </c>
      <c r="K4997" s="848">
        <f>IFERROR(VLOOKUP(J4997,REAJUSTE!A:AA,27,FALSE),"")</f>
        <v>1.0229999999999999</v>
      </c>
    </row>
    <row r="4998" spans="1:11" ht="15" x14ac:dyDescent="0.2">
      <c r="A4998" s="862">
        <v>4915608</v>
      </c>
      <c r="B4998" s="863" t="s">
        <v>9395</v>
      </c>
      <c r="C4998" s="862" t="s">
        <v>2029</v>
      </c>
      <c r="D4998" s="802">
        <f t="shared" si="77"/>
        <v>2.6</v>
      </c>
      <c r="G4998" s="872">
        <v>2.5499999999999998</v>
      </c>
      <c r="J4998" s="840" t="s">
        <v>15822</v>
      </c>
      <c r="K4998" s="848">
        <f>IFERROR(VLOOKUP(J4998,REAJUSTE!A:AA,27,FALSE),"")</f>
        <v>1.0229999999999999</v>
      </c>
    </row>
    <row r="4999" spans="1:11" ht="15" x14ac:dyDescent="0.2">
      <c r="A4999" s="862">
        <v>4915613</v>
      </c>
      <c r="B4999" s="863" t="s">
        <v>9396</v>
      </c>
      <c r="C4999" s="862" t="s">
        <v>2029</v>
      </c>
      <c r="D4999" s="802">
        <f t="shared" si="77"/>
        <v>0.17</v>
      </c>
      <c r="G4999" s="872">
        <v>0.17</v>
      </c>
      <c r="J4999" s="840" t="s">
        <v>15822</v>
      </c>
      <c r="K4999" s="848">
        <f>IFERROR(VLOOKUP(J4999,REAJUSTE!A:AA,27,FALSE),"")</f>
        <v>1.0229999999999999</v>
      </c>
    </row>
    <row r="5000" spans="1:11" ht="15" x14ac:dyDescent="0.2">
      <c r="A5000" s="862">
        <v>4915692</v>
      </c>
      <c r="B5000" s="863" t="s">
        <v>9397</v>
      </c>
      <c r="C5000" s="862" t="s">
        <v>61</v>
      </c>
      <c r="D5000" s="802">
        <f t="shared" si="77"/>
        <v>367.89</v>
      </c>
      <c r="G5000" s="872">
        <v>359.62</v>
      </c>
      <c r="J5000" s="840" t="s">
        <v>15822</v>
      </c>
      <c r="K5000" s="848">
        <f>IFERROR(VLOOKUP(J5000,REAJUSTE!A:AA,27,FALSE),"")</f>
        <v>1.0229999999999999</v>
      </c>
    </row>
    <row r="5001" spans="1:11" ht="15" x14ac:dyDescent="0.2">
      <c r="A5001" s="862">
        <v>4915746</v>
      </c>
      <c r="B5001" s="863" t="s">
        <v>9398</v>
      </c>
      <c r="C5001" s="862" t="s">
        <v>61</v>
      </c>
      <c r="D5001" s="802">
        <f t="shared" si="77"/>
        <v>283.41000000000003</v>
      </c>
      <c r="G5001" s="872">
        <v>277.04000000000002</v>
      </c>
      <c r="J5001" s="840" t="s">
        <v>15822</v>
      </c>
      <c r="K5001" s="848">
        <f>IFERROR(VLOOKUP(J5001,REAJUSTE!A:AA,27,FALSE),"")</f>
        <v>1.0229999999999999</v>
      </c>
    </row>
    <row r="5002" spans="1:11" ht="15" x14ac:dyDescent="0.2">
      <c r="A5002" s="862">
        <v>4915630</v>
      </c>
      <c r="B5002" s="863" t="s">
        <v>9399</v>
      </c>
      <c r="C5002" s="862" t="s">
        <v>61</v>
      </c>
      <c r="D5002" s="802">
        <f t="shared" si="77"/>
        <v>367.89</v>
      </c>
      <c r="G5002" s="872">
        <v>359.62</v>
      </c>
      <c r="J5002" s="840" t="s">
        <v>15822</v>
      </c>
      <c r="K5002" s="848">
        <f>IFERROR(VLOOKUP(J5002,REAJUSTE!A:AA,27,FALSE),"")</f>
        <v>1.0229999999999999</v>
      </c>
    </row>
    <row r="5003" spans="1:11" ht="18" x14ac:dyDescent="0.2">
      <c r="A5003" s="862">
        <v>4915631</v>
      </c>
      <c r="B5003" s="863" t="s">
        <v>9400</v>
      </c>
      <c r="C5003" s="862" t="s">
        <v>61</v>
      </c>
      <c r="D5003" s="802">
        <f t="shared" ref="D5003:D5066" si="78">TRUNC(G5003*K5003,2)</f>
        <v>283.41000000000003</v>
      </c>
      <c r="G5003" s="872">
        <v>277.04000000000002</v>
      </c>
      <c r="J5003" s="840" t="s">
        <v>15822</v>
      </c>
      <c r="K5003" s="848">
        <f>IFERROR(VLOOKUP(J5003,REAJUSTE!A:AA,27,FALSE),"")</f>
        <v>1.0229999999999999</v>
      </c>
    </row>
    <row r="5004" spans="1:11" ht="15" x14ac:dyDescent="0.2">
      <c r="A5004" s="862">
        <v>4915785</v>
      </c>
      <c r="B5004" s="863" t="s">
        <v>9401</v>
      </c>
      <c r="C5004" s="862" t="s">
        <v>6</v>
      </c>
      <c r="D5004" s="802">
        <f t="shared" si="78"/>
        <v>407.38</v>
      </c>
      <c r="G5004" s="872">
        <v>398.23</v>
      </c>
      <c r="J5004" s="840" t="s">
        <v>15822</v>
      </c>
      <c r="K5004" s="848">
        <f>IFERROR(VLOOKUP(J5004,REAJUSTE!A:AA,27,FALSE),"")</f>
        <v>1.0229999999999999</v>
      </c>
    </row>
    <row r="5005" spans="1:11" ht="15" x14ac:dyDescent="0.2">
      <c r="A5005" s="862">
        <v>4915786</v>
      </c>
      <c r="B5005" s="863" t="s">
        <v>2869</v>
      </c>
      <c r="C5005" s="862" t="s">
        <v>6</v>
      </c>
      <c r="D5005" s="802">
        <f t="shared" si="78"/>
        <v>166.28</v>
      </c>
      <c r="G5005" s="872">
        <v>162.55000000000001</v>
      </c>
      <c r="J5005" s="840" t="s">
        <v>15822</v>
      </c>
      <c r="K5005" s="848">
        <f>IFERROR(VLOOKUP(J5005,REAJUSTE!A:AA,27,FALSE),"")</f>
        <v>1.0229999999999999</v>
      </c>
    </row>
    <row r="5006" spans="1:11" ht="15" x14ac:dyDescent="0.2">
      <c r="A5006" s="862">
        <v>4915795</v>
      </c>
      <c r="B5006" s="863" t="s">
        <v>2870</v>
      </c>
      <c r="C5006" s="862" t="s">
        <v>6</v>
      </c>
      <c r="D5006" s="802">
        <f t="shared" si="78"/>
        <v>343.83</v>
      </c>
      <c r="G5006" s="872">
        <v>336.1</v>
      </c>
      <c r="J5006" s="840" t="s">
        <v>15822</v>
      </c>
      <c r="K5006" s="848">
        <f>IFERROR(VLOOKUP(J5006,REAJUSTE!A:AA,27,FALSE),"")</f>
        <v>1.0229999999999999</v>
      </c>
    </row>
    <row r="5007" spans="1:11" ht="15" x14ac:dyDescent="0.2">
      <c r="A5007" s="862">
        <v>4915800</v>
      </c>
      <c r="B5007" s="863" t="s">
        <v>9402</v>
      </c>
      <c r="C5007" s="862" t="s">
        <v>6</v>
      </c>
      <c r="D5007" s="802">
        <f t="shared" si="78"/>
        <v>54.1</v>
      </c>
      <c r="G5007" s="872">
        <v>52.89</v>
      </c>
      <c r="J5007" s="840" t="s">
        <v>15822</v>
      </c>
      <c r="K5007" s="848">
        <f>IFERROR(VLOOKUP(J5007,REAJUSTE!A:AA,27,FALSE),"")</f>
        <v>1.0229999999999999</v>
      </c>
    </row>
    <row r="5008" spans="1:11" ht="15" x14ac:dyDescent="0.2">
      <c r="A5008" s="862">
        <v>4915799</v>
      </c>
      <c r="B5008" s="863" t="s">
        <v>9403</v>
      </c>
      <c r="C5008" s="862" t="s">
        <v>6</v>
      </c>
      <c r="D5008" s="802">
        <f t="shared" si="78"/>
        <v>42.54</v>
      </c>
      <c r="G5008" s="872">
        <v>41.59</v>
      </c>
      <c r="J5008" s="840" t="s">
        <v>15822</v>
      </c>
      <c r="K5008" s="848">
        <f>IFERROR(VLOOKUP(J5008,REAJUSTE!A:AA,27,FALSE),"")</f>
        <v>1.0229999999999999</v>
      </c>
    </row>
    <row r="5009" spans="1:11" ht="15" x14ac:dyDescent="0.2">
      <c r="A5009" s="862">
        <v>4915698</v>
      </c>
      <c r="B5009" s="863" t="s">
        <v>9404</v>
      </c>
      <c r="C5009" s="862" t="s">
        <v>6</v>
      </c>
      <c r="D5009" s="802">
        <f t="shared" si="78"/>
        <v>19.46</v>
      </c>
      <c r="G5009" s="872">
        <v>19.03</v>
      </c>
      <c r="J5009" s="840" t="s">
        <v>15822</v>
      </c>
      <c r="K5009" s="848">
        <f>IFERROR(VLOOKUP(J5009,REAJUSTE!A:AA,27,FALSE),"")</f>
        <v>1.0229999999999999</v>
      </c>
    </row>
    <row r="5010" spans="1:11" ht="15" x14ac:dyDescent="0.2">
      <c r="A5010" s="862">
        <v>4915794</v>
      </c>
      <c r="B5010" s="863" t="s">
        <v>9405</v>
      </c>
      <c r="C5010" s="862" t="s">
        <v>6</v>
      </c>
      <c r="D5010" s="802">
        <f t="shared" si="78"/>
        <v>615.46</v>
      </c>
      <c r="G5010" s="872">
        <v>601.63</v>
      </c>
      <c r="J5010" s="840" t="s">
        <v>15822</v>
      </c>
      <c r="K5010" s="848">
        <f>IFERROR(VLOOKUP(J5010,REAJUSTE!A:AA,27,FALSE),"")</f>
        <v>1.0229999999999999</v>
      </c>
    </row>
    <row r="5011" spans="1:11" ht="18" x14ac:dyDescent="0.2">
      <c r="A5011" s="862">
        <v>4915789</v>
      </c>
      <c r="B5011" s="863" t="s">
        <v>9406</v>
      </c>
      <c r="C5011" s="862" t="s">
        <v>587</v>
      </c>
      <c r="D5011" s="802">
        <f t="shared" si="78"/>
        <v>1776.74</v>
      </c>
      <c r="G5011" s="872">
        <v>1736.8</v>
      </c>
      <c r="J5011" s="840" t="s">
        <v>15822</v>
      </c>
      <c r="K5011" s="848">
        <f>IFERROR(VLOOKUP(J5011,REAJUSTE!A:AA,27,FALSE),"")</f>
        <v>1.0229999999999999</v>
      </c>
    </row>
    <row r="5012" spans="1:11" ht="15" x14ac:dyDescent="0.2">
      <c r="A5012" s="862">
        <v>4915798</v>
      </c>
      <c r="B5012" s="863" t="s">
        <v>9407</v>
      </c>
      <c r="C5012" s="862" t="s">
        <v>587</v>
      </c>
      <c r="D5012" s="802">
        <f t="shared" si="78"/>
        <v>1649.13</v>
      </c>
      <c r="G5012" s="872">
        <v>1612.06</v>
      </c>
      <c r="J5012" s="840" t="s">
        <v>15822</v>
      </c>
      <c r="K5012" s="848">
        <f>IFERROR(VLOOKUP(J5012,REAJUSTE!A:AA,27,FALSE),"")</f>
        <v>1.0229999999999999</v>
      </c>
    </row>
    <row r="5013" spans="1:11" ht="18" x14ac:dyDescent="0.2">
      <c r="A5013" s="862">
        <v>4915788</v>
      </c>
      <c r="B5013" s="863" t="s">
        <v>9408</v>
      </c>
      <c r="C5013" s="862" t="s">
        <v>587</v>
      </c>
      <c r="D5013" s="802">
        <f t="shared" si="78"/>
        <v>1611.43</v>
      </c>
      <c r="G5013" s="872">
        <v>1575.21</v>
      </c>
      <c r="J5013" s="840" t="s">
        <v>15822</v>
      </c>
      <c r="K5013" s="848">
        <f>IFERROR(VLOOKUP(J5013,REAJUSTE!A:AA,27,FALSE),"")</f>
        <v>1.0229999999999999</v>
      </c>
    </row>
    <row r="5014" spans="1:11" ht="15" x14ac:dyDescent="0.2">
      <c r="A5014" s="862">
        <v>4915797</v>
      </c>
      <c r="B5014" s="863" t="s">
        <v>9409</v>
      </c>
      <c r="C5014" s="862" t="s">
        <v>587</v>
      </c>
      <c r="D5014" s="802">
        <f t="shared" si="78"/>
        <v>796.14</v>
      </c>
      <c r="G5014" s="872">
        <v>778.25</v>
      </c>
      <c r="J5014" s="840" t="s">
        <v>15822</v>
      </c>
      <c r="K5014" s="848">
        <f>IFERROR(VLOOKUP(J5014,REAJUSTE!A:AA,27,FALSE),"")</f>
        <v>1.0229999999999999</v>
      </c>
    </row>
    <row r="5015" spans="1:11" ht="18" x14ac:dyDescent="0.2">
      <c r="A5015" s="862">
        <v>4915787</v>
      </c>
      <c r="B5015" s="863" t="s">
        <v>9410</v>
      </c>
      <c r="C5015" s="862" t="s">
        <v>587</v>
      </c>
      <c r="D5015" s="802">
        <f t="shared" si="78"/>
        <v>920.68</v>
      </c>
      <c r="G5015" s="872">
        <v>899.99</v>
      </c>
      <c r="J5015" s="840" t="s">
        <v>15822</v>
      </c>
      <c r="K5015" s="848">
        <f>IFERROR(VLOOKUP(J5015,REAJUSTE!A:AA,27,FALSE),"")</f>
        <v>1.0229999999999999</v>
      </c>
    </row>
    <row r="5016" spans="1:11" ht="15" x14ac:dyDescent="0.2">
      <c r="A5016" s="862">
        <v>4915796</v>
      </c>
      <c r="B5016" s="863" t="s">
        <v>9411</v>
      </c>
      <c r="C5016" s="862" t="s">
        <v>587</v>
      </c>
      <c r="D5016" s="802">
        <f t="shared" si="78"/>
        <v>321.61</v>
      </c>
      <c r="G5016" s="872">
        <v>314.38</v>
      </c>
      <c r="J5016" s="840" t="s">
        <v>15822</v>
      </c>
      <c r="K5016" s="848">
        <f>IFERROR(VLOOKUP(J5016,REAJUSTE!A:AA,27,FALSE),"")</f>
        <v>1.0229999999999999</v>
      </c>
    </row>
    <row r="5017" spans="1:11" ht="15" x14ac:dyDescent="0.2">
      <c r="A5017" s="862">
        <v>4915760</v>
      </c>
      <c r="B5017" s="863" t="s">
        <v>9412</v>
      </c>
      <c r="C5017" s="862" t="s">
        <v>2029</v>
      </c>
      <c r="D5017" s="802">
        <f t="shared" si="78"/>
        <v>56.14</v>
      </c>
      <c r="G5017" s="872">
        <v>54.88</v>
      </c>
      <c r="J5017" s="840" t="s">
        <v>15822</v>
      </c>
      <c r="K5017" s="848">
        <f>IFERROR(VLOOKUP(J5017,REAJUSTE!A:AA,27,FALSE),"")</f>
        <v>1.0229999999999999</v>
      </c>
    </row>
    <row r="5018" spans="1:11" ht="15" x14ac:dyDescent="0.2">
      <c r="A5018" s="862">
        <v>4915699</v>
      </c>
      <c r="B5018" s="863" t="s">
        <v>2871</v>
      </c>
      <c r="C5018" s="862" t="s">
        <v>6</v>
      </c>
      <c r="D5018" s="802">
        <f t="shared" si="78"/>
        <v>30.28</v>
      </c>
      <c r="G5018" s="872">
        <v>29.6</v>
      </c>
      <c r="J5018" s="840" t="s">
        <v>15822</v>
      </c>
      <c r="K5018" s="848">
        <f>IFERROR(VLOOKUP(J5018,REAJUSTE!A:AA,27,FALSE),"")</f>
        <v>1.0229999999999999</v>
      </c>
    </row>
    <row r="5019" spans="1:11" ht="15" x14ac:dyDescent="0.2">
      <c r="A5019" s="862">
        <v>4915736</v>
      </c>
      <c r="B5019" s="863" t="s">
        <v>2872</v>
      </c>
      <c r="C5019" s="862" t="s">
        <v>61</v>
      </c>
      <c r="D5019" s="802">
        <f t="shared" si="78"/>
        <v>16.3</v>
      </c>
      <c r="G5019" s="872">
        <v>15.94</v>
      </c>
      <c r="J5019" s="840" t="s">
        <v>15822</v>
      </c>
      <c r="K5019" s="848">
        <f>IFERROR(VLOOKUP(J5019,REAJUSTE!A:AA,27,FALSE),"")</f>
        <v>1.0229999999999999</v>
      </c>
    </row>
    <row r="5020" spans="1:11" ht="15" x14ac:dyDescent="0.2">
      <c r="A5020" s="862">
        <v>4915735</v>
      </c>
      <c r="B5020" s="863" t="s">
        <v>2873</v>
      </c>
      <c r="C5020" s="862" t="s">
        <v>61</v>
      </c>
      <c r="D5020" s="802">
        <f t="shared" si="78"/>
        <v>13.3</v>
      </c>
      <c r="G5020" s="872">
        <v>13.01</v>
      </c>
      <c r="J5020" s="840" t="s">
        <v>15822</v>
      </c>
      <c r="K5020" s="848">
        <f>IFERROR(VLOOKUP(J5020,REAJUSTE!A:AA,27,FALSE),"")</f>
        <v>1.0229999999999999</v>
      </c>
    </row>
    <row r="5021" spans="1:11" ht="15" x14ac:dyDescent="0.2">
      <c r="A5021" s="862">
        <v>4915670</v>
      </c>
      <c r="B5021" s="863" t="s">
        <v>9413</v>
      </c>
      <c r="C5021" s="862" t="s">
        <v>61</v>
      </c>
      <c r="D5021" s="802">
        <f t="shared" si="78"/>
        <v>191.72</v>
      </c>
      <c r="G5021" s="872">
        <v>187.41</v>
      </c>
      <c r="J5021" s="840" t="s">
        <v>15822</v>
      </c>
      <c r="K5021" s="848">
        <f>IFERROR(VLOOKUP(J5021,REAJUSTE!A:AA,27,FALSE),"")</f>
        <v>1.0229999999999999</v>
      </c>
    </row>
    <row r="5022" spans="1:11" ht="15" x14ac:dyDescent="0.2">
      <c r="A5022" s="862">
        <v>4915668</v>
      </c>
      <c r="B5022" s="863" t="s">
        <v>9414</v>
      </c>
      <c r="C5022" s="862" t="s">
        <v>61</v>
      </c>
      <c r="D5022" s="802">
        <f t="shared" si="78"/>
        <v>299.14</v>
      </c>
      <c r="G5022" s="872">
        <v>292.42</v>
      </c>
      <c r="J5022" s="840" t="s">
        <v>15822</v>
      </c>
      <c r="K5022" s="848">
        <f>IFERROR(VLOOKUP(J5022,REAJUSTE!A:AA,27,FALSE),"")</f>
        <v>1.0229999999999999</v>
      </c>
    </row>
    <row r="5023" spans="1:11" ht="15" x14ac:dyDescent="0.2">
      <c r="A5023" s="862">
        <v>4915761</v>
      </c>
      <c r="B5023" s="863" t="s">
        <v>2874</v>
      </c>
      <c r="C5023" s="862" t="s">
        <v>2029</v>
      </c>
      <c r="D5023" s="802">
        <f t="shared" si="78"/>
        <v>4.33</v>
      </c>
      <c r="G5023" s="872">
        <v>4.24</v>
      </c>
      <c r="J5023" s="840" t="s">
        <v>15822</v>
      </c>
      <c r="K5023" s="848">
        <f>IFERROR(VLOOKUP(J5023,REAJUSTE!A:AA,27,FALSE),"")</f>
        <v>1.0229999999999999</v>
      </c>
    </row>
    <row r="5024" spans="1:11" ht="15" x14ac:dyDescent="0.2">
      <c r="A5024" s="862">
        <v>4915762</v>
      </c>
      <c r="B5024" s="863" t="s">
        <v>9415</v>
      </c>
      <c r="C5024" s="862" t="s">
        <v>4</v>
      </c>
      <c r="D5024" s="802">
        <f t="shared" si="78"/>
        <v>2.16</v>
      </c>
      <c r="G5024" s="872">
        <v>2.12</v>
      </c>
      <c r="J5024" s="840" t="s">
        <v>15822</v>
      </c>
      <c r="K5024" s="848">
        <f>IFERROR(VLOOKUP(J5024,REAJUSTE!A:AA,27,FALSE),"")</f>
        <v>1.0229999999999999</v>
      </c>
    </row>
    <row r="5025" spans="1:11" ht="15" x14ac:dyDescent="0.2">
      <c r="A5025" s="862">
        <v>4915738</v>
      </c>
      <c r="B5025" s="863" t="s">
        <v>9416</v>
      </c>
      <c r="C5025" s="862" t="s">
        <v>61</v>
      </c>
      <c r="D5025" s="802">
        <f t="shared" si="78"/>
        <v>5.69</v>
      </c>
      <c r="G5025" s="872">
        <v>5.57</v>
      </c>
      <c r="J5025" s="840" t="s">
        <v>15822</v>
      </c>
      <c r="K5025" s="848">
        <f>IFERROR(VLOOKUP(J5025,REAJUSTE!A:AA,27,FALSE),"")</f>
        <v>1.0229999999999999</v>
      </c>
    </row>
    <row r="5026" spans="1:11" ht="15" x14ac:dyDescent="0.2">
      <c r="A5026" s="862">
        <v>4915737</v>
      </c>
      <c r="B5026" s="863" t="s">
        <v>2875</v>
      </c>
      <c r="C5026" s="862" t="s">
        <v>61</v>
      </c>
      <c r="D5026" s="802">
        <f t="shared" si="78"/>
        <v>4.75</v>
      </c>
      <c r="G5026" s="872">
        <v>4.6500000000000004</v>
      </c>
      <c r="J5026" s="840" t="s">
        <v>15822</v>
      </c>
      <c r="K5026" s="848">
        <f>IFERROR(VLOOKUP(J5026,REAJUSTE!A:AA,27,FALSE),"")</f>
        <v>1.0229999999999999</v>
      </c>
    </row>
    <row r="5027" spans="1:11" ht="15" x14ac:dyDescent="0.2">
      <c r="A5027" s="862">
        <v>4915669</v>
      </c>
      <c r="B5027" s="863" t="s">
        <v>9417</v>
      </c>
      <c r="C5027" s="862" t="s">
        <v>61</v>
      </c>
      <c r="D5027" s="802">
        <f t="shared" si="78"/>
        <v>7.59</v>
      </c>
      <c r="G5027" s="872">
        <v>7.42</v>
      </c>
      <c r="J5027" s="840" t="s">
        <v>15822</v>
      </c>
      <c r="K5027" s="848">
        <f>IFERROR(VLOOKUP(J5027,REAJUSTE!A:AA,27,FALSE),"")</f>
        <v>1.0229999999999999</v>
      </c>
    </row>
    <row r="5028" spans="1:11" ht="15" x14ac:dyDescent="0.2">
      <c r="A5028" s="862">
        <v>4915667</v>
      </c>
      <c r="B5028" s="863" t="s">
        <v>9418</v>
      </c>
      <c r="C5028" s="862" t="s">
        <v>61</v>
      </c>
      <c r="D5028" s="802">
        <f t="shared" si="78"/>
        <v>12.29</v>
      </c>
      <c r="G5028" s="872">
        <v>12.02</v>
      </c>
      <c r="J5028" s="840" t="s">
        <v>15822</v>
      </c>
      <c r="K5028" s="848">
        <f>IFERROR(VLOOKUP(J5028,REAJUSTE!A:AA,27,FALSE),"")</f>
        <v>1.0229999999999999</v>
      </c>
    </row>
    <row r="5029" spans="1:11" ht="15" x14ac:dyDescent="0.2">
      <c r="A5029" s="862">
        <v>4915632</v>
      </c>
      <c r="B5029" s="863" t="s">
        <v>9419</v>
      </c>
      <c r="C5029" s="862" t="s">
        <v>61</v>
      </c>
      <c r="D5029" s="802">
        <f t="shared" si="78"/>
        <v>415.12</v>
      </c>
      <c r="G5029" s="872">
        <v>405.79</v>
      </c>
      <c r="J5029" s="840" t="s">
        <v>15822</v>
      </c>
      <c r="K5029" s="848">
        <f>IFERROR(VLOOKUP(J5029,REAJUSTE!A:AA,27,FALSE),"")</f>
        <v>1.0229999999999999</v>
      </c>
    </row>
    <row r="5030" spans="1:11" ht="15" x14ac:dyDescent="0.2">
      <c r="A5030" s="862">
        <v>4915753</v>
      </c>
      <c r="B5030" s="863" t="s">
        <v>9420</v>
      </c>
      <c r="C5030" s="862" t="s">
        <v>61</v>
      </c>
      <c r="D5030" s="802">
        <f t="shared" si="78"/>
        <v>1376.93</v>
      </c>
      <c r="G5030" s="872">
        <v>1345.98</v>
      </c>
      <c r="J5030" s="840" t="s">
        <v>15822</v>
      </c>
      <c r="K5030" s="848">
        <f>IFERROR(VLOOKUP(J5030,REAJUSTE!A:AA,27,FALSE),"")</f>
        <v>1.0229999999999999</v>
      </c>
    </row>
    <row r="5031" spans="1:11" ht="15" x14ac:dyDescent="0.2">
      <c r="A5031" s="862">
        <v>4915776</v>
      </c>
      <c r="B5031" s="863" t="s">
        <v>2876</v>
      </c>
      <c r="C5031" s="862" t="s">
        <v>9421</v>
      </c>
      <c r="D5031" s="802">
        <f t="shared" si="78"/>
        <v>782.16</v>
      </c>
      <c r="G5031" s="872">
        <v>764.58</v>
      </c>
      <c r="J5031" s="840" t="s">
        <v>15822</v>
      </c>
      <c r="K5031" s="848">
        <f>IFERROR(VLOOKUP(J5031,REAJUSTE!A:AA,27,FALSE),"")</f>
        <v>1.0229999999999999</v>
      </c>
    </row>
    <row r="5032" spans="1:11" ht="15" x14ac:dyDescent="0.2">
      <c r="A5032" s="862">
        <v>4915740</v>
      </c>
      <c r="B5032" s="863" t="s">
        <v>2877</v>
      </c>
      <c r="C5032" s="862" t="s">
        <v>9421</v>
      </c>
      <c r="D5032" s="802">
        <f t="shared" si="78"/>
        <v>1847.87</v>
      </c>
      <c r="G5032" s="872">
        <v>1806.33</v>
      </c>
      <c r="J5032" s="840" t="s">
        <v>15822</v>
      </c>
      <c r="K5032" s="848">
        <f>IFERROR(VLOOKUP(J5032,REAJUSTE!A:AA,27,FALSE),"")</f>
        <v>1.0229999999999999</v>
      </c>
    </row>
    <row r="5033" spans="1:11" ht="15" x14ac:dyDescent="0.2">
      <c r="A5033" s="862">
        <v>4915741</v>
      </c>
      <c r="B5033" s="863" t="s">
        <v>9422</v>
      </c>
      <c r="C5033" s="862" t="s">
        <v>9421</v>
      </c>
      <c r="D5033" s="802">
        <f t="shared" si="78"/>
        <v>4434.8900000000003</v>
      </c>
      <c r="G5033" s="872">
        <v>4335.1899999999996</v>
      </c>
      <c r="J5033" s="840" t="s">
        <v>15822</v>
      </c>
      <c r="K5033" s="848">
        <f>IFERROR(VLOOKUP(J5033,REAJUSTE!A:AA,27,FALSE),"")</f>
        <v>1.0229999999999999</v>
      </c>
    </row>
    <row r="5034" spans="1:11" ht="15" x14ac:dyDescent="0.2">
      <c r="A5034" s="862">
        <v>4915775</v>
      </c>
      <c r="B5034" s="863" t="s">
        <v>9423</v>
      </c>
      <c r="C5034" s="862" t="s">
        <v>9421</v>
      </c>
      <c r="D5034" s="802">
        <f t="shared" si="78"/>
        <v>772.86</v>
      </c>
      <c r="G5034" s="872">
        <v>755.49</v>
      </c>
      <c r="J5034" s="840" t="s">
        <v>15822</v>
      </c>
      <c r="K5034" s="848">
        <f>IFERROR(VLOOKUP(J5034,REAJUSTE!A:AA,27,FALSE),"")</f>
        <v>1.0229999999999999</v>
      </c>
    </row>
    <row r="5035" spans="1:11" ht="15" x14ac:dyDescent="0.2">
      <c r="A5035" s="862">
        <v>4915742</v>
      </c>
      <c r="B5035" s="863" t="s">
        <v>9424</v>
      </c>
      <c r="C5035" s="862" t="s">
        <v>9421</v>
      </c>
      <c r="D5035" s="802">
        <f t="shared" si="78"/>
        <v>483.43</v>
      </c>
      <c r="G5035" s="872">
        <v>472.57</v>
      </c>
      <c r="J5035" s="840" t="s">
        <v>15822</v>
      </c>
      <c r="K5035" s="848">
        <f>IFERROR(VLOOKUP(J5035,REAJUSTE!A:AA,27,FALSE),"")</f>
        <v>1.0229999999999999</v>
      </c>
    </row>
    <row r="5036" spans="1:11" ht="15" x14ac:dyDescent="0.2">
      <c r="A5036" s="862">
        <v>4915626</v>
      </c>
      <c r="B5036" s="863" t="s">
        <v>9425</v>
      </c>
      <c r="C5036" s="862" t="s">
        <v>4</v>
      </c>
      <c r="D5036" s="802">
        <f t="shared" si="78"/>
        <v>2.1</v>
      </c>
      <c r="G5036" s="872">
        <v>2.06</v>
      </c>
      <c r="J5036" s="840" t="s">
        <v>15822</v>
      </c>
      <c r="K5036" s="848">
        <f>IFERROR(VLOOKUP(J5036,REAJUSTE!A:AA,27,FALSE),"")</f>
        <v>1.0229999999999999</v>
      </c>
    </row>
    <row r="5037" spans="1:11" ht="18" x14ac:dyDescent="0.2">
      <c r="A5037" s="862">
        <v>4915653</v>
      </c>
      <c r="B5037" s="863" t="s">
        <v>9426</v>
      </c>
      <c r="C5037" s="862" t="s">
        <v>51</v>
      </c>
      <c r="D5037" s="802">
        <f t="shared" si="78"/>
        <v>72.8</v>
      </c>
      <c r="G5037" s="872">
        <v>71.17</v>
      </c>
      <c r="J5037" s="840" t="s">
        <v>15822</v>
      </c>
      <c r="K5037" s="848">
        <f>IFERROR(VLOOKUP(J5037,REAJUSTE!A:AA,27,FALSE),"")</f>
        <v>1.0229999999999999</v>
      </c>
    </row>
    <row r="5038" spans="1:11" ht="15" x14ac:dyDescent="0.2">
      <c r="A5038" s="862">
        <v>4915623</v>
      </c>
      <c r="B5038" s="863" t="s">
        <v>9427</v>
      </c>
      <c r="C5038" s="862" t="s">
        <v>61</v>
      </c>
      <c r="D5038" s="802">
        <f t="shared" si="78"/>
        <v>67.900000000000006</v>
      </c>
      <c r="G5038" s="872">
        <v>66.38</v>
      </c>
      <c r="J5038" s="840" t="s">
        <v>15822</v>
      </c>
      <c r="K5038" s="848">
        <f>IFERROR(VLOOKUP(J5038,REAJUSTE!A:AA,27,FALSE),"")</f>
        <v>1.0229999999999999</v>
      </c>
    </row>
    <row r="5039" spans="1:11" ht="15" x14ac:dyDescent="0.2">
      <c r="A5039" s="862">
        <v>4915625</v>
      </c>
      <c r="B5039" s="863" t="s">
        <v>9428</v>
      </c>
      <c r="C5039" s="862" t="s">
        <v>61</v>
      </c>
      <c r="D5039" s="802">
        <f t="shared" si="78"/>
        <v>41.79</v>
      </c>
      <c r="G5039" s="872">
        <v>40.86</v>
      </c>
      <c r="J5039" s="840" t="s">
        <v>15822</v>
      </c>
      <c r="K5039" s="848">
        <f>IFERROR(VLOOKUP(J5039,REAJUSTE!A:AA,27,FALSE),"")</f>
        <v>1.0229999999999999</v>
      </c>
    </row>
    <row r="5040" spans="1:11" ht="15" x14ac:dyDescent="0.2">
      <c r="A5040" s="862">
        <v>4915621</v>
      </c>
      <c r="B5040" s="863" t="s">
        <v>2879</v>
      </c>
      <c r="C5040" s="862" t="s">
        <v>61</v>
      </c>
      <c r="D5040" s="802">
        <f t="shared" si="78"/>
        <v>4.59</v>
      </c>
      <c r="G5040" s="872">
        <v>4.49</v>
      </c>
      <c r="J5040" s="840" t="s">
        <v>15822</v>
      </c>
      <c r="K5040" s="848">
        <f>IFERROR(VLOOKUP(J5040,REAJUSTE!A:AA,27,FALSE),"")</f>
        <v>1.0229999999999999</v>
      </c>
    </row>
    <row r="5041" spans="1:11" ht="15" x14ac:dyDescent="0.2">
      <c r="A5041" s="862">
        <v>4915720</v>
      </c>
      <c r="B5041" s="863" t="s">
        <v>9429</v>
      </c>
      <c r="C5041" s="862" t="s">
        <v>587</v>
      </c>
      <c r="D5041" s="802">
        <f t="shared" si="78"/>
        <v>31.09</v>
      </c>
      <c r="G5041" s="872">
        <v>30.4</v>
      </c>
      <c r="J5041" s="840" t="s">
        <v>15822</v>
      </c>
      <c r="K5041" s="848">
        <f>IFERROR(VLOOKUP(J5041,REAJUSTE!A:AA,27,FALSE),"")</f>
        <v>1.0229999999999999</v>
      </c>
    </row>
    <row r="5042" spans="1:11" ht="15" x14ac:dyDescent="0.2">
      <c r="A5042" s="862">
        <v>4915592</v>
      </c>
      <c r="B5042" s="863" t="s">
        <v>9430</v>
      </c>
      <c r="C5042" s="862" t="s">
        <v>587</v>
      </c>
      <c r="D5042" s="802">
        <f t="shared" si="78"/>
        <v>30.25</v>
      </c>
      <c r="G5042" s="872">
        <v>29.57</v>
      </c>
      <c r="J5042" s="840" t="s">
        <v>15822</v>
      </c>
      <c r="K5042" s="848">
        <f>IFERROR(VLOOKUP(J5042,REAJUSTE!A:AA,27,FALSE),"")</f>
        <v>1.0229999999999999</v>
      </c>
    </row>
    <row r="5043" spans="1:11" ht="18" x14ac:dyDescent="0.2">
      <c r="A5043" s="862">
        <v>4913703</v>
      </c>
      <c r="B5043" s="863" t="s">
        <v>9431</v>
      </c>
      <c r="C5043" s="862" t="s">
        <v>587</v>
      </c>
      <c r="D5043" s="802">
        <f t="shared" si="78"/>
        <v>5701.96</v>
      </c>
      <c r="G5043" s="872">
        <v>5573.77</v>
      </c>
      <c r="J5043" s="840" t="s">
        <v>15822</v>
      </c>
      <c r="K5043" s="848">
        <f>IFERROR(VLOOKUP(J5043,REAJUSTE!A:AA,27,FALSE),"")</f>
        <v>1.0229999999999999</v>
      </c>
    </row>
    <row r="5044" spans="1:11" ht="18" x14ac:dyDescent="0.2">
      <c r="A5044" s="862">
        <v>4913704</v>
      </c>
      <c r="B5044" s="863" t="s">
        <v>9432</v>
      </c>
      <c r="C5044" s="862" t="s">
        <v>587</v>
      </c>
      <c r="D5044" s="802">
        <f t="shared" si="78"/>
        <v>5579.24</v>
      </c>
      <c r="G5044" s="872">
        <v>5453.81</v>
      </c>
      <c r="J5044" s="840" t="s">
        <v>15822</v>
      </c>
      <c r="K5044" s="848">
        <f>IFERROR(VLOOKUP(J5044,REAJUSTE!A:AA,27,FALSE),"")</f>
        <v>1.0229999999999999</v>
      </c>
    </row>
    <row r="5045" spans="1:11" ht="15" x14ac:dyDescent="0.2">
      <c r="A5045" s="862">
        <v>4915757</v>
      </c>
      <c r="B5045" s="863" t="s">
        <v>9433</v>
      </c>
      <c r="C5045" s="862" t="s">
        <v>61</v>
      </c>
      <c r="D5045" s="802">
        <f t="shared" si="78"/>
        <v>432.66</v>
      </c>
      <c r="G5045" s="872">
        <v>422.94</v>
      </c>
      <c r="J5045" s="840" t="s">
        <v>15822</v>
      </c>
      <c r="K5045" s="848">
        <f>IFERROR(VLOOKUP(J5045,REAJUSTE!A:AA,27,FALSE),"")</f>
        <v>1.0229999999999999</v>
      </c>
    </row>
    <row r="5046" spans="1:11" ht="15" x14ac:dyDescent="0.2">
      <c r="A5046" s="862">
        <v>4915678</v>
      </c>
      <c r="B5046" s="863" t="s">
        <v>9434</v>
      </c>
      <c r="C5046" s="862" t="s">
        <v>61</v>
      </c>
      <c r="D5046" s="802">
        <f t="shared" si="78"/>
        <v>373.95</v>
      </c>
      <c r="G5046" s="872">
        <v>365.55</v>
      </c>
      <c r="J5046" s="840" t="s">
        <v>15822</v>
      </c>
      <c r="K5046" s="848">
        <f>IFERROR(VLOOKUP(J5046,REAJUSTE!A:AA,27,FALSE),"")</f>
        <v>1.0229999999999999</v>
      </c>
    </row>
    <row r="5047" spans="1:11" ht="15" x14ac:dyDescent="0.2">
      <c r="A5047" s="862">
        <v>4919547</v>
      </c>
      <c r="B5047" s="863" t="s">
        <v>9435</v>
      </c>
      <c r="C5047" s="862" t="s">
        <v>587</v>
      </c>
      <c r="D5047" s="802">
        <f t="shared" si="78"/>
        <v>481.42</v>
      </c>
      <c r="G5047" s="872">
        <v>470.6</v>
      </c>
      <c r="J5047" s="840" t="s">
        <v>15822</v>
      </c>
      <c r="K5047" s="848">
        <f>IFERROR(VLOOKUP(J5047,REAJUSTE!A:AA,27,FALSE),"")</f>
        <v>1.0229999999999999</v>
      </c>
    </row>
    <row r="5048" spans="1:11" ht="15" x14ac:dyDescent="0.2">
      <c r="A5048" s="862">
        <v>4915716</v>
      </c>
      <c r="B5048" s="863" t="s">
        <v>2880</v>
      </c>
      <c r="C5048" s="862" t="s">
        <v>2029</v>
      </c>
      <c r="D5048" s="802">
        <f t="shared" si="78"/>
        <v>12.24</v>
      </c>
      <c r="G5048" s="872">
        <v>11.97</v>
      </c>
      <c r="J5048" s="840" t="s">
        <v>15822</v>
      </c>
      <c r="K5048" s="848">
        <f>IFERROR(VLOOKUP(J5048,REAJUSTE!A:AA,27,FALSE),"")</f>
        <v>1.0229999999999999</v>
      </c>
    </row>
    <row r="5049" spans="1:11" ht="15" x14ac:dyDescent="0.2">
      <c r="A5049" s="862">
        <v>4915750</v>
      </c>
      <c r="B5049" s="863" t="s">
        <v>9436</v>
      </c>
      <c r="C5049" s="862" t="s">
        <v>4</v>
      </c>
      <c r="D5049" s="802">
        <f t="shared" si="78"/>
        <v>203.57</v>
      </c>
      <c r="G5049" s="872">
        <v>199</v>
      </c>
      <c r="J5049" s="840" t="s">
        <v>15822</v>
      </c>
      <c r="K5049" s="848">
        <f>IFERROR(VLOOKUP(J5049,REAJUSTE!A:AA,27,FALSE),"")</f>
        <v>1.0229999999999999</v>
      </c>
    </row>
    <row r="5050" spans="1:11" ht="15" x14ac:dyDescent="0.2">
      <c r="A5050" s="862">
        <v>4915769</v>
      </c>
      <c r="B5050" s="863" t="s">
        <v>9437</v>
      </c>
      <c r="C5050" s="862" t="s">
        <v>61</v>
      </c>
      <c r="D5050" s="802">
        <f t="shared" si="78"/>
        <v>32.4</v>
      </c>
      <c r="G5050" s="872">
        <v>31.68</v>
      </c>
      <c r="J5050" s="840" t="s">
        <v>15822</v>
      </c>
      <c r="K5050" s="848">
        <f>IFERROR(VLOOKUP(J5050,REAJUSTE!A:AA,27,FALSE),"")</f>
        <v>1.0229999999999999</v>
      </c>
    </row>
    <row r="5051" spans="1:11" ht="18" x14ac:dyDescent="0.2">
      <c r="A5051" s="862">
        <v>5213836</v>
      </c>
      <c r="B5051" s="863" t="s">
        <v>9438</v>
      </c>
      <c r="C5051" s="862" t="s">
        <v>9439</v>
      </c>
      <c r="D5051" s="802">
        <f t="shared" si="78"/>
        <v>1.2</v>
      </c>
      <c r="G5051" s="872">
        <v>1.18</v>
      </c>
      <c r="J5051" s="840" t="s">
        <v>15822</v>
      </c>
      <c r="K5051" s="848">
        <f>IFERROR(VLOOKUP(J5051,REAJUSTE!A:AA,27,FALSE),"")</f>
        <v>1.0229999999999999</v>
      </c>
    </row>
    <row r="5052" spans="1:11" ht="15" x14ac:dyDescent="0.2">
      <c r="A5052" s="862">
        <v>5213368</v>
      </c>
      <c r="B5052" s="863" t="s">
        <v>2881</v>
      </c>
      <c r="C5052" s="862" t="s">
        <v>587</v>
      </c>
      <c r="D5052" s="802">
        <f t="shared" si="78"/>
        <v>19.79</v>
      </c>
      <c r="G5052" s="872">
        <v>19.350000000000001</v>
      </c>
      <c r="J5052" s="840" t="s">
        <v>15822</v>
      </c>
      <c r="K5052" s="848">
        <f>IFERROR(VLOOKUP(J5052,REAJUSTE!A:AA,27,FALSE),"")</f>
        <v>1.0229999999999999</v>
      </c>
    </row>
    <row r="5053" spans="1:11" ht="15" x14ac:dyDescent="0.2">
      <c r="A5053" s="862">
        <v>5213367</v>
      </c>
      <c r="B5053" s="863" t="s">
        <v>9440</v>
      </c>
      <c r="C5053" s="862" t="s">
        <v>587</v>
      </c>
      <c r="D5053" s="802">
        <f t="shared" si="78"/>
        <v>18.38</v>
      </c>
      <c r="G5053" s="872">
        <v>17.97</v>
      </c>
      <c r="J5053" s="840" t="s">
        <v>15822</v>
      </c>
      <c r="K5053" s="848">
        <f>IFERROR(VLOOKUP(J5053,REAJUSTE!A:AA,27,FALSE),"")</f>
        <v>1.0229999999999999</v>
      </c>
    </row>
    <row r="5054" spans="1:11" ht="15" x14ac:dyDescent="0.2">
      <c r="A5054" s="862">
        <v>5213385</v>
      </c>
      <c r="B5054" s="863" t="s">
        <v>9441</v>
      </c>
      <c r="C5054" s="862" t="s">
        <v>587</v>
      </c>
      <c r="D5054" s="802">
        <f t="shared" si="78"/>
        <v>325.32</v>
      </c>
      <c r="G5054" s="872">
        <v>318.01</v>
      </c>
      <c r="J5054" s="840" t="s">
        <v>15822</v>
      </c>
      <c r="K5054" s="848">
        <f>IFERROR(VLOOKUP(J5054,REAJUSTE!A:AA,27,FALSE),"")</f>
        <v>1.0229999999999999</v>
      </c>
    </row>
    <row r="5055" spans="1:11" ht="18" x14ac:dyDescent="0.2">
      <c r="A5055" s="862">
        <v>5213343</v>
      </c>
      <c r="B5055" s="863" t="s">
        <v>9442</v>
      </c>
      <c r="C5055" s="862" t="s">
        <v>9439</v>
      </c>
      <c r="D5055" s="802">
        <f t="shared" si="78"/>
        <v>3.69</v>
      </c>
      <c r="G5055" s="872">
        <v>3.61</v>
      </c>
      <c r="J5055" s="840" t="s">
        <v>15822</v>
      </c>
      <c r="K5055" s="848">
        <f>IFERROR(VLOOKUP(J5055,REAJUSTE!A:AA,27,FALSE),"")</f>
        <v>1.0229999999999999</v>
      </c>
    </row>
    <row r="5056" spans="1:11" ht="15" x14ac:dyDescent="0.2">
      <c r="A5056" s="862">
        <v>5213390</v>
      </c>
      <c r="B5056" s="863" t="s">
        <v>9443</v>
      </c>
      <c r="C5056" s="862" t="s">
        <v>4</v>
      </c>
      <c r="D5056" s="802">
        <f t="shared" si="78"/>
        <v>278.5</v>
      </c>
      <c r="G5056" s="872">
        <v>272.24</v>
      </c>
      <c r="J5056" s="840" t="s">
        <v>15822</v>
      </c>
      <c r="K5056" s="848">
        <f>IFERROR(VLOOKUP(J5056,REAJUSTE!A:AA,27,FALSE),"")</f>
        <v>1.0229999999999999</v>
      </c>
    </row>
    <row r="5057" spans="1:11" ht="18" x14ac:dyDescent="0.2">
      <c r="A5057" s="862">
        <v>5213344</v>
      </c>
      <c r="B5057" s="863" t="s">
        <v>9444</v>
      </c>
      <c r="C5057" s="862" t="s">
        <v>9445</v>
      </c>
      <c r="D5057" s="802">
        <f t="shared" si="78"/>
        <v>3.23</v>
      </c>
      <c r="G5057" s="872">
        <v>3.16</v>
      </c>
      <c r="J5057" s="840" t="s">
        <v>15822</v>
      </c>
      <c r="K5057" s="848">
        <f>IFERROR(VLOOKUP(J5057,REAJUSTE!A:AA,27,FALSE),"")</f>
        <v>1.0229999999999999</v>
      </c>
    </row>
    <row r="5058" spans="1:11" ht="15" x14ac:dyDescent="0.2">
      <c r="A5058" s="862">
        <v>5213386</v>
      </c>
      <c r="B5058" s="863" t="s">
        <v>9446</v>
      </c>
      <c r="C5058" s="862" t="s">
        <v>587</v>
      </c>
      <c r="D5058" s="802">
        <f t="shared" si="78"/>
        <v>541.28</v>
      </c>
      <c r="G5058" s="872">
        <v>529.12</v>
      </c>
      <c r="J5058" s="840" t="s">
        <v>15822</v>
      </c>
      <c r="K5058" s="848">
        <f>IFERROR(VLOOKUP(J5058,REAJUSTE!A:AA,27,FALSE),"")</f>
        <v>1.0229999999999999</v>
      </c>
    </row>
    <row r="5059" spans="1:11" ht="18" x14ac:dyDescent="0.2">
      <c r="A5059" s="862">
        <v>5213345</v>
      </c>
      <c r="B5059" s="863" t="s">
        <v>9447</v>
      </c>
      <c r="C5059" s="862" t="s">
        <v>9439</v>
      </c>
      <c r="D5059" s="802">
        <f t="shared" si="78"/>
        <v>5.48</v>
      </c>
      <c r="G5059" s="872">
        <v>5.36</v>
      </c>
      <c r="J5059" s="840" t="s">
        <v>15822</v>
      </c>
      <c r="K5059" s="848">
        <f>IFERROR(VLOOKUP(J5059,REAJUSTE!A:AA,27,FALSE),"")</f>
        <v>1.0229999999999999</v>
      </c>
    </row>
    <row r="5060" spans="1:11" ht="15" x14ac:dyDescent="0.2">
      <c r="A5060" s="862">
        <v>5213387</v>
      </c>
      <c r="B5060" s="863" t="s">
        <v>9448</v>
      </c>
      <c r="C5060" s="862" t="s">
        <v>587</v>
      </c>
      <c r="D5060" s="802">
        <f t="shared" si="78"/>
        <v>778.26</v>
      </c>
      <c r="G5060" s="872">
        <v>760.77</v>
      </c>
      <c r="J5060" s="840" t="s">
        <v>15822</v>
      </c>
      <c r="K5060" s="848">
        <f>IFERROR(VLOOKUP(J5060,REAJUSTE!A:AA,27,FALSE),"")</f>
        <v>1.0229999999999999</v>
      </c>
    </row>
    <row r="5061" spans="1:11" ht="18" x14ac:dyDescent="0.2">
      <c r="A5061" s="862">
        <v>5213346</v>
      </c>
      <c r="B5061" s="863" t="s">
        <v>9449</v>
      </c>
      <c r="C5061" s="862" t="s">
        <v>9439</v>
      </c>
      <c r="D5061" s="802">
        <f t="shared" si="78"/>
        <v>7.68</v>
      </c>
      <c r="G5061" s="872">
        <v>7.51</v>
      </c>
      <c r="J5061" s="840" t="s">
        <v>15822</v>
      </c>
      <c r="K5061" s="848">
        <f>IFERROR(VLOOKUP(J5061,REAJUSTE!A:AA,27,FALSE),"")</f>
        <v>1.0229999999999999</v>
      </c>
    </row>
    <row r="5062" spans="1:11" ht="18" x14ac:dyDescent="0.2">
      <c r="A5062" s="862">
        <v>5213843</v>
      </c>
      <c r="B5062" s="863" t="s">
        <v>9450</v>
      </c>
      <c r="C5062" s="862" t="s">
        <v>9445</v>
      </c>
      <c r="D5062" s="802">
        <f t="shared" si="78"/>
        <v>1.02</v>
      </c>
      <c r="G5062" s="872">
        <v>1</v>
      </c>
      <c r="J5062" s="840" t="s">
        <v>15822</v>
      </c>
      <c r="K5062" s="848">
        <f>IFERROR(VLOOKUP(J5062,REAJUSTE!A:AA,27,FALSE),"")</f>
        <v>1.0229999999999999</v>
      </c>
    </row>
    <row r="5063" spans="1:11" ht="18" x14ac:dyDescent="0.2">
      <c r="A5063" s="862">
        <v>5213833</v>
      </c>
      <c r="B5063" s="863" t="s">
        <v>9451</v>
      </c>
      <c r="C5063" s="862" t="s">
        <v>9439</v>
      </c>
      <c r="D5063" s="802">
        <f t="shared" si="78"/>
        <v>10.48</v>
      </c>
      <c r="G5063" s="872">
        <v>10.25</v>
      </c>
      <c r="J5063" s="840" t="s">
        <v>15822</v>
      </c>
      <c r="K5063" s="848">
        <f>IFERROR(VLOOKUP(J5063,REAJUSTE!A:AA,27,FALSE),"")</f>
        <v>1.0229999999999999</v>
      </c>
    </row>
    <row r="5064" spans="1:11" ht="18" x14ac:dyDescent="0.2">
      <c r="A5064" s="862">
        <v>5213834</v>
      </c>
      <c r="B5064" s="863" t="s">
        <v>9452</v>
      </c>
      <c r="C5064" s="862" t="s">
        <v>9439</v>
      </c>
      <c r="D5064" s="802">
        <f t="shared" si="78"/>
        <v>6.82</v>
      </c>
      <c r="G5064" s="872">
        <v>6.67</v>
      </c>
      <c r="J5064" s="840" t="s">
        <v>15822</v>
      </c>
      <c r="K5064" s="848">
        <f>IFERROR(VLOOKUP(J5064,REAJUSTE!A:AA,27,FALSE),"")</f>
        <v>1.0229999999999999</v>
      </c>
    </row>
    <row r="5065" spans="1:11" ht="15" x14ac:dyDescent="0.2">
      <c r="A5065" s="862">
        <v>5219544</v>
      </c>
      <c r="B5065" s="863" t="s">
        <v>9453</v>
      </c>
      <c r="C5065" s="862" t="s">
        <v>587</v>
      </c>
      <c r="D5065" s="802">
        <f t="shared" si="78"/>
        <v>227.59</v>
      </c>
      <c r="G5065" s="872">
        <v>222.48</v>
      </c>
      <c r="J5065" s="840" t="s">
        <v>15822</v>
      </c>
      <c r="K5065" s="848">
        <f>IFERROR(VLOOKUP(J5065,REAJUSTE!A:AA,27,FALSE),"")</f>
        <v>1.0229999999999999</v>
      </c>
    </row>
    <row r="5066" spans="1:11" ht="18" x14ac:dyDescent="0.2">
      <c r="A5066" s="862">
        <v>5213383</v>
      </c>
      <c r="B5066" s="863" t="s">
        <v>9454</v>
      </c>
      <c r="C5066" s="862" t="s">
        <v>9439</v>
      </c>
      <c r="D5066" s="802">
        <f t="shared" si="78"/>
        <v>0.82</v>
      </c>
      <c r="G5066" s="872">
        <v>0.81</v>
      </c>
      <c r="J5066" s="840" t="s">
        <v>15822</v>
      </c>
      <c r="K5066" s="848">
        <f>IFERROR(VLOOKUP(J5066,REAJUSTE!A:AA,27,FALSE),"")</f>
        <v>1.0229999999999999</v>
      </c>
    </row>
    <row r="5067" spans="1:11" ht="18" x14ac:dyDescent="0.2">
      <c r="A5067" s="862">
        <v>5213380</v>
      </c>
      <c r="B5067" s="863" t="s">
        <v>9455</v>
      </c>
      <c r="C5067" s="862" t="s">
        <v>9439</v>
      </c>
      <c r="D5067" s="802">
        <f t="shared" ref="D5067:D5130" si="79">TRUNC(G5067*K5067,2)</f>
        <v>1.96</v>
      </c>
      <c r="G5067" s="872">
        <v>1.92</v>
      </c>
      <c r="J5067" s="840" t="s">
        <v>15822</v>
      </c>
      <c r="K5067" s="848">
        <f>IFERROR(VLOOKUP(J5067,REAJUSTE!A:AA,27,FALSE),"")</f>
        <v>1.0229999999999999</v>
      </c>
    </row>
    <row r="5068" spans="1:11" ht="18" x14ac:dyDescent="0.2">
      <c r="A5068" s="862">
        <v>5213838</v>
      </c>
      <c r="B5068" s="863" t="s">
        <v>9456</v>
      </c>
      <c r="C5068" s="862" t="s">
        <v>9439</v>
      </c>
      <c r="D5068" s="802">
        <f t="shared" si="79"/>
        <v>4.63</v>
      </c>
      <c r="G5068" s="872">
        <v>4.53</v>
      </c>
      <c r="J5068" s="840" t="s">
        <v>15822</v>
      </c>
      <c r="K5068" s="848">
        <f>IFERROR(VLOOKUP(J5068,REAJUSTE!A:AA,27,FALSE),"")</f>
        <v>1.0229999999999999</v>
      </c>
    </row>
    <row r="5069" spans="1:11" ht="18" x14ac:dyDescent="0.2">
      <c r="A5069" s="862">
        <v>5213837</v>
      </c>
      <c r="B5069" s="863" t="s">
        <v>9457</v>
      </c>
      <c r="C5069" s="862" t="s">
        <v>587</v>
      </c>
      <c r="D5069" s="802">
        <f t="shared" si="79"/>
        <v>197.76</v>
      </c>
      <c r="G5069" s="872">
        <v>193.32</v>
      </c>
      <c r="J5069" s="840" t="s">
        <v>15822</v>
      </c>
      <c r="K5069" s="848">
        <f>IFERROR(VLOOKUP(J5069,REAJUSTE!A:AA,27,FALSE),"")</f>
        <v>1.0229999999999999</v>
      </c>
    </row>
    <row r="5070" spans="1:11" ht="18" x14ac:dyDescent="0.2">
      <c r="A5070" s="862">
        <v>5213835</v>
      </c>
      <c r="B5070" s="863" t="s">
        <v>9458</v>
      </c>
      <c r="C5070" s="862" t="s">
        <v>9439</v>
      </c>
      <c r="D5070" s="802">
        <f t="shared" si="79"/>
        <v>0.81</v>
      </c>
      <c r="G5070" s="872">
        <v>0.8</v>
      </c>
      <c r="J5070" s="840" t="s">
        <v>15822</v>
      </c>
      <c r="K5070" s="848">
        <f>IFERROR(VLOOKUP(J5070,REAJUSTE!A:AA,27,FALSE),"")</f>
        <v>1.0229999999999999</v>
      </c>
    </row>
    <row r="5071" spans="1:11" ht="15" x14ac:dyDescent="0.2">
      <c r="A5071" s="862">
        <v>5213839</v>
      </c>
      <c r="B5071" s="863" t="s">
        <v>9459</v>
      </c>
      <c r="C5071" s="862" t="s">
        <v>2029</v>
      </c>
      <c r="D5071" s="802">
        <f t="shared" si="79"/>
        <v>311.89999999999998</v>
      </c>
      <c r="G5071" s="872">
        <v>304.89</v>
      </c>
      <c r="J5071" s="840" t="s">
        <v>15822</v>
      </c>
      <c r="K5071" s="848">
        <f>IFERROR(VLOOKUP(J5071,REAJUSTE!A:AA,27,FALSE),"")</f>
        <v>1.0229999999999999</v>
      </c>
    </row>
    <row r="5072" spans="1:11" ht="18" x14ac:dyDescent="0.2">
      <c r="A5072" s="862">
        <v>5213347</v>
      </c>
      <c r="B5072" s="863" t="s">
        <v>9460</v>
      </c>
      <c r="C5072" s="862" t="s">
        <v>9461</v>
      </c>
      <c r="D5072" s="802">
        <f t="shared" si="79"/>
        <v>7.36</v>
      </c>
      <c r="G5072" s="872">
        <v>7.2</v>
      </c>
      <c r="J5072" s="840" t="s">
        <v>15822</v>
      </c>
      <c r="K5072" s="848">
        <f>IFERROR(VLOOKUP(J5072,REAJUSTE!A:AA,27,FALSE),"")</f>
        <v>1.0229999999999999</v>
      </c>
    </row>
    <row r="5073" spans="1:11" ht="15" x14ac:dyDescent="0.2">
      <c r="A5073" s="862">
        <v>5213840</v>
      </c>
      <c r="B5073" s="863" t="s">
        <v>5706</v>
      </c>
      <c r="C5073" s="862" t="s">
        <v>2029</v>
      </c>
      <c r="D5073" s="802">
        <f t="shared" si="79"/>
        <v>32.82</v>
      </c>
      <c r="G5073" s="872">
        <v>32.090000000000003</v>
      </c>
      <c r="J5073" s="840" t="s">
        <v>15822</v>
      </c>
      <c r="K5073" s="848">
        <f>IFERROR(VLOOKUP(J5073,REAJUSTE!A:AA,27,FALSE),"")</f>
        <v>1.0229999999999999</v>
      </c>
    </row>
    <row r="5074" spans="1:11" ht="18" x14ac:dyDescent="0.2">
      <c r="A5074" s="862">
        <v>5213349</v>
      </c>
      <c r="B5074" s="863" t="s">
        <v>9462</v>
      </c>
      <c r="C5074" s="862" t="s">
        <v>9461</v>
      </c>
      <c r="D5074" s="802">
        <f t="shared" si="79"/>
        <v>0.66</v>
      </c>
      <c r="G5074" s="872">
        <v>0.65</v>
      </c>
      <c r="J5074" s="840" t="s">
        <v>15822</v>
      </c>
      <c r="K5074" s="848">
        <f>IFERROR(VLOOKUP(J5074,REAJUSTE!A:AA,27,FALSE),"")</f>
        <v>1.0229999999999999</v>
      </c>
    </row>
    <row r="5075" spans="1:11" ht="18" x14ac:dyDescent="0.2">
      <c r="A5075" s="862">
        <v>5213841</v>
      </c>
      <c r="B5075" s="863" t="s">
        <v>9463</v>
      </c>
      <c r="C5075" s="862" t="s">
        <v>2029</v>
      </c>
      <c r="D5075" s="802">
        <f t="shared" si="79"/>
        <v>63.27</v>
      </c>
      <c r="G5075" s="872">
        <v>61.85</v>
      </c>
      <c r="J5075" s="840" t="s">
        <v>15822</v>
      </c>
      <c r="K5075" s="848">
        <f>IFERROR(VLOOKUP(J5075,REAJUSTE!A:AA,27,FALSE),"")</f>
        <v>1.0229999999999999</v>
      </c>
    </row>
    <row r="5076" spans="1:11" ht="18" x14ac:dyDescent="0.2">
      <c r="A5076" s="862">
        <v>5213348</v>
      </c>
      <c r="B5076" s="863" t="s">
        <v>9464</v>
      </c>
      <c r="C5076" s="862" t="s">
        <v>9461</v>
      </c>
      <c r="D5076" s="802">
        <f t="shared" si="79"/>
        <v>0.77</v>
      </c>
      <c r="G5076" s="872">
        <v>0.76</v>
      </c>
      <c r="J5076" s="840" t="s">
        <v>15822</v>
      </c>
      <c r="K5076" s="848">
        <f>IFERROR(VLOOKUP(J5076,REAJUSTE!A:AA,27,FALSE),"")</f>
        <v>1.0229999999999999</v>
      </c>
    </row>
    <row r="5077" spans="1:11" ht="15" x14ac:dyDescent="0.2">
      <c r="A5077" s="862">
        <v>5216116</v>
      </c>
      <c r="B5077" s="863" t="s">
        <v>9465</v>
      </c>
      <c r="C5077" s="862" t="s">
        <v>587</v>
      </c>
      <c r="D5077" s="802">
        <f t="shared" si="79"/>
        <v>17.04</v>
      </c>
      <c r="G5077" s="872">
        <v>16.66</v>
      </c>
      <c r="J5077" s="840" t="s">
        <v>15822</v>
      </c>
      <c r="K5077" s="848">
        <f>IFERROR(VLOOKUP(J5077,REAJUSTE!A:AA,27,FALSE),"")</f>
        <v>1.0229999999999999</v>
      </c>
    </row>
    <row r="5078" spans="1:11" ht="15" x14ac:dyDescent="0.2">
      <c r="A5078" s="862">
        <v>5216115</v>
      </c>
      <c r="B5078" s="863" t="s">
        <v>9466</v>
      </c>
      <c r="C5078" s="862" t="s">
        <v>587</v>
      </c>
      <c r="D5078" s="802">
        <f t="shared" si="79"/>
        <v>16.190000000000001</v>
      </c>
      <c r="G5078" s="872">
        <v>15.83</v>
      </c>
      <c r="J5078" s="840" t="s">
        <v>15822</v>
      </c>
      <c r="K5078" s="848">
        <f>IFERROR(VLOOKUP(J5078,REAJUSTE!A:AA,27,FALSE),"")</f>
        <v>1.0229999999999999</v>
      </c>
    </row>
    <row r="5079" spans="1:11" ht="15" x14ac:dyDescent="0.2">
      <c r="A5079" s="862">
        <v>5213842</v>
      </c>
      <c r="B5079" s="863" t="s">
        <v>9467</v>
      </c>
      <c r="C5079" s="862" t="s">
        <v>4</v>
      </c>
      <c r="D5079" s="802">
        <f t="shared" si="79"/>
        <v>0.12</v>
      </c>
      <c r="G5079" s="872">
        <v>0.12</v>
      </c>
      <c r="J5079" s="840" t="s">
        <v>15822</v>
      </c>
      <c r="K5079" s="848">
        <f>IFERROR(VLOOKUP(J5079,REAJUSTE!A:AA,27,FALSE),"")</f>
        <v>1.0229999999999999</v>
      </c>
    </row>
    <row r="5080" spans="1:11" ht="18" x14ac:dyDescent="0.2">
      <c r="A5080" s="862">
        <v>5213358</v>
      </c>
      <c r="B5080" s="863" t="s">
        <v>9468</v>
      </c>
      <c r="C5080" s="862" t="s">
        <v>2029</v>
      </c>
      <c r="D5080" s="802">
        <f t="shared" si="79"/>
        <v>220.44</v>
      </c>
      <c r="G5080" s="872">
        <v>215.49</v>
      </c>
      <c r="J5080" s="840" t="s">
        <v>15822</v>
      </c>
      <c r="K5080" s="848">
        <f>IFERROR(VLOOKUP(J5080,REAJUSTE!A:AA,27,FALSE),"")</f>
        <v>1.0229999999999999</v>
      </c>
    </row>
    <row r="5081" spans="1:11" ht="18" x14ac:dyDescent="0.2">
      <c r="A5081" s="862">
        <v>5213848</v>
      </c>
      <c r="B5081" s="863" t="s">
        <v>9469</v>
      </c>
      <c r="C5081" s="862" t="s">
        <v>9439</v>
      </c>
      <c r="D5081" s="802">
        <f t="shared" si="79"/>
        <v>1.1299999999999999</v>
      </c>
      <c r="G5081" s="872">
        <v>1.1100000000000001</v>
      </c>
      <c r="J5081" s="840" t="s">
        <v>15822</v>
      </c>
      <c r="K5081" s="848">
        <f>IFERROR(VLOOKUP(J5081,REAJUSTE!A:AA,27,FALSE),"")</f>
        <v>1.0229999999999999</v>
      </c>
    </row>
    <row r="5082" spans="1:11" ht="18" x14ac:dyDescent="0.2">
      <c r="A5082" s="862">
        <v>5214012</v>
      </c>
      <c r="B5082" s="863" t="s">
        <v>9470</v>
      </c>
      <c r="C5082" s="862" t="s">
        <v>2029</v>
      </c>
      <c r="D5082" s="802">
        <f t="shared" si="79"/>
        <v>23.79</v>
      </c>
      <c r="G5082" s="872">
        <v>23.26</v>
      </c>
      <c r="J5082" s="840" t="s">
        <v>15822</v>
      </c>
      <c r="K5082" s="848">
        <f>IFERROR(VLOOKUP(J5082,REAJUSTE!A:AA,27,FALSE),"")</f>
        <v>1.0229999999999999</v>
      </c>
    </row>
    <row r="5083" spans="1:11" ht="18" x14ac:dyDescent="0.2">
      <c r="A5083" s="862">
        <v>5213356</v>
      </c>
      <c r="B5083" s="863" t="s">
        <v>2882</v>
      </c>
      <c r="C5083" s="862" t="s">
        <v>2029</v>
      </c>
      <c r="D5083" s="802">
        <f t="shared" si="79"/>
        <v>33.18</v>
      </c>
      <c r="G5083" s="872">
        <v>32.44</v>
      </c>
      <c r="J5083" s="840" t="s">
        <v>15822</v>
      </c>
      <c r="K5083" s="848">
        <f>IFERROR(VLOOKUP(J5083,REAJUSTE!A:AA,27,FALSE),"")</f>
        <v>1.0229999999999999</v>
      </c>
    </row>
    <row r="5084" spans="1:11" ht="18" x14ac:dyDescent="0.2">
      <c r="A5084" s="862">
        <v>5214011</v>
      </c>
      <c r="B5084" s="863" t="s">
        <v>9471</v>
      </c>
      <c r="C5084" s="862" t="s">
        <v>2029</v>
      </c>
      <c r="D5084" s="802">
        <f t="shared" si="79"/>
        <v>13.06</v>
      </c>
      <c r="G5084" s="872">
        <v>12.77</v>
      </c>
      <c r="J5084" s="840" t="s">
        <v>15822</v>
      </c>
      <c r="K5084" s="848">
        <f>IFERROR(VLOOKUP(J5084,REAJUSTE!A:AA,27,FALSE),"")</f>
        <v>1.0229999999999999</v>
      </c>
    </row>
    <row r="5085" spans="1:11" ht="18" x14ac:dyDescent="0.2">
      <c r="A5085" s="862">
        <v>5213354</v>
      </c>
      <c r="B5085" s="863" t="s">
        <v>9472</v>
      </c>
      <c r="C5085" s="862" t="s">
        <v>2029</v>
      </c>
      <c r="D5085" s="802">
        <f t="shared" si="79"/>
        <v>15.67</v>
      </c>
      <c r="G5085" s="872">
        <v>15.32</v>
      </c>
      <c r="J5085" s="840" t="s">
        <v>15822</v>
      </c>
      <c r="K5085" s="848">
        <f>IFERROR(VLOOKUP(J5085,REAJUSTE!A:AA,27,FALSE),"")</f>
        <v>1.0229999999999999</v>
      </c>
    </row>
    <row r="5086" spans="1:11" ht="18" x14ac:dyDescent="0.2">
      <c r="A5086" s="862">
        <v>5213355</v>
      </c>
      <c r="B5086" s="863" t="s">
        <v>9473</v>
      </c>
      <c r="C5086" s="862" t="s">
        <v>2029</v>
      </c>
      <c r="D5086" s="802">
        <f t="shared" si="79"/>
        <v>18.32</v>
      </c>
      <c r="G5086" s="872">
        <v>17.91</v>
      </c>
      <c r="J5086" s="840" t="s">
        <v>15822</v>
      </c>
      <c r="K5086" s="848">
        <f>IFERROR(VLOOKUP(J5086,REAJUSTE!A:AA,27,FALSE),"")</f>
        <v>1.0229999999999999</v>
      </c>
    </row>
    <row r="5087" spans="1:11" ht="15" x14ac:dyDescent="0.2">
      <c r="A5087" s="862">
        <v>5213850</v>
      </c>
      <c r="B5087" s="863" t="s">
        <v>2883</v>
      </c>
      <c r="C5087" s="862" t="s">
        <v>57</v>
      </c>
      <c r="D5087" s="802">
        <f t="shared" si="79"/>
        <v>21.66</v>
      </c>
      <c r="G5087" s="872">
        <v>21.18</v>
      </c>
      <c r="J5087" s="840" t="s">
        <v>15822</v>
      </c>
      <c r="K5087" s="848">
        <f>IFERROR(VLOOKUP(J5087,REAJUSTE!A:AA,27,FALSE),"")</f>
        <v>1.0229999999999999</v>
      </c>
    </row>
    <row r="5088" spans="1:11" ht="15" x14ac:dyDescent="0.2">
      <c r="A5088" s="862">
        <v>5213846</v>
      </c>
      <c r="B5088" s="863" t="s">
        <v>2884</v>
      </c>
      <c r="C5088" s="862" t="s">
        <v>57</v>
      </c>
      <c r="D5088" s="802">
        <f t="shared" si="79"/>
        <v>5.51</v>
      </c>
      <c r="G5088" s="872">
        <v>5.39</v>
      </c>
      <c r="J5088" s="840" t="s">
        <v>15822</v>
      </c>
      <c r="K5088" s="848">
        <f>IFERROR(VLOOKUP(J5088,REAJUSTE!A:AA,27,FALSE),"")</f>
        <v>1.0229999999999999</v>
      </c>
    </row>
    <row r="5089" spans="1:11" ht="15" x14ac:dyDescent="0.2">
      <c r="A5089" s="862">
        <v>5213847</v>
      </c>
      <c r="B5089" s="863" t="s">
        <v>2885</v>
      </c>
      <c r="C5089" s="862" t="s">
        <v>57</v>
      </c>
      <c r="D5089" s="802">
        <f t="shared" si="79"/>
        <v>94.28</v>
      </c>
      <c r="G5089" s="872">
        <v>92.17</v>
      </c>
      <c r="J5089" s="840" t="s">
        <v>15822</v>
      </c>
      <c r="K5089" s="848">
        <f>IFERROR(VLOOKUP(J5089,REAJUSTE!A:AA,27,FALSE),"")</f>
        <v>1.0229999999999999</v>
      </c>
    </row>
    <row r="5090" spans="1:11" ht="18" x14ac:dyDescent="0.2">
      <c r="A5090" s="862">
        <v>5213845</v>
      </c>
      <c r="B5090" s="863" t="s">
        <v>9474</v>
      </c>
      <c r="C5090" s="862" t="s">
        <v>57</v>
      </c>
      <c r="D5090" s="802">
        <f t="shared" si="79"/>
        <v>24.54</v>
      </c>
      <c r="G5090" s="872">
        <v>23.99</v>
      </c>
      <c r="J5090" s="840" t="s">
        <v>15822</v>
      </c>
      <c r="K5090" s="848">
        <f>IFERROR(VLOOKUP(J5090,REAJUSTE!A:AA,27,FALSE),"")</f>
        <v>1.0229999999999999</v>
      </c>
    </row>
    <row r="5091" spans="1:11" ht="18" x14ac:dyDescent="0.2">
      <c r="A5091" s="862">
        <v>5213412</v>
      </c>
      <c r="B5091" s="863" t="s">
        <v>9475</v>
      </c>
      <c r="C5091" s="862" t="s">
        <v>2029</v>
      </c>
      <c r="D5091" s="802">
        <f t="shared" si="79"/>
        <v>115.15</v>
      </c>
      <c r="G5091" s="872">
        <v>112.57</v>
      </c>
      <c r="J5091" s="840" t="s">
        <v>15822</v>
      </c>
      <c r="K5091" s="848">
        <f>IFERROR(VLOOKUP(J5091,REAJUSTE!A:AA,27,FALSE),"")</f>
        <v>1.0229999999999999</v>
      </c>
    </row>
    <row r="5092" spans="1:11" ht="18" x14ac:dyDescent="0.2">
      <c r="A5092" s="862">
        <v>5213411</v>
      </c>
      <c r="B5092" s="863" t="s">
        <v>9476</v>
      </c>
      <c r="C5092" s="862" t="s">
        <v>2029</v>
      </c>
      <c r="D5092" s="802">
        <f t="shared" si="79"/>
        <v>204.06</v>
      </c>
      <c r="G5092" s="872">
        <v>199.48</v>
      </c>
      <c r="J5092" s="840" t="s">
        <v>15822</v>
      </c>
      <c r="K5092" s="848">
        <f>IFERROR(VLOOKUP(J5092,REAJUSTE!A:AA,27,FALSE),"")</f>
        <v>1.0229999999999999</v>
      </c>
    </row>
    <row r="5093" spans="1:11" ht="18" x14ac:dyDescent="0.2">
      <c r="A5093" s="862">
        <v>5214009</v>
      </c>
      <c r="B5093" s="863" t="s">
        <v>9477</v>
      </c>
      <c r="C5093" s="862" t="s">
        <v>2029</v>
      </c>
      <c r="D5093" s="802">
        <f t="shared" si="79"/>
        <v>115.15</v>
      </c>
      <c r="G5093" s="872">
        <v>112.57</v>
      </c>
      <c r="J5093" s="840" t="s">
        <v>15822</v>
      </c>
      <c r="K5093" s="848">
        <f>IFERROR(VLOOKUP(J5093,REAJUSTE!A:AA,27,FALSE),"")</f>
        <v>1.0229999999999999</v>
      </c>
    </row>
    <row r="5094" spans="1:11" ht="18" x14ac:dyDescent="0.2">
      <c r="A5094" s="862">
        <v>5214010</v>
      </c>
      <c r="B5094" s="863" t="s">
        <v>9478</v>
      </c>
      <c r="C5094" s="862" t="s">
        <v>2029</v>
      </c>
      <c r="D5094" s="802">
        <f t="shared" si="79"/>
        <v>211.8</v>
      </c>
      <c r="G5094" s="872">
        <v>207.04</v>
      </c>
      <c r="J5094" s="840" t="s">
        <v>15822</v>
      </c>
      <c r="K5094" s="848">
        <f>IFERROR(VLOOKUP(J5094,REAJUSTE!A:AA,27,FALSE),"")</f>
        <v>1.0229999999999999</v>
      </c>
    </row>
    <row r="5095" spans="1:11" ht="18" x14ac:dyDescent="0.2">
      <c r="A5095" s="862">
        <v>5213413</v>
      </c>
      <c r="B5095" s="863" t="s">
        <v>9479</v>
      </c>
      <c r="C5095" s="862" t="s">
        <v>2029</v>
      </c>
      <c r="D5095" s="802">
        <f t="shared" si="79"/>
        <v>71.2</v>
      </c>
      <c r="G5095" s="872">
        <v>69.599999999999994</v>
      </c>
      <c r="J5095" s="840" t="s">
        <v>15822</v>
      </c>
      <c r="K5095" s="848">
        <f>IFERROR(VLOOKUP(J5095,REAJUSTE!A:AA,27,FALSE),"")</f>
        <v>1.0229999999999999</v>
      </c>
    </row>
    <row r="5096" spans="1:11" ht="15" x14ac:dyDescent="0.2">
      <c r="A5096" s="862">
        <v>5213410</v>
      </c>
      <c r="B5096" s="863" t="s">
        <v>9480</v>
      </c>
      <c r="C5096" s="862" t="s">
        <v>2029</v>
      </c>
      <c r="D5096" s="802">
        <f t="shared" si="79"/>
        <v>145.83000000000001</v>
      </c>
      <c r="G5096" s="872">
        <v>142.56</v>
      </c>
      <c r="J5096" s="840" t="s">
        <v>15822</v>
      </c>
      <c r="K5096" s="848">
        <f>IFERROR(VLOOKUP(J5096,REAJUSTE!A:AA,27,FALSE),"")</f>
        <v>1.0229999999999999</v>
      </c>
    </row>
    <row r="5097" spans="1:11" ht="18" x14ac:dyDescent="0.2">
      <c r="A5097" s="862">
        <v>5214004</v>
      </c>
      <c r="B5097" s="863" t="s">
        <v>9481</v>
      </c>
      <c r="C5097" s="862" t="s">
        <v>2029</v>
      </c>
      <c r="D5097" s="802">
        <f t="shared" si="79"/>
        <v>175.88</v>
      </c>
      <c r="G5097" s="872">
        <v>171.93</v>
      </c>
      <c r="J5097" s="840" t="s">
        <v>15822</v>
      </c>
      <c r="K5097" s="848">
        <f>IFERROR(VLOOKUP(J5097,REAJUSTE!A:AA,27,FALSE),"")</f>
        <v>1.0229999999999999</v>
      </c>
    </row>
    <row r="5098" spans="1:11" ht="15" x14ac:dyDescent="0.2">
      <c r="A5098" s="862">
        <v>5214005</v>
      </c>
      <c r="B5098" s="863" t="s">
        <v>9482</v>
      </c>
      <c r="C5098" s="862" t="s">
        <v>2029</v>
      </c>
      <c r="D5098" s="802">
        <f t="shared" si="79"/>
        <v>157.36000000000001</v>
      </c>
      <c r="G5098" s="872">
        <v>153.83000000000001</v>
      </c>
      <c r="J5098" s="840" t="s">
        <v>15822</v>
      </c>
      <c r="K5098" s="848">
        <f>IFERROR(VLOOKUP(J5098,REAJUSTE!A:AA,27,FALSE),"")</f>
        <v>1.0229999999999999</v>
      </c>
    </row>
    <row r="5099" spans="1:11" ht="15" x14ac:dyDescent="0.2">
      <c r="A5099" s="862">
        <v>5214006</v>
      </c>
      <c r="B5099" s="863" t="s">
        <v>9483</v>
      </c>
      <c r="C5099" s="862" t="s">
        <v>2029</v>
      </c>
      <c r="D5099" s="802">
        <f t="shared" si="79"/>
        <v>99.95</v>
      </c>
      <c r="G5099" s="872">
        <v>97.71</v>
      </c>
      <c r="J5099" s="840" t="s">
        <v>15822</v>
      </c>
      <c r="K5099" s="848">
        <f>IFERROR(VLOOKUP(J5099,REAJUSTE!A:AA,27,FALSE),"")</f>
        <v>1.0229999999999999</v>
      </c>
    </row>
    <row r="5100" spans="1:11" ht="18" x14ac:dyDescent="0.2">
      <c r="A5100" s="862">
        <v>5214007</v>
      </c>
      <c r="B5100" s="863" t="s">
        <v>9484</v>
      </c>
      <c r="C5100" s="862" t="s">
        <v>2029</v>
      </c>
      <c r="D5100" s="802">
        <f t="shared" si="79"/>
        <v>84.92</v>
      </c>
      <c r="G5100" s="872">
        <v>83.02</v>
      </c>
      <c r="J5100" s="840" t="s">
        <v>15822</v>
      </c>
      <c r="K5100" s="848">
        <f>IFERROR(VLOOKUP(J5100,REAJUSTE!A:AA,27,FALSE),"")</f>
        <v>1.0229999999999999</v>
      </c>
    </row>
    <row r="5101" spans="1:11" ht="18" x14ac:dyDescent="0.2">
      <c r="A5101" s="862">
        <v>5214008</v>
      </c>
      <c r="B5101" s="863" t="s">
        <v>9485</v>
      </c>
      <c r="C5101" s="862" t="s">
        <v>2029</v>
      </c>
      <c r="D5101" s="802">
        <f t="shared" si="79"/>
        <v>83.32</v>
      </c>
      <c r="G5101" s="872">
        <v>81.45</v>
      </c>
      <c r="J5101" s="840" t="s">
        <v>15822</v>
      </c>
      <c r="K5101" s="848">
        <f>IFERROR(VLOOKUP(J5101,REAJUSTE!A:AA,27,FALSE),"")</f>
        <v>1.0229999999999999</v>
      </c>
    </row>
    <row r="5102" spans="1:11" ht="15" x14ac:dyDescent="0.2">
      <c r="A5102" s="862">
        <v>5213408</v>
      </c>
      <c r="B5102" s="863" t="s">
        <v>9486</v>
      </c>
      <c r="C5102" s="862" t="s">
        <v>2029</v>
      </c>
      <c r="D5102" s="802">
        <f t="shared" si="79"/>
        <v>49.02</v>
      </c>
      <c r="G5102" s="872">
        <v>47.92</v>
      </c>
      <c r="J5102" s="840" t="s">
        <v>15822</v>
      </c>
      <c r="K5102" s="848">
        <f>IFERROR(VLOOKUP(J5102,REAJUSTE!A:AA,27,FALSE),"")</f>
        <v>1.0229999999999999</v>
      </c>
    </row>
    <row r="5103" spans="1:11" ht="15" x14ac:dyDescent="0.2">
      <c r="A5103" s="862">
        <v>5213400</v>
      </c>
      <c r="B5103" s="863" t="s">
        <v>9487</v>
      </c>
      <c r="C5103" s="862" t="s">
        <v>2029</v>
      </c>
      <c r="D5103" s="802">
        <f t="shared" si="79"/>
        <v>24.07</v>
      </c>
      <c r="G5103" s="872">
        <v>23.53</v>
      </c>
      <c r="J5103" s="840" t="s">
        <v>15822</v>
      </c>
      <c r="K5103" s="848">
        <f>IFERROR(VLOOKUP(J5103,REAJUSTE!A:AA,27,FALSE),"")</f>
        <v>1.0229999999999999</v>
      </c>
    </row>
    <row r="5104" spans="1:11" ht="15" x14ac:dyDescent="0.2">
      <c r="A5104" s="862">
        <v>5213401</v>
      </c>
      <c r="B5104" s="863" t="s">
        <v>9488</v>
      </c>
      <c r="C5104" s="862" t="s">
        <v>2029</v>
      </c>
      <c r="D5104" s="802">
        <f t="shared" si="79"/>
        <v>33.51</v>
      </c>
      <c r="G5104" s="872">
        <v>32.76</v>
      </c>
      <c r="J5104" s="840" t="s">
        <v>15822</v>
      </c>
      <c r="K5104" s="848">
        <f>IFERROR(VLOOKUP(J5104,REAJUSTE!A:AA,27,FALSE),"")</f>
        <v>1.0229999999999999</v>
      </c>
    </row>
    <row r="5105" spans="1:11" ht="15" x14ac:dyDescent="0.2">
      <c r="A5105" s="862">
        <v>5214001</v>
      </c>
      <c r="B5105" s="863" t="s">
        <v>9489</v>
      </c>
      <c r="C5105" s="862" t="s">
        <v>2029</v>
      </c>
      <c r="D5105" s="802">
        <f t="shared" si="79"/>
        <v>13.31</v>
      </c>
      <c r="G5105" s="872">
        <v>13.02</v>
      </c>
      <c r="J5105" s="840" t="s">
        <v>15822</v>
      </c>
      <c r="K5105" s="848">
        <f>IFERROR(VLOOKUP(J5105,REAJUSTE!A:AA,27,FALSE),"")</f>
        <v>1.0229999999999999</v>
      </c>
    </row>
    <row r="5106" spans="1:11" ht="15" x14ac:dyDescent="0.2">
      <c r="A5106" s="862">
        <v>5213402</v>
      </c>
      <c r="B5106" s="863" t="s">
        <v>9490</v>
      </c>
      <c r="C5106" s="862" t="s">
        <v>2029</v>
      </c>
      <c r="D5106" s="802">
        <f t="shared" si="79"/>
        <v>15.95</v>
      </c>
      <c r="G5106" s="872">
        <v>15.6</v>
      </c>
      <c r="J5106" s="840" t="s">
        <v>15822</v>
      </c>
      <c r="K5106" s="848">
        <f>IFERROR(VLOOKUP(J5106,REAJUSTE!A:AA,27,FALSE),"")</f>
        <v>1.0229999999999999</v>
      </c>
    </row>
    <row r="5107" spans="1:11" ht="15" x14ac:dyDescent="0.2">
      <c r="A5107" s="862">
        <v>5213403</v>
      </c>
      <c r="B5107" s="863" t="s">
        <v>9491</v>
      </c>
      <c r="C5107" s="862" t="s">
        <v>2029</v>
      </c>
      <c r="D5107" s="802">
        <f t="shared" si="79"/>
        <v>18.61</v>
      </c>
      <c r="G5107" s="872">
        <v>18.2</v>
      </c>
      <c r="J5107" s="840" t="s">
        <v>15822</v>
      </c>
      <c r="K5107" s="848">
        <f>IFERROR(VLOOKUP(J5107,REAJUSTE!A:AA,27,FALSE),"")</f>
        <v>1.0229999999999999</v>
      </c>
    </row>
    <row r="5108" spans="1:11" ht="15" x14ac:dyDescent="0.2">
      <c r="A5108" s="862">
        <v>5214003</v>
      </c>
      <c r="B5108" s="863" t="s">
        <v>9492</v>
      </c>
      <c r="C5108" s="862" t="s">
        <v>2029</v>
      </c>
      <c r="D5108" s="802">
        <f t="shared" si="79"/>
        <v>59.58</v>
      </c>
      <c r="G5108" s="872">
        <v>58.25</v>
      </c>
      <c r="J5108" s="840" t="s">
        <v>15822</v>
      </c>
      <c r="K5108" s="848">
        <f>IFERROR(VLOOKUP(J5108,REAJUSTE!A:AA,27,FALSE),"")</f>
        <v>1.0229999999999999</v>
      </c>
    </row>
    <row r="5109" spans="1:11" ht="15" x14ac:dyDescent="0.2">
      <c r="A5109" s="862">
        <v>5213409</v>
      </c>
      <c r="B5109" s="863" t="s">
        <v>9493</v>
      </c>
      <c r="C5109" s="862" t="s">
        <v>2029</v>
      </c>
      <c r="D5109" s="802">
        <f t="shared" si="79"/>
        <v>102.45</v>
      </c>
      <c r="G5109" s="872">
        <v>100.15</v>
      </c>
      <c r="J5109" s="840" t="s">
        <v>15822</v>
      </c>
      <c r="K5109" s="848">
        <f>IFERROR(VLOOKUP(J5109,REAJUSTE!A:AA,27,FALSE),"")</f>
        <v>1.0229999999999999</v>
      </c>
    </row>
    <row r="5110" spans="1:11" ht="15" x14ac:dyDescent="0.2">
      <c r="A5110" s="862">
        <v>5213404</v>
      </c>
      <c r="B5110" s="863" t="s">
        <v>9494</v>
      </c>
      <c r="C5110" s="862" t="s">
        <v>2029</v>
      </c>
      <c r="D5110" s="802">
        <f t="shared" si="79"/>
        <v>37.729999999999997</v>
      </c>
      <c r="G5110" s="872">
        <v>36.89</v>
      </c>
      <c r="J5110" s="840" t="s">
        <v>15822</v>
      </c>
      <c r="K5110" s="848">
        <f>IFERROR(VLOOKUP(J5110,REAJUSTE!A:AA,27,FALSE),"")</f>
        <v>1.0229999999999999</v>
      </c>
    </row>
    <row r="5111" spans="1:11" ht="15" x14ac:dyDescent="0.2">
      <c r="A5111" s="862">
        <v>5213405</v>
      </c>
      <c r="B5111" s="863" t="s">
        <v>9495</v>
      </c>
      <c r="C5111" s="862" t="s">
        <v>2029</v>
      </c>
      <c r="D5111" s="802">
        <f t="shared" si="79"/>
        <v>46.65</v>
      </c>
      <c r="G5111" s="872">
        <v>45.61</v>
      </c>
      <c r="J5111" s="840" t="s">
        <v>15822</v>
      </c>
      <c r="K5111" s="848">
        <f>IFERROR(VLOOKUP(J5111,REAJUSTE!A:AA,27,FALSE),"")</f>
        <v>1.0229999999999999</v>
      </c>
    </row>
    <row r="5112" spans="1:11" ht="15" x14ac:dyDescent="0.2">
      <c r="A5112" s="862">
        <v>5214002</v>
      </c>
      <c r="B5112" s="863" t="s">
        <v>9496</v>
      </c>
      <c r="C5112" s="862" t="s">
        <v>2029</v>
      </c>
      <c r="D5112" s="802">
        <f t="shared" si="79"/>
        <v>27.19</v>
      </c>
      <c r="G5112" s="872">
        <v>26.58</v>
      </c>
      <c r="J5112" s="840" t="s">
        <v>15822</v>
      </c>
      <c r="K5112" s="848">
        <f>IFERROR(VLOOKUP(J5112,REAJUSTE!A:AA,27,FALSE),"")</f>
        <v>1.0229999999999999</v>
      </c>
    </row>
    <row r="5113" spans="1:11" ht="15" x14ac:dyDescent="0.2">
      <c r="A5113" s="862">
        <v>5213406</v>
      </c>
      <c r="B5113" s="863" t="s">
        <v>9497</v>
      </c>
      <c r="C5113" s="862" t="s">
        <v>2029</v>
      </c>
      <c r="D5113" s="802">
        <f t="shared" si="79"/>
        <v>29.61</v>
      </c>
      <c r="G5113" s="872">
        <v>28.95</v>
      </c>
      <c r="J5113" s="840" t="s">
        <v>15822</v>
      </c>
      <c r="K5113" s="848">
        <f>IFERROR(VLOOKUP(J5113,REAJUSTE!A:AA,27,FALSE),"")</f>
        <v>1.0229999999999999</v>
      </c>
    </row>
    <row r="5114" spans="1:11" ht="15" x14ac:dyDescent="0.2">
      <c r="A5114" s="862">
        <v>5213407</v>
      </c>
      <c r="B5114" s="863" t="s">
        <v>9498</v>
      </c>
      <c r="C5114" s="862" t="s">
        <v>2029</v>
      </c>
      <c r="D5114" s="802">
        <f t="shared" si="79"/>
        <v>32.049999999999997</v>
      </c>
      <c r="G5114" s="872">
        <v>31.33</v>
      </c>
      <c r="J5114" s="840" t="s">
        <v>15822</v>
      </c>
      <c r="K5114" s="848">
        <f>IFERROR(VLOOKUP(J5114,REAJUSTE!A:AA,27,FALSE),"")</f>
        <v>1.0229999999999999</v>
      </c>
    </row>
    <row r="5115" spans="1:11" ht="15" x14ac:dyDescent="0.2">
      <c r="A5115" s="862">
        <v>5212552</v>
      </c>
      <c r="B5115" s="863" t="s">
        <v>9499</v>
      </c>
      <c r="C5115" s="862" t="s">
        <v>2029</v>
      </c>
      <c r="D5115" s="802">
        <f t="shared" si="79"/>
        <v>16.43</v>
      </c>
      <c r="G5115" s="872">
        <v>16.07</v>
      </c>
      <c r="J5115" s="840" t="s">
        <v>15822</v>
      </c>
      <c r="K5115" s="848">
        <f>IFERROR(VLOOKUP(J5115,REAJUSTE!A:AA,27,FALSE),"")</f>
        <v>1.0229999999999999</v>
      </c>
    </row>
    <row r="5116" spans="1:11" ht="18" x14ac:dyDescent="0.2">
      <c r="A5116" s="862">
        <v>5213464</v>
      </c>
      <c r="B5116" s="863" t="s">
        <v>9500</v>
      </c>
      <c r="C5116" s="862" t="s">
        <v>587</v>
      </c>
      <c r="D5116" s="802">
        <f t="shared" si="79"/>
        <v>255.92</v>
      </c>
      <c r="G5116" s="872">
        <v>250.17</v>
      </c>
      <c r="J5116" s="840" t="s">
        <v>15822</v>
      </c>
      <c r="K5116" s="848">
        <f>IFERROR(VLOOKUP(J5116,REAJUSTE!A:AA,27,FALSE),"")</f>
        <v>1.0229999999999999</v>
      </c>
    </row>
    <row r="5117" spans="1:11" ht="18" x14ac:dyDescent="0.2">
      <c r="A5117" s="862">
        <v>5213465</v>
      </c>
      <c r="B5117" s="863" t="s">
        <v>9501</v>
      </c>
      <c r="C5117" s="862" t="s">
        <v>587</v>
      </c>
      <c r="D5117" s="802">
        <f t="shared" si="79"/>
        <v>437.53</v>
      </c>
      <c r="G5117" s="872">
        <v>427.7</v>
      </c>
      <c r="J5117" s="840" t="s">
        <v>15822</v>
      </c>
      <c r="K5117" s="848">
        <f>IFERROR(VLOOKUP(J5117,REAJUSTE!A:AA,27,FALSE),"")</f>
        <v>1.0229999999999999</v>
      </c>
    </row>
    <row r="5118" spans="1:11" ht="18" x14ac:dyDescent="0.2">
      <c r="A5118" s="862">
        <v>5213466</v>
      </c>
      <c r="B5118" s="863" t="s">
        <v>9502</v>
      </c>
      <c r="C5118" s="862" t="s">
        <v>587</v>
      </c>
      <c r="D5118" s="802">
        <f t="shared" si="79"/>
        <v>612.74</v>
      </c>
      <c r="G5118" s="872">
        <v>598.97</v>
      </c>
      <c r="J5118" s="840" t="s">
        <v>15822</v>
      </c>
      <c r="K5118" s="848">
        <f>IFERROR(VLOOKUP(J5118,REAJUSTE!A:AA,27,FALSE),"")</f>
        <v>1.0229999999999999</v>
      </c>
    </row>
    <row r="5119" spans="1:11" ht="18" x14ac:dyDescent="0.2">
      <c r="A5119" s="862">
        <v>5213467</v>
      </c>
      <c r="B5119" s="863" t="s">
        <v>9503</v>
      </c>
      <c r="C5119" s="862" t="s">
        <v>587</v>
      </c>
      <c r="D5119" s="802">
        <f t="shared" si="79"/>
        <v>984.34</v>
      </c>
      <c r="G5119" s="872">
        <v>962.21</v>
      </c>
      <c r="J5119" s="840" t="s">
        <v>15822</v>
      </c>
      <c r="K5119" s="848">
        <f>IFERROR(VLOOKUP(J5119,REAJUSTE!A:AA,27,FALSE),"")</f>
        <v>1.0229999999999999</v>
      </c>
    </row>
    <row r="5120" spans="1:11" ht="18" x14ac:dyDescent="0.2">
      <c r="A5120" s="862">
        <v>5213468</v>
      </c>
      <c r="B5120" s="863" t="s">
        <v>9504</v>
      </c>
      <c r="C5120" s="862" t="s">
        <v>587</v>
      </c>
      <c r="D5120" s="802">
        <f t="shared" si="79"/>
        <v>248.38</v>
      </c>
      <c r="G5120" s="872">
        <v>242.8</v>
      </c>
      <c r="J5120" s="840" t="s">
        <v>15822</v>
      </c>
      <c r="K5120" s="848">
        <f>IFERROR(VLOOKUP(J5120,REAJUSTE!A:AA,27,FALSE),"")</f>
        <v>1.0229999999999999</v>
      </c>
    </row>
    <row r="5121" spans="1:11" ht="18" x14ac:dyDescent="0.2">
      <c r="A5121" s="862">
        <v>5213469</v>
      </c>
      <c r="B5121" s="863" t="s">
        <v>9505</v>
      </c>
      <c r="C5121" s="862" t="s">
        <v>587</v>
      </c>
      <c r="D5121" s="802">
        <f t="shared" si="79"/>
        <v>423.17</v>
      </c>
      <c r="G5121" s="872">
        <v>413.66</v>
      </c>
      <c r="J5121" s="840" t="s">
        <v>15822</v>
      </c>
      <c r="K5121" s="848">
        <f>IFERROR(VLOOKUP(J5121,REAJUSTE!A:AA,27,FALSE),"")</f>
        <v>1.0229999999999999</v>
      </c>
    </row>
    <row r="5122" spans="1:11" ht="18" x14ac:dyDescent="0.2">
      <c r="A5122" s="862">
        <v>5213470</v>
      </c>
      <c r="B5122" s="863" t="s">
        <v>9506</v>
      </c>
      <c r="C5122" s="862" t="s">
        <v>587</v>
      </c>
      <c r="D5122" s="802">
        <f t="shared" si="79"/>
        <v>591.79999999999995</v>
      </c>
      <c r="G5122" s="872">
        <v>578.5</v>
      </c>
      <c r="J5122" s="840" t="s">
        <v>15822</v>
      </c>
      <c r="K5122" s="848">
        <f>IFERROR(VLOOKUP(J5122,REAJUSTE!A:AA,27,FALSE),"")</f>
        <v>1.0229999999999999</v>
      </c>
    </row>
    <row r="5123" spans="1:11" ht="18" x14ac:dyDescent="0.2">
      <c r="A5123" s="862">
        <v>5213471</v>
      </c>
      <c r="B5123" s="863" t="s">
        <v>9507</v>
      </c>
      <c r="C5123" s="862" t="s">
        <v>587</v>
      </c>
      <c r="D5123" s="802">
        <f t="shared" si="79"/>
        <v>954.19</v>
      </c>
      <c r="G5123" s="872">
        <v>932.74</v>
      </c>
      <c r="J5123" s="840" t="s">
        <v>15822</v>
      </c>
      <c r="K5123" s="848">
        <f>IFERROR(VLOOKUP(J5123,REAJUSTE!A:AA,27,FALSE),"")</f>
        <v>1.0229999999999999</v>
      </c>
    </row>
    <row r="5124" spans="1:11" ht="18" x14ac:dyDescent="0.2">
      <c r="A5124" s="862">
        <v>5212560</v>
      </c>
      <c r="B5124" s="863" t="s">
        <v>9508</v>
      </c>
      <c r="C5124" s="862" t="s">
        <v>9439</v>
      </c>
      <c r="D5124" s="802">
        <f t="shared" si="79"/>
        <v>3.99</v>
      </c>
      <c r="G5124" s="872">
        <v>3.91</v>
      </c>
      <c r="J5124" s="840" t="s">
        <v>15822</v>
      </c>
      <c r="K5124" s="848">
        <f>IFERROR(VLOOKUP(J5124,REAJUSTE!A:AA,27,FALSE),"")</f>
        <v>1.0229999999999999</v>
      </c>
    </row>
    <row r="5125" spans="1:11" ht="18" x14ac:dyDescent="0.2">
      <c r="A5125" s="862">
        <v>5213472</v>
      </c>
      <c r="B5125" s="863" t="s">
        <v>9509</v>
      </c>
      <c r="C5125" s="862" t="s">
        <v>587</v>
      </c>
      <c r="D5125" s="802">
        <f t="shared" si="79"/>
        <v>304.81</v>
      </c>
      <c r="G5125" s="872">
        <v>297.95999999999998</v>
      </c>
      <c r="J5125" s="840" t="s">
        <v>15822</v>
      </c>
      <c r="K5125" s="848">
        <f>IFERROR(VLOOKUP(J5125,REAJUSTE!A:AA,27,FALSE),"")</f>
        <v>1.0229999999999999</v>
      </c>
    </row>
    <row r="5126" spans="1:11" ht="18" x14ac:dyDescent="0.2">
      <c r="A5126" s="862">
        <v>5213473</v>
      </c>
      <c r="B5126" s="863" t="s">
        <v>9510</v>
      </c>
      <c r="C5126" s="862" t="s">
        <v>587</v>
      </c>
      <c r="D5126" s="802">
        <f t="shared" si="79"/>
        <v>405.57</v>
      </c>
      <c r="G5126" s="872">
        <v>396.46</v>
      </c>
      <c r="J5126" s="840" t="s">
        <v>15822</v>
      </c>
      <c r="K5126" s="848">
        <f>IFERROR(VLOOKUP(J5126,REAJUSTE!A:AA,27,FALSE),"")</f>
        <v>1.0229999999999999</v>
      </c>
    </row>
    <row r="5127" spans="1:11" ht="18" x14ac:dyDescent="0.2">
      <c r="A5127" s="862">
        <v>5213474</v>
      </c>
      <c r="B5127" s="863" t="s">
        <v>9511</v>
      </c>
      <c r="C5127" s="862" t="s">
        <v>587</v>
      </c>
      <c r="D5127" s="802">
        <f t="shared" si="79"/>
        <v>292.25</v>
      </c>
      <c r="G5127" s="872">
        <v>285.68</v>
      </c>
      <c r="J5127" s="840" t="s">
        <v>15822</v>
      </c>
      <c r="K5127" s="848">
        <f>IFERROR(VLOOKUP(J5127,REAJUSTE!A:AA,27,FALSE),"")</f>
        <v>1.0229999999999999</v>
      </c>
    </row>
    <row r="5128" spans="1:11" ht="18" x14ac:dyDescent="0.2">
      <c r="A5128" s="862">
        <v>5213475</v>
      </c>
      <c r="B5128" s="863" t="s">
        <v>9512</v>
      </c>
      <c r="C5128" s="862" t="s">
        <v>587</v>
      </c>
      <c r="D5128" s="802">
        <f t="shared" si="79"/>
        <v>389.86</v>
      </c>
      <c r="G5128" s="872">
        <v>381.1</v>
      </c>
      <c r="J5128" s="840" t="s">
        <v>15822</v>
      </c>
      <c r="K5128" s="848">
        <f>IFERROR(VLOOKUP(J5128,REAJUSTE!A:AA,27,FALSE),"")</f>
        <v>1.0229999999999999</v>
      </c>
    </row>
    <row r="5129" spans="1:11" ht="18" x14ac:dyDescent="0.2">
      <c r="A5129" s="862">
        <v>5213440</v>
      </c>
      <c r="B5129" s="863" t="s">
        <v>9513</v>
      </c>
      <c r="C5129" s="862" t="s">
        <v>587</v>
      </c>
      <c r="D5129" s="802">
        <f t="shared" si="79"/>
        <v>255.89</v>
      </c>
      <c r="G5129" s="872">
        <v>250.14</v>
      </c>
      <c r="J5129" s="840" t="s">
        <v>15822</v>
      </c>
      <c r="K5129" s="848">
        <f>IFERROR(VLOOKUP(J5129,REAJUSTE!A:AA,27,FALSE),"")</f>
        <v>1.0229999999999999</v>
      </c>
    </row>
    <row r="5130" spans="1:11" ht="18" x14ac:dyDescent="0.2">
      <c r="A5130" s="862">
        <v>5213441</v>
      </c>
      <c r="B5130" s="863" t="s">
        <v>9514</v>
      </c>
      <c r="C5130" s="862" t="s">
        <v>587</v>
      </c>
      <c r="D5130" s="802">
        <f t="shared" si="79"/>
        <v>437.57</v>
      </c>
      <c r="G5130" s="872">
        <v>427.74</v>
      </c>
      <c r="J5130" s="840" t="s">
        <v>15822</v>
      </c>
      <c r="K5130" s="848">
        <f>IFERROR(VLOOKUP(J5130,REAJUSTE!A:AA,27,FALSE),"")</f>
        <v>1.0229999999999999</v>
      </c>
    </row>
    <row r="5131" spans="1:11" ht="18" x14ac:dyDescent="0.2">
      <c r="A5131" s="862">
        <v>5213442</v>
      </c>
      <c r="B5131" s="863" t="s">
        <v>9515</v>
      </c>
      <c r="C5131" s="862" t="s">
        <v>587</v>
      </c>
      <c r="D5131" s="802">
        <f t="shared" ref="D5131:D5194" si="80">TRUNC(G5131*K5131,2)</f>
        <v>612.74</v>
      </c>
      <c r="G5131" s="872">
        <v>598.97</v>
      </c>
      <c r="J5131" s="840" t="s">
        <v>15822</v>
      </c>
      <c r="K5131" s="848">
        <f>IFERROR(VLOOKUP(J5131,REAJUSTE!A:AA,27,FALSE),"")</f>
        <v>1.0229999999999999</v>
      </c>
    </row>
    <row r="5132" spans="1:11" ht="18" x14ac:dyDescent="0.2">
      <c r="A5132" s="862">
        <v>5213443</v>
      </c>
      <c r="B5132" s="863" t="s">
        <v>9516</v>
      </c>
      <c r="C5132" s="862" t="s">
        <v>587</v>
      </c>
      <c r="D5132" s="802">
        <f t="shared" si="80"/>
        <v>984.36</v>
      </c>
      <c r="G5132" s="872">
        <v>962.23</v>
      </c>
      <c r="J5132" s="840" t="s">
        <v>15822</v>
      </c>
      <c r="K5132" s="848">
        <f>IFERROR(VLOOKUP(J5132,REAJUSTE!A:AA,27,FALSE),"")</f>
        <v>1.0229999999999999</v>
      </c>
    </row>
    <row r="5133" spans="1:11" ht="18" x14ac:dyDescent="0.2">
      <c r="A5133" s="862">
        <v>5213444</v>
      </c>
      <c r="B5133" s="863" t="s">
        <v>9517</v>
      </c>
      <c r="C5133" s="862" t="s">
        <v>587</v>
      </c>
      <c r="D5133" s="802">
        <f t="shared" si="80"/>
        <v>255.95</v>
      </c>
      <c r="G5133" s="872">
        <v>250.2</v>
      </c>
      <c r="J5133" s="840" t="s">
        <v>15822</v>
      </c>
      <c r="K5133" s="848">
        <f>IFERROR(VLOOKUP(J5133,REAJUSTE!A:AA,27,FALSE),"")</f>
        <v>1.0229999999999999</v>
      </c>
    </row>
    <row r="5134" spans="1:11" ht="18" x14ac:dyDescent="0.2">
      <c r="A5134" s="862">
        <v>5213445</v>
      </c>
      <c r="B5134" s="863" t="s">
        <v>9518</v>
      </c>
      <c r="C5134" s="862" t="s">
        <v>587</v>
      </c>
      <c r="D5134" s="802">
        <f t="shared" si="80"/>
        <v>437.5</v>
      </c>
      <c r="G5134" s="872">
        <v>427.67</v>
      </c>
      <c r="J5134" s="840" t="s">
        <v>15822</v>
      </c>
      <c r="K5134" s="848">
        <f>IFERROR(VLOOKUP(J5134,REAJUSTE!A:AA,27,FALSE),"")</f>
        <v>1.0229999999999999</v>
      </c>
    </row>
    <row r="5135" spans="1:11" ht="18" x14ac:dyDescent="0.2">
      <c r="A5135" s="862">
        <v>5213446</v>
      </c>
      <c r="B5135" s="863" t="s">
        <v>9519</v>
      </c>
      <c r="C5135" s="862" t="s">
        <v>587</v>
      </c>
      <c r="D5135" s="802">
        <f t="shared" si="80"/>
        <v>612.74</v>
      </c>
      <c r="G5135" s="872">
        <v>598.97</v>
      </c>
      <c r="J5135" s="840" t="s">
        <v>15822</v>
      </c>
      <c r="K5135" s="848">
        <f>IFERROR(VLOOKUP(J5135,REAJUSTE!A:AA,27,FALSE),"")</f>
        <v>1.0229999999999999</v>
      </c>
    </row>
    <row r="5136" spans="1:11" ht="18" x14ac:dyDescent="0.2">
      <c r="A5136" s="862">
        <v>5213447</v>
      </c>
      <c r="B5136" s="863" t="s">
        <v>9520</v>
      </c>
      <c r="C5136" s="862" t="s">
        <v>587</v>
      </c>
      <c r="D5136" s="802">
        <f t="shared" si="80"/>
        <v>984.41</v>
      </c>
      <c r="G5136" s="872">
        <v>962.28</v>
      </c>
      <c r="J5136" s="840" t="s">
        <v>15822</v>
      </c>
      <c r="K5136" s="848">
        <f>IFERROR(VLOOKUP(J5136,REAJUSTE!A:AA,27,FALSE),"")</f>
        <v>1.0229999999999999</v>
      </c>
    </row>
    <row r="5137" spans="1:11" ht="18" x14ac:dyDescent="0.2">
      <c r="A5137" s="862">
        <v>5213448</v>
      </c>
      <c r="B5137" s="863" t="s">
        <v>9521</v>
      </c>
      <c r="C5137" s="862" t="s">
        <v>587</v>
      </c>
      <c r="D5137" s="802">
        <f t="shared" si="80"/>
        <v>176.86</v>
      </c>
      <c r="G5137" s="872">
        <v>172.89</v>
      </c>
      <c r="J5137" s="840" t="s">
        <v>15822</v>
      </c>
      <c r="K5137" s="848">
        <f>IFERROR(VLOOKUP(J5137,REAJUSTE!A:AA,27,FALSE),"")</f>
        <v>1.0229999999999999</v>
      </c>
    </row>
    <row r="5138" spans="1:11" ht="18" x14ac:dyDescent="0.2">
      <c r="A5138" s="862">
        <v>5213449</v>
      </c>
      <c r="B5138" s="863" t="s">
        <v>9522</v>
      </c>
      <c r="C5138" s="862" t="s">
        <v>587</v>
      </c>
      <c r="D5138" s="802">
        <f t="shared" si="80"/>
        <v>278.20999999999998</v>
      </c>
      <c r="G5138" s="872">
        <v>271.95999999999998</v>
      </c>
      <c r="J5138" s="840" t="s">
        <v>15822</v>
      </c>
      <c r="K5138" s="848">
        <f>IFERROR(VLOOKUP(J5138,REAJUSTE!A:AA,27,FALSE),"")</f>
        <v>1.0229999999999999</v>
      </c>
    </row>
    <row r="5139" spans="1:11" ht="18" x14ac:dyDescent="0.2">
      <c r="A5139" s="862">
        <v>5213450</v>
      </c>
      <c r="B5139" s="863" t="s">
        <v>9523</v>
      </c>
      <c r="C5139" s="862" t="s">
        <v>587</v>
      </c>
      <c r="D5139" s="802">
        <f t="shared" si="80"/>
        <v>389.72</v>
      </c>
      <c r="G5139" s="872">
        <v>380.96</v>
      </c>
      <c r="J5139" s="840" t="s">
        <v>15822</v>
      </c>
      <c r="K5139" s="848">
        <f>IFERROR(VLOOKUP(J5139,REAJUSTE!A:AA,27,FALSE),"")</f>
        <v>1.0229999999999999</v>
      </c>
    </row>
    <row r="5140" spans="1:11" ht="18" x14ac:dyDescent="0.2">
      <c r="A5140" s="862">
        <v>5213451</v>
      </c>
      <c r="B5140" s="863" t="s">
        <v>9524</v>
      </c>
      <c r="C5140" s="862" t="s">
        <v>587</v>
      </c>
      <c r="D5140" s="802">
        <f t="shared" si="80"/>
        <v>571.37</v>
      </c>
      <c r="G5140" s="872">
        <v>558.53</v>
      </c>
      <c r="J5140" s="840" t="s">
        <v>15822</v>
      </c>
      <c r="K5140" s="848">
        <f>IFERROR(VLOOKUP(J5140,REAJUSTE!A:AA,27,FALSE),"")</f>
        <v>1.0229999999999999</v>
      </c>
    </row>
    <row r="5141" spans="1:11" ht="18" x14ac:dyDescent="0.2">
      <c r="A5141" s="862">
        <v>5213452</v>
      </c>
      <c r="B5141" s="863" t="s">
        <v>9525</v>
      </c>
      <c r="C5141" s="862" t="s">
        <v>587</v>
      </c>
      <c r="D5141" s="802">
        <f t="shared" si="80"/>
        <v>248.35</v>
      </c>
      <c r="G5141" s="872">
        <v>242.77</v>
      </c>
      <c r="J5141" s="840" t="s">
        <v>15822</v>
      </c>
      <c r="K5141" s="848">
        <f>IFERROR(VLOOKUP(J5141,REAJUSTE!A:AA,27,FALSE),"")</f>
        <v>1.0229999999999999</v>
      </c>
    </row>
    <row r="5142" spans="1:11" ht="18" x14ac:dyDescent="0.2">
      <c r="A5142" s="862">
        <v>5213453</v>
      </c>
      <c r="B5142" s="863" t="s">
        <v>9526</v>
      </c>
      <c r="C5142" s="862" t="s">
        <v>587</v>
      </c>
      <c r="D5142" s="802">
        <f t="shared" si="80"/>
        <v>423.21</v>
      </c>
      <c r="G5142" s="872">
        <v>413.7</v>
      </c>
      <c r="J5142" s="840" t="s">
        <v>15822</v>
      </c>
      <c r="K5142" s="848">
        <f>IFERROR(VLOOKUP(J5142,REAJUSTE!A:AA,27,FALSE),"")</f>
        <v>1.0229999999999999</v>
      </c>
    </row>
    <row r="5143" spans="1:11" ht="18" x14ac:dyDescent="0.2">
      <c r="A5143" s="862">
        <v>5213454</v>
      </c>
      <c r="B5143" s="863" t="s">
        <v>9527</v>
      </c>
      <c r="C5143" s="862" t="s">
        <v>587</v>
      </c>
      <c r="D5143" s="802">
        <f t="shared" si="80"/>
        <v>591.79999999999995</v>
      </c>
      <c r="G5143" s="872">
        <v>578.5</v>
      </c>
      <c r="J5143" s="840" t="s">
        <v>15822</v>
      </c>
      <c r="K5143" s="848">
        <f>IFERROR(VLOOKUP(J5143,REAJUSTE!A:AA,27,FALSE),"")</f>
        <v>1.0229999999999999</v>
      </c>
    </row>
    <row r="5144" spans="1:11" ht="18" x14ac:dyDescent="0.2">
      <c r="A5144" s="862">
        <v>5213455</v>
      </c>
      <c r="B5144" s="863" t="s">
        <v>9528</v>
      </c>
      <c r="C5144" s="862" t="s">
        <v>587</v>
      </c>
      <c r="D5144" s="802">
        <f t="shared" si="80"/>
        <v>954.21</v>
      </c>
      <c r="G5144" s="872">
        <v>932.76</v>
      </c>
      <c r="J5144" s="840" t="s">
        <v>15822</v>
      </c>
      <c r="K5144" s="848">
        <f>IFERROR(VLOOKUP(J5144,REAJUSTE!A:AA,27,FALSE),"")</f>
        <v>1.0229999999999999</v>
      </c>
    </row>
    <row r="5145" spans="1:11" ht="18" x14ac:dyDescent="0.2">
      <c r="A5145" s="862">
        <v>5213456</v>
      </c>
      <c r="B5145" s="863" t="s">
        <v>9529</v>
      </c>
      <c r="C5145" s="862" t="s">
        <v>587</v>
      </c>
      <c r="D5145" s="802">
        <f t="shared" si="80"/>
        <v>248.41</v>
      </c>
      <c r="G5145" s="872">
        <v>242.83</v>
      </c>
      <c r="J5145" s="840" t="s">
        <v>15822</v>
      </c>
      <c r="K5145" s="848">
        <f>IFERROR(VLOOKUP(J5145,REAJUSTE!A:AA,27,FALSE),"")</f>
        <v>1.0229999999999999</v>
      </c>
    </row>
    <row r="5146" spans="1:11" ht="18" x14ac:dyDescent="0.2">
      <c r="A5146" s="862">
        <v>5213457</v>
      </c>
      <c r="B5146" s="863" t="s">
        <v>9530</v>
      </c>
      <c r="C5146" s="862" t="s">
        <v>587</v>
      </c>
      <c r="D5146" s="802">
        <f t="shared" si="80"/>
        <v>423.14</v>
      </c>
      <c r="G5146" s="872">
        <v>413.63</v>
      </c>
      <c r="J5146" s="840" t="s">
        <v>15822</v>
      </c>
      <c r="K5146" s="848">
        <f>IFERROR(VLOOKUP(J5146,REAJUSTE!A:AA,27,FALSE),"")</f>
        <v>1.0229999999999999</v>
      </c>
    </row>
    <row r="5147" spans="1:11" ht="18" x14ac:dyDescent="0.2">
      <c r="A5147" s="862">
        <v>5213458</v>
      </c>
      <c r="B5147" s="863" t="s">
        <v>9531</v>
      </c>
      <c r="C5147" s="862" t="s">
        <v>587</v>
      </c>
      <c r="D5147" s="802">
        <f t="shared" si="80"/>
        <v>591.79999999999995</v>
      </c>
      <c r="G5147" s="872">
        <v>578.5</v>
      </c>
      <c r="J5147" s="840" t="s">
        <v>15822</v>
      </c>
      <c r="K5147" s="848">
        <f>IFERROR(VLOOKUP(J5147,REAJUSTE!A:AA,27,FALSE),"")</f>
        <v>1.0229999999999999</v>
      </c>
    </row>
    <row r="5148" spans="1:11" ht="18" x14ac:dyDescent="0.2">
      <c r="A5148" s="862">
        <v>5213459</v>
      </c>
      <c r="B5148" s="863" t="s">
        <v>9532</v>
      </c>
      <c r="C5148" s="862" t="s">
        <v>587</v>
      </c>
      <c r="D5148" s="802">
        <f t="shared" si="80"/>
        <v>954.25</v>
      </c>
      <c r="G5148" s="872">
        <v>932.8</v>
      </c>
      <c r="J5148" s="840" t="s">
        <v>15822</v>
      </c>
      <c r="K5148" s="848">
        <f>IFERROR(VLOOKUP(J5148,REAJUSTE!A:AA,27,FALSE),"")</f>
        <v>1.0229999999999999</v>
      </c>
    </row>
    <row r="5149" spans="1:11" ht="18" x14ac:dyDescent="0.2">
      <c r="A5149" s="862">
        <v>5213460</v>
      </c>
      <c r="B5149" s="863" t="s">
        <v>9533</v>
      </c>
      <c r="C5149" s="862" t="s">
        <v>587</v>
      </c>
      <c r="D5149" s="802">
        <f t="shared" si="80"/>
        <v>172.29</v>
      </c>
      <c r="G5149" s="872">
        <v>168.42</v>
      </c>
      <c r="J5149" s="840" t="s">
        <v>15822</v>
      </c>
      <c r="K5149" s="848">
        <f>IFERROR(VLOOKUP(J5149,REAJUSTE!A:AA,27,FALSE),"")</f>
        <v>1.0229999999999999</v>
      </c>
    </row>
    <row r="5150" spans="1:11" ht="18" x14ac:dyDescent="0.2">
      <c r="A5150" s="862">
        <v>5213461</v>
      </c>
      <c r="B5150" s="863" t="s">
        <v>9534</v>
      </c>
      <c r="C5150" s="862" t="s">
        <v>587</v>
      </c>
      <c r="D5150" s="802">
        <f t="shared" si="80"/>
        <v>269.83</v>
      </c>
      <c r="G5150" s="872">
        <v>263.77</v>
      </c>
      <c r="J5150" s="840" t="s">
        <v>15822</v>
      </c>
      <c r="K5150" s="848">
        <f>IFERROR(VLOOKUP(J5150,REAJUSTE!A:AA,27,FALSE),"")</f>
        <v>1.0229999999999999</v>
      </c>
    </row>
    <row r="5151" spans="1:11" ht="18" x14ac:dyDescent="0.2">
      <c r="A5151" s="862">
        <v>5213462</v>
      </c>
      <c r="B5151" s="863" t="s">
        <v>9535</v>
      </c>
      <c r="C5151" s="862" t="s">
        <v>587</v>
      </c>
      <c r="D5151" s="802">
        <f t="shared" si="80"/>
        <v>377.14</v>
      </c>
      <c r="G5151" s="872">
        <v>368.67</v>
      </c>
      <c r="J5151" s="840" t="s">
        <v>15822</v>
      </c>
      <c r="K5151" s="848">
        <f>IFERROR(VLOOKUP(J5151,REAJUSTE!A:AA,27,FALSE),"")</f>
        <v>1.0229999999999999</v>
      </c>
    </row>
    <row r="5152" spans="1:11" ht="18" x14ac:dyDescent="0.2">
      <c r="A5152" s="862">
        <v>5213463</v>
      </c>
      <c r="B5152" s="863" t="s">
        <v>9536</v>
      </c>
      <c r="C5152" s="862" t="s">
        <v>587</v>
      </c>
      <c r="D5152" s="802">
        <f t="shared" si="80"/>
        <v>484.47</v>
      </c>
      <c r="G5152" s="872">
        <v>473.58</v>
      </c>
      <c r="J5152" s="840" t="s">
        <v>15822</v>
      </c>
      <c r="K5152" s="848">
        <f>IFERROR(VLOOKUP(J5152,REAJUSTE!A:AA,27,FALSE),"")</f>
        <v>1.0229999999999999</v>
      </c>
    </row>
    <row r="5153" spans="1:11" ht="18" x14ac:dyDescent="0.2">
      <c r="A5153" s="862">
        <v>5212557</v>
      </c>
      <c r="B5153" s="863" t="s">
        <v>9537</v>
      </c>
      <c r="C5153" s="862" t="s">
        <v>9439</v>
      </c>
      <c r="D5153" s="802">
        <f t="shared" si="80"/>
        <v>3.75</v>
      </c>
      <c r="G5153" s="872">
        <v>3.67</v>
      </c>
      <c r="J5153" s="840" t="s">
        <v>15822</v>
      </c>
      <c r="K5153" s="848">
        <f>IFERROR(VLOOKUP(J5153,REAJUSTE!A:AA,27,FALSE),"")</f>
        <v>1.0229999999999999</v>
      </c>
    </row>
    <row r="5154" spans="1:11" ht="18" x14ac:dyDescent="0.2">
      <c r="A5154" s="862">
        <v>5212558</v>
      </c>
      <c r="B5154" s="863" t="s">
        <v>9538</v>
      </c>
      <c r="C5154" s="862" t="s">
        <v>9439</v>
      </c>
      <c r="D5154" s="802">
        <f t="shared" si="80"/>
        <v>3.8</v>
      </c>
      <c r="G5154" s="872">
        <v>3.72</v>
      </c>
      <c r="J5154" s="840" t="s">
        <v>15822</v>
      </c>
      <c r="K5154" s="848">
        <f>IFERROR(VLOOKUP(J5154,REAJUSTE!A:AA,27,FALSE),"")</f>
        <v>1.0229999999999999</v>
      </c>
    </row>
    <row r="5155" spans="1:11" ht="18" x14ac:dyDescent="0.2">
      <c r="A5155" s="862">
        <v>5212559</v>
      </c>
      <c r="B5155" s="863" t="s">
        <v>9539</v>
      </c>
      <c r="C5155" s="862" t="s">
        <v>9439</v>
      </c>
      <c r="D5155" s="802">
        <f t="shared" si="80"/>
        <v>3.36</v>
      </c>
      <c r="G5155" s="872">
        <v>3.29</v>
      </c>
      <c r="J5155" s="840" t="s">
        <v>15822</v>
      </c>
      <c r="K5155" s="848">
        <f>IFERROR(VLOOKUP(J5155,REAJUSTE!A:AA,27,FALSE),"")</f>
        <v>1.0229999999999999</v>
      </c>
    </row>
    <row r="5156" spans="1:11" ht="18" x14ac:dyDescent="0.2">
      <c r="A5156" s="862">
        <v>5213477</v>
      </c>
      <c r="B5156" s="863" t="s">
        <v>9540</v>
      </c>
      <c r="C5156" s="862" t="s">
        <v>587</v>
      </c>
      <c r="D5156" s="802">
        <f t="shared" si="80"/>
        <v>165.14</v>
      </c>
      <c r="G5156" s="872">
        <v>161.43</v>
      </c>
      <c r="J5156" s="840" t="s">
        <v>15822</v>
      </c>
      <c r="K5156" s="848">
        <f>IFERROR(VLOOKUP(J5156,REAJUSTE!A:AA,27,FALSE),"")</f>
        <v>1.0229999999999999</v>
      </c>
    </row>
    <row r="5157" spans="1:11" ht="18" x14ac:dyDescent="0.2">
      <c r="A5157" s="862">
        <v>5213476</v>
      </c>
      <c r="B5157" s="863" t="s">
        <v>9541</v>
      </c>
      <c r="C5157" s="862" t="s">
        <v>587</v>
      </c>
      <c r="D5157" s="802">
        <f t="shared" si="80"/>
        <v>177.35</v>
      </c>
      <c r="G5157" s="872">
        <v>173.37</v>
      </c>
      <c r="J5157" s="840" t="s">
        <v>15822</v>
      </c>
      <c r="K5157" s="848">
        <f>IFERROR(VLOOKUP(J5157,REAJUSTE!A:AA,27,FALSE),"")</f>
        <v>1.0229999999999999</v>
      </c>
    </row>
    <row r="5158" spans="1:11" ht="18" x14ac:dyDescent="0.2">
      <c r="A5158" s="862">
        <v>5213479</v>
      </c>
      <c r="B5158" s="863" t="s">
        <v>9542</v>
      </c>
      <c r="C5158" s="862" t="s">
        <v>587</v>
      </c>
      <c r="D5158" s="802">
        <f t="shared" si="80"/>
        <v>159.49</v>
      </c>
      <c r="G5158" s="872">
        <v>155.91</v>
      </c>
      <c r="J5158" s="840" t="s">
        <v>15822</v>
      </c>
      <c r="K5158" s="848">
        <f>IFERROR(VLOOKUP(J5158,REAJUSTE!A:AA,27,FALSE),"")</f>
        <v>1.0229999999999999</v>
      </c>
    </row>
    <row r="5159" spans="1:11" ht="18" x14ac:dyDescent="0.2">
      <c r="A5159" s="862">
        <v>5213478</v>
      </c>
      <c r="B5159" s="863" t="s">
        <v>9543</v>
      </c>
      <c r="C5159" s="862" t="s">
        <v>587</v>
      </c>
      <c r="D5159" s="802">
        <f t="shared" si="80"/>
        <v>171.07</v>
      </c>
      <c r="G5159" s="872">
        <v>167.23</v>
      </c>
      <c r="J5159" s="840" t="s">
        <v>15822</v>
      </c>
      <c r="K5159" s="848">
        <f>IFERROR(VLOOKUP(J5159,REAJUSTE!A:AA,27,FALSE),"")</f>
        <v>1.0229999999999999</v>
      </c>
    </row>
    <row r="5160" spans="1:11" ht="15" x14ac:dyDescent="0.2">
      <c r="A5160" s="862">
        <v>5213489</v>
      </c>
      <c r="B5160" s="863" t="s">
        <v>9544</v>
      </c>
      <c r="C5160" s="862" t="s">
        <v>587</v>
      </c>
      <c r="D5160" s="802">
        <f t="shared" si="80"/>
        <v>914.81</v>
      </c>
      <c r="G5160" s="872">
        <v>894.25</v>
      </c>
      <c r="J5160" s="840" t="s">
        <v>15822</v>
      </c>
      <c r="K5160" s="848">
        <f>IFERROR(VLOOKUP(J5160,REAJUSTE!A:AA,27,FALSE),"")</f>
        <v>1.0229999999999999</v>
      </c>
    </row>
    <row r="5161" spans="1:11" ht="15" x14ac:dyDescent="0.2">
      <c r="A5161" s="862">
        <v>5213498</v>
      </c>
      <c r="B5161" s="863" t="s">
        <v>9545</v>
      </c>
      <c r="C5161" s="862" t="s">
        <v>587</v>
      </c>
      <c r="D5161" s="802">
        <f t="shared" si="80"/>
        <v>1017.07</v>
      </c>
      <c r="G5161" s="872">
        <v>994.21</v>
      </c>
      <c r="J5161" s="840" t="s">
        <v>15822</v>
      </c>
      <c r="K5161" s="848">
        <f>IFERROR(VLOOKUP(J5161,REAJUSTE!A:AA,27,FALSE),"")</f>
        <v>1.0229999999999999</v>
      </c>
    </row>
    <row r="5162" spans="1:11" ht="15" x14ac:dyDescent="0.2">
      <c r="A5162" s="862">
        <v>5213365</v>
      </c>
      <c r="B5162" s="863" t="s">
        <v>9546</v>
      </c>
      <c r="C5162" s="862" t="s">
        <v>587</v>
      </c>
      <c r="D5162" s="802">
        <f t="shared" si="80"/>
        <v>1161.68</v>
      </c>
      <c r="G5162" s="872">
        <v>1135.57</v>
      </c>
      <c r="J5162" s="840" t="s">
        <v>15822</v>
      </c>
      <c r="K5162" s="848">
        <f>IFERROR(VLOOKUP(J5162,REAJUSTE!A:AA,27,FALSE),"")</f>
        <v>1.0229999999999999</v>
      </c>
    </row>
    <row r="5163" spans="1:11" ht="15" x14ac:dyDescent="0.2">
      <c r="A5163" s="862">
        <v>5213507</v>
      </c>
      <c r="B5163" s="863" t="s">
        <v>9547</v>
      </c>
      <c r="C5163" s="862" t="s">
        <v>587</v>
      </c>
      <c r="D5163" s="802">
        <f t="shared" si="80"/>
        <v>1272.72</v>
      </c>
      <c r="G5163" s="872">
        <v>1244.1099999999999</v>
      </c>
      <c r="J5163" s="840" t="s">
        <v>15822</v>
      </c>
      <c r="K5163" s="848">
        <f>IFERROR(VLOOKUP(J5163,REAJUSTE!A:AA,27,FALSE),"")</f>
        <v>1.0229999999999999</v>
      </c>
    </row>
    <row r="5164" spans="1:11" ht="15" x14ac:dyDescent="0.2">
      <c r="A5164" s="862">
        <v>5213372</v>
      </c>
      <c r="B5164" s="863" t="s">
        <v>9548</v>
      </c>
      <c r="C5164" s="862" t="s">
        <v>587</v>
      </c>
      <c r="D5164" s="802">
        <f t="shared" si="80"/>
        <v>1417.33</v>
      </c>
      <c r="G5164" s="872">
        <v>1385.47</v>
      </c>
      <c r="J5164" s="840" t="s">
        <v>15822</v>
      </c>
      <c r="K5164" s="848">
        <f>IFERROR(VLOOKUP(J5164,REAJUSTE!A:AA,27,FALSE),"")</f>
        <v>1.0229999999999999</v>
      </c>
    </row>
    <row r="5165" spans="1:11" ht="15" x14ac:dyDescent="0.2">
      <c r="A5165" s="862">
        <v>5213490</v>
      </c>
      <c r="B5165" s="863" t="s">
        <v>9549</v>
      </c>
      <c r="C5165" s="862" t="s">
        <v>587</v>
      </c>
      <c r="D5165" s="802">
        <f t="shared" si="80"/>
        <v>1954.79</v>
      </c>
      <c r="G5165" s="872">
        <v>1910.85</v>
      </c>
      <c r="J5165" s="840" t="s">
        <v>15822</v>
      </c>
      <c r="K5165" s="848">
        <f>IFERROR(VLOOKUP(J5165,REAJUSTE!A:AA,27,FALSE),"")</f>
        <v>1.0229999999999999</v>
      </c>
    </row>
    <row r="5166" spans="1:11" ht="15" x14ac:dyDescent="0.2">
      <c r="A5166" s="862">
        <v>5213499</v>
      </c>
      <c r="B5166" s="863" t="s">
        <v>9550</v>
      </c>
      <c r="C5166" s="862" t="s">
        <v>587</v>
      </c>
      <c r="D5166" s="802">
        <f t="shared" si="80"/>
        <v>2184.88</v>
      </c>
      <c r="G5166" s="872">
        <v>2135.7600000000002</v>
      </c>
      <c r="J5166" s="840" t="s">
        <v>15822</v>
      </c>
      <c r="K5166" s="848">
        <f>IFERROR(VLOOKUP(J5166,REAJUSTE!A:AA,27,FALSE),"")</f>
        <v>1.0229999999999999</v>
      </c>
    </row>
    <row r="5167" spans="1:11" ht="15" x14ac:dyDescent="0.2">
      <c r="A5167" s="862">
        <v>5213366</v>
      </c>
      <c r="B5167" s="863" t="s">
        <v>9551</v>
      </c>
      <c r="C5167" s="862" t="s">
        <v>587</v>
      </c>
      <c r="D5167" s="802">
        <f t="shared" si="80"/>
        <v>2510.25</v>
      </c>
      <c r="G5167" s="872">
        <v>2453.8200000000002</v>
      </c>
      <c r="J5167" s="840" t="s">
        <v>15822</v>
      </c>
      <c r="K5167" s="848">
        <f>IFERROR(VLOOKUP(J5167,REAJUSTE!A:AA,27,FALSE),"")</f>
        <v>1.0229999999999999</v>
      </c>
    </row>
    <row r="5168" spans="1:11" ht="15" x14ac:dyDescent="0.2">
      <c r="A5168" s="862">
        <v>5213508</v>
      </c>
      <c r="B5168" s="863" t="s">
        <v>9552</v>
      </c>
      <c r="C5168" s="862" t="s">
        <v>587</v>
      </c>
      <c r="D5168" s="802">
        <f t="shared" si="80"/>
        <v>2760.08</v>
      </c>
      <c r="G5168" s="872">
        <v>2698.03</v>
      </c>
      <c r="J5168" s="840" t="s">
        <v>15822</v>
      </c>
      <c r="K5168" s="848">
        <f>IFERROR(VLOOKUP(J5168,REAJUSTE!A:AA,27,FALSE),"")</f>
        <v>1.0229999999999999</v>
      </c>
    </row>
    <row r="5169" spans="1:11" ht="15" x14ac:dyDescent="0.2">
      <c r="A5169" s="862">
        <v>5213373</v>
      </c>
      <c r="B5169" s="863" t="s">
        <v>9553</v>
      </c>
      <c r="C5169" s="862" t="s">
        <v>587</v>
      </c>
      <c r="D5169" s="802">
        <f t="shared" si="80"/>
        <v>3085.46</v>
      </c>
      <c r="G5169" s="872">
        <v>3016.09</v>
      </c>
      <c r="J5169" s="840" t="s">
        <v>15822</v>
      </c>
      <c r="K5169" s="848">
        <f>IFERROR(VLOOKUP(J5169,REAJUSTE!A:AA,27,FALSE),"")</f>
        <v>1.0229999999999999</v>
      </c>
    </row>
    <row r="5170" spans="1:11" ht="15" x14ac:dyDescent="0.2">
      <c r="A5170" s="862">
        <v>5213491</v>
      </c>
      <c r="B5170" s="863" t="s">
        <v>9554</v>
      </c>
      <c r="C5170" s="862" t="s">
        <v>587</v>
      </c>
      <c r="D5170" s="802">
        <f t="shared" si="80"/>
        <v>2578.7800000000002</v>
      </c>
      <c r="G5170" s="872">
        <v>2520.81</v>
      </c>
      <c r="J5170" s="840" t="s">
        <v>15822</v>
      </c>
      <c r="K5170" s="848">
        <f>IFERROR(VLOOKUP(J5170,REAJUSTE!A:AA,27,FALSE),"")</f>
        <v>1.0229999999999999</v>
      </c>
    </row>
    <row r="5171" spans="1:11" ht="15" x14ac:dyDescent="0.2">
      <c r="A5171" s="862">
        <v>5213500</v>
      </c>
      <c r="B5171" s="863" t="s">
        <v>9555</v>
      </c>
      <c r="C5171" s="862" t="s">
        <v>587</v>
      </c>
      <c r="D5171" s="802">
        <f t="shared" si="80"/>
        <v>2885.56</v>
      </c>
      <c r="G5171" s="872">
        <v>2820.69</v>
      </c>
      <c r="J5171" s="840" t="s">
        <v>15822</v>
      </c>
      <c r="K5171" s="848">
        <f>IFERROR(VLOOKUP(J5171,REAJUSTE!A:AA,27,FALSE),"")</f>
        <v>1.0229999999999999</v>
      </c>
    </row>
    <row r="5172" spans="1:11" ht="15" x14ac:dyDescent="0.2">
      <c r="A5172" s="862">
        <v>5213369</v>
      </c>
      <c r="B5172" s="863" t="s">
        <v>9556</v>
      </c>
      <c r="C5172" s="862" t="s">
        <v>587</v>
      </c>
      <c r="D5172" s="802">
        <f t="shared" si="80"/>
        <v>3319.39</v>
      </c>
      <c r="G5172" s="872">
        <v>3244.77</v>
      </c>
      <c r="J5172" s="840" t="s">
        <v>15822</v>
      </c>
      <c r="K5172" s="848">
        <f>IFERROR(VLOOKUP(J5172,REAJUSTE!A:AA,27,FALSE),"")</f>
        <v>1.0229999999999999</v>
      </c>
    </row>
    <row r="5173" spans="1:11" ht="15" x14ac:dyDescent="0.2">
      <c r="A5173" s="862">
        <v>5213509</v>
      </c>
      <c r="B5173" s="863" t="s">
        <v>9557</v>
      </c>
      <c r="C5173" s="862" t="s">
        <v>587</v>
      </c>
      <c r="D5173" s="802">
        <f t="shared" si="80"/>
        <v>3652.5</v>
      </c>
      <c r="G5173" s="872">
        <v>3570.39</v>
      </c>
      <c r="J5173" s="840" t="s">
        <v>15822</v>
      </c>
      <c r="K5173" s="848">
        <f>IFERROR(VLOOKUP(J5173,REAJUSTE!A:AA,27,FALSE),"")</f>
        <v>1.0229999999999999</v>
      </c>
    </row>
    <row r="5174" spans="1:11" ht="15" x14ac:dyDescent="0.2">
      <c r="A5174" s="862">
        <v>5213374</v>
      </c>
      <c r="B5174" s="863" t="s">
        <v>9558</v>
      </c>
      <c r="C5174" s="862" t="s">
        <v>587</v>
      </c>
      <c r="D5174" s="802">
        <f t="shared" si="80"/>
        <v>4086.34</v>
      </c>
      <c r="G5174" s="872">
        <v>3994.47</v>
      </c>
      <c r="J5174" s="840" t="s">
        <v>15822</v>
      </c>
      <c r="K5174" s="848">
        <f>IFERROR(VLOOKUP(J5174,REAJUSTE!A:AA,27,FALSE),"")</f>
        <v>1.0229999999999999</v>
      </c>
    </row>
    <row r="5175" spans="1:11" ht="15" x14ac:dyDescent="0.2">
      <c r="A5175" s="862">
        <v>5213492</v>
      </c>
      <c r="B5175" s="863" t="s">
        <v>9559</v>
      </c>
      <c r="C5175" s="862" t="s">
        <v>587</v>
      </c>
      <c r="D5175" s="802">
        <f t="shared" si="80"/>
        <v>3493.59</v>
      </c>
      <c r="G5175" s="872">
        <v>3415.05</v>
      </c>
      <c r="J5175" s="840" t="s">
        <v>15822</v>
      </c>
      <c r="K5175" s="848">
        <f>IFERROR(VLOOKUP(J5175,REAJUSTE!A:AA,27,FALSE),"")</f>
        <v>1.0229999999999999</v>
      </c>
    </row>
    <row r="5176" spans="1:11" ht="15" x14ac:dyDescent="0.2">
      <c r="A5176" s="862">
        <v>5213501</v>
      </c>
      <c r="B5176" s="863" t="s">
        <v>9560</v>
      </c>
      <c r="C5176" s="862" t="s">
        <v>587</v>
      </c>
      <c r="D5176" s="802">
        <f t="shared" si="80"/>
        <v>3902.63</v>
      </c>
      <c r="G5176" s="872">
        <v>3814.89</v>
      </c>
      <c r="J5176" s="840" t="s">
        <v>15822</v>
      </c>
      <c r="K5176" s="848">
        <f>IFERROR(VLOOKUP(J5176,REAJUSTE!A:AA,27,FALSE),"")</f>
        <v>1.0229999999999999</v>
      </c>
    </row>
    <row r="5177" spans="1:11" ht="15" x14ac:dyDescent="0.2">
      <c r="A5177" s="862">
        <v>5213370</v>
      </c>
      <c r="B5177" s="863" t="s">
        <v>9561</v>
      </c>
      <c r="C5177" s="862" t="s">
        <v>587</v>
      </c>
      <c r="D5177" s="802">
        <f t="shared" si="80"/>
        <v>4481.07</v>
      </c>
      <c r="G5177" s="872">
        <v>4380.33</v>
      </c>
      <c r="J5177" s="840" t="s">
        <v>15822</v>
      </c>
      <c r="K5177" s="848">
        <f>IFERROR(VLOOKUP(J5177,REAJUSTE!A:AA,27,FALSE),"")</f>
        <v>1.0229999999999999</v>
      </c>
    </row>
    <row r="5178" spans="1:11" ht="15" x14ac:dyDescent="0.2">
      <c r="A5178" s="862">
        <v>5213510</v>
      </c>
      <c r="B5178" s="863" t="s">
        <v>9562</v>
      </c>
      <c r="C5178" s="862" t="s">
        <v>587</v>
      </c>
      <c r="D5178" s="802">
        <f t="shared" si="80"/>
        <v>4925.22</v>
      </c>
      <c r="G5178" s="872">
        <v>4814.49</v>
      </c>
      <c r="J5178" s="840" t="s">
        <v>15822</v>
      </c>
      <c r="K5178" s="848">
        <f>IFERROR(VLOOKUP(J5178,REAJUSTE!A:AA,27,FALSE),"")</f>
        <v>1.0229999999999999</v>
      </c>
    </row>
    <row r="5179" spans="1:11" ht="15" x14ac:dyDescent="0.2">
      <c r="A5179" s="862">
        <v>5213375</v>
      </c>
      <c r="B5179" s="863" t="s">
        <v>9563</v>
      </c>
      <c r="C5179" s="862" t="s">
        <v>587</v>
      </c>
      <c r="D5179" s="802">
        <f t="shared" si="80"/>
        <v>5503.66</v>
      </c>
      <c r="G5179" s="872">
        <v>5379.93</v>
      </c>
      <c r="J5179" s="840" t="s">
        <v>15822</v>
      </c>
      <c r="K5179" s="848">
        <f>IFERROR(VLOOKUP(J5179,REAJUSTE!A:AA,27,FALSE),"")</f>
        <v>1.0229999999999999</v>
      </c>
    </row>
    <row r="5180" spans="1:11" ht="15" x14ac:dyDescent="0.2">
      <c r="A5180" s="862">
        <v>5213494</v>
      </c>
      <c r="B5180" s="863" t="s">
        <v>9564</v>
      </c>
      <c r="C5180" s="862" t="s">
        <v>587</v>
      </c>
      <c r="D5180" s="802">
        <f t="shared" si="80"/>
        <v>5157.5600000000004</v>
      </c>
      <c r="G5180" s="872">
        <v>5041.6099999999997</v>
      </c>
      <c r="J5180" s="840" t="s">
        <v>15822</v>
      </c>
      <c r="K5180" s="848">
        <f>IFERROR(VLOOKUP(J5180,REAJUSTE!A:AA,27,FALSE),"")</f>
        <v>1.0229999999999999</v>
      </c>
    </row>
    <row r="5181" spans="1:11" ht="15" x14ac:dyDescent="0.2">
      <c r="A5181" s="862">
        <v>5213503</v>
      </c>
      <c r="B5181" s="863" t="s">
        <v>9565</v>
      </c>
      <c r="C5181" s="862" t="s">
        <v>587</v>
      </c>
      <c r="D5181" s="802">
        <f t="shared" si="80"/>
        <v>5771.12</v>
      </c>
      <c r="G5181" s="872">
        <v>5641.37</v>
      </c>
      <c r="J5181" s="840" t="s">
        <v>15822</v>
      </c>
      <c r="K5181" s="848">
        <f>IFERROR(VLOOKUP(J5181,REAJUSTE!A:AA,27,FALSE),"")</f>
        <v>1.0229999999999999</v>
      </c>
    </row>
    <row r="5182" spans="1:11" ht="15" x14ac:dyDescent="0.2">
      <c r="A5182" s="862">
        <v>5213371</v>
      </c>
      <c r="B5182" s="863" t="s">
        <v>9566</v>
      </c>
      <c r="C5182" s="862" t="s">
        <v>587</v>
      </c>
      <c r="D5182" s="802">
        <f t="shared" si="80"/>
        <v>6638.78</v>
      </c>
      <c r="G5182" s="872">
        <v>6489.53</v>
      </c>
      <c r="J5182" s="840" t="s">
        <v>15822</v>
      </c>
      <c r="K5182" s="848">
        <f>IFERROR(VLOOKUP(J5182,REAJUSTE!A:AA,27,FALSE),"")</f>
        <v>1.0229999999999999</v>
      </c>
    </row>
    <row r="5183" spans="1:11" ht="15" x14ac:dyDescent="0.2">
      <c r="A5183" s="862">
        <v>5213512</v>
      </c>
      <c r="B5183" s="863" t="s">
        <v>9567</v>
      </c>
      <c r="C5183" s="862" t="s">
        <v>587</v>
      </c>
      <c r="D5183" s="802">
        <f t="shared" si="80"/>
        <v>7305</v>
      </c>
      <c r="G5183" s="872">
        <v>7140.77</v>
      </c>
      <c r="J5183" s="840" t="s">
        <v>15822</v>
      </c>
      <c r="K5183" s="848">
        <f>IFERROR(VLOOKUP(J5183,REAJUSTE!A:AA,27,FALSE),"")</f>
        <v>1.0229999999999999</v>
      </c>
    </row>
    <row r="5184" spans="1:11" ht="15" x14ac:dyDescent="0.2">
      <c r="A5184" s="862">
        <v>5213376</v>
      </c>
      <c r="B5184" s="863" t="s">
        <v>9568</v>
      </c>
      <c r="C5184" s="862" t="s">
        <v>587</v>
      </c>
      <c r="D5184" s="802">
        <f t="shared" si="80"/>
        <v>8172.67</v>
      </c>
      <c r="G5184" s="872">
        <v>7988.93</v>
      </c>
      <c r="J5184" s="840" t="s">
        <v>15822</v>
      </c>
      <c r="K5184" s="848">
        <f>IFERROR(VLOOKUP(J5184,REAJUSTE!A:AA,27,FALSE),"")</f>
        <v>1.0229999999999999</v>
      </c>
    </row>
    <row r="5185" spans="1:11" ht="15" x14ac:dyDescent="0.2">
      <c r="A5185" s="862">
        <v>5213377</v>
      </c>
      <c r="B5185" s="863" t="s">
        <v>9569</v>
      </c>
      <c r="C5185" s="862" t="s">
        <v>2029</v>
      </c>
      <c r="D5185" s="802">
        <f t="shared" si="80"/>
        <v>335.89</v>
      </c>
      <c r="G5185" s="872">
        <v>328.34</v>
      </c>
      <c r="J5185" s="840" t="s">
        <v>15822</v>
      </c>
      <c r="K5185" s="848">
        <f>IFERROR(VLOOKUP(J5185,REAJUSTE!A:AA,27,FALSE),"")</f>
        <v>1.0229999999999999</v>
      </c>
    </row>
    <row r="5186" spans="1:11" ht="15" x14ac:dyDescent="0.2">
      <c r="A5186" s="862">
        <v>5213570</v>
      </c>
      <c r="B5186" s="863" t="s">
        <v>9570</v>
      </c>
      <c r="C5186" s="862" t="s">
        <v>2029</v>
      </c>
      <c r="D5186" s="802">
        <f t="shared" si="80"/>
        <v>471.21</v>
      </c>
      <c r="G5186" s="872">
        <v>460.62</v>
      </c>
      <c r="J5186" s="840" t="s">
        <v>15822</v>
      </c>
      <c r="K5186" s="848">
        <f>IFERROR(VLOOKUP(J5186,REAJUSTE!A:AA,27,FALSE),"")</f>
        <v>1.0229999999999999</v>
      </c>
    </row>
    <row r="5187" spans="1:11" ht="15" x14ac:dyDescent="0.2">
      <c r="A5187" s="862">
        <v>5213378</v>
      </c>
      <c r="B5187" s="863" t="s">
        <v>9571</v>
      </c>
      <c r="C5187" s="862" t="s">
        <v>2029</v>
      </c>
      <c r="D5187" s="802">
        <f t="shared" si="80"/>
        <v>387.02</v>
      </c>
      <c r="G5187" s="872">
        <v>378.32</v>
      </c>
      <c r="J5187" s="840" t="s">
        <v>15822</v>
      </c>
      <c r="K5187" s="848">
        <f>IFERROR(VLOOKUP(J5187,REAJUSTE!A:AA,27,FALSE),"")</f>
        <v>1.0229999999999999</v>
      </c>
    </row>
    <row r="5188" spans="1:11" ht="15" x14ac:dyDescent="0.2">
      <c r="A5188" s="862">
        <v>5213571</v>
      </c>
      <c r="B5188" s="863" t="s">
        <v>9572</v>
      </c>
      <c r="C5188" s="862" t="s">
        <v>2029</v>
      </c>
      <c r="D5188" s="802">
        <f t="shared" si="80"/>
        <v>522.34</v>
      </c>
      <c r="G5188" s="872">
        <v>510.6</v>
      </c>
      <c r="J5188" s="840" t="s">
        <v>15822</v>
      </c>
      <c r="K5188" s="848">
        <f>IFERROR(VLOOKUP(J5188,REAJUSTE!A:AA,27,FALSE),"")</f>
        <v>1.0229999999999999</v>
      </c>
    </row>
    <row r="5189" spans="1:11" ht="15" x14ac:dyDescent="0.2">
      <c r="A5189" s="862">
        <v>5213379</v>
      </c>
      <c r="B5189" s="863" t="s">
        <v>9573</v>
      </c>
      <c r="C5189" s="862" t="s">
        <v>2029</v>
      </c>
      <c r="D5189" s="802">
        <f t="shared" si="80"/>
        <v>514.84</v>
      </c>
      <c r="G5189" s="872">
        <v>503.27</v>
      </c>
      <c r="J5189" s="840" t="s">
        <v>15822</v>
      </c>
      <c r="K5189" s="848">
        <f>IFERROR(VLOOKUP(J5189,REAJUSTE!A:AA,27,FALSE),"")</f>
        <v>1.0229999999999999</v>
      </c>
    </row>
    <row r="5190" spans="1:11" ht="15" x14ac:dyDescent="0.2">
      <c r="A5190" s="862">
        <v>5213572</v>
      </c>
      <c r="B5190" s="863" t="s">
        <v>9574</v>
      </c>
      <c r="C5190" s="862" t="s">
        <v>2029</v>
      </c>
      <c r="D5190" s="802">
        <f t="shared" si="80"/>
        <v>650.16</v>
      </c>
      <c r="G5190" s="872">
        <v>635.54999999999995</v>
      </c>
      <c r="J5190" s="840" t="s">
        <v>15822</v>
      </c>
      <c r="K5190" s="848">
        <f>IFERROR(VLOOKUP(J5190,REAJUSTE!A:AA,27,FALSE),"")</f>
        <v>1.0229999999999999</v>
      </c>
    </row>
    <row r="5191" spans="1:11" ht="18" x14ac:dyDescent="0.2">
      <c r="A5191" s="862">
        <v>5212553</v>
      </c>
      <c r="B5191" s="863" t="s">
        <v>9575</v>
      </c>
      <c r="C5191" s="862" t="s">
        <v>2029</v>
      </c>
      <c r="D5191" s="802">
        <f t="shared" si="80"/>
        <v>280.67</v>
      </c>
      <c r="G5191" s="872">
        <v>274.36</v>
      </c>
      <c r="J5191" s="840" t="s">
        <v>15822</v>
      </c>
      <c r="K5191" s="848">
        <f>IFERROR(VLOOKUP(J5191,REAJUSTE!A:AA,27,FALSE),"")</f>
        <v>1.0229999999999999</v>
      </c>
    </row>
    <row r="5192" spans="1:11" ht="15" x14ac:dyDescent="0.2">
      <c r="A5192" s="862">
        <v>5213416</v>
      </c>
      <c r="B5192" s="863" t="s">
        <v>9576</v>
      </c>
      <c r="C5192" s="862" t="s">
        <v>2029</v>
      </c>
      <c r="D5192" s="802">
        <f t="shared" si="80"/>
        <v>415.99</v>
      </c>
      <c r="G5192" s="872">
        <v>406.64</v>
      </c>
      <c r="J5192" s="840" t="s">
        <v>15822</v>
      </c>
      <c r="K5192" s="848">
        <f>IFERROR(VLOOKUP(J5192,REAJUSTE!A:AA,27,FALSE),"")</f>
        <v>1.0229999999999999</v>
      </c>
    </row>
    <row r="5193" spans="1:11" ht="18" x14ac:dyDescent="0.2">
      <c r="A5193" s="862">
        <v>5212554</v>
      </c>
      <c r="B5193" s="863" t="s">
        <v>9577</v>
      </c>
      <c r="C5193" s="862" t="s">
        <v>2029</v>
      </c>
      <c r="D5193" s="802">
        <f t="shared" si="80"/>
        <v>331.79</v>
      </c>
      <c r="G5193" s="872">
        <v>324.33999999999997</v>
      </c>
      <c r="J5193" s="840" t="s">
        <v>15822</v>
      </c>
      <c r="K5193" s="848">
        <f>IFERROR(VLOOKUP(J5193,REAJUSTE!A:AA,27,FALSE),"")</f>
        <v>1.0229999999999999</v>
      </c>
    </row>
    <row r="5194" spans="1:11" ht="15" x14ac:dyDescent="0.2">
      <c r="A5194" s="862">
        <v>5213417</v>
      </c>
      <c r="B5194" s="863" t="s">
        <v>9578</v>
      </c>
      <c r="C5194" s="862" t="s">
        <v>2029</v>
      </c>
      <c r="D5194" s="802">
        <f t="shared" si="80"/>
        <v>467.12</v>
      </c>
      <c r="G5194" s="872">
        <v>456.62</v>
      </c>
      <c r="J5194" s="840" t="s">
        <v>15822</v>
      </c>
      <c r="K5194" s="848">
        <f>IFERROR(VLOOKUP(J5194,REAJUSTE!A:AA,27,FALSE),"")</f>
        <v>1.0229999999999999</v>
      </c>
    </row>
    <row r="5195" spans="1:11" ht="15" x14ac:dyDescent="0.2">
      <c r="A5195" s="862">
        <v>5213421</v>
      </c>
      <c r="B5195" s="863" t="s">
        <v>9579</v>
      </c>
      <c r="C5195" s="862" t="s">
        <v>2029</v>
      </c>
      <c r="D5195" s="802">
        <f t="shared" ref="D5195:D5258" si="81">TRUNC(G5195*K5195,2)</f>
        <v>407.13</v>
      </c>
      <c r="G5195" s="872">
        <v>397.98</v>
      </c>
      <c r="J5195" s="840" t="s">
        <v>15822</v>
      </c>
      <c r="K5195" s="848">
        <f>IFERROR(VLOOKUP(J5195,REAJUSTE!A:AA,27,FALSE),"")</f>
        <v>1.0229999999999999</v>
      </c>
    </row>
    <row r="5196" spans="1:11" ht="15" x14ac:dyDescent="0.2">
      <c r="A5196" s="862">
        <v>5213414</v>
      </c>
      <c r="B5196" s="863" t="s">
        <v>9580</v>
      </c>
      <c r="C5196" s="862" t="s">
        <v>2029</v>
      </c>
      <c r="D5196" s="802">
        <f t="shared" si="81"/>
        <v>557.52</v>
      </c>
      <c r="G5196" s="872">
        <v>544.99</v>
      </c>
      <c r="J5196" s="840" t="s">
        <v>15822</v>
      </c>
      <c r="K5196" s="848">
        <f>IFERROR(VLOOKUP(J5196,REAJUSTE!A:AA,27,FALSE),"")</f>
        <v>1.0229999999999999</v>
      </c>
    </row>
    <row r="5197" spans="1:11" ht="15" x14ac:dyDescent="0.2">
      <c r="A5197" s="862">
        <v>5213419</v>
      </c>
      <c r="B5197" s="863" t="s">
        <v>9581</v>
      </c>
      <c r="C5197" s="862" t="s">
        <v>2029</v>
      </c>
      <c r="D5197" s="802">
        <f t="shared" si="81"/>
        <v>539.41999999999996</v>
      </c>
      <c r="G5197" s="872">
        <v>527.29999999999995</v>
      </c>
      <c r="J5197" s="840" t="s">
        <v>15822</v>
      </c>
      <c r="K5197" s="848">
        <f>IFERROR(VLOOKUP(J5197,REAJUSTE!A:AA,27,FALSE),"")</f>
        <v>1.0229999999999999</v>
      </c>
    </row>
    <row r="5198" spans="1:11" ht="18" x14ac:dyDescent="0.2">
      <c r="A5198" s="862">
        <v>5212555</v>
      </c>
      <c r="B5198" s="863" t="s">
        <v>9582</v>
      </c>
      <c r="C5198" s="862" t="s">
        <v>2029</v>
      </c>
      <c r="D5198" s="802">
        <f t="shared" si="81"/>
        <v>459.62</v>
      </c>
      <c r="G5198" s="872">
        <v>449.29</v>
      </c>
      <c r="J5198" s="840" t="s">
        <v>15822</v>
      </c>
      <c r="K5198" s="848">
        <f>IFERROR(VLOOKUP(J5198,REAJUSTE!A:AA,27,FALSE),"")</f>
        <v>1.0229999999999999</v>
      </c>
    </row>
    <row r="5199" spans="1:11" ht="15" x14ac:dyDescent="0.2">
      <c r="A5199" s="862">
        <v>5213418</v>
      </c>
      <c r="B5199" s="863" t="s">
        <v>9583</v>
      </c>
      <c r="C5199" s="862" t="s">
        <v>2029</v>
      </c>
      <c r="D5199" s="802">
        <f t="shared" si="81"/>
        <v>594.94000000000005</v>
      </c>
      <c r="G5199" s="872">
        <v>581.57000000000005</v>
      </c>
      <c r="J5199" s="840" t="s">
        <v>15822</v>
      </c>
      <c r="K5199" s="848">
        <f>IFERROR(VLOOKUP(J5199,REAJUSTE!A:AA,27,FALSE),"")</f>
        <v>1.0229999999999999</v>
      </c>
    </row>
    <row r="5200" spans="1:11" ht="15" x14ac:dyDescent="0.2">
      <c r="A5200" s="862">
        <v>5213415</v>
      </c>
      <c r="B5200" s="863" t="s">
        <v>9584</v>
      </c>
      <c r="C5200" s="862" t="s">
        <v>2029</v>
      </c>
      <c r="D5200" s="802">
        <f t="shared" si="81"/>
        <v>645.22</v>
      </c>
      <c r="G5200" s="872">
        <v>630.72</v>
      </c>
      <c r="J5200" s="840" t="s">
        <v>15822</v>
      </c>
      <c r="K5200" s="848">
        <f>IFERROR(VLOOKUP(J5200,REAJUSTE!A:AA,27,FALSE),"")</f>
        <v>1.0229999999999999</v>
      </c>
    </row>
    <row r="5201" spans="1:11" ht="15" x14ac:dyDescent="0.2">
      <c r="A5201" s="862">
        <v>5213420</v>
      </c>
      <c r="B5201" s="863" t="s">
        <v>9585</v>
      </c>
      <c r="C5201" s="862" t="s">
        <v>2029</v>
      </c>
      <c r="D5201" s="802">
        <f t="shared" si="81"/>
        <v>667.25</v>
      </c>
      <c r="G5201" s="872">
        <v>652.25</v>
      </c>
      <c r="J5201" s="840" t="s">
        <v>15822</v>
      </c>
      <c r="K5201" s="848">
        <f>IFERROR(VLOOKUP(J5201,REAJUSTE!A:AA,27,FALSE),"")</f>
        <v>1.0229999999999999</v>
      </c>
    </row>
    <row r="5202" spans="1:11" ht="18" x14ac:dyDescent="0.2">
      <c r="A5202" s="862">
        <v>5213543</v>
      </c>
      <c r="B5202" s="863" t="s">
        <v>9586</v>
      </c>
      <c r="C5202" s="862" t="s">
        <v>587</v>
      </c>
      <c r="D5202" s="802">
        <f t="shared" si="81"/>
        <v>1164.32</v>
      </c>
      <c r="G5202" s="872">
        <v>1138.1500000000001</v>
      </c>
      <c r="J5202" s="840" t="s">
        <v>15822</v>
      </c>
      <c r="K5202" s="848">
        <f>IFERROR(VLOOKUP(J5202,REAJUSTE!A:AA,27,FALSE),"")</f>
        <v>1.0229999999999999</v>
      </c>
    </row>
    <row r="5203" spans="1:11" ht="18" x14ac:dyDescent="0.2">
      <c r="A5203" s="862">
        <v>5213552</v>
      </c>
      <c r="B5203" s="863" t="s">
        <v>9587</v>
      </c>
      <c r="C5203" s="862" t="s">
        <v>587</v>
      </c>
      <c r="D5203" s="802">
        <f t="shared" si="81"/>
        <v>1266.58</v>
      </c>
      <c r="G5203" s="872">
        <v>1238.1099999999999</v>
      </c>
      <c r="J5203" s="840" t="s">
        <v>15822</v>
      </c>
      <c r="K5203" s="848">
        <f>IFERROR(VLOOKUP(J5203,REAJUSTE!A:AA,27,FALSE),"")</f>
        <v>1.0229999999999999</v>
      </c>
    </row>
    <row r="5204" spans="1:11" ht="18" x14ac:dyDescent="0.2">
      <c r="A5204" s="862">
        <v>5213561</v>
      </c>
      <c r="B5204" s="863" t="s">
        <v>9588</v>
      </c>
      <c r="C5204" s="862" t="s">
        <v>587</v>
      </c>
      <c r="D5204" s="802">
        <f t="shared" si="81"/>
        <v>1522.23</v>
      </c>
      <c r="G5204" s="872">
        <v>1488.01</v>
      </c>
      <c r="J5204" s="840" t="s">
        <v>15822</v>
      </c>
      <c r="K5204" s="848">
        <f>IFERROR(VLOOKUP(J5204,REAJUSTE!A:AA,27,FALSE),"")</f>
        <v>1.0229999999999999</v>
      </c>
    </row>
    <row r="5205" spans="1:11" ht="18" x14ac:dyDescent="0.2">
      <c r="A5205" s="862">
        <v>5213544</v>
      </c>
      <c r="B5205" s="863" t="s">
        <v>9589</v>
      </c>
      <c r="C5205" s="862" t="s">
        <v>587</v>
      </c>
      <c r="D5205" s="802">
        <f t="shared" si="81"/>
        <v>2516.19</v>
      </c>
      <c r="G5205" s="872">
        <v>2459.62</v>
      </c>
      <c r="J5205" s="840" t="s">
        <v>15822</v>
      </c>
      <c r="K5205" s="848">
        <f>IFERROR(VLOOKUP(J5205,REAJUSTE!A:AA,27,FALSE),"")</f>
        <v>1.0229999999999999</v>
      </c>
    </row>
    <row r="5206" spans="1:11" ht="18" x14ac:dyDescent="0.2">
      <c r="A5206" s="862">
        <v>5213553</v>
      </c>
      <c r="B5206" s="863" t="s">
        <v>9590</v>
      </c>
      <c r="C5206" s="862" t="s">
        <v>587</v>
      </c>
      <c r="D5206" s="802">
        <f t="shared" si="81"/>
        <v>2746.27</v>
      </c>
      <c r="G5206" s="872">
        <v>2684.53</v>
      </c>
      <c r="J5206" s="840" t="s">
        <v>15822</v>
      </c>
      <c r="K5206" s="848">
        <f>IFERROR(VLOOKUP(J5206,REAJUSTE!A:AA,27,FALSE),"")</f>
        <v>1.0229999999999999</v>
      </c>
    </row>
    <row r="5207" spans="1:11" ht="18" x14ac:dyDescent="0.2">
      <c r="A5207" s="862">
        <v>5213562</v>
      </c>
      <c r="B5207" s="863" t="s">
        <v>9591</v>
      </c>
      <c r="C5207" s="862" t="s">
        <v>587</v>
      </c>
      <c r="D5207" s="802">
        <f t="shared" si="81"/>
        <v>3321.48</v>
      </c>
      <c r="G5207" s="872">
        <v>3246.81</v>
      </c>
      <c r="J5207" s="840" t="s">
        <v>15822</v>
      </c>
      <c r="K5207" s="848">
        <f>IFERROR(VLOOKUP(J5207,REAJUSTE!A:AA,27,FALSE),"")</f>
        <v>1.0229999999999999</v>
      </c>
    </row>
    <row r="5208" spans="1:11" ht="18" x14ac:dyDescent="0.2">
      <c r="A5208" s="862">
        <v>5213545</v>
      </c>
      <c r="B5208" s="863" t="s">
        <v>9592</v>
      </c>
      <c r="C5208" s="862" t="s">
        <v>587</v>
      </c>
      <c r="D5208" s="802">
        <f t="shared" si="81"/>
        <v>3327.31</v>
      </c>
      <c r="G5208" s="872">
        <v>3252.51</v>
      </c>
      <c r="J5208" s="840" t="s">
        <v>15822</v>
      </c>
      <c r="K5208" s="848">
        <f>IFERROR(VLOOKUP(J5208,REAJUSTE!A:AA,27,FALSE),"")</f>
        <v>1.0229999999999999</v>
      </c>
    </row>
    <row r="5209" spans="1:11" ht="18" x14ac:dyDescent="0.2">
      <c r="A5209" s="862">
        <v>5213554</v>
      </c>
      <c r="B5209" s="863" t="s">
        <v>9593</v>
      </c>
      <c r="C5209" s="862" t="s">
        <v>587</v>
      </c>
      <c r="D5209" s="802">
        <f t="shared" si="81"/>
        <v>3634.09</v>
      </c>
      <c r="G5209" s="872">
        <v>3552.39</v>
      </c>
      <c r="J5209" s="840" t="s">
        <v>15822</v>
      </c>
      <c r="K5209" s="848">
        <f>IFERROR(VLOOKUP(J5209,REAJUSTE!A:AA,27,FALSE),"")</f>
        <v>1.0229999999999999</v>
      </c>
    </row>
    <row r="5210" spans="1:11" ht="18" x14ac:dyDescent="0.2">
      <c r="A5210" s="862">
        <v>5213563</v>
      </c>
      <c r="B5210" s="863" t="s">
        <v>9594</v>
      </c>
      <c r="C5210" s="862" t="s">
        <v>587</v>
      </c>
      <c r="D5210" s="802">
        <f t="shared" si="81"/>
        <v>4401.03</v>
      </c>
      <c r="G5210" s="872">
        <v>4302.09</v>
      </c>
      <c r="J5210" s="840" t="s">
        <v>15822</v>
      </c>
      <c r="K5210" s="848">
        <f>IFERROR(VLOOKUP(J5210,REAJUSTE!A:AA,27,FALSE),"")</f>
        <v>1.0229999999999999</v>
      </c>
    </row>
    <row r="5211" spans="1:11" ht="18" x14ac:dyDescent="0.2">
      <c r="A5211" s="862">
        <v>5213546</v>
      </c>
      <c r="B5211" s="863" t="s">
        <v>9595</v>
      </c>
      <c r="C5211" s="862" t="s">
        <v>587</v>
      </c>
      <c r="D5211" s="802">
        <f t="shared" si="81"/>
        <v>4491.63</v>
      </c>
      <c r="G5211" s="872">
        <v>4390.6499999999996</v>
      </c>
      <c r="J5211" s="840" t="s">
        <v>15822</v>
      </c>
      <c r="K5211" s="848">
        <f>IFERROR(VLOOKUP(J5211,REAJUSTE!A:AA,27,FALSE),"")</f>
        <v>1.0229999999999999</v>
      </c>
    </row>
    <row r="5212" spans="1:11" ht="18" x14ac:dyDescent="0.2">
      <c r="A5212" s="862">
        <v>5213555</v>
      </c>
      <c r="B5212" s="863" t="s">
        <v>9596</v>
      </c>
      <c r="C5212" s="862" t="s">
        <v>587</v>
      </c>
      <c r="D5212" s="802">
        <f t="shared" si="81"/>
        <v>4900.67</v>
      </c>
      <c r="G5212" s="872">
        <v>4790.49</v>
      </c>
      <c r="J5212" s="840" t="s">
        <v>15822</v>
      </c>
      <c r="K5212" s="848">
        <f>IFERROR(VLOOKUP(J5212,REAJUSTE!A:AA,27,FALSE),"")</f>
        <v>1.0229999999999999</v>
      </c>
    </row>
    <row r="5213" spans="1:11" ht="18" x14ac:dyDescent="0.2">
      <c r="A5213" s="862">
        <v>5213564</v>
      </c>
      <c r="B5213" s="863" t="s">
        <v>9597</v>
      </c>
      <c r="C5213" s="862" t="s">
        <v>587</v>
      </c>
      <c r="D5213" s="802">
        <f t="shared" si="81"/>
        <v>5923.26</v>
      </c>
      <c r="G5213" s="872">
        <v>5790.09</v>
      </c>
      <c r="J5213" s="840" t="s">
        <v>15822</v>
      </c>
      <c r="K5213" s="848">
        <f>IFERROR(VLOOKUP(J5213,REAJUSTE!A:AA,27,FALSE),"")</f>
        <v>1.0229999999999999</v>
      </c>
    </row>
    <row r="5214" spans="1:11" ht="18" x14ac:dyDescent="0.2">
      <c r="A5214" s="862">
        <v>5213548</v>
      </c>
      <c r="B5214" s="863" t="s">
        <v>9598</v>
      </c>
      <c r="C5214" s="862" t="s">
        <v>587</v>
      </c>
      <c r="D5214" s="802">
        <f t="shared" si="81"/>
        <v>6654.62</v>
      </c>
      <c r="G5214" s="872">
        <v>6505.01</v>
      </c>
      <c r="J5214" s="840" t="s">
        <v>15822</v>
      </c>
      <c r="K5214" s="848">
        <f>IFERROR(VLOOKUP(J5214,REAJUSTE!A:AA,27,FALSE),"")</f>
        <v>1.0229999999999999</v>
      </c>
    </row>
    <row r="5215" spans="1:11" ht="18" x14ac:dyDescent="0.2">
      <c r="A5215" s="862">
        <v>5213557</v>
      </c>
      <c r="B5215" s="863" t="s">
        <v>9599</v>
      </c>
      <c r="C5215" s="862" t="s">
        <v>587</v>
      </c>
      <c r="D5215" s="802">
        <f t="shared" si="81"/>
        <v>7268.17</v>
      </c>
      <c r="G5215" s="872">
        <v>7104.77</v>
      </c>
      <c r="J5215" s="840" t="s">
        <v>15822</v>
      </c>
      <c r="K5215" s="848">
        <f>IFERROR(VLOOKUP(J5215,REAJUSTE!A:AA,27,FALSE),"")</f>
        <v>1.0229999999999999</v>
      </c>
    </row>
    <row r="5216" spans="1:11" ht="18" x14ac:dyDescent="0.2">
      <c r="A5216" s="862">
        <v>5213566</v>
      </c>
      <c r="B5216" s="863" t="s">
        <v>9600</v>
      </c>
      <c r="C5216" s="862" t="s">
        <v>587</v>
      </c>
      <c r="D5216" s="802">
        <f t="shared" si="81"/>
        <v>8802.06</v>
      </c>
      <c r="G5216" s="872">
        <v>8604.17</v>
      </c>
      <c r="J5216" s="840" t="s">
        <v>15822</v>
      </c>
      <c r="K5216" s="848">
        <f>IFERROR(VLOOKUP(J5216,REAJUSTE!A:AA,27,FALSE),"")</f>
        <v>1.0229999999999999</v>
      </c>
    </row>
    <row r="5217" spans="1:11" ht="15" x14ac:dyDescent="0.2">
      <c r="A5217" s="862">
        <v>5213576</v>
      </c>
      <c r="B5217" s="863" t="s">
        <v>9601</v>
      </c>
      <c r="C5217" s="862" t="s">
        <v>2029</v>
      </c>
      <c r="D5217" s="802">
        <f t="shared" si="81"/>
        <v>595.96</v>
      </c>
      <c r="G5217" s="872">
        <v>582.57000000000005</v>
      </c>
      <c r="J5217" s="840" t="s">
        <v>15822</v>
      </c>
      <c r="K5217" s="848">
        <f>IFERROR(VLOOKUP(J5217,REAJUSTE!A:AA,27,FALSE),"")</f>
        <v>1.0229999999999999</v>
      </c>
    </row>
    <row r="5218" spans="1:11" ht="15" x14ac:dyDescent="0.2">
      <c r="A5218" s="862">
        <v>5213577</v>
      </c>
      <c r="B5218" s="863" t="s">
        <v>9602</v>
      </c>
      <c r="C5218" s="862" t="s">
        <v>2029</v>
      </c>
      <c r="D5218" s="802">
        <f t="shared" si="81"/>
        <v>647.09</v>
      </c>
      <c r="G5218" s="872">
        <v>632.54999999999995</v>
      </c>
      <c r="J5218" s="840" t="s">
        <v>15822</v>
      </c>
      <c r="K5218" s="848">
        <f>IFERROR(VLOOKUP(J5218,REAJUSTE!A:AA,27,FALSE),"")</f>
        <v>1.0229999999999999</v>
      </c>
    </row>
    <row r="5219" spans="1:11" ht="15" x14ac:dyDescent="0.2">
      <c r="A5219" s="862">
        <v>5213578</v>
      </c>
      <c r="B5219" s="863" t="s">
        <v>9603</v>
      </c>
      <c r="C5219" s="862" t="s">
        <v>2029</v>
      </c>
      <c r="D5219" s="802">
        <f t="shared" si="81"/>
        <v>774.92</v>
      </c>
      <c r="G5219" s="872">
        <v>757.5</v>
      </c>
      <c r="J5219" s="840" t="s">
        <v>15822</v>
      </c>
      <c r="K5219" s="848">
        <f>IFERROR(VLOOKUP(J5219,REAJUSTE!A:AA,27,FALSE),"")</f>
        <v>1.0229999999999999</v>
      </c>
    </row>
    <row r="5220" spans="1:11" ht="18" x14ac:dyDescent="0.2">
      <c r="A5220" s="862">
        <v>5213425</v>
      </c>
      <c r="B5220" s="863" t="s">
        <v>9604</v>
      </c>
      <c r="C5220" s="862" t="s">
        <v>2029</v>
      </c>
      <c r="D5220" s="802">
        <f t="shared" si="81"/>
        <v>621.52</v>
      </c>
      <c r="G5220" s="872">
        <v>607.54999999999995</v>
      </c>
      <c r="J5220" s="840" t="s">
        <v>15822</v>
      </c>
      <c r="K5220" s="848">
        <f>IFERROR(VLOOKUP(J5220,REAJUSTE!A:AA,27,FALSE),"")</f>
        <v>1.0229999999999999</v>
      </c>
    </row>
    <row r="5221" spans="1:11" ht="18" x14ac:dyDescent="0.2">
      <c r="A5221" s="862">
        <v>5213426</v>
      </c>
      <c r="B5221" s="863" t="s">
        <v>9605</v>
      </c>
      <c r="C5221" s="862" t="s">
        <v>2029</v>
      </c>
      <c r="D5221" s="802">
        <f t="shared" si="81"/>
        <v>749.34</v>
      </c>
      <c r="G5221" s="872">
        <v>732.5</v>
      </c>
      <c r="J5221" s="840" t="s">
        <v>15822</v>
      </c>
      <c r="K5221" s="848">
        <f>IFERROR(VLOOKUP(J5221,REAJUSTE!A:AA,27,FALSE),"")</f>
        <v>1.0229999999999999</v>
      </c>
    </row>
    <row r="5222" spans="1:11" ht="18" x14ac:dyDescent="0.2">
      <c r="A5222" s="862">
        <v>5213427</v>
      </c>
      <c r="B5222" s="863" t="s">
        <v>9606</v>
      </c>
      <c r="C5222" s="862" t="s">
        <v>2029</v>
      </c>
      <c r="D5222" s="802">
        <f t="shared" si="81"/>
        <v>821.65</v>
      </c>
      <c r="G5222" s="872">
        <v>803.18</v>
      </c>
      <c r="J5222" s="840" t="s">
        <v>15822</v>
      </c>
      <c r="K5222" s="848">
        <f>IFERROR(VLOOKUP(J5222,REAJUSTE!A:AA,27,FALSE),"")</f>
        <v>1.0229999999999999</v>
      </c>
    </row>
    <row r="5223" spans="1:11" ht="18" x14ac:dyDescent="0.2">
      <c r="A5223" s="862">
        <v>5213567</v>
      </c>
      <c r="B5223" s="863" t="s">
        <v>9607</v>
      </c>
      <c r="C5223" s="862" t="s">
        <v>2029</v>
      </c>
      <c r="D5223" s="802">
        <f t="shared" si="81"/>
        <v>900</v>
      </c>
      <c r="G5223" s="872">
        <v>879.77</v>
      </c>
      <c r="J5223" s="840" t="s">
        <v>15822</v>
      </c>
      <c r="K5223" s="848">
        <f>IFERROR(VLOOKUP(J5223,REAJUSTE!A:AA,27,FALSE),"")</f>
        <v>1.0229999999999999</v>
      </c>
    </row>
    <row r="5224" spans="1:11" ht="18" x14ac:dyDescent="0.2">
      <c r="A5224" s="862">
        <v>5213486</v>
      </c>
      <c r="B5224" s="863" t="s">
        <v>9608</v>
      </c>
      <c r="C5224" s="862" t="s">
        <v>2029</v>
      </c>
      <c r="D5224" s="802">
        <f t="shared" si="81"/>
        <v>993.52</v>
      </c>
      <c r="G5224" s="872">
        <v>971.19</v>
      </c>
      <c r="J5224" s="840" t="s">
        <v>15822</v>
      </c>
      <c r="K5224" s="848">
        <f>IFERROR(VLOOKUP(J5224,REAJUSTE!A:AA,27,FALSE),"")</f>
        <v>1.0229999999999999</v>
      </c>
    </row>
    <row r="5225" spans="1:11" ht="18" x14ac:dyDescent="0.2">
      <c r="A5225" s="862">
        <v>5213487</v>
      </c>
      <c r="B5225" s="863" t="s">
        <v>9609</v>
      </c>
      <c r="C5225" s="862" t="s">
        <v>2029</v>
      </c>
      <c r="D5225" s="802">
        <f t="shared" si="81"/>
        <v>1121.3499999999999</v>
      </c>
      <c r="G5225" s="872">
        <v>1096.1400000000001</v>
      </c>
      <c r="J5225" s="840" t="s">
        <v>15822</v>
      </c>
      <c r="K5225" s="848">
        <f>IFERROR(VLOOKUP(J5225,REAJUSTE!A:AA,27,FALSE),"")</f>
        <v>1.0229999999999999</v>
      </c>
    </row>
    <row r="5226" spans="1:11" ht="18" x14ac:dyDescent="0.2">
      <c r="A5226" s="862">
        <v>5213488</v>
      </c>
      <c r="B5226" s="863" t="s">
        <v>9610</v>
      </c>
      <c r="C5226" s="862" t="s">
        <v>2029</v>
      </c>
      <c r="D5226" s="802">
        <f t="shared" si="81"/>
        <v>1193.6500000000001</v>
      </c>
      <c r="G5226" s="872">
        <v>1166.82</v>
      </c>
      <c r="J5226" s="840" t="s">
        <v>15822</v>
      </c>
      <c r="K5226" s="848">
        <f>IFERROR(VLOOKUP(J5226,REAJUSTE!A:AA,27,FALSE),"")</f>
        <v>1.0229999999999999</v>
      </c>
    </row>
    <row r="5227" spans="1:11" ht="18" x14ac:dyDescent="0.2">
      <c r="A5227" s="862">
        <v>5213568</v>
      </c>
      <c r="B5227" s="863" t="s">
        <v>9611</v>
      </c>
      <c r="C5227" s="862" t="s">
        <v>2029</v>
      </c>
      <c r="D5227" s="802">
        <f t="shared" si="81"/>
        <v>1272</v>
      </c>
      <c r="G5227" s="872">
        <v>1243.4100000000001</v>
      </c>
      <c r="J5227" s="840" t="s">
        <v>15822</v>
      </c>
      <c r="K5227" s="848">
        <f>IFERROR(VLOOKUP(J5227,REAJUSTE!A:AA,27,FALSE),"")</f>
        <v>1.0229999999999999</v>
      </c>
    </row>
    <row r="5228" spans="1:11" ht="18" x14ac:dyDescent="0.2">
      <c r="A5228" s="862">
        <v>5213483</v>
      </c>
      <c r="B5228" s="863" t="s">
        <v>9612</v>
      </c>
      <c r="C5228" s="862" t="s">
        <v>2029</v>
      </c>
      <c r="D5228" s="802">
        <f t="shared" si="81"/>
        <v>1046.08</v>
      </c>
      <c r="G5228" s="872">
        <v>1022.57</v>
      </c>
      <c r="J5228" s="840" t="s">
        <v>15822</v>
      </c>
      <c r="K5228" s="848">
        <f>IFERROR(VLOOKUP(J5228,REAJUSTE!A:AA,27,FALSE),"")</f>
        <v>1.0229999999999999</v>
      </c>
    </row>
    <row r="5229" spans="1:11" ht="18" x14ac:dyDescent="0.2">
      <c r="A5229" s="862">
        <v>5213484</v>
      </c>
      <c r="B5229" s="863" t="s">
        <v>9613</v>
      </c>
      <c r="C5229" s="862" t="s">
        <v>2029</v>
      </c>
      <c r="D5229" s="802">
        <f t="shared" si="81"/>
        <v>1173.9100000000001</v>
      </c>
      <c r="G5229" s="872">
        <v>1147.52</v>
      </c>
      <c r="J5229" s="840" t="s">
        <v>15822</v>
      </c>
      <c r="K5229" s="848">
        <f>IFERROR(VLOOKUP(J5229,REAJUSTE!A:AA,27,FALSE),"")</f>
        <v>1.0229999999999999</v>
      </c>
    </row>
    <row r="5230" spans="1:11" ht="18" x14ac:dyDescent="0.2">
      <c r="A5230" s="862">
        <v>5213485</v>
      </c>
      <c r="B5230" s="863" t="s">
        <v>9614</v>
      </c>
      <c r="C5230" s="862" t="s">
        <v>2029</v>
      </c>
      <c r="D5230" s="802">
        <f t="shared" si="81"/>
        <v>1246.21</v>
      </c>
      <c r="G5230" s="872">
        <v>1218.2</v>
      </c>
      <c r="J5230" s="840" t="s">
        <v>15822</v>
      </c>
      <c r="K5230" s="848">
        <f>IFERROR(VLOOKUP(J5230,REAJUSTE!A:AA,27,FALSE),"")</f>
        <v>1.0229999999999999</v>
      </c>
    </row>
    <row r="5231" spans="1:11" ht="18" x14ac:dyDescent="0.2">
      <c r="A5231" s="862">
        <v>5213434</v>
      </c>
      <c r="B5231" s="863" t="s">
        <v>9615</v>
      </c>
      <c r="C5231" s="862" t="s">
        <v>2029</v>
      </c>
      <c r="D5231" s="802">
        <f t="shared" si="81"/>
        <v>674.08</v>
      </c>
      <c r="G5231" s="872">
        <v>658.93</v>
      </c>
      <c r="J5231" s="840" t="s">
        <v>15822</v>
      </c>
      <c r="K5231" s="848">
        <f>IFERROR(VLOOKUP(J5231,REAJUSTE!A:AA,27,FALSE),"")</f>
        <v>1.0229999999999999</v>
      </c>
    </row>
    <row r="5232" spans="1:11" ht="18" x14ac:dyDescent="0.2">
      <c r="A5232" s="862">
        <v>5213435</v>
      </c>
      <c r="B5232" s="863" t="s">
        <v>9616</v>
      </c>
      <c r="C5232" s="862" t="s">
        <v>2029</v>
      </c>
      <c r="D5232" s="802">
        <f t="shared" si="81"/>
        <v>801.9</v>
      </c>
      <c r="G5232" s="872">
        <v>783.88</v>
      </c>
      <c r="J5232" s="840" t="s">
        <v>15822</v>
      </c>
      <c r="K5232" s="848">
        <f>IFERROR(VLOOKUP(J5232,REAJUSTE!A:AA,27,FALSE),"")</f>
        <v>1.0229999999999999</v>
      </c>
    </row>
    <row r="5233" spans="1:11" ht="18" x14ac:dyDescent="0.2">
      <c r="A5233" s="862">
        <v>5213436</v>
      </c>
      <c r="B5233" s="863" t="s">
        <v>9617</v>
      </c>
      <c r="C5233" s="862" t="s">
        <v>2029</v>
      </c>
      <c r="D5233" s="802">
        <f t="shared" si="81"/>
        <v>874.21</v>
      </c>
      <c r="G5233" s="872">
        <v>854.56</v>
      </c>
      <c r="J5233" s="840" t="s">
        <v>15822</v>
      </c>
      <c r="K5233" s="848">
        <f>IFERROR(VLOOKUP(J5233,REAJUSTE!A:AA,27,FALSE),"")</f>
        <v>1.0229999999999999</v>
      </c>
    </row>
    <row r="5234" spans="1:11" ht="18" x14ac:dyDescent="0.2">
      <c r="A5234" s="862">
        <v>5213430</v>
      </c>
      <c r="B5234" s="863" t="s">
        <v>9618</v>
      </c>
      <c r="C5234" s="862" t="s">
        <v>2029</v>
      </c>
      <c r="D5234" s="802">
        <f t="shared" si="81"/>
        <v>395.05</v>
      </c>
      <c r="G5234" s="872">
        <v>386.17</v>
      </c>
      <c r="J5234" s="840" t="s">
        <v>15822</v>
      </c>
      <c r="K5234" s="848">
        <f>IFERROR(VLOOKUP(J5234,REAJUSTE!A:AA,27,FALSE),"")</f>
        <v>1.0229999999999999</v>
      </c>
    </row>
    <row r="5235" spans="1:11" ht="18" x14ac:dyDescent="0.2">
      <c r="A5235" s="862">
        <v>5213431</v>
      </c>
      <c r="B5235" s="863" t="s">
        <v>9619</v>
      </c>
      <c r="C5235" s="862" t="s">
        <v>2029</v>
      </c>
      <c r="D5235" s="802">
        <f t="shared" si="81"/>
        <v>446.18</v>
      </c>
      <c r="G5235" s="872">
        <v>436.15</v>
      </c>
      <c r="J5235" s="840" t="s">
        <v>15822</v>
      </c>
      <c r="K5235" s="848">
        <f>IFERROR(VLOOKUP(J5235,REAJUSTE!A:AA,27,FALSE),"")</f>
        <v>1.0229999999999999</v>
      </c>
    </row>
    <row r="5236" spans="1:11" ht="18" x14ac:dyDescent="0.2">
      <c r="A5236" s="862">
        <v>5213433</v>
      </c>
      <c r="B5236" s="863" t="s">
        <v>9620</v>
      </c>
      <c r="C5236" s="862" t="s">
        <v>2029</v>
      </c>
      <c r="D5236" s="802">
        <f t="shared" si="81"/>
        <v>386.19</v>
      </c>
      <c r="G5236" s="872">
        <v>377.51</v>
      </c>
      <c r="J5236" s="840" t="s">
        <v>15822</v>
      </c>
      <c r="K5236" s="848">
        <f>IFERROR(VLOOKUP(J5236,REAJUSTE!A:AA,27,FALSE),"")</f>
        <v>1.0229999999999999</v>
      </c>
    </row>
    <row r="5237" spans="1:11" ht="18" x14ac:dyDescent="0.2">
      <c r="A5237" s="862">
        <v>5213428</v>
      </c>
      <c r="B5237" s="863" t="s">
        <v>9621</v>
      </c>
      <c r="C5237" s="862" t="s">
        <v>2029</v>
      </c>
      <c r="D5237" s="802">
        <f t="shared" si="81"/>
        <v>536.58000000000004</v>
      </c>
      <c r="G5237" s="872">
        <v>524.52</v>
      </c>
      <c r="J5237" s="840" t="s">
        <v>15822</v>
      </c>
      <c r="K5237" s="848">
        <f>IFERROR(VLOOKUP(J5237,REAJUSTE!A:AA,27,FALSE),"")</f>
        <v>1.0229999999999999</v>
      </c>
    </row>
    <row r="5238" spans="1:11" ht="18" x14ac:dyDescent="0.2">
      <c r="A5238" s="862">
        <v>5213432</v>
      </c>
      <c r="B5238" s="863" t="s">
        <v>9622</v>
      </c>
      <c r="C5238" s="862" t="s">
        <v>2029</v>
      </c>
      <c r="D5238" s="802">
        <f t="shared" si="81"/>
        <v>574</v>
      </c>
      <c r="G5238" s="872">
        <v>561.1</v>
      </c>
      <c r="J5238" s="840" t="s">
        <v>15822</v>
      </c>
      <c r="K5238" s="848">
        <f>IFERROR(VLOOKUP(J5238,REAJUSTE!A:AA,27,FALSE),"")</f>
        <v>1.0229999999999999</v>
      </c>
    </row>
    <row r="5239" spans="1:11" ht="18" x14ac:dyDescent="0.2">
      <c r="A5239" s="862">
        <v>5213429</v>
      </c>
      <c r="B5239" s="863" t="s">
        <v>9623</v>
      </c>
      <c r="C5239" s="862" t="s">
        <v>2029</v>
      </c>
      <c r="D5239" s="802">
        <f t="shared" si="81"/>
        <v>624.28</v>
      </c>
      <c r="G5239" s="872">
        <v>610.25</v>
      </c>
      <c r="J5239" s="840" t="s">
        <v>15822</v>
      </c>
      <c r="K5239" s="848">
        <f>IFERROR(VLOOKUP(J5239,REAJUSTE!A:AA,27,FALSE),"")</f>
        <v>1.0229999999999999</v>
      </c>
    </row>
    <row r="5240" spans="1:11" ht="15" x14ac:dyDescent="0.2">
      <c r="A5240" s="862">
        <v>5213516</v>
      </c>
      <c r="B5240" s="863" t="s">
        <v>9624</v>
      </c>
      <c r="C5240" s="862" t="s">
        <v>587</v>
      </c>
      <c r="D5240" s="802">
        <f t="shared" si="81"/>
        <v>872.93</v>
      </c>
      <c r="G5240" s="872">
        <v>853.31</v>
      </c>
      <c r="J5240" s="840" t="s">
        <v>15822</v>
      </c>
      <c r="K5240" s="848">
        <f>IFERROR(VLOOKUP(J5240,REAJUSTE!A:AA,27,FALSE),"")</f>
        <v>1.0229999999999999</v>
      </c>
    </row>
    <row r="5241" spans="1:11" ht="15" x14ac:dyDescent="0.2">
      <c r="A5241" s="862">
        <v>5213525</v>
      </c>
      <c r="B5241" s="863" t="s">
        <v>9625</v>
      </c>
      <c r="C5241" s="862" t="s">
        <v>587</v>
      </c>
      <c r="D5241" s="802">
        <f t="shared" si="81"/>
        <v>975.19</v>
      </c>
      <c r="G5241" s="872">
        <v>953.27</v>
      </c>
      <c r="J5241" s="840" t="s">
        <v>15822</v>
      </c>
      <c r="K5241" s="848">
        <f>IFERROR(VLOOKUP(J5241,REAJUSTE!A:AA,27,FALSE),"")</f>
        <v>1.0229999999999999</v>
      </c>
    </row>
    <row r="5242" spans="1:11" ht="15" x14ac:dyDescent="0.2">
      <c r="A5242" s="862">
        <v>5213534</v>
      </c>
      <c r="B5242" s="863" t="s">
        <v>9626</v>
      </c>
      <c r="C5242" s="862" t="s">
        <v>587</v>
      </c>
      <c r="D5242" s="802">
        <f t="shared" si="81"/>
        <v>1230.8399999999999</v>
      </c>
      <c r="G5242" s="872">
        <v>1203.17</v>
      </c>
      <c r="J5242" s="840" t="s">
        <v>15822</v>
      </c>
      <c r="K5242" s="848">
        <f>IFERROR(VLOOKUP(J5242,REAJUSTE!A:AA,27,FALSE),"")</f>
        <v>1.0229999999999999</v>
      </c>
    </row>
    <row r="5243" spans="1:11" ht="15" x14ac:dyDescent="0.2">
      <c r="A5243" s="862">
        <v>5213517</v>
      </c>
      <c r="B5243" s="863" t="s">
        <v>9627</v>
      </c>
      <c r="C5243" s="862" t="s">
        <v>587</v>
      </c>
      <c r="D5243" s="802">
        <f t="shared" si="81"/>
        <v>1860.56</v>
      </c>
      <c r="G5243" s="872">
        <v>1818.73</v>
      </c>
      <c r="J5243" s="840" t="s">
        <v>15822</v>
      </c>
      <c r="K5243" s="848">
        <f>IFERROR(VLOOKUP(J5243,REAJUSTE!A:AA,27,FALSE),"")</f>
        <v>1.0229999999999999</v>
      </c>
    </row>
    <row r="5244" spans="1:11" ht="15" x14ac:dyDescent="0.2">
      <c r="A5244" s="862">
        <v>5213526</v>
      </c>
      <c r="B5244" s="863" t="s">
        <v>9628</v>
      </c>
      <c r="C5244" s="862" t="s">
        <v>587</v>
      </c>
      <c r="D5244" s="802">
        <f t="shared" si="81"/>
        <v>2090.64</v>
      </c>
      <c r="G5244" s="872">
        <v>2043.64</v>
      </c>
      <c r="J5244" s="840" t="s">
        <v>15822</v>
      </c>
      <c r="K5244" s="848">
        <f>IFERROR(VLOOKUP(J5244,REAJUSTE!A:AA,27,FALSE),"")</f>
        <v>1.0229999999999999</v>
      </c>
    </row>
    <row r="5245" spans="1:11" ht="15" x14ac:dyDescent="0.2">
      <c r="A5245" s="862">
        <v>5213535</v>
      </c>
      <c r="B5245" s="863" t="s">
        <v>9629</v>
      </c>
      <c r="C5245" s="862" t="s">
        <v>587</v>
      </c>
      <c r="D5245" s="802">
        <f t="shared" si="81"/>
        <v>2665.85</v>
      </c>
      <c r="G5245" s="872">
        <v>2605.92</v>
      </c>
      <c r="J5245" s="840" t="s">
        <v>15822</v>
      </c>
      <c r="K5245" s="848">
        <f>IFERROR(VLOOKUP(J5245,REAJUSTE!A:AA,27,FALSE),"")</f>
        <v>1.0229999999999999</v>
      </c>
    </row>
    <row r="5246" spans="1:11" ht="15" x14ac:dyDescent="0.2">
      <c r="A5246" s="862">
        <v>5213518</v>
      </c>
      <c r="B5246" s="863" t="s">
        <v>9630</v>
      </c>
      <c r="C5246" s="862" t="s">
        <v>587</v>
      </c>
      <c r="D5246" s="802">
        <f t="shared" si="81"/>
        <v>2453.14</v>
      </c>
      <c r="G5246" s="872">
        <v>2397.9899999999998</v>
      </c>
      <c r="J5246" s="840" t="s">
        <v>15822</v>
      </c>
      <c r="K5246" s="848">
        <f>IFERROR(VLOOKUP(J5246,REAJUSTE!A:AA,27,FALSE),"")</f>
        <v>1.0229999999999999</v>
      </c>
    </row>
    <row r="5247" spans="1:11" ht="15" x14ac:dyDescent="0.2">
      <c r="A5247" s="862">
        <v>5213527</v>
      </c>
      <c r="B5247" s="863" t="s">
        <v>9631</v>
      </c>
      <c r="C5247" s="862" t="s">
        <v>587</v>
      </c>
      <c r="D5247" s="802">
        <f t="shared" si="81"/>
        <v>2759.92</v>
      </c>
      <c r="G5247" s="872">
        <v>2697.87</v>
      </c>
      <c r="J5247" s="840" t="s">
        <v>15822</v>
      </c>
      <c r="K5247" s="848">
        <f>IFERROR(VLOOKUP(J5247,REAJUSTE!A:AA,27,FALSE),"")</f>
        <v>1.0229999999999999</v>
      </c>
    </row>
    <row r="5248" spans="1:11" ht="15" x14ac:dyDescent="0.2">
      <c r="A5248" s="862">
        <v>5213536</v>
      </c>
      <c r="B5248" s="863" t="s">
        <v>9632</v>
      </c>
      <c r="C5248" s="862" t="s">
        <v>587</v>
      </c>
      <c r="D5248" s="802">
        <f t="shared" si="81"/>
        <v>3526.86</v>
      </c>
      <c r="G5248" s="872">
        <v>3447.57</v>
      </c>
      <c r="J5248" s="840" t="s">
        <v>15822</v>
      </c>
      <c r="K5248" s="848">
        <f>IFERROR(VLOOKUP(J5248,REAJUSTE!A:AA,27,FALSE),"")</f>
        <v>1.0229999999999999</v>
      </c>
    </row>
    <row r="5249" spans="1:11" ht="15" x14ac:dyDescent="0.2">
      <c r="A5249" s="862">
        <v>5213519</v>
      </c>
      <c r="B5249" s="863" t="s">
        <v>9633</v>
      </c>
      <c r="C5249" s="862" t="s">
        <v>587</v>
      </c>
      <c r="D5249" s="802">
        <f t="shared" si="81"/>
        <v>3326.06</v>
      </c>
      <c r="G5249" s="872">
        <v>3251.29</v>
      </c>
      <c r="J5249" s="840" t="s">
        <v>15822</v>
      </c>
      <c r="K5249" s="848">
        <f>IFERROR(VLOOKUP(J5249,REAJUSTE!A:AA,27,FALSE),"")</f>
        <v>1.0229999999999999</v>
      </c>
    </row>
    <row r="5250" spans="1:11" ht="15" x14ac:dyDescent="0.2">
      <c r="A5250" s="862">
        <v>5213528</v>
      </c>
      <c r="B5250" s="863" t="s">
        <v>9634</v>
      </c>
      <c r="C5250" s="862" t="s">
        <v>587</v>
      </c>
      <c r="D5250" s="802">
        <f t="shared" si="81"/>
        <v>3735.1</v>
      </c>
      <c r="G5250" s="872">
        <v>3651.13</v>
      </c>
      <c r="J5250" s="840" t="s">
        <v>15822</v>
      </c>
      <c r="K5250" s="848">
        <f>IFERROR(VLOOKUP(J5250,REAJUSTE!A:AA,27,FALSE),"")</f>
        <v>1.0229999999999999</v>
      </c>
    </row>
    <row r="5251" spans="1:11" ht="15" x14ac:dyDescent="0.2">
      <c r="A5251" s="862">
        <v>5213537</v>
      </c>
      <c r="B5251" s="863" t="s">
        <v>9635</v>
      </c>
      <c r="C5251" s="862" t="s">
        <v>587</v>
      </c>
      <c r="D5251" s="802">
        <f t="shared" si="81"/>
        <v>4757.6899999999996</v>
      </c>
      <c r="G5251" s="872">
        <v>4650.7299999999996</v>
      </c>
      <c r="J5251" s="840" t="s">
        <v>15822</v>
      </c>
      <c r="K5251" s="848">
        <f>IFERROR(VLOOKUP(J5251,REAJUSTE!A:AA,27,FALSE),"")</f>
        <v>1.0229999999999999</v>
      </c>
    </row>
    <row r="5252" spans="1:11" ht="15" x14ac:dyDescent="0.2">
      <c r="A5252" s="862">
        <v>5213521</v>
      </c>
      <c r="B5252" s="863" t="s">
        <v>9636</v>
      </c>
      <c r="C5252" s="862" t="s">
        <v>587</v>
      </c>
      <c r="D5252" s="802">
        <f t="shared" si="81"/>
        <v>4906.2700000000004</v>
      </c>
      <c r="G5252" s="872">
        <v>4795.97</v>
      </c>
      <c r="J5252" s="840" t="s">
        <v>15822</v>
      </c>
      <c r="K5252" s="848">
        <f>IFERROR(VLOOKUP(J5252,REAJUSTE!A:AA,27,FALSE),"")</f>
        <v>1.0229999999999999</v>
      </c>
    </row>
    <row r="5253" spans="1:11" ht="15" x14ac:dyDescent="0.2">
      <c r="A5253" s="862">
        <v>5213530</v>
      </c>
      <c r="B5253" s="863" t="s">
        <v>9637</v>
      </c>
      <c r="C5253" s="862" t="s">
        <v>587</v>
      </c>
      <c r="D5253" s="802">
        <f t="shared" si="81"/>
        <v>5519.83</v>
      </c>
      <c r="G5253" s="872">
        <v>5395.73</v>
      </c>
      <c r="J5253" s="840" t="s">
        <v>15822</v>
      </c>
      <c r="K5253" s="848">
        <f>IFERROR(VLOOKUP(J5253,REAJUSTE!A:AA,27,FALSE),"")</f>
        <v>1.0229999999999999</v>
      </c>
    </row>
    <row r="5254" spans="1:11" ht="15" x14ac:dyDescent="0.2">
      <c r="A5254" s="862">
        <v>5213539</v>
      </c>
      <c r="B5254" s="863" t="s">
        <v>9638</v>
      </c>
      <c r="C5254" s="862" t="s">
        <v>587</v>
      </c>
      <c r="D5254" s="802">
        <f t="shared" si="81"/>
        <v>7053.71</v>
      </c>
      <c r="G5254" s="872">
        <v>6895.13</v>
      </c>
      <c r="J5254" s="840" t="s">
        <v>15822</v>
      </c>
      <c r="K5254" s="848">
        <f>IFERROR(VLOOKUP(J5254,REAJUSTE!A:AA,27,FALSE),"")</f>
        <v>1.0229999999999999</v>
      </c>
    </row>
    <row r="5255" spans="1:11" ht="15" x14ac:dyDescent="0.2">
      <c r="A5255" s="862">
        <v>5213573</v>
      </c>
      <c r="B5255" s="863" t="s">
        <v>9639</v>
      </c>
      <c r="C5255" s="862" t="s">
        <v>2029</v>
      </c>
      <c r="D5255" s="802">
        <f t="shared" si="81"/>
        <v>450.27</v>
      </c>
      <c r="G5255" s="872">
        <v>440.15</v>
      </c>
      <c r="J5255" s="840" t="s">
        <v>15822</v>
      </c>
      <c r="K5255" s="848">
        <f>IFERROR(VLOOKUP(J5255,REAJUSTE!A:AA,27,FALSE),"")</f>
        <v>1.0229999999999999</v>
      </c>
    </row>
    <row r="5256" spans="1:11" ht="15" x14ac:dyDescent="0.2">
      <c r="A5256" s="862">
        <v>5213574</v>
      </c>
      <c r="B5256" s="863" t="s">
        <v>9640</v>
      </c>
      <c r="C5256" s="862" t="s">
        <v>2029</v>
      </c>
      <c r="D5256" s="802">
        <f t="shared" si="81"/>
        <v>501.4</v>
      </c>
      <c r="G5256" s="872">
        <v>490.13</v>
      </c>
      <c r="J5256" s="840" t="s">
        <v>15822</v>
      </c>
      <c r="K5256" s="848">
        <f>IFERROR(VLOOKUP(J5256,REAJUSTE!A:AA,27,FALSE),"")</f>
        <v>1.0229999999999999</v>
      </c>
    </row>
    <row r="5257" spans="1:11" ht="15" x14ac:dyDescent="0.2">
      <c r="A5257" s="862">
        <v>5213575</v>
      </c>
      <c r="B5257" s="863" t="s">
        <v>9641</v>
      </c>
      <c r="C5257" s="862" t="s">
        <v>2029</v>
      </c>
      <c r="D5257" s="802">
        <f t="shared" si="81"/>
        <v>629.22</v>
      </c>
      <c r="G5257" s="872">
        <v>615.08000000000004</v>
      </c>
      <c r="J5257" s="840" t="s">
        <v>15822</v>
      </c>
      <c r="K5257" s="848">
        <f>IFERROR(VLOOKUP(J5257,REAJUSTE!A:AA,27,FALSE),"")</f>
        <v>1.0229999999999999</v>
      </c>
    </row>
    <row r="5258" spans="1:11" ht="15" x14ac:dyDescent="0.2">
      <c r="A5258" s="862">
        <v>5213480</v>
      </c>
      <c r="B5258" s="863" t="s">
        <v>9642</v>
      </c>
      <c r="C5258" s="862" t="s">
        <v>2029</v>
      </c>
      <c r="D5258" s="802">
        <f t="shared" si="81"/>
        <v>934.7</v>
      </c>
      <c r="G5258" s="872">
        <v>913.69</v>
      </c>
      <c r="J5258" s="840" t="s">
        <v>15822</v>
      </c>
      <c r="K5258" s="848">
        <f>IFERROR(VLOOKUP(J5258,REAJUSTE!A:AA,27,FALSE),"")</f>
        <v>1.0229999999999999</v>
      </c>
    </row>
    <row r="5259" spans="1:11" ht="15" x14ac:dyDescent="0.2">
      <c r="A5259" s="862">
        <v>5213481</v>
      </c>
      <c r="B5259" s="863" t="s">
        <v>9643</v>
      </c>
      <c r="C5259" s="862" t="s">
        <v>2029</v>
      </c>
      <c r="D5259" s="802">
        <f t="shared" ref="D5259:D5322" si="82">TRUNC(G5259*K5259,2)</f>
        <v>1062.52</v>
      </c>
      <c r="G5259" s="872">
        <v>1038.6400000000001</v>
      </c>
      <c r="J5259" s="840" t="s">
        <v>15822</v>
      </c>
      <c r="K5259" s="848">
        <f>IFERROR(VLOOKUP(J5259,REAJUSTE!A:AA,27,FALSE),"")</f>
        <v>1.0229999999999999</v>
      </c>
    </row>
    <row r="5260" spans="1:11" ht="15" x14ac:dyDescent="0.2">
      <c r="A5260" s="862">
        <v>5213482</v>
      </c>
      <c r="B5260" s="863" t="s">
        <v>9644</v>
      </c>
      <c r="C5260" s="862" t="s">
        <v>2029</v>
      </c>
      <c r="D5260" s="802">
        <f t="shared" si="82"/>
        <v>1134.83</v>
      </c>
      <c r="G5260" s="872">
        <v>1109.32</v>
      </c>
      <c r="J5260" s="840" t="s">
        <v>15822</v>
      </c>
      <c r="K5260" s="848">
        <f>IFERROR(VLOOKUP(J5260,REAJUSTE!A:AA,27,FALSE),"")</f>
        <v>1.0229999999999999</v>
      </c>
    </row>
    <row r="5261" spans="1:11" ht="15" x14ac:dyDescent="0.2">
      <c r="A5261" s="862">
        <v>5213422</v>
      </c>
      <c r="B5261" s="863" t="s">
        <v>9645</v>
      </c>
      <c r="C5261" s="862" t="s">
        <v>2029</v>
      </c>
      <c r="D5261" s="802">
        <f t="shared" si="82"/>
        <v>540.74</v>
      </c>
      <c r="G5261" s="872">
        <v>528.59</v>
      </c>
      <c r="J5261" s="840" t="s">
        <v>15822</v>
      </c>
      <c r="K5261" s="848">
        <f>IFERROR(VLOOKUP(J5261,REAJUSTE!A:AA,27,FALSE),"")</f>
        <v>1.0229999999999999</v>
      </c>
    </row>
    <row r="5262" spans="1:11" ht="15" x14ac:dyDescent="0.2">
      <c r="A5262" s="862">
        <v>5213423</v>
      </c>
      <c r="B5262" s="863" t="s">
        <v>9646</v>
      </c>
      <c r="C5262" s="862" t="s">
        <v>2029</v>
      </c>
      <c r="D5262" s="802">
        <f t="shared" si="82"/>
        <v>591.87</v>
      </c>
      <c r="G5262" s="872">
        <v>578.57000000000005</v>
      </c>
      <c r="J5262" s="840" t="s">
        <v>15822</v>
      </c>
      <c r="K5262" s="848">
        <f>IFERROR(VLOOKUP(J5262,REAJUSTE!A:AA,27,FALSE),"")</f>
        <v>1.0229999999999999</v>
      </c>
    </row>
    <row r="5263" spans="1:11" ht="15" x14ac:dyDescent="0.2">
      <c r="A5263" s="862">
        <v>5213424</v>
      </c>
      <c r="B5263" s="863" t="s">
        <v>9647</v>
      </c>
      <c r="C5263" s="862" t="s">
        <v>2029</v>
      </c>
      <c r="D5263" s="802">
        <f t="shared" si="82"/>
        <v>719.7</v>
      </c>
      <c r="G5263" s="872">
        <v>703.52</v>
      </c>
      <c r="J5263" s="840" t="s">
        <v>15822</v>
      </c>
      <c r="K5263" s="848">
        <f>IFERROR(VLOOKUP(J5263,REAJUSTE!A:AA,27,FALSE),"")</f>
        <v>1.0229999999999999</v>
      </c>
    </row>
    <row r="5264" spans="1:11" ht="18" x14ac:dyDescent="0.2">
      <c r="A5264" s="862">
        <v>5213437</v>
      </c>
      <c r="B5264" s="863" t="s">
        <v>9648</v>
      </c>
      <c r="C5264" s="862" t="s">
        <v>2029</v>
      </c>
      <c r="D5264" s="802">
        <f t="shared" si="82"/>
        <v>562.70000000000005</v>
      </c>
      <c r="G5264" s="872">
        <v>550.04999999999995</v>
      </c>
      <c r="J5264" s="840" t="s">
        <v>15822</v>
      </c>
      <c r="K5264" s="848">
        <f>IFERROR(VLOOKUP(J5264,REAJUSTE!A:AA,27,FALSE),"")</f>
        <v>1.0229999999999999</v>
      </c>
    </row>
    <row r="5265" spans="1:11" ht="18" x14ac:dyDescent="0.2">
      <c r="A5265" s="862">
        <v>5213438</v>
      </c>
      <c r="B5265" s="863" t="s">
        <v>9649</v>
      </c>
      <c r="C5265" s="862" t="s">
        <v>2029</v>
      </c>
      <c r="D5265" s="802">
        <f t="shared" si="82"/>
        <v>690.52</v>
      </c>
      <c r="G5265" s="872">
        <v>675</v>
      </c>
      <c r="J5265" s="840" t="s">
        <v>15822</v>
      </c>
      <c r="K5265" s="848">
        <f>IFERROR(VLOOKUP(J5265,REAJUSTE!A:AA,27,FALSE),"")</f>
        <v>1.0229999999999999</v>
      </c>
    </row>
    <row r="5266" spans="1:11" ht="18" x14ac:dyDescent="0.2">
      <c r="A5266" s="862">
        <v>5213439</v>
      </c>
      <c r="B5266" s="863" t="s">
        <v>9650</v>
      </c>
      <c r="C5266" s="862" t="s">
        <v>2029</v>
      </c>
      <c r="D5266" s="802">
        <f t="shared" si="82"/>
        <v>762.83</v>
      </c>
      <c r="G5266" s="872">
        <v>745.68</v>
      </c>
      <c r="J5266" s="840" t="s">
        <v>15822</v>
      </c>
      <c r="K5266" s="848">
        <f>IFERROR(VLOOKUP(J5266,REAJUSTE!A:AA,27,FALSE),"")</f>
        <v>1.0229999999999999</v>
      </c>
    </row>
    <row r="5267" spans="1:11" ht="18" x14ac:dyDescent="0.2">
      <c r="A5267" s="862">
        <v>5212556</v>
      </c>
      <c r="B5267" s="863" t="s">
        <v>9651</v>
      </c>
      <c r="C5267" s="862" t="s">
        <v>9439</v>
      </c>
      <c r="D5267" s="802">
        <f t="shared" si="82"/>
        <v>1.97</v>
      </c>
      <c r="G5267" s="872">
        <v>1.93</v>
      </c>
      <c r="J5267" s="840" t="s">
        <v>15822</v>
      </c>
      <c r="K5267" s="848">
        <f>IFERROR(VLOOKUP(J5267,REAJUSTE!A:AA,27,FALSE),"")</f>
        <v>1.0229999999999999</v>
      </c>
    </row>
    <row r="5268" spans="1:11" ht="18" x14ac:dyDescent="0.2">
      <c r="A5268" s="862">
        <v>5213649</v>
      </c>
      <c r="B5268" s="863" t="s">
        <v>9652</v>
      </c>
      <c r="C5268" s="862" t="s">
        <v>587</v>
      </c>
      <c r="D5268" s="802">
        <f t="shared" si="82"/>
        <v>102411.07</v>
      </c>
      <c r="G5268" s="872">
        <v>100108.58</v>
      </c>
      <c r="J5268" s="840" t="s">
        <v>15822</v>
      </c>
      <c r="K5268" s="848">
        <f>IFERROR(VLOOKUP(J5268,REAJUSTE!A:AA,27,FALSE),"")</f>
        <v>1.0229999999999999</v>
      </c>
    </row>
    <row r="5269" spans="1:11" ht="18" x14ac:dyDescent="0.2">
      <c r="A5269" s="862">
        <v>5213591</v>
      </c>
      <c r="B5269" s="863" t="s">
        <v>9653</v>
      </c>
      <c r="C5269" s="862" t="s">
        <v>587</v>
      </c>
      <c r="D5269" s="802">
        <f t="shared" si="82"/>
        <v>102411.07</v>
      </c>
      <c r="G5269" s="872">
        <v>100108.58</v>
      </c>
      <c r="J5269" s="840" t="s">
        <v>15822</v>
      </c>
      <c r="K5269" s="848">
        <f>IFERROR(VLOOKUP(J5269,REAJUSTE!A:AA,27,FALSE),"")</f>
        <v>1.0229999999999999</v>
      </c>
    </row>
    <row r="5270" spans="1:11" ht="18" x14ac:dyDescent="0.2">
      <c r="A5270" s="862">
        <v>5213718</v>
      </c>
      <c r="B5270" s="863" t="s">
        <v>9654</v>
      </c>
      <c r="C5270" s="862" t="s">
        <v>587</v>
      </c>
      <c r="D5270" s="802">
        <f t="shared" si="82"/>
        <v>114638.45</v>
      </c>
      <c r="G5270" s="872">
        <v>112061.05</v>
      </c>
      <c r="J5270" s="840" t="s">
        <v>15822</v>
      </c>
      <c r="K5270" s="848">
        <f>IFERROR(VLOOKUP(J5270,REAJUSTE!A:AA,27,FALSE),"")</f>
        <v>1.0229999999999999</v>
      </c>
    </row>
    <row r="5271" spans="1:11" ht="18" x14ac:dyDescent="0.2">
      <c r="A5271" s="862">
        <v>5213741</v>
      </c>
      <c r="B5271" s="863" t="s">
        <v>9655</v>
      </c>
      <c r="C5271" s="862" t="s">
        <v>587</v>
      </c>
      <c r="D5271" s="802">
        <f t="shared" si="82"/>
        <v>114638.45</v>
      </c>
      <c r="G5271" s="872">
        <v>112061.05</v>
      </c>
      <c r="J5271" s="840" t="s">
        <v>15822</v>
      </c>
      <c r="K5271" s="848">
        <f>IFERROR(VLOOKUP(J5271,REAJUSTE!A:AA,27,FALSE),"")</f>
        <v>1.0229999999999999</v>
      </c>
    </row>
    <row r="5272" spans="1:11" ht="18" x14ac:dyDescent="0.2">
      <c r="A5272" s="862">
        <v>5213776</v>
      </c>
      <c r="B5272" s="863" t="s">
        <v>9656</v>
      </c>
      <c r="C5272" s="862" t="s">
        <v>587</v>
      </c>
      <c r="D5272" s="802">
        <f t="shared" si="82"/>
        <v>124451.81</v>
      </c>
      <c r="G5272" s="872">
        <v>121653.78</v>
      </c>
      <c r="J5272" s="840" t="s">
        <v>15822</v>
      </c>
      <c r="K5272" s="848">
        <f>IFERROR(VLOOKUP(J5272,REAJUSTE!A:AA,27,FALSE),"")</f>
        <v>1.0229999999999999</v>
      </c>
    </row>
    <row r="5273" spans="1:11" ht="18" x14ac:dyDescent="0.2">
      <c r="A5273" s="862">
        <v>5213799</v>
      </c>
      <c r="B5273" s="863" t="s">
        <v>9657</v>
      </c>
      <c r="C5273" s="862" t="s">
        <v>587</v>
      </c>
      <c r="D5273" s="802">
        <f t="shared" si="82"/>
        <v>124451.81</v>
      </c>
      <c r="G5273" s="872">
        <v>121653.78</v>
      </c>
      <c r="J5273" s="840" t="s">
        <v>15822</v>
      </c>
      <c r="K5273" s="848">
        <f>IFERROR(VLOOKUP(J5273,REAJUSTE!A:AA,27,FALSE),"")</f>
        <v>1.0229999999999999</v>
      </c>
    </row>
    <row r="5274" spans="1:11" ht="15" x14ac:dyDescent="0.2">
      <c r="A5274" s="862">
        <v>5213363</v>
      </c>
      <c r="B5274" s="863" t="s">
        <v>9658</v>
      </c>
      <c r="C5274" s="862" t="s">
        <v>2029</v>
      </c>
      <c r="D5274" s="802">
        <f t="shared" si="82"/>
        <v>37.700000000000003</v>
      </c>
      <c r="G5274" s="872">
        <v>36.86</v>
      </c>
      <c r="J5274" s="840" t="s">
        <v>15822</v>
      </c>
      <c r="K5274" s="848">
        <f>IFERROR(VLOOKUP(J5274,REAJUSTE!A:AA,27,FALSE),"")</f>
        <v>1.0229999999999999</v>
      </c>
    </row>
    <row r="5275" spans="1:11" ht="15" x14ac:dyDescent="0.2">
      <c r="A5275" s="862">
        <v>5213667</v>
      </c>
      <c r="B5275" s="863" t="s">
        <v>9659</v>
      </c>
      <c r="C5275" s="862" t="s">
        <v>587</v>
      </c>
      <c r="D5275" s="802">
        <f t="shared" si="82"/>
        <v>357.07</v>
      </c>
      <c r="G5275" s="872">
        <v>349.05</v>
      </c>
      <c r="J5275" s="840" t="s">
        <v>15822</v>
      </c>
      <c r="K5275" s="848">
        <f>IFERROR(VLOOKUP(J5275,REAJUSTE!A:AA,27,FALSE),"")</f>
        <v>1.0229999999999999</v>
      </c>
    </row>
    <row r="5276" spans="1:11" ht="15" x14ac:dyDescent="0.2">
      <c r="A5276" s="862">
        <v>5213683</v>
      </c>
      <c r="B5276" s="863" t="s">
        <v>9660</v>
      </c>
      <c r="C5276" s="862" t="s">
        <v>587</v>
      </c>
      <c r="D5276" s="802">
        <f t="shared" si="82"/>
        <v>254.8</v>
      </c>
      <c r="G5276" s="872">
        <v>249.08</v>
      </c>
      <c r="J5276" s="840" t="s">
        <v>15822</v>
      </c>
      <c r="K5276" s="848">
        <f>IFERROR(VLOOKUP(J5276,REAJUSTE!A:AA,27,FALSE),"")</f>
        <v>1.0229999999999999</v>
      </c>
    </row>
    <row r="5277" spans="1:11" ht="15" x14ac:dyDescent="0.2">
      <c r="A5277" s="862">
        <v>5213660</v>
      </c>
      <c r="B5277" s="863" t="s">
        <v>9661</v>
      </c>
      <c r="C5277" s="862" t="s">
        <v>587</v>
      </c>
      <c r="D5277" s="802">
        <f t="shared" si="82"/>
        <v>212.34</v>
      </c>
      <c r="G5277" s="872">
        <v>207.57</v>
      </c>
      <c r="J5277" s="840" t="s">
        <v>15822</v>
      </c>
      <c r="K5277" s="848">
        <f>IFERROR(VLOOKUP(J5277,REAJUSTE!A:AA,27,FALSE),"")</f>
        <v>1.0229999999999999</v>
      </c>
    </row>
    <row r="5278" spans="1:11" ht="15" x14ac:dyDescent="0.2">
      <c r="A5278" s="862">
        <v>5213364</v>
      </c>
      <c r="B5278" s="863" t="s">
        <v>2886</v>
      </c>
      <c r="C5278" s="862" t="s">
        <v>2029</v>
      </c>
      <c r="D5278" s="802">
        <f t="shared" si="82"/>
        <v>20.36</v>
      </c>
      <c r="G5278" s="872">
        <v>19.91</v>
      </c>
      <c r="J5278" s="840" t="s">
        <v>15822</v>
      </c>
      <c r="K5278" s="848">
        <f>IFERROR(VLOOKUP(J5278,REAJUSTE!A:AA,27,FALSE),"")</f>
        <v>1.0229999999999999</v>
      </c>
    </row>
    <row r="5279" spans="1:11" ht="15" x14ac:dyDescent="0.2">
      <c r="A5279" s="862">
        <v>5213832</v>
      </c>
      <c r="B5279" s="863" t="s">
        <v>9662</v>
      </c>
      <c r="C5279" s="862" t="s">
        <v>2029</v>
      </c>
      <c r="D5279" s="802">
        <f t="shared" si="82"/>
        <v>3.89</v>
      </c>
      <c r="G5279" s="872">
        <v>3.81</v>
      </c>
      <c r="J5279" s="840" t="s">
        <v>15822</v>
      </c>
      <c r="K5279" s="848">
        <f>IFERROR(VLOOKUP(J5279,REAJUSTE!A:AA,27,FALSE),"")</f>
        <v>1.0229999999999999</v>
      </c>
    </row>
    <row r="5280" spans="1:11" ht="15" x14ac:dyDescent="0.2">
      <c r="A5280" s="862">
        <v>5213830</v>
      </c>
      <c r="B5280" s="863" t="s">
        <v>2887</v>
      </c>
      <c r="C5280" s="862" t="s">
        <v>2029</v>
      </c>
      <c r="D5280" s="802">
        <f t="shared" si="82"/>
        <v>4.95</v>
      </c>
      <c r="G5280" s="872">
        <v>4.84</v>
      </c>
      <c r="J5280" s="840" t="s">
        <v>15822</v>
      </c>
      <c r="K5280" s="848">
        <f>IFERROR(VLOOKUP(J5280,REAJUSTE!A:AA,27,FALSE),"")</f>
        <v>1.0229999999999999</v>
      </c>
    </row>
    <row r="5281" spans="1:11" ht="18" x14ac:dyDescent="0.2">
      <c r="A5281" s="862">
        <v>5213831</v>
      </c>
      <c r="B5281" s="863" t="s">
        <v>9663</v>
      </c>
      <c r="C5281" s="862" t="s">
        <v>2029</v>
      </c>
      <c r="D5281" s="802">
        <f t="shared" si="82"/>
        <v>60.85</v>
      </c>
      <c r="G5281" s="872">
        <v>59.49</v>
      </c>
      <c r="J5281" s="840" t="s">
        <v>15822</v>
      </c>
      <c r="K5281" s="848">
        <f>IFERROR(VLOOKUP(J5281,REAJUSTE!A:AA,27,FALSE),"")</f>
        <v>1.0229999999999999</v>
      </c>
    </row>
    <row r="5282" spans="1:11" ht="15" x14ac:dyDescent="0.2">
      <c r="A5282" s="862">
        <v>5213849</v>
      </c>
      <c r="B5282" s="863" t="s">
        <v>2888</v>
      </c>
      <c r="C5282" s="862" t="s">
        <v>57</v>
      </c>
      <c r="D5282" s="802">
        <f t="shared" si="82"/>
        <v>3.4</v>
      </c>
      <c r="G5282" s="872">
        <v>3.33</v>
      </c>
      <c r="J5282" s="840" t="s">
        <v>15822</v>
      </c>
      <c r="K5282" s="848">
        <f>IFERROR(VLOOKUP(J5282,REAJUSTE!A:AA,27,FALSE),"")</f>
        <v>1.0229999999999999</v>
      </c>
    </row>
    <row r="5283" spans="1:11" ht="18" x14ac:dyDescent="0.2">
      <c r="A5283" s="862">
        <v>5213636</v>
      </c>
      <c r="B5283" s="863" t="s">
        <v>9664</v>
      </c>
      <c r="C5283" s="862" t="s">
        <v>587</v>
      </c>
      <c r="D5283" s="802">
        <f t="shared" si="82"/>
        <v>101170.82</v>
      </c>
      <c r="G5283" s="872">
        <v>98896.21</v>
      </c>
      <c r="J5283" s="840" t="s">
        <v>15822</v>
      </c>
      <c r="K5283" s="848">
        <f>IFERROR(VLOOKUP(J5283,REAJUSTE!A:AA,27,FALSE),"")</f>
        <v>1.0229999999999999</v>
      </c>
    </row>
    <row r="5284" spans="1:11" ht="18" x14ac:dyDescent="0.2">
      <c r="A5284" s="862">
        <v>5213642</v>
      </c>
      <c r="B5284" s="863" t="s">
        <v>9665</v>
      </c>
      <c r="C5284" s="862" t="s">
        <v>587</v>
      </c>
      <c r="D5284" s="802">
        <f t="shared" si="82"/>
        <v>101170.82</v>
      </c>
      <c r="G5284" s="872">
        <v>98896.21</v>
      </c>
      <c r="J5284" s="840" t="s">
        <v>15822</v>
      </c>
      <c r="K5284" s="848">
        <f>IFERROR(VLOOKUP(J5284,REAJUSTE!A:AA,27,FALSE),"")</f>
        <v>1.0229999999999999</v>
      </c>
    </row>
    <row r="5285" spans="1:11" ht="18" x14ac:dyDescent="0.2">
      <c r="A5285" s="862">
        <v>5213757</v>
      </c>
      <c r="B5285" s="863" t="s">
        <v>9666</v>
      </c>
      <c r="C5285" s="862" t="s">
        <v>587</v>
      </c>
      <c r="D5285" s="802">
        <f t="shared" si="82"/>
        <v>112223.31</v>
      </c>
      <c r="G5285" s="872">
        <v>109700.21</v>
      </c>
      <c r="J5285" s="840" t="s">
        <v>15822</v>
      </c>
      <c r="K5285" s="848">
        <f>IFERROR(VLOOKUP(J5285,REAJUSTE!A:AA,27,FALSE),"")</f>
        <v>1.0229999999999999</v>
      </c>
    </row>
    <row r="5286" spans="1:11" ht="18" x14ac:dyDescent="0.2">
      <c r="A5286" s="862">
        <v>5213763</v>
      </c>
      <c r="B5286" s="863" t="s">
        <v>9667</v>
      </c>
      <c r="C5286" s="862" t="s">
        <v>587</v>
      </c>
      <c r="D5286" s="802">
        <f t="shared" si="82"/>
        <v>112223.31</v>
      </c>
      <c r="G5286" s="872">
        <v>109700.21</v>
      </c>
      <c r="J5286" s="840" t="s">
        <v>15822</v>
      </c>
      <c r="K5286" s="848">
        <f>IFERROR(VLOOKUP(J5286,REAJUSTE!A:AA,27,FALSE),"")</f>
        <v>1.0229999999999999</v>
      </c>
    </row>
    <row r="5287" spans="1:11" ht="18" x14ac:dyDescent="0.2">
      <c r="A5287" s="862">
        <v>5213815</v>
      </c>
      <c r="B5287" s="863" t="s">
        <v>9668</v>
      </c>
      <c r="C5287" s="862" t="s">
        <v>587</v>
      </c>
      <c r="D5287" s="802">
        <f t="shared" si="82"/>
        <v>123275.8</v>
      </c>
      <c r="G5287" s="872">
        <v>120504.21</v>
      </c>
      <c r="J5287" s="840" t="s">
        <v>15822</v>
      </c>
      <c r="K5287" s="848">
        <f>IFERROR(VLOOKUP(J5287,REAJUSTE!A:AA,27,FALSE),"")</f>
        <v>1.0229999999999999</v>
      </c>
    </row>
    <row r="5288" spans="1:11" ht="18" x14ac:dyDescent="0.2">
      <c r="A5288" s="862">
        <v>5213821</v>
      </c>
      <c r="B5288" s="863" t="s">
        <v>9669</v>
      </c>
      <c r="C5288" s="862" t="s">
        <v>587</v>
      </c>
      <c r="D5288" s="802">
        <f t="shared" si="82"/>
        <v>123275.8</v>
      </c>
      <c r="G5288" s="872">
        <v>120504.21</v>
      </c>
      <c r="J5288" s="840" t="s">
        <v>15822</v>
      </c>
      <c r="K5288" s="848">
        <f>IFERROR(VLOOKUP(J5288,REAJUSTE!A:AA,27,FALSE),"")</f>
        <v>1.0229999999999999</v>
      </c>
    </row>
    <row r="5289" spans="1:11" ht="18" x14ac:dyDescent="0.2">
      <c r="A5289" s="862">
        <v>5213630</v>
      </c>
      <c r="B5289" s="863" t="s">
        <v>9670</v>
      </c>
      <c r="C5289" s="862" t="s">
        <v>587</v>
      </c>
      <c r="D5289" s="802">
        <f t="shared" si="82"/>
        <v>60557.81</v>
      </c>
      <c r="G5289" s="872">
        <v>59196.3</v>
      </c>
      <c r="J5289" s="840" t="s">
        <v>15822</v>
      </c>
      <c r="K5289" s="848">
        <f>IFERROR(VLOOKUP(J5289,REAJUSTE!A:AA,27,FALSE),"")</f>
        <v>1.0229999999999999</v>
      </c>
    </row>
    <row r="5290" spans="1:11" ht="18" x14ac:dyDescent="0.2">
      <c r="A5290" s="862">
        <v>5213584</v>
      </c>
      <c r="B5290" s="863" t="s">
        <v>9671</v>
      </c>
      <c r="C5290" s="862" t="s">
        <v>587</v>
      </c>
      <c r="D5290" s="802">
        <f t="shared" si="82"/>
        <v>60557.81</v>
      </c>
      <c r="G5290" s="872">
        <v>59196.3</v>
      </c>
      <c r="J5290" s="840" t="s">
        <v>15822</v>
      </c>
      <c r="K5290" s="848">
        <f>IFERROR(VLOOKUP(J5290,REAJUSTE!A:AA,27,FALSE),"")</f>
        <v>1.0229999999999999</v>
      </c>
    </row>
    <row r="5291" spans="1:11" ht="18" x14ac:dyDescent="0.2">
      <c r="A5291" s="862">
        <v>5213711</v>
      </c>
      <c r="B5291" s="863" t="s">
        <v>9672</v>
      </c>
      <c r="C5291" s="862" t="s">
        <v>587</v>
      </c>
      <c r="D5291" s="802">
        <f t="shared" si="82"/>
        <v>67528.3</v>
      </c>
      <c r="G5291" s="872">
        <v>66010.070000000007</v>
      </c>
      <c r="J5291" s="840" t="s">
        <v>15822</v>
      </c>
      <c r="K5291" s="848">
        <f>IFERROR(VLOOKUP(J5291,REAJUSTE!A:AA,27,FALSE),"")</f>
        <v>1.0229999999999999</v>
      </c>
    </row>
    <row r="5292" spans="1:11" ht="18" x14ac:dyDescent="0.2">
      <c r="A5292" s="862">
        <v>5213734</v>
      </c>
      <c r="B5292" s="863" t="s">
        <v>9673</v>
      </c>
      <c r="C5292" s="862" t="s">
        <v>587</v>
      </c>
      <c r="D5292" s="802">
        <f t="shared" si="82"/>
        <v>67528.3</v>
      </c>
      <c r="G5292" s="872">
        <v>66010.070000000007</v>
      </c>
      <c r="J5292" s="840" t="s">
        <v>15822</v>
      </c>
      <c r="K5292" s="848">
        <f>IFERROR(VLOOKUP(J5292,REAJUSTE!A:AA,27,FALSE),"")</f>
        <v>1.0229999999999999</v>
      </c>
    </row>
    <row r="5293" spans="1:11" ht="18" x14ac:dyDescent="0.2">
      <c r="A5293" s="862">
        <v>5213769</v>
      </c>
      <c r="B5293" s="863" t="s">
        <v>9674</v>
      </c>
      <c r="C5293" s="862" t="s">
        <v>587</v>
      </c>
      <c r="D5293" s="802">
        <f t="shared" si="82"/>
        <v>73637.679999999993</v>
      </c>
      <c r="G5293" s="872">
        <v>71982.100000000006</v>
      </c>
      <c r="J5293" s="840" t="s">
        <v>15822</v>
      </c>
      <c r="K5293" s="848">
        <f>IFERROR(VLOOKUP(J5293,REAJUSTE!A:AA,27,FALSE),"")</f>
        <v>1.0229999999999999</v>
      </c>
    </row>
    <row r="5294" spans="1:11" ht="18" x14ac:dyDescent="0.2">
      <c r="A5294" s="862">
        <v>5213792</v>
      </c>
      <c r="B5294" s="863" t="s">
        <v>9675</v>
      </c>
      <c r="C5294" s="862" t="s">
        <v>587</v>
      </c>
      <c r="D5294" s="802">
        <f t="shared" si="82"/>
        <v>73637.679999999993</v>
      </c>
      <c r="G5294" s="872">
        <v>71982.100000000006</v>
      </c>
      <c r="J5294" s="840" t="s">
        <v>15822</v>
      </c>
      <c r="K5294" s="848">
        <f>IFERROR(VLOOKUP(J5294,REAJUSTE!A:AA,27,FALSE),"")</f>
        <v>1.0229999999999999</v>
      </c>
    </row>
    <row r="5295" spans="1:11" ht="18" x14ac:dyDescent="0.2">
      <c r="A5295" s="862">
        <v>5213844</v>
      </c>
      <c r="B5295" s="863" t="s">
        <v>3475</v>
      </c>
      <c r="C5295" s="862" t="s">
        <v>57</v>
      </c>
      <c r="D5295" s="802">
        <f t="shared" si="82"/>
        <v>3.5</v>
      </c>
      <c r="G5295" s="872">
        <v>3.43</v>
      </c>
      <c r="J5295" s="840" t="s">
        <v>15822</v>
      </c>
      <c r="K5295" s="848">
        <f>IFERROR(VLOOKUP(J5295,REAJUSTE!A:AA,27,FALSE),"")</f>
        <v>1.0229999999999999</v>
      </c>
    </row>
    <row r="5296" spans="1:11" ht="15" x14ac:dyDescent="0.2">
      <c r="A5296" s="862">
        <v>5213869</v>
      </c>
      <c r="B5296" s="863" t="s">
        <v>9676</v>
      </c>
      <c r="C5296" s="862" t="s">
        <v>587</v>
      </c>
      <c r="D5296" s="802">
        <f t="shared" si="82"/>
        <v>2431.52</v>
      </c>
      <c r="G5296" s="872">
        <v>2376.86</v>
      </c>
      <c r="J5296" s="840" t="s">
        <v>15822</v>
      </c>
      <c r="K5296" s="848">
        <f>IFERROR(VLOOKUP(J5296,REAJUSTE!A:AA,27,FALSE),"")</f>
        <v>1.0229999999999999</v>
      </c>
    </row>
    <row r="5297" spans="1:11" ht="15" x14ac:dyDescent="0.2">
      <c r="A5297" s="862">
        <v>5213870</v>
      </c>
      <c r="B5297" s="863" t="s">
        <v>9677</v>
      </c>
      <c r="C5297" s="862" t="s">
        <v>587</v>
      </c>
      <c r="D5297" s="802">
        <f t="shared" si="82"/>
        <v>3339.99</v>
      </c>
      <c r="G5297" s="872">
        <v>3264.9</v>
      </c>
      <c r="J5297" s="840" t="s">
        <v>15822</v>
      </c>
      <c r="K5297" s="848">
        <f>IFERROR(VLOOKUP(J5297,REAJUSTE!A:AA,27,FALSE),"")</f>
        <v>1.0229999999999999</v>
      </c>
    </row>
    <row r="5298" spans="1:11" ht="15" x14ac:dyDescent="0.2">
      <c r="A5298" s="862">
        <v>5213871</v>
      </c>
      <c r="B5298" s="863" t="s">
        <v>9678</v>
      </c>
      <c r="C5298" s="862" t="s">
        <v>587</v>
      </c>
      <c r="D5298" s="802">
        <f t="shared" si="82"/>
        <v>3418.56</v>
      </c>
      <c r="G5298" s="872">
        <v>3341.71</v>
      </c>
      <c r="J5298" s="840" t="s">
        <v>15822</v>
      </c>
      <c r="K5298" s="848">
        <f>IFERROR(VLOOKUP(J5298,REAJUSTE!A:AA,27,FALSE),"")</f>
        <v>1.0229999999999999</v>
      </c>
    </row>
    <row r="5299" spans="1:11" ht="15" x14ac:dyDescent="0.2">
      <c r="A5299" s="862">
        <v>5213872</v>
      </c>
      <c r="B5299" s="863" t="s">
        <v>9679</v>
      </c>
      <c r="C5299" s="862" t="s">
        <v>587</v>
      </c>
      <c r="D5299" s="802">
        <f t="shared" si="82"/>
        <v>5408.69</v>
      </c>
      <c r="G5299" s="872">
        <v>5287.09</v>
      </c>
      <c r="J5299" s="840" t="s">
        <v>15822</v>
      </c>
      <c r="K5299" s="848">
        <f>IFERROR(VLOOKUP(J5299,REAJUSTE!A:AA,27,FALSE),"")</f>
        <v>1.0229999999999999</v>
      </c>
    </row>
    <row r="5300" spans="1:11" ht="15" x14ac:dyDescent="0.2">
      <c r="A5300" s="862">
        <v>5213867</v>
      </c>
      <c r="B5300" s="863" t="s">
        <v>9680</v>
      </c>
      <c r="C5300" s="862" t="s">
        <v>587</v>
      </c>
      <c r="D5300" s="802">
        <f t="shared" si="82"/>
        <v>571</v>
      </c>
      <c r="G5300" s="872">
        <v>558.16999999999996</v>
      </c>
      <c r="J5300" s="840" t="s">
        <v>15822</v>
      </c>
      <c r="K5300" s="848">
        <f>IFERROR(VLOOKUP(J5300,REAJUSTE!A:AA,27,FALSE),"")</f>
        <v>1.0229999999999999</v>
      </c>
    </row>
    <row r="5301" spans="1:11" ht="18" x14ac:dyDescent="0.2">
      <c r="A5301" s="862">
        <v>5213863</v>
      </c>
      <c r="B5301" s="863" t="s">
        <v>9681</v>
      </c>
      <c r="C5301" s="862" t="s">
        <v>587</v>
      </c>
      <c r="D5301" s="802">
        <f t="shared" si="82"/>
        <v>457.55</v>
      </c>
      <c r="G5301" s="872">
        <v>447.27</v>
      </c>
      <c r="J5301" s="840" t="s">
        <v>15822</v>
      </c>
      <c r="K5301" s="848">
        <f>IFERROR(VLOOKUP(J5301,REAJUSTE!A:AA,27,FALSE),"")</f>
        <v>1.0229999999999999</v>
      </c>
    </row>
    <row r="5302" spans="1:11" ht="18" x14ac:dyDescent="0.2">
      <c r="A5302" s="862">
        <v>5213864</v>
      </c>
      <c r="B5302" s="863" t="s">
        <v>9682</v>
      </c>
      <c r="C5302" s="862" t="s">
        <v>587</v>
      </c>
      <c r="D5302" s="802">
        <f t="shared" si="82"/>
        <v>487.26</v>
      </c>
      <c r="G5302" s="872">
        <v>476.31</v>
      </c>
      <c r="J5302" s="840" t="s">
        <v>15822</v>
      </c>
      <c r="K5302" s="848">
        <f>IFERROR(VLOOKUP(J5302,REAJUSTE!A:AA,27,FALSE),"")</f>
        <v>1.0229999999999999</v>
      </c>
    </row>
    <row r="5303" spans="1:11" ht="18" x14ac:dyDescent="0.2">
      <c r="A5303" s="862">
        <v>5213865</v>
      </c>
      <c r="B5303" s="863" t="s">
        <v>9683</v>
      </c>
      <c r="C5303" s="862" t="s">
        <v>587</v>
      </c>
      <c r="D5303" s="802">
        <f t="shared" si="82"/>
        <v>517.16</v>
      </c>
      <c r="G5303" s="872">
        <v>505.54</v>
      </c>
      <c r="J5303" s="840" t="s">
        <v>15822</v>
      </c>
      <c r="K5303" s="848">
        <f>IFERROR(VLOOKUP(J5303,REAJUSTE!A:AA,27,FALSE),"")</f>
        <v>1.0229999999999999</v>
      </c>
    </row>
    <row r="5304" spans="1:11" ht="18" x14ac:dyDescent="0.2">
      <c r="A5304" s="862">
        <v>5213866</v>
      </c>
      <c r="B5304" s="863" t="s">
        <v>9684</v>
      </c>
      <c r="C5304" s="862" t="s">
        <v>587</v>
      </c>
      <c r="D5304" s="802">
        <f t="shared" si="82"/>
        <v>584.02</v>
      </c>
      <c r="G5304" s="872">
        <v>570.89</v>
      </c>
      <c r="J5304" s="840" t="s">
        <v>15822</v>
      </c>
      <c r="K5304" s="848">
        <f>IFERROR(VLOOKUP(J5304,REAJUSTE!A:AA,27,FALSE),"")</f>
        <v>1.0229999999999999</v>
      </c>
    </row>
    <row r="5305" spans="1:11" ht="18" x14ac:dyDescent="0.2">
      <c r="A5305" s="862">
        <v>5213855</v>
      </c>
      <c r="B5305" s="863" t="s">
        <v>9685</v>
      </c>
      <c r="C5305" s="862" t="s">
        <v>587</v>
      </c>
      <c r="D5305" s="802">
        <f t="shared" si="82"/>
        <v>411.21</v>
      </c>
      <c r="G5305" s="872">
        <v>401.97</v>
      </c>
      <c r="J5305" s="840" t="s">
        <v>15822</v>
      </c>
      <c r="K5305" s="848">
        <f>IFERROR(VLOOKUP(J5305,REAJUSTE!A:AA,27,FALSE),"")</f>
        <v>1.0229999999999999</v>
      </c>
    </row>
    <row r="5306" spans="1:11" ht="18" x14ac:dyDescent="0.2">
      <c r="A5306" s="862">
        <v>5213856</v>
      </c>
      <c r="B5306" s="863" t="s">
        <v>9686</v>
      </c>
      <c r="C5306" s="862" t="s">
        <v>587</v>
      </c>
      <c r="D5306" s="802">
        <f t="shared" si="82"/>
        <v>426.52</v>
      </c>
      <c r="G5306" s="872">
        <v>416.94</v>
      </c>
      <c r="J5306" s="840" t="s">
        <v>15822</v>
      </c>
      <c r="K5306" s="848">
        <f>IFERROR(VLOOKUP(J5306,REAJUSTE!A:AA,27,FALSE),"")</f>
        <v>1.0229999999999999</v>
      </c>
    </row>
    <row r="5307" spans="1:11" ht="18" x14ac:dyDescent="0.2">
      <c r="A5307" s="862">
        <v>5213857</v>
      </c>
      <c r="B5307" s="863" t="s">
        <v>9687</v>
      </c>
      <c r="C5307" s="862" t="s">
        <v>587</v>
      </c>
      <c r="D5307" s="802">
        <f t="shared" si="82"/>
        <v>441.2</v>
      </c>
      <c r="G5307" s="872">
        <v>431.29</v>
      </c>
      <c r="J5307" s="840" t="s">
        <v>15822</v>
      </c>
      <c r="K5307" s="848">
        <f>IFERROR(VLOOKUP(J5307,REAJUSTE!A:AA,27,FALSE),"")</f>
        <v>1.0229999999999999</v>
      </c>
    </row>
    <row r="5308" spans="1:11" ht="18" x14ac:dyDescent="0.2">
      <c r="A5308" s="862">
        <v>5213858</v>
      </c>
      <c r="B5308" s="863" t="s">
        <v>9688</v>
      </c>
      <c r="C5308" s="862" t="s">
        <v>587</v>
      </c>
      <c r="D5308" s="802">
        <f t="shared" si="82"/>
        <v>456.71</v>
      </c>
      <c r="G5308" s="872">
        <v>446.45</v>
      </c>
      <c r="J5308" s="840" t="s">
        <v>15822</v>
      </c>
      <c r="K5308" s="848">
        <f>IFERROR(VLOOKUP(J5308,REAJUSTE!A:AA,27,FALSE),"")</f>
        <v>1.0229999999999999</v>
      </c>
    </row>
    <row r="5309" spans="1:11" ht="18" x14ac:dyDescent="0.2">
      <c r="A5309" s="862">
        <v>5213859</v>
      </c>
      <c r="B5309" s="863" t="s">
        <v>9689</v>
      </c>
      <c r="C5309" s="862" t="s">
        <v>587</v>
      </c>
      <c r="D5309" s="802">
        <f t="shared" si="82"/>
        <v>452.43</v>
      </c>
      <c r="G5309" s="872">
        <v>442.26</v>
      </c>
      <c r="J5309" s="840" t="s">
        <v>15822</v>
      </c>
      <c r="K5309" s="848">
        <f>IFERROR(VLOOKUP(J5309,REAJUSTE!A:AA,27,FALSE),"")</f>
        <v>1.0229999999999999</v>
      </c>
    </row>
    <row r="5310" spans="1:11" ht="18" x14ac:dyDescent="0.2">
      <c r="A5310" s="862">
        <v>5213860</v>
      </c>
      <c r="B5310" s="863" t="s">
        <v>9690</v>
      </c>
      <c r="C5310" s="862" t="s">
        <v>587</v>
      </c>
      <c r="D5310" s="802">
        <f t="shared" si="82"/>
        <v>467.69</v>
      </c>
      <c r="G5310" s="872">
        <v>457.18</v>
      </c>
      <c r="J5310" s="840" t="s">
        <v>15822</v>
      </c>
      <c r="K5310" s="848">
        <f>IFERROR(VLOOKUP(J5310,REAJUSTE!A:AA,27,FALSE),"")</f>
        <v>1.0229999999999999</v>
      </c>
    </row>
    <row r="5311" spans="1:11" ht="18" x14ac:dyDescent="0.2">
      <c r="A5311" s="862">
        <v>5213861</v>
      </c>
      <c r="B5311" s="863" t="s">
        <v>9691</v>
      </c>
      <c r="C5311" s="862" t="s">
        <v>587</v>
      </c>
      <c r="D5311" s="802">
        <f t="shared" si="82"/>
        <v>496.28</v>
      </c>
      <c r="G5311" s="872">
        <v>485.13</v>
      </c>
      <c r="J5311" s="840" t="s">
        <v>15822</v>
      </c>
      <c r="K5311" s="848">
        <f>IFERROR(VLOOKUP(J5311,REAJUSTE!A:AA,27,FALSE),"")</f>
        <v>1.0229999999999999</v>
      </c>
    </row>
    <row r="5312" spans="1:11" ht="18" x14ac:dyDescent="0.2">
      <c r="A5312" s="862">
        <v>5213862</v>
      </c>
      <c r="B5312" s="863" t="s">
        <v>9692</v>
      </c>
      <c r="C5312" s="862" t="s">
        <v>587</v>
      </c>
      <c r="D5312" s="802">
        <f t="shared" si="82"/>
        <v>562.79</v>
      </c>
      <c r="G5312" s="872">
        <v>550.14</v>
      </c>
      <c r="J5312" s="840" t="s">
        <v>15822</v>
      </c>
      <c r="K5312" s="848">
        <f>IFERROR(VLOOKUP(J5312,REAJUSTE!A:AA,27,FALSE),"")</f>
        <v>1.0229999999999999</v>
      </c>
    </row>
    <row r="5313" spans="1:11" ht="15" x14ac:dyDescent="0.2">
      <c r="A5313" s="862">
        <v>5213868</v>
      </c>
      <c r="B5313" s="863" t="s">
        <v>9693</v>
      </c>
      <c r="C5313" s="862" t="s">
        <v>587</v>
      </c>
      <c r="D5313" s="802">
        <f t="shared" si="82"/>
        <v>1125.1099999999999</v>
      </c>
      <c r="G5313" s="872">
        <v>1099.82</v>
      </c>
      <c r="J5313" s="840" t="s">
        <v>15822</v>
      </c>
      <c r="K5313" s="848">
        <f>IFERROR(VLOOKUP(J5313,REAJUSTE!A:AA,27,FALSE),"")</f>
        <v>1.0229999999999999</v>
      </c>
    </row>
    <row r="5314" spans="1:11" ht="15" x14ac:dyDescent="0.2">
      <c r="A5314" s="862">
        <v>5219546</v>
      </c>
      <c r="B5314" s="863" t="s">
        <v>9694</v>
      </c>
      <c r="C5314" s="862" t="s">
        <v>587</v>
      </c>
      <c r="D5314" s="802">
        <f t="shared" si="82"/>
        <v>339.42</v>
      </c>
      <c r="G5314" s="872">
        <v>331.79</v>
      </c>
      <c r="J5314" s="840" t="s">
        <v>15822</v>
      </c>
      <c r="K5314" s="848">
        <f>IFERROR(VLOOKUP(J5314,REAJUSTE!A:AA,27,FALSE),"")</f>
        <v>1.0229999999999999</v>
      </c>
    </row>
    <row r="5315" spans="1:11" ht="15" x14ac:dyDescent="0.2">
      <c r="A5315" s="862">
        <v>5216111</v>
      </c>
      <c r="B5315" s="863" t="s">
        <v>9695</v>
      </c>
      <c r="C5315" s="862" t="s">
        <v>587</v>
      </c>
      <c r="D5315" s="802">
        <f t="shared" si="82"/>
        <v>115.1</v>
      </c>
      <c r="G5315" s="872">
        <v>112.52</v>
      </c>
      <c r="J5315" s="840" t="s">
        <v>15822</v>
      </c>
      <c r="K5315" s="848">
        <f>IFERROR(VLOOKUP(J5315,REAJUSTE!A:AA,27,FALSE),"")</f>
        <v>1.0229999999999999</v>
      </c>
    </row>
    <row r="5316" spans="1:11" ht="18" x14ac:dyDescent="0.2">
      <c r="A5316" s="862">
        <v>5213351</v>
      </c>
      <c r="B5316" s="863" t="s">
        <v>9696</v>
      </c>
      <c r="C5316" s="862" t="s">
        <v>587</v>
      </c>
      <c r="D5316" s="802">
        <f t="shared" si="82"/>
        <v>752.22</v>
      </c>
      <c r="G5316" s="872">
        <v>735.31</v>
      </c>
      <c r="J5316" s="840" t="s">
        <v>15822</v>
      </c>
      <c r="K5316" s="848">
        <f>IFERROR(VLOOKUP(J5316,REAJUSTE!A:AA,27,FALSE),"")</f>
        <v>1.0229999999999999</v>
      </c>
    </row>
    <row r="5317" spans="1:11" ht="18" x14ac:dyDescent="0.2">
      <c r="A5317" s="862">
        <v>5213350</v>
      </c>
      <c r="B5317" s="863" t="s">
        <v>9697</v>
      </c>
      <c r="C5317" s="862" t="s">
        <v>587</v>
      </c>
      <c r="D5317" s="802">
        <f t="shared" si="82"/>
        <v>2002.44</v>
      </c>
      <c r="G5317" s="872">
        <v>1957.42</v>
      </c>
      <c r="J5317" s="840" t="s">
        <v>15822</v>
      </c>
      <c r="K5317" s="848">
        <f>IFERROR(VLOOKUP(J5317,REAJUSTE!A:AA,27,FALSE),"")</f>
        <v>1.0229999999999999</v>
      </c>
    </row>
    <row r="5318" spans="1:11" ht="18" x14ac:dyDescent="0.2">
      <c r="A5318" s="862">
        <v>5213352</v>
      </c>
      <c r="B5318" s="863" t="s">
        <v>9698</v>
      </c>
      <c r="C5318" s="862" t="s">
        <v>587</v>
      </c>
      <c r="D5318" s="802">
        <f t="shared" si="82"/>
        <v>1103.04</v>
      </c>
      <c r="G5318" s="872">
        <v>1078.25</v>
      </c>
      <c r="J5318" s="840" t="s">
        <v>15822</v>
      </c>
      <c r="K5318" s="848">
        <f>IFERROR(VLOOKUP(J5318,REAJUSTE!A:AA,27,FALSE),"")</f>
        <v>1.0229999999999999</v>
      </c>
    </row>
    <row r="5319" spans="1:11" ht="18" x14ac:dyDescent="0.2">
      <c r="A5319" s="862">
        <v>5213353</v>
      </c>
      <c r="B5319" s="863" t="s">
        <v>9699</v>
      </c>
      <c r="C5319" s="862" t="s">
        <v>587</v>
      </c>
      <c r="D5319" s="802">
        <f t="shared" si="82"/>
        <v>3209</v>
      </c>
      <c r="G5319" s="872">
        <v>3136.86</v>
      </c>
      <c r="J5319" s="840" t="s">
        <v>15822</v>
      </c>
      <c r="K5319" s="848">
        <f>IFERROR(VLOOKUP(J5319,REAJUSTE!A:AA,27,FALSE),"")</f>
        <v>1.0229999999999999</v>
      </c>
    </row>
    <row r="5320" spans="1:11" ht="15" x14ac:dyDescent="0.2">
      <c r="A5320" s="862">
        <v>5213360</v>
      </c>
      <c r="B5320" s="863" t="s">
        <v>9700</v>
      </c>
      <c r="C5320" s="862" t="s">
        <v>587</v>
      </c>
      <c r="D5320" s="802">
        <f t="shared" si="82"/>
        <v>35.32</v>
      </c>
      <c r="G5320" s="872">
        <v>34.53</v>
      </c>
      <c r="J5320" s="840" t="s">
        <v>15822</v>
      </c>
      <c r="K5320" s="848">
        <f>IFERROR(VLOOKUP(J5320,REAJUSTE!A:AA,27,FALSE),"")</f>
        <v>1.0229999999999999</v>
      </c>
    </row>
    <row r="5321" spans="1:11" ht="15" x14ac:dyDescent="0.2">
      <c r="A5321" s="862">
        <v>5219605</v>
      </c>
      <c r="B5321" s="863" t="s">
        <v>9701</v>
      </c>
      <c r="C5321" s="862" t="s">
        <v>587</v>
      </c>
      <c r="D5321" s="802">
        <f t="shared" si="82"/>
        <v>31.87</v>
      </c>
      <c r="G5321" s="872">
        <v>31.16</v>
      </c>
      <c r="J5321" s="840" t="s">
        <v>15822</v>
      </c>
      <c r="K5321" s="848">
        <f>IFERROR(VLOOKUP(J5321,REAJUSTE!A:AA,27,FALSE),"")</f>
        <v>1.0229999999999999</v>
      </c>
    </row>
    <row r="5322" spans="1:11" ht="15" x14ac:dyDescent="0.2">
      <c r="A5322" s="862">
        <v>5219606</v>
      </c>
      <c r="B5322" s="863" t="s">
        <v>9702</v>
      </c>
      <c r="C5322" s="862" t="s">
        <v>587</v>
      </c>
      <c r="D5322" s="802">
        <f t="shared" si="82"/>
        <v>43.35</v>
      </c>
      <c r="G5322" s="872">
        <v>42.38</v>
      </c>
      <c r="J5322" s="840" t="s">
        <v>15822</v>
      </c>
      <c r="K5322" s="848">
        <f>IFERROR(VLOOKUP(J5322,REAJUSTE!A:AA,27,FALSE),"")</f>
        <v>1.0229999999999999</v>
      </c>
    </row>
    <row r="5323" spans="1:11" ht="15" x14ac:dyDescent="0.2">
      <c r="A5323" s="862">
        <v>5219607</v>
      </c>
      <c r="B5323" s="863" t="s">
        <v>9703</v>
      </c>
      <c r="C5323" s="862" t="s">
        <v>587</v>
      </c>
      <c r="D5323" s="802">
        <f t="shared" ref="D5323:D5386" si="83">TRUNC(G5323*K5323,2)</f>
        <v>36</v>
      </c>
      <c r="G5323" s="872">
        <v>35.200000000000003</v>
      </c>
      <c r="J5323" s="840" t="s">
        <v>15822</v>
      </c>
      <c r="K5323" s="848">
        <f>IFERROR(VLOOKUP(J5323,REAJUSTE!A:AA,27,FALSE),"")</f>
        <v>1.0229999999999999</v>
      </c>
    </row>
    <row r="5324" spans="1:11" ht="18" x14ac:dyDescent="0.2">
      <c r="A5324" s="862">
        <v>5219608</v>
      </c>
      <c r="B5324" s="863" t="s">
        <v>9704</v>
      </c>
      <c r="C5324" s="862" t="s">
        <v>587</v>
      </c>
      <c r="D5324" s="802">
        <f t="shared" si="83"/>
        <v>43.35</v>
      </c>
      <c r="G5324" s="872">
        <v>42.38</v>
      </c>
      <c r="J5324" s="840" t="s">
        <v>15822</v>
      </c>
      <c r="K5324" s="848">
        <f>IFERROR(VLOOKUP(J5324,REAJUSTE!A:AA,27,FALSE),"")</f>
        <v>1.0229999999999999</v>
      </c>
    </row>
    <row r="5325" spans="1:11" ht="15" x14ac:dyDescent="0.2">
      <c r="A5325" s="862">
        <v>5219609</v>
      </c>
      <c r="B5325" s="863" t="s">
        <v>9705</v>
      </c>
      <c r="C5325" s="862" t="s">
        <v>587</v>
      </c>
      <c r="D5325" s="802">
        <f t="shared" si="83"/>
        <v>36</v>
      </c>
      <c r="G5325" s="872">
        <v>35.200000000000003</v>
      </c>
      <c r="J5325" s="840" t="s">
        <v>15822</v>
      </c>
      <c r="K5325" s="848">
        <f>IFERROR(VLOOKUP(J5325,REAJUSTE!A:AA,27,FALSE),"")</f>
        <v>1.0229999999999999</v>
      </c>
    </row>
    <row r="5326" spans="1:11" ht="18" x14ac:dyDescent="0.2">
      <c r="A5326" s="862">
        <v>5219610</v>
      </c>
      <c r="B5326" s="863" t="s">
        <v>9706</v>
      </c>
      <c r="C5326" s="862" t="s">
        <v>587</v>
      </c>
      <c r="D5326" s="802">
        <f t="shared" si="83"/>
        <v>46.31</v>
      </c>
      <c r="G5326" s="872">
        <v>45.27</v>
      </c>
      <c r="J5326" s="840" t="s">
        <v>15822</v>
      </c>
      <c r="K5326" s="848">
        <f>IFERROR(VLOOKUP(J5326,REAJUSTE!A:AA,27,FALSE),"")</f>
        <v>1.0229999999999999</v>
      </c>
    </row>
    <row r="5327" spans="1:11" ht="15" x14ac:dyDescent="0.2">
      <c r="A5327" s="862">
        <v>5219611</v>
      </c>
      <c r="B5327" s="863" t="s">
        <v>9707</v>
      </c>
      <c r="C5327" s="862" t="s">
        <v>587</v>
      </c>
      <c r="D5327" s="802">
        <f t="shared" si="83"/>
        <v>42.12</v>
      </c>
      <c r="G5327" s="872">
        <v>41.18</v>
      </c>
      <c r="J5327" s="840" t="s">
        <v>15822</v>
      </c>
      <c r="K5327" s="848">
        <f>IFERROR(VLOOKUP(J5327,REAJUSTE!A:AA,27,FALSE),"")</f>
        <v>1.0229999999999999</v>
      </c>
    </row>
    <row r="5328" spans="1:11" ht="18" x14ac:dyDescent="0.2">
      <c r="A5328" s="862">
        <v>5213359</v>
      </c>
      <c r="B5328" s="863" t="s">
        <v>9708</v>
      </c>
      <c r="C5328" s="862" t="s">
        <v>587</v>
      </c>
      <c r="D5328" s="802">
        <f t="shared" si="83"/>
        <v>30.86</v>
      </c>
      <c r="G5328" s="872">
        <v>30.17</v>
      </c>
      <c r="J5328" s="840" t="s">
        <v>15822</v>
      </c>
      <c r="K5328" s="848">
        <f>IFERROR(VLOOKUP(J5328,REAJUSTE!A:AA,27,FALSE),"")</f>
        <v>1.0229999999999999</v>
      </c>
    </row>
    <row r="5329" spans="1:11" ht="15" x14ac:dyDescent="0.2">
      <c r="A5329" s="862">
        <v>5219612</v>
      </c>
      <c r="B5329" s="863" t="s">
        <v>9709</v>
      </c>
      <c r="C5329" s="862" t="s">
        <v>587</v>
      </c>
      <c r="D5329" s="802">
        <f t="shared" si="83"/>
        <v>28.28</v>
      </c>
      <c r="G5329" s="872">
        <v>27.65</v>
      </c>
      <c r="J5329" s="840" t="s">
        <v>15822</v>
      </c>
      <c r="K5329" s="848">
        <f>IFERROR(VLOOKUP(J5329,REAJUSTE!A:AA,27,FALSE),"")</f>
        <v>1.0229999999999999</v>
      </c>
    </row>
    <row r="5330" spans="1:11" ht="18" x14ac:dyDescent="0.2">
      <c r="A5330" s="862">
        <v>5219613</v>
      </c>
      <c r="B5330" s="863" t="s">
        <v>9710</v>
      </c>
      <c r="C5330" s="862" t="s">
        <v>587</v>
      </c>
      <c r="D5330" s="802">
        <f t="shared" si="83"/>
        <v>35.520000000000003</v>
      </c>
      <c r="G5330" s="872">
        <v>34.729999999999997</v>
      </c>
      <c r="J5330" s="840" t="s">
        <v>15822</v>
      </c>
      <c r="K5330" s="848">
        <f>IFERROR(VLOOKUP(J5330,REAJUSTE!A:AA,27,FALSE),"")</f>
        <v>1.0229999999999999</v>
      </c>
    </row>
    <row r="5331" spans="1:11" ht="15" x14ac:dyDescent="0.2">
      <c r="A5331" s="862">
        <v>5219614</v>
      </c>
      <c r="B5331" s="863" t="s">
        <v>9711</v>
      </c>
      <c r="C5331" s="862" t="s">
        <v>587</v>
      </c>
      <c r="D5331" s="802">
        <f t="shared" si="83"/>
        <v>33.04</v>
      </c>
      <c r="G5331" s="872">
        <v>32.299999999999997</v>
      </c>
      <c r="J5331" s="840" t="s">
        <v>15822</v>
      </c>
      <c r="K5331" s="848">
        <f>IFERROR(VLOOKUP(J5331,REAJUSTE!A:AA,27,FALSE),"")</f>
        <v>1.0229999999999999</v>
      </c>
    </row>
    <row r="5332" spans="1:11" ht="18" x14ac:dyDescent="0.2">
      <c r="A5332" s="862">
        <v>5219615</v>
      </c>
      <c r="B5332" s="863" t="s">
        <v>9712</v>
      </c>
      <c r="C5332" s="862" t="s">
        <v>587</v>
      </c>
      <c r="D5332" s="802">
        <f t="shared" si="83"/>
        <v>36.53</v>
      </c>
      <c r="G5332" s="872">
        <v>35.71</v>
      </c>
      <c r="J5332" s="840" t="s">
        <v>15822</v>
      </c>
      <c r="K5332" s="848">
        <f>IFERROR(VLOOKUP(J5332,REAJUSTE!A:AA,27,FALSE),"")</f>
        <v>1.0229999999999999</v>
      </c>
    </row>
    <row r="5333" spans="1:11" ht="15" x14ac:dyDescent="0.2">
      <c r="A5333" s="862">
        <v>5219616</v>
      </c>
      <c r="B5333" s="863" t="s">
        <v>9713</v>
      </c>
      <c r="C5333" s="862" t="s">
        <v>587</v>
      </c>
      <c r="D5333" s="802">
        <f t="shared" si="83"/>
        <v>33.6</v>
      </c>
      <c r="G5333" s="872">
        <v>32.85</v>
      </c>
      <c r="J5333" s="840" t="s">
        <v>15822</v>
      </c>
      <c r="K5333" s="848">
        <f>IFERROR(VLOOKUP(J5333,REAJUSTE!A:AA,27,FALSE),"")</f>
        <v>1.0229999999999999</v>
      </c>
    </row>
    <row r="5334" spans="1:11" ht="18" x14ac:dyDescent="0.2">
      <c r="A5334" s="862">
        <v>5219617</v>
      </c>
      <c r="B5334" s="863" t="s">
        <v>9714</v>
      </c>
      <c r="C5334" s="862" t="s">
        <v>587</v>
      </c>
      <c r="D5334" s="802">
        <f t="shared" si="83"/>
        <v>43.47</v>
      </c>
      <c r="G5334" s="872">
        <v>42.5</v>
      </c>
      <c r="J5334" s="840" t="s">
        <v>15822</v>
      </c>
      <c r="K5334" s="848">
        <f>IFERROR(VLOOKUP(J5334,REAJUSTE!A:AA,27,FALSE),"")</f>
        <v>1.0229999999999999</v>
      </c>
    </row>
    <row r="5335" spans="1:11" ht="15" x14ac:dyDescent="0.2">
      <c r="A5335" s="862">
        <v>5219618</v>
      </c>
      <c r="B5335" s="863" t="s">
        <v>9715</v>
      </c>
      <c r="C5335" s="862" t="s">
        <v>587</v>
      </c>
      <c r="D5335" s="802">
        <f t="shared" si="83"/>
        <v>40.9</v>
      </c>
      <c r="G5335" s="872">
        <v>39.99</v>
      </c>
      <c r="J5335" s="840" t="s">
        <v>15822</v>
      </c>
      <c r="K5335" s="848">
        <f>IFERROR(VLOOKUP(J5335,REAJUSTE!A:AA,27,FALSE),"")</f>
        <v>1.0229999999999999</v>
      </c>
    </row>
    <row r="5336" spans="1:11" ht="15" x14ac:dyDescent="0.2">
      <c r="A5336" s="862">
        <v>5219619</v>
      </c>
      <c r="B5336" s="863" t="s">
        <v>9716</v>
      </c>
      <c r="C5336" s="862" t="s">
        <v>587</v>
      </c>
      <c r="D5336" s="802">
        <f t="shared" si="83"/>
        <v>46.64</v>
      </c>
      <c r="G5336" s="872">
        <v>45.6</v>
      </c>
      <c r="J5336" s="840" t="s">
        <v>15822</v>
      </c>
      <c r="K5336" s="848">
        <f>IFERROR(VLOOKUP(J5336,REAJUSTE!A:AA,27,FALSE),"")</f>
        <v>1.0229999999999999</v>
      </c>
    </row>
    <row r="5337" spans="1:11" ht="15" x14ac:dyDescent="0.2">
      <c r="A5337" s="862">
        <v>5219620</v>
      </c>
      <c r="B5337" s="863" t="s">
        <v>9717</v>
      </c>
      <c r="C5337" s="862" t="s">
        <v>587</v>
      </c>
      <c r="D5337" s="802">
        <f t="shared" si="83"/>
        <v>44.11</v>
      </c>
      <c r="G5337" s="872">
        <v>43.12</v>
      </c>
      <c r="J5337" s="840" t="s">
        <v>15822</v>
      </c>
      <c r="K5337" s="848">
        <f>IFERROR(VLOOKUP(J5337,REAJUSTE!A:AA,27,FALSE),"")</f>
        <v>1.0229999999999999</v>
      </c>
    </row>
    <row r="5338" spans="1:11" ht="15" x14ac:dyDescent="0.2">
      <c r="A5338" s="862">
        <v>5219621</v>
      </c>
      <c r="B5338" s="863" t="s">
        <v>9718</v>
      </c>
      <c r="C5338" s="862" t="s">
        <v>587</v>
      </c>
      <c r="D5338" s="802">
        <f t="shared" si="83"/>
        <v>56.08</v>
      </c>
      <c r="G5338" s="872">
        <v>54.82</v>
      </c>
      <c r="J5338" s="840" t="s">
        <v>15822</v>
      </c>
      <c r="K5338" s="848">
        <f>IFERROR(VLOOKUP(J5338,REAJUSTE!A:AA,27,FALSE),"")</f>
        <v>1.0229999999999999</v>
      </c>
    </row>
    <row r="5339" spans="1:11" ht="15" x14ac:dyDescent="0.2">
      <c r="A5339" s="862">
        <v>5219622</v>
      </c>
      <c r="B5339" s="863" t="s">
        <v>9719</v>
      </c>
      <c r="C5339" s="862" t="s">
        <v>587</v>
      </c>
      <c r="D5339" s="802">
        <f t="shared" si="83"/>
        <v>53.59</v>
      </c>
      <c r="G5339" s="872">
        <v>52.39</v>
      </c>
      <c r="J5339" s="840" t="s">
        <v>15822</v>
      </c>
      <c r="K5339" s="848">
        <f>IFERROR(VLOOKUP(J5339,REAJUSTE!A:AA,27,FALSE),"")</f>
        <v>1.0229999999999999</v>
      </c>
    </row>
    <row r="5340" spans="1:11" ht="15" x14ac:dyDescent="0.2">
      <c r="A5340" s="862">
        <v>5219623</v>
      </c>
      <c r="B5340" s="863" t="s">
        <v>9720</v>
      </c>
      <c r="C5340" s="862" t="s">
        <v>587</v>
      </c>
      <c r="D5340" s="802">
        <f t="shared" si="83"/>
        <v>60.85</v>
      </c>
      <c r="G5340" s="872">
        <v>59.49</v>
      </c>
      <c r="J5340" s="840" t="s">
        <v>15822</v>
      </c>
      <c r="K5340" s="848">
        <f>IFERROR(VLOOKUP(J5340,REAJUSTE!A:AA,27,FALSE),"")</f>
        <v>1.0229999999999999</v>
      </c>
    </row>
    <row r="5341" spans="1:11" ht="15" x14ac:dyDescent="0.2">
      <c r="A5341" s="862">
        <v>5219624</v>
      </c>
      <c r="B5341" s="863" t="s">
        <v>9721</v>
      </c>
      <c r="C5341" s="862" t="s">
        <v>587</v>
      </c>
      <c r="D5341" s="802">
        <f t="shared" si="83"/>
        <v>58.27</v>
      </c>
      <c r="G5341" s="872">
        <v>56.96</v>
      </c>
      <c r="J5341" s="840" t="s">
        <v>15822</v>
      </c>
      <c r="K5341" s="848">
        <f>IFERROR(VLOOKUP(J5341,REAJUSTE!A:AA,27,FALSE),"")</f>
        <v>1.0229999999999999</v>
      </c>
    </row>
    <row r="5342" spans="1:11" ht="15" x14ac:dyDescent="0.2">
      <c r="A5342" s="862">
        <v>5219625</v>
      </c>
      <c r="B5342" s="863" t="s">
        <v>9722</v>
      </c>
      <c r="C5342" s="862" t="s">
        <v>587</v>
      </c>
      <c r="D5342" s="802">
        <f t="shared" si="83"/>
        <v>60.98</v>
      </c>
      <c r="G5342" s="872">
        <v>59.61</v>
      </c>
      <c r="J5342" s="840" t="s">
        <v>15822</v>
      </c>
      <c r="K5342" s="848">
        <f>IFERROR(VLOOKUP(J5342,REAJUSTE!A:AA,27,FALSE),"")</f>
        <v>1.0229999999999999</v>
      </c>
    </row>
    <row r="5343" spans="1:11" ht="15" x14ac:dyDescent="0.2">
      <c r="A5343" s="862">
        <v>5219626</v>
      </c>
      <c r="B5343" s="863" t="s">
        <v>9723</v>
      </c>
      <c r="C5343" s="862" t="s">
        <v>587</v>
      </c>
      <c r="D5343" s="802">
        <f t="shared" si="83"/>
        <v>58.27</v>
      </c>
      <c r="G5343" s="872">
        <v>56.96</v>
      </c>
      <c r="J5343" s="840" t="s">
        <v>15822</v>
      </c>
      <c r="K5343" s="848">
        <f>IFERROR(VLOOKUP(J5343,REAJUSTE!A:AA,27,FALSE),"")</f>
        <v>1.0229999999999999</v>
      </c>
    </row>
    <row r="5344" spans="1:11" ht="18" x14ac:dyDescent="0.2">
      <c r="A5344" s="862">
        <v>5219627</v>
      </c>
      <c r="B5344" s="863" t="s">
        <v>9724</v>
      </c>
      <c r="C5344" s="862" t="s">
        <v>587</v>
      </c>
      <c r="D5344" s="802">
        <f t="shared" si="83"/>
        <v>43.22</v>
      </c>
      <c r="G5344" s="872">
        <v>42.25</v>
      </c>
      <c r="J5344" s="840" t="s">
        <v>15822</v>
      </c>
      <c r="K5344" s="848">
        <f>IFERROR(VLOOKUP(J5344,REAJUSTE!A:AA,27,FALSE),"")</f>
        <v>1.0229999999999999</v>
      </c>
    </row>
    <row r="5345" spans="1:11" ht="15" x14ac:dyDescent="0.2">
      <c r="A5345" s="862">
        <v>5219628</v>
      </c>
      <c r="B5345" s="863" t="s">
        <v>9725</v>
      </c>
      <c r="C5345" s="862" t="s">
        <v>587</v>
      </c>
      <c r="D5345" s="802">
        <f t="shared" si="83"/>
        <v>40.58</v>
      </c>
      <c r="G5345" s="872">
        <v>39.67</v>
      </c>
      <c r="J5345" s="840" t="s">
        <v>15822</v>
      </c>
      <c r="K5345" s="848">
        <f>IFERROR(VLOOKUP(J5345,REAJUSTE!A:AA,27,FALSE),"")</f>
        <v>1.0229999999999999</v>
      </c>
    </row>
    <row r="5346" spans="1:11" ht="18" x14ac:dyDescent="0.2">
      <c r="A5346" s="862">
        <v>5219629</v>
      </c>
      <c r="B5346" s="863" t="s">
        <v>9726</v>
      </c>
      <c r="C5346" s="862" t="s">
        <v>587</v>
      </c>
      <c r="D5346" s="802">
        <f t="shared" si="83"/>
        <v>50.49</v>
      </c>
      <c r="G5346" s="872">
        <v>49.36</v>
      </c>
      <c r="J5346" s="840" t="s">
        <v>15822</v>
      </c>
      <c r="K5346" s="848">
        <f>IFERROR(VLOOKUP(J5346,REAJUSTE!A:AA,27,FALSE),"")</f>
        <v>1.0229999999999999</v>
      </c>
    </row>
    <row r="5347" spans="1:11" ht="15" x14ac:dyDescent="0.2">
      <c r="A5347" s="862">
        <v>5219630</v>
      </c>
      <c r="B5347" s="863" t="s">
        <v>9727</v>
      </c>
      <c r="C5347" s="862" t="s">
        <v>587</v>
      </c>
      <c r="D5347" s="802">
        <f t="shared" si="83"/>
        <v>47.84</v>
      </c>
      <c r="G5347" s="872">
        <v>46.77</v>
      </c>
      <c r="J5347" s="840" t="s">
        <v>15822</v>
      </c>
      <c r="K5347" s="848">
        <f>IFERROR(VLOOKUP(J5347,REAJUSTE!A:AA,27,FALSE),"")</f>
        <v>1.0229999999999999</v>
      </c>
    </row>
    <row r="5348" spans="1:11" ht="18" x14ac:dyDescent="0.2">
      <c r="A5348" s="862">
        <v>5219631</v>
      </c>
      <c r="B5348" s="863" t="s">
        <v>9728</v>
      </c>
      <c r="C5348" s="862" t="s">
        <v>587</v>
      </c>
      <c r="D5348" s="802">
        <f t="shared" si="83"/>
        <v>54.85</v>
      </c>
      <c r="G5348" s="872">
        <v>53.62</v>
      </c>
      <c r="J5348" s="840" t="s">
        <v>15822</v>
      </c>
      <c r="K5348" s="848">
        <f>IFERROR(VLOOKUP(J5348,REAJUSTE!A:AA,27,FALSE),"")</f>
        <v>1.0229999999999999</v>
      </c>
    </row>
    <row r="5349" spans="1:11" ht="15" x14ac:dyDescent="0.2">
      <c r="A5349" s="862">
        <v>5219632</v>
      </c>
      <c r="B5349" s="863" t="s">
        <v>9729</v>
      </c>
      <c r="C5349" s="862" t="s">
        <v>587</v>
      </c>
      <c r="D5349" s="802">
        <f t="shared" si="83"/>
        <v>52.11</v>
      </c>
      <c r="G5349" s="872">
        <v>50.94</v>
      </c>
      <c r="J5349" s="840" t="s">
        <v>15822</v>
      </c>
      <c r="K5349" s="848">
        <f>IFERROR(VLOOKUP(J5349,REAJUSTE!A:AA,27,FALSE),"")</f>
        <v>1.0229999999999999</v>
      </c>
    </row>
    <row r="5350" spans="1:11" ht="18" x14ac:dyDescent="0.2">
      <c r="A5350" s="862">
        <v>5219633</v>
      </c>
      <c r="B5350" s="863" t="s">
        <v>9730</v>
      </c>
      <c r="C5350" s="862" t="s">
        <v>587</v>
      </c>
      <c r="D5350" s="802">
        <f t="shared" si="83"/>
        <v>59.39</v>
      </c>
      <c r="G5350" s="872">
        <v>58.06</v>
      </c>
      <c r="J5350" s="840" t="s">
        <v>15822</v>
      </c>
      <c r="K5350" s="848">
        <f>IFERROR(VLOOKUP(J5350,REAJUSTE!A:AA,27,FALSE),"")</f>
        <v>1.0229999999999999</v>
      </c>
    </row>
    <row r="5351" spans="1:11" ht="15" x14ac:dyDescent="0.2">
      <c r="A5351" s="862">
        <v>5219634</v>
      </c>
      <c r="B5351" s="863" t="s">
        <v>9731</v>
      </c>
      <c r="C5351" s="862" t="s">
        <v>587</v>
      </c>
      <c r="D5351" s="802">
        <f t="shared" si="83"/>
        <v>56.72</v>
      </c>
      <c r="G5351" s="872">
        <v>55.45</v>
      </c>
      <c r="J5351" s="840" t="s">
        <v>15822</v>
      </c>
      <c r="K5351" s="848">
        <f>IFERROR(VLOOKUP(J5351,REAJUSTE!A:AA,27,FALSE),"")</f>
        <v>1.0229999999999999</v>
      </c>
    </row>
    <row r="5352" spans="1:11" ht="15" x14ac:dyDescent="0.2">
      <c r="A5352" s="862">
        <v>5213395</v>
      </c>
      <c r="B5352" s="863" t="s">
        <v>9732</v>
      </c>
      <c r="C5352" s="862" t="s">
        <v>587</v>
      </c>
      <c r="D5352" s="802">
        <f t="shared" si="83"/>
        <v>41.26</v>
      </c>
      <c r="G5352" s="872">
        <v>40.340000000000003</v>
      </c>
      <c r="J5352" s="840" t="s">
        <v>15822</v>
      </c>
      <c r="K5352" s="848">
        <f>IFERROR(VLOOKUP(J5352,REAJUSTE!A:AA,27,FALSE),"")</f>
        <v>1.0229999999999999</v>
      </c>
    </row>
    <row r="5353" spans="1:11" ht="15" x14ac:dyDescent="0.2">
      <c r="A5353" s="862">
        <v>5213394</v>
      </c>
      <c r="B5353" s="863" t="s">
        <v>9733</v>
      </c>
      <c r="C5353" s="862" t="s">
        <v>587</v>
      </c>
      <c r="D5353" s="802">
        <f t="shared" si="83"/>
        <v>36.49</v>
      </c>
      <c r="G5353" s="872">
        <v>35.67</v>
      </c>
      <c r="J5353" s="840" t="s">
        <v>15822</v>
      </c>
      <c r="K5353" s="848">
        <f>IFERROR(VLOOKUP(J5353,REAJUSTE!A:AA,27,FALSE),"")</f>
        <v>1.0229999999999999</v>
      </c>
    </row>
    <row r="5354" spans="1:11" ht="15" x14ac:dyDescent="0.2">
      <c r="A5354" s="862">
        <v>5219635</v>
      </c>
      <c r="B5354" s="863" t="s">
        <v>9734</v>
      </c>
      <c r="C5354" s="862" t="s">
        <v>587</v>
      </c>
      <c r="D5354" s="802">
        <f t="shared" si="83"/>
        <v>38.04</v>
      </c>
      <c r="G5354" s="872">
        <v>37.19</v>
      </c>
      <c r="J5354" s="840" t="s">
        <v>15822</v>
      </c>
      <c r="K5354" s="848">
        <f>IFERROR(VLOOKUP(J5354,REAJUSTE!A:AA,27,FALSE),"")</f>
        <v>1.0229999999999999</v>
      </c>
    </row>
    <row r="5355" spans="1:11" ht="15" x14ac:dyDescent="0.2">
      <c r="A5355" s="862">
        <v>5219636</v>
      </c>
      <c r="B5355" s="863" t="s">
        <v>9735</v>
      </c>
      <c r="C5355" s="862" t="s">
        <v>587</v>
      </c>
      <c r="D5355" s="802">
        <f t="shared" si="83"/>
        <v>32.83</v>
      </c>
      <c r="G5355" s="872">
        <v>32.1</v>
      </c>
      <c r="J5355" s="840" t="s">
        <v>15822</v>
      </c>
      <c r="K5355" s="848">
        <f>IFERROR(VLOOKUP(J5355,REAJUSTE!A:AA,27,FALSE),"")</f>
        <v>1.0229999999999999</v>
      </c>
    </row>
    <row r="5356" spans="1:11" ht="15" x14ac:dyDescent="0.2">
      <c r="A5356" s="862">
        <v>5219637</v>
      </c>
      <c r="B5356" s="863" t="s">
        <v>9736</v>
      </c>
      <c r="C5356" s="862" t="s">
        <v>587</v>
      </c>
      <c r="D5356" s="802">
        <f t="shared" si="83"/>
        <v>80.25</v>
      </c>
      <c r="G5356" s="872">
        <v>78.45</v>
      </c>
      <c r="J5356" s="840" t="s">
        <v>15822</v>
      </c>
      <c r="K5356" s="848">
        <f>IFERROR(VLOOKUP(J5356,REAJUSTE!A:AA,27,FALSE),"")</f>
        <v>1.0229999999999999</v>
      </c>
    </row>
    <row r="5357" spans="1:11" ht="15" x14ac:dyDescent="0.2">
      <c r="A5357" s="862">
        <v>5219638</v>
      </c>
      <c r="B5357" s="863" t="s">
        <v>9737</v>
      </c>
      <c r="C5357" s="862" t="s">
        <v>587</v>
      </c>
      <c r="D5357" s="802">
        <f t="shared" si="83"/>
        <v>76.73</v>
      </c>
      <c r="G5357" s="872">
        <v>75.010000000000005</v>
      </c>
      <c r="J5357" s="840" t="s">
        <v>15822</v>
      </c>
      <c r="K5357" s="848">
        <f>IFERROR(VLOOKUP(J5357,REAJUSTE!A:AA,27,FALSE),"")</f>
        <v>1.0229999999999999</v>
      </c>
    </row>
    <row r="5358" spans="1:11" ht="15" x14ac:dyDescent="0.2">
      <c r="A5358" s="862">
        <v>5213393</v>
      </c>
      <c r="B5358" s="863" t="s">
        <v>9738</v>
      </c>
      <c r="C5358" s="862" t="s">
        <v>587</v>
      </c>
      <c r="D5358" s="802">
        <f t="shared" si="83"/>
        <v>35.82</v>
      </c>
      <c r="G5358" s="872">
        <v>35.020000000000003</v>
      </c>
      <c r="J5358" s="840" t="s">
        <v>15822</v>
      </c>
      <c r="K5358" s="848">
        <f>IFERROR(VLOOKUP(J5358,REAJUSTE!A:AA,27,FALSE),"")</f>
        <v>1.0229999999999999</v>
      </c>
    </row>
    <row r="5359" spans="1:11" ht="15" x14ac:dyDescent="0.2">
      <c r="A5359" s="862">
        <v>5213392</v>
      </c>
      <c r="B5359" s="863" t="s">
        <v>9739</v>
      </c>
      <c r="C5359" s="862" t="s">
        <v>587</v>
      </c>
      <c r="D5359" s="802">
        <f t="shared" si="83"/>
        <v>30.06</v>
      </c>
      <c r="G5359" s="872">
        <v>29.39</v>
      </c>
      <c r="J5359" s="840" t="s">
        <v>15822</v>
      </c>
      <c r="K5359" s="848">
        <f>IFERROR(VLOOKUP(J5359,REAJUSTE!A:AA,27,FALSE),"")</f>
        <v>1.0229999999999999</v>
      </c>
    </row>
    <row r="5360" spans="1:11" ht="15" x14ac:dyDescent="0.2">
      <c r="A5360" s="862">
        <v>5219639</v>
      </c>
      <c r="B5360" s="863" t="s">
        <v>9740</v>
      </c>
      <c r="C5360" s="862" t="s">
        <v>587</v>
      </c>
      <c r="D5360" s="802">
        <f t="shared" si="83"/>
        <v>34.22</v>
      </c>
      <c r="G5360" s="872">
        <v>33.46</v>
      </c>
      <c r="J5360" s="840" t="s">
        <v>15822</v>
      </c>
      <c r="K5360" s="848">
        <f>IFERROR(VLOOKUP(J5360,REAJUSTE!A:AA,27,FALSE),"")</f>
        <v>1.0229999999999999</v>
      </c>
    </row>
    <row r="5361" spans="1:11" ht="15" x14ac:dyDescent="0.2">
      <c r="A5361" s="862">
        <v>5219640</v>
      </c>
      <c r="B5361" s="863" t="s">
        <v>9741</v>
      </c>
      <c r="C5361" s="862" t="s">
        <v>587</v>
      </c>
      <c r="D5361" s="802">
        <f t="shared" si="83"/>
        <v>28.9</v>
      </c>
      <c r="G5361" s="872">
        <v>28.26</v>
      </c>
      <c r="J5361" s="840" t="s">
        <v>15822</v>
      </c>
      <c r="K5361" s="848">
        <f>IFERROR(VLOOKUP(J5361,REAJUSTE!A:AA,27,FALSE),"")</f>
        <v>1.0229999999999999</v>
      </c>
    </row>
    <row r="5362" spans="1:11" ht="15" x14ac:dyDescent="0.2">
      <c r="A5362" s="862">
        <v>5219641</v>
      </c>
      <c r="B5362" s="863" t="s">
        <v>9742</v>
      </c>
      <c r="C5362" s="862" t="s">
        <v>587</v>
      </c>
      <c r="D5362" s="802">
        <f t="shared" si="83"/>
        <v>70.760000000000005</v>
      </c>
      <c r="G5362" s="872">
        <v>69.17</v>
      </c>
      <c r="J5362" s="840" t="s">
        <v>15822</v>
      </c>
      <c r="K5362" s="848">
        <f>IFERROR(VLOOKUP(J5362,REAJUSTE!A:AA,27,FALSE),"")</f>
        <v>1.0229999999999999</v>
      </c>
    </row>
    <row r="5363" spans="1:11" ht="15" x14ac:dyDescent="0.2">
      <c r="A5363" s="862">
        <v>5219642</v>
      </c>
      <c r="B5363" s="863" t="s">
        <v>9743</v>
      </c>
      <c r="C5363" s="862" t="s">
        <v>587</v>
      </c>
      <c r="D5363" s="802">
        <f t="shared" si="83"/>
        <v>67.290000000000006</v>
      </c>
      <c r="G5363" s="872">
        <v>65.78</v>
      </c>
      <c r="J5363" s="840" t="s">
        <v>15822</v>
      </c>
      <c r="K5363" s="848">
        <f>IFERROR(VLOOKUP(J5363,REAJUSTE!A:AA,27,FALSE),"")</f>
        <v>1.0229999999999999</v>
      </c>
    </row>
    <row r="5364" spans="1:11" ht="15" x14ac:dyDescent="0.2">
      <c r="A5364" s="862">
        <v>5213362</v>
      </c>
      <c r="B5364" s="863" t="s">
        <v>9744</v>
      </c>
      <c r="C5364" s="862" t="s">
        <v>587</v>
      </c>
      <c r="D5364" s="802">
        <f t="shared" si="83"/>
        <v>97.84</v>
      </c>
      <c r="G5364" s="872">
        <v>95.65</v>
      </c>
      <c r="J5364" s="840" t="s">
        <v>15822</v>
      </c>
      <c r="K5364" s="848">
        <f>IFERROR(VLOOKUP(J5364,REAJUSTE!A:AA,27,FALSE),"")</f>
        <v>1.0229999999999999</v>
      </c>
    </row>
    <row r="5365" spans="1:11" ht="15" x14ac:dyDescent="0.2">
      <c r="A5365" s="862">
        <v>5213361</v>
      </c>
      <c r="B5365" s="863" t="s">
        <v>9745</v>
      </c>
      <c r="C5365" s="862" t="s">
        <v>587</v>
      </c>
      <c r="D5365" s="802">
        <f t="shared" si="83"/>
        <v>96.33</v>
      </c>
      <c r="G5365" s="872">
        <v>94.17</v>
      </c>
      <c r="J5365" s="840" t="s">
        <v>15822</v>
      </c>
      <c r="K5365" s="848">
        <f>IFERROR(VLOOKUP(J5365,REAJUSTE!A:AA,27,FALSE),"")</f>
        <v>1.0229999999999999</v>
      </c>
    </row>
    <row r="5366" spans="1:11" ht="15" x14ac:dyDescent="0.2">
      <c r="A5366" s="862">
        <v>5219643</v>
      </c>
      <c r="B5366" s="863" t="s">
        <v>9746</v>
      </c>
      <c r="C5366" s="862" t="s">
        <v>587</v>
      </c>
      <c r="D5366" s="802">
        <f t="shared" si="83"/>
        <v>85.52</v>
      </c>
      <c r="G5366" s="872">
        <v>83.6</v>
      </c>
      <c r="J5366" s="840" t="s">
        <v>15822</v>
      </c>
      <c r="K5366" s="848">
        <f>IFERROR(VLOOKUP(J5366,REAJUSTE!A:AA,27,FALSE),"")</f>
        <v>1.0229999999999999</v>
      </c>
    </row>
    <row r="5367" spans="1:11" ht="15" x14ac:dyDescent="0.2">
      <c r="A5367" s="862">
        <v>5219644</v>
      </c>
      <c r="B5367" s="863" t="s">
        <v>9747</v>
      </c>
      <c r="C5367" s="862" t="s">
        <v>587</v>
      </c>
      <c r="D5367" s="802">
        <f t="shared" si="83"/>
        <v>84.25</v>
      </c>
      <c r="G5367" s="872">
        <v>82.36</v>
      </c>
      <c r="J5367" s="840" t="s">
        <v>15822</v>
      </c>
      <c r="K5367" s="848">
        <f>IFERROR(VLOOKUP(J5367,REAJUSTE!A:AA,27,FALSE),"")</f>
        <v>1.0229999999999999</v>
      </c>
    </row>
    <row r="5368" spans="1:11" ht="18" x14ac:dyDescent="0.2">
      <c r="A5368" s="862">
        <v>5214000</v>
      </c>
      <c r="B5368" s="863" t="s">
        <v>9748</v>
      </c>
      <c r="C5368" s="862" t="s">
        <v>2029</v>
      </c>
      <c r="D5368" s="802">
        <f t="shared" si="83"/>
        <v>348.94</v>
      </c>
      <c r="G5368" s="872">
        <v>341.1</v>
      </c>
      <c r="J5368" s="840" t="s">
        <v>15822</v>
      </c>
      <c r="K5368" s="848">
        <f>IFERROR(VLOOKUP(J5368,REAJUSTE!A:AA,27,FALSE),"")</f>
        <v>1.0229999999999999</v>
      </c>
    </row>
    <row r="5369" spans="1:11" ht="15" x14ac:dyDescent="0.2">
      <c r="A5369" s="862">
        <v>5301014</v>
      </c>
      <c r="B5369" s="863" t="s">
        <v>2889</v>
      </c>
      <c r="C5369" s="862" t="s">
        <v>2147</v>
      </c>
      <c r="D5369" s="802">
        <f t="shared" si="83"/>
        <v>151.01</v>
      </c>
      <c r="G5369" s="872">
        <v>147.62</v>
      </c>
      <c r="J5369" s="840" t="s">
        <v>15822</v>
      </c>
      <c r="K5369" s="848">
        <f>IFERROR(VLOOKUP(J5369,REAJUSTE!A:AA,27,FALSE),"")</f>
        <v>1.0229999999999999</v>
      </c>
    </row>
    <row r="5370" spans="1:11" ht="15" x14ac:dyDescent="0.2">
      <c r="A5370" s="862">
        <v>5300995</v>
      </c>
      <c r="B5370" s="863" t="s">
        <v>2890</v>
      </c>
      <c r="C5370" s="862" t="s">
        <v>587</v>
      </c>
      <c r="D5370" s="802">
        <f t="shared" si="83"/>
        <v>2573.4299999999998</v>
      </c>
      <c r="G5370" s="872">
        <v>2515.58</v>
      </c>
      <c r="J5370" s="840" t="s">
        <v>15822</v>
      </c>
      <c r="K5370" s="848">
        <f>IFERROR(VLOOKUP(J5370,REAJUSTE!A:AA,27,FALSE),"")</f>
        <v>1.0229999999999999</v>
      </c>
    </row>
    <row r="5371" spans="1:11" ht="15" x14ac:dyDescent="0.2">
      <c r="A5371" s="862">
        <v>5300996</v>
      </c>
      <c r="B5371" s="863" t="s">
        <v>9749</v>
      </c>
      <c r="C5371" s="862" t="s">
        <v>587</v>
      </c>
      <c r="D5371" s="802">
        <f t="shared" si="83"/>
        <v>3374.6</v>
      </c>
      <c r="G5371" s="872">
        <v>3298.73</v>
      </c>
      <c r="J5371" s="840" t="s">
        <v>15822</v>
      </c>
      <c r="K5371" s="848">
        <f>IFERROR(VLOOKUP(J5371,REAJUSTE!A:AA,27,FALSE),"")</f>
        <v>1.0229999999999999</v>
      </c>
    </row>
    <row r="5372" spans="1:11" ht="15" x14ac:dyDescent="0.2">
      <c r="A5372" s="862">
        <v>5300998</v>
      </c>
      <c r="B5372" s="863" t="s">
        <v>9750</v>
      </c>
      <c r="C5372" s="862" t="s">
        <v>587</v>
      </c>
      <c r="D5372" s="802">
        <f t="shared" si="83"/>
        <v>6621.28</v>
      </c>
      <c r="G5372" s="872">
        <v>6472.42</v>
      </c>
      <c r="J5372" s="840" t="s">
        <v>15822</v>
      </c>
      <c r="K5372" s="848">
        <f>IFERROR(VLOOKUP(J5372,REAJUSTE!A:AA,27,FALSE),"")</f>
        <v>1.0229999999999999</v>
      </c>
    </row>
    <row r="5373" spans="1:11" ht="15" x14ac:dyDescent="0.2">
      <c r="A5373" s="862">
        <v>5300997</v>
      </c>
      <c r="B5373" s="863" t="s">
        <v>9751</v>
      </c>
      <c r="C5373" s="862" t="s">
        <v>587</v>
      </c>
      <c r="D5373" s="802">
        <f t="shared" si="83"/>
        <v>5516.45</v>
      </c>
      <c r="G5373" s="872">
        <v>5392.43</v>
      </c>
      <c r="J5373" s="840" t="s">
        <v>15822</v>
      </c>
      <c r="K5373" s="848">
        <f>IFERROR(VLOOKUP(J5373,REAJUSTE!A:AA,27,FALSE),"")</f>
        <v>1.0229999999999999</v>
      </c>
    </row>
    <row r="5374" spans="1:11" ht="15" x14ac:dyDescent="0.2">
      <c r="A5374" s="862">
        <v>5300999</v>
      </c>
      <c r="B5374" s="863" t="s">
        <v>2891</v>
      </c>
      <c r="C5374" s="862" t="s">
        <v>587</v>
      </c>
      <c r="D5374" s="802">
        <f t="shared" si="83"/>
        <v>929.64</v>
      </c>
      <c r="G5374" s="872">
        <v>908.74</v>
      </c>
      <c r="J5374" s="840" t="s">
        <v>15822</v>
      </c>
      <c r="K5374" s="848">
        <f>IFERROR(VLOOKUP(J5374,REAJUSTE!A:AA,27,FALSE),"")</f>
        <v>1.0229999999999999</v>
      </c>
    </row>
    <row r="5375" spans="1:11" ht="15" x14ac:dyDescent="0.2">
      <c r="A5375" s="862">
        <v>5301000</v>
      </c>
      <c r="B5375" s="863" t="s">
        <v>9752</v>
      </c>
      <c r="C5375" s="862" t="s">
        <v>587</v>
      </c>
      <c r="D5375" s="802">
        <f t="shared" si="83"/>
        <v>1405.37</v>
      </c>
      <c r="G5375" s="872">
        <v>1373.78</v>
      </c>
      <c r="J5375" s="840" t="s">
        <v>15822</v>
      </c>
      <c r="K5375" s="848">
        <f>IFERROR(VLOOKUP(J5375,REAJUSTE!A:AA,27,FALSE),"")</f>
        <v>1.0229999999999999</v>
      </c>
    </row>
    <row r="5376" spans="1:11" ht="15" x14ac:dyDescent="0.2">
      <c r="A5376" s="862">
        <v>5301001</v>
      </c>
      <c r="B5376" s="863" t="s">
        <v>9753</v>
      </c>
      <c r="C5376" s="862" t="s">
        <v>587</v>
      </c>
      <c r="D5376" s="802">
        <f t="shared" si="83"/>
        <v>669.88</v>
      </c>
      <c r="G5376" s="872">
        <v>654.82000000000005</v>
      </c>
      <c r="J5376" s="840" t="s">
        <v>15822</v>
      </c>
      <c r="K5376" s="848">
        <f>IFERROR(VLOOKUP(J5376,REAJUSTE!A:AA,27,FALSE),"")</f>
        <v>1.0229999999999999</v>
      </c>
    </row>
    <row r="5377" spans="1:11" ht="15" x14ac:dyDescent="0.2">
      <c r="A5377" s="862">
        <v>5301002</v>
      </c>
      <c r="B5377" s="863" t="s">
        <v>9754</v>
      </c>
      <c r="C5377" s="862" t="s">
        <v>587</v>
      </c>
      <c r="D5377" s="802">
        <f t="shared" si="83"/>
        <v>420.9</v>
      </c>
      <c r="G5377" s="872">
        <v>411.44</v>
      </c>
      <c r="J5377" s="840" t="s">
        <v>15822</v>
      </c>
      <c r="K5377" s="848">
        <f>IFERROR(VLOOKUP(J5377,REAJUSTE!A:AA,27,FALSE),"")</f>
        <v>1.0229999999999999</v>
      </c>
    </row>
    <row r="5378" spans="1:11" ht="15" x14ac:dyDescent="0.2">
      <c r="A5378" s="862">
        <v>5301003</v>
      </c>
      <c r="B5378" s="863" t="s">
        <v>2892</v>
      </c>
      <c r="C5378" s="862" t="s">
        <v>587</v>
      </c>
      <c r="D5378" s="802">
        <f t="shared" si="83"/>
        <v>412.78</v>
      </c>
      <c r="G5378" s="872">
        <v>403.5</v>
      </c>
      <c r="J5378" s="840" t="s">
        <v>15822</v>
      </c>
      <c r="K5378" s="848">
        <f>IFERROR(VLOOKUP(J5378,REAJUSTE!A:AA,27,FALSE),"")</f>
        <v>1.0229999999999999</v>
      </c>
    </row>
    <row r="5379" spans="1:11" ht="18" x14ac:dyDescent="0.2">
      <c r="A5379" s="862">
        <v>5301064</v>
      </c>
      <c r="B5379" s="863" t="s">
        <v>2893</v>
      </c>
      <c r="C5379" s="862" t="s">
        <v>587</v>
      </c>
      <c r="D5379" s="802">
        <f t="shared" si="83"/>
        <v>609.17999999999995</v>
      </c>
      <c r="G5379" s="872">
        <v>595.49</v>
      </c>
      <c r="J5379" s="840" t="s">
        <v>15822</v>
      </c>
      <c r="K5379" s="848">
        <f>IFERROR(VLOOKUP(J5379,REAJUSTE!A:AA,27,FALSE),"")</f>
        <v>1.0229999999999999</v>
      </c>
    </row>
    <row r="5380" spans="1:11" ht="18" x14ac:dyDescent="0.2">
      <c r="A5380" s="862">
        <v>5301046</v>
      </c>
      <c r="B5380" s="863" t="s">
        <v>2894</v>
      </c>
      <c r="C5380" s="862" t="s">
        <v>587</v>
      </c>
      <c r="D5380" s="802">
        <f t="shared" si="83"/>
        <v>1282.1099999999999</v>
      </c>
      <c r="G5380" s="872">
        <v>1253.29</v>
      </c>
      <c r="J5380" s="840" t="s">
        <v>15822</v>
      </c>
      <c r="K5380" s="848">
        <f>IFERROR(VLOOKUP(J5380,REAJUSTE!A:AA,27,FALSE),"")</f>
        <v>1.0229999999999999</v>
      </c>
    </row>
    <row r="5381" spans="1:11" ht="18" x14ac:dyDescent="0.2">
      <c r="A5381" s="862">
        <v>5301065</v>
      </c>
      <c r="B5381" s="863" t="s">
        <v>2895</v>
      </c>
      <c r="C5381" s="862" t="s">
        <v>587</v>
      </c>
      <c r="D5381" s="802">
        <f t="shared" si="83"/>
        <v>1084.8499999999999</v>
      </c>
      <c r="G5381" s="872">
        <v>1060.46</v>
      </c>
      <c r="J5381" s="840" t="s">
        <v>15822</v>
      </c>
      <c r="K5381" s="848">
        <f>IFERROR(VLOOKUP(J5381,REAJUSTE!A:AA,27,FALSE),"")</f>
        <v>1.0229999999999999</v>
      </c>
    </row>
    <row r="5382" spans="1:11" ht="18" x14ac:dyDescent="0.2">
      <c r="A5382" s="862">
        <v>5301047</v>
      </c>
      <c r="B5382" s="863" t="s">
        <v>2896</v>
      </c>
      <c r="C5382" s="862" t="s">
        <v>587</v>
      </c>
      <c r="D5382" s="802">
        <f t="shared" si="83"/>
        <v>2177.71</v>
      </c>
      <c r="G5382" s="872">
        <v>2128.75</v>
      </c>
      <c r="J5382" s="840" t="s">
        <v>15822</v>
      </c>
      <c r="K5382" s="848">
        <f>IFERROR(VLOOKUP(J5382,REAJUSTE!A:AA,27,FALSE),"")</f>
        <v>1.0229999999999999</v>
      </c>
    </row>
    <row r="5383" spans="1:11" ht="18" x14ac:dyDescent="0.2">
      <c r="A5383" s="862">
        <v>5301066</v>
      </c>
      <c r="B5383" s="863" t="s">
        <v>2897</v>
      </c>
      <c r="C5383" s="862" t="s">
        <v>587</v>
      </c>
      <c r="D5383" s="802">
        <f t="shared" si="83"/>
        <v>1215.81</v>
      </c>
      <c r="G5383" s="872">
        <v>1188.48</v>
      </c>
      <c r="J5383" s="840" t="s">
        <v>15822</v>
      </c>
      <c r="K5383" s="848">
        <f>IFERROR(VLOOKUP(J5383,REAJUSTE!A:AA,27,FALSE),"")</f>
        <v>1.0229999999999999</v>
      </c>
    </row>
    <row r="5384" spans="1:11" ht="18" x14ac:dyDescent="0.2">
      <c r="A5384" s="862">
        <v>5301048</v>
      </c>
      <c r="B5384" s="863" t="s">
        <v>2898</v>
      </c>
      <c r="C5384" s="862" t="s">
        <v>587</v>
      </c>
      <c r="D5384" s="802">
        <f t="shared" si="83"/>
        <v>2369.23</v>
      </c>
      <c r="G5384" s="872">
        <v>2315.9699999999998</v>
      </c>
      <c r="J5384" s="840" t="s">
        <v>15822</v>
      </c>
      <c r="K5384" s="848">
        <f>IFERROR(VLOOKUP(J5384,REAJUSTE!A:AA,27,FALSE),"")</f>
        <v>1.0229999999999999</v>
      </c>
    </row>
    <row r="5385" spans="1:11" ht="18" x14ac:dyDescent="0.2">
      <c r="A5385" s="862">
        <v>5301040</v>
      </c>
      <c r="B5385" s="863" t="s">
        <v>2899</v>
      </c>
      <c r="C5385" s="862" t="s">
        <v>587</v>
      </c>
      <c r="D5385" s="802">
        <f t="shared" si="83"/>
        <v>2304.77</v>
      </c>
      <c r="G5385" s="872">
        <v>2252.96</v>
      </c>
      <c r="J5385" s="840" t="s">
        <v>15822</v>
      </c>
      <c r="K5385" s="848">
        <f>IFERROR(VLOOKUP(J5385,REAJUSTE!A:AA,27,FALSE),"")</f>
        <v>1.0229999999999999</v>
      </c>
    </row>
    <row r="5386" spans="1:11" ht="18" x14ac:dyDescent="0.2">
      <c r="A5386" s="862">
        <v>5301058</v>
      </c>
      <c r="B5386" s="863" t="s">
        <v>2900</v>
      </c>
      <c r="C5386" s="862" t="s">
        <v>587</v>
      </c>
      <c r="D5386" s="802">
        <f t="shared" si="83"/>
        <v>1625.82</v>
      </c>
      <c r="G5386" s="872">
        <v>1589.27</v>
      </c>
      <c r="J5386" s="840" t="s">
        <v>15822</v>
      </c>
      <c r="K5386" s="848">
        <f>IFERROR(VLOOKUP(J5386,REAJUSTE!A:AA,27,FALSE),"")</f>
        <v>1.0229999999999999</v>
      </c>
    </row>
    <row r="5387" spans="1:11" ht="18" x14ac:dyDescent="0.2">
      <c r="A5387" s="862">
        <v>5301041</v>
      </c>
      <c r="B5387" s="863" t="s">
        <v>2901</v>
      </c>
      <c r="C5387" s="862" t="s">
        <v>587</v>
      </c>
      <c r="D5387" s="802">
        <f t="shared" ref="D5387:D5450" si="84">TRUNC(G5387*K5387,2)</f>
        <v>5114.43</v>
      </c>
      <c r="G5387" s="872">
        <v>4999.45</v>
      </c>
      <c r="J5387" s="840" t="s">
        <v>15822</v>
      </c>
      <c r="K5387" s="848">
        <f>IFERROR(VLOOKUP(J5387,REAJUSTE!A:AA,27,FALSE),"")</f>
        <v>1.0229999999999999</v>
      </c>
    </row>
    <row r="5388" spans="1:11" ht="18" x14ac:dyDescent="0.2">
      <c r="A5388" s="862">
        <v>5301059</v>
      </c>
      <c r="B5388" s="863" t="s">
        <v>2902</v>
      </c>
      <c r="C5388" s="862" t="s">
        <v>587</v>
      </c>
      <c r="D5388" s="802">
        <f t="shared" si="84"/>
        <v>4003.4</v>
      </c>
      <c r="G5388" s="872">
        <v>3913.4</v>
      </c>
      <c r="J5388" s="840" t="s">
        <v>15822</v>
      </c>
      <c r="K5388" s="848">
        <f>IFERROR(VLOOKUP(J5388,REAJUSTE!A:AA,27,FALSE),"")</f>
        <v>1.0229999999999999</v>
      </c>
    </row>
    <row r="5389" spans="1:11" ht="18" x14ac:dyDescent="0.2">
      <c r="A5389" s="862">
        <v>5301060</v>
      </c>
      <c r="B5389" s="863" t="s">
        <v>2903</v>
      </c>
      <c r="C5389" s="862" t="s">
        <v>587</v>
      </c>
      <c r="D5389" s="802">
        <f t="shared" si="84"/>
        <v>4431.2700000000004</v>
      </c>
      <c r="G5389" s="872">
        <v>4331.6499999999996</v>
      </c>
      <c r="J5389" s="840" t="s">
        <v>15822</v>
      </c>
      <c r="K5389" s="848">
        <f>IFERROR(VLOOKUP(J5389,REAJUSTE!A:AA,27,FALSE),"")</f>
        <v>1.0229999999999999</v>
      </c>
    </row>
    <row r="5390" spans="1:11" ht="18" x14ac:dyDescent="0.2">
      <c r="A5390" s="862">
        <v>5301042</v>
      </c>
      <c r="B5390" s="863" t="s">
        <v>2904</v>
      </c>
      <c r="C5390" s="862" t="s">
        <v>587</v>
      </c>
      <c r="D5390" s="802">
        <f t="shared" si="84"/>
        <v>5604.33</v>
      </c>
      <c r="G5390" s="872">
        <v>5478.33</v>
      </c>
      <c r="J5390" s="840" t="s">
        <v>15822</v>
      </c>
      <c r="K5390" s="848">
        <f>IFERROR(VLOOKUP(J5390,REAJUSTE!A:AA,27,FALSE),"")</f>
        <v>1.0229999999999999</v>
      </c>
    </row>
    <row r="5391" spans="1:11" ht="18" x14ac:dyDescent="0.2">
      <c r="A5391" s="862">
        <v>5301072</v>
      </c>
      <c r="B5391" s="863" t="s">
        <v>2905</v>
      </c>
      <c r="C5391" s="862" t="s">
        <v>587</v>
      </c>
      <c r="D5391" s="802">
        <f t="shared" si="84"/>
        <v>5595.32</v>
      </c>
      <c r="G5391" s="872">
        <v>5469.53</v>
      </c>
      <c r="J5391" s="840" t="s">
        <v>15822</v>
      </c>
      <c r="K5391" s="848">
        <f>IFERROR(VLOOKUP(J5391,REAJUSTE!A:AA,27,FALSE),"")</f>
        <v>1.0229999999999999</v>
      </c>
    </row>
    <row r="5392" spans="1:11" ht="18" x14ac:dyDescent="0.2">
      <c r="A5392" s="862">
        <v>5301054</v>
      </c>
      <c r="B5392" s="863" t="s">
        <v>2906</v>
      </c>
      <c r="C5392" s="862" t="s">
        <v>587</v>
      </c>
      <c r="D5392" s="802">
        <f t="shared" si="84"/>
        <v>6163.28</v>
      </c>
      <c r="G5392" s="872">
        <v>6024.72</v>
      </c>
      <c r="J5392" s="840" t="s">
        <v>15822</v>
      </c>
      <c r="K5392" s="848">
        <f>IFERROR(VLOOKUP(J5392,REAJUSTE!A:AA,27,FALSE),"")</f>
        <v>1.0229999999999999</v>
      </c>
    </row>
    <row r="5393" spans="1:11" ht="18" x14ac:dyDescent="0.2">
      <c r="A5393" s="862">
        <v>5301070</v>
      </c>
      <c r="B5393" s="863" t="s">
        <v>2907</v>
      </c>
      <c r="C5393" s="862" t="s">
        <v>587</v>
      </c>
      <c r="D5393" s="802">
        <f t="shared" si="84"/>
        <v>2537.0500000000002</v>
      </c>
      <c r="G5393" s="872">
        <v>2480.0100000000002</v>
      </c>
      <c r="J5393" s="840" t="s">
        <v>15822</v>
      </c>
      <c r="K5393" s="848">
        <f>IFERROR(VLOOKUP(J5393,REAJUSTE!A:AA,27,FALSE),"")</f>
        <v>1.0229999999999999</v>
      </c>
    </row>
    <row r="5394" spans="1:11" ht="18" x14ac:dyDescent="0.2">
      <c r="A5394" s="862">
        <v>5301052</v>
      </c>
      <c r="B5394" s="863" t="s">
        <v>2908</v>
      </c>
      <c r="C5394" s="862" t="s">
        <v>587</v>
      </c>
      <c r="D5394" s="802">
        <f t="shared" si="84"/>
        <v>3080.55</v>
      </c>
      <c r="G5394" s="872">
        <v>3011.3</v>
      </c>
      <c r="J5394" s="840" t="s">
        <v>15822</v>
      </c>
      <c r="K5394" s="848">
        <f>IFERROR(VLOOKUP(J5394,REAJUSTE!A:AA,27,FALSE),"")</f>
        <v>1.0229999999999999</v>
      </c>
    </row>
    <row r="5395" spans="1:11" ht="18" x14ac:dyDescent="0.2">
      <c r="A5395" s="862">
        <v>5301071</v>
      </c>
      <c r="B5395" s="863" t="s">
        <v>2909</v>
      </c>
      <c r="C5395" s="862" t="s">
        <v>587</v>
      </c>
      <c r="D5395" s="802">
        <f t="shared" si="84"/>
        <v>3364.63</v>
      </c>
      <c r="G5395" s="872">
        <v>3288.99</v>
      </c>
      <c r="J5395" s="840" t="s">
        <v>15822</v>
      </c>
      <c r="K5395" s="848">
        <f>IFERROR(VLOOKUP(J5395,REAJUSTE!A:AA,27,FALSE),"")</f>
        <v>1.0229999999999999</v>
      </c>
    </row>
    <row r="5396" spans="1:11" ht="18" x14ac:dyDescent="0.2">
      <c r="A5396" s="862">
        <v>5301053</v>
      </c>
      <c r="B5396" s="863" t="s">
        <v>2910</v>
      </c>
      <c r="C5396" s="862" t="s">
        <v>587</v>
      </c>
      <c r="D5396" s="802">
        <f t="shared" si="84"/>
        <v>3908.53</v>
      </c>
      <c r="G5396" s="872">
        <v>3820.66</v>
      </c>
      <c r="J5396" s="840" t="s">
        <v>15822</v>
      </c>
      <c r="K5396" s="848">
        <f>IFERROR(VLOOKUP(J5396,REAJUSTE!A:AA,27,FALSE),"")</f>
        <v>1.0229999999999999</v>
      </c>
    </row>
    <row r="5397" spans="1:11" ht="18" x14ac:dyDescent="0.2">
      <c r="A5397" s="862">
        <v>5301061</v>
      </c>
      <c r="B5397" s="863" t="s">
        <v>2911</v>
      </c>
      <c r="C5397" s="862" t="s">
        <v>587</v>
      </c>
      <c r="D5397" s="802">
        <f t="shared" si="84"/>
        <v>186.2</v>
      </c>
      <c r="G5397" s="872">
        <v>182.02</v>
      </c>
      <c r="J5397" s="840" t="s">
        <v>15822</v>
      </c>
      <c r="K5397" s="848">
        <f>IFERROR(VLOOKUP(J5397,REAJUSTE!A:AA,27,FALSE),"")</f>
        <v>1.0229999999999999</v>
      </c>
    </row>
    <row r="5398" spans="1:11" ht="18" x14ac:dyDescent="0.2">
      <c r="A5398" s="862">
        <v>5301043</v>
      </c>
      <c r="B5398" s="863" t="s">
        <v>2912</v>
      </c>
      <c r="C5398" s="862" t="s">
        <v>587</v>
      </c>
      <c r="D5398" s="802">
        <f t="shared" si="84"/>
        <v>724.94</v>
      </c>
      <c r="G5398" s="872">
        <v>708.65</v>
      </c>
      <c r="J5398" s="840" t="s">
        <v>15822</v>
      </c>
      <c r="K5398" s="848">
        <f>IFERROR(VLOOKUP(J5398,REAJUSTE!A:AA,27,FALSE),"")</f>
        <v>1.0229999999999999</v>
      </c>
    </row>
    <row r="5399" spans="1:11" ht="18" x14ac:dyDescent="0.2">
      <c r="A5399" s="862">
        <v>5301062</v>
      </c>
      <c r="B5399" s="863" t="s">
        <v>2913</v>
      </c>
      <c r="C5399" s="862" t="s">
        <v>587</v>
      </c>
      <c r="D5399" s="802">
        <f t="shared" si="84"/>
        <v>317.49</v>
      </c>
      <c r="G5399" s="872">
        <v>310.36</v>
      </c>
      <c r="J5399" s="840" t="s">
        <v>15822</v>
      </c>
      <c r="K5399" s="848">
        <f>IFERROR(VLOOKUP(J5399,REAJUSTE!A:AA,27,FALSE),"")</f>
        <v>1.0229999999999999</v>
      </c>
    </row>
    <row r="5400" spans="1:11" ht="18" x14ac:dyDescent="0.2">
      <c r="A5400" s="862">
        <v>5301044</v>
      </c>
      <c r="B5400" s="863" t="s">
        <v>2914</v>
      </c>
      <c r="C5400" s="862" t="s">
        <v>587</v>
      </c>
      <c r="D5400" s="802">
        <f t="shared" si="84"/>
        <v>1076.44</v>
      </c>
      <c r="G5400" s="872">
        <v>1052.24</v>
      </c>
      <c r="J5400" s="840" t="s">
        <v>15822</v>
      </c>
      <c r="K5400" s="848">
        <f>IFERROR(VLOOKUP(J5400,REAJUSTE!A:AA,27,FALSE),"")</f>
        <v>1.0229999999999999</v>
      </c>
    </row>
    <row r="5401" spans="1:11" ht="18" x14ac:dyDescent="0.2">
      <c r="A5401" s="862">
        <v>5301063</v>
      </c>
      <c r="B5401" s="863" t="s">
        <v>2915</v>
      </c>
      <c r="C5401" s="862" t="s">
        <v>587</v>
      </c>
      <c r="D5401" s="802">
        <f t="shared" si="84"/>
        <v>368.43</v>
      </c>
      <c r="G5401" s="872">
        <v>360.15</v>
      </c>
      <c r="J5401" s="840" t="s">
        <v>15822</v>
      </c>
      <c r="K5401" s="848">
        <f>IFERROR(VLOOKUP(J5401,REAJUSTE!A:AA,27,FALSE),"")</f>
        <v>1.0229999999999999</v>
      </c>
    </row>
    <row r="5402" spans="1:11" ht="18" x14ac:dyDescent="0.2">
      <c r="A5402" s="862">
        <v>5301045</v>
      </c>
      <c r="B5402" s="863" t="s">
        <v>2916</v>
      </c>
      <c r="C5402" s="862" t="s">
        <v>587</v>
      </c>
      <c r="D5402" s="802">
        <f t="shared" si="84"/>
        <v>1179.9100000000001</v>
      </c>
      <c r="G5402" s="872">
        <v>1153.3900000000001</v>
      </c>
      <c r="J5402" s="840" t="s">
        <v>15822</v>
      </c>
      <c r="K5402" s="848">
        <f>IFERROR(VLOOKUP(J5402,REAJUSTE!A:AA,27,FALSE),"")</f>
        <v>1.0229999999999999</v>
      </c>
    </row>
    <row r="5403" spans="1:11" ht="18" x14ac:dyDescent="0.2">
      <c r="A5403" s="862">
        <v>5301037</v>
      </c>
      <c r="B5403" s="863" t="s">
        <v>2917</v>
      </c>
      <c r="C5403" s="862" t="s">
        <v>587</v>
      </c>
      <c r="D5403" s="802">
        <f t="shared" si="84"/>
        <v>1223.74</v>
      </c>
      <c r="G5403" s="872">
        <v>1196.23</v>
      </c>
      <c r="J5403" s="840" t="s">
        <v>15822</v>
      </c>
      <c r="K5403" s="848">
        <f>IFERROR(VLOOKUP(J5403,REAJUSTE!A:AA,27,FALSE),"")</f>
        <v>1.0229999999999999</v>
      </c>
    </row>
    <row r="5404" spans="1:11" ht="18" x14ac:dyDescent="0.2">
      <c r="A5404" s="862">
        <v>5301055</v>
      </c>
      <c r="B5404" s="863" t="s">
        <v>2918</v>
      </c>
      <c r="C5404" s="862" t="s">
        <v>587</v>
      </c>
      <c r="D5404" s="802">
        <f t="shared" si="84"/>
        <v>681.91</v>
      </c>
      <c r="G5404" s="872">
        <v>666.58</v>
      </c>
      <c r="J5404" s="840" t="s">
        <v>15822</v>
      </c>
      <c r="K5404" s="848">
        <f>IFERROR(VLOOKUP(J5404,REAJUSTE!A:AA,27,FALSE),"")</f>
        <v>1.0229999999999999</v>
      </c>
    </row>
    <row r="5405" spans="1:11" ht="18" x14ac:dyDescent="0.2">
      <c r="A5405" s="862">
        <v>5301038</v>
      </c>
      <c r="B5405" s="863" t="s">
        <v>2919</v>
      </c>
      <c r="C5405" s="862" t="s">
        <v>587</v>
      </c>
      <c r="D5405" s="802">
        <f t="shared" si="84"/>
        <v>2519.09</v>
      </c>
      <c r="G5405" s="872">
        <v>2462.46</v>
      </c>
      <c r="J5405" s="840" t="s">
        <v>15822</v>
      </c>
      <c r="K5405" s="848">
        <f>IFERROR(VLOOKUP(J5405,REAJUSTE!A:AA,27,FALSE),"")</f>
        <v>1.0229999999999999</v>
      </c>
    </row>
    <row r="5406" spans="1:11" ht="18" x14ac:dyDescent="0.2">
      <c r="A5406" s="862">
        <v>5301056</v>
      </c>
      <c r="B5406" s="863" t="s">
        <v>2920</v>
      </c>
      <c r="C5406" s="862" t="s">
        <v>587</v>
      </c>
      <c r="D5406" s="802">
        <f t="shared" si="84"/>
        <v>1750.77</v>
      </c>
      <c r="G5406" s="872">
        <v>1711.41</v>
      </c>
      <c r="J5406" s="840" t="s">
        <v>15822</v>
      </c>
      <c r="K5406" s="848">
        <f>IFERROR(VLOOKUP(J5406,REAJUSTE!A:AA,27,FALSE),"")</f>
        <v>1.0229999999999999</v>
      </c>
    </row>
    <row r="5407" spans="1:11" ht="18" x14ac:dyDescent="0.2">
      <c r="A5407" s="862">
        <v>5301057</v>
      </c>
      <c r="B5407" s="863" t="s">
        <v>2921</v>
      </c>
      <c r="C5407" s="862" t="s">
        <v>587</v>
      </c>
      <c r="D5407" s="802">
        <f t="shared" si="84"/>
        <v>1947.07</v>
      </c>
      <c r="G5407" s="872">
        <v>1903.3</v>
      </c>
      <c r="J5407" s="840" t="s">
        <v>15822</v>
      </c>
      <c r="K5407" s="848">
        <f>IFERROR(VLOOKUP(J5407,REAJUSTE!A:AA,27,FALSE),"")</f>
        <v>1.0229999999999999</v>
      </c>
    </row>
    <row r="5408" spans="1:11" ht="18" x14ac:dyDescent="0.2">
      <c r="A5408" s="862">
        <v>5301039</v>
      </c>
      <c r="B5408" s="863" t="s">
        <v>2922</v>
      </c>
      <c r="C5408" s="862" t="s">
        <v>587</v>
      </c>
      <c r="D5408" s="802">
        <f t="shared" si="84"/>
        <v>2769.23</v>
      </c>
      <c r="G5408" s="872">
        <v>2706.97</v>
      </c>
      <c r="J5408" s="840" t="s">
        <v>15822</v>
      </c>
      <c r="K5408" s="848">
        <f>IFERROR(VLOOKUP(J5408,REAJUSTE!A:AA,27,FALSE),"")</f>
        <v>1.0229999999999999</v>
      </c>
    </row>
    <row r="5409" spans="1:11" ht="18" x14ac:dyDescent="0.2">
      <c r="A5409" s="862">
        <v>5301069</v>
      </c>
      <c r="B5409" s="863" t="s">
        <v>2923</v>
      </c>
      <c r="C5409" s="862" t="s">
        <v>587</v>
      </c>
      <c r="D5409" s="802">
        <f t="shared" si="84"/>
        <v>2546.66</v>
      </c>
      <c r="G5409" s="872">
        <v>2489.41</v>
      </c>
      <c r="J5409" s="840" t="s">
        <v>15822</v>
      </c>
      <c r="K5409" s="848">
        <f>IFERROR(VLOOKUP(J5409,REAJUSTE!A:AA,27,FALSE),"")</f>
        <v>1.0229999999999999</v>
      </c>
    </row>
    <row r="5410" spans="1:11" ht="18" x14ac:dyDescent="0.2">
      <c r="A5410" s="862">
        <v>5301051</v>
      </c>
      <c r="B5410" s="863" t="s">
        <v>2924</v>
      </c>
      <c r="C5410" s="862" t="s">
        <v>587</v>
      </c>
      <c r="D5410" s="802">
        <f t="shared" si="84"/>
        <v>3016.64</v>
      </c>
      <c r="G5410" s="872">
        <v>2948.82</v>
      </c>
      <c r="J5410" s="840" t="s">
        <v>15822</v>
      </c>
      <c r="K5410" s="848">
        <f>IFERROR(VLOOKUP(J5410,REAJUSTE!A:AA,27,FALSE),"")</f>
        <v>1.0229999999999999</v>
      </c>
    </row>
    <row r="5411" spans="1:11" ht="18" x14ac:dyDescent="0.2">
      <c r="A5411" s="862">
        <v>5301067</v>
      </c>
      <c r="B5411" s="863" t="s">
        <v>2925</v>
      </c>
      <c r="C5411" s="862" t="s">
        <v>587</v>
      </c>
      <c r="D5411" s="802">
        <f t="shared" si="84"/>
        <v>1148.69</v>
      </c>
      <c r="G5411" s="872">
        <v>1122.8699999999999</v>
      </c>
      <c r="J5411" s="840" t="s">
        <v>15822</v>
      </c>
      <c r="K5411" s="848">
        <f>IFERROR(VLOOKUP(J5411,REAJUSTE!A:AA,27,FALSE),"")</f>
        <v>1.0229999999999999</v>
      </c>
    </row>
    <row r="5412" spans="1:11" ht="18" x14ac:dyDescent="0.2">
      <c r="A5412" s="862">
        <v>5301049</v>
      </c>
      <c r="B5412" s="863" t="s">
        <v>2926</v>
      </c>
      <c r="C5412" s="862" t="s">
        <v>587</v>
      </c>
      <c r="D5412" s="802">
        <f t="shared" si="84"/>
        <v>1617.8</v>
      </c>
      <c r="G5412" s="872">
        <v>1581.43</v>
      </c>
      <c r="J5412" s="840" t="s">
        <v>15822</v>
      </c>
      <c r="K5412" s="848">
        <f>IFERROR(VLOOKUP(J5412,REAJUSTE!A:AA,27,FALSE),"")</f>
        <v>1.0229999999999999</v>
      </c>
    </row>
    <row r="5413" spans="1:11" ht="18" x14ac:dyDescent="0.2">
      <c r="A5413" s="862">
        <v>5301068</v>
      </c>
      <c r="B5413" s="863" t="s">
        <v>2927</v>
      </c>
      <c r="C5413" s="862" t="s">
        <v>587</v>
      </c>
      <c r="D5413" s="802">
        <f t="shared" si="84"/>
        <v>1452.71</v>
      </c>
      <c r="G5413" s="872">
        <v>1420.05</v>
      </c>
      <c r="J5413" s="840" t="s">
        <v>15822</v>
      </c>
      <c r="K5413" s="848">
        <f>IFERROR(VLOOKUP(J5413,REAJUSTE!A:AA,27,FALSE),"")</f>
        <v>1.0229999999999999</v>
      </c>
    </row>
    <row r="5414" spans="1:11" ht="18" x14ac:dyDescent="0.2">
      <c r="A5414" s="862">
        <v>5301050</v>
      </c>
      <c r="B5414" s="863" t="s">
        <v>2928</v>
      </c>
      <c r="C5414" s="862" t="s">
        <v>587</v>
      </c>
      <c r="D5414" s="802">
        <f t="shared" si="84"/>
        <v>1922.01</v>
      </c>
      <c r="G5414" s="872">
        <v>1878.8</v>
      </c>
      <c r="J5414" s="840" t="s">
        <v>15822</v>
      </c>
      <c r="K5414" s="848">
        <f>IFERROR(VLOOKUP(J5414,REAJUSTE!A:AA,27,FALSE),"")</f>
        <v>1.0229999999999999</v>
      </c>
    </row>
    <row r="5415" spans="1:11" ht="18" x14ac:dyDescent="0.2">
      <c r="A5415" s="862">
        <v>5301022</v>
      </c>
      <c r="B5415" s="863" t="s">
        <v>9755</v>
      </c>
      <c r="C5415" s="862" t="s">
        <v>587</v>
      </c>
      <c r="D5415" s="802">
        <f t="shared" si="84"/>
        <v>999.23</v>
      </c>
      <c r="G5415" s="872">
        <v>976.77</v>
      </c>
      <c r="J5415" s="840" t="s">
        <v>15822</v>
      </c>
      <c r="K5415" s="848">
        <f>IFERROR(VLOOKUP(J5415,REAJUSTE!A:AA,27,FALSE),"")</f>
        <v>1.0229999999999999</v>
      </c>
    </row>
    <row r="5416" spans="1:11" ht="18" x14ac:dyDescent="0.2">
      <c r="A5416" s="862">
        <v>5301021</v>
      </c>
      <c r="B5416" s="863" t="s">
        <v>9756</v>
      </c>
      <c r="C5416" s="862" t="s">
        <v>587</v>
      </c>
      <c r="D5416" s="802">
        <f t="shared" si="84"/>
        <v>635.12</v>
      </c>
      <c r="G5416" s="872">
        <v>620.85</v>
      </c>
      <c r="J5416" s="840" t="s">
        <v>15822</v>
      </c>
      <c r="K5416" s="848">
        <f>IFERROR(VLOOKUP(J5416,REAJUSTE!A:AA,27,FALSE),"")</f>
        <v>1.0229999999999999</v>
      </c>
    </row>
    <row r="5417" spans="1:11" ht="15" x14ac:dyDescent="0.2">
      <c r="A5417" s="862">
        <v>5301020</v>
      </c>
      <c r="B5417" s="863" t="s">
        <v>2929</v>
      </c>
      <c r="C5417" s="862" t="s">
        <v>4</v>
      </c>
      <c r="D5417" s="802">
        <f t="shared" si="84"/>
        <v>340.77</v>
      </c>
      <c r="G5417" s="872">
        <v>333.11</v>
      </c>
      <c r="J5417" s="840" t="s">
        <v>15822</v>
      </c>
      <c r="K5417" s="848">
        <f>IFERROR(VLOOKUP(J5417,REAJUSTE!A:AA,27,FALSE),"")</f>
        <v>1.0229999999999999</v>
      </c>
    </row>
    <row r="5418" spans="1:11" ht="15" x14ac:dyDescent="0.2">
      <c r="A5418" s="862">
        <v>5301018</v>
      </c>
      <c r="B5418" s="863" t="s">
        <v>9757</v>
      </c>
      <c r="C5418" s="862" t="s">
        <v>4</v>
      </c>
      <c r="D5418" s="802">
        <f t="shared" si="84"/>
        <v>94.07</v>
      </c>
      <c r="G5418" s="872">
        <v>91.96</v>
      </c>
      <c r="J5418" s="840" t="s">
        <v>15822</v>
      </c>
      <c r="K5418" s="848">
        <f>IFERROR(VLOOKUP(J5418,REAJUSTE!A:AA,27,FALSE),"")</f>
        <v>1.0229999999999999</v>
      </c>
    </row>
    <row r="5419" spans="1:11" ht="15" x14ac:dyDescent="0.2">
      <c r="A5419" s="862">
        <v>5301019</v>
      </c>
      <c r="B5419" s="863" t="s">
        <v>2930</v>
      </c>
      <c r="C5419" s="862" t="s">
        <v>4</v>
      </c>
      <c r="D5419" s="802">
        <f t="shared" si="84"/>
        <v>218.09</v>
      </c>
      <c r="G5419" s="872">
        <v>213.19</v>
      </c>
      <c r="J5419" s="840" t="s">
        <v>15822</v>
      </c>
      <c r="K5419" s="848">
        <f>IFERROR(VLOOKUP(J5419,REAJUSTE!A:AA,27,FALSE),"")</f>
        <v>1.0229999999999999</v>
      </c>
    </row>
    <row r="5420" spans="1:11" ht="18" x14ac:dyDescent="0.2">
      <c r="A5420" s="862">
        <v>5301077</v>
      </c>
      <c r="B5420" s="863" t="s">
        <v>2931</v>
      </c>
      <c r="C5420" s="862" t="s">
        <v>587</v>
      </c>
      <c r="D5420" s="802">
        <f t="shared" si="84"/>
        <v>5336.04</v>
      </c>
      <c r="G5420" s="872">
        <v>5216.08</v>
      </c>
      <c r="J5420" s="840" t="s">
        <v>15822</v>
      </c>
      <c r="K5420" s="848">
        <f>IFERROR(VLOOKUP(J5420,REAJUSTE!A:AA,27,FALSE),"")</f>
        <v>1.0229999999999999</v>
      </c>
    </row>
    <row r="5421" spans="1:11" ht="18" x14ac:dyDescent="0.2">
      <c r="A5421" s="862">
        <v>5301078</v>
      </c>
      <c r="B5421" s="863" t="s">
        <v>2932</v>
      </c>
      <c r="C5421" s="862" t="s">
        <v>587</v>
      </c>
      <c r="D5421" s="802">
        <f t="shared" si="84"/>
        <v>6007.54</v>
      </c>
      <c r="G5421" s="872">
        <v>5872.48</v>
      </c>
      <c r="J5421" s="840" t="s">
        <v>15822</v>
      </c>
      <c r="K5421" s="848">
        <f>IFERROR(VLOOKUP(J5421,REAJUSTE!A:AA,27,FALSE),"")</f>
        <v>1.0229999999999999</v>
      </c>
    </row>
    <row r="5422" spans="1:11" ht="18" x14ac:dyDescent="0.2">
      <c r="A5422" s="862">
        <v>5301079</v>
      </c>
      <c r="B5422" s="863" t="s">
        <v>2933</v>
      </c>
      <c r="C5422" s="862" t="s">
        <v>587</v>
      </c>
      <c r="D5422" s="802">
        <f t="shared" si="84"/>
        <v>8537.83</v>
      </c>
      <c r="G5422" s="872">
        <v>8345.8799999999992</v>
      </c>
      <c r="J5422" s="840" t="s">
        <v>15822</v>
      </c>
      <c r="K5422" s="848">
        <f>IFERROR(VLOOKUP(J5422,REAJUSTE!A:AA,27,FALSE),"")</f>
        <v>1.0229999999999999</v>
      </c>
    </row>
    <row r="5423" spans="1:11" ht="18" x14ac:dyDescent="0.2">
      <c r="A5423" s="862">
        <v>5301080</v>
      </c>
      <c r="B5423" s="863" t="s">
        <v>2934</v>
      </c>
      <c r="C5423" s="862" t="s">
        <v>587</v>
      </c>
      <c r="D5423" s="802">
        <f t="shared" si="84"/>
        <v>10207.84</v>
      </c>
      <c r="G5423" s="872">
        <v>9978.34</v>
      </c>
      <c r="J5423" s="840" t="s">
        <v>15822</v>
      </c>
      <c r="K5423" s="848">
        <f>IFERROR(VLOOKUP(J5423,REAJUSTE!A:AA,27,FALSE),"")</f>
        <v>1.0229999999999999</v>
      </c>
    </row>
    <row r="5424" spans="1:11" ht="18" x14ac:dyDescent="0.2">
      <c r="A5424" s="862">
        <v>5301081</v>
      </c>
      <c r="B5424" s="863" t="s">
        <v>2935</v>
      </c>
      <c r="C5424" s="862" t="s">
        <v>587</v>
      </c>
      <c r="D5424" s="802">
        <f t="shared" si="84"/>
        <v>12498.02</v>
      </c>
      <c r="G5424" s="872">
        <v>12217.03</v>
      </c>
      <c r="J5424" s="840" t="s">
        <v>15822</v>
      </c>
      <c r="K5424" s="848">
        <f>IFERROR(VLOOKUP(J5424,REAJUSTE!A:AA,27,FALSE),"")</f>
        <v>1.0229999999999999</v>
      </c>
    </row>
    <row r="5425" spans="1:11" ht="18" x14ac:dyDescent="0.2">
      <c r="A5425" s="862">
        <v>5301023</v>
      </c>
      <c r="B5425" s="863" t="s">
        <v>9758</v>
      </c>
      <c r="C5425" s="862" t="s">
        <v>587</v>
      </c>
      <c r="D5425" s="802">
        <f t="shared" si="84"/>
        <v>4113.45</v>
      </c>
      <c r="G5425" s="872">
        <v>4020.97</v>
      </c>
      <c r="J5425" s="840" t="s">
        <v>15822</v>
      </c>
      <c r="K5425" s="848">
        <f>IFERROR(VLOOKUP(J5425,REAJUSTE!A:AA,27,FALSE),"")</f>
        <v>1.0229999999999999</v>
      </c>
    </row>
    <row r="5426" spans="1:11" ht="18" x14ac:dyDescent="0.2">
      <c r="A5426" s="862">
        <v>5301024</v>
      </c>
      <c r="B5426" s="863" t="s">
        <v>9759</v>
      </c>
      <c r="C5426" s="862" t="s">
        <v>587</v>
      </c>
      <c r="D5426" s="802">
        <f t="shared" si="84"/>
        <v>4784.9399999999996</v>
      </c>
      <c r="G5426" s="872">
        <v>4677.37</v>
      </c>
      <c r="J5426" s="840" t="s">
        <v>15822</v>
      </c>
      <c r="K5426" s="848">
        <f>IFERROR(VLOOKUP(J5426,REAJUSTE!A:AA,27,FALSE),"")</f>
        <v>1.0229999999999999</v>
      </c>
    </row>
    <row r="5427" spans="1:11" ht="18" x14ac:dyDescent="0.2">
      <c r="A5427" s="862">
        <v>5301025</v>
      </c>
      <c r="B5427" s="863" t="s">
        <v>9760</v>
      </c>
      <c r="C5427" s="862" t="s">
        <v>587</v>
      </c>
      <c r="D5427" s="802">
        <f t="shared" si="84"/>
        <v>7315.23</v>
      </c>
      <c r="G5427" s="872">
        <v>7150.77</v>
      </c>
      <c r="J5427" s="840" t="s">
        <v>15822</v>
      </c>
      <c r="K5427" s="848">
        <f>IFERROR(VLOOKUP(J5427,REAJUSTE!A:AA,27,FALSE),"")</f>
        <v>1.0229999999999999</v>
      </c>
    </row>
    <row r="5428" spans="1:11" ht="18" x14ac:dyDescent="0.2">
      <c r="A5428" s="862">
        <v>5301026</v>
      </c>
      <c r="B5428" s="863" t="s">
        <v>9761</v>
      </c>
      <c r="C5428" s="862" t="s">
        <v>587</v>
      </c>
      <c r="D5428" s="802">
        <f t="shared" si="84"/>
        <v>8985.24</v>
      </c>
      <c r="G5428" s="872">
        <v>8783.23</v>
      </c>
      <c r="J5428" s="840" t="s">
        <v>15822</v>
      </c>
      <c r="K5428" s="848">
        <f>IFERROR(VLOOKUP(J5428,REAJUSTE!A:AA,27,FALSE),"")</f>
        <v>1.0229999999999999</v>
      </c>
    </row>
    <row r="5429" spans="1:11" ht="18" x14ac:dyDescent="0.2">
      <c r="A5429" s="862">
        <v>5301027</v>
      </c>
      <c r="B5429" s="863" t="s">
        <v>9762</v>
      </c>
      <c r="C5429" s="862" t="s">
        <v>587</v>
      </c>
      <c r="D5429" s="802">
        <f t="shared" si="84"/>
        <v>11275.42</v>
      </c>
      <c r="G5429" s="872">
        <v>11021.92</v>
      </c>
      <c r="J5429" s="840" t="s">
        <v>15822</v>
      </c>
      <c r="K5429" s="848">
        <f>IFERROR(VLOOKUP(J5429,REAJUSTE!A:AA,27,FALSE),"")</f>
        <v>1.0229999999999999</v>
      </c>
    </row>
    <row r="5430" spans="1:11" ht="18" x14ac:dyDescent="0.2">
      <c r="A5430" s="862">
        <v>5301028</v>
      </c>
      <c r="B5430" s="863" t="s">
        <v>2936</v>
      </c>
      <c r="C5430" s="862" t="s">
        <v>587</v>
      </c>
      <c r="D5430" s="802">
        <f t="shared" si="84"/>
        <v>4053.33</v>
      </c>
      <c r="G5430" s="872">
        <v>3962.2</v>
      </c>
      <c r="J5430" s="840" t="s">
        <v>15822</v>
      </c>
      <c r="K5430" s="848">
        <f>IFERROR(VLOOKUP(J5430,REAJUSTE!A:AA,27,FALSE),"")</f>
        <v>1.0229999999999999</v>
      </c>
    </row>
    <row r="5431" spans="1:11" ht="18" x14ac:dyDescent="0.2">
      <c r="A5431" s="862">
        <v>5301082</v>
      </c>
      <c r="B5431" s="863" t="s">
        <v>2937</v>
      </c>
      <c r="C5431" s="862" t="s">
        <v>587</v>
      </c>
      <c r="D5431" s="802">
        <f t="shared" si="84"/>
        <v>5182.93</v>
      </c>
      <c r="G5431" s="872">
        <v>5066.41</v>
      </c>
      <c r="J5431" s="840" t="s">
        <v>15822</v>
      </c>
      <c r="K5431" s="848">
        <f>IFERROR(VLOOKUP(J5431,REAJUSTE!A:AA,27,FALSE),"")</f>
        <v>1.0229999999999999</v>
      </c>
    </row>
    <row r="5432" spans="1:11" ht="18" x14ac:dyDescent="0.2">
      <c r="A5432" s="862">
        <v>5301029</v>
      </c>
      <c r="B5432" s="863" t="s">
        <v>2938</v>
      </c>
      <c r="C5432" s="862" t="s">
        <v>587</v>
      </c>
      <c r="D5432" s="802">
        <f t="shared" si="84"/>
        <v>4724.83</v>
      </c>
      <c r="G5432" s="872">
        <v>4618.6099999999997</v>
      </c>
      <c r="J5432" s="840" t="s">
        <v>15822</v>
      </c>
      <c r="K5432" s="848">
        <f>IFERROR(VLOOKUP(J5432,REAJUSTE!A:AA,27,FALSE),"")</f>
        <v>1.0229999999999999</v>
      </c>
    </row>
    <row r="5433" spans="1:11" ht="18" x14ac:dyDescent="0.2">
      <c r="A5433" s="862">
        <v>5301083</v>
      </c>
      <c r="B5433" s="863" t="s">
        <v>2939</v>
      </c>
      <c r="C5433" s="862" t="s">
        <v>587</v>
      </c>
      <c r="D5433" s="802">
        <f t="shared" si="84"/>
        <v>5854.43</v>
      </c>
      <c r="G5433" s="872">
        <v>5722.81</v>
      </c>
      <c r="J5433" s="840" t="s">
        <v>15822</v>
      </c>
      <c r="K5433" s="848">
        <f>IFERROR(VLOOKUP(J5433,REAJUSTE!A:AA,27,FALSE),"")</f>
        <v>1.0229999999999999</v>
      </c>
    </row>
    <row r="5434" spans="1:11" ht="18" x14ac:dyDescent="0.2">
      <c r="A5434" s="862">
        <v>5301030</v>
      </c>
      <c r="B5434" s="863" t="s">
        <v>2940</v>
      </c>
      <c r="C5434" s="862" t="s">
        <v>587</v>
      </c>
      <c r="D5434" s="802">
        <f t="shared" si="84"/>
        <v>7255.12</v>
      </c>
      <c r="G5434" s="872">
        <v>7092.01</v>
      </c>
      <c r="J5434" s="840" t="s">
        <v>15822</v>
      </c>
      <c r="K5434" s="848">
        <f>IFERROR(VLOOKUP(J5434,REAJUSTE!A:AA,27,FALSE),"")</f>
        <v>1.0229999999999999</v>
      </c>
    </row>
    <row r="5435" spans="1:11" ht="18" x14ac:dyDescent="0.2">
      <c r="A5435" s="862">
        <v>5301084</v>
      </c>
      <c r="B5435" s="863" t="s">
        <v>2941</v>
      </c>
      <c r="C5435" s="862" t="s">
        <v>587</v>
      </c>
      <c r="D5435" s="802">
        <f t="shared" si="84"/>
        <v>8384.7199999999993</v>
      </c>
      <c r="G5435" s="872">
        <v>8196.2099999999991</v>
      </c>
      <c r="J5435" s="840" t="s">
        <v>15822</v>
      </c>
      <c r="K5435" s="848">
        <f>IFERROR(VLOOKUP(J5435,REAJUSTE!A:AA,27,FALSE),"")</f>
        <v>1.0229999999999999</v>
      </c>
    </row>
    <row r="5436" spans="1:11" ht="18" x14ac:dyDescent="0.2">
      <c r="A5436" s="862">
        <v>5301031</v>
      </c>
      <c r="B5436" s="863" t="s">
        <v>2942</v>
      </c>
      <c r="C5436" s="862" t="s">
        <v>587</v>
      </c>
      <c r="D5436" s="802">
        <f t="shared" si="84"/>
        <v>8925.1200000000008</v>
      </c>
      <c r="G5436" s="872">
        <v>8724.4599999999991</v>
      </c>
      <c r="J5436" s="840" t="s">
        <v>15822</v>
      </c>
      <c r="K5436" s="848">
        <f>IFERROR(VLOOKUP(J5436,REAJUSTE!A:AA,27,FALSE),"")</f>
        <v>1.0229999999999999</v>
      </c>
    </row>
    <row r="5437" spans="1:11" ht="18" x14ac:dyDescent="0.2">
      <c r="A5437" s="862">
        <v>5301085</v>
      </c>
      <c r="B5437" s="863" t="s">
        <v>2943</v>
      </c>
      <c r="C5437" s="862" t="s">
        <v>587</v>
      </c>
      <c r="D5437" s="802">
        <f t="shared" si="84"/>
        <v>10054.719999999999</v>
      </c>
      <c r="G5437" s="872">
        <v>9828.67</v>
      </c>
      <c r="J5437" s="840" t="s">
        <v>15822</v>
      </c>
      <c r="K5437" s="848">
        <f>IFERROR(VLOOKUP(J5437,REAJUSTE!A:AA,27,FALSE),"")</f>
        <v>1.0229999999999999</v>
      </c>
    </row>
    <row r="5438" spans="1:11" ht="18" x14ac:dyDescent="0.2">
      <c r="A5438" s="862">
        <v>5301032</v>
      </c>
      <c r="B5438" s="863" t="s">
        <v>2944</v>
      </c>
      <c r="C5438" s="862" t="s">
        <v>587</v>
      </c>
      <c r="D5438" s="802">
        <f t="shared" si="84"/>
        <v>11215.31</v>
      </c>
      <c r="G5438" s="872">
        <v>10963.16</v>
      </c>
      <c r="J5438" s="840" t="s">
        <v>15822</v>
      </c>
      <c r="K5438" s="848">
        <f>IFERROR(VLOOKUP(J5438,REAJUSTE!A:AA,27,FALSE),"")</f>
        <v>1.0229999999999999</v>
      </c>
    </row>
    <row r="5439" spans="1:11" ht="18" x14ac:dyDescent="0.2">
      <c r="A5439" s="862">
        <v>5301086</v>
      </c>
      <c r="B5439" s="863" t="s">
        <v>2945</v>
      </c>
      <c r="C5439" s="862" t="s">
        <v>587</v>
      </c>
      <c r="D5439" s="802">
        <f t="shared" si="84"/>
        <v>12344.9</v>
      </c>
      <c r="G5439" s="872">
        <v>12067.36</v>
      </c>
      <c r="J5439" s="840" t="s">
        <v>15822</v>
      </c>
      <c r="K5439" s="848">
        <f>IFERROR(VLOOKUP(J5439,REAJUSTE!A:AA,27,FALSE),"")</f>
        <v>1.0229999999999999</v>
      </c>
    </row>
    <row r="5440" spans="1:11" ht="15" x14ac:dyDescent="0.2">
      <c r="A5440" s="862">
        <v>5301033</v>
      </c>
      <c r="B5440" s="863" t="s">
        <v>2946</v>
      </c>
      <c r="C5440" s="862" t="s">
        <v>587</v>
      </c>
      <c r="D5440" s="802">
        <f t="shared" si="84"/>
        <v>77.13</v>
      </c>
      <c r="G5440" s="872">
        <v>75.400000000000006</v>
      </c>
      <c r="J5440" s="840" t="s">
        <v>15822</v>
      </c>
      <c r="K5440" s="848">
        <f>IFERROR(VLOOKUP(J5440,REAJUSTE!A:AA,27,FALSE),"")</f>
        <v>1.0229999999999999</v>
      </c>
    </row>
    <row r="5441" spans="1:11" ht="18" x14ac:dyDescent="0.2">
      <c r="A5441" s="862">
        <v>5301034</v>
      </c>
      <c r="B5441" s="863" t="s">
        <v>9763</v>
      </c>
      <c r="C5441" s="862" t="s">
        <v>587</v>
      </c>
      <c r="D5441" s="802">
        <f t="shared" si="84"/>
        <v>597.12</v>
      </c>
      <c r="G5441" s="872">
        <v>583.70000000000005</v>
      </c>
      <c r="J5441" s="840" t="s">
        <v>15822</v>
      </c>
      <c r="K5441" s="848">
        <f>IFERROR(VLOOKUP(J5441,REAJUSTE!A:AA,27,FALSE),"")</f>
        <v>1.0229999999999999</v>
      </c>
    </row>
    <row r="5442" spans="1:11" ht="18" x14ac:dyDescent="0.2">
      <c r="A5442" s="862">
        <v>5301073</v>
      </c>
      <c r="B5442" s="863" t="s">
        <v>2947</v>
      </c>
      <c r="C5442" s="862" t="s">
        <v>587</v>
      </c>
      <c r="D5442" s="802">
        <f t="shared" si="84"/>
        <v>479.25</v>
      </c>
      <c r="G5442" s="872">
        <v>468.48</v>
      </c>
      <c r="J5442" s="840" t="s">
        <v>15822</v>
      </c>
      <c r="K5442" s="848">
        <f>IFERROR(VLOOKUP(J5442,REAJUSTE!A:AA,27,FALSE),"")</f>
        <v>1.0229999999999999</v>
      </c>
    </row>
    <row r="5443" spans="1:11" ht="18" x14ac:dyDescent="0.2">
      <c r="A5443" s="862">
        <v>5301074</v>
      </c>
      <c r="B5443" s="863" t="s">
        <v>9764</v>
      </c>
      <c r="C5443" s="862" t="s">
        <v>587</v>
      </c>
      <c r="D5443" s="802">
        <f t="shared" si="84"/>
        <v>1705.55</v>
      </c>
      <c r="G5443" s="872">
        <v>1667.21</v>
      </c>
      <c r="J5443" s="840" t="s">
        <v>15822</v>
      </c>
      <c r="K5443" s="848">
        <f>IFERROR(VLOOKUP(J5443,REAJUSTE!A:AA,27,FALSE),"")</f>
        <v>1.0229999999999999</v>
      </c>
    </row>
    <row r="5444" spans="1:11" ht="18" x14ac:dyDescent="0.2">
      <c r="A5444" s="862">
        <v>5301015</v>
      </c>
      <c r="B5444" s="863" t="s">
        <v>2948</v>
      </c>
      <c r="C5444" s="862" t="s">
        <v>587</v>
      </c>
      <c r="D5444" s="802">
        <f t="shared" si="84"/>
        <v>1105.8699999999999</v>
      </c>
      <c r="G5444" s="872">
        <v>1081.01</v>
      </c>
      <c r="J5444" s="840" t="s">
        <v>15822</v>
      </c>
      <c r="K5444" s="848">
        <f>IFERROR(VLOOKUP(J5444,REAJUSTE!A:AA,27,FALSE),"")</f>
        <v>1.0229999999999999</v>
      </c>
    </row>
    <row r="5445" spans="1:11" ht="18" x14ac:dyDescent="0.2">
      <c r="A5445" s="862">
        <v>5300992</v>
      </c>
      <c r="B5445" s="863" t="s">
        <v>15535</v>
      </c>
      <c r="C5445" s="862" t="s">
        <v>2029</v>
      </c>
      <c r="D5445" s="802">
        <f t="shared" si="84"/>
        <v>14.95</v>
      </c>
      <c r="G5445" s="872">
        <v>14.62</v>
      </c>
      <c r="J5445" s="840" t="s">
        <v>15822</v>
      </c>
      <c r="K5445" s="848">
        <f>IFERROR(VLOOKUP(J5445,REAJUSTE!A:AA,27,FALSE),"")</f>
        <v>1.0229999999999999</v>
      </c>
    </row>
    <row r="5446" spans="1:11" ht="18" x14ac:dyDescent="0.2">
      <c r="A5446" s="862">
        <v>5300994</v>
      </c>
      <c r="B5446" s="863" t="s">
        <v>15536</v>
      </c>
      <c r="C5446" s="862" t="s">
        <v>2029</v>
      </c>
      <c r="D5446" s="802">
        <f t="shared" si="84"/>
        <v>14.86</v>
      </c>
      <c r="G5446" s="872">
        <v>14.53</v>
      </c>
      <c r="J5446" s="840" t="s">
        <v>15822</v>
      </c>
      <c r="K5446" s="848">
        <f>IFERROR(VLOOKUP(J5446,REAJUSTE!A:AA,27,FALSE),"")</f>
        <v>1.0229999999999999</v>
      </c>
    </row>
    <row r="5447" spans="1:11" ht="15" x14ac:dyDescent="0.2">
      <c r="A5447" s="862">
        <v>5300993</v>
      </c>
      <c r="B5447" s="863" t="s">
        <v>9765</v>
      </c>
      <c r="C5447" s="862" t="s">
        <v>2029</v>
      </c>
      <c r="D5447" s="802">
        <f t="shared" si="84"/>
        <v>9.89</v>
      </c>
      <c r="G5447" s="872">
        <v>9.67</v>
      </c>
      <c r="J5447" s="840" t="s">
        <v>15822</v>
      </c>
      <c r="K5447" s="848">
        <f>IFERROR(VLOOKUP(J5447,REAJUSTE!A:AA,27,FALSE),"")</f>
        <v>1.0229999999999999</v>
      </c>
    </row>
    <row r="5448" spans="1:11" ht="15" x14ac:dyDescent="0.2">
      <c r="A5448" s="862">
        <v>5301088</v>
      </c>
      <c r="B5448" s="863" t="s">
        <v>9766</v>
      </c>
      <c r="C5448" s="862" t="s">
        <v>587</v>
      </c>
      <c r="D5448" s="802">
        <f t="shared" si="84"/>
        <v>346.54</v>
      </c>
      <c r="G5448" s="872">
        <v>338.75</v>
      </c>
      <c r="J5448" s="840" t="s">
        <v>15822</v>
      </c>
      <c r="K5448" s="848">
        <f>IFERROR(VLOOKUP(J5448,REAJUSTE!A:AA,27,FALSE),"")</f>
        <v>1.0229999999999999</v>
      </c>
    </row>
    <row r="5449" spans="1:11" ht="15" x14ac:dyDescent="0.2">
      <c r="A5449" s="862">
        <v>5301004</v>
      </c>
      <c r="B5449" s="863" t="s">
        <v>9767</v>
      </c>
      <c r="C5449" s="862" t="s">
        <v>587</v>
      </c>
      <c r="D5449" s="802">
        <f t="shared" si="84"/>
        <v>493.06</v>
      </c>
      <c r="G5449" s="872">
        <v>481.98</v>
      </c>
      <c r="J5449" s="840" t="s">
        <v>15822</v>
      </c>
      <c r="K5449" s="848">
        <f>IFERROR(VLOOKUP(J5449,REAJUSTE!A:AA,27,FALSE),"")</f>
        <v>1.0229999999999999</v>
      </c>
    </row>
    <row r="5450" spans="1:11" ht="15" x14ac:dyDescent="0.2">
      <c r="A5450" s="862">
        <v>5301087</v>
      </c>
      <c r="B5450" s="863" t="s">
        <v>9768</v>
      </c>
      <c r="C5450" s="862" t="s">
        <v>587</v>
      </c>
      <c r="D5450" s="802">
        <f t="shared" si="84"/>
        <v>203.77</v>
      </c>
      <c r="G5450" s="872">
        <v>199.19</v>
      </c>
      <c r="J5450" s="840" t="s">
        <v>15822</v>
      </c>
      <c r="K5450" s="848">
        <f>IFERROR(VLOOKUP(J5450,REAJUSTE!A:AA,27,FALSE),"")</f>
        <v>1.0229999999999999</v>
      </c>
    </row>
    <row r="5451" spans="1:11" ht="15" x14ac:dyDescent="0.2">
      <c r="A5451" s="862">
        <v>5301005</v>
      </c>
      <c r="B5451" s="863" t="s">
        <v>2949</v>
      </c>
      <c r="C5451" s="862" t="s">
        <v>587</v>
      </c>
      <c r="D5451" s="802">
        <f t="shared" ref="D5451:D5514" si="85">TRUNC(G5451*K5451,2)</f>
        <v>425.09</v>
      </c>
      <c r="G5451" s="872">
        <v>415.54</v>
      </c>
      <c r="J5451" s="840" t="s">
        <v>15822</v>
      </c>
      <c r="K5451" s="848">
        <f>IFERROR(VLOOKUP(J5451,REAJUSTE!A:AA,27,FALSE),"")</f>
        <v>1.0229999999999999</v>
      </c>
    </row>
    <row r="5452" spans="1:11" ht="15" x14ac:dyDescent="0.2">
      <c r="A5452" s="862">
        <v>5301006</v>
      </c>
      <c r="B5452" s="863" t="s">
        <v>9769</v>
      </c>
      <c r="C5452" s="862" t="s">
        <v>587</v>
      </c>
      <c r="D5452" s="802">
        <f t="shared" si="85"/>
        <v>523.98</v>
      </c>
      <c r="G5452" s="872">
        <v>512.20000000000005</v>
      </c>
      <c r="J5452" s="840" t="s">
        <v>15822</v>
      </c>
      <c r="K5452" s="848">
        <f>IFERROR(VLOOKUP(J5452,REAJUSTE!A:AA,27,FALSE),"")</f>
        <v>1.0229999999999999</v>
      </c>
    </row>
    <row r="5453" spans="1:11" ht="15" x14ac:dyDescent="0.2">
      <c r="A5453" s="862">
        <v>5301008</v>
      </c>
      <c r="B5453" s="863" t="s">
        <v>9770</v>
      </c>
      <c r="C5453" s="862" t="s">
        <v>587</v>
      </c>
      <c r="D5453" s="802">
        <f t="shared" si="85"/>
        <v>946.22</v>
      </c>
      <c r="G5453" s="872">
        <v>924.95</v>
      </c>
      <c r="J5453" s="840" t="s">
        <v>15822</v>
      </c>
      <c r="K5453" s="848">
        <f>IFERROR(VLOOKUP(J5453,REAJUSTE!A:AA,27,FALSE),"")</f>
        <v>1.0229999999999999</v>
      </c>
    </row>
    <row r="5454" spans="1:11" ht="15" x14ac:dyDescent="0.2">
      <c r="A5454" s="862">
        <v>5301007</v>
      </c>
      <c r="B5454" s="863" t="s">
        <v>9771</v>
      </c>
      <c r="C5454" s="862" t="s">
        <v>587</v>
      </c>
      <c r="D5454" s="802">
        <f t="shared" si="85"/>
        <v>864.23</v>
      </c>
      <c r="G5454" s="872">
        <v>844.8</v>
      </c>
      <c r="J5454" s="840" t="s">
        <v>15822</v>
      </c>
      <c r="K5454" s="848">
        <f>IFERROR(VLOOKUP(J5454,REAJUSTE!A:AA,27,FALSE),"")</f>
        <v>1.0229999999999999</v>
      </c>
    </row>
    <row r="5455" spans="1:11" ht="15" x14ac:dyDescent="0.2">
      <c r="A5455" s="862">
        <v>5301009</v>
      </c>
      <c r="B5455" s="863" t="s">
        <v>2950</v>
      </c>
      <c r="C5455" s="862" t="s">
        <v>587</v>
      </c>
      <c r="D5455" s="802">
        <f t="shared" si="85"/>
        <v>266.04000000000002</v>
      </c>
      <c r="G5455" s="872">
        <v>260.06</v>
      </c>
      <c r="J5455" s="840" t="s">
        <v>15822</v>
      </c>
      <c r="K5455" s="848">
        <f>IFERROR(VLOOKUP(J5455,REAJUSTE!A:AA,27,FALSE),"")</f>
        <v>1.0229999999999999</v>
      </c>
    </row>
    <row r="5456" spans="1:11" ht="15" x14ac:dyDescent="0.2">
      <c r="A5456" s="862">
        <v>5301010</v>
      </c>
      <c r="B5456" s="863" t="s">
        <v>9772</v>
      </c>
      <c r="C5456" s="862" t="s">
        <v>587</v>
      </c>
      <c r="D5456" s="802">
        <f t="shared" si="85"/>
        <v>404.57</v>
      </c>
      <c r="G5456" s="872">
        <v>395.48</v>
      </c>
      <c r="J5456" s="840" t="s">
        <v>15822</v>
      </c>
      <c r="K5456" s="848">
        <f>IFERROR(VLOOKUP(J5456,REAJUSTE!A:AA,27,FALSE),"")</f>
        <v>1.0229999999999999</v>
      </c>
    </row>
    <row r="5457" spans="1:11" ht="15" x14ac:dyDescent="0.2">
      <c r="A5457" s="862">
        <v>5301011</v>
      </c>
      <c r="B5457" s="863" t="s">
        <v>2951</v>
      </c>
      <c r="C5457" s="862" t="s">
        <v>587</v>
      </c>
      <c r="D5457" s="802">
        <f t="shared" si="85"/>
        <v>334.49</v>
      </c>
      <c r="G5457" s="872">
        <v>326.97000000000003</v>
      </c>
      <c r="J5457" s="840" t="s">
        <v>15822</v>
      </c>
      <c r="K5457" s="848">
        <f>IFERROR(VLOOKUP(J5457,REAJUSTE!A:AA,27,FALSE),"")</f>
        <v>1.0229999999999999</v>
      </c>
    </row>
    <row r="5458" spans="1:11" ht="15" x14ac:dyDescent="0.2">
      <c r="A5458" s="862">
        <v>5301012</v>
      </c>
      <c r="B5458" s="863" t="s">
        <v>9773</v>
      </c>
      <c r="C5458" s="862" t="s">
        <v>587</v>
      </c>
      <c r="D5458" s="802">
        <f t="shared" si="85"/>
        <v>235.58</v>
      </c>
      <c r="G5458" s="872">
        <v>230.29</v>
      </c>
      <c r="J5458" s="840" t="s">
        <v>15822</v>
      </c>
      <c r="K5458" s="848">
        <f>IFERROR(VLOOKUP(J5458,REAJUSTE!A:AA,27,FALSE),"")</f>
        <v>1.0229999999999999</v>
      </c>
    </row>
    <row r="5459" spans="1:11" ht="15" x14ac:dyDescent="0.2">
      <c r="A5459" s="862">
        <v>5301013</v>
      </c>
      <c r="B5459" s="863" t="s">
        <v>2952</v>
      </c>
      <c r="C5459" s="862" t="s">
        <v>587</v>
      </c>
      <c r="D5459" s="802">
        <f t="shared" si="85"/>
        <v>202.26</v>
      </c>
      <c r="G5459" s="872">
        <v>197.72</v>
      </c>
      <c r="J5459" s="840" t="s">
        <v>15822</v>
      </c>
      <c r="K5459" s="848">
        <f>IFERROR(VLOOKUP(J5459,REAJUSTE!A:AA,27,FALSE),"")</f>
        <v>1.0229999999999999</v>
      </c>
    </row>
    <row r="5460" spans="1:11" ht="18" x14ac:dyDescent="0.2">
      <c r="A5460" s="862">
        <v>5301016</v>
      </c>
      <c r="B5460" s="863" t="s">
        <v>2953</v>
      </c>
      <c r="C5460" s="862" t="s">
        <v>587</v>
      </c>
      <c r="D5460" s="802">
        <f t="shared" si="85"/>
        <v>1828.67</v>
      </c>
      <c r="G5460" s="872">
        <v>1787.56</v>
      </c>
      <c r="J5460" s="840" t="s">
        <v>15822</v>
      </c>
      <c r="K5460" s="848">
        <f>IFERROR(VLOOKUP(J5460,REAJUSTE!A:AA,27,FALSE),"")</f>
        <v>1.0229999999999999</v>
      </c>
    </row>
    <row r="5461" spans="1:11" ht="15" x14ac:dyDescent="0.2">
      <c r="A5461" s="862">
        <v>5301017</v>
      </c>
      <c r="B5461" s="863" t="s">
        <v>2954</v>
      </c>
      <c r="C5461" s="862" t="s">
        <v>587</v>
      </c>
      <c r="D5461" s="802">
        <f t="shared" si="85"/>
        <v>1338.32</v>
      </c>
      <c r="G5461" s="872">
        <v>1308.24</v>
      </c>
      <c r="J5461" s="840" t="s">
        <v>15822</v>
      </c>
      <c r="K5461" s="848">
        <f>IFERROR(VLOOKUP(J5461,REAJUSTE!A:AA,27,FALSE),"")</f>
        <v>1.0229999999999999</v>
      </c>
    </row>
    <row r="5462" spans="1:11" ht="15" x14ac:dyDescent="0.2">
      <c r="A5462" s="862">
        <v>5301035</v>
      </c>
      <c r="B5462" s="863" t="s">
        <v>2955</v>
      </c>
      <c r="C5462" s="862" t="s">
        <v>587</v>
      </c>
      <c r="D5462" s="802">
        <f t="shared" si="85"/>
        <v>110.43</v>
      </c>
      <c r="G5462" s="872">
        <v>107.95</v>
      </c>
      <c r="J5462" s="840" t="s">
        <v>15822</v>
      </c>
      <c r="K5462" s="848">
        <f>IFERROR(VLOOKUP(J5462,REAJUSTE!A:AA,27,FALSE),"")</f>
        <v>1.0229999999999999</v>
      </c>
    </row>
    <row r="5463" spans="1:11" ht="18" x14ac:dyDescent="0.2">
      <c r="A5463" s="862">
        <v>5301036</v>
      </c>
      <c r="B5463" s="863" t="s">
        <v>2956</v>
      </c>
      <c r="C5463" s="862" t="s">
        <v>587</v>
      </c>
      <c r="D5463" s="802">
        <f t="shared" si="85"/>
        <v>1194.26</v>
      </c>
      <c r="G5463" s="872">
        <v>1167.4100000000001</v>
      </c>
      <c r="J5463" s="840" t="s">
        <v>15822</v>
      </c>
      <c r="K5463" s="848">
        <f>IFERROR(VLOOKUP(J5463,REAJUSTE!A:AA,27,FALSE),"")</f>
        <v>1.0229999999999999</v>
      </c>
    </row>
    <row r="5464" spans="1:11" ht="18" x14ac:dyDescent="0.2">
      <c r="A5464" s="862">
        <v>5301075</v>
      </c>
      <c r="B5464" s="863" t="s">
        <v>2957</v>
      </c>
      <c r="C5464" s="862" t="s">
        <v>587</v>
      </c>
      <c r="D5464" s="802">
        <f t="shared" si="85"/>
        <v>550.15</v>
      </c>
      <c r="G5464" s="872">
        <v>537.79</v>
      </c>
      <c r="J5464" s="840" t="s">
        <v>15822</v>
      </c>
      <c r="K5464" s="848">
        <f>IFERROR(VLOOKUP(J5464,REAJUSTE!A:AA,27,FALSE),"")</f>
        <v>1.0229999999999999</v>
      </c>
    </row>
    <row r="5465" spans="1:11" ht="18" x14ac:dyDescent="0.2">
      <c r="A5465" s="862">
        <v>5301076</v>
      </c>
      <c r="B5465" s="863" t="s">
        <v>9774</v>
      </c>
      <c r="C5465" s="862" t="s">
        <v>587</v>
      </c>
      <c r="D5465" s="802">
        <f t="shared" si="85"/>
        <v>1881.66</v>
      </c>
      <c r="G5465" s="872">
        <v>1839.36</v>
      </c>
      <c r="J5465" s="840" t="s">
        <v>15822</v>
      </c>
      <c r="K5465" s="848">
        <f>IFERROR(VLOOKUP(J5465,REAJUSTE!A:AA,27,FALSE),"")</f>
        <v>1.0229999999999999</v>
      </c>
    </row>
    <row r="5466" spans="1:11" ht="18" x14ac:dyDescent="0.2">
      <c r="A5466" s="862">
        <v>5405977</v>
      </c>
      <c r="B5466" s="863" t="s">
        <v>2958</v>
      </c>
      <c r="C5466" s="862" t="s">
        <v>61</v>
      </c>
      <c r="D5466" s="802">
        <f t="shared" si="85"/>
        <v>40.090000000000003</v>
      </c>
      <c r="G5466" s="872">
        <v>39.19</v>
      </c>
      <c r="J5466" s="840" t="s">
        <v>15822</v>
      </c>
      <c r="K5466" s="848">
        <f>IFERROR(VLOOKUP(J5466,REAJUSTE!A:AA,27,FALSE),"")</f>
        <v>1.0229999999999999</v>
      </c>
    </row>
    <row r="5467" spans="1:11" ht="18" x14ac:dyDescent="0.2">
      <c r="A5467" s="862">
        <v>5406044</v>
      </c>
      <c r="B5467" s="863" t="s">
        <v>9775</v>
      </c>
      <c r="C5467" s="862" t="s">
        <v>61</v>
      </c>
      <c r="D5467" s="802">
        <f t="shared" si="85"/>
        <v>227.96</v>
      </c>
      <c r="G5467" s="872">
        <v>222.84</v>
      </c>
      <c r="J5467" s="840" t="s">
        <v>15822</v>
      </c>
      <c r="K5467" s="848">
        <f>IFERROR(VLOOKUP(J5467,REAJUSTE!A:AA,27,FALSE),"")</f>
        <v>1.0229999999999999</v>
      </c>
    </row>
    <row r="5468" spans="1:11" ht="18" x14ac:dyDescent="0.2">
      <c r="A5468" s="862">
        <v>5406045</v>
      </c>
      <c r="B5468" s="863" t="s">
        <v>9776</v>
      </c>
      <c r="C5468" s="862" t="s">
        <v>61</v>
      </c>
      <c r="D5468" s="802">
        <f t="shared" si="85"/>
        <v>242.47</v>
      </c>
      <c r="G5468" s="872">
        <v>237.02</v>
      </c>
      <c r="J5468" s="840" t="s">
        <v>15822</v>
      </c>
      <c r="K5468" s="848">
        <f>IFERROR(VLOOKUP(J5468,REAJUSTE!A:AA,27,FALSE),"")</f>
        <v>1.0229999999999999</v>
      </c>
    </row>
    <row r="5469" spans="1:11" ht="18" x14ac:dyDescent="0.2">
      <c r="A5469" s="862">
        <v>5406046</v>
      </c>
      <c r="B5469" s="863" t="s">
        <v>9777</v>
      </c>
      <c r="C5469" s="862" t="s">
        <v>61</v>
      </c>
      <c r="D5469" s="802">
        <f t="shared" si="85"/>
        <v>271.3</v>
      </c>
      <c r="G5469" s="872">
        <v>265.20999999999998</v>
      </c>
      <c r="J5469" s="840" t="s">
        <v>15822</v>
      </c>
      <c r="K5469" s="848">
        <f>IFERROR(VLOOKUP(J5469,REAJUSTE!A:AA,27,FALSE),"")</f>
        <v>1.0229999999999999</v>
      </c>
    </row>
    <row r="5470" spans="1:11" ht="18" x14ac:dyDescent="0.2">
      <c r="A5470" s="862">
        <v>5406047</v>
      </c>
      <c r="B5470" s="863" t="s">
        <v>9778</v>
      </c>
      <c r="C5470" s="862" t="s">
        <v>61</v>
      </c>
      <c r="D5470" s="802">
        <f t="shared" si="85"/>
        <v>357.98</v>
      </c>
      <c r="G5470" s="872">
        <v>349.94</v>
      </c>
      <c r="J5470" s="840" t="s">
        <v>15822</v>
      </c>
      <c r="K5470" s="848">
        <f>IFERROR(VLOOKUP(J5470,REAJUSTE!A:AA,27,FALSE),"")</f>
        <v>1.0229999999999999</v>
      </c>
    </row>
    <row r="5471" spans="1:11" ht="18" x14ac:dyDescent="0.2">
      <c r="A5471" s="862">
        <v>5405978</v>
      </c>
      <c r="B5471" s="863" t="s">
        <v>9779</v>
      </c>
      <c r="C5471" s="862" t="s">
        <v>61</v>
      </c>
      <c r="D5471" s="802">
        <f t="shared" si="85"/>
        <v>69.09</v>
      </c>
      <c r="G5471" s="872">
        <v>67.540000000000006</v>
      </c>
      <c r="J5471" s="840" t="s">
        <v>15822</v>
      </c>
      <c r="K5471" s="848">
        <f>IFERROR(VLOOKUP(J5471,REAJUSTE!A:AA,27,FALSE),"")</f>
        <v>1.0229999999999999</v>
      </c>
    </row>
    <row r="5472" spans="1:11" ht="18" x14ac:dyDescent="0.2">
      <c r="A5472" s="862">
        <v>5405982</v>
      </c>
      <c r="B5472" s="863" t="s">
        <v>9780</v>
      </c>
      <c r="C5472" s="862" t="s">
        <v>61</v>
      </c>
      <c r="D5472" s="802">
        <f t="shared" si="85"/>
        <v>83.42</v>
      </c>
      <c r="G5472" s="872">
        <v>81.55</v>
      </c>
      <c r="J5472" s="840" t="s">
        <v>15822</v>
      </c>
      <c r="K5472" s="848">
        <f>IFERROR(VLOOKUP(J5472,REAJUSTE!A:AA,27,FALSE),"")</f>
        <v>1.0229999999999999</v>
      </c>
    </row>
    <row r="5473" spans="1:11" ht="18" x14ac:dyDescent="0.2">
      <c r="A5473" s="862">
        <v>5405983</v>
      </c>
      <c r="B5473" s="863" t="s">
        <v>9781</v>
      </c>
      <c r="C5473" s="862" t="s">
        <v>61</v>
      </c>
      <c r="D5473" s="802">
        <f t="shared" si="85"/>
        <v>97.93</v>
      </c>
      <c r="G5473" s="872">
        <v>95.73</v>
      </c>
      <c r="J5473" s="840" t="s">
        <v>15822</v>
      </c>
      <c r="K5473" s="848">
        <f>IFERROR(VLOOKUP(J5473,REAJUSTE!A:AA,27,FALSE),"")</f>
        <v>1.0229999999999999</v>
      </c>
    </row>
    <row r="5474" spans="1:11" ht="18" x14ac:dyDescent="0.2">
      <c r="A5474" s="862">
        <v>5405984</v>
      </c>
      <c r="B5474" s="863" t="s">
        <v>9782</v>
      </c>
      <c r="C5474" s="862" t="s">
        <v>61</v>
      </c>
      <c r="D5474" s="802">
        <f t="shared" si="85"/>
        <v>126.77</v>
      </c>
      <c r="G5474" s="872">
        <v>123.92</v>
      </c>
      <c r="J5474" s="840" t="s">
        <v>15822</v>
      </c>
      <c r="K5474" s="848">
        <f>IFERROR(VLOOKUP(J5474,REAJUSTE!A:AA,27,FALSE),"")</f>
        <v>1.0229999999999999</v>
      </c>
    </row>
    <row r="5475" spans="1:11" ht="18" x14ac:dyDescent="0.2">
      <c r="A5475" s="862">
        <v>5405985</v>
      </c>
      <c r="B5475" s="863" t="s">
        <v>9783</v>
      </c>
      <c r="C5475" s="862" t="s">
        <v>61</v>
      </c>
      <c r="D5475" s="802">
        <f t="shared" si="85"/>
        <v>155.78</v>
      </c>
      <c r="G5475" s="872">
        <v>152.28</v>
      </c>
      <c r="J5475" s="840" t="s">
        <v>15822</v>
      </c>
      <c r="K5475" s="848">
        <f>IFERROR(VLOOKUP(J5475,REAJUSTE!A:AA,27,FALSE),"")</f>
        <v>1.0229999999999999</v>
      </c>
    </row>
    <row r="5476" spans="1:11" ht="18" x14ac:dyDescent="0.2">
      <c r="A5476" s="862">
        <v>5406043</v>
      </c>
      <c r="B5476" s="863" t="s">
        <v>2959</v>
      </c>
      <c r="C5476" s="862" t="s">
        <v>61</v>
      </c>
      <c r="D5476" s="802">
        <f t="shared" si="85"/>
        <v>184.62</v>
      </c>
      <c r="G5476" s="872">
        <v>180.47</v>
      </c>
      <c r="J5476" s="840" t="s">
        <v>15822</v>
      </c>
      <c r="K5476" s="848">
        <f>IFERROR(VLOOKUP(J5476,REAJUSTE!A:AA,27,FALSE),"")</f>
        <v>1.0229999999999999</v>
      </c>
    </row>
    <row r="5477" spans="1:11" ht="18" x14ac:dyDescent="0.2">
      <c r="A5477" s="862">
        <v>5405975</v>
      </c>
      <c r="B5477" s="863" t="s">
        <v>9784</v>
      </c>
      <c r="C5477" s="862" t="s">
        <v>2029</v>
      </c>
      <c r="D5477" s="802">
        <f t="shared" si="85"/>
        <v>34.83</v>
      </c>
      <c r="G5477" s="872">
        <v>34.049999999999997</v>
      </c>
      <c r="J5477" s="840" t="s">
        <v>15822</v>
      </c>
      <c r="K5477" s="848">
        <f>IFERROR(VLOOKUP(J5477,REAJUSTE!A:AA,27,FALSE),"")</f>
        <v>1.0229999999999999</v>
      </c>
    </row>
    <row r="5478" spans="1:11" ht="18" x14ac:dyDescent="0.2">
      <c r="A5478" s="862">
        <v>5405970</v>
      </c>
      <c r="B5478" s="863" t="s">
        <v>9785</v>
      </c>
      <c r="C5478" s="862" t="s">
        <v>61</v>
      </c>
      <c r="D5478" s="802">
        <f t="shared" si="85"/>
        <v>1487.85</v>
      </c>
      <c r="G5478" s="872">
        <v>1454.4</v>
      </c>
      <c r="J5478" s="840" t="s">
        <v>15822</v>
      </c>
      <c r="K5478" s="848">
        <f>IFERROR(VLOOKUP(J5478,REAJUSTE!A:AA,27,FALSE),"")</f>
        <v>1.0229999999999999</v>
      </c>
    </row>
    <row r="5479" spans="1:11" ht="18" x14ac:dyDescent="0.2">
      <c r="A5479" s="862">
        <v>5405972</v>
      </c>
      <c r="B5479" s="863" t="s">
        <v>9786</v>
      </c>
      <c r="C5479" s="862" t="s">
        <v>61</v>
      </c>
      <c r="D5479" s="802">
        <f t="shared" si="85"/>
        <v>1338.44</v>
      </c>
      <c r="G5479" s="872">
        <v>1308.3499999999999</v>
      </c>
      <c r="J5479" s="840" t="s">
        <v>15822</v>
      </c>
      <c r="K5479" s="848">
        <f>IFERROR(VLOOKUP(J5479,REAJUSTE!A:AA,27,FALSE),"")</f>
        <v>1.0229999999999999</v>
      </c>
    </row>
    <row r="5480" spans="1:11" ht="18" x14ac:dyDescent="0.2">
      <c r="A5480" s="862">
        <v>5405971</v>
      </c>
      <c r="B5480" s="863" t="s">
        <v>9787</v>
      </c>
      <c r="C5480" s="862" t="s">
        <v>61</v>
      </c>
      <c r="D5480" s="802">
        <f t="shared" si="85"/>
        <v>1683.19</v>
      </c>
      <c r="G5480" s="872">
        <v>1645.35</v>
      </c>
      <c r="J5480" s="840" t="s">
        <v>15822</v>
      </c>
      <c r="K5480" s="848">
        <f>IFERROR(VLOOKUP(J5480,REAJUSTE!A:AA,27,FALSE),"")</f>
        <v>1.0229999999999999</v>
      </c>
    </row>
    <row r="5481" spans="1:11" ht="18" x14ac:dyDescent="0.2">
      <c r="A5481" s="862">
        <v>5405973</v>
      </c>
      <c r="B5481" s="863" t="s">
        <v>9788</v>
      </c>
      <c r="C5481" s="862" t="s">
        <v>61</v>
      </c>
      <c r="D5481" s="802">
        <f t="shared" si="85"/>
        <v>1533.78</v>
      </c>
      <c r="G5481" s="872">
        <v>1499.3</v>
      </c>
      <c r="J5481" s="840" t="s">
        <v>15822</v>
      </c>
      <c r="K5481" s="848">
        <f>IFERROR(VLOOKUP(J5481,REAJUSTE!A:AA,27,FALSE),"")</f>
        <v>1.0229999999999999</v>
      </c>
    </row>
    <row r="5482" spans="1:11" ht="18" x14ac:dyDescent="0.2">
      <c r="A5482" s="862">
        <v>5405986</v>
      </c>
      <c r="B5482" s="863" t="s">
        <v>9789</v>
      </c>
      <c r="C5482" s="862" t="s">
        <v>2029</v>
      </c>
      <c r="D5482" s="802">
        <f t="shared" si="85"/>
        <v>9.4499999999999993</v>
      </c>
      <c r="G5482" s="872">
        <v>9.24</v>
      </c>
      <c r="J5482" s="840" t="s">
        <v>15822</v>
      </c>
      <c r="K5482" s="848">
        <f>IFERROR(VLOOKUP(J5482,REAJUSTE!A:AA,27,FALSE),"")</f>
        <v>1.0229999999999999</v>
      </c>
    </row>
    <row r="5483" spans="1:11" ht="15" x14ac:dyDescent="0.2">
      <c r="A5483" s="862">
        <v>5405976</v>
      </c>
      <c r="B5483" s="863" t="s">
        <v>2960</v>
      </c>
      <c r="C5483" s="862" t="s">
        <v>2029</v>
      </c>
      <c r="D5483" s="802">
        <f t="shared" si="85"/>
        <v>131.86000000000001</v>
      </c>
      <c r="G5483" s="872">
        <v>128.9</v>
      </c>
      <c r="J5483" s="840" t="s">
        <v>15822</v>
      </c>
      <c r="K5483" s="848">
        <f>IFERROR(VLOOKUP(J5483,REAJUSTE!A:AA,27,FALSE),"")</f>
        <v>1.0229999999999999</v>
      </c>
    </row>
    <row r="5484" spans="1:11" ht="18" x14ac:dyDescent="0.2">
      <c r="A5484" s="862">
        <v>5406023</v>
      </c>
      <c r="B5484" s="863" t="s">
        <v>9790</v>
      </c>
      <c r="C5484" s="862" t="s">
        <v>2029</v>
      </c>
      <c r="D5484" s="802">
        <f t="shared" si="85"/>
        <v>359.75</v>
      </c>
      <c r="G5484" s="872">
        <v>351.67</v>
      </c>
      <c r="J5484" s="840" t="s">
        <v>15822</v>
      </c>
      <c r="K5484" s="848">
        <f>IFERROR(VLOOKUP(J5484,REAJUSTE!A:AA,27,FALSE),"")</f>
        <v>1.0229999999999999</v>
      </c>
    </row>
    <row r="5485" spans="1:11" ht="18" x14ac:dyDescent="0.2">
      <c r="A5485" s="862">
        <v>5406033</v>
      </c>
      <c r="B5485" s="863" t="s">
        <v>2961</v>
      </c>
      <c r="C5485" s="862" t="s">
        <v>2029</v>
      </c>
      <c r="D5485" s="802">
        <f t="shared" si="85"/>
        <v>338.83</v>
      </c>
      <c r="G5485" s="872">
        <v>331.22</v>
      </c>
      <c r="J5485" s="840" t="s">
        <v>15822</v>
      </c>
      <c r="K5485" s="848">
        <f>IFERROR(VLOOKUP(J5485,REAJUSTE!A:AA,27,FALSE),"")</f>
        <v>1.0229999999999999</v>
      </c>
    </row>
    <row r="5486" spans="1:11" ht="18" x14ac:dyDescent="0.2">
      <c r="A5486" s="862">
        <v>5406024</v>
      </c>
      <c r="B5486" s="863" t="s">
        <v>2962</v>
      </c>
      <c r="C5486" s="862" t="s">
        <v>2029</v>
      </c>
      <c r="D5486" s="802">
        <f t="shared" si="85"/>
        <v>387.1</v>
      </c>
      <c r="G5486" s="872">
        <v>378.4</v>
      </c>
      <c r="J5486" s="840" t="s">
        <v>15822</v>
      </c>
      <c r="K5486" s="848">
        <f>IFERROR(VLOOKUP(J5486,REAJUSTE!A:AA,27,FALSE),"")</f>
        <v>1.0229999999999999</v>
      </c>
    </row>
    <row r="5487" spans="1:11" ht="18" x14ac:dyDescent="0.2">
      <c r="A5487" s="862">
        <v>5406034</v>
      </c>
      <c r="B5487" s="863" t="s">
        <v>9791</v>
      </c>
      <c r="C5487" s="862" t="s">
        <v>2029</v>
      </c>
      <c r="D5487" s="802">
        <f t="shared" si="85"/>
        <v>366.19</v>
      </c>
      <c r="G5487" s="872">
        <v>357.96</v>
      </c>
      <c r="J5487" s="840" t="s">
        <v>15822</v>
      </c>
      <c r="K5487" s="848">
        <f>IFERROR(VLOOKUP(J5487,REAJUSTE!A:AA,27,FALSE),"")</f>
        <v>1.0229999999999999</v>
      </c>
    </row>
    <row r="5488" spans="1:11" ht="18" x14ac:dyDescent="0.2">
      <c r="A5488" s="862">
        <v>5406031</v>
      </c>
      <c r="B5488" s="863" t="s">
        <v>2963</v>
      </c>
      <c r="C5488" s="862" t="s">
        <v>2029</v>
      </c>
      <c r="D5488" s="802">
        <f t="shared" si="85"/>
        <v>343.72</v>
      </c>
      <c r="G5488" s="872">
        <v>336</v>
      </c>
      <c r="J5488" s="840" t="s">
        <v>15822</v>
      </c>
      <c r="K5488" s="848">
        <f>IFERROR(VLOOKUP(J5488,REAJUSTE!A:AA,27,FALSE),"")</f>
        <v>1.0229999999999999</v>
      </c>
    </row>
    <row r="5489" spans="1:11" ht="18" x14ac:dyDescent="0.2">
      <c r="A5489" s="862">
        <v>5406041</v>
      </c>
      <c r="B5489" s="863" t="s">
        <v>2964</v>
      </c>
      <c r="C5489" s="862" t="s">
        <v>2029</v>
      </c>
      <c r="D5489" s="802">
        <f t="shared" si="85"/>
        <v>322.8</v>
      </c>
      <c r="G5489" s="872">
        <v>315.55</v>
      </c>
      <c r="J5489" s="840" t="s">
        <v>15822</v>
      </c>
      <c r="K5489" s="848">
        <f>IFERROR(VLOOKUP(J5489,REAJUSTE!A:AA,27,FALSE),"")</f>
        <v>1.0229999999999999</v>
      </c>
    </row>
    <row r="5490" spans="1:11" ht="18" x14ac:dyDescent="0.2">
      <c r="A5490" s="862">
        <v>5406032</v>
      </c>
      <c r="B5490" s="863" t="s">
        <v>2965</v>
      </c>
      <c r="C5490" s="862" t="s">
        <v>2029</v>
      </c>
      <c r="D5490" s="802">
        <f t="shared" si="85"/>
        <v>371.07</v>
      </c>
      <c r="G5490" s="872">
        <v>362.73</v>
      </c>
      <c r="J5490" s="840" t="s">
        <v>15822</v>
      </c>
      <c r="K5490" s="848">
        <f>IFERROR(VLOOKUP(J5490,REAJUSTE!A:AA,27,FALSE),"")</f>
        <v>1.0229999999999999</v>
      </c>
    </row>
    <row r="5491" spans="1:11" ht="18" x14ac:dyDescent="0.2">
      <c r="A5491" s="862">
        <v>5406042</v>
      </c>
      <c r="B5491" s="863" t="s">
        <v>2966</v>
      </c>
      <c r="C5491" s="862" t="s">
        <v>2029</v>
      </c>
      <c r="D5491" s="802">
        <f t="shared" si="85"/>
        <v>350.15</v>
      </c>
      <c r="G5491" s="872">
        <v>342.28</v>
      </c>
      <c r="J5491" s="840" t="s">
        <v>15822</v>
      </c>
      <c r="K5491" s="848">
        <f>IFERROR(VLOOKUP(J5491,REAJUSTE!A:AA,27,FALSE),"")</f>
        <v>1.0229999999999999</v>
      </c>
    </row>
    <row r="5492" spans="1:11" ht="18" x14ac:dyDescent="0.2">
      <c r="A5492" s="862">
        <v>5406025</v>
      </c>
      <c r="B5492" s="863" t="s">
        <v>2967</v>
      </c>
      <c r="C5492" s="862" t="s">
        <v>2029</v>
      </c>
      <c r="D5492" s="802">
        <f t="shared" si="85"/>
        <v>348</v>
      </c>
      <c r="G5492" s="872">
        <v>340.18</v>
      </c>
      <c r="J5492" s="840" t="s">
        <v>15822</v>
      </c>
      <c r="K5492" s="848">
        <f>IFERROR(VLOOKUP(J5492,REAJUSTE!A:AA,27,FALSE),"")</f>
        <v>1.0229999999999999</v>
      </c>
    </row>
    <row r="5493" spans="1:11" ht="18" x14ac:dyDescent="0.2">
      <c r="A5493" s="862">
        <v>5406035</v>
      </c>
      <c r="B5493" s="863" t="s">
        <v>2968</v>
      </c>
      <c r="C5493" s="862" t="s">
        <v>2029</v>
      </c>
      <c r="D5493" s="802">
        <f t="shared" si="85"/>
        <v>327.08</v>
      </c>
      <c r="G5493" s="872">
        <v>319.73</v>
      </c>
      <c r="J5493" s="840" t="s">
        <v>15822</v>
      </c>
      <c r="K5493" s="848">
        <f>IFERROR(VLOOKUP(J5493,REAJUSTE!A:AA,27,FALSE),"")</f>
        <v>1.0229999999999999</v>
      </c>
    </row>
    <row r="5494" spans="1:11" ht="18" x14ac:dyDescent="0.2">
      <c r="A5494" s="862">
        <v>5406026</v>
      </c>
      <c r="B5494" s="863" t="s">
        <v>2969</v>
      </c>
      <c r="C5494" s="862" t="s">
        <v>2029</v>
      </c>
      <c r="D5494" s="802">
        <f t="shared" si="85"/>
        <v>375.34</v>
      </c>
      <c r="G5494" s="872">
        <v>366.91</v>
      </c>
      <c r="J5494" s="840" t="s">
        <v>15822</v>
      </c>
      <c r="K5494" s="848">
        <f>IFERROR(VLOOKUP(J5494,REAJUSTE!A:AA,27,FALSE),"")</f>
        <v>1.0229999999999999</v>
      </c>
    </row>
    <row r="5495" spans="1:11" ht="18" x14ac:dyDescent="0.2">
      <c r="A5495" s="862">
        <v>5406036</v>
      </c>
      <c r="B5495" s="863" t="s">
        <v>2970</v>
      </c>
      <c r="C5495" s="862" t="s">
        <v>2029</v>
      </c>
      <c r="D5495" s="802">
        <f t="shared" si="85"/>
        <v>354.42</v>
      </c>
      <c r="G5495" s="872">
        <v>346.46</v>
      </c>
      <c r="J5495" s="840" t="s">
        <v>15822</v>
      </c>
      <c r="K5495" s="848">
        <f>IFERROR(VLOOKUP(J5495,REAJUSTE!A:AA,27,FALSE),"")</f>
        <v>1.0229999999999999</v>
      </c>
    </row>
    <row r="5496" spans="1:11" ht="18" x14ac:dyDescent="0.2">
      <c r="A5496" s="862">
        <v>5406027</v>
      </c>
      <c r="B5496" s="863" t="s">
        <v>2971</v>
      </c>
      <c r="C5496" s="862" t="s">
        <v>2029</v>
      </c>
      <c r="D5496" s="802">
        <f t="shared" si="85"/>
        <v>345.76</v>
      </c>
      <c r="G5496" s="872">
        <v>337.99</v>
      </c>
      <c r="J5496" s="840" t="s">
        <v>15822</v>
      </c>
      <c r="K5496" s="848">
        <f>IFERROR(VLOOKUP(J5496,REAJUSTE!A:AA,27,FALSE),"")</f>
        <v>1.0229999999999999</v>
      </c>
    </row>
    <row r="5497" spans="1:11" ht="18" x14ac:dyDescent="0.2">
      <c r="A5497" s="862">
        <v>5406037</v>
      </c>
      <c r="B5497" s="863" t="s">
        <v>2972</v>
      </c>
      <c r="C5497" s="862" t="s">
        <v>2029</v>
      </c>
      <c r="D5497" s="802">
        <f t="shared" si="85"/>
        <v>324.83999999999997</v>
      </c>
      <c r="G5497" s="872">
        <v>317.54000000000002</v>
      </c>
      <c r="J5497" s="840" t="s">
        <v>15822</v>
      </c>
      <c r="K5497" s="848">
        <f>IFERROR(VLOOKUP(J5497,REAJUSTE!A:AA,27,FALSE),"")</f>
        <v>1.0229999999999999</v>
      </c>
    </row>
    <row r="5498" spans="1:11" ht="18" x14ac:dyDescent="0.2">
      <c r="A5498" s="862">
        <v>5406028</v>
      </c>
      <c r="B5498" s="863" t="s">
        <v>2973</v>
      </c>
      <c r="C5498" s="862" t="s">
        <v>2029</v>
      </c>
      <c r="D5498" s="802">
        <f t="shared" si="85"/>
        <v>373.1</v>
      </c>
      <c r="G5498" s="872">
        <v>364.72</v>
      </c>
      <c r="J5498" s="840" t="s">
        <v>15822</v>
      </c>
      <c r="K5498" s="848">
        <f>IFERROR(VLOOKUP(J5498,REAJUSTE!A:AA,27,FALSE),"")</f>
        <v>1.0229999999999999</v>
      </c>
    </row>
    <row r="5499" spans="1:11" ht="18" x14ac:dyDescent="0.2">
      <c r="A5499" s="862">
        <v>5406038</v>
      </c>
      <c r="B5499" s="863" t="s">
        <v>2974</v>
      </c>
      <c r="C5499" s="862" t="s">
        <v>2029</v>
      </c>
      <c r="D5499" s="802">
        <f t="shared" si="85"/>
        <v>352.18</v>
      </c>
      <c r="G5499" s="872">
        <v>344.27</v>
      </c>
      <c r="J5499" s="840" t="s">
        <v>15822</v>
      </c>
      <c r="K5499" s="848">
        <f>IFERROR(VLOOKUP(J5499,REAJUSTE!A:AA,27,FALSE),"")</f>
        <v>1.0229999999999999</v>
      </c>
    </row>
    <row r="5500" spans="1:11" ht="18" x14ac:dyDescent="0.2">
      <c r="A5500" s="862">
        <v>5406029</v>
      </c>
      <c r="B5500" s="863" t="s">
        <v>2975</v>
      </c>
      <c r="C5500" s="862" t="s">
        <v>2029</v>
      </c>
      <c r="D5500" s="802">
        <f t="shared" si="85"/>
        <v>344.51</v>
      </c>
      <c r="G5500" s="872">
        <v>336.77</v>
      </c>
      <c r="J5500" s="840" t="s">
        <v>15822</v>
      </c>
      <c r="K5500" s="848">
        <f>IFERROR(VLOOKUP(J5500,REAJUSTE!A:AA,27,FALSE),"")</f>
        <v>1.0229999999999999</v>
      </c>
    </row>
    <row r="5501" spans="1:11" ht="18" x14ac:dyDescent="0.2">
      <c r="A5501" s="862">
        <v>5406039</v>
      </c>
      <c r="B5501" s="863" t="s">
        <v>2976</v>
      </c>
      <c r="C5501" s="862" t="s">
        <v>2029</v>
      </c>
      <c r="D5501" s="802">
        <f t="shared" si="85"/>
        <v>323.60000000000002</v>
      </c>
      <c r="G5501" s="872">
        <v>316.33</v>
      </c>
      <c r="J5501" s="840" t="s">
        <v>15822</v>
      </c>
      <c r="K5501" s="848">
        <f>IFERROR(VLOOKUP(J5501,REAJUSTE!A:AA,27,FALSE),"")</f>
        <v>1.0229999999999999</v>
      </c>
    </row>
    <row r="5502" spans="1:11" ht="18" x14ac:dyDescent="0.2">
      <c r="A5502" s="862">
        <v>5406030</v>
      </c>
      <c r="B5502" s="863" t="s">
        <v>2977</v>
      </c>
      <c r="C5502" s="862" t="s">
        <v>2029</v>
      </c>
      <c r="D5502" s="802">
        <f t="shared" si="85"/>
        <v>371.87</v>
      </c>
      <c r="G5502" s="872">
        <v>363.51</v>
      </c>
      <c r="J5502" s="840" t="s">
        <v>15822</v>
      </c>
      <c r="K5502" s="848">
        <f>IFERROR(VLOOKUP(J5502,REAJUSTE!A:AA,27,FALSE),"")</f>
        <v>1.0229999999999999</v>
      </c>
    </row>
    <row r="5503" spans="1:11" ht="18" x14ac:dyDescent="0.2">
      <c r="A5503" s="862">
        <v>5406040</v>
      </c>
      <c r="B5503" s="863" t="s">
        <v>2978</v>
      </c>
      <c r="C5503" s="862" t="s">
        <v>2029</v>
      </c>
      <c r="D5503" s="802">
        <f t="shared" si="85"/>
        <v>350.95</v>
      </c>
      <c r="G5503" s="872">
        <v>343.06</v>
      </c>
      <c r="J5503" s="840" t="s">
        <v>15822</v>
      </c>
      <c r="K5503" s="848">
        <f>IFERROR(VLOOKUP(J5503,REAJUSTE!A:AA,27,FALSE),"")</f>
        <v>1.0229999999999999</v>
      </c>
    </row>
    <row r="5504" spans="1:11" ht="15" x14ac:dyDescent="0.2">
      <c r="A5504" s="862">
        <v>5405987</v>
      </c>
      <c r="B5504" s="863" t="s">
        <v>2979</v>
      </c>
      <c r="C5504" s="862" t="s">
        <v>587</v>
      </c>
      <c r="D5504" s="802">
        <f t="shared" si="85"/>
        <v>9.58</v>
      </c>
      <c r="G5504" s="872">
        <v>9.3699999999999992</v>
      </c>
      <c r="J5504" s="840" t="s">
        <v>15822</v>
      </c>
      <c r="K5504" s="848">
        <f>IFERROR(VLOOKUP(J5504,REAJUSTE!A:AA,27,FALSE),"")</f>
        <v>1.0229999999999999</v>
      </c>
    </row>
    <row r="5505" spans="1:11" ht="15" x14ac:dyDescent="0.2">
      <c r="A5505" s="862">
        <v>5405979</v>
      </c>
      <c r="B5505" s="863" t="s">
        <v>2980</v>
      </c>
      <c r="C5505" s="862" t="s">
        <v>2029</v>
      </c>
      <c r="D5505" s="802">
        <f t="shared" si="85"/>
        <v>16.66</v>
      </c>
      <c r="G5505" s="872">
        <v>16.29</v>
      </c>
      <c r="J5505" s="840" t="s">
        <v>15822</v>
      </c>
      <c r="K5505" s="848">
        <f>IFERROR(VLOOKUP(J5505,REAJUSTE!A:AA,27,FALSE),"")</f>
        <v>1.0229999999999999</v>
      </c>
    </row>
    <row r="5506" spans="1:11" ht="15" x14ac:dyDescent="0.2">
      <c r="A5506" s="862">
        <v>5502806</v>
      </c>
      <c r="B5506" s="863" t="s">
        <v>9792</v>
      </c>
      <c r="C5506" s="862" t="s">
        <v>61</v>
      </c>
      <c r="D5506" s="802">
        <f t="shared" si="85"/>
        <v>144.94999999999999</v>
      </c>
      <c r="G5506" s="872">
        <v>141.69999999999999</v>
      </c>
      <c r="J5506" s="840" t="s">
        <v>15822</v>
      </c>
      <c r="K5506" s="848">
        <f>IFERROR(VLOOKUP(J5506,REAJUSTE!A:AA,27,FALSE),"")</f>
        <v>1.0229999999999999</v>
      </c>
    </row>
    <row r="5507" spans="1:11" ht="15" x14ac:dyDescent="0.2">
      <c r="A5507" s="862">
        <v>5502807</v>
      </c>
      <c r="B5507" s="863" t="s">
        <v>9793</v>
      </c>
      <c r="C5507" s="862" t="s">
        <v>61</v>
      </c>
      <c r="D5507" s="802">
        <f t="shared" si="85"/>
        <v>15.52</v>
      </c>
      <c r="G5507" s="872">
        <v>15.18</v>
      </c>
      <c r="J5507" s="840" t="s">
        <v>15822</v>
      </c>
      <c r="K5507" s="848">
        <f>IFERROR(VLOOKUP(J5507,REAJUSTE!A:AA,27,FALSE),"")</f>
        <v>1.0229999999999999</v>
      </c>
    </row>
    <row r="5508" spans="1:11" ht="15" x14ac:dyDescent="0.2">
      <c r="A5508" s="862">
        <v>5503041</v>
      </c>
      <c r="B5508" s="863" t="s">
        <v>9794</v>
      </c>
      <c r="C5508" s="862" t="s">
        <v>61</v>
      </c>
      <c r="D5508" s="802">
        <f t="shared" si="85"/>
        <v>8.92</v>
      </c>
      <c r="G5508" s="872">
        <v>8.7200000000000006</v>
      </c>
      <c r="J5508" s="840" t="s">
        <v>15822</v>
      </c>
      <c r="K5508" s="848">
        <f>IFERROR(VLOOKUP(J5508,REAJUSTE!A:AA,27,FALSE),"")</f>
        <v>1.0229999999999999</v>
      </c>
    </row>
    <row r="5509" spans="1:11" ht="15" x14ac:dyDescent="0.2">
      <c r="A5509" s="862">
        <v>5502978</v>
      </c>
      <c r="B5509" s="863" t="s">
        <v>2981</v>
      </c>
      <c r="C5509" s="862" t="s">
        <v>61</v>
      </c>
      <c r="D5509" s="802">
        <f t="shared" si="85"/>
        <v>5.19</v>
      </c>
      <c r="G5509" s="872">
        <v>5.08</v>
      </c>
      <c r="J5509" s="840" t="s">
        <v>15822</v>
      </c>
      <c r="K5509" s="848">
        <f>IFERROR(VLOOKUP(J5509,REAJUSTE!A:AA,27,FALSE),"")</f>
        <v>1.0229999999999999</v>
      </c>
    </row>
    <row r="5510" spans="1:11" ht="15" x14ac:dyDescent="0.2">
      <c r="A5510" s="862">
        <v>5502822</v>
      </c>
      <c r="B5510" s="863" t="s">
        <v>9795</v>
      </c>
      <c r="C5510" s="862" t="s">
        <v>61</v>
      </c>
      <c r="D5510" s="802">
        <f t="shared" si="85"/>
        <v>40.42</v>
      </c>
      <c r="G5510" s="872">
        <v>39.520000000000003</v>
      </c>
      <c r="J5510" s="840" t="s">
        <v>15822</v>
      </c>
      <c r="K5510" s="848">
        <f>IFERROR(VLOOKUP(J5510,REAJUSTE!A:AA,27,FALSE),"")</f>
        <v>1.0229999999999999</v>
      </c>
    </row>
    <row r="5511" spans="1:11" ht="15" x14ac:dyDescent="0.2">
      <c r="A5511" s="862">
        <v>5502979</v>
      </c>
      <c r="B5511" s="863" t="s">
        <v>2982</v>
      </c>
      <c r="C5511" s="862" t="s">
        <v>61</v>
      </c>
      <c r="D5511" s="802">
        <f t="shared" si="85"/>
        <v>17.190000000000001</v>
      </c>
      <c r="G5511" s="872">
        <v>16.809999999999999</v>
      </c>
      <c r="J5511" s="840" t="s">
        <v>15822</v>
      </c>
      <c r="K5511" s="848">
        <f>IFERROR(VLOOKUP(J5511,REAJUSTE!A:AA,27,FALSE),"")</f>
        <v>1.0229999999999999</v>
      </c>
    </row>
    <row r="5512" spans="1:11" ht="15" x14ac:dyDescent="0.2">
      <c r="A5512" s="862">
        <v>5501700</v>
      </c>
      <c r="B5512" s="863" t="s">
        <v>15537</v>
      </c>
      <c r="C5512" s="862" t="s">
        <v>2029</v>
      </c>
      <c r="D5512" s="802">
        <f t="shared" si="85"/>
        <v>0.55000000000000004</v>
      </c>
      <c r="G5512" s="872">
        <v>0.54</v>
      </c>
      <c r="J5512" s="840" t="s">
        <v>15822</v>
      </c>
      <c r="K5512" s="848">
        <f>IFERROR(VLOOKUP(J5512,REAJUSTE!A:AA,27,FALSE),"")</f>
        <v>1.0229999999999999</v>
      </c>
    </row>
    <row r="5513" spans="1:11" ht="15" x14ac:dyDescent="0.2">
      <c r="A5513" s="862">
        <v>5500991</v>
      </c>
      <c r="B5513" s="863" t="s">
        <v>2095</v>
      </c>
      <c r="C5513" s="862" t="s">
        <v>61</v>
      </c>
      <c r="D5513" s="802">
        <f t="shared" si="85"/>
        <v>159.28</v>
      </c>
      <c r="G5513" s="872">
        <v>155.69999999999999</v>
      </c>
      <c r="J5513" s="840" t="s">
        <v>15822</v>
      </c>
      <c r="K5513" s="848">
        <f>IFERROR(VLOOKUP(J5513,REAJUSTE!A:AA,27,FALSE),"")</f>
        <v>1.0229999999999999</v>
      </c>
    </row>
    <row r="5514" spans="1:11" ht="15" x14ac:dyDescent="0.2">
      <c r="A5514" s="862">
        <v>5515739</v>
      </c>
      <c r="B5514" s="863" t="s">
        <v>9796</v>
      </c>
      <c r="C5514" s="862" t="s">
        <v>61</v>
      </c>
      <c r="D5514" s="802">
        <f t="shared" si="85"/>
        <v>42.74</v>
      </c>
      <c r="G5514" s="872">
        <v>41.78</v>
      </c>
      <c r="J5514" s="840" t="s">
        <v>15822</v>
      </c>
      <c r="K5514" s="848">
        <f>IFERROR(VLOOKUP(J5514,REAJUSTE!A:AA,27,FALSE),"")</f>
        <v>1.0229999999999999</v>
      </c>
    </row>
    <row r="5515" spans="1:11" ht="15" x14ac:dyDescent="0.2">
      <c r="A5515" s="862">
        <v>5505766</v>
      </c>
      <c r="B5515" s="863" t="s">
        <v>2983</v>
      </c>
      <c r="C5515" s="862" t="s">
        <v>61</v>
      </c>
      <c r="D5515" s="802">
        <f t="shared" ref="D5515:D5578" si="86">TRUNC(G5515*K5515,2)</f>
        <v>353.09</v>
      </c>
      <c r="G5515" s="872">
        <v>345.16</v>
      </c>
      <c r="J5515" s="840" t="s">
        <v>15822</v>
      </c>
      <c r="K5515" s="848">
        <f>IFERROR(VLOOKUP(J5515,REAJUSTE!A:AA,27,FALSE),"")</f>
        <v>1.0229999999999999</v>
      </c>
    </row>
    <row r="5516" spans="1:11" ht="15" x14ac:dyDescent="0.2">
      <c r="A5516" s="862">
        <v>5501701</v>
      </c>
      <c r="B5516" s="863" t="s">
        <v>9797</v>
      </c>
      <c r="C5516" s="862" t="s">
        <v>587</v>
      </c>
      <c r="D5516" s="802">
        <f t="shared" si="86"/>
        <v>40.46</v>
      </c>
      <c r="G5516" s="872">
        <v>39.56</v>
      </c>
      <c r="J5516" s="840" t="s">
        <v>15822</v>
      </c>
      <c r="K5516" s="848">
        <f>IFERROR(VLOOKUP(J5516,REAJUSTE!A:AA,27,FALSE),"")</f>
        <v>1.0229999999999999</v>
      </c>
    </row>
    <row r="5517" spans="1:11" ht="15" x14ac:dyDescent="0.2">
      <c r="A5517" s="862">
        <v>5501702</v>
      </c>
      <c r="B5517" s="863" t="s">
        <v>2984</v>
      </c>
      <c r="C5517" s="862" t="s">
        <v>587</v>
      </c>
      <c r="D5517" s="802">
        <f t="shared" si="86"/>
        <v>101.18</v>
      </c>
      <c r="G5517" s="872">
        <v>98.91</v>
      </c>
      <c r="J5517" s="840" t="s">
        <v>15822</v>
      </c>
      <c r="K5517" s="848">
        <f>IFERROR(VLOOKUP(J5517,REAJUSTE!A:AA,27,FALSE),"")</f>
        <v>1.0229999999999999</v>
      </c>
    </row>
    <row r="5518" spans="1:11" ht="18" x14ac:dyDescent="0.2">
      <c r="A5518" s="862">
        <v>5502972</v>
      </c>
      <c r="B5518" s="863" t="s">
        <v>9798</v>
      </c>
      <c r="C5518" s="862" t="s">
        <v>61</v>
      </c>
      <c r="D5518" s="802">
        <f t="shared" si="86"/>
        <v>207.32</v>
      </c>
      <c r="G5518" s="872">
        <v>202.66</v>
      </c>
      <c r="J5518" s="840" t="s">
        <v>15822</v>
      </c>
      <c r="K5518" s="848">
        <f>IFERROR(VLOOKUP(J5518,REAJUSTE!A:AA,27,FALSE),"")</f>
        <v>1.0229999999999999</v>
      </c>
    </row>
    <row r="5519" spans="1:11" ht="18" x14ac:dyDescent="0.2">
      <c r="A5519" s="862">
        <v>5502968</v>
      </c>
      <c r="B5519" s="863" t="s">
        <v>9799</v>
      </c>
      <c r="C5519" s="862" t="s">
        <v>61</v>
      </c>
      <c r="D5519" s="802">
        <f t="shared" si="86"/>
        <v>23.4</v>
      </c>
      <c r="G5519" s="872">
        <v>22.88</v>
      </c>
      <c r="J5519" s="840" t="s">
        <v>15822</v>
      </c>
      <c r="K5519" s="848">
        <f>IFERROR(VLOOKUP(J5519,REAJUSTE!A:AA,27,FALSE),"")</f>
        <v>1.0229999999999999</v>
      </c>
    </row>
    <row r="5520" spans="1:11" ht="18" x14ac:dyDescent="0.2">
      <c r="A5520" s="862">
        <v>5502969</v>
      </c>
      <c r="B5520" s="863" t="s">
        <v>9800</v>
      </c>
      <c r="C5520" s="862" t="s">
        <v>61</v>
      </c>
      <c r="D5520" s="802">
        <f t="shared" si="86"/>
        <v>29.52</v>
      </c>
      <c r="G5520" s="872">
        <v>28.86</v>
      </c>
      <c r="J5520" s="840" t="s">
        <v>15822</v>
      </c>
      <c r="K5520" s="848">
        <f>IFERROR(VLOOKUP(J5520,REAJUSTE!A:AA,27,FALSE),"")</f>
        <v>1.0229999999999999</v>
      </c>
    </row>
    <row r="5521" spans="1:11" ht="18" x14ac:dyDescent="0.2">
      <c r="A5521" s="862">
        <v>5502970</v>
      </c>
      <c r="B5521" s="863" t="s">
        <v>9801</v>
      </c>
      <c r="C5521" s="862" t="s">
        <v>61</v>
      </c>
      <c r="D5521" s="802">
        <f t="shared" si="86"/>
        <v>54.07</v>
      </c>
      <c r="G5521" s="872">
        <v>52.86</v>
      </c>
      <c r="J5521" s="840" t="s">
        <v>15822</v>
      </c>
      <c r="K5521" s="848">
        <f>IFERROR(VLOOKUP(J5521,REAJUSTE!A:AA,27,FALSE),"")</f>
        <v>1.0229999999999999</v>
      </c>
    </row>
    <row r="5522" spans="1:11" ht="18" x14ac:dyDescent="0.2">
      <c r="A5522" s="862">
        <v>5502971</v>
      </c>
      <c r="B5522" s="863" t="s">
        <v>9802</v>
      </c>
      <c r="C5522" s="862" t="s">
        <v>61</v>
      </c>
      <c r="D5522" s="802">
        <f t="shared" si="86"/>
        <v>100.65</v>
      </c>
      <c r="G5522" s="872">
        <v>98.39</v>
      </c>
      <c r="J5522" s="840" t="s">
        <v>15822</v>
      </c>
      <c r="K5522" s="848">
        <f>IFERROR(VLOOKUP(J5522,REAJUSTE!A:AA,27,FALSE),"")</f>
        <v>1.0229999999999999</v>
      </c>
    </row>
    <row r="5523" spans="1:11" ht="15" x14ac:dyDescent="0.2">
      <c r="A5523" s="862">
        <v>5502663</v>
      </c>
      <c r="B5523" s="863" t="s">
        <v>2985</v>
      </c>
      <c r="C5523" s="862" t="s">
        <v>61</v>
      </c>
      <c r="D5523" s="802">
        <f t="shared" si="86"/>
        <v>32.76</v>
      </c>
      <c r="G5523" s="872">
        <v>32.03</v>
      </c>
      <c r="J5523" s="840" t="s">
        <v>15822</v>
      </c>
      <c r="K5523" s="848">
        <f>IFERROR(VLOOKUP(J5523,REAJUSTE!A:AA,27,FALSE),"")</f>
        <v>1.0229999999999999</v>
      </c>
    </row>
    <row r="5524" spans="1:11" ht="15" x14ac:dyDescent="0.2">
      <c r="A5524" s="862">
        <v>5502993</v>
      </c>
      <c r="B5524" s="863" t="s">
        <v>2986</v>
      </c>
      <c r="C5524" s="862" t="s">
        <v>61</v>
      </c>
      <c r="D5524" s="802">
        <f t="shared" si="86"/>
        <v>24.02</v>
      </c>
      <c r="G5524" s="872">
        <v>23.48</v>
      </c>
      <c r="J5524" s="840" t="s">
        <v>15822</v>
      </c>
      <c r="K5524" s="848">
        <f>IFERROR(VLOOKUP(J5524,REAJUSTE!A:AA,27,FALSE),"")</f>
        <v>1.0229999999999999</v>
      </c>
    </row>
    <row r="5525" spans="1:11" ht="18" x14ac:dyDescent="0.2">
      <c r="A5525" s="862">
        <v>5502967</v>
      </c>
      <c r="B5525" s="863" t="s">
        <v>9803</v>
      </c>
      <c r="C5525" s="862" t="s">
        <v>61</v>
      </c>
      <c r="D5525" s="802">
        <f t="shared" si="86"/>
        <v>114.71</v>
      </c>
      <c r="G5525" s="872">
        <v>112.14</v>
      </c>
      <c r="J5525" s="840" t="s">
        <v>15822</v>
      </c>
      <c r="K5525" s="848">
        <f>IFERROR(VLOOKUP(J5525,REAJUSTE!A:AA,27,FALSE),"")</f>
        <v>1.0229999999999999</v>
      </c>
    </row>
    <row r="5526" spans="1:11" ht="18" x14ac:dyDescent="0.2">
      <c r="A5526" s="862">
        <v>5502963</v>
      </c>
      <c r="B5526" s="863" t="s">
        <v>9804</v>
      </c>
      <c r="C5526" s="862" t="s">
        <v>61</v>
      </c>
      <c r="D5526" s="802">
        <f t="shared" si="86"/>
        <v>14.01</v>
      </c>
      <c r="G5526" s="872">
        <v>13.7</v>
      </c>
      <c r="J5526" s="840" t="s">
        <v>15822</v>
      </c>
      <c r="K5526" s="848">
        <f>IFERROR(VLOOKUP(J5526,REAJUSTE!A:AA,27,FALSE),"")</f>
        <v>1.0229999999999999</v>
      </c>
    </row>
    <row r="5527" spans="1:11" ht="18" x14ac:dyDescent="0.2">
      <c r="A5527" s="862">
        <v>5502964</v>
      </c>
      <c r="B5527" s="863" t="s">
        <v>9805</v>
      </c>
      <c r="C5527" s="862" t="s">
        <v>61</v>
      </c>
      <c r="D5527" s="802">
        <f t="shared" si="86"/>
        <v>17.54</v>
      </c>
      <c r="G5527" s="872">
        <v>17.149999999999999</v>
      </c>
      <c r="J5527" s="840" t="s">
        <v>15822</v>
      </c>
      <c r="K5527" s="848">
        <f>IFERROR(VLOOKUP(J5527,REAJUSTE!A:AA,27,FALSE),"")</f>
        <v>1.0229999999999999</v>
      </c>
    </row>
    <row r="5528" spans="1:11" ht="18" x14ac:dyDescent="0.2">
      <c r="A5528" s="862">
        <v>5502965</v>
      </c>
      <c r="B5528" s="863" t="s">
        <v>9806</v>
      </c>
      <c r="C5528" s="862" t="s">
        <v>61</v>
      </c>
      <c r="D5528" s="802">
        <f t="shared" si="86"/>
        <v>31.58</v>
      </c>
      <c r="G5528" s="872">
        <v>30.87</v>
      </c>
      <c r="J5528" s="840" t="s">
        <v>15822</v>
      </c>
      <c r="K5528" s="848">
        <f>IFERROR(VLOOKUP(J5528,REAJUSTE!A:AA,27,FALSE),"")</f>
        <v>1.0229999999999999</v>
      </c>
    </row>
    <row r="5529" spans="1:11" ht="18" x14ac:dyDescent="0.2">
      <c r="A5529" s="862">
        <v>5502966</v>
      </c>
      <c r="B5529" s="863" t="s">
        <v>9807</v>
      </c>
      <c r="C5529" s="862" t="s">
        <v>61</v>
      </c>
      <c r="D5529" s="802">
        <f t="shared" si="86"/>
        <v>57.9</v>
      </c>
      <c r="G5529" s="872">
        <v>56.6</v>
      </c>
      <c r="J5529" s="840" t="s">
        <v>15822</v>
      </c>
      <c r="K5529" s="848">
        <f>IFERROR(VLOOKUP(J5529,REAJUSTE!A:AA,27,FALSE),"")</f>
        <v>1.0229999999999999</v>
      </c>
    </row>
    <row r="5530" spans="1:11" ht="15" x14ac:dyDescent="0.2">
      <c r="A5530" s="862">
        <v>5501706</v>
      </c>
      <c r="B5530" s="863" t="s">
        <v>9808</v>
      </c>
      <c r="C5530" s="862" t="s">
        <v>61</v>
      </c>
      <c r="D5530" s="802">
        <f t="shared" si="86"/>
        <v>6.84</v>
      </c>
      <c r="G5530" s="872">
        <v>6.69</v>
      </c>
      <c r="J5530" s="840" t="s">
        <v>15822</v>
      </c>
      <c r="K5530" s="848">
        <f>IFERROR(VLOOKUP(J5530,REAJUSTE!A:AA,27,FALSE),"")</f>
        <v>1.0229999999999999</v>
      </c>
    </row>
    <row r="5531" spans="1:11" ht="18" x14ac:dyDescent="0.2">
      <c r="A5531" s="862">
        <v>5501880</v>
      </c>
      <c r="B5531" s="863" t="s">
        <v>2987</v>
      </c>
      <c r="C5531" s="862" t="s">
        <v>61</v>
      </c>
      <c r="D5531" s="802">
        <f t="shared" si="86"/>
        <v>12.46</v>
      </c>
      <c r="G5531" s="872">
        <v>12.18</v>
      </c>
      <c r="J5531" s="840" t="s">
        <v>15822</v>
      </c>
      <c r="K5531" s="848">
        <f>IFERROR(VLOOKUP(J5531,REAJUSTE!A:AA,27,FALSE),"")</f>
        <v>1.0229999999999999</v>
      </c>
    </row>
    <row r="5532" spans="1:11" ht="18" x14ac:dyDescent="0.2">
      <c r="A5532" s="862">
        <v>5502114</v>
      </c>
      <c r="B5532" s="863" t="s">
        <v>2988</v>
      </c>
      <c r="C5532" s="862" t="s">
        <v>61</v>
      </c>
      <c r="D5532" s="802">
        <f t="shared" si="86"/>
        <v>8.32</v>
      </c>
      <c r="G5532" s="872">
        <v>8.14</v>
      </c>
      <c r="J5532" s="840" t="s">
        <v>15822</v>
      </c>
      <c r="K5532" s="848">
        <f>IFERROR(VLOOKUP(J5532,REAJUSTE!A:AA,27,FALSE),"")</f>
        <v>1.0229999999999999</v>
      </c>
    </row>
    <row r="5533" spans="1:11" ht="18" x14ac:dyDescent="0.2">
      <c r="A5533" s="862">
        <v>5501906</v>
      </c>
      <c r="B5533" s="863" t="s">
        <v>2989</v>
      </c>
      <c r="C5533" s="862" t="s">
        <v>61</v>
      </c>
      <c r="D5533" s="802">
        <f t="shared" si="86"/>
        <v>11.12</v>
      </c>
      <c r="G5533" s="872">
        <v>10.87</v>
      </c>
      <c r="J5533" s="840" t="s">
        <v>15822</v>
      </c>
      <c r="K5533" s="848">
        <f>IFERROR(VLOOKUP(J5533,REAJUSTE!A:AA,27,FALSE),"")</f>
        <v>1.0229999999999999</v>
      </c>
    </row>
    <row r="5534" spans="1:11" ht="18" x14ac:dyDescent="0.2">
      <c r="A5534" s="862">
        <v>5502140</v>
      </c>
      <c r="B5534" s="863" t="s">
        <v>2990</v>
      </c>
      <c r="C5534" s="862" t="s">
        <v>61</v>
      </c>
      <c r="D5534" s="802">
        <f t="shared" si="86"/>
        <v>6.98</v>
      </c>
      <c r="G5534" s="872">
        <v>6.83</v>
      </c>
      <c r="J5534" s="840" t="s">
        <v>15822</v>
      </c>
      <c r="K5534" s="848">
        <f>IFERROR(VLOOKUP(J5534,REAJUSTE!A:AA,27,FALSE),"")</f>
        <v>1.0229999999999999</v>
      </c>
    </row>
    <row r="5535" spans="1:11" ht="18" x14ac:dyDescent="0.2">
      <c r="A5535" s="862">
        <v>5501932</v>
      </c>
      <c r="B5535" s="863" t="s">
        <v>2991</v>
      </c>
      <c r="C5535" s="862" t="s">
        <v>61</v>
      </c>
      <c r="D5535" s="802">
        <f t="shared" si="86"/>
        <v>11.12</v>
      </c>
      <c r="G5535" s="872">
        <v>10.87</v>
      </c>
      <c r="J5535" s="840" t="s">
        <v>15822</v>
      </c>
      <c r="K5535" s="848">
        <f>IFERROR(VLOOKUP(J5535,REAJUSTE!A:AA,27,FALSE),"")</f>
        <v>1.0229999999999999</v>
      </c>
    </row>
    <row r="5536" spans="1:11" ht="18" x14ac:dyDescent="0.2">
      <c r="A5536" s="862">
        <v>5502166</v>
      </c>
      <c r="B5536" s="863" t="s">
        <v>2992</v>
      </c>
      <c r="C5536" s="862" t="s">
        <v>61</v>
      </c>
      <c r="D5536" s="802">
        <f t="shared" si="86"/>
        <v>7.39</v>
      </c>
      <c r="G5536" s="872">
        <v>7.23</v>
      </c>
      <c r="J5536" s="840" t="s">
        <v>15822</v>
      </c>
      <c r="K5536" s="848">
        <f>IFERROR(VLOOKUP(J5536,REAJUSTE!A:AA,27,FALSE),"")</f>
        <v>1.0229999999999999</v>
      </c>
    </row>
    <row r="5537" spans="1:11" ht="18" x14ac:dyDescent="0.2">
      <c r="A5537" s="862">
        <v>5501881</v>
      </c>
      <c r="B5537" s="863" t="s">
        <v>2993</v>
      </c>
      <c r="C5537" s="862" t="s">
        <v>61</v>
      </c>
      <c r="D5537" s="802">
        <f t="shared" si="86"/>
        <v>12.74</v>
      </c>
      <c r="G5537" s="872">
        <v>12.46</v>
      </c>
      <c r="J5537" s="840" t="s">
        <v>15822</v>
      </c>
      <c r="K5537" s="848">
        <f>IFERROR(VLOOKUP(J5537,REAJUSTE!A:AA,27,FALSE),"")</f>
        <v>1.0229999999999999</v>
      </c>
    </row>
    <row r="5538" spans="1:11" ht="18" x14ac:dyDescent="0.2">
      <c r="A5538" s="862">
        <v>5502115</v>
      </c>
      <c r="B5538" s="863" t="s">
        <v>2994</v>
      </c>
      <c r="C5538" s="862" t="s">
        <v>61</v>
      </c>
      <c r="D5538" s="802">
        <f t="shared" si="86"/>
        <v>9.02</v>
      </c>
      <c r="G5538" s="872">
        <v>8.82</v>
      </c>
      <c r="J5538" s="840" t="s">
        <v>15822</v>
      </c>
      <c r="K5538" s="848">
        <f>IFERROR(VLOOKUP(J5538,REAJUSTE!A:AA,27,FALSE),"")</f>
        <v>1.0229999999999999</v>
      </c>
    </row>
    <row r="5539" spans="1:11" ht="18" x14ac:dyDescent="0.2">
      <c r="A5539" s="862">
        <v>5501907</v>
      </c>
      <c r="B5539" s="863" t="s">
        <v>2995</v>
      </c>
      <c r="C5539" s="862" t="s">
        <v>61</v>
      </c>
      <c r="D5539" s="802">
        <f t="shared" si="86"/>
        <v>11.31</v>
      </c>
      <c r="G5539" s="872">
        <v>11.06</v>
      </c>
      <c r="J5539" s="840" t="s">
        <v>15822</v>
      </c>
      <c r="K5539" s="848">
        <f>IFERROR(VLOOKUP(J5539,REAJUSTE!A:AA,27,FALSE),"")</f>
        <v>1.0229999999999999</v>
      </c>
    </row>
    <row r="5540" spans="1:11" ht="18" x14ac:dyDescent="0.2">
      <c r="A5540" s="862">
        <v>5502141</v>
      </c>
      <c r="B5540" s="863" t="s">
        <v>2996</v>
      </c>
      <c r="C5540" s="862" t="s">
        <v>61</v>
      </c>
      <c r="D5540" s="802">
        <f t="shared" si="86"/>
        <v>7.54</v>
      </c>
      <c r="G5540" s="872">
        <v>7.38</v>
      </c>
      <c r="J5540" s="840" t="s">
        <v>15822</v>
      </c>
      <c r="K5540" s="848">
        <f>IFERROR(VLOOKUP(J5540,REAJUSTE!A:AA,27,FALSE),"")</f>
        <v>1.0229999999999999</v>
      </c>
    </row>
    <row r="5541" spans="1:11" ht="18" x14ac:dyDescent="0.2">
      <c r="A5541" s="862">
        <v>5501933</v>
      </c>
      <c r="B5541" s="863" t="s">
        <v>2997</v>
      </c>
      <c r="C5541" s="862" t="s">
        <v>61</v>
      </c>
      <c r="D5541" s="802">
        <f t="shared" si="86"/>
        <v>11.31</v>
      </c>
      <c r="G5541" s="872">
        <v>11.06</v>
      </c>
      <c r="J5541" s="840" t="s">
        <v>15822</v>
      </c>
      <c r="K5541" s="848">
        <f>IFERROR(VLOOKUP(J5541,REAJUSTE!A:AA,27,FALSE),"")</f>
        <v>1.0229999999999999</v>
      </c>
    </row>
    <row r="5542" spans="1:11" ht="18" x14ac:dyDescent="0.2">
      <c r="A5542" s="862">
        <v>5502167</v>
      </c>
      <c r="B5542" s="863" t="s">
        <v>2998</v>
      </c>
      <c r="C5542" s="862" t="s">
        <v>61</v>
      </c>
      <c r="D5542" s="802">
        <f t="shared" si="86"/>
        <v>7.54</v>
      </c>
      <c r="G5542" s="872">
        <v>7.38</v>
      </c>
      <c r="J5542" s="840" t="s">
        <v>15822</v>
      </c>
      <c r="K5542" s="848">
        <f>IFERROR(VLOOKUP(J5542,REAJUSTE!A:AA,27,FALSE),"")</f>
        <v>1.0229999999999999</v>
      </c>
    </row>
    <row r="5543" spans="1:11" ht="18" x14ac:dyDescent="0.2">
      <c r="A5543" s="862">
        <v>5501882</v>
      </c>
      <c r="B5543" s="863" t="s">
        <v>2999</v>
      </c>
      <c r="C5543" s="862" t="s">
        <v>61</v>
      </c>
      <c r="D5543" s="802">
        <f t="shared" si="86"/>
        <v>13.03</v>
      </c>
      <c r="G5543" s="872">
        <v>12.74</v>
      </c>
      <c r="J5543" s="840" t="s">
        <v>15822</v>
      </c>
      <c r="K5543" s="848">
        <f>IFERROR(VLOOKUP(J5543,REAJUSTE!A:AA,27,FALSE),"")</f>
        <v>1.0229999999999999</v>
      </c>
    </row>
    <row r="5544" spans="1:11" ht="18" x14ac:dyDescent="0.2">
      <c r="A5544" s="862">
        <v>5502116</v>
      </c>
      <c r="B5544" s="863" t="s">
        <v>3000</v>
      </c>
      <c r="C5544" s="862" t="s">
        <v>61</v>
      </c>
      <c r="D5544" s="802">
        <f t="shared" si="86"/>
        <v>9.27</v>
      </c>
      <c r="G5544" s="872">
        <v>9.07</v>
      </c>
      <c r="J5544" s="840" t="s">
        <v>15822</v>
      </c>
      <c r="K5544" s="848">
        <f>IFERROR(VLOOKUP(J5544,REAJUSTE!A:AA,27,FALSE),"")</f>
        <v>1.0229999999999999</v>
      </c>
    </row>
    <row r="5545" spans="1:11" ht="18" x14ac:dyDescent="0.2">
      <c r="A5545" s="862">
        <v>5501908</v>
      </c>
      <c r="B5545" s="863" t="s">
        <v>3001</v>
      </c>
      <c r="C5545" s="862" t="s">
        <v>61</v>
      </c>
      <c r="D5545" s="802">
        <f t="shared" si="86"/>
        <v>11.5</v>
      </c>
      <c r="G5545" s="872">
        <v>11.25</v>
      </c>
      <c r="J5545" s="840" t="s">
        <v>15822</v>
      </c>
      <c r="K5545" s="848">
        <f>IFERROR(VLOOKUP(J5545,REAJUSTE!A:AA,27,FALSE),"")</f>
        <v>1.0229999999999999</v>
      </c>
    </row>
    <row r="5546" spans="1:11" ht="18" x14ac:dyDescent="0.2">
      <c r="A5546" s="862">
        <v>5502142</v>
      </c>
      <c r="B5546" s="863" t="s">
        <v>3002</v>
      </c>
      <c r="C5546" s="862" t="s">
        <v>61</v>
      </c>
      <c r="D5546" s="802">
        <f t="shared" si="86"/>
        <v>7.75</v>
      </c>
      <c r="G5546" s="872">
        <v>7.58</v>
      </c>
      <c r="J5546" s="840" t="s">
        <v>15822</v>
      </c>
      <c r="K5546" s="848">
        <f>IFERROR(VLOOKUP(J5546,REAJUSTE!A:AA,27,FALSE),"")</f>
        <v>1.0229999999999999</v>
      </c>
    </row>
    <row r="5547" spans="1:11" ht="18" x14ac:dyDescent="0.2">
      <c r="A5547" s="862">
        <v>5501934</v>
      </c>
      <c r="B5547" s="863" t="s">
        <v>3003</v>
      </c>
      <c r="C5547" s="862" t="s">
        <v>61</v>
      </c>
      <c r="D5547" s="802">
        <f t="shared" si="86"/>
        <v>11.45</v>
      </c>
      <c r="G5547" s="872">
        <v>11.2</v>
      </c>
      <c r="J5547" s="840" t="s">
        <v>15822</v>
      </c>
      <c r="K5547" s="848">
        <f>IFERROR(VLOOKUP(J5547,REAJUSTE!A:AA,27,FALSE),"")</f>
        <v>1.0229999999999999</v>
      </c>
    </row>
    <row r="5548" spans="1:11" ht="18" x14ac:dyDescent="0.2">
      <c r="A5548" s="862">
        <v>5502168</v>
      </c>
      <c r="B5548" s="863" t="s">
        <v>3004</v>
      </c>
      <c r="C5548" s="862" t="s">
        <v>61</v>
      </c>
      <c r="D5548" s="802">
        <f t="shared" si="86"/>
        <v>7.7</v>
      </c>
      <c r="G5548" s="872">
        <v>7.53</v>
      </c>
      <c r="J5548" s="840" t="s">
        <v>15822</v>
      </c>
      <c r="K5548" s="848">
        <f>IFERROR(VLOOKUP(J5548,REAJUSTE!A:AA,27,FALSE),"")</f>
        <v>1.0229999999999999</v>
      </c>
    </row>
    <row r="5549" spans="1:11" ht="18" x14ac:dyDescent="0.2">
      <c r="A5549" s="862">
        <v>5501883</v>
      </c>
      <c r="B5549" s="863" t="s">
        <v>3005</v>
      </c>
      <c r="C5549" s="862" t="s">
        <v>61</v>
      </c>
      <c r="D5549" s="802">
        <f t="shared" si="86"/>
        <v>13.32</v>
      </c>
      <c r="G5549" s="872">
        <v>13.03</v>
      </c>
      <c r="J5549" s="840" t="s">
        <v>15822</v>
      </c>
      <c r="K5549" s="848">
        <f>IFERROR(VLOOKUP(J5549,REAJUSTE!A:AA,27,FALSE),"")</f>
        <v>1.0229999999999999</v>
      </c>
    </row>
    <row r="5550" spans="1:11" ht="18" x14ac:dyDescent="0.2">
      <c r="A5550" s="862">
        <v>5502117</v>
      </c>
      <c r="B5550" s="863" t="s">
        <v>3006</v>
      </c>
      <c r="C5550" s="862" t="s">
        <v>61</v>
      </c>
      <c r="D5550" s="802">
        <f t="shared" si="86"/>
        <v>9.58</v>
      </c>
      <c r="G5550" s="872">
        <v>9.3699999999999992</v>
      </c>
      <c r="J5550" s="840" t="s">
        <v>15822</v>
      </c>
      <c r="K5550" s="848">
        <f>IFERROR(VLOOKUP(J5550,REAJUSTE!A:AA,27,FALSE),"")</f>
        <v>1.0229999999999999</v>
      </c>
    </row>
    <row r="5551" spans="1:11" ht="18" x14ac:dyDescent="0.2">
      <c r="A5551" s="862">
        <v>5501909</v>
      </c>
      <c r="B5551" s="863" t="s">
        <v>3007</v>
      </c>
      <c r="C5551" s="862" t="s">
        <v>61</v>
      </c>
      <c r="D5551" s="802">
        <f t="shared" si="86"/>
        <v>11.7</v>
      </c>
      <c r="G5551" s="872">
        <v>11.44</v>
      </c>
      <c r="J5551" s="840" t="s">
        <v>15822</v>
      </c>
      <c r="K5551" s="848">
        <f>IFERROR(VLOOKUP(J5551,REAJUSTE!A:AA,27,FALSE),"")</f>
        <v>1.0229999999999999</v>
      </c>
    </row>
    <row r="5552" spans="1:11" ht="18" x14ac:dyDescent="0.2">
      <c r="A5552" s="862">
        <v>5502143</v>
      </c>
      <c r="B5552" s="863" t="s">
        <v>3008</v>
      </c>
      <c r="C5552" s="862" t="s">
        <v>61</v>
      </c>
      <c r="D5552" s="802">
        <f t="shared" si="86"/>
        <v>7.95</v>
      </c>
      <c r="G5552" s="872">
        <v>7.78</v>
      </c>
      <c r="J5552" s="840" t="s">
        <v>15822</v>
      </c>
      <c r="K5552" s="848">
        <f>IFERROR(VLOOKUP(J5552,REAJUSTE!A:AA,27,FALSE),"")</f>
        <v>1.0229999999999999</v>
      </c>
    </row>
    <row r="5553" spans="1:11" ht="18" x14ac:dyDescent="0.2">
      <c r="A5553" s="862">
        <v>5501935</v>
      </c>
      <c r="B5553" s="863" t="s">
        <v>3009</v>
      </c>
      <c r="C5553" s="862" t="s">
        <v>61</v>
      </c>
      <c r="D5553" s="802">
        <f t="shared" si="86"/>
        <v>11.65</v>
      </c>
      <c r="G5553" s="872">
        <v>11.39</v>
      </c>
      <c r="J5553" s="840" t="s">
        <v>15822</v>
      </c>
      <c r="K5553" s="848">
        <f>IFERROR(VLOOKUP(J5553,REAJUSTE!A:AA,27,FALSE),"")</f>
        <v>1.0229999999999999</v>
      </c>
    </row>
    <row r="5554" spans="1:11" ht="18" x14ac:dyDescent="0.2">
      <c r="A5554" s="862">
        <v>5502169</v>
      </c>
      <c r="B5554" s="863" t="s">
        <v>3010</v>
      </c>
      <c r="C5554" s="862" t="s">
        <v>61</v>
      </c>
      <c r="D5554" s="802">
        <f t="shared" si="86"/>
        <v>7.9</v>
      </c>
      <c r="G5554" s="872">
        <v>7.73</v>
      </c>
      <c r="J5554" s="840" t="s">
        <v>15822</v>
      </c>
      <c r="K5554" s="848">
        <f>IFERROR(VLOOKUP(J5554,REAJUSTE!A:AA,27,FALSE),"")</f>
        <v>1.0229999999999999</v>
      </c>
    </row>
    <row r="5555" spans="1:11" ht="18" x14ac:dyDescent="0.2">
      <c r="A5555" s="862">
        <v>5501884</v>
      </c>
      <c r="B5555" s="863" t="s">
        <v>3011</v>
      </c>
      <c r="C5555" s="862" t="s">
        <v>61</v>
      </c>
      <c r="D5555" s="802">
        <f t="shared" si="86"/>
        <v>13.98</v>
      </c>
      <c r="G5555" s="872">
        <v>13.67</v>
      </c>
      <c r="J5555" s="840" t="s">
        <v>15822</v>
      </c>
      <c r="K5555" s="848">
        <f>IFERROR(VLOOKUP(J5555,REAJUSTE!A:AA,27,FALSE),"")</f>
        <v>1.0229999999999999</v>
      </c>
    </row>
    <row r="5556" spans="1:11" ht="18" x14ac:dyDescent="0.2">
      <c r="A5556" s="862">
        <v>5502118</v>
      </c>
      <c r="B5556" s="863" t="s">
        <v>3012</v>
      </c>
      <c r="C5556" s="862" t="s">
        <v>61</v>
      </c>
      <c r="D5556" s="802">
        <f t="shared" si="86"/>
        <v>9.89</v>
      </c>
      <c r="G5556" s="872">
        <v>9.67</v>
      </c>
      <c r="J5556" s="840" t="s">
        <v>15822</v>
      </c>
      <c r="K5556" s="848">
        <f>IFERROR(VLOOKUP(J5556,REAJUSTE!A:AA,27,FALSE),"")</f>
        <v>1.0229999999999999</v>
      </c>
    </row>
    <row r="5557" spans="1:11" ht="18" x14ac:dyDescent="0.2">
      <c r="A5557" s="862">
        <v>5501910</v>
      </c>
      <c r="B5557" s="863" t="s">
        <v>3013</v>
      </c>
      <c r="C5557" s="862" t="s">
        <v>61</v>
      </c>
      <c r="D5557" s="802">
        <f t="shared" si="86"/>
        <v>11.89</v>
      </c>
      <c r="G5557" s="872">
        <v>11.63</v>
      </c>
      <c r="J5557" s="840" t="s">
        <v>15822</v>
      </c>
      <c r="K5557" s="848">
        <f>IFERROR(VLOOKUP(J5557,REAJUSTE!A:AA,27,FALSE),"")</f>
        <v>1.0229999999999999</v>
      </c>
    </row>
    <row r="5558" spans="1:11" ht="18" x14ac:dyDescent="0.2">
      <c r="A5558" s="862">
        <v>5502144</v>
      </c>
      <c r="B5558" s="863" t="s">
        <v>3014</v>
      </c>
      <c r="C5558" s="862" t="s">
        <v>61</v>
      </c>
      <c r="D5558" s="802">
        <f t="shared" si="86"/>
        <v>8.1199999999999992</v>
      </c>
      <c r="G5558" s="872">
        <v>7.94</v>
      </c>
      <c r="J5558" s="840" t="s">
        <v>15822</v>
      </c>
      <c r="K5558" s="848">
        <f>IFERROR(VLOOKUP(J5558,REAJUSTE!A:AA,27,FALSE),"")</f>
        <v>1.0229999999999999</v>
      </c>
    </row>
    <row r="5559" spans="1:11" ht="18" x14ac:dyDescent="0.2">
      <c r="A5559" s="862">
        <v>5501936</v>
      </c>
      <c r="B5559" s="863" t="s">
        <v>3015</v>
      </c>
      <c r="C5559" s="862" t="s">
        <v>61</v>
      </c>
      <c r="D5559" s="802">
        <f t="shared" si="86"/>
        <v>11.8</v>
      </c>
      <c r="G5559" s="872">
        <v>11.54</v>
      </c>
      <c r="J5559" s="840" t="s">
        <v>15822</v>
      </c>
      <c r="K5559" s="848">
        <f>IFERROR(VLOOKUP(J5559,REAJUSTE!A:AA,27,FALSE),"")</f>
        <v>1.0229999999999999</v>
      </c>
    </row>
    <row r="5560" spans="1:11" ht="18" x14ac:dyDescent="0.2">
      <c r="A5560" s="862">
        <v>5502170</v>
      </c>
      <c r="B5560" s="863" t="s">
        <v>3016</v>
      </c>
      <c r="C5560" s="862" t="s">
        <v>61</v>
      </c>
      <c r="D5560" s="802">
        <f t="shared" si="86"/>
        <v>8.06</v>
      </c>
      <c r="G5560" s="872">
        <v>7.88</v>
      </c>
      <c r="J5560" s="840" t="s">
        <v>15822</v>
      </c>
      <c r="K5560" s="848">
        <f>IFERROR(VLOOKUP(J5560,REAJUSTE!A:AA,27,FALSE),"")</f>
        <v>1.0229999999999999</v>
      </c>
    </row>
    <row r="5561" spans="1:11" ht="18" x14ac:dyDescent="0.2">
      <c r="A5561" s="862">
        <v>5501885</v>
      </c>
      <c r="B5561" s="863" t="s">
        <v>3017</v>
      </c>
      <c r="C5561" s="862" t="s">
        <v>61</v>
      </c>
      <c r="D5561" s="802">
        <f t="shared" si="86"/>
        <v>14.52</v>
      </c>
      <c r="G5561" s="872">
        <v>14.2</v>
      </c>
      <c r="J5561" s="840" t="s">
        <v>15822</v>
      </c>
      <c r="K5561" s="848">
        <f>IFERROR(VLOOKUP(J5561,REAJUSTE!A:AA,27,FALSE),"")</f>
        <v>1.0229999999999999</v>
      </c>
    </row>
    <row r="5562" spans="1:11" ht="18" x14ac:dyDescent="0.2">
      <c r="A5562" s="862">
        <v>5502119</v>
      </c>
      <c r="B5562" s="863" t="s">
        <v>3018</v>
      </c>
      <c r="C5562" s="862" t="s">
        <v>61</v>
      </c>
      <c r="D5562" s="802">
        <f t="shared" si="86"/>
        <v>10.8</v>
      </c>
      <c r="G5562" s="872">
        <v>10.56</v>
      </c>
      <c r="J5562" s="840" t="s">
        <v>15822</v>
      </c>
      <c r="K5562" s="848">
        <f>IFERROR(VLOOKUP(J5562,REAJUSTE!A:AA,27,FALSE),"")</f>
        <v>1.0229999999999999</v>
      </c>
    </row>
    <row r="5563" spans="1:11" ht="18" x14ac:dyDescent="0.2">
      <c r="A5563" s="862">
        <v>5501911</v>
      </c>
      <c r="B5563" s="863" t="s">
        <v>3019</v>
      </c>
      <c r="C5563" s="862" t="s">
        <v>61</v>
      </c>
      <c r="D5563" s="802">
        <f t="shared" si="86"/>
        <v>12.57</v>
      </c>
      <c r="G5563" s="872">
        <v>12.29</v>
      </c>
      <c r="J5563" s="840" t="s">
        <v>15822</v>
      </c>
      <c r="K5563" s="848">
        <f>IFERROR(VLOOKUP(J5563,REAJUSTE!A:AA,27,FALSE),"")</f>
        <v>1.0229999999999999</v>
      </c>
    </row>
    <row r="5564" spans="1:11" ht="18" x14ac:dyDescent="0.2">
      <c r="A5564" s="862">
        <v>5502145</v>
      </c>
      <c r="B5564" s="863" t="s">
        <v>3020</v>
      </c>
      <c r="C5564" s="862" t="s">
        <v>61</v>
      </c>
      <c r="D5564" s="802">
        <f t="shared" si="86"/>
        <v>8.48</v>
      </c>
      <c r="G5564" s="872">
        <v>8.2899999999999991</v>
      </c>
      <c r="J5564" s="840" t="s">
        <v>15822</v>
      </c>
      <c r="K5564" s="848">
        <f>IFERROR(VLOOKUP(J5564,REAJUSTE!A:AA,27,FALSE),"")</f>
        <v>1.0229999999999999</v>
      </c>
    </row>
    <row r="5565" spans="1:11" ht="18" x14ac:dyDescent="0.2">
      <c r="A5565" s="862">
        <v>5501937</v>
      </c>
      <c r="B5565" s="863" t="s">
        <v>3021</v>
      </c>
      <c r="C5565" s="862" t="s">
        <v>61</v>
      </c>
      <c r="D5565" s="802">
        <f t="shared" si="86"/>
        <v>12.51</v>
      </c>
      <c r="G5565" s="872">
        <v>12.23</v>
      </c>
      <c r="J5565" s="840" t="s">
        <v>15822</v>
      </c>
      <c r="K5565" s="848">
        <f>IFERROR(VLOOKUP(J5565,REAJUSTE!A:AA,27,FALSE),"")</f>
        <v>1.0229999999999999</v>
      </c>
    </row>
    <row r="5566" spans="1:11" ht="18" x14ac:dyDescent="0.2">
      <c r="A5566" s="862">
        <v>5502171</v>
      </c>
      <c r="B5566" s="863" t="s">
        <v>3022</v>
      </c>
      <c r="C5566" s="862" t="s">
        <v>61</v>
      </c>
      <c r="D5566" s="802">
        <f t="shared" si="86"/>
        <v>8.3699999999999992</v>
      </c>
      <c r="G5566" s="872">
        <v>8.19</v>
      </c>
      <c r="J5566" s="840" t="s">
        <v>15822</v>
      </c>
      <c r="K5566" s="848">
        <f>IFERROR(VLOOKUP(J5566,REAJUSTE!A:AA,27,FALSE),"")</f>
        <v>1.0229999999999999</v>
      </c>
    </row>
    <row r="5567" spans="1:11" ht="18" x14ac:dyDescent="0.2">
      <c r="A5567" s="862">
        <v>5501886</v>
      </c>
      <c r="B5567" s="863" t="s">
        <v>3023</v>
      </c>
      <c r="C5567" s="862" t="s">
        <v>61</v>
      </c>
      <c r="D5567" s="802">
        <f t="shared" si="86"/>
        <v>15.68</v>
      </c>
      <c r="G5567" s="872">
        <v>15.33</v>
      </c>
      <c r="J5567" s="840" t="s">
        <v>15822</v>
      </c>
      <c r="K5567" s="848">
        <f>IFERROR(VLOOKUP(J5567,REAJUSTE!A:AA,27,FALSE),"")</f>
        <v>1.0229999999999999</v>
      </c>
    </row>
    <row r="5568" spans="1:11" ht="18" x14ac:dyDescent="0.2">
      <c r="A5568" s="862">
        <v>5502120</v>
      </c>
      <c r="B5568" s="863" t="s">
        <v>3024</v>
      </c>
      <c r="C5568" s="862" t="s">
        <v>61</v>
      </c>
      <c r="D5568" s="802">
        <f t="shared" si="86"/>
        <v>11.97</v>
      </c>
      <c r="G5568" s="872">
        <v>11.71</v>
      </c>
      <c r="J5568" s="840" t="s">
        <v>15822</v>
      </c>
      <c r="K5568" s="848">
        <f>IFERROR(VLOOKUP(J5568,REAJUSTE!A:AA,27,FALSE),"")</f>
        <v>1.0229999999999999</v>
      </c>
    </row>
    <row r="5569" spans="1:11" ht="18" x14ac:dyDescent="0.2">
      <c r="A5569" s="862">
        <v>5501912</v>
      </c>
      <c r="B5569" s="863" t="s">
        <v>3025</v>
      </c>
      <c r="C5569" s="862" t="s">
        <v>61</v>
      </c>
      <c r="D5569" s="802">
        <f t="shared" si="86"/>
        <v>13.09</v>
      </c>
      <c r="G5569" s="872">
        <v>12.8</v>
      </c>
      <c r="J5569" s="840" t="s">
        <v>15822</v>
      </c>
      <c r="K5569" s="848">
        <f>IFERROR(VLOOKUP(J5569,REAJUSTE!A:AA,27,FALSE),"")</f>
        <v>1.0229999999999999</v>
      </c>
    </row>
    <row r="5570" spans="1:11" ht="18" x14ac:dyDescent="0.2">
      <c r="A5570" s="862">
        <v>5502146</v>
      </c>
      <c r="B5570" s="863" t="s">
        <v>3026</v>
      </c>
      <c r="C5570" s="862" t="s">
        <v>61</v>
      </c>
      <c r="D5570" s="802">
        <f t="shared" si="86"/>
        <v>9.4</v>
      </c>
      <c r="G5570" s="872">
        <v>9.19</v>
      </c>
      <c r="J5570" s="840" t="s">
        <v>15822</v>
      </c>
      <c r="K5570" s="848">
        <f>IFERROR(VLOOKUP(J5570,REAJUSTE!A:AA,27,FALSE),"")</f>
        <v>1.0229999999999999</v>
      </c>
    </row>
    <row r="5571" spans="1:11" ht="18" x14ac:dyDescent="0.2">
      <c r="A5571" s="862">
        <v>5501938</v>
      </c>
      <c r="B5571" s="863" t="s">
        <v>3027</v>
      </c>
      <c r="C5571" s="862" t="s">
        <v>61</v>
      </c>
      <c r="D5571" s="802">
        <f t="shared" si="86"/>
        <v>12.98</v>
      </c>
      <c r="G5571" s="872">
        <v>12.69</v>
      </c>
      <c r="J5571" s="840" t="s">
        <v>15822</v>
      </c>
      <c r="K5571" s="848">
        <f>IFERROR(VLOOKUP(J5571,REAJUSTE!A:AA,27,FALSE),"")</f>
        <v>1.0229999999999999</v>
      </c>
    </row>
    <row r="5572" spans="1:11" ht="18" x14ac:dyDescent="0.2">
      <c r="A5572" s="862">
        <v>5502172</v>
      </c>
      <c r="B5572" s="863" t="s">
        <v>3028</v>
      </c>
      <c r="C5572" s="862" t="s">
        <v>61</v>
      </c>
      <c r="D5572" s="802">
        <f t="shared" si="86"/>
        <v>9.27</v>
      </c>
      <c r="G5572" s="872">
        <v>9.07</v>
      </c>
      <c r="J5572" s="840" t="s">
        <v>15822</v>
      </c>
      <c r="K5572" s="848">
        <f>IFERROR(VLOOKUP(J5572,REAJUSTE!A:AA,27,FALSE),"")</f>
        <v>1.0229999999999999</v>
      </c>
    </row>
    <row r="5573" spans="1:11" ht="18" x14ac:dyDescent="0.2">
      <c r="A5573" s="862">
        <v>5501876</v>
      </c>
      <c r="B5573" s="863" t="s">
        <v>3029</v>
      </c>
      <c r="C5573" s="862" t="s">
        <v>61</v>
      </c>
      <c r="D5573" s="802">
        <f t="shared" si="86"/>
        <v>10.35</v>
      </c>
      <c r="G5573" s="872">
        <v>10.119999999999999</v>
      </c>
      <c r="J5573" s="840" t="s">
        <v>15822</v>
      </c>
      <c r="K5573" s="848">
        <f>IFERROR(VLOOKUP(J5573,REAJUSTE!A:AA,27,FALSE),"")</f>
        <v>1.0229999999999999</v>
      </c>
    </row>
    <row r="5574" spans="1:11" ht="18" x14ac:dyDescent="0.2">
      <c r="A5574" s="862">
        <v>5502110</v>
      </c>
      <c r="B5574" s="863" t="s">
        <v>3030</v>
      </c>
      <c r="C5574" s="862" t="s">
        <v>61</v>
      </c>
      <c r="D5574" s="802">
        <f t="shared" si="86"/>
        <v>6.56</v>
      </c>
      <c r="G5574" s="872">
        <v>6.42</v>
      </c>
      <c r="J5574" s="840" t="s">
        <v>15822</v>
      </c>
      <c r="K5574" s="848">
        <f>IFERROR(VLOOKUP(J5574,REAJUSTE!A:AA,27,FALSE),"")</f>
        <v>1.0229999999999999</v>
      </c>
    </row>
    <row r="5575" spans="1:11" ht="18" x14ac:dyDescent="0.2">
      <c r="A5575" s="862">
        <v>5501902</v>
      </c>
      <c r="B5575" s="863" t="s">
        <v>3031</v>
      </c>
      <c r="C5575" s="862" t="s">
        <v>61</v>
      </c>
      <c r="D5575" s="802">
        <f t="shared" si="86"/>
        <v>9.8800000000000008</v>
      </c>
      <c r="G5575" s="872">
        <v>9.66</v>
      </c>
      <c r="J5575" s="840" t="s">
        <v>15822</v>
      </c>
      <c r="K5575" s="848">
        <f>IFERROR(VLOOKUP(J5575,REAJUSTE!A:AA,27,FALSE),"")</f>
        <v>1.0229999999999999</v>
      </c>
    </row>
    <row r="5576" spans="1:11" ht="18" x14ac:dyDescent="0.2">
      <c r="A5576" s="862">
        <v>5502136</v>
      </c>
      <c r="B5576" s="863" t="s">
        <v>3032</v>
      </c>
      <c r="C5576" s="862" t="s">
        <v>61</v>
      </c>
      <c r="D5576" s="802">
        <f t="shared" si="86"/>
        <v>6.11</v>
      </c>
      <c r="G5576" s="872">
        <v>5.98</v>
      </c>
      <c r="J5576" s="840" t="s">
        <v>15822</v>
      </c>
      <c r="K5576" s="848">
        <f>IFERROR(VLOOKUP(J5576,REAJUSTE!A:AA,27,FALSE),"")</f>
        <v>1.0229999999999999</v>
      </c>
    </row>
    <row r="5577" spans="1:11" ht="18" x14ac:dyDescent="0.2">
      <c r="A5577" s="862">
        <v>5501928</v>
      </c>
      <c r="B5577" s="863" t="s">
        <v>3033</v>
      </c>
      <c r="C5577" s="862" t="s">
        <v>61</v>
      </c>
      <c r="D5577" s="802">
        <f t="shared" si="86"/>
        <v>9.9600000000000009</v>
      </c>
      <c r="G5577" s="872">
        <v>9.74</v>
      </c>
      <c r="J5577" s="840" t="s">
        <v>15822</v>
      </c>
      <c r="K5577" s="848">
        <f>IFERROR(VLOOKUP(J5577,REAJUSTE!A:AA,27,FALSE),"")</f>
        <v>1.0229999999999999</v>
      </c>
    </row>
    <row r="5578" spans="1:11" ht="18" x14ac:dyDescent="0.2">
      <c r="A5578" s="862">
        <v>5502162</v>
      </c>
      <c r="B5578" s="863" t="s">
        <v>3034</v>
      </c>
      <c r="C5578" s="862" t="s">
        <v>61</v>
      </c>
      <c r="D5578" s="802">
        <f t="shared" si="86"/>
        <v>6.19</v>
      </c>
      <c r="G5578" s="872">
        <v>6.06</v>
      </c>
      <c r="J5578" s="840" t="s">
        <v>15822</v>
      </c>
      <c r="K5578" s="848">
        <f>IFERROR(VLOOKUP(J5578,REAJUSTE!A:AA,27,FALSE),"")</f>
        <v>1.0229999999999999</v>
      </c>
    </row>
    <row r="5579" spans="1:11" ht="18" x14ac:dyDescent="0.2">
      <c r="A5579" s="862">
        <v>5501877</v>
      </c>
      <c r="B5579" s="863" t="s">
        <v>3035</v>
      </c>
      <c r="C5579" s="862" t="s">
        <v>61</v>
      </c>
      <c r="D5579" s="802">
        <f t="shared" ref="D5579:D5642" si="87">TRUNC(G5579*K5579,2)</f>
        <v>11.12</v>
      </c>
      <c r="G5579" s="872">
        <v>10.87</v>
      </c>
      <c r="J5579" s="840" t="s">
        <v>15822</v>
      </c>
      <c r="K5579" s="848">
        <f>IFERROR(VLOOKUP(J5579,REAJUSTE!A:AA,27,FALSE),"")</f>
        <v>1.0229999999999999</v>
      </c>
    </row>
    <row r="5580" spans="1:11" ht="18" x14ac:dyDescent="0.2">
      <c r="A5580" s="862">
        <v>5502111</v>
      </c>
      <c r="B5580" s="863" t="s">
        <v>3036</v>
      </c>
      <c r="C5580" s="862" t="s">
        <v>61</v>
      </c>
      <c r="D5580" s="802">
        <f t="shared" si="87"/>
        <v>6.98</v>
      </c>
      <c r="G5580" s="872">
        <v>6.83</v>
      </c>
      <c r="J5580" s="840" t="s">
        <v>15822</v>
      </c>
      <c r="K5580" s="848">
        <f>IFERROR(VLOOKUP(J5580,REAJUSTE!A:AA,27,FALSE),"")</f>
        <v>1.0229999999999999</v>
      </c>
    </row>
    <row r="5581" spans="1:11" ht="18" x14ac:dyDescent="0.2">
      <c r="A5581" s="862">
        <v>5501903</v>
      </c>
      <c r="B5581" s="863" t="s">
        <v>3037</v>
      </c>
      <c r="C5581" s="862" t="s">
        <v>61</v>
      </c>
      <c r="D5581" s="802">
        <f t="shared" si="87"/>
        <v>10.15</v>
      </c>
      <c r="G5581" s="872">
        <v>9.93</v>
      </c>
      <c r="J5581" s="840" t="s">
        <v>15822</v>
      </c>
      <c r="K5581" s="848">
        <f>IFERROR(VLOOKUP(J5581,REAJUSTE!A:AA,27,FALSE),"")</f>
        <v>1.0229999999999999</v>
      </c>
    </row>
    <row r="5582" spans="1:11" ht="18" x14ac:dyDescent="0.2">
      <c r="A5582" s="862">
        <v>5502137</v>
      </c>
      <c r="B5582" s="863" t="s">
        <v>3038</v>
      </c>
      <c r="C5582" s="862" t="s">
        <v>61</v>
      </c>
      <c r="D5582" s="802">
        <f t="shared" si="87"/>
        <v>6.36</v>
      </c>
      <c r="G5582" s="872">
        <v>6.22</v>
      </c>
      <c r="J5582" s="840" t="s">
        <v>15822</v>
      </c>
      <c r="K5582" s="848">
        <f>IFERROR(VLOOKUP(J5582,REAJUSTE!A:AA,27,FALSE),"")</f>
        <v>1.0229999999999999</v>
      </c>
    </row>
    <row r="5583" spans="1:11" ht="18" x14ac:dyDescent="0.2">
      <c r="A5583" s="862">
        <v>5501929</v>
      </c>
      <c r="B5583" s="863" t="s">
        <v>3039</v>
      </c>
      <c r="C5583" s="862" t="s">
        <v>61</v>
      </c>
      <c r="D5583" s="802">
        <f t="shared" si="87"/>
        <v>10.19</v>
      </c>
      <c r="G5583" s="872">
        <v>9.9700000000000006</v>
      </c>
      <c r="J5583" s="840" t="s">
        <v>15822</v>
      </c>
      <c r="K5583" s="848">
        <f>IFERROR(VLOOKUP(J5583,REAJUSTE!A:AA,27,FALSE),"")</f>
        <v>1.0229999999999999</v>
      </c>
    </row>
    <row r="5584" spans="1:11" ht="18" x14ac:dyDescent="0.2">
      <c r="A5584" s="862">
        <v>5502163</v>
      </c>
      <c r="B5584" s="863" t="s">
        <v>3040</v>
      </c>
      <c r="C5584" s="862" t="s">
        <v>61</v>
      </c>
      <c r="D5584" s="802">
        <f t="shared" si="87"/>
        <v>6.4</v>
      </c>
      <c r="G5584" s="872">
        <v>6.26</v>
      </c>
      <c r="J5584" s="840" t="s">
        <v>15822</v>
      </c>
      <c r="K5584" s="848">
        <f>IFERROR(VLOOKUP(J5584,REAJUSTE!A:AA,27,FALSE),"")</f>
        <v>1.0229999999999999</v>
      </c>
    </row>
    <row r="5585" spans="1:11" ht="18" x14ac:dyDescent="0.2">
      <c r="A5585" s="862">
        <v>5501875</v>
      </c>
      <c r="B5585" s="863" t="s">
        <v>3041</v>
      </c>
      <c r="C5585" s="862" t="s">
        <v>61</v>
      </c>
      <c r="D5585" s="802">
        <f t="shared" si="87"/>
        <v>9.8800000000000008</v>
      </c>
      <c r="G5585" s="872">
        <v>9.66</v>
      </c>
      <c r="J5585" s="840" t="s">
        <v>15822</v>
      </c>
      <c r="K5585" s="848">
        <f>IFERROR(VLOOKUP(J5585,REAJUSTE!A:AA,27,FALSE),"")</f>
        <v>1.0229999999999999</v>
      </c>
    </row>
    <row r="5586" spans="1:11" ht="18" x14ac:dyDescent="0.2">
      <c r="A5586" s="862">
        <v>5502109</v>
      </c>
      <c r="B5586" s="863" t="s">
        <v>3042</v>
      </c>
      <c r="C5586" s="862" t="s">
        <v>61</v>
      </c>
      <c r="D5586" s="802">
        <f t="shared" si="87"/>
        <v>6.11</v>
      </c>
      <c r="G5586" s="872">
        <v>5.98</v>
      </c>
      <c r="J5586" s="840" t="s">
        <v>15822</v>
      </c>
      <c r="K5586" s="848">
        <f>IFERROR(VLOOKUP(J5586,REAJUSTE!A:AA,27,FALSE),"")</f>
        <v>1.0229999999999999</v>
      </c>
    </row>
    <row r="5587" spans="1:11" ht="18" x14ac:dyDescent="0.2">
      <c r="A5587" s="862">
        <v>5501901</v>
      </c>
      <c r="B5587" s="863" t="s">
        <v>3043</v>
      </c>
      <c r="C5587" s="862" t="s">
        <v>61</v>
      </c>
      <c r="D5587" s="802">
        <f t="shared" si="87"/>
        <v>9.1999999999999993</v>
      </c>
      <c r="G5587" s="872">
        <v>9</v>
      </c>
      <c r="J5587" s="840" t="s">
        <v>15822</v>
      </c>
      <c r="K5587" s="848">
        <f>IFERROR(VLOOKUP(J5587,REAJUSTE!A:AA,27,FALSE),"")</f>
        <v>1.0229999999999999</v>
      </c>
    </row>
    <row r="5588" spans="1:11" ht="18" x14ac:dyDescent="0.2">
      <c r="A5588" s="862">
        <v>5502135</v>
      </c>
      <c r="B5588" s="863" t="s">
        <v>9809</v>
      </c>
      <c r="C5588" s="862" t="s">
        <v>61</v>
      </c>
      <c r="D5588" s="802">
        <f t="shared" si="87"/>
        <v>5.4</v>
      </c>
      <c r="G5588" s="872">
        <v>5.28</v>
      </c>
      <c r="J5588" s="840" t="s">
        <v>15822</v>
      </c>
      <c r="K5588" s="848">
        <f>IFERROR(VLOOKUP(J5588,REAJUSTE!A:AA,27,FALSE),"")</f>
        <v>1.0229999999999999</v>
      </c>
    </row>
    <row r="5589" spans="1:11" ht="18" x14ac:dyDescent="0.2">
      <c r="A5589" s="862">
        <v>5501927</v>
      </c>
      <c r="B5589" s="863" t="s">
        <v>3044</v>
      </c>
      <c r="C5589" s="862" t="s">
        <v>61</v>
      </c>
      <c r="D5589" s="802">
        <f t="shared" si="87"/>
        <v>9.68</v>
      </c>
      <c r="G5589" s="872">
        <v>9.4700000000000006</v>
      </c>
      <c r="J5589" s="840" t="s">
        <v>15822</v>
      </c>
      <c r="K5589" s="848">
        <f>IFERROR(VLOOKUP(J5589,REAJUSTE!A:AA,27,FALSE),"")</f>
        <v>1.0229999999999999</v>
      </c>
    </row>
    <row r="5590" spans="1:11" ht="18" x14ac:dyDescent="0.2">
      <c r="A5590" s="862">
        <v>5502161</v>
      </c>
      <c r="B5590" s="863" t="s">
        <v>3045</v>
      </c>
      <c r="C5590" s="862" t="s">
        <v>61</v>
      </c>
      <c r="D5590" s="802">
        <f t="shared" si="87"/>
        <v>5.49</v>
      </c>
      <c r="G5590" s="872">
        <v>5.37</v>
      </c>
      <c r="J5590" s="840" t="s">
        <v>15822</v>
      </c>
      <c r="K5590" s="848">
        <f>IFERROR(VLOOKUP(J5590,REAJUSTE!A:AA,27,FALSE),"")</f>
        <v>1.0229999999999999</v>
      </c>
    </row>
    <row r="5591" spans="1:11" ht="18" x14ac:dyDescent="0.2">
      <c r="A5591" s="862">
        <v>5501878</v>
      </c>
      <c r="B5591" s="863" t="s">
        <v>3046</v>
      </c>
      <c r="C5591" s="862" t="s">
        <v>61</v>
      </c>
      <c r="D5591" s="802">
        <f t="shared" si="87"/>
        <v>11.45</v>
      </c>
      <c r="G5591" s="872">
        <v>11.2</v>
      </c>
      <c r="J5591" s="840" t="s">
        <v>15822</v>
      </c>
      <c r="K5591" s="848">
        <f>IFERROR(VLOOKUP(J5591,REAJUSTE!A:AA,27,FALSE),"")</f>
        <v>1.0229999999999999</v>
      </c>
    </row>
    <row r="5592" spans="1:11" ht="18" x14ac:dyDescent="0.2">
      <c r="A5592" s="862">
        <v>5502112</v>
      </c>
      <c r="B5592" s="863" t="s">
        <v>3047</v>
      </c>
      <c r="C5592" s="862" t="s">
        <v>61</v>
      </c>
      <c r="D5592" s="802">
        <f t="shared" si="87"/>
        <v>7.7</v>
      </c>
      <c r="G5592" s="872">
        <v>7.53</v>
      </c>
      <c r="J5592" s="840" t="s">
        <v>15822</v>
      </c>
      <c r="K5592" s="848">
        <f>IFERROR(VLOOKUP(J5592,REAJUSTE!A:AA,27,FALSE),"")</f>
        <v>1.0229999999999999</v>
      </c>
    </row>
    <row r="5593" spans="1:11" ht="18" x14ac:dyDescent="0.2">
      <c r="A5593" s="862">
        <v>5501904</v>
      </c>
      <c r="B5593" s="863" t="s">
        <v>3048</v>
      </c>
      <c r="C5593" s="862" t="s">
        <v>61</v>
      </c>
      <c r="D5593" s="802">
        <f t="shared" si="87"/>
        <v>10.35</v>
      </c>
      <c r="G5593" s="872">
        <v>10.119999999999999</v>
      </c>
      <c r="J5593" s="840" t="s">
        <v>15822</v>
      </c>
      <c r="K5593" s="848">
        <f>IFERROR(VLOOKUP(J5593,REAJUSTE!A:AA,27,FALSE),"")</f>
        <v>1.0229999999999999</v>
      </c>
    </row>
    <row r="5594" spans="1:11" ht="18" x14ac:dyDescent="0.2">
      <c r="A5594" s="862">
        <v>5502138</v>
      </c>
      <c r="B5594" s="863" t="s">
        <v>3049</v>
      </c>
      <c r="C5594" s="862" t="s">
        <v>61</v>
      </c>
      <c r="D5594" s="802">
        <f t="shared" si="87"/>
        <v>6.6</v>
      </c>
      <c r="G5594" s="872">
        <v>6.46</v>
      </c>
      <c r="J5594" s="840" t="s">
        <v>15822</v>
      </c>
      <c r="K5594" s="848">
        <f>IFERROR(VLOOKUP(J5594,REAJUSTE!A:AA,27,FALSE),"")</f>
        <v>1.0229999999999999</v>
      </c>
    </row>
    <row r="5595" spans="1:11" ht="18" x14ac:dyDescent="0.2">
      <c r="A5595" s="862">
        <v>5501930</v>
      </c>
      <c r="B5595" s="863" t="s">
        <v>3050</v>
      </c>
      <c r="C5595" s="862" t="s">
        <v>61</v>
      </c>
      <c r="D5595" s="802">
        <f t="shared" si="87"/>
        <v>10.39</v>
      </c>
      <c r="G5595" s="872">
        <v>10.16</v>
      </c>
      <c r="J5595" s="840" t="s">
        <v>15822</v>
      </c>
      <c r="K5595" s="848">
        <f>IFERROR(VLOOKUP(J5595,REAJUSTE!A:AA,27,FALSE),"")</f>
        <v>1.0229999999999999</v>
      </c>
    </row>
    <row r="5596" spans="1:11" ht="18" x14ac:dyDescent="0.2">
      <c r="A5596" s="862">
        <v>5502164</v>
      </c>
      <c r="B5596" s="863" t="s">
        <v>3051</v>
      </c>
      <c r="C5596" s="862" t="s">
        <v>61</v>
      </c>
      <c r="D5596" s="802">
        <f t="shared" si="87"/>
        <v>6.6</v>
      </c>
      <c r="G5596" s="872">
        <v>6.46</v>
      </c>
      <c r="J5596" s="840" t="s">
        <v>15822</v>
      </c>
      <c r="K5596" s="848">
        <f>IFERROR(VLOOKUP(J5596,REAJUSTE!A:AA,27,FALSE),"")</f>
        <v>1.0229999999999999</v>
      </c>
    </row>
    <row r="5597" spans="1:11" ht="18" x14ac:dyDescent="0.2">
      <c r="A5597" s="862">
        <v>5501879</v>
      </c>
      <c r="B5597" s="863" t="s">
        <v>3052</v>
      </c>
      <c r="C5597" s="862" t="s">
        <v>61</v>
      </c>
      <c r="D5597" s="802">
        <f t="shared" si="87"/>
        <v>11.8</v>
      </c>
      <c r="G5597" s="872">
        <v>11.54</v>
      </c>
      <c r="J5597" s="840" t="s">
        <v>15822</v>
      </c>
      <c r="K5597" s="848">
        <f>IFERROR(VLOOKUP(J5597,REAJUSTE!A:AA,27,FALSE),"")</f>
        <v>1.0229999999999999</v>
      </c>
    </row>
    <row r="5598" spans="1:11" ht="18" x14ac:dyDescent="0.2">
      <c r="A5598" s="862">
        <v>5502113</v>
      </c>
      <c r="B5598" s="863" t="s">
        <v>3053</v>
      </c>
      <c r="C5598" s="862" t="s">
        <v>61</v>
      </c>
      <c r="D5598" s="802">
        <f t="shared" si="87"/>
        <v>8.01</v>
      </c>
      <c r="G5598" s="872">
        <v>7.83</v>
      </c>
      <c r="J5598" s="840" t="s">
        <v>15822</v>
      </c>
      <c r="K5598" s="848">
        <f>IFERROR(VLOOKUP(J5598,REAJUSTE!A:AA,27,FALSE),"")</f>
        <v>1.0229999999999999</v>
      </c>
    </row>
    <row r="5599" spans="1:11" ht="18" x14ac:dyDescent="0.2">
      <c r="A5599" s="862">
        <v>5501905</v>
      </c>
      <c r="B5599" s="863" t="s">
        <v>3054</v>
      </c>
      <c r="C5599" s="862" t="s">
        <v>61</v>
      </c>
      <c r="D5599" s="802">
        <f t="shared" si="87"/>
        <v>10.58</v>
      </c>
      <c r="G5599" s="872">
        <v>10.35</v>
      </c>
      <c r="J5599" s="840" t="s">
        <v>15822</v>
      </c>
      <c r="K5599" s="848">
        <f>IFERROR(VLOOKUP(J5599,REAJUSTE!A:AA,27,FALSE),"")</f>
        <v>1.0229999999999999</v>
      </c>
    </row>
    <row r="5600" spans="1:11" ht="18" x14ac:dyDescent="0.2">
      <c r="A5600" s="862">
        <v>5502139</v>
      </c>
      <c r="B5600" s="863" t="s">
        <v>3055</v>
      </c>
      <c r="C5600" s="862" t="s">
        <v>61</v>
      </c>
      <c r="D5600" s="802">
        <f t="shared" si="87"/>
        <v>6.81</v>
      </c>
      <c r="G5600" s="872">
        <v>6.66</v>
      </c>
      <c r="J5600" s="840" t="s">
        <v>15822</v>
      </c>
      <c r="K5600" s="848">
        <f>IFERROR(VLOOKUP(J5600,REAJUSTE!A:AA,27,FALSE),"")</f>
        <v>1.0229999999999999</v>
      </c>
    </row>
    <row r="5601" spans="1:11" ht="18" x14ac:dyDescent="0.2">
      <c r="A5601" s="862">
        <v>5501931</v>
      </c>
      <c r="B5601" s="863" t="s">
        <v>3056</v>
      </c>
      <c r="C5601" s="862" t="s">
        <v>61</v>
      </c>
      <c r="D5601" s="802">
        <f t="shared" si="87"/>
        <v>10.97</v>
      </c>
      <c r="G5601" s="872">
        <v>10.73</v>
      </c>
      <c r="J5601" s="840" t="s">
        <v>15822</v>
      </c>
      <c r="K5601" s="848">
        <f>IFERROR(VLOOKUP(J5601,REAJUSTE!A:AA,27,FALSE),"")</f>
        <v>1.0229999999999999</v>
      </c>
    </row>
    <row r="5602" spans="1:11" ht="18" x14ac:dyDescent="0.2">
      <c r="A5602" s="862">
        <v>5502165</v>
      </c>
      <c r="B5602" s="863" t="s">
        <v>3057</v>
      </c>
      <c r="C5602" s="862" t="s">
        <v>61</v>
      </c>
      <c r="D5602" s="802">
        <f t="shared" si="87"/>
        <v>6.81</v>
      </c>
      <c r="G5602" s="872">
        <v>6.66</v>
      </c>
      <c r="J5602" s="840" t="s">
        <v>15822</v>
      </c>
      <c r="K5602" s="848">
        <f>IFERROR(VLOOKUP(J5602,REAJUSTE!A:AA,27,FALSE),"")</f>
        <v>1.0229999999999999</v>
      </c>
    </row>
    <row r="5603" spans="1:11" ht="18" x14ac:dyDescent="0.2">
      <c r="A5603" s="862">
        <v>5502825</v>
      </c>
      <c r="B5603" s="863" t="s">
        <v>3058</v>
      </c>
      <c r="C5603" s="862" t="s">
        <v>61</v>
      </c>
      <c r="D5603" s="802">
        <f t="shared" si="87"/>
        <v>16.54</v>
      </c>
      <c r="G5603" s="872">
        <v>16.170000000000002</v>
      </c>
      <c r="J5603" s="840" t="s">
        <v>15822</v>
      </c>
      <c r="K5603" s="848">
        <f>IFERROR(VLOOKUP(J5603,REAJUSTE!A:AA,27,FALSE),"")</f>
        <v>1.0229999999999999</v>
      </c>
    </row>
    <row r="5604" spans="1:11" ht="18" x14ac:dyDescent="0.2">
      <c r="A5604" s="862">
        <v>5502834</v>
      </c>
      <c r="B5604" s="863" t="s">
        <v>3059</v>
      </c>
      <c r="C5604" s="862" t="s">
        <v>61</v>
      </c>
      <c r="D5604" s="802">
        <f t="shared" si="87"/>
        <v>12.47</v>
      </c>
      <c r="G5604" s="872">
        <v>12.19</v>
      </c>
      <c r="J5604" s="840" t="s">
        <v>15822</v>
      </c>
      <c r="K5604" s="848">
        <f>IFERROR(VLOOKUP(J5604,REAJUSTE!A:AA,27,FALSE),"")</f>
        <v>1.0229999999999999</v>
      </c>
    </row>
    <row r="5605" spans="1:11" ht="18" x14ac:dyDescent="0.2">
      <c r="A5605" s="862">
        <v>5502826</v>
      </c>
      <c r="B5605" s="863" t="s">
        <v>3060</v>
      </c>
      <c r="C5605" s="862" t="s">
        <v>61</v>
      </c>
      <c r="D5605" s="802">
        <f t="shared" si="87"/>
        <v>13.39</v>
      </c>
      <c r="G5605" s="872">
        <v>13.09</v>
      </c>
      <c r="J5605" s="840" t="s">
        <v>15822</v>
      </c>
      <c r="K5605" s="848">
        <f>IFERROR(VLOOKUP(J5605,REAJUSTE!A:AA,27,FALSE),"")</f>
        <v>1.0229999999999999</v>
      </c>
    </row>
    <row r="5606" spans="1:11" ht="18" x14ac:dyDescent="0.2">
      <c r="A5606" s="862">
        <v>5502835</v>
      </c>
      <c r="B5606" s="863" t="s">
        <v>3061</v>
      </c>
      <c r="C5606" s="862" t="s">
        <v>61</v>
      </c>
      <c r="D5606" s="802">
        <f t="shared" si="87"/>
        <v>9.6999999999999993</v>
      </c>
      <c r="G5606" s="872">
        <v>9.49</v>
      </c>
      <c r="J5606" s="840" t="s">
        <v>15822</v>
      </c>
      <c r="K5606" s="848">
        <f>IFERROR(VLOOKUP(J5606,REAJUSTE!A:AA,27,FALSE),"")</f>
        <v>1.0229999999999999</v>
      </c>
    </row>
    <row r="5607" spans="1:11" ht="18" x14ac:dyDescent="0.2">
      <c r="A5607" s="862">
        <v>5502827</v>
      </c>
      <c r="B5607" s="863" t="s">
        <v>3062</v>
      </c>
      <c r="C5607" s="862" t="s">
        <v>61</v>
      </c>
      <c r="D5607" s="802">
        <f t="shared" si="87"/>
        <v>13.2</v>
      </c>
      <c r="G5607" s="872">
        <v>12.91</v>
      </c>
      <c r="J5607" s="840" t="s">
        <v>15822</v>
      </c>
      <c r="K5607" s="848">
        <f>IFERROR(VLOOKUP(J5607,REAJUSTE!A:AA,27,FALSE),"")</f>
        <v>1.0229999999999999</v>
      </c>
    </row>
    <row r="5608" spans="1:11" ht="18" x14ac:dyDescent="0.2">
      <c r="A5608" s="862">
        <v>5502836</v>
      </c>
      <c r="B5608" s="863" t="s">
        <v>3063</v>
      </c>
      <c r="C5608" s="862" t="s">
        <v>61</v>
      </c>
      <c r="D5608" s="802">
        <f t="shared" si="87"/>
        <v>9.52</v>
      </c>
      <c r="G5608" s="872">
        <v>9.31</v>
      </c>
      <c r="J5608" s="840" t="s">
        <v>15822</v>
      </c>
      <c r="K5608" s="848">
        <f>IFERROR(VLOOKUP(J5608,REAJUSTE!A:AA,27,FALSE),"")</f>
        <v>1.0229999999999999</v>
      </c>
    </row>
    <row r="5609" spans="1:11" ht="18" x14ac:dyDescent="0.2">
      <c r="A5609" s="862">
        <v>5502356</v>
      </c>
      <c r="B5609" s="863" t="s">
        <v>3064</v>
      </c>
      <c r="C5609" s="862" t="s">
        <v>61</v>
      </c>
      <c r="D5609" s="802">
        <f t="shared" si="87"/>
        <v>18.97</v>
      </c>
      <c r="G5609" s="872">
        <v>18.55</v>
      </c>
      <c r="J5609" s="840" t="s">
        <v>15822</v>
      </c>
      <c r="K5609" s="848">
        <f>IFERROR(VLOOKUP(J5609,REAJUSTE!A:AA,27,FALSE),"")</f>
        <v>1.0229999999999999</v>
      </c>
    </row>
    <row r="5610" spans="1:11" ht="18" x14ac:dyDescent="0.2">
      <c r="A5610" s="862">
        <v>5502590</v>
      </c>
      <c r="B5610" s="863" t="s">
        <v>3065</v>
      </c>
      <c r="C5610" s="862" t="s">
        <v>61</v>
      </c>
      <c r="D5610" s="802">
        <f t="shared" si="87"/>
        <v>11.17</v>
      </c>
      <c r="G5610" s="872">
        <v>10.92</v>
      </c>
      <c r="J5610" s="840" t="s">
        <v>15822</v>
      </c>
      <c r="K5610" s="848">
        <f>IFERROR(VLOOKUP(J5610,REAJUSTE!A:AA,27,FALSE),"")</f>
        <v>1.0229999999999999</v>
      </c>
    </row>
    <row r="5611" spans="1:11" ht="18" x14ac:dyDescent="0.2">
      <c r="A5611" s="862">
        <v>5502382</v>
      </c>
      <c r="B5611" s="863" t="s">
        <v>3066</v>
      </c>
      <c r="C5611" s="862" t="s">
        <v>61</v>
      </c>
      <c r="D5611" s="802">
        <f t="shared" si="87"/>
        <v>17.46</v>
      </c>
      <c r="G5611" s="872">
        <v>17.07</v>
      </c>
      <c r="J5611" s="840" t="s">
        <v>15822</v>
      </c>
      <c r="K5611" s="848">
        <f>IFERROR(VLOOKUP(J5611,REAJUSTE!A:AA,27,FALSE),"")</f>
        <v>1.0229999999999999</v>
      </c>
    </row>
    <row r="5612" spans="1:11" ht="18" x14ac:dyDescent="0.2">
      <c r="A5612" s="862">
        <v>5502616</v>
      </c>
      <c r="B5612" s="863" t="s">
        <v>3067</v>
      </c>
      <c r="C5612" s="862" t="s">
        <v>61</v>
      </c>
      <c r="D5612" s="802">
        <f t="shared" si="87"/>
        <v>9.52</v>
      </c>
      <c r="G5612" s="872">
        <v>9.31</v>
      </c>
      <c r="J5612" s="840" t="s">
        <v>15822</v>
      </c>
      <c r="K5612" s="848">
        <f>IFERROR(VLOOKUP(J5612,REAJUSTE!A:AA,27,FALSE),"")</f>
        <v>1.0229999999999999</v>
      </c>
    </row>
    <row r="5613" spans="1:11" ht="18" x14ac:dyDescent="0.2">
      <c r="A5613" s="862">
        <v>5502408</v>
      </c>
      <c r="B5613" s="863" t="s">
        <v>3068</v>
      </c>
      <c r="C5613" s="862" t="s">
        <v>61</v>
      </c>
      <c r="D5613" s="802">
        <f t="shared" si="87"/>
        <v>17.46</v>
      </c>
      <c r="G5613" s="872">
        <v>17.07</v>
      </c>
      <c r="J5613" s="840" t="s">
        <v>15822</v>
      </c>
      <c r="K5613" s="848">
        <f>IFERROR(VLOOKUP(J5613,REAJUSTE!A:AA,27,FALSE),"")</f>
        <v>1.0229999999999999</v>
      </c>
    </row>
    <row r="5614" spans="1:11" ht="18" x14ac:dyDescent="0.2">
      <c r="A5614" s="862">
        <v>5502642</v>
      </c>
      <c r="B5614" s="863" t="s">
        <v>3069</v>
      </c>
      <c r="C5614" s="862" t="s">
        <v>61</v>
      </c>
      <c r="D5614" s="802">
        <f t="shared" si="87"/>
        <v>9.4700000000000006</v>
      </c>
      <c r="G5614" s="872">
        <v>9.26</v>
      </c>
      <c r="J5614" s="840" t="s">
        <v>15822</v>
      </c>
      <c r="K5614" s="848">
        <f>IFERROR(VLOOKUP(J5614,REAJUSTE!A:AA,27,FALSE),"")</f>
        <v>1.0229999999999999</v>
      </c>
    </row>
    <row r="5615" spans="1:11" ht="18" x14ac:dyDescent="0.2">
      <c r="A5615" s="862">
        <v>5502357</v>
      </c>
      <c r="B5615" s="863" t="s">
        <v>3070</v>
      </c>
      <c r="C5615" s="862" t="s">
        <v>61</v>
      </c>
      <c r="D5615" s="802">
        <f t="shared" si="87"/>
        <v>19.3</v>
      </c>
      <c r="G5615" s="872">
        <v>18.87</v>
      </c>
      <c r="J5615" s="840" t="s">
        <v>15822</v>
      </c>
      <c r="K5615" s="848">
        <f>IFERROR(VLOOKUP(J5615,REAJUSTE!A:AA,27,FALSE),"")</f>
        <v>1.0229999999999999</v>
      </c>
    </row>
    <row r="5616" spans="1:11" ht="18" x14ac:dyDescent="0.2">
      <c r="A5616" s="862">
        <v>5502591</v>
      </c>
      <c r="B5616" s="863" t="s">
        <v>3071</v>
      </c>
      <c r="C5616" s="862" t="s">
        <v>61</v>
      </c>
      <c r="D5616" s="802">
        <f t="shared" si="87"/>
        <v>11.52</v>
      </c>
      <c r="G5616" s="872">
        <v>11.27</v>
      </c>
      <c r="J5616" s="840" t="s">
        <v>15822</v>
      </c>
      <c r="K5616" s="848">
        <f>IFERROR(VLOOKUP(J5616,REAJUSTE!A:AA,27,FALSE),"")</f>
        <v>1.0229999999999999</v>
      </c>
    </row>
    <row r="5617" spans="1:11" ht="18" x14ac:dyDescent="0.2">
      <c r="A5617" s="862">
        <v>5502383</v>
      </c>
      <c r="B5617" s="863" t="s">
        <v>3072</v>
      </c>
      <c r="C5617" s="862" t="s">
        <v>61</v>
      </c>
      <c r="D5617" s="802">
        <f t="shared" si="87"/>
        <v>17.670000000000002</v>
      </c>
      <c r="G5617" s="872">
        <v>17.28</v>
      </c>
      <c r="J5617" s="840" t="s">
        <v>15822</v>
      </c>
      <c r="K5617" s="848">
        <f>IFERROR(VLOOKUP(J5617,REAJUSTE!A:AA,27,FALSE),"")</f>
        <v>1.0229999999999999</v>
      </c>
    </row>
    <row r="5618" spans="1:11" ht="18" x14ac:dyDescent="0.2">
      <c r="A5618" s="862">
        <v>5502617</v>
      </c>
      <c r="B5618" s="863" t="s">
        <v>3073</v>
      </c>
      <c r="C5618" s="862" t="s">
        <v>61</v>
      </c>
      <c r="D5618" s="802">
        <f t="shared" si="87"/>
        <v>9.67</v>
      </c>
      <c r="G5618" s="872">
        <v>9.4600000000000009</v>
      </c>
      <c r="J5618" s="840" t="s">
        <v>15822</v>
      </c>
      <c r="K5618" s="848">
        <f>IFERROR(VLOOKUP(J5618,REAJUSTE!A:AA,27,FALSE),"")</f>
        <v>1.0229999999999999</v>
      </c>
    </row>
    <row r="5619" spans="1:11" ht="18" x14ac:dyDescent="0.2">
      <c r="A5619" s="862">
        <v>5502409</v>
      </c>
      <c r="B5619" s="863" t="s">
        <v>3074</v>
      </c>
      <c r="C5619" s="862" t="s">
        <v>61</v>
      </c>
      <c r="D5619" s="802">
        <f t="shared" si="87"/>
        <v>17.62</v>
      </c>
      <c r="G5619" s="872">
        <v>17.23</v>
      </c>
      <c r="J5619" s="840" t="s">
        <v>15822</v>
      </c>
      <c r="K5619" s="848">
        <f>IFERROR(VLOOKUP(J5619,REAJUSTE!A:AA,27,FALSE),"")</f>
        <v>1.0229999999999999</v>
      </c>
    </row>
    <row r="5620" spans="1:11" ht="18" x14ac:dyDescent="0.2">
      <c r="A5620" s="862">
        <v>5502643</v>
      </c>
      <c r="B5620" s="863" t="s">
        <v>3075</v>
      </c>
      <c r="C5620" s="862" t="s">
        <v>61</v>
      </c>
      <c r="D5620" s="802">
        <f t="shared" si="87"/>
        <v>9.67</v>
      </c>
      <c r="G5620" s="872">
        <v>9.4600000000000009</v>
      </c>
      <c r="J5620" s="840" t="s">
        <v>15822</v>
      </c>
      <c r="K5620" s="848">
        <f>IFERROR(VLOOKUP(J5620,REAJUSTE!A:AA,27,FALSE),"")</f>
        <v>1.0229999999999999</v>
      </c>
    </row>
    <row r="5621" spans="1:11" ht="18" x14ac:dyDescent="0.2">
      <c r="A5621" s="862">
        <v>5502358</v>
      </c>
      <c r="B5621" s="863" t="s">
        <v>3076</v>
      </c>
      <c r="C5621" s="862" t="s">
        <v>61</v>
      </c>
      <c r="D5621" s="802">
        <f t="shared" si="87"/>
        <v>19.64</v>
      </c>
      <c r="G5621" s="872">
        <v>19.2</v>
      </c>
      <c r="J5621" s="840" t="s">
        <v>15822</v>
      </c>
      <c r="K5621" s="848">
        <f>IFERROR(VLOOKUP(J5621,REAJUSTE!A:AA,27,FALSE),"")</f>
        <v>1.0229999999999999</v>
      </c>
    </row>
    <row r="5622" spans="1:11" ht="18" x14ac:dyDescent="0.2">
      <c r="A5622" s="862">
        <v>5502592</v>
      </c>
      <c r="B5622" s="863" t="s">
        <v>3077</v>
      </c>
      <c r="C5622" s="862" t="s">
        <v>61</v>
      </c>
      <c r="D5622" s="802">
        <f t="shared" si="87"/>
        <v>11.81</v>
      </c>
      <c r="G5622" s="872">
        <v>11.55</v>
      </c>
      <c r="J5622" s="840" t="s">
        <v>15822</v>
      </c>
      <c r="K5622" s="848">
        <f>IFERROR(VLOOKUP(J5622,REAJUSTE!A:AA,27,FALSE),"")</f>
        <v>1.0229999999999999</v>
      </c>
    </row>
    <row r="5623" spans="1:11" ht="18" x14ac:dyDescent="0.2">
      <c r="A5623" s="862">
        <v>5502384</v>
      </c>
      <c r="B5623" s="863" t="s">
        <v>3078</v>
      </c>
      <c r="C5623" s="862" t="s">
        <v>61</v>
      </c>
      <c r="D5623" s="802">
        <f t="shared" si="87"/>
        <v>17.88</v>
      </c>
      <c r="G5623" s="872">
        <v>17.48</v>
      </c>
      <c r="J5623" s="840" t="s">
        <v>15822</v>
      </c>
      <c r="K5623" s="848">
        <f>IFERROR(VLOOKUP(J5623,REAJUSTE!A:AA,27,FALSE),"")</f>
        <v>1.0229999999999999</v>
      </c>
    </row>
    <row r="5624" spans="1:11" ht="18" x14ac:dyDescent="0.2">
      <c r="A5624" s="862">
        <v>5502618</v>
      </c>
      <c r="B5624" s="863" t="s">
        <v>3079</v>
      </c>
      <c r="C5624" s="862" t="s">
        <v>61</v>
      </c>
      <c r="D5624" s="802">
        <f t="shared" si="87"/>
        <v>10.6</v>
      </c>
      <c r="G5624" s="872">
        <v>10.37</v>
      </c>
      <c r="J5624" s="840" t="s">
        <v>15822</v>
      </c>
      <c r="K5624" s="848">
        <f>IFERROR(VLOOKUP(J5624,REAJUSTE!A:AA,27,FALSE),"")</f>
        <v>1.0229999999999999</v>
      </c>
    </row>
    <row r="5625" spans="1:11" ht="18" x14ac:dyDescent="0.2">
      <c r="A5625" s="862">
        <v>5502410</v>
      </c>
      <c r="B5625" s="863" t="s">
        <v>3080</v>
      </c>
      <c r="C5625" s="862" t="s">
        <v>61</v>
      </c>
      <c r="D5625" s="802">
        <f t="shared" si="87"/>
        <v>17.829999999999998</v>
      </c>
      <c r="G5625" s="872">
        <v>17.43</v>
      </c>
      <c r="J5625" s="840" t="s">
        <v>15822</v>
      </c>
      <c r="K5625" s="848">
        <f>IFERROR(VLOOKUP(J5625,REAJUSTE!A:AA,27,FALSE),"")</f>
        <v>1.0229999999999999</v>
      </c>
    </row>
    <row r="5626" spans="1:11" ht="18" x14ac:dyDescent="0.2">
      <c r="A5626" s="862">
        <v>5502644</v>
      </c>
      <c r="B5626" s="863" t="s">
        <v>3081</v>
      </c>
      <c r="C5626" s="862" t="s">
        <v>61</v>
      </c>
      <c r="D5626" s="802">
        <f t="shared" si="87"/>
        <v>10.53</v>
      </c>
      <c r="G5626" s="872">
        <v>10.3</v>
      </c>
      <c r="J5626" s="840" t="s">
        <v>15822</v>
      </c>
      <c r="K5626" s="848">
        <f>IFERROR(VLOOKUP(J5626,REAJUSTE!A:AA,27,FALSE),"")</f>
        <v>1.0229999999999999</v>
      </c>
    </row>
    <row r="5627" spans="1:11" ht="18" x14ac:dyDescent="0.2">
      <c r="A5627" s="862">
        <v>5502359</v>
      </c>
      <c r="B5627" s="863" t="s">
        <v>3082</v>
      </c>
      <c r="C5627" s="862" t="s">
        <v>61</v>
      </c>
      <c r="D5627" s="802">
        <f t="shared" si="87"/>
        <v>19.96</v>
      </c>
      <c r="G5627" s="872">
        <v>19.52</v>
      </c>
      <c r="J5627" s="840" t="s">
        <v>15822</v>
      </c>
      <c r="K5627" s="848">
        <f>IFERROR(VLOOKUP(J5627,REAJUSTE!A:AA,27,FALSE),"")</f>
        <v>1.0229999999999999</v>
      </c>
    </row>
    <row r="5628" spans="1:11" ht="18" x14ac:dyDescent="0.2">
      <c r="A5628" s="862">
        <v>5502593</v>
      </c>
      <c r="B5628" s="863" t="s">
        <v>3083</v>
      </c>
      <c r="C5628" s="862" t="s">
        <v>61</v>
      </c>
      <c r="D5628" s="802">
        <f t="shared" si="87"/>
        <v>12.16</v>
      </c>
      <c r="G5628" s="872">
        <v>11.89</v>
      </c>
      <c r="J5628" s="840" t="s">
        <v>15822</v>
      </c>
      <c r="K5628" s="848">
        <f>IFERROR(VLOOKUP(J5628,REAJUSTE!A:AA,27,FALSE),"")</f>
        <v>1.0229999999999999</v>
      </c>
    </row>
    <row r="5629" spans="1:11" ht="18" x14ac:dyDescent="0.2">
      <c r="A5629" s="862">
        <v>5502385</v>
      </c>
      <c r="B5629" s="863" t="s">
        <v>3084</v>
      </c>
      <c r="C5629" s="862" t="s">
        <v>61</v>
      </c>
      <c r="D5629" s="802">
        <f t="shared" si="87"/>
        <v>18.09</v>
      </c>
      <c r="G5629" s="872">
        <v>17.690000000000001</v>
      </c>
      <c r="J5629" s="840" t="s">
        <v>15822</v>
      </c>
      <c r="K5629" s="848">
        <f>IFERROR(VLOOKUP(J5629,REAJUSTE!A:AA,27,FALSE),"")</f>
        <v>1.0229999999999999</v>
      </c>
    </row>
    <row r="5630" spans="1:11" ht="18" x14ac:dyDescent="0.2">
      <c r="A5630" s="862">
        <v>5502619</v>
      </c>
      <c r="B5630" s="863" t="s">
        <v>3085</v>
      </c>
      <c r="C5630" s="862" t="s">
        <v>61</v>
      </c>
      <c r="D5630" s="802">
        <f t="shared" si="87"/>
        <v>10.82</v>
      </c>
      <c r="G5630" s="872">
        <v>10.58</v>
      </c>
      <c r="J5630" s="840" t="s">
        <v>15822</v>
      </c>
      <c r="K5630" s="848">
        <f>IFERROR(VLOOKUP(J5630,REAJUSTE!A:AA,27,FALSE),"")</f>
        <v>1.0229999999999999</v>
      </c>
    </row>
    <row r="5631" spans="1:11" ht="18" x14ac:dyDescent="0.2">
      <c r="A5631" s="862">
        <v>5502411</v>
      </c>
      <c r="B5631" s="863" t="s">
        <v>3086</v>
      </c>
      <c r="C5631" s="862" t="s">
        <v>61</v>
      </c>
      <c r="D5631" s="802">
        <f t="shared" si="87"/>
        <v>18.04</v>
      </c>
      <c r="G5631" s="872">
        <v>17.64</v>
      </c>
      <c r="J5631" s="840" t="s">
        <v>15822</v>
      </c>
      <c r="K5631" s="848">
        <f>IFERROR(VLOOKUP(J5631,REAJUSTE!A:AA,27,FALSE),"")</f>
        <v>1.0229999999999999</v>
      </c>
    </row>
    <row r="5632" spans="1:11" ht="18" x14ac:dyDescent="0.2">
      <c r="A5632" s="862">
        <v>5502645</v>
      </c>
      <c r="B5632" s="863" t="s">
        <v>3087</v>
      </c>
      <c r="C5632" s="862" t="s">
        <v>61</v>
      </c>
      <c r="D5632" s="802">
        <f t="shared" si="87"/>
        <v>10.75</v>
      </c>
      <c r="G5632" s="872">
        <v>10.51</v>
      </c>
      <c r="J5632" s="840" t="s">
        <v>15822</v>
      </c>
      <c r="K5632" s="848">
        <f>IFERROR(VLOOKUP(J5632,REAJUSTE!A:AA,27,FALSE),"")</f>
        <v>1.0229999999999999</v>
      </c>
    </row>
    <row r="5633" spans="1:11" ht="18" x14ac:dyDescent="0.2">
      <c r="A5633" s="862">
        <v>5502360</v>
      </c>
      <c r="B5633" s="863" t="s">
        <v>3088</v>
      </c>
      <c r="C5633" s="862" t="s">
        <v>61</v>
      </c>
      <c r="D5633" s="802">
        <f t="shared" si="87"/>
        <v>20.75</v>
      </c>
      <c r="G5633" s="872">
        <v>20.29</v>
      </c>
      <c r="J5633" s="840" t="s">
        <v>15822</v>
      </c>
      <c r="K5633" s="848">
        <f>IFERROR(VLOOKUP(J5633,REAJUSTE!A:AA,27,FALSE),"")</f>
        <v>1.0229999999999999</v>
      </c>
    </row>
    <row r="5634" spans="1:11" ht="18" x14ac:dyDescent="0.2">
      <c r="A5634" s="862">
        <v>5502594</v>
      </c>
      <c r="B5634" s="863" t="s">
        <v>3089</v>
      </c>
      <c r="C5634" s="862" t="s">
        <v>61</v>
      </c>
      <c r="D5634" s="802">
        <f t="shared" si="87"/>
        <v>13.18</v>
      </c>
      <c r="G5634" s="872">
        <v>12.89</v>
      </c>
      <c r="J5634" s="840" t="s">
        <v>15822</v>
      </c>
      <c r="K5634" s="848">
        <f>IFERROR(VLOOKUP(J5634,REAJUSTE!A:AA,27,FALSE),"")</f>
        <v>1.0229999999999999</v>
      </c>
    </row>
    <row r="5635" spans="1:11" ht="18" x14ac:dyDescent="0.2">
      <c r="A5635" s="862">
        <v>5502386</v>
      </c>
      <c r="B5635" s="863" t="s">
        <v>3090</v>
      </c>
      <c r="C5635" s="862" t="s">
        <v>61</v>
      </c>
      <c r="D5635" s="802">
        <f t="shared" si="87"/>
        <v>18.78</v>
      </c>
      <c r="G5635" s="872">
        <v>18.36</v>
      </c>
      <c r="J5635" s="840" t="s">
        <v>15822</v>
      </c>
      <c r="K5635" s="848">
        <f>IFERROR(VLOOKUP(J5635,REAJUSTE!A:AA,27,FALSE),"")</f>
        <v>1.0229999999999999</v>
      </c>
    </row>
    <row r="5636" spans="1:11" ht="18" x14ac:dyDescent="0.2">
      <c r="A5636" s="862">
        <v>5502620</v>
      </c>
      <c r="B5636" s="863" t="s">
        <v>3091</v>
      </c>
      <c r="C5636" s="862" t="s">
        <v>61</v>
      </c>
      <c r="D5636" s="802">
        <f t="shared" si="87"/>
        <v>10.96</v>
      </c>
      <c r="G5636" s="872">
        <v>10.72</v>
      </c>
      <c r="J5636" s="840" t="s">
        <v>15822</v>
      </c>
      <c r="K5636" s="848">
        <f>IFERROR(VLOOKUP(J5636,REAJUSTE!A:AA,27,FALSE),"")</f>
        <v>1.0229999999999999</v>
      </c>
    </row>
    <row r="5637" spans="1:11" ht="18" x14ac:dyDescent="0.2">
      <c r="A5637" s="862">
        <v>5502412</v>
      </c>
      <c r="B5637" s="863" t="s">
        <v>3092</v>
      </c>
      <c r="C5637" s="862" t="s">
        <v>61</v>
      </c>
      <c r="D5637" s="802">
        <f t="shared" si="87"/>
        <v>18.72</v>
      </c>
      <c r="G5637" s="872">
        <v>18.3</v>
      </c>
      <c r="J5637" s="840" t="s">
        <v>15822</v>
      </c>
      <c r="K5637" s="848">
        <f>IFERROR(VLOOKUP(J5637,REAJUSTE!A:AA,27,FALSE),"")</f>
        <v>1.0229999999999999</v>
      </c>
    </row>
    <row r="5638" spans="1:11" ht="18" x14ac:dyDescent="0.2">
      <c r="A5638" s="862">
        <v>5502646</v>
      </c>
      <c r="B5638" s="863" t="s">
        <v>3093</v>
      </c>
      <c r="C5638" s="862" t="s">
        <v>61</v>
      </c>
      <c r="D5638" s="802">
        <f t="shared" si="87"/>
        <v>10.89</v>
      </c>
      <c r="G5638" s="872">
        <v>10.65</v>
      </c>
      <c r="J5638" s="840" t="s">
        <v>15822</v>
      </c>
      <c r="K5638" s="848">
        <f>IFERROR(VLOOKUP(J5638,REAJUSTE!A:AA,27,FALSE),"")</f>
        <v>1.0229999999999999</v>
      </c>
    </row>
    <row r="5639" spans="1:11" ht="18" x14ac:dyDescent="0.2">
      <c r="A5639" s="862">
        <v>5502361</v>
      </c>
      <c r="B5639" s="863" t="s">
        <v>3094</v>
      </c>
      <c r="C5639" s="862" t="s">
        <v>61</v>
      </c>
      <c r="D5639" s="802">
        <f t="shared" si="87"/>
        <v>21.3</v>
      </c>
      <c r="G5639" s="872">
        <v>20.83</v>
      </c>
      <c r="J5639" s="840" t="s">
        <v>15822</v>
      </c>
      <c r="K5639" s="848">
        <f>IFERROR(VLOOKUP(J5639,REAJUSTE!A:AA,27,FALSE),"")</f>
        <v>1.0229999999999999</v>
      </c>
    </row>
    <row r="5640" spans="1:11" ht="18" x14ac:dyDescent="0.2">
      <c r="A5640" s="862">
        <v>5502595</v>
      </c>
      <c r="B5640" s="863" t="s">
        <v>3095</v>
      </c>
      <c r="C5640" s="862" t="s">
        <v>61</v>
      </c>
      <c r="D5640" s="802">
        <f t="shared" si="87"/>
        <v>13.71</v>
      </c>
      <c r="G5640" s="872">
        <v>13.41</v>
      </c>
      <c r="J5640" s="840" t="s">
        <v>15822</v>
      </c>
      <c r="K5640" s="848">
        <f>IFERROR(VLOOKUP(J5640,REAJUSTE!A:AA,27,FALSE),"")</f>
        <v>1.0229999999999999</v>
      </c>
    </row>
    <row r="5641" spans="1:11" ht="18" x14ac:dyDescent="0.2">
      <c r="A5641" s="862">
        <v>5502387</v>
      </c>
      <c r="B5641" s="863" t="s">
        <v>3096</v>
      </c>
      <c r="C5641" s="862" t="s">
        <v>61</v>
      </c>
      <c r="D5641" s="802">
        <f t="shared" si="87"/>
        <v>19.18</v>
      </c>
      <c r="G5641" s="872">
        <v>18.75</v>
      </c>
      <c r="J5641" s="840" t="s">
        <v>15822</v>
      </c>
      <c r="K5641" s="848">
        <f>IFERROR(VLOOKUP(J5641,REAJUSTE!A:AA,27,FALSE),"")</f>
        <v>1.0229999999999999</v>
      </c>
    </row>
    <row r="5642" spans="1:11" ht="18" x14ac:dyDescent="0.2">
      <c r="A5642" s="862">
        <v>5502621</v>
      </c>
      <c r="B5642" s="863" t="s">
        <v>3097</v>
      </c>
      <c r="C5642" s="862" t="s">
        <v>61</v>
      </c>
      <c r="D5642" s="802">
        <f t="shared" si="87"/>
        <v>11.38</v>
      </c>
      <c r="G5642" s="872">
        <v>11.13</v>
      </c>
      <c r="J5642" s="840" t="s">
        <v>15822</v>
      </c>
      <c r="K5642" s="848">
        <f>IFERROR(VLOOKUP(J5642,REAJUSTE!A:AA,27,FALSE),"")</f>
        <v>1.0229999999999999</v>
      </c>
    </row>
    <row r="5643" spans="1:11" ht="18" x14ac:dyDescent="0.2">
      <c r="A5643" s="862">
        <v>5502413</v>
      </c>
      <c r="B5643" s="863" t="s">
        <v>3098</v>
      </c>
      <c r="C5643" s="862" t="s">
        <v>61</v>
      </c>
      <c r="D5643" s="802">
        <f t="shared" ref="D5643:D5706" si="88">TRUNC(G5643*K5643,2)</f>
        <v>19.04</v>
      </c>
      <c r="G5643" s="872">
        <v>18.62</v>
      </c>
      <c r="J5643" s="840" t="s">
        <v>15822</v>
      </c>
      <c r="K5643" s="848">
        <f>IFERROR(VLOOKUP(J5643,REAJUSTE!A:AA,27,FALSE),"")</f>
        <v>1.0229999999999999</v>
      </c>
    </row>
    <row r="5644" spans="1:11" ht="18" x14ac:dyDescent="0.2">
      <c r="A5644" s="862">
        <v>5502647</v>
      </c>
      <c r="B5644" s="863" t="s">
        <v>3099</v>
      </c>
      <c r="C5644" s="862" t="s">
        <v>61</v>
      </c>
      <c r="D5644" s="802">
        <f t="shared" si="88"/>
        <v>11.24</v>
      </c>
      <c r="G5644" s="872">
        <v>10.99</v>
      </c>
      <c r="J5644" s="840" t="s">
        <v>15822</v>
      </c>
      <c r="K5644" s="848">
        <f>IFERROR(VLOOKUP(J5644,REAJUSTE!A:AA,27,FALSE),"")</f>
        <v>1.0229999999999999</v>
      </c>
    </row>
    <row r="5645" spans="1:11" ht="18" x14ac:dyDescent="0.2">
      <c r="A5645" s="862">
        <v>5502362</v>
      </c>
      <c r="B5645" s="863" t="s">
        <v>3100</v>
      </c>
      <c r="C5645" s="862" t="s">
        <v>61</v>
      </c>
      <c r="D5645" s="802">
        <f t="shared" si="88"/>
        <v>22.77</v>
      </c>
      <c r="G5645" s="872">
        <v>22.26</v>
      </c>
      <c r="J5645" s="840" t="s">
        <v>15822</v>
      </c>
      <c r="K5645" s="848">
        <f>IFERROR(VLOOKUP(J5645,REAJUSTE!A:AA,27,FALSE),"")</f>
        <v>1.0229999999999999</v>
      </c>
    </row>
    <row r="5646" spans="1:11" ht="18" x14ac:dyDescent="0.2">
      <c r="A5646" s="862">
        <v>5502596</v>
      </c>
      <c r="B5646" s="863" t="s">
        <v>3101</v>
      </c>
      <c r="C5646" s="862" t="s">
        <v>61</v>
      </c>
      <c r="D5646" s="802">
        <f t="shared" si="88"/>
        <v>14.59</v>
      </c>
      <c r="G5646" s="872">
        <v>14.27</v>
      </c>
      <c r="J5646" s="840" t="s">
        <v>15822</v>
      </c>
      <c r="K5646" s="848">
        <f>IFERROR(VLOOKUP(J5646,REAJUSTE!A:AA,27,FALSE),"")</f>
        <v>1.0229999999999999</v>
      </c>
    </row>
    <row r="5647" spans="1:11" ht="18" x14ac:dyDescent="0.2">
      <c r="A5647" s="862">
        <v>5502388</v>
      </c>
      <c r="B5647" s="863" t="s">
        <v>3102</v>
      </c>
      <c r="C5647" s="862" t="s">
        <v>61</v>
      </c>
      <c r="D5647" s="802">
        <f t="shared" si="88"/>
        <v>19.7</v>
      </c>
      <c r="G5647" s="872">
        <v>19.260000000000002</v>
      </c>
      <c r="J5647" s="840" t="s">
        <v>15822</v>
      </c>
      <c r="K5647" s="848">
        <f>IFERROR(VLOOKUP(J5647,REAJUSTE!A:AA,27,FALSE),"")</f>
        <v>1.0229999999999999</v>
      </c>
    </row>
    <row r="5648" spans="1:11" ht="18" x14ac:dyDescent="0.2">
      <c r="A5648" s="862">
        <v>5502622</v>
      </c>
      <c r="B5648" s="863" t="s">
        <v>3103</v>
      </c>
      <c r="C5648" s="862" t="s">
        <v>61</v>
      </c>
      <c r="D5648" s="802">
        <f t="shared" si="88"/>
        <v>11.94</v>
      </c>
      <c r="G5648" s="872">
        <v>11.68</v>
      </c>
      <c r="J5648" s="840" t="s">
        <v>15822</v>
      </c>
      <c r="K5648" s="848">
        <f>IFERROR(VLOOKUP(J5648,REAJUSTE!A:AA,27,FALSE),"")</f>
        <v>1.0229999999999999</v>
      </c>
    </row>
    <row r="5649" spans="1:11" ht="18" x14ac:dyDescent="0.2">
      <c r="A5649" s="862">
        <v>5502414</v>
      </c>
      <c r="B5649" s="863" t="s">
        <v>3104</v>
      </c>
      <c r="C5649" s="862" t="s">
        <v>61</v>
      </c>
      <c r="D5649" s="802">
        <f t="shared" si="88"/>
        <v>19.559999999999999</v>
      </c>
      <c r="G5649" s="872">
        <v>19.13</v>
      </c>
      <c r="J5649" s="840" t="s">
        <v>15822</v>
      </c>
      <c r="K5649" s="848">
        <f>IFERROR(VLOOKUP(J5649,REAJUSTE!A:AA,27,FALSE),"")</f>
        <v>1.0229999999999999</v>
      </c>
    </row>
    <row r="5650" spans="1:11" ht="18" x14ac:dyDescent="0.2">
      <c r="A5650" s="862">
        <v>5502648</v>
      </c>
      <c r="B5650" s="863" t="s">
        <v>3105</v>
      </c>
      <c r="C5650" s="862" t="s">
        <v>61</v>
      </c>
      <c r="D5650" s="802">
        <f t="shared" si="88"/>
        <v>11.81</v>
      </c>
      <c r="G5650" s="872">
        <v>11.55</v>
      </c>
      <c r="J5650" s="840" t="s">
        <v>15822</v>
      </c>
      <c r="K5650" s="848">
        <f>IFERROR(VLOOKUP(J5650,REAJUSTE!A:AA,27,FALSE),"")</f>
        <v>1.0229999999999999</v>
      </c>
    </row>
    <row r="5651" spans="1:11" ht="18" x14ac:dyDescent="0.2">
      <c r="A5651" s="862">
        <v>5502352</v>
      </c>
      <c r="B5651" s="863" t="s">
        <v>3106</v>
      </c>
      <c r="C5651" s="862" t="s">
        <v>61</v>
      </c>
      <c r="D5651" s="802">
        <f t="shared" si="88"/>
        <v>16.989999999999998</v>
      </c>
      <c r="G5651" s="872">
        <v>16.61</v>
      </c>
      <c r="J5651" s="840" t="s">
        <v>15822</v>
      </c>
      <c r="K5651" s="848">
        <f>IFERROR(VLOOKUP(J5651,REAJUSTE!A:AA,27,FALSE),"")</f>
        <v>1.0229999999999999</v>
      </c>
    </row>
    <row r="5652" spans="1:11" ht="18" x14ac:dyDescent="0.2">
      <c r="A5652" s="862">
        <v>5502586</v>
      </c>
      <c r="B5652" s="863" t="s">
        <v>3107</v>
      </c>
      <c r="C5652" s="862" t="s">
        <v>61</v>
      </c>
      <c r="D5652" s="802">
        <f t="shared" si="88"/>
        <v>9.0399999999999991</v>
      </c>
      <c r="G5652" s="872">
        <v>8.84</v>
      </c>
      <c r="J5652" s="840" t="s">
        <v>15822</v>
      </c>
      <c r="K5652" s="848">
        <f>IFERROR(VLOOKUP(J5652,REAJUSTE!A:AA,27,FALSE),"")</f>
        <v>1.0229999999999999</v>
      </c>
    </row>
    <row r="5653" spans="1:11" ht="18" x14ac:dyDescent="0.2">
      <c r="A5653" s="862">
        <v>5502378</v>
      </c>
      <c r="B5653" s="863" t="s">
        <v>3108</v>
      </c>
      <c r="C5653" s="862" t="s">
        <v>61</v>
      </c>
      <c r="D5653" s="802">
        <f t="shared" si="88"/>
        <v>15.96</v>
      </c>
      <c r="G5653" s="872">
        <v>15.61</v>
      </c>
      <c r="J5653" s="840" t="s">
        <v>15822</v>
      </c>
      <c r="K5653" s="848">
        <f>IFERROR(VLOOKUP(J5653,REAJUSTE!A:AA,27,FALSE),"")</f>
        <v>1.0229999999999999</v>
      </c>
    </row>
    <row r="5654" spans="1:11" ht="18" x14ac:dyDescent="0.2">
      <c r="A5654" s="862">
        <v>5502612</v>
      </c>
      <c r="B5654" s="863" t="s">
        <v>3109</v>
      </c>
      <c r="C5654" s="862" t="s">
        <v>61</v>
      </c>
      <c r="D5654" s="802">
        <f t="shared" si="88"/>
        <v>8.51</v>
      </c>
      <c r="G5654" s="872">
        <v>8.32</v>
      </c>
      <c r="J5654" s="840" t="s">
        <v>15822</v>
      </c>
      <c r="K5654" s="848">
        <f>IFERROR(VLOOKUP(J5654,REAJUSTE!A:AA,27,FALSE),"")</f>
        <v>1.0229999999999999</v>
      </c>
    </row>
    <row r="5655" spans="1:11" ht="18" x14ac:dyDescent="0.2">
      <c r="A5655" s="862">
        <v>5502404</v>
      </c>
      <c r="B5655" s="863" t="s">
        <v>3110</v>
      </c>
      <c r="C5655" s="862" t="s">
        <v>61</v>
      </c>
      <c r="D5655" s="802">
        <f t="shared" si="88"/>
        <v>16.05</v>
      </c>
      <c r="G5655" s="872">
        <v>15.69</v>
      </c>
      <c r="J5655" s="840" t="s">
        <v>15822</v>
      </c>
      <c r="K5655" s="848">
        <f>IFERROR(VLOOKUP(J5655,REAJUSTE!A:AA,27,FALSE),"")</f>
        <v>1.0229999999999999</v>
      </c>
    </row>
    <row r="5656" spans="1:11" ht="18" x14ac:dyDescent="0.2">
      <c r="A5656" s="862">
        <v>5502638</v>
      </c>
      <c r="B5656" s="863" t="s">
        <v>3111</v>
      </c>
      <c r="C5656" s="862" t="s">
        <v>61</v>
      </c>
      <c r="D5656" s="802">
        <f t="shared" si="88"/>
        <v>8.6199999999999992</v>
      </c>
      <c r="G5656" s="872">
        <v>8.43</v>
      </c>
      <c r="J5656" s="840" t="s">
        <v>15822</v>
      </c>
      <c r="K5656" s="848">
        <f>IFERROR(VLOOKUP(J5656,REAJUSTE!A:AA,27,FALSE),"")</f>
        <v>1.0229999999999999</v>
      </c>
    </row>
    <row r="5657" spans="1:11" ht="18" x14ac:dyDescent="0.2">
      <c r="A5657" s="862">
        <v>5502353</v>
      </c>
      <c r="B5657" s="863" t="s">
        <v>3112</v>
      </c>
      <c r="C5657" s="862" t="s">
        <v>61</v>
      </c>
      <c r="D5657" s="802">
        <f t="shared" si="88"/>
        <v>17.41</v>
      </c>
      <c r="G5657" s="872">
        <v>17.02</v>
      </c>
      <c r="J5657" s="840" t="s">
        <v>15822</v>
      </c>
      <c r="K5657" s="848">
        <f>IFERROR(VLOOKUP(J5657,REAJUSTE!A:AA,27,FALSE),"")</f>
        <v>1.0229999999999999</v>
      </c>
    </row>
    <row r="5658" spans="1:11" ht="18" x14ac:dyDescent="0.2">
      <c r="A5658" s="862">
        <v>5502587</v>
      </c>
      <c r="B5658" s="863" t="s">
        <v>3113</v>
      </c>
      <c r="C5658" s="862" t="s">
        <v>61</v>
      </c>
      <c r="D5658" s="802">
        <f t="shared" si="88"/>
        <v>9.4700000000000006</v>
      </c>
      <c r="G5658" s="872">
        <v>9.26</v>
      </c>
      <c r="J5658" s="840" t="s">
        <v>15822</v>
      </c>
      <c r="K5658" s="848">
        <f>IFERROR(VLOOKUP(J5658,REAJUSTE!A:AA,27,FALSE),"")</f>
        <v>1.0229999999999999</v>
      </c>
    </row>
    <row r="5659" spans="1:11" ht="18" x14ac:dyDescent="0.2">
      <c r="A5659" s="862">
        <v>5502379</v>
      </c>
      <c r="B5659" s="863" t="s">
        <v>3114</v>
      </c>
      <c r="C5659" s="862" t="s">
        <v>61</v>
      </c>
      <c r="D5659" s="802">
        <f t="shared" si="88"/>
        <v>16.28</v>
      </c>
      <c r="G5659" s="872">
        <v>15.92</v>
      </c>
      <c r="J5659" s="840" t="s">
        <v>15822</v>
      </c>
      <c r="K5659" s="848">
        <f>IFERROR(VLOOKUP(J5659,REAJUSTE!A:AA,27,FALSE),"")</f>
        <v>1.0229999999999999</v>
      </c>
    </row>
    <row r="5660" spans="1:11" ht="18" x14ac:dyDescent="0.2">
      <c r="A5660" s="862">
        <v>5502613</v>
      </c>
      <c r="B5660" s="863" t="s">
        <v>3115</v>
      </c>
      <c r="C5660" s="862" t="s">
        <v>61</v>
      </c>
      <c r="D5660" s="802">
        <f t="shared" si="88"/>
        <v>8.82</v>
      </c>
      <c r="G5660" s="872">
        <v>8.6300000000000008</v>
      </c>
      <c r="J5660" s="840" t="s">
        <v>15822</v>
      </c>
      <c r="K5660" s="848">
        <f>IFERROR(VLOOKUP(J5660,REAJUSTE!A:AA,27,FALSE),"")</f>
        <v>1.0229999999999999</v>
      </c>
    </row>
    <row r="5661" spans="1:11" ht="18" x14ac:dyDescent="0.2">
      <c r="A5661" s="862">
        <v>5502405</v>
      </c>
      <c r="B5661" s="863" t="s">
        <v>3116</v>
      </c>
      <c r="C5661" s="862" t="s">
        <v>61</v>
      </c>
      <c r="D5661" s="802">
        <f t="shared" si="88"/>
        <v>16.829999999999998</v>
      </c>
      <c r="G5661" s="872">
        <v>16.46</v>
      </c>
      <c r="J5661" s="840" t="s">
        <v>15822</v>
      </c>
      <c r="K5661" s="848">
        <f>IFERROR(VLOOKUP(J5661,REAJUSTE!A:AA,27,FALSE),"")</f>
        <v>1.0229999999999999</v>
      </c>
    </row>
    <row r="5662" spans="1:11" ht="18" x14ac:dyDescent="0.2">
      <c r="A5662" s="862">
        <v>5502639</v>
      </c>
      <c r="B5662" s="863" t="s">
        <v>3117</v>
      </c>
      <c r="C5662" s="862" t="s">
        <v>61</v>
      </c>
      <c r="D5662" s="802">
        <f t="shared" si="88"/>
        <v>8.8699999999999992</v>
      </c>
      <c r="G5662" s="872">
        <v>8.68</v>
      </c>
      <c r="J5662" s="840" t="s">
        <v>15822</v>
      </c>
      <c r="K5662" s="848">
        <f>IFERROR(VLOOKUP(J5662,REAJUSTE!A:AA,27,FALSE),"")</f>
        <v>1.0229999999999999</v>
      </c>
    </row>
    <row r="5663" spans="1:11" ht="18" x14ac:dyDescent="0.2">
      <c r="A5663" s="862">
        <v>5502351</v>
      </c>
      <c r="B5663" s="863" t="s">
        <v>3118</v>
      </c>
      <c r="C5663" s="862" t="s">
        <v>61</v>
      </c>
      <c r="D5663" s="802">
        <f t="shared" si="88"/>
        <v>15.96</v>
      </c>
      <c r="G5663" s="872">
        <v>15.61</v>
      </c>
      <c r="J5663" s="840" t="s">
        <v>15822</v>
      </c>
      <c r="K5663" s="848">
        <f>IFERROR(VLOOKUP(J5663,REAJUSTE!A:AA,27,FALSE),"")</f>
        <v>1.0229999999999999</v>
      </c>
    </row>
    <row r="5664" spans="1:11" ht="18" x14ac:dyDescent="0.2">
      <c r="A5664" s="862">
        <v>5502585</v>
      </c>
      <c r="B5664" s="863" t="s">
        <v>3119</v>
      </c>
      <c r="C5664" s="862" t="s">
        <v>61</v>
      </c>
      <c r="D5664" s="802">
        <f t="shared" si="88"/>
        <v>8.51</v>
      </c>
      <c r="G5664" s="872">
        <v>8.32</v>
      </c>
      <c r="J5664" s="840" t="s">
        <v>15822</v>
      </c>
      <c r="K5664" s="848">
        <f>IFERROR(VLOOKUP(J5664,REAJUSTE!A:AA,27,FALSE),"")</f>
        <v>1.0229999999999999</v>
      </c>
    </row>
    <row r="5665" spans="1:11" ht="18" x14ac:dyDescent="0.2">
      <c r="A5665" s="862">
        <v>5502377</v>
      </c>
      <c r="B5665" s="863" t="s">
        <v>9810</v>
      </c>
      <c r="C5665" s="862" t="s">
        <v>61</v>
      </c>
      <c r="D5665" s="802">
        <f t="shared" si="88"/>
        <v>15.66</v>
      </c>
      <c r="G5665" s="872">
        <v>15.31</v>
      </c>
      <c r="J5665" s="840" t="s">
        <v>15822</v>
      </c>
      <c r="K5665" s="848">
        <f>IFERROR(VLOOKUP(J5665,REAJUSTE!A:AA,27,FALSE),"")</f>
        <v>1.0229999999999999</v>
      </c>
    </row>
    <row r="5666" spans="1:11" ht="18" x14ac:dyDescent="0.2">
      <c r="A5666" s="862">
        <v>5502611</v>
      </c>
      <c r="B5666" s="863" t="s">
        <v>9811</v>
      </c>
      <c r="C5666" s="862" t="s">
        <v>61</v>
      </c>
      <c r="D5666" s="802">
        <f t="shared" si="88"/>
        <v>8.19</v>
      </c>
      <c r="G5666" s="872">
        <v>8.01</v>
      </c>
      <c r="J5666" s="840" t="s">
        <v>15822</v>
      </c>
      <c r="K5666" s="848">
        <f>IFERROR(VLOOKUP(J5666,REAJUSTE!A:AA,27,FALSE),"")</f>
        <v>1.0229999999999999</v>
      </c>
    </row>
    <row r="5667" spans="1:11" ht="18" x14ac:dyDescent="0.2">
      <c r="A5667" s="862">
        <v>5502403</v>
      </c>
      <c r="B5667" s="863" t="s">
        <v>3120</v>
      </c>
      <c r="C5667" s="862" t="s">
        <v>61</v>
      </c>
      <c r="D5667" s="802">
        <f t="shared" si="88"/>
        <v>15.77</v>
      </c>
      <c r="G5667" s="872">
        <v>15.42</v>
      </c>
      <c r="J5667" s="840" t="s">
        <v>15822</v>
      </c>
      <c r="K5667" s="848">
        <f>IFERROR(VLOOKUP(J5667,REAJUSTE!A:AA,27,FALSE),"")</f>
        <v>1.0229999999999999</v>
      </c>
    </row>
    <row r="5668" spans="1:11" ht="18" x14ac:dyDescent="0.2">
      <c r="A5668" s="862">
        <v>5502637</v>
      </c>
      <c r="B5668" s="863" t="s">
        <v>3121</v>
      </c>
      <c r="C5668" s="862" t="s">
        <v>61</v>
      </c>
      <c r="D5668" s="802">
        <f t="shared" si="88"/>
        <v>8.2899999999999991</v>
      </c>
      <c r="G5668" s="872">
        <v>8.11</v>
      </c>
      <c r="J5668" s="840" t="s">
        <v>15822</v>
      </c>
      <c r="K5668" s="848">
        <f>IFERROR(VLOOKUP(J5668,REAJUSTE!A:AA,27,FALSE),"")</f>
        <v>1.0229999999999999</v>
      </c>
    </row>
    <row r="5669" spans="1:11" ht="15" x14ac:dyDescent="0.2">
      <c r="A5669" s="862">
        <v>5502187</v>
      </c>
      <c r="B5669" s="863" t="s">
        <v>3122</v>
      </c>
      <c r="C5669" s="862" t="s">
        <v>61</v>
      </c>
      <c r="D5669" s="802">
        <f t="shared" si="88"/>
        <v>7.47</v>
      </c>
      <c r="G5669" s="872">
        <v>7.31</v>
      </c>
      <c r="J5669" s="840" t="s">
        <v>15822</v>
      </c>
      <c r="K5669" s="848">
        <f>IFERROR(VLOOKUP(J5669,REAJUSTE!A:AA,27,FALSE),"")</f>
        <v>1.0229999999999999</v>
      </c>
    </row>
    <row r="5670" spans="1:11" ht="18" x14ac:dyDescent="0.2">
      <c r="A5670" s="862">
        <v>5502354</v>
      </c>
      <c r="B5670" s="863" t="s">
        <v>3123</v>
      </c>
      <c r="C5670" s="862" t="s">
        <v>61</v>
      </c>
      <c r="D5670" s="802">
        <f t="shared" si="88"/>
        <v>17.829999999999998</v>
      </c>
      <c r="G5670" s="872">
        <v>17.43</v>
      </c>
      <c r="J5670" s="840" t="s">
        <v>15822</v>
      </c>
      <c r="K5670" s="848">
        <f>IFERROR(VLOOKUP(J5670,REAJUSTE!A:AA,27,FALSE),"")</f>
        <v>1.0229999999999999</v>
      </c>
    </row>
    <row r="5671" spans="1:11" ht="18" x14ac:dyDescent="0.2">
      <c r="A5671" s="862">
        <v>5502588</v>
      </c>
      <c r="B5671" s="863" t="s">
        <v>3124</v>
      </c>
      <c r="C5671" s="862" t="s">
        <v>61</v>
      </c>
      <c r="D5671" s="802">
        <f t="shared" si="88"/>
        <v>10.53</v>
      </c>
      <c r="G5671" s="872">
        <v>10.3</v>
      </c>
      <c r="J5671" s="840" t="s">
        <v>15822</v>
      </c>
      <c r="K5671" s="848">
        <f>IFERROR(VLOOKUP(J5671,REAJUSTE!A:AA,27,FALSE),"")</f>
        <v>1.0229999999999999</v>
      </c>
    </row>
    <row r="5672" spans="1:11" ht="18" x14ac:dyDescent="0.2">
      <c r="A5672" s="862">
        <v>5502380</v>
      </c>
      <c r="B5672" s="863" t="s">
        <v>3125</v>
      </c>
      <c r="C5672" s="862" t="s">
        <v>61</v>
      </c>
      <c r="D5672" s="802">
        <f t="shared" si="88"/>
        <v>17.04</v>
      </c>
      <c r="G5672" s="872">
        <v>16.66</v>
      </c>
      <c r="J5672" s="840" t="s">
        <v>15822</v>
      </c>
      <c r="K5672" s="848">
        <f>IFERROR(VLOOKUP(J5672,REAJUSTE!A:AA,27,FALSE),"")</f>
        <v>1.0229999999999999</v>
      </c>
    </row>
    <row r="5673" spans="1:11" ht="18" x14ac:dyDescent="0.2">
      <c r="A5673" s="862">
        <v>5502614</v>
      </c>
      <c r="B5673" s="863" t="s">
        <v>3126</v>
      </c>
      <c r="C5673" s="862" t="s">
        <v>61</v>
      </c>
      <c r="D5673" s="802">
        <f t="shared" si="88"/>
        <v>9.0399999999999991</v>
      </c>
      <c r="G5673" s="872">
        <v>8.84</v>
      </c>
      <c r="J5673" s="840" t="s">
        <v>15822</v>
      </c>
      <c r="K5673" s="848">
        <f>IFERROR(VLOOKUP(J5673,REAJUSTE!A:AA,27,FALSE),"")</f>
        <v>1.0229999999999999</v>
      </c>
    </row>
    <row r="5674" spans="1:11" ht="18" x14ac:dyDescent="0.2">
      <c r="A5674" s="862">
        <v>5502406</v>
      </c>
      <c r="B5674" s="863" t="s">
        <v>3127</v>
      </c>
      <c r="C5674" s="862" t="s">
        <v>61</v>
      </c>
      <c r="D5674" s="802">
        <f t="shared" si="88"/>
        <v>17.04</v>
      </c>
      <c r="G5674" s="872">
        <v>16.66</v>
      </c>
      <c r="J5674" s="840" t="s">
        <v>15822</v>
      </c>
      <c r="K5674" s="848">
        <f>IFERROR(VLOOKUP(J5674,REAJUSTE!A:AA,27,FALSE),"")</f>
        <v>1.0229999999999999</v>
      </c>
    </row>
    <row r="5675" spans="1:11" ht="18" x14ac:dyDescent="0.2">
      <c r="A5675" s="862">
        <v>5502640</v>
      </c>
      <c r="B5675" s="863" t="s">
        <v>3128</v>
      </c>
      <c r="C5675" s="862" t="s">
        <v>61</v>
      </c>
      <c r="D5675" s="802">
        <f t="shared" si="88"/>
        <v>9.09</v>
      </c>
      <c r="G5675" s="872">
        <v>8.89</v>
      </c>
      <c r="J5675" s="840" t="s">
        <v>15822</v>
      </c>
      <c r="K5675" s="848">
        <f>IFERROR(VLOOKUP(J5675,REAJUSTE!A:AA,27,FALSE),"")</f>
        <v>1.0229999999999999</v>
      </c>
    </row>
    <row r="5676" spans="1:11" ht="18" x14ac:dyDescent="0.2">
      <c r="A5676" s="862">
        <v>5502355</v>
      </c>
      <c r="B5676" s="863" t="s">
        <v>3129</v>
      </c>
      <c r="C5676" s="862" t="s">
        <v>61</v>
      </c>
      <c r="D5676" s="802">
        <f t="shared" si="88"/>
        <v>18.14</v>
      </c>
      <c r="G5676" s="872">
        <v>17.739999999999998</v>
      </c>
      <c r="J5676" s="840" t="s">
        <v>15822</v>
      </c>
      <c r="K5676" s="848">
        <f>IFERROR(VLOOKUP(J5676,REAJUSTE!A:AA,27,FALSE),"")</f>
        <v>1.0229999999999999</v>
      </c>
    </row>
    <row r="5677" spans="1:11" ht="18" x14ac:dyDescent="0.2">
      <c r="A5677" s="862">
        <v>5502589</v>
      </c>
      <c r="B5677" s="863" t="s">
        <v>3130</v>
      </c>
      <c r="C5677" s="862" t="s">
        <v>61</v>
      </c>
      <c r="D5677" s="802">
        <f t="shared" si="88"/>
        <v>10.89</v>
      </c>
      <c r="G5677" s="872">
        <v>10.65</v>
      </c>
      <c r="J5677" s="840" t="s">
        <v>15822</v>
      </c>
      <c r="K5677" s="848">
        <f>IFERROR(VLOOKUP(J5677,REAJUSTE!A:AA,27,FALSE),"")</f>
        <v>1.0229999999999999</v>
      </c>
    </row>
    <row r="5678" spans="1:11" ht="18" x14ac:dyDescent="0.2">
      <c r="A5678" s="862">
        <v>5502381</v>
      </c>
      <c r="B5678" s="863" t="s">
        <v>3131</v>
      </c>
      <c r="C5678" s="862" t="s">
        <v>61</v>
      </c>
      <c r="D5678" s="802">
        <f t="shared" si="88"/>
        <v>17.25</v>
      </c>
      <c r="G5678" s="872">
        <v>16.87</v>
      </c>
      <c r="J5678" s="840" t="s">
        <v>15822</v>
      </c>
      <c r="K5678" s="848">
        <f>IFERROR(VLOOKUP(J5678,REAJUSTE!A:AA,27,FALSE),"")</f>
        <v>1.0229999999999999</v>
      </c>
    </row>
    <row r="5679" spans="1:11" ht="18" x14ac:dyDescent="0.2">
      <c r="A5679" s="862">
        <v>5502615</v>
      </c>
      <c r="B5679" s="863" t="s">
        <v>3132</v>
      </c>
      <c r="C5679" s="862" t="s">
        <v>61</v>
      </c>
      <c r="D5679" s="802">
        <f t="shared" si="88"/>
        <v>9.3000000000000007</v>
      </c>
      <c r="G5679" s="872">
        <v>9.1</v>
      </c>
      <c r="J5679" s="840" t="s">
        <v>15822</v>
      </c>
      <c r="K5679" s="848">
        <f>IFERROR(VLOOKUP(J5679,REAJUSTE!A:AA,27,FALSE),"")</f>
        <v>1.0229999999999999</v>
      </c>
    </row>
    <row r="5680" spans="1:11" ht="18" x14ac:dyDescent="0.2">
      <c r="A5680" s="862">
        <v>5502407</v>
      </c>
      <c r="B5680" s="863" t="s">
        <v>3133</v>
      </c>
      <c r="C5680" s="862" t="s">
        <v>61</v>
      </c>
      <c r="D5680" s="802">
        <f t="shared" si="88"/>
        <v>17.25</v>
      </c>
      <c r="G5680" s="872">
        <v>16.87</v>
      </c>
      <c r="J5680" s="840" t="s">
        <v>15822</v>
      </c>
      <c r="K5680" s="848">
        <f>IFERROR(VLOOKUP(J5680,REAJUSTE!A:AA,27,FALSE),"")</f>
        <v>1.0229999999999999</v>
      </c>
    </row>
    <row r="5681" spans="1:11" ht="18" x14ac:dyDescent="0.2">
      <c r="A5681" s="862">
        <v>5502641</v>
      </c>
      <c r="B5681" s="863" t="s">
        <v>3134</v>
      </c>
      <c r="C5681" s="862" t="s">
        <v>61</v>
      </c>
      <c r="D5681" s="802">
        <f t="shared" si="88"/>
        <v>9.3000000000000007</v>
      </c>
      <c r="G5681" s="872">
        <v>9.1</v>
      </c>
      <c r="J5681" s="840" t="s">
        <v>15822</v>
      </c>
      <c r="K5681" s="848">
        <f>IFERROR(VLOOKUP(J5681,REAJUSTE!A:AA,27,FALSE),"")</f>
        <v>1.0229999999999999</v>
      </c>
    </row>
    <row r="5682" spans="1:11" ht="18" x14ac:dyDescent="0.2">
      <c r="A5682" s="862">
        <v>5502880</v>
      </c>
      <c r="B5682" s="863" t="s">
        <v>3135</v>
      </c>
      <c r="C5682" s="862" t="s">
        <v>61</v>
      </c>
      <c r="D5682" s="802">
        <f t="shared" si="88"/>
        <v>15.75</v>
      </c>
      <c r="G5682" s="872">
        <v>15.4</v>
      </c>
      <c r="J5682" s="840" t="s">
        <v>15822</v>
      </c>
      <c r="K5682" s="848">
        <f>IFERROR(VLOOKUP(J5682,REAJUSTE!A:AA,27,FALSE),"")</f>
        <v>1.0229999999999999</v>
      </c>
    </row>
    <row r="5683" spans="1:11" ht="18" x14ac:dyDescent="0.2">
      <c r="A5683" s="862">
        <v>5502857</v>
      </c>
      <c r="B5683" s="863" t="s">
        <v>3136</v>
      </c>
      <c r="C5683" s="862" t="s">
        <v>61</v>
      </c>
      <c r="D5683" s="802">
        <f t="shared" si="88"/>
        <v>23.23</v>
      </c>
      <c r="G5683" s="872">
        <v>22.71</v>
      </c>
      <c r="J5683" s="840" t="s">
        <v>15822</v>
      </c>
      <c r="K5683" s="848">
        <f>IFERROR(VLOOKUP(J5683,REAJUSTE!A:AA,27,FALSE),"")</f>
        <v>1.0229999999999999</v>
      </c>
    </row>
    <row r="5684" spans="1:11" ht="18" x14ac:dyDescent="0.2">
      <c r="A5684" s="862">
        <v>5502881</v>
      </c>
      <c r="B5684" s="863" t="s">
        <v>3137</v>
      </c>
      <c r="C5684" s="862" t="s">
        <v>61</v>
      </c>
      <c r="D5684" s="802">
        <f t="shared" si="88"/>
        <v>12.23</v>
      </c>
      <c r="G5684" s="872">
        <v>11.96</v>
      </c>
      <c r="J5684" s="840" t="s">
        <v>15822</v>
      </c>
      <c r="K5684" s="848">
        <f>IFERROR(VLOOKUP(J5684,REAJUSTE!A:AA,27,FALSE),"")</f>
        <v>1.0229999999999999</v>
      </c>
    </row>
    <row r="5685" spans="1:11" ht="18" x14ac:dyDescent="0.2">
      <c r="A5685" s="862">
        <v>5502859</v>
      </c>
      <c r="B5685" s="863" t="s">
        <v>3138</v>
      </c>
      <c r="C5685" s="862" t="s">
        <v>61</v>
      </c>
      <c r="D5685" s="802">
        <f t="shared" si="88"/>
        <v>19.829999999999998</v>
      </c>
      <c r="G5685" s="872">
        <v>19.39</v>
      </c>
      <c r="J5685" s="840" t="s">
        <v>15822</v>
      </c>
      <c r="K5685" s="848">
        <f>IFERROR(VLOOKUP(J5685,REAJUSTE!A:AA,27,FALSE),"")</f>
        <v>1.0229999999999999</v>
      </c>
    </row>
    <row r="5686" spans="1:11" ht="18" x14ac:dyDescent="0.2">
      <c r="A5686" s="862">
        <v>5502882</v>
      </c>
      <c r="B5686" s="863" t="s">
        <v>3139</v>
      </c>
      <c r="C5686" s="862" t="s">
        <v>61</v>
      </c>
      <c r="D5686" s="802">
        <f t="shared" si="88"/>
        <v>12.09</v>
      </c>
      <c r="G5686" s="872">
        <v>11.82</v>
      </c>
      <c r="J5686" s="840" t="s">
        <v>15822</v>
      </c>
      <c r="K5686" s="848">
        <f>IFERROR(VLOOKUP(J5686,REAJUSTE!A:AA,27,FALSE),"")</f>
        <v>1.0229999999999999</v>
      </c>
    </row>
    <row r="5687" spans="1:11" ht="18" x14ac:dyDescent="0.2">
      <c r="A5687" s="862">
        <v>5502858</v>
      </c>
      <c r="B5687" s="863" t="s">
        <v>3140</v>
      </c>
      <c r="C5687" s="862" t="s">
        <v>61</v>
      </c>
      <c r="D5687" s="802">
        <f t="shared" si="88"/>
        <v>20.52</v>
      </c>
      <c r="G5687" s="872">
        <v>20.059999999999999</v>
      </c>
      <c r="J5687" s="840" t="s">
        <v>15822</v>
      </c>
      <c r="K5687" s="848">
        <f>IFERROR(VLOOKUP(J5687,REAJUSTE!A:AA,27,FALSE),"")</f>
        <v>1.0229999999999999</v>
      </c>
    </row>
    <row r="5688" spans="1:11" ht="18" x14ac:dyDescent="0.2">
      <c r="A5688" s="862">
        <v>5502747</v>
      </c>
      <c r="B5688" s="863" t="s">
        <v>3141</v>
      </c>
      <c r="C5688" s="862" t="s">
        <v>61</v>
      </c>
      <c r="D5688" s="802">
        <f t="shared" si="88"/>
        <v>46.34</v>
      </c>
      <c r="G5688" s="872">
        <v>45.3</v>
      </c>
      <c r="J5688" s="840" t="s">
        <v>15822</v>
      </c>
      <c r="K5688" s="848">
        <f>IFERROR(VLOOKUP(J5688,REAJUSTE!A:AA,27,FALSE),"")</f>
        <v>1.0229999999999999</v>
      </c>
    </row>
    <row r="5689" spans="1:11" ht="18" x14ac:dyDescent="0.2">
      <c r="A5689" s="862">
        <v>5502773</v>
      </c>
      <c r="B5689" s="863" t="s">
        <v>3142</v>
      </c>
      <c r="C5689" s="862" t="s">
        <v>61</v>
      </c>
      <c r="D5689" s="802">
        <f t="shared" si="88"/>
        <v>44.69</v>
      </c>
      <c r="G5689" s="872">
        <v>43.69</v>
      </c>
      <c r="J5689" s="840" t="s">
        <v>15822</v>
      </c>
      <c r="K5689" s="848">
        <f>IFERROR(VLOOKUP(J5689,REAJUSTE!A:AA,27,FALSE),"")</f>
        <v>1.0229999999999999</v>
      </c>
    </row>
    <row r="5690" spans="1:11" ht="18" x14ac:dyDescent="0.2">
      <c r="A5690" s="862">
        <v>5502799</v>
      </c>
      <c r="B5690" s="863" t="s">
        <v>3143</v>
      </c>
      <c r="C5690" s="862" t="s">
        <v>61</v>
      </c>
      <c r="D5690" s="802">
        <f t="shared" si="88"/>
        <v>44.18</v>
      </c>
      <c r="G5690" s="872">
        <v>43.19</v>
      </c>
      <c r="J5690" s="840" t="s">
        <v>15822</v>
      </c>
      <c r="K5690" s="848">
        <f>IFERROR(VLOOKUP(J5690,REAJUSTE!A:AA,27,FALSE),"")</f>
        <v>1.0229999999999999</v>
      </c>
    </row>
    <row r="5691" spans="1:11" ht="18" x14ac:dyDescent="0.2">
      <c r="A5691" s="862">
        <v>5502748</v>
      </c>
      <c r="B5691" s="863" t="s">
        <v>3144</v>
      </c>
      <c r="C5691" s="862" t="s">
        <v>61</v>
      </c>
      <c r="D5691" s="802">
        <f t="shared" si="88"/>
        <v>46.86</v>
      </c>
      <c r="G5691" s="872">
        <v>45.81</v>
      </c>
      <c r="J5691" s="840" t="s">
        <v>15822</v>
      </c>
      <c r="K5691" s="848">
        <f>IFERROR(VLOOKUP(J5691,REAJUSTE!A:AA,27,FALSE),"")</f>
        <v>1.0229999999999999</v>
      </c>
    </row>
    <row r="5692" spans="1:11" ht="18" x14ac:dyDescent="0.2">
      <c r="A5692" s="862">
        <v>5502774</v>
      </c>
      <c r="B5692" s="863" t="s">
        <v>3145</v>
      </c>
      <c r="C5692" s="862" t="s">
        <v>61</v>
      </c>
      <c r="D5692" s="802">
        <f t="shared" si="88"/>
        <v>45.01</v>
      </c>
      <c r="G5692" s="872">
        <v>44</v>
      </c>
      <c r="J5692" s="840" t="s">
        <v>15822</v>
      </c>
      <c r="K5692" s="848">
        <f>IFERROR(VLOOKUP(J5692,REAJUSTE!A:AA,27,FALSE),"")</f>
        <v>1.0229999999999999</v>
      </c>
    </row>
    <row r="5693" spans="1:11" ht="18" x14ac:dyDescent="0.2">
      <c r="A5693" s="862">
        <v>5502800</v>
      </c>
      <c r="B5693" s="863" t="s">
        <v>3146</v>
      </c>
      <c r="C5693" s="862" t="s">
        <v>61</v>
      </c>
      <c r="D5693" s="802">
        <f t="shared" si="88"/>
        <v>44.49</v>
      </c>
      <c r="G5693" s="872">
        <v>43.49</v>
      </c>
      <c r="J5693" s="840" t="s">
        <v>15822</v>
      </c>
      <c r="K5693" s="848">
        <f>IFERROR(VLOOKUP(J5693,REAJUSTE!A:AA,27,FALSE),"")</f>
        <v>1.0229999999999999</v>
      </c>
    </row>
    <row r="5694" spans="1:11" ht="18" x14ac:dyDescent="0.2">
      <c r="A5694" s="862">
        <v>5502749</v>
      </c>
      <c r="B5694" s="863" t="s">
        <v>3147</v>
      </c>
      <c r="C5694" s="862" t="s">
        <v>61</v>
      </c>
      <c r="D5694" s="802">
        <f t="shared" si="88"/>
        <v>47.27</v>
      </c>
      <c r="G5694" s="872">
        <v>46.21</v>
      </c>
      <c r="J5694" s="840" t="s">
        <v>15822</v>
      </c>
      <c r="K5694" s="848">
        <f>IFERROR(VLOOKUP(J5694,REAJUSTE!A:AA,27,FALSE),"")</f>
        <v>1.0229999999999999</v>
      </c>
    </row>
    <row r="5695" spans="1:11" ht="18" x14ac:dyDescent="0.2">
      <c r="A5695" s="862">
        <v>5502775</v>
      </c>
      <c r="B5695" s="863" t="s">
        <v>3148</v>
      </c>
      <c r="C5695" s="862" t="s">
        <v>61</v>
      </c>
      <c r="D5695" s="802">
        <f t="shared" si="88"/>
        <v>45.31</v>
      </c>
      <c r="G5695" s="872">
        <v>44.3</v>
      </c>
      <c r="J5695" s="840" t="s">
        <v>15822</v>
      </c>
      <c r="K5695" s="848">
        <f>IFERROR(VLOOKUP(J5695,REAJUSTE!A:AA,27,FALSE),"")</f>
        <v>1.0229999999999999</v>
      </c>
    </row>
    <row r="5696" spans="1:11" ht="18" x14ac:dyDescent="0.2">
      <c r="A5696" s="862">
        <v>5502801</v>
      </c>
      <c r="B5696" s="863" t="s">
        <v>3149</v>
      </c>
      <c r="C5696" s="862" t="s">
        <v>61</v>
      </c>
      <c r="D5696" s="802">
        <f t="shared" si="88"/>
        <v>44.69</v>
      </c>
      <c r="G5696" s="872">
        <v>43.69</v>
      </c>
      <c r="J5696" s="840" t="s">
        <v>15822</v>
      </c>
      <c r="K5696" s="848">
        <f>IFERROR(VLOOKUP(J5696,REAJUSTE!A:AA,27,FALSE),"")</f>
        <v>1.0229999999999999</v>
      </c>
    </row>
    <row r="5697" spans="1:11" ht="18" x14ac:dyDescent="0.2">
      <c r="A5697" s="862">
        <v>5502750</v>
      </c>
      <c r="B5697" s="863" t="s">
        <v>3150</v>
      </c>
      <c r="C5697" s="862" t="s">
        <v>61</v>
      </c>
      <c r="D5697" s="802">
        <f t="shared" si="88"/>
        <v>49.4</v>
      </c>
      <c r="G5697" s="872">
        <v>48.29</v>
      </c>
      <c r="J5697" s="840" t="s">
        <v>15822</v>
      </c>
      <c r="K5697" s="848">
        <f>IFERROR(VLOOKUP(J5697,REAJUSTE!A:AA,27,FALSE),"")</f>
        <v>1.0229999999999999</v>
      </c>
    </row>
    <row r="5698" spans="1:11" ht="18" x14ac:dyDescent="0.2">
      <c r="A5698" s="862">
        <v>5502776</v>
      </c>
      <c r="B5698" s="863" t="s">
        <v>3151</v>
      </c>
      <c r="C5698" s="862" t="s">
        <v>61</v>
      </c>
      <c r="D5698" s="802">
        <f t="shared" si="88"/>
        <v>45.62</v>
      </c>
      <c r="G5698" s="872">
        <v>44.6</v>
      </c>
      <c r="J5698" s="840" t="s">
        <v>15822</v>
      </c>
      <c r="K5698" s="848">
        <f>IFERROR(VLOOKUP(J5698,REAJUSTE!A:AA,27,FALSE),"")</f>
        <v>1.0229999999999999</v>
      </c>
    </row>
    <row r="5699" spans="1:11" ht="18" x14ac:dyDescent="0.2">
      <c r="A5699" s="862">
        <v>5502802</v>
      </c>
      <c r="B5699" s="863" t="s">
        <v>3152</v>
      </c>
      <c r="C5699" s="862" t="s">
        <v>61</v>
      </c>
      <c r="D5699" s="802">
        <f t="shared" si="88"/>
        <v>45.01</v>
      </c>
      <c r="G5699" s="872">
        <v>44</v>
      </c>
      <c r="J5699" s="840" t="s">
        <v>15822</v>
      </c>
      <c r="K5699" s="848">
        <f>IFERROR(VLOOKUP(J5699,REAJUSTE!A:AA,27,FALSE),"")</f>
        <v>1.0229999999999999</v>
      </c>
    </row>
    <row r="5700" spans="1:11" ht="18" x14ac:dyDescent="0.2">
      <c r="A5700" s="862">
        <v>5502751</v>
      </c>
      <c r="B5700" s="863" t="s">
        <v>3153</v>
      </c>
      <c r="C5700" s="862" t="s">
        <v>61</v>
      </c>
      <c r="D5700" s="802">
        <f t="shared" si="88"/>
        <v>49.94</v>
      </c>
      <c r="G5700" s="872">
        <v>48.82</v>
      </c>
      <c r="J5700" s="840" t="s">
        <v>15822</v>
      </c>
      <c r="K5700" s="848">
        <f>IFERROR(VLOOKUP(J5700,REAJUSTE!A:AA,27,FALSE),"")</f>
        <v>1.0229999999999999</v>
      </c>
    </row>
    <row r="5701" spans="1:11" ht="18" x14ac:dyDescent="0.2">
      <c r="A5701" s="862">
        <v>5502777</v>
      </c>
      <c r="B5701" s="863" t="s">
        <v>3154</v>
      </c>
      <c r="C5701" s="862" t="s">
        <v>61</v>
      </c>
      <c r="D5701" s="802">
        <f t="shared" si="88"/>
        <v>45.93</v>
      </c>
      <c r="G5701" s="872">
        <v>44.9</v>
      </c>
      <c r="J5701" s="840" t="s">
        <v>15822</v>
      </c>
      <c r="K5701" s="848">
        <f>IFERROR(VLOOKUP(J5701,REAJUSTE!A:AA,27,FALSE),"")</f>
        <v>1.0229999999999999</v>
      </c>
    </row>
    <row r="5702" spans="1:11" ht="18" x14ac:dyDescent="0.2">
      <c r="A5702" s="862">
        <v>5502803</v>
      </c>
      <c r="B5702" s="863" t="s">
        <v>3155</v>
      </c>
      <c r="C5702" s="862" t="s">
        <v>61</v>
      </c>
      <c r="D5702" s="802">
        <f t="shared" si="88"/>
        <v>45.21</v>
      </c>
      <c r="G5702" s="872">
        <v>44.2</v>
      </c>
      <c r="J5702" s="840" t="s">
        <v>15822</v>
      </c>
      <c r="K5702" s="848">
        <f>IFERROR(VLOOKUP(J5702,REAJUSTE!A:AA,27,FALSE),"")</f>
        <v>1.0229999999999999</v>
      </c>
    </row>
    <row r="5703" spans="1:11" ht="18" x14ac:dyDescent="0.2">
      <c r="A5703" s="862">
        <v>5502752</v>
      </c>
      <c r="B5703" s="863" t="s">
        <v>3156</v>
      </c>
      <c r="C5703" s="862" t="s">
        <v>61</v>
      </c>
      <c r="D5703" s="802">
        <f t="shared" si="88"/>
        <v>50.77</v>
      </c>
      <c r="G5703" s="872">
        <v>49.63</v>
      </c>
      <c r="J5703" s="840" t="s">
        <v>15822</v>
      </c>
      <c r="K5703" s="848">
        <f>IFERROR(VLOOKUP(J5703,REAJUSTE!A:AA,27,FALSE),"")</f>
        <v>1.0229999999999999</v>
      </c>
    </row>
    <row r="5704" spans="1:11" ht="18" x14ac:dyDescent="0.2">
      <c r="A5704" s="862">
        <v>5502778</v>
      </c>
      <c r="B5704" s="863" t="s">
        <v>3157</v>
      </c>
      <c r="C5704" s="862" t="s">
        <v>61</v>
      </c>
      <c r="D5704" s="802">
        <f t="shared" si="88"/>
        <v>46.55</v>
      </c>
      <c r="G5704" s="872">
        <v>45.51</v>
      </c>
      <c r="J5704" s="840" t="s">
        <v>15822</v>
      </c>
      <c r="K5704" s="848">
        <f>IFERROR(VLOOKUP(J5704,REAJUSTE!A:AA,27,FALSE),"")</f>
        <v>1.0229999999999999</v>
      </c>
    </row>
    <row r="5705" spans="1:11" ht="18" x14ac:dyDescent="0.2">
      <c r="A5705" s="862">
        <v>5502804</v>
      </c>
      <c r="B5705" s="863" t="s">
        <v>3158</v>
      </c>
      <c r="C5705" s="862" t="s">
        <v>61</v>
      </c>
      <c r="D5705" s="802">
        <f t="shared" si="88"/>
        <v>45.72</v>
      </c>
      <c r="G5705" s="872">
        <v>44.7</v>
      </c>
      <c r="J5705" s="840" t="s">
        <v>15822</v>
      </c>
      <c r="K5705" s="848">
        <f>IFERROR(VLOOKUP(J5705,REAJUSTE!A:AA,27,FALSE),"")</f>
        <v>1.0229999999999999</v>
      </c>
    </row>
    <row r="5706" spans="1:11" ht="18" x14ac:dyDescent="0.2">
      <c r="A5706" s="862">
        <v>5502753</v>
      </c>
      <c r="B5706" s="863" t="s">
        <v>3159</v>
      </c>
      <c r="C5706" s="862" t="s">
        <v>61</v>
      </c>
      <c r="D5706" s="802">
        <f t="shared" si="88"/>
        <v>52.14</v>
      </c>
      <c r="G5706" s="872">
        <v>50.97</v>
      </c>
      <c r="J5706" s="840" t="s">
        <v>15822</v>
      </c>
      <c r="K5706" s="848">
        <f>IFERROR(VLOOKUP(J5706,REAJUSTE!A:AA,27,FALSE),"")</f>
        <v>1.0229999999999999</v>
      </c>
    </row>
    <row r="5707" spans="1:11" ht="18" x14ac:dyDescent="0.2">
      <c r="A5707" s="862">
        <v>5502779</v>
      </c>
      <c r="B5707" s="863" t="s">
        <v>3160</v>
      </c>
      <c r="C5707" s="862" t="s">
        <v>61</v>
      </c>
      <c r="D5707" s="802">
        <f t="shared" ref="D5707:D5770" si="89">TRUNC(G5707*K5707,2)</f>
        <v>49.12</v>
      </c>
      <c r="G5707" s="872">
        <v>48.02</v>
      </c>
      <c r="J5707" s="840" t="s">
        <v>15822</v>
      </c>
      <c r="K5707" s="848">
        <f>IFERROR(VLOOKUP(J5707,REAJUSTE!A:AA,27,FALSE),"")</f>
        <v>1.0229999999999999</v>
      </c>
    </row>
    <row r="5708" spans="1:11" ht="18" x14ac:dyDescent="0.2">
      <c r="A5708" s="862">
        <v>5502805</v>
      </c>
      <c r="B5708" s="863" t="s">
        <v>3161</v>
      </c>
      <c r="C5708" s="862" t="s">
        <v>61</v>
      </c>
      <c r="D5708" s="802">
        <f t="shared" si="89"/>
        <v>46.45</v>
      </c>
      <c r="G5708" s="872">
        <v>45.41</v>
      </c>
      <c r="J5708" s="840" t="s">
        <v>15822</v>
      </c>
      <c r="K5708" s="848">
        <f>IFERROR(VLOOKUP(J5708,REAJUSTE!A:AA,27,FALSE),"")</f>
        <v>1.0229999999999999</v>
      </c>
    </row>
    <row r="5709" spans="1:11" ht="18" x14ac:dyDescent="0.2">
      <c r="A5709" s="862">
        <v>5502743</v>
      </c>
      <c r="B5709" s="863" t="s">
        <v>3162</v>
      </c>
      <c r="C5709" s="862" t="s">
        <v>61</v>
      </c>
      <c r="D5709" s="802">
        <f t="shared" si="89"/>
        <v>43.97</v>
      </c>
      <c r="G5709" s="872">
        <v>42.99</v>
      </c>
      <c r="J5709" s="840" t="s">
        <v>15822</v>
      </c>
      <c r="K5709" s="848">
        <f>IFERROR(VLOOKUP(J5709,REAJUSTE!A:AA,27,FALSE),"")</f>
        <v>1.0229999999999999</v>
      </c>
    </row>
    <row r="5710" spans="1:11" ht="18" x14ac:dyDescent="0.2">
      <c r="A5710" s="862">
        <v>5502769</v>
      </c>
      <c r="B5710" s="863" t="s">
        <v>3163</v>
      </c>
      <c r="C5710" s="862" t="s">
        <v>61</v>
      </c>
      <c r="D5710" s="802">
        <f t="shared" si="89"/>
        <v>41.58</v>
      </c>
      <c r="G5710" s="872">
        <v>40.65</v>
      </c>
      <c r="J5710" s="840" t="s">
        <v>15822</v>
      </c>
      <c r="K5710" s="848">
        <f>IFERROR(VLOOKUP(J5710,REAJUSTE!A:AA,27,FALSE),"")</f>
        <v>1.0229999999999999</v>
      </c>
    </row>
    <row r="5711" spans="1:11" ht="18" x14ac:dyDescent="0.2">
      <c r="A5711" s="862">
        <v>5502795</v>
      </c>
      <c r="B5711" s="863" t="s">
        <v>3164</v>
      </c>
      <c r="C5711" s="862" t="s">
        <v>61</v>
      </c>
      <c r="D5711" s="802">
        <f t="shared" si="89"/>
        <v>41.37</v>
      </c>
      <c r="G5711" s="872">
        <v>40.44</v>
      </c>
      <c r="J5711" s="840" t="s">
        <v>15822</v>
      </c>
      <c r="K5711" s="848">
        <f>IFERROR(VLOOKUP(J5711,REAJUSTE!A:AA,27,FALSE),"")</f>
        <v>1.0229999999999999</v>
      </c>
    </row>
    <row r="5712" spans="1:11" ht="18" x14ac:dyDescent="0.2">
      <c r="A5712" s="862">
        <v>5502744</v>
      </c>
      <c r="B5712" s="863" t="s">
        <v>3165</v>
      </c>
      <c r="C5712" s="862" t="s">
        <v>61</v>
      </c>
      <c r="D5712" s="802">
        <f t="shared" si="89"/>
        <v>44.69</v>
      </c>
      <c r="G5712" s="872">
        <v>43.69</v>
      </c>
      <c r="J5712" s="840" t="s">
        <v>15822</v>
      </c>
      <c r="K5712" s="848">
        <f>IFERROR(VLOOKUP(J5712,REAJUSTE!A:AA,27,FALSE),"")</f>
        <v>1.0229999999999999</v>
      </c>
    </row>
    <row r="5713" spans="1:11" ht="18" x14ac:dyDescent="0.2">
      <c r="A5713" s="862">
        <v>5502770</v>
      </c>
      <c r="B5713" s="863" t="s">
        <v>3166</v>
      </c>
      <c r="C5713" s="862" t="s">
        <v>61</v>
      </c>
      <c r="D5713" s="802">
        <f t="shared" si="89"/>
        <v>42.06</v>
      </c>
      <c r="G5713" s="872">
        <v>41.12</v>
      </c>
      <c r="J5713" s="840" t="s">
        <v>15822</v>
      </c>
      <c r="K5713" s="848">
        <f>IFERROR(VLOOKUP(J5713,REAJUSTE!A:AA,27,FALSE),"")</f>
        <v>1.0229999999999999</v>
      </c>
    </row>
    <row r="5714" spans="1:11" ht="18" x14ac:dyDescent="0.2">
      <c r="A5714" s="862">
        <v>5502796</v>
      </c>
      <c r="B5714" s="863" t="s">
        <v>3167</v>
      </c>
      <c r="C5714" s="862" t="s">
        <v>61</v>
      </c>
      <c r="D5714" s="802">
        <f t="shared" si="89"/>
        <v>41.71</v>
      </c>
      <c r="G5714" s="872">
        <v>40.78</v>
      </c>
      <c r="J5714" s="840" t="s">
        <v>15822</v>
      </c>
      <c r="K5714" s="848">
        <f>IFERROR(VLOOKUP(J5714,REAJUSTE!A:AA,27,FALSE),"")</f>
        <v>1.0229999999999999</v>
      </c>
    </row>
    <row r="5715" spans="1:11" ht="18" x14ac:dyDescent="0.2">
      <c r="A5715" s="862">
        <v>5502742</v>
      </c>
      <c r="B5715" s="863" t="s">
        <v>3168</v>
      </c>
      <c r="C5715" s="862" t="s">
        <v>61</v>
      </c>
      <c r="D5715" s="802">
        <f t="shared" si="89"/>
        <v>41.58</v>
      </c>
      <c r="G5715" s="872">
        <v>40.65</v>
      </c>
      <c r="J5715" s="840" t="s">
        <v>15822</v>
      </c>
      <c r="K5715" s="848">
        <f>IFERROR(VLOOKUP(J5715,REAJUSTE!A:AA,27,FALSE),"")</f>
        <v>1.0229999999999999</v>
      </c>
    </row>
    <row r="5716" spans="1:11" ht="18" x14ac:dyDescent="0.2">
      <c r="A5716" s="862">
        <v>5502768</v>
      </c>
      <c r="B5716" s="863" t="s">
        <v>9812</v>
      </c>
      <c r="C5716" s="862" t="s">
        <v>61</v>
      </c>
      <c r="D5716" s="802">
        <f t="shared" si="89"/>
        <v>41.1</v>
      </c>
      <c r="G5716" s="872">
        <v>40.18</v>
      </c>
      <c r="J5716" s="840" t="s">
        <v>15822</v>
      </c>
      <c r="K5716" s="848">
        <f>IFERROR(VLOOKUP(J5716,REAJUSTE!A:AA,27,FALSE),"")</f>
        <v>1.0229999999999999</v>
      </c>
    </row>
    <row r="5717" spans="1:11" ht="18" x14ac:dyDescent="0.2">
      <c r="A5717" s="862">
        <v>5502794</v>
      </c>
      <c r="B5717" s="863" t="s">
        <v>3169</v>
      </c>
      <c r="C5717" s="862" t="s">
        <v>61</v>
      </c>
      <c r="D5717" s="802">
        <f t="shared" si="89"/>
        <v>40.880000000000003</v>
      </c>
      <c r="G5717" s="872">
        <v>39.97</v>
      </c>
      <c r="J5717" s="840" t="s">
        <v>15822</v>
      </c>
      <c r="K5717" s="848">
        <f>IFERROR(VLOOKUP(J5717,REAJUSTE!A:AA,27,FALSE),"")</f>
        <v>1.0229999999999999</v>
      </c>
    </row>
    <row r="5718" spans="1:11" ht="18" x14ac:dyDescent="0.2">
      <c r="A5718" s="862">
        <v>5502745</v>
      </c>
      <c r="B5718" s="863" t="s">
        <v>3170</v>
      </c>
      <c r="C5718" s="862" t="s">
        <v>61</v>
      </c>
      <c r="D5718" s="802">
        <f t="shared" si="89"/>
        <v>45.31</v>
      </c>
      <c r="G5718" s="872">
        <v>44.3</v>
      </c>
      <c r="J5718" s="840" t="s">
        <v>15822</v>
      </c>
      <c r="K5718" s="848">
        <f>IFERROR(VLOOKUP(J5718,REAJUSTE!A:AA,27,FALSE),"")</f>
        <v>1.0229999999999999</v>
      </c>
    </row>
    <row r="5719" spans="1:11" ht="18" x14ac:dyDescent="0.2">
      <c r="A5719" s="862">
        <v>5502771</v>
      </c>
      <c r="B5719" s="863" t="s">
        <v>3171</v>
      </c>
      <c r="C5719" s="862" t="s">
        <v>61</v>
      </c>
      <c r="D5719" s="802">
        <f t="shared" si="89"/>
        <v>44.08</v>
      </c>
      <c r="G5719" s="872">
        <v>43.09</v>
      </c>
      <c r="J5719" s="840" t="s">
        <v>15822</v>
      </c>
      <c r="K5719" s="848">
        <f>IFERROR(VLOOKUP(J5719,REAJUSTE!A:AA,27,FALSE),"")</f>
        <v>1.0229999999999999</v>
      </c>
    </row>
    <row r="5720" spans="1:11" ht="18" x14ac:dyDescent="0.2">
      <c r="A5720" s="862">
        <v>5502797</v>
      </c>
      <c r="B5720" s="863" t="s">
        <v>3172</v>
      </c>
      <c r="C5720" s="862" t="s">
        <v>61</v>
      </c>
      <c r="D5720" s="802">
        <f t="shared" si="89"/>
        <v>41.99</v>
      </c>
      <c r="G5720" s="872">
        <v>41.05</v>
      </c>
      <c r="J5720" s="840" t="s">
        <v>15822</v>
      </c>
      <c r="K5720" s="848">
        <f>IFERROR(VLOOKUP(J5720,REAJUSTE!A:AA,27,FALSE),"")</f>
        <v>1.0229999999999999</v>
      </c>
    </row>
    <row r="5721" spans="1:11" ht="18" x14ac:dyDescent="0.2">
      <c r="A5721" s="862">
        <v>5502746</v>
      </c>
      <c r="B5721" s="863" t="s">
        <v>3173</v>
      </c>
      <c r="C5721" s="862" t="s">
        <v>61</v>
      </c>
      <c r="D5721" s="802">
        <f t="shared" si="89"/>
        <v>45.83</v>
      </c>
      <c r="G5721" s="872">
        <v>44.8</v>
      </c>
      <c r="J5721" s="840" t="s">
        <v>15822</v>
      </c>
      <c r="K5721" s="848">
        <f>IFERROR(VLOOKUP(J5721,REAJUSTE!A:AA,27,FALSE),"")</f>
        <v>1.0229999999999999</v>
      </c>
    </row>
    <row r="5722" spans="1:11" ht="18" x14ac:dyDescent="0.2">
      <c r="A5722" s="862">
        <v>5502772</v>
      </c>
      <c r="B5722" s="863" t="s">
        <v>3174</v>
      </c>
      <c r="C5722" s="862" t="s">
        <v>61</v>
      </c>
      <c r="D5722" s="802">
        <f t="shared" si="89"/>
        <v>44.38</v>
      </c>
      <c r="G5722" s="872">
        <v>43.39</v>
      </c>
      <c r="J5722" s="840" t="s">
        <v>15822</v>
      </c>
      <c r="K5722" s="848">
        <f>IFERROR(VLOOKUP(J5722,REAJUSTE!A:AA,27,FALSE),"")</f>
        <v>1.0229999999999999</v>
      </c>
    </row>
    <row r="5723" spans="1:11" ht="18" x14ac:dyDescent="0.2">
      <c r="A5723" s="862">
        <v>5502798</v>
      </c>
      <c r="B5723" s="863" t="s">
        <v>3175</v>
      </c>
      <c r="C5723" s="862" t="s">
        <v>61</v>
      </c>
      <c r="D5723" s="802">
        <f t="shared" si="89"/>
        <v>42.33</v>
      </c>
      <c r="G5723" s="872">
        <v>41.38</v>
      </c>
      <c r="J5723" s="840" t="s">
        <v>15822</v>
      </c>
      <c r="K5723" s="848">
        <f>IFERROR(VLOOKUP(J5723,REAJUSTE!A:AA,27,FALSE),"")</f>
        <v>1.0229999999999999</v>
      </c>
    </row>
    <row r="5724" spans="1:11" ht="18" x14ac:dyDescent="0.2">
      <c r="A5724" s="862">
        <v>5502886</v>
      </c>
      <c r="B5724" s="863" t="s">
        <v>3176</v>
      </c>
      <c r="C5724" s="862" t="s">
        <v>61</v>
      </c>
      <c r="D5724" s="802">
        <f t="shared" si="89"/>
        <v>54.53</v>
      </c>
      <c r="G5724" s="872">
        <v>53.31</v>
      </c>
      <c r="J5724" s="840" t="s">
        <v>15822</v>
      </c>
      <c r="K5724" s="848">
        <f>IFERROR(VLOOKUP(J5724,REAJUSTE!A:AA,27,FALSE),"")</f>
        <v>1.0229999999999999</v>
      </c>
    </row>
    <row r="5725" spans="1:11" ht="18" x14ac:dyDescent="0.2">
      <c r="A5725" s="862">
        <v>5502887</v>
      </c>
      <c r="B5725" s="863" t="s">
        <v>3177</v>
      </c>
      <c r="C5725" s="862" t="s">
        <v>61</v>
      </c>
      <c r="D5725" s="802">
        <f t="shared" si="89"/>
        <v>49.53</v>
      </c>
      <c r="G5725" s="872">
        <v>48.42</v>
      </c>
      <c r="J5725" s="840" t="s">
        <v>15822</v>
      </c>
      <c r="K5725" s="848">
        <f>IFERROR(VLOOKUP(J5725,REAJUSTE!A:AA,27,FALSE),"")</f>
        <v>1.0229999999999999</v>
      </c>
    </row>
    <row r="5726" spans="1:11" ht="18" x14ac:dyDescent="0.2">
      <c r="A5726" s="862">
        <v>5502888</v>
      </c>
      <c r="B5726" s="863" t="s">
        <v>3178</v>
      </c>
      <c r="C5726" s="862" t="s">
        <v>61</v>
      </c>
      <c r="D5726" s="802">
        <f t="shared" si="89"/>
        <v>46.86</v>
      </c>
      <c r="G5726" s="872">
        <v>45.81</v>
      </c>
      <c r="J5726" s="840" t="s">
        <v>15822</v>
      </c>
      <c r="K5726" s="848">
        <f>IFERROR(VLOOKUP(J5726,REAJUSTE!A:AA,27,FALSE),"")</f>
        <v>1.0229999999999999</v>
      </c>
    </row>
    <row r="5727" spans="1:11" ht="15" x14ac:dyDescent="0.2">
      <c r="A5727" s="862">
        <v>5502820</v>
      </c>
      <c r="B5727" s="863" t="s">
        <v>3179</v>
      </c>
      <c r="C5727" s="862" t="s">
        <v>61</v>
      </c>
      <c r="D5727" s="802">
        <f t="shared" si="89"/>
        <v>6.87</v>
      </c>
      <c r="G5727" s="872">
        <v>6.72</v>
      </c>
      <c r="J5727" s="840" t="s">
        <v>15822</v>
      </c>
      <c r="K5727" s="848">
        <f>IFERROR(VLOOKUP(J5727,REAJUSTE!A:AA,27,FALSE),"")</f>
        <v>1.0229999999999999</v>
      </c>
    </row>
    <row r="5728" spans="1:11" ht="18" x14ac:dyDescent="0.2">
      <c r="A5728" s="862">
        <v>5502904</v>
      </c>
      <c r="B5728" s="863" t="s">
        <v>3180</v>
      </c>
      <c r="C5728" s="862" t="s">
        <v>61</v>
      </c>
      <c r="D5728" s="802">
        <f t="shared" si="89"/>
        <v>21</v>
      </c>
      <c r="G5728" s="872">
        <v>20.53</v>
      </c>
      <c r="J5728" s="840" t="s">
        <v>15822</v>
      </c>
      <c r="K5728" s="848">
        <f>IFERROR(VLOOKUP(J5728,REAJUSTE!A:AA,27,FALSE),"")</f>
        <v>1.0229999999999999</v>
      </c>
    </row>
    <row r="5729" spans="1:11" ht="18" x14ac:dyDescent="0.2">
      <c r="A5729" s="862">
        <v>5502930</v>
      </c>
      <c r="B5729" s="863" t="s">
        <v>3181</v>
      </c>
      <c r="C5729" s="862" t="s">
        <v>61</v>
      </c>
      <c r="D5729" s="802">
        <f t="shared" si="89"/>
        <v>19.850000000000001</v>
      </c>
      <c r="G5729" s="872">
        <v>19.41</v>
      </c>
      <c r="J5729" s="840" t="s">
        <v>15822</v>
      </c>
      <c r="K5729" s="848">
        <f>IFERROR(VLOOKUP(J5729,REAJUSTE!A:AA,27,FALSE),"")</f>
        <v>1.0229999999999999</v>
      </c>
    </row>
    <row r="5730" spans="1:11" ht="18" x14ac:dyDescent="0.2">
      <c r="A5730" s="862">
        <v>5502956</v>
      </c>
      <c r="B5730" s="863" t="s">
        <v>3182</v>
      </c>
      <c r="C5730" s="862" t="s">
        <v>61</v>
      </c>
      <c r="D5730" s="802">
        <f t="shared" si="89"/>
        <v>19.43</v>
      </c>
      <c r="G5730" s="872">
        <v>19</v>
      </c>
      <c r="J5730" s="840" t="s">
        <v>15822</v>
      </c>
      <c r="K5730" s="848">
        <f>IFERROR(VLOOKUP(J5730,REAJUSTE!A:AA,27,FALSE),"")</f>
        <v>1.0229999999999999</v>
      </c>
    </row>
    <row r="5731" spans="1:11" ht="18" x14ac:dyDescent="0.2">
      <c r="A5731" s="862">
        <v>5502905</v>
      </c>
      <c r="B5731" s="863" t="s">
        <v>3183</v>
      </c>
      <c r="C5731" s="862" t="s">
        <v>61</v>
      </c>
      <c r="D5731" s="802">
        <f t="shared" si="89"/>
        <v>23.37</v>
      </c>
      <c r="G5731" s="872">
        <v>22.85</v>
      </c>
      <c r="J5731" s="840" t="s">
        <v>15822</v>
      </c>
      <c r="K5731" s="848">
        <f>IFERROR(VLOOKUP(J5731,REAJUSTE!A:AA,27,FALSE),"")</f>
        <v>1.0229999999999999</v>
      </c>
    </row>
    <row r="5732" spans="1:11" ht="18" x14ac:dyDescent="0.2">
      <c r="A5732" s="862">
        <v>5502931</v>
      </c>
      <c r="B5732" s="863" t="s">
        <v>3184</v>
      </c>
      <c r="C5732" s="862" t="s">
        <v>61</v>
      </c>
      <c r="D5732" s="802">
        <f t="shared" si="89"/>
        <v>20.059999999999999</v>
      </c>
      <c r="G5732" s="872">
        <v>19.61</v>
      </c>
      <c r="J5732" s="840" t="s">
        <v>15822</v>
      </c>
      <c r="K5732" s="848">
        <f>IFERROR(VLOOKUP(J5732,REAJUSTE!A:AA,27,FALSE),"")</f>
        <v>1.0229999999999999</v>
      </c>
    </row>
    <row r="5733" spans="1:11" ht="18" x14ac:dyDescent="0.2">
      <c r="A5733" s="862">
        <v>5502957</v>
      </c>
      <c r="B5733" s="863" t="s">
        <v>3185</v>
      </c>
      <c r="C5733" s="862" t="s">
        <v>61</v>
      </c>
      <c r="D5733" s="802">
        <f t="shared" si="89"/>
        <v>19.64</v>
      </c>
      <c r="G5733" s="872">
        <v>19.2</v>
      </c>
      <c r="J5733" s="840" t="s">
        <v>15822</v>
      </c>
      <c r="K5733" s="848">
        <f>IFERROR(VLOOKUP(J5733,REAJUSTE!A:AA,27,FALSE),"")</f>
        <v>1.0229999999999999</v>
      </c>
    </row>
    <row r="5734" spans="1:11" ht="18" x14ac:dyDescent="0.2">
      <c r="A5734" s="862">
        <v>5502906</v>
      </c>
      <c r="B5734" s="863" t="s">
        <v>3186</v>
      </c>
      <c r="C5734" s="862" t="s">
        <v>61</v>
      </c>
      <c r="D5734" s="802">
        <f t="shared" si="89"/>
        <v>23.69</v>
      </c>
      <c r="G5734" s="872">
        <v>23.16</v>
      </c>
      <c r="J5734" s="840" t="s">
        <v>15822</v>
      </c>
      <c r="K5734" s="848">
        <f>IFERROR(VLOOKUP(J5734,REAJUSTE!A:AA,27,FALSE),"")</f>
        <v>1.0229999999999999</v>
      </c>
    </row>
    <row r="5735" spans="1:11" ht="18" x14ac:dyDescent="0.2">
      <c r="A5735" s="862">
        <v>5502932</v>
      </c>
      <c r="B5735" s="863" t="s">
        <v>3187</v>
      </c>
      <c r="C5735" s="862" t="s">
        <v>61</v>
      </c>
      <c r="D5735" s="802">
        <f t="shared" si="89"/>
        <v>20.260000000000002</v>
      </c>
      <c r="G5735" s="872">
        <v>19.809999999999999</v>
      </c>
      <c r="J5735" s="840" t="s">
        <v>15822</v>
      </c>
      <c r="K5735" s="848">
        <f>IFERROR(VLOOKUP(J5735,REAJUSTE!A:AA,27,FALSE),"")</f>
        <v>1.0229999999999999</v>
      </c>
    </row>
    <row r="5736" spans="1:11" ht="18" x14ac:dyDescent="0.2">
      <c r="A5736" s="862">
        <v>5502958</v>
      </c>
      <c r="B5736" s="863" t="s">
        <v>3188</v>
      </c>
      <c r="C5736" s="862" t="s">
        <v>61</v>
      </c>
      <c r="D5736" s="802">
        <f t="shared" si="89"/>
        <v>19.850000000000001</v>
      </c>
      <c r="G5736" s="872">
        <v>19.41</v>
      </c>
      <c r="J5736" s="840" t="s">
        <v>15822</v>
      </c>
      <c r="K5736" s="848">
        <f>IFERROR(VLOOKUP(J5736,REAJUSTE!A:AA,27,FALSE),"")</f>
        <v>1.0229999999999999</v>
      </c>
    </row>
    <row r="5737" spans="1:11" ht="18" x14ac:dyDescent="0.2">
      <c r="A5737" s="862">
        <v>5502907</v>
      </c>
      <c r="B5737" s="863" t="s">
        <v>3189</v>
      </c>
      <c r="C5737" s="862" t="s">
        <v>61</v>
      </c>
      <c r="D5737" s="802">
        <f t="shared" si="89"/>
        <v>24.16</v>
      </c>
      <c r="G5737" s="872">
        <v>23.62</v>
      </c>
      <c r="J5737" s="840" t="s">
        <v>15822</v>
      </c>
      <c r="K5737" s="848">
        <f>IFERROR(VLOOKUP(J5737,REAJUSTE!A:AA,27,FALSE),"")</f>
        <v>1.0229999999999999</v>
      </c>
    </row>
    <row r="5738" spans="1:11" ht="18" x14ac:dyDescent="0.2">
      <c r="A5738" s="862">
        <v>5502933</v>
      </c>
      <c r="B5738" s="863" t="s">
        <v>3190</v>
      </c>
      <c r="C5738" s="862" t="s">
        <v>61</v>
      </c>
      <c r="D5738" s="802">
        <f t="shared" si="89"/>
        <v>20.58</v>
      </c>
      <c r="G5738" s="872">
        <v>20.12</v>
      </c>
      <c r="J5738" s="840" t="s">
        <v>15822</v>
      </c>
      <c r="K5738" s="848">
        <f>IFERROR(VLOOKUP(J5738,REAJUSTE!A:AA,27,FALSE),"")</f>
        <v>1.0229999999999999</v>
      </c>
    </row>
    <row r="5739" spans="1:11" ht="18" x14ac:dyDescent="0.2">
      <c r="A5739" s="862">
        <v>5502959</v>
      </c>
      <c r="B5739" s="863" t="s">
        <v>3191</v>
      </c>
      <c r="C5739" s="862" t="s">
        <v>61</v>
      </c>
      <c r="D5739" s="802">
        <f t="shared" si="89"/>
        <v>20.059999999999999</v>
      </c>
      <c r="G5739" s="872">
        <v>19.61</v>
      </c>
      <c r="J5739" s="840" t="s">
        <v>15822</v>
      </c>
      <c r="K5739" s="848">
        <f>IFERROR(VLOOKUP(J5739,REAJUSTE!A:AA,27,FALSE),"")</f>
        <v>1.0229999999999999</v>
      </c>
    </row>
    <row r="5740" spans="1:11" ht="18" x14ac:dyDescent="0.2">
      <c r="A5740" s="862">
        <v>5502908</v>
      </c>
      <c r="B5740" s="863" t="s">
        <v>3192</v>
      </c>
      <c r="C5740" s="862" t="s">
        <v>61</v>
      </c>
      <c r="D5740" s="802">
        <f t="shared" si="89"/>
        <v>24.47</v>
      </c>
      <c r="G5740" s="872">
        <v>23.92</v>
      </c>
      <c r="J5740" s="840" t="s">
        <v>15822</v>
      </c>
      <c r="K5740" s="848">
        <f>IFERROR(VLOOKUP(J5740,REAJUSTE!A:AA,27,FALSE),"")</f>
        <v>1.0229999999999999</v>
      </c>
    </row>
    <row r="5741" spans="1:11" ht="18" x14ac:dyDescent="0.2">
      <c r="A5741" s="862">
        <v>5502934</v>
      </c>
      <c r="B5741" s="863" t="s">
        <v>3193</v>
      </c>
      <c r="C5741" s="862" t="s">
        <v>61</v>
      </c>
      <c r="D5741" s="802">
        <f t="shared" si="89"/>
        <v>20.78</v>
      </c>
      <c r="G5741" s="872">
        <v>20.32</v>
      </c>
      <c r="J5741" s="840" t="s">
        <v>15822</v>
      </c>
      <c r="K5741" s="848">
        <f>IFERROR(VLOOKUP(J5741,REAJUSTE!A:AA,27,FALSE),"")</f>
        <v>1.0229999999999999</v>
      </c>
    </row>
    <row r="5742" spans="1:11" ht="18" x14ac:dyDescent="0.2">
      <c r="A5742" s="862">
        <v>5502960</v>
      </c>
      <c r="B5742" s="863" t="s">
        <v>3194</v>
      </c>
      <c r="C5742" s="862" t="s">
        <v>61</v>
      </c>
      <c r="D5742" s="802">
        <f t="shared" si="89"/>
        <v>20.16</v>
      </c>
      <c r="G5742" s="872">
        <v>19.71</v>
      </c>
      <c r="J5742" s="840" t="s">
        <v>15822</v>
      </c>
      <c r="K5742" s="848">
        <f>IFERROR(VLOOKUP(J5742,REAJUSTE!A:AA,27,FALSE),"")</f>
        <v>1.0229999999999999</v>
      </c>
    </row>
    <row r="5743" spans="1:11" ht="18" x14ac:dyDescent="0.2">
      <c r="A5743" s="862">
        <v>5502909</v>
      </c>
      <c r="B5743" s="863" t="s">
        <v>3195</v>
      </c>
      <c r="C5743" s="862" t="s">
        <v>61</v>
      </c>
      <c r="D5743" s="802">
        <f t="shared" si="89"/>
        <v>25.09</v>
      </c>
      <c r="G5743" s="872">
        <v>24.53</v>
      </c>
      <c r="J5743" s="840" t="s">
        <v>15822</v>
      </c>
      <c r="K5743" s="848">
        <f>IFERROR(VLOOKUP(J5743,REAJUSTE!A:AA,27,FALSE),"")</f>
        <v>1.0229999999999999</v>
      </c>
    </row>
    <row r="5744" spans="1:11" ht="18" x14ac:dyDescent="0.2">
      <c r="A5744" s="862">
        <v>5502935</v>
      </c>
      <c r="B5744" s="863" t="s">
        <v>3196</v>
      </c>
      <c r="C5744" s="862" t="s">
        <v>61</v>
      </c>
      <c r="D5744" s="802">
        <f t="shared" si="89"/>
        <v>21.2</v>
      </c>
      <c r="G5744" s="872">
        <v>20.73</v>
      </c>
      <c r="J5744" s="840" t="s">
        <v>15822</v>
      </c>
      <c r="K5744" s="848">
        <f>IFERROR(VLOOKUP(J5744,REAJUSTE!A:AA,27,FALSE),"")</f>
        <v>1.0229999999999999</v>
      </c>
    </row>
    <row r="5745" spans="1:11" ht="18" x14ac:dyDescent="0.2">
      <c r="A5745" s="862">
        <v>5502961</v>
      </c>
      <c r="B5745" s="863" t="s">
        <v>3197</v>
      </c>
      <c r="C5745" s="862" t="s">
        <v>61</v>
      </c>
      <c r="D5745" s="802">
        <f t="shared" si="89"/>
        <v>20.58</v>
      </c>
      <c r="G5745" s="872">
        <v>20.12</v>
      </c>
      <c r="J5745" s="840" t="s">
        <v>15822</v>
      </c>
      <c r="K5745" s="848">
        <f>IFERROR(VLOOKUP(J5745,REAJUSTE!A:AA,27,FALSE),"")</f>
        <v>1.0229999999999999</v>
      </c>
    </row>
    <row r="5746" spans="1:11" ht="18" x14ac:dyDescent="0.2">
      <c r="A5746" s="862">
        <v>5502910</v>
      </c>
      <c r="B5746" s="863" t="s">
        <v>3198</v>
      </c>
      <c r="C5746" s="862" t="s">
        <v>61</v>
      </c>
      <c r="D5746" s="802">
        <f t="shared" si="89"/>
        <v>26.18</v>
      </c>
      <c r="G5746" s="872">
        <v>25.6</v>
      </c>
      <c r="J5746" s="840" t="s">
        <v>15822</v>
      </c>
      <c r="K5746" s="848">
        <f>IFERROR(VLOOKUP(J5746,REAJUSTE!A:AA,27,FALSE),"")</f>
        <v>1.0229999999999999</v>
      </c>
    </row>
    <row r="5747" spans="1:11" ht="18" x14ac:dyDescent="0.2">
      <c r="A5747" s="862">
        <v>5502936</v>
      </c>
      <c r="B5747" s="863" t="s">
        <v>3199</v>
      </c>
      <c r="C5747" s="862" t="s">
        <v>61</v>
      </c>
      <c r="D5747" s="802">
        <f t="shared" si="89"/>
        <v>23.84</v>
      </c>
      <c r="G5747" s="872">
        <v>23.31</v>
      </c>
      <c r="J5747" s="840" t="s">
        <v>15822</v>
      </c>
      <c r="K5747" s="848">
        <f>IFERROR(VLOOKUP(J5747,REAJUSTE!A:AA,27,FALSE),"")</f>
        <v>1.0229999999999999</v>
      </c>
    </row>
    <row r="5748" spans="1:11" ht="18" x14ac:dyDescent="0.2">
      <c r="A5748" s="862">
        <v>5502962</v>
      </c>
      <c r="B5748" s="863" t="s">
        <v>3200</v>
      </c>
      <c r="C5748" s="862" t="s">
        <v>61</v>
      </c>
      <c r="D5748" s="802">
        <f t="shared" si="89"/>
        <v>21.1</v>
      </c>
      <c r="G5748" s="872">
        <v>20.63</v>
      </c>
      <c r="J5748" s="840" t="s">
        <v>15822</v>
      </c>
      <c r="K5748" s="848">
        <f>IFERROR(VLOOKUP(J5748,REAJUSTE!A:AA,27,FALSE),"")</f>
        <v>1.0229999999999999</v>
      </c>
    </row>
    <row r="5749" spans="1:11" ht="18" x14ac:dyDescent="0.2">
      <c r="A5749" s="862">
        <v>5502900</v>
      </c>
      <c r="B5749" s="863" t="s">
        <v>3201</v>
      </c>
      <c r="C5749" s="862" t="s">
        <v>61</v>
      </c>
      <c r="D5749" s="802">
        <f t="shared" si="89"/>
        <v>19.329999999999998</v>
      </c>
      <c r="G5749" s="872">
        <v>18.899999999999999</v>
      </c>
      <c r="J5749" s="840" t="s">
        <v>15822</v>
      </c>
      <c r="K5749" s="848">
        <f>IFERROR(VLOOKUP(J5749,REAJUSTE!A:AA,27,FALSE),"")</f>
        <v>1.0229999999999999</v>
      </c>
    </row>
    <row r="5750" spans="1:11" ht="18" x14ac:dyDescent="0.2">
      <c r="A5750" s="862">
        <v>5502926</v>
      </c>
      <c r="B5750" s="863" t="s">
        <v>3202</v>
      </c>
      <c r="C5750" s="862" t="s">
        <v>61</v>
      </c>
      <c r="D5750" s="802">
        <f t="shared" si="89"/>
        <v>18.71</v>
      </c>
      <c r="G5750" s="872">
        <v>18.29</v>
      </c>
      <c r="J5750" s="840" t="s">
        <v>15822</v>
      </c>
      <c r="K5750" s="848">
        <f>IFERROR(VLOOKUP(J5750,REAJUSTE!A:AA,27,FALSE),"")</f>
        <v>1.0229999999999999</v>
      </c>
    </row>
    <row r="5751" spans="1:11" ht="18" x14ac:dyDescent="0.2">
      <c r="A5751" s="862">
        <v>5502952</v>
      </c>
      <c r="B5751" s="863" t="s">
        <v>3203</v>
      </c>
      <c r="C5751" s="862" t="s">
        <v>61</v>
      </c>
      <c r="D5751" s="802">
        <f t="shared" si="89"/>
        <v>18.489999999999998</v>
      </c>
      <c r="G5751" s="872">
        <v>18.079999999999998</v>
      </c>
      <c r="J5751" s="840" t="s">
        <v>15822</v>
      </c>
      <c r="K5751" s="848">
        <f>IFERROR(VLOOKUP(J5751,REAJUSTE!A:AA,27,FALSE),"")</f>
        <v>1.0229999999999999</v>
      </c>
    </row>
    <row r="5752" spans="1:11" ht="18" x14ac:dyDescent="0.2">
      <c r="A5752" s="862">
        <v>5502901</v>
      </c>
      <c r="B5752" s="863" t="s">
        <v>3204</v>
      </c>
      <c r="C5752" s="862" t="s">
        <v>61</v>
      </c>
      <c r="D5752" s="802">
        <f t="shared" si="89"/>
        <v>19.75</v>
      </c>
      <c r="G5752" s="872">
        <v>19.309999999999999</v>
      </c>
      <c r="J5752" s="840" t="s">
        <v>15822</v>
      </c>
      <c r="K5752" s="848">
        <f>IFERROR(VLOOKUP(J5752,REAJUSTE!A:AA,27,FALSE),"")</f>
        <v>1.0229999999999999</v>
      </c>
    </row>
    <row r="5753" spans="1:11" ht="18" x14ac:dyDescent="0.2">
      <c r="A5753" s="862">
        <v>5502927</v>
      </c>
      <c r="B5753" s="863" t="s">
        <v>3205</v>
      </c>
      <c r="C5753" s="862" t="s">
        <v>61</v>
      </c>
      <c r="D5753" s="802">
        <f t="shared" si="89"/>
        <v>19.010000000000002</v>
      </c>
      <c r="G5753" s="872">
        <v>18.59</v>
      </c>
      <c r="J5753" s="840" t="s">
        <v>15822</v>
      </c>
      <c r="K5753" s="848">
        <f>IFERROR(VLOOKUP(J5753,REAJUSTE!A:AA,27,FALSE),"")</f>
        <v>1.0229999999999999</v>
      </c>
    </row>
    <row r="5754" spans="1:11" ht="18" x14ac:dyDescent="0.2">
      <c r="A5754" s="862">
        <v>5502953</v>
      </c>
      <c r="B5754" s="863" t="s">
        <v>3206</v>
      </c>
      <c r="C5754" s="862" t="s">
        <v>61</v>
      </c>
      <c r="D5754" s="802">
        <f t="shared" si="89"/>
        <v>18.809999999999999</v>
      </c>
      <c r="G5754" s="872">
        <v>18.39</v>
      </c>
      <c r="J5754" s="840" t="s">
        <v>15822</v>
      </c>
      <c r="K5754" s="848">
        <f>IFERROR(VLOOKUP(J5754,REAJUSTE!A:AA,27,FALSE),"")</f>
        <v>1.0229999999999999</v>
      </c>
    </row>
    <row r="5755" spans="1:11" ht="18" x14ac:dyDescent="0.2">
      <c r="A5755" s="862">
        <v>5502899</v>
      </c>
      <c r="B5755" s="863" t="s">
        <v>3207</v>
      </c>
      <c r="C5755" s="862" t="s">
        <v>61</v>
      </c>
      <c r="D5755" s="802">
        <f t="shared" si="89"/>
        <v>18.71</v>
      </c>
      <c r="G5755" s="872">
        <v>18.29</v>
      </c>
      <c r="J5755" s="840" t="s">
        <v>15822</v>
      </c>
      <c r="K5755" s="848">
        <f>IFERROR(VLOOKUP(J5755,REAJUSTE!A:AA,27,FALSE),"")</f>
        <v>1.0229999999999999</v>
      </c>
    </row>
    <row r="5756" spans="1:11" ht="18" x14ac:dyDescent="0.2">
      <c r="A5756" s="862">
        <v>5502925</v>
      </c>
      <c r="B5756" s="863" t="s">
        <v>3208</v>
      </c>
      <c r="C5756" s="862" t="s">
        <v>61</v>
      </c>
      <c r="D5756" s="802">
        <f t="shared" si="89"/>
        <v>18.39</v>
      </c>
      <c r="G5756" s="872">
        <v>17.98</v>
      </c>
      <c r="J5756" s="840" t="s">
        <v>15822</v>
      </c>
      <c r="K5756" s="848">
        <f>IFERROR(VLOOKUP(J5756,REAJUSTE!A:AA,27,FALSE),"")</f>
        <v>1.0229999999999999</v>
      </c>
    </row>
    <row r="5757" spans="1:11" ht="18" x14ac:dyDescent="0.2">
      <c r="A5757" s="862">
        <v>5502951</v>
      </c>
      <c r="B5757" s="863" t="s">
        <v>3209</v>
      </c>
      <c r="C5757" s="862" t="s">
        <v>61</v>
      </c>
      <c r="D5757" s="802">
        <f t="shared" si="89"/>
        <v>18.18</v>
      </c>
      <c r="G5757" s="872">
        <v>17.78</v>
      </c>
      <c r="J5757" s="840" t="s">
        <v>15822</v>
      </c>
      <c r="K5757" s="848">
        <f>IFERROR(VLOOKUP(J5757,REAJUSTE!A:AA,27,FALSE),"")</f>
        <v>1.0229999999999999</v>
      </c>
    </row>
    <row r="5758" spans="1:11" ht="18" x14ac:dyDescent="0.2">
      <c r="A5758" s="862">
        <v>5502902</v>
      </c>
      <c r="B5758" s="863" t="s">
        <v>3210</v>
      </c>
      <c r="C5758" s="862" t="s">
        <v>61</v>
      </c>
      <c r="D5758" s="802">
        <f t="shared" si="89"/>
        <v>20.260000000000002</v>
      </c>
      <c r="G5758" s="872">
        <v>19.809999999999999</v>
      </c>
      <c r="J5758" s="840" t="s">
        <v>15822</v>
      </c>
      <c r="K5758" s="848">
        <f>IFERROR(VLOOKUP(J5758,REAJUSTE!A:AA,27,FALSE),"")</f>
        <v>1.0229999999999999</v>
      </c>
    </row>
    <row r="5759" spans="1:11" ht="18" x14ac:dyDescent="0.2">
      <c r="A5759" s="862">
        <v>5502928</v>
      </c>
      <c r="B5759" s="863" t="s">
        <v>3211</v>
      </c>
      <c r="C5759" s="862" t="s">
        <v>61</v>
      </c>
      <c r="D5759" s="802">
        <f t="shared" si="89"/>
        <v>19.329999999999998</v>
      </c>
      <c r="G5759" s="872">
        <v>18.899999999999999</v>
      </c>
      <c r="J5759" s="840" t="s">
        <v>15822</v>
      </c>
      <c r="K5759" s="848">
        <f>IFERROR(VLOOKUP(J5759,REAJUSTE!A:AA,27,FALSE),"")</f>
        <v>1.0229999999999999</v>
      </c>
    </row>
    <row r="5760" spans="1:11" ht="18" x14ac:dyDescent="0.2">
      <c r="A5760" s="862">
        <v>5502954</v>
      </c>
      <c r="B5760" s="863" t="s">
        <v>3212</v>
      </c>
      <c r="C5760" s="862" t="s">
        <v>61</v>
      </c>
      <c r="D5760" s="802">
        <f t="shared" si="89"/>
        <v>19.010000000000002</v>
      </c>
      <c r="G5760" s="872">
        <v>18.59</v>
      </c>
      <c r="J5760" s="840" t="s">
        <v>15822</v>
      </c>
      <c r="K5760" s="848">
        <f>IFERROR(VLOOKUP(J5760,REAJUSTE!A:AA,27,FALSE),"")</f>
        <v>1.0229999999999999</v>
      </c>
    </row>
    <row r="5761" spans="1:11" ht="18" x14ac:dyDescent="0.2">
      <c r="A5761" s="862">
        <v>5502903</v>
      </c>
      <c r="B5761" s="863" t="s">
        <v>3213</v>
      </c>
      <c r="C5761" s="862" t="s">
        <v>61</v>
      </c>
      <c r="D5761" s="802">
        <f t="shared" si="89"/>
        <v>20.58</v>
      </c>
      <c r="G5761" s="872">
        <v>20.12</v>
      </c>
      <c r="J5761" s="840" t="s">
        <v>15822</v>
      </c>
      <c r="K5761" s="848">
        <f>IFERROR(VLOOKUP(J5761,REAJUSTE!A:AA,27,FALSE),"")</f>
        <v>1.0229999999999999</v>
      </c>
    </row>
    <row r="5762" spans="1:11" ht="18" x14ac:dyDescent="0.2">
      <c r="A5762" s="862">
        <v>5502929</v>
      </c>
      <c r="B5762" s="863" t="s">
        <v>3214</v>
      </c>
      <c r="C5762" s="862" t="s">
        <v>61</v>
      </c>
      <c r="D5762" s="802">
        <f t="shared" si="89"/>
        <v>19.53</v>
      </c>
      <c r="G5762" s="872">
        <v>19.100000000000001</v>
      </c>
      <c r="J5762" s="840" t="s">
        <v>15822</v>
      </c>
      <c r="K5762" s="848">
        <f>IFERROR(VLOOKUP(J5762,REAJUSTE!A:AA,27,FALSE),"")</f>
        <v>1.0229999999999999</v>
      </c>
    </row>
    <row r="5763" spans="1:11" ht="18" x14ac:dyDescent="0.2">
      <c r="A5763" s="862">
        <v>5502955</v>
      </c>
      <c r="B5763" s="863" t="s">
        <v>3215</v>
      </c>
      <c r="C5763" s="862" t="s">
        <v>61</v>
      </c>
      <c r="D5763" s="802">
        <f t="shared" si="89"/>
        <v>19.23</v>
      </c>
      <c r="G5763" s="872">
        <v>18.8</v>
      </c>
      <c r="J5763" s="840" t="s">
        <v>15822</v>
      </c>
      <c r="K5763" s="848">
        <f>IFERROR(VLOOKUP(J5763,REAJUSTE!A:AA,27,FALSE),"")</f>
        <v>1.0229999999999999</v>
      </c>
    </row>
    <row r="5764" spans="1:11" ht="18" x14ac:dyDescent="0.2">
      <c r="A5764" s="862">
        <v>5502889</v>
      </c>
      <c r="B5764" s="863" t="s">
        <v>3216</v>
      </c>
      <c r="C5764" s="862" t="s">
        <v>61</v>
      </c>
      <c r="D5764" s="802">
        <f t="shared" si="89"/>
        <v>26.65</v>
      </c>
      <c r="G5764" s="872">
        <v>26.06</v>
      </c>
      <c r="J5764" s="840" t="s">
        <v>15822</v>
      </c>
      <c r="K5764" s="848">
        <f>IFERROR(VLOOKUP(J5764,REAJUSTE!A:AA,27,FALSE),"")</f>
        <v>1.0229999999999999</v>
      </c>
    </row>
    <row r="5765" spans="1:11" ht="18" x14ac:dyDescent="0.2">
      <c r="A5765" s="862">
        <v>5502996</v>
      </c>
      <c r="B5765" s="863" t="s">
        <v>3217</v>
      </c>
      <c r="C5765" s="862" t="s">
        <v>61</v>
      </c>
      <c r="D5765" s="802">
        <f t="shared" si="89"/>
        <v>24.16</v>
      </c>
      <c r="G5765" s="872">
        <v>23.62</v>
      </c>
      <c r="J5765" s="840" t="s">
        <v>15822</v>
      </c>
      <c r="K5765" s="848">
        <f>IFERROR(VLOOKUP(J5765,REAJUSTE!A:AA,27,FALSE),"")</f>
        <v>1.0229999999999999</v>
      </c>
    </row>
    <row r="5766" spans="1:11" ht="18" x14ac:dyDescent="0.2">
      <c r="A5766" s="862">
        <v>5502997</v>
      </c>
      <c r="B5766" s="863" t="s">
        <v>3218</v>
      </c>
      <c r="C5766" s="862" t="s">
        <v>61</v>
      </c>
      <c r="D5766" s="802">
        <f t="shared" si="89"/>
        <v>23.37</v>
      </c>
      <c r="G5766" s="872">
        <v>22.85</v>
      </c>
      <c r="J5766" s="840" t="s">
        <v>15822</v>
      </c>
      <c r="K5766" s="848">
        <f>IFERROR(VLOOKUP(J5766,REAJUSTE!A:AA,27,FALSE),"")</f>
        <v>1.0229999999999999</v>
      </c>
    </row>
    <row r="5767" spans="1:11" ht="18" x14ac:dyDescent="0.2">
      <c r="A5767" s="862">
        <v>5501716</v>
      </c>
      <c r="B5767" s="863" t="s">
        <v>9813</v>
      </c>
      <c r="C5767" s="862" t="s">
        <v>61</v>
      </c>
      <c r="D5767" s="802">
        <f t="shared" si="89"/>
        <v>21.14</v>
      </c>
      <c r="G5767" s="872">
        <v>20.67</v>
      </c>
      <c r="J5767" s="840" t="s">
        <v>15822</v>
      </c>
      <c r="K5767" s="848">
        <f>IFERROR(VLOOKUP(J5767,REAJUSTE!A:AA,27,FALSE),"")</f>
        <v>1.0229999999999999</v>
      </c>
    </row>
    <row r="5768" spans="1:11" ht="18" x14ac:dyDescent="0.2">
      <c r="A5768" s="862">
        <v>5501717</v>
      </c>
      <c r="B5768" s="863" t="s">
        <v>9814</v>
      </c>
      <c r="C5768" s="862" t="s">
        <v>61</v>
      </c>
      <c r="D5768" s="802">
        <f t="shared" si="89"/>
        <v>23.83</v>
      </c>
      <c r="G5768" s="872">
        <v>23.3</v>
      </c>
      <c r="J5768" s="840" t="s">
        <v>15822</v>
      </c>
      <c r="K5768" s="848">
        <f>IFERROR(VLOOKUP(J5768,REAJUSTE!A:AA,27,FALSE),"")</f>
        <v>1.0229999999999999</v>
      </c>
    </row>
    <row r="5769" spans="1:11" ht="18" x14ac:dyDescent="0.2">
      <c r="A5769" s="862">
        <v>5501712</v>
      </c>
      <c r="B5769" s="863" t="s">
        <v>9815</v>
      </c>
      <c r="C5769" s="862" t="s">
        <v>61</v>
      </c>
      <c r="D5769" s="802">
        <f t="shared" si="89"/>
        <v>12.25</v>
      </c>
      <c r="G5769" s="872">
        <v>11.98</v>
      </c>
      <c r="J5769" s="840" t="s">
        <v>15822</v>
      </c>
      <c r="K5769" s="848">
        <f>IFERROR(VLOOKUP(J5769,REAJUSTE!A:AA,27,FALSE),"")</f>
        <v>1.0229999999999999</v>
      </c>
    </row>
    <row r="5770" spans="1:11" ht="18" x14ac:dyDescent="0.2">
      <c r="A5770" s="862">
        <v>5501713</v>
      </c>
      <c r="B5770" s="863" t="s">
        <v>9816</v>
      </c>
      <c r="C5770" s="862" t="s">
        <v>61</v>
      </c>
      <c r="D5770" s="802">
        <f t="shared" si="89"/>
        <v>13.62</v>
      </c>
      <c r="G5770" s="872">
        <v>13.32</v>
      </c>
      <c r="J5770" s="840" t="s">
        <v>15822</v>
      </c>
      <c r="K5770" s="848">
        <f>IFERROR(VLOOKUP(J5770,REAJUSTE!A:AA,27,FALSE),"")</f>
        <v>1.0229999999999999</v>
      </c>
    </row>
    <row r="5771" spans="1:11" ht="15" x14ac:dyDescent="0.2">
      <c r="A5771" s="862">
        <v>5501711</v>
      </c>
      <c r="B5771" s="863" t="s">
        <v>9817</v>
      </c>
      <c r="C5771" s="862" t="s">
        <v>61</v>
      </c>
      <c r="D5771" s="802">
        <f t="shared" ref="D5771:D5834" si="90">TRUNC(G5771*K5771,2)</f>
        <v>9.83</v>
      </c>
      <c r="G5771" s="872">
        <v>9.61</v>
      </c>
      <c r="J5771" s="840" t="s">
        <v>15822</v>
      </c>
      <c r="K5771" s="848">
        <f>IFERROR(VLOOKUP(J5771,REAJUSTE!A:AA,27,FALSE),"")</f>
        <v>1.0229999999999999</v>
      </c>
    </row>
    <row r="5772" spans="1:11" ht="15" x14ac:dyDescent="0.2">
      <c r="A5772" s="862">
        <v>5501710</v>
      </c>
      <c r="B5772" s="863" t="s">
        <v>3219</v>
      </c>
      <c r="C5772" s="862" t="s">
        <v>61</v>
      </c>
      <c r="D5772" s="802">
        <f t="shared" si="90"/>
        <v>2.91</v>
      </c>
      <c r="G5772" s="872">
        <v>2.85</v>
      </c>
      <c r="J5772" s="840" t="s">
        <v>15822</v>
      </c>
      <c r="K5772" s="848">
        <f>IFERROR(VLOOKUP(J5772,REAJUSTE!A:AA,27,FALSE),"")</f>
        <v>1.0229999999999999</v>
      </c>
    </row>
    <row r="5773" spans="1:11" ht="18" x14ac:dyDescent="0.2">
      <c r="A5773" s="862">
        <v>5501714</v>
      </c>
      <c r="B5773" s="863" t="s">
        <v>9818</v>
      </c>
      <c r="C5773" s="862" t="s">
        <v>61</v>
      </c>
      <c r="D5773" s="802">
        <f t="shared" si="90"/>
        <v>16.02</v>
      </c>
      <c r="G5773" s="872">
        <v>15.66</v>
      </c>
      <c r="J5773" s="840" t="s">
        <v>15822</v>
      </c>
      <c r="K5773" s="848">
        <f>IFERROR(VLOOKUP(J5773,REAJUSTE!A:AA,27,FALSE),"")</f>
        <v>1.0229999999999999</v>
      </c>
    </row>
    <row r="5774" spans="1:11" ht="18" x14ac:dyDescent="0.2">
      <c r="A5774" s="862">
        <v>5501715</v>
      </c>
      <c r="B5774" s="863" t="s">
        <v>9819</v>
      </c>
      <c r="C5774" s="862" t="s">
        <v>61</v>
      </c>
      <c r="D5774" s="802">
        <f t="shared" si="90"/>
        <v>18.45</v>
      </c>
      <c r="G5774" s="872">
        <v>18.04</v>
      </c>
      <c r="J5774" s="840" t="s">
        <v>15822</v>
      </c>
      <c r="K5774" s="848">
        <f>IFERROR(VLOOKUP(J5774,REAJUSTE!A:AA,27,FALSE),"")</f>
        <v>1.0229999999999999</v>
      </c>
    </row>
    <row r="5775" spans="1:11" ht="15" x14ac:dyDescent="0.2">
      <c r="A5775" s="862">
        <v>5502986</v>
      </c>
      <c r="B5775" s="863" t="s">
        <v>3220</v>
      </c>
      <c r="C5775" s="862" t="s">
        <v>61</v>
      </c>
      <c r="D5775" s="802">
        <f t="shared" si="90"/>
        <v>3.29</v>
      </c>
      <c r="G5775" s="872">
        <v>3.22</v>
      </c>
      <c r="J5775" s="840" t="s">
        <v>15822</v>
      </c>
      <c r="K5775" s="848">
        <f>IFERROR(VLOOKUP(J5775,REAJUSTE!A:AA,27,FALSE),"")</f>
        <v>1.0229999999999999</v>
      </c>
    </row>
    <row r="5776" spans="1:11" ht="15" x14ac:dyDescent="0.2">
      <c r="A5776" s="862">
        <v>5502977</v>
      </c>
      <c r="B5776" s="863" t="s">
        <v>9820</v>
      </c>
      <c r="C5776" s="862" t="s">
        <v>61</v>
      </c>
      <c r="D5776" s="802">
        <f t="shared" si="90"/>
        <v>9.01</v>
      </c>
      <c r="G5776" s="872">
        <v>8.81</v>
      </c>
      <c r="J5776" s="840" t="s">
        <v>15822</v>
      </c>
      <c r="K5776" s="848">
        <f>IFERROR(VLOOKUP(J5776,REAJUSTE!A:AA,27,FALSE),"")</f>
        <v>1.0229999999999999</v>
      </c>
    </row>
    <row r="5777" spans="1:11" ht="15" x14ac:dyDescent="0.2">
      <c r="A5777" s="862">
        <v>5502985</v>
      </c>
      <c r="B5777" s="863" t="s">
        <v>9821</v>
      </c>
      <c r="C5777" s="862" t="s">
        <v>2029</v>
      </c>
      <c r="D5777" s="802">
        <f t="shared" si="90"/>
        <v>0.57999999999999996</v>
      </c>
      <c r="G5777" s="872">
        <v>0.56999999999999995</v>
      </c>
      <c r="J5777" s="840" t="s">
        <v>15822</v>
      </c>
      <c r="K5777" s="848">
        <f>IFERROR(VLOOKUP(J5777,REAJUSTE!A:AA,27,FALSE),"")</f>
        <v>1.0229999999999999</v>
      </c>
    </row>
    <row r="5778" spans="1:11" ht="15" x14ac:dyDescent="0.2">
      <c r="A5778" s="862">
        <v>5503018</v>
      </c>
      <c r="B5778" s="863" t="s">
        <v>9822</v>
      </c>
      <c r="C5778" s="862" t="s">
        <v>2147</v>
      </c>
      <c r="D5778" s="802">
        <f t="shared" si="90"/>
        <v>68.06</v>
      </c>
      <c r="G5778" s="872">
        <v>66.53</v>
      </c>
      <c r="J5778" s="840" t="s">
        <v>15822</v>
      </c>
      <c r="K5778" s="848">
        <f>IFERROR(VLOOKUP(J5778,REAJUSTE!A:AA,27,FALSE),"")</f>
        <v>1.0229999999999999</v>
      </c>
    </row>
    <row r="5779" spans="1:11" ht="15" x14ac:dyDescent="0.2">
      <c r="A5779" s="862">
        <v>5505768</v>
      </c>
      <c r="B5779" s="863" t="s">
        <v>9823</v>
      </c>
      <c r="C5779" s="862" t="s">
        <v>2029</v>
      </c>
      <c r="D5779" s="802">
        <f t="shared" si="90"/>
        <v>82.53</v>
      </c>
      <c r="G5779" s="872">
        <v>80.680000000000007</v>
      </c>
      <c r="J5779" s="840" t="s">
        <v>15822</v>
      </c>
      <c r="K5779" s="848">
        <f>IFERROR(VLOOKUP(J5779,REAJUSTE!A:AA,27,FALSE),"")</f>
        <v>1.0229999999999999</v>
      </c>
    </row>
    <row r="5780" spans="1:11" ht="15" x14ac:dyDescent="0.2">
      <c r="A5780" s="862">
        <v>5503020</v>
      </c>
      <c r="B5780" s="863" t="s">
        <v>3221</v>
      </c>
      <c r="C5780" s="862" t="s">
        <v>2147</v>
      </c>
      <c r="D5780" s="802">
        <f t="shared" si="90"/>
        <v>305.14</v>
      </c>
      <c r="G5780" s="872">
        <v>298.27999999999997</v>
      </c>
      <c r="J5780" s="840" t="s">
        <v>15822</v>
      </c>
      <c r="K5780" s="848">
        <f>IFERROR(VLOOKUP(J5780,REAJUSTE!A:AA,27,FALSE),"")</f>
        <v>1.0229999999999999</v>
      </c>
    </row>
    <row r="5781" spans="1:11" ht="18" x14ac:dyDescent="0.2">
      <c r="A5781" s="862">
        <v>5605798</v>
      </c>
      <c r="B5781" s="863" t="s">
        <v>15538</v>
      </c>
      <c r="C5781" s="862" t="s">
        <v>4</v>
      </c>
      <c r="D5781" s="802">
        <f t="shared" si="90"/>
        <v>88.29</v>
      </c>
      <c r="G5781" s="872">
        <v>86.31</v>
      </c>
      <c r="J5781" s="840" t="s">
        <v>15822</v>
      </c>
      <c r="K5781" s="848">
        <f>IFERROR(VLOOKUP(J5781,REAJUSTE!A:AA,27,FALSE),"")</f>
        <v>1.0229999999999999</v>
      </c>
    </row>
    <row r="5782" spans="1:11" ht="18" x14ac:dyDescent="0.2">
      <c r="A5782" s="862">
        <v>5605925</v>
      </c>
      <c r="B5782" s="863" t="s">
        <v>15539</v>
      </c>
      <c r="C5782" s="862" t="s">
        <v>4</v>
      </c>
      <c r="D5782" s="802">
        <f t="shared" si="90"/>
        <v>82.74</v>
      </c>
      <c r="G5782" s="872">
        <v>80.88</v>
      </c>
      <c r="J5782" s="840" t="s">
        <v>15822</v>
      </c>
      <c r="K5782" s="848">
        <f>IFERROR(VLOOKUP(J5782,REAJUSTE!A:AA,27,FALSE),"")</f>
        <v>1.0229999999999999</v>
      </c>
    </row>
    <row r="5783" spans="1:11" ht="18" x14ac:dyDescent="0.2">
      <c r="A5783" s="862">
        <v>5605799</v>
      </c>
      <c r="B5783" s="863" t="s">
        <v>15540</v>
      </c>
      <c r="C5783" s="862" t="s">
        <v>4</v>
      </c>
      <c r="D5783" s="802">
        <f t="shared" si="90"/>
        <v>98.85</v>
      </c>
      <c r="G5783" s="872">
        <v>96.63</v>
      </c>
      <c r="J5783" s="840" t="s">
        <v>15822</v>
      </c>
      <c r="K5783" s="848">
        <f>IFERROR(VLOOKUP(J5783,REAJUSTE!A:AA,27,FALSE),"")</f>
        <v>1.0229999999999999</v>
      </c>
    </row>
    <row r="5784" spans="1:11" ht="18" x14ac:dyDescent="0.2">
      <c r="A5784" s="862">
        <v>5605800</v>
      </c>
      <c r="B5784" s="863" t="s">
        <v>15541</v>
      </c>
      <c r="C5784" s="862" t="s">
        <v>4</v>
      </c>
      <c r="D5784" s="802">
        <f t="shared" si="90"/>
        <v>112.15</v>
      </c>
      <c r="G5784" s="872">
        <v>109.63</v>
      </c>
      <c r="J5784" s="840" t="s">
        <v>15822</v>
      </c>
      <c r="K5784" s="848">
        <f>IFERROR(VLOOKUP(J5784,REAJUSTE!A:AA,27,FALSE),"")</f>
        <v>1.0229999999999999</v>
      </c>
    </row>
    <row r="5785" spans="1:11" ht="18" x14ac:dyDescent="0.2">
      <c r="A5785" s="862">
        <v>5613944</v>
      </c>
      <c r="B5785" s="863" t="s">
        <v>15542</v>
      </c>
      <c r="C5785" s="862" t="s">
        <v>4</v>
      </c>
      <c r="D5785" s="802">
        <f t="shared" si="90"/>
        <v>135.44</v>
      </c>
      <c r="G5785" s="872">
        <v>132.4</v>
      </c>
      <c r="J5785" s="840" t="s">
        <v>15822</v>
      </c>
      <c r="K5785" s="848">
        <f>IFERROR(VLOOKUP(J5785,REAJUSTE!A:AA,27,FALSE),"")</f>
        <v>1.0229999999999999</v>
      </c>
    </row>
    <row r="5786" spans="1:11" ht="18" x14ac:dyDescent="0.2">
      <c r="A5786" s="862">
        <v>5605894</v>
      </c>
      <c r="B5786" s="863" t="s">
        <v>9824</v>
      </c>
      <c r="C5786" s="862" t="s">
        <v>4</v>
      </c>
      <c r="D5786" s="802">
        <f t="shared" si="90"/>
        <v>49.16</v>
      </c>
      <c r="G5786" s="872">
        <v>48.06</v>
      </c>
      <c r="J5786" s="840" t="s">
        <v>15822</v>
      </c>
      <c r="K5786" s="848">
        <f>IFERROR(VLOOKUP(J5786,REAJUSTE!A:AA,27,FALSE),"")</f>
        <v>1.0229999999999999</v>
      </c>
    </row>
    <row r="5787" spans="1:11" ht="18" x14ac:dyDescent="0.2">
      <c r="A5787" s="862">
        <v>5605895</v>
      </c>
      <c r="B5787" s="863" t="s">
        <v>9825</v>
      </c>
      <c r="C5787" s="862" t="s">
        <v>4</v>
      </c>
      <c r="D5787" s="802">
        <f t="shared" si="90"/>
        <v>53.17</v>
      </c>
      <c r="G5787" s="872">
        <v>51.98</v>
      </c>
      <c r="J5787" s="840" t="s">
        <v>15822</v>
      </c>
      <c r="K5787" s="848">
        <f>IFERROR(VLOOKUP(J5787,REAJUSTE!A:AA,27,FALSE),"")</f>
        <v>1.0229999999999999</v>
      </c>
    </row>
    <row r="5788" spans="1:11" ht="18" x14ac:dyDescent="0.2">
      <c r="A5788" s="862">
        <v>5605896</v>
      </c>
      <c r="B5788" s="863" t="s">
        <v>9826</v>
      </c>
      <c r="C5788" s="862" t="s">
        <v>4</v>
      </c>
      <c r="D5788" s="802">
        <f t="shared" si="90"/>
        <v>59.22</v>
      </c>
      <c r="G5788" s="872">
        <v>57.89</v>
      </c>
      <c r="J5788" s="840" t="s">
        <v>15822</v>
      </c>
      <c r="K5788" s="848">
        <f>IFERROR(VLOOKUP(J5788,REAJUSTE!A:AA,27,FALSE),"")</f>
        <v>1.0229999999999999</v>
      </c>
    </row>
    <row r="5789" spans="1:11" ht="18" x14ac:dyDescent="0.2">
      <c r="A5789" s="862">
        <v>5605911</v>
      </c>
      <c r="B5789" s="863" t="s">
        <v>9827</v>
      </c>
      <c r="C5789" s="862" t="s">
        <v>4</v>
      </c>
      <c r="D5789" s="802">
        <f t="shared" si="90"/>
        <v>39.68</v>
      </c>
      <c r="G5789" s="872">
        <v>38.79</v>
      </c>
      <c r="J5789" s="840" t="s">
        <v>15822</v>
      </c>
      <c r="K5789" s="848">
        <f>IFERROR(VLOOKUP(J5789,REAJUSTE!A:AA,27,FALSE),"")</f>
        <v>1.0229999999999999</v>
      </c>
    </row>
    <row r="5790" spans="1:11" ht="18" x14ac:dyDescent="0.2">
      <c r="A5790" s="862">
        <v>5605912</v>
      </c>
      <c r="B5790" s="863" t="s">
        <v>9828</v>
      </c>
      <c r="C5790" s="862" t="s">
        <v>4</v>
      </c>
      <c r="D5790" s="802">
        <f t="shared" si="90"/>
        <v>63.39</v>
      </c>
      <c r="G5790" s="872">
        <v>61.97</v>
      </c>
      <c r="J5790" s="840" t="s">
        <v>15822</v>
      </c>
      <c r="K5790" s="848">
        <f>IFERROR(VLOOKUP(J5790,REAJUSTE!A:AA,27,FALSE),"")</f>
        <v>1.0229999999999999</v>
      </c>
    </row>
    <row r="5791" spans="1:11" ht="15" x14ac:dyDescent="0.2">
      <c r="A5791" s="862">
        <v>5605938</v>
      </c>
      <c r="B5791" s="863" t="s">
        <v>3222</v>
      </c>
      <c r="C5791" s="862" t="s">
        <v>4</v>
      </c>
      <c r="D5791" s="802">
        <f t="shared" si="90"/>
        <v>21.71</v>
      </c>
      <c r="G5791" s="872">
        <v>21.23</v>
      </c>
      <c r="J5791" s="840" t="s">
        <v>15822</v>
      </c>
      <c r="K5791" s="848">
        <f>IFERROR(VLOOKUP(J5791,REAJUSTE!A:AA,27,FALSE),"")</f>
        <v>1.0229999999999999</v>
      </c>
    </row>
    <row r="5792" spans="1:11" ht="15" x14ac:dyDescent="0.2">
      <c r="A5792" s="862">
        <v>5605939</v>
      </c>
      <c r="B5792" s="863" t="s">
        <v>9829</v>
      </c>
      <c r="C5792" s="862" t="s">
        <v>4</v>
      </c>
      <c r="D5792" s="802">
        <f t="shared" si="90"/>
        <v>26.1</v>
      </c>
      <c r="G5792" s="872">
        <v>25.52</v>
      </c>
      <c r="J5792" s="840" t="s">
        <v>15822</v>
      </c>
      <c r="K5792" s="848">
        <f>IFERROR(VLOOKUP(J5792,REAJUSTE!A:AA,27,FALSE),"")</f>
        <v>1.0229999999999999</v>
      </c>
    </row>
    <row r="5793" spans="1:11" ht="15" x14ac:dyDescent="0.2">
      <c r="A5793" s="862">
        <v>5605940</v>
      </c>
      <c r="B5793" s="863" t="s">
        <v>9830</v>
      </c>
      <c r="C5793" s="862" t="s">
        <v>4</v>
      </c>
      <c r="D5793" s="802">
        <f t="shared" si="90"/>
        <v>59.91</v>
      </c>
      <c r="G5793" s="872">
        <v>58.57</v>
      </c>
      <c r="J5793" s="840" t="s">
        <v>15822</v>
      </c>
      <c r="K5793" s="848">
        <f>IFERROR(VLOOKUP(J5793,REAJUSTE!A:AA,27,FALSE),"")</f>
        <v>1.0229999999999999</v>
      </c>
    </row>
    <row r="5794" spans="1:11" ht="15" x14ac:dyDescent="0.2">
      <c r="A5794" s="862">
        <v>5605942</v>
      </c>
      <c r="B5794" s="863" t="s">
        <v>9831</v>
      </c>
      <c r="C5794" s="862" t="s">
        <v>2029</v>
      </c>
      <c r="D5794" s="802">
        <f t="shared" si="90"/>
        <v>51.1</v>
      </c>
      <c r="G5794" s="872">
        <v>49.96</v>
      </c>
      <c r="J5794" s="840" t="s">
        <v>15822</v>
      </c>
      <c r="K5794" s="848">
        <f>IFERROR(VLOOKUP(J5794,REAJUSTE!A:AA,27,FALSE),"")</f>
        <v>1.0229999999999999</v>
      </c>
    </row>
    <row r="5795" spans="1:11" ht="18" x14ac:dyDescent="0.2">
      <c r="A5795" s="862">
        <v>5605955</v>
      </c>
      <c r="B5795" s="863" t="s">
        <v>9832</v>
      </c>
      <c r="C5795" s="862" t="s">
        <v>587</v>
      </c>
      <c r="D5795" s="802">
        <f t="shared" si="90"/>
        <v>722.27</v>
      </c>
      <c r="G5795" s="872">
        <v>706.04</v>
      </c>
      <c r="J5795" s="840" t="s">
        <v>15822</v>
      </c>
      <c r="K5795" s="848">
        <f>IFERROR(VLOOKUP(J5795,REAJUSTE!A:AA,27,FALSE),"")</f>
        <v>1.0229999999999999</v>
      </c>
    </row>
    <row r="5796" spans="1:11" ht="18" x14ac:dyDescent="0.2">
      <c r="A5796" s="862">
        <v>5605956</v>
      </c>
      <c r="B5796" s="863" t="s">
        <v>9833</v>
      </c>
      <c r="C5796" s="862" t="s">
        <v>587</v>
      </c>
      <c r="D5796" s="802">
        <f t="shared" si="90"/>
        <v>870.83</v>
      </c>
      <c r="G5796" s="872">
        <v>851.26</v>
      </c>
      <c r="J5796" s="840" t="s">
        <v>15822</v>
      </c>
      <c r="K5796" s="848">
        <f>IFERROR(VLOOKUP(J5796,REAJUSTE!A:AA,27,FALSE),"")</f>
        <v>1.0229999999999999</v>
      </c>
    </row>
    <row r="5797" spans="1:11" ht="18" x14ac:dyDescent="0.2">
      <c r="A5797" s="862">
        <v>5605953</v>
      </c>
      <c r="B5797" s="863" t="s">
        <v>9834</v>
      </c>
      <c r="C5797" s="862" t="s">
        <v>587</v>
      </c>
      <c r="D5797" s="802">
        <f t="shared" si="90"/>
        <v>513.37</v>
      </c>
      <c r="G5797" s="872">
        <v>501.83</v>
      </c>
      <c r="J5797" s="840" t="s">
        <v>15822</v>
      </c>
      <c r="K5797" s="848">
        <f>IFERROR(VLOOKUP(J5797,REAJUSTE!A:AA,27,FALSE),"")</f>
        <v>1.0229999999999999</v>
      </c>
    </row>
    <row r="5798" spans="1:11" ht="18" x14ac:dyDescent="0.2">
      <c r="A5798" s="862">
        <v>5605954</v>
      </c>
      <c r="B5798" s="863" t="s">
        <v>9835</v>
      </c>
      <c r="C5798" s="862" t="s">
        <v>587</v>
      </c>
      <c r="D5798" s="802">
        <f t="shared" si="90"/>
        <v>625.83000000000004</v>
      </c>
      <c r="G5798" s="872">
        <v>611.76</v>
      </c>
      <c r="J5798" s="840" t="s">
        <v>15822</v>
      </c>
      <c r="K5798" s="848">
        <f>IFERROR(VLOOKUP(J5798,REAJUSTE!A:AA,27,FALSE),"")</f>
        <v>1.0229999999999999</v>
      </c>
    </row>
    <row r="5799" spans="1:11" ht="27" x14ac:dyDescent="0.2">
      <c r="A5799" s="862">
        <v>5605909</v>
      </c>
      <c r="B5799" s="863" t="s">
        <v>9836</v>
      </c>
      <c r="C5799" s="862" t="s">
        <v>587</v>
      </c>
      <c r="D5799" s="802">
        <f t="shared" si="90"/>
        <v>484.11</v>
      </c>
      <c r="G5799" s="872">
        <v>473.23</v>
      </c>
      <c r="J5799" s="840" t="s">
        <v>15822</v>
      </c>
      <c r="K5799" s="848">
        <f>IFERROR(VLOOKUP(J5799,REAJUSTE!A:AA,27,FALSE),"")</f>
        <v>1.0229999999999999</v>
      </c>
    </row>
    <row r="5800" spans="1:11" ht="27" x14ac:dyDescent="0.2">
      <c r="A5800" s="862">
        <v>5605908</v>
      </c>
      <c r="B5800" s="863" t="s">
        <v>9837</v>
      </c>
      <c r="C5800" s="862" t="s">
        <v>587</v>
      </c>
      <c r="D5800" s="802">
        <f t="shared" si="90"/>
        <v>484.11</v>
      </c>
      <c r="G5800" s="872">
        <v>473.23</v>
      </c>
      <c r="J5800" s="840" t="s">
        <v>15822</v>
      </c>
      <c r="K5800" s="848">
        <f>IFERROR(VLOOKUP(J5800,REAJUSTE!A:AA,27,FALSE),"")</f>
        <v>1.0229999999999999</v>
      </c>
    </row>
    <row r="5801" spans="1:11" ht="27" x14ac:dyDescent="0.2">
      <c r="A5801" s="862">
        <v>5605907</v>
      </c>
      <c r="B5801" s="863" t="s">
        <v>9838</v>
      </c>
      <c r="C5801" s="862" t="s">
        <v>587</v>
      </c>
      <c r="D5801" s="802">
        <f t="shared" si="90"/>
        <v>517.36</v>
      </c>
      <c r="G5801" s="872">
        <v>505.73</v>
      </c>
      <c r="J5801" s="840" t="s">
        <v>15822</v>
      </c>
      <c r="K5801" s="848">
        <f>IFERROR(VLOOKUP(J5801,REAJUSTE!A:AA,27,FALSE),"")</f>
        <v>1.0229999999999999</v>
      </c>
    </row>
    <row r="5802" spans="1:11" ht="27" x14ac:dyDescent="0.2">
      <c r="A5802" s="862">
        <v>5605906</v>
      </c>
      <c r="B5802" s="863" t="s">
        <v>9839</v>
      </c>
      <c r="C5802" s="862" t="s">
        <v>587</v>
      </c>
      <c r="D5802" s="802">
        <f t="shared" si="90"/>
        <v>622.80999999999995</v>
      </c>
      <c r="G5802" s="872">
        <v>608.80999999999995</v>
      </c>
      <c r="J5802" s="840" t="s">
        <v>15822</v>
      </c>
      <c r="K5802" s="848">
        <f>IFERROR(VLOOKUP(J5802,REAJUSTE!A:AA,27,FALSE),"")</f>
        <v>1.0229999999999999</v>
      </c>
    </row>
    <row r="5803" spans="1:11" ht="27" x14ac:dyDescent="0.2">
      <c r="A5803" s="862">
        <v>5605905</v>
      </c>
      <c r="B5803" s="863" t="s">
        <v>9840</v>
      </c>
      <c r="C5803" s="862" t="s">
        <v>587</v>
      </c>
      <c r="D5803" s="802">
        <f t="shared" si="90"/>
        <v>726.05</v>
      </c>
      <c r="G5803" s="872">
        <v>709.73</v>
      </c>
      <c r="J5803" s="840" t="s">
        <v>15822</v>
      </c>
      <c r="K5803" s="848">
        <f>IFERROR(VLOOKUP(J5803,REAJUSTE!A:AA,27,FALSE),"")</f>
        <v>1.0229999999999999</v>
      </c>
    </row>
    <row r="5804" spans="1:11" ht="18" x14ac:dyDescent="0.2">
      <c r="A5804" s="862">
        <v>5605944</v>
      </c>
      <c r="B5804" s="863" t="s">
        <v>9841</v>
      </c>
      <c r="C5804" s="862" t="s">
        <v>587</v>
      </c>
      <c r="D5804" s="802">
        <f t="shared" si="90"/>
        <v>434.61</v>
      </c>
      <c r="G5804" s="872">
        <v>424.84</v>
      </c>
      <c r="J5804" s="840" t="s">
        <v>15822</v>
      </c>
      <c r="K5804" s="848">
        <f>IFERROR(VLOOKUP(J5804,REAJUSTE!A:AA,27,FALSE),"")</f>
        <v>1.0229999999999999</v>
      </c>
    </row>
    <row r="5805" spans="1:11" ht="18" x14ac:dyDescent="0.2">
      <c r="A5805" s="862">
        <v>5605910</v>
      </c>
      <c r="B5805" s="863" t="s">
        <v>28440</v>
      </c>
      <c r="C5805" s="862" t="s">
        <v>587</v>
      </c>
      <c r="D5805" s="802">
        <f t="shared" si="90"/>
        <v>511.69</v>
      </c>
      <c r="G5805" s="872">
        <v>500.19</v>
      </c>
      <c r="J5805" s="840" t="s">
        <v>15822</v>
      </c>
      <c r="K5805" s="848">
        <f>IFERROR(VLOOKUP(J5805,REAJUSTE!A:AA,27,FALSE),"")</f>
        <v>1.0229999999999999</v>
      </c>
    </row>
    <row r="5806" spans="1:11" ht="18" x14ac:dyDescent="0.2">
      <c r="A5806" s="862">
        <v>5605945</v>
      </c>
      <c r="B5806" s="863" t="s">
        <v>9842</v>
      </c>
      <c r="C5806" s="862" t="s">
        <v>587</v>
      </c>
      <c r="D5806" s="802">
        <f t="shared" si="90"/>
        <v>543.86</v>
      </c>
      <c r="G5806" s="872">
        <v>531.64</v>
      </c>
      <c r="J5806" s="840" t="s">
        <v>15822</v>
      </c>
      <c r="K5806" s="848">
        <f>IFERROR(VLOOKUP(J5806,REAJUSTE!A:AA,27,FALSE),"")</f>
        <v>1.0229999999999999</v>
      </c>
    </row>
    <row r="5807" spans="1:11" ht="18" x14ac:dyDescent="0.2">
      <c r="A5807" s="862">
        <v>5605946</v>
      </c>
      <c r="B5807" s="863" t="s">
        <v>9843</v>
      </c>
      <c r="C5807" s="862" t="s">
        <v>587</v>
      </c>
      <c r="D5807" s="802">
        <f t="shared" si="90"/>
        <v>517.36</v>
      </c>
      <c r="G5807" s="872">
        <v>505.73</v>
      </c>
      <c r="J5807" s="840" t="s">
        <v>15822</v>
      </c>
      <c r="K5807" s="848">
        <f>IFERROR(VLOOKUP(J5807,REAJUSTE!A:AA,27,FALSE),"")</f>
        <v>1.0229999999999999</v>
      </c>
    </row>
    <row r="5808" spans="1:11" ht="18" x14ac:dyDescent="0.2">
      <c r="A5808" s="862">
        <v>5605947</v>
      </c>
      <c r="B5808" s="863" t="s">
        <v>9844</v>
      </c>
      <c r="C5808" s="862" t="s">
        <v>587</v>
      </c>
      <c r="D5808" s="802">
        <f t="shared" si="90"/>
        <v>580.34</v>
      </c>
      <c r="G5808" s="872">
        <v>567.29999999999995</v>
      </c>
      <c r="J5808" s="840" t="s">
        <v>15822</v>
      </c>
      <c r="K5808" s="848">
        <f>IFERROR(VLOOKUP(J5808,REAJUSTE!A:AA,27,FALSE),"")</f>
        <v>1.0229999999999999</v>
      </c>
    </row>
    <row r="5809" spans="1:11" ht="18" x14ac:dyDescent="0.2">
      <c r="A5809" s="862">
        <v>5605948</v>
      </c>
      <c r="B5809" s="863" t="s">
        <v>9845</v>
      </c>
      <c r="C5809" s="862" t="s">
        <v>587</v>
      </c>
      <c r="D5809" s="802">
        <f t="shared" si="90"/>
        <v>726.05</v>
      </c>
      <c r="G5809" s="872">
        <v>709.73</v>
      </c>
      <c r="J5809" s="840" t="s">
        <v>15822</v>
      </c>
      <c r="K5809" s="848">
        <f>IFERROR(VLOOKUP(J5809,REAJUSTE!A:AA,27,FALSE),"")</f>
        <v>1.0229999999999999</v>
      </c>
    </row>
    <row r="5810" spans="1:11" ht="18" x14ac:dyDescent="0.2">
      <c r="A5810" s="862">
        <v>5605949</v>
      </c>
      <c r="B5810" s="863" t="s">
        <v>9846</v>
      </c>
      <c r="C5810" s="862" t="s">
        <v>587</v>
      </c>
      <c r="D5810" s="802">
        <f t="shared" si="90"/>
        <v>1033.44</v>
      </c>
      <c r="G5810" s="872">
        <v>1010.21</v>
      </c>
      <c r="J5810" s="840" t="s">
        <v>15822</v>
      </c>
      <c r="K5810" s="848">
        <f>IFERROR(VLOOKUP(J5810,REAJUSTE!A:AA,27,FALSE),"")</f>
        <v>1.0229999999999999</v>
      </c>
    </row>
    <row r="5811" spans="1:11" ht="18" x14ac:dyDescent="0.2">
      <c r="A5811" s="862">
        <v>5605950</v>
      </c>
      <c r="B5811" s="863" t="s">
        <v>9847</v>
      </c>
      <c r="C5811" s="862" t="s">
        <v>587</v>
      </c>
      <c r="D5811" s="802">
        <f t="shared" si="90"/>
        <v>1059.94</v>
      </c>
      <c r="G5811" s="872">
        <v>1036.1099999999999</v>
      </c>
      <c r="J5811" s="840" t="s">
        <v>15822</v>
      </c>
      <c r="K5811" s="848">
        <f>IFERROR(VLOOKUP(J5811,REAJUSTE!A:AA,27,FALSE),"")</f>
        <v>1.0229999999999999</v>
      </c>
    </row>
    <row r="5812" spans="1:11" ht="18" x14ac:dyDescent="0.2">
      <c r="A5812" s="862">
        <v>5605951</v>
      </c>
      <c r="B5812" s="863" t="s">
        <v>9848</v>
      </c>
      <c r="C5812" s="862" t="s">
        <v>587</v>
      </c>
      <c r="D5812" s="802">
        <f t="shared" si="90"/>
        <v>1679.74</v>
      </c>
      <c r="G5812" s="872">
        <v>1641.98</v>
      </c>
      <c r="J5812" s="840" t="s">
        <v>15822</v>
      </c>
      <c r="K5812" s="848">
        <f>IFERROR(VLOOKUP(J5812,REAJUSTE!A:AA,27,FALSE),"")</f>
        <v>1.0229999999999999</v>
      </c>
    </row>
    <row r="5813" spans="1:11" ht="18" x14ac:dyDescent="0.2">
      <c r="A5813" s="862">
        <v>5605952</v>
      </c>
      <c r="B5813" s="863" t="s">
        <v>9849</v>
      </c>
      <c r="C5813" s="862" t="s">
        <v>587</v>
      </c>
      <c r="D5813" s="802">
        <f t="shared" si="90"/>
        <v>2554.33</v>
      </c>
      <c r="G5813" s="872">
        <v>2496.91</v>
      </c>
      <c r="J5813" s="840" t="s">
        <v>15822</v>
      </c>
      <c r="K5813" s="848">
        <f>IFERROR(VLOOKUP(J5813,REAJUSTE!A:AA,27,FALSE),"")</f>
        <v>1.0229999999999999</v>
      </c>
    </row>
    <row r="5814" spans="1:11" ht="18" x14ac:dyDescent="0.2">
      <c r="A5814" s="862">
        <v>5605932</v>
      </c>
      <c r="B5814" s="863" t="s">
        <v>28441</v>
      </c>
      <c r="C5814" s="862" t="s">
        <v>4</v>
      </c>
      <c r="D5814" s="802">
        <f t="shared" si="90"/>
        <v>131.61000000000001</v>
      </c>
      <c r="G5814" s="872">
        <v>128.66</v>
      </c>
      <c r="J5814" s="840" t="s">
        <v>15822</v>
      </c>
      <c r="K5814" s="848">
        <f>IFERROR(VLOOKUP(J5814,REAJUSTE!A:AA,27,FALSE),"")</f>
        <v>1.0229999999999999</v>
      </c>
    </row>
    <row r="5815" spans="1:11" ht="18" x14ac:dyDescent="0.2">
      <c r="A5815" s="862">
        <v>5605934</v>
      </c>
      <c r="B5815" s="863" t="s">
        <v>28442</v>
      </c>
      <c r="C5815" s="862" t="s">
        <v>4</v>
      </c>
      <c r="D5815" s="802">
        <f t="shared" si="90"/>
        <v>142.63999999999999</v>
      </c>
      <c r="G5815" s="872">
        <v>139.44</v>
      </c>
      <c r="J5815" s="840" t="s">
        <v>15822</v>
      </c>
      <c r="K5815" s="848">
        <f>IFERROR(VLOOKUP(J5815,REAJUSTE!A:AA,27,FALSE),"")</f>
        <v>1.0229999999999999</v>
      </c>
    </row>
    <row r="5816" spans="1:11" ht="18" x14ac:dyDescent="0.2">
      <c r="A5816" s="862">
        <v>5605928</v>
      </c>
      <c r="B5816" s="863" t="s">
        <v>28443</v>
      </c>
      <c r="C5816" s="862" t="s">
        <v>4</v>
      </c>
      <c r="D5816" s="802">
        <f t="shared" si="90"/>
        <v>169.89</v>
      </c>
      <c r="G5816" s="872">
        <v>166.08</v>
      </c>
      <c r="J5816" s="840" t="s">
        <v>15822</v>
      </c>
      <c r="K5816" s="848">
        <f>IFERROR(VLOOKUP(J5816,REAJUSTE!A:AA,27,FALSE),"")</f>
        <v>1.0229999999999999</v>
      </c>
    </row>
    <row r="5817" spans="1:11" ht="18" x14ac:dyDescent="0.2">
      <c r="A5817" s="862">
        <v>5605935</v>
      </c>
      <c r="B5817" s="863" t="s">
        <v>28444</v>
      </c>
      <c r="C5817" s="862" t="s">
        <v>4</v>
      </c>
      <c r="D5817" s="802">
        <f t="shared" si="90"/>
        <v>156.81</v>
      </c>
      <c r="G5817" s="872">
        <v>153.29</v>
      </c>
      <c r="J5817" s="840" t="s">
        <v>15822</v>
      </c>
      <c r="K5817" s="848">
        <f>IFERROR(VLOOKUP(J5817,REAJUSTE!A:AA,27,FALSE),"")</f>
        <v>1.0229999999999999</v>
      </c>
    </row>
    <row r="5818" spans="1:11" ht="18" x14ac:dyDescent="0.2">
      <c r="A5818" s="862">
        <v>5605936</v>
      </c>
      <c r="B5818" s="863" t="s">
        <v>28445</v>
      </c>
      <c r="C5818" s="862" t="s">
        <v>4</v>
      </c>
      <c r="D5818" s="802">
        <f t="shared" si="90"/>
        <v>239.78</v>
      </c>
      <c r="G5818" s="872">
        <v>234.39</v>
      </c>
      <c r="J5818" s="840" t="s">
        <v>15822</v>
      </c>
      <c r="K5818" s="848">
        <f>IFERROR(VLOOKUP(J5818,REAJUSTE!A:AA,27,FALSE),"")</f>
        <v>1.0229999999999999</v>
      </c>
    </row>
    <row r="5819" spans="1:11" ht="18" x14ac:dyDescent="0.2">
      <c r="A5819" s="862">
        <v>5605937</v>
      </c>
      <c r="B5819" s="863" t="s">
        <v>28446</v>
      </c>
      <c r="C5819" s="862" t="s">
        <v>4</v>
      </c>
      <c r="D5819" s="802">
        <f t="shared" si="90"/>
        <v>297.23</v>
      </c>
      <c r="G5819" s="872">
        <v>290.55</v>
      </c>
      <c r="J5819" s="840" t="s">
        <v>15822</v>
      </c>
      <c r="K5819" s="848">
        <f>IFERROR(VLOOKUP(J5819,REAJUSTE!A:AA,27,FALSE),"")</f>
        <v>1.0229999999999999</v>
      </c>
    </row>
    <row r="5820" spans="1:11" ht="18" x14ac:dyDescent="0.2">
      <c r="A5820" s="862">
        <v>5605957</v>
      </c>
      <c r="B5820" s="863" t="s">
        <v>9850</v>
      </c>
      <c r="C5820" s="862" t="s">
        <v>4</v>
      </c>
      <c r="D5820" s="802">
        <f t="shared" si="90"/>
        <v>219.71</v>
      </c>
      <c r="G5820" s="872">
        <v>214.78</v>
      </c>
      <c r="J5820" s="840" t="s">
        <v>15822</v>
      </c>
      <c r="K5820" s="848">
        <f>IFERROR(VLOOKUP(J5820,REAJUSTE!A:AA,27,FALSE),"")</f>
        <v>1.0229999999999999</v>
      </c>
    </row>
    <row r="5821" spans="1:11" ht="18" x14ac:dyDescent="0.2">
      <c r="A5821" s="862">
        <v>5605958</v>
      </c>
      <c r="B5821" s="863" t="s">
        <v>9851</v>
      </c>
      <c r="C5821" s="862" t="s">
        <v>4</v>
      </c>
      <c r="D5821" s="802">
        <f t="shared" si="90"/>
        <v>251.65</v>
      </c>
      <c r="G5821" s="872">
        <v>246</v>
      </c>
      <c r="J5821" s="840" t="s">
        <v>15822</v>
      </c>
      <c r="K5821" s="848">
        <f>IFERROR(VLOOKUP(J5821,REAJUSTE!A:AA,27,FALSE),"")</f>
        <v>1.0229999999999999</v>
      </c>
    </row>
    <row r="5822" spans="1:11" ht="18" x14ac:dyDescent="0.2">
      <c r="A5822" s="862">
        <v>5605959</v>
      </c>
      <c r="B5822" s="863" t="s">
        <v>9852</v>
      </c>
      <c r="C5822" s="862" t="s">
        <v>4</v>
      </c>
      <c r="D5822" s="802">
        <f t="shared" si="90"/>
        <v>305.07</v>
      </c>
      <c r="G5822" s="872">
        <v>298.22000000000003</v>
      </c>
      <c r="J5822" s="840" t="s">
        <v>15822</v>
      </c>
      <c r="K5822" s="848">
        <f>IFERROR(VLOOKUP(J5822,REAJUSTE!A:AA,27,FALSE),"")</f>
        <v>1.0229999999999999</v>
      </c>
    </row>
    <row r="5823" spans="1:11" ht="18" x14ac:dyDescent="0.2">
      <c r="A5823" s="862">
        <v>5605960</v>
      </c>
      <c r="B5823" s="863" t="s">
        <v>9853</v>
      </c>
      <c r="C5823" s="862" t="s">
        <v>4</v>
      </c>
      <c r="D5823" s="802">
        <f t="shared" si="90"/>
        <v>400.69</v>
      </c>
      <c r="G5823" s="872">
        <v>391.69</v>
      </c>
      <c r="J5823" s="840" t="s">
        <v>15822</v>
      </c>
      <c r="K5823" s="848">
        <f>IFERROR(VLOOKUP(J5823,REAJUSTE!A:AA,27,FALSE),"")</f>
        <v>1.0229999999999999</v>
      </c>
    </row>
    <row r="5824" spans="1:11" ht="18" x14ac:dyDescent="0.2">
      <c r="A5824" s="862">
        <v>5605961</v>
      </c>
      <c r="B5824" s="863" t="s">
        <v>9854</v>
      </c>
      <c r="C5824" s="862" t="s">
        <v>4</v>
      </c>
      <c r="D5824" s="802">
        <f t="shared" si="90"/>
        <v>456.89</v>
      </c>
      <c r="G5824" s="872">
        <v>446.62</v>
      </c>
      <c r="J5824" s="840" t="s">
        <v>15822</v>
      </c>
      <c r="K5824" s="848">
        <f>IFERROR(VLOOKUP(J5824,REAJUSTE!A:AA,27,FALSE),"")</f>
        <v>1.0229999999999999</v>
      </c>
    </row>
    <row r="5825" spans="1:11" ht="18" x14ac:dyDescent="0.2">
      <c r="A5825" s="862">
        <v>5605885</v>
      </c>
      <c r="B5825" s="863" t="s">
        <v>3223</v>
      </c>
      <c r="C5825" s="862" t="s">
        <v>4</v>
      </c>
      <c r="D5825" s="802">
        <f t="shared" si="90"/>
        <v>222.09</v>
      </c>
      <c r="G5825" s="872">
        <v>217.1</v>
      </c>
      <c r="J5825" s="840" t="s">
        <v>15822</v>
      </c>
      <c r="K5825" s="848">
        <f>IFERROR(VLOOKUP(J5825,REAJUSTE!A:AA,27,FALSE),"")</f>
        <v>1.0229999999999999</v>
      </c>
    </row>
    <row r="5826" spans="1:11" ht="18" x14ac:dyDescent="0.2">
      <c r="A5826" s="862">
        <v>5605886</v>
      </c>
      <c r="B5826" s="863" t="s">
        <v>3224</v>
      </c>
      <c r="C5826" s="862" t="s">
        <v>4</v>
      </c>
      <c r="D5826" s="802">
        <f t="shared" si="90"/>
        <v>241.45</v>
      </c>
      <c r="G5826" s="872">
        <v>236.03</v>
      </c>
      <c r="J5826" s="840" t="s">
        <v>15822</v>
      </c>
      <c r="K5826" s="848">
        <f>IFERROR(VLOOKUP(J5826,REAJUSTE!A:AA,27,FALSE),"")</f>
        <v>1.0229999999999999</v>
      </c>
    </row>
    <row r="5827" spans="1:11" ht="18" x14ac:dyDescent="0.2">
      <c r="A5827" s="862">
        <v>5605883</v>
      </c>
      <c r="B5827" s="863" t="s">
        <v>9855</v>
      </c>
      <c r="C5827" s="862" t="s">
        <v>4</v>
      </c>
      <c r="D5827" s="802">
        <f t="shared" si="90"/>
        <v>178.89</v>
      </c>
      <c r="G5827" s="872">
        <v>174.87</v>
      </c>
      <c r="J5827" s="840" t="s">
        <v>15822</v>
      </c>
      <c r="K5827" s="848">
        <f>IFERROR(VLOOKUP(J5827,REAJUSTE!A:AA,27,FALSE),"")</f>
        <v>1.0229999999999999</v>
      </c>
    </row>
    <row r="5828" spans="1:11" ht="18" x14ac:dyDescent="0.2">
      <c r="A5828" s="862">
        <v>5605884</v>
      </c>
      <c r="B5828" s="863" t="s">
        <v>9856</v>
      </c>
      <c r="C5828" s="862" t="s">
        <v>4</v>
      </c>
      <c r="D5828" s="802">
        <f t="shared" si="90"/>
        <v>198.25</v>
      </c>
      <c r="G5828" s="872">
        <v>193.8</v>
      </c>
      <c r="J5828" s="840" t="s">
        <v>15822</v>
      </c>
      <c r="K5828" s="848">
        <f>IFERROR(VLOOKUP(J5828,REAJUSTE!A:AA,27,FALSE),"")</f>
        <v>1.0229999999999999</v>
      </c>
    </row>
    <row r="5829" spans="1:11" ht="18" x14ac:dyDescent="0.2">
      <c r="A5829" s="862">
        <v>5605962</v>
      </c>
      <c r="B5829" s="863" t="s">
        <v>9857</v>
      </c>
      <c r="C5829" s="862" t="s">
        <v>4</v>
      </c>
      <c r="D5829" s="802">
        <f t="shared" si="90"/>
        <v>160.58000000000001</v>
      </c>
      <c r="G5829" s="872">
        <v>156.97</v>
      </c>
      <c r="J5829" s="840" t="s">
        <v>15822</v>
      </c>
      <c r="K5829" s="848">
        <f>IFERROR(VLOOKUP(J5829,REAJUSTE!A:AA,27,FALSE),"")</f>
        <v>1.0229999999999999</v>
      </c>
    </row>
    <row r="5830" spans="1:11" ht="18" x14ac:dyDescent="0.2">
      <c r="A5830" s="862">
        <v>5605881</v>
      </c>
      <c r="B5830" s="863" t="s">
        <v>28447</v>
      </c>
      <c r="C5830" s="862" t="s">
        <v>4</v>
      </c>
      <c r="D5830" s="802">
        <f t="shared" si="90"/>
        <v>227.8</v>
      </c>
      <c r="G5830" s="872">
        <v>222.68</v>
      </c>
      <c r="J5830" s="840" t="s">
        <v>15822</v>
      </c>
      <c r="K5830" s="848">
        <f>IFERROR(VLOOKUP(J5830,REAJUSTE!A:AA,27,FALSE),"")</f>
        <v>1.0229999999999999</v>
      </c>
    </row>
    <row r="5831" spans="1:11" ht="18" x14ac:dyDescent="0.2">
      <c r="A5831" s="862">
        <v>5605882</v>
      </c>
      <c r="B5831" s="863" t="s">
        <v>9858</v>
      </c>
      <c r="C5831" s="862" t="s">
        <v>4</v>
      </c>
      <c r="D5831" s="802">
        <f t="shared" si="90"/>
        <v>385.48</v>
      </c>
      <c r="G5831" s="872">
        <v>376.82</v>
      </c>
      <c r="J5831" s="840" t="s">
        <v>15822</v>
      </c>
      <c r="K5831" s="848">
        <f>IFERROR(VLOOKUP(J5831,REAJUSTE!A:AA,27,FALSE),"")</f>
        <v>1.0229999999999999</v>
      </c>
    </row>
    <row r="5832" spans="1:11" ht="18" x14ac:dyDescent="0.2">
      <c r="A5832" s="862">
        <v>5605963</v>
      </c>
      <c r="B5832" s="863" t="s">
        <v>9859</v>
      </c>
      <c r="C5832" s="862" t="s">
        <v>4</v>
      </c>
      <c r="D5832" s="802">
        <f t="shared" si="90"/>
        <v>252.18</v>
      </c>
      <c r="G5832" s="872">
        <v>246.52</v>
      </c>
      <c r="J5832" s="840" t="s">
        <v>15822</v>
      </c>
      <c r="K5832" s="848">
        <f>IFERROR(VLOOKUP(J5832,REAJUSTE!A:AA,27,FALSE),"")</f>
        <v>1.0229999999999999</v>
      </c>
    </row>
    <row r="5833" spans="1:11" ht="18" x14ac:dyDescent="0.2">
      <c r="A5833" s="862">
        <v>5605964</v>
      </c>
      <c r="B5833" s="863" t="s">
        <v>9860</v>
      </c>
      <c r="C5833" s="862" t="s">
        <v>4</v>
      </c>
      <c r="D5833" s="802">
        <f t="shared" si="90"/>
        <v>323.36</v>
      </c>
      <c r="G5833" s="872">
        <v>316.08999999999997</v>
      </c>
      <c r="J5833" s="840" t="s">
        <v>15822</v>
      </c>
      <c r="K5833" s="848">
        <f>IFERROR(VLOOKUP(J5833,REAJUSTE!A:AA,27,FALSE),"")</f>
        <v>1.0229999999999999</v>
      </c>
    </row>
    <row r="5834" spans="1:11" ht="18" x14ac:dyDescent="0.2">
      <c r="A5834" s="862">
        <v>5605965</v>
      </c>
      <c r="B5834" s="863" t="s">
        <v>9861</v>
      </c>
      <c r="C5834" s="862" t="s">
        <v>4</v>
      </c>
      <c r="D5834" s="802">
        <f t="shared" si="90"/>
        <v>381.94</v>
      </c>
      <c r="G5834" s="872">
        <v>373.36</v>
      </c>
      <c r="J5834" s="840" t="s">
        <v>15822</v>
      </c>
      <c r="K5834" s="848">
        <f>IFERROR(VLOOKUP(J5834,REAJUSTE!A:AA,27,FALSE),"")</f>
        <v>1.0229999999999999</v>
      </c>
    </row>
    <row r="5835" spans="1:11" ht="18" x14ac:dyDescent="0.2">
      <c r="A5835" s="862">
        <v>5605966</v>
      </c>
      <c r="B5835" s="863" t="s">
        <v>9862</v>
      </c>
      <c r="C5835" s="862" t="s">
        <v>4</v>
      </c>
      <c r="D5835" s="802">
        <f t="shared" ref="D5835:D5898" si="91">TRUNC(G5835*K5835,2)</f>
        <v>425.64</v>
      </c>
      <c r="G5835" s="872">
        <v>416.08</v>
      </c>
      <c r="J5835" s="840" t="s">
        <v>15822</v>
      </c>
      <c r="K5835" s="848">
        <f>IFERROR(VLOOKUP(J5835,REAJUSTE!A:AA,27,FALSE),"")</f>
        <v>1.0229999999999999</v>
      </c>
    </row>
    <row r="5836" spans="1:11" ht="18" x14ac:dyDescent="0.2">
      <c r="A5836" s="862">
        <v>5605967</v>
      </c>
      <c r="B5836" s="863" t="s">
        <v>9863</v>
      </c>
      <c r="C5836" s="862" t="s">
        <v>4</v>
      </c>
      <c r="D5836" s="802">
        <f t="shared" si="91"/>
        <v>480.95</v>
      </c>
      <c r="G5836" s="872">
        <v>470.14</v>
      </c>
      <c r="J5836" s="840" t="s">
        <v>15822</v>
      </c>
      <c r="K5836" s="848">
        <f>IFERROR(VLOOKUP(J5836,REAJUSTE!A:AA,27,FALSE),"")</f>
        <v>1.0229999999999999</v>
      </c>
    </row>
    <row r="5837" spans="1:11" ht="18" x14ac:dyDescent="0.2">
      <c r="A5837" s="862">
        <v>5605968</v>
      </c>
      <c r="B5837" s="863" t="s">
        <v>9864</v>
      </c>
      <c r="C5837" s="862" t="s">
        <v>4</v>
      </c>
      <c r="D5837" s="802">
        <f t="shared" si="91"/>
        <v>588.91999999999996</v>
      </c>
      <c r="G5837" s="872">
        <v>575.67999999999995</v>
      </c>
      <c r="J5837" s="840" t="s">
        <v>15822</v>
      </c>
      <c r="K5837" s="848">
        <f>IFERROR(VLOOKUP(J5837,REAJUSTE!A:AA,27,FALSE),"")</f>
        <v>1.0229999999999999</v>
      </c>
    </row>
    <row r="5838" spans="1:11" ht="18" x14ac:dyDescent="0.2">
      <c r="A5838" s="862">
        <v>5605969</v>
      </c>
      <c r="B5838" s="863" t="s">
        <v>9865</v>
      </c>
      <c r="C5838" s="862" t="s">
        <v>4</v>
      </c>
      <c r="D5838" s="802">
        <f t="shared" si="91"/>
        <v>711.71</v>
      </c>
      <c r="G5838" s="872">
        <v>695.71</v>
      </c>
      <c r="J5838" s="840" t="s">
        <v>15822</v>
      </c>
      <c r="K5838" s="848">
        <f>IFERROR(VLOOKUP(J5838,REAJUSTE!A:AA,27,FALSE),"")</f>
        <v>1.0229999999999999</v>
      </c>
    </row>
    <row r="5839" spans="1:11" ht="18" x14ac:dyDescent="0.2">
      <c r="A5839" s="862">
        <v>5909130</v>
      </c>
      <c r="B5839" s="863" t="s">
        <v>9866</v>
      </c>
      <c r="C5839" s="862" t="s">
        <v>6</v>
      </c>
      <c r="D5839" s="802">
        <f t="shared" si="91"/>
        <v>27</v>
      </c>
      <c r="G5839" s="872">
        <v>26.4</v>
      </c>
      <c r="J5839" s="840" t="s">
        <v>15822</v>
      </c>
      <c r="K5839" s="848">
        <f>IFERROR(VLOOKUP(J5839,REAJUSTE!A:AA,27,FALSE),"")</f>
        <v>1.0229999999999999</v>
      </c>
    </row>
    <row r="5840" spans="1:11" ht="18" x14ac:dyDescent="0.2">
      <c r="A5840" s="862">
        <v>5914703</v>
      </c>
      <c r="B5840" s="863" t="s">
        <v>9867</v>
      </c>
      <c r="C5840" s="862" t="s">
        <v>6</v>
      </c>
      <c r="D5840" s="802">
        <f t="shared" si="91"/>
        <v>5.97</v>
      </c>
      <c r="G5840" s="872">
        <v>5.84</v>
      </c>
      <c r="J5840" s="840" t="s">
        <v>15822</v>
      </c>
      <c r="K5840" s="848">
        <f>IFERROR(VLOOKUP(J5840,REAJUSTE!A:AA,27,FALSE),"")</f>
        <v>1.0229999999999999</v>
      </c>
    </row>
    <row r="5841" spans="1:11" ht="18" x14ac:dyDescent="0.2">
      <c r="A5841" s="862">
        <v>5914704</v>
      </c>
      <c r="B5841" s="863" t="s">
        <v>9868</v>
      </c>
      <c r="C5841" s="862" t="s">
        <v>6</v>
      </c>
      <c r="D5841" s="802">
        <f t="shared" si="91"/>
        <v>6.03</v>
      </c>
      <c r="G5841" s="872">
        <v>5.9</v>
      </c>
      <c r="J5841" s="840" t="s">
        <v>15822</v>
      </c>
      <c r="K5841" s="848">
        <f>IFERROR(VLOOKUP(J5841,REAJUSTE!A:AA,27,FALSE),"")</f>
        <v>1.0229999999999999</v>
      </c>
    </row>
    <row r="5842" spans="1:11" ht="18" x14ac:dyDescent="0.2">
      <c r="A5842" s="862">
        <v>5914710</v>
      </c>
      <c r="B5842" s="863" t="s">
        <v>9869</v>
      </c>
      <c r="C5842" s="862" t="s">
        <v>6</v>
      </c>
      <c r="D5842" s="802">
        <f t="shared" si="91"/>
        <v>11.63</v>
      </c>
      <c r="G5842" s="872">
        <v>11.37</v>
      </c>
      <c r="J5842" s="840" t="s">
        <v>15822</v>
      </c>
      <c r="K5842" s="848">
        <f>IFERROR(VLOOKUP(J5842,REAJUSTE!A:AA,27,FALSE),"")</f>
        <v>1.0229999999999999</v>
      </c>
    </row>
    <row r="5843" spans="1:11" ht="18" x14ac:dyDescent="0.2">
      <c r="A5843" s="862">
        <v>5914711</v>
      </c>
      <c r="B5843" s="863" t="s">
        <v>9870</v>
      </c>
      <c r="C5843" s="862" t="s">
        <v>6</v>
      </c>
      <c r="D5843" s="802">
        <f t="shared" si="91"/>
        <v>10.53</v>
      </c>
      <c r="G5843" s="872">
        <v>10.3</v>
      </c>
      <c r="J5843" s="840" t="s">
        <v>15822</v>
      </c>
      <c r="K5843" s="848">
        <f>IFERROR(VLOOKUP(J5843,REAJUSTE!A:AA,27,FALSE),"")</f>
        <v>1.0229999999999999</v>
      </c>
    </row>
    <row r="5844" spans="1:11" ht="18" x14ac:dyDescent="0.2">
      <c r="A5844" s="862">
        <v>5914712</v>
      </c>
      <c r="B5844" s="863" t="s">
        <v>9871</v>
      </c>
      <c r="C5844" s="862" t="s">
        <v>6</v>
      </c>
      <c r="D5844" s="802">
        <f t="shared" si="91"/>
        <v>10.54</v>
      </c>
      <c r="G5844" s="872">
        <v>10.31</v>
      </c>
      <c r="J5844" s="840" t="s">
        <v>15822</v>
      </c>
      <c r="K5844" s="848">
        <f>IFERROR(VLOOKUP(J5844,REAJUSTE!A:AA,27,FALSE),"")</f>
        <v>1.0229999999999999</v>
      </c>
    </row>
    <row r="5845" spans="1:11" ht="18" x14ac:dyDescent="0.2">
      <c r="A5845" s="862">
        <v>5915369</v>
      </c>
      <c r="B5845" s="863" t="s">
        <v>9872</v>
      </c>
      <c r="C5845" s="862" t="s">
        <v>587</v>
      </c>
      <c r="D5845" s="802">
        <f t="shared" si="91"/>
        <v>7582.11</v>
      </c>
      <c r="G5845" s="872">
        <v>7411.65</v>
      </c>
      <c r="J5845" s="840" t="s">
        <v>15822</v>
      </c>
      <c r="K5845" s="848">
        <f>IFERROR(VLOOKUP(J5845,REAJUSTE!A:AA,27,FALSE),"")</f>
        <v>1.0229999999999999</v>
      </c>
    </row>
    <row r="5846" spans="1:11" ht="18" x14ac:dyDescent="0.2">
      <c r="A5846" s="862">
        <v>5915401</v>
      </c>
      <c r="B5846" s="863" t="s">
        <v>9873</v>
      </c>
      <c r="C5846" s="862" t="s">
        <v>587</v>
      </c>
      <c r="D5846" s="802">
        <f t="shared" si="91"/>
        <v>6978.51</v>
      </c>
      <c r="G5846" s="872">
        <v>6821.62</v>
      </c>
      <c r="J5846" s="840" t="s">
        <v>15822</v>
      </c>
      <c r="K5846" s="848">
        <f>IFERROR(VLOOKUP(J5846,REAJUSTE!A:AA,27,FALSE),"")</f>
        <v>1.0229999999999999</v>
      </c>
    </row>
    <row r="5847" spans="1:11" ht="18" x14ac:dyDescent="0.2">
      <c r="A5847" s="862">
        <v>5915402</v>
      </c>
      <c r="B5847" s="863" t="s">
        <v>9874</v>
      </c>
      <c r="C5847" s="862" t="s">
        <v>587</v>
      </c>
      <c r="D5847" s="802">
        <f t="shared" si="91"/>
        <v>4012.97</v>
      </c>
      <c r="G5847" s="872">
        <v>3922.75</v>
      </c>
      <c r="J5847" s="840" t="s">
        <v>15822</v>
      </c>
      <c r="K5847" s="848">
        <f>IFERROR(VLOOKUP(J5847,REAJUSTE!A:AA,27,FALSE),"")</f>
        <v>1.0229999999999999</v>
      </c>
    </row>
    <row r="5848" spans="1:11" ht="18" x14ac:dyDescent="0.2">
      <c r="A5848" s="862">
        <v>5915400</v>
      </c>
      <c r="B5848" s="863" t="s">
        <v>9875</v>
      </c>
      <c r="C5848" s="862" t="s">
        <v>587</v>
      </c>
      <c r="D5848" s="802">
        <f t="shared" si="91"/>
        <v>3560.89</v>
      </c>
      <c r="G5848" s="872">
        <v>3480.84</v>
      </c>
      <c r="J5848" s="840" t="s">
        <v>15822</v>
      </c>
      <c r="K5848" s="848">
        <f>IFERROR(VLOOKUP(J5848,REAJUSTE!A:AA,27,FALSE),"")</f>
        <v>1.0229999999999999</v>
      </c>
    </row>
    <row r="5849" spans="1:11" ht="18" x14ac:dyDescent="0.2">
      <c r="A5849" s="862">
        <v>5914651</v>
      </c>
      <c r="B5849" s="863" t="s">
        <v>9876</v>
      </c>
      <c r="C5849" s="862" t="s">
        <v>6</v>
      </c>
      <c r="D5849" s="802">
        <f t="shared" si="91"/>
        <v>2.71</v>
      </c>
      <c r="G5849" s="872">
        <v>2.65</v>
      </c>
      <c r="J5849" s="840" t="s">
        <v>15822</v>
      </c>
      <c r="K5849" s="848">
        <f>IFERROR(VLOOKUP(J5849,REAJUSTE!A:AA,27,FALSE),"")</f>
        <v>1.0229999999999999</v>
      </c>
    </row>
    <row r="5850" spans="1:11" ht="18" x14ac:dyDescent="0.2">
      <c r="A5850" s="862">
        <v>5914648</v>
      </c>
      <c r="B5850" s="863" t="s">
        <v>9877</v>
      </c>
      <c r="C5850" s="862" t="s">
        <v>6</v>
      </c>
      <c r="D5850" s="802">
        <f t="shared" si="91"/>
        <v>8.19</v>
      </c>
      <c r="G5850" s="872">
        <v>8.01</v>
      </c>
      <c r="J5850" s="840" t="s">
        <v>15822</v>
      </c>
      <c r="K5850" s="848">
        <f>IFERROR(VLOOKUP(J5850,REAJUSTE!A:AA,27,FALSE),"")</f>
        <v>1.0229999999999999</v>
      </c>
    </row>
    <row r="5851" spans="1:11" ht="18" x14ac:dyDescent="0.2">
      <c r="A5851" s="862">
        <v>5914647</v>
      </c>
      <c r="B5851" s="863" t="s">
        <v>9878</v>
      </c>
      <c r="C5851" s="862" t="s">
        <v>6</v>
      </c>
      <c r="D5851" s="802">
        <f t="shared" si="91"/>
        <v>1.88</v>
      </c>
      <c r="G5851" s="872">
        <v>1.84</v>
      </c>
      <c r="J5851" s="840" t="s">
        <v>15822</v>
      </c>
      <c r="K5851" s="848">
        <f>IFERROR(VLOOKUP(J5851,REAJUSTE!A:AA,27,FALSE),"")</f>
        <v>1.0229999999999999</v>
      </c>
    </row>
    <row r="5852" spans="1:11" ht="18" x14ac:dyDescent="0.2">
      <c r="A5852" s="862">
        <v>5915411</v>
      </c>
      <c r="B5852" s="863" t="s">
        <v>9879</v>
      </c>
      <c r="C5852" s="862" t="s">
        <v>6</v>
      </c>
      <c r="D5852" s="802">
        <f t="shared" si="91"/>
        <v>3.7</v>
      </c>
      <c r="G5852" s="872">
        <v>3.62</v>
      </c>
      <c r="J5852" s="840" t="s">
        <v>15822</v>
      </c>
      <c r="K5852" s="848">
        <f>IFERROR(VLOOKUP(J5852,REAJUSTE!A:AA,27,FALSE),"")</f>
        <v>1.0229999999999999</v>
      </c>
    </row>
    <row r="5853" spans="1:11" ht="18" x14ac:dyDescent="0.2">
      <c r="A5853" s="862">
        <v>5915409</v>
      </c>
      <c r="B5853" s="863" t="s">
        <v>9880</v>
      </c>
      <c r="C5853" s="862" t="s">
        <v>6</v>
      </c>
      <c r="D5853" s="802">
        <f t="shared" si="91"/>
        <v>9.18</v>
      </c>
      <c r="G5853" s="872">
        <v>8.98</v>
      </c>
      <c r="J5853" s="840" t="s">
        <v>15822</v>
      </c>
      <c r="K5853" s="848">
        <f>IFERROR(VLOOKUP(J5853,REAJUSTE!A:AA,27,FALSE),"")</f>
        <v>1.0229999999999999</v>
      </c>
    </row>
    <row r="5854" spans="1:11" ht="18" x14ac:dyDescent="0.2">
      <c r="A5854" s="862">
        <v>5915407</v>
      </c>
      <c r="B5854" s="863" t="s">
        <v>9881</v>
      </c>
      <c r="C5854" s="862" t="s">
        <v>6</v>
      </c>
      <c r="D5854" s="802">
        <f t="shared" si="91"/>
        <v>2.87</v>
      </c>
      <c r="G5854" s="872">
        <v>2.81</v>
      </c>
      <c r="J5854" s="840" t="s">
        <v>15822</v>
      </c>
      <c r="K5854" s="848">
        <f>IFERROR(VLOOKUP(J5854,REAJUSTE!A:AA,27,FALSE),"")</f>
        <v>1.0229999999999999</v>
      </c>
    </row>
    <row r="5855" spans="1:11" ht="18" x14ac:dyDescent="0.2">
      <c r="A5855" s="862">
        <v>5914354</v>
      </c>
      <c r="B5855" s="863" t="s">
        <v>9882</v>
      </c>
      <c r="C5855" s="862" t="s">
        <v>6</v>
      </c>
      <c r="D5855" s="802">
        <f t="shared" si="91"/>
        <v>1.96</v>
      </c>
      <c r="G5855" s="872">
        <v>1.92</v>
      </c>
      <c r="J5855" s="840" t="s">
        <v>15822</v>
      </c>
      <c r="K5855" s="848">
        <f>IFERROR(VLOOKUP(J5855,REAJUSTE!A:AA,27,FALSE),"")</f>
        <v>1.0229999999999999</v>
      </c>
    </row>
    <row r="5856" spans="1:11" ht="18" x14ac:dyDescent="0.2">
      <c r="A5856" s="862">
        <v>5915406</v>
      </c>
      <c r="B5856" s="863" t="s">
        <v>9883</v>
      </c>
      <c r="C5856" s="862" t="s">
        <v>6</v>
      </c>
      <c r="D5856" s="802">
        <f t="shared" si="91"/>
        <v>9.9499999999999993</v>
      </c>
      <c r="G5856" s="872">
        <v>9.73</v>
      </c>
      <c r="J5856" s="840" t="s">
        <v>15822</v>
      </c>
      <c r="K5856" s="848">
        <f>IFERROR(VLOOKUP(J5856,REAJUSTE!A:AA,27,FALSE),"")</f>
        <v>1.0229999999999999</v>
      </c>
    </row>
    <row r="5857" spans="1:11" ht="18" x14ac:dyDescent="0.2">
      <c r="A5857" s="862">
        <v>5914652</v>
      </c>
      <c r="B5857" s="863" t="s">
        <v>9884</v>
      </c>
      <c r="C5857" s="862" t="s">
        <v>6</v>
      </c>
      <c r="D5857" s="802">
        <f t="shared" si="91"/>
        <v>3.62</v>
      </c>
      <c r="G5857" s="872">
        <v>3.54</v>
      </c>
      <c r="J5857" s="840" t="s">
        <v>15822</v>
      </c>
      <c r="K5857" s="848">
        <f>IFERROR(VLOOKUP(J5857,REAJUSTE!A:AA,27,FALSE),"")</f>
        <v>1.0229999999999999</v>
      </c>
    </row>
    <row r="5858" spans="1:11" ht="18" x14ac:dyDescent="0.2">
      <c r="A5858" s="862">
        <v>5915417</v>
      </c>
      <c r="B5858" s="863" t="s">
        <v>9885</v>
      </c>
      <c r="C5858" s="862" t="s">
        <v>6</v>
      </c>
      <c r="D5858" s="802">
        <f t="shared" si="91"/>
        <v>5.71</v>
      </c>
      <c r="G5858" s="872">
        <v>5.59</v>
      </c>
      <c r="J5858" s="840" t="s">
        <v>15822</v>
      </c>
      <c r="K5858" s="848">
        <f>IFERROR(VLOOKUP(J5858,REAJUSTE!A:AA,27,FALSE),"")</f>
        <v>1.0229999999999999</v>
      </c>
    </row>
    <row r="5859" spans="1:11" ht="18" x14ac:dyDescent="0.2">
      <c r="A5859" s="862">
        <v>5915414</v>
      </c>
      <c r="B5859" s="863" t="s">
        <v>9886</v>
      </c>
      <c r="C5859" s="862" t="s">
        <v>6</v>
      </c>
      <c r="D5859" s="802">
        <f t="shared" si="91"/>
        <v>2.98</v>
      </c>
      <c r="G5859" s="872">
        <v>2.92</v>
      </c>
      <c r="J5859" s="840" t="s">
        <v>15822</v>
      </c>
      <c r="K5859" s="848">
        <f>IFERROR(VLOOKUP(J5859,REAJUSTE!A:AA,27,FALSE),"")</f>
        <v>1.0229999999999999</v>
      </c>
    </row>
    <row r="5860" spans="1:11" ht="18" x14ac:dyDescent="0.2">
      <c r="A5860" s="862">
        <v>5914351</v>
      </c>
      <c r="B5860" s="863" t="s">
        <v>9887</v>
      </c>
      <c r="C5860" s="862" t="s">
        <v>6</v>
      </c>
      <c r="D5860" s="802">
        <f t="shared" si="91"/>
        <v>2.74</v>
      </c>
      <c r="G5860" s="872">
        <v>2.68</v>
      </c>
      <c r="J5860" s="840" t="s">
        <v>15822</v>
      </c>
      <c r="K5860" s="848">
        <f>IFERROR(VLOOKUP(J5860,REAJUSTE!A:AA,27,FALSE),"")</f>
        <v>1.0229999999999999</v>
      </c>
    </row>
    <row r="5861" spans="1:11" ht="18" x14ac:dyDescent="0.2">
      <c r="A5861" s="862">
        <v>5914645</v>
      </c>
      <c r="B5861" s="863" t="s">
        <v>9888</v>
      </c>
      <c r="C5861" s="862" t="s">
        <v>6</v>
      </c>
      <c r="D5861" s="802">
        <f t="shared" si="91"/>
        <v>2.82</v>
      </c>
      <c r="G5861" s="872">
        <v>2.76</v>
      </c>
      <c r="J5861" s="840" t="s">
        <v>15822</v>
      </c>
      <c r="K5861" s="848">
        <f>IFERROR(VLOOKUP(J5861,REAJUSTE!A:AA,27,FALSE),"")</f>
        <v>1.0229999999999999</v>
      </c>
    </row>
    <row r="5862" spans="1:11" ht="18" x14ac:dyDescent="0.2">
      <c r="A5862" s="862">
        <v>5914642</v>
      </c>
      <c r="B5862" s="863" t="s">
        <v>9889</v>
      </c>
      <c r="C5862" s="862" t="s">
        <v>6</v>
      </c>
      <c r="D5862" s="802">
        <f t="shared" si="91"/>
        <v>5.5</v>
      </c>
      <c r="G5862" s="872">
        <v>5.38</v>
      </c>
      <c r="J5862" s="840" t="s">
        <v>15822</v>
      </c>
      <c r="K5862" s="848">
        <f>IFERROR(VLOOKUP(J5862,REAJUSTE!A:AA,27,FALSE),"")</f>
        <v>1.0229999999999999</v>
      </c>
    </row>
    <row r="5863" spans="1:11" ht="18" x14ac:dyDescent="0.2">
      <c r="A5863" s="862">
        <v>5914641</v>
      </c>
      <c r="B5863" s="863" t="s">
        <v>9890</v>
      </c>
      <c r="C5863" s="862" t="s">
        <v>6</v>
      </c>
      <c r="D5863" s="802">
        <f t="shared" si="91"/>
        <v>1.95</v>
      </c>
      <c r="G5863" s="872">
        <v>1.91</v>
      </c>
      <c r="J5863" s="840" t="s">
        <v>15822</v>
      </c>
      <c r="K5863" s="848">
        <f>IFERROR(VLOOKUP(J5863,REAJUSTE!A:AA,27,FALSE),"")</f>
        <v>1.0229999999999999</v>
      </c>
    </row>
    <row r="5864" spans="1:11" ht="18" x14ac:dyDescent="0.2">
      <c r="A5864" s="862">
        <v>5915456</v>
      </c>
      <c r="B5864" s="863" t="s">
        <v>9891</v>
      </c>
      <c r="C5864" s="862" t="s">
        <v>6</v>
      </c>
      <c r="D5864" s="802">
        <f t="shared" si="91"/>
        <v>3.71</v>
      </c>
      <c r="G5864" s="872">
        <v>3.63</v>
      </c>
      <c r="J5864" s="840" t="s">
        <v>15822</v>
      </c>
      <c r="K5864" s="848">
        <f>IFERROR(VLOOKUP(J5864,REAJUSTE!A:AA,27,FALSE),"")</f>
        <v>1.0229999999999999</v>
      </c>
    </row>
    <row r="5865" spans="1:11" ht="18" x14ac:dyDescent="0.2">
      <c r="A5865" s="862">
        <v>5915454</v>
      </c>
      <c r="B5865" s="863" t="s">
        <v>9892</v>
      </c>
      <c r="C5865" s="862" t="s">
        <v>6</v>
      </c>
      <c r="D5865" s="802">
        <f t="shared" si="91"/>
        <v>6.39</v>
      </c>
      <c r="G5865" s="872">
        <v>6.25</v>
      </c>
      <c r="J5865" s="840" t="s">
        <v>15822</v>
      </c>
      <c r="K5865" s="848">
        <f>IFERROR(VLOOKUP(J5865,REAJUSTE!A:AA,27,FALSE),"")</f>
        <v>1.0229999999999999</v>
      </c>
    </row>
    <row r="5866" spans="1:11" ht="18" x14ac:dyDescent="0.2">
      <c r="A5866" s="862">
        <v>5915399</v>
      </c>
      <c r="B5866" s="863" t="s">
        <v>9893</v>
      </c>
      <c r="C5866" s="862" t="s">
        <v>6</v>
      </c>
      <c r="D5866" s="802">
        <f t="shared" si="91"/>
        <v>2.84</v>
      </c>
      <c r="G5866" s="872">
        <v>2.78</v>
      </c>
      <c r="J5866" s="840" t="s">
        <v>15822</v>
      </c>
      <c r="K5866" s="848">
        <f>IFERROR(VLOOKUP(J5866,REAJUSTE!A:AA,27,FALSE),"")</f>
        <v>1.0229999999999999</v>
      </c>
    </row>
    <row r="5867" spans="1:11" ht="18" x14ac:dyDescent="0.2">
      <c r="A5867" s="862">
        <v>5914353</v>
      </c>
      <c r="B5867" s="863" t="s">
        <v>9894</v>
      </c>
      <c r="C5867" s="862" t="s">
        <v>6</v>
      </c>
      <c r="D5867" s="802">
        <f t="shared" si="91"/>
        <v>1.47</v>
      </c>
      <c r="G5867" s="872">
        <v>1.44</v>
      </c>
      <c r="J5867" s="840" t="s">
        <v>15822</v>
      </c>
      <c r="K5867" s="848">
        <f>IFERROR(VLOOKUP(J5867,REAJUSTE!A:AA,27,FALSE),"")</f>
        <v>1.0229999999999999</v>
      </c>
    </row>
    <row r="5868" spans="1:11" ht="18" x14ac:dyDescent="0.2">
      <c r="A5868" s="862">
        <v>5915470</v>
      </c>
      <c r="B5868" s="863" t="s">
        <v>9895</v>
      </c>
      <c r="C5868" s="862" t="s">
        <v>6</v>
      </c>
      <c r="D5868" s="802">
        <f t="shared" si="91"/>
        <v>2.15</v>
      </c>
      <c r="G5868" s="872">
        <v>2.11</v>
      </c>
      <c r="J5868" s="840" t="s">
        <v>15822</v>
      </c>
      <c r="K5868" s="848">
        <f>IFERROR(VLOOKUP(J5868,REAJUSTE!A:AA,27,FALSE),"")</f>
        <v>1.0229999999999999</v>
      </c>
    </row>
    <row r="5869" spans="1:11" ht="18" x14ac:dyDescent="0.2">
      <c r="A5869" s="862">
        <v>5915459</v>
      </c>
      <c r="B5869" s="863" t="s">
        <v>9896</v>
      </c>
      <c r="C5869" s="862" t="s">
        <v>6</v>
      </c>
      <c r="D5869" s="802">
        <f t="shared" si="91"/>
        <v>7.44</v>
      </c>
      <c r="G5869" s="872">
        <v>7.28</v>
      </c>
      <c r="J5869" s="840" t="s">
        <v>15822</v>
      </c>
      <c r="K5869" s="848">
        <f>IFERROR(VLOOKUP(J5869,REAJUSTE!A:AA,27,FALSE),"")</f>
        <v>1.0229999999999999</v>
      </c>
    </row>
    <row r="5870" spans="1:11" ht="18" x14ac:dyDescent="0.2">
      <c r="A5870" s="862">
        <v>5915476</v>
      </c>
      <c r="B5870" s="863" t="s">
        <v>9897</v>
      </c>
      <c r="C5870" s="862" t="s">
        <v>6</v>
      </c>
      <c r="D5870" s="802">
        <f t="shared" si="91"/>
        <v>28.43</v>
      </c>
      <c r="G5870" s="872">
        <v>27.8</v>
      </c>
      <c r="J5870" s="840" t="s">
        <v>15822</v>
      </c>
      <c r="K5870" s="848">
        <f>IFERROR(VLOOKUP(J5870,REAJUSTE!A:AA,27,FALSE),"")</f>
        <v>1.0229999999999999</v>
      </c>
    </row>
    <row r="5871" spans="1:11" ht="18" x14ac:dyDescent="0.2">
      <c r="A5871" s="862">
        <v>5914702</v>
      </c>
      <c r="B5871" s="863" t="s">
        <v>9898</v>
      </c>
      <c r="C5871" s="862" t="s">
        <v>6</v>
      </c>
      <c r="D5871" s="802">
        <f t="shared" si="91"/>
        <v>15.66</v>
      </c>
      <c r="G5871" s="872">
        <v>15.31</v>
      </c>
      <c r="J5871" s="840" t="s">
        <v>15822</v>
      </c>
      <c r="K5871" s="848">
        <f>IFERROR(VLOOKUP(J5871,REAJUSTE!A:AA,27,FALSE),"")</f>
        <v>1.0229999999999999</v>
      </c>
    </row>
    <row r="5872" spans="1:11" ht="18" x14ac:dyDescent="0.2">
      <c r="A5872" s="862">
        <v>5914701</v>
      </c>
      <c r="B5872" s="863" t="s">
        <v>9899</v>
      </c>
      <c r="C5872" s="862" t="s">
        <v>6</v>
      </c>
      <c r="D5872" s="802">
        <f t="shared" si="91"/>
        <v>16.05</v>
      </c>
      <c r="G5872" s="872">
        <v>15.69</v>
      </c>
      <c r="J5872" s="840" t="s">
        <v>15822</v>
      </c>
      <c r="K5872" s="848">
        <f>IFERROR(VLOOKUP(J5872,REAJUSTE!A:AA,27,FALSE),"")</f>
        <v>1.0229999999999999</v>
      </c>
    </row>
    <row r="5873" spans="1:11" ht="18" x14ac:dyDescent="0.2">
      <c r="A5873" s="862">
        <v>5915018</v>
      </c>
      <c r="B5873" s="863" t="s">
        <v>15543</v>
      </c>
      <c r="C5873" s="862" t="s">
        <v>6</v>
      </c>
      <c r="D5873" s="802">
        <f t="shared" si="91"/>
        <v>10.15</v>
      </c>
      <c r="G5873" s="872">
        <v>9.93</v>
      </c>
      <c r="J5873" s="840" t="s">
        <v>15822</v>
      </c>
      <c r="K5873" s="848">
        <f>IFERROR(VLOOKUP(J5873,REAJUSTE!A:AA,27,FALSE),"")</f>
        <v>1.0229999999999999</v>
      </c>
    </row>
    <row r="5874" spans="1:11" ht="27" x14ac:dyDescent="0.2">
      <c r="A5874" s="862">
        <v>5906592</v>
      </c>
      <c r="B5874" s="863" t="s">
        <v>9900</v>
      </c>
      <c r="C5874" s="862" t="s">
        <v>587</v>
      </c>
      <c r="D5874" s="802">
        <f t="shared" si="91"/>
        <v>33.17</v>
      </c>
      <c r="G5874" s="872">
        <v>32.43</v>
      </c>
      <c r="J5874" s="840" t="s">
        <v>15822</v>
      </c>
      <c r="K5874" s="848">
        <f>IFERROR(VLOOKUP(J5874,REAJUSTE!A:AA,27,FALSE),"")</f>
        <v>1.0229999999999999</v>
      </c>
    </row>
    <row r="5875" spans="1:11" ht="27" x14ac:dyDescent="0.2">
      <c r="A5875" s="862">
        <v>5906591</v>
      </c>
      <c r="B5875" s="863" t="s">
        <v>9901</v>
      </c>
      <c r="C5875" s="862" t="s">
        <v>587</v>
      </c>
      <c r="D5875" s="802">
        <f t="shared" si="91"/>
        <v>31.45</v>
      </c>
      <c r="G5875" s="872">
        <v>30.75</v>
      </c>
      <c r="J5875" s="840" t="s">
        <v>15822</v>
      </c>
      <c r="K5875" s="848">
        <f>IFERROR(VLOOKUP(J5875,REAJUSTE!A:AA,27,FALSE),"")</f>
        <v>1.0229999999999999</v>
      </c>
    </row>
    <row r="5876" spans="1:11" ht="18" x14ac:dyDescent="0.2">
      <c r="A5876" s="862">
        <v>5914653</v>
      </c>
      <c r="B5876" s="863" t="s">
        <v>9902</v>
      </c>
      <c r="C5876" s="862" t="s">
        <v>6</v>
      </c>
      <c r="D5876" s="802">
        <f t="shared" si="91"/>
        <v>3.64</v>
      </c>
      <c r="G5876" s="872">
        <v>3.56</v>
      </c>
      <c r="J5876" s="840" t="s">
        <v>15822</v>
      </c>
      <c r="K5876" s="848">
        <f>IFERROR(VLOOKUP(J5876,REAJUSTE!A:AA,27,FALSE),"")</f>
        <v>1.0229999999999999</v>
      </c>
    </row>
    <row r="5877" spans="1:11" ht="18" x14ac:dyDescent="0.2">
      <c r="A5877" s="862">
        <v>5915405</v>
      </c>
      <c r="B5877" s="863" t="s">
        <v>9903</v>
      </c>
      <c r="C5877" s="862" t="s">
        <v>6</v>
      </c>
      <c r="D5877" s="802">
        <f t="shared" si="91"/>
        <v>5.81</v>
      </c>
      <c r="G5877" s="872">
        <v>5.68</v>
      </c>
      <c r="J5877" s="840" t="s">
        <v>15822</v>
      </c>
      <c r="K5877" s="848">
        <f>IFERROR(VLOOKUP(J5877,REAJUSTE!A:AA,27,FALSE),"")</f>
        <v>1.0229999999999999</v>
      </c>
    </row>
    <row r="5878" spans="1:11" ht="18" x14ac:dyDescent="0.2">
      <c r="A5878" s="862">
        <v>5914657</v>
      </c>
      <c r="B5878" s="863" t="s">
        <v>9904</v>
      </c>
      <c r="C5878" s="862" t="s">
        <v>6</v>
      </c>
      <c r="D5878" s="802">
        <f t="shared" si="91"/>
        <v>17.850000000000001</v>
      </c>
      <c r="G5878" s="872">
        <v>17.45</v>
      </c>
      <c r="J5878" s="840" t="s">
        <v>15822</v>
      </c>
      <c r="K5878" s="848">
        <f>IFERROR(VLOOKUP(J5878,REAJUSTE!A:AA,27,FALSE),"")</f>
        <v>1.0229999999999999</v>
      </c>
    </row>
    <row r="5879" spans="1:11" ht="15" x14ac:dyDescent="0.2">
      <c r="A5879" s="862">
        <v>5914363</v>
      </c>
      <c r="B5879" s="863" t="s">
        <v>9905</v>
      </c>
      <c r="C5879" s="862" t="s">
        <v>6</v>
      </c>
      <c r="D5879" s="802">
        <f t="shared" si="91"/>
        <v>18.46</v>
      </c>
      <c r="G5879" s="872">
        <v>18.05</v>
      </c>
      <c r="J5879" s="840" t="s">
        <v>15822</v>
      </c>
      <c r="K5879" s="848">
        <f>IFERROR(VLOOKUP(J5879,REAJUSTE!A:AA,27,FALSE),"")</f>
        <v>1.0229999999999999</v>
      </c>
    </row>
    <row r="5880" spans="1:11" ht="18" x14ac:dyDescent="0.2">
      <c r="A5880" s="862">
        <v>5914646</v>
      </c>
      <c r="B5880" s="863" t="s">
        <v>9906</v>
      </c>
      <c r="C5880" s="862" t="s">
        <v>6</v>
      </c>
      <c r="D5880" s="802">
        <f t="shared" si="91"/>
        <v>9.26</v>
      </c>
      <c r="G5880" s="872">
        <v>9.06</v>
      </c>
      <c r="J5880" s="840" t="s">
        <v>15822</v>
      </c>
      <c r="K5880" s="848">
        <f>IFERROR(VLOOKUP(J5880,REAJUSTE!A:AA,27,FALSE),"")</f>
        <v>1.0229999999999999</v>
      </c>
    </row>
    <row r="5881" spans="1:11" ht="18" x14ac:dyDescent="0.2">
      <c r="A5881" s="862">
        <v>5919535</v>
      </c>
      <c r="B5881" s="863" t="s">
        <v>9907</v>
      </c>
      <c r="C5881" s="862" t="s">
        <v>6</v>
      </c>
      <c r="D5881" s="802">
        <f t="shared" si="91"/>
        <v>20.11</v>
      </c>
      <c r="G5881" s="872">
        <v>19.66</v>
      </c>
      <c r="J5881" s="840" t="s">
        <v>15822</v>
      </c>
      <c r="K5881" s="848">
        <f>IFERROR(VLOOKUP(J5881,REAJUSTE!A:AA,27,FALSE),"")</f>
        <v>1.0229999999999999</v>
      </c>
    </row>
    <row r="5882" spans="1:11" ht="18" x14ac:dyDescent="0.2">
      <c r="A5882" s="862">
        <v>5919533</v>
      </c>
      <c r="B5882" s="863" t="s">
        <v>9908</v>
      </c>
      <c r="C5882" s="862" t="s">
        <v>6</v>
      </c>
      <c r="D5882" s="802">
        <f t="shared" si="91"/>
        <v>67.13</v>
      </c>
      <c r="G5882" s="872">
        <v>65.63</v>
      </c>
      <c r="J5882" s="840" t="s">
        <v>15822</v>
      </c>
      <c r="K5882" s="848">
        <f>IFERROR(VLOOKUP(J5882,REAJUSTE!A:AA,27,FALSE),"")</f>
        <v>1.0229999999999999</v>
      </c>
    </row>
    <row r="5883" spans="1:11" ht="18" x14ac:dyDescent="0.2">
      <c r="A5883" s="862">
        <v>5919534</v>
      </c>
      <c r="B5883" s="863" t="s">
        <v>9909</v>
      </c>
      <c r="C5883" s="862" t="s">
        <v>6</v>
      </c>
      <c r="D5883" s="802">
        <f t="shared" si="91"/>
        <v>61.3</v>
      </c>
      <c r="G5883" s="872">
        <v>59.93</v>
      </c>
      <c r="J5883" s="840" t="s">
        <v>15822</v>
      </c>
      <c r="K5883" s="848">
        <f>IFERROR(VLOOKUP(J5883,REAJUSTE!A:AA,27,FALSE),"")</f>
        <v>1.0229999999999999</v>
      </c>
    </row>
    <row r="5884" spans="1:11" ht="18" x14ac:dyDescent="0.2">
      <c r="A5884" s="862">
        <v>5909007</v>
      </c>
      <c r="B5884" s="863" t="s">
        <v>9910</v>
      </c>
      <c r="C5884" s="862" t="s">
        <v>6</v>
      </c>
      <c r="D5884" s="802">
        <f t="shared" si="91"/>
        <v>18.57</v>
      </c>
      <c r="G5884" s="872">
        <v>18.16</v>
      </c>
      <c r="J5884" s="840" t="s">
        <v>15822</v>
      </c>
      <c r="K5884" s="848">
        <f>IFERROR(VLOOKUP(J5884,REAJUSTE!A:AA,27,FALSE),"")</f>
        <v>1.0229999999999999</v>
      </c>
    </row>
    <row r="5885" spans="1:11" ht="18" x14ac:dyDescent="0.2">
      <c r="A5885" s="862">
        <v>5919538</v>
      </c>
      <c r="B5885" s="863" t="s">
        <v>9911</v>
      </c>
      <c r="C5885" s="862" t="s">
        <v>6</v>
      </c>
      <c r="D5885" s="802">
        <f t="shared" si="91"/>
        <v>15.69</v>
      </c>
      <c r="G5885" s="872">
        <v>15.34</v>
      </c>
      <c r="J5885" s="840" t="s">
        <v>15822</v>
      </c>
      <c r="K5885" s="848">
        <f>IFERROR(VLOOKUP(J5885,REAJUSTE!A:AA,27,FALSE),"")</f>
        <v>1.0229999999999999</v>
      </c>
    </row>
    <row r="5886" spans="1:11" ht="18" x14ac:dyDescent="0.2">
      <c r="A5886" s="862">
        <v>5919540</v>
      </c>
      <c r="B5886" s="863" t="s">
        <v>9912</v>
      </c>
      <c r="C5886" s="862" t="s">
        <v>6</v>
      </c>
      <c r="D5886" s="802">
        <f t="shared" si="91"/>
        <v>3.5</v>
      </c>
      <c r="G5886" s="872">
        <v>3.43</v>
      </c>
      <c r="J5886" s="840" t="s">
        <v>15822</v>
      </c>
      <c r="K5886" s="848">
        <f>IFERROR(VLOOKUP(J5886,REAJUSTE!A:AA,27,FALSE),"")</f>
        <v>1.0229999999999999</v>
      </c>
    </row>
    <row r="5887" spans="1:11" ht="27" x14ac:dyDescent="0.2">
      <c r="A5887" s="862">
        <v>5914705</v>
      </c>
      <c r="B5887" s="863" t="s">
        <v>9913</v>
      </c>
      <c r="C5887" s="862" t="s">
        <v>6</v>
      </c>
      <c r="D5887" s="802">
        <f t="shared" si="91"/>
        <v>23.26</v>
      </c>
      <c r="G5887" s="872">
        <v>22.74</v>
      </c>
      <c r="J5887" s="840" t="s">
        <v>15822</v>
      </c>
      <c r="K5887" s="848">
        <f>IFERROR(VLOOKUP(J5887,REAJUSTE!A:AA,27,FALSE),"")</f>
        <v>1.0229999999999999</v>
      </c>
    </row>
    <row r="5888" spans="1:11" ht="27" x14ac:dyDescent="0.2">
      <c r="A5888" s="862">
        <v>5914706</v>
      </c>
      <c r="B5888" s="863" t="s">
        <v>9914</v>
      </c>
      <c r="C5888" s="862" t="s">
        <v>6</v>
      </c>
      <c r="D5888" s="802">
        <f t="shared" si="91"/>
        <v>21.07</v>
      </c>
      <c r="G5888" s="872">
        <v>20.6</v>
      </c>
      <c r="J5888" s="840" t="s">
        <v>15822</v>
      </c>
      <c r="K5888" s="848">
        <f>IFERROR(VLOOKUP(J5888,REAJUSTE!A:AA,27,FALSE),"")</f>
        <v>1.0229999999999999</v>
      </c>
    </row>
    <row r="5889" spans="1:11" ht="27" x14ac:dyDescent="0.2">
      <c r="A5889" s="862">
        <v>5914707</v>
      </c>
      <c r="B5889" s="863" t="s">
        <v>9915</v>
      </c>
      <c r="C5889" s="862" t="s">
        <v>6</v>
      </c>
      <c r="D5889" s="802">
        <f t="shared" si="91"/>
        <v>21.09</v>
      </c>
      <c r="G5889" s="872">
        <v>20.62</v>
      </c>
      <c r="J5889" s="840" t="s">
        <v>15822</v>
      </c>
      <c r="K5889" s="848">
        <f>IFERROR(VLOOKUP(J5889,REAJUSTE!A:AA,27,FALSE),"")</f>
        <v>1.0229999999999999</v>
      </c>
    </row>
    <row r="5890" spans="1:11" ht="18" x14ac:dyDescent="0.2">
      <c r="A5890" s="862">
        <v>5914677</v>
      </c>
      <c r="B5890" s="863" t="s">
        <v>9916</v>
      </c>
      <c r="C5890" s="862" t="s">
        <v>6</v>
      </c>
      <c r="D5890" s="802">
        <f t="shared" si="91"/>
        <v>31.43</v>
      </c>
      <c r="G5890" s="872">
        <v>30.73</v>
      </c>
      <c r="J5890" s="840" t="s">
        <v>15822</v>
      </c>
      <c r="K5890" s="848">
        <f>IFERROR(VLOOKUP(J5890,REAJUSTE!A:AA,27,FALSE),"")</f>
        <v>1.0229999999999999</v>
      </c>
    </row>
    <row r="5891" spans="1:11" ht="18" x14ac:dyDescent="0.2">
      <c r="A5891" s="862">
        <v>5914676</v>
      </c>
      <c r="B5891" s="863" t="s">
        <v>9917</v>
      </c>
      <c r="C5891" s="862" t="s">
        <v>6</v>
      </c>
      <c r="D5891" s="802">
        <f t="shared" si="91"/>
        <v>26.47</v>
      </c>
      <c r="G5891" s="872">
        <v>25.88</v>
      </c>
      <c r="J5891" s="840" t="s">
        <v>15822</v>
      </c>
      <c r="K5891" s="848">
        <f>IFERROR(VLOOKUP(J5891,REAJUSTE!A:AA,27,FALSE),"")</f>
        <v>1.0229999999999999</v>
      </c>
    </row>
    <row r="5892" spans="1:11" ht="18" x14ac:dyDescent="0.2">
      <c r="A5892" s="862">
        <v>5915016</v>
      </c>
      <c r="B5892" s="863" t="s">
        <v>15544</v>
      </c>
      <c r="C5892" s="862" t="s">
        <v>6</v>
      </c>
      <c r="D5892" s="802">
        <f t="shared" si="91"/>
        <v>16.309999999999999</v>
      </c>
      <c r="G5892" s="872">
        <v>15.95</v>
      </c>
      <c r="J5892" s="840" t="s">
        <v>15822</v>
      </c>
      <c r="K5892" s="848">
        <f>IFERROR(VLOOKUP(J5892,REAJUSTE!A:AA,27,FALSE),"")</f>
        <v>1.0229999999999999</v>
      </c>
    </row>
    <row r="5893" spans="1:11" ht="18" x14ac:dyDescent="0.2">
      <c r="A5893" s="862">
        <v>5915017</v>
      </c>
      <c r="B5893" s="863" t="s">
        <v>15545</v>
      </c>
      <c r="C5893" s="862" t="s">
        <v>6</v>
      </c>
      <c r="D5893" s="802">
        <f t="shared" si="91"/>
        <v>19.73</v>
      </c>
      <c r="G5893" s="872">
        <v>19.29</v>
      </c>
      <c r="J5893" s="840" t="s">
        <v>15822</v>
      </c>
      <c r="K5893" s="848">
        <f>IFERROR(VLOOKUP(J5893,REAJUSTE!A:AA,27,FALSE),"")</f>
        <v>1.0229999999999999</v>
      </c>
    </row>
    <row r="5894" spans="1:11" ht="27" x14ac:dyDescent="0.2">
      <c r="A5894" s="862">
        <v>5914678</v>
      </c>
      <c r="B5894" s="863" t="s">
        <v>9918</v>
      </c>
      <c r="C5894" s="862" t="s">
        <v>6</v>
      </c>
      <c r="D5894" s="802">
        <f t="shared" si="91"/>
        <v>38.06</v>
      </c>
      <c r="G5894" s="872">
        <v>37.21</v>
      </c>
      <c r="J5894" s="840" t="s">
        <v>15822</v>
      </c>
      <c r="K5894" s="848">
        <f>IFERROR(VLOOKUP(J5894,REAJUSTE!A:AA,27,FALSE),"")</f>
        <v>1.0229999999999999</v>
      </c>
    </row>
    <row r="5895" spans="1:11" ht="27" x14ac:dyDescent="0.2">
      <c r="A5895" s="862">
        <v>5914679</v>
      </c>
      <c r="B5895" s="863" t="s">
        <v>9919</v>
      </c>
      <c r="C5895" s="862" t="s">
        <v>6</v>
      </c>
      <c r="D5895" s="802">
        <f t="shared" si="91"/>
        <v>60.23</v>
      </c>
      <c r="G5895" s="872">
        <v>58.88</v>
      </c>
      <c r="J5895" s="840" t="s">
        <v>15822</v>
      </c>
      <c r="K5895" s="848">
        <f>IFERROR(VLOOKUP(J5895,REAJUSTE!A:AA,27,FALSE),"")</f>
        <v>1.0229999999999999</v>
      </c>
    </row>
    <row r="5896" spans="1:11" ht="27" x14ac:dyDescent="0.2">
      <c r="A5896" s="862">
        <v>5914681</v>
      </c>
      <c r="B5896" s="863" t="s">
        <v>9920</v>
      </c>
      <c r="C5896" s="862" t="s">
        <v>6</v>
      </c>
      <c r="D5896" s="802">
        <f t="shared" si="91"/>
        <v>71.849999999999994</v>
      </c>
      <c r="G5896" s="872">
        <v>70.239999999999995</v>
      </c>
      <c r="J5896" s="840" t="s">
        <v>15822</v>
      </c>
      <c r="K5896" s="848">
        <f>IFERROR(VLOOKUP(J5896,REAJUSTE!A:AA,27,FALSE),"")</f>
        <v>1.0229999999999999</v>
      </c>
    </row>
    <row r="5897" spans="1:11" ht="27" x14ac:dyDescent="0.2">
      <c r="A5897" s="862">
        <v>5914680</v>
      </c>
      <c r="B5897" s="863" t="s">
        <v>9921</v>
      </c>
      <c r="C5897" s="862" t="s">
        <v>6</v>
      </c>
      <c r="D5897" s="802">
        <f t="shared" si="91"/>
        <v>50.45</v>
      </c>
      <c r="G5897" s="872">
        <v>49.32</v>
      </c>
      <c r="J5897" s="840" t="s">
        <v>15822</v>
      </c>
      <c r="K5897" s="848">
        <f>IFERROR(VLOOKUP(J5897,REAJUSTE!A:AA,27,FALSE),"")</f>
        <v>1.0229999999999999</v>
      </c>
    </row>
    <row r="5898" spans="1:11" ht="18" x14ac:dyDescent="0.2">
      <c r="A5898" s="862">
        <v>5915015</v>
      </c>
      <c r="B5898" s="863" t="s">
        <v>9922</v>
      </c>
      <c r="C5898" s="862" t="s">
        <v>6</v>
      </c>
      <c r="D5898" s="802">
        <f t="shared" si="91"/>
        <v>21.78</v>
      </c>
      <c r="G5898" s="872">
        <v>21.3</v>
      </c>
      <c r="J5898" s="840" t="s">
        <v>15822</v>
      </c>
      <c r="K5898" s="848">
        <f>IFERROR(VLOOKUP(J5898,REAJUSTE!A:AA,27,FALSE),"")</f>
        <v>1.0229999999999999</v>
      </c>
    </row>
    <row r="5899" spans="1:11" ht="18" x14ac:dyDescent="0.2">
      <c r="A5899" s="862">
        <v>5915373</v>
      </c>
      <c r="B5899" s="863" t="s">
        <v>9923</v>
      </c>
      <c r="C5899" s="862" t="s">
        <v>6</v>
      </c>
      <c r="D5899" s="802">
        <f t="shared" ref="D5899:D5962" si="92">TRUNC(G5899*K5899,2)</f>
        <v>18.63</v>
      </c>
      <c r="G5899" s="872">
        <v>18.22</v>
      </c>
      <c r="J5899" s="840" t="s">
        <v>15822</v>
      </c>
      <c r="K5899" s="848">
        <f>IFERROR(VLOOKUP(J5899,REAJUSTE!A:AA,27,FALSE),"")</f>
        <v>1.0229999999999999</v>
      </c>
    </row>
    <row r="5900" spans="1:11" ht="18" x14ac:dyDescent="0.2">
      <c r="A5900" s="862">
        <v>5914333</v>
      </c>
      <c r="B5900" s="863" t="s">
        <v>9924</v>
      </c>
      <c r="C5900" s="862" t="s">
        <v>6</v>
      </c>
      <c r="D5900" s="802">
        <f t="shared" si="92"/>
        <v>33.49</v>
      </c>
      <c r="G5900" s="872">
        <v>32.74</v>
      </c>
      <c r="J5900" s="840" t="s">
        <v>15822</v>
      </c>
      <c r="K5900" s="848">
        <f>IFERROR(VLOOKUP(J5900,REAJUSTE!A:AA,27,FALSE),"")</f>
        <v>1.0229999999999999</v>
      </c>
    </row>
    <row r="5901" spans="1:11" ht="18" x14ac:dyDescent="0.2">
      <c r="A5901" s="862">
        <v>5914655</v>
      </c>
      <c r="B5901" s="863" t="s">
        <v>3225</v>
      </c>
      <c r="C5901" s="862" t="s">
        <v>6</v>
      </c>
      <c r="D5901" s="802">
        <f t="shared" si="92"/>
        <v>33.549999999999997</v>
      </c>
      <c r="G5901" s="872">
        <v>32.799999999999997</v>
      </c>
      <c r="J5901" s="840" t="s">
        <v>15822</v>
      </c>
      <c r="K5901" s="848">
        <f>IFERROR(VLOOKUP(J5901,REAJUSTE!A:AA,27,FALSE),"")</f>
        <v>1.0229999999999999</v>
      </c>
    </row>
    <row r="5902" spans="1:11" ht="18" x14ac:dyDescent="0.2">
      <c r="A5902" s="862">
        <v>5915474</v>
      </c>
      <c r="B5902" s="863" t="s">
        <v>9925</v>
      </c>
      <c r="C5902" s="862" t="s">
        <v>6</v>
      </c>
      <c r="D5902" s="802">
        <f t="shared" si="92"/>
        <v>30.5</v>
      </c>
      <c r="G5902" s="872">
        <v>29.82</v>
      </c>
      <c r="J5902" s="840" t="s">
        <v>15822</v>
      </c>
      <c r="K5902" s="848">
        <f>IFERROR(VLOOKUP(J5902,REAJUSTE!A:AA,27,FALSE),"")</f>
        <v>1.0229999999999999</v>
      </c>
    </row>
    <row r="5903" spans="1:11" ht="18" x14ac:dyDescent="0.2">
      <c r="A5903" s="862">
        <v>5914654</v>
      </c>
      <c r="B5903" s="863" t="s">
        <v>3226</v>
      </c>
      <c r="C5903" s="862" t="s">
        <v>6</v>
      </c>
      <c r="D5903" s="802">
        <f t="shared" si="92"/>
        <v>27.78</v>
      </c>
      <c r="G5903" s="872">
        <v>27.16</v>
      </c>
      <c r="J5903" s="840" t="s">
        <v>15822</v>
      </c>
      <c r="K5903" s="848">
        <f>IFERROR(VLOOKUP(J5903,REAJUSTE!A:AA,27,FALSE),"")</f>
        <v>1.0229999999999999</v>
      </c>
    </row>
    <row r="5904" spans="1:11" ht="27" x14ac:dyDescent="0.2">
      <c r="A5904" s="862">
        <v>5914686</v>
      </c>
      <c r="B5904" s="863" t="s">
        <v>9926</v>
      </c>
      <c r="C5904" s="862" t="s">
        <v>6</v>
      </c>
      <c r="D5904" s="802">
        <f t="shared" si="92"/>
        <v>26.55</v>
      </c>
      <c r="G5904" s="872">
        <v>25.96</v>
      </c>
      <c r="J5904" s="840" t="s">
        <v>15822</v>
      </c>
      <c r="K5904" s="848">
        <f>IFERROR(VLOOKUP(J5904,REAJUSTE!A:AA,27,FALSE),"")</f>
        <v>1.0229999999999999</v>
      </c>
    </row>
    <row r="5905" spans="1:11" ht="27" x14ac:dyDescent="0.2">
      <c r="A5905" s="862">
        <v>5914685</v>
      </c>
      <c r="B5905" s="863" t="s">
        <v>9927</v>
      </c>
      <c r="C5905" s="862" t="s">
        <v>6</v>
      </c>
      <c r="D5905" s="802">
        <f t="shared" si="92"/>
        <v>26.94</v>
      </c>
      <c r="G5905" s="872">
        <v>26.34</v>
      </c>
      <c r="J5905" s="840" t="s">
        <v>15822</v>
      </c>
      <c r="K5905" s="848">
        <f>IFERROR(VLOOKUP(J5905,REAJUSTE!A:AA,27,FALSE),"")</f>
        <v>1.0229999999999999</v>
      </c>
    </row>
    <row r="5906" spans="1:11" ht="27" x14ac:dyDescent="0.2">
      <c r="A5906" s="862">
        <v>5914682</v>
      </c>
      <c r="B5906" s="863" t="s">
        <v>9928</v>
      </c>
      <c r="C5906" s="862" t="s">
        <v>6</v>
      </c>
      <c r="D5906" s="802">
        <f t="shared" si="92"/>
        <v>34.72</v>
      </c>
      <c r="G5906" s="872">
        <v>33.94</v>
      </c>
      <c r="J5906" s="840" t="s">
        <v>15822</v>
      </c>
      <c r="K5906" s="848">
        <f>IFERROR(VLOOKUP(J5906,REAJUSTE!A:AA,27,FALSE),"")</f>
        <v>1.0229999999999999</v>
      </c>
    </row>
    <row r="5907" spans="1:11" ht="18" x14ac:dyDescent="0.2">
      <c r="A5907" s="862">
        <v>5915019</v>
      </c>
      <c r="B5907" s="863" t="s">
        <v>15546</v>
      </c>
      <c r="C5907" s="862" t="s">
        <v>6</v>
      </c>
      <c r="D5907" s="802">
        <f t="shared" si="92"/>
        <v>13.83</v>
      </c>
      <c r="G5907" s="872">
        <v>13.52</v>
      </c>
      <c r="J5907" s="840" t="s">
        <v>15822</v>
      </c>
      <c r="K5907" s="848">
        <f>IFERROR(VLOOKUP(J5907,REAJUSTE!A:AA,27,FALSE),"")</f>
        <v>1.0229999999999999</v>
      </c>
    </row>
    <row r="5908" spans="1:11" ht="27" x14ac:dyDescent="0.2">
      <c r="A5908" s="862">
        <v>5914683</v>
      </c>
      <c r="B5908" s="863" t="s">
        <v>9929</v>
      </c>
      <c r="C5908" s="862" t="s">
        <v>6</v>
      </c>
      <c r="D5908" s="802">
        <f t="shared" si="92"/>
        <v>39.51</v>
      </c>
      <c r="G5908" s="872">
        <v>38.630000000000003</v>
      </c>
      <c r="J5908" s="840" t="s">
        <v>15822</v>
      </c>
      <c r="K5908" s="848">
        <f>IFERROR(VLOOKUP(J5908,REAJUSTE!A:AA,27,FALSE),"")</f>
        <v>1.0229999999999999</v>
      </c>
    </row>
    <row r="5909" spans="1:11" ht="27" x14ac:dyDescent="0.2">
      <c r="A5909" s="862">
        <v>5915020</v>
      </c>
      <c r="B5909" s="863" t="s">
        <v>15547</v>
      </c>
      <c r="C5909" s="862" t="s">
        <v>6</v>
      </c>
      <c r="D5909" s="802">
        <f t="shared" si="92"/>
        <v>15.9</v>
      </c>
      <c r="G5909" s="872">
        <v>15.55</v>
      </c>
      <c r="J5909" s="840" t="s">
        <v>15822</v>
      </c>
      <c r="K5909" s="848">
        <f>IFERROR(VLOOKUP(J5909,REAJUSTE!A:AA,27,FALSE),"")</f>
        <v>1.0229999999999999</v>
      </c>
    </row>
    <row r="5910" spans="1:11" ht="27" x14ac:dyDescent="0.2">
      <c r="A5910" s="862">
        <v>5914684</v>
      </c>
      <c r="B5910" s="863" t="s">
        <v>9930</v>
      </c>
      <c r="C5910" s="862" t="s">
        <v>6</v>
      </c>
      <c r="D5910" s="802">
        <f t="shared" si="92"/>
        <v>30.08</v>
      </c>
      <c r="G5910" s="872">
        <v>29.41</v>
      </c>
      <c r="J5910" s="840" t="s">
        <v>15822</v>
      </c>
      <c r="K5910" s="848">
        <f>IFERROR(VLOOKUP(J5910,REAJUSTE!A:AA,27,FALSE),"")</f>
        <v>1.0229999999999999</v>
      </c>
    </row>
    <row r="5911" spans="1:11" ht="27" x14ac:dyDescent="0.2">
      <c r="A5911" s="862">
        <v>5915021</v>
      </c>
      <c r="B5911" s="863" t="s">
        <v>15548</v>
      </c>
      <c r="C5911" s="862" t="s">
        <v>6</v>
      </c>
      <c r="D5911" s="802">
        <f t="shared" si="92"/>
        <v>11.98</v>
      </c>
      <c r="G5911" s="872">
        <v>11.72</v>
      </c>
      <c r="J5911" s="840" t="s">
        <v>15822</v>
      </c>
      <c r="K5911" s="848">
        <f>IFERROR(VLOOKUP(J5911,REAJUSTE!A:AA,27,FALSE),"")</f>
        <v>1.0229999999999999</v>
      </c>
    </row>
    <row r="5912" spans="1:11" ht="18" x14ac:dyDescent="0.2">
      <c r="A5912" s="862">
        <v>5914675</v>
      </c>
      <c r="B5912" s="863" t="s">
        <v>9931</v>
      </c>
      <c r="C5912" s="862" t="s">
        <v>6</v>
      </c>
      <c r="D5912" s="802">
        <f t="shared" si="92"/>
        <v>3.02</v>
      </c>
      <c r="G5912" s="872">
        <v>2.96</v>
      </c>
      <c r="J5912" s="840" t="s">
        <v>15822</v>
      </c>
      <c r="K5912" s="848">
        <f>IFERROR(VLOOKUP(J5912,REAJUSTE!A:AA,27,FALSE),"")</f>
        <v>1.0229999999999999</v>
      </c>
    </row>
    <row r="5913" spans="1:11" ht="18" x14ac:dyDescent="0.2">
      <c r="A5913" s="862">
        <v>5915433</v>
      </c>
      <c r="B5913" s="863" t="s">
        <v>9932</v>
      </c>
      <c r="C5913" s="862" t="s">
        <v>6</v>
      </c>
      <c r="D5913" s="802">
        <f t="shared" si="92"/>
        <v>34.380000000000003</v>
      </c>
      <c r="G5913" s="872">
        <v>33.61</v>
      </c>
      <c r="J5913" s="840" t="s">
        <v>15822</v>
      </c>
      <c r="K5913" s="848">
        <f>IFERROR(VLOOKUP(J5913,REAJUSTE!A:AA,27,FALSE),"")</f>
        <v>1.0229999999999999</v>
      </c>
    </row>
    <row r="5914" spans="1:11" ht="18" x14ac:dyDescent="0.2">
      <c r="A5914" s="862">
        <v>5914304</v>
      </c>
      <c r="B5914" s="863" t="s">
        <v>15549</v>
      </c>
      <c r="C5914" s="862" t="s">
        <v>6</v>
      </c>
      <c r="D5914" s="802">
        <f t="shared" si="92"/>
        <v>3.79</v>
      </c>
      <c r="G5914" s="872">
        <v>3.71</v>
      </c>
      <c r="J5914" s="840" t="s">
        <v>15822</v>
      </c>
      <c r="K5914" s="848">
        <f>IFERROR(VLOOKUP(J5914,REAJUSTE!A:AA,27,FALSE),"")</f>
        <v>1.0229999999999999</v>
      </c>
    </row>
    <row r="5915" spans="1:11" ht="18" x14ac:dyDescent="0.2">
      <c r="A5915" s="862">
        <v>5914305</v>
      </c>
      <c r="B5915" s="863" t="s">
        <v>15550</v>
      </c>
      <c r="C5915" s="862" t="s">
        <v>6</v>
      </c>
      <c r="D5915" s="802">
        <f t="shared" si="92"/>
        <v>3.71</v>
      </c>
      <c r="G5915" s="872">
        <v>3.63</v>
      </c>
      <c r="J5915" s="840" t="s">
        <v>15822</v>
      </c>
      <c r="K5915" s="848">
        <f>IFERROR(VLOOKUP(J5915,REAJUSTE!A:AA,27,FALSE),"")</f>
        <v>1.0229999999999999</v>
      </c>
    </row>
    <row r="5916" spans="1:11" ht="18" x14ac:dyDescent="0.2">
      <c r="A5916" s="862">
        <v>5915440</v>
      </c>
      <c r="B5916" s="863" t="s">
        <v>15551</v>
      </c>
      <c r="C5916" s="862" t="s">
        <v>6</v>
      </c>
      <c r="D5916" s="802">
        <f t="shared" si="92"/>
        <v>3.32</v>
      </c>
      <c r="G5916" s="872">
        <v>3.25</v>
      </c>
      <c r="J5916" s="840" t="s">
        <v>15822</v>
      </c>
      <c r="K5916" s="848">
        <f>IFERROR(VLOOKUP(J5916,REAJUSTE!A:AA,27,FALSE),"")</f>
        <v>1.0229999999999999</v>
      </c>
    </row>
    <row r="5917" spans="1:11" ht="18" x14ac:dyDescent="0.2">
      <c r="A5917" s="862">
        <v>5914306</v>
      </c>
      <c r="B5917" s="863" t="s">
        <v>15552</v>
      </c>
      <c r="C5917" s="862" t="s">
        <v>6</v>
      </c>
      <c r="D5917" s="802">
        <f t="shared" si="92"/>
        <v>3.09</v>
      </c>
      <c r="G5917" s="872">
        <v>3.03</v>
      </c>
      <c r="J5917" s="840" t="s">
        <v>15822</v>
      </c>
      <c r="K5917" s="848">
        <f>IFERROR(VLOOKUP(J5917,REAJUSTE!A:AA,27,FALSE),"")</f>
        <v>1.0229999999999999</v>
      </c>
    </row>
    <row r="5918" spans="1:11" ht="18" x14ac:dyDescent="0.2">
      <c r="A5918" s="862">
        <v>5914307</v>
      </c>
      <c r="B5918" s="863" t="s">
        <v>15553</v>
      </c>
      <c r="C5918" s="862" t="s">
        <v>6</v>
      </c>
      <c r="D5918" s="802">
        <f t="shared" si="92"/>
        <v>2.93</v>
      </c>
      <c r="G5918" s="872">
        <v>2.87</v>
      </c>
      <c r="J5918" s="840" t="s">
        <v>15822</v>
      </c>
      <c r="K5918" s="848">
        <f>IFERROR(VLOOKUP(J5918,REAJUSTE!A:AA,27,FALSE),"")</f>
        <v>1.0229999999999999</v>
      </c>
    </row>
    <row r="5919" spans="1:11" ht="18" x14ac:dyDescent="0.2">
      <c r="A5919" s="862">
        <v>5914308</v>
      </c>
      <c r="B5919" s="863" t="s">
        <v>15554</v>
      </c>
      <c r="C5919" s="862" t="s">
        <v>6</v>
      </c>
      <c r="D5919" s="802">
        <f t="shared" si="92"/>
        <v>2.84</v>
      </c>
      <c r="G5919" s="872">
        <v>2.78</v>
      </c>
      <c r="J5919" s="840" t="s">
        <v>15822</v>
      </c>
      <c r="K5919" s="848">
        <f>IFERROR(VLOOKUP(J5919,REAJUSTE!A:AA,27,FALSE),"")</f>
        <v>1.0229999999999999</v>
      </c>
    </row>
    <row r="5920" spans="1:11" ht="18" x14ac:dyDescent="0.2">
      <c r="A5920" s="862">
        <v>5914309</v>
      </c>
      <c r="B5920" s="863" t="s">
        <v>15555</v>
      </c>
      <c r="C5920" s="862" t="s">
        <v>6</v>
      </c>
      <c r="D5920" s="802">
        <f t="shared" si="92"/>
        <v>6.28</v>
      </c>
      <c r="G5920" s="872">
        <v>6.14</v>
      </c>
      <c r="J5920" s="840" t="s">
        <v>15822</v>
      </c>
      <c r="K5920" s="848">
        <f>IFERROR(VLOOKUP(J5920,REAJUSTE!A:AA,27,FALSE),"")</f>
        <v>1.0229999999999999</v>
      </c>
    </row>
    <row r="5921" spans="1:11" ht="18" x14ac:dyDescent="0.2">
      <c r="A5921" s="862">
        <v>5914310</v>
      </c>
      <c r="B5921" s="863" t="s">
        <v>15556</v>
      </c>
      <c r="C5921" s="862" t="s">
        <v>6</v>
      </c>
      <c r="D5921" s="802">
        <f t="shared" si="92"/>
        <v>5.25</v>
      </c>
      <c r="G5921" s="872">
        <v>5.14</v>
      </c>
      <c r="J5921" s="840" t="s">
        <v>15822</v>
      </c>
      <c r="K5921" s="848">
        <f>IFERROR(VLOOKUP(J5921,REAJUSTE!A:AA,27,FALSE),"")</f>
        <v>1.0229999999999999</v>
      </c>
    </row>
    <row r="5922" spans="1:11" ht="18" x14ac:dyDescent="0.2">
      <c r="A5922" s="862">
        <v>5914352</v>
      </c>
      <c r="B5922" s="863" t="s">
        <v>15557</v>
      </c>
      <c r="C5922" s="862" t="s">
        <v>6</v>
      </c>
      <c r="D5922" s="802">
        <f t="shared" si="92"/>
        <v>4.68</v>
      </c>
      <c r="G5922" s="872">
        <v>4.58</v>
      </c>
      <c r="J5922" s="840" t="s">
        <v>15822</v>
      </c>
      <c r="K5922" s="848">
        <f>IFERROR(VLOOKUP(J5922,REAJUSTE!A:AA,27,FALSE),"")</f>
        <v>1.0229999999999999</v>
      </c>
    </row>
    <row r="5923" spans="1:11" ht="18" x14ac:dyDescent="0.2">
      <c r="A5923" s="862">
        <v>5914311</v>
      </c>
      <c r="B5923" s="863" t="s">
        <v>15558</v>
      </c>
      <c r="C5923" s="862" t="s">
        <v>6</v>
      </c>
      <c r="D5923" s="802">
        <f t="shared" si="92"/>
        <v>4.3</v>
      </c>
      <c r="G5923" s="872">
        <v>4.21</v>
      </c>
      <c r="J5923" s="840" t="s">
        <v>15822</v>
      </c>
      <c r="K5923" s="848">
        <f>IFERROR(VLOOKUP(J5923,REAJUSTE!A:AA,27,FALSE),"")</f>
        <v>1.0229999999999999</v>
      </c>
    </row>
    <row r="5924" spans="1:11" ht="18" x14ac:dyDescent="0.2">
      <c r="A5924" s="862">
        <v>5914312</v>
      </c>
      <c r="B5924" s="863" t="s">
        <v>15559</v>
      </c>
      <c r="C5924" s="862" t="s">
        <v>6</v>
      </c>
      <c r="D5924" s="802">
        <f t="shared" si="92"/>
        <v>4.07</v>
      </c>
      <c r="G5924" s="872">
        <v>3.98</v>
      </c>
      <c r="J5924" s="840" t="s">
        <v>15822</v>
      </c>
      <c r="K5924" s="848">
        <f>IFERROR(VLOOKUP(J5924,REAJUSTE!A:AA,27,FALSE),"")</f>
        <v>1.0229999999999999</v>
      </c>
    </row>
    <row r="5925" spans="1:11" ht="18" x14ac:dyDescent="0.2">
      <c r="A5925" s="862">
        <v>5914313</v>
      </c>
      <c r="B5925" s="863" t="s">
        <v>15560</v>
      </c>
      <c r="C5925" s="862" t="s">
        <v>6</v>
      </c>
      <c r="D5925" s="802">
        <f t="shared" si="92"/>
        <v>3.89</v>
      </c>
      <c r="G5925" s="872">
        <v>3.81</v>
      </c>
      <c r="J5925" s="840" t="s">
        <v>15822</v>
      </c>
      <c r="K5925" s="848">
        <f>IFERROR(VLOOKUP(J5925,REAJUSTE!A:AA,27,FALSE),"")</f>
        <v>1.0229999999999999</v>
      </c>
    </row>
    <row r="5926" spans="1:11" ht="18" x14ac:dyDescent="0.2">
      <c r="A5926" s="862">
        <v>5914339</v>
      </c>
      <c r="B5926" s="863" t="s">
        <v>15561</v>
      </c>
      <c r="C5926" s="862" t="s">
        <v>6</v>
      </c>
      <c r="D5926" s="802">
        <f t="shared" si="92"/>
        <v>9.24</v>
      </c>
      <c r="G5926" s="872">
        <v>9.0399999999999991</v>
      </c>
      <c r="J5926" s="840" t="s">
        <v>15822</v>
      </c>
      <c r="K5926" s="848">
        <f>IFERROR(VLOOKUP(J5926,REAJUSTE!A:AA,27,FALSE),"")</f>
        <v>1.0229999999999999</v>
      </c>
    </row>
    <row r="5927" spans="1:11" ht="18" x14ac:dyDescent="0.2">
      <c r="A5927" s="862">
        <v>5914650</v>
      </c>
      <c r="B5927" s="863" t="s">
        <v>9933</v>
      </c>
      <c r="C5927" s="862" t="s">
        <v>6</v>
      </c>
      <c r="D5927" s="802">
        <f t="shared" si="92"/>
        <v>11.98</v>
      </c>
      <c r="G5927" s="872">
        <v>11.72</v>
      </c>
      <c r="J5927" s="840" t="s">
        <v>15822</v>
      </c>
      <c r="K5927" s="848">
        <f>IFERROR(VLOOKUP(J5927,REAJUSTE!A:AA,27,FALSE),"")</f>
        <v>1.0229999999999999</v>
      </c>
    </row>
    <row r="5928" spans="1:11" ht="18" x14ac:dyDescent="0.2">
      <c r="A5928" s="862">
        <v>5914358</v>
      </c>
      <c r="B5928" s="863" t="s">
        <v>9934</v>
      </c>
      <c r="C5928" s="862" t="s">
        <v>6</v>
      </c>
      <c r="D5928" s="802">
        <f t="shared" si="92"/>
        <v>8.7100000000000009</v>
      </c>
      <c r="G5928" s="872">
        <v>8.52</v>
      </c>
      <c r="J5928" s="840" t="s">
        <v>15822</v>
      </c>
      <c r="K5928" s="848">
        <f>IFERROR(VLOOKUP(J5928,REAJUSTE!A:AA,27,FALSE),"")</f>
        <v>1.0229999999999999</v>
      </c>
    </row>
    <row r="5929" spans="1:11" ht="18" x14ac:dyDescent="0.2">
      <c r="A5929" s="862">
        <v>5915421</v>
      </c>
      <c r="B5929" s="863" t="s">
        <v>9935</v>
      </c>
      <c r="C5929" s="862" t="s">
        <v>6</v>
      </c>
      <c r="D5929" s="802">
        <f t="shared" si="92"/>
        <v>25.13</v>
      </c>
      <c r="G5929" s="872">
        <v>24.57</v>
      </c>
      <c r="J5929" s="840" t="s">
        <v>15822</v>
      </c>
      <c r="K5929" s="848">
        <f>IFERROR(VLOOKUP(J5929,REAJUSTE!A:AA,27,FALSE),"")</f>
        <v>1.0229999999999999</v>
      </c>
    </row>
    <row r="5930" spans="1:11" ht="18" x14ac:dyDescent="0.2">
      <c r="A5930" s="862">
        <v>5914649</v>
      </c>
      <c r="B5930" s="863" t="s">
        <v>9936</v>
      </c>
      <c r="C5930" s="862" t="s">
        <v>6</v>
      </c>
      <c r="D5930" s="802">
        <f t="shared" si="92"/>
        <v>8.2899999999999991</v>
      </c>
      <c r="G5930" s="872">
        <v>8.11</v>
      </c>
      <c r="J5930" s="840" t="s">
        <v>15822</v>
      </c>
      <c r="K5930" s="848">
        <f>IFERROR(VLOOKUP(J5930,REAJUSTE!A:AA,27,FALSE),"")</f>
        <v>1.0229999999999999</v>
      </c>
    </row>
    <row r="5931" spans="1:11" ht="18" x14ac:dyDescent="0.2">
      <c r="A5931" s="862">
        <v>5914643</v>
      </c>
      <c r="B5931" s="863" t="s">
        <v>9937</v>
      </c>
      <c r="C5931" s="862" t="s">
        <v>6</v>
      </c>
      <c r="D5931" s="802">
        <f t="shared" si="92"/>
        <v>5.3</v>
      </c>
      <c r="G5931" s="872">
        <v>5.19</v>
      </c>
      <c r="J5931" s="840" t="s">
        <v>15822</v>
      </c>
      <c r="K5931" s="848">
        <f>IFERROR(VLOOKUP(J5931,REAJUSTE!A:AA,27,FALSE),"")</f>
        <v>1.0229999999999999</v>
      </c>
    </row>
    <row r="5932" spans="1:11" ht="18" x14ac:dyDescent="0.2">
      <c r="A5932" s="862">
        <v>5914328</v>
      </c>
      <c r="B5932" s="863" t="s">
        <v>9938</v>
      </c>
      <c r="C5932" s="862" t="s">
        <v>6</v>
      </c>
      <c r="D5932" s="802">
        <f t="shared" si="92"/>
        <v>26.32</v>
      </c>
      <c r="G5932" s="872">
        <v>25.73</v>
      </c>
      <c r="J5932" s="840" t="s">
        <v>15822</v>
      </c>
      <c r="K5932" s="848">
        <f>IFERROR(VLOOKUP(J5932,REAJUSTE!A:AA,27,FALSE),"")</f>
        <v>1.0229999999999999</v>
      </c>
    </row>
    <row r="5933" spans="1:11" ht="18" x14ac:dyDescent="0.2">
      <c r="A5933" s="862">
        <v>5914610</v>
      </c>
      <c r="B5933" s="863" t="s">
        <v>9939</v>
      </c>
      <c r="C5933" s="862" t="s">
        <v>6</v>
      </c>
      <c r="D5933" s="802">
        <f t="shared" si="92"/>
        <v>37.33</v>
      </c>
      <c r="G5933" s="872">
        <v>36.5</v>
      </c>
      <c r="J5933" s="840" t="s">
        <v>15822</v>
      </c>
      <c r="K5933" s="848">
        <f>IFERROR(VLOOKUP(J5933,REAJUSTE!A:AA,27,FALSE),"")</f>
        <v>1.0229999999999999</v>
      </c>
    </row>
    <row r="5934" spans="1:11" ht="18" x14ac:dyDescent="0.2">
      <c r="A5934" s="862">
        <v>5915408</v>
      </c>
      <c r="B5934" s="863" t="s">
        <v>9940</v>
      </c>
      <c r="C5934" s="862" t="s">
        <v>6</v>
      </c>
      <c r="D5934" s="802">
        <f t="shared" si="92"/>
        <v>5.99</v>
      </c>
      <c r="G5934" s="872">
        <v>5.86</v>
      </c>
      <c r="J5934" s="840" t="s">
        <v>15822</v>
      </c>
      <c r="K5934" s="848">
        <f>IFERROR(VLOOKUP(J5934,REAJUSTE!A:AA,27,FALSE),"")</f>
        <v>1.0229999999999999</v>
      </c>
    </row>
    <row r="5935" spans="1:11" ht="18" x14ac:dyDescent="0.2">
      <c r="A5935" s="862">
        <v>5915306</v>
      </c>
      <c r="B5935" s="863" t="s">
        <v>9941</v>
      </c>
      <c r="C5935" s="862" t="s">
        <v>587</v>
      </c>
      <c r="D5935" s="802">
        <f t="shared" si="92"/>
        <v>36.79</v>
      </c>
      <c r="G5935" s="872">
        <v>35.97</v>
      </c>
      <c r="J5935" s="840" t="s">
        <v>15822</v>
      </c>
      <c r="K5935" s="848">
        <f>IFERROR(VLOOKUP(J5935,REAJUSTE!A:AA,27,FALSE),"")</f>
        <v>1.0229999999999999</v>
      </c>
    </row>
    <row r="5936" spans="1:11" ht="18" x14ac:dyDescent="0.2">
      <c r="A5936" s="862">
        <v>5914708</v>
      </c>
      <c r="B5936" s="863" t="s">
        <v>9942</v>
      </c>
      <c r="C5936" s="862" t="s">
        <v>6</v>
      </c>
      <c r="D5936" s="802">
        <f t="shared" si="92"/>
        <v>43.76</v>
      </c>
      <c r="G5936" s="872">
        <v>42.78</v>
      </c>
      <c r="J5936" s="840" t="s">
        <v>15822</v>
      </c>
      <c r="K5936" s="848">
        <f>IFERROR(VLOOKUP(J5936,REAJUSTE!A:AA,27,FALSE),"")</f>
        <v>1.0229999999999999</v>
      </c>
    </row>
    <row r="5937" spans="1:11" ht="18" x14ac:dyDescent="0.2">
      <c r="A5937" s="862">
        <v>5914687</v>
      </c>
      <c r="B5937" s="863" t="s">
        <v>9943</v>
      </c>
      <c r="C5937" s="862" t="s">
        <v>6</v>
      </c>
      <c r="D5937" s="802">
        <f t="shared" si="92"/>
        <v>43.78</v>
      </c>
      <c r="G5937" s="872">
        <v>42.8</v>
      </c>
      <c r="J5937" s="840" t="s">
        <v>15822</v>
      </c>
      <c r="K5937" s="848">
        <f>IFERROR(VLOOKUP(J5937,REAJUSTE!A:AA,27,FALSE),"")</f>
        <v>1.0229999999999999</v>
      </c>
    </row>
    <row r="5938" spans="1:11" ht="18" x14ac:dyDescent="0.2">
      <c r="A5938" s="862">
        <v>5914709</v>
      </c>
      <c r="B5938" s="863" t="s">
        <v>9944</v>
      </c>
      <c r="C5938" s="862" t="s">
        <v>6</v>
      </c>
      <c r="D5938" s="802">
        <f t="shared" si="92"/>
        <v>47.98</v>
      </c>
      <c r="G5938" s="872">
        <v>46.91</v>
      </c>
      <c r="J5938" s="840" t="s">
        <v>15822</v>
      </c>
      <c r="K5938" s="848">
        <f>IFERROR(VLOOKUP(J5938,REAJUSTE!A:AA,27,FALSE),"")</f>
        <v>1.0229999999999999</v>
      </c>
    </row>
    <row r="5939" spans="1:11" ht="18" x14ac:dyDescent="0.2">
      <c r="A5939" s="862">
        <v>5914688</v>
      </c>
      <c r="B5939" s="863" t="s">
        <v>9945</v>
      </c>
      <c r="C5939" s="862" t="s">
        <v>6</v>
      </c>
      <c r="D5939" s="802">
        <f t="shared" si="92"/>
        <v>47.15</v>
      </c>
      <c r="G5939" s="872">
        <v>46.09</v>
      </c>
      <c r="J5939" s="840" t="s">
        <v>15822</v>
      </c>
      <c r="K5939" s="848">
        <f>IFERROR(VLOOKUP(J5939,REAJUSTE!A:AA,27,FALSE),"")</f>
        <v>1.0229999999999999</v>
      </c>
    </row>
    <row r="5940" spans="1:11" ht="18" x14ac:dyDescent="0.2">
      <c r="A5940" s="862">
        <v>5914695</v>
      </c>
      <c r="B5940" s="863" t="s">
        <v>9946</v>
      </c>
      <c r="C5940" s="862" t="s">
        <v>6</v>
      </c>
      <c r="D5940" s="802">
        <f t="shared" si="92"/>
        <v>34.340000000000003</v>
      </c>
      <c r="G5940" s="872">
        <v>33.57</v>
      </c>
      <c r="J5940" s="840" t="s">
        <v>15822</v>
      </c>
      <c r="K5940" s="848">
        <f>IFERROR(VLOOKUP(J5940,REAJUSTE!A:AA,27,FALSE),"")</f>
        <v>1.0229999999999999</v>
      </c>
    </row>
    <row r="5941" spans="1:11" ht="18" x14ac:dyDescent="0.2">
      <c r="A5941" s="862">
        <v>5914689</v>
      </c>
      <c r="B5941" s="863" t="s">
        <v>9947</v>
      </c>
      <c r="C5941" s="862" t="s">
        <v>6</v>
      </c>
      <c r="D5941" s="802">
        <f t="shared" si="92"/>
        <v>34.36</v>
      </c>
      <c r="G5941" s="872">
        <v>33.590000000000003</v>
      </c>
      <c r="J5941" s="840" t="s">
        <v>15822</v>
      </c>
      <c r="K5941" s="848">
        <f>IFERROR(VLOOKUP(J5941,REAJUSTE!A:AA,27,FALSE),"")</f>
        <v>1.0229999999999999</v>
      </c>
    </row>
    <row r="5942" spans="1:11" ht="18" x14ac:dyDescent="0.2">
      <c r="A5942" s="862">
        <v>5914696</v>
      </c>
      <c r="B5942" s="863" t="s">
        <v>9948</v>
      </c>
      <c r="C5942" s="862" t="s">
        <v>6</v>
      </c>
      <c r="D5942" s="802">
        <f t="shared" si="92"/>
        <v>37.65</v>
      </c>
      <c r="G5942" s="872">
        <v>36.81</v>
      </c>
      <c r="J5942" s="840" t="s">
        <v>15822</v>
      </c>
      <c r="K5942" s="848">
        <f>IFERROR(VLOOKUP(J5942,REAJUSTE!A:AA,27,FALSE),"")</f>
        <v>1.0229999999999999</v>
      </c>
    </row>
    <row r="5943" spans="1:11" ht="18" x14ac:dyDescent="0.2">
      <c r="A5943" s="862">
        <v>5914690</v>
      </c>
      <c r="B5943" s="863" t="s">
        <v>9949</v>
      </c>
      <c r="C5943" s="862" t="s">
        <v>6</v>
      </c>
      <c r="D5943" s="802">
        <f t="shared" si="92"/>
        <v>37</v>
      </c>
      <c r="G5943" s="872">
        <v>36.17</v>
      </c>
      <c r="J5943" s="840" t="s">
        <v>15822</v>
      </c>
      <c r="K5943" s="848">
        <f>IFERROR(VLOOKUP(J5943,REAJUSTE!A:AA,27,FALSE),"")</f>
        <v>1.0229999999999999</v>
      </c>
    </row>
    <row r="5944" spans="1:11" ht="18" x14ac:dyDescent="0.2">
      <c r="A5944" s="862">
        <v>5914697</v>
      </c>
      <c r="B5944" s="863" t="s">
        <v>9950</v>
      </c>
      <c r="C5944" s="862" t="s">
        <v>6</v>
      </c>
      <c r="D5944" s="802">
        <f t="shared" si="92"/>
        <v>28.99</v>
      </c>
      <c r="G5944" s="872">
        <v>28.34</v>
      </c>
      <c r="J5944" s="840" t="s">
        <v>15822</v>
      </c>
      <c r="K5944" s="848">
        <f>IFERROR(VLOOKUP(J5944,REAJUSTE!A:AA,27,FALSE),"")</f>
        <v>1.0229999999999999</v>
      </c>
    </row>
    <row r="5945" spans="1:11" ht="18" x14ac:dyDescent="0.2">
      <c r="A5945" s="862">
        <v>5914691</v>
      </c>
      <c r="B5945" s="863" t="s">
        <v>9951</v>
      </c>
      <c r="C5945" s="862" t="s">
        <v>6</v>
      </c>
      <c r="D5945" s="802">
        <f t="shared" si="92"/>
        <v>29</v>
      </c>
      <c r="G5945" s="872">
        <v>28.35</v>
      </c>
      <c r="J5945" s="840" t="s">
        <v>15822</v>
      </c>
      <c r="K5945" s="848">
        <f>IFERROR(VLOOKUP(J5945,REAJUSTE!A:AA,27,FALSE),"")</f>
        <v>1.0229999999999999</v>
      </c>
    </row>
    <row r="5946" spans="1:11" ht="18" x14ac:dyDescent="0.2">
      <c r="A5946" s="862">
        <v>5914698</v>
      </c>
      <c r="B5946" s="863" t="s">
        <v>9952</v>
      </c>
      <c r="C5946" s="862" t="s">
        <v>6</v>
      </c>
      <c r="D5946" s="802">
        <f t="shared" si="92"/>
        <v>31.78</v>
      </c>
      <c r="G5946" s="872">
        <v>31.07</v>
      </c>
      <c r="J5946" s="840" t="s">
        <v>15822</v>
      </c>
      <c r="K5946" s="848">
        <f>IFERROR(VLOOKUP(J5946,REAJUSTE!A:AA,27,FALSE),"")</f>
        <v>1.0229999999999999</v>
      </c>
    </row>
    <row r="5947" spans="1:11" ht="18" x14ac:dyDescent="0.2">
      <c r="A5947" s="862">
        <v>5914692</v>
      </c>
      <c r="B5947" s="863" t="s">
        <v>9953</v>
      </c>
      <c r="C5947" s="862" t="s">
        <v>6</v>
      </c>
      <c r="D5947" s="802">
        <f t="shared" si="92"/>
        <v>31.23</v>
      </c>
      <c r="G5947" s="872">
        <v>30.53</v>
      </c>
      <c r="J5947" s="840" t="s">
        <v>15822</v>
      </c>
      <c r="K5947" s="848">
        <f>IFERROR(VLOOKUP(J5947,REAJUSTE!A:AA,27,FALSE),"")</f>
        <v>1.0229999999999999</v>
      </c>
    </row>
    <row r="5948" spans="1:11" ht="18" x14ac:dyDescent="0.2">
      <c r="A5948" s="862">
        <v>5914699</v>
      </c>
      <c r="B5948" s="863" t="s">
        <v>9954</v>
      </c>
      <c r="C5948" s="862" t="s">
        <v>6</v>
      </c>
      <c r="D5948" s="802">
        <f t="shared" si="92"/>
        <v>32.450000000000003</v>
      </c>
      <c r="G5948" s="872">
        <v>31.73</v>
      </c>
      <c r="J5948" s="840" t="s">
        <v>15822</v>
      </c>
      <c r="K5948" s="848">
        <f>IFERROR(VLOOKUP(J5948,REAJUSTE!A:AA,27,FALSE),"")</f>
        <v>1.0229999999999999</v>
      </c>
    </row>
    <row r="5949" spans="1:11" ht="18" x14ac:dyDescent="0.2">
      <c r="A5949" s="862">
        <v>5914693</v>
      </c>
      <c r="B5949" s="863" t="s">
        <v>9955</v>
      </c>
      <c r="C5949" s="862" t="s">
        <v>6</v>
      </c>
      <c r="D5949" s="802">
        <f t="shared" si="92"/>
        <v>32.47</v>
      </c>
      <c r="G5949" s="872">
        <v>31.74</v>
      </c>
      <c r="J5949" s="840" t="s">
        <v>15822</v>
      </c>
      <c r="K5949" s="848">
        <f>IFERROR(VLOOKUP(J5949,REAJUSTE!A:AA,27,FALSE),"")</f>
        <v>1.0229999999999999</v>
      </c>
    </row>
    <row r="5950" spans="1:11" ht="18" x14ac:dyDescent="0.2">
      <c r="A5950" s="862">
        <v>5914700</v>
      </c>
      <c r="B5950" s="863" t="s">
        <v>9956</v>
      </c>
      <c r="C5950" s="862" t="s">
        <v>6</v>
      </c>
      <c r="D5950" s="802">
        <f t="shared" si="92"/>
        <v>35.590000000000003</v>
      </c>
      <c r="G5950" s="872">
        <v>34.79</v>
      </c>
      <c r="J5950" s="840" t="s">
        <v>15822</v>
      </c>
      <c r="K5950" s="848">
        <f>IFERROR(VLOOKUP(J5950,REAJUSTE!A:AA,27,FALSE),"")</f>
        <v>1.0229999999999999</v>
      </c>
    </row>
    <row r="5951" spans="1:11" ht="18" x14ac:dyDescent="0.2">
      <c r="A5951" s="862">
        <v>5914694</v>
      </c>
      <c r="B5951" s="863" t="s">
        <v>9957</v>
      </c>
      <c r="C5951" s="862" t="s">
        <v>6</v>
      </c>
      <c r="D5951" s="802">
        <f t="shared" si="92"/>
        <v>34.96</v>
      </c>
      <c r="G5951" s="872">
        <v>34.18</v>
      </c>
      <c r="J5951" s="840" t="s">
        <v>15822</v>
      </c>
      <c r="K5951" s="848">
        <f>IFERROR(VLOOKUP(J5951,REAJUSTE!A:AA,27,FALSE),"")</f>
        <v>1.0229999999999999</v>
      </c>
    </row>
    <row r="5952" spans="1:11" ht="18" x14ac:dyDescent="0.2">
      <c r="A5952" s="862">
        <v>5915441</v>
      </c>
      <c r="B5952" s="863" t="s">
        <v>9958</v>
      </c>
      <c r="C5952" s="862" t="s">
        <v>6</v>
      </c>
      <c r="D5952" s="802">
        <f t="shared" si="92"/>
        <v>97.97</v>
      </c>
      <c r="G5952" s="872">
        <v>95.77</v>
      </c>
      <c r="J5952" s="840" t="s">
        <v>15822</v>
      </c>
      <c r="K5952" s="848">
        <f>IFERROR(VLOOKUP(J5952,REAJUSTE!A:AA,27,FALSE),"")</f>
        <v>1.0229999999999999</v>
      </c>
    </row>
    <row r="5953" spans="1:11" ht="18" x14ac:dyDescent="0.2">
      <c r="A5953" s="862">
        <v>5901639</v>
      </c>
      <c r="B5953" s="863" t="s">
        <v>9959</v>
      </c>
      <c r="C5953" s="862" t="s">
        <v>3230</v>
      </c>
      <c r="D5953" s="802">
        <f t="shared" si="92"/>
        <v>0.94</v>
      </c>
      <c r="G5953" s="872">
        <v>0.92</v>
      </c>
      <c r="J5953" s="840" t="s">
        <v>15822</v>
      </c>
      <c r="K5953" s="848">
        <f>IFERROR(VLOOKUP(J5953,REAJUSTE!A:AA,27,FALSE),"")</f>
        <v>1.0229999999999999</v>
      </c>
    </row>
    <row r="5954" spans="1:11" ht="18" x14ac:dyDescent="0.2">
      <c r="A5954" s="862">
        <v>5901638</v>
      </c>
      <c r="B5954" s="863" t="s">
        <v>9960</v>
      </c>
      <c r="C5954" s="862" t="s">
        <v>3230</v>
      </c>
      <c r="D5954" s="802">
        <f t="shared" si="92"/>
        <v>0.75</v>
      </c>
      <c r="G5954" s="872">
        <v>0.74</v>
      </c>
      <c r="J5954" s="840" t="s">
        <v>15822</v>
      </c>
      <c r="K5954" s="848">
        <f>IFERROR(VLOOKUP(J5954,REAJUSTE!A:AA,27,FALSE),"")</f>
        <v>1.0229999999999999</v>
      </c>
    </row>
    <row r="5955" spans="1:11" ht="18" x14ac:dyDescent="0.2">
      <c r="A5955" s="862">
        <v>5901640</v>
      </c>
      <c r="B5955" s="863" t="s">
        <v>9961</v>
      </c>
      <c r="C5955" s="862" t="s">
        <v>3230</v>
      </c>
      <c r="D5955" s="802">
        <f t="shared" si="92"/>
        <v>0.68</v>
      </c>
      <c r="G5955" s="872">
        <v>0.67</v>
      </c>
      <c r="J5955" s="840" t="s">
        <v>15822</v>
      </c>
      <c r="K5955" s="848">
        <f>IFERROR(VLOOKUP(J5955,REAJUSTE!A:AA,27,FALSE),"")</f>
        <v>1.0229999999999999</v>
      </c>
    </row>
    <row r="5956" spans="1:11" ht="15" x14ac:dyDescent="0.2">
      <c r="A5956" s="862">
        <v>5914359</v>
      </c>
      <c r="B5956" s="863" t="s">
        <v>9962</v>
      </c>
      <c r="C5956" s="862" t="s">
        <v>3230</v>
      </c>
      <c r="D5956" s="802">
        <f t="shared" si="92"/>
        <v>1.3</v>
      </c>
      <c r="G5956" s="872">
        <v>1.28</v>
      </c>
      <c r="J5956" s="840" t="s">
        <v>15822</v>
      </c>
      <c r="K5956" s="848">
        <f>IFERROR(VLOOKUP(J5956,REAJUSTE!A:AA,27,FALSE),"")</f>
        <v>1.0229999999999999</v>
      </c>
    </row>
    <row r="5957" spans="1:11" ht="15" x14ac:dyDescent="0.2">
      <c r="A5957" s="862">
        <v>5914374</v>
      </c>
      <c r="B5957" s="863" t="s">
        <v>9963</v>
      </c>
      <c r="C5957" s="862" t="s">
        <v>3230</v>
      </c>
      <c r="D5957" s="802">
        <f t="shared" si="92"/>
        <v>1.05</v>
      </c>
      <c r="G5957" s="872">
        <v>1.03</v>
      </c>
      <c r="J5957" s="840" t="s">
        <v>15822</v>
      </c>
      <c r="K5957" s="848">
        <f>IFERROR(VLOOKUP(J5957,REAJUSTE!A:AA,27,FALSE),"")</f>
        <v>1.0229999999999999</v>
      </c>
    </row>
    <row r="5958" spans="1:11" ht="15" x14ac:dyDescent="0.2">
      <c r="A5958" s="862">
        <v>5914389</v>
      </c>
      <c r="B5958" s="863" t="s">
        <v>3227</v>
      </c>
      <c r="C5958" s="862" t="s">
        <v>3230</v>
      </c>
      <c r="D5958" s="802">
        <f t="shared" si="92"/>
        <v>0.85</v>
      </c>
      <c r="G5958" s="872">
        <v>0.84</v>
      </c>
      <c r="J5958" s="840" t="s">
        <v>15822</v>
      </c>
      <c r="K5958" s="848">
        <f>IFERROR(VLOOKUP(J5958,REAJUSTE!A:AA,27,FALSE),"")</f>
        <v>1.0229999999999999</v>
      </c>
    </row>
    <row r="5959" spans="1:11" ht="15" x14ac:dyDescent="0.2">
      <c r="A5959" s="862">
        <v>5915319</v>
      </c>
      <c r="B5959" s="863" t="s">
        <v>9964</v>
      </c>
      <c r="C5959" s="862" t="s">
        <v>3230</v>
      </c>
      <c r="D5959" s="802">
        <f t="shared" si="92"/>
        <v>0.94</v>
      </c>
      <c r="G5959" s="872">
        <v>0.92</v>
      </c>
      <c r="J5959" s="840" t="s">
        <v>15822</v>
      </c>
      <c r="K5959" s="848">
        <f>IFERROR(VLOOKUP(J5959,REAJUSTE!A:AA,27,FALSE),"")</f>
        <v>1.0229999999999999</v>
      </c>
    </row>
    <row r="5960" spans="1:11" ht="15" x14ac:dyDescent="0.2">
      <c r="A5960" s="862">
        <v>5915320</v>
      </c>
      <c r="B5960" s="863" t="s">
        <v>9965</v>
      </c>
      <c r="C5960" s="862" t="s">
        <v>3230</v>
      </c>
      <c r="D5960" s="802">
        <f t="shared" si="92"/>
        <v>0.74</v>
      </c>
      <c r="G5960" s="872">
        <v>0.73</v>
      </c>
      <c r="J5960" s="840" t="s">
        <v>15822</v>
      </c>
      <c r="K5960" s="848">
        <f>IFERROR(VLOOKUP(J5960,REAJUSTE!A:AA,27,FALSE),"")</f>
        <v>1.0229999999999999</v>
      </c>
    </row>
    <row r="5961" spans="1:11" ht="15" x14ac:dyDescent="0.2">
      <c r="A5961" s="862">
        <v>5915321</v>
      </c>
      <c r="B5961" s="863" t="s">
        <v>3228</v>
      </c>
      <c r="C5961" s="862" t="s">
        <v>3230</v>
      </c>
      <c r="D5961" s="802">
        <f t="shared" si="92"/>
        <v>0.67</v>
      </c>
      <c r="G5961" s="872">
        <v>0.66</v>
      </c>
      <c r="J5961" s="840" t="s">
        <v>15822</v>
      </c>
      <c r="K5961" s="848">
        <f>IFERROR(VLOOKUP(J5961,REAJUSTE!A:AA,27,FALSE),"")</f>
        <v>1.0229999999999999</v>
      </c>
    </row>
    <row r="5962" spans="1:11" ht="15" x14ac:dyDescent="0.2">
      <c r="A5962" s="862">
        <v>5914314</v>
      </c>
      <c r="B5962" s="863" t="s">
        <v>9966</v>
      </c>
      <c r="C5962" s="862" t="s">
        <v>3230</v>
      </c>
      <c r="D5962" s="802">
        <f t="shared" si="92"/>
        <v>1.25</v>
      </c>
      <c r="G5962" s="872">
        <v>1.23</v>
      </c>
      <c r="J5962" s="840" t="s">
        <v>15822</v>
      </c>
      <c r="K5962" s="848">
        <f>IFERROR(VLOOKUP(J5962,REAJUSTE!A:AA,27,FALSE),"")</f>
        <v>1.0229999999999999</v>
      </c>
    </row>
    <row r="5963" spans="1:11" ht="15" x14ac:dyDescent="0.2">
      <c r="A5963" s="862">
        <v>5914329</v>
      </c>
      <c r="B5963" s="863" t="s">
        <v>9967</v>
      </c>
      <c r="C5963" s="862" t="s">
        <v>3230</v>
      </c>
      <c r="D5963" s="802">
        <f t="shared" ref="D5963:D6026" si="93">TRUNC(G5963*K5963,2)</f>
        <v>1</v>
      </c>
      <c r="G5963" s="872">
        <v>0.98</v>
      </c>
      <c r="J5963" s="840" t="s">
        <v>15822</v>
      </c>
      <c r="K5963" s="848">
        <f>IFERROR(VLOOKUP(J5963,REAJUSTE!A:AA,27,FALSE),"")</f>
        <v>1.0229999999999999</v>
      </c>
    </row>
    <row r="5964" spans="1:11" ht="15" x14ac:dyDescent="0.2">
      <c r="A5964" s="862">
        <v>5914344</v>
      </c>
      <c r="B5964" s="863" t="s">
        <v>3229</v>
      </c>
      <c r="C5964" s="862" t="s">
        <v>3230</v>
      </c>
      <c r="D5964" s="802">
        <f t="shared" si="93"/>
        <v>0.81</v>
      </c>
      <c r="G5964" s="872">
        <v>0.8</v>
      </c>
      <c r="J5964" s="840" t="s">
        <v>15822</v>
      </c>
      <c r="K5964" s="848">
        <f>IFERROR(VLOOKUP(J5964,REAJUSTE!A:AA,27,FALSE),"")</f>
        <v>1.0229999999999999</v>
      </c>
    </row>
    <row r="5965" spans="1:11" ht="15" x14ac:dyDescent="0.2">
      <c r="A5965" s="862">
        <v>5914539</v>
      </c>
      <c r="B5965" s="863" t="s">
        <v>9968</v>
      </c>
      <c r="C5965" s="862" t="s">
        <v>3230</v>
      </c>
      <c r="D5965" s="802">
        <f t="shared" si="93"/>
        <v>1.03</v>
      </c>
      <c r="G5965" s="872">
        <v>1.01</v>
      </c>
      <c r="J5965" s="840" t="s">
        <v>15822</v>
      </c>
      <c r="K5965" s="848">
        <f>IFERROR(VLOOKUP(J5965,REAJUSTE!A:AA,27,FALSE),"")</f>
        <v>1.0229999999999999</v>
      </c>
    </row>
    <row r="5966" spans="1:11" ht="15" x14ac:dyDescent="0.2">
      <c r="A5966" s="862">
        <v>5914554</v>
      </c>
      <c r="B5966" s="863" t="s">
        <v>9969</v>
      </c>
      <c r="C5966" s="862" t="s">
        <v>3230</v>
      </c>
      <c r="D5966" s="802">
        <f t="shared" si="93"/>
        <v>0.82</v>
      </c>
      <c r="G5966" s="872">
        <v>0.81</v>
      </c>
      <c r="J5966" s="840" t="s">
        <v>15822</v>
      </c>
      <c r="K5966" s="848">
        <f>IFERROR(VLOOKUP(J5966,REAJUSTE!A:AA,27,FALSE),"")</f>
        <v>1.0229999999999999</v>
      </c>
    </row>
    <row r="5967" spans="1:11" ht="15" x14ac:dyDescent="0.2">
      <c r="A5967" s="862">
        <v>5914569</v>
      </c>
      <c r="B5967" s="863" t="s">
        <v>3231</v>
      </c>
      <c r="C5967" s="862" t="s">
        <v>3230</v>
      </c>
      <c r="D5967" s="802">
        <f t="shared" si="93"/>
        <v>0.67</v>
      </c>
      <c r="G5967" s="872">
        <v>0.66</v>
      </c>
      <c r="J5967" s="840" t="s">
        <v>15822</v>
      </c>
      <c r="K5967" s="848">
        <f>IFERROR(VLOOKUP(J5967,REAJUSTE!A:AA,27,FALSE),"")</f>
        <v>1.0229999999999999</v>
      </c>
    </row>
    <row r="5968" spans="1:11" ht="18" x14ac:dyDescent="0.2">
      <c r="A5968" s="862">
        <v>5915012</v>
      </c>
      <c r="B5968" s="863" t="s">
        <v>9970</v>
      </c>
      <c r="C5968" s="862" t="s">
        <v>3230</v>
      </c>
      <c r="D5968" s="802">
        <f t="shared" si="93"/>
        <v>2.2000000000000002</v>
      </c>
      <c r="G5968" s="872">
        <v>2.16</v>
      </c>
      <c r="J5968" s="840" t="s">
        <v>15822</v>
      </c>
      <c r="K5968" s="848">
        <f>IFERROR(VLOOKUP(J5968,REAJUSTE!A:AA,27,FALSE),"")</f>
        <v>1.0229999999999999</v>
      </c>
    </row>
    <row r="5969" spans="1:11" ht="18" x14ac:dyDescent="0.2">
      <c r="A5969" s="862">
        <v>5915013</v>
      </c>
      <c r="B5969" s="863" t="s">
        <v>9971</v>
      </c>
      <c r="C5969" s="862" t="s">
        <v>3230</v>
      </c>
      <c r="D5969" s="802">
        <f t="shared" si="93"/>
        <v>1.76</v>
      </c>
      <c r="G5969" s="872">
        <v>1.73</v>
      </c>
      <c r="J5969" s="840" t="s">
        <v>15822</v>
      </c>
      <c r="K5969" s="848">
        <f>IFERROR(VLOOKUP(J5969,REAJUSTE!A:AA,27,FALSE),"")</f>
        <v>1.0229999999999999</v>
      </c>
    </row>
    <row r="5970" spans="1:11" ht="18" x14ac:dyDescent="0.2">
      <c r="A5970" s="862">
        <v>5915014</v>
      </c>
      <c r="B5970" s="863" t="s">
        <v>9972</v>
      </c>
      <c r="C5970" s="862" t="s">
        <v>3230</v>
      </c>
      <c r="D5970" s="802">
        <f t="shared" si="93"/>
        <v>1.44</v>
      </c>
      <c r="G5970" s="872">
        <v>1.41</v>
      </c>
      <c r="J5970" s="840" t="s">
        <v>15822</v>
      </c>
      <c r="K5970" s="848">
        <f>IFERROR(VLOOKUP(J5970,REAJUSTE!A:AA,27,FALSE),"")</f>
        <v>1.0229999999999999</v>
      </c>
    </row>
    <row r="5971" spans="1:11" ht="18" x14ac:dyDescent="0.2">
      <c r="A5971" s="862">
        <v>5914584</v>
      </c>
      <c r="B5971" s="863" t="s">
        <v>9973</v>
      </c>
      <c r="C5971" s="862" t="s">
        <v>3230</v>
      </c>
      <c r="D5971" s="802">
        <f t="shared" si="93"/>
        <v>2.8</v>
      </c>
      <c r="G5971" s="872">
        <v>2.74</v>
      </c>
      <c r="J5971" s="840" t="s">
        <v>15822</v>
      </c>
      <c r="K5971" s="848">
        <f>IFERROR(VLOOKUP(J5971,REAJUSTE!A:AA,27,FALSE),"")</f>
        <v>1.0229999999999999</v>
      </c>
    </row>
    <row r="5972" spans="1:11" ht="18" x14ac:dyDescent="0.2">
      <c r="A5972" s="862">
        <v>5914599</v>
      </c>
      <c r="B5972" s="863" t="s">
        <v>9974</v>
      </c>
      <c r="C5972" s="862" t="s">
        <v>3230</v>
      </c>
      <c r="D5972" s="802">
        <f t="shared" si="93"/>
        <v>2.2400000000000002</v>
      </c>
      <c r="G5972" s="872">
        <v>2.19</v>
      </c>
      <c r="J5972" s="840" t="s">
        <v>15822</v>
      </c>
      <c r="K5972" s="848">
        <f>IFERROR(VLOOKUP(J5972,REAJUSTE!A:AA,27,FALSE),"")</f>
        <v>1.0229999999999999</v>
      </c>
    </row>
    <row r="5973" spans="1:11" ht="18" x14ac:dyDescent="0.2">
      <c r="A5973" s="862">
        <v>5914614</v>
      </c>
      <c r="B5973" s="863" t="s">
        <v>9975</v>
      </c>
      <c r="C5973" s="862" t="s">
        <v>3230</v>
      </c>
      <c r="D5973" s="802">
        <f t="shared" si="93"/>
        <v>1.82</v>
      </c>
      <c r="G5973" s="872">
        <v>1.78</v>
      </c>
      <c r="J5973" s="840" t="s">
        <v>15822</v>
      </c>
      <c r="K5973" s="848">
        <f>IFERROR(VLOOKUP(J5973,REAJUSTE!A:AA,27,FALSE),"")</f>
        <v>1.0229999999999999</v>
      </c>
    </row>
    <row r="5974" spans="1:11" ht="18" x14ac:dyDescent="0.2">
      <c r="A5974" s="862">
        <v>5914581</v>
      </c>
      <c r="B5974" s="863" t="s">
        <v>9976</v>
      </c>
      <c r="C5974" s="862" t="s">
        <v>3230</v>
      </c>
      <c r="D5974" s="802">
        <f t="shared" si="93"/>
        <v>2.4900000000000002</v>
      </c>
      <c r="G5974" s="872">
        <v>2.44</v>
      </c>
      <c r="J5974" s="840" t="s">
        <v>15822</v>
      </c>
      <c r="K5974" s="848">
        <f>IFERROR(VLOOKUP(J5974,REAJUSTE!A:AA,27,FALSE),"")</f>
        <v>1.0229999999999999</v>
      </c>
    </row>
    <row r="5975" spans="1:11" ht="18" x14ac:dyDescent="0.2">
      <c r="A5975" s="862">
        <v>5914582</v>
      </c>
      <c r="B5975" s="863" t="s">
        <v>9977</v>
      </c>
      <c r="C5975" s="862" t="s">
        <v>3230</v>
      </c>
      <c r="D5975" s="802">
        <f t="shared" si="93"/>
        <v>1.99</v>
      </c>
      <c r="G5975" s="872">
        <v>1.95</v>
      </c>
      <c r="J5975" s="840" t="s">
        <v>15822</v>
      </c>
      <c r="K5975" s="848">
        <f>IFERROR(VLOOKUP(J5975,REAJUSTE!A:AA,27,FALSE),"")</f>
        <v>1.0229999999999999</v>
      </c>
    </row>
    <row r="5976" spans="1:11" ht="18" x14ac:dyDescent="0.2">
      <c r="A5976" s="862">
        <v>5914583</v>
      </c>
      <c r="B5976" s="863" t="s">
        <v>9978</v>
      </c>
      <c r="C5976" s="862" t="s">
        <v>3230</v>
      </c>
      <c r="D5976" s="802">
        <f t="shared" si="93"/>
        <v>1.62</v>
      </c>
      <c r="G5976" s="872">
        <v>1.59</v>
      </c>
      <c r="J5976" s="840" t="s">
        <v>15822</v>
      </c>
      <c r="K5976" s="848">
        <f>IFERROR(VLOOKUP(J5976,REAJUSTE!A:AA,27,FALSE),"")</f>
        <v>1.0229999999999999</v>
      </c>
    </row>
    <row r="5977" spans="1:11" ht="15" x14ac:dyDescent="0.2">
      <c r="A5977" s="862">
        <v>5914449</v>
      </c>
      <c r="B5977" s="863" t="s">
        <v>9979</v>
      </c>
      <c r="C5977" s="862" t="s">
        <v>3230</v>
      </c>
      <c r="D5977" s="802">
        <f t="shared" si="93"/>
        <v>1.1000000000000001</v>
      </c>
      <c r="G5977" s="872">
        <v>1.08</v>
      </c>
      <c r="J5977" s="840" t="s">
        <v>15822</v>
      </c>
      <c r="K5977" s="848">
        <f>IFERROR(VLOOKUP(J5977,REAJUSTE!A:AA,27,FALSE),"")</f>
        <v>1.0229999999999999</v>
      </c>
    </row>
    <row r="5978" spans="1:11" ht="15" x14ac:dyDescent="0.2">
      <c r="A5978" s="862">
        <v>5914464</v>
      </c>
      <c r="B5978" s="863" t="s">
        <v>9980</v>
      </c>
      <c r="C5978" s="862" t="s">
        <v>3230</v>
      </c>
      <c r="D5978" s="802">
        <f t="shared" si="93"/>
        <v>0.87</v>
      </c>
      <c r="G5978" s="872">
        <v>0.86</v>
      </c>
      <c r="J5978" s="840" t="s">
        <v>15822</v>
      </c>
      <c r="K5978" s="848">
        <f>IFERROR(VLOOKUP(J5978,REAJUSTE!A:AA,27,FALSE),"")</f>
        <v>1.0229999999999999</v>
      </c>
    </row>
    <row r="5979" spans="1:11" ht="15" x14ac:dyDescent="0.2">
      <c r="A5979" s="862">
        <v>5914479</v>
      </c>
      <c r="B5979" s="863" t="s">
        <v>3232</v>
      </c>
      <c r="C5979" s="862" t="s">
        <v>3230</v>
      </c>
      <c r="D5979" s="802">
        <f t="shared" si="93"/>
        <v>0.71</v>
      </c>
      <c r="G5979" s="872">
        <v>0.7</v>
      </c>
      <c r="J5979" s="840" t="s">
        <v>15822</v>
      </c>
      <c r="K5979" s="848">
        <f>IFERROR(VLOOKUP(J5979,REAJUSTE!A:AA,27,FALSE),"")</f>
        <v>1.0229999999999999</v>
      </c>
    </row>
    <row r="5980" spans="1:11" ht="15" x14ac:dyDescent="0.2">
      <c r="A5980" s="862">
        <v>5915322</v>
      </c>
      <c r="B5980" s="863" t="s">
        <v>9981</v>
      </c>
      <c r="C5980" s="862" t="s">
        <v>3230</v>
      </c>
      <c r="D5980" s="802">
        <f t="shared" si="93"/>
        <v>1.84</v>
      </c>
      <c r="G5980" s="872">
        <v>1.8</v>
      </c>
      <c r="J5980" s="840" t="s">
        <v>15822</v>
      </c>
      <c r="K5980" s="848">
        <f>IFERROR(VLOOKUP(J5980,REAJUSTE!A:AA,27,FALSE),"")</f>
        <v>1.0229999999999999</v>
      </c>
    </row>
    <row r="5981" spans="1:11" ht="15" x14ac:dyDescent="0.2">
      <c r="A5981" s="862">
        <v>5915323</v>
      </c>
      <c r="B5981" s="863" t="s">
        <v>9982</v>
      </c>
      <c r="C5981" s="862" t="s">
        <v>3230</v>
      </c>
      <c r="D5981" s="802">
        <f t="shared" si="93"/>
        <v>1.47</v>
      </c>
      <c r="G5981" s="872">
        <v>1.44</v>
      </c>
      <c r="J5981" s="840" t="s">
        <v>15822</v>
      </c>
      <c r="K5981" s="848">
        <f>IFERROR(VLOOKUP(J5981,REAJUSTE!A:AA,27,FALSE),"")</f>
        <v>1.0229999999999999</v>
      </c>
    </row>
    <row r="5982" spans="1:11" ht="15" x14ac:dyDescent="0.2">
      <c r="A5982" s="862">
        <v>5915324</v>
      </c>
      <c r="B5982" s="863" t="s">
        <v>3233</v>
      </c>
      <c r="C5982" s="862" t="s">
        <v>3230</v>
      </c>
      <c r="D5982" s="802">
        <f t="shared" si="93"/>
        <v>1.19</v>
      </c>
      <c r="G5982" s="872">
        <v>1.17</v>
      </c>
      <c r="J5982" s="840" t="s">
        <v>15822</v>
      </c>
      <c r="K5982" s="848">
        <f>IFERROR(VLOOKUP(J5982,REAJUSTE!A:AA,27,FALSE),"")</f>
        <v>1.0229999999999999</v>
      </c>
    </row>
    <row r="5983" spans="1:11" ht="15" x14ac:dyDescent="0.2">
      <c r="A5983" s="862">
        <v>5914404</v>
      </c>
      <c r="B5983" s="863" t="s">
        <v>9983</v>
      </c>
      <c r="C5983" s="862" t="s">
        <v>3230</v>
      </c>
      <c r="D5983" s="802">
        <f t="shared" si="93"/>
        <v>1.17</v>
      </c>
      <c r="G5983" s="872">
        <v>1.1499999999999999</v>
      </c>
      <c r="J5983" s="840" t="s">
        <v>15822</v>
      </c>
      <c r="K5983" s="848">
        <f>IFERROR(VLOOKUP(J5983,REAJUSTE!A:AA,27,FALSE),"")</f>
        <v>1.0229999999999999</v>
      </c>
    </row>
    <row r="5984" spans="1:11" ht="15" x14ac:dyDescent="0.2">
      <c r="A5984" s="862">
        <v>5914419</v>
      </c>
      <c r="B5984" s="863" t="s">
        <v>9984</v>
      </c>
      <c r="C5984" s="862" t="s">
        <v>3230</v>
      </c>
      <c r="D5984" s="802">
        <f t="shared" si="93"/>
        <v>0.94</v>
      </c>
      <c r="G5984" s="872">
        <v>0.92</v>
      </c>
      <c r="J5984" s="840" t="s">
        <v>15822</v>
      </c>
      <c r="K5984" s="848">
        <f>IFERROR(VLOOKUP(J5984,REAJUSTE!A:AA,27,FALSE),"")</f>
        <v>1.0229999999999999</v>
      </c>
    </row>
    <row r="5985" spans="1:11" ht="15" x14ac:dyDescent="0.2">
      <c r="A5985" s="862">
        <v>5914434</v>
      </c>
      <c r="B5985" s="863" t="s">
        <v>3234</v>
      </c>
      <c r="C5985" s="862" t="s">
        <v>3230</v>
      </c>
      <c r="D5985" s="802">
        <f t="shared" si="93"/>
        <v>0.76</v>
      </c>
      <c r="G5985" s="872">
        <v>0.75</v>
      </c>
      <c r="J5985" s="840" t="s">
        <v>15822</v>
      </c>
      <c r="K5985" s="848">
        <f>IFERROR(VLOOKUP(J5985,REAJUSTE!A:AA,27,FALSE),"")</f>
        <v>1.0229999999999999</v>
      </c>
    </row>
    <row r="5986" spans="1:11" ht="18" x14ac:dyDescent="0.2">
      <c r="A5986" s="862">
        <v>5914635</v>
      </c>
      <c r="B5986" s="863" t="s">
        <v>9985</v>
      </c>
      <c r="C5986" s="862" t="s">
        <v>3230</v>
      </c>
      <c r="D5986" s="802">
        <f t="shared" si="93"/>
        <v>1.1599999999999999</v>
      </c>
      <c r="G5986" s="872">
        <v>1.1399999999999999</v>
      </c>
      <c r="J5986" s="840" t="s">
        <v>15822</v>
      </c>
      <c r="K5986" s="848">
        <f>IFERROR(VLOOKUP(J5986,REAJUSTE!A:AA,27,FALSE),"")</f>
        <v>1.0229999999999999</v>
      </c>
    </row>
    <row r="5987" spans="1:11" ht="18" x14ac:dyDescent="0.2">
      <c r="A5987" s="862">
        <v>5914636</v>
      </c>
      <c r="B5987" s="863" t="s">
        <v>9986</v>
      </c>
      <c r="C5987" s="862" t="s">
        <v>3230</v>
      </c>
      <c r="D5987" s="802">
        <f t="shared" si="93"/>
        <v>0.93</v>
      </c>
      <c r="G5987" s="872">
        <v>0.91</v>
      </c>
      <c r="J5987" s="840" t="s">
        <v>15822</v>
      </c>
      <c r="K5987" s="848">
        <f>IFERROR(VLOOKUP(J5987,REAJUSTE!A:AA,27,FALSE),"")</f>
        <v>1.0229999999999999</v>
      </c>
    </row>
    <row r="5988" spans="1:11" ht="18" x14ac:dyDescent="0.2">
      <c r="A5988" s="862">
        <v>5914637</v>
      </c>
      <c r="B5988" s="863" t="s">
        <v>9987</v>
      </c>
      <c r="C5988" s="862" t="s">
        <v>3230</v>
      </c>
      <c r="D5988" s="802">
        <f t="shared" si="93"/>
        <v>0.75</v>
      </c>
      <c r="G5988" s="872">
        <v>0.74</v>
      </c>
      <c r="J5988" s="840" t="s">
        <v>15822</v>
      </c>
      <c r="K5988" s="848">
        <f>IFERROR(VLOOKUP(J5988,REAJUSTE!A:AA,27,FALSE),"")</f>
        <v>1.0229999999999999</v>
      </c>
    </row>
    <row r="5989" spans="1:11" ht="18" x14ac:dyDescent="0.2">
      <c r="A5989" s="862">
        <v>5914638</v>
      </c>
      <c r="B5989" s="863" t="s">
        <v>9988</v>
      </c>
      <c r="C5989" s="862" t="s">
        <v>3230</v>
      </c>
      <c r="D5989" s="802">
        <f t="shared" si="93"/>
        <v>0.91</v>
      </c>
      <c r="G5989" s="872">
        <v>0.89</v>
      </c>
      <c r="J5989" s="840" t="s">
        <v>15822</v>
      </c>
      <c r="K5989" s="848">
        <f>IFERROR(VLOOKUP(J5989,REAJUSTE!A:AA,27,FALSE),"")</f>
        <v>1.0229999999999999</v>
      </c>
    </row>
    <row r="5990" spans="1:11" ht="18" x14ac:dyDescent="0.2">
      <c r="A5990" s="862">
        <v>5914639</v>
      </c>
      <c r="B5990" s="863" t="s">
        <v>9989</v>
      </c>
      <c r="C5990" s="862" t="s">
        <v>3230</v>
      </c>
      <c r="D5990" s="802">
        <f t="shared" si="93"/>
        <v>0.72</v>
      </c>
      <c r="G5990" s="872">
        <v>0.71</v>
      </c>
      <c r="J5990" s="840" t="s">
        <v>15822</v>
      </c>
      <c r="K5990" s="848">
        <f>IFERROR(VLOOKUP(J5990,REAJUSTE!A:AA,27,FALSE),"")</f>
        <v>1.0229999999999999</v>
      </c>
    </row>
    <row r="5991" spans="1:11" ht="18" x14ac:dyDescent="0.2">
      <c r="A5991" s="862">
        <v>5914640</v>
      </c>
      <c r="B5991" s="863" t="s">
        <v>9990</v>
      </c>
      <c r="C5991" s="862" t="s">
        <v>3230</v>
      </c>
      <c r="D5991" s="802">
        <f t="shared" si="93"/>
        <v>0.59</v>
      </c>
      <c r="G5991" s="872">
        <v>0.57999999999999996</v>
      </c>
      <c r="J5991" s="840" t="s">
        <v>15822</v>
      </c>
      <c r="K5991" s="848">
        <f>IFERROR(VLOOKUP(J5991,REAJUSTE!A:AA,27,FALSE),"")</f>
        <v>1.0229999999999999</v>
      </c>
    </row>
    <row r="5992" spans="1:11" ht="15" x14ac:dyDescent="0.2">
      <c r="A5992" s="862">
        <v>5915466</v>
      </c>
      <c r="B5992" s="863" t="s">
        <v>9991</v>
      </c>
      <c r="C5992" s="862" t="s">
        <v>3230</v>
      </c>
      <c r="D5992" s="802">
        <f t="shared" si="93"/>
        <v>2.08</v>
      </c>
      <c r="G5992" s="872">
        <v>2.04</v>
      </c>
      <c r="J5992" s="840" t="s">
        <v>15822</v>
      </c>
      <c r="K5992" s="848">
        <f>IFERROR(VLOOKUP(J5992,REAJUSTE!A:AA,27,FALSE),"")</f>
        <v>1.0229999999999999</v>
      </c>
    </row>
    <row r="5993" spans="1:11" ht="15" x14ac:dyDescent="0.2">
      <c r="A5993" s="862">
        <v>5915467</v>
      </c>
      <c r="B5993" s="863" t="s">
        <v>9992</v>
      </c>
      <c r="C5993" s="862" t="s">
        <v>3230</v>
      </c>
      <c r="D5993" s="802">
        <f t="shared" si="93"/>
        <v>1.66</v>
      </c>
      <c r="G5993" s="872">
        <v>1.63</v>
      </c>
      <c r="J5993" s="840" t="s">
        <v>15822</v>
      </c>
      <c r="K5993" s="848">
        <f>IFERROR(VLOOKUP(J5993,REAJUSTE!A:AA,27,FALSE),"")</f>
        <v>1.0229999999999999</v>
      </c>
    </row>
    <row r="5994" spans="1:11" ht="15" x14ac:dyDescent="0.2">
      <c r="A5994" s="862">
        <v>5915468</v>
      </c>
      <c r="B5994" s="863" t="s">
        <v>3235</v>
      </c>
      <c r="C5994" s="862" t="s">
        <v>3230</v>
      </c>
      <c r="D5994" s="802">
        <f t="shared" si="93"/>
        <v>1.36</v>
      </c>
      <c r="G5994" s="872">
        <v>1.33</v>
      </c>
      <c r="J5994" s="840" t="s">
        <v>15822</v>
      </c>
      <c r="K5994" s="848">
        <f>IFERROR(VLOOKUP(J5994,REAJUSTE!A:AA,27,FALSE),"")</f>
        <v>1.0229999999999999</v>
      </c>
    </row>
    <row r="5995" spans="1:11" ht="15" x14ac:dyDescent="0.2">
      <c r="A5995" s="862">
        <v>5914617</v>
      </c>
      <c r="B5995" s="863" t="s">
        <v>9993</v>
      </c>
      <c r="C5995" s="862" t="s">
        <v>3230</v>
      </c>
      <c r="D5995" s="802">
        <f t="shared" si="93"/>
        <v>1.61</v>
      </c>
      <c r="G5995" s="872">
        <v>1.58</v>
      </c>
      <c r="J5995" s="840" t="s">
        <v>15822</v>
      </c>
      <c r="K5995" s="848">
        <f>IFERROR(VLOOKUP(J5995,REAJUSTE!A:AA,27,FALSE),"")</f>
        <v>1.0229999999999999</v>
      </c>
    </row>
    <row r="5996" spans="1:11" ht="15" x14ac:dyDescent="0.2">
      <c r="A5996" s="862">
        <v>5914618</v>
      </c>
      <c r="B5996" s="863" t="s">
        <v>9994</v>
      </c>
      <c r="C5996" s="862" t="s">
        <v>3230</v>
      </c>
      <c r="D5996" s="802">
        <f t="shared" si="93"/>
        <v>1.29</v>
      </c>
      <c r="G5996" s="872">
        <v>1.27</v>
      </c>
      <c r="J5996" s="840" t="s">
        <v>15822</v>
      </c>
      <c r="K5996" s="848">
        <f>IFERROR(VLOOKUP(J5996,REAJUSTE!A:AA,27,FALSE),"")</f>
        <v>1.0229999999999999</v>
      </c>
    </row>
    <row r="5997" spans="1:11" ht="15" x14ac:dyDescent="0.2">
      <c r="A5997" s="862">
        <v>5914619</v>
      </c>
      <c r="B5997" s="863" t="s">
        <v>3236</v>
      </c>
      <c r="C5997" s="862" t="s">
        <v>3230</v>
      </c>
      <c r="D5997" s="802">
        <f t="shared" si="93"/>
        <v>1.05</v>
      </c>
      <c r="G5997" s="872">
        <v>1.03</v>
      </c>
      <c r="J5997" s="840" t="s">
        <v>15822</v>
      </c>
      <c r="K5997" s="848">
        <f>IFERROR(VLOOKUP(J5997,REAJUSTE!A:AA,27,FALSE),"")</f>
        <v>1.0229999999999999</v>
      </c>
    </row>
    <row r="5998" spans="1:11" ht="15" x14ac:dyDescent="0.2">
      <c r="A5998" s="862">
        <v>5915451</v>
      </c>
      <c r="B5998" s="863" t="s">
        <v>3237</v>
      </c>
      <c r="C5998" s="862" t="s">
        <v>3230</v>
      </c>
      <c r="D5998" s="802">
        <f t="shared" si="93"/>
        <v>2.65</v>
      </c>
      <c r="G5998" s="872">
        <v>2.6</v>
      </c>
      <c r="J5998" s="840" t="s">
        <v>15822</v>
      </c>
      <c r="K5998" s="848">
        <f>IFERROR(VLOOKUP(J5998,REAJUSTE!A:AA,27,FALSE),"")</f>
        <v>1.0229999999999999</v>
      </c>
    </row>
    <row r="5999" spans="1:11" ht="15" x14ac:dyDescent="0.2">
      <c r="A5999" s="862">
        <v>5915452</v>
      </c>
      <c r="B5999" s="863" t="s">
        <v>9995</v>
      </c>
      <c r="C5999" s="862" t="s">
        <v>3230</v>
      </c>
      <c r="D5999" s="802">
        <f t="shared" si="93"/>
        <v>2.12</v>
      </c>
      <c r="G5999" s="872">
        <v>2.08</v>
      </c>
      <c r="J5999" s="840" t="s">
        <v>15822</v>
      </c>
      <c r="K5999" s="848">
        <f>IFERROR(VLOOKUP(J5999,REAJUSTE!A:AA,27,FALSE),"")</f>
        <v>1.0229999999999999</v>
      </c>
    </row>
    <row r="6000" spans="1:11" ht="15" x14ac:dyDescent="0.2">
      <c r="A6000" s="862">
        <v>5915453</v>
      </c>
      <c r="B6000" s="863" t="s">
        <v>9996</v>
      </c>
      <c r="C6000" s="862" t="s">
        <v>3230</v>
      </c>
      <c r="D6000" s="802">
        <f t="shared" si="93"/>
        <v>1.72</v>
      </c>
      <c r="G6000" s="872">
        <v>1.69</v>
      </c>
      <c r="J6000" s="840" t="s">
        <v>15822</v>
      </c>
      <c r="K6000" s="848">
        <f>IFERROR(VLOOKUP(J6000,REAJUSTE!A:AA,27,FALSE),"")</f>
        <v>1.0229999999999999</v>
      </c>
    </row>
    <row r="6001" spans="1:11" ht="15" x14ac:dyDescent="0.2">
      <c r="A6001" s="862">
        <v>5915448</v>
      </c>
      <c r="B6001" s="863" t="s">
        <v>9997</v>
      </c>
      <c r="C6001" s="862" t="s">
        <v>3230</v>
      </c>
      <c r="D6001" s="802">
        <f t="shared" si="93"/>
        <v>2.0499999999999998</v>
      </c>
      <c r="G6001" s="872">
        <v>2.0099999999999998</v>
      </c>
      <c r="J6001" s="840" t="s">
        <v>15822</v>
      </c>
      <c r="K6001" s="848">
        <f>IFERROR(VLOOKUP(J6001,REAJUSTE!A:AA,27,FALSE),"")</f>
        <v>1.0229999999999999</v>
      </c>
    </row>
    <row r="6002" spans="1:11" ht="15" x14ac:dyDescent="0.2">
      <c r="A6002" s="862">
        <v>5915449</v>
      </c>
      <c r="B6002" s="863" t="s">
        <v>9998</v>
      </c>
      <c r="C6002" s="862" t="s">
        <v>3230</v>
      </c>
      <c r="D6002" s="802">
        <f t="shared" si="93"/>
        <v>1.64</v>
      </c>
      <c r="G6002" s="872">
        <v>1.61</v>
      </c>
      <c r="J6002" s="840" t="s">
        <v>15822</v>
      </c>
      <c r="K6002" s="848">
        <f>IFERROR(VLOOKUP(J6002,REAJUSTE!A:AA,27,FALSE),"")</f>
        <v>1.0229999999999999</v>
      </c>
    </row>
    <row r="6003" spans="1:11" ht="15" x14ac:dyDescent="0.2">
      <c r="A6003" s="862">
        <v>5915450</v>
      </c>
      <c r="B6003" s="863" t="s">
        <v>3238</v>
      </c>
      <c r="C6003" s="862" t="s">
        <v>3230</v>
      </c>
      <c r="D6003" s="802">
        <f t="shared" si="93"/>
        <v>1.34</v>
      </c>
      <c r="G6003" s="872">
        <v>1.31</v>
      </c>
      <c r="J6003" s="840" t="s">
        <v>15822</v>
      </c>
      <c r="K6003" s="848">
        <f>IFERROR(VLOOKUP(J6003,REAJUSTE!A:AA,27,FALSE),"")</f>
        <v>1.0229999999999999</v>
      </c>
    </row>
    <row r="6004" spans="1:11" ht="15" x14ac:dyDescent="0.2">
      <c r="A6004" s="862">
        <v>5901641</v>
      </c>
      <c r="B6004" s="863" t="s">
        <v>9999</v>
      </c>
      <c r="C6004" s="862" t="s">
        <v>10000</v>
      </c>
      <c r="D6004" s="802">
        <f t="shared" si="93"/>
        <v>0.94</v>
      </c>
      <c r="G6004" s="872">
        <v>0.92</v>
      </c>
      <c r="J6004" s="840" t="s">
        <v>15822</v>
      </c>
      <c r="K6004" s="848">
        <f>IFERROR(VLOOKUP(J6004,REAJUSTE!A:AA,27,FALSE),"")</f>
        <v>1.0229999999999999</v>
      </c>
    </row>
    <row r="6005" spans="1:11" ht="15" x14ac:dyDescent="0.2">
      <c r="A6005" s="862">
        <v>5901642</v>
      </c>
      <c r="B6005" s="863" t="s">
        <v>10001</v>
      </c>
      <c r="C6005" s="862" t="s">
        <v>10000</v>
      </c>
      <c r="D6005" s="802">
        <f t="shared" si="93"/>
        <v>0.28000000000000003</v>
      </c>
      <c r="G6005" s="872">
        <v>0.28000000000000003</v>
      </c>
      <c r="J6005" s="840" t="s">
        <v>15822</v>
      </c>
      <c r="K6005" s="848">
        <f>IFERROR(VLOOKUP(J6005,REAJUSTE!A:AA,27,FALSE),"")</f>
        <v>1.0229999999999999</v>
      </c>
    </row>
    <row r="6006" spans="1:11" ht="15" x14ac:dyDescent="0.2">
      <c r="A6006" s="862">
        <v>5901643</v>
      </c>
      <c r="B6006" s="863" t="s">
        <v>10002</v>
      </c>
      <c r="C6006" s="862" t="s">
        <v>10000</v>
      </c>
      <c r="D6006" s="802">
        <f t="shared" si="93"/>
        <v>0.26</v>
      </c>
      <c r="G6006" s="872">
        <v>0.26</v>
      </c>
      <c r="J6006" s="840" t="s">
        <v>15822</v>
      </c>
      <c r="K6006" s="848">
        <f>IFERROR(VLOOKUP(J6006,REAJUSTE!A:AA,27,FALSE),"")</f>
        <v>1.0229999999999999</v>
      </c>
    </row>
    <row r="6007" spans="1:11" ht="15" x14ac:dyDescent="0.2">
      <c r="A6007" s="862">
        <v>5901644</v>
      </c>
      <c r="B6007" s="863" t="s">
        <v>10003</v>
      </c>
      <c r="C6007" s="862" t="s">
        <v>10000</v>
      </c>
      <c r="D6007" s="802">
        <f t="shared" si="93"/>
        <v>0.59</v>
      </c>
      <c r="G6007" s="872">
        <v>0.57999999999999996</v>
      </c>
      <c r="J6007" s="840" t="s">
        <v>15822</v>
      </c>
      <c r="K6007" s="848">
        <f>IFERROR(VLOOKUP(J6007,REAJUSTE!A:AA,27,FALSE),"")</f>
        <v>1.0229999999999999</v>
      </c>
    </row>
    <row r="6008" spans="1:11" ht="15" x14ac:dyDescent="0.2">
      <c r="A6008" s="862">
        <v>5901645</v>
      </c>
      <c r="B6008" s="863" t="s">
        <v>10004</v>
      </c>
      <c r="C6008" s="862" t="s">
        <v>10000</v>
      </c>
      <c r="D6008" s="802">
        <f t="shared" si="93"/>
        <v>0.25</v>
      </c>
      <c r="G6008" s="872">
        <v>0.25</v>
      </c>
      <c r="J6008" s="840" t="s">
        <v>15822</v>
      </c>
      <c r="K6008" s="848">
        <f>IFERROR(VLOOKUP(J6008,REAJUSTE!A:AA,27,FALSE),"")</f>
        <v>1.0229999999999999</v>
      </c>
    </row>
    <row r="6009" spans="1:11" ht="15" x14ac:dyDescent="0.2">
      <c r="A6009" s="862">
        <v>5901646</v>
      </c>
      <c r="B6009" s="863" t="s">
        <v>10005</v>
      </c>
      <c r="C6009" s="862" t="s">
        <v>10000</v>
      </c>
      <c r="D6009" s="802">
        <f t="shared" si="93"/>
        <v>0.48</v>
      </c>
      <c r="G6009" s="872">
        <v>0.47</v>
      </c>
      <c r="J6009" s="840" t="s">
        <v>15822</v>
      </c>
      <c r="K6009" s="848">
        <f>IFERROR(VLOOKUP(J6009,REAJUSTE!A:AA,27,FALSE),"")</f>
        <v>1.0229999999999999</v>
      </c>
    </row>
    <row r="6010" spans="1:11" ht="15" x14ac:dyDescent="0.2">
      <c r="A6010" s="862">
        <v>5901647</v>
      </c>
      <c r="B6010" s="863" t="s">
        <v>10006</v>
      </c>
      <c r="C6010" s="862" t="s">
        <v>10000</v>
      </c>
      <c r="D6010" s="802">
        <f t="shared" si="93"/>
        <v>0.42</v>
      </c>
      <c r="G6010" s="872">
        <v>0.42</v>
      </c>
      <c r="J6010" s="840" t="s">
        <v>15822</v>
      </c>
      <c r="K6010" s="848">
        <f>IFERROR(VLOOKUP(J6010,REAJUSTE!A:AA,27,FALSE),"")</f>
        <v>1.0229999999999999</v>
      </c>
    </row>
    <row r="6011" spans="1:11" ht="15" x14ac:dyDescent="0.2">
      <c r="A6011" s="862">
        <v>5901648</v>
      </c>
      <c r="B6011" s="863" t="s">
        <v>10007</v>
      </c>
      <c r="C6011" s="862" t="s">
        <v>10000</v>
      </c>
      <c r="D6011" s="802">
        <f t="shared" si="93"/>
        <v>0.37</v>
      </c>
      <c r="G6011" s="872">
        <v>0.37</v>
      </c>
      <c r="J6011" s="840" t="s">
        <v>15822</v>
      </c>
      <c r="K6011" s="848">
        <f>IFERROR(VLOOKUP(J6011,REAJUSTE!A:AA,27,FALSE),"")</f>
        <v>1.0229999999999999</v>
      </c>
    </row>
    <row r="6012" spans="1:11" ht="15" x14ac:dyDescent="0.2">
      <c r="A6012" s="862">
        <v>5901649</v>
      </c>
      <c r="B6012" s="863" t="s">
        <v>10008</v>
      </c>
      <c r="C6012" s="862" t="s">
        <v>10000</v>
      </c>
      <c r="D6012" s="802">
        <f t="shared" si="93"/>
        <v>1.34</v>
      </c>
      <c r="G6012" s="872">
        <v>1.31</v>
      </c>
      <c r="J6012" s="840" t="s">
        <v>15822</v>
      </c>
      <c r="K6012" s="848">
        <f>IFERROR(VLOOKUP(J6012,REAJUSTE!A:AA,27,FALSE),"")</f>
        <v>1.0229999999999999</v>
      </c>
    </row>
    <row r="6013" spans="1:11" ht="15" x14ac:dyDescent="0.2">
      <c r="A6013" s="862">
        <v>5901650</v>
      </c>
      <c r="B6013" s="863" t="s">
        <v>10009</v>
      </c>
      <c r="C6013" s="862" t="s">
        <v>10000</v>
      </c>
      <c r="D6013" s="802">
        <f t="shared" si="93"/>
        <v>0.91</v>
      </c>
      <c r="G6013" s="872">
        <v>0.89</v>
      </c>
      <c r="J6013" s="840" t="s">
        <v>15822</v>
      </c>
      <c r="K6013" s="848">
        <f>IFERROR(VLOOKUP(J6013,REAJUSTE!A:AA,27,FALSE),"")</f>
        <v>1.0229999999999999</v>
      </c>
    </row>
    <row r="6014" spans="1:11" ht="15" x14ac:dyDescent="0.2">
      <c r="A6014" s="862">
        <v>5901651</v>
      </c>
      <c r="B6014" s="863" t="s">
        <v>10010</v>
      </c>
      <c r="C6014" s="862" t="s">
        <v>10000</v>
      </c>
      <c r="D6014" s="802">
        <f t="shared" si="93"/>
        <v>0.27</v>
      </c>
      <c r="G6014" s="872">
        <v>0.27</v>
      </c>
      <c r="J6014" s="840" t="s">
        <v>15822</v>
      </c>
      <c r="K6014" s="848">
        <f>IFERROR(VLOOKUP(J6014,REAJUSTE!A:AA,27,FALSE),"")</f>
        <v>1.0229999999999999</v>
      </c>
    </row>
    <row r="6015" spans="1:11" ht="15" x14ac:dyDescent="0.2">
      <c r="A6015" s="862">
        <v>5901652</v>
      </c>
      <c r="B6015" s="863" t="s">
        <v>10011</v>
      </c>
      <c r="C6015" s="862" t="s">
        <v>10000</v>
      </c>
      <c r="D6015" s="802">
        <f t="shared" si="93"/>
        <v>0.25</v>
      </c>
      <c r="G6015" s="872">
        <v>0.25</v>
      </c>
      <c r="J6015" s="840" t="s">
        <v>15822</v>
      </c>
      <c r="K6015" s="848">
        <f>IFERROR(VLOOKUP(J6015,REAJUSTE!A:AA,27,FALSE),"")</f>
        <v>1.0229999999999999</v>
      </c>
    </row>
    <row r="6016" spans="1:11" ht="15" x14ac:dyDescent="0.2">
      <c r="A6016" s="862">
        <v>5901653</v>
      </c>
      <c r="B6016" s="863" t="s">
        <v>10012</v>
      </c>
      <c r="C6016" s="862" t="s">
        <v>10000</v>
      </c>
      <c r="D6016" s="802">
        <f t="shared" si="93"/>
        <v>0.56999999999999995</v>
      </c>
      <c r="G6016" s="872">
        <v>0.56000000000000005</v>
      </c>
      <c r="J6016" s="840" t="s">
        <v>15822</v>
      </c>
      <c r="K6016" s="848">
        <f>IFERROR(VLOOKUP(J6016,REAJUSTE!A:AA,27,FALSE),"")</f>
        <v>1.0229999999999999</v>
      </c>
    </row>
    <row r="6017" spans="1:11" ht="15" x14ac:dyDescent="0.2">
      <c r="A6017" s="862">
        <v>5901654</v>
      </c>
      <c r="B6017" s="863" t="s">
        <v>10013</v>
      </c>
      <c r="C6017" s="862" t="s">
        <v>10000</v>
      </c>
      <c r="D6017" s="802">
        <f t="shared" si="93"/>
        <v>0.25</v>
      </c>
      <c r="G6017" s="872">
        <v>0.25</v>
      </c>
      <c r="J6017" s="840" t="s">
        <v>15822</v>
      </c>
      <c r="K6017" s="848">
        <f>IFERROR(VLOOKUP(J6017,REAJUSTE!A:AA,27,FALSE),"")</f>
        <v>1.0229999999999999</v>
      </c>
    </row>
    <row r="6018" spans="1:11" ht="15" x14ac:dyDescent="0.2">
      <c r="A6018" s="862">
        <v>5901655</v>
      </c>
      <c r="B6018" s="863" t="s">
        <v>10014</v>
      </c>
      <c r="C6018" s="862" t="s">
        <v>10000</v>
      </c>
      <c r="D6018" s="802">
        <f t="shared" si="93"/>
        <v>0.47</v>
      </c>
      <c r="G6018" s="872">
        <v>0.46</v>
      </c>
      <c r="J6018" s="840" t="s">
        <v>15822</v>
      </c>
      <c r="K6018" s="848">
        <f>IFERROR(VLOOKUP(J6018,REAJUSTE!A:AA,27,FALSE),"")</f>
        <v>1.0229999999999999</v>
      </c>
    </row>
    <row r="6019" spans="1:11" ht="15" x14ac:dyDescent="0.2">
      <c r="A6019" s="862">
        <v>5901656</v>
      </c>
      <c r="B6019" s="863" t="s">
        <v>10015</v>
      </c>
      <c r="C6019" s="862" t="s">
        <v>10000</v>
      </c>
      <c r="D6019" s="802">
        <f t="shared" si="93"/>
        <v>0.41</v>
      </c>
      <c r="G6019" s="872">
        <v>0.41</v>
      </c>
      <c r="J6019" s="840" t="s">
        <v>15822</v>
      </c>
      <c r="K6019" s="848">
        <f>IFERROR(VLOOKUP(J6019,REAJUSTE!A:AA,27,FALSE),"")</f>
        <v>1.0229999999999999</v>
      </c>
    </row>
    <row r="6020" spans="1:11" ht="15" x14ac:dyDescent="0.2">
      <c r="A6020" s="862">
        <v>5901657</v>
      </c>
      <c r="B6020" s="863" t="s">
        <v>10016</v>
      </c>
      <c r="C6020" s="862" t="s">
        <v>10000</v>
      </c>
      <c r="D6020" s="802">
        <f t="shared" si="93"/>
        <v>0.36</v>
      </c>
      <c r="G6020" s="872">
        <v>0.36</v>
      </c>
      <c r="J6020" s="840" t="s">
        <v>15822</v>
      </c>
      <c r="K6020" s="848">
        <f>IFERROR(VLOOKUP(J6020,REAJUSTE!A:AA,27,FALSE),"")</f>
        <v>1.0229999999999999</v>
      </c>
    </row>
    <row r="6021" spans="1:11" ht="15" x14ac:dyDescent="0.2">
      <c r="A6021" s="862">
        <v>5901658</v>
      </c>
      <c r="B6021" s="863" t="s">
        <v>10017</v>
      </c>
      <c r="C6021" s="862" t="s">
        <v>10000</v>
      </c>
      <c r="D6021" s="802">
        <f t="shared" si="93"/>
        <v>1.29</v>
      </c>
      <c r="G6021" s="872">
        <v>1.27</v>
      </c>
      <c r="J6021" s="840" t="s">
        <v>15822</v>
      </c>
      <c r="K6021" s="848">
        <f>IFERROR(VLOOKUP(J6021,REAJUSTE!A:AA,27,FALSE),"")</f>
        <v>1.0229999999999999</v>
      </c>
    </row>
    <row r="6022" spans="1:11" ht="15" x14ac:dyDescent="0.2">
      <c r="A6022" s="862">
        <v>5901659</v>
      </c>
      <c r="B6022" s="863" t="s">
        <v>10018</v>
      </c>
      <c r="C6022" s="862" t="s">
        <v>10000</v>
      </c>
      <c r="D6022" s="802">
        <f t="shared" si="93"/>
        <v>0.92</v>
      </c>
      <c r="G6022" s="872">
        <v>0.9</v>
      </c>
      <c r="J6022" s="840" t="s">
        <v>15822</v>
      </c>
      <c r="K6022" s="848">
        <f>IFERROR(VLOOKUP(J6022,REAJUSTE!A:AA,27,FALSE),"")</f>
        <v>1.0229999999999999</v>
      </c>
    </row>
    <row r="6023" spans="1:11" ht="15" x14ac:dyDescent="0.2">
      <c r="A6023" s="862">
        <v>5901660</v>
      </c>
      <c r="B6023" s="863" t="s">
        <v>10019</v>
      </c>
      <c r="C6023" s="862" t="s">
        <v>10000</v>
      </c>
      <c r="D6023" s="802">
        <f t="shared" si="93"/>
        <v>0.27</v>
      </c>
      <c r="G6023" s="872">
        <v>0.27</v>
      </c>
      <c r="J6023" s="840" t="s">
        <v>15822</v>
      </c>
      <c r="K6023" s="848">
        <f>IFERROR(VLOOKUP(J6023,REAJUSTE!A:AA,27,FALSE),"")</f>
        <v>1.0229999999999999</v>
      </c>
    </row>
    <row r="6024" spans="1:11" ht="15" x14ac:dyDescent="0.2">
      <c r="A6024" s="862">
        <v>5901661</v>
      </c>
      <c r="B6024" s="863" t="s">
        <v>10020</v>
      </c>
      <c r="C6024" s="862" t="s">
        <v>10000</v>
      </c>
      <c r="D6024" s="802">
        <f t="shared" si="93"/>
        <v>0.26</v>
      </c>
      <c r="G6024" s="872">
        <v>0.26</v>
      </c>
      <c r="J6024" s="840" t="s">
        <v>15822</v>
      </c>
      <c r="K6024" s="848">
        <f>IFERROR(VLOOKUP(J6024,REAJUSTE!A:AA,27,FALSE),"")</f>
        <v>1.0229999999999999</v>
      </c>
    </row>
    <row r="6025" spans="1:11" ht="15" x14ac:dyDescent="0.2">
      <c r="A6025" s="862">
        <v>5901662</v>
      </c>
      <c r="B6025" s="863" t="s">
        <v>10021</v>
      </c>
      <c r="C6025" s="862" t="s">
        <v>10000</v>
      </c>
      <c r="D6025" s="802">
        <f t="shared" si="93"/>
        <v>0.57999999999999996</v>
      </c>
      <c r="G6025" s="872">
        <v>0.56999999999999995</v>
      </c>
      <c r="J6025" s="840" t="s">
        <v>15822</v>
      </c>
      <c r="K6025" s="848">
        <f>IFERROR(VLOOKUP(J6025,REAJUSTE!A:AA,27,FALSE),"")</f>
        <v>1.0229999999999999</v>
      </c>
    </row>
    <row r="6026" spans="1:11" ht="15" x14ac:dyDescent="0.2">
      <c r="A6026" s="862">
        <v>5901663</v>
      </c>
      <c r="B6026" s="863" t="s">
        <v>10022</v>
      </c>
      <c r="C6026" s="862" t="s">
        <v>10000</v>
      </c>
      <c r="D6026" s="802">
        <f t="shared" si="93"/>
        <v>0.25</v>
      </c>
      <c r="G6026" s="872">
        <v>0.25</v>
      </c>
      <c r="J6026" s="840" t="s">
        <v>15822</v>
      </c>
      <c r="K6026" s="848">
        <f>IFERROR(VLOOKUP(J6026,REAJUSTE!A:AA,27,FALSE),"")</f>
        <v>1.0229999999999999</v>
      </c>
    </row>
    <row r="6027" spans="1:11" ht="15" x14ac:dyDescent="0.2">
      <c r="A6027" s="862">
        <v>5901664</v>
      </c>
      <c r="B6027" s="863" t="s">
        <v>10023</v>
      </c>
      <c r="C6027" s="862" t="s">
        <v>10000</v>
      </c>
      <c r="D6027" s="802">
        <f t="shared" ref="D6027:D6090" si="94">TRUNC(G6027*K6027,2)</f>
        <v>0.47</v>
      </c>
      <c r="G6027" s="872">
        <v>0.46</v>
      </c>
      <c r="J6027" s="840" t="s">
        <v>15822</v>
      </c>
      <c r="K6027" s="848">
        <f>IFERROR(VLOOKUP(J6027,REAJUSTE!A:AA,27,FALSE),"")</f>
        <v>1.0229999999999999</v>
      </c>
    </row>
    <row r="6028" spans="1:11" ht="15" x14ac:dyDescent="0.2">
      <c r="A6028" s="862">
        <v>5901665</v>
      </c>
      <c r="B6028" s="863" t="s">
        <v>10024</v>
      </c>
      <c r="C6028" s="862" t="s">
        <v>10000</v>
      </c>
      <c r="D6028" s="802">
        <f t="shared" si="94"/>
        <v>0.41</v>
      </c>
      <c r="G6028" s="872">
        <v>0.41</v>
      </c>
      <c r="J6028" s="840" t="s">
        <v>15822</v>
      </c>
      <c r="K6028" s="848">
        <f>IFERROR(VLOOKUP(J6028,REAJUSTE!A:AA,27,FALSE),"")</f>
        <v>1.0229999999999999</v>
      </c>
    </row>
    <row r="6029" spans="1:11" ht="15" x14ac:dyDescent="0.2">
      <c r="A6029" s="862">
        <v>5901666</v>
      </c>
      <c r="B6029" s="863" t="s">
        <v>10025</v>
      </c>
      <c r="C6029" s="862" t="s">
        <v>10000</v>
      </c>
      <c r="D6029" s="802">
        <f t="shared" si="94"/>
        <v>0.36</v>
      </c>
      <c r="G6029" s="872">
        <v>0.36</v>
      </c>
      <c r="J6029" s="840" t="s">
        <v>15822</v>
      </c>
      <c r="K6029" s="848">
        <f>IFERROR(VLOOKUP(J6029,REAJUSTE!A:AA,27,FALSE),"")</f>
        <v>1.0229999999999999</v>
      </c>
    </row>
    <row r="6030" spans="1:11" ht="15" x14ac:dyDescent="0.2">
      <c r="A6030" s="862">
        <v>5901667</v>
      </c>
      <c r="B6030" s="863" t="s">
        <v>10026</v>
      </c>
      <c r="C6030" s="862" t="s">
        <v>10000</v>
      </c>
      <c r="D6030" s="802">
        <f t="shared" si="94"/>
        <v>1.31</v>
      </c>
      <c r="G6030" s="872">
        <v>1.29</v>
      </c>
      <c r="J6030" s="840" t="s">
        <v>15822</v>
      </c>
      <c r="K6030" s="848">
        <f>IFERROR(VLOOKUP(J6030,REAJUSTE!A:AA,27,FALSE),"")</f>
        <v>1.0229999999999999</v>
      </c>
    </row>
    <row r="6031" spans="1:11" ht="18" x14ac:dyDescent="0.2">
      <c r="A6031" s="862">
        <v>5914511</v>
      </c>
      <c r="B6031" s="863" t="s">
        <v>10027</v>
      </c>
      <c r="C6031" s="862" t="s">
        <v>3230</v>
      </c>
      <c r="D6031" s="802">
        <f t="shared" si="94"/>
        <v>0.28000000000000003</v>
      </c>
      <c r="G6031" s="872">
        <v>0.28000000000000003</v>
      </c>
      <c r="J6031" s="840" t="s">
        <v>15822</v>
      </c>
      <c r="K6031" s="848">
        <f>IFERROR(VLOOKUP(J6031,REAJUSTE!A:AA,27,FALSE),"")</f>
        <v>1.0229999999999999</v>
      </c>
    </row>
    <row r="6032" spans="1:11" ht="18" x14ac:dyDescent="0.2">
      <c r="A6032" s="862">
        <v>5914510</v>
      </c>
      <c r="B6032" s="863" t="s">
        <v>10028</v>
      </c>
      <c r="C6032" s="862" t="s">
        <v>3230</v>
      </c>
      <c r="D6032" s="802">
        <f t="shared" si="94"/>
        <v>0.25</v>
      </c>
      <c r="G6032" s="872">
        <v>0.25</v>
      </c>
      <c r="J6032" s="840" t="s">
        <v>15822</v>
      </c>
      <c r="K6032" s="848">
        <f>IFERROR(VLOOKUP(J6032,REAJUSTE!A:AA,27,FALSE),"")</f>
        <v>1.0229999999999999</v>
      </c>
    </row>
    <row r="6033" spans="1:11" ht="18" x14ac:dyDescent="0.2">
      <c r="A6033" s="862">
        <v>5906597</v>
      </c>
      <c r="B6033" s="863" t="s">
        <v>10029</v>
      </c>
      <c r="C6033" s="862" t="s">
        <v>3239</v>
      </c>
      <c r="D6033" s="802">
        <f t="shared" si="94"/>
        <v>13.39</v>
      </c>
      <c r="G6033" s="872">
        <v>13.09</v>
      </c>
      <c r="J6033" s="840" t="s">
        <v>15822</v>
      </c>
      <c r="K6033" s="848">
        <f>IFERROR(VLOOKUP(J6033,REAJUSTE!A:AA,27,FALSE),"")</f>
        <v>1.0229999999999999</v>
      </c>
    </row>
    <row r="6034" spans="1:11" ht="18" x14ac:dyDescent="0.2">
      <c r="A6034" s="862">
        <v>5906598</v>
      </c>
      <c r="B6034" s="863" t="s">
        <v>10030</v>
      </c>
      <c r="C6034" s="862" t="s">
        <v>3239</v>
      </c>
      <c r="D6034" s="802">
        <f t="shared" si="94"/>
        <v>10.71</v>
      </c>
      <c r="G6034" s="872">
        <v>10.47</v>
      </c>
      <c r="J6034" s="840" t="s">
        <v>15822</v>
      </c>
      <c r="K6034" s="848">
        <f>IFERROR(VLOOKUP(J6034,REAJUSTE!A:AA,27,FALSE),"")</f>
        <v>1.0229999999999999</v>
      </c>
    </row>
    <row r="6035" spans="1:11" ht="18" x14ac:dyDescent="0.2">
      <c r="A6035" s="862">
        <v>5906599</v>
      </c>
      <c r="B6035" s="863" t="s">
        <v>10031</v>
      </c>
      <c r="C6035" s="862" t="s">
        <v>3239</v>
      </c>
      <c r="D6035" s="802">
        <f t="shared" si="94"/>
        <v>8.7100000000000009</v>
      </c>
      <c r="G6035" s="872">
        <v>8.52</v>
      </c>
      <c r="J6035" s="840" t="s">
        <v>15822</v>
      </c>
      <c r="K6035" s="848">
        <f>IFERROR(VLOOKUP(J6035,REAJUSTE!A:AA,27,FALSE),"")</f>
        <v>1.0229999999999999</v>
      </c>
    </row>
    <row r="6036" spans="1:11" ht="18" x14ac:dyDescent="0.2">
      <c r="A6036" s="862">
        <v>5906594</v>
      </c>
      <c r="B6036" s="863" t="s">
        <v>10032</v>
      </c>
      <c r="C6036" s="862" t="s">
        <v>3239</v>
      </c>
      <c r="D6036" s="802">
        <f t="shared" si="94"/>
        <v>8.92</v>
      </c>
      <c r="G6036" s="872">
        <v>8.7200000000000006</v>
      </c>
      <c r="J6036" s="840" t="s">
        <v>15822</v>
      </c>
      <c r="K6036" s="848">
        <f>IFERROR(VLOOKUP(J6036,REAJUSTE!A:AA,27,FALSE),"")</f>
        <v>1.0229999999999999</v>
      </c>
    </row>
    <row r="6037" spans="1:11" ht="18" x14ac:dyDescent="0.2">
      <c r="A6037" s="862">
        <v>5906595</v>
      </c>
      <c r="B6037" s="863" t="s">
        <v>10033</v>
      </c>
      <c r="C6037" s="862" t="s">
        <v>3239</v>
      </c>
      <c r="D6037" s="802">
        <f t="shared" si="94"/>
        <v>7.14</v>
      </c>
      <c r="G6037" s="872">
        <v>6.98</v>
      </c>
      <c r="J6037" s="840" t="s">
        <v>15822</v>
      </c>
      <c r="K6037" s="848">
        <f>IFERROR(VLOOKUP(J6037,REAJUSTE!A:AA,27,FALSE),"")</f>
        <v>1.0229999999999999</v>
      </c>
    </row>
    <row r="6038" spans="1:11" ht="18" x14ac:dyDescent="0.2">
      <c r="A6038" s="862">
        <v>5906596</v>
      </c>
      <c r="B6038" s="863" t="s">
        <v>10034</v>
      </c>
      <c r="C6038" s="862" t="s">
        <v>3239</v>
      </c>
      <c r="D6038" s="802">
        <f t="shared" si="94"/>
        <v>5.81</v>
      </c>
      <c r="G6038" s="872">
        <v>5.68</v>
      </c>
      <c r="J6038" s="840" t="s">
        <v>15822</v>
      </c>
      <c r="K6038" s="848">
        <f>IFERROR(VLOOKUP(J6038,REAJUSTE!A:AA,27,FALSE),"")</f>
        <v>1.0229999999999999</v>
      </c>
    </row>
    <row r="6039" spans="1:11" ht="15" x14ac:dyDescent="0.2">
      <c r="A6039" s="862">
        <v>5901668</v>
      </c>
      <c r="B6039" s="863" t="s">
        <v>10035</v>
      </c>
      <c r="C6039" s="862" t="s">
        <v>10000</v>
      </c>
      <c r="D6039" s="802">
        <f t="shared" si="94"/>
        <v>0.95</v>
      </c>
      <c r="G6039" s="872">
        <v>0.93</v>
      </c>
      <c r="J6039" s="840" t="s">
        <v>15822</v>
      </c>
      <c r="K6039" s="848">
        <f>IFERROR(VLOOKUP(J6039,REAJUSTE!A:AA,27,FALSE),"")</f>
        <v>1.0229999999999999</v>
      </c>
    </row>
    <row r="6040" spans="1:11" ht="15" x14ac:dyDescent="0.2">
      <c r="A6040" s="862">
        <v>5901669</v>
      </c>
      <c r="B6040" s="863" t="s">
        <v>10036</v>
      </c>
      <c r="C6040" s="862" t="s">
        <v>10000</v>
      </c>
      <c r="D6040" s="802">
        <f t="shared" si="94"/>
        <v>0.28000000000000003</v>
      </c>
      <c r="G6040" s="872">
        <v>0.28000000000000003</v>
      </c>
      <c r="J6040" s="840" t="s">
        <v>15822</v>
      </c>
      <c r="K6040" s="848">
        <f>IFERROR(VLOOKUP(J6040,REAJUSTE!A:AA,27,FALSE),"")</f>
        <v>1.0229999999999999</v>
      </c>
    </row>
    <row r="6041" spans="1:11" ht="15" x14ac:dyDescent="0.2">
      <c r="A6041" s="862">
        <v>5901670</v>
      </c>
      <c r="B6041" s="863" t="s">
        <v>10037</v>
      </c>
      <c r="C6041" s="862" t="s">
        <v>10000</v>
      </c>
      <c r="D6041" s="802">
        <f t="shared" si="94"/>
        <v>0.26</v>
      </c>
      <c r="G6041" s="872">
        <v>0.26</v>
      </c>
      <c r="J6041" s="840" t="s">
        <v>15822</v>
      </c>
      <c r="K6041" s="848">
        <f>IFERROR(VLOOKUP(J6041,REAJUSTE!A:AA,27,FALSE),"")</f>
        <v>1.0229999999999999</v>
      </c>
    </row>
    <row r="6042" spans="1:11" ht="15" x14ac:dyDescent="0.2">
      <c r="A6042" s="862">
        <v>5901671</v>
      </c>
      <c r="B6042" s="863" t="s">
        <v>10038</v>
      </c>
      <c r="C6042" s="862" t="s">
        <v>10000</v>
      </c>
      <c r="D6042" s="802">
        <f t="shared" si="94"/>
        <v>0.59</v>
      </c>
      <c r="G6042" s="872">
        <v>0.57999999999999996</v>
      </c>
      <c r="J6042" s="840" t="s">
        <v>15822</v>
      </c>
      <c r="K6042" s="848">
        <f>IFERROR(VLOOKUP(J6042,REAJUSTE!A:AA,27,FALSE),"")</f>
        <v>1.0229999999999999</v>
      </c>
    </row>
    <row r="6043" spans="1:11" ht="15" x14ac:dyDescent="0.2">
      <c r="A6043" s="862">
        <v>5901672</v>
      </c>
      <c r="B6043" s="863" t="s">
        <v>10039</v>
      </c>
      <c r="C6043" s="862" t="s">
        <v>10000</v>
      </c>
      <c r="D6043" s="802">
        <f t="shared" si="94"/>
        <v>0.26</v>
      </c>
      <c r="G6043" s="872">
        <v>0.26</v>
      </c>
      <c r="J6043" s="840" t="s">
        <v>15822</v>
      </c>
      <c r="K6043" s="848">
        <f>IFERROR(VLOOKUP(J6043,REAJUSTE!A:AA,27,FALSE),"")</f>
        <v>1.0229999999999999</v>
      </c>
    </row>
    <row r="6044" spans="1:11" ht="15" x14ac:dyDescent="0.2">
      <c r="A6044" s="862">
        <v>5901673</v>
      </c>
      <c r="B6044" s="863" t="s">
        <v>10040</v>
      </c>
      <c r="C6044" s="862" t="s">
        <v>10000</v>
      </c>
      <c r="D6044" s="802">
        <f t="shared" si="94"/>
        <v>0.48</v>
      </c>
      <c r="G6044" s="872">
        <v>0.47</v>
      </c>
      <c r="J6044" s="840" t="s">
        <v>15822</v>
      </c>
      <c r="K6044" s="848">
        <f>IFERROR(VLOOKUP(J6044,REAJUSTE!A:AA,27,FALSE),"")</f>
        <v>1.0229999999999999</v>
      </c>
    </row>
    <row r="6045" spans="1:11" ht="15" x14ac:dyDescent="0.2">
      <c r="A6045" s="862">
        <v>5901674</v>
      </c>
      <c r="B6045" s="863" t="s">
        <v>10041</v>
      </c>
      <c r="C6045" s="862" t="s">
        <v>10000</v>
      </c>
      <c r="D6045" s="802">
        <f t="shared" si="94"/>
        <v>0.42</v>
      </c>
      <c r="G6045" s="872">
        <v>0.42</v>
      </c>
      <c r="J6045" s="840" t="s">
        <v>15822</v>
      </c>
      <c r="K6045" s="848">
        <f>IFERROR(VLOOKUP(J6045,REAJUSTE!A:AA,27,FALSE),"")</f>
        <v>1.0229999999999999</v>
      </c>
    </row>
    <row r="6046" spans="1:11" ht="15" x14ac:dyDescent="0.2">
      <c r="A6046" s="862">
        <v>5901675</v>
      </c>
      <c r="B6046" s="863" t="s">
        <v>10042</v>
      </c>
      <c r="C6046" s="862" t="s">
        <v>10000</v>
      </c>
      <c r="D6046" s="802">
        <f t="shared" si="94"/>
        <v>0.37</v>
      </c>
      <c r="G6046" s="872">
        <v>0.37</v>
      </c>
      <c r="J6046" s="840" t="s">
        <v>15822</v>
      </c>
      <c r="K6046" s="848">
        <f>IFERROR(VLOOKUP(J6046,REAJUSTE!A:AA,27,FALSE),"")</f>
        <v>1.0229999999999999</v>
      </c>
    </row>
    <row r="6047" spans="1:11" ht="15" x14ac:dyDescent="0.2">
      <c r="A6047" s="862">
        <v>5901676</v>
      </c>
      <c r="B6047" s="863" t="s">
        <v>10043</v>
      </c>
      <c r="C6047" s="862" t="s">
        <v>10000</v>
      </c>
      <c r="D6047" s="802">
        <f t="shared" si="94"/>
        <v>1.35</v>
      </c>
      <c r="G6047" s="872">
        <v>1.32</v>
      </c>
      <c r="J6047" s="840" t="s">
        <v>15822</v>
      </c>
      <c r="K6047" s="848">
        <f>IFERROR(VLOOKUP(J6047,REAJUSTE!A:AA,27,FALSE),"")</f>
        <v>1.0229999999999999</v>
      </c>
    </row>
    <row r="6048" spans="1:11" ht="15" x14ac:dyDescent="0.2">
      <c r="A6048" s="862">
        <v>5901677</v>
      </c>
      <c r="B6048" s="863" t="s">
        <v>10044</v>
      </c>
      <c r="C6048" s="862" t="s">
        <v>10000</v>
      </c>
      <c r="D6048" s="802">
        <f t="shared" si="94"/>
        <v>0.93</v>
      </c>
      <c r="G6048" s="872">
        <v>0.91</v>
      </c>
      <c r="J6048" s="840" t="s">
        <v>15822</v>
      </c>
      <c r="K6048" s="848">
        <f>IFERROR(VLOOKUP(J6048,REAJUSTE!A:AA,27,FALSE),"")</f>
        <v>1.0229999999999999</v>
      </c>
    </row>
    <row r="6049" spans="1:11" ht="15" x14ac:dyDescent="0.2">
      <c r="A6049" s="862">
        <v>5901678</v>
      </c>
      <c r="B6049" s="863" t="s">
        <v>10045</v>
      </c>
      <c r="C6049" s="862" t="s">
        <v>10000</v>
      </c>
      <c r="D6049" s="802">
        <f t="shared" si="94"/>
        <v>0.27</v>
      </c>
      <c r="G6049" s="872">
        <v>0.27</v>
      </c>
      <c r="J6049" s="840" t="s">
        <v>15822</v>
      </c>
      <c r="K6049" s="848">
        <f>IFERROR(VLOOKUP(J6049,REAJUSTE!A:AA,27,FALSE),"")</f>
        <v>1.0229999999999999</v>
      </c>
    </row>
    <row r="6050" spans="1:11" ht="15" x14ac:dyDescent="0.2">
      <c r="A6050" s="862">
        <v>5901679</v>
      </c>
      <c r="B6050" s="863" t="s">
        <v>10046</v>
      </c>
      <c r="C6050" s="862" t="s">
        <v>10000</v>
      </c>
      <c r="D6050" s="802">
        <f t="shared" si="94"/>
        <v>0.26</v>
      </c>
      <c r="G6050" s="872">
        <v>0.26</v>
      </c>
      <c r="J6050" s="840" t="s">
        <v>15822</v>
      </c>
      <c r="K6050" s="848">
        <f>IFERROR(VLOOKUP(J6050,REAJUSTE!A:AA,27,FALSE),"")</f>
        <v>1.0229999999999999</v>
      </c>
    </row>
    <row r="6051" spans="1:11" ht="15" x14ac:dyDescent="0.2">
      <c r="A6051" s="862">
        <v>5901680</v>
      </c>
      <c r="B6051" s="863" t="s">
        <v>10047</v>
      </c>
      <c r="C6051" s="862" t="s">
        <v>10000</v>
      </c>
      <c r="D6051" s="802">
        <f t="shared" si="94"/>
        <v>0.57999999999999996</v>
      </c>
      <c r="G6051" s="872">
        <v>0.56999999999999995</v>
      </c>
      <c r="J6051" s="840" t="s">
        <v>15822</v>
      </c>
      <c r="K6051" s="848">
        <f>IFERROR(VLOOKUP(J6051,REAJUSTE!A:AA,27,FALSE),"")</f>
        <v>1.0229999999999999</v>
      </c>
    </row>
    <row r="6052" spans="1:11" ht="15" x14ac:dyDescent="0.2">
      <c r="A6052" s="862">
        <v>5901681</v>
      </c>
      <c r="B6052" s="863" t="s">
        <v>10048</v>
      </c>
      <c r="C6052" s="862" t="s">
        <v>10000</v>
      </c>
      <c r="D6052" s="802">
        <f t="shared" si="94"/>
        <v>0.25</v>
      </c>
      <c r="G6052" s="872">
        <v>0.25</v>
      </c>
      <c r="J6052" s="840" t="s">
        <v>15822</v>
      </c>
      <c r="K6052" s="848">
        <f>IFERROR(VLOOKUP(J6052,REAJUSTE!A:AA,27,FALSE),"")</f>
        <v>1.0229999999999999</v>
      </c>
    </row>
    <row r="6053" spans="1:11" ht="15" x14ac:dyDescent="0.2">
      <c r="A6053" s="862">
        <v>5901682</v>
      </c>
      <c r="B6053" s="863" t="s">
        <v>10049</v>
      </c>
      <c r="C6053" s="862" t="s">
        <v>10000</v>
      </c>
      <c r="D6053" s="802">
        <f t="shared" si="94"/>
        <v>0.48</v>
      </c>
      <c r="G6053" s="872">
        <v>0.47</v>
      </c>
      <c r="J6053" s="840" t="s">
        <v>15822</v>
      </c>
      <c r="K6053" s="848">
        <f>IFERROR(VLOOKUP(J6053,REAJUSTE!A:AA,27,FALSE),"")</f>
        <v>1.0229999999999999</v>
      </c>
    </row>
    <row r="6054" spans="1:11" ht="15" x14ac:dyDescent="0.2">
      <c r="A6054" s="862">
        <v>5901683</v>
      </c>
      <c r="B6054" s="863" t="s">
        <v>10050</v>
      </c>
      <c r="C6054" s="862" t="s">
        <v>10000</v>
      </c>
      <c r="D6054" s="802">
        <f t="shared" si="94"/>
        <v>0.41</v>
      </c>
      <c r="G6054" s="872">
        <v>0.41</v>
      </c>
      <c r="J6054" s="840" t="s">
        <v>15822</v>
      </c>
      <c r="K6054" s="848">
        <f>IFERROR(VLOOKUP(J6054,REAJUSTE!A:AA,27,FALSE),"")</f>
        <v>1.0229999999999999</v>
      </c>
    </row>
    <row r="6055" spans="1:11" ht="15" x14ac:dyDescent="0.2">
      <c r="A6055" s="862">
        <v>5901684</v>
      </c>
      <c r="B6055" s="863" t="s">
        <v>10051</v>
      </c>
      <c r="C6055" s="862" t="s">
        <v>10000</v>
      </c>
      <c r="D6055" s="802">
        <f t="shared" si="94"/>
        <v>0.37</v>
      </c>
      <c r="G6055" s="872">
        <v>0.37</v>
      </c>
      <c r="J6055" s="840" t="s">
        <v>15822</v>
      </c>
      <c r="K6055" s="848">
        <f>IFERROR(VLOOKUP(J6055,REAJUSTE!A:AA,27,FALSE),"")</f>
        <v>1.0229999999999999</v>
      </c>
    </row>
    <row r="6056" spans="1:11" ht="15" x14ac:dyDescent="0.2">
      <c r="A6056" s="862">
        <v>5901685</v>
      </c>
      <c r="B6056" s="863" t="s">
        <v>10052</v>
      </c>
      <c r="C6056" s="862" t="s">
        <v>10000</v>
      </c>
      <c r="D6056" s="802">
        <f t="shared" si="94"/>
        <v>1.31</v>
      </c>
      <c r="G6056" s="872">
        <v>1.29</v>
      </c>
      <c r="J6056" s="840" t="s">
        <v>15822</v>
      </c>
      <c r="K6056" s="848">
        <f>IFERROR(VLOOKUP(J6056,REAJUSTE!A:AA,27,FALSE),"")</f>
        <v>1.0229999999999999</v>
      </c>
    </row>
    <row r="6057" spans="1:11" ht="15" x14ac:dyDescent="0.2">
      <c r="A6057" s="862">
        <v>5914360</v>
      </c>
      <c r="B6057" s="863" t="s">
        <v>10053</v>
      </c>
      <c r="C6057" s="862" t="s">
        <v>3230</v>
      </c>
      <c r="D6057" s="802">
        <f t="shared" si="94"/>
        <v>1.2</v>
      </c>
      <c r="G6057" s="872">
        <v>1.18</v>
      </c>
      <c r="J6057" s="840" t="s">
        <v>15822</v>
      </c>
      <c r="K6057" s="848">
        <f>IFERROR(VLOOKUP(J6057,REAJUSTE!A:AA,27,FALSE),"")</f>
        <v>1.0229999999999999</v>
      </c>
    </row>
    <row r="6058" spans="1:11" ht="15" x14ac:dyDescent="0.2">
      <c r="A6058" s="862">
        <v>5914361</v>
      </c>
      <c r="B6058" s="863" t="s">
        <v>10054</v>
      </c>
      <c r="C6058" s="862" t="s">
        <v>3230</v>
      </c>
      <c r="D6058" s="802">
        <f t="shared" si="94"/>
        <v>0.97</v>
      </c>
      <c r="G6058" s="872">
        <v>0.95</v>
      </c>
      <c r="J6058" s="840" t="s">
        <v>15822</v>
      </c>
      <c r="K6058" s="848">
        <f>IFERROR(VLOOKUP(J6058,REAJUSTE!A:AA,27,FALSE),"")</f>
        <v>1.0229999999999999</v>
      </c>
    </row>
    <row r="6059" spans="1:11" ht="15" x14ac:dyDescent="0.2">
      <c r="A6059" s="862">
        <v>5914362</v>
      </c>
      <c r="B6059" s="863" t="s">
        <v>10055</v>
      </c>
      <c r="C6059" s="862" t="s">
        <v>3230</v>
      </c>
      <c r="D6059" s="802">
        <f t="shared" si="94"/>
        <v>0.78</v>
      </c>
      <c r="G6059" s="872">
        <v>0.77</v>
      </c>
      <c r="J6059" s="840" t="s">
        <v>15822</v>
      </c>
      <c r="K6059" s="848">
        <f>IFERROR(VLOOKUP(J6059,REAJUSTE!A:AA,27,FALSE),"")</f>
        <v>1.0229999999999999</v>
      </c>
    </row>
    <row r="6060" spans="1:11" ht="18" x14ac:dyDescent="0.2">
      <c r="A6060" s="862">
        <v>5914364</v>
      </c>
      <c r="B6060" s="863" t="s">
        <v>10056</v>
      </c>
      <c r="C6060" s="862" t="s">
        <v>3230</v>
      </c>
      <c r="D6060" s="802">
        <f t="shared" si="94"/>
        <v>0.94</v>
      </c>
      <c r="G6060" s="872">
        <v>0.92</v>
      </c>
      <c r="J6060" s="840" t="s">
        <v>15822</v>
      </c>
      <c r="K6060" s="848">
        <f>IFERROR(VLOOKUP(J6060,REAJUSTE!A:AA,27,FALSE),"")</f>
        <v>1.0229999999999999</v>
      </c>
    </row>
    <row r="6061" spans="1:11" ht="18" x14ac:dyDescent="0.2">
      <c r="A6061" s="862">
        <v>5914365</v>
      </c>
      <c r="B6061" s="863" t="s">
        <v>10057</v>
      </c>
      <c r="C6061" s="862" t="s">
        <v>3230</v>
      </c>
      <c r="D6061" s="802">
        <f t="shared" si="94"/>
        <v>0.75</v>
      </c>
      <c r="G6061" s="872">
        <v>0.74</v>
      </c>
      <c r="J6061" s="840" t="s">
        <v>15822</v>
      </c>
      <c r="K6061" s="848">
        <f>IFERROR(VLOOKUP(J6061,REAJUSTE!A:AA,27,FALSE),"")</f>
        <v>1.0229999999999999</v>
      </c>
    </row>
    <row r="6062" spans="1:11" ht="18" x14ac:dyDescent="0.2">
      <c r="A6062" s="862">
        <v>5914366</v>
      </c>
      <c r="B6062" s="863" t="s">
        <v>10058</v>
      </c>
      <c r="C6062" s="862" t="s">
        <v>3230</v>
      </c>
      <c r="D6062" s="802">
        <f t="shared" si="94"/>
        <v>0.61</v>
      </c>
      <c r="G6062" s="872">
        <v>0.6</v>
      </c>
      <c r="J6062" s="840" t="s">
        <v>15822</v>
      </c>
      <c r="K6062" s="848">
        <f>IFERROR(VLOOKUP(J6062,REAJUSTE!A:AA,27,FALSE),"")</f>
        <v>1.0229999999999999</v>
      </c>
    </row>
    <row r="6063" spans="1:11" ht="15" x14ac:dyDescent="0.2">
      <c r="A6063" s="862">
        <v>5914315</v>
      </c>
      <c r="B6063" s="863" t="s">
        <v>10059</v>
      </c>
      <c r="C6063" s="862" t="s">
        <v>3230</v>
      </c>
      <c r="D6063" s="802">
        <f t="shared" si="94"/>
        <v>1.1599999999999999</v>
      </c>
      <c r="G6063" s="872">
        <v>1.1399999999999999</v>
      </c>
      <c r="J6063" s="840" t="s">
        <v>15822</v>
      </c>
      <c r="K6063" s="848">
        <f>IFERROR(VLOOKUP(J6063,REAJUSTE!A:AA,27,FALSE),"")</f>
        <v>1.0229999999999999</v>
      </c>
    </row>
    <row r="6064" spans="1:11" ht="15" x14ac:dyDescent="0.2">
      <c r="A6064" s="862">
        <v>5914330</v>
      </c>
      <c r="B6064" s="863" t="s">
        <v>10060</v>
      </c>
      <c r="C6064" s="862" t="s">
        <v>3230</v>
      </c>
      <c r="D6064" s="802">
        <f t="shared" si="94"/>
        <v>0.93</v>
      </c>
      <c r="G6064" s="872">
        <v>0.91</v>
      </c>
      <c r="J6064" s="840" t="s">
        <v>15822</v>
      </c>
      <c r="K6064" s="848">
        <f>IFERROR(VLOOKUP(J6064,REAJUSTE!A:AA,27,FALSE),"")</f>
        <v>1.0229999999999999</v>
      </c>
    </row>
    <row r="6065" spans="1:11" ht="15" x14ac:dyDescent="0.2">
      <c r="A6065" s="862">
        <v>5914345</v>
      </c>
      <c r="B6065" s="863" t="s">
        <v>3240</v>
      </c>
      <c r="C6065" s="862" t="s">
        <v>3230</v>
      </c>
      <c r="D6065" s="802">
        <f t="shared" si="94"/>
        <v>0.75</v>
      </c>
      <c r="G6065" s="872">
        <v>0.74</v>
      </c>
      <c r="J6065" s="840" t="s">
        <v>15822</v>
      </c>
      <c r="K6065" s="848">
        <f>IFERROR(VLOOKUP(J6065,REAJUSTE!A:AA,27,FALSE),"")</f>
        <v>1.0229999999999999</v>
      </c>
    </row>
    <row r="6066" spans="1:11" ht="18" x14ac:dyDescent="0.2">
      <c r="A6066" s="862">
        <v>5914367</v>
      </c>
      <c r="B6066" s="863" t="s">
        <v>10061</v>
      </c>
      <c r="C6066" s="862" t="s">
        <v>3230</v>
      </c>
      <c r="D6066" s="802">
        <f t="shared" si="94"/>
        <v>1.76</v>
      </c>
      <c r="G6066" s="872">
        <v>1.73</v>
      </c>
      <c r="J6066" s="840" t="s">
        <v>15822</v>
      </c>
      <c r="K6066" s="848">
        <f>IFERROR(VLOOKUP(J6066,REAJUSTE!A:AA,27,FALSE),"")</f>
        <v>1.0229999999999999</v>
      </c>
    </row>
    <row r="6067" spans="1:11" ht="18" x14ac:dyDescent="0.2">
      <c r="A6067" s="862">
        <v>5914368</v>
      </c>
      <c r="B6067" s="863" t="s">
        <v>10062</v>
      </c>
      <c r="C6067" s="862" t="s">
        <v>3230</v>
      </c>
      <c r="D6067" s="802">
        <f t="shared" si="94"/>
        <v>1.41</v>
      </c>
      <c r="G6067" s="872">
        <v>1.38</v>
      </c>
      <c r="J6067" s="840" t="s">
        <v>15822</v>
      </c>
      <c r="K6067" s="848">
        <f>IFERROR(VLOOKUP(J6067,REAJUSTE!A:AA,27,FALSE),"")</f>
        <v>1.0229999999999999</v>
      </c>
    </row>
    <row r="6068" spans="1:11" ht="18" x14ac:dyDescent="0.2">
      <c r="A6068" s="862">
        <v>5914369</v>
      </c>
      <c r="B6068" s="863" t="s">
        <v>10063</v>
      </c>
      <c r="C6068" s="862" t="s">
        <v>3230</v>
      </c>
      <c r="D6068" s="802">
        <f t="shared" si="94"/>
        <v>1.1499999999999999</v>
      </c>
      <c r="G6068" s="872">
        <v>1.1299999999999999</v>
      </c>
      <c r="J6068" s="840" t="s">
        <v>15822</v>
      </c>
      <c r="K6068" s="848">
        <f>IFERROR(VLOOKUP(J6068,REAJUSTE!A:AA,27,FALSE),"")</f>
        <v>1.0229999999999999</v>
      </c>
    </row>
    <row r="6069" spans="1:11" ht="18" x14ac:dyDescent="0.2">
      <c r="A6069" s="862">
        <v>5914489</v>
      </c>
      <c r="B6069" s="863" t="s">
        <v>10064</v>
      </c>
      <c r="C6069" s="862" t="s">
        <v>3230</v>
      </c>
      <c r="D6069" s="802">
        <f t="shared" si="94"/>
        <v>0.26</v>
      </c>
      <c r="G6069" s="872">
        <v>0.26</v>
      </c>
      <c r="J6069" s="840" t="s">
        <v>15822</v>
      </c>
      <c r="K6069" s="848">
        <f>IFERROR(VLOOKUP(J6069,REAJUSTE!A:AA,27,FALSE),"")</f>
        <v>1.0229999999999999</v>
      </c>
    </row>
    <row r="6070" spans="1:11" ht="18" x14ac:dyDescent="0.2">
      <c r="A6070" s="862">
        <v>5914491</v>
      </c>
      <c r="B6070" s="863" t="s">
        <v>10065</v>
      </c>
      <c r="C6070" s="862" t="s">
        <v>3230</v>
      </c>
      <c r="D6070" s="802">
        <f t="shared" si="94"/>
        <v>0.28999999999999998</v>
      </c>
      <c r="G6070" s="872">
        <v>0.28999999999999998</v>
      </c>
      <c r="J6070" s="840" t="s">
        <v>15822</v>
      </c>
      <c r="K6070" s="848">
        <f>IFERROR(VLOOKUP(J6070,REAJUSTE!A:AA,27,FALSE),"")</f>
        <v>1.0229999999999999</v>
      </c>
    </row>
    <row r="6071" spans="1:11" ht="18" x14ac:dyDescent="0.2">
      <c r="A6071" s="862">
        <v>5914490</v>
      </c>
      <c r="B6071" s="863" t="s">
        <v>10066</v>
      </c>
      <c r="C6071" s="862" t="s">
        <v>3230</v>
      </c>
      <c r="D6071" s="802">
        <f t="shared" si="94"/>
        <v>0.26</v>
      </c>
      <c r="G6071" s="872">
        <v>0.26</v>
      </c>
      <c r="J6071" s="840" t="s">
        <v>15822</v>
      </c>
      <c r="K6071" s="848">
        <f>IFERROR(VLOOKUP(J6071,REAJUSTE!A:AA,27,FALSE),"")</f>
        <v>1.0229999999999999</v>
      </c>
    </row>
    <row r="6072" spans="1:11" ht="18" x14ac:dyDescent="0.2">
      <c r="A6072" s="862">
        <v>5914495</v>
      </c>
      <c r="B6072" s="863" t="s">
        <v>10067</v>
      </c>
      <c r="C6072" s="862" t="s">
        <v>3230</v>
      </c>
      <c r="D6072" s="802">
        <f t="shared" si="94"/>
        <v>1.71</v>
      </c>
      <c r="G6072" s="872">
        <v>1.68</v>
      </c>
      <c r="J6072" s="840" t="s">
        <v>15822</v>
      </c>
      <c r="K6072" s="848">
        <f>IFERROR(VLOOKUP(J6072,REAJUSTE!A:AA,27,FALSE),"")</f>
        <v>1.0229999999999999</v>
      </c>
    </row>
    <row r="6073" spans="1:11" ht="18" x14ac:dyDescent="0.2">
      <c r="A6073" s="862">
        <v>5914494</v>
      </c>
      <c r="B6073" s="863" t="s">
        <v>10068</v>
      </c>
      <c r="C6073" s="862" t="s">
        <v>3230</v>
      </c>
      <c r="D6073" s="802">
        <f t="shared" si="94"/>
        <v>3.79</v>
      </c>
      <c r="G6073" s="872">
        <v>3.71</v>
      </c>
      <c r="J6073" s="840" t="s">
        <v>15822</v>
      </c>
      <c r="K6073" s="848">
        <f>IFERROR(VLOOKUP(J6073,REAJUSTE!A:AA,27,FALSE),"")</f>
        <v>1.0229999999999999</v>
      </c>
    </row>
    <row r="6074" spans="1:11" ht="18" x14ac:dyDescent="0.2">
      <c r="A6074" s="862">
        <v>5914487</v>
      </c>
      <c r="B6074" s="863" t="s">
        <v>10069</v>
      </c>
      <c r="C6074" s="862" t="s">
        <v>3230</v>
      </c>
      <c r="D6074" s="802">
        <f t="shared" si="94"/>
        <v>0.25</v>
      </c>
      <c r="G6074" s="872">
        <v>0.25</v>
      </c>
      <c r="J6074" s="840" t="s">
        <v>15822</v>
      </c>
      <c r="K6074" s="848">
        <f>IFERROR(VLOOKUP(J6074,REAJUSTE!A:AA,27,FALSE),"")</f>
        <v>1.0229999999999999</v>
      </c>
    </row>
    <row r="6075" spans="1:11" ht="18" x14ac:dyDescent="0.2">
      <c r="A6075" s="862">
        <v>5914488</v>
      </c>
      <c r="B6075" s="863" t="s">
        <v>10070</v>
      </c>
      <c r="C6075" s="862" t="s">
        <v>3230</v>
      </c>
      <c r="D6075" s="802">
        <f t="shared" si="94"/>
        <v>0.28999999999999998</v>
      </c>
      <c r="G6075" s="872">
        <v>0.28999999999999998</v>
      </c>
      <c r="J6075" s="840" t="s">
        <v>15822</v>
      </c>
      <c r="K6075" s="848">
        <f>IFERROR(VLOOKUP(J6075,REAJUSTE!A:AA,27,FALSE),"")</f>
        <v>1.0229999999999999</v>
      </c>
    </row>
    <row r="6076" spans="1:11" ht="18" x14ac:dyDescent="0.2">
      <c r="A6076" s="862">
        <v>5914493</v>
      </c>
      <c r="B6076" s="863" t="s">
        <v>10071</v>
      </c>
      <c r="C6076" s="862" t="s">
        <v>3230</v>
      </c>
      <c r="D6076" s="802">
        <f t="shared" si="94"/>
        <v>6.37</v>
      </c>
      <c r="G6076" s="872">
        <v>6.23</v>
      </c>
      <c r="J6076" s="840" t="s">
        <v>15822</v>
      </c>
      <c r="K6076" s="848">
        <f>IFERROR(VLOOKUP(J6076,REAJUSTE!A:AA,27,FALSE),"")</f>
        <v>1.0229999999999999</v>
      </c>
    </row>
    <row r="6077" spans="1:11" ht="18" x14ac:dyDescent="0.2">
      <c r="A6077" s="862">
        <v>5914492</v>
      </c>
      <c r="B6077" s="863" t="s">
        <v>10072</v>
      </c>
      <c r="C6077" s="862" t="s">
        <v>3230</v>
      </c>
      <c r="D6077" s="802">
        <f t="shared" si="94"/>
        <v>15.09</v>
      </c>
      <c r="G6077" s="872">
        <v>14.76</v>
      </c>
      <c r="J6077" s="840" t="s">
        <v>15822</v>
      </c>
      <c r="K6077" s="848">
        <f>IFERROR(VLOOKUP(J6077,REAJUSTE!A:AA,27,FALSE),"")</f>
        <v>1.0229999999999999</v>
      </c>
    </row>
    <row r="6078" spans="1:11" ht="18" x14ac:dyDescent="0.2">
      <c r="A6078" s="862">
        <v>5914482</v>
      </c>
      <c r="B6078" s="863" t="s">
        <v>10073</v>
      </c>
      <c r="C6078" s="862" t="s">
        <v>3230</v>
      </c>
      <c r="D6078" s="802">
        <f t="shared" si="94"/>
        <v>0.67</v>
      </c>
      <c r="G6078" s="872">
        <v>0.66</v>
      </c>
      <c r="J6078" s="840" t="s">
        <v>15822</v>
      </c>
      <c r="K6078" s="848">
        <f>IFERROR(VLOOKUP(J6078,REAJUSTE!A:AA,27,FALSE),"")</f>
        <v>1.0229999999999999</v>
      </c>
    </row>
    <row r="6079" spans="1:11" ht="18" x14ac:dyDescent="0.2">
      <c r="A6079" s="862">
        <v>5914483</v>
      </c>
      <c r="B6079" s="863" t="s">
        <v>10074</v>
      </c>
      <c r="C6079" s="862" t="s">
        <v>3230</v>
      </c>
      <c r="D6079" s="802">
        <f t="shared" si="94"/>
        <v>0.48</v>
      </c>
      <c r="G6079" s="872">
        <v>0.47</v>
      </c>
      <c r="J6079" s="840" t="s">
        <v>15822</v>
      </c>
      <c r="K6079" s="848">
        <f>IFERROR(VLOOKUP(J6079,REAJUSTE!A:AA,27,FALSE),"")</f>
        <v>1.0229999999999999</v>
      </c>
    </row>
    <row r="6080" spans="1:11" ht="18" x14ac:dyDescent="0.2">
      <c r="A6080" s="862">
        <v>5914480</v>
      </c>
      <c r="B6080" s="863" t="s">
        <v>10075</v>
      </c>
      <c r="C6080" s="862" t="s">
        <v>3230</v>
      </c>
      <c r="D6080" s="802">
        <f t="shared" si="94"/>
        <v>0.69</v>
      </c>
      <c r="G6080" s="872">
        <v>0.68</v>
      </c>
      <c r="J6080" s="840" t="s">
        <v>15822</v>
      </c>
      <c r="K6080" s="848">
        <f>IFERROR(VLOOKUP(J6080,REAJUSTE!A:AA,27,FALSE),"")</f>
        <v>1.0229999999999999</v>
      </c>
    </row>
    <row r="6081" spans="1:11" ht="18" x14ac:dyDescent="0.2">
      <c r="A6081" s="862">
        <v>5914481</v>
      </c>
      <c r="B6081" s="863" t="s">
        <v>10076</v>
      </c>
      <c r="C6081" s="862" t="s">
        <v>3230</v>
      </c>
      <c r="D6081" s="802">
        <f t="shared" si="94"/>
        <v>0.46</v>
      </c>
      <c r="G6081" s="872">
        <v>0.45</v>
      </c>
      <c r="J6081" s="840" t="s">
        <v>15822</v>
      </c>
      <c r="K6081" s="848">
        <f>IFERROR(VLOOKUP(J6081,REAJUSTE!A:AA,27,FALSE),"")</f>
        <v>1.0229999999999999</v>
      </c>
    </row>
    <row r="6082" spans="1:11" ht="18" x14ac:dyDescent="0.2">
      <c r="A6082" s="862">
        <v>5914485</v>
      </c>
      <c r="B6082" s="863" t="s">
        <v>10077</v>
      </c>
      <c r="C6082" s="862" t="s">
        <v>3230</v>
      </c>
      <c r="D6082" s="802">
        <f t="shared" si="94"/>
        <v>4.38</v>
      </c>
      <c r="G6082" s="872">
        <v>4.29</v>
      </c>
      <c r="J6082" s="840" t="s">
        <v>15822</v>
      </c>
      <c r="K6082" s="848">
        <f>IFERROR(VLOOKUP(J6082,REAJUSTE!A:AA,27,FALSE),"")</f>
        <v>1.0229999999999999</v>
      </c>
    </row>
    <row r="6083" spans="1:11" ht="18" x14ac:dyDescent="0.2">
      <c r="A6083" s="862">
        <v>5914486</v>
      </c>
      <c r="B6083" s="863" t="s">
        <v>10078</v>
      </c>
      <c r="C6083" s="862" t="s">
        <v>3230</v>
      </c>
      <c r="D6083" s="802">
        <f t="shared" si="94"/>
        <v>5.43</v>
      </c>
      <c r="G6083" s="872">
        <v>5.31</v>
      </c>
      <c r="J6083" s="840" t="s">
        <v>15822</v>
      </c>
      <c r="K6083" s="848">
        <f>IFERROR(VLOOKUP(J6083,REAJUSTE!A:AA,27,FALSE),"")</f>
        <v>1.0229999999999999</v>
      </c>
    </row>
    <row r="6084" spans="1:11" ht="18" x14ac:dyDescent="0.2">
      <c r="A6084" s="862">
        <v>5914484</v>
      </c>
      <c r="B6084" s="863" t="s">
        <v>10079</v>
      </c>
      <c r="C6084" s="862" t="s">
        <v>3230</v>
      </c>
      <c r="D6084" s="802">
        <f t="shared" si="94"/>
        <v>3.79</v>
      </c>
      <c r="G6084" s="872">
        <v>3.71</v>
      </c>
      <c r="J6084" s="840" t="s">
        <v>15822</v>
      </c>
      <c r="K6084" s="848">
        <f>IFERROR(VLOOKUP(J6084,REAJUSTE!A:AA,27,FALSE),"")</f>
        <v>1.0229999999999999</v>
      </c>
    </row>
    <row r="6085" spans="1:11" ht="15" x14ac:dyDescent="0.2">
      <c r="A6085" s="862">
        <v>5914620</v>
      </c>
      <c r="B6085" s="863" t="s">
        <v>10080</v>
      </c>
      <c r="C6085" s="862" t="s">
        <v>3230</v>
      </c>
      <c r="D6085" s="802">
        <f t="shared" si="94"/>
        <v>2.78</v>
      </c>
      <c r="G6085" s="872">
        <v>2.72</v>
      </c>
      <c r="J6085" s="840" t="s">
        <v>15822</v>
      </c>
      <c r="K6085" s="848">
        <f>IFERROR(VLOOKUP(J6085,REAJUSTE!A:AA,27,FALSE),"")</f>
        <v>1.0229999999999999</v>
      </c>
    </row>
    <row r="6086" spans="1:11" ht="18" x14ac:dyDescent="0.2">
      <c r="A6086" s="862">
        <v>5914621</v>
      </c>
      <c r="B6086" s="863" t="s">
        <v>10081</v>
      </c>
      <c r="C6086" s="862" t="s">
        <v>3230</v>
      </c>
      <c r="D6086" s="802">
        <f t="shared" si="94"/>
        <v>2.21</v>
      </c>
      <c r="G6086" s="872">
        <v>2.17</v>
      </c>
      <c r="J6086" s="840" t="s">
        <v>15822</v>
      </c>
      <c r="K6086" s="848">
        <f>IFERROR(VLOOKUP(J6086,REAJUSTE!A:AA,27,FALSE),"")</f>
        <v>1.0229999999999999</v>
      </c>
    </row>
    <row r="6087" spans="1:11" ht="15" x14ac:dyDescent="0.2">
      <c r="A6087" s="862">
        <v>5914622</v>
      </c>
      <c r="B6087" s="863" t="s">
        <v>10082</v>
      </c>
      <c r="C6087" s="862" t="s">
        <v>3230</v>
      </c>
      <c r="D6087" s="802">
        <f t="shared" si="94"/>
        <v>1.81</v>
      </c>
      <c r="G6087" s="872">
        <v>1.77</v>
      </c>
      <c r="J6087" s="840" t="s">
        <v>15822</v>
      </c>
      <c r="K6087" s="848">
        <f>IFERROR(VLOOKUP(J6087,REAJUSTE!A:AA,27,FALSE),"")</f>
        <v>1.0229999999999999</v>
      </c>
    </row>
    <row r="6088" spans="1:11" ht="15" x14ac:dyDescent="0.2">
      <c r="A6088" s="862">
        <v>5901695</v>
      </c>
      <c r="B6088" s="863" t="s">
        <v>10083</v>
      </c>
      <c r="C6088" s="862" t="s">
        <v>10000</v>
      </c>
      <c r="D6088" s="802">
        <f t="shared" si="94"/>
        <v>0.75</v>
      </c>
      <c r="G6088" s="872">
        <v>0.74</v>
      </c>
      <c r="J6088" s="840" t="s">
        <v>15822</v>
      </c>
      <c r="K6088" s="848">
        <f>IFERROR(VLOOKUP(J6088,REAJUSTE!A:AA,27,FALSE),"")</f>
        <v>1.0229999999999999</v>
      </c>
    </row>
    <row r="6089" spans="1:11" ht="15" x14ac:dyDescent="0.2">
      <c r="A6089" s="862">
        <v>5901696</v>
      </c>
      <c r="B6089" s="863" t="s">
        <v>10084</v>
      </c>
      <c r="C6089" s="862" t="s">
        <v>10000</v>
      </c>
      <c r="D6089" s="802">
        <f t="shared" si="94"/>
        <v>0.56000000000000005</v>
      </c>
      <c r="G6089" s="872">
        <v>0.55000000000000004</v>
      </c>
      <c r="J6089" s="840" t="s">
        <v>15822</v>
      </c>
      <c r="K6089" s="848">
        <f>IFERROR(VLOOKUP(J6089,REAJUSTE!A:AA,27,FALSE),"")</f>
        <v>1.0229999999999999</v>
      </c>
    </row>
    <row r="6090" spans="1:11" ht="15" x14ac:dyDescent="0.2">
      <c r="A6090" s="862">
        <v>5901697</v>
      </c>
      <c r="B6090" s="863" t="s">
        <v>10085</v>
      </c>
      <c r="C6090" s="862" t="s">
        <v>10000</v>
      </c>
      <c r="D6090" s="802">
        <f t="shared" si="94"/>
        <v>2.4500000000000002</v>
      </c>
      <c r="G6090" s="872">
        <v>2.4</v>
      </c>
      <c r="J6090" s="840" t="s">
        <v>15822</v>
      </c>
      <c r="K6090" s="848">
        <f>IFERROR(VLOOKUP(J6090,REAJUSTE!A:AA,27,FALSE),"")</f>
        <v>1.0229999999999999</v>
      </c>
    </row>
    <row r="6091" spans="1:11" ht="18" x14ac:dyDescent="0.2">
      <c r="A6091" s="862">
        <v>5901698</v>
      </c>
      <c r="B6091" s="863" t="s">
        <v>10086</v>
      </c>
      <c r="C6091" s="862" t="s">
        <v>10000</v>
      </c>
      <c r="D6091" s="802">
        <f t="shared" ref="D6091:D6154" si="95">TRUNC(G6091*K6091,2)</f>
        <v>2.4500000000000002</v>
      </c>
      <c r="G6091" s="872">
        <v>2.4</v>
      </c>
      <c r="J6091" s="840" t="s">
        <v>15822</v>
      </c>
      <c r="K6091" s="848">
        <f>IFERROR(VLOOKUP(J6091,REAJUSTE!A:AA,27,FALSE),"")</f>
        <v>1.0229999999999999</v>
      </c>
    </row>
    <row r="6092" spans="1:11" ht="15" x14ac:dyDescent="0.2">
      <c r="A6092" s="862">
        <v>5916654</v>
      </c>
      <c r="B6092" s="863" t="s">
        <v>10087</v>
      </c>
      <c r="C6092" s="862" t="s">
        <v>10000</v>
      </c>
      <c r="D6092" s="802">
        <f t="shared" si="95"/>
        <v>1.37</v>
      </c>
      <c r="G6092" s="872">
        <v>1.34</v>
      </c>
      <c r="J6092" s="840" t="s">
        <v>15822</v>
      </c>
      <c r="K6092" s="848">
        <f>IFERROR(VLOOKUP(J6092,REAJUSTE!A:AA,27,FALSE),"")</f>
        <v>1.0229999999999999</v>
      </c>
    </row>
    <row r="6093" spans="1:11" ht="15" x14ac:dyDescent="0.2">
      <c r="A6093" s="862">
        <v>5916637</v>
      </c>
      <c r="B6093" s="863" t="s">
        <v>10088</v>
      </c>
      <c r="C6093" s="862" t="s">
        <v>10000</v>
      </c>
      <c r="D6093" s="802">
        <f t="shared" si="95"/>
        <v>7.29</v>
      </c>
      <c r="G6093" s="872">
        <v>7.13</v>
      </c>
      <c r="J6093" s="840" t="s">
        <v>15822</v>
      </c>
      <c r="K6093" s="848">
        <f>IFERROR(VLOOKUP(J6093,REAJUSTE!A:AA,27,FALSE),"")</f>
        <v>1.0229999999999999</v>
      </c>
    </row>
    <row r="6094" spans="1:11" ht="18" x14ac:dyDescent="0.2">
      <c r="A6094" s="862">
        <v>5916618</v>
      </c>
      <c r="B6094" s="863" t="s">
        <v>10089</v>
      </c>
      <c r="C6094" s="862" t="s">
        <v>10000</v>
      </c>
      <c r="D6094" s="802">
        <f t="shared" si="95"/>
        <v>7.29</v>
      </c>
      <c r="G6094" s="872">
        <v>7.13</v>
      </c>
      <c r="J6094" s="840" t="s">
        <v>15822</v>
      </c>
      <c r="K6094" s="848">
        <f>IFERROR(VLOOKUP(J6094,REAJUSTE!A:AA,27,FALSE),"")</f>
        <v>1.0229999999999999</v>
      </c>
    </row>
    <row r="6095" spans="1:11" ht="18" x14ac:dyDescent="0.2">
      <c r="A6095" s="862">
        <v>5914334</v>
      </c>
      <c r="B6095" s="863" t="s">
        <v>10090</v>
      </c>
      <c r="C6095" s="862" t="s">
        <v>3230</v>
      </c>
      <c r="D6095" s="802">
        <f t="shared" si="95"/>
        <v>1.23</v>
      </c>
      <c r="G6095" s="872">
        <v>1.21</v>
      </c>
      <c r="J6095" s="840" t="s">
        <v>15822</v>
      </c>
      <c r="K6095" s="848">
        <f>IFERROR(VLOOKUP(J6095,REAJUSTE!A:AA,27,FALSE),"")</f>
        <v>1.0229999999999999</v>
      </c>
    </row>
    <row r="6096" spans="1:11" ht="18" x14ac:dyDescent="0.2">
      <c r="A6096" s="862">
        <v>5914335</v>
      </c>
      <c r="B6096" s="863" t="s">
        <v>10091</v>
      </c>
      <c r="C6096" s="862" t="s">
        <v>3230</v>
      </c>
      <c r="D6096" s="802">
        <f t="shared" si="95"/>
        <v>0.99</v>
      </c>
      <c r="G6096" s="872">
        <v>0.97</v>
      </c>
      <c r="J6096" s="840" t="s">
        <v>15822</v>
      </c>
      <c r="K6096" s="848">
        <f>IFERROR(VLOOKUP(J6096,REAJUSTE!A:AA,27,FALSE),"")</f>
        <v>1.0229999999999999</v>
      </c>
    </row>
    <row r="6097" spans="1:11" ht="18" x14ac:dyDescent="0.2">
      <c r="A6097" s="862">
        <v>5914336</v>
      </c>
      <c r="B6097" s="863" t="s">
        <v>10092</v>
      </c>
      <c r="C6097" s="862" t="s">
        <v>3230</v>
      </c>
      <c r="D6097" s="802">
        <f t="shared" si="95"/>
        <v>0.8</v>
      </c>
      <c r="G6097" s="872">
        <v>0.79</v>
      </c>
      <c r="J6097" s="840" t="s">
        <v>15822</v>
      </c>
      <c r="K6097" s="848">
        <f>IFERROR(VLOOKUP(J6097,REAJUSTE!A:AA,27,FALSE),"")</f>
        <v>1.0229999999999999</v>
      </c>
    </row>
    <row r="6098" spans="1:11" ht="18" x14ac:dyDescent="0.2">
      <c r="A6098" s="862">
        <v>5914346</v>
      </c>
      <c r="B6098" s="863" t="s">
        <v>10093</v>
      </c>
      <c r="C6098" s="862" t="s">
        <v>3230</v>
      </c>
      <c r="D6098" s="802">
        <f t="shared" si="95"/>
        <v>1.75</v>
      </c>
      <c r="G6098" s="872">
        <v>1.72</v>
      </c>
      <c r="J6098" s="840" t="s">
        <v>15822</v>
      </c>
      <c r="K6098" s="848">
        <f>IFERROR(VLOOKUP(J6098,REAJUSTE!A:AA,27,FALSE),"")</f>
        <v>1.0229999999999999</v>
      </c>
    </row>
    <row r="6099" spans="1:11" ht="18" x14ac:dyDescent="0.2">
      <c r="A6099" s="862">
        <v>5914347</v>
      </c>
      <c r="B6099" s="863" t="s">
        <v>10094</v>
      </c>
      <c r="C6099" s="862" t="s">
        <v>3230</v>
      </c>
      <c r="D6099" s="802">
        <f t="shared" si="95"/>
        <v>1.41</v>
      </c>
      <c r="G6099" s="872">
        <v>1.38</v>
      </c>
      <c r="J6099" s="840" t="s">
        <v>15822</v>
      </c>
      <c r="K6099" s="848">
        <f>IFERROR(VLOOKUP(J6099,REAJUSTE!A:AA,27,FALSE),"")</f>
        <v>1.0229999999999999</v>
      </c>
    </row>
    <row r="6100" spans="1:11" ht="18" x14ac:dyDescent="0.2">
      <c r="A6100" s="862">
        <v>5914348</v>
      </c>
      <c r="B6100" s="863" t="s">
        <v>10095</v>
      </c>
      <c r="C6100" s="862" t="s">
        <v>3230</v>
      </c>
      <c r="D6100" s="802">
        <f t="shared" si="95"/>
        <v>1.1399999999999999</v>
      </c>
      <c r="G6100" s="872">
        <v>1.1200000000000001</v>
      </c>
      <c r="J6100" s="840" t="s">
        <v>15822</v>
      </c>
      <c r="K6100" s="848">
        <f>IFERROR(VLOOKUP(J6100,REAJUSTE!A:AA,27,FALSE),"")</f>
        <v>1.0229999999999999</v>
      </c>
    </row>
    <row r="6101" spans="1:11" ht="18" x14ac:dyDescent="0.2">
      <c r="A6101" s="862">
        <v>5914611</v>
      </c>
      <c r="B6101" s="863" t="s">
        <v>10096</v>
      </c>
      <c r="C6101" s="862" t="s">
        <v>3230</v>
      </c>
      <c r="D6101" s="802">
        <f t="shared" si="95"/>
        <v>1.9</v>
      </c>
      <c r="G6101" s="872">
        <v>1.86</v>
      </c>
      <c r="J6101" s="840" t="s">
        <v>15822</v>
      </c>
      <c r="K6101" s="848">
        <f>IFERROR(VLOOKUP(J6101,REAJUSTE!A:AA,27,FALSE),"")</f>
        <v>1.0229999999999999</v>
      </c>
    </row>
    <row r="6102" spans="1:11" ht="18" x14ac:dyDescent="0.2">
      <c r="A6102" s="862">
        <v>5914613</v>
      </c>
      <c r="B6102" s="863" t="s">
        <v>10097</v>
      </c>
      <c r="C6102" s="862" t="s">
        <v>3230</v>
      </c>
      <c r="D6102" s="802">
        <f t="shared" si="95"/>
        <v>1.52</v>
      </c>
      <c r="G6102" s="872">
        <v>1.49</v>
      </c>
      <c r="J6102" s="840" t="s">
        <v>15822</v>
      </c>
      <c r="K6102" s="848">
        <f>IFERROR(VLOOKUP(J6102,REAJUSTE!A:AA,27,FALSE),"")</f>
        <v>1.0229999999999999</v>
      </c>
    </row>
    <row r="6103" spans="1:11" ht="18" x14ac:dyDescent="0.2">
      <c r="A6103" s="862">
        <v>5914612</v>
      </c>
      <c r="B6103" s="863" t="s">
        <v>10098</v>
      </c>
      <c r="C6103" s="862" t="s">
        <v>3230</v>
      </c>
      <c r="D6103" s="802">
        <f t="shared" si="95"/>
        <v>1.23</v>
      </c>
      <c r="G6103" s="872">
        <v>1.21</v>
      </c>
      <c r="J6103" s="840" t="s">
        <v>15822</v>
      </c>
      <c r="K6103" s="848">
        <f>IFERROR(VLOOKUP(J6103,REAJUSTE!A:AA,27,FALSE),"")</f>
        <v>1.0229999999999999</v>
      </c>
    </row>
    <row r="6104" spans="1:11" ht="15" x14ac:dyDescent="0.2">
      <c r="A6104" s="862">
        <v>5901686</v>
      </c>
      <c r="B6104" s="863" t="s">
        <v>10099</v>
      </c>
      <c r="C6104" s="862" t="s">
        <v>10000</v>
      </c>
      <c r="D6104" s="802">
        <f t="shared" si="95"/>
        <v>2.69</v>
      </c>
      <c r="G6104" s="872">
        <v>2.63</v>
      </c>
      <c r="J6104" s="840" t="s">
        <v>15822</v>
      </c>
      <c r="K6104" s="848">
        <f>IFERROR(VLOOKUP(J6104,REAJUSTE!A:AA,27,FALSE),"")</f>
        <v>1.0229999999999999</v>
      </c>
    </row>
    <row r="6105" spans="1:11" ht="15" x14ac:dyDescent="0.2">
      <c r="A6105" s="862">
        <v>5901687</v>
      </c>
      <c r="B6105" s="863" t="s">
        <v>10100</v>
      </c>
      <c r="C6105" s="862" t="s">
        <v>10000</v>
      </c>
      <c r="D6105" s="802">
        <f t="shared" si="95"/>
        <v>0.8</v>
      </c>
      <c r="G6105" s="872">
        <v>0.79</v>
      </c>
      <c r="J6105" s="840" t="s">
        <v>15822</v>
      </c>
      <c r="K6105" s="848">
        <f>IFERROR(VLOOKUP(J6105,REAJUSTE!A:AA,27,FALSE),"")</f>
        <v>1.0229999999999999</v>
      </c>
    </row>
    <row r="6106" spans="1:11" ht="15" x14ac:dyDescent="0.2">
      <c r="A6106" s="862">
        <v>5901688</v>
      </c>
      <c r="B6106" s="863" t="s">
        <v>10101</v>
      </c>
      <c r="C6106" s="862" t="s">
        <v>10000</v>
      </c>
      <c r="D6106" s="802">
        <f t="shared" si="95"/>
        <v>0.76</v>
      </c>
      <c r="G6106" s="872">
        <v>0.75</v>
      </c>
      <c r="J6106" s="840" t="s">
        <v>15822</v>
      </c>
      <c r="K6106" s="848">
        <f>IFERROR(VLOOKUP(J6106,REAJUSTE!A:AA,27,FALSE),"")</f>
        <v>1.0229999999999999</v>
      </c>
    </row>
    <row r="6107" spans="1:11" ht="15" x14ac:dyDescent="0.2">
      <c r="A6107" s="862">
        <v>5901689</v>
      </c>
      <c r="B6107" s="863" t="s">
        <v>10102</v>
      </c>
      <c r="C6107" s="862" t="s">
        <v>10000</v>
      </c>
      <c r="D6107" s="802">
        <f t="shared" si="95"/>
        <v>1.68</v>
      </c>
      <c r="G6107" s="872">
        <v>1.65</v>
      </c>
      <c r="J6107" s="840" t="s">
        <v>15822</v>
      </c>
      <c r="K6107" s="848">
        <f>IFERROR(VLOOKUP(J6107,REAJUSTE!A:AA,27,FALSE),"")</f>
        <v>1.0229999999999999</v>
      </c>
    </row>
    <row r="6108" spans="1:11" ht="15" x14ac:dyDescent="0.2">
      <c r="A6108" s="862">
        <v>5901690</v>
      </c>
      <c r="B6108" s="863" t="s">
        <v>10103</v>
      </c>
      <c r="C6108" s="862" t="s">
        <v>10000</v>
      </c>
      <c r="D6108" s="802">
        <f t="shared" si="95"/>
        <v>0.74</v>
      </c>
      <c r="G6108" s="872">
        <v>0.73</v>
      </c>
      <c r="J6108" s="840" t="s">
        <v>15822</v>
      </c>
      <c r="K6108" s="848">
        <f>IFERROR(VLOOKUP(J6108,REAJUSTE!A:AA,27,FALSE),"")</f>
        <v>1.0229999999999999</v>
      </c>
    </row>
    <row r="6109" spans="1:11" ht="15" x14ac:dyDescent="0.2">
      <c r="A6109" s="862">
        <v>5901691</v>
      </c>
      <c r="B6109" s="863" t="s">
        <v>10104</v>
      </c>
      <c r="C6109" s="862" t="s">
        <v>10000</v>
      </c>
      <c r="D6109" s="802">
        <f t="shared" si="95"/>
        <v>1.38</v>
      </c>
      <c r="G6109" s="872">
        <v>1.35</v>
      </c>
      <c r="J6109" s="840" t="s">
        <v>15822</v>
      </c>
      <c r="K6109" s="848">
        <f>IFERROR(VLOOKUP(J6109,REAJUSTE!A:AA,27,FALSE),"")</f>
        <v>1.0229999999999999</v>
      </c>
    </row>
    <row r="6110" spans="1:11" ht="15" x14ac:dyDescent="0.2">
      <c r="A6110" s="862">
        <v>5901692</v>
      </c>
      <c r="B6110" s="863" t="s">
        <v>10105</v>
      </c>
      <c r="C6110" s="862" t="s">
        <v>10000</v>
      </c>
      <c r="D6110" s="802">
        <f t="shared" si="95"/>
        <v>1.21</v>
      </c>
      <c r="G6110" s="872">
        <v>1.19</v>
      </c>
      <c r="J6110" s="840" t="s">
        <v>15822</v>
      </c>
      <c r="K6110" s="848">
        <f>IFERROR(VLOOKUP(J6110,REAJUSTE!A:AA,27,FALSE),"")</f>
        <v>1.0229999999999999</v>
      </c>
    </row>
    <row r="6111" spans="1:11" ht="15" x14ac:dyDescent="0.2">
      <c r="A6111" s="862">
        <v>5901693</v>
      </c>
      <c r="B6111" s="863" t="s">
        <v>10106</v>
      </c>
      <c r="C6111" s="862" t="s">
        <v>10000</v>
      </c>
      <c r="D6111" s="802">
        <f t="shared" si="95"/>
        <v>1.08</v>
      </c>
      <c r="G6111" s="872">
        <v>1.06</v>
      </c>
      <c r="J6111" s="840" t="s">
        <v>15822</v>
      </c>
      <c r="K6111" s="848">
        <f>IFERROR(VLOOKUP(J6111,REAJUSTE!A:AA,27,FALSE),"")</f>
        <v>1.0229999999999999</v>
      </c>
    </row>
    <row r="6112" spans="1:11" ht="15" x14ac:dyDescent="0.2">
      <c r="A6112" s="862">
        <v>5901694</v>
      </c>
      <c r="B6112" s="863" t="s">
        <v>10107</v>
      </c>
      <c r="C6112" s="862" t="s">
        <v>10000</v>
      </c>
      <c r="D6112" s="802">
        <f t="shared" si="95"/>
        <v>3.82</v>
      </c>
      <c r="G6112" s="872">
        <v>3.74</v>
      </c>
      <c r="J6112" s="840" t="s">
        <v>15822</v>
      </c>
      <c r="K6112" s="848">
        <f>IFERROR(VLOOKUP(J6112,REAJUSTE!A:AA,27,FALSE),"")</f>
        <v>1.0229999999999999</v>
      </c>
    </row>
    <row r="6113" spans="1:11" ht="18" x14ac:dyDescent="0.2">
      <c r="A6113" s="862">
        <v>5914512</v>
      </c>
      <c r="B6113" s="863" t="s">
        <v>10108</v>
      </c>
      <c r="C6113" s="862" t="s">
        <v>3230</v>
      </c>
      <c r="D6113" s="802">
        <f t="shared" si="95"/>
        <v>1.59</v>
      </c>
      <c r="G6113" s="872">
        <v>1.56</v>
      </c>
      <c r="J6113" s="840" t="s">
        <v>15822</v>
      </c>
      <c r="K6113" s="848">
        <f>IFERROR(VLOOKUP(J6113,REAJUSTE!A:AA,27,FALSE),"")</f>
        <v>1.0229999999999999</v>
      </c>
    </row>
    <row r="6114" spans="1:11" ht="18" x14ac:dyDescent="0.2">
      <c r="A6114" s="862">
        <v>5914496</v>
      </c>
      <c r="B6114" s="863" t="s">
        <v>10109</v>
      </c>
      <c r="C6114" s="862" t="s">
        <v>3230</v>
      </c>
      <c r="D6114" s="802">
        <f t="shared" si="95"/>
        <v>1.23</v>
      </c>
      <c r="G6114" s="872">
        <v>1.21</v>
      </c>
      <c r="J6114" s="840" t="s">
        <v>15822</v>
      </c>
      <c r="K6114" s="848">
        <f>IFERROR(VLOOKUP(J6114,REAJUSTE!A:AA,27,FALSE),"")</f>
        <v>1.0229999999999999</v>
      </c>
    </row>
    <row r="6115" spans="1:11" ht="18" x14ac:dyDescent="0.2">
      <c r="A6115" s="862">
        <v>5914513</v>
      </c>
      <c r="B6115" s="863" t="s">
        <v>10110</v>
      </c>
      <c r="C6115" s="862" t="s">
        <v>3230</v>
      </c>
      <c r="D6115" s="802">
        <f t="shared" si="95"/>
        <v>0.89</v>
      </c>
      <c r="G6115" s="872">
        <v>0.87</v>
      </c>
      <c r="J6115" s="840" t="s">
        <v>15822</v>
      </c>
      <c r="K6115" s="848">
        <f>IFERROR(VLOOKUP(J6115,REAJUSTE!A:AA,27,FALSE),"")</f>
        <v>1.0229999999999999</v>
      </c>
    </row>
    <row r="6116" spans="1:11" ht="18" x14ac:dyDescent="0.2">
      <c r="A6116" s="862">
        <v>5914497</v>
      </c>
      <c r="B6116" s="863" t="s">
        <v>10111</v>
      </c>
      <c r="C6116" s="862" t="s">
        <v>3230</v>
      </c>
      <c r="D6116" s="802">
        <f t="shared" si="95"/>
        <v>0.67</v>
      </c>
      <c r="G6116" s="872">
        <v>0.66</v>
      </c>
      <c r="J6116" s="840" t="s">
        <v>15822</v>
      </c>
      <c r="K6116" s="848">
        <f>IFERROR(VLOOKUP(J6116,REAJUSTE!A:AA,27,FALSE),"")</f>
        <v>1.0229999999999999</v>
      </c>
    </row>
    <row r="6117" spans="1:11" ht="18" x14ac:dyDescent="0.2">
      <c r="A6117" s="862">
        <v>5914500</v>
      </c>
      <c r="B6117" s="863" t="s">
        <v>10112</v>
      </c>
      <c r="C6117" s="862" t="s">
        <v>3230</v>
      </c>
      <c r="D6117" s="802">
        <f t="shared" si="95"/>
        <v>1.24</v>
      </c>
      <c r="G6117" s="872">
        <v>1.22</v>
      </c>
      <c r="J6117" s="840" t="s">
        <v>15822</v>
      </c>
      <c r="K6117" s="848">
        <f>IFERROR(VLOOKUP(J6117,REAJUSTE!A:AA,27,FALSE),"")</f>
        <v>1.0229999999999999</v>
      </c>
    </row>
    <row r="6118" spans="1:11" ht="18" x14ac:dyDescent="0.2">
      <c r="A6118" s="862">
        <v>5914498</v>
      </c>
      <c r="B6118" s="863" t="s">
        <v>10113</v>
      </c>
      <c r="C6118" s="862" t="s">
        <v>3230</v>
      </c>
      <c r="D6118" s="802">
        <f t="shared" si="95"/>
        <v>0.97</v>
      </c>
      <c r="G6118" s="872">
        <v>0.95</v>
      </c>
      <c r="J6118" s="840" t="s">
        <v>15822</v>
      </c>
      <c r="K6118" s="848">
        <f>IFERROR(VLOOKUP(J6118,REAJUSTE!A:AA,27,FALSE),"")</f>
        <v>1.0229999999999999</v>
      </c>
    </row>
    <row r="6119" spans="1:11" ht="18" x14ac:dyDescent="0.2">
      <c r="A6119" s="862">
        <v>5914501</v>
      </c>
      <c r="B6119" s="863" t="s">
        <v>10114</v>
      </c>
      <c r="C6119" s="862" t="s">
        <v>3230</v>
      </c>
      <c r="D6119" s="802">
        <f t="shared" si="95"/>
        <v>0.69</v>
      </c>
      <c r="G6119" s="872">
        <v>0.68</v>
      </c>
      <c r="J6119" s="840" t="s">
        <v>15822</v>
      </c>
      <c r="K6119" s="848">
        <f>IFERROR(VLOOKUP(J6119,REAJUSTE!A:AA,27,FALSE),"")</f>
        <v>1.0229999999999999</v>
      </c>
    </row>
    <row r="6120" spans="1:11" ht="18" x14ac:dyDescent="0.2">
      <c r="A6120" s="862">
        <v>5914499</v>
      </c>
      <c r="B6120" s="863" t="s">
        <v>10115</v>
      </c>
      <c r="C6120" s="862" t="s">
        <v>3230</v>
      </c>
      <c r="D6120" s="802">
        <f t="shared" si="95"/>
        <v>0.53</v>
      </c>
      <c r="G6120" s="872">
        <v>0.52</v>
      </c>
      <c r="J6120" s="840" t="s">
        <v>15822</v>
      </c>
      <c r="K6120" s="848">
        <f>IFERROR(VLOOKUP(J6120,REAJUSTE!A:AA,27,FALSE),"")</f>
        <v>1.0229999999999999</v>
      </c>
    </row>
    <row r="6121" spans="1:11" ht="18" x14ac:dyDescent="0.2">
      <c r="A6121" s="862">
        <v>5914504</v>
      </c>
      <c r="B6121" s="863" t="s">
        <v>10116</v>
      </c>
      <c r="C6121" s="862" t="s">
        <v>3230</v>
      </c>
      <c r="D6121" s="802">
        <f t="shared" si="95"/>
        <v>1.05</v>
      </c>
      <c r="G6121" s="872">
        <v>1.03</v>
      </c>
      <c r="J6121" s="840" t="s">
        <v>15822</v>
      </c>
      <c r="K6121" s="848">
        <f>IFERROR(VLOOKUP(J6121,REAJUSTE!A:AA,27,FALSE),"")</f>
        <v>1.0229999999999999</v>
      </c>
    </row>
    <row r="6122" spans="1:11" ht="18" x14ac:dyDescent="0.2">
      <c r="A6122" s="862">
        <v>5914502</v>
      </c>
      <c r="B6122" s="863" t="s">
        <v>10117</v>
      </c>
      <c r="C6122" s="862" t="s">
        <v>3230</v>
      </c>
      <c r="D6122" s="802">
        <f t="shared" si="95"/>
        <v>0.81</v>
      </c>
      <c r="G6122" s="872">
        <v>0.8</v>
      </c>
      <c r="J6122" s="840" t="s">
        <v>15822</v>
      </c>
      <c r="K6122" s="848">
        <f>IFERROR(VLOOKUP(J6122,REAJUSTE!A:AA,27,FALSE),"")</f>
        <v>1.0229999999999999</v>
      </c>
    </row>
    <row r="6123" spans="1:11" ht="18" x14ac:dyDescent="0.2">
      <c r="A6123" s="862">
        <v>5914505</v>
      </c>
      <c r="B6123" s="863" t="s">
        <v>10118</v>
      </c>
      <c r="C6123" s="862" t="s">
        <v>3230</v>
      </c>
      <c r="D6123" s="802">
        <f t="shared" si="95"/>
        <v>0.57999999999999996</v>
      </c>
      <c r="G6123" s="872">
        <v>0.56999999999999995</v>
      </c>
      <c r="J6123" s="840" t="s">
        <v>15822</v>
      </c>
      <c r="K6123" s="848">
        <f>IFERROR(VLOOKUP(J6123,REAJUSTE!A:AA,27,FALSE),"")</f>
        <v>1.0229999999999999</v>
      </c>
    </row>
    <row r="6124" spans="1:11" ht="18" x14ac:dyDescent="0.2">
      <c r="A6124" s="862">
        <v>5914503</v>
      </c>
      <c r="B6124" s="863" t="s">
        <v>10119</v>
      </c>
      <c r="C6124" s="862" t="s">
        <v>3230</v>
      </c>
      <c r="D6124" s="802">
        <f t="shared" si="95"/>
        <v>0.45</v>
      </c>
      <c r="G6124" s="872">
        <v>0.44</v>
      </c>
      <c r="J6124" s="840" t="s">
        <v>15822</v>
      </c>
      <c r="K6124" s="848">
        <f>IFERROR(VLOOKUP(J6124,REAJUSTE!A:AA,27,FALSE),"")</f>
        <v>1.0229999999999999</v>
      </c>
    </row>
    <row r="6125" spans="1:11" ht="18" x14ac:dyDescent="0.2">
      <c r="A6125" s="862">
        <v>5914508</v>
      </c>
      <c r="B6125" s="863" t="s">
        <v>10120</v>
      </c>
      <c r="C6125" s="862" t="s">
        <v>3230</v>
      </c>
      <c r="D6125" s="802">
        <f t="shared" si="95"/>
        <v>1.17</v>
      </c>
      <c r="G6125" s="872">
        <v>1.1499999999999999</v>
      </c>
      <c r="J6125" s="840" t="s">
        <v>15822</v>
      </c>
      <c r="K6125" s="848">
        <f>IFERROR(VLOOKUP(J6125,REAJUSTE!A:AA,27,FALSE),"")</f>
        <v>1.0229999999999999</v>
      </c>
    </row>
    <row r="6126" spans="1:11" ht="18" x14ac:dyDescent="0.2">
      <c r="A6126" s="862">
        <v>5914506</v>
      </c>
      <c r="B6126" s="863" t="s">
        <v>10121</v>
      </c>
      <c r="C6126" s="862" t="s">
        <v>3230</v>
      </c>
      <c r="D6126" s="802">
        <f t="shared" si="95"/>
        <v>0.92</v>
      </c>
      <c r="G6126" s="872">
        <v>0.9</v>
      </c>
      <c r="J6126" s="840" t="s">
        <v>15822</v>
      </c>
      <c r="K6126" s="848">
        <f>IFERROR(VLOOKUP(J6126,REAJUSTE!A:AA,27,FALSE),"")</f>
        <v>1.0229999999999999</v>
      </c>
    </row>
    <row r="6127" spans="1:11" ht="18" x14ac:dyDescent="0.2">
      <c r="A6127" s="862">
        <v>5914509</v>
      </c>
      <c r="B6127" s="863" t="s">
        <v>10122</v>
      </c>
      <c r="C6127" s="862" t="s">
        <v>3230</v>
      </c>
      <c r="D6127" s="802">
        <f t="shared" si="95"/>
        <v>0.65</v>
      </c>
      <c r="G6127" s="872">
        <v>0.64</v>
      </c>
      <c r="J6127" s="840" t="s">
        <v>15822</v>
      </c>
      <c r="K6127" s="848">
        <f>IFERROR(VLOOKUP(J6127,REAJUSTE!A:AA,27,FALSE),"")</f>
        <v>1.0229999999999999</v>
      </c>
    </row>
    <row r="6128" spans="1:11" ht="18" x14ac:dyDescent="0.2">
      <c r="A6128" s="862">
        <v>5914507</v>
      </c>
      <c r="B6128" s="863" t="s">
        <v>10123</v>
      </c>
      <c r="C6128" s="862" t="s">
        <v>3230</v>
      </c>
      <c r="D6128" s="802">
        <f t="shared" si="95"/>
        <v>0.5</v>
      </c>
      <c r="G6128" s="872">
        <v>0.49</v>
      </c>
      <c r="J6128" s="840" t="s">
        <v>15822</v>
      </c>
      <c r="K6128" s="848">
        <f>IFERROR(VLOOKUP(J6128,REAJUSTE!A:AA,27,FALSE),"")</f>
        <v>1.0229999999999999</v>
      </c>
    </row>
    <row r="6129" spans="1:11" ht="15" x14ac:dyDescent="0.2">
      <c r="A6129" s="862">
        <v>5915491</v>
      </c>
      <c r="B6129" s="863" t="s">
        <v>10124</v>
      </c>
      <c r="C6129" s="862" t="s">
        <v>2147</v>
      </c>
      <c r="D6129" s="802">
        <f t="shared" si="95"/>
        <v>18.79</v>
      </c>
      <c r="G6129" s="872">
        <v>18.37</v>
      </c>
      <c r="J6129" s="840" t="s">
        <v>15822</v>
      </c>
      <c r="K6129" s="848">
        <f>IFERROR(VLOOKUP(J6129,REAJUSTE!A:AA,27,FALSE),"")</f>
        <v>1.0229999999999999</v>
      </c>
    </row>
    <row r="6130" spans="1:11" ht="18" x14ac:dyDescent="0.2">
      <c r="A6130" s="862">
        <v>5915492</v>
      </c>
      <c r="B6130" s="863" t="s">
        <v>10125</v>
      </c>
      <c r="C6130" s="862" t="s">
        <v>2147</v>
      </c>
      <c r="D6130" s="802">
        <f t="shared" si="95"/>
        <v>15.03</v>
      </c>
      <c r="G6130" s="872">
        <v>14.7</v>
      </c>
      <c r="J6130" s="840" t="s">
        <v>15822</v>
      </c>
      <c r="K6130" s="848">
        <f>IFERROR(VLOOKUP(J6130,REAJUSTE!A:AA,27,FALSE),"")</f>
        <v>1.0229999999999999</v>
      </c>
    </row>
    <row r="6131" spans="1:11" ht="15" x14ac:dyDescent="0.2">
      <c r="A6131" s="862">
        <v>5915493</v>
      </c>
      <c r="B6131" s="863" t="s">
        <v>10126</v>
      </c>
      <c r="C6131" s="862" t="s">
        <v>2147</v>
      </c>
      <c r="D6131" s="802">
        <f t="shared" si="95"/>
        <v>12.24</v>
      </c>
      <c r="G6131" s="872">
        <v>11.97</v>
      </c>
      <c r="J6131" s="840" t="s">
        <v>15822</v>
      </c>
      <c r="K6131" s="848">
        <f>IFERROR(VLOOKUP(J6131,REAJUSTE!A:AA,27,FALSE),"")</f>
        <v>1.0229999999999999</v>
      </c>
    </row>
    <row r="6132" spans="1:11" ht="15" x14ac:dyDescent="0.2">
      <c r="A6132" s="862">
        <v>5915488</v>
      </c>
      <c r="B6132" s="863" t="s">
        <v>10127</v>
      </c>
      <c r="C6132" s="862" t="s">
        <v>2147</v>
      </c>
      <c r="D6132" s="802">
        <f t="shared" si="95"/>
        <v>13.67</v>
      </c>
      <c r="G6132" s="872">
        <v>13.37</v>
      </c>
      <c r="J6132" s="840" t="s">
        <v>15822</v>
      </c>
      <c r="K6132" s="848">
        <f>IFERROR(VLOOKUP(J6132,REAJUSTE!A:AA,27,FALSE),"")</f>
        <v>1.0229999999999999</v>
      </c>
    </row>
    <row r="6133" spans="1:11" ht="15" x14ac:dyDescent="0.2">
      <c r="A6133" s="862">
        <v>5915489</v>
      </c>
      <c r="B6133" s="863" t="s">
        <v>10128</v>
      </c>
      <c r="C6133" s="862" t="s">
        <v>2147</v>
      </c>
      <c r="D6133" s="802">
        <f t="shared" si="95"/>
        <v>10.93</v>
      </c>
      <c r="G6133" s="872">
        <v>10.69</v>
      </c>
      <c r="J6133" s="840" t="s">
        <v>15822</v>
      </c>
      <c r="K6133" s="848">
        <f>IFERROR(VLOOKUP(J6133,REAJUSTE!A:AA,27,FALSE),"")</f>
        <v>1.0229999999999999</v>
      </c>
    </row>
    <row r="6134" spans="1:11" ht="15" x14ac:dyDescent="0.2">
      <c r="A6134" s="862">
        <v>5915490</v>
      </c>
      <c r="B6134" s="863" t="s">
        <v>10129</v>
      </c>
      <c r="C6134" s="862" t="s">
        <v>2147</v>
      </c>
      <c r="D6134" s="802">
        <f t="shared" si="95"/>
        <v>8.9</v>
      </c>
      <c r="G6134" s="872">
        <v>8.6999999999999993</v>
      </c>
      <c r="J6134" s="840" t="s">
        <v>15822</v>
      </c>
      <c r="K6134" s="848">
        <f>IFERROR(VLOOKUP(J6134,REAJUSTE!A:AA,27,FALSE),"")</f>
        <v>1.0229999999999999</v>
      </c>
    </row>
    <row r="6135" spans="1:11" ht="15" x14ac:dyDescent="0.2">
      <c r="A6135" s="862">
        <v>5915494</v>
      </c>
      <c r="B6135" s="863" t="s">
        <v>10130</v>
      </c>
      <c r="C6135" s="862" t="s">
        <v>2147</v>
      </c>
      <c r="D6135" s="802">
        <f t="shared" si="95"/>
        <v>32.49</v>
      </c>
      <c r="G6135" s="872">
        <v>31.76</v>
      </c>
      <c r="J6135" s="840" t="s">
        <v>15822</v>
      </c>
      <c r="K6135" s="848">
        <f>IFERROR(VLOOKUP(J6135,REAJUSTE!A:AA,27,FALSE),"")</f>
        <v>1.0229999999999999</v>
      </c>
    </row>
    <row r="6136" spans="1:11" ht="18" x14ac:dyDescent="0.2">
      <c r="A6136" s="862">
        <v>5915495</v>
      </c>
      <c r="B6136" s="863" t="s">
        <v>3241</v>
      </c>
      <c r="C6136" s="862" t="s">
        <v>2147</v>
      </c>
      <c r="D6136" s="802">
        <f t="shared" si="95"/>
        <v>25.98</v>
      </c>
      <c r="G6136" s="872">
        <v>25.4</v>
      </c>
      <c r="J6136" s="840" t="s">
        <v>15822</v>
      </c>
      <c r="K6136" s="848">
        <f>IFERROR(VLOOKUP(J6136,REAJUSTE!A:AA,27,FALSE),"")</f>
        <v>1.0229999999999999</v>
      </c>
    </row>
    <row r="6137" spans="1:11" ht="15" x14ac:dyDescent="0.2">
      <c r="A6137" s="862">
        <v>5915496</v>
      </c>
      <c r="B6137" s="863" t="s">
        <v>3242</v>
      </c>
      <c r="C6137" s="862" t="s">
        <v>2147</v>
      </c>
      <c r="D6137" s="802">
        <f t="shared" si="95"/>
        <v>21.15</v>
      </c>
      <c r="G6137" s="872">
        <v>20.68</v>
      </c>
      <c r="J6137" s="840" t="s">
        <v>15822</v>
      </c>
      <c r="K6137" s="848">
        <f>IFERROR(VLOOKUP(J6137,REAJUSTE!A:AA,27,FALSE),"")</f>
        <v>1.0229999999999999</v>
      </c>
    </row>
    <row r="6138" spans="1:11" ht="18" x14ac:dyDescent="0.2">
      <c r="A6138" s="862">
        <v>5915325</v>
      </c>
      <c r="B6138" s="863" t="s">
        <v>10131</v>
      </c>
      <c r="C6138" s="862" t="s">
        <v>2147</v>
      </c>
      <c r="D6138" s="802">
        <f t="shared" si="95"/>
        <v>69.53</v>
      </c>
      <c r="G6138" s="872">
        <v>67.97</v>
      </c>
      <c r="J6138" s="840" t="s">
        <v>15822</v>
      </c>
      <c r="K6138" s="848">
        <f>IFERROR(VLOOKUP(J6138,REAJUSTE!A:AA,27,FALSE),"")</f>
        <v>1.0229999999999999</v>
      </c>
    </row>
    <row r="6139" spans="1:11" ht="18" x14ac:dyDescent="0.2">
      <c r="A6139" s="862">
        <v>5915326</v>
      </c>
      <c r="B6139" s="863" t="s">
        <v>10132</v>
      </c>
      <c r="C6139" s="862" t="s">
        <v>2147</v>
      </c>
      <c r="D6139" s="802">
        <f t="shared" si="95"/>
        <v>55.6</v>
      </c>
      <c r="G6139" s="872">
        <v>54.35</v>
      </c>
      <c r="J6139" s="840" t="s">
        <v>15822</v>
      </c>
      <c r="K6139" s="848">
        <f>IFERROR(VLOOKUP(J6139,REAJUSTE!A:AA,27,FALSE),"")</f>
        <v>1.0229999999999999</v>
      </c>
    </row>
    <row r="6140" spans="1:11" ht="18" x14ac:dyDescent="0.2">
      <c r="A6140" s="862">
        <v>5915327</v>
      </c>
      <c r="B6140" s="863" t="s">
        <v>10133</v>
      </c>
      <c r="C6140" s="862" t="s">
        <v>2147</v>
      </c>
      <c r="D6140" s="802">
        <f t="shared" si="95"/>
        <v>45.28</v>
      </c>
      <c r="G6140" s="872">
        <v>44.27</v>
      </c>
      <c r="J6140" s="840" t="s">
        <v>15822</v>
      </c>
      <c r="K6140" s="848">
        <f>IFERROR(VLOOKUP(J6140,REAJUSTE!A:AA,27,FALSE),"")</f>
        <v>1.0229999999999999</v>
      </c>
    </row>
    <row r="6141" spans="1:11" ht="18" x14ac:dyDescent="0.2">
      <c r="A6141" s="862">
        <v>5915328</v>
      </c>
      <c r="B6141" s="863" t="s">
        <v>10134</v>
      </c>
      <c r="C6141" s="862" t="s">
        <v>2147</v>
      </c>
      <c r="D6141" s="802">
        <f t="shared" si="95"/>
        <v>83.35</v>
      </c>
      <c r="G6141" s="872">
        <v>81.48</v>
      </c>
      <c r="J6141" s="840" t="s">
        <v>15822</v>
      </c>
      <c r="K6141" s="848">
        <f>IFERROR(VLOOKUP(J6141,REAJUSTE!A:AA,27,FALSE),"")</f>
        <v>1.0229999999999999</v>
      </c>
    </row>
    <row r="6142" spans="1:11" ht="18" x14ac:dyDescent="0.2">
      <c r="A6142" s="862">
        <v>5915329</v>
      </c>
      <c r="B6142" s="863" t="s">
        <v>10135</v>
      </c>
      <c r="C6142" s="862" t="s">
        <v>2147</v>
      </c>
      <c r="D6142" s="802">
        <f t="shared" si="95"/>
        <v>66.64</v>
      </c>
      <c r="G6142" s="872">
        <v>65.150000000000006</v>
      </c>
      <c r="J6142" s="840" t="s">
        <v>15822</v>
      </c>
      <c r="K6142" s="848">
        <f>IFERROR(VLOOKUP(J6142,REAJUSTE!A:AA,27,FALSE),"")</f>
        <v>1.0229999999999999</v>
      </c>
    </row>
    <row r="6143" spans="1:11" ht="18" x14ac:dyDescent="0.2">
      <c r="A6143" s="862">
        <v>5915330</v>
      </c>
      <c r="B6143" s="863" t="s">
        <v>10136</v>
      </c>
      <c r="C6143" s="862" t="s">
        <v>2147</v>
      </c>
      <c r="D6143" s="802">
        <f t="shared" si="95"/>
        <v>54.29</v>
      </c>
      <c r="G6143" s="872">
        <v>53.07</v>
      </c>
      <c r="J6143" s="840" t="s">
        <v>15822</v>
      </c>
      <c r="K6143" s="848">
        <f>IFERROR(VLOOKUP(J6143,REAJUSTE!A:AA,27,FALSE),"")</f>
        <v>1.0229999999999999</v>
      </c>
    </row>
    <row r="6144" spans="1:11" ht="18" x14ac:dyDescent="0.2">
      <c r="A6144" s="862">
        <v>5915331</v>
      </c>
      <c r="B6144" s="863" t="s">
        <v>10137</v>
      </c>
      <c r="C6144" s="862" t="s">
        <v>2147</v>
      </c>
      <c r="D6144" s="802">
        <f t="shared" si="95"/>
        <v>162.08000000000001</v>
      </c>
      <c r="G6144" s="872">
        <v>158.44</v>
      </c>
      <c r="J6144" s="840" t="s">
        <v>15822</v>
      </c>
      <c r="K6144" s="848">
        <f>IFERROR(VLOOKUP(J6144,REAJUSTE!A:AA,27,FALSE),"")</f>
        <v>1.0229999999999999</v>
      </c>
    </row>
    <row r="6145" spans="1:11" ht="18" x14ac:dyDescent="0.2">
      <c r="A6145" s="862">
        <v>5915332</v>
      </c>
      <c r="B6145" s="863" t="s">
        <v>10138</v>
      </c>
      <c r="C6145" s="862" t="s">
        <v>2147</v>
      </c>
      <c r="D6145" s="802">
        <f t="shared" si="95"/>
        <v>129.6</v>
      </c>
      <c r="G6145" s="872">
        <v>126.69</v>
      </c>
      <c r="J6145" s="840" t="s">
        <v>15822</v>
      </c>
      <c r="K6145" s="848">
        <f>IFERROR(VLOOKUP(J6145,REAJUSTE!A:AA,27,FALSE),"")</f>
        <v>1.0229999999999999</v>
      </c>
    </row>
    <row r="6146" spans="1:11" ht="18" x14ac:dyDescent="0.2">
      <c r="A6146" s="862">
        <v>5915333</v>
      </c>
      <c r="B6146" s="863" t="s">
        <v>10139</v>
      </c>
      <c r="C6146" s="862" t="s">
        <v>2147</v>
      </c>
      <c r="D6146" s="802">
        <f t="shared" si="95"/>
        <v>105.56</v>
      </c>
      <c r="G6146" s="872">
        <v>103.19</v>
      </c>
      <c r="J6146" s="840" t="s">
        <v>15822</v>
      </c>
      <c r="K6146" s="848">
        <f>IFERROR(VLOOKUP(J6146,REAJUSTE!A:AA,27,FALSE),"")</f>
        <v>1.0229999999999999</v>
      </c>
    </row>
    <row r="6147" spans="1:11" ht="18" x14ac:dyDescent="0.2">
      <c r="A6147" s="862">
        <v>5915364</v>
      </c>
      <c r="B6147" s="863" t="s">
        <v>10140</v>
      </c>
      <c r="C6147" s="862" t="s">
        <v>2147</v>
      </c>
      <c r="D6147" s="802">
        <f t="shared" si="95"/>
        <v>186.32</v>
      </c>
      <c r="G6147" s="872">
        <v>182.14</v>
      </c>
      <c r="J6147" s="840" t="s">
        <v>15822</v>
      </c>
      <c r="K6147" s="848">
        <f>IFERROR(VLOOKUP(J6147,REAJUSTE!A:AA,27,FALSE),"")</f>
        <v>1.0229999999999999</v>
      </c>
    </row>
    <row r="6148" spans="1:11" ht="18" x14ac:dyDescent="0.2">
      <c r="A6148" s="862">
        <v>5915365</v>
      </c>
      <c r="B6148" s="863" t="s">
        <v>10141</v>
      </c>
      <c r="C6148" s="862" t="s">
        <v>2147</v>
      </c>
      <c r="D6148" s="802">
        <f t="shared" si="95"/>
        <v>148.97999999999999</v>
      </c>
      <c r="G6148" s="872">
        <v>145.63999999999999</v>
      </c>
      <c r="J6148" s="840" t="s">
        <v>15822</v>
      </c>
      <c r="K6148" s="848">
        <f>IFERROR(VLOOKUP(J6148,REAJUSTE!A:AA,27,FALSE),"")</f>
        <v>1.0229999999999999</v>
      </c>
    </row>
    <row r="6149" spans="1:11" ht="18" x14ac:dyDescent="0.2">
      <c r="A6149" s="862">
        <v>5915361</v>
      </c>
      <c r="B6149" s="863" t="s">
        <v>10142</v>
      </c>
      <c r="C6149" s="862" t="s">
        <v>2147</v>
      </c>
      <c r="D6149" s="802">
        <f t="shared" si="95"/>
        <v>121.35</v>
      </c>
      <c r="G6149" s="872">
        <v>118.63</v>
      </c>
      <c r="J6149" s="840" t="s">
        <v>15822</v>
      </c>
      <c r="K6149" s="848">
        <f>IFERROR(VLOOKUP(J6149,REAJUSTE!A:AA,27,FALSE),"")</f>
        <v>1.0229999999999999</v>
      </c>
    </row>
    <row r="6150" spans="1:11" ht="15" x14ac:dyDescent="0.2">
      <c r="A6150" s="862">
        <v>5919716</v>
      </c>
      <c r="B6150" s="863" t="s">
        <v>10143</v>
      </c>
      <c r="C6150" s="862" t="s">
        <v>2147</v>
      </c>
      <c r="D6150" s="802">
        <f t="shared" si="95"/>
        <v>213.69</v>
      </c>
      <c r="G6150" s="872">
        <v>208.89</v>
      </c>
      <c r="J6150" s="840" t="s">
        <v>15822</v>
      </c>
      <c r="K6150" s="848">
        <f>IFERROR(VLOOKUP(J6150,REAJUSTE!A:AA,27,FALSE),"")</f>
        <v>1.0229999999999999</v>
      </c>
    </row>
    <row r="6151" spans="1:11" ht="15" x14ac:dyDescent="0.2">
      <c r="A6151" s="862">
        <v>5919717</v>
      </c>
      <c r="B6151" s="863" t="s">
        <v>10144</v>
      </c>
      <c r="C6151" s="862" t="s">
        <v>2147</v>
      </c>
      <c r="D6151" s="802">
        <f t="shared" si="95"/>
        <v>185.95</v>
      </c>
      <c r="G6151" s="872">
        <v>181.77</v>
      </c>
      <c r="J6151" s="840" t="s">
        <v>15822</v>
      </c>
      <c r="K6151" s="848">
        <f>IFERROR(VLOOKUP(J6151,REAJUSTE!A:AA,27,FALSE),"")</f>
        <v>1.0229999999999999</v>
      </c>
    </row>
    <row r="6152" spans="1:11" ht="18" x14ac:dyDescent="0.2">
      <c r="A6152" s="862">
        <v>6106220</v>
      </c>
      <c r="B6152" s="863" t="s">
        <v>3243</v>
      </c>
      <c r="C6152" s="862" t="s">
        <v>51</v>
      </c>
      <c r="D6152" s="802">
        <f t="shared" si="95"/>
        <v>12.36</v>
      </c>
      <c r="G6152" s="872">
        <v>12.09</v>
      </c>
      <c r="J6152" s="840" t="s">
        <v>15822</v>
      </c>
      <c r="K6152" s="848">
        <f>IFERROR(VLOOKUP(J6152,REAJUSTE!A:AA,27,FALSE),"")</f>
        <v>1.0229999999999999</v>
      </c>
    </row>
    <row r="6153" spans="1:11" ht="18" x14ac:dyDescent="0.2">
      <c r="A6153" s="862">
        <v>6106183</v>
      </c>
      <c r="B6153" s="863" t="s">
        <v>10145</v>
      </c>
      <c r="C6153" s="862" t="s">
        <v>61</v>
      </c>
      <c r="D6153" s="802">
        <f t="shared" si="95"/>
        <v>321.07</v>
      </c>
      <c r="G6153" s="872">
        <v>313.86</v>
      </c>
      <c r="J6153" s="840" t="s">
        <v>15822</v>
      </c>
      <c r="K6153" s="848">
        <f>IFERROR(VLOOKUP(J6153,REAJUSTE!A:AA,27,FALSE),"")</f>
        <v>1.0229999999999999</v>
      </c>
    </row>
    <row r="6154" spans="1:11" ht="18" x14ac:dyDescent="0.2">
      <c r="A6154" s="862">
        <v>6106182</v>
      </c>
      <c r="B6154" s="863" t="s">
        <v>10146</v>
      </c>
      <c r="C6154" s="862" t="s">
        <v>61</v>
      </c>
      <c r="D6154" s="802">
        <f t="shared" si="95"/>
        <v>275.2</v>
      </c>
      <c r="G6154" s="872">
        <v>269.02</v>
      </c>
      <c r="J6154" s="840" t="s">
        <v>15822</v>
      </c>
      <c r="K6154" s="848">
        <f>IFERROR(VLOOKUP(J6154,REAJUSTE!A:AA,27,FALSE),"")</f>
        <v>1.0229999999999999</v>
      </c>
    </row>
    <row r="6155" spans="1:11" ht="18" x14ac:dyDescent="0.2">
      <c r="A6155" s="862">
        <v>6106194</v>
      </c>
      <c r="B6155" s="863" t="s">
        <v>10147</v>
      </c>
      <c r="C6155" s="862" t="s">
        <v>61</v>
      </c>
      <c r="D6155" s="802">
        <f t="shared" ref="D6155:D6218" si="96">TRUNC(G6155*K6155,2)</f>
        <v>745.36</v>
      </c>
      <c r="G6155" s="872">
        <v>728.61</v>
      </c>
      <c r="J6155" s="840" t="s">
        <v>15822</v>
      </c>
      <c r="K6155" s="848">
        <f>IFERROR(VLOOKUP(J6155,REAJUSTE!A:AA,27,FALSE),"")</f>
        <v>1.0229999999999999</v>
      </c>
    </row>
    <row r="6156" spans="1:11" ht="18" x14ac:dyDescent="0.2">
      <c r="A6156" s="862">
        <v>6106195</v>
      </c>
      <c r="B6156" s="863" t="s">
        <v>10148</v>
      </c>
      <c r="C6156" s="862" t="s">
        <v>61</v>
      </c>
      <c r="D6156" s="802">
        <f t="shared" si="96"/>
        <v>826.26</v>
      </c>
      <c r="G6156" s="872">
        <v>807.69</v>
      </c>
      <c r="J6156" s="840" t="s">
        <v>15822</v>
      </c>
      <c r="K6156" s="848">
        <f>IFERROR(VLOOKUP(J6156,REAJUSTE!A:AA,27,FALSE),"")</f>
        <v>1.0229999999999999</v>
      </c>
    </row>
    <row r="6157" spans="1:11" ht="18" x14ac:dyDescent="0.2">
      <c r="A6157" s="862">
        <v>6106331</v>
      </c>
      <c r="B6157" s="863" t="s">
        <v>10149</v>
      </c>
      <c r="C6157" s="862" t="s">
        <v>61</v>
      </c>
      <c r="D6157" s="802">
        <f t="shared" si="96"/>
        <v>1855.51</v>
      </c>
      <c r="G6157" s="872">
        <v>1813.8</v>
      </c>
      <c r="J6157" s="840" t="s">
        <v>15822</v>
      </c>
      <c r="K6157" s="848">
        <f>IFERROR(VLOOKUP(J6157,REAJUSTE!A:AA,27,FALSE),"")</f>
        <v>1.0229999999999999</v>
      </c>
    </row>
    <row r="6158" spans="1:11" ht="18" x14ac:dyDescent="0.2">
      <c r="A6158" s="862">
        <v>6106332</v>
      </c>
      <c r="B6158" s="863" t="s">
        <v>10150</v>
      </c>
      <c r="C6158" s="862" t="s">
        <v>61</v>
      </c>
      <c r="D6158" s="802">
        <f t="shared" si="96"/>
        <v>1974.98</v>
      </c>
      <c r="G6158" s="872">
        <v>1930.58</v>
      </c>
      <c r="J6158" s="840" t="s">
        <v>15822</v>
      </c>
      <c r="K6158" s="848">
        <f>IFERROR(VLOOKUP(J6158,REAJUSTE!A:AA,27,FALSE),"")</f>
        <v>1.0229999999999999</v>
      </c>
    </row>
    <row r="6159" spans="1:11" ht="18" x14ac:dyDescent="0.2">
      <c r="A6159" s="862">
        <v>6106206</v>
      </c>
      <c r="B6159" s="863" t="s">
        <v>10151</v>
      </c>
      <c r="C6159" s="862" t="s">
        <v>61</v>
      </c>
      <c r="D6159" s="802">
        <f t="shared" si="96"/>
        <v>2127.9699999999998</v>
      </c>
      <c r="G6159" s="872">
        <v>2080.13</v>
      </c>
      <c r="J6159" s="840" t="s">
        <v>15822</v>
      </c>
      <c r="K6159" s="848">
        <f>IFERROR(VLOOKUP(J6159,REAJUSTE!A:AA,27,FALSE),"")</f>
        <v>1.0229999999999999</v>
      </c>
    </row>
    <row r="6160" spans="1:11" ht="18" x14ac:dyDescent="0.2">
      <c r="A6160" s="862">
        <v>6106207</v>
      </c>
      <c r="B6160" s="863" t="s">
        <v>10152</v>
      </c>
      <c r="C6160" s="862" t="s">
        <v>61</v>
      </c>
      <c r="D6160" s="802">
        <f t="shared" si="96"/>
        <v>2268.54</v>
      </c>
      <c r="G6160" s="872">
        <v>2217.54</v>
      </c>
      <c r="J6160" s="840" t="s">
        <v>15822</v>
      </c>
      <c r="K6160" s="848">
        <f>IFERROR(VLOOKUP(J6160,REAJUSTE!A:AA,27,FALSE),"")</f>
        <v>1.0229999999999999</v>
      </c>
    </row>
    <row r="6161" spans="1:11" ht="18" x14ac:dyDescent="0.2">
      <c r="A6161" s="862">
        <v>6106222</v>
      </c>
      <c r="B6161" s="863" t="s">
        <v>10153</v>
      </c>
      <c r="C6161" s="862" t="s">
        <v>61</v>
      </c>
      <c r="D6161" s="802">
        <f t="shared" si="96"/>
        <v>321.07</v>
      </c>
      <c r="G6161" s="872">
        <v>313.86</v>
      </c>
      <c r="J6161" s="840" t="s">
        <v>15822</v>
      </c>
      <c r="K6161" s="848">
        <f>IFERROR(VLOOKUP(J6161,REAJUSTE!A:AA,27,FALSE),"")</f>
        <v>1.0229999999999999</v>
      </c>
    </row>
    <row r="6162" spans="1:11" ht="18" x14ac:dyDescent="0.2">
      <c r="A6162" s="862">
        <v>6106221</v>
      </c>
      <c r="B6162" s="863" t="s">
        <v>10154</v>
      </c>
      <c r="C6162" s="862" t="s">
        <v>61</v>
      </c>
      <c r="D6162" s="802">
        <f t="shared" si="96"/>
        <v>275.2</v>
      </c>
      <c r="G6162" s="872">
        <v>269.02</v>
      </c>
      <c r="J6162" s="840" t="s">
        <v>15822</v>
      </c>
      <c r="K6162" s="848">
        <f>IFERROR(VLOOKUP(J6162,REAJUSTE!A:AA,27,FALSE),"")</f>
        <v>1.0229999999999999</v>
      </c>
    </row>
    <row r="6163" spans="1:11" ht="18" x14ac:dyDescent="0.2">
      <c r="A6163" s="862">
        <v>6106224</v>
      </c>
      <c r="B6163" s="863" t="s">
        <v>10155</v>
      </c>
      <c r="C6163" s="862" t="s">
        <v>61</v>
      </c>
      <c r="D6163" s="802">
        <f t="shared" si="96"/>
        <v>745.36</v>
      </c>
      <c r="G6163" s="872">
        <v>728.61</v>
      </c>
      <c r="J6163" s="840" t="s">
        <v>15822</v>
      </c>
      <c r="K6163" s="848">
        <f>IFERROR(VLOOKUP(J6163,REAJUSTE!A:AA,27,FALSE),"")</f>
        <v>1.0229999999999999</v>
      </c>
    </row>
    <row r="6164" spans="1:11" ht="18" x14ac:dyDescent="0.2">
      <c r="A6164" s="862">
        <v>6106225</v>
      </c>
      <c r="B6164" s="863" t="s">
        <v>10156</v>
      </c>
      <c r="C6164" s="862" t="s">
        <v>61</v>
      </c>
      <c r="D6164" s="802">
        <f t="shared" si="96"/>
        <v>826.26</v>
      </c>
      <c r="G6164" s="872">
        <v>807.69</v>
      </c>
      <c r="J6164" s="840" t="s">
        <v>15822</v>
      </c>
      <c r="K6164" s="848">
        <f>IFERROR(VLOOKUP(J6164,REAJUSTE!A:AA,27,FALSE),"")</f>
        <v>1.0229999999999999</v>
      </c>
    </row>
    <row r="6165" spans="1:11" ht="18" x14ac:dyDescent="0.2">
      <c r="A6165" s="862">
        <v>6106228</v>
      </c>
      <c r="B6165" s="863" t="s">
        <v>10157</v>
      </c>
      <c r="C6165" s="862" t="s">
        <v>61</v>
      </c>
      <c r="D6165" s="802">
        <f t="shared" si="96"/>
        <v>1890.57</v>
      </c>
      <c r="G6165" s="872">
        <v>1848.07</v>
      </c>
      <c r="J6165" s="840" t="s">
        <v>15822</v>
      </c>
      <c r="K6165" s="848">
        <f>IFERROR(VLOOKUP(J6165,REAJUSTE!A:AA,27,FALSE),"")</f>
        <v>1.0229999999999999</v>
      </c>
    </row>
    <row r="6166" spans="1:11" ht="18" x14ac:dyDescent="0.2">
      <c r="A6166" s="862">
        <v>6106229</v>
      </c>
      <c r="B6166" s="863" t="s">
        <v>10158</v>
      </c>
      <c r="C6166" s="862" t="s">
        <v>61</v>
      </c>
      <c r="D6166" s="802">
        <f t="shared" si="96"/>
        <v>2014.19</v>
      </c>
      <c r="G6166" s="872">
        <v>1968.91</v>
      </c>
      <c r="J6166" s="840" t="s">
        <v>15822</v>
      </c>
      <c r="K6166" s="848">
        <f>IFERROR(VLOOKUP(J6166,REAJUSTE!A:AA,27,FALSE),"")</f>
        <v>1.0229999999999999</v>
      </c>
    </row>
    <row r="6167" spans="1:11" ht="15" x14ac:dyDescent="0.2">
      <c r="A6167" s="862">
        <v>6106328</v>
      </c>
      <c r="B6167" s="863" t="s">
        <v>10159</v>
      </c>
      <c r="C6167" s="862" t="s">
        <v>61</v>
      </c>
      <c r="D6167" s="802">
        <f t="shared" si="96"/>
        <v>136.78</v>
      </c>
      <c r="G6167" s="872">
        <v>133.71</v>
      </c>
      <c r="J6167" s="840" t="s">
        <v>15822</v>
      </c>
      <c r="K6167" s="848">
        <f>IFERROR(VLOOKUP(J6167,REAJUSTE!A:AA,27,FALSE),"")</f>
        <v>1.0229999999999999</v>
      </c>
    </row>
    <row r="6168" spans="1:11" ht="15" x14ac:dyDescent="0.2">
      <c r="A6168" s="862">
        <v>6106330</v>
      </c>
      <c r="B6168" s="863" t="s">
        <v>10160</v>
      </c>
      <c r="C6168" s="862" t="s">
        <v>61</v>
      </c>
      <c r="D6168" s="802">
        <f t="shared" si="96"/>
        <v>679.98</v>
      </c>
      <c r="G6168" s="872">
        <v>664.7</v>
      </c>
      <c r="J6168" s="840" t="s">
        <v>15822</v>
      </c>
      <c r="K6168" s="848">
        <f>IFERROR(VLOOKUP(J6168,REAJUSTE!A:AA,27,FALSE),"")</f>
        <v>1.0229999999999999</v>
      </c>
    </row>
    <row r="6169" spans="1:11" ht="15" x14ac:dyDescent="0.2">
      <c r="A6169" s="862">
        <v>6106326</v>
      </c>
      <c r="B6169" s="863" t="s">
        <v>10161</v>
      </c>
      <c r="C6169" s="862" t="s">
        <v>61</v>
      </c>
      <c r="D6169" s="802">
        <f t="shared" si="96"/>
        <v>56.44</v>
      </c>
      <c r="G6169" s="872">
        <v>55.18</v>
      </c>
      <c r="J6169" s="840" t="s">
        <v>15822</v>
      </c>
      <c r="K6169" s="848">
        <f>IFERROR(VLOOKUP(J6169,REAJUSTE!A:AA,27,FALSE),"")</f>
        <v>1.0229999999999999</v>
      </c>
    </row>
    <row r="6170" spans="1:11" ht="15" x14ac:dyDescent="0.2">
      <c r="A6170" s="862">
        <v>6106324</v>
      </c>
      <c r="B6170" s="863" t="s">
        <v>10162</v>
      </c>
      <c r="C6170" s="862" t="s">
        <v>61</v>
      </c>
      <c r="D6170" s="802">
        <f t="shared" si="96"/>
        <v>33.96</v>
      </c>
      <c r="G6170" s="872">
        <v>33.200000000000003</v>
      </c>
      <c r="J6170" s="840" t="s">
        <v>15822</v>
      </c>
      <c r="K6170" s="848">
        <f>IFERROR(VLOOKUP(J6170,REAJUSTE!A:AA,27,FALSE),"")</f>
        <v>1.0229999999999999</v>
      </c>
    </row>
    <row r="6171" spans="1:11" ht="15" x14ac:dyDescent="0.2">
      <c r="A6171" s="862">
        <v>6106327</v>
      </c>
      <c r="B6171" s="863" t="s">
        <v>10163</v>
      </c>
      <c r="C6171" s="862" t="s">
        <v>61</v>
      </c>
      <c r="D6171" s="802">
        <f t="shared" si="96"/>
        <v>136.77000000000001</v>
      </c>
      <c r="G6171" s="872">
        <v>133.69999999999999</v>
      </c>
      <c r="J6171" s="840" t="s">
        <v>15822</v>
      </c>
      <c r="K6171" s="848">
        <f>IFERROR(VLOOKUP(J6171,REAJUSTE!A:AA,27,FALSE),"")</f>
        <v>1.0229999999999999</v>
      </c>
    </row>
    <row r="6172" spans="1:11" ht="15" x14ac:dyDescent="0.2">
      <c r="A6172" s="862">
        <v>6106329</v>
      </c>
      <c r="B6172" s="863" t="s">
        <v>10164</v>
      </c>
      <c r="C6172" s="862" t="s">
        <v>61</v>
      </c>
      <c r="D6172" s="802">
        <f t="shared" si="96"/>
        <v>681.06</v>
      </c>
      <c r="G6172" s="872">
        <v>665.75</v>
      </c>
      <c r="J6172" s="840" t="s">
        <v>15822</v>
      </c>
      <c r="K6172" s="848">
        <f>IFERROR(VLOOKUP(J6172,REAJUSTE!A:AA,27,FALSE),"")</f>
        <v>1.0229999999999999</v>
      </c>
    </row>
    <row r="6173" spans="1:11" ht="15" x14ac:dyDescent="0.2">
      <c r="A6173" s="862">
        <v>6106325</v>
      </c>
      <c r="B6173" s="863" t="s">
        <v>10165</v>
      </c>
      <c r="C6173" s="862" t="s">
        <v>61</v>
      </c>
      <c r="D6173" s="802">
        <f t="shared" si="96"/>
        <v>56.6</v>
      </c>
      <c r="G6173" s="872">
        <v>55.33</v>
      </c>
      <c r="J6173" s="840" t="s">
        <v>15822</v>
      </c>
      <c r="K6173" s="848">
        <f>IFERROR(VLOOKUP(J6173,REAJUSTE!A:AA,27,FALSE),"")</f>
        <v>1.0229999999999999</v>
      </c>
    </row>
    <row r="6174" spans="1:11" ht="18" x14ac:dyDescent="0.2">
      <c r="A6174" s="862">
        <v>6208126</v>
      </c>
      <c r="B6174" s="863" t="s">
        <v>10166</v>
      </c>
      <c r="C6174" s="862" t="s">
        <v>51</v>
      </c>
      <c r="D6174" s="802">
        <f t="shared" si="96"/>
        <v>20.97</v>
      </c>
      <c r="G6174" s="872">
        <v>20.5</v>
      </c>
      <c r="J6174" s="840" t="s">
        <v>15822</v>
      </c>
      <c r="K6174" s="848">
        <f>IFERROR(VLOOKUP(J6174,REAJUSTE!A:AA,27,FALSE),"")</f>
        <v>1.0229999999999999</v>
      </c>
    </row>
    <row r="6175" spans="1:11" ht="15" x14ac:dyDescent="0.2">
      <c r="A6175" s="862">
        <v>6205797</v>
      </c>
      <c r="B6175" s="863" t="s">
        <v>3244</v>
      </c>
      <c r="C6175" s="862" t="s">
        <v>51</v>
      </c>
      <c r="D6175" s="802">
        <f t="shared" si="96"/>
        <v>13.09</v>
      </c>
      <c r="G6175" s="872">
        <v>12.8</v>
      </c>
      <c r="J6175" s="840" t="s">
        <v>15822</v>
      </c>
      <c r="K6175" s="848">
        <f>IFERROR(VLOOKUP(J6175,REAJUSTE!A:AA,27,FALSE),"")</f>
        <v>1.0229999999999999</v>
      </c>
    </row>
    <row r="6176" spans="1:11" ht="15" x14ac:dyDescent="0.2">
      <c r="A6176" s="862">
        <v>6205791</v>
      </c>
      <c r="B6176" s="863" t="s">
        <v>10167</v>
      </c>
      <c r="C6176" s="862" t="s">
        <v>4</v>
      </c>
      <c r="D6176" s="802">
        <f t="shared" si="96"/>
        <v>372.3</v>
      </c>
      <c r="G6176" s="872">
        <v>363.93</v>
      </c>
      <c r="J6176" s="840" t="s">
        <v>15822</v>
      </c>
      <c r="K6176" s="848">
        <f>IFERROR(VLOOKUP(J6176,REAJUSTE!A:AA,27,FALSE),"")</f>
        <v>1.0229999999999999</v>
      </c>
    </row>
    <row r="6177" spans="1:11" ht="15" x14ac:dyDescent="0.2">
      <c r="A6177" s="862">
        <v>6205792</v>
      </c>
      <c r="B6177" s="863" t="s">
        <v>10168</v>
      </c>
      <c r="C6177" s="862" t="s">
        <v>4</v>
      </c>
      <c r="D6177" s="802">
        <f t="shared" si="96"/>
        <v>445.84</v>
      </c>
      <c r="G6177" s="872">
        <v>435.82</v>
      </c>
      <c r="J6177" s="840" t="s">
        <v>15822</v>
      </c>
      <c r="K6177" s="848">
        <f>IFERROR(VLOOKUP(J6177,REAJUSTE!A:AA,27,FALSE),"")</f>
        <v>1.0229999999999999</v>
      </c>
    </row>
    <row r="6178" spans="1:11" ht="15" x14ac:dyDescent="0.2">
      <c r="A6178" s="862">
        <v>6205793</v>
      </c>
      <c r="B6178" s="863" t="s">
        <v>10169</v>
      </c>
      <c r="C6178" s="862" t="s">
        <v>4</v>
      </c>
      <c r="D6178" s="802">
        <f t="shared" si="96"/>
        <v>523.21</v>
      </c>
      <c r="G6178" s="872">
        <v>511.45</v>
      </c>
      <c r="J6178" s="840" t="s">
        <v>15822</v>
      </c>
      <c r="K6178" s="848">
        <f>IFERROR(VLOOKUP(J6178,REAJUSTE!A:AA,27,FALSE),"")</f>
        <v>1.0229999999999999</v>
      </c>
    </row>
    <row r="6179" spans="1:11" ht="15" x14ac:dyDescent="0.2">
      <c r="A6179" s="862">
        <v>6205796</v>
      </c>
      <c r="B6179" s="863" t="s">
        <v>10170</v>
      </c>
      <c r="C6179" s="862" t="s">
        <v>4</v>
      </c>
      <c r="D6179" s="802">
        <f t="shared" si="96"/>
        <v>922.02</v>
      </c>
      <c r="G6179" s="872">
        <v>901.3</v>
      </c>
      <c r="J6179" s="840" t="s">
        <v>15822</v>
      </c>
      <c r="K6179" s="848">
        <f>IFERROR(VLOOKUP(J6179,REAJUSTE!A:AA,27,FALSE),"")</f>
        <v>1.0229999999999999</v>
      </c>
    </row>
    <row r="6180" spans="1:11" ht="15" x14ac:dyDescent="0.2">
      <c r="A6180" s="862">
        <v>6219451</v>
      </c>
      <c r="B6180" s="863" t="s">
        <v>10171</v>
      </c>
      <c r="C6180" s="862" t="s">
        <v>4</v>
      </c>
      <c r="D6180" s="802">
        <f t="shared" si="96"/>
        <v>990.04</v>
      </c>
      <c r="G6180" s="872">
        <v>967.79</v>
      </c>
      <c r="J6180" s="840" t="s">
        <v>15822</v>
      </c>
      <c r="K6180" s="848">
        <f>IFERROR(VLOOKUP(J6180,REAJUSTE!A:AA,27,FALSE),"")</f>
        <v>1.0229999999999999</v>
      </c>
    </row>
    <row r="6181" spans="1:11" ht="15" x14ac:dyDescent="0.2">
      <c r="A6181" s="862">
        <v>6219452</v>
      </c>
      <c r="B6181" s="863" t="s">
        <v>10172</v>
      </c>
      <c r="C6181" s="862" t="s">
        <v>4</v>
      </c>
      <c r="D6181" s="802">
        <f t="shared" si="96"/>
        <v>1061.8699999999999</v>
      </c>
      <c r="G6181" s="872">
        <v>1038</v>
      </c>
      <c r="J6181" s="840" t="s">
        <v>15822</v>
      </c>
      <c r="K6181" s="848">
        <f>IFERROR(VLOOKUP(J6181,REAJUSTE!A:AA,27,FALSE),"")</f>
        <v>1.0229999999999999</v>
      </c>
    </row>
    <row r="6182" spans="1:11" ht="15" x14ac:dyDescent="0.2">
      <c r="A6182" s="862">
        <v>6205794</v>
      </c>
      <c r="B6182" s="863" t="s">
        <v>10173</v>
      </c>
      <c r="C6182" s="862" t="s">
        <v>4</v>
      </c>
      <c r="D6182" s="802">
        <f t="shared" si="96"/>
        <v>797.43</v>
      </c>
      <c r="G6182" s="872">
        <v>779.51</v>
      </c>
      <c r="J6182" s="840" t="s">
        <v>15822</v>
      </c>
      <c r="K6182" s="848">
        <f>IFERROR(VLOOKUP(J6182,REAJUSTE!A:AA,27,FALSE),"")</f>
        <v>1.0229999999999999</v>
      </c>
    </row>
    <row r="6183" spans="1:11" ht="15" x14ac:dyDescent="0.2">
      <c r="A6183" s="862">
        <v>6205795</v>
      </c>
      <c r="B6183" s="863" t="s">
        <v>10174</v>
      </c>
      <c r="C6183" s="862" t="s">
        <v>4</v>
      </c>
      <c r="D6183" s="802">
        <f t="shared" si="96"/>
        <v>857.82</v>
      </c>
      <c r="G6183" s="872">
        <v>838.54</v>
      </c>
      <c r="J6183" s="840" t="s">
        <v>15822</v>
      </c>
      <c r="K6183" s="848">
        <f>IFERROR(VLOOKUP(J6183,REAJUSTE!A:AA,27,FALSE),"")</f>
        <v>1.0229999999999999</v>
      </c>
    </row>
    <row r="6184" spans="1:11" ht="15" x14ac:dyDescent="0.2">
      <c r="A6184" s="862">
        <v>6219521</v>
      </c>
      <c r="B6184" s="863" t="s">
        <v>10175</v>
      </c>
      <c r="C6184" s="862" t="s">
        <v>61</v>
      </c>
      <c r="D6184" s="802">
        <f t="shared" si="96"/>
        <v>171.38</v>
      </c>
      <c r="G6184" s="872">
        <v>167.53</v>
      </c>
      <c r="J6184" s="840" t="s">
        <v>15822</v>
      </c>
      <c r="K6184" s="848">
        <f>IFERROR(VLOOKUP(J6184,REAJUSTE!A:AA,27,FALSE),"")</f>
        <v>1.0229999999999999</v>
      </c>
    </row>
    <row r="6185" spans="1:11" ht="18" x14ac:dyDescent="0.2">
      <c r="A6185" s="862">
        <v>6219527</v>
      </c>
      <c r="B6185" s="863" t="s">
        <v>10176</v>
      </c>
      <c r="C6185" s="862" t="s">
        <v>2029</v>
      </c>
      <c r="D6185" s="802">
        <f t="shared" si="96"/>
        <v>446.66</v>
      </c>
      <c r="G6185" s="872">
        <v>436.62</v>
      </c>
      <c r="J6185" s="840" t="s">
        <v>15822</v>
      </c>
      <c r="K6185" s="848">
        <f>IFERROR(VLOOKUP(J6185,REAJUSTE!A:AA,27,FALSE),"")</f>
        <v>1.0229999999999999</v>
      </c>
    </row>
    <row r="6186" spans="1:11" ht="18" x14ac:dyDescent="0.2">
      <c r="A6186" s="862">
        <v>6219526</v>
      </c>
      <c r="B6186" s="863" t="s">
        <v>3245</v>
      </c>
      <c r="C6186" s="862" t="s">
        <v>4</v>
      </c>
      <c r="D6186" s="802">
        <f t="shared" si="96"/>
        <v>57.83</v>
      </c>
      <c r="G6186" s="872">
        <v>56.53</v>
      </c>
      <c r="J6186" s="840" t="s">
        <v>15822</v>
      </c>
      <c r="K6186" s="848">
        <f>IFERROR(VLOOKUP(J6186,REAJUSTE!A:AA,27,FALSE),"")</f>
        <v>1.0229999999999999</v>
      </c>
    </row>
    <row r="6187" spans="1:11" ht="18" x14ac:dyDescent="0.2">
      <c r="A6187" s="862">
        <v>6219525</v>
      </c>
      <c r="B6187" s="863" t="s">
        <v>3246</v>
      </c>
      <c r="C6187" s="862" t="s">
        <v>4</v>
      </c>
      <c r="D6187" s="802">
        <f t="shared" si="96"/>
        <v>53.66</v>
      </c>
      <c r="G6187" s="872">
        <v>52.46</v>
      </c>
      <c r="J6187" s="840" t="s">
        <v>15822</v>
      </c>
      <c r="K6187" s="848">
        <f>IFERROR(VLOOKUP(J6187,REAJUSTE!A:AA,27,FALSE),"")</f>
        <v>1.0229999999999999</v>
      </c>
    </row>
    <row r="6188" spans="1:11" ht="15" x14ac:dyDescent="0.2">
      <c r="A6188" s="862">
        <v>6219508</v>
      </c>
      <c r="B6188" s="863" t="s">
        <v>10177</v>
      </c>
      <c r="C6188" s="862" t="s">
        <v>4</v>
      </c>
      <c r="D6188" s="802">
        <f t="shared" si="96"/>
        <v>374.47</v>
      </c>
      <c r="G6188" s="872">
        <v>366.06</v>
      </c>
      <c r="J6188" s="840" t="s">
        <v>15822</v>
      </c>
      <c r="K6188" s="848">
        <f>IFERROR(VLOOKUP(J6188,REAJUSTE!A:AA,27,FALSE),"")</f>
        <v>1.0229999999999999</v>
      </c>
    </row>
    <row r="6189" spans="1:11" ht="15" x14ac:dyDescent="0.2">
      <c r="A6189" s="862">
        <v>6219511</v>
      </c>
      <c r="B6189" s="863" t="s">
        <v>10178</v>
      </c>
      <c r="C6189" s="862" t="s">
        <v>4</v>
      </c>
      <c r="D6189" s="802">
        <f t="shared" si="96"/>
        <v>285.86</v>
      </c>
      <c r="G6189" s="872">
        <v>279.44</v>
      </c>
      <c r="J6189" s="840" t="s">
        <v>15822</v>
      </c>
      <c r="K6189" s="848">
        <f>IFERROR(VLOOKUP(J6189,REAJUSTE!A:AA,27,FALSE),"")</f>
        <v>1.0229999999999999</v>
      </c>
    </row>
    <row r="6190" spans="1:11" ht="18" x14ac:dyDescent="0.2">
      <c r="A6190" s="862">
        <v>6219500</v>
      </c>
      <c r="B6190" s="863" t="s">
        <v>3247</v>
      </c>
      <c r="C6190" s="862" t="s">
        <v>61</v>
      </c>
      <c r="D6190" s="802">
        <f t="shared" si="96"/>
        <v>144.01</v>
      </c>
      <c r="G6190" s="872">
        <v>140.78</v>
      </c>
      <c r="J6190" s="840" t="s">
        <v>15822</v>
      </c>
      <c r="K6190" s="848">
        <f>IFERROR(VLOOKUP(J6190,REAJUSTE!A:AA,27,FALSE),"")</f>
        <v>1.0229999999999999</v>
      </c>
    </row>
    <row r="6191" spans="1:11" ht="18" x14ac:dyDescent="0.2">
      <c r="A6191" s="862">
        <v>6219418</v>
      </c>
      <c r="B6191" s="863" t="s">
        <v>3248</v>
      </c>
      <c r="C6191" s="862" t="s">
        <v>61</v>
      </c>
      <c r="D6191" s="802">
        <f t="shared" si="96"/>
        <v>314.73</v>
      </c>
      <c r="G6191" s="872">
        <v>307.66000000000003</v>
      </c>
      <c r="J6191" s="840" t="s">
        <v>15822</v>
      </c>
      <c r="K6191" s="848">
        <f>IFERROR(VLOOKUP(J6191,REAJUSTE!A:AA,27,FALSE),"")</f>
        <v>1.0229999999999999</v>
      </c>
    </row>
    <row r="6192" spans="1:11" ht="18" x14ac:dyDescent="0.2">
      <c r="A6192" s="862">
        <v>6219412</v>
      </c>
      <c r="B6192" s="863" t="s">
        <v>3249</v>
      </c>
      <c r="C6192" s="862" t="s">
        <v>61</v>
      </c>
      <c r="D6192" s="802">
        <f t="shared" si="96"/>
        <v>220.43</v>
      </c>
      <c r="G6192" s="872">
        <v>215.48</v>
      </c>
      <c r="J6192" s="840" t="s">
        <v>15822</v>
      </c>
      <c r="K6192" s="848">
        <f>IFERROR(VLOOKUP(J6192,REAJUSTE!A:AA,27,FALSE),"")</f>
        <v>1.0229999999999999</v>
      </c>
    </row>
    <row r="6193" spans="1:11" ht="18" x14ac:dyDescent="0.2">
      <c r="A6193" s="862">
        <v>6219406</v>
      </c>
      <c r="B6193" s="863" t="s">
        <v>3250</v>
      </c>
      <c r="C6193" s="862" t="s">
        <v>61</v>
      </c>
      <c r="D6193" s="802">
        <f t="shared" si="96"/>
        <v>154.77000000000001</v>
      </c>
      <c r="G6193" s="872">
        <v>151.30000000000001</v>
      </c>
      <c r="J6193" s="840" t="s">
        <v>15822</v>
      </c>
      <c r="K6193" s="848">
        <f>IFERROR(VLOOKUP(J6193,REAJUSTE!A:AA,27,FALSE),"")</f>
        <v>1.0229999999999999</v>
      </c>
    </row>
    <row r="6194" spans="1:11" ht="18" x14ac:dyDescent="0.2">
      <c r="A6194" s="862">
        <v>6219501</v>
      </c>
      <c r="B6194" s="863" t="s">
        <v>3251</v>
      </c>
      <c r="C6194" s="862" t="s">
        <v>61</v>
      </c>
      <c r="D6194" s="802">
        <f t="shared" si="96"/>
        <v>156</v>
      </c>
      <c r="G6194" s="872">
        <v>152.5</v>
      </c>
      <c r="J6194" s="840" t="s">
        <v>15822</v>
      </c>
      <c r="K6194" s="848">
        <f>IFERROR(VLOOKUP(J6194,REAJUSTE!A:AA,27,FALSE),"")</f>
        <v>1.0229999999999999</v>
      </c>
    </row>
    <row r="6195" spans="1:11" ht="18" x14ac:dyDescent="0.2">
      <c r="A6195" s="862">
        <v>6219419</v>
      </c>
      <c r="B6195" s="863" t="s">
        <v>3252</v>
      </c>
      <c r="C6195" s="862" t="s">
        <v>61</v>
      </c>
      <c r="D6195" s="802">
        <f t="shared" si="96"/>
        <v>346.72</v>
      </c>
      <c r="G6195" s="872">
        <v>338.93</v>
      </c>
      <c r="J6195" s="840" t="s">
        <v>15822</v>
      </c>
      <c r="K6195" s="848">
        <f>IFERROR(VLOOKUP(J6195,REAJUSTE!A:AA,27,FALSE),"")</f>
        <v>1.0229999999999999</v>
      </c>
    </row>
    <row r="6196" spans="1:11" ht="18" x14ac:dyDescent="0.2">
      <c r="A6196" s="862">
        <v>6219413</v>
      </c>
      <c r="B6196" s="863" t="s">
        <v>3253</v>
      </c>
      <c r="C6196" s="862" t="s">
        <v>61</v>
      </c>
      <c r="D6196" s="802">
        <f t="shared" si="96"/>
        <v>240.91</v>
      </c>
      <c r="G6196" s="872">
        <v>235.5</v>
      </c>
      <c r="J6196" s="840" t="s">
        <v>15822</v>
      </c>
      <c r="K6196" s="848">
        <f>IFERROR(VLOOKUP(J6196,REAJUSTE!A:AA,27,FALSE),"")</f>
        <v>1.0229999999999999</v>
      </c>
    </row>
    <row r="6197" spans="1:11" ht="18" x14ac:dyDescent="0.2">
      <c r="A6197" s="862">
        <v>6219407</v>
      </c>
      <c r="B6197" s="863" t="s">
        <v>3254</v>
      </c>
      <c r="C6197" s="862" t="s">
        <v>61</v>
      </c>
      <c r="D6197" s="802">
        <f t="shared" si="96"/>
        <v>167.87</v>
      </c>
      <c r="G6197" s="872">
        <v>164.1</v>
      </c>
      <c r="J6197" s="840" t="s">
        <v>15822</v>
      </c>
      <c r="K6197" s="848">
        <f>IFERROR(VLOOKUP(J6197,REAJUSTE!A:AA,27,FALSE),"")</f>
        <v>1.0229999999999999</v>
      </c>
    </row>
    <row r="6198" spans="1:11" ht="18" x14ac:dyDescent="0.2">
      <c r="A6198" s="862">
        <v>6219502</v>
      </c>
      <c r="B6198" s="863" t="s">
        <v>3255</v>
      </c>
      <c r="C6198" s="862" t="s">
        <v>61</v>
      </c>
      <c r="D6198" s="802">
        <f t="shared" si="96"/>
        <v>168.84</v>
      </c>
      <c r="G6198" s="872">
        <v>165.05</v>
      </c>
      <c r="J6198" s="840" t="s">
        <v>15822</v>
      </c>
      <c r="K6198" s="848">
        <f>IFERROR(VLOOKUP(J6198,REAJUSTE!A:AA,27,FALSE),"")</f>
        <v>1.0229999999999999</v>
      </c>
    </row>
    <row r="6199" spans="1:11" ht="18" x14ac:dyDescent="0.2">
      <c r="A6199" s="862">
        <v>6219420</v>
      </c>
      <c r="B6199" s="863" t="s">
        <v>3256</v>
      </c>
      <c r="C6199" s="862" t="s">
        <v>61</v>
      </c>
      <c r="D6199" s="802">
        <f t="shared" si="96"/>
        <v>388.66</v>
      </c>
      <c r="G6199" s="872">
        <v>379.93</v>
      </c>
      <c r="J6199" s="840" t="s">
        <v>15822</v>
      </c>
      <c r="K6199" s="848">
        <f>IFERROR(VLOOKUP(J6199,REAJUSTE!A:AA,27,FALSE),"")</f>
        <v>1.0229999999999999</v>
      </c>
    </row>
    <row r="6200" spans="1:11" ht="18" x14ac:dyDescent="0.2">
      <c r="A6200" s="862">
        <v>6219414</v>
      </c>
      <c r="B6200" s="863" t="s">
        <v>3257</v>
      </c>
      <c r="C6200" s="862" t="s">
        <v>61</v>
      </c>
      <c r="D6200" s="802">
        <f t="shared" si="96"/>
        <v>265.26</v>
      </c>
      <c r="G6200" s="872">
        <v>259.3</v>
      </c>
      <c r="J6200" s="840" t="s">
        <v>15822</v>
      </c>
      <c r="K6200" s="848">
        <f>IFERROR(VLOOKUP(J6200,REAJUSTE!A:AA,27,FALSE),"")</f>
        <v>1.0229999999999999</v>
      </c>
    </row>
    <row r="6201" spans="1:11" ht="18" x14ac:dyDescent="0.2">
      <c r="A6201" s="862">
        <v>6219408</v>
      </c>
      <c r="B6201" s="863" t="s">
        <v>3258</v>
      </c>
      <c r="C6201" s="862" t="s">
        <v>61</v>
      </c>
      <c r="D6201" s="802">
        <f t="shared" si="96"/>
        <v>181.64</v>
      </c>
      <c r="G6201" s="872">
        <v>177.56</v>
      </c>
      <c r="J6201" s="840" t="s">
        <v>15822</v>
      </c>
      <c r="K6201" s="848">
        <f>IFERROR(VLOOKUP(J6201,REAJUSTE!A:AA,27,FALSE),"")</f>
        <v>1.0229999999999999</v>
      </c>
    </row>
    <row r="6202" spans="1:11" ht="18" x14ac:dyDescent="0.2">
      <c r="A6202" s="862">
        <v>6219503</v>
      </c>
      <c r="B6202" s="863" t="s">
        <v>3259</v>
      </c>
      <c r="C6202" s="862" t="s">
        <v>61</v>
      </c>
      <c r="D6202" s="802">
        <f t="shared" si="96"/>
        <v>195.71</v>
      </c>
      <c r="G6202" s="872">
        <v>191.31</v>
      </c>
      <c r="J6202" s="840" t="s">
        <v>15822</v>
      </c>
      <c r="K6202" s="848">
        <f>IFERROR(VLOOKUP(J6202,REAJUSTE!A:AA,27,FALSE),"")</f>
        <v>1.0229999999999999</v>
      </c>
    </row>
    <row r="6203" spans="1:11" ht="18" x14ac:dyDescent="0.2">
      <c r="A6203" s="862">
        <v>6219421</v>
      </c>
      <c r="B6203" s="863" t="s">
        <v>3260</v>
      </c>
      <c r="C6203" s="862" t="s">
        <v>61</v>
      </c>
      <c r="D6203" s="802">
        <f t="shared" si="96"/>
        <v>462.69</v>
      </c>
      <c r="G6203" s="872">
        <v>452.29</v>
      </c>
      <c r="J6203" s="840" t="s">
        <v>15822</v>
      </c>
      <c r="K6203" s="848">
        <f>IFERROR(VLOOKUP(J6203,REAJUSTE!A:AA,27,FALSE),"")</f>
        <v>1.0229999999999999</v>
      </c>
    </row>
    <row r="6204" spans="1:11" ht="18" x14ac:dyDescent="0.2">
      <c r="A6204" s="862">
        <v>6219415</v>
      </c>
      <c r="B6204" s="863" t="s">
        <v>3261</v>
      </c>
      <c r="C6204" s="862" t="s">
        <v>61</v>
      </c>
      <c r="D6204" s="802">
        <f t="shared" si="96"/>
        <v>310.48</v>
      </c>
      <c r="G6204" s="872">
        <v>303.5</v>
      </c>
      <c r="J6204" s="840" t="s">
        <v>15822</v>
      </c>
      <c r="K6204" s="848">
        <f>IFERROR(VLOOKUP(J6204,REAJUSTE!A:AA,27,FALSE),"")</f>
        <v>1.0229999999999999</v>
      </c>
    </row>
    <row r="6205" spans="1:11" ht="18" x14ac:dyDescent="0.2">
      <c r="A6205" s="862">
        <v>6219409</v>
      </c>
      <c r="B6205" s="863" t="s">
        <v>3262</v>
      </c>
      <c r="C6205" s="862" t="s">
        <v>61</v>
      </c>
      <c r="D6205" s="802">
        <f t="shared" si="96"/>
        <v>212.08</v>
      </c>
      <c r="G6205" s="872">
        <v>207.32</v>
      </c>
      <c r="J6205" s="840" t="s">
        <v>15822</v>
      </c>
      <c r="K6205" s="848">
        <f>IFERROR(VLOOKUP(J6205,REAJUSTE!A:AA,27,FALSE),"")</f>
        <v>1.0229999999999999</v>
      </c>
    </row>
    <row r="6206" spans="1:11" ht="18" x14ac:dyDescent="0.2">
      <c r="A6206" s="862">
        <v>6219518</v>
      </c>
      <c r="B6206" s="863" t="s">
        <v>3263</v>
      </c>
      <c r="C6206" s="862" t="s">
        <v>61</v>
      </c>
      <c r="D6206" s="802">
        <f t="shared" si="96"/>
        <v>54.1</v>
      </c>
      <c r="G6206" s="872">
        <v>52.89</v>
      </c>
      <c r="J6206" s="840" t="s">
        <v>15822</v>
      </c>
      <c r="K6206" s="848">
        <f>IFERROR(VLOOKUP(J6206,REAJUSTE!A:AA,27,FALSE),"")</f>
        <v>1.0229999999999999</v>
      </c>
    </row>
    <row r="6207" spans="1:11" ht="18" x14ac:dyDescent="0.2">
      <c r="A6207" s="862">
        <v>6219504</v>
      </c>
      <c r="B6207" s="863" t="s">
        <v>3264</v>
      </c>
      <c r="C6207" s="862" t="s">
        <v>61</v>
      </c>
      <c r="D6207" s="802">
        <f t="shared" si="96"/>
        <v>114.11</v>
      </c>
      <c r="G6207" s="872">
        <v>111.55</v>
      </c>
      <c r="J6207" s="840" t="s">
        <v>15822</v>
      </c>
      <c r="K6207" s="848">
        <f>IFERROR(VLOOKUP(J6207,REAJUSTE!A:AA,27,FALSE),"")</f>
        <v>1.0229999999999999</v>
      </c>
    </row>
    <row r="6208" spans="1:11" ht="18" x14ac:dyDescent="0.2">
      <c r="A6208" s="862">
        <v>6219422</v>
      </c>
      <c r="B6208" s="863" t="s">
        <v>3265</v>
      </c>
      <c r="C6208" s="862" t="s">
        <v>61</v>
      </c>
      <c r="D6208" s="802">
        <f t="shared" si="96"/>
        <v>254.17</v>
      </c>
      <c r="G6208" s="872">
        <v>248.46</v>
      </c>
      <c r="J6208" s="840" t="s">
        <v>15822</v>
      </c>
      <c r="K6208" s="848">
        <f>IFERROR(VLOOKUP(J6208,REAJUSTE!A:AA,27,FALSE),"")</f>
        <v>1.0229999999999999</v>
      </c>
    </row>
    <row r="6209" spans="1:11" ht="18" x14ac:dyDescent="0.2">
      <c r="A6209" s="862">
        <v>6219416</v>
      </c>
      <c r="B6209" s="863" t="s">
        <v>3266</v>
      </c>
      <c r="C6209" s="862" t="s">
        <v>61</v>
      </c>
      <c r="D6209" s="802">
        <f t="shared" si="96"/>
        <v>195.17</v>
      </c>
      <c r="G6209" s="872">
        <v>190.79</v>
      </c>
      <c r="J6209" s="840" t="s">
        <v>15822</v>
      </c>
      <c r="K6209" s="848">
        <f>IFERROR(VLOOKUP(J6209,REAJUSTE!A:AA,27,FALSE),"")</f>
        <v>1.0229999999999999</v>
      </c>
    </row>
    <row r="6210" spans="1:11" ht="18" x14ac:dyDescent="0.2">
      <c r="A6210" s="862">
        <v>6219410</v>
      </c>
      <c r="B6210" s="863" t="s">
        <v>3267</v>
      </c>
      <c r="C6210" s="862" t="s">
        <v>61</v>
      </c>
      <c r="D6210" s="802">
        <f t="shared" si="96"/>
        <v>136.19</v>
      </c>
      <c r="G6210" s="872">
        <v>133.13</v>
      </c>
      <c r="J6210" s="840" t="s">
        <v>15822</v>
      </c>
      <c r="K6210" s="848">
        <f>IFERROR(VLOOKUP(J6210,REAJUSTE!A:AA,27,FALSE),"")</f>
        <v>1.0229999999999999</v>
      </c>
    </row>
    <row r="6211" spans="1:11" ht="18" x14ac:dyDescent="0.2">
      <c r="A6211" s="862">
        <v>6219505</v>
      </c>
      <c r="B6211" s="863" t="s">
        <v>3268</v>
      </c>
      <c r="C6211" s="862" t="s">
        <v>61</v>
      </c>
      <c r="D6211" s="802">
        <f t="shared" si="96"/>
        <v>105.51</v>
      </c>
      <c r="G6211" s="872">
        <v>103.14</v>
      </c>
      <c r="J6211" s="840" t="s">
        <v>15822</v>
      </c>
      <c r="K6211" s="848">
        <f>IFERROR(VLOOKUP(J6211,REAJUSTE!A:AA,27,FALSE),"")</f>
        <v>1.0229999999999999</v>
      </c>
    </row>
    <row r="6212" spans="1:11" ht="18" x14ac:dyDescent="0.2">
      <c r="A6212" s="862">
        <v>6219423</v>
      </c>
      <c r="B6212" s="863" t="s">
        <v>3269</v>
      </c>
      <c r="C6212" s="862" t="s">
        <v>61</v>
      </c>
      <c r="D6212" s="802">
        <f t="shared" si="96"/>
        <v>247.61</v>
      </c>
      <c r="G6212" s="872">
        <v>242.05</v>
      </c>
      <c r="J6212" s="840" t="s">
        <v>15822</v>
      </c>
      <c r="K6212" s="848">
        <f>IFERROR(VLOOKUP(J6212,REAJUSTE!A:AA,27,FALSE),"")</f>
        <v>1.0229999999999999</v>
      </c>
    </row>
    <row r="6213" spans="1:11" ht="18" x14ac:dyDescent="0.2">
      <c r="A6213" s="862">
        <v>6219417</v>
      </c>
      <c r="B6213" s="863" t="s">
        <v>3270</v>
      </c>
      <c r="C6213" s="862" t="s">
        <v>61</v>
      </c>
      <c r="D6213" s="802">
        <f t="shared" si="96"/>
        <v>187.62</v>
      </c>
      <c r="G6213" s="872">
        <v>183.41</v>
      </c>
      <c r="J6213" s="840" t="s">
        <v>15822</v>
      </c>
      <c r="K6213" s="848">
        <f>IFERROR(VLOOKUP(J6213,REAJUSTE!A:AA,27,FALSE),"")</f>
        <v>1.0229999999999999</v>
      </c>
    </row>
    <row r="6214" spans="1:11" ht="18" x14ac:dyDescent="0.2">
      <c r="A6214" s="862">
        <v>6219411</v>
      </c>
      <c r="B6214" s="863" t="s">
        <v>3271</v>
      </c>
      <c r="C6214" s="862" t="s">
        <v>61</v>
      </c>
      <c r="D6214" s="802">
        <f t="shared" si="96"/>
        <v>127.71</v>
      </c>
      <c r="G6214" s="872">
        <v>124.84</v>
      </c>
      <c r="J6214" s="840" t="s">
        <v>15822</v>
      </c>
      <c r="K6214" s="848">
        <f>IFERROR(VLOOKUP(J6214,REAJUSTE!A:AA,27,FALSE),"")</f>
        <v>1.0229999999999999</v>
      </c>
    </row>
    <row r="6215" spans="1:11" ht="15" x14ac:dyDescent="0.2">
      <c r="A6215" s="862">
        <v>6219520</v>
      </c>
      <c r="B6215" s="863" t="s">
        <v>3272</v>
      </c>
      <c r="C6215" s="862" t="s">
        <v>2029</v>
      </c>
      <c r="D6215" s="802">
        <f t="shared" si="96"/>
        <v>60.1</v>
      </c>
      <c r="G6215" s="872">
        <v>58.75</v>
      </c>
      <c r="J6215" s="840" t="s">
        <v>15822</v>
      </c>
      <c r="K6215" s="848">
        <f>IFERROR(VLOOKUP(J6215,REAJUSTE!A:AA,27,FALSE),"")</f>
        <v>1.0229999999999999</v>
      </c>
    </row>
    <row r="6216" spans="1:11" ht="18" x14ac:dyDescent="0.2">
      <c r="A6216" s="862">
        <v>6219433</v>
      </c>
      <c r="B6216" s="863" t="s">
        <v>10179</v>
      </c>
      <c r="C6216" s="862" t="s">
        <v>4</v>
      </c>
      <c r="D6216" s="802">
        <f t="shared" si="96"/>
        <v>116.01</v>
      </c>
      <c r="G6216" s="872">
        <v>113.41</v>
      </c>
      <c r="J6216" s="840" t="s">
        <v>15822</v>
      </c>
      <c r="K6216" s="848">
        <f>IFERROR(VLOOKUP(J6216,REAJUSTE!A:AA,27,FALSE),"")</f>
        <v>1.0229999999999999</v>
      </c>
    </row>
    <row r="6217" spans="1:11" ht="18" x14ac:dyDescent="0.2">
      <c r="A6217" s="862">
        <v>6205801</v>
      </c>
      <c r="B6217" s="863" t="s">
        <v>10180</v>
      </c>
      <c r="C6217" s="862" t="s">
        <v>4</v>
      </c>
      <c r="D6217" s="802">
        <f t="shared" si="96"/>
        <v>74.709999999999994</v>
      </c>
      <c r="G6217" s="872">
        <v>73.040000000000006</v>
      </c>
      <c r="J6217" s="840" t="s">
        <v>15822</v>
      </c>
      <c r="K6217" s="848">
        <f>IFERROR(VLOOKUP(J6217,REAJUSTE!A:AA,27,FALSE),"")</f>
        <v>1.0229999999999999</v>
      </c>
    </row>
    <row r="6218" spans="1:11" ht="18" x14ac:dyDescent="0.2">
      <c r="A6218" s="862">
        <v>6219524</v>
      </c>
      <c r="B6218" s="863" t="s">
        <v>3273</v>
      </c>
      <c r="C6218" s="862" t="s">
        <v>587</v>
      </c>
      <c r="D6218" s="802">
        <f t="shared" si="96"/>
        <v>11.75</v>
      </c>
      <c r="G6218" s="872">
        <v>11.49</v>
      </c>
      <c r="J6218" s="840" t="s">
        <v>15822</v>
      </c>
      <c r="K6218" s="848">
        <f>IFERROR(VLOOKUP(J6218,REAJUSTE!A:AA,27,FALSE),"")</f>
        <v>1.0229999999999999</v>
      </c>
    </row>
    <row r="6219" spans="1:11" ht="15" x14ac:dyDescent="0.2">
      <c r="A6219" s="862">
        <v>6416036</v>
      </c>
      <c r="B6219" s="863" t="s">
        <v>10181</v>
      </c>
      <c r="C6219" s="862" t="s">
        <v>61</v>
      </c>
      <c r="D6219" s="802">
        <f t="shared" ref="D6219:D6282" si="97">TRUNC(G6219*K6219,2)</f>
        <v>138.72999999999999</v>
      </c>
      <c r="G6219" s="872">
        <v>135.62</v>
      </c>
      <c r="J6219" s="840" t="s">
        <v>15822</v>
      </c>
      <c r="K6219" s="848">
        <f>IFERROR(VLOOKUP(J6219,REAJUSTE!A:AA,27,FALSE),"")</f>
        <v>1.0229999999999999</v>
      </c>
    </row>
    <row r="6220" spans="1:11" ht="15" x14ac:dyDescent="0.2">
      <c r="A6220" s="862">
        <v>6416038</v>
      </c>
      <c r="B6220" s="863" t="s">
        <v>10182</v>
      </c>
      <c r="C6220" s="862" t="s">
        <v>61</v>
      </c>
      <c r="D6220" s="802">
        <f t="shared" si="97"/>
        <v>70.67</v>
      </c>
      <c r="G6220" s="872">
        <v>69.09</v>
      </c>
      <c r="J6220" s="840" t="s">
        <v>15822</v>
      </c>
      <c r="K6220" s="848">
        <f>IFERROR(VLOOKUP(J6220,REAJUSTE!A:AA,27,FALSE),"")</f>
        <v>1.0229999999999999</v>
      </c>
    </row>
    <row r="6221" spans="1:11" ht="15" x14ac:dyDescent="0.2">
      <c r="A6221" s="862">
        <v>6416037</v>
      </c>
      <c r="B6221" s="863" t="s">
        <v>10183</v>
      </c>
      <c r="C6221" s="862" t="s">
        <v>61</v>
      </c>
      <c r="D6221" s="802">
        <f t="shared" si="97"/>
        <v>150.31</v>
      </c>
      <c r="G6221" s="872">
        <v>146.94</v>
      </c>
      <c r="J6221" s="840" t="s">
        <v>15822</v>
      </c>
      <c r="K6221" s="848">
        <f>IFERROR(VLOOKUP(J6221,REAJUSTE!A:AA,27,FALSE),"")</f>
        <v>1.0229999999999999</v>
      </c>
    </row>
    <row r="6222" spans="1:11" ht="15" x14ac:dyDescent="0.2">
      <c r="A6222" s="862">
        <v>6416035</v>
      </c>
      <c r="B6222" s="863" t="s">
        <v>10184</v>
      </c>
      <c r="C6222" s="862" t="s">
        <v>61</v>
      </c>
      <c r="D6222" s="802">
        <f t="shared" si="97"/>
        <v>79.77</v>
      </c>
      <c r="G6222" s="872">
        <v>77.98</v>
      </c>
      <c r="J6222" s="840" t="s">
        <v>15822</v>
      </c>
      <c r="K6222" s="848">
        <f>IFERROR(VLOOKUP(J6222,REAJUSTE!A:AA,27,FALSE),"")</f>
        <v>1.0229999999999999</v>
      </c>
    </row>
    <row r="6223" spans="1:11" ht="15" x14ac:dyDescent="0.2">
      <c r="A6223" s="862">
        <v>6416076</v>
      </c>
      <c r="B6223" s="863" t="s">
        <v>3274</v>
      </c>
      <c r="C6223" s="862" t="s">
        <v>6</v>
      </c>
      <c r="D6223" s="802">
        <f t="shared" si="97"/>
        <v>173.61</v>
      </c>
      <c r="G6223" s="872">
        <v>169.71</v>
      </c>
      <c r="J6223" s="840" t="s">
        <v>15822</v>
      </c>
      <c r="K6223" s="848">
        <f>IFERROR(VLOOKUP(J6223,REAJUSTE!A:AA,27,FALSE),"")</f>
        <v>1.0229999999999999</v>
      </c>
    </row>
    <row r="6224" spans="1:11" ht="15" x14ac:dyDescent="0.2">
      <c r="A6224" s="862">
        <v>6416075</v>
      </c>
      <c r="B6224" s="863" t="s">
        <v>3275</v>
      </c>
      <c r="C6224" s="862" t="s">
        <v>6</v>
      </c>
      <c r="D6224" s="802">
        <f t="shared" si="97"/>
        <v>105.29</v>
      </c>
      <c r="G6224" s="872">
        <v>102.93</v>
      </c>
      <c r="J6224" s="840" t="s">
        <v>15822</v>
      </c>
      <c r="K6224" s="848">
        <f>IFERROR(VLOOKUP(J6224,REAJUSTE!A:AA,27,FALSE),"")</f>
        <v>1.0229999999999999</v>
      </c>
    </row>
    <row r="6225" spans="1:11" ht="15" x14ac:dyDescent="0.2">
      <c r="A6225" s="862">
        <v>6416226</v>
      </c>
      <c r="B6225" s="863" t="s">
        <v>3276</v>
      </c>
      <c r="C6225" s="862" t="s">
        <v>6</v>
      </c>
      <c r="D6225" s="802">
        <f t="shared" si="97"/>
        <v>165.19</v>
      </c>
      <c r="G6225" s="872">
        <v>161.47999999999999</v>
      </c>
      <c r="J6225" s="840" t="s">
        <v>15822</v>
      </c>
      <c r="K6225" s="848">
        <f>IFERROR(VLOOKUP(J6225,REAJUSTE!A:AA,27,FALSE),"")</f>
        <v>1.0229999999999999</v>
      </c>
    </row>
    <row r="6226" spans="1:11" ht="15" x14ac:dyDescent="0.2">
      <c r="A6226" s="862">
        <v>6416225</v>
      </c>
      <c r="B6226" s="863" t="s">
        <v>3277</v>
      </c>
      <c r="C6226" s="862" t="s">
        <v>6</v>
      </c>
      <c r="D6226" s="802">
        <f t="shared" si="97"/>
        <v>95.38</v>
      </c>
      <c r="G6226" s="872">
        <v>93.24</v>
      </c>
      <c r="J6226" s="840" t="s">
        <v>15822</v>
      </c>
      <c r="K6226" s="848">
        <f>IFERROR(VLOOKUP(J6226,REAJUSTE!A:AA,27,FALSE),"")</f>
        <v>1.0229999999999999</v>
      </c>
    </row>
    <row r="6227" spans="1:11" ht="15" x14ac:dyDescent="0.2">
      <c r="A6227" s="862">
        <v>6416084</v>
      </c>
      <c r="B6227" s="863" t="s">
        <v>3278</v>
      </c>
      <c r="C6227" s="862" t="s">
        <v>6</v>
      </c>
      <c r="D6227" s="802">
        <f t="shared" si="97"/>
        <v>167.86</v>
      </c>
      <c r="G6227" s="872">
        <v>164.09</v>
      </c>
      <c r="J6227" s="840" t="s">
        <v>15822</v>
      </c>
      <c r="K6227" s="848">
        <f>IFERROR(VLOOKUP(J6227,REAJUSTE!A:AA,27,FALSE),"")</f>
        <v>1.0229999999999999</v>
      </c>
    </row>
    <row r="6228" spans="1:11" ht="15" x14ac:dyDescent="0.2">
      <c r="A6228" s="862">
        <v>6416083</v>
      </c>
      <c r="B6228" s="863" t="s">
        <v>3279</v>
      </c>
      <c r="C6228" s="862" t="s">
        <v>6</v>
      </c>
      <c r="D6228" s="802">
        <f t="shared" si="97"/>
        <v>96.09</v>
      </c>
      <c r="G6228" s="872">
        <v>93.93</v>
      </c>
      <c r="J6228" s="840" t="s">
        <v>15822</v>
      </c>
      <c r="K6228" s="848">
        <f>IFERROR(VLOOKUP(J6228,REAJUSTE!A:AA,27,FALSE),"")</f>
        <v>1.0229999999999999</v>
      </c>
    </row>
    <row r="6229" spans="1:11" ht="15" x14ac:dyDescent="0.2">
      <c r="A6229" s="862">
        <v>6416234</v>
      </c>
      <c r="B6229" s="863" t="s">
        <v>3280</v>
      </c>
      <c r="C6229" s="862" t="s">
        <v>6</v>
      </c>
      <c r="D6229" s="802">
        <f t="shared" si="97"/>
        <v>172.51</v>
      </c>
      <c r="G6229" s="872">
        <v>168.64</v>
      </c>
      <c r="J6229" s="840" t="s">
        <v>15822</v>
      </c>
      <c r="K6229" s="848">
        <f>IFERROR(VLOOKUP(J6229,REAJUSTE!A:AA,27,FALSE),"")</f>
        <v>1.0229999999999999</v>
      </c>
    </row>
    <row r="6230" spans="1:11" ht="15" x14ac:dyDescent="0.2">
      <c r="A6230" s="862">
        <v>6416233</v>
      </c>
      <c r="B6230" s="863" t="s">
        <v>3281</v>
      </c>
      <c r="C6230" s="862" t="s">
        <v>6</v>
      </c>
      <c r="D6230" s="802">
        <f t="shared" si="97"/>
        <v>102.02</v>
      </c>
      <c r="G6230" s="872">
        <v>99.73</v>
      </c>
      <c r="J6230" s="840" t="s">
        <v>15822</v>
      </c>
      <c r="K6230" s="848">
        <f>IFERROR(VLOOKUP(J6230,REAJUSTE!A:AA,27,FALSE),"")</f>
        <v>1.0229999999999999</v>
      </c>
    </row>
    <row r="6231" spans="1:11" ht="15" x14ac:dyDescent="0.2">
      <c r="A6231" s="862">
        <v>6416236</v>
      </c>
      <c r="B6231" s="863" t="s">
        <v>3282</v>
      </c>
      <c r="C6231" s="862" t="s">
        <v>6</v>
      </c>
      <c r="D6231" s="802">
        <f t="shared" si="97"/>
        <v>175.52</v>
      </c>
      <c r="G6231" s="872">
        <v>171.58</v>
      </c>
      <c r="J6231" s="840" t="s">
        <v>15822</v>
      </c>
      <c r="K6231" s="848">
        <f>IFERROR(VLOOKUP(J6231,REAJUSTE!A:AA,27,FALSE),"")</f>
        <v>1.0229999999999999</v>
      </c>
    </row>
    <row r="6232" spans="1:11" ht="15" x14ac:dyDescent="0.2">
      <c r="A6232" s="862">
        <v>6416235</v>
      </c>
      <c r="B6232" s="863" t="s">
        <v>3283</v>
      </c>
      <c r="C6232" s="862" t="s">
        <v>6</v>
      </c>
      <c r="D6232" s="802">
        <f t="shared" si="97"/>
        <v>105.94</v>
      </c>
      <c r="G6232" s="872">
        <v>103.56</v>
      </c>
      <c r="J6232" s="840" t="s">
        <v>15822</v>
      </c>
      <c r="K6232" s="848">
        <f>IFERROR(VLOOKUP(J6232,REAJUSTE!A:AA,27,FALSE),"")</f>
        <v>1.0229999999999999</v>
      </c>
    </row>
    <row r="6233" spans="1:11" ht="15" x14ac:dyDescent="0.2">
      <c r="A6233" s="862">
        <v>6416040</v>
      </c>
      <c r="B6233" s="863" t="s">
        <v>3284</v>
      </c>
      <c r="C6233" s="862" t="s">
        <v>61</v>
      </c>
      <c r="D6233" s="802">
        <f t="shared" si="97"/>
        <v>229.07</v>
      </c>
      <c r="G6233" s="872">
        <v>223.92</v>
      </c>
      <c r="J6233" s="840" t="s">
        <v>15822</v>
      </c>
      <c r="K6233" s="848">
        <f>IFERROR(VLOOKUP(J6233,REAJUSTE!A:AA,27,FALSE),"")</f>
        <v>1.0229999999999999</v>
      </c>
    </row>
    <row r="6234" spans="1:11" ht="15" x14ac:dyDescent="0.2">
      <c r="A6234" s="862">
        <v>6416039</v>
      </c>
      <c r="B6234" s="863" t="s">
        <v>3285</v>
      </c>
      <c r="C6234" s="862" t="s">
        <v>61</v>
      </c>
      <c r="D6234" s="802">
        <f t="shared" si="97"/>
        <v>98.05</v>
      </c>
      <c r="G6234" s="872">
        <v>95.85</v>
      </c>
      <c r="J6234" s="840" t="s">
        <v>15822</v>
      </c>
      <c r="K6234" s="848">
        <f>IFERROR(VLOOKUP(J6234,REAJUSTE!A:AA,27,FALSE),"")</f>
        <v>1.0229999999999999</v>
      </c>
    </row>
    <row r="6235" spans="1:11" ht="15" x14ac:dyDescent="0.2">
      <c r="A6235" s="862">
        <v>6416042</v>
      </c>
      <c r="B6235" s="863" t="s">
        <v>3286</v>
      </c>
      <c r="C6235" s="862" t="s">
        <v>61</v>
      </c>
      <c r="D6235" s="802">
        <f t="shared" si="97"/>
        <v>278.55</v>
      </c>
      <c r="G6235" s="872">
        <v>272.29000000000002</v>
      </c>
      <c r="J6235" s="840" t="s">
        <v>15822</v>
      </c>
      <c r="K6235" s="848">
        <f>IFERROR(VLOOKUP(J6235,REAJUSTE!A:AA,27,FALSE),"")</f>
        <v>1.0229999999999999</v>
      </c>
    </row>
    <row r="6236" spans="1:11" ht="15" x14ac:dyDescent="0.2">
      <c r="A6236" s="862">
        <v>6416041</v>
      </c>
      <c r="B6236" s="863" t="s">
        <v>3287</v>
      </c>
      <c r="C6236" s="862" t="s">
        <v>61</v>
      </c>
      <c r="D6236" s="802">
        <f t="shared" si="97"/>
        <v>145.26</v>
      </c>
      <c r="G6236" s="872">
        <v>142</v>
      </c>
      <c r="J6236" s="840" t="s">
        <v>15822</v>
      </c>
      <c r="K6236" s="848">
        <f>IFERROR(VLOOKUP(J6236,REAJUSTE!A:AA,27,FALSE),"")</f>
        <v>1.0229999999999999</v>
      </c>
    </row>
    <row r="6237" spans="1:11" ht="15" x14ac:dyDescent="0.2">
      <c r="A6237" s="862">
        <v>6416080</v>
      </c>
      <c r="B6237" s="863" t="s">
        <v>3288</v>
      </c>
      <c r="C6237" s="862" t="s">
        <v>6</v>
      </c>
      <c r="D6237" s="802">
        <f t="shared" si="97"/>
        <v>183.32</v>
      </c>
      <c r="G6237" s="872">
        <v>179.2</v>
      </c>
      <c r="J6237" s="840" t="s">
        <v>15822</v>
      </c>
      <c r="K6237" s="848">
        <f>IFERROR(VLOOKUP(J6237,REAJUSTE!A:AA,27,FALSE),"")</f>
        <v>1.0229999999999999</v>
      </c>
    </row>
    <row r="6238" spans="1:11" ht="15" x14ac:dyDescent="0.2">
      <c r="A6238" s="862">
        <v>6416079</v>
      </c>
      <c r="B6238" s="863" t="s">
        <v>3289</v>
      </c>
      <c r="C6238" s="862" t="s">
        <v>6</v>
      </c>
      <c r="D6238" s="802">
        <f t="shared" si="97"/>
        <v>118.01</v>
      </c>
      <c r="G6238" s="872">
        <v>115.36</v>
      </c>
      <c r="J6238" s="840" t="s">
        <v>15822</v>
      </c>
      <c r="K6238" s="848">
        <f>IFERROR(VLOOKUP(J6238,REAJUSTE!A:AA,27,FALSE),"")</f>
        <v>1.0229999999999999</v>
      </c>
    </row>
    <row r="6239" spans="1:11" ht="15" x14ac:dyDescent="0.2">
      <c r="A6239" s="862">
        <v>6416143</v>
      </c>
      <c r="B6239" s="863" t="s">
        <v>3290</v>
      </c>
      <c r="C6239" s="862" t="s">
        <v>6</v>
      </c>
      <c r="D6239" s="802">
        <f t="shared" si="97"/>
        <v>186.48</v>
      </c>
      <c r="G6239" s="872">
        <v>182.29</v>
      </c>
      <c r="J6239" s="840" t="s">
        <v>15822</v>
      </c>
      <c r="K6239" s="848">
        <f>IFERROR(VLOOKUP(J6239,REAJUSTE!A:AA,27,FALSE),"")</f>
        <v>1.0229999999999999</v>
      </c>
    </row>
    <row r="6240" spans="1:11" ht="15" x14ac:dyDescent="0.2">
      <c r="A6240" s="862">
        <v>6416262</v>
      </c>
      <c r="B6240" s="863" t="s">
        <v>3291</v>
      </c>
      <c r="C6240" s="862" t="s">
        <v>6</v>
      </c>
      <c r="D6240" s="802">
        <f t="shared" si="97"/>
        <v>119.97</v>
      </c>
      <c r="G6240" s="872">
        <v>117.28</v>
      </c>
      <c r="J6240" s="840" t="s">
        <v>15822</v>
      </c>
      <c r="K6240" s="848">
        <f>IFERROR(VLOOKUP(J6240,REAJUSTE!A:AA,27,FALSE),"")</f>
        <v>1.0229999999999999</v>
      </c>
    </row>
    <row r="6241" spans="1:11" ht="15" x14ac:dyDescent="0.2">
      <c r="A6241" s="862">
        <v>6416078</v>
      </c>
      <c r="B6241" s="863" t="s">
        <v>3292</v>
      </c>
      <c r="C6241" s="862" t="s">
        <v>6</v>
      </c>
      <c r="D6241" s="802">
        <f t="shared" si="97"/>
        <v>185.59</v>
      </c>
      <c r="G6241" s="872">
        <v>181.42</v>
      </c>
      <c r="J6241" s="840" t="s">
        <v>15822</v>
      </c>
      <c r="K6241" s="848">
        <f>IFERROR(VLOOKUP(J6241,REAJUSTE!A:AA,27,FALSE),"")</f>
        <v>1.0229999999999999</v>
      </c>
    </row>
    <row r="6242" spans="1:11" ht="15" x14ac:dyDescent="0.2">
      <c r="A6242" s="862">
        <v>6416077</v>
      </c>
      <c r="B6242" s="863" t="s">
        <v>3293</v>
      </c>
      <c r="C6242" s="862" t="s">
        <v>6</v>
      </c>
      <c r="D6242" s="802">
        <f t="shared" si="97"/>
        <v>117.72</v>
      </c>
      <c r="G6242" s="872">
        <v>115.08</v>
      </c>
      <c r="J6242" s="840" t="s">
        <v>15822</v>
      </c>
      <c r="K6242" s="848">
        <f>IFERROR(VLOOKUP(J6242,REAJUSTE!A:AA,27,FALSE),"")</f>
        <v>1.0229999999999999</v>
      </c>
    </row>
    <row r="6243" spans="1:11" ht="15" x14ac:dyDescent="0.2">
      <c r="A6243" s="862">
        <v>6416088</v>
      </c>
      <c r="B6243" s="863" t="s">
        <v>3294</v>
      </c>
      <c r="C6243" s="862" t="s">
        <v>6</v>
      </c>
      <c r="D6243" s="802">
        <f t="shared" si="97"/>
        <v>186.78</v>
      </c>
      <c r="G6243" s="872">
        <v>182.59</v>
      </c>
      <c r="J6243" s="840" t="s">
        <v>15822</v>
      </c>
      <c r="K6243" s="848">
        <f>IFERROR(VLOOKUP(J6243,REAJUSTE!A:AA,27,FALSE),"")</f>
        <v>1.0229999999999999</v>
      </c>
    </row>
    <row r="6244" spans="1:11" ht="15" x14ac:dyDescent="0.2">
      <c r="A6244" s="862">
        <v>6416087</v>
      </c>
      <c r="B6244" s="863" t="s">
        <v>3295</v>
      </c>
      <c r="C6244" s="862" t="s">
        <v>6</v>
      </c>
      <c r="D6244" s="802">
        <f t="shared" si="97"/>
        <v>118.22</v>
      </c>
      <c r="G6244" s="872">
        <v>115.57</v>
      </c>
      <c r="J6244" s="840" t="s">
        <v>15822</v>
      </c>
      <c r="K6244" s="848">
        <f>IFERROR(VLOOKUP(J6244,REAJUSTE!A:AA,27,FALSE),"")</f>
        <v>1.0229999999999999</v>
      </c>
    </row>
    <row r="6245" spans="1:11" ht="15" x14ac:dyDescent="0.2">
      <c r="A6245" s="862">
        <v>6416246</v>
      </c>
      <c r="B6245" s="863" t="s">
        <v>3296</v>
      </c>
      <c r="C6245" s="862" t="s">
        <v>6</v>
      </c>
      <c r="D6245" s="802">
        <f t="shared" si="97"/>
        <v>187.03</v>
      </c>
      <c r="G6245" s="872">
        <v>182.83</v>
      </c>
      <c r="J6245" s="840" t="s">
        <v>15822</v>
      </c>
      <c r="K6245" s="848">
        <f>IFERROR(VLOOKUP(J6245,REAJUSTE!A:AA,27,FALSE),"")</f>
        <v>1.0229999999999999</v>
      </c>
    </row>
    <row r="6246" spans="1:11" ht="15" x14ac:dyDescent="0.2">
      <c r="A6246" s="862">
        <v>6416245</v>
      </c>
      <c r="B6246" s="863" t="s">
        <v>3297</v>
      </c>
      <c r="C6246" s="862" t="s">
        <v>6</v>
      </c>
      <c r="D6246" s="802">
        <f t="shared" si="97"/>
        <v>120.22</v>
      </c>
      <c r="G6246" s="872">
        <v>117.52</v>
      </c>
      <c r="J6246" s="840" t="s">
        <v>15822</v>
      </c>
      <c r="K6246" s="848">
        <f>IFERROR(VLOOKUP(J6246,REAJUSTE!A:AA,27,FALSE),"")</f>
        <v>1.0229999999999999</v>
      </c>
    </row>
    <row r="6247" spans="1:11" ht="15" x14ac:dyDescent="0.2">
      <c r="A6247" s="862">
        <v>6416248</v>
      </c>
      <c r="B6247" s="863" t="s">
        <v>3298</v>
      </c>
      <c r="C6247" s="862" t="s">
        <v>6</v>
      </c>
      <c r="D6247" s="802">
        <f t="shared" si="97"/>
        <v>188.56</v>
      </c>
      <c r="G6247" s="872">
        <v>184.33</v>
      </c>
      <c r="J6247" s="840" t="s">
        <v>15822</v>
      </c>
      <c r="K6247" s="848">
        <f>IFERROR(VLOOKUP(J6247,REAJUSTE!A:AA,27,FALSE),"")</f>
        <v>1.0229999999999999</v>
      </c>
    </row>
    <row r="6248" spans="1:11" ht="15" x14ac:dyDescent="0.2">
      <c r="A6248" s="862">
        <v>6416247</v>
      </c>
      <c r="B6248" s="863" t="s">
        <v>3299</v>
      </c>
      <c r="C6248" s="862" t="s">
        <v>6</v>
      </c>
      <c r="D6248" s="802">
        <f t="shared" si="97"/>
        <v>121.31</v>
      </c>
      <c r="G6248" s="872">
        <v>118.59</v>
      </c>
      <c r="J6248" s="840" t="s">
        <v>15822</v>
      </c>
      <c r="K6248" s="848">
        <f>IFERROR(VLOOKUP(J6248,REAJUSTE!A:AA,27,FALSE),"")</f>
        <v>1.0229999999999999</v>
      </c>
    </row>
    <row r="6249" spans="1:11" ht="15" x14ac:dyDescent="0.2">
      <c r="A6249" s="862">
        <v>6416214</v>
      </c>
      <c r="B6249" s="863" t="s">
        <v>3306</v>
      </c>
      <c r="C6249" s="862" t="s">
        <v>6</v>
      </c>
      <c r="D6249" s="802">
        <f t="shared" si="97"/>
        <v>224.39</v>
      </c>
      <c r="G6249" s="872">
        <v>219.35</v>
      </c>
      <c r="J6249" s="840" t="s">
        <v>15822</v>
      </c>
      <c r="K6249" s="848">
        <f>IFERROR(VLOOKUP(J6249,REAJUSTE!A:AA,27,FALSE),"")</f>
        <v>1.0229999999999999</v>
      </c>
    </row>
    <row r="6250" spans="1:11" ht="15" x14ac:dyDescent="0.2">
      <c r="A6250" s="862">
        <v>6416218</v>
      </c>
      <c r="B6250" s="863" t="s">
        <v>3307</v>
      </c>
      <c r="C6250" s="862" t="s">
        <v>6</v>
      </c>
      <c r="D6250" s="802">
        <f t="shared" si="97"/>
        <v>168.13</v>
      </c>
      <c r="G6250" s="872">
        <v>164.35</v>
      </c>
      <c r="J6250" s="840" t="s">
        <v>15822</v>
      </c>
      <c r="K6250" s="848">
        <f>IFERROR(VLOOKUP(J6250,REAJUSTE!A:AA,27,FALSE),"")</f>
        <v>1.0229999999999999</v>
      </c>
    </row>
    <row r="6251" spans="1:11" ht="15" x14ac:dyDescent="0.2">
      <c r="A6251" s="862">
        <v>6416211</v>
      </c>
      <c r="B6251" s="863" t="s">
        <v>3300</v>
      </c>
      <c r="C6251" s="862" t="s">
        <v>6</v>
      </c>
      <c r="D6251" s="802">
        <f t="shared" si="97"/>
        <v>220.71</v>
      </c>
      <c r="G6251" s="872">
        <v>215.75</v>
      </c>
      <c r="J6251" s="840" t="s">
        <v>15822</v>
      </c>
      <c r="K6251" s="848">
        <f>IFERROR(VLOOKUP(J6251,REAJUSTE!A:AA,27,FALSE),"")</f>
        <v>1.0229999999999999</v>
      </c>
    </row>
    <row r="6252" spans="1:11" ht="15" x14ac:dyDescent="0.2">
      <c r="A6252" s="862">
        <v>6416215</v>
      </c>
      <c r="B6252" s="863" t="s">
        <v>3301</v>
      </c>
      <c r="C6252" s="862" t="s">
        <v>6</v>
      </c>
      <c r="D6252" s="802">
        <f t="shared" si="97"/>
        <v>168.66</v>
      </c>
      <c r="G6252" s="872">
        <v>164.87</v>
      </c>
      <c r="J6252" s="840" t="s">
        <v>15822</v>
      </c>
      <c r="K6252" s="848">
        <f>IFERROR(VLOOKUP(J6252,REAJUSTE!A:AA,27,FALSE),"")</f>
        <v>1.0229999999999999</v>
      </c>
    </row>
    <row r="6253" spans="1:11" ht="15" x14ac:dyDescent="0.2">
      <c r="A6253" s="862">
        <v>6416212</v>
      </c>
      <c r="B6253" s="863" t="s">
        <v>3302</v>
      </c>
      <c r="C6253" s="862" t="s">
        <v>6</v>
      </c>
      <c r="D6253" s="802">
        <f t="shared" si="97"/>
        <v>223.24</v>
      </c>
      <c r="G6253" s="872">
        <v>218.23</v>
      </c>
      <c r="J6253" s="840" t="s">
        <v>15822</v>
      </c>
      <c r="K6253" s="848">
        <f>IFERROR(VLOOKUP(J6253,REAJUSTE!A:AA,27,FALSE),"")</f>
        <v>1.0229999999999999</v>
      </c>
    </row>
    <row r="6254" spans="1:11" ht="15" x14ac:dyDescent="0.2">
      <c r="A6254" s="862">
        <v>6416216</v>
      </c>
      <c r="B6254" s="863" t="s">
        <v>3303</v>
      </c>
      <c r="C6254" s="862" t="s">
        <v>6</v>
      </c>
      <c r="D6254" s="802">
        <f t="shared" si="97"/>
        <v>172.14</v>
      </c>
      <c r="G6254" s="872">
        <v>168.27</v>
      </c>
      <c r="J6254" s="840" t="s">
        <v>15822</v>
      </c>
      <c r="K6254" s="848">
        <f>IFERROR(VLOOKUP(J6254,REAJUSTE!A:AA,27,FALSE),"")</f>
        <v>1.0229999999999999</v>
      </c>
    </row>
    <row r="6255" spans="1:11" ht="15" x14ac:dyDescent="0.2">
      <c r="A6255" s="862">
        <v>6416213</v>
      </c>
      <c r="B6255" s="863" t="s">
        <v>3304</v>
      </c>
      <c r="C6255" s="862" t="s">
        <v>6</v>
      </c>
      <c r="D6255" s="802">
        <f t="shared" si="97"/>
        <v>221.3</v>
      </c>
      <c r="G6255" s="872">
        <v>216.33</v>
      </c>
      <c r="J6255" s="840" t="s">
        <v>15822</v>
      </c>
      <c r="K6255" s="848">
        <f>IFERROR(VLOOKUP(J6255,REAJUSTE!A:AA,27,FALSE),"")</f>
        <v>1.0229999999999999</v>
      </c>
    </row>
    <row r="6256" spans="1:11" ht="15" x14ac:dyDescent="0.2">
      <c r="A6256" s="862">
        <v>6416217</v>
      </c>
      <c r="B6256" s="863" t="s">
        <v>3305</v>
      </c>
      <c r="C6256" s="862" t="s">
        <v>6</v>
      </c>
      <c r="D6256" s="802">
        <f t="shared" si="97"/>
        <v>173.86</v>
      </c>
      <c r="G6256" s="872">
        <v>169.96</v>
      </c>
      <c r="J6256" s="840" t="s">
        <v>15822</v>
      </c>
      <c r="K6256" s="848">
        <f>IFERROR(VLOOKUP(J6256,REAJUSTE!A:AA,27,FALSE),"")</f>
        <v>1.0229999999999999</v>
      </c>
    </row>
    <row r="6257" spans="1:11" ht="18" x14ac:dyDescent="0.2">
      <c r="A6257" s="862">
        <v>6416289</v>
      </c>
      <c r="B6257" s="863" t="s">
        <v>10185</v>
      </c>
      <c r="C6257" s="862" t="s">
        <v>61</v>
      </c>
      <c r="D6257" s="802">
        <f t="shared" si="97"/>
        <v>110.36</v>
      </c>
      <c r="G6257" s="872">
        <v>107.88</v>
      </c>
      <c r="J6257" s="840" t="s">
        <v>15822</v>
      </c>
      <c r="K6257" s="848">
        <f>IFERROR(VLOOKUP(J6257,REAJUSTE!A:AA,27,FALSE),"")</f>
        <v>1.0229999999999999</v>
      </c>
    </row>
    <row r="6258" spans="1:11" ht="18" x14ac:dyDescent="0.2">
      <c r="A6258" s="862">
        <v>6416288</v>
      </c>
      <c r="B6258" s="863" t="s">
        <v>15562</v>
      </c>
      <c r="C6258" s="862" t="s">
        <v>61</v>
      </c>
      <c r="D6258" s="802">
        <f t="shared" si="97"/>
        <v>78.84</v>
      </c>
      <c r="G6258" s="872">
        <v>77.069999999999993</v>
      </c>
      <c r="J6258" s="840" t="s">
        <v>15822</v>
      </c>
      <c r="K6258" s="848">
        <f>IFERROR(VLOOKUP(J6258,REAJUSTE!A:AA,27,FALSE),"")</f>
        <v>1.0229999999999999</v>
      </c>
    </row>
    <row r="6259" spans="1:11" ht="18" x14ac:dyDescent="0.2">
      <c r="A6259" s="862">
        <v>6416098</v>
      </c>
      <c r="B6259" s="863" t="s">
        <v>10186</v>
      </c>
      <c r="C6259" s="862" t="s">
        <v>6</v>
      </c>
      <c r="D6259" s="802">
        <f t="shared" si="97"/>
        <v>164.21</v>
      </c>
      <c r="G6259" s="872">
        <v>160.52000000000001</v>
      </c>
      <c r="J6259" s="840" t="s">
        <v>15822</v>
      </c>
      <c r="K6259" s="848">
        <f>IFERROR(VLOOKUP(J6259,REAJUSTE!A:AA,27,FALSE),"")</f>
        <v>1.0229999999999999</v>
      </c>
    </row>
    <row r="6260" spans="1:11" ht="18" x14ac:dyDescent="0.2">
      <c r="A6260" s="862">
        <v>6416097</v>
      </c>
      <c r="B6260" s="863" t="s">
        <v>10187</v>
      </c>
      <c r="C6260" s="862" t="s">
        <v>6</v>
      </c>
      <c r="D6260" s="802">
        <f t="shared" si="97"/>
        <v>125.65</v>
      </c>
      <c r="G6260" s="872">
        <v>122.83</v>
      </c>
      <c r="J6260" s="840" t="s">
        <v>15822</v>
      </c>
      <c r="K6260" s="848">
        <f>IFERROR(VLOOKUP(J6260,REAJUSTE!A:AA,27,FALSE),"")</f>
        <v>1.0229999999999999</v>
      </c>
    </row>
    <row r="6261" spans="1:11" ht="15" x14ac:dyDescent="0.2">
      <c r="A6261" s="862">
        <v>6416258</v>
      </c>
      <c r="B6261" s="863" t="s">
        <v>10188</v>
      </c>
      <c r="C6261" s="862" t="s">
        <v>6</v>
      </c>
      <c r="D6261" s="802">
        <f t="shared" si="97"/>
        <v>165.34</v>
      </c>
      <c r="G6261" s="872">
        <v>161.63</v>
      </c>
      <c r="J6261" s="840" t="s">
        <v>15822</v>
      </c>
      <c r="K6261" s="848">
        <f>IFERROR(VLOOKUP(J6261,REAJUSTE!A:AA,27,FALSE),"")</f>
        <v>1.0229999999999999</v>
      </c>
    </row>
    <row r="6262" spans="1:11" ht="15" x14ac:dyDescent="0.2">
      <c r="A6262" s="862">
        <v>6416259</v>
      </c>
      <c r="B6262" s="863" t="s">
        <v>3308</v>
      </c>
      <c r="C6262" s="862" t="s">
        <v>6</v>
      </c>
      <c r="D6262" s="802">
        <f t="shared" si="97"/>
        <v>122.12</v>
      </c>
      <c r="G6262" s="872">
        <v>119.38</v>
      </c>
      <c r="J6262" s="840" t="s">
        <v>15822</v>
      </c>
      <c r="K6262" s="848">
        <f>IFERROR(VLOOKUP(J6262,REAJUSTE!A:AA,27,FALSE),"")</f>
        <v>1.0229999999999999</v>
      </c>
    </row>
    <row r="6263" spans="1:11" ht="15" x14ac:dyDescent="0.2">
      <c r="A6263" s="862">
        <v>6416074</v>
      </c>
      <c r="B6263" s="863" t="s">
        <v>3309</v>
      </c>
      <c r="C6263" s="862" t="s">
        <v>61</v>
      </c>
      <c r="D6263" s="802">
        <f t="shared" si="97"/>
        <v>275.63</v>
      </c>
      <c r="G6263" s="872">
        <v>269.44</v>
      </c>
      <c r="J6263" s="840" t="s">
        <v>15822</v>
      </c>
      <c r="K6263" s="848">
        <f>IFERROR(VLOOKUP(J6263,REAJUSTE!A:AA,27,FALSE),"")</f>
        <v>1.0229999999999999</v>
      </c>
    </row>
    <row r="6264" spans="1:11" ht="15" x14ac:dyDescent="0.2">
      <c r="A6264" s="862">
        <v>6416073</v>
      </c>
      <c r="B6264" s="863" t="s">
        <v>3310</v>
      </c>
      <c r="C6264" s="862" t="s">
        <v>61</v>
      </c>
      <c r="D6264" s="802">
        <f t="shared" si="97"/>
        <v>119.66</v>
      </c>
      <c r="G6264" s="872">
        <v>116.97</v>
      </c>
      <c r="J6264" s="840" t="s">
        <v>15822</v>
      </c>
      <c r="K6264" s="848">
        <f>IFERROR(VLOOKUP(J6264,REAJUSTE!A:AA,27,FALSE),"")</f>
        <v>1.0229999999999999</v>
      </c>
    </row>
    <row r="6265" spans="1:11" ht="15" x14ac:dyDescent="0.2">
      <c r="A6265" s="862">
        <v>6416220</v>
      </c>
      <c r="B6265" s="863" t="s">
        <v>3311</v>
      </c>
      <c r="C6265" s="862" t="s">
        <v>61</v>
      </c>
      <c r="D6265" s="802">
        <f t="shared" si="97"/>
        <v>282.75</v>
      </c>
      <c r="G6265" s="872">
        <v>276.39999999999998</v>
      </c>
      <c r="J6265" s="840" t="s">
        <v>15822</v>
      </c>
      <c r="K6265" s="848">
        <f>IFERROR(VLOOKUP(J6265,REAJUSTE!A:AA,27,FALSE),"")</f>
        <v>1.0229999999999999</v>
      </c>
    </row>
    <row r="6266" spans="1:11" ht="15" x14ac:dyDescent="0.2">
      <c r="A6266" s="862">
        <v>6416219</v>
      </c>
      <c r="B6266" s="863" t="s">
        <v>3312</v>
      </c>
      <c r="C6266" s="862" t="s">
        <v>61</v>
      </c>
      <c r="D6266" s="802">
        <f t="shared" si="97"/>
        <v>116.4</v>
      </c>
      <c r="G6266" s="872">
        <v>113.79</v>
      </c>
      <c r="J6266" s="840" t="s">
        <v>15822</v>
      </c>
      <c r="K6266" s="848">
        <f>IFERROR(VLOOKUP(J6266,REAJUSTE!A:AA,27,FALSE),"")</f>
        <v>1.0229999999999999</v>
      </c>
    </row>
    <row r="6267" spans="1:11" ht="15" x14ac:dyDescent="0.2">
      <c r="A6267" s="862">
        <v>6416222</v>
      </c>
      <c r="B6267" s="863" t="s">
        <v>3313</v>
      </c>
      <c r="C6267" s="862" t="s">
        <v>61</v>
      </c>
      <c r="D6267" s="802">
        <f t="shared" si="97"/>
        <v>284.83999999999997</v>
      </c>
      <c r="G6267" s="872">
        <v>278.44</v>
      </c>
      <c r="J6267" s="840" t="s">
        <v>15822</v>
      </c>
      <c r="K6267" s="848">
        <f>IFERROR(VLOOKUP(J6267,REAJUSTE!A:AA,27,FALSE),"")</f>
        <v>1.0229999999999999</v>
      </c>
    </row>
    <row r="6268" spans="1:11" ht="15" x14ac:dyDescent="0.2">
      <c r="A6268" s="862">
        <v>6416221</v>
      </c>
      <c r="B6268" s="863" t="s">
        <v>3314</v>
      </c>
      <c r="C6268" s="862" t="s">
        <v>61</v>
      </c>
      <c r="D6268" s="802">
        <f t="shared" si="97"/>
        <v>128.78</v>
      </c>
      <c r="G6268" s="872">
        <v>125.89</v>
      </c>
      <c r="J6268" s="840" t="s">
        <v>15822</v>
      </c>
      <c r="K6268" s="848">
        <f>IFERROR(VLOOKUP(J6268,REAJUSTE!A:AA,27,FALSE),"")</f>
        <v>1.0229999999999999</v>
      </c>
    </row>
    <row r="6269" spans="1:11" ht="15" x14ac:dyDescent="0.2">
      <c r="A6269" s="862">
        <v>6416224</v>
      </c>
      <c r="B6269" s="863" t="s">
        <v>3315</v>
      </c>
      <c r="C6269" s="862" t="s">
        <v>61</v>
      </c>
      <c r="D6269" s="802">
        <f t="shared" si="97"/>
        <v>292.97000000000003</v>
      </c>
      <c r="G6269" s="872">
        <v>286.39</v>
      </c>
      <c r="J6269" s="840" t="s">
        <v>15822</v>
      </c>
      <c r="K6269" s="848">
        <f>IFERROR(VLOOKUP(J6269,REAJUSTE!A:AA,27,FALSE),"")</f>
        <v>1.0229999999999999</v>
      </c>
    </row>
    <row r="6270" spans="1:11" ht="15" x14ac:dyDescent="0.2">
      <c r="A6270" s="862">
        <v>6416223</v>
      </c>
      <c r="B6270" s="863" t="s">
        <v>3316</v>
      </c>
      <c r="C6270" s="862" t="s">
        <v>61</v>
      </c>
      <c r="D6270" s="802">
        <f t="shared" si="97"/>
        <v>125.52</v>
      </c>
      <c r="G6270" s="872">
        <v>122.7</v>
      </c>
      <c r="J6270" s="840" t="s">
        <v>15822</v>
      </c>
      <c r="K6270" s="848">
        <f>IFERROR(VLOOKUP(J6270,REAJUSTE!A:AA,27,FALSE),"")</f>
        <v>1.0229999999999999</v>
      </c>
    </row>
    <row r="6271" spans="1:11" ht="15" x14ac:dyDescent="0.2">
      <c r="A6271" s="862">
        <v>6416082</v>
      </c>
      <c r="B6271" s="863" t="s">
        <v>3317</v>
      </c>
      <c r="C6271" s="862" t="s">
        <v>61</v>
      </c>
      <c r="D6271" s="802">
        <f t="shared" si="97"/>
        <v>275.63</v>
      </c>
      <c r="G6271" s="872">
        <v>269.44</v>
      </c>
      <c r="J6271" s="840" t="s">
        <v>15822</v>
      </c>
      <c r="K6271" s="848">
        <f>IFERROR(VLOOKUP(J6271,REAJUSTE!A:AA,27,FALSE),"")</f>
        <v>1.0229999999999999</v>
      </c>
    </row>
    <row r="6272" spans="1:11" ht="15" x14ac:dyDescent="0.2">
      <c r="A6272" s="862">
        <v>6416081</v>
      </c>
      <c r="B6272" s="863" t="s">
        <v>3318</v>
      </c>
      <c r="C6272" s="862" t="s">
        <v>61</v>
      </c>
      <c r="D6272" s="802">
        <f t="shared" si="97"/>
        <v>119.66</v>
      </c>
      <c r="G6272" s="872">
        <v>116.97</v>
      </c>
      <c r="J6272" s="840" t="s">
        <v>15822</v>
      </c>
      <c r="K6272" s="848">
        <f>IFERROR(VLOOKUP(J6272,REAJUSTE!A:AA,27,FALSE),"")</f>
        <v>1.0229999999999999</v>
      </c>
    </row>
    <row r="6273" spans="1:11" ht="15" x14ac:dyDescent="0.2">
      <c r="A6273" s="862">
        <v>6416228</v>
      </c>
      <c r="B6273" s="863" t="s">
        <v>3319</v>
      </c>
      <c r="C6273" s="862" t="s">
        <v>61</v>
      </c>
      <c r="D6273" s="802">
        <f t="shared" si="97"/>
        <v>282.75</v>
      </c>
      <c r="G6273" s="872">
        <v>276.39999999999998</v>
      </c>
      <c r="J6273" s="840" t="s">
        <v>15822</v>
      </c>
      <c r="K6273" s="848">
        <f>IFERROR(VLOOKUP(J6273,REAJUSTE!A:AA,27,FALSE),"")</f>
        <v>1.0229999999999999</v>
      </c>
    </row>
    <row r="6274" spans="1:11" ht="15" x14ac:dyDescent="0.2">
      <c r="A6274" s="862">
        <v>6416227</v>
      </c>
      <c r="B6274" s="863" t="s">
        <v>3320</v>
      </c>
      <c r="C6274" s="862" t="s">
        <v>61</v>
      </c>
      <c r="D6274" s="802">
        <f t="shared" si="97"/>
        <v>116.4</v>
      </c>
      <c r="G6274" s="872">
        <v>113.79</v>
      </c>
      <c r="J6274" s="840" t="s">
        <v>15822</v>
      </c>
      <c r="K6274" s="848">
        <f>IFERROR(VLOOKUP(J6274,REAJUSTE!A:AA,27,FALSE),"")</f>
        <v>1.0229999999999999</v>
      </c>
    </row>
    <row r="6275" spans="1:11" ht="15" x14ac:dyDescent="0.2">
      <c r="A6275" s="862">
        <v>6416230</v>
      </c>
      <c r="B6275" s="863" t="s">
        <v>3321</v>
      </c>
      <c r="C6275" s="862" t="s">
        <v>61</v>
      </c>
      <c r="D6275" s="802">
        <f t="shared" si="97"/>
        <v>283.58</v>
      </c>
      <c r="G6275" s="872">
        <v>277.20999999999998</v>
      </c>
      <c r="J6275" s="840" t="s">
        <v>15822</v>
      </c>
      <c r="K6275" s="848">
        <f>IFERROR(VLOOKUP(J6275,REAJUSTE!A:AA,27,FALSE),"")</f>
        <v>1.0229999999999999</v>
      </c>
    </row>
    <row r="6276" spans="1:11" ht="15" x14ac:dyDescent="0.2">
      <c r="A6276" s="862">
        <v>6416229</v>
      </c>
      <c r="B6276" s="863" t="s">
        <v>3322</v>
      </c>
      <c r="C6276" s="862" t="s">
        <v>61</v>
      </c>
      <c r="D6276" s="802">
        <f t="shared" si="97"/>
        <v>128.26</v>
      </c>
      <c r="G6276" s="872">
        <v>125.38</v>
      </c>
      <c r="J6276" s="840" t="s">
        <v>15822</v>
      </c>
      <c r="K6276" s="848">
        <f>IFERROR(VLOOKUP(J6276,REAJUSTE!A:AA,27,FALSE),"")</f>
        <v>1.0229999999999999</v>
      </c>
    </row>
    <row r="6277" spans="1:11" ht="15" x14ac:dyDescent="0.2">
      <c r="A6277" s="862">
        <v>6416232</v>
      </c>
      <c r="B6277" s="863" t="s">
        <v>3323</v>
      </c>
      <c r="C6277" s="862" t="s">
        <v>61</v>
      </c>
      <c r="D6277" s="802">
        <f t="shared" si="97"/>
        <v>291.67</v>
      </c>
      <c r="G6277" s="872">
        <v>285.12</v>
      </c>
      <c r="J6277" s="840" t="s">
        <v>15822</v>
      </c>
      <c r="K6277" s="848">
        <f>IFERROR(VLOOKUP(J6277,REAJUSTE!A:AA,27,FALSE),"")</f>
        <v>1.0229999999999999</v>
      </c>
    </row>
    <row r="6278" spans="1:11" ht="15" x14ac:dyDescent="0.2">
      <c r="A6278" s="862">
        <v>6416231</v>
      </c>
      <c r="B6278" s="863" t="s">
        <v>3324</v>
      </c>
      <c r="C6278" s="862" t="s">
        <v>61</v>
      </c>
      <c r="D6278" s="802">
        <f t="shared" si="97"/>
        <v>125.02</v>
      </c>
      <c r="G6278" s="872">
        <v>122.21</v>
      </c>
      <c r="J6278" s="840" t="s">
        <v>15822</v>
      </c>
      <c r="K6278" s="848">
        <f>IFERROR(VLOOKUP(J6278,REAJUSTE!A:AA,27,FALSE),"")</f>
        <v>1.0229999999999999</v>
      </c>
    </row>
    <row r="6279" spans="1:11" ht="18" x14ac:dyDescent="0.2">
      <c r="A6279" s="862">
        <v>6416086</v>
      </c>
      <c r="B6279" s="863" t="s">
        <v>3325</v>
      </c>
      <c r="C6279" s="862" t="s">
        <v>6</v>
      </c>
      <c r="D6279" s="802">
        <f t="shared" si="97"/>
        <v>188.23</v>
      </c>
      <c r="G6279" s="872">
        <v>184</v>
      </c>
      <c r="J6279" s="840" t="s">
        <v>15822</v>
      </c>
      <c r="K6279" s="848">
        <f>IFERROR(VLOOKUP(J6279,REAJUSTE!A:AA,27,FALSE),"")</f>
        <v>1.0229999999999999</v>
      </c>
    </row>
    <row r="6280" spans="1:11" ht="18" x14ac:dyDescent="0.2">
      <c r="A6280" s="862">
        <v>6416085</v>
      </c>
      <c r="B6280" s="863" t="s">
        <v>3326</v>
      </c>
      <c r="C6280" s="862" t="s">
        <v>6</v>
      </c>
      <c r="D6280" s="802">
        <f t="shared" si="97"/>
        <v>118.32</v>
      </c>
      <c r="G6280" s="872">
        <v>115.66</v>
      </c>
      <c r="J6280" s="840" t="s">
        <v>15822</v>
      </c>
      <c r="K6280" s="848">
        <f>IFERROR(VLOOKUP(J6280,REAJUSTE!A:AA,27,FALSE),"")</f>
        <v>1.0229999999999999</v>
      </c>
    </row>
    <row r="6281" spans="1:11" ht="18" x14ac:dyDescent="0.2">
      <c r="A6281" s="862">
        <v>6416238</v>
      </c>
      <c r="B6281" s="863" t="s">
        <v>3327</v>
      </c>
      <c r="C6281" s="862" t="s">
        <v>6</v>
      </c>
      <c r="D6281" s="802">
        <f t="shared" si="97"/>
        <v>182.09</v>
      </c>
      <c r="G6281" s="872">
        <v>178</v>
      </c>
      <c r="J6281" s="840" t="s">
        <v>15822</v>
      </c>
      <c r="K6281" s="848">
        <f>IFERROR(VLOOKUP(J6281,REAJUSTE!A:AA,27,FALSE),"")</f>
        <v>1.0229999999999999</v>
      </c>
    </row>
    <row r="6282" spans="1:11" ht="18" x14ac:dyDescent="0.2">
      <c r="A6282" s="862">
        <v>6416237</v>
      </c>
      <c r="B6282" s="863" t="s">
        <v>3328</v>
      </c>
      <c r="C6282" s="862" t="s">
        <v>6</v>
      </c>
      <c r="D6282" s="802">
        <f t="shared" si="97"/>
        <v>110.19</v>
      </c>
      <c r="G6282" s="872">
        <v>107.72</v>
      </c>
      <c r="J6282" s="840" t="s">
        <v>15822</v>
      </c>
      <c r="K6282" s="848">
        <f>IFERROR(VLOOKUP(J6282,REAJUSTE!A:AA,27,FALSE),"")</f>
        <v>1.0229999999999999</v>
      </c>
    </row>
    <row r="6283" spans="1:11" ht="18" x14ac:dyDescent="0.2">
      <c r="A6283" s="862">
        <v>6416240</v>
      </c>
      <c r="B6283" s="863" t="s">
        <v>3329</v>
      </c>
      <c r="C6283" s="862" t="s">
        <v>6</v>
      </c>
      <c r="D6283" s="802">
        <f t="shared" ref="D6283:D6346" si="98">TRUNC(G6283*K6283,2)</f>
        <v>186.87</v>
      </c>
      <c r="G6283" s="872">
        <v>182.67</v>
      </c>
      <c r="J6283" s="840" t="s">
        <v>15822</v>
      </c>
      <c r="K6283" s="848">
        <f>IFERROR(VLOOKUP(J6283,REAJUSTE!A:AA,27,FALSE),"")</f>
        <v>1.0229999999999999</v>
      </c>
    </row>
    <row r="6284" spans="1:11" ht="18" x14ac:dyDescent="0.2">
      <c r="A6284" s="862">
        <v>6416239</v>
      </c>
      <c r="B6284" s="863" t="s">
        <v>3330</v>
      </c>
      <c r="C6284" s="862" t="s">
        <v>6</v>
      </c>
      <c r="D6284" s="802">
        <f t="shared" si="98"/>
        <v>116.11</v>
      </c>
      <c r="G6284" s="872">
        <v>113.5</v>
      </c>
      <c r="J6284" s="840" t="s">
        <v>15822</v>
      </c>
      <c r="K6284" s="848">
        <f>IFERROR(VLOOKUP(J6284,REAJUSTE!A:AA,27,FALSE),"")</f>
        <v>1.0229999999999999</v>
      </c>
    </row>
    <row r="6285" spans="1:11" ht="18" x14ac:dyDescent="0.2">
      <c r="A6285" s="862">
        <v>6416242</v>
      </c>
      <c r="B6285" s="863" t="s">
        <v>3331</v>
      </c>
      <c r="C6285" s="862" t="s">
        <v>6</v>
      </c>
      <c r="D6285" s="802">
        <f t="shared" si="98"/>
        <v>192.61</v>
      </c>
      <c r="G6285" s="872">
        <v>188.28</v>
      </c>
      <c r="J6285" s="840" t="s">
        <v>15822</v>
      </c>
      <c r="K6285" s="848">
        <f>IFERROR(VLOOKUP(J6285,REAJUSTE!A:AA,27,FALSE),"")</f>
        <v>1.0229999999999999</v>
      </c>
    </row>
    <row r="6286" spans="1:11" ht="18" x14ac:dyDescent="0.2">
      <c r="A6286" s="862">
        <v>6416241</v>
      </c>
      <c r="B6286" s="863" t="s">
        <v>3332</v>
      </c>
      <c r="C6286" s="862" t="s">
        <v>6</v>
      </c>
      <c r="D6286" s="802">
        <f t="shared" si="98"/>
        <v>122.48</v>
      </c>
      <c r="G6286" s="872">
        <v>119.73</v>
      </c>
      <c r="J6286" s="840" t="s">
        <v>15822</v>
      </c>
      <c r="K6286" s="848">
        <f>IFERROR(VLOOKUP(J6286,REAJUSTE!A:AA,27,FALSE),"")</f>
        <v>1.0229999999999999</v>
      </c>
    </row>
    <row r="6287" spans="1:11" ht="18" x14ac:dyDescent="0.2">
      <c r="A6287" s="862">
        <v>6416244</v>
      </c>
      <c r="B6287" s="863" t="s">
        <v>3333</v>
      </c>
      <c r="C6287" s="862" t="s">
        <v>6</v>
      </c>
      <c r="D6287" s="802">
        <f t="shared" si="98"/>
        <v>191.06</v>
      </c>
      <c r="G6287" s="872">
        <v>186.77</v>
      </c>
      <c r="J6287" s="840" t="s">
        <v>15822</v>
      </c>
      <c r="K6287" s="848">
        <f>IFERROR(VLOOKUP(J6287,REAJUSTE!A:AA,27,FALSE),"")</f>
        <v>1.0229999999999999</v>
      </c>
    </row>
    <row r="6288" spans="1:11" ht="18" x14ac:dyDescent="0.2">
      <c r="A6288" s="862">
        <v>6416243</v>
      </c>
      <c r="B6288" s="863" t="s">
        <v>3334</v>
      </c>
      <c r="C6288" s="862" t="s">
        <v>6</v>
      </c>
      <c r="D6288" s="802">
        <f t="shared" si="98"/>
        <v>122.06</v>
      </c>
      <c r="G6288" s="872">
        <v>119.32</v>
      </c>
      <c r="J6288" s="840" t="s">
        <v>15822</v>
      </c>
      <c r="K6288" s="848">
        <f>IFERROR(VLOOKUP(J6288,REAJUSTE!A:AA,27,FALSE),"")</f>
        <v>1.0229999999999999</v>
      </c>
    </row>
    <row r="6289" spans="1:11" ht="15" x14ac:dyDescent="0.2">
      <c r="A6289" s="862">
        <v>6416250</v>
      </c>
      <c r="B6289" s="863" t="s">
        <v>3335</v>
      </c>
      <c r="C6289" s="862" t="s">
        <v>61</v>
      </c>
      <c r="D6289" s="802">
        <f t="shared" si="98"/>
        <v>65.83</v>
      </c>
      <c r="G6289" s="872">
        <v>64.349999999999994</v>
      </c>
      <c r="J6289" s="840" t="s">
        <v>15822</v>
      </c>
      <c r="K6289" s="848">
        <f>IFERROR(VLOOKUP(J6289,REAJUSTE!A:AA,27,FALSE),"")</f>
        <v>1.0229999999999999</v>
      </c>
    </row>
    <row r="6290" spans="1:11" ht="15" x14ac:dyDescent="0.2">
      <c r="A6290" s="862">
        <v>6416153</v>
      </c>
      <c r="B6290" s="863" t="s">
        <v>3336</v>
      </c>
      <c r="C6290" s="862" t="s">
        <v>61</v>
      </c>
      <c r="D6290" s="802">
        <f t="shared" si="98"/>
        <v>17.75</v>
      </c>
      <c r="G6290" s="872">
        <v>17.36</v>
      </c>
      <c r="J6290" s="840" t="s">
        <v>15822</v>
      </c>
      <c r="K6290" s="848">
        <f>IFERROR(VLOOKUP(J6290,REAJUSTE!A:AA,27,FALSE),"")</f>
        <v>1.0229999999999999</v>
      </c>
    </row>
    <row r="6291" spans="1:11" ht="15" x14ac:dyDescent="0.2">
      <c r="A6291" s="862">
        <v>6416185</v>
      </c>
      <c r="B6291" s="863" t="s">
        <v>3337</v>
      </c>
      <c r="C6291" s="862" t="s">
        <v>61</v>
      </c>
      <c r="D6291" s="802">
        <f t="shared" si="98"/>
        <v>111.05</v>
      </c>
      <c r="G6291" s="872">
        <v>108.56</v>
      </c>
      <c r="J6291" s="840" t="s">
        <v>15822</v>
      </c>
      <c r="K6291" s="848">
        <f>IFERROR(VLOOKUP(J6291,REAJUSTE!A:AA,27,FALSE),"")</f>
        <v>1.0229999999999999</v>
      </c>
    </row>
    <row r="6292" spans="1:11" ht="15" x14ac:dyDescent="0.2">
      <c r="A6292" s="862">
        <v>6416184</v>
      </c>
      <c r="B6292" s="863" t="s">
        <v>3338</v>
      </c>
      <c r="C6292" s="862" t="s">
        <v>61</v>
      </c>
      <c r="D6292" s="802">
        <f t="shared" si="98"/>
        <v>72.430000000000007</v>
      </c>
      <c r="G6292" s="872">
        <v>70.81</v>
      </c>
      <c r="J6292" s="840" t="s">
        <v>15822</v>
      </c>
      <c r="K6292" s="848">
        <f>IFERROR(VLOOKUP(J6292,REAJUSTE!A:AA,27,FALSE),"")</f>
        <v>1.0229999999999999</v>
      </c>
    </row>
    <row r="6293" spans="1:11" ht="15" x14ac:dyDescent="0.2">
      <c r="A6293" s="862">
        <v>6416030</v>
      </c>
      <c r="B6293" s="863" t="s">
        <v>3339</v>
      </c>
      <c r="C6293" s="862" t="s">
        <v>61</v>
      </c>
      <c r="D6293" s="802">
        <f t="shared" si="98"/>
        <v>75.64</v>
      </c>
      <c r="G6293" s="872">
        <v>73.94</v>
      </c>
      <c r="J6293" s="840" t="s">
        <v>15822</v>
      </c>
      <c r="K6293" s="848">
        <f>IFERROR(VLOOKUP(J6293,REAJUSTE!A:AA,27,FALSE),"")</f>
        <v>1.0229999999999999</v>
      </c>
    </row>
    <row r="6294" spans="1:11" ht="15" x14ac:dyDescent="0.2">
      <c r="A6294" s="862">
        <v>6416029</v>
      </c>
      <c r="B6294" s="863" t="s">
        <v>3340</v>
      </c>
      <c r="C6294" s="862" t="s">
        <v>61</v>
      </c>
      <c r="D6294" s="802">
        <f t="shared" si="98"/>
        <v>35.82</v>
      </c>
      <c r="G6294" s="872">
        <v>35.020000000000003</v>
      </c>
      <c r="J6294" s="840" t="s">
        <v>15822</v>
      </c>
      <c r="K6294" s="848">
        <f>IFERROR(VLOOKUP(J6294,REAJUSTE!A:AA,27,FALSE),"")</f>
        <v>1.0229999999999999</v>
      </c>
    </row>
    <row r="6295" spans="1:11" ht="15" x14ac:dyDescent="0.2">
      <c r="A6295" s="862">
        <v>6416056</v>
      </c>
      <c r="B6295" s="863" t="s">
        <v>3341</v>
      </c>
      <c r="C6295" s="862" t="s">
        <v>61</v>
      </c>
      <c r="D6295" s="802">
        <f t="shared" si="98"/>
        <v>95.43</v>
      </c>
      <c r="G6295" s="872">
        <v>93.29</v>
      </c>
      <c r="J6295" s="840" t="s">
        <v>15822</v>
      </c>
      <c r="K6295" s="848">
        <f>IFERROR(VLOOKUP(J6295,REAJUSTE!A:AA,27,FALSE),"")</f>
        <v>1.0229999999999999</v>
      </c>
    </row>
    <row r="6296" spans="1:11" ht="15" x14ac:dyDescent="0.2">
      <c r="A6296" s="862">
        <v>6416278</v>
      </c>
      <c r="B6296" s="863" t="s">
        <v>3342</v>
      </c>
      <c r="C6296" s="862" t="s">
        <v>61</v>
      </c>
      <c r="D6296" s="802">
        <f t="shared" si="98"/>
        <v>24.44</v>
      </c>
      <c r="G6296" s="872">
        <v>23.9</v>
      </c>
      <c r="J6296" s="840" t="s">
        <v>15822</v>
      </c>
      <c r="K6296" s="848">
        <f>IFERROR(VLOOKUP(J6296,REAJUSTE!A:AA,27,FALSE),"")</f>
        <v>1.0229999999999999</v>
      </c>
    </row>
    <row r="6297" spans="1:11" ht="15" x14ac:dyDescent="0.2">
      <c r="A6297" s="862">
        <v>6416047</v>
      </c>
      <c r="B6297" s="863" t="s">
        <v>10189</v>
      </c>
      <c r="C6297" s="862" t="s">
        <v>61</v>
      </c>
      <c r="D6297" s="802">
        <f t="shared" si="98"/>
        <v>48.08</v>
      </c>
      <c r="G6297" s="872">
        <v>47</v>
      </c>
      <c r="J6297" s="840" t="s">
        <v>15822</v>
      </c>
      <c r="K6297" s="848">
        <f>IFERROR(VLOOKUP(J6297,REAJUSTE!A:AA,27,FALSE),"")</f>
        <v>1.0229999999999999</v>
      </c>
    </row>
    <row r="6298" spans="1:11" ht="15" x14ac:dyDescent="0.2">
      <c r="A6298" s="862">
        <v>6416090</v>
      </c>
      <c r="B6298" s="863" t="s">
        <v>10190</v>
      </c>
      <c r="C6298" s="862" t="s">
        <v>61</v>
      </c>
      <c r="D6298" s="802">
        <f t="shared" si="98"/>
        <v>402.94</v>
      </c>
      <c r="G6298" s="872">
        <v>393.89</v>
      </c>
      <c r="J6298" s="840" t="s">
        <v>15822</v>
      </c>
      <c r="K6298" s="848">
        <f>IFERROR(VLOOKUP(J6298,REAJUSTE!A:AA,27,FALSE),"")</f>
        <v>1.0229999999999999</v>
      </c>
    </row>
    <row r="6299" spans="1:11" ht="15" x14ac:dyDescent="0.2">
      <c r="A6299" s="862">
        <v>6416089</v>
      </c>
      <c r="B6299" s="863" t="s">
        <v>10191</v>
      </c>
      <c r="C6299" s="862" t="s">
        <v>61</v>
      </c>
      <c r="D6299" s="802">
        <f t="shared" si="98"/>
        <v>275.89</v>
      </c>
      <c r="G6299" s="872">
        <v>269.69</v>
      </c>
      <c r="J6299" s="840" t="s">
        <v>15822</v>
      </c>
      <c r="K6299" s="848">
        <f>IFERROR(VLOOKUP(J6299,REAJUSTE!A:AA,27,FALSE),"")</f>
        <v>1.0229999999999999</v>
      </c>
    </row>
    <row r="6300" spans="1:11" ht="15" x14ac:dyDescent="0.2">
      <c r="A6300" s="862">
        <v>6416094</v>
      </c>
      <c r="B6300" s="863" t="s">
        <v>3343</v>
      </c>
      <c r="C6300" s="862" t="s">
        <v>61</v>
      </c>
      <c r="D6300" s="802">
        <f t="shared" si="98"/>
        <v>337.72</v>
      </c>
      <c r="G6300" s="872">
        <v>330.13</v>
      </c>
      <c r="J6300" s="840" t="s">
        <v>15822</v>
      </c>
      <c r="K6300" s="848">
        <f>IFERROR(VLOOKUP(J6300,REAJUSTE!A:AA,27,FALSE),"")</f>
        <v>1.0229999999999999</v>
      </c>
    </row>
    <row r="6301" spans="1:11" ht="15" x14ac:dyDescent="0.2">
      <c r="A6301" s="862">
        <v>6416093</v>
      </c>
      <c r="B6301" s="863" t="s">
        <v>3344</v>
      </c>
      <c r="C6301" s="862" t="s">
        <v>61</v>
      </c>
      <c r="D6301" s="802">
        <f t="shared" si="98"/>
        <v>216.05</v>
      </c>
      <c r="G6301" s="872">
        <v>211.2</v>
      </c>
      <c r="J6301" s="840" t="s">
        <v>15822</v>
      </c>
      <c r="K6301" s="848">
        <f>IFERROR(VLOOKUP(J6301,REAJUSTE!A:AA,27,FALSE),"")</f>
        <v>1.0229999999999999</v>
      </c>
    </row>
    <row r="6302" spans="1:11" ht="15" x14ac:dyDescent="0.2">
      <c r="A6302" s="862">
        <v>6416092</v>
      </c>
      <c r="B6302" s="863" t="s">
        <v>3345</v>
      </c>
      <c r="C6302" s="862" t="s">
        <v>61</v>
      </c>
      <c r="D6302" s="802">
        <f t="shared" si="98"/>
        <v>289.62</v>
      </c>
      <c r="G6302" s="872">
        <v>283.11</v>
      </c>
      <c r="J6302" s="840" t="s">
        <v>15822</v>
      </c>
      <c r="K6302" s="848">
        <f>IFERROR(VLOOKUP(J6302,REAJUSTE!A:AA,27,FALSE),"")</f>
        <v>1.0229999999999999</v>
      </c>
    </row>
    <row r="6303" spans="1:11" ht="15" x14ac:dyDescent="0.2">
      <c r="A6303" s="862">
        <v>6416091</v>
      </c>
      <c r="B6303" s="863" t="s">
        <v>3346</v>
      </c>
      <c r="C6303" s="862" t="s">
        <v>61</v>
      </c>
      <c r="D6303" s="802">
        <f t="shared" si="98"/>
        <v>162.43</v>
      </c>
      <c r="G6303" s="872">
        <v>158.78</v>
      </c>
      <c r="J6303" s="840" t="s">
        <v>15822</v>
      </c>
      <c r="K6303" s="848">
        <f>IFERROR(VLOOKUP(J6303,REAJUSTE!A:AA,27,FALSE),"")</f>
        <v>1.0229999999999999</v>
      </c>
    </row>
    <row r="6304" spans="1:11" ht="15" x14ac:dyDescent="0.2">
      <c r="A6304" s="862">
        <v>6817809</v>
      </c>
      <c r="B6304" s="863" t="s">
        <v>10192</v>
      </c>
      <c r="C6304" s="862" t="s">
        <v>4</v>
      </c>
      <c r="D6304" s="802">
        <f t="shared" si="98"/>
        <v>1061.05</v>
      </c>
      <c r="G6304" s="872">
        <v>1037.2</v>
      </c>
      <c r="J6304" s="840" t="s">
        <v>15822</v>
      </c>
      <c r="K6304" s="848">
        <f>IFERROR(VLOOKUP(J6304,REAJUSTE!A:AA,27,FALSE),"")</f>
        <v>1.0229999999999999</v>
      </c>
    </row>
    <row r="6305" spans="1:11" ht="15" x14ac:dyDescent="0.2">
      <c r="A6305" s="862">
        <v>6817810</v>
      </c>
      <c r="B6305" s="863" t="s">
        <v>10193</v>
      </c>
      <c r="C6305" s="862" t="s">
        <v>4</v>
      </c>
      <c r="D6305" s="802">
        <f t="shared" si="98"/>
        <v>946.48</v>
      </c>
      <c r="G6305" s="872">
        <v>925.21</v>
      </c>
      <c r="J6305" s="840" t="s">
        <v>15822</v>
      </c>
      <c r="K6305" s="848">
        <f>IFERROR(VLOOKUP(J6305,REAJUSTE!A:AA,27,FALSE),"")</f>
        <v>1.0229999999999999</v>
      </c>
    </row>
    <row r="6306" spans="1:11" ht="15" x14ac:dyDescent="0.2">
      <c r="A6306" s="862">
        <v>6817811</v>
      </c>
      <c r="B6306" s="863" t="s">
        <v>10194</v>
      </c>
      <c r="C6306" s="862" t="s">
        <v>4</v>
      </c>
      <c r="D6306" s="802">
        <f t="shared" si="98"/>
        <v>1133.97</v>
      </c>
      <c r="G6306" s="872">
        <v>1108.48</v>
      </c>
      <c r="J6306" s="840" t="s">
        <v>15822</v>
      </c>
      <c r="K6306" s="848">
        <f>IFERROR(VLOOKUP(J6306,REAJUSTE!A:AA,27,FALSE),"")</f>
        <v>1.0229999999999999</v>
      </c>
    </row>
    <row r="6307" spans="1:11" ht="15" x14ac:dyDescent="0.2">
      <c r="A6307" s="862">
        <v>6817812</v>
      </c>
      <c r="B6307" s="863" t="s">
        <v>10195</v>
      </c>
      <c r="C6307" s="862" t="s">
        <v>4</v>
      </c>
      <c r="D6307" s="802">
        <f t="shared" si="98"/>
        <v>1007.34</v>
      </c>
      <c r="G6307" s="872">
        <v>984.7</v>
      </c>
      <c r="J6307" s="840" t="s">
        <v>15822</v>
      </c>
      <c r="K6307" s="848">
        <f>IFERROR(VLOOKUP(J6307,REAJUSTE!A:AA,27,FALSE),"")</f>
        <v>1.0229999999999999</v>
      </c>
    </row>
    <row r="6308" spans="1:11" ht="15" x14ac:dyDescent="0.2">
      <c r="A6308" s="862">
        <v>6817813</v>
      </c>
      <c r="B6308" s="863" t="s">
        <v>10196</v>
      </c>
      <c r="C6308" s="862" t="s">
        <v>4</v>
      </c>
      <c r="D6308" s="802">
        <f t="shared" si="98"/>
        <v>1782.37</v>
      </c>
      <c r="G6308" s="872">
        <v>1742.3</v>
      </c>
      <c r="J6308" s="840" t="s">
        <v>15822</v>
      </c>
      <c r="K6308" s="848">
        <f>IFERROR(VLOOKUP(J6308,REAJUSTE!A:AA,27,FALSE),"")</f>
        <v>1.0229999999999999</v>
      </c>
    </row>
    <row r="6309" spans="1:11" ht="15" x14ac:dyDescent="0.2">
      <c r="A6309" s="862">
        <v>6817814</v>
      </c>
      <c r="B6309" s="863" t="s">
        <v>10197</v>
      </c>
      <c r="C6309" s="862" t="s">
        <v>4</v>
      </c>
      <c r="D6309" s="802">
        <f t="shared" si="98"/>
        <v>1583.38</v>
      </c>
      <c r="G6309" s="872">
        <v>1547.79</v>
      </c>
      <c r="J6309" s="840" t="s">
        <v>15822</v>
      </c>
      <c r="K6309" s="848">
        <f>IFERROR(VLOOKUP(J6309,REAJUSTE!A:AA,27,FALSE),"")</f>
        <v>1.0229999999999999</v>
      </c>
    </row>
    <row r="6310" spans="1:11" ht="15" x14ac:dyDescent="0.2">
      <c r="A6310" s="862">
        <v>6817815</v>
      </c>
      <c r="B6310" s="863" t="s">
        <v>10198</v>
      </c>
      <c r="C6310" s="862" t="s">
        <v>4</v>
      </c>
      <c r="D6310" s="802">
        <f t="shared" si="98"/>
        <v>1497.28</v>
      </c>
      <c r="G6310" s="872">
        <v>1463.62</v>
      </c>
      <c r="J6310" s="840" t="s">
        <v>15822</v>
      </c>
      <c r="K6310" s="848">
        <f>IFERROR(VLOOKUP(J6310,REAJUSTE!A:AA,27,FALSE),"")</f>
        <v>1.0229999999999999</v>
      </c>
    </row>
    <row r="6311" spans="1:11" ht="15" x14ac:dyDescent="0.2">
      <c r="A6311" s="862">
        <v>6817816</v>
      </c>
      <c r="B6311" s="863" t="s">
        <v>10199</v>
      </c>
      <c r="C6311" s="862" t="s">
        <v>4</v>
      </c>
      <c r="D6311" s="802">
        <f t="shared" si="98"/>
        <v>1298.28</v>
      </c>
      <c r="G6311" s="872">
        <v>1269.0999999999999</v>
      </c>
      <c r="J6311" s="840" t="s">
        <v>15822</v>
      </c>
      <c r="K6311" s="848">
        <f>IFERROR(VLOOKUP(J6311,REAJUSTE!A:AA,27,FALSE),"")</f>
        <v>1.0229999999999999</v>
      </c>
    </row>
    <row r="6312" spans="1:11" ht="15" x14ac:dyDescent="0.2">
      <c r="A6312" s="862">
        <v>6817817</v>
      </c>
      <c r="B6312" s="863" t="s">
        <v>10200</v>
      </c>
      <c r="C6312" s="862" t="s">
        <v>4</v>
      </c>
      <c r="D6312" s="802">
        <f t="shared" si="98"/>
        <v>1218.6099999999999</v>
      </c>
      <c r="G6312" s="872">
        <v>1191.22</v>
      </c>
      <c r="J6312" s="840" t="s">
        <v>15822</v>
      </c>
      <c r="K6312" s="848">
        <f>IFERROR(VLOOKUP(J6312,REAJUSTE!A:AA,27,FALSE),"")</f>
        <v>1.0229999999999999</v>
      </c>
    </row>
    <row r="6313" spans="1:11" ht="15" x14ac:dyDescent="0.2">
      <c r="A6313" s="862">
        <v>6817818</v>
      </c>
      <c r="B6313" s="863" t="s">
        <v>10201</v>
      </c>
      <c r="C6313" s="862" t="s">
        <v>4</v>
      </c>
      <c r="D6313" s="802">
        <f t="shared" si="98"/>
        <v>1081.44</v>
      </c>
      <c r="G6313" s="872">
        <v>1057.1300000000001</v>
      </c>
      <c r="J6313" s="840" t="s">
        <v>15822</v>
      </c>
      <c r="K6313" s="848">
        <f>IFERROR(VLOOKUP(J6313,REAJUSTE!A:AA,27,FALSE),"")</f>
        <v>1.0229999999999999</v>
      </c>
    </row>
    <row r="6314" spans="1:11" ht="15" x14ac:dyDescent="0.2">
      <c r="A6314" s="862">
        <v>6817819</v>
      </c>
      <c r="B6314" s="863" t="s">
        <v>10202</v>
      </c>
      <c r="C6314" s="862" t="s">
        <v>4</v>
      </c>
      <c r="D6314" s="802">
        <f t="shared" si="98"/>
        <v>1871.95</v>
      </c>
      <c r="G6314" s="872">
        <v>1829.87</v>
      </c>
      <c r="J6314" s="840" t="s">
        <v>15822</v>
      </c>
      <c r="K6314" s="848">
        <f>IFERROR(VLOOKUP(J6314,REAJUSTE!A:AA,27,FALSE),"")</f>
        <v>1.0229999999999999</v>
      </c>
    </row>
    <row r="6315" spans="1:11" ht="15" x14ac:dyDescent="0.2">
      <c r="A6315" s="862">
        <v>6817820</v>
      </c>
      <c r="B6315" s="863" t="s">
        <v>10203</v>
      </c>
      <c r="C6315" s="862" t="s">
        <v>4</v>
      </c>
      <c r="D6315" s="802">
        <f t="shared" si="98"/>
        <v>1657.89</v>
      </c>
      <c r="G6315" s="872">
        <v>1620.62</v>
      </c>
      <c r="J6315" s="840" t="s">
        <v>15822</v>
      </c>
      <c r="K6315" s="848">
        <f>IFERROR(VLOOKUP(J6315,REAJUSTE!A:AA,27,FALSE),"")</f>
        <v>1.0229999999999999</v>
      </c>
    </row>
    <row r="6316" spans="1:11" ht="15" x14ac:dyDescent="0.2">
      <c r="A6316" s="862">
        <v>6817821</v>
      </c>
      <c r="B6316" s="863" t="s">
        <v>10204</v>
      </c>
      <c r="C6316" s="862" t="s">
        <v>4</v>
      </c>
      <c r="D6316" s="802">
        <f t="shared" si="98"/>
        <v>1596.28</v>
      </c>
      <c r="G6316" s="872">
        <v>1560.4</v>
      </c>
      <c r="J6316" s="840" t="s">
        <v>15822</v>
      </c>
      <c r="K6316" s="848">
        <f>IFERROR(VLOOKUP(J6316,REAJUSTE!A:AA,27,FALSE),"")</f>
        <v>1.0229999999999999</v>
      </c>
    </row>
    <row r="6317" spans="1:11" ht="15" x14ac:dyDescent="0.2">
      <c r="A6317" s="862">
        <v>6817822</v>
      </c>
      <c r="B6317" s="863" t="s">
        <v>10205</v>
      </c>
      <c r="C6317" s="862" t="s">
        <v>4</v>
      </c>
      <c r="D6317" s="802">
        <f t="shared" si="98"/>
        <v>1382.22</v>
      </c>
      <c r="G6317" s="872">
        <v>1351.15</v>
      </c>
      <c r="J6317" s="840" t="s">
        <v>15822</v>
      </c>
      <c r="K6317" s="848">
        <f>IFERROR(VLOOKUP(J6317,REAJUSTE!A:AA,27,FALSE),"")</f>
        <v>1.0229999999999999</v>
      </c>
    </row>
    <row r="6318" spans="1:11" ht="15" x14ac:dyDescent="0.2">
      <c r="A6318" s="862">
        <v>6817823</v>
      </c>
      <c r="B6318" s="863" t="s">
        <v>10206</v>
      </c>
      <c r="C6318" s="862" t="s">
        <v>4</v>
      </c>
      <c r="D6318" s="802">
        <f t="shared" si="98"/>
        <v>1307.82</v>
      </c>
      <c r="G6318" s="872">
        <v>1278.42</v>
      </c>
      <c r="J6318" s="840" t="s">
        <v>15822</v>
      </c>
      <c r="K6318" s="848">
        <f>IFERROR(VLOOKUP(J6318,REAJUSTE!A:AA,27,FALSE),"")</f>
        <v>1.0229999999999999</v>
      </c>
    </row>
    <row r="6319" spans="1:11" ht="15" x14ac:dyDescent="0.2">
      <c r="A6319" s="862">
        <v>6817824</v>
      </c>
      <c r="B6319" s="863" t="s">
        <v>10207</v>
      </c>
      <c r="C6319" s="862" t="s">
        <v>4</v>
      </c>
      <c r="D6319" s="802">
        <f t="shared" si="98"/>
        <v>1158.57</v>
      </c>
      <c r="G6319" s="872">
        <v>1132.53</v>
      </c>
      <c r="J6319" s="840" t="s">
        <v>15822</v>
      </c>
      <c r="K6319" s="848">
        <f>IFERROR(VLOOKUP(J6319,REAJUSTE!A:AA,27,FALSE),"")</f>
        <v>1.0229999999999999</v>
      </c>
    </row>
    <row r="6320" spans="1:11" ht="15" x14ac:dyDescent="0.2">
      <c r="A6320" s="862">
        <v>6817825</v>
      </c>
      <c r="B6320" s="863" t="s">
        <v>10208</v>
      </c>
      <c r="C6320" s="862" t="s">
        <v>4</v>
      </c>
      <c r="D6320" s="802">
        <f t="shared" si="98"/>
        <v>1899.09</v>
      </c>
      <c r="G6320" s="872">
        <v>1856.4</v>
      </c>
      <c r="J6320" s="840" t="s">
        <v>15822</v>
      </c>
      <c r="K6320" s="848">
        <f>IFERROR(VLOOKUP(J6320,REAJUSTE!A:AA,27,FALSE),"")</f>
        <v>1.0229999999999999</v>
      </c>
    </row>
    <row r="6321" spans="1:11" ht="15" x14ac:dyDescent="0.2">
      <c r="A6321" s="862">
        <v>6817826</v>
      </c>
      <c r="B6321" s="863" t="s">
        <v>10209</v>
      </c>
      <c r="C6321" s="862" t="s">
        <v>4</v>
      </c>
      <c r="D6321" s="802">
        <f t="shared" si="98"/>
        <v>1669.96</v>
      </c>
      <c r="G6321" s="872">
        <v>1632.42</v>
      </c>
      <c r="J6321" s="840" t="s">
        <v>15822</v>
      </c>
      <c r="K6321" s="848">
        <f>IFERROR(VLOOKUP(J6321,REAJUSTE!A:AA,27,FALSE),"")</f>
        <v>1.0229999999999999</v>
      </c>
    </row>
    <row r="6322" spans="1:11" ht="15" x14ac:dyDescent="0.2">
      <c r="A6322" s="862">
        <v>6817827</v>
      </c>
      <c r="B6322" s="863" t="s">
        <v>10210</v>
      </c>
      <c r="C6322" s="862" t="s">
        <v>4</v>
      </c>
      <c r="D6322" s="802">
        <f t="shared" si="98"/>
        <v>1695.28</v>
      </c>
      <c r="G6322" s="872">
        <v>1657.17</v>
      </c>
      <c r="J6322" s="840" t="s">
        <v>15822</v>
      </c>
      <c r="K6322" s="848">
        <f>IFERROR(VLOOKUP(J6322,REAJUSTE!A:AA,27,FALSE),"")</f>
        <v>1.0229999999999999</v>
      </c>
    </row>
    <row r="6323" spans="1:11" ht="15" x14ac:dyDescent="0.2">
      <c r="A6323" s="862">
        <v>6817828</v>
      </c>
      <c r="B6323" s="863" t="s">
        <v>10211</v>
      </c>
      <c r="C6323" s="862" t="s">
        <v>4</v>
      </c>
      <c r="D6323" s="802">
        <f t="shared" si="98"/>
        <v>1466.15</v>
      </c>
      <c r="G6323" s="872">
        <v>1433.19</v>
      </c>
      <c r="J6323" s="840" t="s">
        <v>15822</v>
      </c>
      <c r="K6323" s="848">
        <f>IFERROR(VLOOKUP(J6323,REAJUSTE!A:AA,27,FALSE),"")</f>
        <v>1.0229999999999999</v>
      </c>
    </row>
    <row r="6324" spans="1:11" ht="18" x14ac:dyDescent="0.2">
      <c r="A6324" s="862">
        <v>6817753</v>
      </c>
      <c r="B6324" s="863" t="s">
        <v>10212</v>
      </c>
      <c r="C6324" s="862" t="s">
        <v>4</v>
      </c>
      <c r="D6324" s="802">
        <f t="shared" si="98"/>
        <v>1431.87</v>
      </c>
      <c r="G6324" s="872">
        <v>1399.68</v>
      </c>
      <c r="J6324" s="840" t="s">
        <v>15822</v>
      </c>
      <c r="K6324" s="848">
        <f>IFERROR(VLOOKUP(J6324,REAJUSTE!A:AA,27,FALSE),"")</f>
        <v>1.0229999999999999</v>
      </c>
    </row>
    <row r="6325" spans="1:11" ht="18" x14ac:dyDescent="0.2">
      <c r="A6325" s="862">
        <v>6817754</v>
      </c>
      <c r="B6325" s="863" t="s">
        <v>10213</v>
      </c>
      <c r="C6325" s="862" t="s">
        <v>4</v>
      </c>
      <c r="D6325" s="802">
        <f t="shared" si="98"/>
        <v>1270.56</v>
      </c>
      <c r="G6325" s="872">
        <v>1242</v>
      </c>
      <c r="J6325" s="840" t="s">
        <v>15822</v>
      </c>
      <c r="K6325" s="848">
        <f>IFERROR(VLOOKUP(J6325,REAJUSTE!A:AA,27,FALSE),"")</f>
        <v>1.0229999999999999</v>
      </c>
    </row>
    <row r="6326" spans="1:11" ht="18" x14ac:dyDescent="0.2">
      <c r="A6326" s="862">
        <v>6817755</v>
      </c>
      <c r="B6326" s="863" t="s">
        <v>10214</v>
      </c>
      <c r="C6326" s="862" t="s">
        <v>4</v>
      </c>
      <c r="D6326" s="802">
        <f t="shared" si="98"/>
        <v>1368.88</v>
      </c>
      <c r="G6326" s="872">
        <v>1338.11</v>
      </c>
      <c r="J6326" s="840" t="s">
        <v>15822</v>
      </c>
      <c r="K6326" s="848">
        <f>IFERROR(VLOOKUP(J6326,REAJUSTE!A:AA,27,FALSE),"")</f>
        <v>1.0229999999999999</v>
      </c>
    </row>
    <row r="6327" spans="1:11" ht="18" x14ac:dyDescent="0.2">
      <c r="A6327" s="862">
        <v>6817756</v>
      </c>
      <c r="B6327" s="863" t="s">
        <v>10215</v>
      </c>
      <c r="C6327" s="862" t="s">
        <v>4</v>
      </c>
      <c r="D6327" s="802">
        <f t="shared" si="98"/>
        <v>1207.5899999999999</v>
      </c>
      <c r="G6327" s="872">
        <v>1180.44</v>
      </c>
      <c r="J6327" s="840" t="s">
        <v>15822</v>
      </c>
      <c r="K6327" s="848">
        <f>IFERROR(VLOOKUP(J6327,REAJUSTE!A:AA,27,FALSE),"")</f>
        <v>1.0229999999999999</v>
      </c>
    </row>
    <row r="6328" spans="1:11" ht="18" x14ac:dyDescent="0.2">
      <c r="A6328" s="862">
        <v>6817763</v>
      </c>
      <c r="B6328" s="863" t="s">
        <v>10216</v>
      </c>
      <c r="C6328" s="862" t="s">
        <v>4</v>
      </c>
      <c r="D6328" s="802">
        <f t="shared" si="98"/>
        <v>1726.41</v>
      </c>
      <c r="G6328" s="872">
        <v>1687.6</v>
      </c>
      <c r="J6328" s="840" t="s">
        <v>15822</v>
      </c>
      <c r="K6328" s="848">
        <f>IFERROR(VLOOKUP(J6328,REAJUSTE!A:AA,27,FALSE),"")</f>
        <v>1.0229999999999999</v>
      </c>
    </row>
    <row r="6329" spans="1:11" ht="18" x14ac:dyDescent="0.2">
      <c r="A6329" s="862">
        <v>6817764</v>
      </c>
      <c r="B6329" s="863" t="s">
        <v>10217</v>
      </c>
      <c r="C6329" s="862" t="s">
        <v>4</v>
      </c>
      <c r="D6329" s="802">
        <f t="shared" si="98"/>
        <v>1512.57</v>
      </c>
      <c r="G6329" s="872">
        <v>1478.57</v>
      </c>
      <c r="J6329" s="840" t="s">
        <v>15822</v>
      </c>
      <c r="K6329" s="848">
        <f>IFERROR(VLOOKUP(J6329,REAJUSTE!A:AA,27,FALSE),"")</f>
        <v>1.0229999999999999</v>
      </c>
    </row>
    <row r="6330" spans="1:11" ht="18" x14ac:dyDescent="0.2">
      <c r="A6330" s="862">
        <v>6817765</v>
      </c>
      <c r="B6330" s="863" t="s">
        <v>10218</v>
      </c>
      <c r="C6330" s="862" t="s">
        <v>4</v>
      </c>
      <c r="D6330" s="802">
        <f t="shared" si="98"/>
        <v>2002.96</v>
      </c>
      <c r="G6330" s="872">
        <v>1957.93</v>
      </c>
      <c r="J6330" s="840" t="s">
        <v>15822</v>
      </c>
      <c r="K6330" s="848">
        <f>IFERROR(VLOOKUP(J6330,REAJUSTE!A:AA,27,FALSE),"")</f>
        <v>1.0229999999999999</v>
      </c>
    </row>
    <row r="6331" spans="1:11" ht="18" x14ac:dyDescent="0.2">
      <c r="A6331" s="862">
        <v>6817766</v>
      </c>
      <c r="B6331" s="863" t="s">
        <v>10219</v>
      </c>
      <c r="C6331" s="862" t="s">
        <v>4</v>
      </c>
      <c r="D6331" s="802">
        <f t="shared" si="98"/>
        <v>1801.94</v>
      </c>
      <c r="G6331" s="872">
        <v>1761.43</v>
      </c>
      <c r="J6331" s="840" t="s">
        <v>15822</v>
      </c>
      <c r="K6331" s="848">
        <f>IFERROR(VLOOKUP(J6331,REAJUSTE!A:AA,27,FALSE),"")</f>
        <v>1.0229999999999999</v>
      </c>
    </row>
    <row r="6332" spans="1:11" ht="18" x14ac:dyDescent="0.2">
      <c r="A6332" s="862">
        <v>6817757</v>
      </c>
      <c r="B6332" s="863" t="s">
        <v>10220</v>
      </c>
      <c r="C6332" s="862" t="s">
        <v>4</v>
      </c>
      <c r="D6332" s="802">
        <f t="shared" si="98"/>
        <v>1368.88</v>
      </c>
      <c r="G6332" s="872">
        <v>1338.11</v>
      </c>
      <c r="J6332" s="840" t="s">
        <v>15822</v>
      </c>
      <c r="K6332" s="848">
        <f>IFERROR(VLOOKUP(J6332,REAJUSTE!A:AA,27,FALSE),"")</f>
        <v>1.0229999999999999</v>
      </c>
    </row>
    <row r="6333" spans="1:11" ht="18" x14ac:dyDescent="0.2">
      <c r="A6333" s="862">
        <v>6817758</v>
      </c>
      <c r="B6333" s="863" t="s">
        <v>10221</v>
      </c>
      <c r="C6333" s="862" t="s">
        <v>4</v>
      </c>
      <c r="D6333" s="802">
        <f t="shared" si="98"/>
        <v>1207.5899999999999</v>
      </c>
      <c r="G6333" s="872">
        <v>1180.44</v>
      </c>
      <c r="J6333" s="840" t="s">
        <v>15822</v>
      </c>
      <c r="K6333" s="848">
        <f>IFERROR(VLOOKUP(J6333,REAJUSTE!A:AA,27,FALSE),"")</f>
        <v>1.0229999999999999</v>
      </c>
    </row>
    <row r="6334" spans="1:11" ht="18" x14ac:dyDescent="0.2">
      <c r="A6334" s="862">
        <v>6817759</v>
      </c>
      <c r="B6334" s="863" t="s">
        <v>10222</v>
      </c>
      <c r="C6334" s="862" t="s">
        <v>4</v>
      </c>
      <c r="D6334" s="802">
        <f t="shared" si="98"/>
        <v>1490.84</v>
      </c>
      <c r="G6334" s="872">
        <v>1457.33</v>
      </c>
      <c r="J6334" s="840" t="s">
        <v>15822</v>
      </c>
      <c r="K6334" s="848">
        <f>IFERROR(VLOOKUP(J6334,REAJUSTE!A:AA,27,FALSE),"")</f>
        <v>1.0229999999999999</v>
      </c>
    </row>
    <row r="6335" spans="1:11" ht="18" x14ac:dyDescent="0.2">
      <c r="A6335" s="862">
        <v>6817760</v>
      </c>
      <c r="B6335" s="863" t="s">
        <v>10223</v>
      </c>
      <c r="C6335" s="862" t="s">
        <v>4</v>
      </c>
      <c r="D6335" s="802">
        <f t="shared" si="98"/>
        <v>1331.95</v>
      </c>
      <c r="G6335" s="872">
        <v>1302.01</v>
      </c>
      <c r="J6335" s="840" t="s">
        <v>15822</v>
      </c>
      <c r="K6335" s="848">
        <f>IFERROR(VLOOKUP(J6335,REAJUSTE!A:AA,27,FALSE),"")</f>
        <v>1.0229999999999999</v>
      </c>
    </row>
    <row r="6336" spans="1:11" ht="18" x14ac:dyDescent="0.2">
      <c r="A6336" s="862">
        <v>6817761</v>
      </c>
      <c r="B6336" s="863" t="s">
        <v>10224</v>
      </c>
      <c r="C6336" s="862" t="s">
        <v>4</v>
      </c>
      <c r="D6336" s="802">
        <f t="shared" si="98"/>
        <v>1830.93</v>
      </c>
      <c r="G6336" s="872">
        <v>1789.77</v>
      </c>
      <c r="J6336" s="840" t="s">
        <v>15822</v>
      </c>
      <c r="K6336" s="848">
        <f>IFERROR(VLOOKUP(J6336,REAJUSTE!A:AA,27,FALSE),"")</f>
        <v>1.0229999999999999</v>
      </c>
    </row>
    <row r="6337" spans="1:11" ht="18" x14ac:dyDescent="0.2">
      <c r="A6337" s="862">
        <v>6817762</v>
      </c>
      <c r="B6337" s="863" t="s">
        <v>10225</v>
      </c>
      <c r="C6337" s="862" t="s">
        <v>4</v>
      </c>
      <c r="D6337" s="802">
        <f t="shared" si="98"/>
        <v>1617.09</v>
      </c>
      <c r="G6337" s="872">
        <v>1580.74</v>
      </c>
      <c r="J6337" s="840" t="s">
        <v>15822</v>
      </c>
      <c r="K6337" s="848">
        <f>IFERROR(VLOOKUP(J6337,REAJUSTE!A:AA,27,FALSE),"")</f>
        <v>1.0229999999999999</v>
      </c>
    </row>
    <row r="6338" spans="1:11" ht="18" x14ac:dyDescent="0.2">
      <c r="A6338" s="862">
        <v>6817767</v>
      </c>
      <c r="B6338" s="863" t="s">
        <v>10226</v>
      </c>
      <c r="C6338" s="862" t="s">
        <v>4</v>
      </c>
      <c r="D6338" s="802">
        <f t="shared" si="98"/>
        <v>2100.33</v>
      </c>
      <c r="G6338" s="872">
        <v>2053.11</v>
      </c>
      <c r="J6338" s="840" t="s">
        <v>15822</v>
      </c>
      <c r="K6338" s="848">
        <f>IFERROR(VLOOKUP(J6338,REAJUSTE!A:AA,27,FALSE),"")</f>
        <v>1.0229999999999999</v>
      </c>
    </row>
    <row r="6339" spans="1:11" ht="18" x14ac:dyDescent="0.2">
      <c r="A6339" s="862">
        <v>6817768</v>
      </c>
      <c r="B6339" s="863" t="s">
        <v>10227</v>
      </c>
      <c r="C6339" s="862" t="s">
        <v>4</v>
      </c>
      <c r="D6339" s="802">
        <f t="shared" si="98"/>
        <v>1893.8</v>
      </c>
      <c r="G6339" s="872">
        <v>1851.23</v>
      </c>
      <c r="J6339" s="840" t="s">
        <v>15822</v>
      </c>
      <c r="K6339" s="848">
        <f>IFERROR(VLOOKUP(J6339,REAJUSTE!A:AA,27,FALSE),"")</f>
        <v>1.0229999999999999</v>
      </c>
    </row>
    <row r="6340" spans="1:11" ht="18" x14ac:dyDescent="0.2">
      <c r="A6340" s="862">
        <v>6817769</v>
      </c>
      <c r="B6340" s="863" t="s">
        <v>10228</v>
      </c>
      <c r="C6340" s="862" t="s">
        <v>4</v>
      </c>
      <c r="D6340" s="802">
        <f t="shared" si="98"/>
        <v>1761.94</v>
      </c>
      <c r="G6340" s="872">
        <v>1722.33</v>
      </c>
      <c r="J6340" s="840" t="s">
        <v>15822</v>
      </c>
      <c r="K6340" s="848">
        <f>IFERROR(VLOOKUP(J6340,REAJUSTE!A:AA,27,FALSE),"")</f>
        <v>1.0229999999999999</v>
      </c>
    </row>
    <row r="6341" spans="1:11" ht="18" x14ac:dyDescent="0.2">
      <c r="A6341" s="862">
        <v>6817770</v>
      </c>
      <c r="B6341" s="863" t="s">
        <v>10229</v>
      </c>
      <c r="C6341" s="862" t="s">
        <v>4</v>
      </c>
      <c r="D6341" s="802">
        <f t="shared" si="98"/>
        <v>1555.42</v>
      </c>
      <c r="G6341" s="872">
        <v>1520.45</v>
      </c>
      <c r="J6341" s="840" t="s">
        <v>15822</v>
      </c>
      <c r="K6341" s="848">
        <f>IFERROR(VLOOKUP(J6341,REAJUSTE!A:AA,27,FALSE),"")</f>
        <v>1.0229999999999999</v>
      </c>
    </row>
    <row r="6342" spans="1:11" ht="18" x14ac:dyDescent="0.2">
      <c r="A6342" s="862">
        <v>6817777</v>
      </c>
      <c r="B6342" s="863" t="s">
        <v>10230</v>
      </c>
      <c r="C6342" s="862" t="s">
        <v>4</v>
      </c>
      <c r="D6342" s="802">
        <f t="shared" si="98"/>
        <v>2892.31</v>
      </c>
      <c r="G6342" s="872">
        <v>2827.29</v>
      </c>
      <c r="J6342" s="840" t="s">
        <v>15822</v>
      </c>
      <c r="K6342" s="848">
        <f>IFERROR(VLOOKUP(J6342,REAJUSTE!A:AA,27,FALSE),"")</f>
        <v>1.0229999999999999</v>
      </c>
    </row>
    <row r="6343" spans="1:11" ht="18" x14ac:dyDescent="0.2">
      <c r="A6343" s="862">
        <v>6817778</v>
      </c>
      <c r="B6343" s="863" t="s">
        <v>10231</v>
      </c>
      <c r="C6343" s="862" t="s">
        <v>4</v>
      </c>
      <c r="D6343" s="802">
        <f t="shared" si="98"/>
        <v>2642.39</v>
      </c>
      <c r="G6343" s="872">
        <v>2582.9899999999998</v>
      </c>
      <c r="J6343" s="840" t="s">
        <v>15822</v>
      </c>
      <c r="K6343" s="848">
        <f>IFERROR(VLOOKUP(J6343,REAJUSTE!A:AA,27,FALSE),"")</f>
        <v>1.0229999999999999</v>
      </c>
    </row>
    <row r="6344" spans="1:11" ht="18" x14ac:dyDescent="0.2">
      <c r="A6344" s="862">
        <v>6817779</v>
      </c>
      <c r="B6344" s="863" t="s">
        <v>10232</v>
      </c>
      <c r="C6344" s="862" t="s">
        <v>4</v>
      </c>
      <c r="D6344" s="802">
        <f t="shared" si="98"/>
        <v>3415.77</v>
      </c>
      <c r="G6344" s="872">
        <v>3338.98</v>
      </c>
      <c r="J6344" s="840" t="s">
        <v>15822</v>
      </c>
      <c r="K6344" s="848">
        <f>IFERROR(VLOOKUP(J6344,REAJUSTE!A:AA,27,FALSE),"")</f>
        <v>1.0229999999999999</v>
      </c>
    </row>
    <row r="6345" spans="1:11" ht="18" x14ac:dyDescent="0.2">
      <c r="A6345" s="862">
        <v>6817780</v>
      </c>
      <c r="B6345" s="863" t="s">
        <v>10233</v>
      </c>
      <c r="C6345" s="862" t="s">
        <v>4</v>
      </c>
      <c r="D6345" s="802">
        <f t="shared" si="98"/>
        <v>3099.3</v>
      </c>
      <c r="G6345" s="872">
        <v>3029.62</v>
      </c>
      <c r="J6345" s="840" t="s">
        <v>15822</v>
      </c>
      <c r="K6345" s="848">
        <f>IFERROR(VLOOKUP(J6345,REAJUSTE!A:AA,27,FALSE),"")</f>
        <v>1.0229999999999999</v>
      </c>
    </row>
    <row r="6346" spans="1:11" ht="18" x14ac:dyDescent="0.2">
      <c r="A6346" s="862">
        <v>6817771</v>
      </c>
      <c r="B6346" s="863" t="s">
        <v>10234</v>
      </c>
      <c r="C6346" s="862" t="s">
        <v>4</v>
      </c>
      <c r="D6346" s="802">
        <f t="shared" si="98"/>
        <v>2023.42</v>
      </c>
      <c r="G6346" s="872">
        <v>1977.93</v>
      </c>
      <c r="J6346" s="840" t="s">
        <v>15822</v>
      </c>
      <c r="K6346" s="848">
        <f>IFERROR(VLOOKUP(J6346,REAJUSTE!A:AA,27,FALSE),"")</f>
        <v>1.0229999999999999</v>
      </c>
    </row>
    <row r="6347" spans="1:11" ht="18" x14ac:dyDescent="0.2">
      <c r="A6347" s="862">
        <v>6817772</v>
      </c>
      <c r="B6347" s="863" t="s">
        <v>10235</v>
      </c>
      <c r="C6347" s="862" t="s">
        <v>4</v>
      </c>
      <c r="D6347" s="802">
        <f t="shared" ref="D6347:D6410" si="99">TRUNC(G6347*K6347,2)</f>
        <v>1819.97</v>
      </c>
      <c r="G6347" s="872">
        <v>1779.06</v>
      </c>
      <c r="J6347" s="840" t="s">
        <v>15822</v>
      </c>
      <c r="K6347" s="848">
        <f>IFERROR(VLOOKUP(J6347,REAJUSTE!A:AA,27,FALSE),"")</f>
        <v>1.0229999999999999</v>
      </c>
    </row>
    <row r="6348" spans="1:11" ht="18" x14ac:dyDescent="0.2">
      <c r="A6348" s="862">
        <v>6817773</v>
      </c>
      <c r="B6348" s="863" t="s">
        <v>10236</v>
      </c>
      <c r="C6348" s="862" t="s">
        <v>4</v>
      </c>
      <c r="D6348" s="802">
        <f t="shared" si="99"/>
        <v>2432.23</v>
      </c>
      <c r="G6348" s="872">
        <v>2377.5500000000002</v>
      </c>
      <c r="J6348" s="840" t="s">
        <v>15822</v>
      </c>
      <c r="K6348" s="848">
        <f>IFERROR(VLOOKUP(J6348,REAJUSTE!A:AA,27,FALSE),"")</f>
        <v>1.0229999999999999</v>
      </c>
    </row>
    <row r="6349" spans="1:11" ht="18" x14ac:dyDescent="0.2">
      <c r="A6349" s="862">
        <v>6817774</v>
      </c>
      <c r="B6349" s="863" t="s">
        <v>10237</v>
      </c>
      <c r="C6349" s="862" t="s">
        <v>4</v>
      </c>
      <c r="D6349" s="802">
        <f t="shared" si="99"/>
        <v>2158.9899999999998</v>
      </c>
      <c r="G6349" s="872">
        <v>2110.4499999999998</v>
      </c>
      <c r="J6349" s="840" t="s">
        <v>15822</v>
      </c>
      <c r="K6349" s="848">
        <f>IFERROR(VLOOKUP(J6349,REAJUSTE!A:AA,27,FALSE),"")</f>
        <v>1.0229999999999999</v>
      </c>
    </row>
    <row r="6350" spans="1:11" ht="18" x14ac:dyDescent="0.2">
      <c r="A6350" s="862">
        <v>6817775</v>
      </c>
      <c r="B6350" s="863" t="s">
        <v>10238</v>
      </c>
      <c r="C6350" s="862" t="s">
        <v>4</v>
      </c>
      <c r="D6350" s="802">
        <f t="shared" si="99"/>
        <v>2660.77</v>
      </c>
      <c r="G6350" s="872">
        <v>2600.9499999999998</v>
      </c>
      <c r="J6350" s="840" t="s">
        <v>15822</v>
      </c>
      <c r="K6350" s="848">
        <f>IFERROR(VLOOKUP(J6350,REAJUSTE!A:AA,27,FALSE),"")</f>
        <v>1.0229999999999999</v>
      </c>
    </row>
    <row r="6351" spans="1:11" ht="18" x14ac:dyDescent="0.2">
      <c r="A6351" s="862">
        <v>6817776</v>
      </c>
      <c r="B6351" s="863" t="s">
        <v>10239</v>
      </c>
      <c r="C6351" s="862" t="s">
        <v>4</v>
      </c>
      <c r="D6351" s="802">
        <f t="shared" si="99"/>
        <v>2403.9</v>
      </c>
      <c r="G6351" s="872">
        <v>2349.86</v>
      </c>
      <c r="J6351" s="840" t="s">
        <v>15822</v>
      </c>
      <c r="K6351" s="848">
        <f>IFERROR(VLOOKUP(J6351,REAJUSTE!A:AA,27,FALSE),"")</f>
        <v>1.0229999999999999</v>
      </c>
    </row>
    <row r="6352" spans="1:11" ht="18" x14ac:dyDescent="0.2">
      <c r="A6352" s="862">
        <v>6817781</v>
      </c>
      <c r="B6352" s="863" t="s">
        <v>10240</v>
      </c>
      <c r="C6352" s="862" t="s">
        <v>4</v>
      </c>
      <c r="D6352" s="802">
        <f t="shared" si="99"/>
        <v>2873.59</v>
      </c>
      <c r="G6352" s="872">
        <v>2808.99</v>
      </c>
      <c r="J6352" s="840" t="s">
        <v>15822</v>
      </c>
      <c r="K6352" s="848">
        <f>IFERROR(VLOOKUP(J6352,REAJUSTE!A:AA,27,FALSE),"")</f>
        <v>1.0229999999999999</v>
      </c>
    </row>
    <row r="6353" spans="1:11" ht="18" x14ac:dyDescent="0.2">
      <c r="A6353" s="862">
        <v>6817782</v>
      </c>
      <c r="B6353" s="863" t="s">
        <v>10241</v>
      </c>
      <c r="C6353" s="862" t="s">
        <v>4</v>
      </c>
      <c r="D6353" s="802">
        <f t="shared" si="99"/>
        <v>2621.84</v>
      </c>
      <c r="G6353" s="872">
        <v>2562.9</v>
      </c>
      <c r="J6353" s="840" t="s">
        <v>15822</v>
      </c>
      <c r="K6353" s="848">
        <f>IFERROR(VLOOKUP(J6353,REAJUSTE!A:AA,27,FALSE),"")</f>
        <v>1.0229999999999999</v>
      </c>
    </row>
    <row r="6354" spans="1:11" ht="18" x14ac:dyDescent="0.2">
      <c r="A6354" s="862">
        <v>6817783</v>
      </c>
      <c r="B6354" s="863" t="s">
        <v>10242</v>
      </c>
      <c r="C6354" s="862" t="s">
        <v>4</v>
      </c>
      <c r="D6354" s="802">
        <f t="shared" si="99"/>
        <v>2340.13</v>
      </c>
      <c r="G6354" s="872">
        <v>2287.52</v>
      </c>
      <c r="J6354" s="840" t="s">
        <v>15822</v>
      </c>
      <c r="K6354" s="848">
        <f>IFERROR(VLOOKUP(J6354,REAJUSTE!A:AA,27,FALSE),"")</f>
        <v>1.0229999999999999</v>
      </c>
    </row>
    <row r="6355" spans="1:11" ht="18" x14ac:dyDescent="0.2">
      <c r="A6355" s="862">
        <v>6817784</v>
      </c>
      <c r="B6355" s="863" t="s">
        <v>10243</v>
      </c>
      <c r="C6355" s="862" t="s">
        <v>4</v>
      </c>
      <c r="D6355" s="802">
        <f t="shared" si="99"/>
        <v>2088.38</v>
      </c>
      <c r="G6355" s="872">
        <v>2041.43</v>
      </c>
      <c r="J6355" s="840" t="s">
        <v>15822</v>
      </c>
      <c r="K6355" s="848">
        <f>IFERROR(VLOOKUP(J6355,REAJUSTE!A:AA,27,FALSE),"")</f>
        <v>1.0229999999999999</v>
      </c>
    </row>
    <row r="6356" spans="1:11" ht="18" x14ac:dyDescent="0.2">
      <c r="A6356" s="862">
        <v>6817791</v>
      </c>
      <c r="B6356" s="863" t="s">
        <v>10244</v>
      </c>
      <c r="C6356" s="862" t="s">
        <v>4</v>
      </c>
      <c r="D6356" s="802">
        <f t="shared" si="99"/>
        <v>4234.1099999999997</v>
      </c>
      <c r="G6356" s="872">
        <v>4138.92</v>
      </c>
      <c r="J6356" s="840" t="s">
        <v>15822</v>
      </c>
      <c r="K6356" s="848">
        <f>IFERROR(VLOOKUP(J6356,REAJUSTE!A:AA,27,FALSE),"")</f>
        <v>1.0229999999999999</v>
      </c>
    </row>
    <row r="6357" spans="1:11" ht="18" x14ac:dyDescent="0.2">
      <c r="A6357" s="862">
        <v>6817792</v>
      </c>
      <c r="B6357" s="863" t="s">
        <v>10245</v>
      </c>
      <c r="C6357" s="862" t="s">
        <v>4</v>
      </c>
      <c r="D6357" s="802">
        <f t="shared" si="99"/>
        <v>3849.73</v>
      </c>
      <c r="G6357" s="872">
        <v>3763.18</v>
      </c>
      <c r="J6357" s="840" t="s">
        <v>15822</v>
      </c>
      <c r="K6357" s="848">
        <f>IFERROR(VLOOKUP(J6357,REAJUSTE!A:AA,27,FALSE),"")</f>
        <v>1.0229999999999999</v>
      </c>
    </row>
    <row r="6358" spans="1:11" ht="18" x14ac:dyDescent="0.2">
      <c r="A6358" s="862">
        <v>6817793</v>
      </c>
      <c r="B6358" s="863" t="s">
        <v>10246</v>
      </c>
      <c r="C6358" s="862" t="s">
        <v>4</v>
      </c>
      <c r="D6358" s="802">
        <f t="shared" si="99"/>
        <v>4828.12</v>
      </c>
      <c r="G6358" s="872">
        <v>4719.57</v>
      </c>
      <c r="J6358" s="840" t="s">
        <v>15822</v>
      </c>
      <c r="K6358" s="848">
        <f>IFERROR(VLOOKUP(J6358,REAJUSTE!A:AA,27,FALSE),"")</f>
        <v>1.0229999999999999</v>
      </c>
    </row>
    <row r="6359" spans="1:11" ht="18" x14ac:dyDescent="0.2">
      <c r="A6359" s="862">
        <v>6817794</v>
      </c>
      <c r="B6359" s="863" t="s">
        <v>10247</v>
      </c>
      <c r="C6359" s="862" t="s">
        <v>4</v>
      </c>
      <c r="D6359" s="802">
        <f t="shared" si="99"/>
        <v>4443.7299999999996</v>
      </c>
      <c r="G6359" s="872">
        <v>4343.83</v>
      </c>
      <c r="J6359" s="840" t="s">
        <v>15822</v>
      </c>
      <c r="K6359" s="848">
        <f>IFERROR(VLOOKUP(J6359,REAJUSTE!A:AA,27,FALSE),"")</f>
        <v>1.0229999999999999</v>
      </c>
    </row>
    <row r="6360" spans="1:11" ht="18" x14ac:dyDescent="0.2">
      <c r="A6360" s="862">
        <v>6817785</v>
      </c>
      <c r="B6360" s="863" t="s">
        <v>10248</v>
      </c>
      <c r="C6360" s="862" t="s">
        <v>4</v>
      </c>
      <c r="D6360" s="802">
        <f t="shared" si="99"/>
        <v>2983.08</v>
      </c>
      <c r="G6360" s="872">
        <v>2916.02</v>
      </c>
      <c r="J6360" s="840" t="s">
        <v>15822</v>
      </c>
      <c r="K6360" s="848">
        <f>IFERROR(VLOOKUP(J6360,REAJUSTE!A:AA,27,FALSE),"")</f>
        <v>1.0229999999999999</v>
      </c>
    </row>
    <row r="6361" spans="1:11" ht="18" x14ac:dyDescent="0.2">
      <c r="A6361" s="862">
        <v>6817786</v>
      </c>
      <c r="B6361" s="863" t="s">
        <v>10249</v>
      </c>
      <c r="C6361" s="862" t="s">
        <v>4</v>
      </c>
      <c r="D6361" s="802">
        <f t="shared" si="99"/>
        <v>2650.44</v>
      </c>
      <c r="G6361" s="872">
        <v>2590.86</v>
      </c>
      <c r="J6361" s="840" t="s">
        <v>15822</v>
      </c>
      <c r="K6361" s="848">
        <f>IFERROR(VLOOKUP(J6361,REAJUSTE!A:AA,27,FALSE),"")</f>
        <v>1.0229999999999999</v>
      </c>
    </row>
    <row r="6362" spans="1:11" ht="18" x14ac:dyDescent="0.2">
      <c r="A6362" s="862">
        <v>6817787</v>
      </c>
      <c r="B6362" s="863" t="s">
        <v>10250</v>
      </c>
      <c r="C6362" s="862" t="s">
        <v>4</v>
      </c>
      <c r="D6362" s="802">
        <f t="shared" si="99"/>
        <v>3446.28</v>
      </c>
      <c r="G6362" s="872">
        <v>3368.8</v>
      </c>
      <c r="J6362" s="840" t="s">
        <v>15822</v>
      </c>
      <c r="K6362" s="848">
        <f>IFERROR(VLOOKUP(J6362,REAJUSTE!A:AA,27,FALSE),"")</f>
        <v>1.0229999999999999</v>
      </c>
    </row>
    <row r="6363" spans="1:11" ht="18" x14ac:dyDescent="0.2">
      <c r="A6363" s="862">
        <v>6817788</v>
      </c>
      <c r="B6363" s="863" t="s">
        <v>10251</v>
      </c>
      <c r="C6363" s="862" t="s">
        <v>4</v>
      </c>
      <c r="D6363" s="802">
        <f t="shared" si="99"/>
        <v>3133.58</v>
      </c>
      <c r="G6363" s="872">
        <v>3063.13</v>
      </c>
      <c r="J6363" s="840" t="s">
        <v>15822</v>
      </c>
      <c r="K6363" s="848">
        <f>IFERROR(VLOOKUP(J6363,REAJUSTE!A:AA,27,FALSE),"")</f>
        <v>1.0229999999999999</v>
      </c>
    </row>
    <row r="6364" spans="1:11" ht="18" x14ac:dyDescent="0.2">
      <c r="A6364" s="862">
        <v>6817789</v>
      </c>
      <c r="B6364" s="863" t="s">
        <v>10252</v>
      </c>
      <c r="C6364" s="862" t="s">
        <v>4</v>
      </c>
      <c r="D6364" s="802">
        <f t="shared" si="99"/>
        <v>3851.01</v>
      </c>
      <c r="G6364" s="872">
        <v>3764.43</v>
      </c>
      <c r="J6364" s="840" t="s">
        <v>15822</v>
      </c>
      <c r="K6364" s="848">
        <f>IFERROR(VLOOKUP(J6364,REAJUSTE!A:AA,27,FALSE),"")</f>
        <v>1.0229999999999999</v>
      </c>
    </row>
    <row r="6365" spans="1:11" ht="18" x14ac:dyDescent="0.2">
      <c r="A6365" s="862">
        <v>6817790</v>
      </c>
      <c r="B6365" s="863" t="s">
        <v>10253</v>
      </c>
      <c r="C6365" s="862" t="s">
        <v>4</v>
      </c>
      <c r="D6365" s="802">
        <f t="shared" si="99"/>
        <v>3546.77</v>
      </c>
      <c r="G6365" s="872">
        <v>3467.03</v>
      </c>
      <c r="J6365" s="840" t="s">
        <v>15822</v>
      </c>
      <c r="K6365" s="848">
        <f>IFERROR(VLOOKUP(J6365,REAJUSTE!A:AA,27,FALSE),"")</f>
        <v>1.0229999999999999</v>
      </c>
    </row>
    <row r="6366" spans="1:11" ht="18" x14ac:dyDescent="0.2">
      <c r="A6366" s="862">
        <v>6817795</v>
      </c>
      <c r="B6366" s="863" t="s">
        <v>10254</v>
      </c>
      <c r="C6366" s="862" t="s">
        <v>4</v>
      </c>
      <c r="D6366" s="802">
        <f t="shared" si="99"/>
        <v>3703.11</v>
      </c>
      <c r="G6366" s="872">
        <v>3619.86</v>
      </c>
      <c r="J6366" s="840" t="s">
        <v>15822</v>
      </c>
      <c r="K6366" s="848">
        <f>IFERROR(VLOOKUP(J6366,REAJUSTE!A:AA,27,FALSE),"")</f>
        <v>1.0229999999999999</v>
      </c>
    </row>
    <row r="6367" spans="1:11" ht="18" x14ac:dyDescent="0.2">
      <c r="A6367" s="862">
        <v>6817796</v>
      </c>
      <c r="B6367" s="863" t="s">
        <v>10255</v>
      </c>
      <c r="C6367" s="862" t="s">
        <v>4</v>
      </c>
      <c r="D6367" s="802">
        <f t="shared" si="99"/>
        <v>3410.56</v>
      </c>
      <c r="G6367" s="872">
        <v>3333.89</v>
      </c>
      <c r="J6367" s="840" t="s">
        <v>15822</v>
      </c>
      <c r="K6367" s="848">
        <f>IFERROR(VLOOKUP(J6367,REAJUSTE!A:AA,27,FALSE),"")</f>
        <v>1.0229999999999999</v>
      </c>
    </row>
    <row r="6368" spans="1:11" ht="18" x14ac:dyDescent="0.2">
      <c r="A6368" s="862">
        <v>6817797</v>
      </c>
      <c r="B6368" s="863" t="s">
        <v>10256</v>
      </c>
      <c r="C6368" s="862" t="s">
        <v>4</v>
      </c>
      <c r="D6368" s="802">
        <f t="shared" si="99"/>
        <v>3143.2</v>
      </c>
      <c r="G6368" s="872">
        <v>3072.54</v>
      </c>
      <c r="J6368" s="840" t="s">
        <v>15822</v>
      </c>
      <c r="K6368" s="848">
        <f>IFERROR(VLOOKUP(J6368,REAJUSTE!A:AA,27,FALSE),"")</f>
        <v>1.0229999999999999</v>
      </c>
    </row>
    <row r="6369" spans="1:11" ht="18" x14ac:dyDescent="0.2">
      <c r="A6369" s="862">
        <v>6817798</v>
      </c>
      <c r="B6369" s="863" t="s">
        <v>10257</v>
      </c>
      <c r="C6369" s="862" t="s">
        <v>4</v>
      </c>
      <c r="D6369" s="802">
        <f t="shared" si="99"/>
        <v>2850.67</v>
      </c>
      <c r="G6369" s="872">
        <v>2786.58</v>
      </c>
      <c r="J6369" s="840" t="s">
        <v>15822</v>
      </c>
      <c r="K6369" s="848">
        <f>IFERROR(VLOOKUP(J6369,REAJUSTE!A:AA,27,FALSE),"")</f>
        <v>1.0229999999999999</v>
      </c>
    </row>
    <row r="6370" spans="1:11" ht="18" x14ac:dyDescent="0.2">
      <c r="A6370" s="862">
        <v>6817805</v>
      </c>
      <c r="B6370" s="863" t="s">
        <v>10258</v>
      </c>
      <c r="C6370" s="862" t="s">
        <v>4</v>
      </c>
      <c r="D6370" s="802">
        <f t="shared" si="99"/>
        <v>5983.56</v>
      </c>
      <c r="G6370" s="872">
        <v>5849.04</v>
      </c>
      <c r="J6370" s="840" t="s">
        <v>15822</v>
      </c>
      <c r="K6370" s="848">
        <f>IFERROR(VLOOKUP(J6370,REAJUSTE!A:AA,27,FALSE),"")</f>
        <v>1.0229999999999999</v>
      </c>
    </row>
    <row r="6371" spans="1:11" ht="18" x14ac:dyDescent="0.2">
      <c r="A6371" s="862">
        <v>6817806</v>
      </c>
      <c r="B6371" s="863" t="s">
        <v>10259</v>
      </c>
      <c r="C6371" s="862" t="s">
        <v>4</v>
      </c>
      <c r="D6371" s="802">
        <f t="shared" si="99"/>
        <v>5531.27</v>
      </c>
      <c r="G6371" s="872">
        <v>5406.92</v>
      </c>
      <c r="J6371" s="840" t="s">
        <v>15822</v>
      </c>
      <c r="K6371" s="848">
        <f>IFERROR(VLOOKUP(J6371,REAJUSTE!A:AA,27,FALSE),"")</f>
        <v>1.0229999999999999</v>
      </c>
    </row>
    <row r="6372" spans="1:11" ht="18" x14ac:dyDescent="0.2">
      <c r="A6372" s="862">
        <v>6817807</v>
      </c>
      <c r="B6372" s="863" t="s">
        <v>10260</v>
      </c>
      <c r="C6372" s="862" t="s">
        <v>4</v>
      </c>
      <c r="D6372" s="802">
        <f t="shared" si="99"/>
        <v>6639.88</v>
      </c>
      <c r="G6372" s="872">
        <v>6490.6</v>
      </c>
      <c r="J6372" s="840" t="s">
        <v>15822</v>
      </c>
      <c r="K6372" s="848">
        <f>IFERROR(VLOOKUP(J6372,REAJUSTE!A:AA,27,FALSE),"")</f>
        <v>1.0229999999999999</v>
      </c>
    </row>
    <row r="6373" spans="1:11" ht="18" x14ac:dyDescent="0.2">
      <c r="A6373" s="862">
        <v>6817808</v>
      </c>
      <c r="B6373" s="863" t="s">
        <v>10261</v>
      </c>
      <c r="C6373" s="862" t="s">
        <v>4</v>
      </c>
      <c r="D6373" s="802">
        <f t="shared" si="99"/>
        <v>6187.59</v>
      </c>
      <c r="G6373" s="872">
        <v>6048.48</v>
      </c>
      <c r="J6373" s="840" t="s">
        <v>15822</v>
      </c>
      <c r="K6373" s="848">
        <f>IFERROR(VLOOKUP(J6373,REAJUSTE!A:AA,27,FALSE),"")</f>
        <v>1.0229999999999999</v>
      </c>
    </row>
    <row r="6374" spans="1:11" ht="18" x14ac:dyDescent="0.2">
      <c r="A6374" s="862">
        <v>6817799</v>
      </c>
      <c r="B6374" s="863" t="s">
        <v>10262</v>
      </c>
      <c r="C6374" s="862" t="s">
        <v>4</v>
      </c>
      <c r="D6374" s="802">
        <f t="shared" si="99"/>
        <v>3937.93</v>
      </c>
      <c r="G6374" s="872">
        <v>3849.4</v>
      </c>
      <c r="J6374" s="840" t="s">
        <v>15822</v>
      </c>
      <c r="K6374" s="848">
        <f>IFERROR(VLOOKUP(J6374,REAJUSTE!A:AA,27,FALSE),"")</f>
        <v>1.0229999999999999</v>
      </c>
    </row>
    <row r="6375" spans="1:11" ht="18" x14ac:dyDescent="0.2">
      <c r="A6375" s="862">
        <v>6817800</v>
      </c>
      <c r="B6375" s="863" t="s">
        <v>10263</v>
      </c>
      <c r="C6375" s="862" t="s">
        <v>4</v>
      </c>
      <c r="D6375" s="802">
        <f t="shared" si="99"/>
        <v>3545.9</v>
      </c>
      <c r="G6375" s="872">
        <v>3466.18</v>
      </c>
      <c r="J6375" s="840" t="s">
        <v>15822</v>
      </c>
      <c r="K6375" s="848">
        <f>IFERROR(VLOOKUP(J6375,REAJUSTE!A:AA,27,FALSE),"")</f>
        <v>1.0229999999999999</v>
      </c>
    </row>
    <row r="6376" spans="1:11" ht="18" x14ac:dyDescent="0.2">
      <c r="A6376" s="862">
        <v>6817801</v>
      </c>
      <c r="B6376" s="863" t="s">
        <v>10264</v>
      </c>
      <c r="C6376" s="862" t="s">
        <v>4</v>
      </c>
      <c r="D6376" s="802">
        <f t="shared" si="99"/>
        <v>4777.49</v>
      </c>
      <c r="G6376" s="872">
        <v>4670.08</v>
      </c>
      <c r="J6376" s="840" t="s">
        <v>15822</v>
      </c>
      <c r="K6376" s="848">
        <f>IFERROR(VLOOKUP(J6376,REAJUSTE!A:AA,27,FALSE),"")</f>
        <v>1.0229999999999999</v>
      </c>
    </row>
    <row r="6377" spans="1:11" ht="18" x14ac:dyDescent="0.2">
      <c r="A6377" s="862">
        <v>6817802</v>
      </c>
      <c r="B6377" s="863" t="s">
        <v>10265</v>
      </c>
      <c r="C6377" s="862" t="s">
        <v>4</v>
      </c>
      <c r="D6377" s="802">
        <f t="shared" si="99"/>
        <v>4418.8999999999996</v>
      </c>
      <c r="G6377" s="872">
        <v>4319.5600000000004</v>
      </c>
      <c r="J6377" s="840" t="s">
        <v>15822</v>
      </c>
      <c r="K6377" s="848">
        <f>IFERROR(VLOOKUP(J6377,REAJUSTE!A:AA,27,FALSE),"")</f>
        <v>1.0229999999999999</v>
      </c>
    </row>
    <row r="6378" spans="1:11" ht="18" x14ac:dyDescent="0.2">
      <c r="A6378" s="862">
        <v>6817803</v>
      </c>
      <c r="B6378" s="863" t="s">
        <v>10266</v>
      </c>
      <c r="C6378" s="862" t="s">
        <v>4</v>
      </c>
      <c r="D6378" s="802">
        <f t="shared" si="99"/>
        <v>5400.28</v>
      </c>
      <c r="G6378" s="872">
        <v>5278.87</v>
      </c>
      <c r="J6378" s="840" t="s">
        <v>15822</v>
      </c>
      <c r="K6378" s="848">
        <f>IFERROR(VLOOKUP(J6378,REAJUSTE!A:AA,27,FALSE),"")</f>
        <v>1.0229999999999999</v>
      </c>
    </row>
    <row r="6379" spans="1:11" ht="18" x14ac:dyDescent="0.2">
      <c r="A6379" s="862">
        <v>6817804</v>
      </c>
      <c r="B6379" s="863" t="s">
        <v>10267</v>
      </c>
      <c r="C6379" s="862" t="s">
        <v>4</v>
      </c>
      <c r="D6379" s="802">
        <f t="shared" si="99"/>
        <v>4947.99</v>
      </c>
      <c r="G6379" s="872">
        <v>4836.75</v>
      </c>
      <c r="J6379" s="840" t="s">
        <v>15822</v>
      </c>
      <c r="K6379" s="848">
        <f>IFERROR(VLOOKUP(J6379,REAJUSTE!A:AA,27,FALSE),"")</f>
        <v>1.0229999999999999</v>
      </c>
    </row>
    <row r="6380" spans="1:11" ht="15" x14ac:dyDescent="0.2">
      <c r="A6380" s="862">
        <v>6817885</v>
      </c>
      <c r="B6380" s="863" t="s">
        <v>10268</v>
      </c>
      <c r="C6380" s="862" t="s">
        <v>4</v>
      </c>
      <c r="D6380" s="802">
        <f t="shared" si="99"/>
        <v>1321.05</v>
      </c>
      <c r="G6380" s="872">
        <v>1291.3499999999999</v>
      </c>
      <c r="J6380" s="840" t="s">
        <v>15822</v>
      </c>
      <c r="K6380" s="848">
        <f>IFERROR(VLOOKUP(J6380,REAJUSTE!A:AA,27,FALSE),"")</f>
        <v>1.0229999999999999</v>
      </c>
    </row>
    <row r="6381" spans="1:11" ht="15" x14ac:dyDescent="0.2">
      <c r="A6381" s="862">
        <v>6817886</v>
      </c>
      <c r="B6381" s="863" t="s">
        <v>10269</v>
      </c>
      <c r="C6381" s="862" t="s">
        <v>4</v>
      </c>
      <c r="D6381" s="802">
        <f t="shared" si="99"/>
        <v>1164.53</v>
      </c>
      <c r="G6381" s="872">
        <v>1138.3499999999999</v>
      </c>
      <c r="J6381" s="840" t="s">
        <v>15822</v>
      </c>
      <c r="K6381" s="848">
        <f>IFERROR(VLOOKUP(J6381,REAJUSTE!A:AA,27,FALSE),"")</f>
        <v>1.0229999999999999</v>
      </c>
    </row>
    <row r="6382" spans="1:11" ht="15" x14ac:dyDescent="0.2">
      <c r="A6382" s="862">
        <v>6817887</v>
      </c>
      <c r="B6382" s="863" t="s">
        <v>10270</v>
      </c>
      <c r="C6382" s="862" t="s">
        <v>4</v>
      </c>
      <c r="D6382" s="802">
        <f t="shared" si="99"/>
        <v>1436.61</v>
      </c>
      <c r="G6382" s="872">
        <v>1404.32</v>
      </c>
      <c r="J6382" s="840" t="s">
        <v>15822</v>
      </c>
      <c r="K6382" s="848">
        <f>IFERROR(VLOOKUP(J6382,REAJUSTE!A:AA,27,FALSE),"")</f>
        <v>1.0229999999999999</v>
      </c>
    </row>
    <row r="6383" spans="1:11" ht="15" x14ac:dyDescent="0.2">
      <c r="A6383" s="862">
        <v>6817888</v>
      </c>
      <c r="B6383" s="863" t="s">
        <v>10271</v>
      </c>
      <c r="C6383" s="862" t="s">
        <v>4</v>
      </c>
      <c r="D6383" s="802">
        <f t="shared" si="99"/>
        <v>1258.0999999999999</v>
      </c>
      <c r="G6383" s="872">
        <v>1229.82</v>
      </c>
      <c r="J6383" s="840" t="s">
        <v>15822</v>
      </c>
      <c r="K6383" s="848">
        <f>IFERROR(VLOOKUP(J6383,REAJUSTE!A:AA,27,FALSE),"")</f>
        <v>1.0229999999999999</v>
      </c>
    </row>
    <row r="6384" spans="1:11" ht="15" x14ac:dyDescent="0.2">
      <c r="A6384" s="862">
        <v>6817889</v>
      </c>
      <c r="B6384" s="863" t="s">
        <v>10272</v>
      </c>
      <c r="C6384" s="862" t="s">
        <v>4</v>
      </c>
      <c r="D6384" s="802">
        <f t="shared" si="99"/>
        <v>2128.15</v>
      </c>
      <c r="G6384" s="872">
        <v>2080.31</v>
      </c>
      <c r="J6384" s="840" t="s">
        <v>15822</v>
      </c>
      <c r="K6384" s="848">
        <f>IFERROR(VLOOKUP(J6384,REAJUSTE!A:AA,27,FALSE),"")</f>
        <v>1.0229999999999999</v>
      </c>
    </row>
    <row r="6385" spans="1:11" ht="15" x14ac:dyDescent="0.2">
      <c r="A6385" s="862">
        <v>6817890</v>
      </c>
      <c r="B6385" s="863" t="s">
        <v>10273</v>
      </c>
      <c r="C6385" s="862" t="s">
        <v>4</v>
      </c>
      <c r="D6385" s="802">
        <f t="shared" si="99"/>
        <v>1875.55</v>
      </c>
      <c r="G6385" s="872">
        <v>1833.39</v>
      </c>
      <c r="J6385" s="840" t="s">
        <v>15822</v>
      </c>
      <c r="K6385" s="848">
        <f>IFERROR(VLOOKUP(J6385,REAJUSTE!A:AA,27,FALSE),"")</f>
        <v>1.0229999999999999</v>
      </c>
    </row>
    <row r="6386" spans="1:11" ht="15" x14ac:dyDescent="0.2">
      <c r="A6386" s="862">
        <v>6817891</v>
      </c>
      <c r="B6386" s="863" t="s">
        <v>10274</v>
      </c>
      <c r="C6386" s="862" t="s">
        <v>4</v>
      </c>
      <c r="D6386" s="802">
        <f t="shared" si="99"/>
        <v>1843.06</v>
      </c>
      <c r="G6386" s="872">
        <v>1801.63</v>
      </c>
      <c r="J6386" s="840" t="s">
        <v>15822</v>
      </c>
      <c r="K6386" s="848">
        <f>IFERROR(VLOOKUP(J6386,REAJUSTE!A:AA,27,FALSE),"")</f>
        <v>1.0229999999999999</v>
      </c>
    </row>
    <row r="6387" spans="1:11" ht="15" x14ac:dyDescent="0.2">
      <c r="A6387" s="862">
        <v>6817892</v>
      </c>
      <c r="B6387" s="863" t="s">
        <v>10275</v>
      </c>
      <c r="C6387" s="862" t="s">
        <v>4</v>
      </c>
      <c r="D6387" s="802">
        <f t="shared" si="99"/>
        <v>1590.45</v>
      </c>
      <c r="G6387" s="872">
        <v>1554.7</v>
      </c>
      <c r="J6387" s="840" t="s">
        <v>15822</v>
      </c>
      <c r="K6387" s="848">
        <f>IFERROR(VLOOKUP(J6387,REAJUSTE!A:AA,27,FALSE),"")</f>
        <v>1.0229999999999999</v>
      </c>
    </row>
    <row r="6388" spans="1:11" ht="15" x14ac:dyDescent="0.2">
      <c r="A6388" s="862">
        <v>6817893</v>
      </c>
      <c r="B6388" s="863" t="s">
        <v>10276</v>
      </c>
      <c r="C6388" s="862" t="s">
        <v>4</v>
      </c>
      <c r="D6388" s="802">
        <f t="shared" si="99"/>
        <v>1605.18</v>
      </c>
      <c r="G6388" s="872">
        <v>1569.1</v>
      </c>
      <c r="J6388" s="840" t="s">
        <v>15822</v>
      </c>
      <c r="K6388" s="848">
        <f>IFERROR(VLOOKUP(J6388,REAJUSTE!A:AA,27,FALSE),"")</f>
        <v>1.0229999999999999</v>
      </c>
    </row>
    <row r="6389" spans="1:11" ht="15" x14ac:dyDescent="0.2">
      <c r="A6389" s="862">
        <v>6817894</v>
      </c>
      <c r="B6389" s="863" t="s">
        <v>10277</v>
      </c>
      <c r="C6389" s="862" t="s">
        <v>4</v>
      </c>
      <c r="D6389" s="802">
        <f t="shared" si="99"/>
        <v>1403.41</v>
      </c>
      <c r="G6389" s="872">
        <v>1371.86</v>
      </c>
      <c r="J6389" s="840" t="s">
        <v>15822</v>
      </c>
      <c r="K6389" s="848">
        <f>IFERROR(VLOOKUP(J6389,REAJUSTE!A:AA,27,FALSE),"")</f>
        <v>1.0229999999999999</v>
      </c>
    </row>
    <row r="6390" spans="1:11" ht="15" x14ac:dyDescent="0.2">
      <c r="A6390" s="862">
        <v>6817895</v>
      </c>
      <c r="B6390" s="863" t="s">
        <v>10278</v>
      </c>
      <c r="C6390" s="862" t="s">
        <v>4</v>
      </c>
      <c r="D6390" s="802">
        <f t="shared" si="99"/>
        <v>2286.61</v>
      </c>
      <c r="G6390" s="872">
        <v>2235.21</v>
      </c>
      <c r="J6390" s="840" t="s">
        <v>15822</v>
      </c>
      <c r="K6390" s="848">
        <f>IFERROR(VLOOKUP(J6390,REAJUSTE!A:AA,27,FALSE),"")</f>
        <v>1.0229999999999999</v>
      </c>
    </row>
    <row r="6391" spans="1:11" ht="15" x14ac:dyDescent="0.2">
      <c r="A6391" s="862">
        <v>6817896</v>
      </c>
      <c r="B6391" s="863" t="s">
        <v>10279</v>
      </c>
      <c r="C6391" s="862" t="s">
        <v>4</v>
      </c>
      <c r="D6391" s="802">
        <f t="shared" si="99"/>
        <v>2007.65</v>
      </c>
      <c r="G6391" s="872">
        <v>1962.52</v>
      </c>
      <c r="J6391" s="840" t="s">
        <v>15822</v>
      </c>
      <c r="K6391" s="848">
        <f>IFERROR(VLOOKUP(J6391,REAJUSTE!A:AA,27,FALSE),"")</f>
        <v>1.0229999999999999</v>
      </c>
    </row>
    <row r="6392" spans="1:11" ht="15" x14ac:dyDescent="0.2">
      <c r="A6392" s="862">
        <v>6817897</v>
      </c>
      <c r="B6392" s="863" t="s">
        <v>10280</v>
      </c>
      <c r="C6392" s="862" t="s">
        <v>4</v>
      </c>
      <c r="D6392" s="802">
        <f t="shared" si="99"/>
        <v>2010.95</v>
      </c>
      <c r="G6392" s="872">
        <v>1965.74</v>
      </c>
      <c r="J6392" s="840" t="s">
        <v>15822</v>
      </c>
      <c r="K6392" s="848">
        <f>IFERROR(VLOOKUP(J6392,REAJUSTE!A:AA,27,FALSE),"")</f>
        <v>1.0229999999999999</v>
      </c>
    </row>
    <row r="6393" spans="1:11" ht="15" x14ac:dyDescent="0.2">
      <c r="A6393" s="862">
        <v>6817898</v>
      </c>
      <c r="B6393" s="863" t="s">
        <v>10281</v>
      </c>
      <c r="C6393" s="862" t="s">
        <v>4</v>
      </c>
      <c r="D6393" s="802">
        <f t="shared" si="99"/>
        <v>1731.99</v>
      </c>
      <c r="G6393" s="872">
        <v>1693.05</v>
      </c>
      <c r="J6393" s="840" t="s">
        <v>15822</v>
      </c>
      <c r="K6393" s="848">
        <f>IFERROR(VLOOKUP(J6393,REAJUSTE!A:AA,27,FALSE),"")</f>
        <v>1.0229999999999999</v>
      </c>
    </row>
    <row r="6394" spans="1:11" ht="15" x14ac:dyDescent="0.2">
      <c r="A6394" s="862">
        <v>6817899</v>
      </c>
      <c r="B6394" s="863" t="s">
        <v>10282</v>
      </c>
      <c r="C6394" s="862" t="s">
        <v>4</v>
      </c>
      <c r="D6394" s="802">
        <f t="shared" si="99"/>
        <v>1762.76</v>
      </c>
      <c r="G6394" s="872">
        <v>1723.13</v>
      </c>
      <c r="J6394" s="840" t="s">
        <v>15822</v>
      </c>
      <c r="K6394" s="848">
        <f>IFERROR(VLOOKUP(J6394,REAJUSTE!A:AA,27,FALSE),"")</f>
        <v>1.0229999999999999</v>
      </c>
    </row>
    <row r="6395" spans="1:11" ht="15" x14ac:dyDescent="0.2">
      <c r="A6395" s="862">
        <v>6817900</v>
      </c>
      <c r="B6395" s="863" t="s">
        <v>10283</v>
      </c>
      <c r="C6395" s="862" t="s">
        <v>4</v>
      </c>
      <c r="D6395" s="802">
        <f t="shared" si="99"/>
        <v>1537.53</v>
      </c>
      <c r="G6395" s="872">
        <v>1502.97</v>
      </c>
      <c r="J6395" s="840" t="s">
        <v>15822</v>
      </c>
      <c r="K6395" s="848">
        <f>IFERROR(VLOOKUP(J6395,REAJUSTE!A:AA,27,FALSE),"")</f>
        <v>1.0229999999999999</v>
      </c>
    </row>
    <row r="6396" spans="1:11" ht="15" x14ac:dyDescent="0.2">
      <c r="A6396" s="862">
        <v>6817901</v>
      </c>
      <c r="B6396" s="863" t="s">
        <v>10284</v>
      </c>
      <c r="C6396" s="862" t="s">
        <v>4</v>
      </c>
      <c r="D6396" s="802">
        <f t="shared" si="99"/>
        <v>2386.5100000000002</v>
      </c>
      <c r="G6396" s="872">
        <v>2332.86</v>
      </c>
      <c r="J6396" s="840" t="s">
        <v>15822</v>
      </c>
      <c r="K6396" s="848">
        <f>IFERROR(VLOOKUP(J6396,REAJUSTE!A:AA,27,FALSE),"")</f>
        <v>1.0229999999999999</v>
      </c>
    </row>
    <row r="6397" spans="1:11" ht="15" x14ac:dyDescent="0.2">
      <c r="A6397" s="862">
        <v>6817902</v>
      </c>
      <c r="B6397" s="863" t="s">
        <v>10285</v>
      </c>
      <c r="C6397" s="862" t="s">
        <v>4</v>
      </c>
      <c r="D6397" s="802">
        <f t="shared" si="99"/>
        <v>2079.67</v>
      </c>
      <c r="G6397" s="872">
        <v>2032.92</v>
      </c>
      <c r="J6397" s="840" t="s">
        <v>15822</v>
      </c>
      <c r="K6397" s="848">
        <f>IFERROR(VLOOKUP(J6397,REAJUSTE!A:AA,27,FALSE),"")</f>
        <v>1.0229999999999999</v>
      </c>
    </row>
    <row r="6398" spans="1:11" ht="15" x14ac:dyDescent="0.2">
      <c r="A6398" s="862">
        <v>6817903</v>
      </c>
      <c r="B6398" s="863" t="s">
        <v>10286</v>
      </c>
      <c r="C6398" s="862" t="s">
        <v>4</v>
      </c>
      <c r="D6398" s="802">
        <f t="shared" si="99"/>
        <v>2182.6999999999998</v>
      </c>
      <c r="G6398" s="872">
        <v>2133.63</v>
      </c>
      <c r="J6398" s="840" t="s">
        <v>15822</v>
      </c>
      <c r="K6398" s="848">
        <f>IFERROR(VLOOKUP(J6398,REAJUSTE!A:AA,27,FALSE),"")</f>
        <v>1.0229999999999999</v>
      </c>
    </row>
    <row r="6399" spans="1:11" ht="15" x14ac:dyDescent="0.2">
      <c r="A6399" s="862">
        <v>6817904</v>
      </c>
      <c r="B6399" s="863" t="s">
        <v>10287</v>
      </c>
      <c r="C6399" s="862" t="s">
        <v>4</v>
      </c>
      <c r="D6399" s="802">
        <f t="shared" si="99"/>
        <v>1875.86</v>
      </c>
      <c r="G6399" s="872">
        <v>1833.69</v>
      </c>
      <c r="J6399" s="840" t="s">
        <v>15822</v>
      </c>
      <c r="K6399" s="848">
        <f>IFERROR(VLOOKUP(J6399,REAJUSTE!A:AA,27,FALSE),"")</f>
        <v>1.0229999999999999</v>
      </c>
    </row>
    <row r="6400" spans="1:11" ht="18" x14ac:dyDescent="0.2">
      <c r="A6400" s="862">
        <v>6817829</v>
      </c>
      <c r="B6400" s="863" t="s">
        <v>10288</v>
      </c>
      <c r="C6400" s="862" t="s">
        <v>4</v>
      </c>
      <c r="D6400" s="802">
        <f t="shared" si="99"/>
        <v>1757.54</v>
      </c>
      <c r="G6400" s="872">
        <v>1718.03</v>
      </c>
      <c r="J6400" s="840" t="s">
        <v>15822</v>
      </c>
      <c r="K6400" s="848">
        <f>IFERROR(VLOOKUP(J6400,REAJUSTE!A:AA,27,FALSE),"")</f>
        <v>1.0229999999999999</v>
      </c>
    </row>
    <row r="6401" spans="1:11" ht="18" x14ac:dyDescent="0.2">
      <c r="A6401" s="862">
        <v>6817830</v>
      </c>
      <c r="B6401" s="863" t="s">
        <v>10289</v>
      </c>
      <c r="C6401" s="862" t="s">
        <v>4</v>
      </c>
      <c r="D6401" s="802">
        <f t="shared" si="99"/>
        <v>1553.88</v>
      </c>
      <c r="G6401" s="872">
        <v>1518.95</v>
      </c>
      <c r="J6401" s="840" t="s">
        <v>15822</v>
      </c>
      <c r="K6401" s="848">
        <f>IFERROR(VLOOKUP(J6401,REAJUSTE!A:AA,27,FALSE),"")</f>
        <v>1.0229999999999999</v>
      </c>
    </row>
    <row r="6402" spans="1:11" ht="18" x14ac:dyDescent="0.2">
      <c r="A6402" s="862">
        <v>6817831</v>
      </c>
      <c r="B6402" s="863" t="s">
        <v>10290</v>
      </c>
      <c r="C6402" s="862" t="s">
        <v>4</v>
      </c>
      <c r="D6402" s="802">
        <f t="shared" si="99"/>
        <v>1694.55</v>
      </c>
      <c r="G6402" s="872">
        <v>1656.46</v>
      </c>
      <c r="J6402" s="840" t="s">
        <v>15822</v>
      </c>
      <c r="K6402" s="848">
        <f>IFERROR(VLOOKUP(J6402,REAJUSTE!A:AA,27,FALSE),"")</f>
        <v>1.0229999999999999</v>
      </c>
    </row>
    <row r="6403" spans="1:11" ht="18" x14ac:dyDescent="0.2">
      <c r="A6403" s="862">
        <v>6817832</v>
      </c>
      <c r="B6403" s="863" t="s">
        <v>10291</v>
      </c>
      <c r="C6403" s="862" t="s">
        <v>4</v>
      </c>
      <c r="D6403" s="802">
        <f t="shared" si="99"/>
        <v>1490.9</v>
      </c>
      <c r="G6403" s="872">
        <v>1457.39</v>
      </c>
      <c r="J6403" s="840" t="s">
        <v>15822</v>
      </c>
      <c r="K6403" s="848">
        <f>IFERROR(VLOOKUP(J6403,REAJUSTE!A:AA,27,FALSE),"")</f>
        <v>1.0229999999999999</v>
      </c>
    </row>
    <row r="6404" spans="1:11" ht="18" x14ac:dyDescent="0.2">
      <c r="A6404" s="862">
        <v>6817839</v>
      </c>
      <c r="B6404" s="863" t="s">
        <v>10292</v>
      </c>
      <c r="C6404" s="862" t="s">
        <v>4</v>
      </c>
      <c r="D6404" s="802">
        <f t="shared" si="99"/>
        <v>2058.17</v>
      </c>
      <c r="G6404" s="872">
        <v>2011.9</v>
      </c>
      <c r="J6404" s="840" t="s">
        <v>15822</v>
      </c>
      <c r="K6404" s="848">
        <f>IFERROR(VLOOKUP(J6404,REAJUSTE!A:AA,27,FALSE),"")</f>
        <v>1.0229999999999999</v>
      </c>
    </row>
    <row r="6405" spans="1:11" ht="18" x14ac:dyDescent="0.2">
      <c r="A6405" s="862">
        <v>6817840</v>
      </c>
      <c r="B6405" s="863" t="s">
        <v>10293</v>
      </c>
      <c r="C6405" s="862" t="s">
        <v>4</v>
      </c>
      <c r="D6405" s="802">
        <f t="shared" si="99"/>
        <v>1800.51</v>
      </c>
      <c r="G6405" s="872">
        <v>1760.03</v>
      </c>
      <c r="J6405" s="840" t="s">
        <v>15822</v>
      </c>
      <c r="K6405" s="848">
        <f>IFERROR(VLOOKUP(J6405,REAJUSTE!A:AA,27,FALSE),"")</f>
        <v>1.0229999999999999</v>
      </c>
    </row>
    <row r="6406" spans="1:11" ht="18" x14ac:dyDescent="0.2">
      <c r="A6406" s="862">
        <v>6817841</v>
      </c>
      <c r="B6406" s="863" t="s">
        <v>10294</v>
      </c>
      <c r="C6406" s="862" t="s">
        <v>4</v>
      </c>
      <c r="D6406" s="802">
        <f t="shared" si="99"/>
        <v>2334.7199999999998</v>
      </c>
      <c r="G6406" s="872">
        <v>2282.23</v>
      </c>
      <c r="J6406" s="840" t="s">
        <v>15822</v>
      </c>
      <c r="K6406" s="848">
        <f>IFERROR(VLOOKUP(J6406,REAJUSTE!A:AA,27,FALSE),"")</f>
        <v>1.0229999999999999</v>
      </c>
    </row>
    <row r="6407" spans="1:11" ht="18" x14ac:dyDescent="0.2">
      <c r="A6407" s="862">
        <v>6817842</v>
      </c>
      <c r="B6407" s="863" t="s">
        <v>10295</v>
      </c>
      <c r="C6407" s="862" t="s">
        <v>4</v>
      </c>
      <c r="D6407" s="802">
        <f t="shared" si="99"/>
        <v>2089.87</v>
      </c>
      <c r="G6407" s="872">
        <v>2042.89</v>
      </c>
      <c r="J6407" s="840" t="s">
        <v>15822</v>
      </c>
      <c r="K6407" s="848">
        <f>IFERROR(VLOOKUP(J6407,REAJUSTE!A:AA,27,FALSE),"")</f>
        <v>1.0229999999999999</v>
      </c>
    </row>
    <row r="6408" spans="1:11" ht="18" x14ac:dyDescent="0.2">
      <c r="A6408" s="862">
        <v>6817833</v>
      </c>
      <c r="B6408" s="863" t="s">
        <v>10296</v>
      </c>
      <c r="C6408" s="862" t="s">
        <v>4</v>
      </c>
      <c r="D6408" s="802">
        <f t="shared" si="99"/>
        <v>1694.55</v>
      </c>
      <c r="G6408" s="872">
        <v>1656.46</v>
      </c>
      <c r="J6408" s="840" t="s">
        <v>15822</v>
      </c>
      <c r="K6408" s="848">
        <f>IFERROR(VLOOKUP(J6408,REAJUSTE!A:AA,27,FALSE),"")</f>
        <v>1.0229999999999999</v>
      </c>
    </row>
    <row r="6409" spans="1:11" ht="18" x14ac:dyDescent="0.2">
      <c r="A6409" s="862">
        <v>6817834</v>
      </c>
      <c r="B6409" s="863" t="s">
        <v>10297</v>
      </c>
      <c r="C6409" s="862" t="s">
        <v>4</v>
      </c>
      <c r="D6409" s="802">
        <f t="shared" si="99"/>
        <v>1490.9</v>
      </c>
      <c r="G6409" s="872">
        <v>1457.39</v>
      </c>
      <c r="J6409" s="840" t="s">
        <v>15822</v>
      </c>
      <c r="K6409" s="848">
        <f>IFERROR(VLOOKUP(J6409,REAJUSTE!A:AA,27,FALSE),"")</f>
        <v>1.0229999999999999</v>
      </c>
    </row>
    <row r="6410" spans="1:11" ht="18" x14ac:dyDescent="0.2">
      <c r="A6410" s="862">
        <v>6817835</v>
      </c>
      <c r="B6410" s="863" t="s">
        <v>10298</v>
      </c>
      <c r="C6410" s="862" t="s">
        <v>4</v>
      </c>
      <c r="D6410" s="802">
        <f t="shared" si="99"/>
        <v>1816.52</v>
      </c>
      <c r="G6410" s="872">
        <v>1775.68</v>
      </c>
      <c r="J6410" s="840" t="s">
        <v>15822</v>
      </c>
      <c r="K6410" s="848">
        <f>IFERROR(VLOOKUP(J6410,REAJUSTE!A:AA,27,FALSE),"")</f>
        <v>1.0229999999999999</v>
      </c>
    </row>
    <row r="6411" spans="1:11" ht="18" x14ac:dyDescent="0.2">
      <c r="A6411" s="862">
        <v>6817836</v>
      </c>
      <c r="B6411" s="863" t="s">
        <v>10299</v>
      </c>
      <c r="C6411" s="862" t="s">
        <v>4</v>
      </c>
      <c r="D6411" s="802">
        <f t="shared" ref="D6411:D6474" si="100">TRUNC(G6411*K6411,2)</f>
        <v>1615.27</v>
      </c>
      <c r="G6411" s="872">
        <v>1578.96</v>
      </c>
      <c r="J6411" s="840" t="s">
        <v>15822</v>
      </c>
      <c r="K6411" s="848">
        <f>IFERROR(VLOOKUP(J6411,REAJUSTE!A:AA,27,FALSE),"")</f>
        <v>1.0229999999999999</v>
      </c>
    </row>
    <row r="6412" spans="1:11" ht="18" x14ac:dyDescent="0.2">
      <c r="A6412" s="862">
        <v>6817837</v>
      </c>
      <c r="B6412" s="863" t="s">
        <v>10300</v>
      </c>
      <c r="C6412" s="862" t="s">
        <v>4</v>
      </c>
      <c r="D6412" s="802">
        <f t="shared" si="100"/>
        <v>2162.69</v>
      </c>
      <c r="G6412" s="872">
        <v>2114.0700000000002</v>
      </c>
      <c r="J6412" s="840" t="s">
        <v>15822</v>
      </c>
      <c r="K6412" s="848">
        <f>IFERROR(VLOOKUP(J6412,REAJUSTE!A:AA,27,FALSE),"")</f>
        <v>1.0229999999999999</v>
      </c>
    </row>
    <row r="6413" spans="1:11" ht="18" x14ac:dyDescent="0.2">
      <c r="A6413" s="862">
        <v>6817838</v>
      </c>
      <c r="B6413" s="863" t="s">
        <v>10301</v>
      </c>
      <c r="C6413" s="862" t="s">
        <v>4</v>
      </c>
      <c r="D6413" s="802">
        <f t="shared" si="100"/>
        <v>1905.03</v>
      </c>
      <c r="G6413" s="872">
        <v>1862.2</v>
      </c>
      <c r="J6413" s="840" t="s">
        <v>15822</v>
      </c>
      <c r="K6413" s="848">
        <f>IFERROR(VLOOKUP(J6413,REAJUSTE!A:AA,27,FALSE),"")</f>
        <v>1.0229999999999999</v>
      </c>
    </row>
    <row r="6414" spans="1:11" ht="18" x14ac:dyDescent="0.2">
      <c r="A6414" s="862">
        <v>6817843</v>
      </c>
      <c r="B6414" s="863" t="s">
        <v>10302</v>
      </c>
      <c r="C6414" s="862" t="s">
        <v>4</v>
      </c>
      <c r="D6414" s="802">
        <f t="shared" si="100"/>
        <v>2493.86</v>
      </c>
      <c r="G6414" s="872">
        <v>2437.8000000000002</v>
      </c>
      <c r="J6414" s="840" t="s">
        <v>15822</v>
      </c>
      <c r="K6414" s="848">
        <f>IFERROR(VLOOKUP(J6414,REAJUSTE!A:AA,27,FALSE),"")</f>
        <v>1.0229999999999999</v>
      </c>
    </row>
    <row r="6415" spans="1:11" ht="18" x14ac:dyDescent="0.2">
      <c r="A6415" s="862">
        <v>6817844</v>
      </c>
      <c r="B6415" s="863" t="s">
        <v>10303</v>
      </c>
      <c r="C6415" s="862" t="s">
        <v>4</v>
      </c>
      <c r="D6415" s="802">
        <f t="shared" si="100"/>
        <v>2234.66</v>
      </c>
      <c r="G6415" s="872">
        <v>2184.42</v>
      </c>
      <c r="J6415" s="840" t="s">
        <v>15822</v>
      </c>
      <c r="K6415" s="848">
        <f>IFERROR(VLOOKUP(J6415,REAJUSTE!A:AA,27,FALSE),"")</f>
        <v>1.0229999999999999</v>
      </c>
    </row>
    <row r="6416" spans="1:11" ht="18" x14ac:dyDescent="0.2">
      <c r="A6416" s="862">
        <v>6817845</v>
      </c>
      <c r="B6416" s="863" t="s">
        <v>10304</v>
      </c>
      <c r="C6416" s="862" t="s">
        <v>4</v>
      </c>
      <c r="D6416" s="802">
        <f t="shared" si="100"/>
        <v>2155.48</v>
      </c>
      <c r="G6416" s="872">
        <v>2107.02</v>
      </c>
      <c r="J6416" s="840" t="s">
        <v>15822</v>
      </c>
      <c r="K6416" s="848">
        <f>IFERROR(VLOOKUP(J6416,REAJUSTE!A:AA,27,FALSE),"")</f>
        <v>1.0229999999999999</v>
      </c>
    </row>
    <row r="6417" spans="1:11" ht="18" x14ac:dyDescent="0.2">
      <c r="A6417" s="862">
        <v>6817846</v>
      </c>
      <c r="B6417" s="863" t="s">
        <v>10305</v>
      </c>
      <c r="C6417" s="862" t="s">
        <v>4</v>
      </c>
      <c r="D6417" s="802">
        <f t="shared" si="100"/>
        <v>1896.27</v>
      </c>
      <c r="G6417" s="872">
        <v>1853.64</v>
      </c>
      <c r="J6417" s="840" t="s">
        <v>15822</v>
      </c>
      <c r="K6417" s="848">
        <f>IFERROR(VLOOKUP(J6417,REAJUSTE!A:AA,27,FALSE),"")</f>
        <v>1.0229999999999999</v>
      </c>
    </row>
    <row r="6418" spans="1:11" ht="18" x14ac:dyDescent="0.2">
      <c r="A6418" s="862">
        <v>6817853</v>
      </c>
      <c r="B6418" s="863" t="s">
        <v>10306</v>
      </c>
      <c r="C6418" s="862" t="s">
        <v>4</v>
      </c>
      <c r="D6418" s="802">
        <f t="shared" si="100"/>
        <v>3296.33</v>
      </c>
      <c r="G6418" s="872">
        <v>3222.22</v>
      </c>
      <c r="J6418" s="840" t="s">
        <v>15822</v>
      </c>
      <c r="K6418" s="848">
        <f>IFERROR(VLOOKUP(J6418,REAJUSTE!A:AA,27,FALSE),"")</f>
        <v>1.0229999999999999</v>
      </c>
    </row>
    <row r="6419" spans="1:11" ht="18" x14ac:dyDescent="0.2">
      <c r="A6419" s="862">
        <v>6817854</v>
      </c>
      <c r="B6419" s="863" t="s">
        <v>10307</v>
      </c>
      <c r="C6419" s="862" t="s">
        <v>4</v>
      </c>
      <c r="D6419" s="802">
        <f t="shared" si="100"/>
        <v>2990.82</v>
      </c>
      <c r="G6419" s="872">
        <v>2923.58</v>
      </c>
      <c r="J6419" s="840" t="s">
        <v>15822</v>
      </c>
      <c r="K6419" s="848">
        <f>IFERROR(VLOOKUP(J6419,REAJUSTE!A:AA,27,FALSE),"")</f>
        <v>1.0229999999999999</v>
      </c>
    </row>
    <row r="6420" spans="1:11" ht="18" x14ac:dyDescent="0.2">
      <c r="A6420" s="862">
        <v>6817855</v>
      </c>
      <c r="B6420" s="863" t="s">
        <v>10308</v>
      </c>
      <c r="C6420" s="862" t="s">
        <v>4</v>
      </c>
      <c r="D6420" s="802">
        <f t="shared" si="100"/>
        <v>3821.49</v>
      </c>
      <c r="G6420" s="872">
        <v>3735.58</v>
      </c>
      <c r="J6420" s="840" t="s">
        <v>15822</v>
      </c>
      <c r="K6420" s="848">
        <f>IFERROR(VLOOKUP(J6420,REAJUSTE!A:AA,27,FALSE),"")</f>
        <v>1.0229999999999999</v>
      </c>
    </row>
    <row r="6421" spans="1:11" ht="18" x14ac:dyDescent="0.2">
      <c r="A6421" s="862">
        <v>6817856</v>
      </c>
      <c r="B6421" s="863" t="s">
        <v>10309</v>
      </c>
      <c r="C6421" s="862" t="s">
        <v>4</v>
      </c>
      <c r="D6421" s="802">
        <f t="shared" si="100"/>
        <v>3449.38</v>
      </c>
      <c r="G6421" s="872">
        <v>3371.83</v>
      </c>
      <c r="J6421" s="840" t="s">
        <v>15822</v>
      </c>
      <c r="K6421" s="848">
        <f>IFERROR(VLOOKUP(J6421,REAJUSTE!A:AA,27,FALSE),"")</f>
        <v>1.0229999999999999</v>
      </c>
    </row>
    <row r="6422" spans="1:11" ht="18" x14ac:dyDescent="0.2">
      <c r="A6422" s="862">
        <v>6817847</v>
      </c>
      <c r="B6422" s="863" t="s">
        <v>10310</v>
      </c>
      <c r="C6422" s="862" t="s">
        <v>4</v>
      </c>
      <c r="D6422" s="802">
        <f t="shared" si="100"/>
        <v>2421.34</v>
      </c>
      <c r="G6422" s="872">
        <v>2366.91</v>
      </c>
      <c r="J6422" s="840" t="s">
        <v>15822</v>
      </c>
      <c r="K6422" s="848">
        <f>IFERROR(VLOOKUP(J6422,REAJUSTE!A:AA,27,FALSE),"")</f>
        <v>1.0229999999999999</v>
      </c>
    </row>
    <row r="6423" spans="1:11" ht="18" x14ac:dyDescent="0.2">
      <c r="A6423" s="862">
        <v>6817848</v>
      </c>
      <c r="B6423" s="863" t="s">
        <v>10311</v>
      </c>
      <c r="C6423" s="862" t="s">
        <v>4</v>
      </c>
      <c r="D6423" s="802">
        <f t="shared" si="100"/>
        <v>2163.7800000000002</v>
      </c>
      <c r="G6423" s="872">
        <v>2115.14</v>
      </c>
      <c r="J6423" s="840" t="s">
        <v>15822</v>
      </c>
      <c r="K6423" s="848">
        <f>IFERROR(VLOOKUP(J6423,REAJUSTE!A:AA,27,FALSE),"")</f>
        <v>1.0229999999999999</v>
      </c>
    </row>
    <row r="6424" spans="1:11" ht="18" x14ac:dyDescent="0.2">
      <c r="A6424" s="862">
        <v>6817849</v>
      </c>
      <c r="B6424" s="863" t="s">
        <v>10312</v>
      </c>
      <c r="C6424" s="862" t="s">
        <v>4</v>
      </c>
      <c r="D6424" s="802">
        <f t="shared" si="100"/>
        <v>2831.85</v>
      </c>
      <c r="G6424" s="872">
        <v>2768.19</v>
      </c>
      <c r="J6424" s="840" t="s">
        <v>15822</v>
      </c>
      <c r="K6424" s="848">
        <f>IFERROR(VLOOKUP(J6424,REAJUSTE!A:AA,27,FALSE),"")</f>
        <v>1.0229999999999999</v>
      </c>
    </row>
    <row r="6425" spans="1:11" ht="18" x14ac:dyDescent="0.2">
      <c r="A6425" s="862">
        <v>6817850</v>
      </c>
      <c r="B6425" s="863" t="s">
        <v>10313</v>
      </c>
      <c r="C6425" s="862" t="s">
        <v>4</v>
      </c>
      <c r="D6425" s="802">
        <f t="shared" si="100"/>
        <v>2504.4499999999998</v>
      </c>
      <c r="G6425" s="872">
        <v>2448.15</v>
      </c>
      <c r="J6425" s="840" t="s">
        <v>15822</v>
      </c>
      <c r="K6425" s="848">
        <f>IFERROR(VLOOKUP(J6425,REAJUSTE!A:AA,27,FALSE),"")</f>
        <v>1.0229999999999999</v>
      </c>
    </row>
    <row r="6426" spans="1:11" ht="18" x14ac:dyDescent="0.2">
      <c r="A6426" s="862">
        <v>6817851</v>
      </c>
      <c r="B6426" s="863" t="s">
        <v>10314</v>
      </c>
      <c r="C6426" s="862" t="s">
        <v>4</v>
      </c>
      <c r="D6426" s="802">
        <f t="shared" si="100"/>
        <v>3064.78</v>
      </c>
      <c r="G6426" s="872">
        <v>2995.88</v>
      </c>
      <c r="J6426" s="840" t="s">
        <v>15822</v>
      </c>
      <c r="K6426" s="848">
        <f>IFERROR(VLOOKUP(J6426,REAJUSTE!A:AA,27,FALSE),"")</f>
        <v>1.0229999999999999</v>
      </c>
    </row>
    <row r="6427" spans="1:11" ht="18" x14ac:dyDescent="0.2">
      <c r="A6427" s="862">
        <v>6817852</v>
      </c>
      <c r="B6427" s="863" t="s">
        <v>10315</v>
      </c>
      <c r="C6427" s="862" t="s">
        <v>4</v>
      </c>
      <c r="D6427" s="802">
        <f t="shared" si="100"/>
        <v>2752.33</v>
      </c>
      <c r="G6427" s="872">
        <v>2690.45</v>
      </c>
      <c r="J6427" s="840" t="s">
        <v>15822</v>
      </c>
      <c r="K6427" s="848">
        <f>IFERROR(VLOOKUP(J6427,REAJUSTE!A:AA,27,FALSE),"")</f>
        <v>1.0229999999999999</v>
      </c>
    </row>
    <row r="6428" spans="1:11" ht="18" x14ac:dyDescent="0.2">
      <c r="A6428" s="862">
        <v>6817857</v>
      </c>
      <c r="B6428" s="863" t="s">
        <v>10316</v>
      </c>
      <c r="C6428" s="862" t="s">
        <v>4</v>
      </c>
      <c r="D6428" s="802">
        <f t="shared" si="100"/>
        <v>3344.27</v>
      </c>
      <c r="G6428" s="872">
        <v>3269.09</v>
      </c>
      <c r="J6428" s="840" t="s">
        <v>15822</v>
      </c>
      <c r="K6428" s="848">
        <f>IFERROR(VLOOKUP(J6428,REAJUSTE!A:AA,27,FALSE),"")</f>
        <v>1.0229999999999999</v>
      </c>
    </row>
    <row r="6429" spans="1:11" ht="18" x14ac:dyDescent="0.2">
      <c r="A6429" s="862">
        <v>6817858</v>
      </c>
      <c r="B6429" s="863" t="s">
        <v>10317</v>
      </c>
      <c r="C6429" s="862" t="s">
        <v>4</v>
      </c>
      <c r="D6429" s="802">
        <f t="shared" si="100"/>
        <v>3026.73</v>
      </c>
      <c r="G6429" s="872">
        <v>2958.69</v>
      </c>
      <c r="J6429" s="840" t="s">
        <v>15822</v>
      </c>
      <c r="K6429" s="848">
        <f>IFERROR(VLOOKUP(J6429,REAJUSTE!A:AA,27,FALSE),"")</f>
        <v>1.0229999999999999</v>
      </c>
    </row>
    <row r="6430" spans="1:11" ht="18" x14ac:dyDescent="0.2">
      <c r="A6430" s="862">
        <v>6817859</v>
      </c>
      <c r="B6430" s="863" t="s">
        <v>10318</v>
      </c>
      <c r="C6430" s="862" t="s">
        <v>4</v>
      </c>
      <c r="D6430" s="802">
        <f t="shared" si="100"/>
        <v>2810.81</v>
      </c>
      <c r="G6430" s="872">
        <v>2747.62</v>
      </c>
      <c r="J6430" s="840" t="s">
        <v>15822</v>
      </c>
      <c r="K6430" s="848">
        <f>IFERROR(VLOOKUP(J6430,REAJUSTE!A:AA,27,FALSE),"")</f>
        <v>1.0229999999999999</v>
      </c>
    </row>
    <row r="6431" spans="1:11" ht="18" x14ac:dyDescent="0.2">
      <c r="A6431" s="862">
        <v>6817860</v>
      </c>
      <c r="B6431" s="863" t="s">
        <v>10319</v>
      </c>
      <c r="C6431" s="862" t="s">
        <v>4</v>
      </c>
      <c r="D6431" s="802">
        <f t="shared" si="100"/>
        <v>2493.27</v>
      </c>
      <c r="G6431" s="872">
        <v>2437.2199999999998</v>
      </c>
      <c r="J6431" s="840" t="s">
        <v>15822</v>
      </c>
      <c r="K6431" s="848">
        <f>IFERROR(VLOOKUP(J6431,REAJUSTE!A:AA,27,FALSE),"")</f>
        <v>1.0229999999999999</v>
      </c>
    </row>
    <row r="6432" spans="1:11" ht="18" x14ac:dyDescent="0.2">
      <c r="A6432" s="862">
        <v>6817867</v>
      </c>
      <c r="B6432" s="863" t="s">
        <v>10320</v>
      </c>
      <c r="C6432" s="862" t="s">
        <v>4</v>
      </c>
      <c r="D6432" s="802">
        <f t="shared" si="100"/>
        <v>4716.9799999999996</v>
      </c>
      <c r="G6432" s="872">
        <v>4610.93</v>
      </c>
      <c r="J6432" s="840" t="s">
        <v>15822</v>
      </c>
      <c r="K6432" s="848">
        <f>IFERROR(VLOOKUP(J6432,REAJUSTE!A:AA,27,FALSE),"")</f>
        <v>1.0229999999999999</v>
      </c>
    </row>
    <row r="6433" spans="1:11" ht="18" x14ac:dyDescent="0.2">
      <c r="A6433" s="862">
        <v>6817868</v>
      </c>
      <c r="B6433" s="863" t="s">
        <v>10321</v>
      </c>
      <c r="C6433" s="862" t="s">
        <v>4</v>
      </c>
      <c r="D6433" s="802">
        <f t="shared" si="100"/>
        <v>4263.8500000000004</v>
      </c>
      <c r="G6433" s="872">
        <v>4167.99</v>
      </c>
      <c r="J6433" s="840" t="s">
        <v>15822</v>
      </c>
      <c r="K6433" s="848">
        <f>IFERROR(VLOOKUP(J6433,REAJUSTE!A:AA,27,FALSE),"")</f>
        <v>1.0229999999999999</v>
      </c>
    </row>
    <row r="6434" spans="1:11" ht="18" x14ac:dyDescent="0.2">
      <c r="A6434" s="862">
        <v>6817869</v>
      </c>
      <c r="B6434" s="863" t="s">
        <v>10322</v>
      </c>
      <c r="C6434" s="862" t="s">
        <v>4</v>
      </c>
      <c r="D6434" s="802">
        <f t="shared" si="100"/>
        <v>5315.38</v>
      </c>
      <c r="G6434" s="872">
        <v>5195.88</v>
      </c>
      <c r="J6434" s="840" t="s">
        <v>15822</v>
      </c>
      <c r="K6434" s="848">
        <f>IFERROR(VLOOKUP(J6434,REAJUSTE!A:AA,27,FALSE),"")</f>
        <v>1.0229999999999999</v>
      </c>
    </row>
    <row r="6435" spans="1:11" ht="18" x14ac:dyDescent="0.2">
      <c r="A6435" s="862">
        <v>6817870</v>
      </c>
      <c r="B6435" s="863" t="s">
        <v>10323</v>
      </c>
      <c r="C6435" s="862" t="s">
        <v>4</v>
      </c>
      <c r="D6435" s="802">
        <f t="shared" si="100"/>
        <v>4860.8100000000004</v>
      </c>
      <c r="G6435" s="872">
        <v>4751.53</v>
      </c>
      <c r="J6435" s="840" t="s">
        <v>15822</v>
      </c>
      <c r="K6435" s="848">
        <f>IFERROR(VLOOKUP(J6435,REAJUSTE!A:AA,27,FALSE),"")</f>
        <v>1.0229999999999999</v>
      </c>
    </row>
    <row r="6436" spans="1:11" ht="18" x14ac:dyDescent="0.2">
      <c r="A6436" s="862">
        <v>6817861</v>
      </c>
      <c r="B6436" s="863" t="s">
        <v>10324</v>
      </c>
      <c r="C6436" s="862" t="s">
        <v>4</v>
      </c>
      <c r="D6436" s="802">
        <f t="shared" si="100"/>
        <v>3455.47</v>
      </c>
      <c r="G6436" s="872">
        <v>3377.79</v>
      </c>
      <c r="J6436" s="840" t="s">
        <v>15822</v>
      </c>
      <c r="K6436" s="848">
        <f>IFERROR(VLOOKUP(J6436,REAJUSTE!A:AA,27,FALSE),"")</f>
        <v>1.0229999999999999</v>
      </c>
    </row>
    <row r="6437" spans="1:11" ht="18" x14ac:dyDescent="0.2">
      <c r="A6437" s="862">
        <v>6817862</v>
      </c>
      <c r="B6437" s="863" t="s">
        <v>10325</v>
      </c>
      <c r="C6437" s="862" t="s">
        <v>4</v>
      </c>
      <c r="D6437" s="802">
        <f t="shared" si="100"/>
        <v>3057</v>
      </c>
      <c r="G6437" s="872">
        <v>2988.27</v>
      </c>
      <c r="J6437" s="840" t="s">
        <v>15822</v>
      </c>
      <c r="K6437" s="848">
        <f>IFERROR(VLOOKUP(J6437,REAJUSTE!A:AA,27,FALSE),"")</f>
        <v>1.0229999999999999</v>
      </c>
    </row>
    <row r="6438" spans="1:11" ht="18" x14ac:dyDescent="0.2">
      <c r="A6438" s="862">
        <v>6817863</v>
      </c>
      <c r="B6438" s="863" t="s">
        <v>10326</v>
      </c>
      <c r="C6438" s="862" t="s">
        <v>4</v>
      </c>
      <c r="D6438" s="802">
        <f t="shared" si="100"/>
        <v>3923.06</v>
      </c>
      <c r="G6438" s="872">
        <v>3834.86</v>
      </c>
      <c r="J6438" s="840" t="s">
        <v>15822</v>
      </c>
      <c r="K6438" s="848">
        <f>IFERROR(VLOOKUP(J6438,REAJUSTE!A:AA,27,FALSE),"")</f>
        <v>1.0229999999999999</v>
      </c>
    </row>
    <row r="6439" spans="1:11" ht="18" x14ac:dyDescent="0.2">
      <c r="A6439" s="862">
        <v>6817864</v>
      </c>
      <c r="B6439" s="863" t="s">
        <v>10327</v>
      </c>
      <c r="C6439" s="862" t="s">
        <v>4</v>
      </c>
      <c r="D6439" s="802">
        <f t="shared" si="100"/>
        <v>3543.08</v>
      </c>
      <c r="G6439" s="872">
        <v>3463.43</v>
      </c>
      <c r="J6439" s="840" t="s">
        <v>15822</v>
      </c>
      <c r="K6439" s="848">
        <f>IFERROR(VLOOKUP(J6439,REAJUSTE!A:AA,27,FALSE),"")</f>
        <v>1.0229999999999999</v>
      </c>
    </row>
    <row r="6440" spans="1:11" ht="18" x14ac:dyDescent="0.2">
      <c r="A6440" s="862">
        <v>6817865</v>
      </c>
      <c r="B6440" s="863" t="s">
        <v>10328</v>
      </c>
      <c r="C6440" s="862" t="s">
        <v>4</v>
      </c>
      <c r="D6440" s="802">
        <f t="shared" si="100"/>
        <v>4327.79</v>
      </c>
      <c r="G6440" s="872">
        <v>4230.49</v>
      </c>
      <c r="J6440" s="840" t="s">
        <v>15822</v>
      </c>
      <c r="K6440" s="848">
        <f>IFERROR(VLOOKUP(J6440,REAJUSTE!A:AA,27,FALSE),"")</f>
        <v>1.0229999999999999</v>
      </c>
    </row>
    <row r="6441" spans="1:11" ht="18" x14ac:dyDescent="0.2">
      <c r="A6441" s="862">
        <v>6817866</v>
      </c>
      <c r="B6441" s="863" t="s">
        <v>10329</v>
      </c>
      <c r="C6441" s="862" t="s">
        <v>4</v>
      </c>
      <c r="D6441" s="802">
        <f t="shared" si="100"/>
        <v>3956.27</v>
      </c>
      <c r="G6441" s="872">
        <v>3867.33</v>
      </c>
      <c r="J6441" s="840" t="s">
        <v>15822</v>
      </c>
      <c r="K6441" s="848">
        <f>IFERROR(VLOOKUP(J6441,REAJUSTE!A:AA,27,FALSE),"")</f>
        <v>1.0229999999999999</v>
      </c>
    </row>
    <row r="6442" spans="1:11" ht="18" x14ac:dyDescent="0.2">
      <c r="A6442" s="862">
        <v>6817871</v>
      </c>
      <c r="B6442" s="863" t="s">
        <v>10330</v>
      </c>
      <c r="C6442" s="862" t="s">
        <v>4</v>
      </c>
      <c r="D6442" s="802">
        <f t="shared" si="100"/>
        <v>4272.71</v>
      </c>
      <c r="G6442" s="872">
        <v>4176.6499999999996</v>
      </c>
      <c r="J6442" s="840" t="s">
        <v>15822</v>
      </c>
      <c r="K6442" s="848">
        <f>IFERROR(VLOOKUP(J6442,REAJUSTE!A:AA,27,FALSE),"")</f>
        <v>1.0229999999999999</v>
      </c>
    </row>
    <row r="6443" spans="1:11" ht="18" x14ac:dyDescent="0.2">
      <c r="A6443" s="862">
        <v>6817872</v>
      </c>
      <c r="B6443" s="863" t="s">
        <v>10331</v>
      </c>
      <c r="C6443" s="862" t="s">
        <v>4</v>
      </c>
      <c r="D6443" s="802">
        <f t="shared" si="100"/>
        <v>3902.61</v>
      </c>
      <c r="G6443" s="872">
        <v>3814.87</v>
      </c>
      <c r="J6443" s="840" t="s">
        <v>15822</v>
      </c>
      <c r="K6443" s="848">
        <f>IFERROR(VLOOKUP(J6443,REAJUSTE!A:AA,27,FALSE),"")</f>
        <v>1.0229999999999999</v>
      </c>
    </row>
    <row r="6444" spans="1:11" ht="18" x14ac:dyDescent="0.2">
      <c r="A6444" s="862">
        <v>6817873</v>
      </c>
      <c r="B6444" s="863" t="s">
        <v>10332</v>
      </c>
      <c r="C6444" s="862" t="s">
        <v>4</v>
      </c>
      <c r="D6444" s="802">
        <f t="shared" si="100"/>
        <v>3712.8</v>
      </c>
      <c r="G6444" s="872">
        <v>3629.33</v>
      </c>
      <c r="J6444" s="840" t="s">
        <v>15822</v>
      </c>
      <c r="K6444" s="848">
        <f>IFERROR(VLOOKUP(J6444,REAJUSTE!A:AA,27,FALSE),"")</f>
        <v>1.0229999999999999</v>
      </c>
    </row>
    <row r="6445" spans="1:11" ht="18" x14ac:dyDescent="0.2">
      <c r="A6445" s="862">
        <v>6817874</v>
      </c>
      <c r="B6445" s="863" t="s">
        <v>10333</v>
      </c>
      <c r="C6445" s="862" t="s">
        <v>4</v>
      </c>
      <c r="D6445" s="802">
        <f t="shared" si="100"/>
        <v>3342.71</v>
      </c>
      <c r="G6445" s="872">
        <v>3267.56</v>
      </c>
      <c r="J6445" s="840" t="s">
        <v>15822</v>
      </c>
      <c r="K6445" s="848">
        <f>IFERROR(VLOOKUP(J6445,REAJUSTE!A:AA,27,FALSE),"")</f>
        <v>1.0229999999999999</v>
      </c>
    </row>
    <row r="6446" spans="1:11" ht="18" x14ac:dyDescent="0.2">
      <c r="A6446" s="862">
        <v>6817881</v>
      </c>
      <c r="B6446" s="863" t="s">
        <v>10334</v>
      </c>
      <c r="C6446" s="862" t="s">
        <v>4</v>
      </c>
      <c r="D6446" s="802">
        <f t="shared" si="100"/>
        <v>6565.23</v>
      </c>
      <c r="G6446" s="872">
        <v>6417.63</v>
      </c>
      <c r="J6446" s="840" t="s">
        <v>15822</v>
      </c>
      <c r="K6446" s="848">
        <f>IFERROR(VLOOKUP(J6446,REAJUSTE!A:AA,27,FALSE),"")</f>
        <v>1.0229999999999999</v>
      </c>
    </row>
    <row r="6447" spans="1:11" ht="18" x14ac:dyDescent="0.2">
      <c r="A6447" s="862">
        <v>6817882</v>
      </c>
      <c r="B6447" s="863" t="s">
        <v>10335</v>
      </c>
      <c r="C6447" s="862" t="s">
        <v>4</v>
      </c>
      <c r="D6447" s="802">
        <f t="shared" si="100"/>
        <v>6032.46</v>
      </c>
      <c r="G6447" s="872">
        <v>5896.84</v>
      </c>
      <c r="J6447" s="840" t="s">
        <v>15822</v>
      </c>
      <c r="K6447" s="848">
        <f>IFERROR(VLOOKUP(J6447,REAJUSTE!A:AA,27,FALSE),"")</f>
        <v>1.0229999999999999</v>
      </c>
    </row>
    <row r="6448" spans="1:11" ht="18" x14ac:dyDescent="0.2">
      <c r="A6448" s="862">
        <v>6817883</v>
      </c>
      <c r="B6448" s="863" t="s">
        <v>10336</v>
      </c>
      <c r="C6448" s="862" t="s">
        <v>4</v>
      </c>
      <c r="D6448" s="802">
        <f t="shared" si="100"/>
        <v>7225.94</v>
      </c>
      <c r="G6448" s="872">
        <v>7063.48</v>
      </c>
      <c r="J6448" s="840" t="s">
        <v>15822</v>
      </c>
      <c r="K6448" s="848">
        <f>IFERROR(VLOOKUP(J6448,REAJUSTE!A:AA,27,FALSE),"")</f>
        <v>1.0229999999999999</v>
      </c>
    </row>
    <row r="6449" spans="1:11" ht="18" x14ac:dyDescent="0.2">
      <c r="A6449" s="862">
        <v>6817884</v>
      </c>
      <c r="B6449" s="863" t="s">
        <v>10337</v>
      </c>
      <c r="C6449" s="862" t="s">
        <v>4</v>
      </c>
      <c r="D6449" s="802">
        <f t="shared" si="100"/>
        <v>6691.73</v>
      </c>
      <c r="G6449" s="872">
        <v>6541.29</v>
      </c>
      <c r="J6449" s="840" t="s">
        <v>15822</v>
      </c>
      <c r="K6449" s="848">
        <f>IFERROR(VLOOKUP(J6449,REAJUSTE!A:AA,27,FALSE),"")</f>
        <v>1.0229999999999999</v>
      </c>
    </row>
    <row r="6450" spans="1:11" ht="18" x14ac:dyDescent="0.2">
      <c r="A6450" s="862">
        <v>6817875</v>
      </c>
      <c r="B6450" s="863" t="s">
        <v>10338</v>
      </c>
      <c r="C6450" s="862" t="s">
        <v>4</v>
      </c>
      <c r="D6450" s="802">
        <f t="shared" si="100"/>
        <v>4513.62</v>
      </c>
      <c r="G6450" s="872">
        <v>4412.1499999999996</v>
      </c>
      <c r="J6450" s="840" t="s">
        <v>15822</v>
      </c>
      <c r="K6450" s="848">
        <f>IFERROR(VLOOKUP(J6450,REAJUSTE!A:AA,27,FALSE),"")</f>
        <v>1.0229999999999999</v>
      </c>
    </row>
    <row r="6451" spans="1:11" ht="18" x14ac:dyDescent="0.2">
      <c r="A6451" s="862">
        <v>6817876</v>
      </c>
      <c r="B6451" s="863" t="s">
        <v>10339</v>
      </c>
      <c r="C6451" s="862" t="s">
        <v>4</v>
      </c>
      <c r="D6451" s="802">
        <f t="shared" si="100"/>
        <v>4042.55</v>
      </c>
      <c r="G6451" s="872">
        <v>3951.67</v>
      </c>
      <c r="J6451" s="840" t="s">
        <v>15822</v>
      </c>
      <c r="K6451" s="848">
        <f>IFERROR(VLOOKUP(J6451,REAJUSTE!A:AA,27,FALSE),"")</f>
        <v>1.0229999999999999</v>
      </c>
    </row>
    <row r="6452" spans="1:11" ht="18" x14ac:dyDescent="0.2">
      <c r="A6452" s="862">
        <v>6817877</v>
      </c>
      <c r="B6452" s="863" t="s">
        <v>10340</v>
      </c>
      <c r="C6452" s="862" t="s">
        <v>4</v>
      </c>
      <c r="D6452" s="802">
        <f t="shared" si="100"/>
        <v>5353.18</v>
      </c>
      <c r="G6452" s="872">
        <v>5232.83</v>
      </c>
      <c r="J6452" s="840" t="s">
        <v>15822</v>
      </c>
      <c r="K6452" s="848">
        <f>IFERROR(VLOOKUP(J6452,REAJUSTE!A:AA,27,FALSE),"")</f>
        <v>1.0229999999999999</v>
      </c>
    </row>
    <row r="6453" spans="1:11" ht="18" x14ac:dyDescent="0.2">
      <c r="A6453" s="862">
        <v>6817878</v>
      </c>
      <c r="B6453" s="863" t="s">
        <v>10341</v>
      </c>
      <c r="C6453" s="862" t="s">
        <v>4</v>
      </c>
      <c r="D6453" s="802">
        <f t="shared" si="100"/>
        <v>4915.5600000000004</v>
      </c>
      <c r="G6453" s="872">
        <v>4805.05</v>
      </c>
      <c r="J6453" s="840" t="s">
        <v>15822</v>
      </c>
      <c r="K6453" s="848">
        <f>IFERROR(VLOOKUP(J6453,REAJUSTE!A:AA,27,FALSE),"")</f>
        <v>1.0229999999999999</v>
      </c>
    </row>
    <row r="6454" spans="1:11" ht="18" x14ac:dyDescent="0.2">
      <c r="A6454" s="862">
        <v>6817879</v>
      </c>
      <c r="B6454" s="863" t="s">
        <v>10342</v>
      </c>
      <c r="C6454" s="862" t="s">
        <v>4</v>
      </c>
      <c r="D6454" s="802">
        <f t="shared" si="100"/>
        <v>5982.06</v>
      </c>
      <c r="G6454" s="872">
        <v>5847.57</v>
      </c>
      <c r="J6454" s="840" t="s">
        <v>15822</v>
      </c>
      <c r="K6454" s="848">
        <f>IFERROR(VLOOKUP(J6454,REAJUSTE!A:AA,27,FALSE),"")</f>
        <v>1.0229999999999999</v>
      </c>
    </row>
    <row r="6455" spans="1:11" ht="18" x14ac:dyDescent="0.2">
      <c r="A6455" s="862">
        <v>6817880</v>
      </c>
      <c r="B6455" s="863" t="s">
        <v>10343</v>
      </c>
      <c r="C6455" s="862" t="s">
        <v>4</v>
      </c>
      <c r="D6455" s="802">
        <f t="shared" si="100"/>
        <v>5449.26</v>
      </c>
      <c r="G6455" s="872">
        <v>5326.75</v>
      </c>
      <c r="J6455" s="840" t="s">
        <v>15822</v>
      </c>
      <c r="K6455" s="848">
        <f>IFERROR(VLOOKUP(J6455,REAJUSTE!A:AA,27,FALSE),"")</f>
        <v>1.0229999999999999</v>
      </c>
    </row>
    <row r="6456" spans="1:11" ht="15" x14ac:dyDescent="0.2">
      <c r="A6456" s="862">
        <v>7119788</v>
      </c>
      <c r="B6456" s="863" t="s">
        <v>3347</v>
      </c>
      <c r="C6456" s="862" t="s">
        <v>68</v>
      </c>
      <c r="D6456" s="802">
        <f t="shared" si="100"/>
        <v>316984.46000000002</v>
      </c>
      <c r="G6456" s="872">
        <v>309857.74</v>
      </c>
      <c r="J6456" s="840" t="s">
        <v>15822</v>
      </c>
      <c r="K6456" s="848">
        <f>IFERROR(VLOOKUP(J6456,REAJUSTE!A:AA,27,FALSE),"")</f>
        <v>1.0229999999999999</v>
      </c>
    </row>
    <row r="6457" spans="1:11" ht="15" x14ac:dyDescent="0.2">
      <c r="A6457" s="862">
        <v>7119714</v>
      </c>
      <c r="B6457" s="863" t="s">
        <v>10344</v>
      </c>
      <c r="C6457" s="862" t="s">
        <v>587</v>
      </c>
      <c r="D6457" s="802">
        <f t="shared" si="100"/>
        <v>2242.79</v>
      </c>
      <c r="G6457" s="872">
        <v>2192.37</v>
      </c>
      <c r="J6457" s="840" t="s">
        <v>15822</v>
      </c>
      <c r="K6457" s="848">
        <f>IFERROR(VLOOKUP(J6457,REAJUSTE!A:AA,27,FALSE),"")</f>
        <v>1.0229999999999999</v>
      </c>
    </row>
    <row r="6458" spans="1:11" ht="15" x14ac:dyDescent="0.2">
      <c r="A6458" s="862">
        <v>7119715</v>
      </c>
      <c r="B6458" s="863" t="s">
        <v>10345</v>
      </c>
      <c r="C6458" s="862" t="s">
        <v>587</v>
      </c>
      <c r="D6458" s="802">
        <f t="shared" si="100"/>
        <v>1591.38</v>
      </c>
      <c r="G6458" s="872">
        <v>1555.61</v>
      </c>
      <c r="J6458" s="840" t="s">
        <v>15822</v>
      </c>
      <c r="K6458" s="848">
        <f>IFERROR(VLOOKUP(J6458,REAJUSTE!A:AA,27,FALSE),"")</f>
        <v>1.0229999999999999</v>
      </c>
    </row>
    <row r="6459" spans="1:11" ht="18" x14ac:dyDescent="0.2">
      <c r="A6459" s="862">
        <v>7119678</v>
      </c>
      <c r="B6459" s="863" t="s">
        <v>10346</v>
      </c>
      <c r="C6459" s="862" t="s">
        <v>6</v>
      </c>
      <c r="D6459" s="802">
        <f t="shared" si="100"/>
        <v>9689.34</v>
      </c>
      <c r="G6459" s="872">
        <v>9471.5</v>
      </c>
      <c r="J6459" s="840" t="s">
        <v>15822</v>
      </c>
      <c r="K6459" s="848">
        <f>IFERROR(VLOOKUP(J6459,REAJUSTE!A:AA,27,FALSE),"")</f>
        <v>1.0229999999999999</v>
      </c>
    </row>
    <row r="6460" spans="1:11" ht="15" x14ac:dyDescent="0.2">
      <c r="A6460" s="862">
        <v>7119712</v>
      </c>
      <c r="B6460" s="863" t="s">
        <v>10347</v>
      </c>
      <c r="C6460" s="862" t="s">
        <v>587</v>
      </c>
      <c r="D6460" s="802">
        <f t="shared" si="100"/>
        <v>12267.6</v>
      </c>
      <c r="G6460" s="872">
        <v>11991.79</v>
      </c>
      <c r="J6460" s="840" t="s">
        <v>15822</v>
      </c>
      <c r="K6460" s="848">
        <f>IFERROR(VLOOKUP(J6460,REAJUSTE!A:AA,27,FALSE),"")</f>
        <v>1.0229999999999999</v>
      </c>
    </row>
    <row r="6461" spans="1:11" ht="15" x14ac:dyDescent="0.2">
      <c r="A6461" s="862">
        <v>7119694</v>
      </c>
      <c r="B6461" s="863" t="s">
        <v>10348</v>
      </c>
      <c r="C6461" s="862" t="s">
        <v>587</v>
      </c>
      <c r="D6461" s="802">
        <f t="shared" si="100"/>
        <v>7897.97</v>
      </c>
      <c r="G6461" s="872">
        <v>7720.41</v>
      </c>
      <c r="J6461" s="840" t="s">
        <v>15822</v>
      </c>
      <c r="K6461" s="848">
        <f>IFERROR(VLOOKUP(J6461,REAJUSTE!A:AA,27,FALSE),"")</f>
        <v>1.0229999999999999</v>
      </c>
    </row>
    <row r="6462" spans="1:11" ht="15" x14ac:dyDescent="0.2">
      <c r="A6462" s="862">
        <v>7119695</v>
      </c>
      <c r="B6462" s="863" t="s">
        <v>10349</v>
      </c>
      <c r="C6462" s="862" t="s">
        <v>587</v>
      </c>
      <c r="D6462" s="802">
        <f t="shared" si="100"/>
        <v>8592.15</v>
      </c>
      <c r="G6462" s="872">
        <v>8398.98</v>
      </c>
      <c r="J6462" s="840" t="s">
        <v>15822</v>
      </c>
      <c r="K6462" s="848">
        <f>IFERROR(VLOOKUP(J6462,REAJUSTE!A:AA,27,FALSE),"")</f>
        <v>1.0229999999999999</v>
      </c>
    </row>
    <row r="6463" spans="1:11" ht="15" x14ac:dyDescent="0.2">
      <c r="A6463" s="862">
        <v>7119696</v>
      </c>
      <c r="B6463" s="863" t="s">
        <v>10350</v>
      </c>
      <c r="C6463" s="862" t="s">
        <v>587</v>
      </c>
      <c r="D6463" s="802">
        <f t="shared" si="100"/>
        <v>13797.81</v>
      </c>
      <c r="G6463" s="872">
        <v>13487.6</v>
      </c>
      <c r="J6463" s="840" t="s">
        <v>15822</v>
      </c>
      <c r="K6463" s="848">
        <f>IFERROR(VLOOKUP(J6463,REAJUSTE!A:AA,27,FALSE),"")</f>
        <v>1.0229999999999999</v>
      </c>
    </row>
    <row r="6464" spans="1:11" ht="15" x14ac:dyDescent="0.2">
      <c r="A6464" s="862">
        <v>7119697</v>
      </c>
      <c r="B6464" s="863" t="s">
        <v>10351</v>
      </c>
      <c r="C6464" s="862" t="s">
        <v>587</v>
      </c>
      <c r="D6464" s="802">
        <f t="shared" si="100"/>
        <v>22003</v>
      </c>
      <c r="G6464" s="872">
        <v>21508.31</v>
      </c>
      <c r="J6464" s="840" t="s">
        <v>15822</v>
      </c>
      <c r="K6464" s="848">
        <f>IFERROR(VLOOKUP(J6464,REAJUSTE!A:AA,27,FALSE),"")</f>
        <v>1.0229999999999999</v>
      </c>
    </row>
    <row r="6465" spans="1:11" ht="15" x14ac:dyDescent="0.2">
      <c r="A6465" s="862">
        <v>7119698</v>
      </c>
      <c r="B6465" s="863" t="s">
        <v>10352</v>
      </c>
      <c r="C6465" s="862" t="s">
        <v>587</v>
      </c>
      <c r="D6465" s="802">
        <f t="shared" si="100"/>
        <v>28047.32</v>
      </c>
      <c r="G6465" s="872">
        <v>27416.74</v>
      </c>
      <c r="J6465" s="840" t="s">
        <v>15822</v>
      </c>
      <c r="K6465" s="848">
        <f>IFERROR(VLOOKUP(J6465,REAJUSTE!A:AA,27,FALSE),"")</f>
        <v>1.0229999999999999</v>
      </c>
    </row>
    <row r="6466" spans="1:11" ht="15" x14ac:dyDescent="0.2">
      <c r="A6466" s="862">
        <v>7119688</v>
      </c>
      <c r="B6466" s="863" t="s">
        <v>10353</v>
      </c>
      <c r="C6466" s="862" t="s">
        <v>587</v>
      </c>
      <c r="D6466" s="802">
        <f t="shared" si="100"/>
        <v>8215.01</v>
      </c>
      <c r="G6466" s="872">
        <v>8030.32</v>
      </c>
      <c r="J6466" s="840" t="s">
        <v>15822</v>
      </c>
      <c r="K6466" s="848">
        <f>IFERROR(VLOOKUP(J6466,REAJUSTE!A:AA,27,FALSE),"")</f>
        <v>1.0229999999999999</v>
      </c>
    </row>
    <row r="6467" spans="1:11" ht="15" x14ac:dyDescent="0.2">
      <c r="A6467" s="862">
        <v>7119689</v>
      </c>
      <c r="B6467" s="863" t="s">
        <v>10354</v>
      </c>
      <c r="C6467" s="862" t="s">
        <v>587</v>
      </c>
      <c r="D6467" s="802">
        <f t="shared" si="100"/>
        <v>15797.54</v>
      </c>
      <c r="G6467" s="872">
        <v>15442.37</v>
      </c>
      <c r="J6467" s="840" t="s">
        <v>15822</v>
      </c>
      <c r="K6467" s="848">
        <f>IFERROR(VLOOKUP(J6467,REAJUSTE!A:AA,27,FALSE),"")</f>
        <v>1.0229999999999999</v>
      </c>
    </row>
    <row r="6468" spans="1:11" ht="15" x14ac:dyDescent="0.2">
      <c r="A6468" s="862">
        <v>7119690</v>
      </c>
      <c r="B6468" s="863" t="s">
        <v>10355</v>
      </c>
      <c r="C6468" s="862" t="s">
        <v>587</v>
      </c>
      <c r="D6468" s="802">
        <f t="shared" si="100"/>
        <v>18854.29</v>
      </c>
      <c r="G6468" s="872">
        <v>18430.400000000001</v>
      </c>
      <c r="J6468" s="840" t="s">
        <v>15822</v>
      </c>
      <c r="K6468" s="848">
        <f>IFERROR(VLOOKUP(J6468,REAJUSTE!A:AA,27,FALSE),"")</f>
        <v>1.0229999999999999</v>
      </c>
    </row>
    <row r="6469" spans="1:11" ht="15" x14ac:dyDescent="0.2">
      <c r="A6469" s="862">
        <v>7119691</v>
      </c>
      <c r="B6469" s="863" t="s">
        <v>10356</v>
      </c>
      <c r="C6469" s="862" t="s">
        <v>587</v>
      </c>
      <c r="D6469" s="802">
        <f t="shared" si="100"/>
        <v>26118.14</v>
      </c>
      <c r="G6469" s="872">
        <v>25530.93</v>
      </c>
      <c r="J6469" s="840" t="s">
        <v>15822</v>
      </c>
      <c r="K6469" s="848">
        <f>IFERROR(VLOOKUP(J6469,REAJUSTE!A:AA,27,FALSE),"")</f>
        <v>1.0229999999999999</v>
      </c>
    </row>
    <row r="6470" spans="1:11" ht="15" x14ac:dyDescent="0.2">
      <c r="A6470" s="862">
        <v>7119692</v>
      </c>
      <c r="B6470" s="863" t="s">
        <v>10357</v>
      </c>
      <c r="C6470" s="862" t="s">
        <v>587</v>
      </c>
      <c r="D6470" s="802">
        <f t="shared" si="100"/>
        <v>28710.07</v>
      </c>
      <c r="G6470" s="872">
        <v>28064.59</v>
      </c>
      <c r="J6470" s="840" t="s">
        <v>15822</v>
      </c>
      <c r="K6470" s="848">
        <f>IFERROR(VLOOKUP(J6470,REAJUSTE!A:AA,27,FALSE),"")</f>
        <v>1.0229999999999999</v>
      </c>
    </row>
    <row r="6471" spans="1:11" ht="15" x14ac:dyDescent="0.2">
      <c r="A6471" s="862">
        <v>7119693</v>
      </c>
      <c r="B6471" s="863" t="s">
        <v>10358</v>
      </c>
      <c r="C6471" s="862" t="s">
        <v>587</v>
      </c>
      <c r="D6471" s="802">
        <f t="shared" si="100"/>
        <v>36477.39</v>
      </c>
      <c r="G6471" s="872">
        <v>35657.279999999999</v>
      </c>
      <c r="J6471" s="840" t="s">
        <v>15822</v>
      </c>
      <c r="K6471" s="848">
        <f>IFERROR(VLOOKUP(J6471,REAJUSTE!A:AA,27,FALSE),"")</f>
        <v>1.0229999999999999</v>
      </c>
    </row>
    <row r="6472" spans="1:11" ht="15" x14ac:dyDescent="0.2">
      <c r="A6472" s="862">
        <v>7119687</v>
      </c>
      <c r="B6472" s="863" t="s">
        <v>10359</v>
      </c>
      <c r="C6472" s="862" t="s">
        <v>587</v>
      </c>
      <c r="D6472" s="802">
        <f t="shared" si="100"/>
        <v>4314.87</v>
      </c>
      <c r="G6472" s="872">
        <v>4217.8599999999997</v>
      </c>
      <c r="J6472" s="840" t="s">
        <v>15822</v>
      </c>
      <c r="K6472" s="848">
        <f>IFERROR(VLOOKUP(J6472,REAJUSTE!A:AA,27,FALSE),"")</f>
        <v>1.0229999999999999</v>
      </c>
    </row>
    <row r="6473" spans="1:11" ht="15" x14ac:dyDescent="0.2">
      <c r="A6473" s="862">
        <v>7119681</v>
      </c>
      <c r="B6473" s="863" t="s">
        <v>10360</v>
      </c>
      <c r="C6473" s="862" t="s">
        <v>587</v>
      </c>
      <c r="D6473" s="802">
        <f t="shared" si="100"/>
        <v>9253.98</v>
      </c>
      <c r="G6473" s="872">
        <v>9045.93</v>
      </c>
      <c r="J6473" s="840" t="s">
        <v>15822</v>
      </c>
      <c r="K6473" s="848">
        <f>IFERROR(VLOOKUP(J6473,REAJUSTE!A:AA,27,FALSE),"")</f>
        <v>1.0229999999999999</v>
      </c>
    </row>
    <row r="6474" spans="1:11" ht="15" x14ac:dyDescent="0.2">
      <c r="A6474" s="862">
        <v>7119682</v>
      </c>
      <c r="B6474" s="863" t="s">
        <v>10361</v>
      </c>
      <c r="C6474" s="862" t="s">
        <v>587</v>
      </c>
      <c r="D6474" s="802">
        <f t="shared" si="100"/>
        <v>17699.759999999998</v>
      </c>
      <c r="G6474" s="872">
        <v>17301.82</v>
      </c>
      <c r="J6474" s="840" t="s">
        <v>15822</v>
      </c>
      <c r="K6474" s="848">
        <f>IFERROR(VLOOKUP(J6474,REAJUSTE!A:AA,27,FALSE),"")</f>
        <v>1.0229999999999999</v>
      </c>
    </row>
    <row r="6475" spans="1:11" ht="15" x14ac:dyDescent="0.2">
      <c r="A6475" s="862">
        <v>7119683</v>
      </c>
      <c r="B6475" s="863" t="s">
        <v>10362</v>
      </c>
      <c r="C6475" s="862" t="s">
        <v>587</v>
      </c>
      <c r="D6475" s="802">
        <f t="shared" ref="D6475:D6538" si="101">TRUNC(G6475*K6475,2)</f>
        <v>21126.18</v>
      </c>
      <c r="G6475" s="872">
        <v>20651.21</v>
      </c>
      <c r="J6475" s="840" t="s">
        <v>15822</v>
      </c>
      <c r="K6475" s="848">
        <f>IFERROR(VLOOKUP(J6475,REAJUSTE!A:AA,27,FALSE),"")</f>
        <v>1.0229999999999999</v>
      </c>
    </row>
    <row r="6476" spans="1:11" ht="15" x14ac:dyDescent="0.2">
      <c r="A6476" s="862">
        <v>7119684</v>
      </c>
      <c r="B6476" s="863" t="s">
        <v>10363</v>
      </c>
      <c r="C6476" s="862" t="s">
        <v>587</v>
      </c>
      <c r="D6476" s="802">
        <f t="shared" si="101"/>
        <v>29243.34</v>
      </c>
      <c r="G6476" s="872">
        <v>28585.87</v>
      </c>
      <c r="J6476" s="840" t="s">
        <v>15822</v>
      </c>
      <c r="K6476" s="848">
        <f>IFERROR(VLOOKUP(J6476,REAJUSTE!A:AA,27,FALSE),"")</f>
        <v>1.0229999999999999</v>
      </c>
    </row>
    <row r="6477" spans="1:11" ht="15" x14ac:dyDescent="0.2">
      <c r="A6477" s="862">
        <v>7119685</v>
      </c>
      <c r="B6477" s="863" t="s">
        <v>10364</v>
      </c>
      <c r="C6477" s="862" t="s">
        <v>587</v>
      </c>
      <c r="D6477" s="802">
        <f t="shared" si="101"/>
        <v>32139.35</v>
      </c>
      <c r="G6477" s="872">
        <v>31416.77</v>
      </c>
      <c r="J6477" s="840" t="s">
        <v>15822</v>
      </c>
      <c r="K6477" s="848">
        <f>IFERROR(VLOOKUP(J6477,REAJUSTE!A:AA,27,FALSE),"")</f>
        <v>1.0229999999999999</v>
      </c>
    </row>
    <row r="6478" spans="1:11" ht="15" x14ac:dyDescent="0.2">
      <c r="A6478" s="862">
        <v>7119686</v>
      </c>
      <c r="B6478" s="863" t="s">
        <v>10365</v>
      </c>
      <c r="C6478" s="862" t="s">
        <v>587</v>
      </c>
      <c r="D6478" s="802">
        <f t="shared" si="101"/>
        <v>40822.089999999997</v>
      </c>
      <c r="G6478" s="872">
        <v>39904.300000000003</v>
      </c>
      <c r="J6478" s="840" t="s">
        <v>15822</v>
      </c>
      <c r="K6478" s="848">
        <f>IFERROR(VLOOKUP(J6478,REAJUSTE!A:AA,27,FALSE),"")</f>
        <v>1.0229999999999999</v>
      </c>
    </row>
    <row r="6479" spans="1:11" ht="15" x14ac:dyDescent="0.2">
      <c r="A6479" s="862">
        <v>7119680</v>
      </c>
      <c r="B6479" s="863" t="s">
        <v>10366</v>
      </c>
      <c r="C6479" s="862" t="s">
        <v>587</v>
      </c>
      <c r="D6479" s="802">
        <f t="shared" si="101"/>
        <v>4848.55</v>
      </c>
      <c r="G6479" s="872">
        <v>4739.55</v>
      </c>
      <c r="J6479" s="840" t="s">
        <v>15822</v>
      </c>
      <c r="K6479" s="848">
        <f>IFERROR(VLOOKUP(J6479,REAJUSTE!A:AA,27,FALSE),"")</f>
        <v>1.0229999999999999</v>
      </c>
    </row>
    <row r="6480" spans="1:11" ht="15" x14ac:dyDescent="0.2">
      <c r="A6480" s="862">
        <v>7119710</v>
      </c>
      <c r="B6480" s="863" t="s">
        <v>10367</v>
      </c>
      <c r="C6480" s="862" t="s">
        <v>587</v>
      </c>
      <c r="D6480" s="802">
        <f t="shared" si="101"/>
        <v>757.75</v>
      </c>
      <c r="G6480" s="872">
        <v>740.72</v>
      </c>
      <c r="J6480" s="840" t="s">
        <v>15822</v>
      </c>
      <c r="K6480" s="848">
        <f>IFERROR(VLOOKUP(J6480,REAJUSTE!A:AA,27,FALSE),"")</f>
        <v>1.0229999999999999</v>
      </c>
    </row>
    <row r="6481" spans="1:11" ht="18" x14ac:dyDescent="0.2">
      <c r="A6481" s="862">
        <v>7107375</v>
      </c>
      <c r="B6481" s="863" t="s">
        <v>3348</v>
      </c>
      <c r="C6481" s="862" t="s">
        <v>587</v>
      </c>
      <c r="D6481" s="802">
        <f t="shared" si="101"/>
        <v>27333.94</v>
      </c>
      <c r="G6481" s="872">
        <v>26719.4</v>
      </c>
      <c r="J6481" s="840" t="s">
        <v>15822</v>
      </c>
      <c r="K6481" s="848">
        <f>IFERROR(VLOOKUP(J6481,REAJUSTE!A:AA,27,FALSE),"")</f>
        <v>1.0229999999999999</v>
      </c>
    </row>
    <row r="6482" spans="1:11" ht="18" x14ac:dyDescent="0.2">
      <c r="A6482" s="862">
        <v>7107376</v>
      </c>
      <c r="B6482" s="863" t="s">
        <v>3349</v>
      </c>
      <c r="C6482" s="862" t="s">
        <v>587</v>
      </c>
      <c r="D6482" s="802">
        <f t="shared" si="101"/>
        <v>43602.62</v>
      </c>
      <c r="G6482" s="872">
        <v>42622.31</v>
      </c>
      <c r="J6482" s="840" t="s">
        <v>15822</v>
      </c>
      <c r="K6482" s="848">
        <f>IFERROR(VLOOKUP(J6482,REAJUSTE!A:AA,27,FALSE),"")</f>
        <v>1.0229999999999999</v>
      </c>
    </row>
    <row r="6483" spans="1:11" ht="18" x14ac:dyDescent="0.2">
      <c r="A6483" s="862">
        <v>7107377</v>
      </c>
      <c r="B6483" s="863" t="s">
        <v>3350</v>
      </c>
      <c r="C6483" s="862" t="s">
        <v>587</v>
      </c>
      <c r="D6483" s="802">
        <f t="shared" si="101"/>
        <v>61171.42</v>
      </c>
      <c r="G6483" s="872">
        <v>59796.11</v>
      </c>
      <c r="J6483" s="840" t="s">
        <v>15822</v>
      </c>
      <c r="K6483" s="848">
        <f>IFERROR(VLOOKUP(J6483,REAJUSTE!A:AA,27,FALSE),"")</f>
        <v>1.0229999999999999</v>
      </c>
    </row>
    <row r="6484" spans="1:11" ht="18" x14ac:dyDescent="0.2">
      <c r="A6484" s="862">
        <v>7107374</v>
      </c>
      <c r="B6484" s="863" t="s">
        <v>3351</v>
      </c>
      <c r="C6484" s="862" t="s">
        <v>587</v>
      </c>
      <c r="D6484" s="802">
        <f t="shared" si="101"/>
        <v>17903.09</v>
      </c>
      <c r="G6484" s="872">
        <v>17500.580000000002</v>
      </c>
      <c r="J6484" s="840" t="s">
        <v>15822</v>
      </c>
      <c r="K6484" s="848">
        <f>IFERROR(VLOOKUP(J6484,REAJUSTE!A:AA,27,FALSE),"")</f>
        <v>1.0229999999999999</v>
      </c>
    </row>
    <row r="6485" spans="1:11" ht="18" x14ac:dyDescent="0.2">
      <c r="A6485" s="862">
        <v>7119708</v>
      </c>
      <c r="B6485" s="863" t="s">
        <v>10368</v>
      </c>
      <c r="C6485" s="862" t="s">
        <v>587</v>
      </c>
      <c r="D6485" s="802">
        <f t="shared" si="101"/>
        <v>177706.27</v>
      </c>
      <c r="G6485" s="872">
        <v>173710.92</v>
      </c>
      <c r="J6485" s="840" t="s">
        <v>15822</v>
      </c>
      <c r="K6485" s="848">
        <f>IFERROR(VLOOKUP(J6485,REAJUSTE!A:AA,27,FALSE),"")</f>
        <v>1.0229999999999999</v>
      </c>
    </row>
    <row r="6486" spans="1:11" ht="18" x14ac:dyDescent="0.2">
      <c r="A6486" s="862">
        <v>7119709</v>
      </c>
      <c r="B6486" s="863" t="s">
        <v>10369</v>
      </c>
      <c r="C6486" s="862" t="s">
        <v>587</v>
      </c>
      <c r="D6486" s="802">
        <f t="shared" si="101"/>
        <v>261057.93</v>
      </c>
      <c r="G6486" s="872">
        <v>255188.6</v>
      </c>
      <c r="J6486" s="840" t="s">
        <v>15822</v>
      </c>
      <c r="K6486" s="848">
        <f>IFERROR(VLOOKUP(J6486,REAJUSTE!A:AA,27,FALSE),"")</f>
        <v>1.0229999999999999</v>
      </c>
    </row>
    <row r="6487" spans="1:11" ht="15" x14ac:dyDescent="0.2">
      <c r="A6487" s="862">
        <v>7119706</v>
      </c>
      <c r="B6487" s="863" t="s">
        <v>10370</v>
      </c>
      <c r="C6487" s="862" t="s">
        <v>587</v>
      </c>
      <c r="D6487" s="802">
        <f t="shared" si="101"/>
        <v>54599.33</v>
      </c>
      <c r="G6487" s="872">
        <v>53371.78</v>
      </c>
      <c r="J6487" s="840" t="s">
        <v>15822</v>
      </c>
      <c r="K6487" s="848">
        <f>IFERROR(VLOOKUP(J6487,REAJUSTE!A:AA,27,FALSE),"")</f>
        <v>1.0229999999999999</v>
      </c>
    </row>
    <row r="6488" spans="1:11" ht="15" x14ac:dyDescent="0.2">
      <c r="A6488" s="862">
        <v>7119707</v>
      </c>
      <c r="B6488" s="863" t="s">
        <v>10371</v>
      </c>
      <c r="C6488" s="862" t="s">
        <v>587</v>
      </c>
      <c r="D6488" s="802">
        <f t="shared" si="101"/>
        <v>128926.73</v>
      </c>
      <c r="G6488" s="872">
        <v>126028.09</v>
      </c>
      <c r="J6488" s="840" t="s">
        <v>15822</v>
      </c>
      <c r="K6488" s="848">
        <f>IFERROR(VLOOKUP(J6488,REAJUSTE!A:AA,27,FALSE),"")</f>
        <v>1.0229999999999999</v>
      </c>
    </row>
    <row r="6489" spans="1:11" ht="18" x14ac:dyDescent="0.2">
      <c r="A6489" s="862">
        <v>7119787</v>
      </c>
      <c r="B6489" s="863" t="s">
        <v>10372</v>
      </c>
      <c r="C6489" s="862" t="s">
        <v>2029</v>
      </c>
      <c r="D6489" s="802">
        <f t="shared" si="101"/>
        <v>347.75</v>
      </c>
      <c r="G6489" s="872">
        <v>339.94</v>
      </c>
      <c r="J6489" s="840" t="s">
        <v>15822</v>
      </c>
      <c r="K6489" s="848">
        <f>IFERROR(VLOOKUP(J6489,REAJUSTE!A:AA,27,FALSE),"")</f>
        <v>1.0229999999999999</v>
      </c>
    </row>
    <row r="6490" spans="1:11" ht="15" x14ac:dyDescent="0.2">
      <c r="A6490" s="862">
        <v>7119647</v>
      </c>
      <c r="B6490" s="863" t="s">
        <v>10373</v>
      </c>
      <c r="C6490" s="862" t="s">
        <v>587</v>
      </c>
      <c r="D6490" s="802">
        <f t="shared" si="101"/>
        <v>2728.77</v>
      </c>
      <c r="G6490" s="872">
        <v>2667.42</v>
      </c>
      <c r="J6490" s="840" t="s">
        <v>15822</v>
      </c>
      <c r="K6490" s="848">
        <f>IFERROR(VLOOKUP(J6490,REAJUSTE!A:AA,27,FALSE),"")</f>
        <v>1.0229999999999999</v>
      </c>
    </row>
    <row r="6491" spans="1:11" ht="15" x14ac:dyDescent="0.2">
      <c r="A6491" s="862">
        <v>7119679</v>
      </c>
      <c r="B6491" s="863" t="s">
        <v>10374</v>
      </c>
      <c r="C6491" s="862" t="s">
        <v>6</v>
      </c>
      <c r="D6491" s="802">
        <f t="shared" si="101"/>
        <v>49.02</v>
      </c>
      <c r="G6491" s="872">
        <v>47.92</v>
      </c>
      <c r="J6491" s="840" t="s">
        <v>15822</v>
      </c>
      <c r="K6491" s="848">
        <f>IFERROR(VLOOKUP(J6491,REAJUSTE!A:AA,27,FALSE),"")</f>
        <v>1.0229999999999999</v>
      </c>
    </row>
    <row r="6492" spans="1:11" ht="15" x14ac:dyDescent="0.2">
      <c r="A6492" s="862">
        <v>7119711</v>
      </c>
      <c r="B6492" s="863" t="s">
        <v>10375</v>
      </c>
      <c r="C6492" s="862" t="s">
        <v>587</v>
      </c>
      <c r="D6492" s="802">
        <f t="shared" si="101"/>
        <v>888.62</v>
      </c>
      <c r="G6492" s="872">
        <v>868.65</v>
      </c>
      <c r="J6492" s="840" t="s">
        <v>15822</v>
      </c>
      <c r="K6492" s="848">
        <f>IFERROR(VLOOKUP(J6492,REAJUSTE!A:AA,27,FALSE),"")</f>
        <v>1.0229999999999999</v>
      </c>
    </row>
    <row r="6493" spans="1:11" ht="18" x14ac:dyDescent="0.2">
      <c r="A6493" s="862">
        <v>7107379</v>
      </c>
      <c r="B6493" s="863" t="s">
        <v>15563</v>
      </c>
      <c r="C6493" s="862" t="s">
        <v>2029</v>
      </c>
      <c r="D6493" s="802">
        <f t="shared" si="101"/>
        <v>52.15</v>
      </c>
      <c r="G6493" s="872">
        <v>50.98</v>
      </c>
      <c r="J6493" s="840" t="s">
        <v>15822</v>
      </c>
      <c r="K6493" s="848">
        <f>IFERROR(VLOOKUP(J6493,REAJUSTE!A:AA,27,FALSE),"")</f>
        <v>1.0229999999999999</v>
      </c>
    </row>
    <row r="6494" spans="1:11" ht="18" x14ac:dyDescent="0.2">
      <c r="A6494" s="862">
        <v>7107381</v>
      </c>
      <c r="B6494" s="863" t="s">
        <v>15564</v>
      </c>
      <c r="C6494" s="862" t="s">
        <v>2029</v>
      </c>
      <c r="D6494" s="802">
        <f t="shared" si="101"/>
        <v>53.97</v>
      </c>
      <c r="G6494" s="872">
        <v>52.76</v>
      </c>
      <c r="J6494" s="840" t="s">
        <v>15822</v>
      </c>
      <c r="K6494" s="848">
        <f>IFERROR(VLOOKUP(J6494,REAJUSTE!A:AA,27,FALSE),"")</f>
        <v>1.0229999999999999</v>
      </c>
    </row>
    <row r="6495" spans="1:11" ht="18" x14ac:dyDescent="0.2">
      <c r="A6495" s="862">
        <v>7107380</v>
      </c>
      <c r="B6495" s="863" t="s">
        <v>15565</v>
      </c>
      <c r="C6495" s="862" t="s">
        <v>2029</v>
      </c>
      <c r="D6495" s="802">
        <f t="shared" si="101"/>
        <v>58.66</v>
      </c>
      <c r="G6495" s="872">
        <v>57.35</v>
      </c>
      <c r="J6495" s="840" t="s">
        <v>15822</v>
      </c>
      <c r="K6495" s="848">
        <f>IFERROR(VLOOKUP(J6495,REAJUSTE!A:AA,27,FALSE),"")</f>
        <v>1.0229999999999999</v>
      </c>
    </row>
    <row r="6496" spans="1:11" ht="15" x14ac:dyDescent="0.2">
      <c r="A6496" s="862">
        <v>7107382</v>
      </c>
      <c r="B6496" s="863" t="s">
        <v>15566</v>
      </c>
      <c r="C6496" s="862" t="s">
        <v>2029</v>
      </c>
      <c r="D6496" s="802">
        <f t="shared" si="101"/>
        <v>140.85</v>
      </c>
      <c r="G6496" s="872">
        <v>137.69</v>
      </c>
      <c r="J6496" s="840" t="s">
        <v>15822</v>
      </c>
      <c r="K6496" s="848">
        <f>IFERROR(VLOOKUP(J6496,REAJUSTE!A:AA,27,FALSE),"")</f>
        <v>1.0229999999999999</v>
      </c>
    </row>
    <row r="6497" spans="1:11" ht="18" x14ac:dyDescent="0.2">
      <c r="A6497" s="862">
        <v>7119713</v>
      </c>
      <c r="B6497" s="863" t="s">
        <v>10376</v>
      </c>
      <c r="C6497" s="862" t="s">
        <v>587</v>
      </c>
      <c r="D6497" s="802">
        <f t="shared" si="101"/>
        <v>260805.93</v>
      </c>
      <c r="G6497" s="872">
        <v>254942.26</v>
      </c>
      <c r="J6497" s="840" t="s">
        <v>15822</v>
      </c>
      <c r="K6497" s="848">
        <f>IFERROR(VLOOKUP(J6497,REAJUSTE!A:AA,27,FALSE),"")</f>
        <v>1.0229999999999999</v>
      </c>
    </row>
    <row r="6498" spans="1:11" ht="15" x14ac:dyDescent="0.2">
      <c r="A6498" s="862">
        <v>7119646</v>
      </c>
      <c r="B6498" s="863" t="s">
        <v>3352</v>
      </c>
      <c r="C6498" s="862" t="s">
        <v>6</v>
      </c>
      <c r="D6498" s="802">
        <f t="shared" si="101"/>
        <v>1157.03</v>
      </c>
      <c r="G6498" s="872">
        <v>1131.02</v>
      </c>
      <c r="J6498" s="840" t="s">
        <v>15822</v>
      </c>
      <c r="K6498" s="848">
        <f>IFERROR(VLOOKUP(J6498,REAJUSTE!A:AA,27,FALSE),"")</f>
        <v>1.0229999999999999</v>
      </c>
    </row>
    <row r="6499" spans="1:11" ht="18" x14ac:dyDescent="0.2">
      <c r="A6499" s="862">
        <v>7107384</v>
      </c>
      <c r="B6499" s="863" t="s">
        <v>15567</v>
      </c>
      <c r="C6499" s="862" t="s">
        <v>2029</v>
      </c>
      <c r="D6499" s="802">
        <f t="shared" si="101"/>
        <v>94.14</v>
      </c>
      <c r="G6499" s="872">
        <v>92.03</v>
      </c>
      <c r="J6499" s="840" t="s">
        <v>15822</v>
      </c>
      <c r="K6499" s="848">
        <f>IFERROR(VLOOKUP(J6499,REAJUSTE!A:AA,27,FALSE),"")</f>
        <v>1.0229999999999999</v>
      </c>
    </row>
    <row r="6500" spans="1:11" ht="15" x14ac:dyDescent="0.2">
      <c r="A6500" s="862">
        <v>7107378</v>
      </c>
      <c r="B6500" s="863" t="s">
        <v>15568</v>
      </c>
      <c r="C6500" s="862" t="s">
        <v>2029</v>
      </c>
      <c r="D6500" s="802">
        <f t="shared" si="101"/>
        <v>165.88</v>
      </c>
      <c r="G6500" s="872">
        <v>162.16</v>
      </c>
      <c r="J6500" s="840" t="s">
        <v>15822</v>
      </c>
      <c r="K6500" s="848">
        <f>IFERROR(VLOOKUP(J6500,REAJUSTE!A:AA,27,FALSE),"")</f>
        <v>1.0229999999999999</v>
      </c>
    </row>
    <row r="6501" spans="1:11" ht="15" x14ac:dyDescent="0.2">
      <c r="A6501" s="873" t="s">
        <v>4073</v>
      </c>
      <c r="B6501" s="874" t="s">
        <v>4074</v>
      </c>
      <c r="C6501" s="873" t="s">
        <v>51</v>
      </c>
      <c r="D6501" s="802">
        <f t="shared" si="101"/>
        <v>6.9</v>
      </c>
      <c r="G6501" s="875">
        <v>6.7530999999999999</v>
      </c>
      <c r="J6501" s="840" t="s">
        <v>15822</v>
      </c>
      <c r="K6501" s="848">
        <f>IFERROR(VLOOKUP(J6501,REAJUSTE!A:AA,27,FALSE),"")</f>
        <v>1.0229999999999999</v>
      </c>
    </row>
    <row r="6502" spans="1:11" ht="15" x14ac:dyDescent="0.2">
      <c r="A6502" s="873" t="s">
        <v>4075</v>
      </c>
      <c r="B6502" s="874" t="s">
        <v>4076</v>
      </c>
      <c r="C6502" s="873" t="s">
        <v>51</v>
      </c>
      <c r="D6502" s="802">
        <f t="shared" si="101"/>
        <v>6.69</v>
      </c>
      <c r="G6502" s="875">
        <v>6.5427</v>
      </c>
      <c r="J6502" s="840" t="s">
        <v>15822</v>
      </c>
      <c r="K6502" s="848">
        <f>IFERROR(VLOOKUP(J6502,REAJUSTE!A:AA,27,FALSE),"")</f>
        <v>1.0229999999999999</v>
      </c>
    </row>
    <row r="6503" spans="1:11" ht="15" x14ac:dyDescent="0.2">
      <c r="A6503" s="873" t="s">
        <v>4077</v>
      </c>
      <c r="B6503" s="874" t="s">
        <v>4078</v>
      </c>
      <c r="C6503" s="873" t="s">
        <v>61</v>
      </c>
      <c r="D6503" s="802">
        <f t="shared" si="101"/>
        <v>181.05</v>
      </c>
      <c r="G6503" s="875">
        <v>176.98070000000001</v>
      </c>
      <c r="J6503" s="840" t="s">
        <v>15822</v>
      </c>
      <c r="K6503" s="848">
        <f>IFERROR(VLOOKUP(J6503,REAJUSTE!A:AA,27,FALSE),"")</f>
        <v>1.0229999999999999</v>
      </c>
    </row>
    <row r="6504" spans="1:11" ht="15" x14ac:dyDescent="0.2">
      <c r="A6504" s="873" t="s">
        <v>4079</v>
      </c>
      <c r="B6504" s="874" t="s">
        <v>11078</v>
      </c>
      <c r="C6504" s="873" t="s">
        <v>51</v>
      </c>
      <c r="D6504" s="802">
        <f t="shared" si="101"/>
        <v>28.1</v>
      </c>
      <c r="G6504" s="875">
        <v>27.469899999999999</v>
      </c>
      <c r="J6504" s="840" t="s">
        <v>15822</v>
      </c>
      <c r="K6504" s="848">
        <f>IFERROR(VLOOKUP(J6504,REAJUSTE!A:AA,27,FALSE),"")</f>
        <v>1.0229999999999999</v>
      </c>
    </row>
    <row r="6505" spans="1:11" ht="15" x14ac:dyDescent="0.2">
      <c r="A6505" s="873" t="s">
        <v>4080</v>
      </c>
      <c r="B6505" s="874" t="s">
        <v>4081</v>
      </c>
      <c r="C6505" s="873" t="s">
        <v>51</v>
      </c>
      <c r="D6505" s="802">
        <f t="shared" si="101"/>
        <v>13.51</v>
      </c>
      <c r="G6505" s="875">
        <v>13.2072</v>
      </c>
      <c r="J6505" s="840" t="s">
        <v>15822</v>
      </c>
      <c r="K6505" s="848">
        <f>IFERROR(VLOOKUP(J6505,REAJUSTE!A:AA,27,FALSE),"")</f>
        <v>1.0229999999999999</v>
      </c>
    </row>
    <row r="6506" spans="1:11" ht="15" x14ac:dyDescent="0.2">
      <c r="A6506" s="873" t="s">
        <v>4082</v>
      </c>
      <c r="B6506" s="874" t="s">
        <v>11079</v>
      </c>
      <c r="C6506" s="873" t="s">
        <v>2660</v>
      </c>
      <c r="D6506" s="802">
        <f t="shared" si="101"/>
        <v>4.32</v>
      </c>
      <c r="G6506" s="875">
        <v>4.2286000000000001</v>
      </c>
      <c r="J6506" s="840" t="s">
        <v>15822</v>
      </c>
      <c r="K6506" s="848">
        <f>IFERROR(VLOOKUP(J6506,REAJUSTE!A:AA,27,FALSE),"")</f>
        <v>1.0229999999999999</v>
      </c>
    </row>
    <row r="6507" spans="1:11" ht="15" x14ac:dyDescent="0.2">
      <c r="A6507" s="873" t="s">
        <v>4083</v>
      </c>
      <c r="B6507" s="874" t="s">
        <v>4084</v>
      </c>
      <c r="C6507" s="873" t="s">
        <v>51</v>
      </c>
      <c r="D6507" s="802">
        <f t="shared" si="101"/>
        <v>8.69</v>
      </c>
      <c r="G6507" s="875">
        <v>8.5014000000000003</v>
      </c>
      <c r="J6507" s="840" t="s">
        <v>15822</v>
      </c>
      <c r="K6507" s="848">
        <f>IFERROR(VLOOKUP(J6507,REAJUSTE!A:AA,27,FALSE),"")</f>
        <v>1.0229999999999999</v>
      </c>
    </row>
    <row r="6508" spans="1:11" ht="15" x14ac:dyDescent="0.2">
      <c r="A6508" s="873" t="s">
        <v>4085</v>
      </c>
      <c r="B6508" s="874" t="s">
        <v>11080</v>
      </c>
      <c r="C6508" s="873" t="s">
        <v>51</v>
      </c>
      <c r="D6508" s="802">
        <f t="shared" si="101"/>
        <v>15.68</v>
      </c>
      <c r="G6508" s="875">
        <v>15.3294</v>
      </c>
      <c r="J6508" s="840" t="s">
        <v>15822</v>
      </c>
      <c r="K6508" s="848">
        <f>IFERROR(VLOOKUP(J6508,REAJUSTE!A:AA,27,FALSE),"")</f>
        <v>1.0229999999999999</v>
      </c>
    </row>
    <row r="6509" spans="1:11" ht="15" x14ac:dyDescent="0.2">
      <c r="A6509" s="873" t="s">
        <v>4086</v>
      </c>
      <c r="B6509" s="874" t="s">
        <v>11081</v>
      </c>
      <c r="C6509" s="873" t="s">
        <v>51</v>
      </c>
      <c r="D6509" s="802">
        <f t="shared" si="101"/>
        <v>10.53</v>
      </c>
      <c r="G6509" s="875">
        <v>10.2987</v>
      </c>
      <c r="J6509" s="840" t="s">
        <v>15822</v>
      </c>
      <c r="K6509" s="848">
        <f>IFERROR(VLOOKUP(J6509,REAJUSTE!A:AA,27,FALSE),"")</f>
        <v>1.0229999999999999</v>
      </c>
    </row>
    <row r="6510" spans="1:11" ht="15" x14ac:dyDescent="0.2">
      <c r="A6510" s="873" t="s">
        <v>4087</v>
      </c>
      <c r="B6510" s="874" t="s">
        <v>4088</v>
      </c>
      <c r="C6510" s="873" t="s">
        <v>51</v>
      </c>
      <c r="D6510" s="802">
        <f t="shared" si="101"/>
        <v>1.78</v>
      </c>
      <c r="G6510" s="875">
        <v>1.7417</v>
      </c>
      <c r="J6510" s="840" t="s">
        <v>15822</v>
      </c>
      <c r="K6510" s="848">
        <f>IFERROR(VLOOKUP(J6510,REAJUSTE!A:AA,27,FALSE),"")</f>
        <v>1.0229999999999999</v>
      </c>
    </row>
    <row r="6511" spans="1:11" ht="15" x14ac:dyDescent="0.2">
      <c r="A6511" s="873" t="s">
        <v>4089</v>
      </c>
      <c r="B6511" s="874" t="s">
        <v>11082</v>
      </c>
      <c r="C6511" s="873" t="s">
        <v>51</v>
      </c>
      <c r="D6511" s="802">
        <f t="shared" si="101"/>
        <v>6.69</v>
      </c>
      <c r="G6511" s="875">
        <v>6.5427</v>
      </c>
      <c r="J6511" s="840" t="s">
        <v>15822</v>
      </c>
      <c r="K6511" s="848">
        <f>IFERROR(VLOOKUP(J6511,REAJUSTE!A:AA,27,FALSE),"")</f>
        <v>1.0229999999999999</v>
      </c>
    </row>
    <row r="6512" spans="1:11" ht="15" x14ac:dyDescent="0.2">
      <c r="A6512" s="873" t="s">
        <v>4090</v>
      </c>
      <c r="B6512" s="874" t="s">
        <v>4091</v>
      </c>
      <c r="C6512" s="873" t="s">
        <v>51</v>
      </c>
      <c r="D6512" s="802">
        <f t="shared" si="101"/>
        <v>7.38</v>
      </c>
      <c r="G6512" s="875">
        <v>7.2153999999999998</v>
      </c>
      <c r="J6512" s="840" t="s">
        <v>15822</v>
      </c>
      <c r="K6512" s="848">
        <f>IFERROR(VLOOKUP(J6512,REAJUSTE!A:AA,27,FALSE),"")</f>
        <v>1.0229999999999999</v>
      </c>
    </row>
    <row r="6513" spans="1:11" ht="15" x14ac:dyDescent="0.2">
      <c r="A6513" s="873" t="s">
        <v>4092</v>
      </c>
      <c r="B6513" s="874" t="s">
        <v>11083</v>
      </c>
      <c r="C6513" s="873" t="s">
        <v>587</v>
      </c>
      <c r="D6513" s="802">
        <f t="shared" si="101"/>
        <v>18.89</v>
      </c>
      <c r="G6513" s="875">
        <v>18.474900000000002</v>
      </c>
      <c r="J6513" s="840" t="s">
        <v>15822</v>
      </c>
      <c r="K6513" s="848">
        <f>IFERROR(VLOOKUP(J6513,REAJUSTE!A:AA,27,FALSE),"")</f>
        <v>1.0229999999999999</v>
      </c>
    </row>
    <row r="6514" spans="1:11" ht="15" x14ac:dyDescent="0.2">
      <c r="A6514" s="873" t="s">
        <v>4093</v>
      </c>
      <c r="B6514" s="874" t="s">
        <v>11084</v>
      </c>
      <c r="C6514" s="873" t="s">
        <v>587</v>
      </c>
      <c r="D6514" s="802">
        <f t="shared" si="101"/>
        <v>46.72</v>
      </c>
      <c r="G6514" s="875">
        <v>45.678699999999999</v>
      </c>
      <c r="J6514" s="840" t="s">
        <v>15822</v>
      </c>
      <c r="K6514" s="848">
        <f>IFERROR(VLOOKUP(J6514,REAJUSTE!A:AA,27,FALSE),"")</f>
        <v>1.0229999999999999</v>
      </c>
    </row>
    <row r="6515" spans="1:11" ht="15" x14ac:dyDescent="0.2">
      <c r="A6515" s="873" t="s">
        <v>4094</v>
      </c>
      <c r="B6515" s="874" t="s">
        <v>11085</v>
      </c>
      <c r="C6515" s="873" t="s">
        <v>587</v>
      </c>
      <c r="D6515" s="802">
        <f t="shared" si="101"/>
        <v>2.86</v>
      </c>
      <c r="G6515" s="875">
        <v>2.7974999999999999</v>
      </c>
      <c r="J6515" s="840" t="s">
        <v>15822</v>
      </c>
      <c r="K6515" s="848">
        <f>IFERROR(VLOOKUP(J6515,REAJUSTE!A:AA,27,FALSE),"")</f>
        <v>1.0229999999999999</v>
      </c>
    </row>
    <row r="6516" spans="1:11" ht="15" x14ac:dyDescent="0.2">
      <c r="A6516" s="873" t="s">
        <v>4095</v>
      </c>
      <c r="B6516" s="874" t="s">
        <v>11086</v>
      </c>
      <c r="C6516" s="873" t="s">
        <v>587</v>
      </c>
      <c r="D6516" s="802">
        <f t="shared" si="101"/>
        <v>21.63</v>
      </c>
      <c r="G6516" s="875">
        <v>21.146699999999999</v>
      </c>
      <c r="J6516" s="840" t="s">
        <v>15822</v>
      </c>
      <c r="K6516" s="848">
        <f>IFERROR(VLOOKUP(J6516,REAJUSTE!A:AA,27,FALSE),"")</f>
        <v>1.0229999999999999</v>
      </c>
    </row>
    <row r="6517" spans="1:11" ht="15" x14ac:dyDescent="0.2">
      <c r="A6517" s="873" t="s">
        <v>4096</v>
      </c>
      <c r="B6517" s="874" t="s">
        <v>11087</v>
      </c>
      <c r="C6517" s="873" t="s">
        <v>587</v>
      </c>
      <c r="D6517" s="802">
        <f t="shared" si="101"/>
        <v>147.06</v>
      </c>
      <c r="G6517" s="875">
        <v>143.75960000000001</v>
      </c>
      <c r="J6517" s="840" t="s">
        <v>15822</v>
      </c>
      <c r="K6517" s="848">
        <f>IFERROR(VLOOKUP(J6517,REAJUSTE!A:AA,27,FALSE),"")</f>
        <v>1.0229999999999999</v>
      </c>
    </row>
    <row r="6518" spans="1:11" ht="15" x14ac:dyDescent="0.2">
      <c r="A6518" s="873" t="s">
        <v>4097</v>
      </c>
      <c r="B6518" s="874" t="s">
        <v>11088</v>
      </c>
      <c r="C6518" s="873" t="s">
        <v>51</v>
      </c>
      <c r="D6518" s="802">
        <f t="shared" si="101"/>
        <v>6.91</v>
      </c>
      <c r="G6518" s="875">
        <v>6.7610000000000001</v>
      </c>
      <c r="J6518" s="840" t="s">
        <v>15822</v>
      </c>
      <c r="K6518" s="848">
        <f>IFERROR(VLOOKUP(J6518,REAJUSTE!A:AA,27,FALSE),"")</f>
        <v>1.0229999999999999</v>
      </c>
    </row>
    <row r="6519" spans="1:11" ht="15" x14ac:dyDescent="0.2">
      <c r="A6519" s="873" t="s">
        <v>4098</v>
      </c>
      <c r="B6519" s="874" t="s">
        <v>11089</v>
      </c>
      <c r="C6519" s="873" t="s">
        <v>2660</v>
      </c>
      <c r="D6519" s="802">
        <f t="shared" si="101"/>
        <v>27.8</v>
      </c>
      <c r="G6519" s="875">
        <v>27.180900000000001</v>
      </c>
      <c r="J6519" s="840" t="s">
        <v>15822</v>
      </c>
      <c r="K6519" s="848">
        <f>IFERROR(VLOOKUP(J6519,REAJUSTE!A:AA,27,FALSE),"")</f>
        <v>1.0229999999999999</v>
      </c>
    </row>
    <row r="6520" spans="1:11" ht="15" x14ac:dyDescent="0.2">
      <c r="A6520" s="873" t="s">
        <v>4099</v>
      </c>
      <c r="B6520" s="874" t="s">
        <v>4100</v>
      </c>
      <c r="C6520" s="873" t="s">
        <v>51</v>
      </c>
      <c r="D6520" s="802">
        <f t="shared" si="101"/>
        <v>47.51</v>
      </c>
      <c r="G6520" s="875">
        <v>46.446100000000001</v>
      </c>
      <c r="J6520" s="840" t="s">
        <v>15822</v>
      </c>
      <c r="K6520" s="848">
        <f>IFERROR(VLOOKUP(J6520,REAJUSTE!A:AA,27,FALSE),"")</f>
        <v>1.0229999999999999</v>
      </c>
    </row>
    <row r="6521" spans="1:11" ht="15" x14ac:dyDescent="0.2">
      <c r="A6521" s="873" t="s">
        <v>4101</v>
      </c>
      <c r="B6521" s="874" t="s">
        <v>4102</v>
      </c>
      <c r="C6521" s="873" t="s">
        <v>2660</v>
      </c>
      <c r="D6521" s="802">
        <f t="shared" si="101"/>
        <v>8.6300000000000008</v>
      </c>
      <c r="G6521" s="875">
        <v>8.4441000000000006</v>
      </c>
      <c r="J6521" s="840" t="s">
        <v>15822</v>
      </c>
      <c r="K6521" s="848">
        <f>IFERROR(VLOOKUP(J6521,REAJUSTE!A:AA,27,FALSE),"")</f>
        <v>1.0229999999999999</v>
      </c>
    </row>
    <row r="6522" spans="1:11" ht="15" x14ac:dyDescent="0.2">
      <c r="A6522" s="873" t="s">
        <v>4103</v>
      </c>
      <c r="B6522" s="874" t="s">
        <v>4104</v>
      </c>
      <c r="C6522" s="873" t="s">
        <v>61</v>
      </c>
      <c r="D6522" s="802">
        <f t="shared" si="101"/>
        <v>130.07</v>
      </c>
      <c r="G6522" s="875">
        <v>127.14579999999999</v>
      </c>
      <c r="J6522" s="840" t="s">
        <v>15822</v>
      </c>
      <c r="K6522" s="848">
        <f>IFERROR(VLOOKUP(J6522,REAJUSTE!A:AA,27,FALSE),"")</f>
        <v>1.0229999999999999</v>
      </c>
    </row>
    <row r="6523" spans="1:11" ht="15" x14ac:dyDescent="0.2">
      <c r="A6523" s="873" t="s">
        <v>4105</v>
      </c>
      <c r="B6523" s="874" t="s">
        <v>11090</v>
      </c>
      <c r="C6523" s="873" t="s">
        <v>51</v>
      </c>
      <c r="D6523" s="802">
        <f t="shared" si="101"/>
        <v>1.79</v>
      </c>
      <c r="G6523" s="875">
        <v>1.7548999999999999</v>
      </c>
      <c r="J6523" s="840" t="s">
        <v>15822</v>
      </c>
      <c r="K6523" s="848">
        <f>IFERROR(VLOOKUP(J6523,REAJUSTE!A:AA,27,FALSE),"")</f>
        <v>1.0229999999999999</v>
      </c>
    </row>
    <row r="6524" spans="1:11" ht="15" x14ac:dyDescent="0.2">
      <c r="A6524" s="873" t="s">
        <v>4106</v>
      </c>
      <c r="B6524" s="874" t="s">
        <v>11091</v>
      </c>
      <c r="C6524" s="873" t="s">
        <v>51</v>
      </c>
      <c r="D6524" s="802">
        <f t="shared" si="101"/>
        <v>6.7</v>
      </c>
      <c r="G6524" s="875">
        <v>6.5542999999999996</v>
      </c>
      <c r="J6524" s="840" t="s">
        <v>15822</v>
      </c>
      <c r="K6524" s="848">
        <f>IFERROR(VLOOKUP(J6524,REAJUSTE!A:AA,27,FALSE),"")</f>
        <v>1.0229999999999999</v>
      </c>
    </row>
    <row r="6525" spans="1:11" ht="15" x14ac:dyDescent="0.2">
      <c r="A6525" s="873" t="s">
        <v>4107</v>
      </c>
      <c r="B6525" s="874" t="s">
        <v>11092</v>
      </c>
      <c r="C6525" s="873" t="s">
        <v>51</v>
      </c>
      <c r="D6525" s="802">
        <f t="shared" si="101"/>
        <v>48.52</v>
      </c>
      <c r="G6525" s="875">
        <v>47.433900000000001</v>
      </c>
      <c r="J6525" s="840" t="s">
        <v>15822</v>
      </c>
      <c r="K6525" s="848">
        <f>IFERROR(VLOOKUP(J6525,REAJUSTE!A:AA,27,FALSE),"")</f>
        <v>1.0229999999999999</v>
      </c>
    </row>
    <row r="6526" spans="1:11" ht="15" x14ac:dyDescent="0.2">
      <c r="A6526" s="873" t="s">
        <v>11093</v>
      </c>
      <c r="B6526" s="874" t="s">
        <v>11094</v>
      </c>
      <c r="C6526" s="873" t="s">
        <v>2660</v>
      </c>
      <c r="D6526" s="802">
        <f t="shared" si="101"/>
        <v>14.66</v>
      </c>
      <c r="G6526" s="875">
        <v>14.336</v>
      </c>
      <c r="J6526" s="840" t="s">
        <v>15822</v>
      </c>
      <c r="K6526" s="848">
        <f>IFERROR(VLOOKUP(J6526,REAJUSTE!A:AA,27,FALSE),"")</f>
        <v>1.0229999999999999</v>
      </c>
    </row>
    <row r="6527" spans="1:11" ht="15" x14ac:dyDescent="0.2">
      <c r="A6527" s="873" t="s">
        <v>4108</v>
      </c>
      <c r="B6527" s="874" t="s">
        <v>11095</v>
      </c>
      <c r="C6527" s="873" t="s">
        <v>2660</v>
      </c>
      <c r="D6527" s="802">
        <f t="shared" si="101"/>
        <v>5.34</v>
      </c>
      <c r="G6527" s="875">
        <v>5.22</v>
      </c>
      <c r="J6527" s="840" t="s">
        <v>15822</v>
      </c>
      <c r="K6527" s="848">
        <f>IFERROR(VLOOKUP(J6527,REAJUSTE!A:AA,27,FALSE),"")</f>
        <v>1.0229999999999999</v>
      </c>
    </row>
    <row r="6528" spans="1:11" ht="15" x14ac:dyDescent="0.2">
      <c r="A6528" s="873" t="s">
        <v>4109</v>
      </c>
      <c r="B6528" s="874" t="s">
        <v>11096</v>
      </c>
      <c r="C6528" s="873" t="s">
        <v>587</v>
      </c>
      <c r="D6528" s="802">
        <f t="shared" si="101"/>
        <v>73696.320000000007</v>
      </c>
      <c r="G6528" s="875">
        <v>72039.415500000003</v>
      </c>
      <c r="J6528" s="840" t="s">
        <v>15822</v>
      </c>
      <c r="K6528" s="848">
        <f>IFERROR(VLOOKUP(J6528,REAJUSTE!A:AA,27,FALSE),"")</f>
        <v>1.0229999999999999</v>
      </c>
    </row>
    <row r="6529" spans="1:11" ht="15" x14ac:dyDescent="0.2">
      <c r="A6529" s="873" t="s">
        <v>4110</v>
      </c>
      <c r="B6529" s="874" t="s">
        <v>11097</v>
      </c>
      <c r="C6529" s="873" t="s">
        <v>587</v>
      </c>
      <c r="D6529" s="802">
        <f t="shared" si="101"/>
        <v>48038.32</v>
      </c>
      <c r="G6529" s="875">
        <v>46958.283600000002</v>
      </c>
      <c r="J6529" s="840" t="s">
        <v>15822</v>
      </c>
      <c r="K6529" s="848">
        <f>IFERROR(VLOOKUP(J6529,REAJUSTE!A:AA,27,FALSE),"")</f>
        <v>1.0229999999999999</v>
      </c>
    </row>
    <row r="6530" spans="1:11" ht="15" x14ac:dyDescent="0.2">
      <c r="A6530" s="873" t="s">
        <v>4111</v>
      </c>
      <c r="B6530" s="874" t="s">
        <v>11098</v>
      </c>
      <c r="C6530" s="873" t="s">
        <v>2660</v>
      </c>
      <c r="D6530" s="802">
        <f t="shared" si="101"/>
        <v>5.89</v>
      </c>
      <c r="G6530" s="875">
        <v>5.766</v>
      </c>
      <c r="J6530" s="840" t="s">
        <v>15822</v>
      </c>
      <c r="K6530" s="848">
        <f>IFERROR(VLOOKUP(J6530,REAJUSTE!A:AA,27,FALSE),"")</f>
        <v>1.0229999999999999</v>
      </c>
    </row>
    <row r="6531" spans="1:11" ht="15" x14ac:dyDescent="0.2">
      <c r="A6531" s="873" t="s">
        <v>4112</v>
      </c>
      <c r="B6531" s="874" t="s">
        <v>11099</v>
      </c>
      <c r="C6531" s="873" t="s">
        <v>51</v>
      </c>
      <c r="D6531" s="802">
        <f t="shared" si="101"/>
        <v>9.77</v>
      </c>
      <c r="G6531" s="875">
        <v>9.5591000000000008</v>
      </c>
      <c r="J6531" s="840" t="s">
        <v>15822</v>
      </c>
      <c r="K6531" s="848">
        <f>IFERROR(VLOOKUP(J6531,REAJUSTE!A:AA,27,FALSE),"")</f>
        <v>1.0229999999999999</v>
      </c>
    </row>
    <row r="6532" spans="1:11" ht="15" x14ac:dyDescent="0.2">
      <c r="A6532" s="873" t="s">
        <v>4113</v>
      </c>
      <c r="B6532" s="874" t="s">
        <v>11100</v>
      </c>
      <c r="C6532" s="873" t="s">
        <v>587</v>
      </c>
      <c r="D6532" s="802">
        <f t="shared" si="101"/>
        <v>516.62</v>
      </c>
      <c r="G6532" s="875">
        <v>505.0111</v>
      </c>
      <c r="J6532" s="840" t="s">
        <v>15822</v>
      </c>
      <c r="K6532" s="848">
        <f>IFERROR(VLOOKUP(J6532,REAJUSTE!A:AA,27,FALSE),"")</f>
        <v>1.0229999999999999</v>
      </c>
    </row>
    <row r="6533" spans="1:11" ht="15" x14ac:dyDescent="0.2">
      <c r="A6533" s="873" t="s">
        <v>4114</v>
      </c>
      <c r="B6533" s="874" t="s">
        <v>11101</v>
      </c>
      <c r="C6533" s="873" t="s">
        <v>587</v>
      </c>
      <c r="D6533" s="802">
        <f t="shared" si="101"/>
        <v>308.37</v>
      </c>
      <c r="G6533" s="875">
        <v>301.44279999999998</v>
      </c>
      <c r="J6533" s="840" t="s">
        <v>15822</v>
      </c>
      <c r="K6533" s="848">
        <f>IFERROR(VLOOKUP(J6533,REAJUSTE!A:AA,27,FALSE),"")</f>
        <v>1.0229999999999999</v>
      </c>
    </row>
    <row r="6534" spans="1:11" ht="15" x14ac:dyDescent="0.2">
      <c r="A6534" s="873" t="s">
        <v>4115</v>
      </c>
      <c r="B6534" s="874" t="s">
        <v>11102</v>
      </c>
      <c r="C6534" s="873" t="s">
        <v>587</v>
      </c>
      <c r="D6534" s="802">
        <f t="shared" si="101"/>
        <v>102.3</v>
      </c>
      <c r="G6534" s="875">
        <v>100.0035</v>
      </c>
      <c r="J6534" s="840" t="s">
        <v>15822</v>
      </c>
      <c r="K6534" s="848">
        <f>IFERROR(VLOOKUP(J6534,REAJUSTE!A:AA,27,FALSE),"")</f>
        <v>1.0229999999999999</v>
      </c>
    </row>
    <row r="6535" spans="1:11" ht="15" x14ac:dyDescent="0.2">
      <c r="A6535" s="873" t="s">
        <v>4116</v>
      </c>
      <c r="B6535" s="874" t="s">
        <v>11103</v>
      </c>
      <c r="C6535" s="873" t="s">
        <v>587</v>
      </c>
      <c r="D6535" s="802">
        <f t="shared" si="101"/>
        <v>150.52000000000001</v>
      </c>
      <c r="G6535" s="875">
        <v>147.14519999999999</v>
      </c>
      <c r="J6535" s="840" t="s">
        <v>15822</v>
      </c>
      <c r="K6535" s="848">
        <f>IFERROR(VLOOKUP(J6535,REAJUSTE!A:AA,27,FALSE),"")</f>
        <v>1.0229999999999999</v>
      </c>
    </row>
    <row r="6536" spans="1:11" ht="15" x14ac:dyDescent="0.2">
      <c r="A6536" s="873" t="s">
        <v>4117</v>
      </c>
      <c r="B6536" s="874" t="s">
        <v>11104</v>
      </c>
      <c r="C6536" s="873" t="s">
        <v>587</v>
      </c>
      <c r="D6536" s="802">
        <f t="shared" si="101"/>
        <v>191.88</v>
      </c>
      <c r="G6536" s="875">
        <v>187.5701</v>
      </c>
      <c r="J6536" s="840" t="s">
        <v>15822</v>
      </c>
      <c r="K6536" s="848">
        <f>IFERROR(VLOOKUP(J6536,REAJUSTE!A:AA,27,FALSE),"")</f>
        <v>1.0229999999999999</v>
      </c>
    </row>
    <row r="6537" spans="1:11" ht="15" x14ac:dyDescent="0.2">
      <c r="A6537" s="873" t="s">
        <v>4118</v>
      </c>
      <c r="B6537" s="874" t="s">
        <v>11105</v>
      </c>
      <c r="C6537" s="873" t="s">
        <v>51</v>
      </c>
      <c r="D6537" s="802">
        <f t="shared" si="101"/>
        <v>104.61</v>
      </c>
      <c r="G6537" s="875">
        <v>102.25839999999999</v>
      </c>
      <c r="J6537" s="840" t="s">
        <v>15822</v>
      </c>
      <c r="K6537" s="848">
        <f>IFERROR(VLOOKUP(J6537,REAJUSTE!A:AA,27,FALSE),"")</f>
        <v>1.0229999999999999</v>
      </c>
    </row>
    <row r="6538" spans="1:11" ht="15" x14ac:dyDescent="0.2">
      <c r="A6538" s="873" t="s">
        <v>4119</v>
      </c>
      <c r="B6538" s="874" t="s">
        <v>11106</v>
      </c>
      <c r="C6538" s="873" t="s">
        <v>587</v>
      </c>
      <c r="D6538" s="802">
        <f t="shared" si="101"/>
        <v>178.22</v>
      </c>
      <c r="G6538" s="875">
        <v>174.2159</v>
      </c>
      <c r="J6538" s="840" t="s">
        <v>15822</v>
      </c>
      <c r="K6538" s="848">
        <f>IFERROR(VLOOKUP(J6538,REAJUSTE!A:AA,27,FALSE),"")</f>
        <v>1.0229999999999999</v>
      </c>
    </row>
    <row r="6539" spans="1:11" ht="15" x14ac:dyDescent="0.2">
      <c r="A6539" s="873" t="s">
        <v>4120</v>
      </c>
      <c r="B6539" s="874" t="s">
        <v>11107</v>
      </c>
      <c r="C6539" s="873" t="s">
        <v>4</v>
      </c>
      <c r="D6539" s="802">
        <f t="shared" ref="D6539:D6602" si="102">TRUNC(G6539*K6539,2)</f>
        <v>0.11</v>
      </c>
      <c r="G6539" s="875">
        <v>0.1116</v>
      </c>
      <c r="J6539" s="840" t="s">
        <v>15822</v>
      </c>
      <c r="K6539" s="848">
        <f>IFERROR(VLOOKUP(J6539,REAJUSTE!A:AA,27,FALSE),"")</f>
        <v>1.0229999999999999</v>
      </c>
    </row>
    <row r="6540" spans="1:11" ht="15" x14ac:dyDescent="0.2">
      <c r="A6540" s="873" t="s">
        <v>4121</v>
      </c>
      <c r="B6540" s="874" t="s">
        <v>11108</v>
      </c>
      <c r="C6540" s="873" t="s">
        <v>4</v>
      </c>
      <c r="D6540" s="802">
        <f t="shared" si="102"/>
        <v>1.92</v>
      </c>
      <c r="G6540" s="875">
        <v>1.8815</v>
      </c>
      <c r="J6540" s="840" t="s">
        <v>15822</v>
      </c>
      <c r="K6540" s="848">
        <f>IFERROR(VLOOKUP(J6540,REAJUSTE!A:AA,27,FALSE),"")</f>
        <v>1.0229999999999999</v>
      </c>
    </row>
    <row r="6541" spans="1:11" ht="15" x14ac:dyDescent="0.2">
      <c r="A6541" s="873" t="s">
        <v>4122</v>
      </c>
      <c r="B6541" s="874" t="s">
        <v>4123</v>
      </c>
      <c r="C6541" s="873" t="s">
        <v>4</v>
      </c>
      <c r="D6541" s="802">
        <f t="shared" si="102"/>
        <v>7.0000000000000007E-2</v>
      </c>
      <c r="G6541" s="875">
        <v>7.0999999999999994E-2</v>
      </c>
      <c r="J6541" s="840" t="s">
        <v>15822</v>
      </c>
      <c r="K6541" s="848">
        <f>IFERROR(VLOOKUP(J6541,REAJUSTE!A:AA,27,FALSE),"")</f>
        <v>1.0229999999999999</v>
      </c>
    </row>
    <row r="6542" spans="1:11" ht="15" x14ac:dyDescent="0.2">
      <c r="A6542" s="873" t="s">
        <v>4124</v>
      </c>
      <c r="B6542" s="874" t="s">
        <v>11109</v>
      </c>
      <c r="C6542" s="873" t="s">
        <v>587</v>
      </c>
      <c r="D6542" s="802">
        <f t="shared" si="102"/>
        <v>1298.71</v>
      </c>
      <c r="G6542" s="875">
        <v>1269.5155</v>
      </c>
      <c r="J6542" s="840" t="s">
        <v>15822</v>
      </c>
      <c r="K6542" s="848">
        <f>IFERROR(VLOOKUP(J6542,REAJUSTE!A:AA,27,FALSE),"")</f>
        <v>1.0229999999999999</v>
      </c>
    </row>
    <row r="6543" spans="1:11" ht="15" x14ac:dyDescent="0.2">
      <c r="A6543" s="873" t="s">
        <v>4125</v>
      </c>
      <c r="B6543" s="874" t="s">
        <v>4126</v>
      </c>
      <c r="C6543" s="873" t="s">
        <v>587</v>
      </c>
      <c r="D6543" s="802">
        <f t="shared" si="102"/>
        <v>7632.96</v>
      </c>
      <c r="G6543" s="875">
        <v>7461.3552</v>
      </c>
      <c r="J6543" s="840" t="s">
        <v>15822</v>
      </c>
      <c r="K6543" s="848">
        <f>IFERROR(VLOOKUP(J6543,REAJUSTE!A:AA,27,FALSE),"")</f>
        <v>1.0229999999999999</v>
      </c>
    </row>
    <row r="6544" spans="1:11" ht="15" x14ac:dyDescent="0.2">
      <c r="A6544" s="873" t="s">
        <v>4127</v>
      </c>
      <c r="B6544" s="874" t="s">
        <v>11110</v>
      </c>
      <c r="C6544" s="873" t="s">
        <v>587</v>
      </c>
      <c r="D6544" s="802">
        <f t="shared" si="102"/>
        <v>108973.65</v>
      </c>
      <c r="G6544" s="875">
        <v>106523.60920000001</v>
      </c>
      <c r="J6544" s="840" t="s">
        <v>15822</v>
      </c>
      <c r="K6544" s="848">
        <f>IFERROR(VLOOKUP(J6544,REAJUSTE!A:AA,27,FALSE),"")</f>
        <v>1.0229999999999999</v>
      </c>
    </row>
    <row r="6545" spans="1:11" ht="15" x14ac:dyDescent="0.2">
      <c r="A6545" s="873" t="s">
        <v>4128</v>
      </c>
      <c r="B6545" s="874" t="s">
        <v>11111</v>
      </c>
      <c r="C6545" s="873" t="s">
        <v>587</v>
      </c>
      <c r="D6545" s="802">
        <f t="shared" si="102"/>
        <v>115643.1</v>
      </c>
      <c r="G6545" s="875">
        <v>113043.10920000001</v>
      </c>
      <c r="J6545" s="840" t="s">
        <v>15822</v>
      </c>
      <c r="K6545" s="848">
        <f>IFERROR(VLOOKUP(J6545,REAJUSTE!A:AA,27,FALSE),"")</f>
        <v>1.0229999999999999</v>
      </c>
    </row>
    <row r="6546" spans="1:11" ht="15" x14ac:dyDescent="0.2">
      <c r="A6546" s="873" t="s">
        <v>4129</v>
      </c>
      <c r="B6546" s="874" t="s">
        <v>11112</v>
      </c>
      <c r="C6546" s="873" t="s">
        <v>587</v>
      </c>
      <c r="D6546" s="802">
        <f t="shared" si="102"/>
        <v>68044.320000000007</v>
      </c>
      <c r="G6546" s="875">
        <v>66514.489700000006</v>
      </c>
      <c r="J6546" s="840" t="s">
        <v>15822</v>
      </c>
      <c r="K6546" s="848">
        <f>IFERROR(VLOOKUP(J6546,REAJUSTE!A:AA,27,FALSE),"")</f>
        <v>1.0229999999999999</v>
      </c>
    </row>
    <row r="6547" spans="1:11" ht="15" x14ac:dyDescent="0.2">
      <c r="A6547" s="873" t="s">
        <v>4130</v>
      </c>
      <c r="B6547" s="874" t="s">
        <v>11113</v>
      </c>
      <c r="C6547" s="873" t="s">
        <v>587</v>
      </c>
      <c r="D6547" s="802">
        <f t="shared" si="102"/>
        <v>50383.34</v>
      </c>
      <c r="G6547" s="875">
        <v>49250.578000000001</v>
      </c>
      <c r="J6547" s="840" t="s">
        <v>15822</v>
      </c>
      <c r="K6547" s="848">
        <f>IFERROR(VLOOKUP(J6547,REAJUSTE!A:AA,27,FALSE),"")</f>
        <v>1.0229999999999999</v>
      </c>
    </row>
    <row r="6548" spans="1:11" ht="15" x14ac:dyDescent="0.2">
      <c r="A6548" s="873" t="s">
        <v>4131</v>
      </c>
      <c r="B6548" s="874" t="s">
        <v>11114</v>
      </c>
      <c r="C6548" s="873" t="s">
        <v>587</v>
      </c>
      <c r="D6548" s="802">
        <f t="shared" si="102"/>
        <v>63951.39</v>
      </c>
      <c r="G6548" s="875">
        <v>62513.5798</v>
      </c>
      <c r="J6548" s="840" t="s">
        <v>15822</v>
      </c>
      <c r="K6548" s="848">
        <f>IFERROR(VLOOKUP(J6548,REAJUSTE!A:AA,27,FALSE),"")</f>
        <v>1.0229999999999999</v>
      </c>
    </row>
    <row r="6549" spans="1:11" ht="15" x14ac:dyDescent="0.2">
      <c r="A6549" s="873" t="s">
        <v>4132</v>
      </c>
      <c r="B6549" s="874" t="s">
        <v>11115</v>
      </c>
      <c r="C6549" s="873" t="s">
        <v>587</v>
      </c>
      <c r="D6549" s="802">
        <f t="shared" si="102"/>
        <v>104345.24</v>
      </c>
      <c r="G6549" s="875">
        <v>101999.2619</v>
      </c>
      <c r="J6549" s="840" t="s">
        <v>15822</v>
      </c>
      <c r="K6549" s="848">
        <f>IFERROR(VLOOKUP(J6549,REAJUSTE!A:AA,27,FALSE),"")</f>
        <v>1.0229999999999999</v>
      </c>
    </row>
    <row r="6550" spans="1:11" ht="15" x14ac:dyDescent="0.2">
      <c r="A6550" s="873" t="s">
        <v>4133</v>
      </c>
      <c r="B6550" s="874" t="s">
        <v>11116</v>
      </c>
      <c r="C6550" s="873" t="s">
        <v>4</v>
      </c>
      <c r="D6550" s="802">
        <f t="shared" si="102"/>
        <v>148</v>
      </c>
      <c r="G6550" s="875">
        <v>144.67930000000001</v>
      </c>
      <c r="J6550" s="840" t="s">
        <v>15822</v>
      </c>
      <c r="K6550" s="848">
        <f>IFERROR(VLOOKUP(J6550,REAJUSTE!A:AA,27,FALSE),"")</f>
        <v>1.0229999999999999</v>
      </c>
    </row>
    <row r="6551" spans="1:11" ht="15" x14ac:dyDescent="0.2">
      <c r="A6551" s="873" t="s">
        <v>4134</v>
      </c>
      <c r="B6551" s="874" t="s">
        <v>11117</v>
      </c>
      <c r="C6551" s="873" t="s">
        <v>4</v>
      </c>
      <c r="D6551" s="802">
        <f t="shared" si="102"/>
        <v>13.76</v>
      </c>
      <c r="G6551" s="875">
        <v>13.4596</v>
      </c>
      <c r="J6551" s="840" t="s">
        <v>15822</v>
      </c>
      <c r="K6551" s="848">
        <f>IFERROR(VLOOKUP(J6551,REAJUSTE!A:AA,27,FALSE),"")</f>
        <v>1.0229999999999999</v>
      </c>
    </row>
    <row r="6552" spans="1:11" ht="15" x14ac:dyDescent="0.2">
      <c r="A6552" s="873" t="s">
        <v>4135</v>
      </c>
      <c r="B6552" s="874" t="s">
        <v>11118</v>
      </c>
      <c r="C6552" s="873" t="s">
        <v>4</v>
      </c>
      <c r="D6552" s="802">
        <f t="shared" si="102"/>
        <v>0.83</v>
      </c>
      <c r="G6552" s="875">
        <v>0.81599999999999995</v>
      </c>
      <c r="J6552" s="840" t="s">
        <v>15822</v>
      </c>
      <c r="K6552" s="848">
        <f>IFERROR(VLOOKUP(J6552,REAJUSTE!A:AA,27,FALSE),"")</f>
        <v>1.0229999999999999</v>
      </c>
    </row>
    <row r="6553" spans="1:11" ht="15" x14ac:dyDescent="0.2">
      <c r="A6553" s="873" t="s">
        <v>4136</v>
      </c>
      <c r="B6553" s="874" t="s">
        <v>11119</v>
      </c>
      <c r="C6553" s="873" t="s">
        <v>587</v>
      </c>
      <c r="D6553" s="802">
        <f t="shared" si="102"/>
        <v>38960.75</v>
      </c>
      <c r="G6553" s="875">
        <v>38084.800799999997</v>
      </c>
      <c r="J6553" s="840" t="s">
        <v>15822</v>
      </c>
      <c r="K6553" s="848">
        <f>IFERROR(VLOOKUP(J6553,REAJUSTE!A:AA,27,FALSE),"")</f>
        <v>1.0229999999999999</v>
      </c>
    </row>
    <row r="6554" spans="1:11" ht="15" x14ac:dyDescent="0.2">
      <c r="A6554" s="873" t="s">
        <v>4137</v>
      </c>
      <c r="B6554" s="874" t="s">
        <v>11120</v>
      </c>
      <c r="C6554" s="873" t="s">
        <v>51</v>
      </c>
      <c r="D6554" s="802">
        <f t="shared" si="102"/>
        <v>18.07</v>
      </c>
      <c r="G6554" s="875">
        <v>17.668500000000002</v>
      </c>
      <c r="J6554" s="840" t="s">
        <v>15822</v>
      </c>
      <c r="K6554" s="848">
        <f>IFERROR(VLOOKUP(J6554,REAJUSTE!A:AA,27,FALSE),"")</f>
        <v>1.0229999999999999</v>
      </c>
    </row>
    <row r="6555" spans="1:11" ht="15" x14ac:dyDescent="0.2">
      <c r="A6555" s="873" t="s">
        <v>4138</v>
      </c>
      <c r="B6555" s="874" t="s">
        <v>11121</v>
      </c>
      <c r="C6555" s="873" t="s">
        <v>587</v>
      </c>
      <c r="D6555" s="802">
        <f t="shared" si="102"/>
        <v>14.14</v>
      </c>
      <c r="G6555" s="875">
        <v>13.825900000000001</v>
      </c>
      <c r="J6555" s="840" t="s">
        <v>15822</v>
      </c>
      <c r="K6555" s="848">
        <f>IFERROR(VLOOKUP(J6555,REAJUSTE!A:AA,27,FALSE),"")</f>
        <v>1.0229999999999999</v>
      </c>
    </row>
    <row r="6556" spans="1:11" ht="15" x14ac:dyDescent="0.2">
      <c r="A6556" s="873" t="s">
        <v>4139</v>
      </c>
      <c r="B6556" s="874" t="s">
        <v>11122</v>
      </c>
      <c r="C6556" s="873" t="s">
        <v>587</v>
      </c>
      <c r="D6556" s="802">
        <f t="shared" si="102"/>
        <v>20.399999999999999</v>
      </c>
      <c r="G6556" s="875">
        <v>19.945</v>
      </c>
      <c r="J6556" s="840" t="s">
        <v>15822</v>
      </c>
      <c r="K6556" s="848">
        <f>IFERROR(VLOOKUP(J6556,REAJUSTE!A:AA,27,FALSE),"")</f>
        <v>1.0229999999999999</v>
      </c>
    </row>
    <row r="6557" spans="1:11" ht="15" x14ac:dyDescent="0.2">
      <c r="A6557" s="873" t="s">
        <v>4140</v>
      </c>
      <c r="B6557" s="874" t="s">
        <v>11123</v>
      </c>
      <c r="C6557" s="873" t="s">
        <v>51</v>
      </c>
      <c r="D6557" s="802">
        <f t="shared" si="102"/>
        <v>9.56</v>
      </c>
      <c r="G6557" s="875">
        <v>9.3518000000000008</v>
      </c>
      <c r="J6557" s="840" t="s">
        <v>15822</v>
      </c>
      <c r="K6557" s="848">
        <f>IFERROR(VLOOKUP(J6557,REAJUSTE!A:AA,27,FALSE),"")</f>
        <v>1.0229999999999999</v>
      </c>
    </row>
    <row r="6558" spans="1:11" ht="15" x14ac:dyDescent="0.2">
      <c r="A6558" s="873" t="s">
        <v>4141</v>
      </c>
      <c r="B6558" s="874" t="s">
        <v>11124</v>
      </c>
      <c r="C6558" s="873" t="s">
        <v>587</v>
      </c>
      <c r="D6558" s="802">
        <f t="shared" si="102"/>
        <v>15.58</v>
      </c>
      <c r="G6558" s="875">
        <v>15.2311</v>
      </c>
      <c r="J6558" s="840" t="s">
        <v>15822</v>
      </c>
      <c r="K6558" s="848">
        <f>IFERROR(VLOOKUP(J6558,REAJUSTE!A:AA,27,FALSE),"")</f>
        <v>1.0229999999999999</v>
      </c>
    </row>
    <row r="6559" spans="1:11" ht="15" x14ac:dyDescent="0.2">
      <c r="A6559" s="873" t="s">
        <v>4142</v>
      </c>
      <c r="B6559" s="874" t="s">
        <v>4143</v>
      </c>
      <c r="C6559" s="873" t="s">
        <v>61</v>
      </c>
      <c r="D6559" s="802">
        <f t="shared" si="102"/>
        <v>138.01</v>
      </c>
      <c r="G6559" s="875">
        <v>134.9119</v>
      </c>
      <c r="J6559" s="840" t="s">
        <v>15822</v>
      </c>
      <c r="K6559" s="848">
        <f>IFERROR(VLOOKUP(J6559,REAJUSTE!A:AA,27,FALSE),"")</f>
        <v>1.0229999999999999</v>
      </c>
    </row>
    <row r="6560" spans="1:11" ht="15" x14ac:dyDescent="0.2">
      <c r="A6560" s="873" t="s">
        <v>4144</v>
      </c>
      <c r="B6560" s="874" t="s">
        <v>4145</v>
      </c>
      <c r="C6560" s="873" t="s">
        <v>61</v>
      </c>
      <c r="D6560" s="802">
        <f t="shared" si="102"/>
        <v>126.62</v>
      </c>
      <c r="G6560" s="875">
        <v>123.7754</v>
      </c>
      <c r="J6560" s="840" t="s">
        <v>15822</v>
      </c>
      <c r="K6560" s="848">
        <f>IFERROR(VLOOKUP(J6560,REAJUSTE!A:AA,27,FALSE),"")</f>
        <v>1.0229999999999999</v>
      </c>
    </row>
    <row r="6561" spans="1:11" ht="15" x14ac:dyDescent="0.2">
      <c r="A6561" s="873" t="s">
        <v>4146</v>
      </c>
      <c r="B6561" s="874" t="s">
        <v>4147</v>
      </c>
      <c r="C6561" s="873" t="s">
        <v>61</v>
      </c>
      <c r="D6561" s="802">
        <f t="shared" si="102"/>
        <v>147.19</v>
      </c>
      <c r="G6561" s="875">
        <v>143.8871</v>
      </c>
      <c r="J6561" s="840" t="s">
        <v>15822</v>
      </c>
      <c r="K6561" s="848">
        <f>IFERROR(VLOOKUP(J6561,REAJUSTE!A:AA,27,FALSE),"")</f>
        <v>1.0229999999999999</v>
      </c>
    </row>
    <row r="6562" spans="1:11" ht="15" x14ac:dyDescent="0.2">
      <c r="A6562" s="873" t="s">
        <v>4148</v>
      </c>
      <c r="B6562" s="874" t="s">
        <v>11125</v>
      </c>
      <c r="C6562" s="873" t="s">
        <v>51</v>
      </c>
      <c r="D6562" s="802">
        <f t="shared" si="102"/>
        <v>1.74</v>
      </c>
      <c r="G6562" s="875">
        <v>1.7101999999999999</v>
      </c>
      <c r="J6562" s="840" t="s">
        <v>15822</v>
      </c>
      <c r="K6562" s="848">
        <f>IFERROR(VLOOKUP(J6562,REAJUSTE!A:AA,27,FALSE),"")</f>
        <v>1.0229999999999999</v>
      </c>
    </row>
    <row r="6563" spans="1:11" ht="15" x14ac:dyDescent="0.2">
      <c r="A6563" s="873" t="s">
        <v>4149</v>
      </c>
      <c r="B6563" s="874" t="s">
        <v>11126</v>
      </c>
      <c r="C6563" s="873" t="s">
        <v>51</v>
      </c>
      <c r="D6563" s="802">
        <f t="shared" si="102"/>
        <v>1.58</v>
      </c>
      <c r="G6563" s="875">
        <v>1.5452999999999999</v>
      </c>
      <c r="J6563" s="840" t="s">
        <v>15822</v>
      </c>
      <c r="K6563" s="848">
        <f>IFERROR(VLOOKUP(J6563,REAJUSTE!A:AA,27,FALSE),"")</f>
        <v>1.0229999999999999</v>
      </c>
    </row>
    <row r="6564" spans="1:11" ht="15" x14ac:dyDescent="0.2">
      <c r="A6564" s="873" t="s">
        <v>4150</v>
      </c>
      <c r="B6564" s="874" t="s">
        <v>11127</v>
      </c>
      <c r="C6564" s="873" t="s">
        <v>587</v>
      </c>
      <c r="D6564" s="802">
        <f t="shared" si="102"/>
        <v>390.39</v>
      </c>
      <c r="G6564" s="875">
        <v>381.61750000000001</v>
      </c>
      <c r="J6564" s="840" t="s">
        <v>15822</v>
      </c>
      <c r="K6564" s="848">
        <f>IFERROR(VLOOKUP(J6564,REAJUSTE!A:AA,27,FALSE),"")</f>
        <v>1.0229999999999999</v>
      </c>
    </row>
    <row r="6565" spans="1:11" ht="15" x14ac:dyDescent="0.2">
      <c r="A6565" s="873" t="s">
        <v>4151</v>
      </c>
      <c r="B6565" s="874" t="s">
        <v>11128</v>
      </c>
      <c r="C6565" s="873" t="s">
        <v>587</v>
      </c>
      <c r="D6565" s="802">
        <f t="shared" si="102"/>
        <v>494.15</v>
      </c>
      <c r="G6565" s="875">
        <v>483.04169999999999</v>
      </c>
      <c r="J6565" s="840" t="s">
        <v>15822</v>
      </c>
      <c r="K6565" s="848">
        <f>IFERROR(VLOOKUP(J6565,REAJUSTE!A:AA,27,FALSE),"")</f>
        <v>1.0229999999999999</v>
      </c>
    </row>
    <row r="6566" spans="1:11" ht="15" x14ac:dyDescent="0.2">
      <c r="A6566" s="873" t="s">
        <v>4152</v>
      </c>
      <c r="B6566" s="874" t="s">
        <v>11129</v>
      </c>
      <c r="C6566" s="873" t="s">
        <v>587</v>
      </c>
      <c r="D6566" s="802">
        <f t="shared" si="102"/>
        <v>572.65</v>
      </c>
      <c r="G6566" s="875">
        <v>559.78129999999999</v>
      </c>
      <c r="J6566" s="840" t="s">
        <v>15822</v>
      </c>
      <c r="K6566" s="848">
        <f>IFERROR(VLOOKUP(J6566,REAJUSTE!A:AA,27,FALSE),"")</f>
        <v>1.0229999999999999</v>
      </c>
    </row>
    <row r="6567" spans="1:11" ht="15" x14ac:dyDescent="0.2">
      <c r="A6567" s="873" t="s">
        <v>4153</v>
      </c>
      <c r="B6567" s="874" t="s">
        <v>11130</v>
      </c>
      <c r="C6567" s="873" t="s">
        <v>587</v>
      </c>
      <c r="D6567" s="802">
        <f t="shared" si="102"/>
        <v>705.73</v>
      </c>
      <c r="G6567" s="875">
        <v>689.87210000000005</v>
      </c>
      <c r="J6567" s="840" t="s">
        <v>15822</v>
      </c>
      <c r="K6567" s="848">
        <f>IFERROR(VLOOKUP(J6567,REAJUSTE!A:AA,27,FALSE),"")</f>
        <v>1.0229999999999999</v>
      </c>
    </row>
    <row r="6568" spans="1:11" ht="15" x14ac:dyDescent="0.2">
      <c r="A6568" s="873" t="s">
        <v>4154</v>
      </c>
      <c r="B6568" s="874" t="s">
        <v>11131</v>
      </c>
      <c r="C6568" s="873" t="s">
        <v>587</v>
      </c>
      <c r="D6568" s="802">
        <f t="shared" si="102"/>
        <v>759.56</v>
      </c>
      <c r="G6568" s="875">
        <v>742.48779999999999</v>
      </c>
      <c r="J6568" s="840" t="s">
        <v>15822</v>
      </c>
      <c r="K6568" s="848">
        <f>IFERROR(VLOOKUP(J6568,REAJUSTE!A:AA,27,FALSE),"")</f>
        <v>1.0229999999999999</v>
      </c>
    </row>
    <row r="6569" spans="1:11" ht="15" x14ac:dyDescent="0.2">
      <c r="A6569" s="873" t="s">
        <v>4155</v>
      </c>
      <c r="B6569" s="874" t="s">
        <v>11132</v>
      </c>
      <c r="C6569" s="873" t="s">
        <v>587</v>
      </c>
      <c r="D6569" s="802">
        <f t="shared" si="102"/>
        <v>829.35</v>
      </c>
      <c r="G6569" s="875">
        <v>810.70659999999998</v>
      </c>
      <c r="J6569" s="840" t="s">
        <v>15822</v>
      </c>
      <c r="K6569" s="848">
        <f>IFERROR(VLOOKUP(J6569,REAJUSTE!A:AA,27,FALSE),"")</f>
        <v>1.0229999999999999</v>
      </c>
    </row>
    <row r="6570" spans="1:11" ht="15" x14ac:dyDescent="0.2">
      <c r="A6570" s="873" t="s">
        <v>4156</v>
      </c>
      <c r="B6570" s="874" t="s">
        <v>11133</v>
      </c>
      <c r="C6570" s="873" t="s">
        <v>587</v>
      </c>
      <c r="D6570" s="802">
        <f t="shared" si="102"/>
        <v>1055.56</v>
      </c>
      <c r="G6570" s="875">
        <v>1031.828</v>
      </c>
      <c r="J6570" s="840" t="s">
        <v>15822</v>
      </c>
      <c r="K6570" s="848">
        <f>IFERROR(VLOOKUP(J6570,REAJUSTE!A:AA,27,FALSE),"")</f>
        <v>1.0229999999999999</v>
      </c>
    </row>
    <row r="6571" spans="1:11" ht="15" x14ac:dyDescent="0.2">
      <c r="A6571" s="873" t="s">
        <v>4157</v>
      </c>
      <c r="B6571" s="874" t="s">
        <v>11134</v>
      </c>
      <c r="C6571" s="873" t="s">
        <v>587</v>
      </c>
      <c r="D6571" s="802">
        <f t="shared" si="102"/>
        <v>1459.99</v>
      </c>
      <c r="G6571" s="875">
        <v>1427.1692</v>
      </c>
      <c r="J6571" s="840" t="s">
        <v>15822</v>
      </c>
      <c r="K6571" s="848">
        <f>IFERROR(VLOOKUP(J6571,REAJUSTE!A:AA,27,FALSE),"")</f>
        <v>1.0229999999999999</v>
      </c>
    </row>
    <row r="6572" spans="1:11" ht="15" x14ac:dyDescent="0.2">
      <c r="A6572" s="873" t="s">
        <v>4158</v>
      </c>
      <c r="B6572" s="874" t="s">
        <v>11135</v>
      </c>
      <c r="C6572" s="873" t="s">
        <v>587</v>
      </c>
      <c r="D6572" s="802">
        <f t="shared" si="102"/>
        <v>1862.22</v>
      </c>
      <c r="G6572" s="875">
        <v>1820.3578</v>
      </c>
      <c r="J6572" s="840" t="s">
        <v>15822</v>
      </c>
      <c r="K6572" s="848">
        <f>IFERROR(VLOOKUP(J6572,REAJUSTE!A:AA,27,FALSE),"")</f>
        <v>1.0229999999999999</v>
      </c>
    </row>
    <row r="6573" spans="1:11" ht="15" x14ac:dyDescent="0.2">
      <c r="A6573" s="873" t="s">
        <v>4159</v>
      </c>
      <c r="B6573" s="874" t="s">
        <v>4160</v>
      </c>
      <c r="C6573" s="873" t="s">
        <v>4</v>
      </c>
      <c r="D6573" s="802">
        <f t="shared" si="102"/>
        <v>20.03</v>
      </c>
      <c r="G6573" s="875">
        <v>19.586200000000002</v>
      </c>
      <c r="J6573" s="840" t="s">
        <v>15822</v>
      </c>
      <c r="K6573" s="848">
        <f>IFERROR(VLOOKUP(J6573,REAJUSTE!A:AA,27,FALSE),"")</f>
        <v>1.0229999999999999</v>
      </c>
    </row>
    <row r="6574" spans="1:11" ht="15" x14ac:dyDescent="0.2">
      <c r="A6574" s="873" t="s">
        <v>4161</v>
      </c>
      <c r="B6574" s="874" t="s">
        <v>4162</v>
      </c>
      <c r="C6574" s="873" t="s">
        <v>4163</v>
      </c>
      <c r="D6574" s="802">
        <f t="shared" si="102"/>
        <v>584.95000000000005</v>
      </c>
      <c r="G6574" s="875">
        <v>571.80200000000002</v>
      </c>
      <c r="J6574" s="840" t="s">
        <v>15822</v>
      </c>
      <c r="K6574" s="848">
        <f>IFERROR(VLOOKUP(J6574,REAJUSTE!A:AA,27,FALSE),"")</f>
        <v>1.0229999999999999</v>
      </c>
    </row>
    <row r="6575" spans="1:11" ht="15" x14ac:dyDescent="0.2">
      <c r="A6575" s="873" t="s">
        <v>4164</v>
      </c>
      <c r="B6575" s="874" t="s">
        <v>11136</v>
      </c>
      <c r="C6575" s="873" t="s">
        <v>587</v>
      </c>
      <c r="D6575" s="802">
        <f t="shared" si="102"/>
        <v>2401.59</v>
      </c>
      <c r="G6575" s="875">
        <v>2347.6014</v>
      </c>
      <c r="J6575" s="840" t="s">
        <v>15822</v>
      </c>
      <c r="K6575" s="848">
        <f>IFERROR(VLOOKUP(J6575,REAJUSTE!A:AA,27,FALSE),"")</f>
        <v>1.0229999999999999</v>
      </c>
    </row>
    <row r="6576" spans="1:11" ht="15" x14ac:dyDescent="0.2">
      <c r="A6576" s="873" t="s">
        <v>4165</v>
      </c>
      <c r="B6576" s="874" t="s">
        <v>11137</v>
      </c>
      <c r="C6576" s="873" t="s">
        <v>587</v>
      </c>
      <c r="D6576" s="802">
        <f t="shared" si="102"/>
        <v>2886.91</v>
      </c>
      <c r="G6576" s="875">
        <v>2822.0097000000001</v>
      </c>
      <c r="J6576" s="840" t="s">
        <v>15822</v>
      </c>
      <c r="K6576" s="848">
        <f>IFERROR(VLOOKUP(J6576,REAJUSTE!A:AA,27,FALSE),"")</f>
        <v>1.0229999999999999</v>
      </c>
    </row>
    <row r="6577" spans="1:11" ht="15" x14ac:dyDescent="0.2">
      <c r="A6577" s="873" t="s">
        <v>4166</v>
      </c>
      <c r="B6577" s="874" t="s">
        <v>11138</v>
      </c>
      <c r="C6577" s="873" t="s">
        <v>587</v>
      </c>
      <c r="D6577" s="802">
        <f t="shared" si="102"/>
        <v>3308.59</v>
      </c>
      <c r="G6577" s="875">
        <v>3234.2125999999998</v>
      </c>
      <c r="J6577" s="840" t="s">
        <v>15822</v>
      </c>
      <c r="K6577" s="848">
        <f>IFERROR(VLOOKUP(J6577,REAJUSTE!A:AA,27,FALSE),"")</f>
        <v>1.0229999999999999</v>
      </c>
    </row>
    <row r="6578" spans="1:11" ht="15" x14ac:dyDescent="0.2">
      <c r="A6578" s="873" t="s">
        <v>4167</v>
      </c>
      <c r="B6578" s="874" t="s">
        <v>11139</v>
      </c>
      <c r="C6578" s="873" t="s">
        <v>51</v>
      </c>
      <c r="D6578" s="802">
        <f t="shared" si="102"/>
        <v>7.72</v>
      </c>
      <c r="G6578" s="875">
        <v>7.5506000000000002</v>
      </c>
      <c r="J6578" s="840" t="s">
        <v>15822</v>
      </c>
      <c r="K6578" s="848">
        <f>IFERROR(VLOOKUP(J6578,REAJUSTE!A:AA,27,FALSE),"")</f>
        <v>1.0229999999999999</v>
      </c>
    </row>
    <row r="6579" spans="1:11" ht="15" x14ac:dyDescent="0.2">
      <c r="A6579" s="873" t="s">
        <v>4168</v>
      </c>
      <c r="B6579" s="874" t="s">
        <v>10433</v>
      </c>
      <c r="C6579" s="873" t="s">
        <v>6</v>
      </c>
      <c r="D6579" s="802" t="e">
        <f t="shared" si="102"/>
        <v>#VALUE!</v>
      </c>
      <c r="G6579" s="875" t="s">
        <v>4169</v>
      </c>
      <c r="J6579" s="840" t="s">
        <v>15822</v>
      </c>
      <c r="K6579" s="848">
        <f>IFERROR(VLOOKUP(J6579,REAJUSTE!A:AA,27,FALSE),"")</f>
        <v>1.0229999999999999</v>
      </c>
    </row>
    <row r="6580" spans="1:11" ht="15" x14ac:dyDescent="0.2">
      <c r="A6580" s="873" t="s">
        <v>4170</v>
      </c>
      <c r="B6580" s="874" t="s">
        <v>11140</v>
      </c>
      <c r="C6580" s="873" t="s">
        <v>587</v>
      </c>
      <c r="D6580" s="802">
        <f t="shared" si="102"/>
        <v>475.43</v>
      </c>
      <c r="G6580" s="875">
        <v>464.75069999999999</v>
      </c>
      <c r="J6580" s="840" t="s">
        <v>15822</v>
      </c>
      <c r="K6580" s="848">
        <f>IFERROR(VLOOKUP(J6580,REAJUSTE!A:AA,27,FALSE),"")</f>
        <v>1.0229999999999999</v>
      </c>
    </row>
    <row r="6581" spans="1:11" ht="15" x14ac:dyDescent="0.2">
      <c r="A6581" s="873" t="s">
        <v>4171</v>
      </c>
      <c r="B6581" s="874" t="s">
        <v>11141</v>
      </c>
      <c r="C6581" s="873" t="s">
        <v>587</v>
      </c>
      <c r="D6581" s="802">
        <f t="shared" si="102"/>
        <v>622.16</v>
      </c>
      <c r="G6581" s="875">
        <v>608.1721</v>
      </c>
      <c r="J6581" s="840" t="s">
        <v>15822</v>
      </c>
      <c r="K6581" s="848">
        <f>IFERROR(VLOOKUP(J6581,REAJUSTE!A:AA,27,FALSE),"")</f>
        <v>1.0229999999999999</v>
      </c>
    </row>
    <row r="6582" spans="1:11" ht="15" x14ac:dyDescent="0.2">
      <c r="A6582" s="873" t="s">
        <v>4172</v>
      </c>
      <c r="B6582" s="874" t="s">
        <v>4173</v>
      </c>
      <c r="C6582" s="873" t="s">
        <v>2029</v>
      </c>
      <c r="D6582" s="802">
        <f t="shared" si="102"/>
        <v>37.57</v>
      </c>
      <c r="G6582" s="875">
        <v>36.727400000000003</v>
      </c>
      <c r="J6582" s="840" t="s">
        <v>15822</v>
      </c>
      <c r="K6582" s="848">
        <f>IFERROR(VLOOKUP(J6582,REAJUSTE!A:AA,27,FALSE),"")</f>
        <v>1.0229999999999999</v>
      </c>
    </row>
    <row r="6583" spans="1:11" ht="15" x14ac:dyDescent="0.2">
      <c r="A6583" s="873" t="s">
        <v>4174</v>
      </c>
      <c r="B6583" s="874" t="s">
        <v>11142</v>
      </c>
      <c r="C6583" s="873" t="s">
        <v>587</v>
      </c>
      <c r="D6583" s="802">
        <f t="shared" si="102"/>
        <v>736.25</v>
      </c>
      <c r="G6583" s="875">
        <v>719.70569999999998</v>
      </c>
      <c r="J6583" s="840" t="s">
        <v>15822</v>
      </c>
      <c r="K6583" s="848">
        <f>IFERROR(VLOOKUP(J6583,REAJUSTE!A:AA,27,FALSE),"")</f>
        <v>1.0229999999999999</v>
      </c>
    </row>
    <row r="6584" spans="1:11" ht="15" x14ac:dyDescent="0.2">
      <c r="A6584" s="873" t="s">
        <v>4175</v>
      </c>
      <c r="B6584" s="874" t="s">
        <v>4176</v>
      </c>
      <c r="C6584" s="873" t="s">
        <v>4</v>
      </c>
      <c r="D6584" s="802">
        <f t="shared" si="102"/>
        <v>5.29</v>
      </c>
      <c r="G6584" s="875">
        <v>5.18</v>
      </c>
      <c r="J6584" s="840" t="s">
        <v>15822</v>
      </c>
      <c r="K6584" s="848">
        <f>IFERROR(VLOOKUP(J6584,REAJUSTE!A:AA,27,FALSE),"")</f>
        <v>1.0229999999999999</v>
      </c>
    </row>
    <row r="6585" spans="1:11" ht="15" x14ac:dyDescent="0.2">
      <c r="A6585" s="873" t="s">
        <v>4177</v>
      </c>
      <c r="B6585" s="874" t="s">
        <v>11143</v>
      </c>
      <c r="C6585" s="873" t="s">
        <v>587</v>
      </c>
      <c r="D6585" s="802">
        <f t="shared" si="102"/>
        <v>1130.21</v>
      </c>
      <c r="G6585" s="875">
        <v>1104.8050000000001</v>
      </c>
      <c r="J6585" s="840" t="s">
        <v>15822</v>
      </c>
      <c r="K6585" s="848">
        <f>IFERROR(VLOOKUP(J6585,REAJUSTE!A:AA,27,FALSE),"")</f>
        <v>1.0229999999999999</v>
      </c>
    </row>
    <row r="6586" spans="1:11" ht="15" x14ac:dyDescent="0.2">
      <c r="A6586" s="873" t="s">
        <v>4178</v>
      </c>
      <c r="B6586" s="874" t="s">
        <v>11144</v>
      </c>
      <c r="C6586" s="873" t="s">
        <v>587</v>
      </c>
      <c r="D6586" s="802">
        <f t="shared" si="102"/>
        <v>1002.79</v>
      </c>
      <c r="G6586" s="875">
        <v>980.25250000000005</v>
      </c>
      <c r="J6586" s="840" t="s">
        <v>15822</v>
      </c>
      <c r="K6586" s="848">
        <f>IFERROR(VLOOKUP(J6586,REAJUSTE!A:AA,27,FALSE),"")</f>
        <v>1.0229999999999999</v>
      </c>
    </row>
    <row r="6587" spans="1:11" ht="15" x14ac:dyDescent="0.2">
      <c r="A6587" s="873" t="s">
        <v>4179</v>
      </c>
      <c r="B6587" s="874" t="s">
        <v>11145</v>
      </c>
      <c r="C6587" s="873" t="s">
        <v>587</v>
      </c>
      <c r="D6587" s="802">
        <f t="shared" si="102"/>
        <v>6015.27</v>
      </c>
      <c r="G6587" s="875">
        <v>5880.0295999999998</v>
      </c>
      <c r="J6587" s="840" t="s">
        <v>15822</v>
      </c>
      <c r="K6587" s="848">
        <f>IFERROR(VLOOKUP(J6587,REAJUSTE!A:AA,27,FALSE),"")</f>
        <v>1.0229999999999999</v>
      </c>
    </row>
    <row r="6588" spans="1:11" ht="15" x14ac:dyDescent="0.2">
      <c r="A6588" s="873" t="s">
        <v>4180</v>
      </c>
      <c r="B6588" s="874" t="s">
        <v>11146</v>
      </c>
      <c r="C6588" s="873" t="s">
        <v>587</v>
      </c>
      <c r="D6588" s="802">
        <f t="shared" si="102"/>
        <v>1390.33</v>
      </c>
      <c r="G6588" s="875">
        <v>1359.0755999999999</v>
      </c>
      <c r="J6588" s="840" t="s">
        <v>15822</v>
      </c>
      <c r="K6588" s="848">
        <f>IFERROR(VLOOKUP(J6588,REAJUSTE!A:AA,27,FALSE),"")</f>
        <v>1.0229999999999999</v>
      </c>
    </row>
    <row r="6589" spans="1:11" ht="15" x14ac:dyDescent="0.2">
      <c r="A6589" s="873" t="s">
        <v>4181</v>
      </c>
      <c r="B6589" s="874" t="s">
        <v>11147</v>
      </c>
      <c r="C6589" s="873" t="s">
        <v>587</v>
      </c>
      <c r="D6589" s="802">
        <f t="shared" si="102"/>
        <v>26764.31</v>
      </c>
      <c r="G6589" s="875">
        <v>26162.579900000001</v>
      </c>
      <c r="J6589" s="840" t="s">
        <v>15822</v>
      </c>
      <c r="K6589" s="848">
        <f>IFERROR(VLOOKUP(J6589,REAJUSTE!A:AA,27,FALSE),"")</f>
        <v>1.0229999999999999</v>
      </c>
    </row>
    <row r="6590" spans="1:11" ht="15" x14ac:dyDescent="0.2">
      <c r="A6590" s="873" t="s">
        <v>4182</v>
      </c>
      <c r="B6590" s="874" t="s">
        <v>11148</v>
      </c>
      <c r="C6590" s="873" t="s">
        <v>2029</v>
      </c>
      <c r="D6590" s="802">
        <f t="shared" si="102"/>
        <v>6.65</v>
      </c>
      <c r="G6590" s="875">
        <v>6.5033000000000003</v>
      </c>
      <c r="J6590" s="840" t="s">
        <v>15822</v>
      </c>
      <c r="K6590" s="848">
        <f>IFERROR(VLOOKUP(J6590,REAJUSTE!A:AA,27,FALSE),"")</f>
        <v>1.0229999999999999</v>
      </c>
    </row>
    <row r="6591" spans="1:11" ht="15" x14ac:dyDescent="0.2">
      <c r="A6591" s="873" t="s">
        <v>4183</v>
      </c>
      <c r="B6591" s="874" t="s">
        <v>11149</v>
      </c>
      <c r="C6591" s="873" t="s">
        <v>587</v>
      </c>
      <c r="D6591" s="802">
        <f t="shared" si="102"/>
        <v>16912.490000000002</v>
      </c>
      <c r="G6591" s="875">
        <v>16532.251400000001</v>
      </c>
      <c r="J6591" s="840" t="s">
        <v>15822</v>
      </c>
      <c r="K6591" s="848">
        <f>IFERROR(VLOOKUP(J6591,REAJUSTE!A:AA,27,FALSE),"")</f>
        <v>1.0229999999999999</v>
      </c>
    </row>
    <row r="6592" spans="1:11" ht="15" x14ac:dyDescent="0.2">
      <c r="A6592" s="873" t="s">
        <v>4184</v>
      </c>
      <c r="B6592" s="874" t="s">
        <v>11150</v>
      </c>
      <c r="C6592" s="873" t="s">
        <v>587</v>
      </c>
      <c r="D6592" s="802">
        <f t="shared" si="102"/>
        <v>23362.22</v>
      </c>
      <c r="G6592" s="875">
        <v>22836.971799999999</v>
      </c>
      <c r="J6592" s="840" t="s">
        <v>15822</v>
      </c>
      <c r="K6592" s="848">
        <f>IFERROR(VLOOKUP(J6592,REAJUSTE!A:AA,27,FALSE),"")</f>
        <v>1.0229999999999999</v>
      </c>
    </row>
    <row r="6593" spans="1:11" ht="15" x14ac:dyDescent="0.2">
      <c r="A6593" s="873" t="s">
        <v>4185</v>
      </c>
      <c r="B6593" s="874" t="s">
        <v>11151</v>
      </c>
      <c r="C6593" s="873" t="s">
        <v>587</v>
      </c>
      <c r="D6593" s="802">
        <f t="shared" si="102"/>
        <v>26068.38</v>
      </c>
      <c r="G6593" s="875">
        <v>25482.293300000001</v>
      </c>
      <c r="J6593" s="840" t="s">
        <v>15822</v>
      </c>
      <c r="K6593" s="848">
        <f>IFERROR(VLOOKUP(J6593,REAJUSTE!A:AA,27,FALSE),"")</f>
        <v>1.0229999999999999</v>
      </c>
    </row>
    <row r="6594" spans="1:11" ht="15" x14ac:dyDescent="0.2">
      <c r="A6594" s="873" t="s">
        <v>4186</v>
      </c>
      <c r="B6594" s="874" t="s">
        <v>11152</v>
      </c>
      <c r="C6594" s="873" t="s">
        <v>587</v>
      </c>
      <c r="D6594" s="802">
        <f t="shared" si="102"/>
        <v>28250.77</v>
      </c>
      <c r="G6594" s="875">
        <v>27615.620599999998</v>
      </c>
      <c r="J6594" s="840" t="s">
        <v>15822</v>
      </c>
      <c r="K6594" s="848">
        <f>IFERROR(VLOOKUP(J6594,REAJUSTE!A:AA,27,FALSE),"")</f>
        <v>1.0229999999999999</v>
      </c>
    </row>
    <row r="6595" spans="1:11" ht="15" x14ac:dyDescent="0.2">
      <c r="A6595" s="873" t="s">
        <v>4187</v>
      </c>
      <c r="B6595" s="874" t="s">
        <v>4188</v>
      </c>
      <c r="C6595" s="873" t="s">
        <v>4</v>
      </c>
      <c r="D6595" s="802">
        <f t="shared" si="102"/>
        <v>320</v>
      </c>
      <c r="G6595" s="875">
        <v>312.81299999999999</v>
      </c>
      <c r="J6595" s="840" t="s">
        <v>15822</v>
      </c>
      <c r="K6595" s="848">
        <f>IFERROR(VLOOKUP(J6595,REAJUSTE!A:AA,27,FALSE),"")</f>
        <v>1.0229999999999999</v>
      </c>
    </row>
    <row r="6596" spans="1:11" ht="15" x14ac:dyDescent="0.2">
      <c r="A6596" s="873" t="s">
        <v>4189</v>
      </c>
      <c r="B6596" s="874" t="s">
        <v>4190</v>
      </c>
      <c r="C6596" s="873" t="s">
        <v>4</v>
      </c>
      <c r="D6596" s="802">
        <f t="shared" si="102"/>
        <v>2065.0300000000002</v>
      </c>
      <c r="G6596" s="875">
        <v>2018.6093000000001</v>
      </c>
      <c r="J6596" s="840" t="s">
        <v>15822</v>
      </c>
      <c r="K6596" s="848">
        <f>IFERROR(VLOOKUP(J6596,REAJUSTE!A:AA,27,FALSE),"")</f>
        <v>1.0229999999999999</v>
      </c>
    </row>
    <row r="6597" spans="1:11" ht="15" x14ac:dyDescent="0.2">
      <c r="A6597" s="873" t="s">
        <v>4191</v>
      </c>
      <c r="B6597" s="874" t="s">
        <v>4192</v>
      </c>
      <c r="C6597" s="873" t="s">
        <v>4</v>
      </c>
      <c r="D6597" s="802">
        <f t="shared" si="102"/>
        <v>2592.61</v>
      </c>
      <c r="G6597" s="875">
        <v>2534.3299000000002</v>
      </c>
      <c r="J6597" s="840" t="s">
        <v>15822</v>
      </c>
      <c r="K6597" s="848">
        <f>IFERROR(VLOOKUP(J6597,REAJUSTE!A:AA,27,FALSE),"")</f>
        <v>1.0229999999999999</v>
      </c>
    </row>
    <row r="6598" spans="1:11" ht="15" x14ac:dyDescent="0.2">
      <c r="A6598" s="873" t="s">
        <v>4193</v>
      </c>
      <c r="B6598" s="874" t="s">
        <v>4194</v>
      </c>
      <c r="C6598" s="873" t="s">
        <v>4</v>
      </c>
      <c r="D6598" s="802">
        <f t="shared" si="102"/>
        <v>2902.2</v>
      </c>
      <c r="G6598" s="875">
        <v>2836.9506999999999</v>
      </c>
      <c r="J6598" s="840" t="s">
        <v>15822</v>
      </c>
      <c r="K6598" s="848">
        <f>IFERROR(VLOOKUP(J6598,REAJUSTE!A:AA,27,FALSE),"")</f>
        <v>1.0229999999999999</v>
      </c>
    </row>
    <row r="6599" spans="1:11" ht="15" x14ac:dyDescent="0.2">
      <c r="A6599" s="873" t="s">
        <v>4195</v>
      </c>
      <c r="B6599" s="874" t="s">
        <v>11153</v>
      </c>
      <c r="C6599" s="873" t="s">
        <v>587</v>
      </c>
      <c r="D6599" s="802">
        <f t="shared" si="102"/>
        <v>4409.96</v>
      </c>
      <c r="G6599" s="875">
        <v>4310.8149000000003</v>
      </c>
      <c r="J6599" s="840" t="s">
        <v>15822</v>
      </c>
      <c r="K6599" s="848">
        <f>IFERROR(VLOOKUP(J6599,REAJUSTE!A:AA,27,FALSE),"")</f>
        <v>1.0229999999999999</v>
      </c>
    </row>
    <row r="6600" spans="1:11" ht="15" x14ac:dyDescent="0.2">
      <c r="A6600" s="873" t="s">
        <v>4196</v>
      </c>
      <c r="B6600" s="874" t="s">
        <v>11154</v>
      </c>
      <c r="C6600" s="873" t="s">
        <v>587</v>
      </c>
      <c r="D6600" s="802">
        <f t="shared" si="102"/>
        <v>6012.97</v>
      </c>
      <c r="G6600" s="875">
        <v>5877.7822999999999</v>
      </c>
      <c r="J6600" s="840" t="s">
        <v>15822</v>
      </c>
      <c r="K6600" s="848">
        <f>IFERROR(VLOOKUP(J6600,REAJUSTE!A:AA,27,FALSE),"")</f>
        <v>1.0229999999999999</v>
      </c>
    </row>
    <row r="6601" spans="1:11" ht="15" x14ac:dyDescent="0.2">
      <c r="A6601" s="873" t="s">
        <v>4197</v>
      </c>
      <c r="B6601" s="874" t="s">
        <v>11155</v>
      </c>
      <c r="C6601" s="873" t="s">
        <v>587</v>
      </c>
      <c r="D6601" s="802">
        <f t="shared" si="102"/>
        <v>6937.76</v>
      </c>
      <c r="G6601" s="875">
        <v>6781.7861000000003</v>
      </c>
      <c r="J6601" s="840" t="s">
        <v>15822</v>
      </c>
      <c r="K6601" s="848">
        <f>IFERROR(VLOOKUP(J6601,REAJUSTE!A:AA,27,FALSE),"")</f>
        <v>1.0229999999999999</v>
      </c>
    </row>
    <row r="6602" spans="1:11" ht="15" x14ac:dyDescent="0.2">
      <c r="A6602" s="873" t="s">
        <v>4198</v>
      </c>
      <c r="B6602" s="874" t="s">
        <v>11156</v>
      </c>
      <c r="C6602" s="873" t="s">
        <v>587</v>
      </c>
      <c r="D6602" s="802">
        <f t="shared" si="102"/>
        <v>7429.55</v>
      </c>
      <c r="G6602" s="875">
        <v>7262.5195000000003</v>
      </c>
      <c r="J6602" s="840" t="s">
        <v>15822</v>
      </c>
      <c r="K6602" s="848">
        <f>IFERROR(VLOOKUP(J6602,REAJUSTE!A:AA,27,FALSE),"")</f>
        <v>1.0229999999999999</v>
      </c>
    </row>
    <row r="6603" spans="1:11" ht="15" x14ac:dyDescent="0.2">
      <c r="A6603" s="873" t="s">
        <v>4199</v>
      </c>
      <c r="B6603" s="874" t="s">
        <v>11157</v>
      </c>
      <c r="C6603" s="873" t="s">
        <v>2029</v>
      </c>
      <c r="D6603" s="802">
        <f t="shared" ref="D6603:D6666" si="103">TRUNC(G6603*K6603,2)</f>
        <v>5.83</v>
      </c>
      <c r="G6603" s="875">
        <v>5.7</v>
      </c>
      <c r="J6603" s="840" t="s">
        <v>15822</v>
      </c>
      <c r="K6603" s="848">
        <f>IFERROR(VLOOKUP(J6603,REAJUSTE!A:AA,27,FALSE),"")</f>
        <v>1.0229999999999999</v>
      </c>
    </row>
    <row r="6604" spans="1:11" ht="15" x14ac:dyDescent="0.2">
      <c r="A6604" s="873" t="s">
        <v>4200</v>
      </c>
      <c r="B6604" s="874" t="s">
        <v>11158</v>
      </c>
      <c r="C6604" s="873" t="s">
        <v>4</v>
      </c>
      <c r="D6604" s="802">
        <f t="shared" si="103"/>
        <v>58.12</v>
      </c>
      <c r="G6604" s="875">
        <v>56.816699999999997</v>
      </c>
      <c r="J6604" s="840" t="s">
        <v>15822</v>
      </c>
      <c r="K6604" s="848">
        <f>IFERROR(VLOOKUP(J6604,REAJUSTE!A:AA,27,FALSE),"")</f>
        <v>1.0229999999999999</v>
      </c>
    </row>
    <row r="6605" spans="1:11" ht="15" x14ac:dyDescent="0.2">
      <c r="A6605" s="873" t="s">
        <v>4201</v>
      </c>
      <c r="B6605" s="874" t="s">
        <v>11159</v>
      </c>
      <c r="C6605" s="873" t="s">
        <v>587</v>
      </c>
      <c r="D6605" s="802">
        <f t="shared" si="103"/>
        <v>1814.98</v>
      </c>
      <c r="G6605" s="875">
        <v>1774.1763000000001</v>
      </c>
      <c r="J6605" s="840" t="s">
        <v>15822</v>
      </c>
      <c r="K6605" s="848">
        <f>IFERROR(VLOOKUP(J6605,REAJUSTE!A:AA,27,FALSE),"")</f>
        <v>1.0229999999999999</v>
      </c>
    </row>
    <row r="6606" spans="1:11" ht="15" x14ac:dyDescent="0.2">
      <c r="A6606" s="873" t="s">
        <v>4202</v>
      </c>
      <c r="B6606" s="874" t="s">
        <v>11160</v>
      </c>
      <c r="C6606" s="873" t="s">
        <v>4</v>
      </c>
      <c r="D6606" s="802">
        <f t="shared" si="103"/>
        <v>219.3</v>
      </c>
      <c r="G6606" s="875">
        <v>214.37469999999999</v>
      </c>
      <c r="J6606" s="840" t="s">
        <v>15822</v>
      </c>
      <c r="K6606" s="848">
        <f>IFERROR(VLOOKUP(J6606,REAJUSTE!A:AA,27,FALSE),"")</f>
        <v>1.0229999999999999</v>
      </c>
    </row>
    <row r="6607" spans="1:11" ht="15" x14ac:dyDescent="0.2">
      <c r="A6607" s="873" t="s">
        <v>4203</v>
      </c>
      <c r="B6607" s="874" t="s">
        <v>11161</v>
      </c>
      <c r="C6607" s="873" t="s">
        <v>4</v>
      </c>
      <c r="D6607" s="802">
        <f t="shared" si="103"/>
        <v>271.8</v>
      </c>
      <c r="G6607" s="875">
        <v>265.69389999999999</v>
      </c>
      <c r="J6607" s="840" t="s">
        <v>15822</v>
      </c>
      <c r="K6607" s="848">
        <f>IFERROR(VLOOKUP(J6607,REAJUSTE!A:AA,27,FALSE),"")</f>
        <v>1.0229999999999999</v>
      </c>
    </row>
    <row r="6608" spans="1:11" ht="15" x14ac:dyDescent="0.2">
      <c r="A6608" s="873" t="s">
        <v>4204</v>
      </c>
      <c r="B6608" s="874" t="s">
        <v>11162</v>
      </c>
      <c r="C6608" s="873" t="s">
        <v>4</v>
      </c>
      <c r="D6608" s="802">
        <f t="shared" si="103"/>
        <v>360.73</v>
      </c>
      <c r="G6608" s="875">
        <v>352.62060000000002</v>
      </c>
      <c r="J6608" s="840" t="s">
        <v>15822</v>
      </c>
      <c r="K6608" s="848">
        <f>IFERROR(VLOOKUP(J6608,REAJUSTE!A:AA,27,FALSE),"")</f>
        <v>1.0229999999999999</v>
      </c>
    </row>
    <row r="6609" spans="1:11" ht="15" x14ac:dyDescent="0.2">
      <c r="A6609" s="873" t="s">
        <v>4205</v>
      </c>
      <c r="B6609" s="874" t="s">
        <v>11163</v>
      </c>
      <c r="C6609" s="873" t="s">
        <v>4</v>
      </c>
      <c r="D6609" s="802">
        <f t="shared" si="103"/>
        <v>526.37</v>
      </c>
      <c r="G6609" s="875">
        <v>514.53949999999998</v>
      </c>
      <c r="J6609" s="840" t="s">
        <v>15822</v>
      </c>
      <c r="K6609" s="848">
        <f>IFERROR(VLOOKUP(J6609,REAJUSTE!A:AA,27,FALSE),"")</f>
        <v>1.0229999999999999</v>
      </c>
    </row>
    <row r="6610" spans="1:11" ht="15" x14ac:dyDescent="0.2">
      <c r="A6610" s="873" t="s">
        <v>4206</v>
      </c>
      <c r="B6610" s="874" t="s">
        <v>11164</v>
      </c>
      <c r="C6610" s="873" t="s">
        <v>4</v>
      </c>
      <c r="D6610" s="802">
        <f t="shared" si="103"/>
        <v>734.7</v>
      </c>
      <c r="G6610" s="875">
        <v>718.19069999999999</v>
      </c>
      <c r="J6610" s="840" t="s">
        <v>15822</v>
      </c>
      <c r="K6610" s="848">
        <f>IFERROR(VLOOKUP(J6610,REAJUSTE!A:AA,27,FALSE),"")</f>
        <v>1.0229999999999999</v>
      </c>
    </row>
    <row r="6611" spans="1:11" ht="15" x14ac:dyDescent="0.2">
      <c r="A6611" s="873" t="s">
        <v>4207</v>
      </c>
      <c r="B6611" s="874" t="s">
        <v>11165</v>
      </c>
      <c r="C6611" s="873" t="s">
        <v>4</v>
      </c>
      <c r="D6611" s="802">
        <f t="shared" si="103"/>
        <v>774.74</v>
      </c>
      <c r="G6611" s="875">
        <v>757.32619999999997</v>
      </c>
      <c r="J6611" s="840" t="s">
        <v>15822</v>
      </c>
      <c r="K6611" s="848">
        <f>IFERROR(VLOOKUP(J6611,REAJUSTE!A:AA,27,FALSE),"")</f>
        <v>1.0229999999999999</v>
      </c>
    </row>
    <row r="6612" spans="1:11" ht="15" x14ac:dyDescent="0.2">
      <c r="A6612" s="873" t="s">
        <v>4208</v>
      </c>
      <c r="B6612" s="874" t="s">
        <v>11166</v>
      </c>
      <c r="C6612" s="873" t="s">
        <v>4</v>
      </c>
      <c r="D6612" s="802">
        <f t="shared" si="103"/>
        <v>961.38</v>
      </c>
      <c r="G6612" s="875">
        <v>939.76689999999996</v>
      </c>
      <c r="J6612" s="840" t="s">
        <v>15822</v>
      </c>
      <c r="K6612" s="848">
        <f>IFERROR(VLOOKUP(J6612,REAJUSTE!A:AA,27,FALSE),"")</f>
        <v>1.0229999999999999</v>
      </c>
    </row>
    <row r="6613" spans="1:11" ht="15" x14ac:dyDescent="0.2">
      <c r="A6613" s="873" t="s">
        <v>4209</v>
      </c>
      <c r="B6613" s="874" t="s">
        <v>11167</v>
      </c>
      <c r="C6613" s="873" t="s">
        <v>587</v>
      </c>
      <c r="D6613" s="802">
        <f t="shared" si="103"/>
        <v>2372.35</v>
      </c>
      <c r="G6613" s="875">
        <v>2319.0216</v>
      </c>
      <c r="J6613" s="840" t="s">
        <v>15822</v>
      </c>
      <c r="K6613" s="848">
        <f>IFERROR(VLOOKUP(J6613,REAJUSTE!A:AA,27,FALSE),"")</f>
        <v>1.0229999999999999</v>
      </c>
    </row>
    <row r="6614" spans="1:11" ht="15" x14ac:dyDescent="0.2">
      <c r="A6614" s="873" t="s">
        <v>4210</v>
      </c>
      <c r="B6614" s="874" t="s">
        <v>11168</v>
      </c>
      <c r="C6614" s="873" t="s">
        <v>4</v>
      </c>
      <c r="D6614" s="802">
        <f t="shared" si="103"/>
        <v>1370.37</v>
      </c>
      <c r="G6614" s="875">
        <v>1339.5601999999999</v>
      </c>
      <c r="J6614" s="840" t="s">
        <v>15822</v>
      </c>
      <c r="K6614" s="848">
        <f>IFERROR(VLOOKUP(J6614,REAJUSTE!A:AA,27,FALSE),"")</f>
        <v>1.0229999999999999</v>
      </c>
    </row>
    <row r="6615" spans="1:11" ht="15" x14ac:dyDescent="0.2">
      <c r="A6615" s="873" t="s">
        <v>4211</v>
      </c>
      <c r="B6615" s="874" t="s">
        <v>4212</v>
      </c>
      <c r="C6615" s="873" t="s">
        <v>51</v>
      </c>
      <c r="D6615" s="802">
        <f t="shared" si="103"/>
        <v>2.87</v>
      </c>
      <c r="G6615" s="875">
        <v>2.8149000000000002</v>
      </c>
      <c r="J6615" s="840" t="s">
        <v>15822</v>
      </c>
      <c r="K6615" s="848">
        <f>IFERROR(VLOOKUP(J6615,REAJUSTE!A:AA,27,FALSE),"")</f>
        <v>1.0229999999999999</v>
      </c>
    </row>
    <row r="6616" spans="1:11" ht="15" x14ac:dyDescent="0.2">
      <c r="A6616" s="873" t="s">
        <v>4213</v>
      </c>
      <c r="B6616" s="874" t="s">
        <v>11169</v>
      </c>
      <c r="C6616" s="873" t="s">
        <v>4</v>
      </c>
      <c r="D6616" s="802">
        <f t="shared" si="103"/>
        <v>1375.05</v>
      </c>
      <c r="G6616" s="875">
        <v>1344.1421</v>
      </c>
      <c r="J6616" s="840" t="s">
        <v>15822</v>
      </c>
      <c r="K6616" s="848">
        <f>IFERROR(VLOOKUP(J6616,REAJUSTE!A:AA,27,FALSE),"")</f>
        <v>1.0229999999999999</v>
      </c>
    </row>
    <row r="6617" spans="1:11" ht="15" x14ac:dyDescent="0.2">
      <c r="A6617" s="873" t="s">
        <v>4214</v>
      </c>
      <c r="B6617" s="874" t="s">
        <v>11170</v>
      </c>
      <c r="C6617" s="873" t="s">
        <v>4</v>
      </c>
      <c r="D6617" s="802">
        <f t="shared" si="103"/>
        <v>1862.94</v>
      </c>
      <c r="G6617" s="875">
        <v>1821.0600999999999</v>
      </c>
      <c r="J6617" s="840" t="s">
        <v>15822</v>
      </c>
      <c r="K6617" s="848">
        <f>IFERROR(VLOOKUP(J6617,REAJUSTE!A:AA,27,FALSE),"")</f>
        <v>1.0229999999999999</v>
      </c>
    </row>
    <row r="6618" spans="1:11" ht="15" x14ac:dyDescent="0.2">
      <c r="A6618" s="873" t="s">
        <v>4215</v>
      </c>
      <c r="B6618" s="874" t="s">
        <v>11171</v>
      </c>
      <c r="C6618" s="873" t="s">
        <v>4</v>
      </c>
      <c r="D6618" s="802">
        <f t="shared" si="103"/>
        <v>2054.58</v>
      </c>
      <c r="G6618" s="875">
        <v>2008.3886</v>
      </c>
      <c r="J6618" s="840" t="s">
        <v>15822</v>
      </c>
      <c r="K6618" s="848">
        <f>IFERROR(VLOOKUP(J6618,REAJUSTE!A:AA,27,FALSE),"")</f>
        <v>1.0229999999999999</v>
      </c>
    </row>
    <row r="6619" spans="1:11" ht="15" x14ac:dyDescent="0.2">
      <c r="A6619" s="873" t="s">
        <v>4216</v>
      </c>
      <c r="B6619" s="874" t="s">
        <v>11172</v>
      </c>
      <c r="C6619" s="873" t="s">
        <v>587</v>
      </c>
      <c r="D6619" s="802">
        <f t="shared" si="103"/>
        <v>3045.45</v>
      </c>
      <c r="G6619" s="875">
        <v>2976.9832000000001</v>
      </c>
      <c r="J6619" s="840" t="s">
        <v>15822</v>
      </c>
      <c r="K6619" s="848">
        <f>IFERROR(VLOOKUP(J6619,REAJUSTE!A:AA,27,FALSE),"")</f>
        <v>1.0229999999999999</v>
      </c>
    </row>
    <row r="6620" spans="1:11" ht="15" x14ac:dyDescent="0.2">
      <c r="A6620" s="873" t="s">
        <v>4217</v>
      </c>
      <c r="B6620" s="874" t="s">
        <v>11173</v>
      </c>
      <c r="C6620" s="873" t="s">
        <v>587</v>
      </c>
      <c r="D6620" s="802">
        <f t="shared" si="103"/>
        <v>4006.83</v>
      </c>
      <c r="G6620" s="875">
        <v>3916.7523000000001</v>
      </c>
      <c r="J6620" s="840" t="s">
        <v>15822</v>
      </c>
      <c r="K6620" s="848">
        <f>IFERROR(VLOOKUP(J6620,REAJUSTE!A:AA,27,FALSE),"")</f>
        <v>1.0229999999999999</v>
      </c>
    </row>
    <row r="6621" spans="1:11" ht="15" x14ac:dyDescent="0.2">
      <c r="A6621" s="873" t="s">
        <v>4218</v>
      </c>
      <c r="B6621" s="874" t="s">
        <v>11174</v>
      </c>
      <c r="C6621" s="873" t="s">
        <v>587</v>
      </c>
      <c r="D6621" s="802">
        <f t="shared" si="103"/>
        <v>93.92</v>
      </c>
      <c r="G6621" s="875">
        <v>91.813199999999995</v>
      </c>
      <c r="J6621" s="840" t="s">
        <v>15822</v>
      </c>
      <c r="K6621" s="848">
        <f>IFERROR(VLOOKUP(J6621,REAJUSTE!A:AA,27,FALSE),"")</f>
        <v>1.0229999999999999</v>
      </c>
    </row>
    <row r="6622" spans="1:11" ht="15" x14ac:dyDescent="0.2">
      <c r="A6622" s="873" t="s">
        <v>4219</v>
      </c>
      <c r="B6622" s="874" t="s">
        <v>11175</v>
      </c>
      <c r="C6622" s="873" t="s">
        <v>587</v>
      </c>
      <c r="D6622" s="802">
        <f t="shared" si="103"/>
        <v>167.31</v>
      </c>
      <c r="G6622" s="875">
        <v>163.55240000000001</v>
      </c>
      <c r="J6622" s="840" t="s">
        <v>15822</v>
      </c>
      <c r="K6622" s="848">
        <f>IFERROR(VLOOKUP(J6622,REAJUSTE!A:AA,27,FALSE),"")</f>
        <v>1.0229999999999999</v>
      </c>
    </row>
    <row r="6623" spans="1:11" ht="15" x14ac:dyDescent="0.2">
      <c r="A6623" s="873" t="s">
        <v>4220</v>
      </c>
      <c r="B6623" s="874" t="s">
        <v>11176</v>
      </c>
      <c r="C6623" s="873" t="s">
        <v>587</v>
      </c>
      <c r="D6623" s="802">
        <f t="shared" si="103"/>
        <v>236.15</v>
      </c>
      <c r="G6623" s="875">
        <v>230.8415</v>
      </c>
      <c r="J6623" s="840" t="s">
        <v>15822</v>
      </c>
      <c r="K6623" s="848">
        <f>IFERROR(VLOOKUP(J6623,REAJUSTE!A:AA,27,FALSE),"")</f>
        <v>1.0229999999999999</v>
      </c>
    </row>
    <row r="6624" spans="1:11" ht="15" x14ac:dyDescent="0.2">
      <c r="A6624" s="873" t="s">
        <v>4221</v>
      </c>
      <c r="B6624" s="874" t="s">
        <v>11177</v>
      </c>
      <c r="C6624" s="873" t="s">
        <v>587</v>
      </c>
      <c r="D6624" s="802">
        <f t="shared" si="103"/>
        <v>315.17</v>
      </c>
      <c r="G6624" s="875">
        <v>308.0881</v>
      </c>
      <c r="J6624" s="840" t="s">
        <v>15822</v>
      </c>
      <c r="K6624" s="848">
        <f>IFERROR(VLOOKUP(J6624,REAJUSTE!A:AA,27,FALSE),"")</f>
        <v>1.0229999999999999</v>
      </c>
    </row>
    <row r="6625" spans="1:11" ht="15" x14ac:dyDescent="0.2">
      <c r="A6625" s="873" t="s">
        <v>4222</v>
      </c>
      <c r="B6625" s="874" t="s">
        <v>11178</v>
      </c>
      <c r="C6625" s="873" t="s">
        <v>587</v>
      </c>
      <c r="D6625" s="802">
        <f t="shared" si="103"/>
        <v>5.05</v>
      </c>
      <c r="G6625" s="875">
        <v>4.9397000000000002</v>
      </c>
      <c r="J6625" s="840" t="s">
        <v>15822</v>
      </c>
      <c r="K6625" s="848">
        <f>IFERROR(VLOOKUP(J6625,REAJUSTE!A:AA,27,FALSE),"")</f>
        <v>1.0229999999999999</v>
      </c>
    </row>
    <row r="6626" spans="1:11" ht="15" x14ac:dyDescent="0.2">
      <c r="A6626" s="873" t="s">
        <v>4223</v>
      </c>
      <c r="B6626" s="874" t="s">
        <v>11179</v>
      </c>
      <c r="C6626" s="873" t="s">
        <v>587</v>
      </c>
      <c r="D6626" s="802">
        <f t="shared" si="103"/>
        <v>477.21</v>
      </c>
      <c r="G6626" s="875">
        <v>466.4828</v>
      </c>
      <c r="J6626" s="840" t="s">
        <v>15822</v>
      </c>
      <c r="K6626" s="848">
        <f>IFERROR(VLOOKUP(J6626,REAJUSTE!A:AA,27,FALSE),"")</f>
        <v>1.0229999999999999</v>
      </c>
    </row>
    <row r="6627" spans="1:11" ht="15" x14ac:dyDescent="0.2">
      <c r="A6627" s="873" t="s">
        <v>4224</v>
      </c>
      <c r="B6627" s="874" t="s">
        <v>11180</v>
      </c>
      <c r="C6627" s="873" t="s">
        <v>587</v>
      </c>
      <c r="D6627" s="802">
        <f t="shared" si="103"/>
        <v>571.54</v>
      </c>
      <c r="G6627" s="875">
        <v>558.6961</v>
      </c>
      <c r="J6627" s="840" t="s">
        <v>15822</v>
      </c>
      <c r="K6627" s="848">
        <f>IFERROR(VLOOKUP(J6627,REAJUSTE!A:AA,27,FALSE),"")</f>
        <v>1.0229999999999999</v>
      </c>
    </row>
    <row r="6628" spans="1:11" ht="15" x14ac:dyDescent="0.2">
      <c r="A6628" s="873" t="s">
        <v>4225</v>
      </c>
      <c r="B6628" s="874" t="s">
        <v>11181</v>
      </c>
      <c r="C6628" s="873" t="s">
        <v>4</v>
      </c>
      <c r="D6628" s="802">
        <f t="shared" si="103"/>
        <v>60.64</v>
      </c>
      <c r="G6628" s="875">
        <v>59.278399999999998</v>
      </c>
      <c r="J6628" s="840" t="s">
        <v>15822</v>
      </c>
      <c r="K6628" s="848">
        <f>IFERROR(VLOOKUP(J6628,REAJUSTE!A:AA,27,FALSE),"")</f>
        <v>1.0229999999999999</v>
      </c>
    </row>
    <row r="6629" spans="1:11" ht="15" x14ac:dyDescent="0.2">
      <c r="A6629" s="873" t="s">
        <v>4226</v>
      </c>
      <c r="B6629" s="874" t="s">
        <v>11182</v>
      </c>
      <c r="C6629" s="873" t="s">
        <v>4</v>
      </c>
      <c r="D6629" s="802">
        <f t="shared" si="103"/>
        <v>7.29</v>
      </c>
      <c r="G6629" s="875">
        <v>7.1277999999999997</v>
      </c>
      <c r="J6629" s="840" t="s">
        <v>15822</v>
      </c>
      <c r="K6629" s="848">
        <f>IFERROR(VLOOKUP(J6629,REAJUSTE!A:AA,27,FALSE),"")</f>
        <v>1.0229999999999999</v>
      </c>
    </row>
    <row r="6630" spans="1:11" ht="15" x14ac:dyDescent="0.2">
      <c r="A6630" s="873" t="s">
        <v>4227</v>
      </c>
      <c r="B6630" s="874" t="s">
        <v>11183</v>
      </c>
      <c r="C6630" s="873" t="s">
        <v>587</v>
      </c>
      <c r="D6630" s="802">
        <f t="shared" si="103"/>
        <v>3.27</v>
      </c>
      <c r="G6630" s="875">
        <v>3.1979000000000002</v>
      </c>
      <c r="J6630" s="840" t="s">
        <v>15822</v>
      </c>
      <c r="K6630" s="848">
        <f>IFERROR(VLOOKUP(J6630,REAJUSTE!A:AA,27,FALSE),"")</f>
        <v>1.0229999999999999</v>
      </c>
    </row>
    <row r="6631" spans="1:11" ht="15" x14ac:dyDescent="0.2">
      <c r="A6631" s="873" t="s">
        <v>4228</v>
      </c>
      <c r="B6631" s="874" t="s">
        <v>11184</v>
      </c>
      <c r="C6631" s="873" t="s">
        <v>4</v>
      </c>
      <c r="D6631" s="802">
        <f t="shared" si="103"/>
        <v>12.78</v>
      </c>
      <c r="G6631" s="875">
        <v>12.4976</v>
      </c>
      <c r="J6631" s="840" t="s">
        <v>15822</v>
      </c>
      <c r="K6631" s="848">
        <f>IFERROR(VLOOKUP(J6631,REAJUSTE!A:AA,27,FALSE),"")</f>
        <v>1.0229999999999999</v>
      </c>
    </row>
    <row r="6632" spans="1:11" ht="15" x14ac:dyDescent="0.2">
      <c r="A6632" s="873" t="s">
        <v>4229</v>
      </c>
      <c r="B6632" s="874" t="s">
        <v>11185</v>
      </c>
      <c r="C6632" s="873" t="s">
        <v>4</v>
      </c>
      <c r="D6632" s="802">
        <f t="shared" si="103"/>
        <v>32.22</v>
      </c>
      <c r="G6632" s="875">
        <v>31.5</v>
      </c>
      <c r="J6632" s="840" t="s">
        <v>15822</v>
      </c>
      <c r="K6632" s="848">
        <f>IFERROR(VLOOKUP(J6632,REAJUSTE!A:AA,27,FALSE),"")</f>
        <v>1.0229999999999999</v>
      </c>
    </row>
    <row r="6633" spans="1:11" ht="15" x14ac:dyDescent="0.2">
      <c r="A6633" s="873" t="s">
        <v>4230</v>
      </c>
      <c r="B6633" s="874" t="s">
        <v>11186</v>
      </c>
      <c r="C6633" s="873" t="s">
        <v>2029</v>
      </c>
      <c r="D6633" s="802">
        <f t="shared" si="103"/>
        <v>12.19</v>
      </c>
      <c r="G6633" s="875">
        <v>11.9253</v>
      </c>
      <c r="J6633" s="840" t="s">
        <v>15822</v>
      </c>
      <c r="K6633" s="848">
        <f>IFERROR(VLOOKUP(J6633,REAJUSTE!A:AA,27,FALSE),"")</f>
        <v>1.0229999999999999</v>
      </c>
    </row>
    <row r="6634" spans="1:11" ht="15" x14ac:dyDescent="0.2">
      <c r="A6634" s="873" t="s">
        <v>4231</v>
      </c>
      <c r="B6634" s="874" t="s">
        <v>11187</v>
      </c>
      <c r="C6634" s="873" t="s">
        <v>587</v>
      </c>
      <c r="D6634" s="802">
        <f t="shared" si="103"/>
        <v>0.21</v>
      </c>
      <c r="G6634" s="875">
        <v>0.21279999999999999</v>
      </c>
      <c r="J6634" s="840" t="s">
        <v>15822</v>
      </c>
      <c r="K6634" s="848">
        <f>IFERROR(VLOOKUP(J6634,REAJUSTE!A:AA,27,FALSE),"")</f>
        <v>1.0229999999999999</v>
      </c>
    </row>
    <row r="6635" spans="1:11" ht="15" x14ac:dyDescent="0.2">
      <c r="A6635" s="873" t="s">
        <v>4232</v>
      </c>
      <c r="B6635" s="874" t="s">
        <v>11188</v>
      </c>
      <c r="C6635" s="873" t="s">
        <v>587</v>
      </c>
      <c r="D6635" s="802">
        <f t="shared" si="103"/>
        <v>69.56</v>
      </c>
      <c r="G6635" s="875">
        <v>68</v>
      </c>
      <c r="J6635" s="840" t="s">
        <v>15822</v>
      </c>
      <c r="K6635" s="848">
        <f>IFERROR(VLOOKUP(J6635,REAJUSTE!A:AA,27,FALSE),"")</f>
        <v>1.0229999999999999</v>
      </c>
    </row>
    <row r="6636" spans="1:11" ht="15" x14ac:dyDescent="0.2">
      <c r="A6636" s="873" t="s">
        <v>4233</v>
      </c>
      <c r="B6636" s="874" t="s">
        <v>11189</v>
      </c>
      <c r="C6636" s="873" t="s">
        <v>587</v>
      </c>
      <c r="D6636" s="802">
        <f t="shared" si="103"/>
        <v>104.47</v>
      </c>
      <c r="G6636" s="875">
        <v>102.123</v>
      </c>
      <c r="J6636" s="840" t="s">
        <v>15822</v>
      </c>
      <c r="K6636" s="848">
        <f>IFERROR(VLOOKUP(J6636,REAJUSTE!A:AA,27,FALSE),"")</f>
        <v>1.0229999999999999</v>
      </c>
    </row>
    <row r="6637" spans="1:11" ht="15" x14ac:dyDescent="0.2">
      <c r="A6637" s="873" t="s">
        <v>4234</v>
      </c>
      <c r="B6637" s="874" t="s">
        <v>11190</v>
      </c>
      <c r="C6637" s="873" t="s">
        <v>587</v>
      </c>
      <c r="D6637" s="802">
        <f t="shared" si="103"/>
        <v>220.28</v>
      </c>
      <c r="G6637" s="875">
        <v>215.3329</v>
      </c>
      <c r="J6637" s="840" t="s">
        <v>15822</v>
      </c>
      <c r="K6637" s="848">
        <f>IFERROR(VLOOKUP(J6637,REAJUSTE!A:AA,27,FALSE),"")</f>
        <v>1.0229999999999999</v>
      </c>
    </row>
    <row r="6638" spans="1:11" ht="15" x14ac:dyDescent="0.2">
      <c r="A6638" s="873" t="s">
        <v>4235</v>
      </c>
      <c r="B6638" s="874" t="s">
        <v>11191</v>
      </c>
      <c r="C6638" s="873" t="s">
        <v>587</v>
      </c>
      <c r="D6638" s="802">
        <f t="shared" si="103"/>
        <v>267.3</v>
      </c>
      <c r="G6638" s="875">
        <v>261.29950000000002</v>
      </c>
      <c r="J6638" s="840" t="s">
        <v>15822</v>
      </c>
      <c r="K6638" s="848">
        <f>IFERROR(VLOOKUP(J6638,REAJUSTE!A:AA,27,FALSE),"")</f>
        <v>1.0229999999999999</v>
      </c>
    </row>
    <row r="6639" spans="1:11" ht="15" x14ac:dyDescent="0.2">
      <c r="A6639" s="873" t="s">
        <v>4236</v>
      </c>
      <c r="B6639" s="874" t="s">
        <v>11192</v>
      </c>
      <c r="C6639" s="873" t="s">
        <v>587</v>
      </c>
      <c r="D6639" s="802">
        <f t="shared" si="103"/>
        <v>380.77</v>
      </c>
      <c r="G6639" s="875">
        <v>372.21539999999999</v>
      </c>
      <c r="J6639" s="840" t="s">
        <v>15822</v>
      </c>
      <c r="K6639" s="848">
        <f>IFERROR(VLOOKUP(J6639,REAJUSTE!A:AA,27,FALSE),"")</f>
        <v>1.0229999999999999</v>
      </c>
    </row>
    <row r="6640" spans="1:11" ht="15" x14ac:dyDescent="0.2">
      <c r="A6640" s="873" t="s">
        <v>4237</v>
      </c>
      <c r="B6640" s="874" t="s">
        <v>4238</v>
      </c>
      <c r="C6640" s="873" t="s">
        <v>61</v>
      </c>
      <c r="D6640" s="802">
        <f t="shared" si="103"/>
        <v>153.85</v>
      </c>
      <c r="G6640" s="875">
        <v>150.40049999999999</v>
      </c>
      <c r="J6640" s="840" t="s">
        <v>15822</v>
      </c>
      <c r="K6640" s="848">
        <f>IFERROR(VLOOKUP(J6640,REAJUSTE!A:AA,27,FALSE),"")</f>
        <v>1.0229999999999999</v>
      </c>
    </row>
    <row r="6641" spans="1:11" ht="15" x14ac:dyDescent="0.2">
      <c r="A6641" s="873" t="s">
        <v>4239</v>
      </c>
      <c r="B6641" s="874" t="s">
        <v>4240</v>
      </c>
      <c r="C6641" s="873" t="s">
        <v>61</v>
      </c>
      <c r="D6641" s="802">
        <f t="shared" si="103"/>
        <v>143.94</v>
      </c>
      <c r="G6641" s="875">
        <v>140.70429999999999</v>
      </c>
      <c r="J6641" s="840" t="s">
        <v>15822</v>
      </c>
      <c r="K6641" s="848">
        <f>IFERROR(VLOOKUP(J6641,REAJUSTE!A:AA,27,FALSE),"")</f>
        <v>1.0229999999999999</v>
      </c>
    </row>
    <row r="6642" spans="1:11" ht="15" x14ac:dyDescent="0.2">
      <c r="A6642" s="873" t="s">
        <v>4241</v>
      </c>
      <c r="B6642" s="874" t="s">
        <v>4242</v>
      </c>
      <c r="C6642" s="873" t="s">
        <v>61</v>
      </c>
      <c r="D6642" s="802">
        <f t="shared" si="103"/>
        <v>143.93</v>
      </c>
      <c r="G6642" s="875">
        <v>140.70009999999999</v>
      </c>
      <c r="J6642" s="840" t="s">
        <v>15822</v>
      </c>
      <c r="K6642" s="848">
        <f>IFERROR(VLOOKUP(J6642,REAJUSTE!A:AA,27,FALSE),"")</f>
        <v>1.0229999999999999</v>
      </c>
    </row>
    <row r="6643" spans="1:11" ht="15" x14ac:dyDescent="0.2">
      <c r="A6643" s="873" t="s">
        <v>4243</v>
      </c>
      <c r="B6643" s="874" t="s">
        <v>4244</v>
      </c>
      <c r="C6643" s="873" t="s">
        <v>61</v>
      </c>
      <c r="D6643" s="802">
        <f t="shared" si="103"/>
        <v>14.15</v>
      </c>
      <c r="G6643" s="875">
        <v>13.8345</v>
      </c>
      <c r="J6643" s="840" t="s">
        <v>15822</v>
      </c>
      <c r="K6643" s="848">
        <f>IFERROR(VLOOKUP(J6643,REAJUSTE!A:AA,27,FALSE),"")</f>
        <v>1.0229999999999999</v>
      </c>
    </row>
    <row r="6644" spans="1:11" ht="15" x14ac:dyDescent="0.2">
      <c r="A6644" s="873" t="s">
        <v>4245</v>
      </c>
      <c r="B6644" s="874" t="s">
        <v>11193</v>
      </c>
      <c r="C6644" s="873" t="s">
        <v>587</v>
      </c>
      <c r="D6644" s="802">
        <f t="shared" si="103"/>
        <v>0.39</v>
      </c>
      <c r="G6644" s="875">
        <v>0.38819999999999999</v>
      </c>
      <c r="J6644" s="840" t="s">
        <v>15822</v>
      </c>
      <c r="K6644" s="848">
        <f>IFERROR(VLOOKUP(J6644,REAJUSTE!A:AA,27,FALSE),"")</f>
        <v>1.0229999999999999</v>
      </c>
    </row>
    <row r="6645" spans="1:11" ht="15" x14ac:dyDescent="0.2">
      <c r="A6645" s="873" t="s">
        <v>11194</v>
      </c>
      <c r="B6645" s="874" t="s">
        <v>11195</v>
      </c>
      <c r="C6645" s="873" t="s">
        <v>587</v>
      </c>
      <c r="D6645" s="802">
        <f t="shared" si="103"/>
        <v>326.64999999999998</v>
      </c>
      <c r="G6645" s="875">
        <v>319.31110000000001</v>
      </c>
      <c r="J6645" s="840" t="s">
        <v>15822</v>
      </c>
      <c r="K6645" s="848">
        <f>IFERROR(VLOOKUP(J6645,REAJUSTE!A:AA,27,FALSE),"")</f>
        <v>1.0229999999999999</v>
      </c>
    </row>
    <row r="6646" spans="1:11" ht="15" x14ac:dyDescent="0.2">
      <c r="A6646" s="873" t="s">
        <v>4246</v>
      </c>
      <c r="B6646" s="874" t="s">
        <v>11196</v>
      </c>
      <c r="C6646" s="873" t="s">
        <v>587</v>
      </c>
      <c r="D6646" s="802">
        <f t="shared" si="103"/>
        <v>853.9</v>
      </c>
      <c r="G6646" s="875">
        <v>834.70939999999996</v>
      </c>
      <c r="J6646" s="840" t="s">
        <v>15822</v>
      </c>
      <c r="K6646" s="848">
        <f>IFERROR(VLOOKUP(J6646,REAJUSTE!A:AA,27,FALSE),"")</f>
        <v>1.0229999999999999</v>
      </c>
    </row>
    <row r="6647" spans="1:11" ht="15" x14ac:dyDescent="0.2">
      <c r="A6647" s="873" t="s">
        <v>4247</v>
      </c>
      <c r="B6647" s="874" t="s">
        <v>11197</v>
      </c>
      <c r="C6647" s="873" t="s">
        <v>587</v>
      </c>
      <c r="D6647" s="802">
        <f t="shared" si="103"/>
        <v>692.61</v>
      </c>
      <c r="G6647" s="875">
        <v>677.03819999999996</v>
      </c>
      <c r="J6647" s="840" t="s">
        <v>15822</v>
      </c>
      <c r="K6647" s="848">
        <f>IFERROR(VLOOKUP(J6647,REAJUSTE!A:AA,27,FALSE),"")</f>
        <v>1.0229999999999999</v>
      </c>
    </row>
    <row r="6648" spans="1:11" ht="15" x14ac:dyDescent="0.2">
      <c r="A6648" s="873" t="s">
        <v>4248</v>
      </c>
      <c r="B6648" s="874" t="s">
        <v>4249</v>
      </c>
      <c r="C6648" s="873" t="s">
        <v>4250</v>
      </c>
      <c r="D6648" s="802">
        <f t="shared" si="103"/>
        <v>1739.32</v>
      </c>
      <c r="G6648" s="875">
        <v>1700.22</v>
      </c>
      <c r="J6648" s="840" t="s">
        <v>15822</v>
      </c>
      <c r="K6648" s="848">
        <f>IFERROR(VLOOKUP(J6648,REAJUSTE!A:AA,27,FALSE),"")</f>
        <v>1.0229999999999999</v>
      </c>
    </row>
    <row r="6649" spans="1:11" ht="15" x14ac:dyDescent="0.2">
      <c r="A6649" s="873" t="s">
        <v>4251</v>
      </c>
      <c r="B6649" s="874" t="s">
        <v>4252</v>
      </c>
      <c r="C6649" s="873" t="s">
        <v>51</v>
      </c>
      <c r="D6649" s="802">
        <f t="shared" si="103"/>
        <v>4.3899999999999997</v>
      </c>
      <c r="G6649" s="875">
        <v>4.2957000000000001</v>
      </c>
      <c r="J6649" s="840" t="s">
        <v>15822</v>
      </c>
      <c r="K6649" s="848">
        <f>IFERROR(VLOOKUP(J6649,REAJUSTE!A:AA,27,FALSE),"")</f>
        <v>1.0229999999999999</v>
      </c>
    </row>
    <row r="6650" spans="1:11" ht="15" x14ac:dyDescent="0.2">
      <c r="A6650" s="873" t="s">
        <v>4253</v>
      </c>
      <c r="B6650" s="874" t="s">
        <v>11198</v>
      </c>
      <c r="C6650" s="873" t="s">
        <v>51</v>
      </c>
      <c r="D6650" s="802">
        <f t="shared" si="103"/>
        <v>3.43</v>
      </c>
      <c r="G6650" s="875">
        <v>3.3595999999999999</v>
      </c>
      <c r="J6650" s="840" t="s">
        <v>15822</v>
      </c>
      <c r="K6650" s="848">
        <f>IFERROR(VLOOKUP(J6650,REAJUSTE!A:AA,27,FALSE),"")</f>
        <v>1.0229999999999999</v>
      </c>
    </row>
    <row r="6651" spans="1:11" ht="15" x14ac:dyDescent="0.2">
      <c r="A6651" s="873" t="s">
        <v>4254</v>
      </c>
      <c r="B6651" s="874" t="s">
        <v>11199</v>
      </c>
      <c r="C6651" s="873" t="s">
        <v>51</v>
      </c>
      <c r="D6651" s="802">
        <f t="shared" si="103"/>
        <v>0.15</v>
      </c>
      <c r="G6651" s="875">
        <v>0.14990000000000001</v>
      </c>
      <c r="J6651" s="840" t="s">
        <v>15822</v>
      </c>
      <c r="K6651" s="848">
        <f>IFERROR(VLOOKUP(J6651,REAJUSTE!A:AA,27,FALSE),"")</f>
        <v>1.0229999999999999</v>
      </c>
    </row>
    <row r="6652" spans="1:11" ht="15" x14ac:dyDescent="0.2">
      <c r="A6652" s="873" t="s">
        <v>4255</v>
      </c>
      <c r="B6652" s="874" t="s">
        <v>4256</v>
      </c>
      <c r="C6652" s="873" t="s">
        <v>51</v>
      </c>
      <c r="D6652" s="802">
        <f t="shared" si="103"/>
        <v>30.49</v>
      </c>
      <c r="G6652" s="875">
        <v>29.808299999999999</v>
      </c>
      <c r="J6652" s="840" t="s">
        <v>15822</v>
      </c>
      <c r="K6652" s="848">
        <f>IFERROR(VLOOKUP(J6652,REAJUSTE!A:AA,27,FALSE),"")</f>
        <v>1.0229999999999999</v>
      </c>
    </row>
    <row r="6653" spans="1:11" ht="15" x14ac:dyDescent="0.2">
      <c r="A6653" s="873" t="s">
        <v>4257</v>
      </c>
      <c r="B6653" s="874" t="s">
        <v>11200</v>
      </c>
      <c r="C6653" s="873" t="s">
        <v>587</v>
      </c>
      <c r="D6653" s="802">
        <f t="shared" si="103"/>
        <v>64.44</v>
      </c>
      <c r="G6653" s="875">
        <v>63</v>
      </c>
      <c r="J6653" s="840" t="s">
        <v>15822</v>
      </c>
      <c r="K6653" s="848">
        <f>IFERROR(VLOOKUP(J6653,REAJUSTE!A:AA,27,FALSE),"")</f>
        <v>1.0229999999999999</v>
      </c>
    </row>
    <row r="6654" spans="1:11" ht="15" x14ac:dyDescent="0.2">
      <c r="A6654" s="873" t="s">
        <v>4258</v>
      </c>
      <c r="B6654" s="874" t="s">
        <v>11201</v>
      </c>
      <c r="C6654" s="873" t="s">
        <v>51</v>
      </c>
      <c r="D6654" s="802">
        <f t="shared" si="103"/>
        <v>0.25</v>
      </c>
      <c r="G6654" s="875">
        <v>0.252</v>
      </c>
      <c r="J6654" s="840" t="s">
        <v>15822</v>
      </c>
      <c r="K6654" s="848">
        <f>IFERROR(VLOOKUP(J6654,REAJUSTE!A:AA,27,FALSE),"")</f>
        <v>1.0229999999999999</v>
      </c>
    </row>
    <row r="6655" spans="1:11" ht="15" x14ac:dyDescent="0.2">
      <c r="A6655" s="873" t="s">
        <v>4259</v>
      </c>
      <c r="B6655" s="874" t="s">
        <v>11202</v>
      </c>
      <c r="C6655" s="873" t="s">
        <v>2029</v>
      </c>
      <c r="D6655" s="802">
        <f t="shared" si="103"/>
        <v>207.11</v>
      </c>
      <c r="G6655" s="875">
        <v>202.46100000000001</v>
      </c>
      <c r="J6655" s="840" t="s">
        <v>15822</v>
      </c>
      <c r="K6655" s="848">
        <f>IFERROR(VLOOKUP(J6655,REAJUSTE!A:AA,27,FALSE),"")</f>
        <v>1.0229999999999999</v>
      </c>
    </row>
    <row r="6656" spans="1:11" ht="15" x14ac:dyDescent="0.2">
      <c r="A6656" s="873" t="s">
        <v>4260</v>
      </c>
      <c r="B6656" s="874" t="s">
        <v>11203</v>
      </c>
      <c r="C6656" s="873" t="s">
        <v>587</v>
      </c>
      <c r="D6656" s="802">
        <f t="shared" si="103"/>
        <v>625.9</v>
      </c>
      <c r="G6656" s="875">
        <v>611.83109999999999</v>
      </c>
      <c r="J6656" s="840" t="s">
        <v>15822</v>
      </c>
      <c r="K6656" s="848">
        <f>IFERROR(VLOOKUP(J6656,REAJUSTE!A:AA,27,FALSE),"")</f>
        <v>1.0229999999999999</v>
      </c>
    </row>
    <row r="6657" spans="1:11" ht="15" x14ac:dyDescent="0.2">
      <c r="A6657" s="873" t="s">
        <v>4261</v>
      </c>
      <c r="B6657" s="874" t="s">
        <v>11204</v>
      </c>
      <c r="C6657" s="873" t="s">
        <v>587</v>
      </c>
      <c r="D6657" s="802">
        <f t="shared" si="103"/>
        <v>986.88</v>
      </c>
      <c r="G6657" s="875">
        <v>964.69510000000002</v>
      </c>
      <c r="J6657" s="840" t="s">
        <v>15822</v>
      </c>
      <c r="K6657" s="848">
        <f>IFERROR(VLOOKUP(J6657,REAJUSTE!A:AA,27,FALSE),"")</f>
        <v>1.0229999999999999</v>
      </c>
    </row>
    <row r="6658" spans="1:11" ht="15" x14ac:dyDescent="0.2">
      <c r="A6658" s="873" t="s">
        <v>4262</v>
      </c>
      <c r="B6658" s="874" t="s">
        <v>11205</v>
      </c>
      <c r="C6658" s="873" t="s">
        <v>587</v>
      </c>
      <c r="D6658" s="802">
        <f t="shared" si="103"/>
        <v>782.97</v>
      </c>
      <c r="G6658" s="875">
        <v>765.36980000000005</v>
      </c>
      <c r="J6658" s="840" t="s">
        <v>15822</v>
      </c>
      <c r="K6658" s="848">
        <f>IFERROR(VLOOKUP(J6658,REAJUSTE!A:AA,27,FALSE),"")</f>
        <v>1.0229999999999999</v>
      </c>
    </row>
    <row r="6659" spans="1:11" ht="15" x14ac:dyDescent="0.2">
      <c r="A6659" s="873" t="s">
        <v>4263</v>
      </c>
      <c r="B6659" s="874" t="s">
        <v>11206</v>
      </c>
      <c r="C6659" s="873" t="s">
        <v>587</v>
      </c>
      <c r="D6659" s="802">
        <f t="shared" si="103"/>
        <v>1095.51</v>
      </c>
      <c r="G6659" s="875">
        <v>1070.8837000000001</v>
      </c>
      <c r="J6659" s="840" t="s">
        <v>15822</v>
      </c>
      <c r="K6659" s="848">
        <f>IFERROR(VLOOKUP(J6659,REAJUSTE!A:AA,27,FALSE),"")</f>
        <v>1.0229999999999999</v>
      </c>
    </row>
    <row r="6660" spans="1:11" ht="15" x14ac:dyDescent="0.2">
      <c r="A6660" s="873" t="s">
        <v>4264</v>
      </c>
      <c r="B6660" s="874" t="s">
        <v>11207</v>
      </c>
      <c r="C6660" s="873" t="s">
        <v>61</v>
      </c>
      <c r="D6660" s="802">
        <f t="shared" si="103"/>
        <v>570.11</v>
      </c>
      <c r="G6660" s="875">
        <v>557.29549999999995</v>
      </c>
      <c r="J6660" s="840" t="s">
        <v>15822</v>
      </c>
      <c r="K6660" s="848">
        <f>IFERROR(VLOOKUP(J6660,REAJUSTE!A:AA,27,FALSE),"")</f>
        <v>1.0229999999999999</v>
      </c>
    </row>
    <row r="6661" spans="1:11" ht="15" x14ac:dyDescent="0.2">
      <c r="A6661" s="873" t="s">
        <v>4265</v>
      </c>
      <c r="B6661" s="874" t="s">
        <v>11208</v>
      </c>
      <c r="C6661" s="873" t="s">
        <v>2029</v>
      </c>
      <c r="D6661" s="802">
        <f t="shared" si="103"/>
        <v>221.8</v>
      </c>
      <c r="G6661" s="875">
        <v>216.8184</v>
      </c>
      <c r="J6661" s="840" t="s">
        <v>15822</v>
      </c>
      <c r="K6661" s="848">
        <f>IFERROR(VLOOKUP(J6661,REAJUSTE!A:AA,27,FALSE),"")</f>
        <v>1.0229999999999999</v>
      </c>
    </row>
    <row r="6662" spans="1:11" ht="15" x14ac:dyDescent="0.2">
      <c r="A6662" s="873" t="s">
        <v>4266</v>
      </c>
      <c r="B6662" s="874" t="s">
        <v>11209</v>
      </c>
      <c r="C6662" s="873" t="s">
        <v>2029</v>
      </c>
      <c r="D6662" s="802">
        <f t="shared" si="103"/>
        <v>242.93</v>
      </c>
      <c r="G6662" s="875">
        <v>237.4708</v>
      </c>
      <c r="J6662" s="840" t="s">
        <v>15822</v>
      </c>
      <c r="K6662" s="848">
        <f>IFERROR(VLOOKUP(J6662,REAJUSTE!A:AA,27,FALSE),"")</f>
        <v>1.0229999999999999</v>
      </c>
    </row>
    <row r="6663" spans="1:11" ht="15" x14ac:dyDescent="0.2">
      <c r="A6663" s="873" t="s">
        <v>4267</v>
      </c>
      <c r="B6663" s="874" t="s">
        <v>4268</v>
      </c>
      <c r="C6663" s="873" t="s">
        <v>11210</v>
      </c>
      <c r="D6663" s="802">
        <f t="shared" si="103"/>
        <v>0.91</v>
      </c>
      <c r="G6663" s="875">
        <v>0.89400000000000002</v>
      </c>
      <c r="J6663" s="840" t="s">
        <v>15822</v>
      </c>
      <c r="K6663" s="848">
        <f>IFERROR(VLOOKUP(J6663,REAJUSTE!A:AA,27,FALSE),"")</f>
        <v>1.0229999999999999</v>
      </c>
    </row>
    <row r="6664" spans="1:11" ht="15" x14ac:dyDescent="0.2">
      <c r="A6664" s="873" t="s">
        <v>4269</v>
      </c>
      <c r="B6664" s="874" t="s">
        <v>11211</v>
      </c>
      <c r="C6664" s="873" t="s">
        <v>4</v>
      </c>
      <c r="D6664" s="802">
        <f t="shared" si="103"/>
        <v>14.7</v>
      </c>
      <c r="G6664" s="875">
        <v>14.371600000000001</v>
      </c>
      <c r="J6664" s="840" t="s">
        <v>15822</v>
      </c>
      <c r="K6664" s="848">
        <f>IFERROR(VLOOKUP(J6664,REAJUSTE!A:AA,27,FALSE),"")</f>
        <v>1.0229999999999999</v>
      </c>
    </row>
    <row r="6665" spans="1:11" ht="15" x14ac:dyDescent="0.2">
      <c r="A6665" s="873" t="s">
        <v>4270</v>
      </c>
      <c r="B6665" s="874" t="s">
        <v>11212</v>
      </c>
      <c r="C6665" s="873" t="s">
        <v>61</v>
      </c>
      <c r="D6665" s="802">
        <f t="shared" si="103"/>
        <v>43.14</v>
      </c>
      <c r="G6665" s="875">
        <v>42.1798</v>
      </c>
      <c r="J6665" s="840" t="s">
        <v>15822</v>
      </c>
      <c r="K6665" s="848">
        <f>IFERROR(VLOOKUP(J6665,REAJUSTE!A:AA,27,FALSE),"")</f>
        <v>1.0229999999999999</v>
      </c>
    </row>
    <row r="6666" spans="1:11" ht="15" x14ac:dyDescent="0.2">
      <c r="A6666" s="873" t="s">
        <v>4271</v>
      </c>
      <c r="B6666" s="874" t="s">
        <v>11213</v>
      </c>
      <c r="C6666" s="873" t="s">
        <v>2660</v>
      </c>
      <c r="D6666" s="802">
        <f t="shared" si="103"/>
        <v>81.47</v>
      </c>
      <c r="G6666" s="875">
        <v>79.646299999999997</v>
      </c>
      <c r="J6666" s="840" t="s">
        <v>15822</v>
      </c>
      <c r="K6666" s="848">
        <f>IFERROR(VLOOKUP(J6666,REAJUSTE!A:AA,27,FALSE),"")</f>
        <v>1.0229999999999999</v>
      </c>
    </row>
    <row r="6667" spans="1:11" ht="15" x14ac:dyDescent="0.2">
      <c r="A6667" s="873" t="s">
        <v>4272</v>
      </c>
      <c r="B6667" s="874" t="s">
        <v>11214</v>
      </c>
      <c r="C6667" s="873" t="s">
        <v>2660</v>
      </c>
      <c r="D6667" s="802">
        <f t="shared" ref="D6667:D6730" si="104">TRUNC(G6667*K6667,2)</f>
        <v>30.92</v>
      </c>
      <c r="G6667" s="875">
        <v>30.230599999999999</v>
      </c>
      <c r="J6667" s="840" t="s">
        <v>15822</v>
      </c>
      <c r="K6667" s="848">
        <f>IFERROR(VLOOKUP(J6667,REAJUSTE!A:AA,27,FALSE),"")</f>
        <v>1.0229999999999999</v>
      </c>
    </row>
    <row r="6668" spans="1:11" ht="15" x14ac:dyDescent="0.2">
      <c r="A6668" s="873" t="s">
        <v>4273</v>
      </c>
      <c r="B6668" s="874" t="s">
        <v>11215</v>
      </c>
      <c r="C6668" s="873" t="s">
        <v>4</v>
      </c>
      <c r="D6668" s="802">
        <f t="shared" si="104"/>
        <v>4.7699999999999996</v>
      </c>
      <c r="G6668" s="875">
        <v>4.6661999999999999</v>
      </c>
      <c r="J6668" s="840" t="s">
        <v>15822</v>
      </c>
      <c r="K6668" s="848">
        <f>IFERROR(VLOOKUP(J6668,REAJUSTE!A:AA,27,FALSE),"")</f>
        <v>1.0229999999999999</v>
      </c>
    </row>
    <row r="6669" spans="1:11" ht="15" x14ac:dyDescent="0.2">
      <c r="A6669" s="873" t="s">
        <v>4274</v>
      </c>
      <c r="B6669" s="874" t="s">
        <v>11216</v>
      </c>
      <c r="C6669" s="873" t="s">
        <v>587</v>
      </c>
      <c r="D6669" s="802">
        <f t="shared" si="104"/>
        <v>26238.55</v>
      </c>
      <c r="G6669" s="875">
        <v>25648.636600000002</v>
      </c>
      <c r="J6669" s="840" t="s">
        <v>15822</v>
      </c>
      <c r="K6669" s="848">
        <f>IFERROR(VLOOKUP(J6669,REAJUSTE!A:AA,27,FALSE),"")</f>
        <v>1.0229999999999999</v>
      </c>
    </row>
    <row r="6670" spans="1:11" ht="15" x14ac:dyDescent="0.2">
      <c r="A6670" s="873" t="s">
        <v>4275</v>
      </c>
      <c r="B6670" s="874" t="s">
        <v>11217</v>
      </c>
      <c r="C6670" s="873" t="s">
        <v>587</v>
      </c>
      <c r="D6670" s="802">
        <f t="shared" si="104"/>
        <v>20079.150000000001</v>
      </c>
      <c r="G6670" s="875">
        <v>19627.716899999999</v>
      </c>
      <c r="J6670" s="840" t="s">
        <v>15822</v>
      </c>
      <c r="K6670" s="848">
        <f>IFERROR(VLOOKUP(J6670,REAJUSTE!A:AA,27,FALSE),"")</f>
        <v>1.0229999999999999</v>
      </c>
    </row>
    <row r="6671" spans="1:11" ht="15" x14ac:dyDescent="0.2">
      <c r="A6671" s="873" t="s">
        <v>4276</v>
      </c>
      <c r="B6671" s="874" t="s">
        <v>11218</v>
      </c>
      <c r="C6671" s="873" t="s">
        <v>4</v>
      </c>
      <c r="D6671" s="802">
        <f t="shared" si="104"/>
        <v>147.13</v>
      </c>
      <c r="G6671" s="875">
        <v>143.827</v>
      </c>
      <c r="J6671" s="840" t="s">
        <v>15822</v>
      </c>
      <c r="K6671" s="848">
        <f>IFERROR(VLOOKUP(J6671,REAJUSTE!A:AA,27,FALSE),"")</f>
        <v>1.0229999999999999</v>
      </c>
    </row>
    <row r="6672" spans="1:11" ht="15" x14ac:dyDescent="0.2">
      <c r="A6672" s="873" t="s">
        <v>11219</v>
      </c>
      <c r="B6672" s="874" t="s">
        <v>11220</v>
      </c>
      <c r="C6672" s="873" t="s">
        <v>587</v>
      </c>
      <c r="D6672" s="802">
        <f t="shared" si="104"/>
        <v>3961.35</v>
      </c>
      <c r="G6672" s="875">
        <v>3872.2926000000002</v>
      </c>
      <c r="J6672" s="840" t="s">
        <v>15822</v>
      </c>
      <c r="K6672" s="848">
        <f>IFERROR(VLOOKUP(J6672,REAJUSTE!A:AA,27,FALSE),"")</f>
        <v>1.0229999999999999</v>
      </c>
    </row>
    <row r="6673" spans="1:11" ht="15" x14ac:dyDescent="0.2">
      <c r="A6673" s="873" t="s">
        <v>11221</v>
      </c>
      <c r="B6673" s="874" t="s">
        <v>11222</v>
      </c>
      <c r="C6673" s="873" t="s">
        <v>587</v>
      </c>
      <c r="D6673" s="802">
        <f t="shared" si="104"/>
        <v>2983.81</v>
      </c>
      <c r="G6673" s="875">
        <v>2916.7275</v>
      </c>
      <c r="J6673" s="840" t="s">
        <v>15822</v>
      </c>
      <c r="K6673" s="848">
        <f>IFERROR(VLOOKUP(J6673,REAJUSTE!A:AA,27,FALSE),"")</f>
        <v>1.0229999999999999</v>
      </c>
    </row>
    <row r="6674" spans="1:11" ht="15" x14ac:dyDescent="0.2">
      <c r="A6674" s="873" t="s">
        <v>4277</v>
      </c>
      <c r="B6674" s="874" t="s">
        <v>11223</v>
      </c>
      <c r="C6674" s="873" t="s">
        <v>4</v>
      </c>
      <c r="D6674" s="802">
        <f t="shared" si="104"/>
        <v>36.03</v>
      </c>
      <c r="G6674" s="875">
        <v>35.2226</v>
      </c>
      <c r="J6674" s="840" t="s">
        <v>15822</v>
      </c>
      <c r="K6674" s="848">
        <f>IFERROR(VLOOKUP(J6674,REAJUSTE!A:AA,27,FALSE),"")</f>
        <v>1.0229999999999999</v>
      </c>
    </row>
    <row r="6675" spans="1:11" ht="15" x14ac:dyDescent="0.2">
      <c r="A6675" s="873" t="s">
        <v>4278</v>
      </c>
      <c r="B6675" s="874" t="s">
        <v>11224</v>
      </c>
      <c r="C6675" s="873" t="s">
        <v>4</v>
      </c>
      <c r="D6675" s="802">
        <f t="shared" si="104"/>
        <v>10.32</v>
      </c>
      <c r="G6675" s="875">
        <v>10.0947</v>
      </c>
      <c r="J6675" s="840" t="s">
        <v>15822</v>
      </c>
      <c r="K6675" s="848">
        <f>IFERROR(VLOOKUP(J6675,REAJUSTE!A:AA,27,FALSE),"")</f>
        <v>1.0229999999999999</v>
      </c>
    </row>
    <row r="6676" spans="1:11" ht="15" x14ac:dyDescent="0.2">
      <c r="A6676" s="873" t="s">
        <v>4279</v>
      </c>
      <c r="B6676" s="874" t="s">
        <v>4280</v>
      </c>
      <c r="C6676" s="873" t="s">
        <v>4</v>
      </c>
      <c r="D6676" s="802">
        <f t="shared" si="104"/>
        <v>8.06</v>
      </c>
      <c r="G6676" s="875">
        <v>7.8825000000000003</v>
      </c>
      <c r="J6676" s="840" t="s">
        <v>15822</v>
      </c>
      <c r="K6676" s="848">
        <f>IFERROR(VLOOKUP(J6676,REAJUSTE!A:AA,27,FALSE),"")</f>
        <v>1.0229999999999999</v>
      </c>
    </row>
    <row r="6677" spans="1:11" ht="15" x14ac:dyDescent="0.2">
      <c r="A6677" s="873" t="s">
        <v>4281</v>
      </c>
      <c r="B6677" s="874" t="s">
        <v>11225</v>
      </c>
      <c r="C6677" s="873" t="s">
        <v>4</v>
      </c>
      <c r="D6677" s="802">
        <f t="shared" si="104"/>
        <v>14.24</v>
      </c>
      <c r="G6677" s="875">
        <v>13.924300000000001</v>
      </c>
      <c r="J6677" s="840" t="s">
        <v>15822</v>
      </c>
      <c r="K6677" s="848">
        <f>IFERROR(VLOOKUP(J6677,REAJUSTE!A:AA,27,FALSE),"")</f>
        <v>1.0229999999999999</v>
      </c>
    </row>
    <row r="6678" spans="1:11" ht="15" x14ac:dyDescent="0.2">
      <c r="A6678" s="873" t="s">
        <v>4282</v>
      </c>
      <c r="B6678" s="874" t="s">
        <v>11226</v>
      </c>
      <c r="C6678" s="873" t="s">
        <v>4</v>
      </c>
      <c r="D6678" s="802">
        <f t="shared" si="104"/>
        <v>6.62</v>
      </c>
      <c r="G6678" s="875">
        <v>6.4798999999999998</v>
      </c>
      <c r="J6678" s="840" t="s">
        <v>15822</v>
      </c>
      <c r="K6678" s="848">
        <f>IFERROR(VLOOKUP(J6678,REAJUSTE!A:AA,27,FALSE),"")</f>
        <v>1.0229999999999999</v>
      </c>
    </row>
    <row r="6679" spans="1:11" ht="15" x14ac:dyDescent="0.2">
      <c r="A6679" s="873" t="s">
        <v>4283</v>
      </c>
      <c r="B6679" s="874" t="s">
        <v>11227</v>
      </c>
      <c r="C6679" s="873" t="s">
        <v>4</v>
      </c>
      <c r="D6679" s="802">
        <f t="shared" si="104"/>
        <v>4.71</v>
      </c>
      <c r="G6679" s="875">
        <v>4.6131000000000002</v>
      </c>
      <c r="J6679" s="840" t="s">
        <v>15822</v>
      </c>
      <c r="K6679" s="848">
        <f>IFERROR(VLOOKUP(J6679,REAJUSTE!A:AA,27,FALSE),"")</f>
        <v>1.0229999999999999</v>
      </c>
    </row>
    <row r="6680" spans="1:11" ht="15" x14ac:dyDescent="0.2">
      <c r="A6680" s="873" t="s">
        <v>15949</v>
      </c>
      <c r="B6680" s="874" t="s">
        <v>15950</v>
      </c>
      <c r="C6680" s="873" t="s">
        <v>587</v>
      </c>
      <c r="D6680" s="802">
        <f t="shared" si="104"/>
        <v>77326.210000000006</v>
      </c>
      <c r="G6680" s="875">
        <v>75587.694099999993</v>
      </c>
      <c r="J6680" s="840" t="s">
        <v>15822</v>
      </c>
      <c r="K6680" s="848">
        <f>IFERROR(VLOOKUP(J6680,REAJUSTE!A:AA,27,FALSE),"")</f>
        <v>1.0229999999999999</v>
      </c>
    </row>
    <row r="6681" spans="1:11" ht="15" x14ac:dyDescent="0.2">
      <c r="A6681" s="873" t="s">
        <v>15951</v>
      </c>
      <c r="B6681" s="874" t="s">
        <v>15952</v>
      </c>
      <c r="C6681" s="873" t="s">
        <v>587</v>
      </c>
      <c r="D6681" s="802">
        <f t="shared" si="104"/>
        <v>70526.929999999993</v>
      </c>
      <c r="G6681" s="875">
        <v>68941.289199999999</v>
      </c>
      <c r="J6681" s="840" t="s">
        <v>15822</v>
      </c>
      <c r="K6681" s="848">
        <f>IFERROR(VLOOKUP(J6681,REAJUSTE!A:AA,27,FALSE),"")</f>
        <v>1.0229999999999999</v>
      </c>
    </row>
    <row r="6682" spans="1:11" ht="15" x14ac:dyDescent="0.2">
      <c r="A6682" s="873" t="s">
        <v>15953</v>
      </c>
      <c r="B6682" s="874" t="s">
        <v>15954</v>
      </c>
      <c r="C6682" s="873" t="s">
        <v>587</v>
      </c>
      <c r="D6682" s="802">
        <f t="shared" si="104"/>
        <v>119192.96000000001</v>
      </c>
      <c r="G6682" s="875">
        <v>116513.1605</v>
      </c>
      <c r="J6682" s="840" t="s">
        <v>15822</v>
      </c>
      <c r="K6682" s="848">
        <f>IFERROR(VLOOKUP(J6682,REAJUSTE!A:AA,27,FALSE),"")</f>
        <v>1.0229999999999999</v>
      </c>
    </row>
    <row r="6683" spans="1:11" ht="15" x14ac:dyDescent="0.2">
      <c r="A6683" s="873" t="s">
        <v>15955</v>
      </c>
      <c r="B6683" s="874" t="s">
        <v>15956</v>
      </c>
      <c r="C6683" s="873" t="s">
        <v>587</v>
      </c>
      <c r="D6683" s="802">
        <f t="shared" si="104"/>
        <v>119752.94</v>
      </c>
      <c r="G6683" s="875">
        <v>117060.55130000001</v>
      </c>
      <c r="J6683" s="840" t="s">
        <v>15822</v>
      </c>
      <c r="K6683" s="848">
        <f>IFERROR(VLOOKUP(J6683,REAJUSTE!A:AA,27,FALSE),"")</f>
        <v>1.0229999999999999</v>
      </c>
    </row>
    <row r="6684" spans="1:11" ht="15" x14ac:dyDescent="0.2">
      <c r="A6684" s="873" t="s">
        <v>15957</v>
      </c>
      <c r="B6684" s="874" t="s">
        <v>15958</v>
      </c>
      <c r="C6684" s="873" t="s">
        <v>587</v>
      </c>
      <c r="D6684" s="802">
        <f t="shared" si="104"/>
        <v>63939.48</v>
      </c>
      <c r="G6684" s="875">
        <v>62501.945</v>
      </c>
      <c r="J6684" s="840" t="s">
        <v>15822</v>
      </c>
      <c r="K6684" s="848">
        <f>IFERROR(VLOOKUP(J6684,REAJUSTE!A:AA,27,FALSE),"")</f>
        <v>1.0229999999999999</v>
      </c>
    </row>
    <row r="6685" spans="1:11" ht="15" x14ac:dyDescent="0.2">
      <c r="A6685" s="873" t="s">
        <v>15959</v>
      </c>
      <c r="B6685" s="874" t="s">
        <v>15960</v>
      </c>
      <c r="C6685" s="873" t="s">
        <v>587</v>
      </c>
      <c r="D6685" s="802">
        <f t="shared" si="104"/>
        <v>138611.18</v>
      </c>
      <c r="G6685" s="875">
        <v>135494.8088</v>
      </c>
      <c r="J6685" s="840" t="s">
        <v>15822</v>
      </c>
      <c r="K6685" s="848">
        <f>IFERROR(VLOOKUP(J6685,REAJUSTE!A:AA,27,FALSE),"")</f>
        <v>1.0229999999999999</v>
      </c>
    </row>
    <row r="6686" spans="1:11" ht="15" x14ac:dyDescent="0.2">
      <c r="A6686" s="873" t="s">
        <v>15961</v>
      </c>
      <c r="B6686" s="874" t="s">
        <v>15962</v>
      </c>
      <c r="C6686" s="873" t="s">
        <v>587</v>
      </c>
      <c r="D6686" s="802">
        <f t="shared" si="104"/>
        <v>47747.42</v>
      </c>
      <c r="G6686" s="875">
        <v>46673.928099999997</v>
      </c>
      <c r="J6686" s="840" t="s">
        <v>15822</v>
      </c>
      <c r="K6686" s="848">
        <f>IFERROR(VLOOKUP(J6686,REAJUSTE!A:AA,27,FALSE),"")</f>
        <v>1.0229999999999999</v>
      </c>
    </row>
    <row r="6687" spans="1:11" ht="15" x14ac:dyDescent="0.2">
      <c r="A6687" s="873" t="s">
        <v>4284</v>
      </c>
      <c r="B6687" s="874" t="s">
        <v>4285</v>
      </c>
      <c r="C6687" s="873" t="s">
        <v>4</v>
      </c>
      <c r="D6687" s="802">
        <f t="shared" si="104"/>
        <v>3.77</v>
      </c>
      <c r="G6687" s="875">
        <v>3.6867000000000001</v>
      </c>
      <c r="J6687" s="840" t="s">
        <v>15822</v>
      </c>
      <c r="K6687" s="848">
        <f>IFERROR(VLOOKUP(J6687,REAJUSTE!A:AA,27,FALSE),"")</f>
        <v>1.0229999999999999</v>
      </c>
    </row>
    <row r="6688" spans="1:11" ht="15" x14ac:dyDescent="0.2">
      <c r="A6688" s="873" t="s">
        <v>4286</v>
      </c>
      <c r="B6688" s="874" t="s">
        <v>11228</v>
      </c>
      <c r="C6688" s="873" t="s">
        <v>4</v>
      </c>
      <c r="D6688" s="802">
        <f t="shared" si="104"/>
        <v>3.44</v>
      </c>
      <c r="G6688" s="875">
        <v>3.3649</v>
      </c>
      <c r="J6688" s="840" t="s">
        <v>15822</v>
      </c>
      <c r="K6688" s="848">
        <f>IFERROR(VLOOKUP(J6688,REAJUSTE!A:AA,27,FALSE),"")</f>
        <v>1.0229999999999999</v>
      </c>
    </row>
    <row r="6689" spans="1:11" ht="15" x14ac:dyDescent="0.2">
      <c r="A6689" s="873" t="s">
        <v>11229</v>
      </c>
      <c r="B6689" s="874" t="s">
        <v>11230</v>
      </c>
      <c r="C6689" s="873" t="s">
        <v>587</v>
      </c>
      <c r="D6689" s="802">
        <f t="shared" si="104"/>
        <v>204.42</v>
      </c>
      <c r="G6689" s="875">
        <v>199.83029999999999</v>
      </c>
      <c r="J6689" s="840" t="s">
        <v>15822</v>
      </c>
      <c r="K6689" s="848">
        <f>IFERROR(VLOOKUP(J6689,REAJUSTE!A:AA,27,FALSE),"")</f>
        <v>1.0229999999999999</v>
      </c>
    </row>
    <row r="6690" spans="1:11" ht="15" x14ac:dyDescent="0.2">
      <c r="A6690" s="873" t="s">
        <v>11231</v>
      </c>
      <c r="B6690" s="874" t="s">
        <v>11232</v>
      </c>
      <c r="C6690" s="873" t="s">
        <v>587</v>
      </c>
      <c r="D6690" s="802">
        <f t="shared" si="104"/>
        <v>227.06</v>
      </c>
      <c r="G6690" s="875">
        <v>221.96250000000001</v>
      </c>
      <c r="J6690" s="840" t="s">
        <v>15822</v>
      </c>
      <c r="K6690" s="848">
        <f>IFERROR(VLOOKUP(J6690,REAJUSTE!A:AA,27,FALSE),"")</f>
        <v>1.0229999999999999</v>
      </c>
    </row>
    <row r="6691" spans="1:11" ht="15" x14ac:dyDescent="0.2">
      <c r="A6691" s="873" t="s">
        <v>11233</v>
      </c>
      <c r="B6691" s="874" t="s">
        <v>11234</v>
      </c>
      <c r="C6691" s="873" t="s">
        <v>51</v>
      </c>
      <c r="D6691" s="802">
        <f t="shared" si="104"/>
        <v>0.41</v>
      </c>
      <c r="G6691" s="875">
        <v>0.40260000000000001</v>
      </c>
      <c r="J6691" s="840" t="s">
        <v>15822</v>
      </c>
      <c r="K6691" s="848">
        <f>IFERROR(VLOOKUP(J6691,REAJUSTE!A:AA,27,FALSE),"")</f>
        <v>1.0229999999999999</v>
      </c>
    </row>
    <row r="6692" spans="1:11" ht="15" x14ac:dyDescent="0.2">
      <c r="A6692" s="873" t="s">
        <v>4287</v>
      </c>
      <c r="B6692" s="874" t="s">
        <v>11235</v>
      </c>
      <c r="C6692" s="873" t="s">
        <v>51</v>
      </c>
      <c r="D6692" s="802">
        <f t="shared" si="104"/>
        <v>0.65</v>
      </c>
      <c r="G6692" s="875">
        <v>0.64500000000000002</v>
      </c>
      <c r="J6692" s="840" t="s">
        <v>15822</v>
      </c>
      <c r="K6692" s="848">
        <f>IFERROR(VLOOKUP(J6692,REAJUSTE!A:AA,27,FALSE),"")</f>
        <v>1.0229999999999999</v>
      </c>
    </row>
    <row r="6693" spans="1:11" ht="15" x14ac:dyDescent="0.2">
      <c r="A6693" s="873" t="s">
        <v>11236</v>
      </c>
      <c r="B6693" s="874" t="s">
        <v>11237</v>
      </c>
      <c r="C6693" s="873" t="s">
        <v>587</v>
      </c>
      <c r="D6693" s="802">
        <f t="shared" si="104"/>
        <v>352.62</v>
      </c>
      <c r="G6693" s="875">
        <v>344.70150000000001</v>
      </c>
      <c r="J6693" s="840" t="s">
        <v>15822</v>
      </c>
      <c r="K6693" s="848">
        <f>IFERROR(VLOOKUP(J6693,REAJUSTE!A:AA,27,FALSE),"")</f>
        <v>1.0229999999999999</v>
      </c>
    </row>
    <row r="6694" spans="1:11" ht="15" x14ac:dyDescent="0.2">
      <c r="A6694" s="873" t="s">
        <v>11238</v>
      </c>
      <c r="B6694" s="874" t="s">
        <v>11239</v>
      </c>
      <c r="C6694" s="873" t="s">
        <v>587</v>
      </c>
      <c r="D6694" s="802">
        <f t="shared" si="104"/>
        <v>1355.57</v>
      </c>
      <c r="G6694" s="875">
        <v>1325.0984000000001</v>
      </c>
      <c r="J6694" s="840" t="s">
        <v>15822</v>
      </c>
      <c r="K6694" s="848">
        <f>IFERROR(VLOOKUP(J6694,REAJUSTE!A:AA,27,FALSE),"")</f>
        <v>1.0229999999999999</v>
      </c>
    </row>
    <row r="6695" spans="1:11" ht="15" x14ac:dyDescent="0.2">
      <c r="A6695" s="873" t="s">
        <v>11240</v>
      </c>
      <c r="B6695" s="874" t="s">
        <v>11241</v>
      </c>
      <c r="C6695" s="873" t="s">
        <v>587</v>
      </c>
      <c r="D6695" s="802">
        <f t="shared" si="104"/>
        <v>278.92</v>
      </c>
      <c r="G6695" s="875">
        <v>272.65069999999997</v>
      </c>
      <c r="J6695" s="840" t="s">
        <v>15822</v>
      </c>
      <c r="K6695" s="848">
        <f>IFERROR(VLOOKUP(J6695,REAJUSTE!A:AA,27,FALSE),"")</f>
        <v>1.0229999999999999</v>
      </c>
    </row>
    <row r="6696" spans="1:11" ht="15" x14ac:dyDescent="0.2">
      <c r="A6696" s="873" t="s">
        <v>11242</v>
      </c>
      <c r="B6696" s="874" t="s">
        <v>11243</v>
      </c>
      <c r="C6696" s="873" t="s">
        <v>587</v>
      </c>
      <c r="D6696" s="802">
        <f t="shared" si="104"/>
        <v>629.86</v>
      </c>
      <c r="G6696" s="875">
        <v>615.70360000000005</v>
      </c>
      <c r="J6696" s="840" t="s">
        <v>15822</v>
      </c>
      <c r="K6696" s="848">
        <f>IFERROR(VLOOKUP(J6696,REAJUSTE!A:AA,27,FALSE),"")</f>
        <v>1.0229999999999999</v>
      </c>
    </row>
    <row r="6697" spans="1:11" ht="15" x14ac:dyDescent="0.2">
      <c r="A6697" s="873" t="s">
        <v>11244</v>
      </c>
      <c r="B6697" s="874" t="s">
        <v>11245</v>
      </c>
      <c r="C6697" s="873" t="s">
        <v>587</v>
      </c>
      <c r="D6697" s="802">
        <f t="shared" si="104"/>
        <v>298.56</v>
      </c>
      <c r="G6697" s="875">
        <v>291.85550000000001</v>
      </c>
      <c r="J6697" s="840" t="s">
        <v>15822</v>
      </c>
      <c r="K6697" s="848">
        <f>IFERROR(VLOOKUP(J6697,REAJUSTE!A:AA,27,FALSE),"")</f>
        <v>1.0229999999999999</v>
      </c>
    </row>
    <row r="6698" spans="1:11" ht="15" x14ac:dyDescent="0.2">
      <c r="A6698" s="873" t="s">
        <v>11246</v>
      </c>
      <c r="B6698" s="874" t="s">
        <v>11247</v>
      </c>
      <c r="C6698" s="873" t="s">
        <v>4</v>
      </c>
      <c r="D6698" s="802">
        <f t="shared" si="104"/>
        <v>301.58</v>
      </c>
      <c r="G6698" s="875">
        <v>294.80860000000001</v>
      </c>
      <c r="J6698" s="840" t="s">
        <v>15822</v>
      </c>
      <c r="K6698" s="848">
        <f>IFERROR(VLOOKUP(J6698,REAJUSTE!A:AA,27,FALSE),"")</f>
        <v>1.0229999999999999</v>
      </c>
    </row>
    <row r="6699" spans="1:11" ht="15" x14ac:dyDescent="0.2">
      <c r="A6699" s="873" t="s">
        <v>15963</v>
      </c>
      <c r="B6699" s="874" t="s">
        <v>15964</v>
      </c>
      <c r="C6699" s="873" t="s">
        <v>4</v>
      </c>
      <c r="D6699" s="802">
        <f t="shared" si="104"/>
        <v>134.68</v>
      </c>
      <c r="G6699" s="875">
        <v>131.65270000000001</v>
      </c>
      <c r="J6699" s="840" t="s">
        <v>15822</v>
      </c>
      <c r="K6699" s="848">
        <f>IFERROR(VLOOKUP(J6699,REAJUSTE!A:AA,27,FALSE),"")</f>
        <v>1.0229999999999999</v>
      </c>
    </row>
    <row r="6700" spans="1:11" ht="15" x14ac:dyDescent="0.2">
      <c r="A6700" s="873" t="s">
        <v>4288</v>
      </c>
      <c r="B6700" s="874" t="s">
        <v>11248</v>
      </c>
      <c r="C6700" s="873" t="s">
        <v>51</v>
      </c>
      <c r="D6700" s="802">
        <f t="shared" si="104"/>
        <v>9.77</v>
      </c>
      <c r="G6700" s="875">
        <v>9.5505999999999993</v>
      </c>
      <c r="J6700" s="840" t="s">
        <v>15822</v>
      </c>
      <c r="K6700" s="848">
        <f>IFERROR(VLOOKUP(J6700,REAJUSTE!A:AA,27,FALSE),"")</f>
        <v>1.0229999999999999</v>
      </c>
    </row>
    <row r="6701" spans="1:11" ht="15" x14ac:dyDescent="0.2">
      <c r="A6701" s="873" t="s">
        <v>4289</v>
      </c>
      <c r="B6701" s="874" t="s">
        <v>11249</v>
      </c>
      <c r="C6701" s="873" t="s">
        <v>51</v>
      </c>
      <c r="D6701" s="802">
        <f t="shared" si="104"/>
        <v>9.34</v>
      </c>
      <c r="G6701" s="875">
        <v>9.1395999999999997</v>
      </c>
      <c r="J6701" s="840" t="s">
        <v>15822</v>
      </c>
      <c r="K6701" s="848">
        <f>IFERROR(VLOOKUP(J6701,REAJUSTE!A:AA,27,FALSE),"")</f>
        <v>1.0229999999999999</v>
      </c>
    </row>
    <row r="6702" spans="1:11" ht="15" x14ac:dyDescent="0.2">
      <c r="A6702" s="873" t="s">
        <v>28448</v>
      </c>
      <c r="B6702" s="874" t="s">
        <v>28449</v>
      </c>
      <c r="C6702" s="873" t="s">
        <v>587</v>
      </c>
      <c r="D6702" s="802">
        <f t="shared" si="104"/>
        <v>114.33</v>
      </c>
      <c r="G6702" s="875">
        <v>111.76</v>
      </c>
      <c r="J6702" s="840" t="s">
        <v>15822</v>
      </c>
      <c r="K6702" s="848">
        <f>IFERROR(VLOOKUP(J6702,REAJUSTE!A:AA,27,FALSE),"")</f>
        <v>1.0229999999999999</v>
      </c>
    </row>
    <row r="6703" spans="1:11" ht="15" x14ac:dyDescent="0.2">
      <c r="A6703" s="873" t="s">
        <v>4290</v>
      </c>
      <c r="B6703" s="874" t="s">
        <v>4291</v>
      </c>
      <c r="C6703" s="873" t="s">
        <v>2029</v>
      </c>
      <c r="D6703" s="802">
        <f t="shared" si="104"/>
        <v>201.38</v>
      </c>
      <c r="G6703" s="875">
        <v>196.85470000000001</v>
      </c>
      <c r="J6703" s="840" t="s">
        <v>15822</v>
      </c>
      <c r="K6703" s="848">
        <f>IFERROR(VLOOKUP(J6703,REAJUSTE!A:AA,27,FALSE),"")</f>
        <v>1.0229999999999999</v>
      </c>
    </row>
    <row r="6704" spans="1:11" ht="15" x14ac:dyDescent="0.2">
      <c r="A6704" s="873" t="s">
        <v>4292</v>
      </c>
      <c r="B6704" s="874" t="s">
        <v>11250</v>
      </c>
      <c r="C6704" s="873" t="s">
        <v>587</v>
      </c>
      <c r="D6704" s="802">
        <f t="shared" si="104"/>
        <v>9.89</v>
      </c>
      <c r="G6704" s="875">
        <v>9.6708999999999996</v>
      </c>
      <c r="J6704" s="840" t="s">
        <v>15822</v>
      </c>
      <c r="K6704" s="848">
        <f>IFERROR(VLOOKUP(J6704,REAJUSTE!A:AA,27,FALSE),"")</f>
        <v>1.0229999999999999</v>
      </c>
    </row>
    <row r="6705" spans="1:11" ht="15" x14ac:dyDescent="0.2">
      <c r="A6705" s="873" t="s">
        <v>4293</v>
      </c>
      <c r="B6705" s="874" t="s">
        <v>11251</v>
      </c>
      <c r="C6705" s="873" t="s">
        <v>587</v>
      </c>
      <c r="D6705" s="802">
        <f t="shared" si="104"/>
        <v>0.9</v>
      </c>
      <c r="G6705" s="875">
        <v>0.88519999999999999</v>
      </c>
      <c r="J6705" s="840" t="s">
        <v>15822</v>
      </c>
      <c r="K6705" s="848">
        <f>IFERROR(VLOOKUP(J6705,REAJUSTE!A:AA,27,FALSE),"")</f>
        <v>1.0229999999999999</v>
      </c>
    </row>
    <row r="6706" spans="1:11" ht="15" x14ac:dyDescent="0.2">
      <c r="A6706" s="873" t="s">
        <v>4294</v>
      </c>
      <c r="B6706" s="874" t="s">
        <v>11252</v>
      </c>
      <c r="C6706" s="873" t="s">
        <v>587</v>
      </c>
      <c r="D6706" s="802">
        <f t="shared" si="104"/>
        <v>17.07</v>
      </c>
      <c r="G6706" s="875">
        <v>16.689299999999999</v>
      </c>
      <c r="J6706" s="840" t="s">
        <v>15822</v>
      </c>
      <c r="K6706" s="848">
        <f>IFERROR(VLOOKUP(J6706,REAJUSTE!A:AA,27,FALSE),"")</f>
        <v>1.0229999999999999</v>
      </c>
    </row>
    <row r="6707" spans="1:11" ht="15" x14ac:dyDescent="0.2">
      <c r="A6707" s="873" t="s">
        <v>4295</v>
      </c>
      <c r="B6707" s="874" t="s">
        <v>11253</v>
      </c>
      <c r="C6707" s="873" t="s">
        <v>587</v>
      </c>
      <c r="D6707" s="802">
        <f t="shared" si="104"/>
        <v>3.65</v>
      </c>
      <c r="G6707" s="875">
        <v>3.5760000000000001</v>
      </c>
      <c r="J6707" s="840" t="s">
        <v>15822</v>
      </c>
      <c r="K6707" s="848">
        <f>IFERROR(VLOOKUP(J6707,REAJUSTE!A:AA,27,FALSE),"")</f>
        <v>1.0229999999999999</v>
      </c>
    </row>
    <row r="6708" spans="1:11" ht="15" x14ac:dyDescent="0.2">
      <c r="A6708" s="873" t="s">
        <v>4296</v>
      </c>
      <c r="B6708" s="874" t="s">
        <v>11254</v>
      </c>
      <c r="C6708" s="873" t="s">
        <v>587</v>
      </c>
      <c r="D6708" s="802">
        <f t="shared" si="104"/>
        <v>11.03</v>
      </c>
      <c r="G6708" s="875">
        <v>10.787599999999999</v>
      </c>
      <c r="J6708" s="840" t="s">
        <v>15822</v>
      </c>
      <c r="K6708" s="848">
        <f>IFERROR(VLOOKUP(J6708,REAJUSTE!A:AA,27,FALSE),"")</f>
        <v>1.0229999999999999</v>
      </c>
    </row>
    <row r="6709" spans="1:11" ht="15" x14ac:dyDescent="0.2">
      <c r="A6709" s="873" t="s">
        <v>4297</v>
      </c>
      <c r="B6709" s="874" t="s">
        <v>11255</v>
      </c>
      <c r="C6709" s="873" t="s">
        <v>587</v>
      </c>
      <c r="D6709" s="802">
        <f t="shared" si="104"/>
        <v>32.29</v>
      </c>
      <c r="G6709" s="875">
        <v>31.571300000000001</v>
      </c>
      <c r="J6709" s="840" t="s">
        <v>15822</v>
      </c>
      <c r="K6709" s="848">
        <f>IFERROR(VLOOKUP(J6709,REAJUSTE!A:AA,27,FALSE),"")</f>
        <v>1.0229999999999999</v>
      </c>
    </row>
    <row r="6710" spans="1:11" ht="15" x14ac:dyDescent="0.2">
      <c r="A6710" s="873" t="s">
        <v>4298</v>
      </c>
      <c r="B6710" s="874" t="s">
        <v>11256</v>
      </c>
      <c r="C6710" s="873" t="s">
        <v>51</v>
      </c>
      <c r="D6710" s="802">
        <f t="shared" si="104"/>
        <v>11.27</v>
      </c>
      <c r="G6710" s="875">
        <v>11.019600000000001</v>
      </c>
      <c r="J6710" s="840" t="s">
        <v>15822</v>
      </c>
      <c r="K6710" s="848">
        <f>IFERROR(VLOOKUP(J6710,REAJUSTE!A:AA,27,FALSE),"")</f>
        <v>1.0229999999999999</v>
      </c>
    </row>
    <row r="6711" spans="1:11" ht="15" x14ac:dyDescent="0.2">
      <c r="A6711" s="873" t="s">
        <v>4299</v>
      </c>
      <c r="B6711" s="874" t="s">
        <v>11257</v>
      </c>
      <c r="C6711" s="873" t="s">
        <v>51</v>
      </c>
      <c r="D6711" s="802">
        <f t="shared" si="104"/>
        <v>0.56999999999999995</v>
      </c>
      <c r="G6711" s="875">
        <v>0.56000000000000005</v>
      </c>
      <c r="J6711" s="840" t="s">
        <v>15822</v>
      </c>
      <c r="K6711" s="848">
        <f>IFERROR(VLOOKUP(J6711,REAJUSTE!A:AA,27,FALSE),"")</f>
        <v>1.0229999999999999</v>
      </c>
    </row>
    <row r="6712" spans="1:11" ht="15" x14ac:dyDescent="0.2">
      <c r="A6712" s="873" t="s">
        <v>4300</v>
      </c>
      <c r="B6712" s="874" t="s">
        <v>11258</v>
      </c>
      <c r="C6712" s="873" t="s">
        <v>51</v>
      </c>
      <c r="D6712" s="802">
        <f t="shared" si="104"/>
        <v>10.59</v>
      </c>
      <c r="G6712" s="875">
        <v>10.3551</v>
      </c>
      <c r="J6712" s="840" t="s">
        <v>15822</v>
      </c>
      <c r="K6712" s="848">
        <f>IFERROR(VLOOKUP(J6712,REAJUSTE!A:AA,27,FALSE),"")</f>
        <v>1.0229999999999999</v>
      </c>
    </row>
    <row r="6713" spans="1:11" ht="15" x14ac:dyDescent="0.2">
      <c r="A6713" s="873" t="s">
        <v>4301</v>
      </c>
      <c r="B6713" s="874" t="s">
        <v>11259</v>
      </c>
      <c r="C6713" s="873" t="s">
        <v>51</v>
      </c>
      <c r="D6713" s="802">
        <f t="shared" si="104"/>
        <v>10.59</v>
      </c>
      <c r="G6713" s="875">
        <v>10.3551</v>
      </c>
      <c r="J6713" s="840" t="s">
        <v>15822</v>
      </c>
      <c r="K6713" s="848">
        <f>IFERROR(VLOOKUP(J6713,REAJUSTE!A:AA,27,FALSE),"")</f>
        <v>1.0229999999999999</v>
      </c>
    </row>
    <row r="6714" spans="1:11" ht="15" x14ac:dyDescent="0.2">
      <c r="A6714" s="873" t="s">
        <v>4302</v>
      </c>
      <c r="B6714" s="874" t="s">
        <v>11260</v>
      </c>
      <c r="C6714" s="873" t="s">
        <v>4</v>
      </c>
      <c r="D6714" s="802">
        <f t="shared" si="104"/>
        <v>15.04</v>
      </c>
      <c r="G6714" s="875">
        <v>14.7051</v>
      </c>
      <c r="J6714" s="840" t="s">
        <v>15822</v>
      </c>
      <c r="K6714" s="848">
        <f>IFERROR(VLOOKUP(J6714,REAJUSTE!A:AA,27,FALSE),"")</f>
        <v>1.0229999999999999</v>
      </c>
    </row>
    <row r="6715" spans="1:11" ht="15" x14ac:dyDescent="0.2">
      <c r="A6715" s="873" t="s">
        <v>4303</v>
      </c>
      <c r="B6715" s="874" t="s">
        <v>11261</v>
      </c>
      <c r="C6715" s="873" t="s">
        <v>4</v>
      </c>
      <c r="D6715" s="802">
        <f t="shared" si="104"/>
        <v>269.10000000000002</v>
      </c>
      <c r="G6715" s="875">
        <v>263.0548</v>
      </c>
      <c r="J6715" s="840" t="s">
        <v>15822</v>
      </c>
      <c r="K6715" s="848">
        <f>IFERROR(VLOOKUP(J6715,REAJUSTE!A:AA,27,FALSE),"")</f>
        <v>1.0229999999999999</v>
      </c>
    </row>
    <row r="6716" spans="1:11" ht="15" x14ac:dyDescent="0.2">
      <c r="A6716" s="873" t="s">
        <v>4304</v>
      </c>
      <c r="B6716" s="874" t="s">
        <v>11262</v>
      </c>
      <c r="C6716" s="873" t="s">
        <v>2029</v>
      </c>
      <c r="D6716" s="802">
        <f t="shared" si="104"/>
        <v>41.99</v>
      </c>
      <c r="G6716" s="875">
        <v>41.049900000000001</v>
      </c>
      <c r="J6716" s="840" t="s">
        <v>15822</v>
      </c>
      <c r="K6716" s="848">
        <f>IFERROR(VLOOKUP(J6716,REAJUSTE!A:AA,27,FALSE),"")</f>
        <v>1.0229999999999999</v>
      </c>
    </row>
    <row r="6717" spans="1:11" ht="15" x14ac:dyDescent="0.2">
      <c r="A6717" s="873" t="s">
        <v>4305</v>
      </c>
      <c r="B6717" s="874" t="s">
        <v>11263</v>
      </c>
      <c r="C6717" s="873" t="s">
        <v>2029</v>
      </c>
      <c r="D6717" s="802">
        <f t="shared" si="104"/>
        <v>51.67</v>
      </c>
      <c r="G6717" s="875">
        <v>50.510599999999997</v>
      </c>
      <c r="J6717" s="840" t="s">
        <v>15822</v>
      </c>
      <c r="K6717" s="848">
        <f>IFERROR(VLOOKUP(J6717,REAJUSTE!A:AA,27,FALSE),"")</f>
        <v>1.0229999999999999</v>
      </c>
    </row>
    <row r="6718" spans="1:11" ht="15" x14ac:dyDescent="0.2">
      <c r="A6718" s="873" t="s">
        <v>4306</v>
      </c>
      <c r="B6718" s="874" t="s">
        <v>11264</v>
      </c>
      <c r="C6718" s="873" t="s">
        <v>587</v>
      </c>
      <c r="D6718" s="802">
        <f t="shared" si="104"/>
        <v>19.36</v>
      </c>
      <c r="G6718" s="875">
        <v>18.930599999999998</v>
      </c>
      <c r="J6718" s="840" t="s">
        <v>15822</v>
      </c>
      <c r="K6718" s="848">
        <f>IFERROR(VLOOKUP(J6718,REAJUSTE!A:AA,27,FALSE),"")</f>
        <v>1.0229999999999999</v>
      </c>
    </row>
    <row r="6719" spans="1:11" ht="15" x14ac:dyDescent="0.2">
      <c r="A6719" s="873" t="s">
        <v>4307</v>
      </c>
      <c r="B6719" s="874" t="s">
        <v>11265</v>
      </c>
      <c r="C6719" s="873" t="s">
        <v>587</v>
      </c>
      <c r="D6719" s="802">
        <f t="shared" si="104"/>
        <v>27.41</v>
      </c>
      <c r="G6719" s="875">
        <v>26.802099999999999</v>
      </c>
      <c r="J6719" s="840" t="s">
        <v>15822</v>
      </c>
      <c r="K6719" s="848">
        <f>IFERROR(VLOOKUP(J6719,REAJUSTE!A:AA,27,FALSE),"")</f>
        <v>1.0229999999999999</v>
      </c>
    </row>
    <row r="6720" spans="1:11" ht="15" x14ac:dyDescent="0.2">
      <c r="A6720" s="873" t="s">
        <v>4308</v>
      </c>
      <c r="B6720" s="874" t="s">
        <v>11266</v>
      </c>
      <c r="C6720" s="873" t="s">
        <v>2029</v>
      </c>
      <c r="D6720" s="802">
        <f t="shared" si="104"/>
        <v>31.12</v>
      </c>
      <c r="G6720" s="875">
        <v>30.4269</v>
      </c>
      <c r="J6720" s="840" t="s">
        <v>15822</v>
      </c>
      <c r="K6720" s="848">
        <f>IFERROR(VLOOKUP(J6720,REAJUSTE!A:AA,27,FALSE),"")</f>
        <v>1.0229999999999999</v>
      </c>
    </row>
    <row r="6721" spans="1:11" ht="15" x14ac:dyDescent="0.2">
      <c r="A6721" s="873" t="s">
        <v>4309</v>
      </c>
      <c r="B6721" s="874" t="s">
        <v>11267</v>
      </c>
      <c r="C6721" s="873" t="s">
        <v>2029</v>
      </c>
      <c r="D6721" s="802">
        <f t="shared" si="104"/>
        <v>38.770000000000003</v>
      </c>
      <c r="G6721" s="875">
        <v>37.9039</v>
      </c>
      <c r="J6721" s="840" t="s">
        <v>15822</v>
      </c>
      <c r="K6721" s="848">
        <f>IFERROR(VLOOKUP(J6721,REAJUSTE!A:AA,27,FALSE),"")</f>
        <v>1.0229999999999999</v>
      </c>
    </row>
    <row r="6722" spans="1:11" ht="15" x14ac:dyDescent="0.2">
      <c r="A6722" s="873" t="s">
        <v>4310</v>
      </c>
      <c r="B6722" s="874" t="s">
        <v>11268</v>
      </c>
      <c r="C6722" s="873" t="s">
        <v>2029</v>
      </c>
      <c r="D6722" s="802">
        <f t="shared" si="104"/>
        <v>42.82</v>
      </c>
      <c r="G6722" s="875">
        <v>41.860300000000002</v>
      </c>
      <c r="J6722" s="840" t="s">
        <v>15822</v>
      </c>
      <c r="K6722" s="848">
        <f>IFERROR(VLOOKUP(J6722,REAJUSTE!A:AA,27,FALSE),"")</f>
        <v>1.0229999999999999</v>
      </c>
    </row>
    <row r="6723" spans="1:11" ht="15" x14ac:dyDescent="0.2">
      <c r="A6723" s="873" t="s">
        <v>4311</v>
      </c>
      <c r="B6723" s="874" t="s">
        <v>11269</v>
      </c>
      <c r="C6723" s="873" t="s">
        <v>2029</v>
      </c>
      <c r="D6723" s="802">
        <f t="shared" si="104"/>
        <v>37.33</v>
      </c>
      <c r="G6723" s="875">
        <v>36.500100000000003</v>
      </c>
      <c r="J6723" s="840" t="s">
        <v>15822</v>
      </c>
      <c r="K6723" s="848">
        <f>IFERROR(VLOOKUP(J6723,REAJUSTE!A:AA,27,FALSE),"")</f>
        <v>1.0229999999999999</v>
      </c>
    </row>
    <row r="6724" spans="1:11" ht="15" x14ac:dyDescent="0.2">
      <c r="A6724" s="873" t="s">
        <v>4312</v>
      </c>
      <c r="B6724" s="874" t="s">
        <v>11270</v>
      </c>
      <c r="C6724" s="873" t="s">
        <v>61</v>
      </c>
      <c r="D6724" s="802" t="e">
        <f t="shared" si="104"/>
        <v>#VALUE!</v>
      </c>
      <c r="G6724" s="875" t="s">
        <v>4169</v>
      </c>
      <c r="J6724" s="840" t="s">
        <v>15822</v>
      </c>
      <c r="K6724" s="848">
        <f>IFERROR(VLOOKUP(J6724,REAJUSTE!A:AA,27,FALSE),"")</f>
        <v>1.0229999999999999</v>
      </c>
    </row>
    <row r="6725" spans="1:11" ht="15" x14ac:dyDescent="0.2">
      <c r="A6725" s="873" t="s">
        <v>4313</v>
      </c>
      <c r="B6725" s="874" t="s">
        <v>11271</v>
      </c>
      <c r="C6725" s="873" t="s">
        <v>61</v>
      </c>
      <c r="D6725" s="802" t="e">
        <f t="shared" si="104"/>
        <v>#VALUE!</v>
      </c>
      <c r="G6725" s="875" t="s">
        <v>4169</v>
      </c>
      <c r="J6725" s="840" t="s">
        <v>15822</v>
      </c>
      <c r="K6725" s="848">
        <f>IFERROR(VLOOKUP(J6725,REAJUSTE!A:AA,27,FALSE),"")</f>
        <v>1.0229999999999999</v>
      </c>
    </row>
    <row r="6726" spans="1:11" ht="15" x14ac:dyDescent="0.2">
      <c r="A6726" s="873" t="s">
        <v>4314</v>
      </c>
      <c r="B6726" s="874" t="s">
        <v>11272</v>
      </c>
      <c r="C6726" s="873" t="s">
        <v>61</v>
      </c>
      <c r="D6726" s="802" t="e">
        <f t="shared" si="104"/>
        <v>#VALUE!</v>
      </c>
      <c r="G6726" s="875" t="s">
        <v>4169</v>
      </c>
      <c r="J6726" s="840" t="s">
        <v>15822</v>
      </c>
      <c r="K6726" s="848">
        <f>IFERROR(VLOOKUP(J6726,REAJUSTE!A:AA,27,FALSE),"")</f>
        <v>1.0229999999999999</v>
      </c>
    </row>
    <row r="6727" spans="1:11" ht="15" x14ac:dyDescent="0.2">
      <c r="A6727" s="873" t="s">
        <v>4315</v>
      </c>
      <c r="B6727" s="874" t="s">
        <v>11273</v>
      </c>
      <c r="C6727" s="873" t="s">
        <v>61</v>
      </c>
      <c r="D6727" s="802" t="e">
        <f t="shared" si="104"/>
        <v>#VALUE!</v>
      </c>
      <c r="G6727" s="875" t="s">
        <v>4169</v>
      </c>
      <c r="J6727" s="840" t="s">
        <v>15822</v>
      </c>
      <c r="K6727" s="848">
        <f>IFERROR(VLOOKUP(J6727,REAJUSTE!A:AA,27,FALSE),"")</f>
        <v>1.0229999999999999</v>
      </c>
    </row>
    <row r="6728" spans="1:11" ht="15" x14ac:dyDescent="0.2">
      <c r="A6728" s="873" t="s">
        <v>4316</v>
      </c>
      <c r="B6728" s="874" t="s">
        <v>11274</v>
      </c>
      <c r="C6728" s="873" t="s">
        <v>2029</v>
      </c>
      <c r="D6728" s="802">
        <f t="shared" si="104"/>
        <v>58.61</v>
      </c>
      <c r="G6728" s="875">
        <v>57.2928</v>
      </c>
      <c r="J6728" s="840" t="s">
        <v>15822</v>
      </c>
      <c r="K6728" s="848">
        <f>IFERROR(VLOOKUP(J6728,REAJUSTE!A:AA,27,FALSE),"")</f>
        <v>1.0229999999999999</v>
      </c>
    </row>
    <row r="6729" spans="1:11" ht="15" x14ac:dyDescent="0.2">
      <c r="A6729" s="873" t="s">
        <v>4317</v>
      </c>
      <c r="B6729" s="874" t="s">
        <v>11275</v>
      </c>
      <c r="C6729" s="873" t="s">
        <v>587</v>
      </c>
      <c r="D6729" s="802">
        <f t="shared" si="104"/>
        <v>38.43</v>
      </c>
      <c r="G6729" s="875">
        <v>37.568100000000001</v>
      </c>
      <c r="J6729" s="840" t="s">
        <v>15822</v>
      </c>
      <c r="K6729" s="848">
        <f>IFERROR(VLOOKUP(J6729,REAJUSTE!A:AA,27,FALSE),"")</f>
        <v>1.0229999999999999</v>
      </c>
    </row>
    <row r="6730" spans="1:11" ht="15" x14ac:dyDescent="0.2">
      <c r="A6730" s="873" t="s">
        <v>4318</v>
      </c>
      <c r="B6730" s="874" t="s">
        <v>11276</v>
      </c>
      <c r="C6730" s="873" t="s">
        <v>587</v>
      </c>
      <c r="D6730" s="802">
        <f t="shared" si="104"/>
        <v>69.58</v>
      </c>
      <c r="G6730" s="875">
        <v>68.025300000000001</v>
      </c>
      <c r="J6730" s="840" t="s">
        <v>15822</v>
      </c>
      <c r="K6730" s="848">
        <f>IFERROR(VLOOKUP(J6730,REAJUSTE!A:AA,27,FALSE),"")</f>
        <v>1.0229999999999999</v>
      </c>
    </row>
    <row r="6731" spans="1:11" ht="15" x14ac:dyDescent="0.2">
      <c r="A6731" s="873" t="s">
        <v>4319</v>
      </c>
      <c r="B6731" s="874" t="s">
        <v>11277</v>
      </c>
      <c r="C6731" s="873" t="s">
        <v>587</v>
      </c>
      <c r="D6731" s="802">
        <f t="shared" ref="D6731:D6794" si="105">TRUNC(G6731*K6731,2)</f>
        <v>153.41999999999999</v>
      </c>
      <c r="G6731" s="875">
        <v>149.97460000000001</v>
      </c>
      <c r="J6731" s="840" t="s">
        <v>15822</v>
      </c>
      <c r="K6731" s="848">
        <f>IFERROR(VLOOKUP(J6731,REAJUSTE!A:AA,27,FALSE),"")</f>
        <v>1.0229999999999999</v>
      </c>
    </row>
    <row r="6732" spans="1:11" ht="15" x14ac:dyDescent="0.2">
      <c r="A6732" s="873" t="s">
        <v>4320</v>
      </c>
      <c r="B6732" s="874" t="s">
        <v>11278</v>
      </c>
      <c r="C6732" s="873" t="s">
        <v>587</v>
      </c>
      <c r="D6732" s="802">
        <f t="shared" si="105"/>
        <v>16.07</v>
      </c>
      <c r="G6732" s="875">
        <v>15.713100000000001</v>
      </c>
      <c r="J6732" s="840" t="s">
        <v>15822</v>
      </c>
      <c r="K6732" s="848">
        <f>IFERROR(VLOOKUP(J6732,REAJUSTE!A:AA,27,FALSE),"")</f>
        <v>1.0229999999999999</v>
      </c>
    </row>
    <row r="6733" spans="1:11" ht="15" x14ac:dyDescent="0.2">
      <c r="A6733" s="873" t="s">
        <v>4321</v>
      </c>
      <c r="B6733" s="874" t="s">
        <v>11279</v>
      </c>
      <c r="C6733" s="873" t="s">
        <v>587</v>
      </c>
      <c r="D6733" s="802">
        <f t="shared" si="105"/>
        <v>27.91</v>
      </c>
      <c r="G6733" s="875">
        <v>27.286899999999999</v>
      </c>
      <c r="J6733" s="840" t="s">
        <v>15822</v>
      </c>
      <c r="K6733" s="848">
        <f>IFERROR(VLOOKUP(J6733,REAJUSTE!A:AA,27,FALSE),"")</f>
        <v>1.0229999999999999</v>
      </c>
    </row>
    <row r="6734" spans="1:11" ht="15" x14ac:dyDescent="0.2">
      <c r="A6734" s="873" t="s">
        <v>4322</v>
      </c>
      <c r="B6734" s="874" t="s">
        <v>11280</v>
      </c>
      <c r="C6734" s="873" t="s">
        <v>587</v>
      </c>
      <c r="D6734" s="802">
        <f t="shared" si="105"/>
        <v>37.18</v>
      </c>
      <c r="G6734" s="875">
        <v>36.351599999999998</v>
      </c>
      <c r="J6734" s="840" t="s">
        <v>15822</v>
      </c>
      <c r="K6734" s="848">
        <f>IFERROR(VLOOKUP(J6734,REAJUSTE!A:AA,27,FALSE),"")</f>
        <v>1.0229999999999999</v>
      </c>
    </row>
    <row r="6735" spans="1:11" ht="15" x14ac:dyDescent="0.2">
      <c r="A6735" s="873" t="s">
        <v>4323</v>
      </c>
      <c r="B6735" s="874" t="s">
        <v>11281</v>
      </c>
      <c r="C6735" s="873" t="s">
        <v>587</v>
      </c>
      <c r="D6735" s="802">
        <f t="shared" si="105"/>
        <v>50.28</v>
      </c>
      <c r="G6735" s="875">
        <v>49.156599999999997</v>
      </c>
      <c r="J6735" s="840" t="s">
        <v>15822</v>
      </c>
      <c r="K6735" s="848">
        <f>IFERROR(VLOOKUP(J6735,REAJUSTE!A:AA,27,FALSE),"")</f>
        <v>1.0229999999999999</v>
      </c>
    </row>
    <row r="6736" spans="1:11" ht="15" x14ac:dyDescent="0.2">
      <c r="A6736" s="873" t="s">
        <v>4324</v>
      </c>
      <c r="B6736" s="874" t="s">
        <v>11282</v>
      </c>
      <c r="C6736" s="873" t="s">
        <v>587</v>
      </c>
      <c r="D6736" s="802">
        <f t="shared" si="105"/>
        <v>73.83</v>
      </c>
      <c r="G6736" s="875">
        <v>72.1751</v>
      </c>
      <c r="J6736" s="840" t="s">
        <v>15822</v>
      </c>
      <c r="K6736" s="848">
        <f>IFERROR(VLOOKUP(J6736,REAJUSTE!A:AA,27,FALSE),"")</f>
        <v>1.0229999999999999</v>
      </c>
    </row>
    <row r="6737" spans="1:11" ht="15" x14ac:dyDescent="0.2">
      <c r="A6737" s="873" t="s">
        <v>11283</v>
      </c>
      <c r="B6737" s="874" t="s">
        <v>11284</v>
      </c>
      <c r="C6737" s="873" t="s">
        <v>587</v>
      </c>
      <c r="D6737" s="802">
        <f t="shared" si="105"/>
        <v>4.17</v>
      </c>
      <c r="G6737" s="875">
        <v>4.0796999999999999</v>
      </c>
      <c r="J6737" s="840" t="s">
        <v>15822</v>
      </c>
      <c r="K6737" s="848">
        <f>IFERROR(VLOOKUP(J6737,REAJUSTE!A:AA,27,FALSE),"")</f>
        <v>1.0229999999999999</v>
      </c>
    </row>
    <row r="6738" spans="1:11" ht="15" x14ac:dyDescent="0.2">
      <c r="A6738" s="873" t="s">
        <v>4325</v>
      </c>
      <c r="B6738" s="874" t="s">
        <v>11285</v>
      </c>
      <c r="C6738" s="873" t="s">
        <v>587</v>
      </c>
      <c r="D6738" s="802">
        <f t="shared" si="105"/>
        <v>7.62</v>
      </c>
      <c r="G6738" s="875">
        <v>7.4538000000000002</v>
      </c>
      <c r="J6738" s="840" t="s">
        <v>15822</v>
      </c>
      <c r="K6738" s="848">
        <f>IFERROR(VLOOKUP(J6738,REAJUSTE!A:AA,27,FALSE),"")</f>
        <v>1.0229999999999999</v>
      </c>
    </row>
    <row r="6739" spans="1:11" ht="15" x14ac:dyDescent="0.2">
      <c r="A6739" s="873" t="s">
        <v>4326</v>
      </c>
      <c r="B6739" s="874" t="s">
        <v>11286</v>
      </c>
      <c r="C6739" s="873" t="s">
        <v>51</v>
      </c>
      <c r="D6739" s="802">
        <f t="shared" si="105"/>
        <v>11.83</v>
      </c>
      <c r="G6739" s="875">
        <v>11.564399999999999</v>
      </c>
      <c r="J6739" s="840" t="s">
        <v>15822</v>
      </c>
      <c r="K6739" s="848">
        <f>IFERROR(VLOOKUP(J6739,REAJUSTE!A:AA,27,FALSE),"")</f>
        <v>1.0229999999999999</v>
      </c>
    </row>
    <row r="6740" spans="1:11" ht="15" x14ac:dyDescent="0.2">
      <c r="A6740" s="873" t="s">
        <v>4327</v>
      </c>
      <c r="B6740" s="874" t="s">
        <v>11287</v>
      </c>
      <c r="C6740" s="873" t="s">
        <v>587</v>
      </c>
      <c r="D6740" s="802">
        <f t="shared" si="105"/>
        <v>567.76</v>
      </c>
      <c r="G6740" s="875">
        <v>555.00419999999997</v>
      </c>
      <c r="J6740" s="840" t="s">
        <v>15822</v>
      </c>
      <c r="K6740" s="848">
        <f>IFERROR(VLOOKUP(J6740,REAJUSTE!A:AA,27,FALSE),"")</f>
        <v>1.0229999999999999</v>
      </c>
    </row>
    <row r="6741" spans="1:11" ht="15" x14ac:dyDescent="0.2">
      <c r="A6741" s="873" t="s">
        <v>4328</v>
      </c>
      <c r="B6741" s="874" t="s">
        <v>11288</v>
      </c>
      <c r="C6741" s="873" t="s">
        <v>2029</v>
      </c>
      <c r="D6741" s="802">
        <f t="shared" si="105"/>
        <v>200.52</v>
      </c>
      <c r="G6741" s="875">
        <v>196.01390000000001</v>
      </c>
      <c r="J6741" s="840" t="s">
        <v>15822</v>
      </c>
      <c r="K6741" s="848">
        <f>IFERROR(VLOOKUP(J6741,REAJUSTE!A:AA,27,FALSE),"")</f>
        <v>1.0229999999999999</v>
      </c>
    </row>
    <row r="6742" spans="1:11" ht="15" x14ac:dyDescent="0.2">
      <c r="A6742" s="873" t="s">
        <v>4329</v>
      </c>
      <c r="B6742" s="874" t="s">
        <v>11289</v>
      </c>
      <c r="C6742" s="873" t="s">
        <v>51</v>
      </c>
      <c r="D6742" s="802">
        <f t="shared" si="105"/>
        <v>19.46</v>
      </c>
      <c r="G6742" s="875">
        <v>19.023</v>
      </c>
      <c r="J6742" s="840" t="s">
        <v>15822</v>
      </c>
      <c r="K6742" s="848">
        <f>IFERROR(VLOOKUP(J6742,REAJUSTE!A:AA,27,FALSE),"")</f>
        <v>1.0229999999999999</v>
      </c>
    </row>
    <row r="6743" spans="1:11" ht="15" x14ac:dyDescent="0.2">
      <c r="A6743" s="873" t="s">
        <v>4330</v>
      </c>
      <c r="B6743" s="874" t="s">
        <v>11290</v>
      </c>
      <c r="C6743" s="873" t="s">
        <v>587</v>
      </c>
      <c r="D6743" s="802">
        <f t="shared" si="105"/>
        <v>199.6</v>
      </c>
      <c r="G6743" s="875">
        <v>195.1172</v>
      </c>
      <c r="J6743" s="840" t="s">
        <v>15822</v>
      </c>
      <c r="K6743" s="848">
        <f>IFERROR(VLOOKUP(J6743,REAJUSTE!A:AA,27,FALSE),"")</f>
        <v>1.0229999999999999</v>
      </c>
    </row>
    <row r="6744" spans="1:11" ht="15" x14ac:dyDescent="0.2">
      <c r="A6744" s="873" t="s">
        <v>4331</v>
      </c>
      <c r="B6744" s="874" t="s">
        <v>11291</v>
      </c>
      <c r="C6744" s="873" t="s">
        <v>587</v>
      </c>
      <c r="D6744" s="802">
        <f t="shared" si="105"/>
        <v>144.47</v>
      </c>
      <c r="G6744" s="875">
        <v>141.2252</v>
      </c>
      <c r="J6744" s="840" t="s">
        <v>15822</v>
      </c>
      <c r="K6744" s="848">
        <f>IFERROR(VLOOKUP(J6744,REAJUSTE!A:AA,27,FALSE),"")</f>
        <v>1.0229999999999999</v>
      </c>
    </row>
    <row r="6745" spans="1:11" ht="15" x14ac:dyDescent="0.2">
      <c r="A6745" s="873" t="s">
        <v>4332</v>
      </c>
      <c r="B6745" s="874" t="s">
        <v>11292</v>
      </c>
      <c r="C6745" s="873" t="s">
        <v>587</v>
      </c>
      <c r="D6745" s="802">
        <f t="shared" si="105"/>
        <v>502.26</v>
      </c>
      <c r="G6745" s="875">
        <v>490.97399999999999</v>
      </c>
      <c r="J6745" s="840" t="s">
        <v>15822</v>
      </c>
      <c r="K6745" s="848">
        <f>IFERROR(VLOOKUP(J6745,REAJUSTE!A:AA,27,FALSE),"")</f>
        <v>1.0229999999999999</v>
      </c>
    </row>
    <row r="6746" spans="1:11" ht="15" x14ac:dyDescent="0.2">
      <c r="A6746" s="873" t="s">
        <v>11293</v>
      </c>
      <c r="B6746" s="874" t="s">
        <v>11294</v>
      </c>
      <c r="C6746" s="873" t="s">
        <v>587</v>
      </c>
      <c r="D6746" s="802">
        <f t="shared" si="105"/>
        <v>107.62</v>
      </c>
      <c r="G6746" s="875">
        <v>105.2043</v>
      </c>
      <c r="J6746" s="840" t="s">
        <v>15822</v>
      </c>
      <c r="K6746" s="848">
        <f>IFERROR(VLOOKUP(J6746,REAJUSTE!A:AA,27,FALSE),"")</f>
        <v>1.0229999999999999</v>
      </c>
    </row>
    <row r="6747" spans="1:11" ht="15" x14ac:dyDescent="0.2">
      <c r="A6747" s="873" t="s">
        <v>11295</v>
      </c>
      <c r="B6747" s="874" t="s">
        <v>11296</v>
      </c>
      <c r="C6747" s="873" t="s">
        <v>4</v>
      </c>
      <c r="D6747" s="802">
        <f t="shared" si="105"/>
        <v>170.5</v>
      </c>
      <c r="G6747" s="875">
        <v>166.6705</v>
      </c>
      <c r="J6747" s="840" t="s">
        <v>15822</v>
      </c>
      <c r="K6747" s="848">
        <f>IFERROR(VLOOKUP(J6747,REAJUSTE!A:AA,27,FALSE),"")</f>
        <v>1.0229999999999999</v>
      </c>
    </row>
    <row r="6748" spans="1:11" ht="15" x14ac:dyDescent="0.2">
      <c r="A6748" s="873" t="s">
        <v>11297</v>
      </c>
      <c r="B6748" s="874" t="s">
        <v>11298</v>
      </c>
      <c r="C6748" s="873" t="s">
        <v>587</v>
      </c>
      <c r="D6748" s="802">
        <f t="shared" si="105"/>
        <v>230.69</v>
      </c>
      <c r="G6748" s="875">
        <v>225.50720000000001</v>
      </c>
      <c r="J6748" s="840" t="s">
        <v>15822</v>
      </c>
      <c r="K6748" s="848">
        <f>IFERROR(VLOOKUP(J6748,REAJUSTE!A:AA,27,FALSE),"")</f>
        <v>1.0229999999999999</v>
      </c>
    </row>
    <row r="6749" spans="1:11" ht="15" x14ac:dyDescent="0.2">
      <c r="A6749" s="873" t="s">
        <v>11299</v>
      </c>
      <c r="B6749" s="874" t="s">
        <v>11300</v>
      </c>
      <c r="C6749" s="873" t="s">
        <v>587</v>
      </c>
      <c r="D6749" s="802">
        <f t="shared" si="105"/>
        <v>298.72000000000003</v>
      </c>
      <c r="G6749" s="875">
        <v>292.01139999999998</v>
      </c>
      <c r="J6749" s="840" t="s">
        <v>15822</v>
      </c>
      <c r="K6749" s="848">
        <f>IFERROR(VLOOKUP(J6749,REAJUSTE!A:AA,27,FALSE),"")</f>
        <v>1.0229999999999999</v>
      </c>
    </row>
    <row r="6750" spans="1:11" ht="15" x14ac:dyDescent="0.2">
      <c r="A6750" s="873" t="s">
        <v>11301</v>
      </c>
      <c r="B6750" s="874" t="s">
        <v>11302</v>
      </c>
      <c r="C6750" s="873" t="s">
        <v>587</v>
      </c>
      <c r="D6750" s="802">
        <f t="shared" si="105"/>
        <v>316.57</v>
      </c>
      <c r="G6750" s="875">
        <v>309.46120000000002</v>
      </c>
      <c r="J6750" s="840" t="s">
        <v>15822</v>
      </c>
      <c r="K6750" s="848">
        <f>IFERROR(VLOOKUP(J6750,REAJUSTE!A:AA,27,FALSE),"")</f>
        <v>1.0229999999999999</v>
      </c>
    </row>
    <row r="6751" spans="1:11" ht="15" x14ac:dyDescent="0.2">
      <c r="A6751" s="873" t="s">
        <v>11303</v>
      </c>
      <c r="B6751" s="874" t="s">
        <v>11304</v>
      </c>
      <c r="C6751" s="873" t="s">
        <v>587</v>
      </c>
      <c r="D6751" s="802">
        <f t="shared" si="105"/>
        <v>92.04</v>
      </c>
      <c r="G6751" s="875">
        <v>89.972700000000003</v>
      </c>
      <c r="J6751" s="840" t="s">
        <v>15822</v>
      </c>
      <c r="K6751" s="848">
        <f>IFERROR(VLOOKUP(J6751,REAJUSTE!A:AA,27,FALSE),"")</f>
        <v>1.0229999999999999</v>
      </c>
    </row>
    <row r="6752" spans="1:11" ht="15" x14ac:dyDescent="0.2">
      <c r="A6752" s="873" t="s">
        <v>11305</v>
      </c>
      <c r="B6752" s="874" t="s">
        <v>11306</v>
      </c>
      <c r="C6752" s="873" t="s">
        <v>587</v>
      </c>
      <c r="D6752" s="802">
        <f t="shared" si="105"/>
        <v>97.02</v>
      </c>
      <c r="G6752" s="875">
        <v>94.843599999999995</v>
      </c>
      <c r="J6752" s="840" t="s">
        <v>15822</v>
      </c>
      <c r="K6752" s="848">
        <f>IFERROR(VLOOKUP(J6752,REAJUSTE!A:AA,27,FALSE),"")</f>
        <v>1.0229999999999999</v>
      </c>
    </row>
    <row r="6753" spans="1:11" ht="15" x14ac:dyDescent="0.2">
      <c r="A6753" s="873" t="s">
        <v>11307</v>
      </c>
      <c r="B6753" s="874" t="s">
        <v>11308</v>
      </c>
      <c r="C6753" s="873" t="s">
        <v>587</v>
      </c>
      <c r="D6753" s="802">
        <f t="shared" si="105"/>
        <v>103.69</v>
      </c>
      <c r="G6753" s="875">
        <v>101.3642</v>
      </c>
      <c r="J6753" s="840" t="s">
        <v>15822</v>
      </c>
      <c r="K6753" s="848">
        <f>IFERROR(VLOOKUP(J6753,REAJUSTE!A:AA,27,FALSE),"")</f>
        <v>1.0229999999999999</v>
      </c>
    </row>
    <row r="6754" spans="1:11" ht="15" x14ac:dyDescent="0.2">
      <c r="A6754" s="873" t="s">
        <v>11309</v>
      </c>
      <c r="B6754" s="874" t="s">
        <v>11310</v>
      </c>
      <c r="C6754" s="873" t="s">
        <v>587</v>
      </c>
      <c r="D6754" s="802">
        <f t="shared" si="105"/>
        <v>265.37</v>
      </c>
      <c r="G6754" s="875">
        <v>259.41199999999998</v>
      </c>
      <c r="J6754" s="840" t="s">
        <v>15822</v>
      </c>
      <c r="K6754" s="848">
        <f>IFERROR(VLOOKUP(J6754,REAJUSTE!A:AA,27,FALSE),"")</f>
        <v>1.0229999999999999</v>
      </c>
    </row>
    <row r="6755" spans="1:11" ht="15" x14ac:dyDescent="0.2">
      <c r="A6755" s="873" t="s">
        <v>11311</v>
      </c>
      <c r="B6755" s="874" t="s">
        <v>11312</v>
      </c>
      <c r="C6755" s="873" t="s">
        <v>587</v>
      </c>
      <c r="D6755" s="802">
        <f t="shared" si="105"/>
        <v>296.26</v>
      </c>
      <c r="G6755" s="875">
        <v>289.60750000000002</v>
      </c>
      <c r="J6755" s="840" t="s">
        <v>15822</v>
      </c>
      <c r="K6755" s="848">
        <f>IFERROR(VLOOKUP(J6755,REAJUSTE!A:AA,27,FALSE),"")</f>
        <v>1.0229999999999999</v>
      </c>
    </row>
    <row r="6756" spans="1:11" ht="15" x14ac:dyDescent="0.2">
      <c r="A6756" s="873" t="s">
        <v>11313</v>
      </c>
      <c r="B6756" s="874" t="s">
        <v>11314</v>
      </c>
      <c r="C6756" s="873" t="s">
        <v>587</v>
      </c>
      <c r="D6756" s="802">
        <f t="shared" si="105"/>
        <v>356.07</v>
      </c>
      <c r="G6756" s="875">
        <v>348.07029999999997</v>
      </c>
      <c r="J6756" s="840" t="s">
        <v>15822</v>
      </c>
      <c r="K6756" s="848">
        <f>IFERROR(VLOOKUP(J6756,REAJUSTE!A:AA,27,FALSE),"")</f>
        <v>1.0229999999999999</v>
      </c>
    </row>
    <row r="6757" spans="1:11" ht="15" x14ac:dyDescent="0.2">
      <c r="A6757" s="873" t="s">
        <v>11315</v>
      </c>
      <c r="B6757" s="874" t="s">
        <v>11316</v>
      </c>
      <c r="C6757" s="873" t="s">
        <v>587</v>
      </c>
      <c r="D6757" s="802">
        <f t="shared" si="105"/>
        <v>257.54000000000002</v>
      </c>
      <c r="G6757" s="875">
        <v>251.75</v>
      </c>
      <c r="J6757" s="840" t="s">
        <v>15822</v>
      </c>
      <c r="K6757" s="848">
        <f>IFERROR(VLOOKUP(J6757,REAJUSTE!A:AA,27,FALSE),"")</f>
        <v>1.0229999999999999</v>
      </c>
    </row>
    <row r="6758" spans="1:11" ht="15" x14ac:dyDescent="0.2">
      <c r="A6758" s="873" t="s">
        <v>11317</v>
      </c>
      <c r="B6758" s="874" t="s">
        <v>11318</v>
      </c>
      <c r="C6758" s="873" t="s">
        <v>587</v>
      </c>
      <c r="D6758" s="802">
        <f t="shared" si="105"/>
        <v>330.85</v>
      </c>
      <c r="G6758" s="875">
        <v>323.41750000000002</v>
      </c>
      <c r="J6758" s="840" t="s">
        <v>15822</v>
      </c>
      <c r="K6758" s="848">
        <f>IFERROR(VLOOKUP(J6758,REAJUSTE!A:AA,27,FALSE),"")</f>
        <v>1.0229999999999999</v>
      </c>
    </row>
    <row r="6759" spans="1:11" ht="15" x14ac:dyDescent="0.2">
      <c r="A6759" s="873" t="s">
        <v>11319</v>
      </c>
      <c r="B6759" s="874" t="s">
        <v>11320</v>
      </c>
      <c r="C6759" s="873" t="s">
        <v>587</v>
      </c>
      <c r="D6759" s="802">
        <f t="shared" si="105"/>
        <v>436.01</v>
      </c>
      <c r="G6759" s="875">
        <v>426.21550000000002</v>
      </c>
      <c r="J6759" s="840" t="s">
        <v>15822</v>
      </c>
      <c r="K6759" s="848">
        <f>IFERROR(VLOOKUP(J6759,REAJUSTE!A:AA,27,FALSE),"")</f>
        <v>1.0229999999999999</v>
      </c>
    </row>
    <row r="6760" spans="1:11" ht="15" x14ac:dyDescent="0.2">
      <c r="A6760" s="873" t="s">
        <v>4333</v>
      </c>
      <c r="B6760" s="874" t="s">
        <v>11321</v>
      </c>
      <c r="C6760" s="873" t="s">
        <v>2660</v>
      </c>
      <c r="D6760" s="802">
        <f t="shared" si="105"/>
        <v>13.32</v>
      </c>
      <c r="G6760" s="875">
        <v>13.0237</v>
      </c>
      <c r="J6760" s="840" t="s">
        <v>15822</v>
      </c>
      <c r="K6760" s="848">
        <f>IFERROR(VLOOKUP(J6760,REAJUSTE!A:AA,27,FALSE),"")</f>
        <v>1.0229999999999999</v>
      </c>
    </row>
    <row r="6761" spans="1:11" ht="15" x14ac:dyDescent="0.2">
      <c r="A6761" s="873" t="s">
        <v>11322</v>
      </c>
      <c r="B6761" s="874" t="s">
        <v>11323</v>
      </c>
      <c r="C6761" s="873" t="s">
        <v>587</v>
      </c>
      <c r="D6761" s="802">
        <f t="shared" si="105"/>
        <v>79.47</v>
      </c>
      <c r="G6761" s="875">
        <v>77.685199999999995</v>
      </c>
      <c r="J6761" s="840" t="s">
        <v>15822</v>
      </c>
      <c r="K6761" s="848">
        <f>IFERROR(VLOOKUP(J6761,REAJUSTE!A:AA,27,FALSE),"")</f>
        <v>1.0229999999999999</v>
      </c>
    </row>
    <row r="6762" spans="1:11" ht="15" x14ac:dyDescent="0.2">
      <c r="A6762" s="873" t="s">
        <v>11324</v>
      </c>
      <c r="B6762" s="874" t="s">
        <v>11325</v>
      </c>
      <c r="C6762" s="873" t="s">
        <v>587</v>
      </c>
      <c r="D6762" s="802">
        <f t="shared" si="105"/>
        <v>108.72</v>
      </c>
      <c r="G6762" s="875">
        <v>106.2807</v>
      </c>
      <c r="J6762" s="840" t="s">
        <v>15822</v>
      </c>
      <c r="K6762" s="848">
        <f>IFERROR(VLOOKUP(J6762,REAJUSTE!A:AA,27,FALSE),"")</f>
        <v>1.0229999999999999</v>
      </c>
    </row>
    <row r="6763" spans="1:11" ht="15" x14ac:dyDescent="0.2">
      <c r="A6763" s="873" t="s">
        <v>11326</v>
      </c>
      <c r="B6763" s="874" t="s">
        <v>11327</v>
      </c>
      <c r="C6763" s="873" t="s">
        <v>587</v>
      </c>
      <c r="D6763" s="802">
        <f t="shared" si="105"/>
        <v>141.44</v>
      </c>
      <c r="G6763" s="875">
        <v>138.2603</v>
      </c>
      <c r="J6763" s="840" t="s">
        <v>15822</v>
      </c>
      <c r="K6763" s="848">
        <f>IFERROR(VLOOKUP(J6763,REAJUSTE!A:AA,27,FALSE),"")</f>
        <v>1.0229999999999999</v>
      </c>
    </row>
    <row r="6764" spans="1:11" ht="15" x14ac:dyDescent="0.2">
      <c r="A6764" s="873" t="s">
        <v>11328</v>
      </c>
      <c r="B6764" s="874" t="s">
        <v>11329</v>
      </c>
      <c r="C6764" s="873" t="s">
        <v>587</v>
      </c>
      <c r="D6764" s="802">
        <f t="shared" si="105"/>
        <v>327.02</v>
      </c>
      <c r="G6764" s="875">
        <v>319.66879999999998</v>
      </c>
      <c r="J6764" s="840" t="s">
        <v>15822</v>
      </c>
      <c r="K6764" s="848">
        <f>IFERROR(VLOOKUP(J6764,REAJUSTE!A:AA,27,FALSE),"")</f>
        <v>1.0229999999999999</v>
      </c>
    </row>
    <row r="6765" spans="1:11" ht="15" x14ac:dyDescent="0.2">
      <c r="A6765" s="873" t="s">
        <v>11330</v>
      </c>
      <c r="B6765" s="874" t="s">
        <v>11331</v>
      </c>
      <c r="C6765" s="873" t="s">
        <v>587</v>
      </c>
      <c r="D6765" s="802">
        <f t="shared" si="105"/>
        <v>481.72</v>
      </c>
      <c r="G6765" s="875">
        <v>470.89839999999998</v>
      </c>
      <c r="J6765" s="840" t="s">
        <v>15822</v>
      </c>
      <c r="K6765" s="848">
        <f>IFERROR(VLOOKUP(J6765,REAJUSTE!A:AA,27,FALSE),"")</f>
        <v>1.0229999999999999</v>
      </c>
    </row>
    <row r="6766" spans="1:11" ht="15" x14ac:dyDescent="0.2">
      <c r="A6766" s="873" t="s">
        <v>11332</v>
      </c>
      <c r="B6766" s="874" t="s">
        <v>11333</v>
      </c>
      <c r="C6766" s="873" t="s">
        <v>587</v>
      </c>
      <c r="D6766" s="802">
        <f t="shared" si="105"/>
        <v>174.52</v>
      </c>
      <c r="G6766" s="875">
        <v>170.60040000000001</v>
      </c>
      <c r="J6766" s="840" t="s">
        <v>15822</v>
      </c>
      <c r="K6766" s="848">
        <f>IFERROR(VLOOKUP(J6766,REAJUSTE!A:AA,27,FALSE),"")</f>
        <v>1.0229999999999999</v>
      </c>
    </row>
    <row r="6767" spans="1:11" ht="15" x14ac:dyDescent="0.2">
      <c r="A6767" s="873" t="s">
        <v>11334</v>
      </c>
      <c r="B6767" s="874" t="s">
        <v>11335</v>
      </c>
      <c r="C6767" s="873" t="s">
        <v>587</v>
      </c>
      <c r="D6767" s="802">
        <f t="shared" si="105"/>
        <v>395.68</v>
      </c>
      <c r="G6767" s="875">
        <v>386.7919</v>
      </c>
      <c r="J6767" s="840" t="s">
        <v>15822</v>
      </c>
      <c r="K6767" s="848">
        <f>IFERROR(VLOOKUP(J6767,REAJUSTE!A:AA,27,FALSE),"")</f>
        <v>1.0229999999999999</v>
      </c>
    </row>
    <row r="6768" spans="1:11" ht="15" x14ac:dyDescent="0.2">
      <c r="A6768" s="873" t="s">
        <v>11336</v>
      </c>
      <c r="B6768" s="874" t="s">
        <v>11337</v>
      </c>
      <c r="C6768" s="873" t="s">
        <v>587</v>
      </c>
      <c r="D6768" s="802">
        <f t="shared" si="105"/>
        <v>514.75</v>
      </c>
      <c r="G6768" s="875">
        <v>503.1814</v>
      </c>
      <c r="J6768" s="840" t="s">
        <v>15822</v>
      </c>
      <c r="K6768" s="848">
        <f>IFERROR(VLOOKUP(J6768,REAJUSTE!A:AA,27,FALSE),"")</f>
        <v>1.0229999999999999</v>
      </c>
    </row>
    <row r="6769" spans="1:11" ht="15" x14ac:dyDescent="0.2">
      <c r="A6769" s="873" t="s">
        <v>11338</v>
      </c>
      <c r="B6769" s="874" t="s">
        <v>11339</v>
      </c>
      <c r="C6769" s="873" t="s">
        <v>587</v>
      </c>
      <c r="D6769" s="802">
        <f t="shared" si="105"/>
        <v>348.7</v>
      </c>
      <c r="G6769" s="875">
        <v>340.8673</v>
      </c>
      <c r="J6769" s="840" t="s">
        <v>15822</v>
      </c>
      <c r="K6769" s="848">
        <f>IFERROR(VLOOKUP(J6769,REAJUSTE!A:AA,27,FALSE),"")</f>
        <v>1.0229999999999999</v>
      </c>
    </row>
    <row r="6770" spans="1:11" ht="15" x14ac:dyDescent="0.2">
      <c r="A6770" s="873" t="s">
        <v>11340</v>
      </c>
      <c r="B6770" s="874" t="s">
        <v>11341</v>
      </c>
      <c r="C6770" s="873" t="s">
        <v>587</v>
      </c>
      <c r="D6770" s="802">
        <f t="shared" si="105"/>
        <v>391.57</v>
      </c>
      <c r="G6770" s="875">
        <v>382.77100000000002</v>
      </c>
      <c r="J6770" s="840" t="s">
        <v>15822</v>
      </c>
      <c r="K6770" s="848">
        <f>IFERROR(VLOOKUP(J6770,REAJUSTE!A:AA,27,FALSE),"")</f>
        <v>1.0229999999999999</v>
      </c>
    </row>
    <row r="6771" spans="1:11" ht="15" x14ac:dyDescent="0.2">
      <c r="A6771" s="873" t="s">
        <v>11342</v>
      </c>
      <c r="B6771" s="874" t="s">
        <v>11343</v>
      </c>
      <c r="C6771" s="873" t="s">
        <v>587</v>
      </c>
      <c r="D6771" s="802">
        <f t="shared" si="105"/>
        <v>608.46</v>
      </c>
      <c r="G6771" s="875">
        <v>594.78530000000001</v>
      </c>
      <c r="J6771" s="840" t="s">
        <v>15822</v>
      </c>
      <c r="K6771" s="848">
        <f>IFERROR(VLOOKUP(J6771,REAJUSTE!A:AA,27,FALSE),"")</f>
        <v>1.0229999999999999</v>
      </c>
    </row>
    <row r="6772" spans="1:11" ht="15" x14ac:dyDescent="0.2">
      <c r="A6772" s="873" t="s">
        <v>11344</v>
      </c>
      <c r="B6772" s="874" t="s">
        <v>11345</v>
      </c>
      <c r="C6772" s="873" t="s">
        <v>587</v>
      </c>
      <c r="D6772" s="802">
        <f t="shared" si="105"/>
        <v>5847.79</v>
      </c>
      <c r="G6772" s="875">
        <v>5716.3220000000001</v>
      </c>
      <c r="J6772" s="840" t="s">
        <v>15822</v>
      </c>
      <c r="K6772" s="848">
        <f>IFERROR(VLOOKUP(J6772,REAJUSTE!A:AA,27,FALSE),"")</f>
        <v>1.0229999999999999</v>
      </c>
    </row>
    <row r="6773" spans="1:11" ht="15" x14ac:dyDescent="0.2">
      <c r="A6773" s="873" t="s">
        <v>11346</v>
      </c>
      <c r="B6773" s="874" t="s">
        <v>11347</v>
      </c>
      <c r="C6773" s="873" t="s">
        <v>587</v>
      </c>
      <c r="D6773" s="802">
        <f t="shared" si="105"/>
        <v>967.66</v>
      </c>
      <c r="G6773" s="875">
        <v>945.90970000000004</v>
      </c>
      <c r="J6773" s="840" t="s">
        <v>15822</v>
      </c>
      <c r="K6773" s="848">
        <f>IFERROR(VLOOKUP(J6773,REAJUSTE!A:AA,27,FALSE),"")</f>
        <v>1.0229999999999999</v>
      </c>
    </row>
    <row r="6774" spans="1:11" ht="15" x14ac:dyDescent="0.2">
      <c r="A6774" s="873" t="s">
        <v>11348</v>
      </c>
      <c r="B6774" s="874" t="s">
        <v>11349</v>
      </c>
      <c r="C6774" s="873" t="s">
        <v>587</v>
      </c>
      <c r="D6774" s="802">
        <f t="shared" si="105"/>
        <v>1461.94</v>
      </c>
      <c r="G6774" s="875">
        <v>1429.076</v>
      </c>
      <c r="J6774" s="840" t="s">
        <v>15822</v>
      </c>
      <c r="K6774" s="848">
        <f>IFERROR(VLOOKUP(J6774,REAJUSTE!A:AA,27,FALSE),"")</f>
        <v>1.0229999999999999</v>
      </c>
    </row>
    <row r="6775" spans="1:11" ht="15" x14ac:dyDescent="0.2">
      <c r="A6775" s="873" t="s">
        <v>11350</v>
      </c>
      <c r="B6775" s="874" t="s">
        <v>11351</v>
      </c>
      <c r="C6775" s="873" t="s">
        <v>587</v>
      </c>
      <c r="D6775" s="802">
        <f t="shared" si="105"/>
        <v>314.64</v>
      </c>
      <c r="G6775" s="875">
        <v>307.56889999999999</v>
      </c>
      <c r="J6775" s="840" t="s">
        <v>15822</v>
      </c>
      <c r="K6775" s="848">
        <f>IFERROR(VLOOKUP(J6775,REAJUSTE!A:AA,27,FALSE),"")</f>
        <v>1.0229999999999999</v>
      </c>
    </row>
    <row r="6776" spans="1:11" ht="15" x14ac:dyDescent="0.2">
      <c r="A6776" s="873" t="s">
        <v>11352</v>
      </c>
      <c r="B6776" s="874" t="s">
        <v>11353</v>
      </c>
      <c r="C6776" s="873" t="s">
        <v>587</v>
      </c>
      <c r="D6776" s="802">
        <f t="shared" si="105"/>
        <v>771.95</v>
      </c>
      <c r="G6776" s="875">
        <v>754.596</v>
      </c>
      <c r="J6776" s="840" t="s">
        <v>15822</v>
      </c>
      <c r="K6776" s="848">
        <f>IFERROR(VLOOKUP(J6776,REAJUSTE!A:AA,27,FALSE),"")</f>
        <v>1.0229999999999999</v>
      </c>
    </row>
    <row r="6777" spans="1:11" ht="15" x14ac:dyDescent="0.2">
      <c r="A6777" s="873" t="s">
        <v>11354</v>
      </c>
      <c r="B6777" s="874" t="s">
        <v>11355</v>
      </c>
      <c r="C6777" s="873" t="s">
        <v>587</v>
      </c>
      <c r="D6777" s="802">
        <f t="shared" si="105"/>
        <v>7317.27</v>
      </c>
      <c r="G6777" s="875">
        <v>7152.7613000000001</v>
      </c>
      <c r="J6777" s="840" t="s">
        <v>15822</v>
      </c>
      <c r="K6777" s="848">
        <f>IFERROR(VLOOKUP(J6777,REAJUSTE!A:AA,27,FALSE),"")</f>
        <v>1.0229999999999999</v>
      </c>
    </row>
    <row r="6778" spans="1:11" ht="15" x14ac:dyDescent="0.2">
      <c r="A6778" s="873" t="s">
        <v>11356</v>
      </c>
      <c r="B6778" s="874" t="s">
        <v>11357</v>
      </c>
      <c r="C6778" s="873" t="s">
        <v>587</v>
      </c>
      <c r="D6778" s="802">
        <f t="shared" si="105"/>
        <v>5985.42</v>
      </c>
      <c r="G6778" s="875">
        <v>5850.8549999999996</v>
      </c>
      <c r="J6778" s="840" t="s">
        <v>15822</v>
      </c>
      <c r="K6778" s="848">
        <f>IFERROR(VLOOKUP(J6778,REAJUSTE!A:AA,27,FALSE),"")</f>
        <v>1.0229999999999999</v>
      </c>
    </row>
    <row r="6779" spans="1:11" ht="15" x14ac:dyDescent="0.2">
      <c r="A6779" s="873" t="s">
        <v>4334</v>
      </c>
      <c r="B6779" s="874" t="s">
        <v>11358</v>
      </c>
      <c r="C6779" s="873" t="s">
        <v>61</v>
      </c>
      <c r="D6779" s="802" t="e">
        <f t="shared" si="105"/>
        <v>#VALUE!</v>
      </c>
      <c r="G6779" s="875" t="s">
        <v>4169</v>
      </c>
      <c r="J6779" s="840" t="s">
        <v>15822</v>
      </c>
      <c r="K6779" s="848">
        <f>IFERROR(VLOOKUP(J6779,REAJUSTE!A:AA,27,FALSE),"")</f>
        <v>1.0229999999999999</v>
      </c>
    </row>
    <row r="6780" spans="1:11" ht="15" x14ac:dyDescent="0.2">
      <c r="A6780" s="873" t="s">
        <v>4335</v>
      </c>
      <c r="B6780" s="874" t="s">
        <v>11359</v>
      </c>
      <c r="C6780" s="873" t="s">
        <v>51</v>
      </c>
      <c r="D6780" s="802">
        <f t="shared" si="105"/>
        <v>7.61</v>
      </c>
      <c r="G6780" s="875">
        <v>7.4480000000000004</v>
      </c>
      <c r="J6780" s="840" t="s">
        <v>15822</v>
      </c>
      <c r="K6780" s="848">
        <f>IFERROR(VLOOKUP(J6780,REAJUSTE!A:AA,27,FALSE),"")</f>
        <v>1.0229999999999999</v>
      </c>
    </row>
    <row r="6781" spans="1:11" ht="15" x14ac:dyDescent="0.2">
      <c r="A6781" s="873" t="s">
        <v>11360</v>
      </c>
      <c r="B6781" s="874" t="s">
        <v>11361</v>
      </c>
      <c r="C6781" s="873" t="s">
        <v>587</v>
      </c>
      <c r="D6781" s="802">
        <f t="shared" si="105"/>
        <v>143.12</v>
      </c>
      <c r="G6781" s="875">
        <v>139.9042</v>
      </c>
      <c r="J6781" s="840" t="s">
        <v>15822</v>
      </c>
      <c r="K6781" s="848">
        <f>IFERROR(VLOOKUP(J6781,REAJUSTE!A:AA,27,FALSE),"")</f>
        <v>1.0229999999999999</v>
      </c>
    </row>
    <row r="6782" spans="1:11" ht="15" x14ac:dyDescent="0.2">
      <c r="A6782" s="873" t="s">
        <v>11362</v>
      </c>
      <c r="B6782" s="874" t="s">
        <v>11363</v>
      </c>
      <c r="C6782" s="873" t="s">
        <v>587</v>
      </c>
      <c r="D6782" s="802">
        <f t="shared" si="105"/>
        <v>117.19</v>
      </c>
      <c r="G6782" s="875">
        <v>114.56140000000001</v>
      </c>
      <c r="J6782" s="840" t="s">
        <v>15822</v>
      </c>
      <c r="K6782" s="848">
        <f>IFERROR(VLOOKUP(J6782,REAJUSTE!A:AA,27,FALSE),"")</f>
        <v>1.0229999999999999</v>
      </c>
    </row>
    <row r="6783" spans="1:11" ht="15" x14ac:dyDescent="0.2">
      <c r="A6783" s="873" t="s">
        <v>11364</v>
      </c>
      <c r="B6783" s="874" t="s">
        <v>11365</v>
      </c>
      <c r="C6783" s="873" t="s">
        <v>587</v>
      </c>
      <c r="D6783" s="802">
        <f t="shared" si="105"/>
        <v>1498.01</v>
      </c>
      <c r="G6783" s="875">
        <v>1464.3333</v>
      </c>
      <c r="J6783" s="840" t="s">
        <v>15822</v>
      </c>
      <c r="K6783" s="848">
        <f>IFERROR(VLOOKUP(J6783,REAJUSTE!A:AA,27,FALSE),"")</f>
        <v>1.0229999999999999</v>
      </c>
    </row>
    <row r="6784" spans="1:11" ht="15" x14ac:dyDescent="0.2">
      <c r="A6784" s="873" t="s">
        <v>11366</v>
      </c>
      <c r="B6784" s="874" t="s">
        <v>11367</v>
      </c>
      <c r="C6784" s="873" t="s">
        <v>587</v>
      </c>
      <c r="D6784" s="802">
        <f t="shared" si="105"/>
        <v>747.05</v>
      </c>
      <c r="G6784" s="875">
        <v>730.26059999999995</v>
      </c>
      <c r="J6784" s="840" t="s">
        <v>15822</v>
      </c>
      <c r="K6784" s="848">
        <f>IFERROR(VLOOKUP(J6784,REAJUSTE!A:AA,27,FALSE),"")</f>
        <v>1.0229999999999999</v>
      </c>
    </row>
    <row r="6785" spans="1:11" ht="15" x14ac:dyDescent="0.2">
      <c r="A6785" s="873" t="s">
        <v>11368</v>
      </c>
      <c r="B6785" s="874" t="s">
        <v>11369</v>
      </c>
      <c r="C6785" s="873" t="s">
        <v>587</v>
      </c>
      <c r="D6785" s="802">
        <f t="shared" si="105"/>
        <v>212.2</v>
      </c>
      <c r="G6785" s="875">
        <v>207.43</v>
      </c>
      <c r="J6785" s="840" t="s">
        <v>15822</v>
      </c>
      <c r="K6785" s="848">
        <f>IFERROR(VLOOKUP(J6785,REAJUSTE!A:AA,27,FALSE),"")</f>
        <v>1.0229999999999999</v>
      </c>
    </row>
    <row r="6786" spans="1:11" ht="15" x14ac:dyDescent="0.2">
      <c r="A6786" s="873" t="s">
        <v>11370</v>
      </c>
      <c r="B6786" s="874" t="s">
        <v>11371</v>
      </c>
      <c r="C6786" s="873" t="s">
        <v>587</v>
      </c>
      <c r="D6786" s="802">
        <f t="shared" si="105"/>
        <v>122.49</v>
      </c>
      <c r="G6786" s="875">
        <v>119.7398</v>
      </c>
      <c r="J6786" s="840" t="s">
        <v>15822</v>
      </c>
      <c r="K6786" s="848">
        <f>IFERROR(VLOOKUP(J6786,REAJUSTE!A:AA,27,FALSE),"")</f>
        <v>1.0229999999999999</v>
      </c>
    </row>
    <row r="6787" spans="1:11" ht="15" x14ac:dyDescent="0.2">
      <c r="A6787" s="873" t="s">
        <v>11372</v>
      </c>
      <c r="B6787" s="874" t="s">
        <v>11373</v>
      </c>
      <c r="C6787" s="873" t="s">
        <v>587</v>
      </c>
      <c r="D6787" s="802">
        <f t="shared" si="105"/>
        <v>201.14</v>
      </c>
      <c r="G6787" s="875">
        <v>196.62</v>
      </c>
      <c r="J6787" s="840" t="s">
        <v>15822</v>
      </c>
      <c r="K6787" s="848">
        <f>IFERROR(VLOOKUP(J6787,REAJUSTE!A:AA,27,FALSE),"")</f>
        <v>1.0229999999999999</v>
      </c>
    </row>
    <row r="6788" spans="1:11" ht="15" x14ac:dyDescent="0.2">
      <c r="A6788" s="873" t="s">
        <v>4336</v>
      </c>
      <c r="B6788" s="874" t="s">
        <v>11374</v>
      </c>
      <c r="C6788" s="873" t="s">
        <v>4</v>
      </c>
      <c r="D6788" s="802">
        <f t="shared" si="105"/>
        <v>250.07</v>
      </c>
      <c r="G6788" s="875">
        <v>244.4494</v>
      </c>
      <c r="J6788" s="840" t="s">
        <v>15822</v>
      </c>
      <c r="K6788" s="848">
        <f>IFERROR(VLOOKUP(J6788,REAJUSTE!A:AA,27,FALSE),"")</f>
        <v>1.0229999999999999</v>
      </c>
    </row>
    <row r="6789" spans="1:11" ht="15" x14ac:dyDescent="0.2">
      <c r="A6789" s="873" t="s">
        <v>4337</v>
      </c>
      <c r="B6789" s="874" t="s">
        <v>11375</v>
      </c>
      <c r="C6789" s="873" t="s">
        <v>4</v>
      </c>
      <c r="D6789" s="802">
        <f t="shared" si="105"/>
        <v>86.33</v>
      </c>
      <c r="G6789" s="875">
        <v>84.394400000000005</v>
      </c>
      <c r="J6789" s="840" t="s">
        <v>15822</v>
      </c>
      <c r="K6789" s="848">
        <f>IFERROR(VLOOKUP(J6789,REAJUSTE!A:AA,27,FALSE),"")</f>
        <v>1.0229999999999999</v>
      </c>
    </row>
    <row r="6790" spans="1:11" ht="15" x14ac:dyDescent="0.2">
      <c r="A6790" s="873" t="s">
        <v>4338</v>
      </c>
      <c r="B6790" s="874" t="s">
        <v>11376</v>
      </c>
      <c r="C6790" s="873" t="s">
        <v>4</v>
      </c>
      <c r="D6790" s="802">
        <f t="shared" si="105"/>
        <v>109.65</v>
      </c>
      <c r="G6790" s="875">
        <v>107.1897</v>
      </c>
      <c r="J6790" s="840" t="s">
        <v>15822</v>
      </c>
      <c r="K6790" s="848">
        <f>IFERROR(VLOOKUP(J6790,REAJUSTE!A:AA,27,FALSE),"")</f>
        <v>1.0229999999999999</v>
      </c>
    </row>
    <row r="6791" spans="1:11" ht="15" x14ac:dyDescent="0.2">
      <c r="A6791" s="873" t="s">
        <v>4339</v>
      </c>
      <c r="B6791" s="874" t="s">
        <v>11377</v>
      </c>
      <c r="C6791" s="873" t="s">
        <v>4</v>
      </c>
      <c r="D6791" s="802">
        <f t="shared" si="105"/>
        <v>126.85</v>
      </c>
      <c r="G6791" s="875">
        <v>124</v>
      </c>
      <c r="J6791" s="840" t="s">
        <v>15822</v>
      </c>
      <c r="K6791" s="848">
        <f>IFERROR(VLOOKUP(J6791,REAJUSTE!A:AA,27,FALSE),"")</f>
        <v>1.0229999999999999</v>
      </c>
    </row>
    <row r="6792" spans="1:11" ht="15" x14ac:dyDescent="0.2">
      <c r="A6792" s="873" t="s">
        <v>4340</v>
      </c>
      <c r="B6792" s="874" t="s">
        <v>11378</v>
      </c>
      <c r="C6792" s="873" t="s">
        <v>4</v>
      </c>
      <c r="D6792" s="802">
        <f t="shared" si="105"/>
        <v>178.4</v>
      </c>
      <c r="G6792" s="875">
        <v>174.39769999999999</v>
      </c>
      <c r="J6792" s="840" t="s">
        <v>15822</v>
      </c>
      <c r="K6792" s="848">
        <f>IFERROR(VLOOKUP(J6792,REAJUSTE!A:AA,27,FALSE),"")</f>
        <v>1.0229999999999999</v>
      </c>
    </row>
    <row r="6793" spans="1:11" ht="15" x14ac:dyDescent="0.2">
      <c r="A6793" s="873" t="s">
        <v>4341</v>
      </c>
      <c r="B6793" s="874" t="s">
        <v>11379</v>
      </c>
      <c r="C6793" s="873" t="s">
        <v>587</v>
      </c>
      <c r="D6793" s="802">
        <f t="shared" si="105"/>
        <v>8840.2900000000009</v>
      </c>
      <c r="G6793" s="875">
        <v>8641.5411999999997</v>
      </c>
      <c r="J6793" s="840" t="s">
        <v>15822</v>
      </c>
      <c r="K6793" s="848">
        <f>IFERROR(VLOOKUP(J6793,REAJUSTE!A:AA,27,FALSE),"")</f>
        <v>1.0229999999999999</v>
      </c>
    </row>
    <row r="6794" spans="1:11" ht="15" x14ac:dyDescent="0.2">
      <c r="A6794" s="873" t="s">
        <v>4342</v>
      </c>
      <c r="B6794" s="874" t="s">
        <v>11380</v>
      </c>
      <c r="C6794" s="873" t="s">
        <v>587</v>
      </c>
      <c r="D6794" s="802">
        <f t="shared" si="105"/>
        <v>12637.72</v>
      </c>
      <c r="G6794" s="875">
        <v>12353.5887</v>
      </c>
      <c r="J6794" s="840" t="s">
        <v>15822</v>
      </c>
      <c r="K6794" s="848">
        <f>IFERROR(VLOOKUP(J6794,REAJUSTE!A:AA,27,FALSE),"")</f>
        <v>1.0229999999999999</v>
      </c>
    </row>
    <row r="6795" spans="1:11" ht="15" x14ac:dyDescent="0.2">
      <c r="A6795" s="873" t="s">
        <v>4343</v>
      </c>
      <c r="B6795" s="874" t="s">
        <v>11381</v>
      </c>
      <c r="C6795" s="873" t="s">
        <v>587</v>
      </c>
      <c r="D6795" s="802">
        <f t="shared" ref="D6795:D6858" si="106">TRUNC(G6795*K6795,2)</f>
        <v>18950.16</v>
      </c>
      <c r="G6795" s="875">
        <v>18524.1096</v>
      </c>
      <c r="J6795" s="840" t="s">
        <v>15822</v>
      </c>
      <c r="K6795" s="848">
        <f>IFERROR(VLOOKUP(J6795,REAJUSTE!A:AA,27,FALSE),"")</f>
        <v>1.0229999999999999</v>
      </c>
    </row>
    <row r="6796" spans="1:11" ht="15" x14ac:dyDescent="0.2">
      <c r="A6796" s="873" t="s">
        <v>4344</v>
      </c>
      <c r="B6796" s="874" t="s">
        <v>11382</v>
      </c>
      <c r="C6796" s="873" t="s">
        <v>587</v>
      </c>
      <c r="D6796" s="802">
        <f t="shared" si="106"/>
        <v>31592.07</v>
      </c>
      <c r="G6796" s="875">
        <v>30881.789400000001</v>
      </c>
      <c r="J6796" s="840" t="s">
        <v>15822</v>
      </c>
      <c r="K6796" s="848">
        <f>IFERROR(VLOOKUP(J6796,REAJUSTE!A:AA,27,FALSE),"")</f>
        <v>1.0229999999999999</v>
      </c>
    </row>
    <row r="6797" spans="1:11" ht="15" x14ac:dyDescent="0.2">
      <c r="A6797" s="873" t="s">
        <v>4345</v>
      </c>
      <c r="B6797" s="874" t="s">
        <v>11383</v>
      </c>
      <c r="C6797" s="873" t="s">
        <v>4</v>
      </c>
      <c r="D6797" s="802">
        <f t="shared" si="106"/>
        <v>178.92</v>
      </c>
      <c r="G6797" s="875">
        <v>174.8997</v>
      </c>
      <c r="J6797" s="840" t="s">
        <v>15822</v>
      </c>
      <c r="K6797" s="848">
        <f>IFERROR(VLOOKUP(J6797,REAJUSTE!A:AA,27,FALSE),"")</f>
        <v>1.0229999999999999</v>
      </c>
    </row>
    <row r="6798" spans="1:11" ht="15" x14ac:dyDescent="0.2">
      <c r="A6798" s="873" t="s">
        <v>4346</v>
      </c>
      <c r="B6798" s="874" t="s">
        <v>11384</v>
      </c>
      <c r="C6798" s="873" t="s">
        <v>4</v>
      </c>
      <c r="D6798" s="802">
        <f t="shared" si="106"/>
        <v>248.47</v>
      </c>
      <c r="G6798" s="875">
        <v>242.88550000000001</v>
      </c>
      <c r="J6798" s="840" t="s">
        <v>15822</v>
      </c>
      <c r="K6798" s="848">
        <f>IFERROR(VLOOKUP(J6798,REAJUSTE!A:AA,27,FALSE),"")</f>
        <v>1.0229999999999999</v>
      </c>
    </row>
    <row r="6799" spans="1:11" ht="15" x14ac:dyDescent="0.2">
      <c r="A6799" s="873" t="s">
        <v>4347</v>
      </c>
      <c r="B6799" s="874" t="s">
        <v>4348</v>
      </c>
      <c r="C6799" s="873" t="s">
        <v>51</v>
      </c>
      <c r="D6799" s="802">
        <f t="shared" si="106"/>
        <v>9.73</v>
      </c>
      <c r="G6799" s="875">
        <v>9.5159000000000002</v>
      </c>
      <c r="J6799" s="840" t="s">
        <v>15822</v>
      </c>
      <c r="K6799" s="848">
        <f>IFERROR(VLOOKUP(J6799,REAJUSTE!A:AA,27,FALSE),"")</f>
        <v>1.0229999999999999</v>
      </c>
    </row>
    <row r="6800" spans="1:11" ht="15" x14ac:dyDescent="0.2">
      <c r="A6800" s="873" t="s">
        <v>4349</v>
      </c>
      <c r="B6800" s="874" t="s">
        <v>11385</v>
      </c>
      <c r="C6800" s="873" t="s">
        <v>4</v>
      </c>
      <c r="D6800" s="802">
        <f t="shared" si="106"/>
        <v>287.13</v>
      </c>
      <c r="G6800" s="875">
        <v>280.67759999999998</v>
      </c>
      <c r="J6800" s="840" t="s">
        <v>15822</v>
      </c>
      <c r="K6800" s="848">
        <f>IFERROR(VLOOKUP(J6800,REAJUSTE!A:AA,27,FALSE),"")</f>
        <v>1.0229999999999999</v>
      </c>
    </row>
    <row r="6801" spans="1:11" ht="15" x14ac:dyDescent="0.2">
      <c r="A6801" s="873" t="s">
        <v>15965</v>
      </c>
      <c r="B6801" s="874" t="s">
        <v>15966</v>
      </c>
      <c r="C6801" s="873" t="s">
        <v>587</v>
      </c>
      <c r="D6801" s="802">
        <f t="shared" si="106"/>
        <v>358.2</v>
      </c>
      <c r="G6801" s="875">
        <v>350.15230000000003</v>
      </c>
      <c r="J6801" s="840" t="s">
        <v>15822</v>
      </c>
      <c r="K6801" s="848">
        <f>IFERROR(VLOOKUP(J6801,REAJUSTE!A:AA,27,FALSE),"")</f>
        <v>1.0229999999999999</v>
      </c>
    </row>
    <row r="6802" spans="1:11" ht="15" x14ac:dyDescent="0.2">
      <c r="A6802" s="873" t="s">
        <v>15967</v>
      </c>
      <c r="B6802" s="874" t="s">
        <v>15968</v>
      </c>
      <c r="C6802" s="873" t="s">
        <v>2660</v>
      </c>
      <c r="D6802" s="802">
        <f t="shared" si="106"/>
        <v>128.26</v>
      </c>
      <c r="G6802" s="875">
        <v>125.37820000000001</v>
      </c>
      <c r="J6802" s="840" t="s">
        <v>15822</v>
      </c>
      <c r="K6802" s="848">
        <f>IFERROR(VLOOKUP(J6802,REAJUSTE!A:AA,27,FALSE),"")</f>
        <v>1.0229999999999999</v>
      </c>
    </row>
    <row r="6803" spans="1:11" ht="15" x14ac:dyDescent="0.2">
      <c r="A6803" s="873" t="s">
        <v>15969</v>
      </c>
      <c r="B6803" s="874" t="s">
        <v>15970</v>
      </c>
      <c r="C6803" s="873" t="s">
        <v>2660</v>
      </c>
      <c r="D6803" s="802">
        <f t="shared" si="106"/>
        <v>141.59</v>
      </c>
      <c r="G6803" s="875">
        <v>138.41120000000001</v>
      </c>
      <c r="J6803" s="840" t="s">
        <v>15822</v>
      </c>
      <c r="K6803" s="848">
        <f>IFERROR(VLOOKUP(J6803,REAJUSTE!A:AA,27,FALSE),"")</f>
        <v>1.0229999999999999</v>
      </c>
    </row>
    <row r="6804" spans="1:11" ht="15" x14ac:dyDescent="0.2">
      <c r="A6804" s="873" t="s">
        <v>15971</v>
      </c>
      <c r="B6804" s="874" t="s">
        <v>15972</v>
      </c>
      <c r="C6804" s="873" t="s">
        <v>2660</v>
      </c>
      <c r="D6804" s="802">
        <f t="shared" si="106"/>
        <v>207.85</v>
      </c>
      <c r="G6804" s="875">
        <v>203.1799</v>
      </c>
      <c r="J6804" s="840" t="s">
        <v>15822</v>
      </c>
      <c r="K6804" s="848">
        <f>IFERROR(VLOOKUP(J6804,REAJUSTE!A:AA,27,FALSE),"")</f>
        <v>1.0229999999999999</v>
      </c>
    </row>
    <row r="6805" spans="1:11" ht="15" x14ac:dyDescent="0.2">
      <c r="A6805" s="873" t="s">
        <v>11386</v>
      </c>
      <c r="B6805" s="874" t="s">
        <v>11387</v>
      </c>
      <c r="C6805" s="873" t="s">
        <v>2660</v>
      </c>
      <c r="D6805" s="802">
        <f t="shared" si="106"/>
        <v>264.82</v>
      </c>
      <c r="G6805" s="875">
        <v>258.86610000000002</v>
      </c>
      <c r="J6805" s="840" t="s">
        <v>15822</v>
      </c>
      <c r="K6805" s="848">
        <f>IFERROR(VLOOKUP(J6805,REAJUSTE!A:AA,27,FALSE),"")</f>
        <v>1.0229999999999999</v>
      </c>
    </row>
    <row r="6806" spans="1:11" ht="15" x14ac:dyDescent="0.2">
      <c r="A6806" s="873" t="s">
        <v>11388</v>
      </c>
      <c r="B6806" s="874" t="s">
        <v>11389</v>
      </c>
      <c r="C6806" s="873" t="s">
        <v>2660</v>
      </c>
      <c r="D6806" s="802">
        <f t="shared" si="106"/>
        <v>61.12</v>
      </c>
      <c r="G6806" s="875">
        <v>59.755499999999998</v>
      </c>
      <c r="J6806" s="840" t="s">
        <v>15822</v>
      </c>
      <c r="K6806" s="848">
        <f>IFERROR(VLOOKUP(J6806,REAJUSTE!A:AA,27,FALSE),"")</f>
        <v>1.0229999999999999</v>
      </c>
    </row>
    <row r="6807" spans="1:11" ht="15" x14ac:dyDescent="0.2">
      <c r="A6807" s="873" t="s">
        <v>4350</v>
      </c>
      <c r="B6807" s="874" t="s">
        <v>4351</v>
      </c>
      <c r="C6807" s="873" t="s">
        <v>2660</v>
      </c>
      <c r="D6807" s="802">
        <f t="shared" si="106"/>
        <v>36.6</v>
      </c>
      <c r="G6807" s="875">
        <v>35.785200000000003</v>
      </c>
      <c r="J6807" s="840" t="s">
        <v>15822</v>
      </c>
      <c r="K6807" s="848">
        <f>IFERROR(VLOOKUP(J6807,REAJUSTE!A:AA,27,FALSE),"")</f>
        <v>1.0229999999999999</v>
      </c>
    </row>
    <row r="6808" spans="1:11" ht="15" x14ac:dyDescent="0.2">
      <c r="A6808" s="873" t="s">
        <v>4352</v>
      </c>
      <c r="B6808" s="874" t="s">
        <v>11390</v>
      </c>
      <c r="C6808" s="873" t="s">
        <v>2660</v>
      </c>
      <c r="D6808" s="802">
        <f t="shared" si="106"/>
        <v>41.38</v>
      </c>
      <c r="G6808" s="875">
        <v>40.457599999999999</v>
      </c>
      <c r="J6808" s="840" t="s">
        <v>15822</v>
      </c>
      <c r="K6808" s="848">
        <f>IFERROR(VLOOKUP(J6808,REAJUSTE!A:AA,27,FALSE),"")</f>
        <v>1.0229999999999999</v>
      </c>
    </row>
    <row r="6809" spans="1:11" ht="15" x14ac:dyDescent="0.2">
      <c r="A6809" s="873" t="s">
        <v>4353</v>
      </c>
      <c r="B6809" s="874" t="s">
        <v>11391</v>
      </c>
      <c r="C6809" s="873" t="s">
        <v>4</v>
      </c>
      <c r="D6809" s="802">
        <f t="shared" si="106"/>
        <v>342.29</v>
      </c>
      <c r="G6809" s="875">
        <v>334.60289999999998</v>
      </c>
      <c r="J6809" s="840" t="s">
        <v>15822</v>
      </c>
      <c r="K6809" s="848">
        <f>IFERROR(VLOOKUP(J6809,REAJUSTE!A:AA,27,FALSE),"")</f>
        <v>1.0229999999999999</v>
      </c>
    </row>
    <row r="6810" spans="1:11" ht="15" x14ac:dyDescent="0.2">
      <c r="A6810" s="873" t="s">
        <v>4354</v>
      </c>
      <c r="B6810" s="874" t="s">
        <v>11392</v>
      </c>
      <c r="C6810" s="873" t="s">
        <v>2660</v>
      </c>
      <c r="D6810" s="802">
        <f t="shared" si="106"/>
        <v>4.13</v>
      </c>
      <c r="G6810" s="875">
        <v>4.0456000000000003</v>
      </c>
      <c r="J6810" s="840" t="s">
        <v>15822</v>
      </c>
      <c r="K6810" s="848">
        <f>IFERROR(VLOOKUP(J6810,REAJUSTE!A:AA,27,FALSE),"")</f>
        <v>1.0229999999999999</v>
      </c>
    </row>
    <row r="6811" spans="1:11" ht="15" x14ac:dyDescent="0.2">
      <c r="A6811" s="873" t="s">
        <v>4355</v>
      </c>
      <c r="B6811" s="874" t="s">
        <v>11393</v>
      </c>
      <c r="C6811" s="873" t="s">
        <v>4</v>
      </c>
      <c r="D6811" s="802">
        <f t="shared" si="106"/>
        <v>485.89</v>
      </c>
      <c r="G6811" s="875">
        <v>474.97340000000003</v>
      </c>
      <c r="J6811" s="840" t="s">
        <v>15822</v>
      </c>
      <c r="K6811" s="848">
        <f>IFERROR(VLOOKUP(J6811,REAJUSTE!A:AA,27,FALSE),"")</f>
        <v>1.0229999999999999</v>
      </c>
    </row>
    <row r="6812" spans="1:11" ht="15" x14ac:dyDescent="0.2">
      <c r="A6812" s="873" t="s">
        <v>4356</v>
      </c>
      <c r="B6812" s="874" t="s">
        <v>4357</v>
      </c>
      <c r="C6812" s="873" t="s">
        <v>2029</v>
      </c>
      <c r="D6812" s="802">
        <f t="shared" si="106"/>
        <v>4.1900000000000004</v>
      </c>
      <c r="G6812" s="875">
        <v>4.0971000000000002</v>
      </c>
      <c r="J6812" s="840" t="s">
        <v>15822</v>
      </c>
      <c r="K6812" s="848">
        <f>IFERROR(VLOOKUP(J6812,REAJUSTE!A:AA,27,FALSE),"")</f>
        <v>1.0229999999999999</v>
      </c>
    </row>
    <row r="6813" spans="1:11" ht="15" x14ac:dyDescent="0.2">
      <c r="A6813" s="873" t="s">
        <v>4358</v>
      </c>
      <c r="B6813" s="874" t="s">
        <v>11394</v>
      </c>
      <c r="C6813" s="873" t="s">
        <v>51</v>
      </c>
      <c r="D6813" s="802">
        <f t="shared" si="106"/>
        <v>12.9</v>
      </c>
      <c r="G6813" s="875">
        <v>12.6158</v>
      </c>
      <c r="J6813" s="840" t="s">
        <v>15822</v>
      </c>
      <c r="K6813" s="848">
        <f>IFERROR(VLOOKUP(J6813,REAJUSTE!A:AA,27,FALSE),"")</f>
        <v>1.0229999999999999</v>
      </c>
    </row>
    <row r="6814" spans="1:11" ht="15" x14ac:dyDescent="0.2">
      <c r="A6814" s="873" t="s">
        <v>4359</v>
      </c>
      <c r="B6814" s="874" t="s">
        <v>11395</v>
      </c>
      <c r="C6814" s="873" t="s">
        <v>4</v>
      </c>
      <c r="D6814" s="802">
        <f t="shared" si="106"/>
        <v>617.80999999999995</v>
      </c>
      <c r="G6814" s="875">
        <v>603.92750000000001</v>
      </c>
      <c r="J6814" s="840" t="s">
        <v>15822</v>
      </c>
      <c r="K6814" s="848">
        <f>IFERROR(VLOOKUP(J6814,REAJUSTE!A:AA,27,FALSE),"")</f>
        <v>1.0229999999999999</v>
      </c>
    </row>
    <row r="6815" spans="1:11" ht="15" x14ac:dyDescent="0.2">
      <c r="A6815" s="873" t="s">
        <v>4360</v>
      </c>
      <c r="B6815" s="874" t="s">
        <v>11396</v>
      </c>
      <c r="C6815" s="873" t="s">
        <v>4</v>
      </c>
      <c r="D6815" s="802">
        <f t="shared" si="106"/>
        <v>765.56</v>
      </c>
      <c r="G6815" s="875">
        <v>748.35519999999997</v>
      </c>
      <c r="J6815" s="840" t="s">
        <v>15822</v>
      </c>
      <c r="K6815" s="848">
        <f>IFERROR(VLOOKUP(J6815,REAJUSTE!A:AA,27,FALSE),"")</f>
        <v>1.0229999999999999</v>
      </c>
    </row>
    <row r="6816" spans="1:11" ht="15" x14ac:dyDescent="0.2">
      <c r="A6816" s="873" t="s">
        <v>4361</v>
      </c>
      <c r="B6816" s="874" t="s">
        <v>4362</v>
      </c>
      <c r="C6816" s="873" t="s">
        <v>587</v>
      </c>
      <c r="D6816" s="802">
        <f t="shared" si="106"/>
        <v>224.54</v>
      </c>
      <c r="G6816" s="875">
        <v>219.4965</v>
      </c>
      <c r="J6816" s="840" t="s">
        <v>15822</v>
      </c>
      <c r="K6816" s="848">
        <f>IFERROR(VLOOKUP(J6816,REAJUSTE!A:AA,27,FALSE),"")</f>
        <v>1.0229999999999999</v>
      </c>
    </row>
    <row r="6817" spans="1:11" ht="15" x14ac:dyDescent="0.2">
      <c r="A6817" s="873" t="s">
        <v>4363</v>
      </c>
      <c r="B6817" s="874" t="s">
        <v>11397</v>
      </c>
      <c r="C6817" s="873" t="s">
        <v>2029</v>
      </c>
      <c r="D6817" s="802">
        <f t="shared" si="106"/>
        <v>1.51</v>
      </c>
      <c r="G6817" s="875">
        <v>1.4821</v>
      </c>
      <c r="J6817" s="840" t="s">
        <v>15822</v>
      </c>
      <c r="K6817" s="848">
        <f>IFERROR(VLOOKUP(J6817,REAJUSTE!A:AA,27,FALSE),"")</f>
        <v>1.0229999999999999</v>
      </c>
    </row>
    <row r="6818" spans="1:11" ht="15" x14ac:dyDescent="0.2">
      <c r="A6818" s="873" t="s">
        <v>4364</v>
      </c>
      <c r="B6818" s="874" t="s">
        <v>4365</v>
      </c>
      <c r="C6818" s="873" t="s">
        <v>587</v>
      </c>
      <c r="D6818" s="802">
        <f t="shared" si="106"/>
        <v>363.16</v>
      </c>
      <c r="G6818" s="875">
        <v>355</v>
      </c>
      <c r="J6818" s="840" t="s">
        <v>15822</v>
      </c>
      <c r="K6818" s="848">
        <f>IFERROR(VLOOKUP(J6818,REAJUSTE!A:AA,27,FALSE),"")</f>
        <v>1.0229999999999999</v>
      </c>
    </row>
    <row r="6819" spans="1:11" ht="15" x14ac:dyDescent="0.2">
      <c r="A6819" s="873" t="s">
        <v>4366</v>
      </c>
      <c r="B6819" s="874" t="s">
        <v>11398</v>
      </c>
      <c r="C6819" s="873" t="s">
        <v>4</v>
      </c>
      <c r="D6819" s="802">
        <f t="shared" si="106"/>
        <v>55.52</v>
      </c>
      <c r="G6819" s="875">
        <v>54.2804</v>
      </c>
      <c r="J6819" s="840" t="s">
        <v>15822</v>
      </c>
      <c r="K6819" s="848">
        <f>IFERROR(VLOOKUP(J6819,REAJUSTE!A:AA,27,FALSE),"")</f>
        <v>1.0229999999999999</v>
      </c>
    </row>
    <row r="6820" spans="1:11" ht="15" x14ac:dyDescent="0.2">
      <c r="A6820" s="873" t="s">
        <v>4367</v>
      </c>
      <c r="B6820" s="874" t="s">
        <v>4368</v>
      </c>
      <c r="C6820" s="873" t="s">
        <v>6</v>
      </c>
      <c r="D6820" s="802" t="e">
        <f t="shared" si="106"/>
        <v>#VALUE!</v>
      </c>
      <c r="G6820" s="875" t="s">
        <v>4169</v>
      </c>
      <c r="J6820" s="840" t="s">
        <v>15822</v>
      </c>
      <c r="K6820" s="848">
        <f>IFERROR(VLOOKUP(J6820,REAJUSTE!A:AA,27,FALSE),"")</f>
        <v>1.0229999999999999</v>
      </c>
    </row>
    <row r="6821" spans="1:11" ht="15" x14ac:dyDescent="0.2">
      <c r="A6821" s="873" t="s">
        <v>4369</v>
      </c>
      <c r="B6821" s="874" t="s">
        <v>4370</v>
      </c>
      <c r="C6821" s="873" t="s">
        <v>6</v>
      </c>
      <c r="D6821" s="802" t="e">
        <f t="shared" si="106"/>
        <v>#VALUE!</v>
      </c>
      <c r="G6821" s="875" t="s">
        <v>4169</v>
      </c>
      <c r="J6821" s="840" t="s">
        <v>15822</v>
      </c>
      <c r="K6821" s="848">
        <f>IFERROR(VLOOKUP(J6821,REAJUSTE!A:AA,27,FALSE),"")</f>
        <v>1.0229999999999999</v>
      </c>
    </row>
    <row r="6822" spans="1:11" ht="15" x14ac:dyDescent="0.2">
      <c r="A6822" s="873" t="s">
        <v>4371</v>
      </c>
      <c r="B6822" s="874" t="s">
        <v>11399</v>
      </c>
      <c r="C6822" s="873" t="s">
        <v>61</v>
      </c>
      <c r="D6822" s="802">
        <f t="shared" si="106"/>
        <v>398.97</v>
      </c>
      <c r="G6822" s="875">
        <v>390</v>
      </c>
      <c r="J6822" s="840" t="s">
        <v>15822</v>
      </c>
      <c r="K6822" s="848">
        <f>IFERROR(VLOOKUP(J6822,REAJUSTE!A:AA,27,FALSE),"")</f>
        <v>1.0229999999999999</v>
      </c>
    </row>
    <row r="6823" spans="1:11" ht="15" x14ac:dyDescent="0.2">
      <c r="A6823" s="873" t="s">
        <v>4372</v>
      </c>
      <c r="B6823" s="874" t="s">
        <v>11400</v>
      </c>
      <c r="C6823" s="873" t="s">
        <v>51</v>
      </c>
      <c r="D6823" s="802">
        <f t="shared" si="106"/>
        <v>29.59</v>
      </c>
      <c r="G6823" s="875">
        <v>28.924800000000001</v>
      </c>
      <c r="J6823" s="840" t="s">
        <v>15822</v>
      </c>
      <c r="K6823" s="848">
        <f>IFERROR(VLOOKUP(J6823,REAJUSTE!A:AA,27,FALSE),"")</f>
        <v>1.0229999999999999</v>
      </c>
    </row>
    <row r="6824" spans="1:11" ht="15" x14ac:dyDescent="0.2">
      <c r="A6824" s="873" t="s">
        <v>4373</v>
      </c>
      <c r="B6824" s="874" t="s">
        <v>11401</v>
      </c>
      <c r="C6824" s="873" t="s">
        <v>51</v>
      </c>
      <c r="D6824" s="802">
        <f t="shared" si="106"/>
        <v>29.54</v>
      </c>
      <c r="G6824" s="875">
        <v>28.876799999999999</v>
      </c>
      <c r="J6824" s="840" t="s">
        <v>15822</v>
      </c>
      <c r="K6824" s="848">
        <f>IFERROR(VLOOKUP(J6824,REAJUSTE!A:AA,27,FALSE),"")</f>
        <v>1.0229999999999999</v>
      </c>
    </row>
    <row r="6825" spans="1:11" ht="15" x14ac:dyDescent="0.2">
      <c r="A6825" s="873" t="s">
        <v>4374</v>
      </c>
      <c r="B6825" s="874" t="s">
        <v>11402</v>
      </c>
      <c r="C6825" s="873" t="s">
        <v>587</v>
      </c>
      <c r="D6825" s="802">
        <f t="shared" si="106"/>
        <v>58859.43</v>
      </c>
      <c r="G6825" s="875">
        <v>57536.1</v>
      </c>
      <c r="J6825" s="840" t="s">
        <v>15822</v>
      </c>
      <c r="K6825" s="848">
        <f>IFERROR(VLOOKUP(J6825,REAJUSTE!A:AA,27,FALSE),"")</f>
        <v>1.0229999999999999</v>
      </c>
    </row>
    <row r="6826" spans="1:11" ht="15" x14ac:dyDescent="0.2">
      <c r="A6826" s="873" t="s">
        <v>4375</v>
      </c>
      <c r="B6826" s="874" t="s">
        <v>4376</v>
      </c>
      <c r="C6826" s="873" t="s">
        <v>1896</v>
      </c>
      <c r="D6826" s="802">
        <f t="shared" si="106"/>
        <v>109.97</v>
      </c>
      <c r="G6826" s="875">
        <v>107.5059</v>
      </c>
      <c r="J6826" s="840" t="s">
        <v>15822</v>
      </c>
      <c r="K6826" s="848">
        <f>IFERROR(VLOOKUP(J6826,REAJUSTE!A:AA,27,FALSE),"")</f>
        <v>1.0229999999999999</v>
      </c>
    </row>
    <row r="6827" spans="1:11" ht="15" x14ac:dyDescent="0.2">
      <c r="A6827" s="873" t="s">
        <v>4377</v>
      </c>
      <c r="B6827" s="874" t="s">
        <v>11403</v>
      </c>
      <c r="C6827" s="873" t="s">
        <v>4</v>
      </c>
      <c r="D6827" s="802">
        <f t="shared" si="106"/>
        <v>32.17</v>
      </c>
      <c r="G6827" s="875">
        <v>31.448899999999998</v>
      </c>
      <c r="J6827" s="840" t="s">
        <v>15822</v>
      </c>
      <c r="K6827" s="848">
        <f>IFERROR(VLOOKUP(J6827,REAJUSTE!A:AA,27,FALSE),"")</f>
        <v>1.0229999999999999</v>
      </c>
    </row>
    <row r="6828" spans="1:11" ht="15" x14ac:dyDescent="0.2">
      <c r="A6828" s="873" t="s">
        <v>4378</v>
      </c>
      <c r="B6828" s="874" t="s">
        <v>11404</v>
      </c>
      <c r="C6828" s="873" t="s">
        <v>587</v>
      </c>
      <c r="D6828" s="802">
        <f t="shared" si="106"/>
        <v>99472.43</v>
      </c>
      <c r="G6828" s="875">
        <v>97236.008900000001</v>
      </c>
      <c r="J6828" s="840" t="s">
        <v>15822</v>
      </c>
      <c r="K6828" s="848">
        <f>IFERROR(VLOOKUP(J6828,REAJUSTE!A:AA,27,FALSE),"")</f>
        <v>1.0229999999999999</v>
      </c>
    </row>
    <row r="6829" spans="1:11" ht="15" x14ac:dyDescent="0.2">
      <c r="A6829" s="873" t="s">
        <v>4379</v>
      </c>
      <c r="B6829" s="874" t="s">
        <v>11405</v>
      </c>
      <c r="C6829" s="873" t="s">
        <v>61</v>
      </c>
      <c r="D6829" s="802">
        <f t="shared" si="106"/>
        <v>135.63999999999999</v>
      </c>
      <c r="G6829" s="875">
        <v>132.59309999999999</v>
      </c>
      <c r="J6829" s="840" t="s">
        <v>15822</v>
      </c>
      <c r="K6829" s="848">
        <f>IFERROR(VLOOKUP(J6829,REAJUSTE!A:AA,27,FALSE),"")</f>
        <v>1.0229999999999999</v>
      </c>
    </row>
    <row r="6830" spans="1:11" ht="15" x14ac:dyDescent="0.2">
      <c r="A6830" s="873" t="s">
        <v>4380</v>
      </c>
      <c r="B6830" s="874" t="s">
        <v>11406</v>
      </c>
      <c r="C6830" s="873" t="s">
        <v>4</v>
      </c>
      <c r="D6830" s="802">
        <f t="shared" si="106"/>
        <v>12.31</v>
      </c>
      <c r="G6830" s="875">
        <v>12.037699999999999</v>
      </c>
      <c r="J6830" s="840" t="s">
        <v>15822</v>
      </c>
      <c r="K6830" s="848">
        <f>IFERROR(VLOOKUP(J6830,REAJUSTE!A:AA,27,FALSE),"")</f>
        <v>1.0229999999999999</v>
      </c>
    </row>
    <row r="6831" spans="1:11" ht="15" x14ac:dyDescent="0.2">
      <c r="A6831" s="873" t="s">
        <v>11407</v>
      </c>
      <c r="B6831" s="874" t="s">
        <v>11408</v>
      </c>
      <c r="C6831" s="873" t="s">
        <v>4</v>
      </c>
      <c r="D6831" s="802">
        <f t="shared" si="106"/>
        <v>834.55</v>
      </c>
      <c r="G6831" s="875">
        <v>815.78970000000004</v>
      </c>
      <c r="J6831" s="840" t="s">
        <v>15822</v>
      </c>
      <c r="K6831" s="848">
        <f>IFERROR(VLOOKUP(J6831,REAJUSTE!A:AA,27,FALSE),"")</f>
        <v>1.0229999999999999</v>
      </c>
    </row>
    <row r="6832" spans="1:11" ht="15" x14ac:dyDescent="0.2">
      <c r="A6832" s="873" t="s">
        <v>4381</v>
      </c>
      <c r="B6832" s="874" t="s">
        <v>11409</v>
      </c>
      <c r="C6832" s="873" t="s">
        <v>587</v>
      </c>
      <c r="D6832" s="802">
        <f t="shared" si="106"/>
        <v>3.28</v>
      </c>
      <c r="G6832" s="875">
        <v>3.2160000000000002</v>
      </c>
      <c r="J6832" s="840" t="s">
        <v>15822</v>
      </c>
      <c r="K6832" s="848">
        <f>IFERROR(VLOOKUP(J6832,REAJUSTE!A:AA,27,FALSE),"")</f>
        <v>1.0229999999999999</v>
      </c>
    </row>
    <row r="6833" spans="1:11" ht="15" x14ac:dyDescent="0.2">
      <c r="A6833" s="873" t="s">
        <v>4382</v>
      </c>
      <c r="B6833" s="874" t="s">
        <v>11410</v>
      </c>
      <c r="C6833" s="873" t="s">
        <v>587</v>
      </c>
      <c r="D6833" s="802">
        <f t="shared" si="106"/>
        <v>65829.91</v>
      </c>
      <c r="G6833" s="875">
        <v>64349.87</v>
      </c>
      <c r="J6833" s="840" t="s">
        <v>15822</v>
      </c>
      <c r="K6833" s="848">
        <f>IFERROR(VLOOKUP(J6833,REAJUSTE!A:AA,27,FALSE),"")</f>
        <v>1.0229999999999999</v>
      </c>
    </row>
    <row r="6834" spans="1:11" ht="15" x14ac:dyDescent="0.2">
      <c r="A6834" s="873" t="s">
        <v>4383</v>
      </c>
      <c r="B6834" s="874" t="s">
        <v>11411</v>
      </c>
      <c r="C6834" s="873" t="s">
        <v>587</v>
      </c>
      <c r="D6834" s="802">
        <f t="shared" si="106"/>
        <v>110524.93</v>
      </c>
      <c r="G6834" s="875">
        <v>108040.0099</v>
      </c>
      <c r="J6834" s="840" t="s">
        <v>15822</v>
      </c>
      <c r="K6834" s="848">
        <f>IFERROR(VLOOKUP(J6834,REAJUSTE!A:AA,27,FALSE),"")</f>
        <v>1.0229999999999999</v>
      </c>
    </row>
    <row r="6835" spans="1:11" ht="15" x14ac:dyDescent="0.2">
      <c r="A6835" s="873" t="s">
        <v>4384</v>
      </c>
      <c r="B6835" s="874" t="s">
        <v>4385</v>
      </c>
      <c r="C6835" s="873" t="s">
        <v>587</v>
      </c>
      <c r="D6835" s="802">
        <f t="shared" si="106"/>
        <v>111410.7</v>
      </c>
      <c r="G6835" s="875">
        <v>108905.8667</v>
      </c>
      <c r="J6835" s="840" t="s">
        <v>15822</v>
      </c>
      <c r="K6835" s="848">
        <f>IFERROR(VLOOKUP(J6835,REAJUSTE!A:AA,27,FALSE),"")</f>
        <v>1.0229999999999999</v>
      </c>
    </row>
    <row r="6836" spans="1:11" ht="15" x14ac:dyDescent="0.2">
      <c r="A6836" s="873" t="s">
        <v>4386</v>
      </c>
      <c r="B6836" s="874" t="s">
        <v>11412</v>
      </c>
      <c r="C6836" s="873" t="s">
        <v>587</v>
      </c>
      <c r="D6836" s="802">
        <f t="shared" si="106"/>
        <v>71939.3</v>
      </c>
      <c r="G6836" s="875">
        <v>70321.899999999994</v>
      </c>
      <c r="J6836" s="840" t="s">
        <v>15822</v>
      </c>
      <c r="K6836" s="848">
        <f>IFERROR(VLOOKUP(J6836,REAJUSTE!A:AA,27,FALSE),"")</f>
        <v>1.0229999999999999</v>
      </c>
    </row>
    <row r="6837" spans="1:11" ht="15" x14ac:dyDescent="0.2">
      <c r="A6837" s="873" t="s">
        <v>4387</v>
      </c>
      <c r="B6837" s="874" t="s">
        <v>10416</v>
      </c>
      <c r="C6837" s="873" t="s">
        <v>4</v>
      </c>
      <c r="D6837" s="802">
        <f t="shared" si="106"/>
        <v>2.59</v>
      </c>
      <c r="G6837" s="875">
        <v>2.5369999999999999</v>
      </c>
      <c r="J6837" s="840" t="s">
        <v>15822</v>
      </c>
      <c r="K6837" s="848">
        <f>IFERROR(VLOOKUP(J6837,REAJUSTE!A:AA,27,FALSE),"")</f>
        <v>1.0229999999999999</v>
      </c>
    </row>
    <row r="6838" spans="1:11" ht="15" x14ac:dyDescent="0.2">
      <c r="A6838" s="873" t="s">
        <v>4388</v>
      </c>
      <c r="B6838" s="874" t="s">
        <v>11413</v>
      </c>
      <c r="C6838" s="873" t="s">
        <v>587</v>
      </c>
      <c r="D6838" s="802">
        <f t="shared" si="106"/>
        <v>1.1200000000000001</v>
      </c>
      <c r="G6838" s="875">
        <v>1.101</v>
      </c>
      <c r="J6838" s="840" t="s">
        <v>15822</v>
      </c>
      <c r="K6838" s="848">
        <f>IFERROR(VLOOKUP(J6838,REAJUSTE!A:AA,27,FALSE),"")</f>
        <v>1.0229999999999999</v>
      </c>
    </row>
    <row r="6839" spans="1:11" ht="15" x14ac:dyDescent="0.2">
      <c r="A6839" s="873" t="s">
        <v>4389</v>
      </c>
      <c r="B6839" s="874" t="s">
        <v>11414</v>
      </c>
      <c r="C6839" s="873" t="s">
        <v>587</v>
      </c>
      <c r="D6839" s="802">
        <f t="shared" si="106"/>
        <v>6446.6</v>
      </c>
      <c r="G6839" s="875">
        <v>6301.6629000000003</v>
      </c>
      <c r="J6839" s="840" t="s">
        <v>15822</v>
      </c>
      <c r="K6839" s="848">
        <f>IFERROR(VLOOKUP(J6839,REAJUSTE!A:AA,27,FALSE),"")</f>
        <v>1.0229999999999999</v>
      </c>
    </row>
    <row r="6840" spans="1:11" ht="15" x14ac:dyDescent="0.2">
      <c r="A6840" s="873" t="s">
        <v>4390</v>
      </c>
      <c r="B6840" s="874" t="s">
        <v>11415</v>
      </c>
      <c r="C6840" s="873" t="s">
        <v>587</v>
      </c>
      <c r="D6840" s="802">
        <f t="shared" si="106"/>
        <v>121577.42</v>
      </c>
      <c r="G6840" s="875">
        <v>118844.01089999999</v>
      </c>
      <c r="J6840" s="840" t="s">
        <v>15822</v>
      </c>
      <c r="K6840" s="848">
        <f>IFERROR(VLOOKUP(J6840,REAJUSTE!A:AA,27,FALSE),"")</f>
        <v>1.0229999999999999</v>
      </c>
    </row>
    <row r="6841" spans="1:11" ht="15" x14ac:dyDescent="0.2">
      <c r="A6841" s="873" t="s">
        <v>4391</v>
      </c>
      <c r="B6841" s="874" t="s">
        <v>4392</v>
      </c>
      <c r="C6841" s="873" t="s">
        <v>587</v>
      </c>
      <c r="D6841" s="802">
        <f t="shared" si="106"/>
        <v>121224.06</v>
      </c>
      <c r="G6841" s="875">
        <v>118498.6</v>
      </c>
      <c r="J6841" s="840" t="s">
        <v>15822</v>
      </c>
      <c r="K6841" s="848">
        <f>IFERROR(VLOOKUP(J6841,REAJUSTE!A:AA,27,FALSE),"")</f>
        <v>1.0229999999999999</v>
      </c>
    </row>
    <row r="6842" spans="1:11" ht="15" x14ac:dyDescent="0.2">
      <c r="A6842" s="873" t="s">
        <v>4393</v>
      </c>
      <c r="B6842" s="874" t="s">
        <v>11416</v>
      </c>
      <c r="C6842" s="873" t="s">
        <v>587</v>
      </c>
      <c r="D6842" s="802">
        <f t="shared" si="106"/>
        <v>11.58</v>
      </c>
      <c r="G6842" s="875">
        <v>11.32</v>
      </c>
      <c r="J6842" s="840" t="s">
        <v>15822</v>
      </c>
      <c r="K6842" s="848">
        <f>IFERROR(VLOOKUP(J6842,REAJUSTE!A:AA,27,FALSE),"")</f>
        <v>1.0229999999999999</v>
      </c>
    </row>
    <row r="6843" spans="1:11" ht="15" x14ac:dyDescent="0.2">
      <c r="A6843" s="873" t="s">
        <v>4394</v>
      </c>
      <c r="B6843" s="874" t="s">
        <v>11417</v>
      </c>
      <c r="C6843" s="873" t="s">
        <v>2029</v>
      </c>
      <c r="D6843" s="802">
        <f t="shared" si="106"/>
        <v>36.42</v>
      </c>
      <c r="G6843" s="875">
        <v>35.607300000000002</v>
      </c>
      <c r="J6843" s="840" t="s">
        <v>15822</v>
      </c>
      <c r="K6843" s="848">
        <f>IFERROR(VLOOKUP(J6843,REAJUSTE!A:AA,27,FALSE),"")</f>
        <v>1.0229999999999999</v>
      </c>
    </row>
    <row r="6844" spans="1:11" ht="15" x14ac:dyDescent="0.2">
      <c r="A6844" s="873" t="s">
        <v>4395</v>
      </c>
      <c r="B6844" s="874" t="s">
        <v>11418</v>
      </c>
      <c r="C6844" s="873" t="s">
        <v>2029</v>
      </c>
      <c r="D6844" s="802">
        <f t="shared" si="106"/>
        <v>43.89</v>
      </c>
      <c r="G6844" s="875">
        <v>42.909100000000002</v>
      </c>
      <c r="J6844" s="840" t="s">
        <v>15822</v>
      </c>
      <c r="K6844" s="848">
        <f>IFERROR(VLOOKUP(J6844,REAJUSTE!A:AA,27,FALSE),"")</f>
        <v>1.0229999999999999</v>
      </c>
    </row>
    <row r="6845" spans="1:11" ht="15" x14ac:dyDescent="0.2">
      <c r="A6845" s="873" t="s">
        <v>4396</v>
      </c>
      <c r="B6845" s="874" t="s">
        <v>11419</v>
      </c>
      <c r="C6845" s="873" t="s">
        <v>587</v>
      </c>
      <c r="D6845" s="802">
        <f t="shared" si="106"/>
        <v>3.6</v>
      </c>
      <c r="G6845" s="875">
        <v>3.5272999999999999</v>
      </c>
      <c r="J6845" s="840" t="s">
        <v>15822</v>
      </c>
      <c r="K6845" s="848">
        <f>IFERROR(VLOOKUP(J6845,REAJUSTE!A:AA,27,FALSE),"")</f>
        <v>1.0229999999999999</v>
      </c>
    </row>
    <row r="6846" spans="1:11" ht="15" x14ac:dyDescent="0.2">
      <c r="A6846" s="873" t="s">
        <v>4397</v>
      </c>
      <c r="B6846" s="874" t="s">
        <v>11420</v>
      </c>
      <c r="C6846" s="873" t="s">
        <v>51</v>
      </c>
      <c r="D6846" s="802">
        <f t="shared" si="106"/>
        <v>15.87</v>
      </c>
      <c r="G6846" s="875">
        <v>15.5189</v>
      </c>
      <c r="J6846" s="840" t="s">
        <v>15822</v>
      </c>
      <c r="K6846" s="848">
        <f>IFERROR(VLOOKUP(J6846,REAJUSTE!A:AA,27,FALSE),"")</f>
        <v>1.0229999999999999</v>
      </c>
    </row>
    <row r="6847" spans="1:11" ht="15" x14ac:dyDescent="0.2">
      <c r="A6847" s="873" t="s">
        <v>4398</v>
      </c>
      <c r="B6847" s="874" t="s">
        <v>11421</v>
      </c>
      <c r="C6847" s="873" t="s">
        <v>4399</v>
      </c>
      <c r="D6847" s="802">
        <f t="shared" si="106"/>
        <v>0.65</v>
      </c>
      <c r="G6847" s="875">
        <v>0.64090000000000003</v>
      </c>
      <c r="J6847" s="840" t="s">
        <v>15822</v>
      </c>
      <c r="K6847" s="848">
        <f>IFERROR(VLOOKUP(J6847,REAJUSTE!A:AA,27,FALSE),"")</f>
        <v>1.0229999999999999</v>
      </c>
    </row>
    <row r="6848" spans="1:11" ht="15" x14ac:dyDescent="0.2">
      <c r="A6848" s="873" t="s">
        <v>11422</v>
      </c>
      <c r="B6848" s="874" t="s">
        <v>11423</v>
      </c>
      <c r="C6848" s="873" t="s">
        <v>51</v>
      </c>
      <c r="D6848" s="802">
        <f t="shared" si="106"/>
        <v>12.57</v>
      </c>
      <c r="G6848" s="875">
        <v>12.2913</v>
      </c>
      <c r="J6848" s="840" t="s">
        <v>15822</v>
      </c>
      <c r="K6848" s="848">
        <f>IFERROR(VLOOKUP(J6848,REAJUSTE!A:AA,27,FALSE),"")</f>
        <v>1.0229999999999999</v>
      </c>
    </row>
    <row r="6849" spans="1:11" ht="15" x14ac:dyDescent="0.2">
      <c r="A6849" s="873" t="s">
        <v>4400</v>
      </c>
      <c r="B6849" s="874" t="s">
        <v>11424</v>
      </c>
      <c r="C6849" s="873" t="s">
        <v>4399</v>
      </c>
      <c r="D6849" s="802">
        <f t="shared" si="106"/>
        <v>1.74</v>
      </c>
      <c r="G6849" s="875">
        <v>1.7047000000000001</v>
      </c>
      <c r="J6849" s="840" t="s">
        <v>15822</v>
      </c>
      <c r="K6849" s="848">
        <f>IFERROR(VLOOKUP(J6849,REAJUSTE!A:AA,27,FALSE),"")</f>
        <v>1.0229999999999999</v>
      </c>
    </row>
    <row r="6850" spans="1:11" ht="15" x14ac:dyDescent="0.2">
      <c r="A6850" s="873" t="s">
        <v>11425</v>
      </c>
      <c r="B6850" s="874" t="s">
        <v>11426</v>
      </c>
      <c r="C6850" s="873" t="s">
        <v>587</v>
      </c>
      <c r="D6850" s="802">
        <f t="shared" si="106"/>
        <v>1.24</v>
      </c>
      <c r="G6850" s="875">
        <v>1.2149000000000001</v>
      </c>
      <c r="J6850" s="840" t="s">
        <v>15822</v>
      </c>
      <c r="K6850" s="848">
        <f>IFERROR(VLOOKUP(J6850,REAJUSTE!A:AA,27,FALSE),"")</f>
        <v>1.0229999999999999</v>
      </c>
    </row>
    <row r="6851" spans="1:11" ht="15" x14ac:dyDescent="0.2">
      <c r="A6851" s="873" t="s">
        <v>11427</v>
      </c>
      <c r="B6851" s="874" t="s">
        <v>11428</v>
      </c>
      <c r="C6851" s="873" t="s">
        <v>587</v>
      </c>
      <c r="D6851" s="802">
        <f t="shared" si="106"/>
        <v>1.83</v>
      </c>
      <c r="G6851" s="875">
        <v>1.7934000000000001</v>
      </c>
      <c r="J6851" s="840" t="s">
        <v>15822</v>
      </c>
      <c r="K6851" s="848">
        <f>IFERROR(VLOOKUP(J6851,REAJUSTE!A:AA,27,FALSE),"")</f>
        <v>1.0229999999999999</v>
      </c>
    </row>
    <row r="6852" spans="1:11" ht="15" x14ac:dyDescent="0.2">
      <c r="A6852" s="873" t="s">
        <v>11429</v>
      </c>
      <c r="B6852" s="874" t="s">
        <v>11430</v>
      </c>
      <c r="C6852" s="873" t="s">
        <v>587</v>
      </c>
      <c r="D6852" s="802">
        <f t="shared" si="106"/>
        <v>2.08</v>
      </c>
      <c r="G6852" s="875">
        <v>2.0421</v>
      </c>
      <c r="J6852" s="840" t="s">
        <v>15822</v>
      </c>
      <c r="K6852" s="848">
        <f>IFERROR(VLOOKUP(J6852,REAJUSTE!A:AA,27,FALSE),"")</f>
        <v>1.0229999999999999</v>
      </c>
    </row>
    <row r="6853" spans="1:11" ht="15" x14ac:dyDescent="0.2">
      <c r="A6853" s="873" t="s">
        <v>11431</v>
      </c>
      <c r="B6853" s="874" t="s">
        <v>11432</v>
      </c>
      <c r="C6853" s="873" t="s">
        <v>587</v>
      </c>
      <c r="D6853" s="802">
        <f t="shared" si="106"/>
        <v>3</v>
      </c>
      <c r="G6853" s="875">
        <v>2.94</v>
      </c>
      <c r="J6853" s="840" t="s">
        <v>15822</v>
      </c>
      <c r="K6853" s="848">
        <f>IFERROR(VLOOKUP(J6853,REAJUSTE!A:AA,27,FALSE),"")</f>
        <v>1.0229999999999999</v>
      </c>
    </row>
    <row r="6854" spans="1:11" ht="15" x14ac:dyDescent="0.2">
      <c r="A6854" s="873" t="s">
        <v>11433</v>
      </c>
      <c r="B6854" s="874" t="s">
        <v>11434</v>
      </c>
      <c r="C6854" s="873" t="s">
        <v>587</v>
      </c>
      <c r="D6854" s="802">
        <f t="shared" si="106"/>
        <v>3.31</v>
      </c>
      <c r="G6854" s="875">
        <v>3.2423000000000002</v>
      </c>
      <c r="J6854" s="840" t="s">
        <v>15822</v>
      </c>
      <c r="K6854" s="848">
        <f>IFERROR(VLOOKUP(J6854,REAJUSTE!A:AA,27,FALSE),"")</f>
        <v>1.0229999999999999</v>
      </c>
    </row>
    <row r="6855" spans="1:11" ht="15" x14ac:dyDescent="0.2">
      <c r="A6855" s="873" t="s">
        <v>11435</v>
      </c>
      <c r="B6855" s="874" t="s">
        <v>11436</v>
      </c>
      <c r="C6855" s="873" t="s">
        <v>587</v>
      </c>
      <c r="D6855" s="802">
        <f t="shared" si="106"/>
        <v>3.63</v>
      </c>
      <c r="G6855" s="875">
        <v>3.5497000000000001</v>
      </c>
      <c r="J6855" s="840" t="s">
        <v>15822</v>
      </c>
      <c r="K6855" s="848">
        <f>IFERROR(VLOOKUP(J6855,REAJUSTE!A:AA,27,FALSE),"")</f>
        <v>1.0229999999999999</v>
      </c>
    </row>
    <row r="6856" spans="1:11" ht="15" x14ac:dyDescent="0.2">
      <c r="A6856" s="873" t="s">
        <v>11437</v>
      </c>
      <c r="B6856" s="874" t="s">
        <v>11438</v>
      </c>
      <c r="C6856" s="873" t="s">
        <v>587</v>
      </c>
      <c r="D6856" s="802">
        <f t="shared" si="106"/>
        <v>3.73</v>
      </c>
      <c r="G6856" s="875">
        <v>3.6494</v>
      </c>
      <c r="J6856" s="840" t="s">
        <v>15822</v>
      </c>
      <c r="K6856" s="848">
        <f>IFERROR(VLOOKUP(J6856,REAJUSTE!A:AA,27,FALSE),"")</f>
        <v>1.0229999999999999</v>
      </c>
    </row>
    <row r="6857" spans="1:11" ht="15" x14ac:dyDescent="0.2">
      <c r="A6857" s="873" t="s">
        <v>11439</v>
      </c>
      <c r="B6857" s="874" t="s">
        <v>11440</v>
      </c>
      <c r="C6857" s="873" t="s">
        <v>587</v>
      </c>
      <c r="D6857" s="802">
        <f t="shared" si="106"/>
        <v>5.49</v>
      </c>
      <c r="G6857" s="875">
        <v>5.3727</v>
      </c>
      <c r="J6857" s="840" t="s">
        <v>15822</v>
      </c>
      <c r="K6857" s="848">
        <f>IFERROR(VLOOKUP(J6857,REAJUSTE!A:AA,27,FALSE),"")</f>
        <v>1.0229999999999999</v>
      </c>
    </row>
    <row r="6858" spans="1:11" ht="15" x14ac:dyDescent="0.2">
      <c r="A6858" s="873" t="s">
        <v>11441</v>
      </c>
      <c r="B6858" s="874" t="s">
        <v>11442</v>
      </c>
      <c r="C6858" s="873" t="s">
        <v>587</v>
      </c>
      <c r="D6858" s="802">
        <f t="shared" si="106"/>
        <v>5.82</v>
      </c>
      <c r="G6858" s="875">
        <v>5.6973000000000003</v>
      </c>
      <c r="J6858" s="840" t="s">
        <v>15822</v>
      </c>
      <c r="K6858" s="848">
        <f>IFERROR(VLOOKUP(J6858,REAJUSTE!A:AA,27,FALSE),"")</f>
        <v>1.0229999999999999</v>
      </c>
    </row>
    <row r="6859" spans="1:11" ht="15" x14ac:dyDescent="0.2">
      <c r="A6859" s="873" t="s">
        <v>11443</v>
      </c>
      <c r="B6859" s="874" t="s">
        <v>11444</v>
      </c>
      <c r="C6859" s="873" t="s">
        <v>587</v>
      </c>
      <c r="D6859" s="802">
        <f t="shared" ref="D6859:D6922" si="107">TRUNC(G6859*K6859,2)</f>
        <v>7.63</v>
      </c>
      <c r="G6859" s="875">
        <v>7.4649999999999999</v>
      </c>
      <c r="J6859" s="840" t="s">
        <v>15822</v>
      </c>
      <c r="K6859" s="848">
        <f>IFERROR(VLOOKUP(J6859,REAJUSTE!A:AA,27,FALSE),"")</f>
        <v>1.0229999999999999</v>
      </c>
    </row>
    <row r="6860" spans="1:11" ht="15" x14ac:dyDescent="0.2">
      <c r="A6860" s="873" t="s">
        <v>11445</v>
      </c>
      <c r="B6860" s="874" t="s">
        <v>11446</v>
      </c>
      <c r="C6860" s="873" t="s">
        <v>587</v>
      </c>
      <c r="D6860" s="802">
        <f t="shared" si="107"/>
        <v>8.57</v>
      </c>
      <c r="G6860" s="875">
        <v>8.3850999999999996</v>
      </c>
      <c r="J6860" s="840" t="s">
        <v>15822</v>
      </c>
      <c r="K6860" s="848">
        <f>IFERROR(VLOOKUP(J6860,REAJUSTE!A:AA,27,FALSE),"")</f>
        <v>1.0229999999999999</v>
      </c>
    </row>
    <row r="6861" spans="1:11" ht="15" x14ac:dyDescent="0.2">
      <c r="A6861" s="873" t="s">
        <v>11447</v>
      </c>
      <c r="B6861" s="874" t="s">
        <v>11448</v>
      </c>
      <c r="C6861" s="873" t="s">
        <v>587</v>
      </c>
      <c r="D6861" s="802">
        <f t="shared" si="107"/>
        <v>9.5299999999999994</v>
      </c>
      <c r="G6861" s="875">
        <v>9.3232999999999997</v>
      </c>
      <c r="J6861" s="840" t="s">
        <v>15822</v>
      </c>
      <c r="K6861" s="848">
        <f>IFERROR(VLOOKUP(J6861,REAJUSTE!A:AA,27,FALSE),"")</f>
        <v>1.0229999999999999</v>
      </c>
    </row>
    <row r="6862" spans="1:11" ht="15" x14ac:dyDescent="0.2">
      <c r="A6862" s="873" t="s">
        <v>11449</v>
      </c>
      <c r="B6862" s="874" t="s">
        <v>11450</v>
      </c>
      <c r="C6862" s="873" t="s">
        <v>587</v>
      </c>
      <c r="D6862" s="802">
        <f t="shared" si="107"/>
        <v>11.28</v>
      </c>
      <c r="G6862" s="875">
        <v>11.032500000000001</v>
      </c>
      <c r="J6862" s="840" t="s">
        <v>15822</v>
      </c>
      <c r="K6862" s="848">
        <f>IFERROR(VLOOKUP(J6862,REAJUSTE!A:AA,27,FALSE),"")</f>
        <v>1.0229999999999999</v>
      </c>
    </row>
    <row r="6863" spans="1:11" ht="15" x14ac:dyDescent="0.2">
      <c r="A6863" s="873" t="s">
        <v>11451</v>
      </c>
      <c r="B6863" s="874" t="s">
        <v>11452</v>
      </c>
      <c r="C6863" s="873" t="s">
        <v>587</v>
      </c>
      <c r="D6863" s="802">
        <f t="shared" si="107"/>
        <v>11.65</v>
      </c>
      <c r="G6863" s="875">
        <v>11.394600000000001</v>
      </c>
      <c r="J6863" s="840" t="s">
        <v>15822</v>
      </c>
      <c r="K6863" s="848">
        <f>IFERROR(VLOOKUP(J6863,REAJUSTE!A:AA,27,FALSE),"")</f>
        <v>1.0229999999999999</v>
      </c>
    </row>
    <row r="6864" spans="1:11" ht="15" x14ac:dyDescent="0.2">
      <c r="A6864" s="873" t="s">
        <v>11453</v>
      </c>
      <c r="B6864" s="874" t="s">
        <v>11454</v>
      </c>
      <c r="C6864" s="873" t="s">
        <v>4</v>
      </c>
      <c r="D6864" s="802">
        <f t="shared" si="107"/>
        <v>26.31</v>
      </c>
      <c r="G6864" s="875">
        <v>25.723299999999998</v>
      </c>
      <c r="J6864" s="840" t="s">
        <v>15822</v>
      </c>
      <c r="K6864" s="848">
        <f>IFERROR(VLOOKUP(J6864,REAJUSTE!A:AA,27,FALSE),"")</f>
        <v>1.0229999999999999</v>
      </c>
    </row>
    <row r="6865" spans="1:11" ht="15" x14ac:dyDescent="0.2">
      <c r="A6865" s="873" t="s">
        <v>11455</v>
      </c>
      <c r="B6865" s="874" t="s">
        <v>11456</v>
      </c>
      <c r="C6865" s="873" t="s">
        <v>4</v>
      </c>
      <c r="D6865" s="802">
        <f t="shared" si="107"/>
        <v>66.42</v>
      </c>
      <c r="G6865" s="875">
        <v>64.931399999999996</v>
      </c>
      <c r="J6865" s="840" t="s">
        <v>15822</v>
      </c>
      <c r="K6865" s="848">
        <f>IFERROR(VLOOKUP(J6865,REAJUSTE!A:AA,27,FALSE),"")</f>
        <v>1.0229999999999999</v>
      </c>
    </row>
    <row r="6866" spans="1:11" ht="15" x14ac:dyDescent="0.2">
      <c r="A6866" s="873" t="s">
        <v>11457</v>
      </c>
      <c r="B6866" s="874" t="s">
        <v>11458</v>
      </c>
      <c r="C6866" s="873" t="s">
        <v>51</v>
      </c>
      <c r="D6866" s="802">
        <f t="shared" si="107"/>
        <v>13.01</v>
      </c>
      <c r="G6866" s="875">
        <v>12.726699999999999</v>
      </c>
      <c r="J6866" s="840" t="s">
        <v>15822</v>
      </c>
      <c r="K6866" s="848">
        <f>IFERROR(VLOOKUP(J6866,REAJUSTE!A:AA,27,FALSE),"")</f>
        <v>1.0229999999999999</v>
      </c>
    </row>
    <row r="6867" spans="1:11" ht="15" x14ac:dyDescent="0.2">
      <c r="A6867" s="873" t="s">
        <v>11459</v>
      </c>
      <c r="B6867" s="874" t="s">
        <v>11460</v>
      </c>
      <c r="C6867" s="873" t="s">
        <v>587</v>
      </c>
      <c r="D6867" s="802">
        <f t="shared" si="107"/>
        <v>7.49</v>
      </c>
      <c r="G6867" s="875">
        <v>7.3249000000000004</v>
      </c>
      <c r="J6867" s="840" t="s">
        <v>15822</v>
      </c>
      <c r="K6867" s="848">
        <f>IFERROR(VLOOKUP(J6867,REAJUSTE!A:AA,27,FALSE),"")</f>
        <v>1.0229999999999999</v>
      </c>
    </row>
    <row r="6868" spans="1:11" ht="15" x14ac:dyDescent="0.2">
      <c r="A6868" s="873" t="s">
        <v>11461</v>
      </c>
      <c r="B6868" s="874" t="s">
        <v>11462</v>
      </c>
      <c r="C6868" s="873" t="s">
        <v>587</v>
      </c>
      <c r="D6868" s="802">
        <f t="shared" si="107"/>
        <v>1.39</v>
      </c>
      <c r="G6868" s="875">
        <v>1.3633999999999999</v>
      </c>
      <c r="J6868" s="840" t="s">
        <v>15822</v>
      </c>
      <c r="K6868" s="848">
        <f>IFERROR(VLOOKUP(J6868,REAJUSTE!A:AA,27,FALSE),"")</f>
        <v>1.0229999999999999</v>
      </c>
    </row>
    <row r="6869" spans="1:11" ht="15" x14ac:dyDescent="0.2">
      <c r="A6869" s="873" t="s">
        <v>11463</v>
      </c>
      <c r="B6869" s="874" t="s">
        <v>11464</v>
      </c>
      <c r="C6869" s="873" t="s">
        <v>587</v>
      </c>
      <c r="D6869" s="802">
        <f t="shared" si="107"/>
        <v>3.02</v>
      </c>
      <c r="G6869" s="875">
        <v>2.9546000000000001</v>
      </c>
      <c r="J6869" s="840" t="s">
        <v>15822</v>
      </c>
      <c r="K6869" s="848">
        <f>IFERROR(VLOOKUP(J6869,REAJUSTE!A:AA,27,FALSE),"")</f>
        <v>1.0229999999999999</v>
      </c>
    </row>
    <row r="6870" spans="1:11" ht="15" x14ac:dyDescent="0.2">
      <c r="A6870" s="873" t="s">
        <v>11465</v>
      </c>
      <c r="B6870" s="874" t="s">
        <v>11466</v>
      </c>
      <c r="C6870" s="873" t="s">
        <v>587</v>
      </c>
      <c r="D6870" s="802">
        <f t="shared" si="107"/>
        <v>4.67</v>
      </c>
      <c r="G6870" s="875">
        <v>4.5734000000000004</v>
      </c>
      <c r="J6870" s="840" t="s">
        <v>15822</v>
      </c>
      <c r="K6870" s="848">
        <f>IFERROR(VLOOKUP(J6870,REAJUSTE!A:AA,27,FALSE),"")</f>
        <v>1.0229999999999999</v>
      </c>
    </row>
    <row r="6871" spans="1:11" ht="15" x14ac:dyDescent="0.2">
      <c r="A6871" s="873" t="s">
        <v>11467</v>
      </c>
      <c r="B6871" s="874" t="s">
        <v>11468</v>
      </c>
      <c r="C6871" s="873" t="s">
        <v>2029</v>
      </c>
      <c r="D6871" s="802">
        <f t="shared" si="107"/>
        <v>182.04</v>
      </c>
      <c r="G6871" s="875">
        <v>177.9555</v>
      </c>
      <c r="J6871" s="840" t="s">
        <v>15822</v>
      </c>
      <c r="K6871" s="848">
        <f>IFERROR(VLOOKUP(J6871,REAJUSTE!A:AA,27,FALSE),"")</f>
        <v>1.0229999999999999</v>
      </c>
    </row>
    <row r="6872" spans="1:11" ht="15" x14ac:dyDescent="0.2">
      <c r="A6872" s="873" t="s">
        <v>11469</v>
      </c>
      <c r="B6872" s="874" t="s">
        <v>11470</v>
      </c>
      <c r="C6872" s="873" t="s">
        <v>51</v>
      </c>
      <c r="D6872" s="802">
        <f t="shared" si="107"/>
        <v>18.64</v>
      </c>
      <c r="G6872" s="875">
        <v>18.221</v>
      </c>
      <c r="J6872" s="840" t="s">
        <v>15822</v>
      </c>
      <c r="K6872" s="848">
        <f>IFERROR(VLOOKUP(J6872,REAJUSTE!A:AA,27,FALSE),"")</f>
        <v>1.0229999999999999</v>
      </c>
    </row>
    <row r="6873" spans="1:11" ht="15" x14ac:dyDescent="0.2">
      <c r="A6873" s="873" t="s">
        <v>11471</v>
      </c>
      <c r="B6873" s="874" t="s">
        <v>11472</v>
      </c>
      <c r="C6873" s="873" t="s">
        <v>587</v>
      </c>
      <c r="D6873" s="802">
        <f t="shared" si="107"/>
        <v>23.52</v>
      </c>
      <c r="G6873" s="875">
        <v>23.000399999999999</v>
      </c>
      <c r="J6873" s="840" t="s">
        <v>15822</v>
      </c>
      <c r="K6873" s="848">
        <f>IFERROR(VLOOKUP(J6873,REAJUSTE!A:AA,27,FALSE),"")</f>
        <v>1.0229999999999999</v>
      </c>
    </row>
    <row r="6874" spans="1:11" ht="15" x14ac:dyDescent="0.2">
      <c r="A6874" s="873" t="s">
        <v>11473</v>
      </c>
      <c r="B6874" s="874" t="s">
        <v>11474</v>
      </c>
      <c r="C6874" s="873" t="s">
        <v>2660</v>
      </c>
      <c r="D6874" s="802">
        <f t="shared" si="107"/>
        <v>22.45</v>
      </c>
      <c r="G6874" s="875">
        <v>21.9497</v>
      </c>
      <c r="J6874" s="840" t="s">
        <v>15822</v>
      </c>
      <c r="K6874" s="848">
        <f>IFERROR(VLOOKUP(J6874,REAJUSTE!A:AA,27,FALSE),"")</f>
        <v>1.0229999999999999</v>
      </c>
    </row>
    <row r="6875" spans="1:11" ht="15" x14ac:dyDescent="0.2">
      <c r="A6875" s="873" t="s">
        <v>4401</v>
      </c>
      <c r="B6875" s="874" t="s">
        <v>4402</v>
      </c>
      <c r="C6875" s="873" t="s">
        <v>61</v>
      </c>
      <c r="D6875" s="802">
        <f t="shared" si="107"/>
        <v>2212.48</v>
      </c>
      <c r="G6875" s="875">
        <v>2162.7406999999998</v>
      </c>
      <c r="J6875" s="840" t="s">
        <v>15822</v>
      </c>
      <c r="K6875" s="848">
        <f>IFERROR(VLOOKUP(J6875,REAJUSTE!A:AA,27,FALSE),"")</f>
        <v>1.0229999999999999</v>
      </c>
    </row>
    <row r="6876" spans="1:11" ht="15" x14ac:dyDescent="0.2">
      <c r="A6876" s="873" t="s">
        <v>4403</v>
      </c>
      <c r="B6876" s="874" t="s">
        <v>11475</v>
      </c>
      <c r="C6876" s="873" t="s">
        <v>51</v>
      </c>
      <c r="D6876" s="802">
        <f t="shared" si="107"/>
        <v>8.9600000000000009</v>
      </c>
      <c r="G6876" s="875">
        <v>8.7670999999999992</v>
      </c>
      <c r="J6876" s="840" t="s">
        <v>15822</v>
      </c>
      <c r="K6876" s="848">
        <f>IFERROR(VLOOKUP(J6876,REAJUSTE!A:AA,27,FALSE),"")</f>
        <v>1.0229999999999999</v>
      </c>
    </row>
    <row r="6877" spans="1:11" ht="15" x14ac:dyDescent="0.2">
      <c r="A6877" s="873" t="s">
        <v>4404</v>
      </c>
      <c r="B6877" s="874" t="s">
        <v>11476</v>
      </c>
      <c r="C6877" s="873" t="s">
        <v>2029</v>
      </c>
      <c r="D6877" s="802">
        <f t="shared" si="107"/>
        <v>21.47</v>
      </c>
      <c r="G6877" s="875">
        <v>20.989000000000001</v>
      </c>
      <c r="J6877" s="840" t="s">
        <v>15822</v>
      </c>
      <c r="K6877" s="848">
        <f>IFERROR(VLOOKUP(J6877,REAJUSTE!A:AA,27,FALSE),"")</f>
        <v>1.0229999999999999</v>
      </c>
    </row>
    <row r="6878" spans="1:11" ht="15" x14ac:dyDescent="0.2">
      <c r="A6878" s="873" t="s">
        <v>11477</v>
      </c>
      <c r="B6878" s="874" t="s">
        <v>11478</v>
      </c>
      <c r="C6878" s="873" t="s">
        <v>2029</v>
      </c>
      <c r="D6878" s="802">
        <f t="shared" si="107"/>
        <v>67.11</v>
      </c>
      <c r="G6878" s="875">
        <v>65.601799999999997</v>
      </c>
      <c r="J6878" s="840" t="s">
        <v>15822</v>
      </c>
      <c r="K6878" s="848">
        <f>IFERROR(VLOOKUP(J6878,REAJUSTE!A:AA,27,FALSE),"")</f>
        <v>1.0229999999999999</v>
      </c>
    </row>
    <row r="6879" spans="1:11" ht="15" x14ac:dyDescent="0.2">
      <c r="A6879" s="873" t="s">
        <v>4405</v>
      </c>
      <c r="B6879" s="874" t="s">
        <v>11479</v>
      </c>
      <c r="C6879" s="873" t="s">
        <v>2029</v>
      </c>
      <c r="D6879" s="802">
        <f t="shared" si="107"/>
        <v>129.6</v>
      </c>
      <c r="G6879" s="875">
        <v>126.6895</v>
      </c>
      <c r="J6879" s="840" t="s">
        <v>15822</v>
      </c>
      <c r="K6879" s="848">
        <f>IFERROR(VLOOKUP(J6879,REAJUSTE!A:AA,27,FALSE),"")</f>
        <v>1.0229999999999999</v>
      </c>
    </row>
    <row r="6880" spans="1:11" ht="15" x14ac:dyDescent="0.2">
      <c r="A6880" s="873" t="s">
        <v>4406</v>
      </c>
      <c r="B6880" s="874" t="s">
        <v>11480</v>
      </c>
      <c r="C6880" s="873" t="s">
        <v>2029</v>
      </c>
      <c r="D6880" s="802">
        <f t="shared" si="107"/>
        <v>156.97</v>
      </c>
      <c r="G6880" s="875">
        <v>153.44909999999999</v>
      </c>
      <c r="J6880" s="840" t="s">
        <v>15822</v>
      </c>
      <c r="K6880" s="848">
        <f>IFERROR(VLOOKUP(J6880,REAJUSTE!A:AA,27,FALSE),"")</f>
        <v>1.0229999999999999</v>
      </c>
    </row>
    <row r="6881" spans="1:11" ht="15" x14ac:dyDescent="0.2">
      <c r="A6881" s="873" t="s">
        <v>4407</v>
      </c>
      <c r="B6881" s="874" t="s">
        <v>11481</v>
      </c>
      <c r="C6881" s="873" t="s">
        <v>51</v>
      </c>
      <c r="D6881" s="802">
        <f t="shared" si="107"/>
        <v>4.4000000000000004</v>
      </c>
      <c r="G6881" s="875">
        <v>4.3074000000000003</v>
      </c>
      <c r="J6881" s="840" t="s">
        <v>15822</v>
      </c>
      <c r="K6881" s="848">
        <f>IFERROR(VLOOKUP(J6881,REAJUSTE!A:AA,27,FALSE),"")</f>
        <v>1.0229999999999999</v>
      </c>
    </row>
    <row r="6882" spans="1:11" ht="15" x14ac:dyDescent="0.2">
      <c r="A6882" s="873" t="s">
        <v>4408</v>
      </c>
      <c r="B6882" s="874" t="s">
        <v>11482</v>
      </c>
      <c r="C6882" s="873" t="s">
        <v>51</v>
      </c>
      <c r="D6882" s="802">
        <f t="shared" si="107"/>
        <v>29.27</v>
      </c>
      <c r="G6882" s="875">
        <v>28.6128</v>
      </c>
      <c r="J6882" s="840" t="s">
        <v>15822</v>
      </c>
      <c r="K6882" s="848">
        <f>IFERROR(VLOOKUP(J6882,REAJUSTE!A:AA,27,FALSE),"")</f>
        <v>1.0229999999999999</v>
      </c>
    </row>
    <row r="6883" spans="1:11" ht="15" x14ac:dyDescent="0.2">
      <c r="A6883" s="873" t="s">
        <v>4409</v>
      </c>
      <c r="B6883" s="874" t="s">
        <v>11483</v>
      </c>
      <c r="C6883" s="873" t="s">
        <v>587</v>
      </c>
      <c r="D6883" s="802">
        <f t="shared" si="107"/>
        <v>6.3</v>
      </c>
      <c r="G6883" s="875">
        <v>6.1664000000000003</v>
      </c>
      <c r="J6883" s="840" t="s">
        <v>15822</v>
      </c>
      <c r="K6883" s="848">
        <f>IFERROR(VLOOKUP(J6883,REAJUSTE!A:AA,27,FALSE),"")</f>
        <v>1.0229999999999999</v>
      </c>
    </row>
    <row r="6884" spans="1:11" ht="15" x14ac:dyDescent="0.2">
      <c r="A6884" s="873" t="s">
        <v>4410</v>
      </c>
      <c r="B6884" s="874" t="s">
        <v>11484</v>
      </c>
      <c r="C6884" s="873" t="s">
        <v>587</v>
      </c>
      <c r="D6884" s="802">
        <f t="shared" si="107"/>
        <v>0.55000000000000004</v>
      </c>
      <c r="G6884" s="875">
        <v>0.54610000000000003</v>
      </c>
      <c r="J6884" s="840" t="s">
        <v>15822</v>
      </c>
      <c r="K6884" s="848">
        <f>IFERROR(VLOOKUP(J6884,REAJUSTE!A:AA,27,FALSE),"")</f>
        <v>1.0229999999999999</v>
      </c>
    </row>
    <row r="6885" spans="1:11" ht="15" x14ac:dyDescent="0.2">
      <c r="A6885" s="873" t="s">
        <v>4411</v>
      </c>
      <c r="B6885" s="874" t="s">
        <v>10425</v>
      </c>
      <c r="C6885" s="873" t="s">
        <v>61</v>
      </c>
      <c r="D6885" s="802">
        <f t="shared" si="107"/>
        <v>134</v>
      </c>
      <c r="G6885" s="875">
        <v>130.99250000000001</v>
      </c>
      <c r="J6885" s="840" t="s">
        <v>15822</v>
      </c>
      <c r="K6885" s="848">
        <f>IFERROR(VLOOKUP(J6885,REAJUSTE!A:AA,27,FALSE),"")</f>
        <v>1.0229999999999999</v>
      </c>
    </row>
    <row r="6886" spans="1:11" ht="15" x14ac:dyDescent="0.2">
      <c r="A6886" s="873" t="s">
        <v>4412</v>
      </c>
      <c r="B6886" s="874" t="s">
        <v>878</v>
      </c>
      <c r="C6886" s="873" t="s">
        <v>61</v>
      </c>
      <c r="D6886" s="802">
        <f t="shared" si="107"/>
        <v>166.17</v>
      </c>
      <c r="G6886" s="875">
        <v>162.43770000000001</v>
      </c>
      <c r="J6886" s="840" t="s">
        <v>15822</v>
      </c>
      <c r="K6886" s="848">
        <f>IFERROR(VLOOKUP(J6886,REAJUSTE!A:AA,27,FALSE),"")</f>
        <v>1.0229999999999999</v>
      </c>
    </row>
    <row r="6887" spans="1:11" ht="15" x14ac:dyDescent="0.2">
      <c r="A6887" s="873" t="s">
        <v>4413</v>
      </c>
      <c r="B6887" s="874" t="s">
        <v>11485</v>
      </c>
      <c r="C6887" s="873" t="s">
        <v>587</v>
      </c>
      <c r="D6887" s="802">
        <f t="shared" si="107"/>
        <v>155.69</v>
      </c>
      <c r="G6887" s="875">
        <v>152.19880000000001</v>
      </c>
      <c r="J6887" s="840" t="s">
        <v>15822</v>
      </c>
      <c r="K6887" s="848">
        <f>IFERROR(VLOOKUP(J6887,REAJUSTE!A:AA,27,FALSE),"")</f>
        <v>1.0229999999999999</v>
      </c>
    </row>
    <row r="6888" spans="1:11" ht="15" x14ac:dyDescent="0.2">
      <c r="A6888" s="873" t="s">
        <v>11486</v>
      </c>
      <c r="B6888" s="874" t="s">
        <v>5729</v>
      </c>
      <c r="C6888" s="873" t="s">
        <v>4</v>
      </c>
      <c r="D6888" s="802" t="e">
        <f t="shared" si="107"/>
        <v>#VALUE!</v>
      </c>
      <c r="G6888" s="875" t="s">
        <v>4169</v>
      </c>
      <c r="J6888" s="840" t="s">
        <v>15822</v>
      </c>
      <c r="K6888" s="848">
        <f>IFERROR(VLOOKUP(J6888,REAJUSTE!A:AA,27,FALSE),"")</f>
        <v>1.0229999999999999</v>
      </c>
    </row>
    <row r="6889" spans="1:11" ht="15" x14ac:dyDescent="0.2">
      <c r="A6889" s="873" t="s">
        <v>4414</v>
      </c>
      <c r="B6889" s="874" t="s">
        <v>11487</v>
      </c>
      <c r="C6889" s="873" t="s">
        <v>51</v>
      </c>
      <c r="D6889" s="802">
        <f t="shared" si="107"/>
        <v>104.21</v>
      </c>
      <c r="G6889" s="875">
        <v>101.8734</v>
      </c>
      <c r="J6889" s="840" t="s">
        <v>15822</v>
      </c>
      <c r="K6889" s="848">
        <f>IFERROR(VLOOKUP(J6889,REAJUSTE!A:AA,27,FALSE),"")</f>
        <v>1.0229999999999999</v>
      </c>
    </row>
    <row r="6890" spans="1:11" ht="15" x14ac:dyDescent="0.2">
      <c r="A6890" s="873" t="s">
        <v>4415</v>
      </c>
      <c r="B6890" s="874" t="s">
        <v>11488</v>
      </c>
      <c r="C6890" s="873" t="s">
        <v>4</v>
      </c>
      <c r="D6890" s="802">
        <f t="shared" si="107"/>
        <v>0.71</v>
      </c>
      <c r="G6890" s="875">
        <v>0.70279999999999998</v>
      </c>
      <c r="J6890" s="840" t="s">
        <v>15822</v>
      </c>
      <c r="K6890" s="848">
        <f>IFERROR(VLOOKUP(J6890,REAJUSTE!A:AA,27,FALSE),"")</f>
        <v>1.0229999999999999</v>
      </c>
    </row>
    <row r="6891" spans="1:11" ht="15" x14ac:dyDescent="0.2">
      <c r="A6891" s="873" t="s">
        <v>4416</v>
      </c>
      <c r="B6891" s="874" t="s">
        <v>11489</v>
      </c>
      <c r="C6891" s="873" t="s">
        <v>4</v>
      </c>
      <c r="D6891" s="802">
        <f t="shared" si="107"/>
        <v>165.75</v>
      </c>
      <c r="G6891" s="875">
        <v>162.02500000000001</v>
      </c>
      <c r="J6891" s="840" t="s">
        <v>15822</v>
      </c>
      <c r="K6891" s="848">
        <f>IFERROR(VLOOKUP(J6891,REAJUSTE!A:AA,27,FALSE),"")</f>
        <v>1.0229999999999999</v>
      </c>
    </row>
    <row r="6892" spans="1:11" ht="15" x14ac:dyDescent="0.2">
      <c r="A6892" s="873" t="s">
        <v>4417</v>
      </c>
      <c r="B6892" s="874" t="s">
        <v>11490</v>
      </c>
      <c r="C6892" s="873" t="s">
        <v>4</v>
      </c>
      <c r="D6892" s="802">
        <f t="shared" si="107"/>
        <v>197.23</v>
      </c>
      <c r="G6892" s="875">
        <v>192.8</v>
      </c>
      <c r="J6892" s="840" t="s">
        <v>15822</v>
      </c>
      <c r="K6892" s="848">
        <f>IFERROR(VLOOKUP(J6892,REAJUSTE!A:AA,27,FALSE),"")</f>
        <v>1.0229999999999999</v>
      </c>
    </row>
    <row r="6893" spans="1:11" ht="15" x14ac:dyDescent="0.2">
      <c r="A6893" s="873" t="s">
        <v>4418</v>
      </c>
      <c r="B6893" s="874" t="s">
        <v>11491</v>
      </c>
      <c r="C6893" s="873" t="s">
        <v>61</v>
      </c>
      <c r="D6893" s="802">
        <f t="shared" si="107"/>
        <v>111.5</v>
      </c>
      <c r="G6893" s="875">
        <v>109.00239999999999</v>
      </c>
      <c r="J6893" s="840" t="s">
        <v>15822</v>
      </c>
      <c r="K6893" s="848">
        <f>IFERROR(VLOOKUP(J6893,REAJUSTE!A:AA,27,FALSE),"")</f>
        <v>1.0229999999999999</v>
      </c>
    </row>
    <row r="6894" spans="1:11" ht="15" x14ac:dyDescent="0.2">
      <c r="A6894" s="873" t="s">
        <v>11492</v>
      </c>
      <c r="B6894" s="874" t="s">
        <v>11493</v>
      </c>
      <c r="C6894" s="873" t="s">
        <v>4</v>
      </c>
      <c r="D6894" s="802">
        <f t="shared" si="107"/>
        <v>0.21</v>
      </c>
      <c r="G6894" s="875">
        <v>0.2074</v>
      </c>
      <c r="J6894" s="840" t="s">
        <v>15822</v>
      </c>
      <c r="K6894" s="848">
        <f>IFERROR(VLOOKUP(J6894,REAJUSTE!A:AA,27,FALSE),"")</f>
        <v>1.0229999999999999</v>
      </c>
    </row>
    <row r="6895" spans="1:11" ht="15" x14ac:dyDescent="0.2">
      <c r="A6895" s="873" t="s">
        <v>4419</v>
      </c>
      <c r="B6895" s="874" t="s">
        <v>11494</v>
      </c>
      <c r="C6895" s="873" t="s">
        <v>4</v>
      </c>
      <c r="D6895" s="802">
        <f t="shared" si="107"/>
        <v>274.98</v>
      </c>
      <c r="G6895" s="875">
        <v>268.8</v>
      </c>
      <c r="J6895" s="840" t="s">
        <v>15822</v>
      </c>
      <c r="K6895" s="848">
        <f>IFERROR(VLOOKUP(J6895,REAJUSTE!A:AA,27,FALSE),"")</f>
        <v>1.0229999999999999</v>
      </c>
    </row>
    <row r="6896" spans="1:11" ht="15" x14ac:dyDescent="0.2">
      <c r="A6896" s="873" t="s">
        <v>4420</v>
      </c>
      <c r="B6896" s="874" t="s">
        <v>11495</v>
      </c>
      <c r="C6896" s="873" t="s">
        <v>51</v>
      </c>
      <c r="D6896" s="802">
        <f t="shared" si="107"/>
        <v>130.59</v>
      </c>
      <c r="G6896" s="875">
        <v>127.6634</v>
      </c>
      <c r="J6896" s="840" t="s">
        <v>15822</v>
      </c>
      <c r="K6896" s="848">
        <f>IFERROR(VLOOKUP(J6896,REAJUSTE!A:AA,27,FALSE),"")</f>
        <v>1.0229999999999999</v>
      </c>
    </row>
    <row r="6897" spans="1:11" ht="15" x14ac:dyDescent="0.2">
      <c r="A6897" s="873" t="s">
        <v>4421</v>
      </c>
      <c r="B6897" s="874" t="s">
        <v>11496</v>
      </c>
      <c r="C6897" s="873" t="s">
        <v>4</v>
      </c>
      <c r="D6897" s="802">
        <f t="shared" si="107"/>
        <v>393.31</v>
      </c>
      <c r="G6897" s="875">
        <v>384.47500000000002</v>
      </c>
      <c r="J6897" s="840" t="s">
        <v>15822</v>
      </c>
      <c r="K6897" s="848">
        <f>IFERROR(VLOOKUP(J6897,REAJUSTE!A:AA,27,FALSE),"")</f>
        <v>1.0229999999999999</v>
      </c>
    </row>
    <row r="6898" spans="1:11" ht="15" x14ac:dyDescent="0.2">
      <c r="A6898" s="873" t="s">
        <v>4422</v>
      </c>
      <c r="B6898" s="874" t="s">
        <v>11497</v>
      </c>
      <c r="C6898" s="873" t="s">
        <v>4</v>
      </c>
      <c r="D6898" s="802">
        <f t="shared" si="107"/>
        <v>402.8</v>
      </c>
      <c r="G6898" s="875">
        <v>393.75</v>
      </c>
      <c r="J6898" s="840" t="s">
        <v>15822</v>
      </c>
      <c r="K6898" s="848">
        <f>IFERROR(VLOOKUP(J6898,REAJUSTE!A:AA,27,FALSE),"")</f>
        <v>1.0229999999999999</v>
      </c>
    </row>
    <row r="6899" spans="1:11" ht="15" x14ac:dyDescent="0.2">
      <c r="A6899" s="873" t="s">
        <v>4423</v>
      </c>
      <c r="B6899" s="874" t="s">
        <v>11498</v>
      </c>
      <c r="C6899" s="873" t="s">
        <v>51</v>
      </c>
      <c r="D6899" s="802">
        <f t="shared" si="107"/>
        <v>18.84</v>
      </c>
      <c r="G6899" s="875">
        <v>18.425799999999999</v>
      </c>
      <c r="J6899" s="840" t="s">
        <v>15822</v>
      </c>
      <c r="K6899" s="848">
        <f>IFERROR(VLOOKUP(J6899,REAJUSTE!A:AA,27,FALSE),"")</f>
        <v>1.0229999999999999</v>
      </c>
    </row>
    <row r="6900" spans="1:11" ht="15" x14ac:dyDescent="0.2">
      <c r="A6900" s="873" t="s">
        <v>4424</v>
      </c>
      <c r="B6900" s="874" t="s">
        <v>4425</v>
      </c>
      <c r="C6900" s="873" t="s">
        <v>51</v>
      </c>
      <c r="D6900" s="802">
        <f t="shared" si="107"/>
        <v>17.47</v>
      </c>
      <c r="G6900" s="875">
        <v>17.079999999999998</v>
      </c>
      <c r="J6900" s="840" t="s">
        <v>15822</v>
      </c>
      <c r="K6900" s="848">
        <f>IFERROR(VLOOKUP(J6900,REAJUSTE!A:AA,27,FALSE),"")</f>
        <v>1.0229999999999999</v>
      </c>
    </row>
    <row r="6901" spans="1:11" ht="15" x14ac:dyDescent="0.2">
      <c r="A6901" s="873" t="s">
        <v>4426</v>
      </c>
      <c r="B6901" s="874" t="s">
        <v>4427</v>
      </c>
      <c r="C6901" s="873" t="s">
        <v>587</v>
      </c>
      <c r="D6901" s="802">
        <f t="shared" si="107"/>
        <v>99183.32</v>
      </c>
      <c r="G6901" s="875">
        <v>96953.4</v>
      </c>
      <c r="J6901" s="840" t="s">
        <v>15822</v>
      </c>
      <c r="K6901" s="848">
        <f>IFERROR(VLOOKUP(J6901,REAJUSTE!A:AA,27,FALSE),"")</f>
        <v>1.0229999999999999</v>
      </c>
    </row>
    <row r="6902" spans="1:11" ht="15" x14ac:dyDescent="0.2">
      <c r="A6902" s="873" t="s">
        <v>4428</v>
      </c>
      <c r="B6902" s="874" t="s">
        <v>11499</v>
      </c>
      <c r="C6902" s="873" t="s">
        <v>587</v>
      </c>
      <c r="D6902" s="802">
        <f t="shared" si="107"/>
        <v>491.11</v>
      </c>
      <c r="G6902" s="875">
        <v>480.07299999999998</v>
      </c>
      <c r="J6902" s="840" t="s">
        <v>15822</v>
      </c>
      <c r="K6902" s="848">
        <f>IFERROR(VLOOKUP(J6902,REAJUSTE!A:AA,27,FALSE),"")</f>
        <v>1.0229999999999999</v>
      </c>
    </row>
    <row r="6903" spans="1:11" ht="15" x14ac:dyDescent="0.2">
      <c r="A6903" s="873" t="s">
        <v>4429</v>
      </c>
      <c r="B6903" s="874" t="s">
        <v>11500</v>
      </c>
      <c r="C6903" s="873" t="s">
        <v>587</v>
      </c>
      <c r="D6903" s="802">
        <f t="shared" si="107"/>
        <v>290.25</v>
      </c>
      <c r="G6903" s="875">
        <v>283.72770000000003</v>
      </c>
      <c r="J6903" s="840" t="s">
        <v>15822</v>
      </c>
      <c r="K6903" s="848">
        <f>IFERROR(VLOOKUP(J6903,REAJUSTE!A:AA,27,FALSE),"")</f>
        <v>1.0229999999999999</v>
      </c>
    </row>
    <row r="6904" spans="1:11" ht="15" x14ac:dyDescent="0.2">
      <c r="A6904" s="873" t="s">
        <v>4430</v>
      </c>
      <c r="B6904" s="874" t="s">
        <v>11501</v>
      </c>
      <c r="C6904" s="873" t="s">
        <v>587</v>
      </c>
      <c r="D6904" s="802">
        <f t="shared" si="107"/>
        <v>295.02999999999997</v>
      </c>
      <c r="G6904" s="875">
        <v>288.404</v>
      </c>
      <c r="J6904" s="840" t="s">
        <v>15822</v>
      </c>
      <c r="K6904" s="848">
        <f>IFERROR(VLOOKUP(J6904,REAJUSTE!A:AA,27,FALSE),"")</f>
        <v>1.0229999999999999</v>
      </c>
    </row>
    <row r="6905" spans="1:11" ht="15" x14ac:dyDescent="0.2">
      <c r="A6905" s="873" t="s">
        <v>4431</v>
      </c>
      <c r="B6905" s="874" t="s">
        <v>11502</v>
      </c>
      <c r="C6905" s="873" t="s">
        <v>587</v>
      </c>
      <c r="D6905" s="802">
        <f t="shared" si="107"/>
        <v>343.87</v>
      </c>
      <c r="G6905" s="875">
        <v>336.14010000000002</v>
      </c>
      <c r="J6905" s="840" t="s">
        <v>15822</v>
      </c>
      <c r="K6905" s="848">
        <f>IFERROR(VLOOKUP(J6905,REAJUSTE!A:AA,27,FALSE),"")</f>
        <v>1.0229999999999999</v>
      </c>
    </row>
    <row r="6906" spans="1:11" ht="15" x14ac:dyDescent="0.2">
      <c r="A6906" s="873" t="s">
        <v>4432</v>
      </c>
      <c r="B6906" s="874" t="s">
        <v>11503</v>
      </c>
      <c r="C6906" s="873" t="s">
        <v>4</v>
      </c>
      <c r="D6906" s="802">
        <f t="shared" si="107"/>
        <v>11.81</v>
      </c>
      <c r="G6906" s="875">
        <v>11.5524</v>
      </c>
      <c r="J6906" s="840" t="s">
        <v>15822</v>
      </c>
      <c r="K6906" s="848">
        <f>IFERROR(VLOOKUP(J6906,REAJUSTE!A:AA,27,FALSE),"")</f>
        <v>1.0229999999999999</v>
      </c>
    </row>
    <row r="6907" spans="1:11" ht="15" x14ac:dyDescent="0.2">
      <c r="A6907" s="873" t="s">
        <v>4433</v>
      </c>
      <c r="B6907" s="874" t="s">
        <v>11504</v>
      </c>
      <c r="C6907" s="873" t="s">
        <v>587</v>
      </c>
      <c r="D6907" s="802">
        <f t="shared" si="107"/>
        <v>222657.16</v>
      </c>
      <c r="G6907" s="875">
        <v>217651.18780000001</v>
      </c>
      <c r="J6907" s="840" t="s">
        <v>15822</v>
      </c>
      <c r="K6907" s="848">
        <f>IFERROR(VLOOKUP(J6907,REAJUSTE!A:AA,27,FALSE),"")</f>
        <v>1.0229999999999999</v>
      </c>
    </row>
    <row r="6908" spans="1:11" ht="15" x14ac:dyDescent="0.2">
      <c r="A6908" s="873" t="s">
        <v>4434</v>
      </c>
      <c r="B6908" s="874" t="s">
        <v>11505</v>
      </c>
      <c r="C6908" s="873" t="s">
        <v>587</v>
      </c>
      <c r="D6908" s="802">
        <f t="shared" si="107"/>
        <v>239280.43</v>
      </c>
      <c r="G6908" s="875">
        <v>233900.72279999999</v>
      </c>
      <c r="J6908" s="840" t="s">
        <v>15822</v>
      </c>
      <c r="K6908" s="848">
        <f>IFERROR(VLOOKUP(J6908,REAJUSTE!A:AA,27,FALSE),"")</f>
        <v>1.0229999999999999</v>
      </c>
    </row>
    <row r="6909" spans="1:11" ht="15" x14ac:dyDescent="0.2">
      <c r="A6909" s="873" t="s">
        <v>4435</v>
      </c>
      <c r="B6909" s="874" t="s">
        <v>11506</v>
      </c>
      <c r="C6909" s="873" t="s">
        <v>587</v>
      </c>
      <c r="D6909" s="802">
        <f t="shared" si="107"/>
        <v>255956.89</v>
      </c>
      <c r="G6909" s="875">
        <v>250202.2403</v>
      </c>
      <c r="J6909" s="840" t="s">
        <v>15822</v>
      </c>
      <c r="K6909" s="848">
        <f>IFERROR(VLOOKUP(J6909,REAJUSTE!A:AA,27,FALSE),"")</f>
        <v>1.0229999999999999</v>
      </c>
    </row>
    <row r="6910" spans="1:11" ht="15" x14ac:dyDescent="0.2">
      <c r="A6910" s="873" t="s">
        <v>4436</v>
      </c>
      <c r="B6910" s="874" t="s">
        <v>11507</v>
      </c>
      <c r="C6910" s="873" t="s">
        <v>587</v>
      </c>
      <c r="D6910" s="802">
        <f t="shared" si="107"/>
        <v>285386.73</v>
      </c>
      <c r="G6910" s="875">
        <v>278970.41729999997</v>
      </c>
      <c r="J6910" s="840" t="s">
        <v>15822</v>
      </c>
      <c r="K6910" s="848">
        <f>IFERROR(VLOOKUP(J6910,REAJUSTE!A:AA,27,FALSE),"")</f>
        <v>1.0229999999999999</v>
      </c>
    </row>
    <row r="6911" spans="1:11" ht="15" x14ac:dyDescent="0.2">
      <c r="A6911" s="873" t="s">
        <v>4437</v>
      </c>
      <c r="B6911" s="874" t="s">
        <v>11508</v>
      </c>
      <c r="C6911" s="873" t="s">
        <v>587</v>
      </c>
      <c r="D6911" s="802">
        <f t="shared" si="107"/>
        <v>315814.94</v>
      </c>
      <c r="G6911" s="875">
        <v>308714.5098</v>
      </c>
      <c r="J6911" s="840" t="s">
        <v>15822</v>
      </c>
      <c r="K6911" s="848">
        <f>IFERROR(VLOOKUP(J6911,REAJUSTE!A:AA,27,FALSE),"")</f>
        <v>1.0229999999999999</v>
      </c>
    </row>
    <row r="6912" spans="1:11" ht="15" x14ac:dyDescent="0.2">
      <c r="A6912" s="873" t="s">
        <v>4438</v>
      </c>
      <c r="B6912" s="874" t="s">
        <v>11509</v>
      </c>
      <c r="C6912" s="873" t="s">
        <v>587</v>
      </c>
      <c r="D6912" s="802">
        <f t="shared" si="107"/>
        <v>320644.58</v>
      </c>
      <c r="G6912" s="875">
        <v>313435.56579999998</v>
      </c>
      <c r="J6912" s="840" t="s">
        <v>15822</v>
      </c>
      <c r="K6912" s="848">
        <f>IFERROR(VLOOKUP(J6912,REAJUSTE!A:AA,27,FALSE),"")</f>
        <v>1.0229999999999999</v>
      </c>
    </row>
    <row r="6913" spans="1:11" ht="15" x14ac:dyDescent="0.2">
      <c r="A6913" s="873" t="s">
        <v>4439</v>
      </c>
      <c r="B6913" s="874" t="s">
        <v>11510</v>
      </c>
      <c r="C6913" s="873" t="s">
        <v>587</v>
      </c>
      <c r="D6913" s="802">
        <f t="shared" si="107"/>
        <v>412613.23</v>
      </c>
      <c r="G6913" s="875">
        <v>403336.49329999997</v>
      </c>
      <c r="J6913" s="840" t="s">
        <v>15822</v>
      </c>
      <c r="K6913" s="848">
        <f>IFERROR(VLOOKUP(J6913,REAJUSTE!A:AA,27,FALSE),"")</f>
        <v>1.0229999999999999</v>
      </c>
    </row>
    <row r="6914" spans="1:11" ht="15" x14ac:dyDescent="0.2">
      <c r="A6914" s="873" t="s">
        <v>4440</v>
      </c>
      <c r="B6914" s="874" t="s">
        <v>11511</v>
      </c>
      <c r="C6914" s="873" t="s">
        <v>587</v>
      </c>
      <c r="D6914" s="802">
        <f t="shared" si="107"/>
        <v>419272.91</v>
      </c>
      <c r="G6914" s="875">
        <v>409846.4509</v>
      </c>
      <c r="J6914" s="840" t="s">
        <v>15822</v>
      </c>
      <c r="K6914" s="848">
        <f>IFERROR(VLOOKUP(J6914,REAJUSTE!A:AA,27,FALSE),"")</f>
        <v>1.0229999999999999</v>
      </c>
    </row>
    <row r="6915" spans="1:11" ht="15" x14ac:dyDescent="0.2">
      <c r="A6915" s="873" t="s">
        <v>4441</v>
      </c>
      <c r="B6915" s="874" t="s">
        <v>11512</v>
      </c>
      <c r="C6915" s="873" t="s">
        <v>587</v>
      </c>
      <c r="D6915" s="802">
        <f t="shared" si="107"/>
        <v>469893.98</v>
      </c>
      <c r="G6915" s="875">
        <v>459329.40529999998</v>
      </c>
      <c r="J6915" s="840" t="s">
        <v>15822</v>
      </c>
      <c r="K6915" s="848">
        <f>IFERROR(VLOOKUP(J6915,REAJUSTE!A:AA,27,FALSE),"")</f>
        <v>1.0229999999999999</v>
      </c>
    </row>
    <row r="6916" spans="1:11" ht="15" x14ac:dyDescent="0.2">
      <c r="A6916" s="873" t="s">
        <v>4442</v>
      </c>
      <c r="B6916" s="874" t="s">
        <v>11513</v>
      </c>
      <c r="C6916" s="873" t="s">
        <v>587</v>
      </c>
      <c r="D6916" s="802">
        <f t="shared" si="107"/>
        <v>514848.45</v>
      </c>
      <c r="G6916" s="875">
        <v>503273.16879999998</v>
      </c>
      <c r="J6916" s="840" t="s">
        <v>15822</v>
      </c>
      <c r="K6916" s="848">
        <f>IFERROR(VLOOKUP(J6916,REAJUSTE!A:AA,27,FALSE),"")</f>
        <v>1.0229999999999999</v>
      </c>
    </row>
    <row r="6917" spans="1:11" ht="15" x14ac:dyDescent="0.2">
      <c r="A6917" s="873" t="s">
        <v>4443</v>
      </c>
      <c r="B6917" s="874" t="s">
        <v>11514</v>
      </c>
      <c r="C6917" s="873" t="s">
        <v>587</v>
      </c>
      <c r="D6917" s="802">
        <f t="shared" si="107"/>
        <v>528504.18000000005</v>
      </c>
      <c r="G6917" s="875">
        <v>516621.88439999998</v>
      </c>
      <c r="J6917" s="840" t="s">
        <v>15822</v>
      </c>
      <c r="K6917" s="848">
        <f>IFERROR(VLOOKUP(J6917,REAJUSTE!A:AA,27,FALSE),"")</f>
        <v>1.0229999999999999</v>
      </c>
    </row>
    <row r="6918" spans="1:11" ht="15" x14ac:dyDescent="0.2">
      <c r="A6918" s="873" t="s">
        <v>4444</v>
      </c>
      <c r="B6918" s="874" t="s">
        <v>11515</v>
      </c>
      <c r="C6918" s="873" t="s">
        <v>587</v>
      </c>
      <c r="D6918" s="802">
        <f t="shared" si="107"/>
        <v>572042.69999999995</v>
      </c>
      <c r="G6918" s="875">
        <v>559181.53339999996</v>
      </c>
      <c r="J6918" s="840" t="s">
        <v>15822</v>
      </c>
      <c r="K6918" s="848">
        <f>IFERROR(VLOOKUP(J6918,REAJUSTE!A:AA,27,FALSE),"")</f>
        <v>1.0229999999999999</v>
      </c>
    </row>
    <row r="6919" spans="1:11" ht="15" x14ac:dyDescent="0.2">
      <c r="A6919" s="873" t="s">
        <v>11516</v>
      </c>
      <c r="B6919" s="874" t="s">
        <v>11517</v>
      </c>
      <c r="C6919" s="873" t="s">
        <v>587</v>
      </c>
      <c r="D6919" s="802">
        <f t="shared" si="107"/>
        <v>189884.21</v>
      </c>
      <c r="G6919" s="875">
        <v>185615.06469999999</v>
      </c>
      <c r="J6919" s="840" t="s">
        <v>15822</v>
      </c>
      <c r="K6919" s="848">
        <f>IFERROR(VLOOKUP(J6919,REAJUSTE!A:AA,27,FALSE),"")</f>
        <v>1.0229999999999999</v>
      </c>
    </row>
    <row r="6920" spans="1:11" ht="15" x14ac:dyDescent="0.2">
      <c r="A6920" s="873" t="s">
        <v>4445</v>
      </c>
      <c r="B6920" s="874" t="s">
        <v>11518</v>
      </c>
      <c r="C6920" s="873" t="s">
        <v>587</v>
      </c>
      <c r="D6920" s="802">
        <f t="shared" si="107"/>
        <v>194867.49</v>
      </c>
      <c r="G6920" s="875">
        <v>190486.30559999999</v>
      </c>
      <c r="J6920" s="840" t="s">
        <v>15822</v>
      </c>
      <c r="K6920" s="848">
        <f>IFERROR(VLOOKUP(J6920,REAJUSTE!A:AA,27,FALSE),"")</f>
        <v>1.0229999999999999</v>
      </c>
    </row>
    <row r="6921" spans="1:11" ht="15" x14ac:dyDescent="0.2">
      <c r="A6921" s="873" t="s">
        <v>4446</v>
      </c>
      <c r="B6921" s="874" t="s">
        <v>11519</v>
      </c>
      <c r="C6921" s="873" t="s">
        <v>587</v>
      </c>
      <c r="D6921" s="802">
        <f t="shared" si="107"/>
        <v>209712.78</v>
      </c>
      <c r="G6921" s="875">
        <v>204997.83840000001</v>
      </c>
      <c r="J6921" s="840" t="s">
        <v>15822</v>
      </c>
      <c r="K6921" s="848">
        <f>IFERROR(VLOOKUP(J6921,REAJUSTE!A:AA,27,FALSE),"")</f>
        <v>1.0229999999999999</v>
      </c>
    </row>
    <row r="6922" spans="1:11" ht="15" x14ac:dyDescent="0.2">
      <c r="A6922" s="873" t="s">
        <v>4447</v>
      </c>
      <c r="B6922" s="874" t="s">
        <v>11520</v>
      </c>
      <c r="C6922" s="873" t="s">
        <v>587</v>
      </c>
      <c r="D6922" s="802">
        <f t="shared" si="107"/>
        <v>224557.19</v>
      </c>
      <c r="G6922" s="875">
        <v>219508.4963</v>
      </c>
      <c r="J6922" s="840" t="s">
        <v>15822</v>
      </c>
      <c r="K6922" s="848">
        <f>IFERROR(VLOOKUP(J6922,REAJUSTE!A:AA,27,FALSE),"")</f>
        <v>1.0229999999999999</v>
      </c>
    </row>
    <row r="6923" spans="1:11" ht="15" x14ac:dyDescent="0.2">
      <c r="A6923" s="873" t="s">
        <v>4448</v>
      </c>
      <c r="B6923" s="874" t="s">
        <v>11521</v>
      </c>
      <c r="C6923" s="873" t="s">
        <v>587</v>
      </c>
      <c r="D6923" s="802">
        <f t="shared" ref="D6923:D6986" si="108">TRUNC(G6923*K6923,2)</f>
        <v>239407.35</v>
      </c>
      <c r="G6923" s="875">
        <v>234024.78049999999</v>
      </c>
      <c r="J6923" s="840" t="s">
        <v>15822</v>
      </c>
      <c r="K6923" s="848">
        <f>IFERROR(VLOOKUP(J6923,REAJUSTE!A:AA,27,FALSE),"")</f>
        <v>1.0229999999999999</v>
      </c>
    </row>
    <row r="6924" spans="1:11" ht="15" x14ac:dyDescent="0.2">
      <c r="A6924" s="873" t="s">
        <v>4449</v>
      </c>
      <c r="B6924" s="874" t="s">
        <v>11522</v>
      </c>
      <c r="C6924" s="873" t="s">
        <v>587</v>
      </c>
      <c r="D6924" s="802">
        <f t="shared" si="108"/>
        <v>265298.59999999998</v>
      </c>
      <c r="G6924" s="875">
        <v>259333.9296</v>
      </c>
      <c r="J6924" s="840" t="s">
        <v>15822</v>
      </c>
      <c r="K6924" s="848">
        <f>IFERROR(VLOOKUP(J6924,REAJUSTE!A:AA,27,FALSE),"")</f>
        <v>1.0229999999999999</v>
      </c>
    </row>
    <row r="6925" spans="1:11" ht="15" x14ac:dyDescent="0.2">
      <c r="A6925" s="873" t="s">
        <v>4450</v>
      </c>
      <c r="B6925" s="874" t="s">
        <v>11523</v>
      </c>
      <c r="C6925" s="873" t="s">
        <v>587</v>
      </c>
      <c r="D6925" s="802">
        <f t="shared" si="108"/>
        <v>292170.96000000002</v>
      </c>
      <c r="G6925" s="875">
        <v>285602.1202</v>
      </c>
      <c r="J6925" s="840" t="s">
        <v>15822</v>
      </c>
      <c r="K6925" s="848">
        <f>IFERROR(VLOOKUP(J6925,REAJUSTE!A:AA,27,FALSE),"")</f>
        <v>1.0229999999999999</v>
      </c>
    </row>
    <row r="6926" spans="1:11" ht="15" x14ac:dyDescent="0.2">
      <c r="A6926" s="873" t="s">
        <v>4451</v>
      </c>
      <c r="B6926" s="874" t="s">
        <v>11524</v>
      </c>
      <c r="C6926" s="873" t="s">
        <v>587</v>
      </c>
      <c r="D6926" s="802">
        <f t="shared" si="108"/>
        <v>296918.40999999997</v>
      </c>
      <c r="G6926" s="875">
        <v>290242.82809999998</v>
      </c>
      <c r="J6926" s="840" t="s">
        <v>15822</v>
      </c>
      <c r="K6926" s="848">
        <f>IFERROR(VLOOKUP(J6926,REAJUSTE!A:AA,27,FALSE),"")</f>
        <v>1.0229999999999999</v>
      </c>
    </row>
    <row r="6927" spans="1:11" ht="15" x14ac:dyDescent="0.2">
      <c r="A6927" s="873" t="s">
        <v>4452</v>
      </c>
      <c r="B6927" s="874" t="s">
        <v>11525</v>
      </c>
      <c r="C6927" s="873" t="s">
        <v>587</v>
      </c>
      <c r="D6927" s="802">
        <f t="shared" si="108"/>
        <v>318512.37</v>
      </c>
      <c r="G6927" s="875">
        <v>311351.29509999999</v>
      </c>
      <c r="J6927" s="840" t="s">
        <v>15822</v>
      </c>
      <c r="K6927" s="848">
        <f>IFERROR(VLOOKUP(J6927,REAJUSTE!A:AA,27,FALSE),"")</f>
        <v>1.0229999999999999</v>
      </c>
    </row>
    <row r="6928" spans="1:11" ht="15" x14ac:dyDescent="0.2">
      <c r="A6928" s="873" t="s">
        <v>4453</v>
      </c>
      <c r="B6928" s="874" t="s">
        <v>11526</v>
      </c>
      <c r="C6928" s="873" t="s">
        <v>587</v>
      </c>
      <c r="D6928" s="802">
        <f t="shared" si="108"/>
        <v>325056.98</v>
      </c>
      <c r="G6928" s="875">
        <v>317748.76520000002</v>
      </c>
      <c r="J6928" s="840" t="s">
        <v>15822</v>
      </c>
      <c r="K6928" s="848">
        <f>IFERROR(VLOOKUP(J6928,REAJUSTE!A:AA,27,FALSE),"")</f>
        <v>1.0229999999999999</v>
      </c>
    </row>
    <row r="6929" spans="1:11" ht="15" x14ac:dyDescent="0.2">
      <c r="A6929" s="873" t="s">
        <v>4454</v>
      </c>
      <c r="B6929" s="874" t="s">
        <v>11527</v>
      </c>
      <c r="C6929" s="873" t="s">
        <v>587</v>
      </c>
      <c r="D6929" s="802">
        <f t="shared" si="108"/>
        <v>346609.94</v>
      </c>
      <c r="G6929" s="875">
        <v>338817.15090000001</v>
      </c>
      <c r="J6929" s="840" t="s">
        <v>15822</v>
      </c>
      <c r="K6929" s="848">
        <f>IFERROR(VLOOKUP(J6929,REAJUSTE!A:AA,27,FALSE),"")</f>
        <v>1.0229999999999999</v>
      </c>
    </row>
    <row r="6930" spans="1:11" ht="15" x14ac:dyDescent="0.2">
      <c r="A6930" s="873" t="s">
        <v>4455</v>
      </c>
      <c r="B6930" s="874" t="s">
        <v>11528</v>
      </c>
      <c r="C6930" s="873" t="s">
        <v>587</v>
      </c>
      <c r="D6930" s="802">
        <f t="shared" si="108"/>
        <v>397217.57</v>
      </c>
      <c r="G6930" s="875">
        <v>388286.97350000002</v>
      </c>
      <c r="J6930" s="840" t="s">
        <v>15822</v>
      </c>
      <c r="K6930" s="848">
        <f>IFERROR(VLOOKUP(J6930,REAJUSTE!A:AA,27,FALSE),"")</f>
        <v>1.0229999999999999</v>
      </c>
    </row>
    <row r="6931" spans="1:11" ht="15" x14ac:dyDescent="0.2">
      <c r="A6931" s="873" t="s">
        <v>4456</v>
      </c>
      <c r="B6931" s="874" t="s">
        <v>11529</v>
      </c>
      <c r="C6931" s="873" t="s">
        <v>587</v>
      </c>
      <c r="D6931" s="802">
        <f t="shared" si="108"/>
        <v>410639.05</v>
      </c>
      <c r="G6931" s="875">
        <v>401406.6961</v>
      </c>
      <c r="J6931" s="840" t="s">
        <v>15822</v>
      </c>
      <c r="K6931" s="848">
        <f>IFERROR(VLOOKUP(J6931,REAJUSTE!A:AA,27,FALSE),"")</f>
        <v>1.0229999999999999</v>
      </c>
    </row>
    <row r="6932" spans="1:11" ht="15" x14ac:dyDescent="0.2">
      <c r="A6932" s="873" t="s">
        <v>4457</v>
      </c>
      <c r="B6932" s="874" t="s">
        <v>11530</v>
      </c>
      <c r="C6932" s="873" t="s">
        <v>587</v>
      </c>
      <c r="D6932" s="802">
        <f t="shared" si="108"/>
        <v>442566.96</v>
      </c>
      <c r="G6932" s="875">
        <v>432616.77840000001</v>
      </c>
      <c r="J6932" s="840" t="s">
        <v>15822</v>
      </c>
      <c r="K6932" s="848">
        <f>IFERROR(VLOOKUP(J6932,REAJUSTE!A:AA,27,FALSE),"")</f>
        <v>1.0229999999999999</v>
      </c>
    </row>
    <row r="6933" spans="1:11" ht="15" x14ac:dyDescent="0.2">
      <c r="A6933" s="873" t="s">
        <v>4458</v>
      </c>
      <c r="B6933" s="874" t="s">
        <v>11531</v>
      </c>
      <c r="C6933" s="873" t="s">
        <v>4</v>
      </c>
      <c r="D6933" s="802">
        <f t="shared" si="108"/>
        <v>1.1000000000000001</v>
      </c>
      <c r="G6933" s="875">
        <v>1.0768</v>
      </c>
      <c r="J6933" s="840" t="s">
        <v>15822</v>
      </c>
      <c r="K6933" s="848">
        <f>IFERROR(VLOOKUP(J6933,REAJUSTE!A:AA,27,FALSE),"")</f>
        <v>1.0229999999999999</v>
      </c>
    </row>
    <row r="6934" spans="1:11" ht="15" x14ac:dyDescent="0.2">
      <c r="A6934" s="873" t="s">
        <v>4459</v>
      </c>
      <c r="B6934" s="874" t="s">
        <v>11532</v>
      </c>
      <c r="C6934" s="873" t="s">
        <v>587</v>
      </c>
      <c r="D6934" s="802">
        <f t="shared" si="108"/>
        <v>816.19</v>
      </c>
      <c r="G6934" s="875">
        <v>797.84349999999995</v>
      </c>
      <c r="J6934" s="840" t="s">
        <v>15822</v>
      </c>
      <c r="K6934" s="848">
        <f>IFERROR(VLOOKUP(J6934,REAJUSTE!A:AA,27,FALSE),"")</f>
        <v>1.0229999999999999</v>
      </c>
    </row>
    <row r="6935" spans="1:11" ht="15" x14ac:dyDescent="0.2">
      <c r="A6935" s="873" t="s">
        <v>4460</v>
      </c>
      <c r="B6935" s="874" t="s">
        <v>11533</v>
      </c>
      <c r="C6935" s="873" t="s">
        <v>587</v>
      </c>
      <c r="D6935" s="802">
        <f t="shared" si="108"/>
        <v>5.93</v>
      </c>
      <c r="G6935" s="875">
        <v>5.7972999999999999</v>
      </c>
      <c r="J6935" s="840" t="s">
        <v>15822</v>
      </c>
      <c r="K6935" s="848">
        <f>IFERROR(VLOOKUP(J6935,REAJUSTE!A:AA,27,FALSE),"")</f>
        <v>1.0229999999999999</v>
      </c>
    </row>
    <row r="6936" spans="1:11" ht="15" x14ac:dyDescent="0.2">
      <c r="A6936" s="873" t="s">
        <v>4461</v>
      </c>
      <c r="B6936" s="874" t="s">
        <v>11534</v>
      </c>
      <c r="C6936" s="873" t="s">
        <v>587</v>
      </c>
      <c r="D6936" s="802">
        <f t="shared" si="108"/>
        <v>83.88</v>
      </c>
      <c r="G6936" s="875">
        <v>81.998199999999997</v>
      </c>
      <c r="J6936" s="840" t="s">
        <v>15822</v>
      </c>
      <c r="K6936" s="848">
        <f>IFERROR(VLOOKUP(J6936,REAJUSTE!A:AA,27,FALSE),"")</f>
        <v>1.0229999999999999</v>
      </c>
    </row>
    <row r="6937" spans="1:11" ht="15" x14ac:dyDescent="0.2">
      <c r="A6937" s="873" t="s">
        <v>4462</v>
      </c>
      <c r="B6937" s="874" t="s">
        <v>11535</v>
      </c>
      <c r="C6937" s="873" t="s">
        <v>587</v>
      </c>
      <c r="D6937" s="802">
        <f t="shared" si="108"/>
        <v>75.8</v>
      </c>
      <c r="G6937" s="875">
        <v>74.097700000000003</v>
      </c>
      <c r="J6937" s="840" t="s">
        <v>15822</v>
      </c>
      <c r="K6937" s="848">
        <f>IFERROR(VLOOKUP(J6937,REAJUSTE!A:AA,27,FALSE),"")</f>
        <v>1.0229999999999999</v>
      </c>
    </row>
    <row r="6938" spans="1:11" ht="15" x14ac:dyDescent="0.2">
      <c r="A6938" s="873" t="s">
        <v>4463</v>
      </c>
      <c r="B6938" s="874" t="s">
        <v>11536</v>
      </c>
      <c r="C6938" s="873" t="s">
        <v>587</v>
      </c>
      <c r="D6938" s="802">
        <f t="shared" si="108"/>
        <v>28.13</v>
      </c>
      <c r="G6938" s="875">
        <v>27.499199999999998</v>
      </c>
      <c r="J6938" s="840" t="s">
        <v>15822</v>
      </c>
      <c r="K6938" s="848">
        <f>IFERROR(VLOOKUP(J6938,REAJUSTE!A:AA,27,FALSE),"")</f>
        <v>1.0229999999999999</v>
      </c>
    </row>
    <row r="6939" spans="1:11" ht="15" x14ac:dyDescent="0.2">
      <c r="A6939" s="873" t="s">
        <v>4464</v>
      </c>
      <c r="B6939" s="874" t="s">
        <v>11537</v>
      </c>
      <c r="C6939" s="873" t="s">
        <v>4</v>
      </c>
      <c r="D6939" s="802">
        <f t="shared" si="108"/>
        <v>2.2999999999999998</v>
      </c>
      <c r="G6939" s="875">
        <v>2.2522000000000002</v>
      </c>
      <c r="J6939" s="840" t="s">
        <v>15822</v>
      </c>
      <c r="K6939" s="848">
        <f>IFERROR(VLOOKUP(J6939,REAJUSTE!A:AA,27,FALSE),"")</f>
        <v>1.0229999999999999</v>
      </c>
    </row>
    <row r="6940" spans="1:11" ht="15" x14ac:dyDescent="0.2">
      <c r="A6940" s="873" t="s">
        <v>4465</v>
      </c>
      <c r="B6940" s="874" t="s">
        <v>11538</v>
      </c>
      <c r="C6940" s="873" t="s">
        <v>587</v>
      </c>
      <c r="D6940" s="802">
        <f t="shared" si="108"/>
        <v>191.87</v>
      </c>
      <c r="G6940" s="875">
        <v>187.5635</v>
      </c>
      <c r="J6940" s="840" t="s">
        <v>15822</v>
      </c>
      <c r="K6940" s="848">
        <f>IFERROR(VLOOKUP(J6940,REAJUSTE!A:AA,27,FALSE),"")</f>
        <v>1.0229999999999999</v>
      </c>
    </row>
    <row r="6941" spans="1:11" ht="15" x14ac:dyDescent="0.2">
      <c r="A6941" s="873" t="s">
        <v>4466</v>
      </c>
      <c r="B6941" s="874" t="s">
        <v>11539</v>
      </c>
      <c r="C6941" s="873" t="s">
        <v>587</v>
      </c>
      <c r="D6941" s="802">
        <f t="shared" si="108"/>
        <v>76.02</v>
      </c>
      <c r="G6941" s="875">
        <v>74.312299999999993</v>
      </c>
      <c r="J6941" s="840" t="s">
        <v>15822</v>
      </c>
      <c r="K6941" s="848">
        <f>IFERROR(VLOOKUP(J6941,REAJUSTE!A:AA,27,FALSE),"")</f>
        <v>1.0229999999999999</v>
      </c>
    </row>
    <row r="6942" spans="1:11" ht="15" x14ac:dyDescent="0.2">
      <c r="A6942" s="873" t="s">
        <v>4467</v>
      </c>
      <c r="B6942" s="874" t="s">
        <v>11540</v>
      </c>
      <c r="C6942" s="873" t="s">
        <v>587</v>
      </c>
      <c r="D6942" s="802">
        <f t="shared" si="108"/>
        <v>33.25</v>
      </c>
      <c r="G6942" s="875">
        <v>32.5047</v>
      </c>
      <c r="J6942" s="840" t="s">
        <v>15822</v>
      </c>
      <c r="K6942" s="848">
        <f>IFERROR(VLOOKUP(J6942,REAJUSTE!A:AA,27,FALSE),"")</f>
        <v>1.0229999999999999</v>
      </c>
    </row>
    <row r="6943" spans="1:11" ht="15" x14ac:dyDescent="0.2">
      <c r="A6943" s="873" t="s">
        <v>4468</v>
      </c>
      <c r="B6943" s="874" t="s">
        <v>11541</v>
      </c>
      <c r="C6943" s="873" t="s">
        <v>2029</v>
      </c>
      <c r="D6943" s="802">
        <f t="shared" si="108"/>
        <v>55.55</v>
      </c>
      <c r="G6943" s="875">
        <v>54.302100000000003</v>
      </c>
      <c r="J6943" s="840" t="s">
        <v>15822</v>
      </c>
      <c r="K6943" s="848">
        <f>IFERROR(VLOOKUP(J6943,REAJUSTE!A:AA,27,FALSE),"")</f>
        <v>1.0229999999999999</v>
      </c>
    </row>
    <row r="6944" spans="1:11" ht="15" x14ac:dyDescent="0.2">
      <c r="A6944" s="873" t="s">
        <v>4469</v>
      </c>
      <c r="B6944" s="874" t="s">
        <v>11542</v>
      </c>
      <c r="C6944" s="873" t="s">
        <v>2660</v>
      </c>
      <c r="D6944" s="802">
        <f t="shared" si="108"/>
        <v>28.02</v>
      </c>
      <c r="G6944" s="875">
        <v>27.393699999999999</v>
      </c>
      <c r="J6944" s="840" t="s">
        <v>15822</v>
      </c>
      <c r="K6944" s="848">
        <f>IFERROR(VLOOKUP(J6944,REAJUSTE!A:AA,27,FALSE),"")</f>
        <v>1.0229999999999999</v>
      </c>
    </row>
    <row r="6945" spans="1:11" ht="15" x14ac:dyDescent="0.2">
      <c r="A6945" s="873" t="s">
        <v>4470</v>
      </c>
      <c r="B6945" s="874" t="s">
        <v>11543</v>
      </c>
      <c r="C6945" s="873" t="s">
        <v>2660</v>
      </c>
      <c r="D6945" s="802">
        <f t="shared" si="108"/>
        <v>28.59</v>
      </c>
      <c r="G6945" s="875">
        <v>27.948699999999999</v>
      </c>
      <c r="J6945" s="840" t="s">
        <v>15822</v>
      </c>
      <c r="K6945" s="848">
        <f>IFERROR(VLOOKUP(J6945,REAJUSTE!A:AA,27,FALSE),"")</f>
        <v>1.0229999999999999</v>
      </c>
    </row>
    <row r="6946" spans="1:11" ht="15" x14ac:dyDescent="0.2">
      <c r="A6946" s="873" t="s">
        <v>4471</v>
      </c>
      <c r="B6946" s="874" t="s">
        <v>11544</v>
      </c>
      <c r="C6946" s="873" t="s">
        <v>51</v>
      </c>
      <c r="D6946" s="802">
        <f t="shared" si="108"/>
        <v>11.48</v>
      </c>
      <c r="G6946" s="875">
        <v>11.223699999999999</v>
      </c>
      <c r="J6946" s="840" t="s">
        <v>15822</v>
      </c>
      <c r="K6946" s="848">
        <f>IFERROR(VLOOKUP(J6946,REAJUSTE!A:AA,27,FALSE),"")</f>
        <v>1.0229999999999999</v>
      </c>
    </row>
    <row r="6947" spans="1:11" ht="15" x14ac:dyDescent="0.2">
      <c r="A6947" s="873" t="s">
        <v>4472</v>
      </c>
      <c r="B6947" s="874" t="s">
        <v>11545</v>
      </c>
      <c r="C6947" s="873" t="s">
        <v>4</v>
      </c>
      <c r="D6947" s="802">
        <f t="shared" si="108"/>
        <v>169.32</v>
      </c>
      <c r="G6947" s="875">
        <v>165.52</v>
      </c>
      <c r="J6947" s="840" t="s">
        <v>15822</v>
      </c>
      <c r="K6947" s="848">
        <f>IFERROR(VLOOKUP(J6947,REAJUSTE!A:AA,27,FALSE),"")</f>
        <v>1.0229999999999999</v>
      </c>
    </row>
    <row r="6948" spans="1:11" ht="15" x14ac:dyDescent="0.2">
      <c r="A6948" s="873" t="s">
        <v>4473</v>
      </c>
      <c r="B6948" s="874" t="s">
        <v>11546</v>
      </c>
      <c r="C6948" s="873" t="s">
        <v>2660</v>
      </c>
      <c r="D6948" s="802">
        <f t="shared" si="108"/>
        <v>8.73</v>
      </c>
      <c r="G6948" s="875">
        <v>8.5372000000000003</v>
      </c>
      <c r="J6948" s="840" t="s">
        <v>15822</v>
      </c>
      <c r="K6948" s="848">
        <f>IFERROR(VLOOKUP(J6948,REAJUSTE!A:AA,27,FALSE),"")</f>
        <v>1.0229999999999999</v>
      </c>
    </row>
    <row r="6949" spans="1:11" ht="15" x14ac:dyDescent="0.2">
      <c r="A6949" s="873" t="s">
        <v>4474</v>
      </c>
      <c r="B6949" s="874" t="s">
        <v>11547</v>
      </c>
      <c r="C6949" s="873" t="s">
        <v>2660</v>
      </c>
      <c r="D6949" s="802">
        <f t="shared" si="108"/>
        <v>7.93</v>
      </c>
      <c r="G6949" s="875">
        <v>7.7577999999999996</v>
      </c>
      <c r="J6949" s="840" t="s">
        <v>15822</v>
      </c>
      <c r="K6949" s="848">
        <f>IFERROR(VLOOKUP(J6949,REAJUSTE!A:AA,27,FALSE),"")</f>
        <v>1.0229999999999999</v>
      </c>
    </row>
    <row r="6950" spans="1:11" ht="15" x14ac:dyDescent="0.2">
      <c r="A6950" s="873" t="s">
        <v>11548</v>
      </c>
      <c r="B6950" s="874" t="s">
        <v>11549</v>
      </c>
      <c r="C6950" s="873" t="s">
        <v>51</v>
      </c>
      <c r="D6950" s="802">
        <f t="shared" si="108"/>
        <v>9.86</v>
      </c>
      <c r="G6950" s="875">
        <v>9.6463000000000001</v>
      </c>
      <c r="J6950" s="840" t="s">
        <v>15822</v>
      </c>
      <c r="K6950" s="848">
        <f>IFERROR(VLOOKUP(J6950,REAJUSTE!A:AA,27,FALSE),"")</f>
        <v>1.0229999999999999</v>
      </c>
    </row>
    <row r="6951" spans="1:11" ht="15" x14ac:dyDescent="0.2">
      <c r="A6951" s="873" t="s">
        <v>4475</v>
      </c>
      <c r="B6951" s="874" t="s">
        <v>11550</v>
      </c>
      <c r="C6951" s="873" t="s">
        <v>51</v>
      </c>
      <c r="D6951" s="802">
        <f t="shared" si="108"/>
        <v>10.29</v>
      </c>
      <c r="G6951" s="875">
        <v>10.0618</v>
      </c>
      <c r="J6951" s="840" t="s">
        <v>15822</v>
      </c>
      <c r="K6951" s="848">
        <f>IFERROR(VLOOKUP(J6951,REAJUSTE!A:AA,27,FALSE),"")</f>
        <v>1.0229999999999999</v>
      </c>
    </row>
    <row r="6952" spans="1:11" ht="15" x14ac:dyDescent="0.2">
      <c r="A6952" s="873" t="s">
        <v>4476</v>
      </c>
      <c r="B6952" s="874" t="s">
        <v>11551</v>
      </c>
      <c r="C6952" s="873" t="s">
        <v>51</v>
      </c>
      <c r="D6952" s="802">
        <f t="shared" si="108"/>
        <v>9.08</v>
      </c>
      <c r="G6952" s="875">
        <v>8.8797999999999995</v>
      </c>
      <c r="J6952" s="840" t="s">
        <v>15822</v>
      </c>
      <c r="K6952" s="848">
        <f>IFERROR(VLOOKUP(J6952,REAJUSTE!A:AA,27,FALSE),"")</f>
        <v>1.0229999999999999</v>
      </c>
    </row>
    <row r="6953" spans="1:11" ht="15" x14ac:dyDescent="0.2">
      <c r="A6953" s="873" t="s">
        <v>4477</v>
      </c>
      <c r="B6953" s="874" t="s">
        <v>11552</v>
      </c>
      <c r="C6953" s="873" t="s">
        <v>51</v>
      </c>
      <c r="D6953" s="802">
        <f t="shared" si="108"/>
        <v>5.45</v>
      </c>
      <c r="G6953" s="875">
        <v>5.3367000000000004</v>
      </c>
      <c r="J6953" s="840" t="s">
        <v>15822</v>
      </c>
      <c r="K6953" s="848">
        <f>IFERROR(VLOOKUP(J6953,REAJUSTE!A:AA,27,FALSE),"")</f>
        <v>1.0229999999999999</v>
      </c>
    </row>
    <row r="6954" spans="1:11" ht="15" x14ac:dyDescent="0.2">
      <c r="A6954" s="873" t="s">
        <v>4478</v>
      </c>
      <c r="B6954" s="874" t="s">
        <v>4479</v>
      </c>
      <c r="C6954" s="873" t="s">
        <v>61</v>
      </c>
      <c r="D6954" s="802">
        <f t="shared" si="108"/>
        <v>126.9</v>
      </c>
      <c r="G6954" s="875">
        <v>124.05459999999999</v>
      </c>
      <c r="J6954" s="840" t="s">
        <v>15822</v>
      </c>
      <c r="K6954" s="848">
        <f>IFERROR(VLOOKUP(J6954,REAJUSTE!A:AA,27,FALSE),"")</f>
        <v>1.0229999999999999</v>
      </c>
    </row>
    <row r="6955" spans="1:11" ht="15" x14ac:dyDescent="0.2">
      <c r="A6955" s="873" t="s">
        <v>4480</v>
      </c>
      <c r="B6955" s="874" t="s">
        <v>4481</v>
      </c>
      <c r="C6955" s="873" t="s">
        <v>61</v>
      </c>
      <c r="D6955" s="802">
        <f t="shared" si="108"/>
        <v>157.80000000000001</v>
      </c>
      <c r="G6955" s="875">
        <v>154.25299999999999</v>
      </c>
      <c r="J6955" s="840" t="s">
        <v>15822</v>
      </c>
      <c r="K6955" s="848">
        <f>IFERROR(VLOOKUP(J6955,REAJUSTE!A:AA,27,FALSE),"")</f>
        <v>1.0229999999999999</v>
      </c>
    </row>
    <row r="6956" spans="1:11" ht="15" x14ac:dyDescent="0.2">
      <c r="A6956" s="873" t="s">
        <v>4482</v>
      </c>
      <c r="B6956" s="874" t="s">
        <v>11553</v>
      </c>
      <c r="C6956" s="873" t="s">
        <v>51</v>
      </c>
      <c r="D6956" s="802">
        <f t="shared" si="108"/>
        <v>25.78</v>
      </c>
      <c r="G6956" s="875">
        <v>25.205300000000001</v>
      </c>
      <c r="J6956" s="840" t="s">
        <v>15822</v>
      </c>
      <c r="K6956" s="848">
        <f>IFERROR(VLOOKUP(J6956,REAJUSTE!A:AA,27,FALSE),"")</f>
        <v>1.0229999999999999</v>
      </c>
    </row>
    <row r="6957" spans="1:11" ht="15" x14ac:dyDescent="0.2">
      <c r="A6957" s="873" t="s">
        <v>4483</v>
      </c>
      <c r="B6957" s="874" t="s">
        <v>11554</v>
      </c>
      <c r="C6957" s="873" t="s">
        <v>587</v>
      </c>
      <c r="D6957" s="802">
        <f t="shared" si="108"/>
        <v>497.92</v>
      </c>
      <c r="G6957" s="875">
        <v>486.73070000000001</v>
      </c>
      <c r="J6957" s="840" t="s">
        <v>15822</v>
      </c>
      <c r="K6957" s="848">
        <f>IFERROR(VLOOKUP(J6957,REAJUSTE!A:AA,27,FALSE),"")</f>
        <v>1.0229999999999999</v>
      </c>
    </row>
    <row r="6958" spans="1:11" ht="15" x14ac:dyDescent="0.2">
      <c r="A6958" s="873" t="s">
        <v>4484</v>
      </c>
      <c r="B6958" s="874" t="s">
        <v>11555</v>
      </c>
      <c r="C6958" s="873" t="s">
        <v>51</v>
      </c>
      <c r="D6958" s="802">
        <f t="shared" si="108"/>
        <v>61.46</v>
      </c>
      <c r="G6958" s="875">
        <v>60.084000000000003</v>
      </c>
      <c r="J6958" s="840" t="s">
        <v>15822</v>
      </c>
      <c r="K6958" s="848">
        <f>IFERROR(VLOOKUP(J6958,REAJUSTE!A:AA,27,FALSE),"")</f>
        <v>1.0229999999999999</v>
      </c>
    </row>
    <row r="6959" spans="1:11" ht="15" x14ac:dyDescent="0.2">
      <c r="A6959" s="873" t="s">
        <v>4485</v>
      </c>
      <c r="B6959" s="874" t="s">
        <v>11556</v>
      </c>
      <c r="C6959" s="873" t="s">
        <v>51</v>
      </c>
      <c r="D6959" s="802">
        <f t="shared" si="108"/>
        <v>24.68</v>
      </c>
      <c r="G6959" s="875">
        <v>24.130099999999999</v>
      </c>
      <c r="J6959" s="840" t="s">
        <v>15822</v>
      </c>
      <c r="K6959" s="848">
        <f>IFERROR(VLOOKUP(J6959,REAJUSTE!A:AA,27,FALSE),"")</f>
        <v>1.0229999999999999</v>
      </c>
    </row>
    <row r="6960" spans="1:11" ht="15" x14ac:dyDescent="0.2">
      <c r="A6960" s="873" t="s">
        <v>11557</v>
      </c>
      <c r="B6960" s="874" t="s">
        <v>11558</v>
      </c>
      <c r="C6960" s="873" t="s">
        <v>51</v>
      </c>
      <c r="D6960" s="802">
        <f t="shared" si="108"/>
        <v>182.38</v>
      </c>
      <c r="G6960" s="875">
        <v>178.28729999999999</v>
      </c>
      <c r="J6960" s="840" t="s">
        <v>15822</v>
      </c>
      <c r="K6960" s="848">
        <f>IFERROR(VLOOKUP(J6960,REAJUSTE!A:AA,27,FALSE),"")</f>
        <v>1.0229999999999999</v>
      </c>
    </row>
    <row r="6961" spans="1:11" ht="15" x14ac:dyDescent="0.2">
      <c r="A6961" s="873" t="s">
        <v>4486</v>
      </c>
      <c r="B6961" s="874" t="s">
        <v>11559</v>
      </c>
      <c r="C6961" s="873" t="s">
        <v>587</v>
      </c>
      <c r="D6961" s="802">
        <f t="shared" si="108"/>
        <v>431.05</v>
      </c>
      <c r="G6961" s="875">
        <v>421.3646</v>
      </c>
      <c r="J6961" s="840" t="s">
        <v>15822</v>
      </c>
      <c r="K6961" s="848">
        <f>IFERROR(VLOOKUP(J6961,REAJUSTE!A:AA,27,FALSE),"")</f>
        <v>1.0229999999999999</v>
      </c>
    </row>
    <row r="6962" spans="1:11" ht="15" x14ac:dyDescent="0.2">
      <c r="A6962" s="873" t="s">
        <v>4487</v>
      </c>
      <c r="B6962" s="874" t="s">
        <v>11560</v>
      </c>
      <c r="C6962" s="873" t="s">
        <v>51</v>
      </c>
      <c r="D6962" s="802">
        <f t="shared" si="108"/>
        <v>34.799999999999997</v>
      </c>
      <c r="G6962" s="875">
        <v>34.024500000000003</v>
      </c>
      <c r="J6962" s="840" t="s">
        <v>15822</v>
      </c>
      <c r="K6962" s="848">
        <f>IFERROR(VLOOKUP(J6962,REAJUSTE!A:AA,27,FALSE),"")</f>
        <v>1.0229999999999999</v>
      </c>
    </row>
    <row r="6963" spans="1:11" ht="15" x14ac:dyDescent="0.2">
      <c r="A6963" s="873" t="s">
        <v>4488</v>
      </c>
      <c r="B6963" s="874" t="s">
        <v>11561</v>
      </c>
      <c r="C6963" s="873" t="s">
        <v>51</v>
      </c>
      <c r="D6963" s="802">
        <f t="shared" si="108"/>
        <v>34.69</v>
      </c>
      <c r="G6963" s="875">
        <v>33.915599999999998</v>
      </c>
      <c r="J6963" s="840" t="s">
        <v>15822</v>
      </c>
      <c r="K6963" s="848">
        <f>IFERROR(VLOOKUP(J6963,REAJUSTE!A:AA,27,FALSE),"")</f>
        <v>1.0229999999999999</v>
      </c>
    </row>
    <row r="6964" spans="1:11" ht="15" x14ac:dyDescent="0.2">
      <c r="A6964" s="873" t="s">
        <v>11562</v>
      </c>
      <c r="B6964" s="874" t="s">
        <v>11563</v>
      </c>
      <c r="C6964" s="873" t="s">
        <v>587</v>
      </c>
      <c r="D6964" s="802">
        <f t="shared" si="108"/>
        <v>30.84</v>
      </c>
      <c r="G6964" s="875">
        <v>30.1556</v>
      </c>
      <c r="J6964" s="840" t="s">
        <v>15822</v>
      </c>
      <c r="K6964" s="848">
        <f>IFERROR(VLOOKUP(J6964,REAJUSTE!A:AA,27,FALSE),"")</f>
        <v>1.0229999999999999</v>
      </c>
    </row>
    <row r="6965" spans="1:11" ht="15" x14ac:dyDescent="0.2">
      <c r="A6965" s="873" t="s">
        <v>11564</v>
      </c>
      <c r="B6965" s="874" t="s">
        <v>11565</v>
      </c>
      <c r="C6965" s="873" t="s">
        <v>51</v>
      </c>
      <c r="D6965" s="802">
        <f t="shared" si="108"/>
        <v>58.65</v>
      </c>
      <c r="G6965" s="875">
        <v>57.338700000000003</v>
      </c>
      <c r="J6965" s="840" t="s">
        <v>15822</v>
      </c>
      <c r="K6965" s="848">
        <f>IFERROR(VLOOKUP(J6965,REAJUSTE!A:AA,27,FALSE),"")</f>
        <v>1.0229999999999999</v>
      </c>
    </row>
    <row r="6966" spans="1:11" ht="15" x14ac:dyDescent="0.2">
      <c r="A6966" s="873" t="s">
        <v>11566</v>
      </c>
      <c r="B6966" s="874" t="s">
        <v>11567</v>
      </c>
      <c r="C6966" s="873" t="s">
        <v>587</v>
      </c>
      <c r="D6966" s="802">
        <f t="shared" si="108"/>
        <v>7.89</v>
      </c>
      <c r="G6966" s="875">
        <v>7.7159000000000004</v>
      </c>
      <c r="J6966" s="840" t="s">
        <v>15822</v>
      </c>
      <c r="K6966" s="848">
        <f>IFERROR(VLOOKUP(J6966,REAJUSTE!A:AA,27,FALSE),"")</f>
        <v>1.0229999999999999</v>
      </c>
    </row>
    <row r="6967" spans="1:11" ht="15" x14ac:dyDescent="0.2">
      <c r="A6967" s="873" t="s">
        <v>11568</v>
      </c>
      <c r="B6967" s="874" t="s">
        <v>11569</v>
      </c>
      <c r="C6967" s="873" t="s">
        <v>587</v>
      </c>
      <c r="D6967" s="802">
        <f t="shared" si="108"/>
        <v>5.6</v>
      </c>
      <c r="G6967" s="875">
        <v>5.4751000000000003</v>
      </c>
      <c r="J6967" s="840" t="s">
        <v>15822</v>
      </c>
      <c r="K6967" s="848">
        <f>IFERROR(VLOOKUP(J6967,REAJUSTE!A:AA,27,FALSE),"")</f>
        <v>1.0229999999999999</v>
      </c>
    </row>
    <row r="6968" spans="1:11" ht="15" x14ac:dyDescent="0.2">
      <c r="A6968" s="873" t="s">
        <v>11570</v>
      </c>
      <c r="B6968" s="874" t="s">
        <v>11571</v>
      </c>
      <c r="C6968" s="873" t="s">
        <v>587</v>
      </c>
      <c r="D6968" s="802">
        <f t="shared" si="108"/>
        <v>3010.53</v>
      </c>
      <c r="G6968" s="875">
        <v>2942.848</v>
      </c>
      <c r="J6968" s="840" t="s">
        <v>15822</v>
      </c>
      <c r="K6968" s="848">
        <f>IFERROR(VLOOKUP(J6968,REAJUSTE!A:AA,27,FALSE),"")</f>
        <v>1.0229999999999999</v>
      </c>
    </row>
    <row r="6969" spans="1:11" ht="15" x14ac:dyDescent="0.2">
      <c r="A6969" s="873" t="s">
        <v>11572</v>
      </c>
      <c r="B6969" s="874" t="s">
        <v>11573</v>
      </c>
      <c r="C6969" s="873" t="s">
        <v>587</v>
      </c>
      <c r="D6969" s="802">
        <f t="shared" si="108"/>
        <v>505.8</v>
      </c>
      <c r="G6969" s="875">
        <v>494.4366</v>
      </c>
      <c r="J6969" s="840" t="s">
        <v>15822</v>
      </c>
      <c r="K6969" s="848">
        <f>IFERROR(VLOOKUP(J6969,REAJUSTE!A:AA,27,FALSE),"")</f>
        <v>1.0229999999999999</v>
      </c>
    </row>
    <row r="6970" spans="1:11" ht="15" x14ac:dyDescent="0.2">
      <c r="A6970" s="873" t="s">
        <v>11574</v>
      </c>
      <c r="B6970" s="874" t="s">
        <v>11575</v>
      </c>
      <c r="C6970" s="873" t="s">
        <v>587</v>
      </c>
      <c r="D6970" s="802">
        <f t="shared" si="108"/>
        <v>35.909999999999997</v>
      </c>
      <c r="G6970" s="875">
        <v>35.110799999999998</v>
      </c>
      <c r="J6970" s="840" t="s">
        <v>15822</v>
      </c>
      <c r="K6970" s="848">
        <f>IFERROR(VLOOKUP(J6970,REAJUSTE!A:AA,27,FALSE),"")</f>
        <v>1.0229999999999999</v>
      </c>
    </row>
    <row r="6971" spans="1:11" ht="15" x14ac:dyDescent="0.2">
      <c r="A6971" s="873" t="s">
        <v>4489</v>
      </c>
      <c r="B6971" s="874" t="s">
        <v>11576</v>
      </c>
      <c r="C6971" s="873" t="s">
        <v>587</v>
      </c>
      <c r="D6971" s="802">
        <f t="shared" si="108"/>
        <v>395.26</v>
      </c>
      <c r="G6971" s="875">
        <v>386.38240000000002</v>
      </c>
      <c r="J6971" s="840" t="s">
        <v>15822</v>
      </c>
      <c r="K6971" s="848">
        <f>IFERROR(VLOOKUP(J6971,REAJUSTE!A:AA,27,FALSE),"")</f>
        <v>1.0229999999999999</v>
      </c>
    </row>
    <row r="6972" spans="1:11" ht="15" x14ac:dyDescent="0.2">
      <c r="A6972" s="873" t="s">
        <v>4490</v>
      </c>
      <c r="B6972" s="874" t="s">
        <v>11577</v>
      </c>
      <c r="C6972" s="873" t="s">
        <v>4</v>
      </c>
      <c r="D6972" s="802">
        <f t="shared" si="108"/>
        <v>100.84</v>
      </c>
      <c r="G6972" s="875">
        <v>98.580600000000004</v>
      </c>
      <c r="J6972" s="840" t="s">
        <v>15822</v>
      </c>
      <c r="K6972" s="848">
        <f>IFERROR(VLOOKUP(J6972,REAJUSTE!A:AA,27,FALSE),"")</f>
        <v>1.0229999999999999</v>
      </c>
    </row>
    <row r="6973" spans="1:11" ht="15" x14ac:dyDescent="0.2">
      <c r="A6973" s="873" t="s">
        <v>4491</v>
      </c>
      <c r="B6973" s="874" t="s">
        <v>4492</v>
      </c>
      <c r="C6973" s="873" t="s">
        <v>2029</v>
      </c>
      <c r="D6973" s="802">
        <f t="shared" si="108"/>
        <v>45.45</v>
      </c>
      <c r="G6973" s="875">
        <v>44.428699999999999</v>
      </c>
      <c r="J6973" s="840" t="s">
        <v>15822</v>
      </c>
      <c r="K6973" s="848">
        <f>IFERROR(VLOOKUP(J6973,REAJUSTE!A:AA,27,FALSE),"")</f>
        <v>1.0229999999999999</v>
      </c>
    </row>
    <row r="6974" spans="1:11" ht="15" x14ac:dyDescent="0.2">
      <c r="A6974" s="873" t="s">
        <v>4493</v>
      </c>
      <c r="B6974" s="874" t="s">
        <v>11578</v>
      </c>
      <c r="C6974" s="873" t="s">
        <v>587</v>
      </c>
      <c r="D6974" s="802">
        <f t="shared" si="108"/>
        <v>637.32000000000005</v>
      </c>
      <c r="G6974" s="875">
        <v>622.99659999999994</v>
      </c>
      <c r="J6974" s="840" t="s">
        <v>15822</v>
      </c>
      <c r="K6974" s="848">
        <f>IFERROR(VLOOKUP(J6974,REAJUSTE!A:AA,27,FALSE),"")</f>
        <v>1.0229999999999999</v>
      </c>
    </row>
    <row r="6975" spans="1:11" ht="15" x14ac:dyDescent="0.2">
      <c r="A6975" s="873" t="s">
        <v>4494</v>
      </c>
      <c r="B6975" s="874" t="s">
        <v>11579</v>
      </c>
      <c r="C6975" s="873" t="s">
        <v>587</v>
      </c>
      <c r="D6975" s="802">
        <f t="shared" si="108"/>
        <v>321.8</v>
      </c>
      <c r="G6975" s="875">
        <v>314.5659</v>
      </c>
      <c r="J6975" s="840" t="s">
        <v>15822</v>
      </c>
      <c r="K6975" s="848">
        <f>IFERROR(VLOOKUP(J6975,REAJUSTE!A:AA,27,FALSE),"")</f>
        <v>1.0229999999999999</v>
      </c>
    </row>
    <row r="6976" spans="1:11" ht="15" x14ac:dyDescent="0.2">
      <c r="A6976" s="873" t="s">
        <v>4495</v>
      </c>
      <c r="B6976" s="874" t="s">
        <v>11580</v>
      </c>
      <c r="C6976" s="873" t="s">
        <v>4</v>
      </c>
      <c r="D6976" s="802">
        <f t="shared" si="108"/>
        <v>176.7</v>
      </c>
      <c r="G6976" s="875">
        <v>172.73609999999999</v>
      </c>
      <c r="J6976" s="840" t="s">
        <v>15822</v>
      </c>
      <c r="K6976" s="848">
        <f>IFERROR(VLOOKUP(J6976,REAJUSTE!A:AA,27,FALSE),"")</f>
        <v>1.0229999999999999</v>
      </c>
    </row>
    <row r="6977" spans="1:11" ht="15" x14ac:dyDescent="0.2">
      <c r="A6977" s="873" t="s">
        <v>4496</v>
      </c>
      <c r="B6977" s="874" t="s">
        <v>11581</v>
      </c>
      <c r="C6977" s="873" t="s">
        <v>2029</v>
      </c>
      <c r="D6977" s="802">
        <f t="shared" si="108"/>
        <v>34.53</v>
      </c>
      <c r="G6977" s="875">
        <v>33.753700000000002</v>
      </c>
      <c r="J6977" s="840" t="s">
        <v>15822</v>
      </c>
      <c r="K6977" s="848">
        <f>IFERROR(VLOOKUP(J6977,REAJUSTE!A:AA,27,FALSE),"")</f>
        <v>1.0229999999999999</v>
      </c>
    </row>
    <row r="6978" spans="1:11" ht="15" x14ac:dyDescent="0.2">
      <c r="A6978" s="873" t="s">
        <v>4497</v>
      </c>
      <c r="B6978" s="874" t="s">
        <v>11582</v>
      </c>
      <c r="C6978" s="873" t="s">
        <v>2029</v>
      </c>
      <c r="D6978" s="802">
        <f t="shared" si="108"/>
        <v>21.18</v>
      </c>
      <c r="G6978" s="875">
        <v>20.707000000000001</v>
      </c>
      <c r="J6978" s="840" t="s">
        <v>15822</v>
      </c>
      <c r="K6978" s="848">
        <f>IFERROR(VLOOKUP(J6978,REAJUSTE!A:AA,27,FALSE),"")</f>
        <v>1.0229999999999999</v>
      </c>
    </row>
    <row r="6979" spans="1:11" ht="15" x14ac:dyDescent="0.2">
      <c r="A6979" s="873" t="s">
        <v>4498</v>
      </c>
      <c r="B6979" s="874" t="s">
        <v>11583</v>
      </c>
      <c r="C6979" s="873" t="s">
        <v>2029</v>
      </c>
      <c r="D6979" s="802">
        <f t="shared" si="108"/>
        <v>27.43</v>
      </c>
      <c r="G6979" s="875">
        <v>26.817299999999999</v>
      </c>
      <c r="J6979" s="840" t="s">
        <v>15822</v>
      </c>
      <c r="K6979" s="848">
        <f>IFERROR(VLOOKUP(J6979,REAJUSTE!A:AA,27,FALSE),"")</f>
        <v>1.0229999999999999</v>
      </c>
    </row>
    <row r="6980" spans="1:11" ht="15" x14ac:dyDescent="0.2">
      <c r="A6980" s="873" t="s">
        <v>4499</v>
      </c>
      <c r="B6980" s="874" t="s">
        <v>11584</v>
      </c>
      <c r="C6980" s="873" t="s">
        <v>2029</v>
      </c>
      <c r="D6980" s="802">
        <f t="shared" si="108"/>
        <v>28.42</v>
      </c>
      <c r="G6980" s="875">
        <v>27.781400000000001</v>
      </c>
      <c r="J6980" s="840" t="s">
        <v>15822</v>
      </c>
      <c r="K6980" s="848">
        <f>IFERROR(VLOOKUP(J6980,REAJUSTE!A:AA,27,FALSE),"")</f>
        <v>1.0229999999999999</v>
      </c>
    </row>
    <row r="6981" spans="1:11" ht="15" x14ac:dyDescent="0.2">
      <c r="A6981" s="873" t="s">
        <v>4500</v>
      </c>
      <c r="B6981" s="874" t="s">
        <v>11585</v>
      </c>
      <c r="C6981" s="873" t="s">
        <v>2029</v>
      </c>
      <c r="D6981" s="802">
        <f t="shared" si="108"/>
        <v>30.49</v>
      </c>
      <c r="G6981" s="875">
        <v>29.8109</v>
      </c>
      <c r="J6981" s="840" t="s">
        <v>15822</v>
      </c>
      <c r="K6981" s="848">
        <f>IFERROR(VLOOKUP(J6981,REAJUSTE!A:AA,27,FALSE),"")</f>
        <v>1.0229999999999999</v>
      </c>
    </row>
    <row r="6982" spans="1:11" ht="15" x14ac:dyDescent="0.2">
      <c r="A6982" s="873" t="s">
        <v>4501</v>
      </c>
      <c r="B6982" s="874" t="s">
        <v>11586</v>
      </c>
      <c r="C6982" s="873" t="s">
        <v>2029</v>
      </c>
      <c r="D6982" s="802">
        <f t="shared" si="108"/>
        <v>40.380000000000003</v>
      </c>
      <c r="G6982" s="875">
        <v>39.481299999999997</v>
      </c>
      <c r="J6982" s="840" t="s">
        <v>15822</v>
      </c>
      <c r="K6982" s="848">
        <f>IFERROR(VLOOKUP(J6982,REAJUSTE!A:AA,27,FALSE),"")</f>
        <v>1.0229999999999999</v>
      </c>
    </row>
    <row r="6983" spans="1:11" ht="15" x14ac:dyDescent="0.2">
      <c r="A6983" s="873" t="s">
        <v>4502</v>
      </c>
      <c r="B6983" s="874" t="s">
        <v>11587</v>
      </c>
      <c r="C6983" s="873" t="s">
        <v>2029</v>
      </c>
      <c r="D6983" s="802">
        <f t="shared" si="108"/>
        <v>60.15</v>
      </c>
      <c r="G6983" s="875">
        <v>58.798400000000001</v>
      </c>
      <c r="J6983" s="840" t="s">
        <v>15822</v>
      </c>
      <c r="K6983" s="848">
        <f>IFERROR(VLOOKUP(J6983,REAJUSTE!A:AA,27,FALSE),"")</f>
        <v>1.0229999999999999</v>
      </c>
    </row>
    <row r="6984" spans="1:11" ht="15" x14ac:dyDescent="0.2">
      <c r="A6984" s="873" t="s">
        <v>4503</v>
      </c>
      <c r="B6984" s="874" t="s">
        <v>11588</v>
      </c>
      <c r="C6984" s="873" t="s">
        <v>2029</v>
      </c>
      <c r="D6984" s="802">
        <f t="shared" si="108"/>
        <v>79.89</v>
      </c>
      <c r="G6984" s="875">
        <v>78.100300000000004</v>
      </c>
      <c r="J6984" s="840" t="s">
        <v>15822</v>
      </c>
      <c r="K6984" s="848">
        <f>IFERROR(VLOOKUP(J6984,REAJUSTE!A:AA,27,FALSE),"")</f>
        <v>1.0229999999999999</v>
      </c>
    </row>
    <row r="6985" spans="1:11" ht="15" x14ac:dyDescent="0.2">
      <c r="A6985" s="873" t="s">
        <v>4504</v>
      </c>
      <c r="B6985" s="874" t="s">
        <v>11589</v>
      </c>
      <c r="C6985" s="873" t="s">
        <v>2029</v>
      </c>
      <c r="D6985" s="802">
        <f t="shared" si="108"/>
        <v>41.08</v>
      </c>
      <c r="G6985" s="875">
        <v>40.158200000000001</v>
      </c>
      <c r="J6985" s="840" t="s">
        <v>15822</v>
      </c>
      <c r="K6985" s="848">
        <f>IFERROR(VLOOKUP(J6985,REAJUSTE!A:AA,27,FALSE),"")</f>
        <v>1.0229999999999999</v>
      </c>
    </row>
    <row r="6986" spans="1:11" ht="15" x14ac:dyDescent="0.2">
      <c r="A6986" s="873" t="s">
        <v>4505</v>
      </c>
      <c r="B6986" s="874" t="s">
        <v>11590</v>
      </c>
      <c r="C6986" s="873" t="s">
        <v>2029</v>
      </c>
      <c r="D6986" s="802">
        <f t="shared" si="108"/>
        <v>51.44</v>
      </c>
      <c r="G6986" s="875">
        <v>50.284799999999997</v>
      </c>
      <c r="J6986" s="840" t="s">
        <v>15822</v>
      </c>
      <c r="K6986" s="848">
        <f>IFERROR(VLOOKUP(J6986,REAJUSTE!A:AA,27,FALSE),"")</f>
        <v>1.0229999999999999</v>
      </c>
    </row>
    <row r="6987" spans="1:11" ht="15" x14ac:dyDescent="0.2">
      <c r="A6987" s="873" t="s">
        <v>4506</v>
      </c>
      <c r="B6987" s="874" t="s">
        <v>11591</v>
      </c>
      <c r="C6987" s="873" t="s">
        <v>2029</v>
      </c>
      <c r="D6987" s="802">
        <f t="shared" ref="D6987:D7050" si="109">TRUNC(G6987*K6987,2)</f>
        <v>61.72</v>
      </c>
      <c r="G6987" s="875">
        <v>60.3384</v>
      </c>
      <c r="J6987" s="840" t="s">
        <v>15822</v>
      </c>
      <c r="K6987" s="848">
        <f>IFERROR(VLOOKUP(J6987,REAJUSTE!A:AA,27,FALSE),"")</f>
        <v>1.0229999999999999</v>
      </c>
    </row>
    <row r="6988" spans="1:11" ht="15" x14ac:dyDescent="0.2">
      <c r="A6988" s="873" t="s">
        <v>4507</v>
      </c>
      <c r="B6988" s="874" t="s">
        <v>11592</v>
      </c>
      <c r="C6988" s="873" t="s">
        <v>2029</v>
      </c>
      <c r="D6988" s="802">
        <f t="shared" si="109"/>
        <v>72.400000000000006</v>
      </c>
      <c r="G6988" s="875">
        <v>70.780500000000004</v>
      </c>
      <c r="J6988" s="840" t="s">
        <v>15822</v>
      </c>
      <c r="K6988" s="848">
        <f>IFERROR(VLOOKUP(J6988,REAJUSTE!A:AA,27,FALSE),"")</f>
        <v>1.0229999999999999</v>
      </c>
    </row>
    <row r="6989" spans="1:11" ht="15" x14ac:dyDescent="0.2">
      <c r="A6989" s="873" t="s">
        <v>4508</v>
      </c>
      <c r="B6989" s="874" t="s">
        <v>11593</v>
      </c>
      <c r="C6989" s="873" t="s">
        <v>2029</v>
      </c>
      <c r="D6989" s="802">
        <f t="shared" si="109"/>
        <v>33.950000000000003</v>
      </c>
      <c r="G6989" s="875">
        <v>33.189</v>
      </c>
      <c r="J6989" s="840" t="s">
        <v>15822</v>
      </c>
      <c r="K6989" s="848">
        <f>IFERROR(VLOOKUP(J6989,REAJUSTE!A:AA,27,FALSE),"")</f>
        <v>1.0229999999999999</v>
      </c>
    </row>
    <row r="6990" spans="1:11" ht="15" x14ac:dyDescent="0.2">
      <c r="A6990" s="873" t="s">
        <v>4509</v>
      </c>
      <c r="B6990" s="874" t="s">
        <v>11594</v>
      </c>
      <c r="C6990" s="873" t="s">
        <v>2029</v>
      </c>
      <c r="D6990" s="802">
        <f t="shared" si="109"/>
        <v>41.9</v>
      </c>
      <c r="G6990" s="875">
        <v>40.964799999999997</v>
      </c>
      <c r="J6990" s="840" t="s">
        <v>15822</v>
      </c>
      <c r="K6990" s="848">
        <f>IFERROR(VLOOKUP(J6990,REAJUSTE!A:AA,27,FALSE),"")</f>
        <v>1.0229999999999999</v>
      </c>
    </row>
    <row r="6991" spans="1:11" ht="15" x14ac:dyDescent="0.2">
      <c r="A6991" s="873" t="s">
        <v>4510</v>
      </c>
      <c r="B6991" s="874" t="s">
        <v>11595</v>
      </c>
      <c r="C6991" s="873" t="s">
        <v>2029</v>
      </c>
      <c r="D6991" s="802">
        <f t="shared" si="109"/>
        <v>50.38</v>
      </c>
      <c r="G6991" s="875">
        <v>49.249000000000002</v>
      </c>
      <c r="J6991" s="840" t="s">
        <v>15822</v>
      </c>
      <c r="K6991" s="848">
        <f>IFERROR(VLOOKUP(J6991,REAJUSTE!A:AA,27,FALSE),"")</f>
        <v>1.0229999999999999</v>
      </c>
    </row>
    <row r="6992" spans="1:11" ht="15" x14ac:dyDescent="0.2">
      <c r="A6992" s="873" t="s">
        <v>4511</v>
      </c>
      <c r="B6992" s="874" t="s">
        <v>11596</v>
      </c>
      <c r="C6992" s="873" t="s">
        <v>2029</v>
      </c>
      <c r="D6992" s="802">
        <f t="shared" si="109"/>
        <v>58.78</v>
      </c>
      <c r="G6992" s="875">
        <v>57.462600000000002</v>
      </c>
      <c r="J6992" s="840" t="s">
        <v>15822</v>
      </c>
      <c r="K6992" s="848">
        <f>IFERROR(VLOOKUP(J6992,REAJUSTE!A:AA,27,FALSE),"")</f>
        <v>1.0229999999999999</v>
      </c>
    </row>
    <row r="6993" spans="1:11" ht="15" x14ac:dyDescent="0.2">
      <c r="A6993" s="873" t="s">
        <v>4512</v>
      </c>
      <c r="B6993" s="874" t="s">
        <v>11597</v>
      </c>
      <c r="C6993" s="873" t="s">
        <v>2029</v>
      </c>
      <c r="D6993" s="802">
        <f t="shared" si="109"/>
        <v>30.63</v>
      </c>
      <c r="G6993" s="875">
        <v>29.944299999999998</v>
      </c>
      <c r="J6993" s="840" t="s">
        <v>15822</v>
      </c>
      <c r="K6993" s="848">
        <f>IFERROR(VLOOKUP(J6993,REAJUSTE!A:AA,27,FALSE),"")</f>
        <v>1.0229999999999999</v>
      </c>
    </row>
    <row r="6994" spans="1:11" ht="15" x14ac:dyDescent="0.2">
      <c r="A6994" s="873" t="s">
        <v>4513</v>
      </c>
      <c r="B6994" s="874" t="s">
        <v>11598</v>
      </c>
      <c r="C6994" s="873" t="s">
        <v>2029</v>
      </c>
      <c r="D6994" s="802">
        <f t="shared" si="109"/>
        <v>41.97</v>
      </c>
      <c r="G6994" s="875">
        <v>41.029899999999998</v>
      </c>
      <c r="J6994" s="840" t="s">
        <v>15822</v>
      </c>
      <c r="K6994" s="848">
        <f>IFERROR(VLOOKUP(J6994,REAJUSTE!A:AA,27,FALSE),"")</f>
        <v>1.0229999999999999</v>
      </c>
    </row>
    <row r="6995" spans="1:11" ht="15" x14ac:dyDescent="0.2">
      <c r="A6995" s="873" t="s">
        <v>4514</v>
      </c>
      <c r="B6995" s="874" t="s">
        <v>11599</v>
      </c>
      <c r="C6995" s="873" t="s">
        <v>2029</v>
      </c>
      <c r="D6995" s="802">
        <f t="shared" si="109"/>
        <v>48.07</v>
      </c>
      <c r="G6995" s="875">
        <v>46.998199999999997</v>
      </c>
      <c r="J6995" s="840" t="s">
        <v>15822</v>
      </c>
      <c r="K6995" s="848">
        <f>IFERROR(VLOOKUP(J6995,REAJUSTE!A:AA,27,FALSE),"")</f>
        <v>1.0229999999999999</v>
      </c>
    </row>
    <row r="6996" spans="1:11" ht="15" x14ac:dyDescent="0.2">
      <c r="A6996" s="873" t="s">
        <v>4515</v>
      </c>
      <c r="B6996" s="874" t="s">
        <v>11600</v>
      </c>
      <c r="C6996" s="873" t="s">
        <v>2029</v>
      </c>
      <c r="D6996" s="802">
        <f t="shared" si="109"/>
        <v>55.37</v>
      </c>
      <c r="G6996" s="875">
        <v>54.126300000000001</v>
      </c>
      <c r="J6996" s="840" t="s">
        <v>15822</v>
      </c>
      <c r="K6996" s="848">
        <f>IFERROR(VLOOKUP(J6996,REAJUSTE!A:AA,27,FALSE),"")</f>
        <v>1.0229999999999999</v>
      </c>
    </row>
    <row r="6997" spans="1:11" ht="15" x14ac:dyDescent="0.2">
      <c r="A6997" s="873" t="s">
        <v>4516</v>
      </c>
      <c r="B6997" s="874" t="s">
        <v>11601</v>
      </c>
      <c r="C6997" s="873" t="s">
        <v>4</v>
      </c>
      <c r="D6997" s="802">
        <f t="shared" si="109"/>
        <v>61.11</v>
      </c>
      <c r="G6997" s="875">
        <v>59.743400000000001</v>
      </c>
      <c r="J6997" s="840" t="s">
        <v>15822</v>
      </c>
      <c r="K6997" s="848">
        <f>IFERROR(VLOOKUP(J6997,REAJUSTE!A:AA,27,FALSE),"")</f>
        <v>1.0229999999999999</v>
      </c>
    </row>
    <row r="6998" spans="1:11" ht="15" x14ac:dyDescent="0.2">
      <c r="A6998" s="873" t="s">
        <v>4517</v>
      </c>
      <c r="B6998" s="874" t="s">
        <v>11602</v>
      </c>
      <c r="C6998" s="873" t="s">
        <v>587</v>
      </c>
      <c r="D6998" s="802">
        <f t="shared" si="109"/>
        <v>400.9</v>
      </c>
      <c r="G6998" s="875">
        <v>391.89010000000002</v>
      </c>
      <c r="J6998" s="840" t="s">
        <v>15822</v>
      </c>
      <c r="K6998" s="848">
        <f>IFERROR(VLOOKUP(J6998,REAJUSTE!A:AA,27,FALSE),"")</f>
        <v>1.0229999999999999</v>
      </c>
    </row>
    <row r="6999" spans="1:11" ht="15" x14ac:dyDescent="0.2">
      <c r="A6999" s="873" t="s">
        <v>4518</v>
      </c>
      <c r="B6999" s="874" t="s">
        <v>11603</v>
      </c>
      <c r="C6999" s="873" t="s">
        <v>587</v>
      </c>
      <c r="D6999" s="802">
        <f t="shared" si="109"/>
        <v>406.4</v>
      </c>
      <c r="G6999" s="875">
        <v>397.27140000000003</v>
      </c>
      <c r="J6999" s="840" t="s">
        <v>15822</v>
      </c>
      <c r="K6999" s="848">
        <f>IFERROR(VLOOKUP(J6999,REAJUSTE!A:AA,27,FALSE),"")</f>
        <v>1.0229999999999999</v>
      </c>
    </row>
    <row r="7000" spans="1:11" ht="15" x14ac:dyDescent="0.2">
      <c r="A7000" s="873" t="s">
        <v>4519</v>
      </c>
      <c r="B7000" s="874" t="s">
        <v>11604</v>
      </c>
      <c r="C7000" s="873" t="s">
        <v>587</v>
      </c>
      <c r="D7000" s="802">
        <f t="shared" si="109"/>
        <v>433.45</v>
      </c>
      <c r="G7000" s="875">
        <v>423.709</v>
      </c>
      <c r="J7000" s="840" t="s">
        <v>15822</v>
      </c>
      <c r="K7000" s="848">
        <f>IFERROR(VLOOKUP(J7000,REAJUSTE!A:AA,27,FALSE),"")</f>
        <v>1.0229999999999999</v>
      </c>
    </row>
    <row r="7001" spans="1:11" ht="15" x14ac:dyDescent="0.2">
      <c r="A7001" s="873" t="s">
        <v>4520</v>
      </c>
      <c r="B7001" s="874" t="s">
        <v>11605</v>
      </c>
      <c r="C7001" s="873" t="s">
        <v>587</v>
      </c>
      <c r="D7001" s="802">
        <f t="shared" si="109"/>
        <v>447.62</v>
      </c>
      <c r="G7001" s="875">
        <v>437.56479999999999</v>
      </c>
      <c r="J7001" s="840" t="s">
        <v>15822</v>
      </c>
      <c r="K7001" s="848">
        <f>IFERROR(VLOOKUP(J7001,REAJUSTE!A:AA,27,FALSE),"")</f>
        <v>1.0229999999999999</v>
      </c>
    </row>
    <row r="7002" spans="1:11" ht="15" x14ac:dyDescent="0.2">
      <c r="A7002" s="873" t="s">
        <v>4521</v>
      </c>
      <c r="B7002" s="874" t="s">
        <v>11606</v>
      </c>
      <c r="C7002" s="873" t="s">
        <v>587</v>
      </c>
      <c r="D7002" s="802">
        <f t="shared" si="109"/>
        <v>500.23</v>
      </c>
      <c r="G7002" s="875">
        <v>488.98489999999998</v>
      </c>
      <c r="J7002" s="840" t="s">
        <v>15822</v>
      </c>
      <c r="K7002" s="848">
        <f>IFERROR(VLOOKUP(J7002,REAJUSTE!A:AA,27,FALSE),"")</f>
        <v>1.0229999999999999</v>
      </c>
    </row>
    <row r="7003" spans="1:11" ht="15" x14ac:dyDescent="0.2">
      <c r="A7003" s="873" t="s">
        <v>4522</v>
      </c>
      <c r="B7003" s="874" t="s">
        <v>11607</v>
      </c>
      <c r="C7003" s="873" t="s">
        <v>587</v>
      </c>
      <c r="D7003" s="802">
        <f t="shared" si="109"/>
        <v>691.16</v>
      </c>
      <c r="G7003" s="875">
        <v>675.62760000000003</v>
      </c>
      <c r="J7003" s="840" t="s">
        <v>15822</v>
      </c>
      <c r="K7003" s="848">
        <f>IFERROR(VLOOKUP(J7003,REAJUSTE!A:AA,27,FALSE),"")</f>
        <v>1.0229999999999999</v>
      </c>
    </row>
    <row r="7004" spans="1:11" ht="15" x14ac:dyDescent="0.2">
      <c r="A7004" s="873" t="s">
        <v>4523</v>
      </c>
      <c r="B7004" s="874" t="s">
        <v>11608</v>
      </c>
      <c r="C7004" s="873" t="s">
        <v>587</v>
      </c>
      <c r="D7004" s="802">
        <f t="shared" si="109"/>
        <v>948.17</v>
      </c>
      <c r="G7004" s="875">
        <v>926.85379999999998</v>
      </c>
      <c r="J7004" s="840" t="s">
        <v>15822</v>
      </c>
      <c r="K7004" s="848">
        <f>IFERROR(VLOOKUP(J7004,REAJUSTE!A:AA,27,FALSE),"")</f>
        <v>1.0229999999999999</v>
      </c>
    </row>
    <row r="7005" spans="1:11" ht="15" x14ac:dyDescent="0.2">
      <c r="A7005" s="873" t="s">
        <v>4524</v>
      </c>
      <c r="B7005" s="874" t="s">
        <v>11609</v>
      </c>
      <c r="C7005" s="873" t="s">
        <v>587</v>
      </c>
      <c r="D7005" s="802">
        <f t="shared" si="109"/>
        <v>10.81</v>
      </c>
      <c r="G7005" s="875">
        <v>10.567399999999999</v>
      </c>
      <c r="J7005" s="840" t="s">
        <v>15822</v>
      </c>
      <c r="K7005" s="848">
        <f>IFERROR(VLOOKUP(J7005,REAJUSTE!A:AA,27,FALSE),"")</f>
        <v>1.0229999999999999</v>
      </c>
    </row>
    <row r="7006" spans="1:11" ht="15" x14ac:dyDescent="0.2">
      <c r="A7006" s="873" t="s">
        <v>4525</v>
      </c>
      <c r="B7006" s="874" t="s">
        <v>11610</v>
      </c>
      <c r="C7006" s="873" t="s">
        <v>587</v>
      </c>
      <c r="D7006" s="802">
        <f t="shared" si="109"/>
        <v>20.350000000000001</v>
      </c>
      <c r="G7006" s="875">
        <v>19.899799999999999</v>
      </c>
      <c r="J7006" s="840" t="s">
        <v>15822</v>
      </c>
      <c r="K7006" s="848">
        <f>IFERROR(VLOOKUP(J7006,REAJUSTE!A:AA,27,FALSE),"")</f>
        <v>1.0229999999999999</v>
      </c>
    </row>
    <row r="7007" spans="1:11" ht="15" x14ac:dyDescent="0.2">
      <c r="A7007" s="873" t="s">
        <v>4526</v>
      </c>
      <c r="B7007" s="874" t="s">
        <v>11611</v>
      </c>
      <c r="C7007" s="873" t="s">
        <v>2029</v>
      </c>
      <c r="D7007" s="802">
        <f t="shared" si="109"/>
        <v>51.47</v>
      </c>
      <c r="G7007" s="875">
        <v>50.32</v>
      </c>
      <c r="J7007" s="840" t="s">
        <v>15822</v>
      </c>
      <c r="K7007" s="848">
        <f>IFERROR(VLOOKUP(J7007,REAJUSTE!A:AA,27,FALSE),"")</f>
        <v>1.0229999999999999</v>
      </c>
    </row>
    <row r="7008" spans="1:11" ht="15" x14ac:dyDescent="0.2">
      <c r="A7008" s="873" t="s">
        <v>4527</v>
      </c>
      <c r="B7008" s="874" t="s">
        <v>11612</v>
      </c>
      <c r="C7008" s="873" t="s">
        <v>2029</v>
      </c>
      <c r="D7008" s="802">
        <f t="shared" si="109"/>
        <v>16.11</v>
      </c>
      <c r="G7008" s="875">
        <v>15.754099999999999</v>
      </c>
      <c r="J7008" s="840" t="s">
        <v>15822</v>
      </c>
      <c r="K7008" s="848">
        <f>IFERROR(VLOOKUP(J7008,REAJUSTE!A:AA,27,FALSE),"")</f>
        <v>1.0229999999999999</v>
      </c>
    </row>
    <row r="7009" spans="1:11" ht="15" x14ac:dyDescent="0.2">
      <c r="A7009" s="873" t="s">
        <v>11613</v>
      </c>
      <c r="B7009" s="874" t="s">
        <v>11614</v>
      </c>
      <c r="C7009" s="873" t="s">
        <v>61</v>
      </c>
      <c r="D7009" s="802" t="e">
        <f t="shared" si="109"/>
        <v>#VALUE!</v>
      </c>
      <c r="G7009" s="875" t="s">
        <v>4169</v>
      </c>
      <c r="J7009" s="840" t="s">
        <v>15822</v>
      </c>
      <c r="K7009" s="848">
        <f>IFERROR(VLOOKUP(J7009,REAJUSTE!A:AA,27,FALSE),"")</f>
        <v>1.0229999999999999</v>
      </c>
    </row>
    <row r="7010" spans="1:11" ht="15" x14ac:dyDescent="0.2">
      <c r="A7010" s="873" t="s">
        <v>4528</v>
      </c>
      <c r="B7010" s="874" t="s">
        <v>11615</v>
      </c>
      <c r="C7010" s="873" t="s">
        <v>2660</v>
      </c>
      <c r="D7010" s="802">
        <f t="shared" si="109"/>
        <v>12.9</v>
      </c>
      <c r="G7010" s="875">
        <v>12.612</v>
      </c>
      <c r="J7010" s="840" t="s">
        <v>15822</v>
      </c>
      <c r="K7010" s="848">
        <f>IFERROR(VLOOKUP(J7010,REAJUSTE!A:AA,27,FALSE),"")</f>
        <v>1.0229999999999999</v>
      </c>
    </row>
    <row r="7011" spans="1:11" ht="15" x14ac:dyDescent="0.2">
      <c r="A7011" s="873" t="s">
        <v>4529</v>
      </c>
      <c r="B7011" s="874" t="s">
        <v>11616</v>
      </c>
      <c r="C7011" s="873" t="s">
        <v>51</v>
      </c>
      <c r="D7011" s="802">
        <f t="shared" si="109"/>
        <v>32.18</v>
      </c>
      <c r="G7011" s="875">
        <v>31.458100000000002</v>
      </c>
      <c r="J7011" s="840" t="s">
        <v>15822</v>
      </c>
      <c r="K7011" s="848">
        <f>IFERROR(VLOOKUP(J7011,REAJUSTE!A:AA,27,FALSE),"")</f>
        <v>1.0229999999999999</v>
      </c>
    </row>
    <row r="7012" spans="1:11" ht="15" x14ac:dyDescent="0.2">
      <c r="A7012" s="873" t="s">
        <v>4530</v>
      </c>
      <c r="B7012" s="874" t="s">
        <v>11617</v>
      </c>
      <c r="C7012" s="873" t="s">
        <v>51</v>
      </c>
      <c r="D7012" s="802">
        <f t="shared" si="109"/>
        <v>13.05</v>
      </c>
      <c r="G7012" s="875">
        <v>12.7601</v>
      </c>
      <c r="J7012" s="840" t="s">
        <v>15822</v>
      </c>
      <c r="K7012" s="848">
        <f>IFERROR(VLOOKUP(J7012,REAJUSTE!A:AA,27,FALSE),"")</f>
        <v>1.0229999999999999</v>
      </c>
    </row>
    <row r="7013" spans="1:11" ht="15" x14ac:dyDescent="0.2">
      <c r="A7013" s="873" t="s">
        <v>4531</v>
      </c>
      <c r="B7013" s="874" t="s">
        <v>11618</v>
      </c>
      <c r="C7013" s="873" t="s">
        <v>4</v>
      </c>
      <c r="D7013" s="802">
        <f t="shared" si="109"/>
        <v>193.85</v>
      </c>
      <c r="G7013" s="875">
        <v>189.49680000000001</v>
      </c>
      <c r="J7013" s="840" t="s">
        <v>15822</v>
      </c>
      <c r="K7013" s="848">
        <f>IFERROR(VLOOKUP(J7013,REAJUSTE!A:AA,27,FALSE),"")</f>
        <v>1.0229999999999999</v>
      </c>
    </row>
    <row r="7014" spans="1:11" ht="15" x14ac:dyDescent="0.2">
      <c r="A7014" s="873" t="s">
        <v>4532</v>
      </c>
      <c r="B7014" s="874" t="s">
        <v>11619</v>
      </c>
      <c r="C7014" s="873" t="s">
        <v>51</v>
      </c>
      <c r="D7014" s="802">
        <f t="shared" si="109"/>
        <v>5.27</v>
      </c>
      <c r="G7014" s="875">
        <v>5.1539000000000001</v>
      </c>
      <c r="J7014" s="840" t="s">
        <v>15822</v>
      </c>
      <c r="K7014" s="848">
        <f>IFERROR(VLOOKUP(J7014,REAJUSTE!A:AA,27,FALSE),"")</f>
        <v>1.0229999999999999</v>
      </c>
    </row>
    <row r="7015" spans="1:11" ht="15" x14ac:dyDescent="0.2">
      <c r="A7015" s="873" t="s">
        <v>4533</v>
      </c>
      <c r="B7015" s="874" t="s">
        <v>11620</v>
      </c>
      <c r="C7015" s="873" t="s">
        <v>51</v>
      </c>
      <c r="D7015" s="802">
        <f t="shared" si="109"/>
        <v>5.27</v>
      </c>
      <c r="G7015" s="875">
        <v>5.1539000000000001</v>
      </c>
      <c r="J7015" s="840" t="s">
        <v>15822</v>
      </c>
      <c r="K7015" s="848">
        <f>IFERROR(VLOOKUP(J7015,REAJUSTE!A:AA,27,FALSE),"")</f>
        <v>1.0229999999999999</v>
      </c>
    </row>
    <row r="7016" spans="1:11" ht="15" x14ac:dyDescent="0.2">
      <c r="A7016" s="873" t="s">
        <v>4534</v>
      </c>
      <c r="B7016" s="874" t="s">
        <v>11621</v>
      </c>
      <c r="C7016" s="873" t="s">
        <v>51</v>
      </c>
      <c r="D7016" s="802">
        <f t="shared" si="109"/>
        <v>5.27</v>
      </c>
      <c r="G7016" s="875">
        <v>5.1539000000000001</v>
      </c>
      <c r="J7016" s="840" t="s">
        <v>15822</v>
      </c>
      <c r="K7016" s="848">
        <f>IFERROR(VLOOKUP(J7016,REAJUSTE!A:AA,27,FALSE),"")</f>
        <v>1.0229999999999999</v>
      </c>
    </row>
    <row r="7017" spans="1:11" ht="15" x14ac:dyDescent="0.2">
      <c r="A7017" s="873" t="s">
        <v>4535</v>
      </c>
      <c r="B7017" s="874" t="s">
        <v>11622</v>
      </c>
      <c r="C7017" s="873" t="s">
        <v>51</v>
      </c>
      <c r="D7017" s="802">
        <f t="shared" si="109"/>
        <v>5.27</v>
      </c>
      <c r="G7017" s="875">
        <v>5.1539000000000001</v>
      </c>
      <c r="J7017" s="840" t="s">
        <v>15822</v>
      </c>
      <c r="K7017" s="848">
        <f>IFERROR(VLOOKUP(J7017,REAJUSTE!A:AA,27,FALSE),"")</f>
        <v>1.0229999999999999</v>
      </c>
    </row>
    <row r="7018" spans="1:11" ht="15" x14ac:dyDescent="0.2">
      <c r="A7018" s="873" t="s">
        <v>4536</v>
      </c>
      <c r="B7018" s="874" t="s">
        <v>11623</v>
      </c>
      <c r="C7018" s="873" t="s">
        <v>51</v>
      </c>
      <c r="D7018" s="802">
        <f t="shared" si="109"/>
        <v>5.27</v>
      </c>
      <c r="G7018" s="875">
        <v>5.1539999999999999</v>
      </c>
      <c r="J7018" s="840" t="s">
        <v>15822</v>
      </c>
      <c r="K7018" s="848">
        <f>IFERROR(VLOOKUP(J7018,REAJUSTE!A:AA,27,FALSE),"")</f>
        <v>1.0229999999999999</v>
      </c>
    </row>
    <row r="7019" spans="1:11" ht="15" x14ac:dyDescent="0.2">
      <c r="A7019" s="873" t="s">
        <v>4537</v>
      </c>
      <c r="B7019" s="874" t="s">
        <v>11624</v>
      </c>
      <c r="C7019" s="873" t="s">
        <v>4</v>
      </c>
      <c r="D7019" s="802">
        <f t="shared" si="109"/>
        <v>66.36</v>
      </c>
      <c r="G7019" s="875">
        <v>64.870699999999999</v>
      </c>
      <c r="J7019" s="840" t="s">
        <v>15822</v>
      </c>
      <c r="K7019" s="848">
        <f>IFERROR(VLOOKUP(J7019,REAJUSTE!A:AA,27,FALSE),"")</f>
        <v>1.0229999999999999</v>
      </c>
    </row>
    <row r="7020" spans="1:11" ht="15" x14ac:dyDescent="0.2">
      <c r="A7020" s="873" t="s">
        <v>4538</v>
      </c>
      <c r="B7020" s="874" t="s">
        <v>11625</v>
      </c>
      <c r="C7020" s="873" t="s">
        <v>4</v>
      </c>
      <c r="D7020" s="802">
        <f t="shared" si="109"/>
        <v>11.9</v>
      </c>
      <c r="G7020" s="875">
        <v>11.6351</v>
      </c>
      <c r="J7020" s="840" t="s">
        <v>15822</v>
      </c>
      <c r="K7020" s="848">
        <f>IFERROR(VLOOKUP(J7020,REAJUSTE!A:AA,27,FALSE),"")</f>
        <v>1.0229999999999999</v>
      </c>
    </row>
    <row r="7021" spans="1:11" ht="15" x14ac:dyDescent="0.2">
      <c r="A7021" s="873" t="s">
        <v>4539</v>
      </c>
      <c r="B7021" s="874" t="s">
        <v>11626</v>
      </c>
      <c r="C7021" s="873" t="s">
        <v>4</v>
      </c>
      <c r="D7021" s="802">
        <f t="shared" si="109"/>
        <v>137.16999999999999</v>
      </c>
      <c r="G7021" s="875">
        <v>134.09129999999999</v>
      </c>
      <c r="J7021" s="840" t="s">
        <v>15822</v>
      </c>
      <c r="K7021" s="848">
        <f>IFERROR(VLOOKUP(J7021,REAJUSTE!A:AA,27,FALSE),"")</f>
        <v>1.0229999999999999</v>
      </c>
    </row>
    <row r="7022" spans="1:11" ht="15" x14ac:dyDescent="0.2">
      <c r="A7022" s="873" t="s">
        <v>4540</v>
      </c>
      <c r="B7022" s="874" t="s">
        <v>11627</v>
      </c>
      <c r="C7022" s="873" t="s">
        <v>4</v>
      </c>
      <c r="D7022" s="802">
        <f t="shared" si="109"/>
        <v>143.94999999999999</v>
      </c>
      <c r="G7022" s="875">
        <v>140.72</v>
      </c>
      <c r="J7022" s="840" t="s">
        <v>15822</v>
      </c>
      <c r="K7022" s="848">
        <f>IFERROR(VLOOKUP(J7022,REAJUSTE!A:AA,27,FALSE),"")</f>
        <v>1.0229999999999999</v>
      </c>
    </row>
    <row r="7023" spans="1:11" ht="15" x14ac:dyDescent="0.2">
      <c r="A7023" s="873" t="s">
        <v>4541</v>
      </c>
      <c r="B7023" s="874" t="s">
        <v>11628</v>
      </c>
      <c r="C7023" s="873" t="s">
        <v>4</v>
      </c>
      <c r="D7023" s="802">
        <f t="shared" si="109"/>
        <v>262.06</v>
      </c>
      <c r="G7023" s="875">
        <v>256.17340000000002</v>
      </c>
      <c r="J7023" s="840" t="s">
        <v>15822</v>
      </c>
      <c r="K7023" s="848">
        <f>IFERROR(VLOOKUP(J7023,REAJUSTE!A:AA,27,FALSE),"")</f>
        <v>1.0229999999999999</v>
      </c>
    </row>
    <row r="7024" spans="1:11" ht="15" x14ac:dyDescent="0.2">
      <c r="A7024" s="873" t="s">
        <v>4542</v>
      </c>
      <c r="B7024" s="874" t="s">
        <v>11629</v>
      </c>
      <c r="C7024" s="873" t="s">
        <v>4</v>
      </c>
      <c r="D7024" s="802">
        <f t="shared" si="109"/>
        <v>573.02</v>
      </c>
      <c r="G7024" s="875">
        <v>560.14549999999997</v>
      </c>
      <c r="J7024" s="840" t="s">
        <v>15822</v>
      </c>
      <c r="K7024" s="848">
        <f>IFERROR(VLOOKUP(J7024,REAJUSTE!A:AA,27,FALSE),"")</f>
        <v>1.0229999999999999</v>
      </c>
    </row>
    <row r="7025" spans="1:11" ht="15" x14ac:dyDescent="0.2">
      <c r="A7025" s="873" t="s">
        <v>4543</v>
      </c>
      <c r="B7025" s="874" t="s">
        <v>11630</v>
      </c>
      <c r="C7025" s="873" t="s">
        <v>587</v>
      </c>
      <c r="D7025" s="802">
        <f t="shared" si="109"/>
        <v>20.28</v>
      </c>
      <c r="G7025" s="875">
        <v>19.8248</v>
      </c>
      <c r="J7025" s="840" t="s">
        <v>15822</v>
      </c>
      <c r="K7025" s="848">
        <f>IFERROR(VLOOKUP(J7025,REAJUSTE!A:AA,27,FALSE),"")</f>
        <v>1.0229999999999999</v>
      </c>
    </row>
    <row r="7026" spans="1:11" ht="15" x14ac:dyDescent="0.2">
      <c r="A7026" s="873" t="s">
        <v>4544</v>
      </c>
      <c r="B7026" s="874" t="s">
        <v>11631</v>
      </c>
      <c r="C7026" s="873" t="s">
        <v>587</v>
      </c>
      <c r="D7026" s="802">
        <f t="shared" si="109"/>
        <v>50.03</v>
      </c>
      <c r="G7026" s="875">
        <v>48.908700000000003</v>
      </c>
      <c r="J7026" s="840" t="s">
        <v>15822</v>
      </c>
      <c r="K7026" s="848">
        <f>IFERROR(VLOOKUP(J7026,REAJUSTE!A:AA,27,FALSE),"")</f>
        <v>1.0229999999999999</v>
      </c>
    </row>
    <row r="7027" spans="1:11" ht="15" x14ac:dyDescent="0.2">
      <c r="A7027" s="873" t="s">
        <v>4545</v>
      </c>
      <c r="B7027" s="874" t="s">
        <v>11632</v>
      </c>
      <c r="C7027" s="873" t="s">
        <v>587</v>
      </c>
      <c r="D7027" s="802">
        <f t="shared" si="109"/>
        <v>251.31</v>
      </c>
      <c r="G7027" s="875">
        <v>245.6618</v>
      </c>
      <c r="J7027" s="840" t="s">
        <v>15822</v>
      </c>
      <c r="K7027" s="848">
        <f>IFERROR(VLOOKUP(J7027,REAJUSTE!A:AA,27,FALSE),"")</f>
        <v>1.0229999999999999</v>
      </c>
    </row>
    <row r="7028" spans="1:11" ht="15" x14ac:dyDescent="0.2">
      <c r="A7028" s="873" t="s">
        <v>4546</v>
      </c>
      <c r="B7028" s="874" t="s">
        <v>11633</v>
      </c>
      <c r="C7028" s="873" t="s">
        <v>587</v>
      </c>
      <c r="D7028" s="802">
        <f t="shared" si="109"/>
        <v>3223.61</v>
      </c>
      <c r="G7028" s="875">
        <v>3151.1401000000001</v>
      </c>
      <c r="J7028" s="840" t="s">
        <v>15822</v>
      </c>
      <c r="K7028" s="848">
        <f>IFERROR(VLOOKUP(J7028,REAJUSTE!A:AA,27,FALSE),"")</f>
        <v>1.0229999999999999</v>
      </c>
    </row>
    <row r="7029" spans="1:11" ht="15" x14ac:dyDescent="0.2">
      <c r="A7029" s="873" t="s">
        <v>4547</v>
      </c>
      <c r="B7029" s="874" t="s">
        <v>11634</v>
      </c>
      <c r="C7029" s="873" t="s">
        <v>587</v>
      </c>
      <c r="D7029" s="802">
        <f t="shared" si="109"/>
        <v>7443.02</v>
      </c>
      <c r="G7029" s="875">
        <v>7275.6867000000002</v>
      </c>
      <c r="J7029" s="840" t="s">
        <v>15822</v>
      </c>
      <c r="K7029" s="848">
        <f>IFERROR(VLOOKUP(J7029,REAJUSTE!A:AA,27,FALSE),"")</f>
        <v>1.0229999999999999</v>
      </c>
    </row>
    <row r="7030" spans="1:11" ht="15" x14ac:dyDescent="0.2">
      <c r="A7030" s="873" t="s">
        <v>4548</v>
      </c>
      <c r="B7030" s="874" t="s">
        <v>11635</v>
      </c>
      <c r="C7030" s="873" t="s">
        <v>587</v>
      </c>
      <c r="D7030" s="802">
        <f t="shared" si="109"/>
        <v>8941.2000000000007</v>
      </c>
      <c r="G7030" s="875">
        <v>8740.1828000000005</v>
      </c>
      <c r="J7030" s="840" t="s">
        <v>15822</v>
      </c>
      <c r="K7030" s="848">
        <f>IFERROR(VLOOKUP(J7030,REAJUSTE!A:AA,27,FALSE),"")</f>
        <v>1.0229999999999999</v>
      </c>
    </row>
    <row r="7031" spans="1:11" ht="15" x14ac:dyDescent="0.2">
      <c r="A7031" s="873" t="s">
        <v>11636</v>
      </c>
      <c r="B7031" s="874" t="s">
        <v>11637</v>
      </c>
      <c r="C7031" s="873" t="s">
        <v>587</v>
      </c>
      <c r="D7031" s="802">
        <f t="shared" si="109"/>
        <v>13312.82</v>
      </c>
      <c r="G7031" s="875">
        <v>13013.513000000001</v>
      </c>
      <c r="J7031" s="840" t="s">
        <v>15822</v>
      </c>
      <c r="K7031" s="848">
        <f>IFERROR(VLOOKUP(J7031,REAJUSTE!A:AA,27,FALSE),"")</f>
        <v>1.0229999999999999</v>
      </c>
    </row>
    <row r="7032" spans="1:11" ht="15" x14ac:dyDescent="0.2">
      <c r="A7032" s="873" t="s">
        <v>4549</v>
      </c>
      <c r="B7032" s="874" t="s">
        <v>11638</v>
      </c>
      <c r="C7032" s="873" t="s">
        <v>587</v>
      </c>
      <c r="D7032" s="802">
        <f t="shared" si="109"/>
        <v>8610.2099999999991</v>
      </c>
      <c r="G7032" s="875">
        <v>8416.6281999999992</v>
      </c>
      <c r="J7032" s="840" t="s">
        <v>15822</v>
      </c>
      <c r="K7032" s="848">
        <f>IFERROR(VLOOKUP(J7032,REAJUSTE!A:AA,27,FALSE),"")</f>
        <v>1.0229999999999999</v>
      </c>
    </row>
    <row r="7033" spans="1:11" ht="15" x14ac:dyDescent="0.2">
      <c r="A7033" s="873" t="s">
        <v>11639</v>
      </c>
      <c r="B7033" s="874" t="s">
        <v>11640</v>
      </c>
      <c r="C7033" s="873" t="s">
        <v>587</v>
      </c>
      <c r="D7033" s="802">
        <f t="shared" si="109"/>
        <v>32.29</v>
      </c>
      <c r="G7033" s="875">
        <v>31.564699999999998</v>
      </c>
      <c r="J7033" s="840" t="s">
        <v>15822</v>
      </c>
      <c r="K7033" s="848">
        <f>IFERROR(VLOOKUP(J7033,REAJUSTE!A:AA,27,FALSE),"")</f>
        <v>1.0229999999999999</v>
      </c>
    </row>
    <row r="7034" spans="1:11" ht="15" x14ac:dyDescent="0.2">
      <c r="A7034" s="873" t="s">
        <v>4550</v>
      </c>
      <c r="B7034" s="874" t="s">
        <v>11641</v>
      </c>
      <c r="C7034" s="873" t="s">
        <v>587</v>
      </c>
      <c r="D7034" s="802">
        <f t="shared" si="109"/>
        <v>2564.73</v>
      </c>
      <c r="G7034" s="875">
        <v>2507.0702000000001</v>
      </c>
      <c r="J7034" s="840" t="s">
        <v>15822</v>
      </c>
      <c r="K7034" s="848">
        <f>IFERROR(VLOOKUP(J7034,REAJUSTE!A:AA,27,FALSE),"")</f>
        <v>1.0229999999999999</v>
      </c>
    </row>
    <row r="7035" spans="1:11" ht="15" x14ac:dyDescent="0.2">
      <c r="A7035" s="873" t="s">
        <v>11642</v>
      </c>
      <c r="B7035" s="874" t="s">
        <v>11643</v>
      </c>
      <c r="C7035" s="873" t="s">
        <v>587</v>
      </c>
      <c r="D7035" s="802">
        <f t="shared" si="109"/>
        <v>767.04</v>
      </c>
      <c r="G7035" s="875">
        <v>749.80280000000005</v>
      </c>
      <c r="J7035" s="840" t="s">
        <v>15822</v>
      </c>
      <c r="K7035" s="848">
        <f>IFERROR(VLOOKUP(J7035,REAJUSTE!A:AA,27,FALSE),"")</f>
        <v>1.0229999999999999</v>
      </c>
    </row>
    <row r="7036" spans="1:11" ht="15" x14ac:dyDescent="0.2">
      <c r="A7036" s="873" t="s">
        <v>11644</v>
      </c>
      <c r="B7036" s="874" t="s">
        <v>11645</v>
      </c>
      <c r="C7036" s="873" t="s">
        <v>587</v>
      </c>
      <c r="D7036" s="802">
        <f t="shared" si="109"/>
        <v>376.24</v>
      </c>
      <c r="G7036" s="875">
        <v>367.78250000000003</v>
      </c>
      <c r="J7036" s="840" t="s">
        <v>15822</v>
      </c>
      <c r="K7036" s="848">
        <f>IFERROR(VLOOKUP(J7036,REAJUSTE!A:AA,27,FALSE),"")</f>
        <v>1.0229999999999999</v>
      </c>
    </row>
    <row r="7037" spans="1:11" ht="15" x14ac:dyDescent="0.2">
      <c r="A7037" s="873" t="s">
        <v>4551</v>
      </c>
      <c r="B7037" s="874" t="s">
        <v>11646</v>
      </c>
      <c r="C7037" s="873" t="s">
        <v>587</v>
      </c>
      <c r="D7037" s="802">
        <f t="shared" si="109"/>
        <v>1299.71</v>
      </c>
      <c r="G7037" s="875">
        <v>1270.4937</v>
      </c>
      <c r="J7037" s="840" t="s">
        <v>15822</v>
      </c>
      <c r="K7037" s="848">
        <f>IFERROR(VLOOKUP(J7037,REAJUSTE!A:AA,27,FALSE),"")</f>
        <v>1.0229999999999999</v>
      </c>
    </row>
    <row r="7038" spans="1:11" ht="15" x14ac:dyDescent="0.2">
      <c r="A7038" s="873" t="s">
        <v>4552</v>
      </c>
      <c r="B7038" s="874" t="s">
        <v>11647</v>
      </c>
      <c r="C7038" s="873" t="s">
        <v>4</v>
      </c>
      <c r="D7038" s="802">
        <f t="shared" si="109"/>
        <v>8</v>
      </c>
      <c r="G7038" s="875">
        <v>7.8287000000000004</v>
      </c>
      <c r="J7038" s="840" t="s">
        <v>15822</v>
      </c>
      <c r="K7038" s="848">
        <f>IFERROR(VLOOKUP(J7038,REAJUSTE!A:AA,27,FALSE),"")</f>
        <v>1.0229999999999999</v>
      </c>
    </row>
    <row r="7039" spans="1:11" ht="15" x14ac:dyDescent="0.2">
      <c r="A7039" s="873" t="s">
        <v>4553</v>
      </c>
      <c r="B7039" s="874" t="s">
        <v>11648</v>
      </c>
      <c r="C7039" s="873" t="s">
        <v>4</v>
      </c>
      <c r="D7039" s="802">
        <f t="shared" si="109"/>
        <v>12.41</v>
      </c>
      <c r="G7039" s="875">
        <v>12.136200000000001</v>
      </c>
      <c r="J7039" s="840" t="s">
        <v>15822</v>
      </c>
      <c r="K7039" s="848">
        <f>IFERROR(VLOOKUP(J7039,REAJUSTE!A:AA,27,FALSE),"")</f>
        <v>1.0229999999999999</v>
      </c>
    </row>
    <row r="7040" spans="1:11" ht="15" x14ac:dyDescent="0.2">
      <c r="A7040" s="873" t="s">
        <v>11649</v>
      </c>
      <c r="B7040" s="874" t="s">
        <v>11650</v>
      </c>
      <c r="C7040" s="873" t="s">
        <v>4</v>
      </c>
      <c r="D7040" s="802">
        <f t="shared" si="109"/>
        <v>29.26</v>
      </c>
      <c r="G7040" s="875">
        <v>28.6069</v>
      </c>
      <c r="J7040" s="840" t="s">
        <v>15822</v>
      </c>
      <c r="K7040" s="848">
        <f>IFERROR(VLOOKUP(J7040,REAJUSTE!A:AA,27,FALSE),"")</f>
        <v>1.0229999999999999</v>
      </c>
    </row>
    <row r="7041" spans="1:11" ht="15" x14ac:dyDescent="0.2">
      <c r="A7041" s="873" t="s">
        <v>11651</v>
      </c>
      <c r="B7041" s="874" t="s">
        <v>11652</v>
      </c>
      <c r="C7041" s="873" t="s">
        <v>4</v>
      </c>
      <c r="D7041" s="802">
        <f t="shared" si="109"/>
        <v>37.58</v>
      </c>
      <c r="G7041" s="875">
        <v>36.735999999999997</v>
      </c>
      <c r="J7041" s="840" t="s">
        <v>15822</v>
      </c>
      <c r="K7041" s="848">
        <f>IFERROR(VLOOKUP(J7041,REAJUSTE!A:AA,27,FALSE),"")</f>
        <v>1.0229999999999999</v>
      </c>
    </row>
    <row r="7042" spans="1:11" ht="15" x14ac:dyDescent="0.2">
      <c r="A7042" s="873" t="s">
        <v>4554</v>
      </c>
      <c r="B7042" s="874" t="s">
        <v>11653</v>
      </c>
      <c r="C7042" s="873" t="s">
        <v>4</v>
      </c>
      <c r="D7042" s="802">
        <f t="shared" si="109"/>
        <v>14.15</v>
      </c>
      <c r="G7042" s="875">
        <v>13.8415</v>
      </c>
      <c r="J7042" s="840" t="s">
        <v>15822</v>
      </c>
      <c r="K7042" s="848">
        <f>IFERROR(VLOOKUP(J7042,REAJUSTE!A:AA,27,FALSE),"")</f>
        <v>1.0229999999999999</v>
      </c>
    </row>
    <row r="7043" spans="1:11" ht="15" x14ac:dyDescent="0.2">
      <c r="A7043" s="873" t="s">
        <v>4555</v>
      </c>
      <c r="B7043" s="874" t="s">
        <v>11654</v>
      </c>
      <c r="C7043" s="873" t="s">
        <v>4</v>
      </c>
      <c r="D7043" s="802">
        <f t="shared" si="109"/>
        <v>21.81</v>
      </c>
      <c r="G7043" s="875">
        <v>21.322700000000001</v>
      </c>
      <c r="J7043" s="840" t="s">
        <v>15822</v>
      </c>
      <c r="K7043" s="848">
        <f>IFERROR(VLOOKUP(J7043,REAJUSTE!A:AA,27,FALSE),"")</f>
        <v>1.0229999999999999</v>
      </c>
    </row>
    <row r="7044" spans="1:11" ht="15" x14ac:dyDescent="0.2">
      <c r="A7044" s="873" t="s">
        <v>4556</v>
      </c>
      <c r="B7044" s="874" t="s">
        <v>11655</v>
      </c>
      <c r="C7044" s="873" t="s">
        <v>4</v>
      </c>
      <c r="D7044" s="802">
        <f t="shared" si="109"/>
        <v>80.650000000000006</v>
      </c>
      <c r="G7044" s="875">
        <v>78.837599999999995</v>
      </c>
      <c r="J7044" s="840" t="s">
        <v>15822</v>
      </c>
      <c r="K7044" s="848">
        <f>IFERROR(VLOOKUP(J7044,REAJUSTE!A:AA,27,FALSE),"")</f>
        <v>1.0229999999999999</v>
      </c>
    </row>
    <row r="7045" spans="1:11" ht="15" x14ac:dyDescent="0.2">
      <c r="A7045" s="873" t="s">
        <v>4557</v>
      </c>
      <c r="B7045" s="874" t="s">
        <v>11656</v>
      </c>
      <c r="C7045" s="873" t="s">
        <v>4</v>
      </c>
      <c r="D7045" s="802">
        <f t="shared" si="109"/>
        <v>84.14</v>
      </c>
      <c r="G7045" s="875">
        <v>82.254300000000001</v>
      </c>
      <c r="J7045" s="840" t="s">
        <v>15822</v>
      </c>
      <c r="K7045" s="848">
        <f>IFERROR(VLOOKUP(J7045,REAJUSTE!A:AA,27,FALSE),"")</f>
        <v>1.0229999999999999</v>
      </c>
    </row>
    <row r="7046" spans="1:11" ht="15" x14ac:dyDescent="0.2">
      <c r="A7046" s="873" t="s">
        <v>4558</v>
      </c>
      <c r="B7046" s="874" t="s">
        <v>11657</v>
      </c>
      <c r="C7046" s="873" t="s">
        <v>4</v>
      </c>
      <c r="D7046" s="802">
        <f t="shared" si="109"/>
        <v>140.78</v>
      </c>
      <c r="G7046" s="875">
        <v>137.62010000000001</v>
      </c>
      <c r="J7046" s="840" t="s">
        <v>15822</v>
      </c>
      <c r="K7046" s="848">
        <f>IFERROR(VLOOKUP(J7046,REAJUSTE!A:AA,27,FALSE),"")</f>
        <v>1.0229999999999999</v>
      </c>
    </row>
    <row r="7047" spans="1:11" ht="15" x14ac:dyDescent="0.2">
      <c r="A7047" s="873" t="s">
        <v>4559</v>
      </c>
      <c r="B7047" s="874" t="s">
        <v>11658</v>
      </c>
      <c r="C7047" s="873" t="s">
        <v>587</v>
      </c>
      <c r="D7047" s="802">
        <f t="shared" si="109"/>
        <v>515.99</v>
      </c>
      <c r="G7047" s="875">
        <v>504.39780000000002</v>
      </c>
      <c r="J7047" s="840" t="s">
        <v>15822</v>
      </c>
      <c r="K7047" s="848">
        <f>IFERROR(VLOOKUP(J7047,REAJUSTE!A:AA,27,FALSE),"")</f>
        <v>1.0229999999999999</v>
      </c>
    </row>
    <row r="7048" spans="1:11" ht="15" x14ac:dyDescent="0.2">
      <c r="A7048" s="873" t="s">
        <v>4560</v>
      </c>
      <c r="B7048" s="874" t="s">
        <v>11659</v>
      </c>
      <c r="C7048" s="873" t="s">
        <v>2029</v>
      </c>
      <c r="D7048" s="802">
        <f t="shared" si="109"/>
        <v>5.73</v>
      </c>
      <c r="G7048" s="875">
        <v>5.6036999999999999</v>
      </c>
      <c r="J7048" s="840" t="s">
        <v>15822</v>
      </c>
      <c r="K7048" s="848">
        <f>IFERROR(VLOOKUP(J7048,REAJUSTE!A:AA,27,FALSE),"")</f>
        <v>1.0229999999999999</v>
      </c>
    </row>
    <row r="7049" spans="1:11" ht="15" x14ac:dyDescent="0.2">
      <c r="A7049" s="873" t="s">
        <v>15973</v>
      </c>
      <c r="B7049" s="874" t="s">
        <v>15974</v>
      </c>
      <c r="C7049" s="873" t="s">
        <v>587</v>
      </c>
      <c r="D7049" s="802">
        <f t="shared" si="109"/>
        <v>798.37</v>
      </c>
      <c r="G7049" s="875">
        <v>780.42639999999994</v>
      </c>
      <c r="J7049" s="840" t="s">
        <v>15822</v>
      </c>
      <c r="K7049" s="848">
        <f>IFERROR(VLOOKUP(J7049,REAJUSTE!A:AA,27,FALSE),"")</f>
        <v>1.0229999999999999</v>
      </c>
    </row>
    <row r="7050" spans="1:11" ht="15" x14ac:dyDescent="0.2">
      <c r="A7050" s="873" t="s">
        <v>15975</v>
      </c>
      <c r="B7050" s="874" t="s">
        <v>15976</v>
      </c>
      <c r="C7050" s="873" t="s">
        <v>587</v>
      </c>
      <c r="D7050" s="802">
        <f t="shared" si="109"/>
        <v>1388.8</v>
      </c>
      <c r="G7050" s="875">
        <v>1357.5841</v>
      </c>
      <c r="J7050" s="840" t="s">
        <v>15822</v>
      </c>
      <c r="K7050" s="848">
        <f>IFERROR(VLOOKUP(J7050,REAJUSTE!A:AA,27,FALSE),"")</f>
        <v>1.0229999999999999</v>
      </c>
    </row>
    <row r="7051" spans="1:11" ht="15" x14ac:dyDescent="0.2">
      <c r="A7051" s="873" t="s">
        <v>15977</v>
      </c>
      <c r="B7051" s="874" t="s">
        <v>15978</v>
      </c>
      <c r="C7051" s="873" t="s">
        <v>587</v>
      </c>
      <c r="D7051" s="802">
        <f t="shared" ref="D7051:D7114" si="110">TRUNC(G7051*K7051,2)</f>
        <v>281.3</v>
      </c>
      <c r="G7051" s="875">
        <v>274.97699999999998</v>
      </c>
      <c r="J7051" s="840" t="s">
        <v>15822</v>
      </c>
      <c r="K7051" s="848">
        <f>IFERROR(VLOOKUP(J7051,REAJUSTE!A:AA,27,FALSE),"")</f>
        <v>1.0229999999999999</v>
      </c>
    </row>
    <row r="7052" spans="1:11" ht="15" x14ac:dyDescent="0.2">
      <c r="A7052" s="873" t="s">
        <v>4561</v>
      </c>
      <c r="B7052" s="874" t="s">
        <v>11660</v>
      </c>
      <c r="C7052" s="873" t="s">
        <v>587</v>
      </c>
      <c r="D7052" s="802">
        <f t="shared" si="110"/>
        <v>2008.4</v>
      </c>
      <c r="G7052" s="875">
        <v>1963.2472</v>
      </c>
      <c r="J7052" s="840" t="s">
        <v>15822</v>
      </c>
      <c r="K7052" s="848">
        <f>IFERROR(VLOOKUP(J7052,REAJUSTE!A:AA,27,FALSE),"")</f>
        <v>1.0229999999999999</v>
      </c>
    </row>
    <row r="7053" spans="1:11" ht="15" x14ac:dyDescent="0.2">
      <c r="A7053" s="873" t="s">
        <v>4562</v>
      </c>
      <c r="B7053" s="874" t="s">
        <v>11661</v>
      </c>
      <c r="C7053" s="873" t="s">
        <v>587</v>
      </c>
      <c r="D7053" s="802">
        <f t="shared" si="110"/>
        <v>15.58</v>
      </c>
      <c r="G7053" s="875">
        <v>15.2331</v>
      </c>
      <c r="J7053" s="840" t="s">
        <v>15822</v>
      </c>
      <c r="K7053" s="848">
        <f>IFERROR(VLOOKUP(J7053,REAJUSTE!A:AA,27,FALSE),"")</f>
        <v>1.0229999999999999</v>
      </c>
    </row>
    <row r="7054" spans="1:11" ht="15" x14ac:dyDescent="0.2">
      <c r="A7054" s="873" t="s">
        <v>4563</v>
      </c>
      <c r="B7054" s="874" t="s">
        <v>11662</v>
      </c>
      <c r="C7054" s="873" t="s">
        <v>2029</v>
      </c>
      <c r="D7054" s="802">
        <f t="shared" si="110"/>
        <v>44.36</v>
      </c>
      <c r="G7054" s="875">
        <v>43.366199999999999</v>
      </c>
      <c r="J7054" s="840" t="s">
        <v>15822</v>
      </c>
      <c r="K7054" s="848">
        <f>IFERROR(VLOOKUP(J7054,REAJUSTE!A:AA,27,FALSE),"")</f>
        <v>1.0229999999999999</v>
      </c>
    </row>
    <row r="7055" spans="1:11" ht="15" x14ac:dyDescent="0.2">
      <c r="A7055" s="873" t="s">
        <v>4564</v>
      </c>
      <c r="B7055" s="874" t="s">
        <v>11663</v>
      </c>
      <c r="C7055" s="873" t="s">
        <v>587</v>
      </c>
      <c r="D7055" s="802">
        <f t="shared" si="110"/>
        <v>7552.71</v>
      </c>
      <c r="G7055" s="875">
        <v>7382.9036999999998</v>
      </c>
      <c r="J7055" s="840" t="s">
        <v>15822</v>
      </c>
      <c r="K7055" s="848">
        <f>IFERROR(VLOOKUP(J7055,REAJUSTE!A:AA,27,FALSE),"")</f>
        <v>1.0229999999999999</v>
      </c>
    </row>
    <row r="7056" spans="1:11" ht="15" x14ac:dyDescent="0.2">
      <c r="A7056" s="873" t="s">
        <v>4565</v>
      </c>
      <c r="B7056" s="874" t="s">
        <v>11664</v>
      </c>
      <c r="C7056" s="873" t="s">
        <v>51</v>
      </c>
      <c r="D7056" s="802">
        <f t="shared" si="110"/>
        <v>53.4</v>
      </c>
      <c r="G7056" s="875">
        <v>52.204900000000002</v>
      </c>
      <c r="J7056" s="840" t="s">
        <v>15822</v>
      </c>
      <c r="K7056" s="848">
        <f>IFERROR(VLOOKUP(J7056,REAJUSTE!A:AA,27,FALSE),"")</f>
        <v>1.0229999999999999</v>
      </c>
    </row>
    <row r="7057" spans="1:11" ht="15" x14ac:dyDescent="0.2">
      <c r="A7057" s="873" t="s">
        <v>4566</v>
      </c>
      <c r="B7057" s="874" t="s">
        <v>11665</v>
      </c>
      <c r="C7057" s="873" t="s">
        <v>4</v>
      </c>
      <c r="D7057" s="802">
        <f t="shared" si="110"/>
        <v>213.23</v>
      </c>
      <c r="G7057" s="875">
        <v>208.44479999999999</v>
      </c>
      <c r="J7057" s="840" t="s">
        <v>15822</v>
      </c>
      <c r="K7057" s="848">
        <f>IFERROR(VLOOKUP(J7057,REAJUSTE!A:AA,27,FALSE),"")</f>
        <v>1.0229999999999999</v>
      </c>
    </row>
    <row r="7058" spans="1:11" ht="15" x14ac:dyDescent="0.2">
      <c r="A7058" s="873" t="s">
        <v>4567</v>
      </c>
      <c r="B7058" s="874" t="s">
        <v>11666</v>
      </c>
      <c r="C7058" s="873" t="s">
        <v>587</v>
      </c>
      <c r="D7058" s="802">
        <f t="shared" si="110"/>
        <v>4484.1499999999996</v>
      </c>
      <c r="G7058" s="875">
        <v>4383.3388999999997</v>
      </c>
      <c r="J7058" s="840" t="s">
        <v>15822</v>
      </c>
      <c r="K7058" s="848">
        <f>IFERROR(VLOOKUP(J7058,REAJUSTE!A:AA,27,FALSE),"")</f>
        <v>1.0229999999999999</v>
      </c>
    </row>
    <row r="7059" spans="1:11" ht="15" x14ac:dyDescent="0.2">
      <c r="A7059" s="873" t="s">
        <v>4568</v>
      </c>
      <c r="B7059" s="874" t="s">
        <v>11667</v>
      </c>
      <c r="C7059" s="873" t="s">
        <v>587</v>
      </c>
      <c r="D7059" s="802">
        <f t="shared" si="110"/>
        <v>2665.83</v>
      </c>
      <c r="G7059" s="875">
        <v>2605.9007999999999</v>
      </c>
      <c r="J7059" s="840" t="s">
        <v>15822</v>
      </c>
      <c r="K7059" s="848">
        <f>IFERROR(VLOOKUP(J7059,REAJUSTE!A:AA,27,FALSE),"")</f>
        <v>1.0229999999999999</v>
      </c>
    </row>
    <row r="7060" spans="1:11" ht="15" x14ac:dyDescent="0.2">
      <c r="A7060" s="873" t="s">
        <v>4569</v>
      </c>
      <c r="B7060" s="874" t="s">
        <v>11668</v>
      </c>
      <c r="C7060" s="873" t="s">
        <v>587</v>
      </c>
      <c r="D7060" s="802">
        <f t="shared" si="110"/>
        <v>547.70000000000005</v>
      </c>
      <c r="G7060" s="875">
        <v>535.38679999999999</v>
      </c>
      <c r="J7060" s="840" t="s">
        <v>15822</v>
      </c>
      <c r="K7060" s="848">
        <f>IFERROR(VLOOKUP(J7060,REAJUSTE!A:AA,27,FALSE),"")</f>
        <v>1.0229999999999999</v>
      </c>
    </row>
    <row r="7061" spans="1:11" ht="15" x14ac:dyDescent="0.2">
      <c r="A7061" s="873" t="s">
        <v>4570</v>
      </c>
      <c r="B7061" s="874" t="s">
        <v>11669</v>
      </c>
      <c r="C7061" s="873" t="s">
        <v>587</v>
      </c>
      <c r="D7061" s="802">
        <f t="shared" si="110"/>
        <v>1476.84</v>
      </c>
      <c r="G7061" s="875">
        <v>1443.6429000000001</v>
      </c>
      <c r="J7061" s="840" t="s">
        <v>15822</v>
      </c>
      <c r="K7061" s="848">
        <f>IFERROR(VLOOKUP(J7061,REAJUSTE!A:AA,27,FALSE),"")</f>
        <v>1.0229999999999999</v>
      </c>
    </row>
    <row r="7062" spans="1:11" ht="15" x14ac:dyDescent="0.2">
      <c r="A7062" s="873" t="s">
        <v>4571</v>
      </c>
      <c r="B7062" s="874" t="s">
        <v>11670</v>
      </c>
      <c r="C7062" s="873" t="s">
        <v>4</v>
      </c>
      <c r="D7062" s="802">
        <f t="shared" si="110"/>
        <v>141.84</v>
      </c>
      <c r="G7062" s="875">
        <v>138.65610000000001</v>
      </c>
      <c r="J7062" s="840" t="s">
        <v>15822</v>
      </c>
      <c r="K7062" s="848">
        <f>IFERROR(VLOOKUP(J7062,REAJUSTE!A:AA,27,FALSE),"")</f>
        <v>1.0229999999999999</v>
      </c>
    </row>
    <row r="7063" spans="1:11" ht="15" x14ac:dyDescent="0.2">
      <c r="A7063" s="873" t="s">
        <v>11671</v>
      </c>
      <c r="B7063" s="874" t="s">
        <v>11672</v>
      </c>
      <c r="C7063" s="873" t="s">
        <v>587</v>
      </c>
      <c r="D7063" s="802">
        <f t="shared" si="110"/>
        <v>1135.58</v>
      </c>
      <c r="G7063" s="875">
        <v>1110.0489</v>
      </c>
      <c r="J7063" s="840" t="s">
        <v>15822</v>
      </c>
      <c r="K7063" s="848">
        <f>IFERROR(VLOOKUP(J7063,REAJUSTE!A:AA,27,FALSE),"")</f>
        <v>1.0229999999999999</v>
      </c>
    </row>
    <row r="7064" spans="1:11" ht="15" x14ac:dyDescent="0.2">
      <c r="A7064" s="873" t="s">
        <v>4572</v>
      </c>
      <c r="B7064" s="874" t="s">
        <v>11673</v>
      </c>
      <c r="C7064" s="873" t="s">
        <v>587</v>
      </c>
      <c r="D7064" s="802">
        <f t="shared" si="110"/>
        <v>9868.48</v>
      </c>
      <c r="G7064" s="875">
        <v>9646.6134000000002</v>
      </c>
      <c r="J7064" s="840" t="s">
        <v>15822</v>
      </c>
      <c r="K7064" s="848">
        <f>IFERROR(VLOOKUP(J7064,REAJUSTE!A:AA,27,FALSE),"")</f>
        <v>1.0229999999999999</v>
      </c>
    </row>
    <row r="7065" spans="1:11" ht="15" x14ac:dyDescent="0.2">
      <c r="A7065" s="873" t="s">
        <v>4573</v>
      </c>
      <c r="B7065" s="874" t="s">
        <v>11674</v>
      </c>
      <c r="C7065" s="873" t="s">
        <v>587</v>
      </c>
      <c r="D7065" s="802">
        <f t="shared" si="110"/>
        <v>10821.44</v>
      </c>
      <c r="G7065" s="875">
        <v>10578.151599999999</v>
      </c>
      <c r="J7065" s="840" t="s">
        <v>15822</v>
      </c>
      <c r="K7065" s="848">
        <f>IFERROR(VLOOKUP(J7065,REAJUSTE!A:AA,27,FALSE),"")</f>
        <v>1.0229999999999999</v>
      </c>
    </row>
    <row r="7066" spans="1:11" ht="15" x14ac:dyDescent="0.2">
      <c r="A7066" s="873" t="s">
        <v>11675</v>
      </c>
      <c r="B7066" s="874" t="s">
        <v>11676</v>
      </c>
      <c r="C7066" s="873" t="s">
        <v>587</v>
      </c>
      <c r="D7066" s="802">
        <f t="shared" si="110"/>
        <v>6.19</v>
      </c>
      <c r="G7066" s="875">
        <v>6.0570000000000004</v>
      </c>
      <c r="J7066" s="840" t="s">
        <v>15822</v>
      </c>
      <c r="K7066" s="848">
        <f>IFERROR(VLOOKUP(J7066,REAJUSTE!A:AA,27,FALSE),"")</f>
        <v>1.0229999999999999</v>
      </c>
    </row>
    <row r="7067" spans="1:11" ht="15" x14ac:dyDescent="0.2">
      <c r="A7067" s="873" t="s">
        <v>11677</v>
      </c>
      <c r="B7067" s="874" t="s">
        <v>11678</v>
      </c>
      <c r="C7067" s="873" t="s">
        <v>587</v>
      </c>
      <c r="D7067" s="802">
        <f t="shared" si="110"/>
        <v>398.97</v>
      </c>
      <c r="G7067" s="875">
        <v>390</v>
      </c>
      <c r="J7067" s="840" t="s">
        <v>15822</v>
      </c>
      <c r="K7067" s="848">
        <f>IFERROR(VLOOKUP(J7067,REAJUSTE!A:AA,27,FALSE),"")</f>
        <v>1.0229999999999999</v>
      </c>
    </row>
    <row r="7068" spans="1:11" ht="15" x14ac:dyDescent="0.2">
      <c r="A7068" s="873" t="s">
        <v>4574</v>
      </c>
      <c r="B7068" s="874" t="s">
        <v>11679</v>
      </c>
      <c r="C7068" s="873" t="s">
        <v>587</v>
      </c>
      <c r="D7068" s="802">
        <f t="shared" si="110"/>
        <v>39.17</v>
      </c>
      <c r="G7068" s="875">
        <v>38.292200000000001</v>
      </c>
      <c r="J7068" s="840" t="s">
        <v>15822</v>
      </c>
      <c r="K7068" s="848">
        <f>IFERROR(VLOOKUP(J7068,REAJUSTE!A:AA,27,FALSE),"")</f>
        <v>1.0229999999999999</v>
      </c>
    </row>
    <row r="7069" spans="1:11" ht="15" x14ac:dyDescent="0.2">
      <c r="A7069" s="873" t="s">
        <v>11680</v>
      </c>
      <c r="B7069" s="874" t="s">
        <v>11681</v>
      </c>
      <c r="C7069" s="873" t="s">
        <v>587</v>
      </c>
      <c r="D7069" s="802">
        <f t="shared" si="110"/>
        <v>5237.1899999999996</v>
      </c>
      <c r="G7069" s="875">
        <v>5119.4511000000002</v>
      </c>
      <c r="J7069" s="840" t="s">
        <v>15822</v>
      </c>
      <c r="K7069" s="848">
        <f>IFERROR(VLOOKUP(J7069,REAJUSTE!A:AA,27,FALSE),"")</f>
        <v>1.0229999999999999</v>
      </c>
    </row>
    <row r="7070" spans="1:11" ht="15" x14ac:dyDescent="0.2">
      <c r="A7070" s="873" t="s">
        <v>4575</v>
      </c>
      <c r="B7070" s="874" t="s">
        <v>11682</v>
      </c>
      <c r="C7070" s="873" t="s">
        <v>51</v>
      </c>
      <c r="D7070" s="802">
        <f t="shared" si="110"/>
        <v>0.13</v>
      </c>
      <c r="G7070" s="875">
        <v>0.13389999999999999</v>
      </c>
      <c r="J7070" s="840" t="s">
        <v>15822</v>
      </c>
      <c r="K7070" s="848">
        <f>IFERROR(VLOOKUP(J7070,REAJUSTE!A:AA,27,FALSE),"")</f>
        <v>1.0229999999999999</v>
      </c>
    </row>
    <row r="7071" spans="1:11" ht="15" x14ac:dyDescent="0.2">
      <c r="A7071" s="873" t="s">
        <v>4576</v>
      </c>
      <c r="B7071" s="874" t="s">
        <v>11683</v>
      </c>
      <c r="C7071" s="873" t="s">
        <v>51</v>
      </c>
      <c r="D7071" s="802">
        <f t="shared" si="110"/>
        <v>2.6</v>
      </c>
      <c r="G7071" s="875">
        <v>2.5495999999999999</v>
      </c>
      <c r="J7071" s="840" t="s">
        <v>15822</v>
      </c>
      <c r="K7071" s="848">
        <f>IFERROR(VLOOKUP(J7071,REAJUSTE!A:AA,27,FALSE),"")</f>
        <v>1.0229999999999999</v>
      </c>
    </row>
    <row r="7072" spans="1:11" ht="15" x14ac:dyDescent="0.2">
      <c r="A7072" s="873" t="s">
        <v>4577</v>
      </c>
      <c r="B7072" s="874" t="s">
        <v>11684</v>
      </c>
      <c r="C7072" s="873" t="s">
        <v>4</v>
      </c>
      <c r="D7072" s="802">
        <f t="shared" si="110"/>
        <v>126.48</v>
      </c>
      <c r="G7072" s="875">
        <v>123.64109999999999</v>
      </c>
      <c r="J7072" s="840" t="s">
        <v>15822</v>
      </c>
      <c r="K7072" s="848">
        <f>IFERROR(VLOOKUP(J7072,REAJUSTE!A:AA,27,FALSE),"")</f>
        <v>1.0229999999999999</v>
      </c>
    </row>
    <row r="7073" spans="1:11" ht="15" x14ac:dyDescent="0.2">
      <c r="A7073" s="873" t="s">
        <v>4578</v>
      </c>
      <c r="B7073" s="874" t="s">
        <v>11685</v>
      </c>
      <c r="C7073" s="873" t="s">
        <v>587</v>
      </c>
      <c r="D7073" s="802">
        <f t="shared" si="110"/>
        <v>29091.47</v>
      </c>
      <c r="G7073" s="875">
        <v>28437.4159</v>
      </c>
      <c r="J7073" s="840" t="s">
        <v>15822</v>
      </c>
      <c r="K7073" s="848">
        <f>IFERROR(VLOOKUP(J7073,REAJUSTE!A:AA,27,FALSE),"")</f>
        <v>1.0229999999999999</v>
      </c>
    </row>
    <row r="7074" spans="1:11" ht="15" x14ac:dyDescent="0.2">
      <c r="A7074" s="873" t="s">
        <v>4579</v>
      </c>
      <c r="B7074" s="874" t="s">
        <v>11686</v>
      </c>
      <c r="C7074" s="873" t="s">
        <v>587</v>
      </c>
      <c r="D7074" s="802">
        <f t="shared" si="110"/>
        <v>47020.58</v>
      </c>
      <c r="G7074" s="875">
        <v>45963.4231</v>
      </c>
      <c r="J7074" s="840" t="s">
        <v>15822</v>
      </c>
      <c r="K7074" s="848">
        <f>IFERROR(VLOOKUP(J7074,REAJUSTE!A:AA,27,FALSE),"")</f>
        <v>1.0229999999999999</v>
      </c>
    </row>
    <row r="7075" spans="1:11" ht="15" x14ac:dyDescent="0.2">
      <c r="A7075" s="873" t="s">
        <v>4580</v>
      </c>
      <c r="B7075" s="874" t="s">
        <v>11687</v>
      </c>
      <c r="C7075" s="873" t="s">
        <v>587</v>
      </c>
      <c r="D7075" s="802">
        <f t="shared" si="110"/>
        <v>55840.62</v>
      </c>
      <c r="G7075" s="875">
        <v>54585.162499999999</v>
      </c>
      <c r="J7075" s="840" t="s">
        <v>15822</v>
      </c>
      <c r="K7075" s="848">
        <f>IFERROR(VLOOKUP(J7075,REAJUSTE!A:AA,27,FALSE),"")</f>
        <v>1.0229999999999999</v>
      </c>
    </row>
    <row r="7076" spans="1:11" ht="15" x14ac:dyDescent="0.2">
      <c r="A7076" s="873" t="s">
        <v>4581</v>
      </c>
      <c r="B7076" s="874" t="s">
        <v>11688</v>
      </c>
      <c r="C7076" s="873" t="s">
        <v>587</v>
      </c>
      <c r="D7076" s="802">
        <f t="shared" si="110"/>
        <v>81765.850000000006</v>
      </c>
      <c r="G7076" s="875">
        <v>79927.526299999998</v>
      </c>
      <c r="J7076" s="840" t="s">
        <v>15822</v>
      </c>
      <c r="K7076" s="848">
        <f>IFERROR(VLOOKUP(J7076,REAJUSTE!A:AA,27,FALSE),"")</f>
        <v>1.0229999999999999</v>
      </c>
    </row>
    <row r="7077" spans="1:11" ht="15" x14ac:dyDescent="0.2">
      <c r="A7077" s="873" t="s">
        <v>4582</v>
      </c>
      <c r="B7077" s="874" t="s">
        <v>11689</v>
      </c>
      <c r="C7077" s="873" t="s">
        <v>587</v>
      </c>
      <c r="D7077" s="802">
        <f t="shared" si="110"/>
        <v>90210.91</v>
      </c>
      <c r="G7077" s="875">
        <v>88182.711299999995</v>
      </c>
      <c r="J7077" s="840" t="s">
        <v>15822</v>
      </c>
      <c r="K7077" s="848">
        <f>IFERROR(VLOOKUP(J7077,REAJUSTE!A:AA,27,FALSE),"")</f>
        <v>1.0229999999999999</v>
      </c>
    </row>
    <row r="7078" spans="1:11" ht="15" x14ac:dyDescent="0.2">
      <c r="A7078" s="873" t="s">
        <v>4583</v>
      </c>
      <c r="B7078" s="874" t="s">
        <v>11690</v>
      </c>
      <c r="C7078" s="873" t="s">
        <v>587</v>
      </c>
      <c r="D7078" s="802">
        <f t="shared" si="110"/>
        <v>107396.77</v>
      </c>
      <c r="G7078" s="875">
        <v>104982.1842</v>
      </c>
      <c r="J7078" s="840" t="s">
        <v>15822</v>
      </c>
      <c r="K7078" s="848">
        <f>IFERROR(VLOOKUP(J7078,REAJUSTE!A:AA,27,FALSE),"")</f>
        <v>1.0229999999999999</v>
      </c>
    </row>
    <row r="7079" spans="1:11" ht="15" x14ac:dyDescent="0.2">
      <c r="A7079" s="873" t="s">
        <v>4584</v>
      </c>
      <c r="B7079" s="874" t="s">
        <v>11691</v>
      </c>
      <c r="C7079" s="873" t="s">
        <v>587</v>
      </c>
      <c r="D7079" s="802">
        <f t="shared" si="110"/>
        <v>133225.84</v>
      </c>
      <c r="G7079" s="875">
        <v>130230.53939999999</v>
      </c>
      <c r="J7079" s="840" t="s">
        <v>15822</v>
      </c>
      <c r="K7079" s="848">
        <f>IFERROR(VLOOKUP(J7079,REAJUSTE!A:AA,27,FALSE),"")</f>
        <v>1.0229999999999999</v>
      </c>
    </row>
    <row r="7080" spans="1:11" ht="15" x14ac:dyDescent="0.2">
      <c r="A7080" s="873" t="s">
        <v>4585</v>
      </c>
      <c r="B7080" s="874" t="s">
        <v>11692</v>
      </c>
      <c r="C7080" s="873" t="s">
        <v>587</v>
      </c>
      <c r="D7080" s="802">
        <f t="shared" si="110"/>
        <v>17929.07</v>
      </c>
      <c r="G7080" s="875">
        <v>17525.978200000001</v>
      </c>
      <c r="J7080" s="840" t="s">
        <v>15822</v>
      </c>
      <c r="K7080" s="848">
        <f>IFERROR(VLOOKUP(J7080,REAJUSTE!A:AA,27,FALSE),"")</f>
        <v>1.0229999999999999</v>
      </c>
    </row>
    <row r="7081" spans="1:11" ht="15" x14ac:dyDescent="0.2">
      <c r="A7081" s="873" t="s">
        <v>4586</v>
      </c>
      <c r="B7081" s="874" t="s">
        <v>11693</v>
      </c>
      <c r="C7081" s="873" t="s">
        <v>587</v>
      </c>
      <c r="D7081" s="802">
        <f t="shared" si="110"/>
        <v>28969.29</v>
      </c>
      <c r="G7081" s="875">
        <v>28317.9774</v>
      </c>
      <c r="J7081" s="840" t="s">
        <v>15822</v>
      </c>
      <c r="K7081" s="848">
        <f>IFERROR(VLOOKUP(J7081,REAJUSTE!A:AA,27,FALSE),"")</f>
        <v>1.0229999999999999</v>
      </c>
    </row>
    <row r="7082" spans="1:11" ht="15" x14ac:dyDescent="0.2">
      <c r="A7082" s="873" t="s">
        <v>4587</v>
      </c>
      <c r="B7082" s="874" t="s">
        <v>11694</v>
      </c>
      <c r="C7082" s="873" t="s">
        <v>587</v>
      </c>
      <c r="D7082" s="802">
        <f t="shared" si="110"/>
        <v>34400.61</v>
      </c>
      <c r="G7082" s="875">
        <v>33627.1852</v>
      </c>
      <c r="J7082" s="840" t="s">
        <v>15822</v>
      </c>
      <c r="K7082" s="848">
        <f>IFERROR(VLOOKUP(J7082,REAJUSTE!A:AA,27,FALSE),"")</f>
        <v>1.0229999999999999</v>
      </c>
    </row>
    <row r="7083" spans="1:11" ht="15" x14ac:dyDescent="0.2">
      <c r="A7083" s="873" t="s">
        <v>4588</v>
      </c>
      <c r="B7083" s="874" t="s">
        <v>11695</v>
      </c>
      <c r="C7083" s="873" t="s">
        <v>587</v>
      </c>
      <c r="D7083" s="802">
        <f t="shared" si="110"/>
        <v>50381.19</v>
      </c>
      <c r="G7083" s="875">
        <v>49248.4807</v>
      </c>
      <c r="J7083" s="840" t="s">
        <v>15822</v>
      </c>
      <c r="K7083" s="848">
        <f>IFERROR(VLOOKUP(J7083,REAJUSTE!A:AA,27,FALSE),"")</f>
        <v>1.0229999999999999</v>
      </c>
    </row>
    <row r="7084" spans="1:11" ht="15" x14ac:dyDescent="0.2">
      <c r="A7084" s="873" t="s">
        <v>4589</v>
      </c>
      <c r="B7084" s="874" t="s">
        <v>11696</v>
      </c>
      <c r="C7084" s="873" t="s">
        <v>587</v>
      </c>
      <c r="D7084" s="802">
        <f t="shared" si="110"/>
        <v>55587.71</v>
      </c>
      <c r="G7084" s="875">
        <v>54337.938800000004</v>
      </c>
      <c r="J7084" s="840" t="s">
        <v>15822</v>
      </c>
      <c r="K7084" s="848">
        <f>IFERROR(VLOOKUP(J7084,REAJUSTE!A:AA,27,FALSE),"")</f>
        <v>1.0229999999999999</v>
      </c>
    </row>
    <row r="7085" spans="1:11" ht="15" x14ac:dyDescent="0.2">
      <c r="A7085" s="873" t="s">
        <v>4590</v>
      </c>
      <c r="B7085" s="874" t="s">
        <v>11697</v>
      </c>
      <c r="C7085" s="873" t="s">
        <v>587</v>
      </c>
      <c r="D7085" s="802">
        <f t="shared" si="110"/>
        <v>68683.53</v>
      </c>
      <c r="G7085" s="875">
        <v>67139.331999999995</v>
      </c>
      <c r="J7085" s="840" t="s">
        <v>15822</v>
      </c>
      <c r="K7085" s="848">
        <f>IFERROR(VLOOKUP(J7085,REAJUSTE!A:AA,27,FALSE),"")</f>
        <v>1.0229999999999999</v>
      </c>
    </row>
    <row r="7086" spans="1:11" ht="15" x14ac:dyDescent="0.2">
      <c r="A7086" s="873" t="s">
        <v>4591</v>
      </c>
      <c r="B7086" s="874" t="s">
        <v>11698</v>
      </c>
      <c r="C7086" s="873" t="s">
        <v>587</v>
      </c>
      <c r="D7086" s="802">
        <f t="shared" si="110"/>
        <v>87381.38</v>
      </c>
      <c r="G7086" s="875">
        <v>85416.801500000001</v>
      </c>
      <c r="J7086" s="840" t="s">
        <v>15822</v>
      </c>
      <c r="K7086" s="848">
        <f>IFERROR(VLOOKUP(J7086,REAJUSTE!A:AA,27,FALSE),"")</f>
        <v>1.0229999999999999</v>
      </c>
    </row>
    <row r="7087" spans="1:11" ht="15" x14ac:dyDescent="0.2">
      <c r="A7087" s="873" t="s">
        <v>4592</v>
      </c>
      <c r="B7087" s="874" t="s">
        <v>11699</v>
      </c>
      <c r="C7087" s="873" t="s">
        <v>587</v>
      </c>
      <c r="D7087" s="802">
        <f t="shared" si="110"/>
        <v>9.2200000000000006</v>
      </c>
      <c r="G7087" s="875">
        <v>9.0219000000000005</v>
      </c>
      <c r="J7087" s="840" t="s">
        <v>15822</v>
      </c>
      <c r="K7087" s="848">
        <f>IFERROR(VLOOKUP(J7087,REAJUSTE!A:AA,27,FALSE),"")</f>
        <v>1.0229999999999999</v>
      </c>
    </row>
    <row r="7088" spans="1:11" ht="15" x14ac:dyDescent="0.2">
      <c r="A7088" s="873" t="s">
        <v>4593</v>
      </c>
      <c r="B7088" s="874" t="s">
        <v>11700</v>
      </c>
      <c r="C7088" s="873" t="s">
        <v>587</v>
      </c>
      <c r="D7088" s="802">
        <f t="shared" si="110"/>
        <v>5302.88</v>
      </c>
      <c r="G7088" s="875">
        <v>5183.6570000000002</v>
      </c>
      <c r="J7088" s="840" t="s">
        <v>15822</v>
      </c>
      <c r="K7088" s="848">
        <f>IFERROR(VLOOKUP(J7088,REAJUSTE!A:AA,27,FALSE),"")</f>
        <v>1.0229999999999999</v>
      </c>
    </row>
    <row r="7089" spans="1:11" ht="15" x14ac:dyDescent="0.2">
      <c r="A7089" s="873" t="s">
        <v>4594</v>
      </c>
      <c r="B7089" s="874" t="s">
        <v>11701</v>
      </c>
      <c r="C7089" s="873" t="s">
        <v>51</v>
      </c>
      <c r="D7089" s="802">
        <f t="shared" si="110"/>
        <v>8.57</v>
      </c>
      <c r="G7089" s="875">
        <v>8.3846000000000007</v>
      </c>
      <c r="J7089" s="840" t="s">
        <v>15822</v>
      </c>
      <c r="K7089" s="848">
        <f>IFERROR(VLOOKUP(J7089,REAJUSTE!A:AA,27,FALSE),"")</f>
        <v>1.0229999999999999</v>
      </c>
    </row>
    <row r="7090" spans="1:11" ht="15" x14ac:dyDescent="0.2">
      <c r="A7090" s="873" t="s">
        <v>4595</v>
      </c>
      <c r="B7090" s="874" t="s">
        <v>11702</v>
      </c>
      <c r="C7090" s="873" t="s">
        <v>61</v>
      </c>
      <c r="D7090" s="802">
        <f t="shared" si="110"/>
        <v>14.42</v>
      </c>
      <c r="G7090" s="875">
        <v>14.0997</v>
      </c>
      <c r="J7090" s="840" t="s">
        <v>15822</v>
      </c>
      <c r="K7090" s="848">
        <f>IFERROR(VLOOKUP(J7090,REAJUSTE!A:AA,27,FALSE),"")</f>
        <v>1.0229999999999999</v>
      </c>
    </row>
    <row r="7091" spans="1:11" ht="15" x14ac:dyDescent="0.2">
      <c r="A7091" s="873" t="s">
        <v>4596</v>
      </c>
      <c r="B7091" s="874" t="s">
        <v>11703</v>
      </c>
      <c r="C7091" s="873" t="s">
        <v>51</v>
      </c>
      <c r="D7091" s="802">
        <f t="shared" si="110"/>
        <v>72.19</v>
      </c>
      <c r="G7091" s="875">
        <v>70.573999999999998</v>
      </c>
      <c r="J7091" s="840" t="s">
        <v>15822</v>
      </c>
      <c r="K7091" s="848">
        <f>IFERROR(VLOOKUP(J7091,REAJUSTE!A:AA,27,FALSE),"")</f>
        <v>1.0229999999999999</v>
      </c>
    </row>
    <row r="7092" spans="1:11" ht="15" x14ac:dyDescent="0.2">
      <c r="A7092" s="873" t="s">
        <v>4597</v>
      </c>
      <c r="B7092" s="874" t="s">
        <v>11704</v>
      </c>
      <c r="C7092" s="873" t="s">
        <v>4</v>
      </c>
      <c r="D7092" s="802">
        <f t="shared" si="110"/>
        <v>3.08</v>
      </c>
      <c r="G7092" s="875">
        <v>3.0124</v>
      </c>
      <c r="J7092" s="840" t="s">
        <v>15822</v>
      </c>
      <c r="K7092" s="848">
        <f>IFERROR(VLOOKUP(J7092,REAJUSTE!A:AA,27,FALSE),"")</f>
        <v>1.0229999999999999</v>
      </c>
    </row>
    <row r="7093" spans="1:11" ht="15" x14ac:dyDescent="0.2">
      <c r="A7093" s="873" t="s">
        <v>4598</v>
      </c>
      <c r="B7093" s="874" t="s">
        <v>11705</v>
      </c>
      <c r="C7093" s="873" t="s">
        <v>2029</v>
      </c>
      <c r="D7093" s="802">
        <f t="shared" si="110"/>
        <v>38.020000000000003</v>
      </c>
      <c r="G7093" s="875">
        <v>37.170400000000001</v>
      </c>
      <c r="J7093" s="840" t="s">
        <v>15822</v>
      </c>
      <c r="K7093" s="848">
        <f>IFERROR(VLOOKUP(J7093,REAJUSTE!A:AA,27,FALSE),"")</f>
        <v>1.0229999999999999</v>
      </c>
    </row>
    <row r="7094" spans="1:11" ht="15" x14ac:dyDescent="0.2">
      <c r="A7094" s="873" t="s">
        <v>4599</v>
      </c>
      <c r="B7094" s="874" t="s">
        <v>11706</v>
      </c>
      <c r="C7094" s="873" t="s">
        <v>4</v>
      </c>
      <c r="D7094" s="802">
        <f t="shared" si="110"/>
        <v>41.51</v>
      </c>
      <c r="G7094" s="875">
        <v>40.579300000000003</v>
      </c>
      <c r="J7094" s="840" t="s">
        <v>15822</v>
      </c>
      <c r="K7094" s="848">
        <f>IFERROR(VLOOKUP(J7094,REAJUSTE!A:AA,27,FALSE),"")</f>
        <v>1.0229999999999999</v>
      </c>
    </row>
    <row r="7095" spans="1:11" ht="15" x14ac:dyDescent="0.2">
      <c r="A7095" s="873" t="s">
        <v>4600</v>
      </c>
      <c r="B7095" s="874" t="s">
        <v>4601</v>
      </c>
      <c r="C7095" s="873" t="s">
        <v>4</v>
      </c>
      <c r="D7095" s="802">
        <f t="shared" si="110"/>
        <v>25.57</v>
      </c>
      <c r="G7095" s="875">
        <v>25</v>
      </c>
      <c r="J7095" s="840" t="s">
        <v>15822</v>
      </c>
      <c r="K7095" s="848">
        <f>IFERROR(VLOOKUP(J7095,REAJUSTE!A:AA,27,FALSE),"")</f>
        <v>1.0229999999999999</v>
      </c>
    </row>
    <row r="7096" spans="1:11" ht="15" x14ac:dyDescent="0.2">
      <c r="A7096" s="873" t="s">
        <v>11707</v>
      </c>
      <c r="B7096" s="874" t="s">
        <v>11708</v>
      </c>
      <c r="C7096" s="873" t="s">
        <v>587</v>
      </c>
      <c r="D7096" s="802">
        <f t="shared" si="110"/>
        <v>536.70000000000005</v>
      </c>
      <c r="G7096" s="875">
        <v>524.64200000000005</v>
      </c>
      <c r="J7096" s="840" t="s">
        <v>15822</v>
      </c>
      <c r="K7096" s="848">
        <f>IFERROR(VLOOKUP(J7096,REAJUSTE!A:AA,27,FALSE),"")</f>
        <v>1.0229999999999999</v>
      </c>
    </row>
    <row r="7097" spans="1:11" ht="15" x14ac:dyDescent="0.2">
      <c r="A7097" s="873" t="s">
        <v>4602</v>
      </c>
      <c r="B7097" s="874" t="s">
        <v>11709</v>
      </c>
      <c r="C7097" s="873" t="s">
        <v>587</v>
      </c>
      <c r="D7097" s="802">
        <f t="shared" si="110"/>
        <v>3.39</v>
      </c>
      <c r="G7097" s="875">
        <v>3.3218999999999999</v>
      </c>
      <c r="J7097" s="840" t="s">
        <v>15822</v>
      </c>
      <c r="K7097" s="848">
        <f>IFERROR(VLOOKUP(J7097,REAJUSTE!A:AA,27,FALSE),"")</f>
        <v>1.0229999999999999</v>
      </c>
    </row>
    <row r="7098" spans="1:11" ht="15" x14ac:dyDescent="0.2">
      <c r="A7098" s="873" t="s">
        <v>4603</v>
      </c>
      <c r="B7098" s="874" t="s">
        <v>11710</v>
      </c>
      <c r="C7098" s="873" t="s">
        <v>587</v>
      </c>
      <c r="D7098" s="802">
        <f t="shared" si="110"/>
        <v>15.49</v>
      </c>
      <c r="G7098" s="875">
        <v>15.150700000000001</v>
      </c>
      <c r="J7098" s="840" t="s">
        <v>15822</v>
      </c>
      <c r="K7098" s="848">
        <f>IFERROR(VLOOKUP(J7098,REAJUSTE!A:AA,27,FALSE),"")</f>
        <v>1.0229999999999999</v>
      </c>
    </row>
    <row r="7099" spans="1:11" ht="15" x14ac:dyDescent="0.2">
      <c r="A7099" s="873" t="s">
        <v>4604</v>
      </c>
      <c r="B7099" s="874" t="s">
        <v>11711</v>
      </c>
      <c r="C7099" s="873" t="s">
        <v>587</v>
      </c>
      <c r="D7099" s="802">
        <f t="shared" si="110"/>
        <v>850.14</v>
      </c>
      <c r="G7099" s="875">
        <v>831.02859999999998</v>
      </c>
      <c r="J7099" s="840" t="s">
        <v>15822</v>
      </c>
      <c r="K7099" s="848">
        <f>IFERROR(VLOOKUP(J7099,REAJUSTE!A:AA,27,FALSE),"")</f>
        <v>1.0229999999999999</v>
      </c>
    </row>
    <row r="7100" spans="1:11" ht="15" x14ac:dyDescent="0.2">
      <c r="A7100" s="873" t="s">
        <v>4605</v>
      </c>
      <c r="B7100" s="874" t="s">
        <v>4606</v>
      </c>
      <c r="C7100" s="873" t="s">
        <v>587</v>
      </c>
      <c r="D7100" s="802">
        <f t="shared" si="110"/>
        <v>132.49</v>
      </c>
      <c r="G7100" s="875">
        <v>129.51650000000001</v>
      </c>
      <c r="J7100" s="840" t="s">
        <v>15822</v>
      </c>
      <c r="K7100" s="848">
        <f>IFERROR(VLOOKUP(J7100,REAJUSTE!A:AA,27,FALSE),"")</f>
        <v>1.0229999999999999</v>
      </c>
    </row>
    <row r="7101" spans="1:11" ht="15" x14ac:dyDescent="0.2">
      <c r="A7101" s="873" t="s">
        <v>4607</v>
      </c>
      <c r="B7101" s="874" t="s">
        <v>11712</v>
      </c>
      <c r="C7101" s="873" t="s">
        <v>51</v>
      </c>
      <c r="D7101" s="802">
        <f t="shared" si="110"/>
        <v>97.4</v>
      </c>
      <c r="G7101" s="875">
        <v>95.213999999999999</v>
      </c>
      <c r="J7101" s="840" t="s">
        <v>15822</v>
      </c>
      <c r="K7101" s="848">
        <f>IFERROR(VLOOKUP(J7101,REAJUSTE!A:AA,27,FALSE),"")</f>
        <v>1.0229999999999999</v>
      </c>
    </row>
    <row r="7102" spans="1:11" ht="15" x14ac:dyDescent="0.2">
      <c r="A7102" s="873" t="s">
        <v>4608</v>
      </c>
      <c r="B7102" s="874" t="s">
        <v>11713</v>
      </c>
      <c r="C7102" s="873" t="s">
        <v>587</v>
      </c>
      <c r="D7102" s="802">
        <f t="shared" si="110"/>
        <v>2134.6</v>
      </c>
      <c r="G7102" s="875">
        <v>2086.6109000000001</v>
      </c>
      <c r="J7102" s="840" t="s">
        <v>15822</v>
      </c>
      <c r="K7102" s="848">
        <f>IFERROR(VLOOKUP(J7102,REAJUSTE!A:AA,27,FALSE),"")</f>
        <v>1.0229999999999999</v>
      </c>
    </row>
    <row r="7103" spans="1:11" ht="15" x14ac:dyDescent="0.2">
      <c r="A7103" s="873" t="s">
        <v>4609</v>
      </c>
      <c r="B7103" s="874" t="s">
        <v>4610</v>
      </c>
      <c r="C7103" s="873" t="s">
        <v>587</v>
      </c>
      <c r="D7103" s="802">
        <f t="shared" si="110"/>
        <v>16.46</v>
      </c>
      <c r="G7103" s="875">
        <v>16.091100000000001</v>
      </c>
      <c r="J7103" s="840" t="s">
        <v>15822</v>
      </c>
      <c r="K7103" s="848">
        <f>IFERROR(VLOOKUP(J7103,REAJUSTE!A:AA,27,FALSE),"")</f>
        <v>1.0229999999999999</v>
      </c>
    </row>
    <row r="7104" spans="1:11" ht="15" x14ac:dyDescent="0.2">
      <c r="A7104" s="873" t="s">
        <v>4611</v>
      </c>
      <c r="B7104" s="874" t="s">
        <v>11714</v>
      </c>
      <c r="C7104" s="873" t="s">
        <v>587</v>
      </c>
      <c r="D7104" s="802">
        <f t="shared" si="110"/>
        <v>10137.24</v>
      </c>
      <c r="G7104" s="875">
        <v>9909.3299000000006</v>
      </c>
      <c r="J7104" s="840" t="s">
        <v>15822</v>
      </c>
      <c r="K7104" s="848">
        <f>IFERROR(VLOOKUP(J7104,REAJUSTE!A:AA,27,FALSE),"")</f>
        <v>1.0229999999999999</v>
      </c>
    </row>
    <row r="7105" spans="1:11" ht="15" x14ac:dyDescent="0.2">
      <c r="A7105" s="873" t="s">
        <v>4612</v>
      </c>
      <c r="B7105" s="874" t="s">
        <v>11715</v>
      </c>
      <c r="C7105" s="873" t="s">
        <v>4</v>
      </c>
      <c r="D7105" s="802">
        <f t="shared" si="110"/>
        <v>974.14</v>
      </c>
      <c r="G7105" s="875">
        <v>952.24189999999999</v>
      </c>
      <c r="J7105" s="840" t="s">
        <v>15822</v>
      </c>
      <c r="K7105" s="848">
        <f>IFERROR(VLOOKUP(J7105,REAJUSTE!A:AA,27,FALSE),"")</f>
        <v>1.0229999999999999</v>
      </c>
    </row>
    <row r="7106" spans="1:11" ht="15" x14ac:dyDescent="0.2">
      <c r="A7106" s="873" t="s">
        <v>4613</v>
      </c>
      <c r="B7106" s="874" t="s">
        <v>4614</v>
      </c>
      <c r="C7106" s="873" t="s">
        <v>587</v>
      </c>
      <c r="D7106" s="802">
        <f t="shared" si="110"/>
        <v>2.48</v>
      </c>
      <c r="G7106" s="875">
        <v>2.4295</v>
      </c>
      <c r="J7106" s="840" t="s">
        <v>15822</v>
      </c>
      <c r="K7106" s="848">
        <f>IFERROR(VLOOKUP(J7106,REAJUSTE!A:AA,27,FALSE),"")</f>
        <v>1.0229999999999999</v>
      </c>
    </row>
    <row r="7107" spans="1:11" ht="15" x14ac:dyDescent="0.2">
      <c r="A7107" s="873" t="s">
        <v>4615</v>
      </c>
      <c r="B7107" s="874" t="s">
        <v>4616</v>
      </c>
      <c r="C7107" s="873" t="s">
        <v>587</v>
      </c>
      <c r="D7107" s="802">
        <f t="shared" si="110"/>
        <v>4.03</v>
      </c>
      <c r="G7107" s="875">
        <v>3.9464000000000001</v>
      </c>
      <c r="J7107" s="840" t="s">
        <v>15822</v>
      </c>
      <c r="K7107" s="848">
        <f>IFERROR(VLOOKUP(J7107,REAJUSTE!A:AA,27,FALSE),"")</f>
        <v>1.0229999999999999</v>
      </c>
    </row>
    <row r="7108" spans="1:11" ht="15" x14ac:dyDescent="0.2">
      <c r="A7108" s="873" t="s">
        <v>4617</v>
      </c>
      <c r="B7108" s="874" t="s">
        <v>11716</v>
      </c>
      <c r="C7108" s="873" t="s">
        <v>4</v>
      </c>
      <c r="D7108" s="802">
        <f t="shared" si="110"/>
        <v>10.59</v>
      </c>
      <c r="G7108" s="875">
        <v>10.3574</v>
      </c>
      <c r="J7108" s="840" t="s">
        <v>15822</v>
      </c>
      <c r="K7108" s="848">
        <f>IFERROR(VLOOKUP(J7108,REAJUSTE!A:AA,27,FALSE),"")</f>
        <v>1.0229999999999999</v>
      </c>
    </row>
    <row r="7109" spans="1:11" ht="15" x14ac:dyDescent="0.2">
      <c r="A7109" s="873" t="s">
        <v>4618</v>
      </c>
      <c r="B7109" s="874" t="s">
        <v>11717</v>
      </c>
      <c r="C7109" s="873" t="s">
        <v>4</v>
      </c>
      <c r="D7109" s="802">
        <f t="shared" si="110"/>
        <v>4.22</v>
      </c>
      <c r="G7109" s="875">
        <v>4.1303000000000001</v>
      </c>
      <c r="J7109" s="840" t="s">
        <v>15822</v>
      </c>
      <c r="K7109" s="848">
        <f>IFERROR(VLOOKUP(J7109,REAJUSTE!A:AA,27,FALSE),"")</f>
        <v>1.0229999999999999</v>
      </c>
    </row>
    <row r="7110" spans="1:11" ht="15" x14ac:dyDescent="0.2">
      <c r="A7110" s="873" t="s">
        <v>15979</v>
      </c>
      <c r="B7110" s="874" t="s">
        <v>15980</v>
      </c>
      <c r="C7110" s="873" t="s">
        <v>4</v>
      </c>
      <c r="D7110" s="802">
        <f t="shared" si="110"/>
        <v>39.03</v>
      </c>
      <c r="G7110" s="875">
        <v>38.1539</v>
      </c>
      <c r="J7110" s="840" t="s">
        <v>15822</v>
      </c>
      <c r="K7110" s="848">
        <f>IFERROR(VLOOKUP(J7110,REAJUSTE!A:AA,27,FALSE),"")</f>
        <v>1.0229999999999999</v>
      </c>
    </row>
    <row r="7111" spans="1:11" ht="15" x14ac:dyDescent="0.2">
      <c r="A7111" s="873" t="s">
        <v>15981</v>
      </c>
      <c r="B7111" s="874" t="s">
        <v>15982</v>
      </c>
      <c r="C7111" s="873" t="s">
        <v>587</v>
      </c>
      <c r="D7111" s="802">
        <f t="shared" si="110"/>
        <v>411.04</v>
      </c>
      <c r="G7111" s="875">
        <v>401.8005</v>
      </c>
      <c r="J7111" s="840" t="s">
        <v>15822</v>
      </c>
      <c r="K7111" s="848">
        <f>IFERROR(VLOOKUP(J7111,REAJUSTE!A:AA,27,FALSE),"")</f>
        <v>1.0229999999999999</v>
      </c>
    </row>
    <row r="7112" spans="1:11" ht="15" x14ac:dyDescent="0.2">
      <c r="A7112" s="873" t="s">
        <v>15983</v>
      </c>
      <c r="B7112" s="874" t="s">
        <v>15984</v>
      </c>
      <c r="C7112" s="873" t="s">
        <v>51</v>
      </c>
      <c r="D7112" s="802">
        <f t="shared" si="110"/>
        <v>42.02</v>
      </c>
      <c r="G7112" s="875">
        <v>41.081600000000002</v>
      </c>
      <c r="J7112" s="840" t="s">
        <v>15822</v>
      </c>
      <c r="K7112" s="848">
        <f>IFERROR(VLOOKUP(J7112,REAJUSTE!A:AA,27,FALSE),"")</f>
        <v>1.0229999999999999</v>
      </c>
    </row>
    <row r="7113" spans="1:11" ht="15" x14ac:dyDescent="0.2">
      <c r="A7113" s="873" t="s">
        <v>15985</v>
      </c>
      <c r="B7113" s="874" t="s">
        <v>15986</v>
      </c>
      <c r="C7113" s="873" t="s">
        <v>2029</v>
      </c>
      <c r="D7113" s="802">
        <f t="shared" si="110"/>
        <v>166.26</v>
      </c>
      <c r="G7113" s="875">
        <v>162.52269999999999</v>
      </c>
      <c r="J7113" s="840" t="s">
        <v>15822</v>
      </c>
      <c r="K7113" s="848">
        <f>IFERROR(VLOOKUP(J7113,REAJUSTE!A:AA,27,FALSE),"")</f>
        <v>1.0229999999999999</v>
      </c>
    </row>
    <row r="7114" spans="1:11" ht="15" x14ac:dyDescent="0.2">
      <c r="A7114" s="873" t="s">
        <v>4619</v>
      </c>
      <c r="B7114" s="874" t="s">
        <v>11718</v>
      </c>
      <c r="C7114" s="873" t="s">
        <v>4</v>
      </c>
      <c r="D7114" s="802">
        <f t="shared" si="110"/>
        <v>5.07</v>
      </c>
      <c r="G7114" s="875">
        <v>4.9654999999999996</v>
      </c>
      <c r="J7114" s="840" t="s">
        <v>15822</v>
      </c>
      <c r="K7114" s="848">
        <f>IFERROR(VLOOKUP(J7114,REAJUSTE!A:AA,27,FALSE),"")</f>
        <v>1.0229999999999999</v>
      </c>
    </row>
    <row r="7115" spans="1:11" ht="15" x14ac:dyDescent="0.2">
      <c r="A7115" s="873" t="s">
        <v>4620</v>
      </c>
      <c r="B7115" s="874" t="s">
        <v>11719</v>
      </c>
      <c r="C7115" s="873" t="s">
        <v>4</v>
      </c>
      <c r="D7115" s="802">
        <f t="shared" ref="D7115:D7178" si="111">TRUNC(G7115*K7115,2)</f>
        <v>7.99</v>
      </c>
      <c r="G7115" s="875">
        <v>7.8141999999999996</v>
      </c>
      <c r="J7115" s="840" t="s">
        <v>15822</v>
      </c>
      <c r="K7115" s="848">
        <f>IFERROR(VLOOKUP(J7115,REAJUSTE!A:AA,27,FALSE),"")</f>
        <v>1.0229999999999999</v>
      </c>
    </row>
    <row r="7116" spans="1:11" ht="15" x14ac:dyDescent="0.2">
      <c r="A7116" s="873" t="s">
        <v>4621</v>
      </c>
      <c r="B7116" s="874" t="s">
        <v>11720</v>
      </c>
      <c r="C7116" s="873" t="s">
        <v>4</v>
      </c>
      <c r="D7116" s="802">
        <f t="shared" si="111"/>
        <v>12.26</v>
      </c>
      <c r="G7116" s="875">
        <v>11.9907</v>
      </c>
      <c r="J7116" s="840" t="s">
        <v>15822</v>
      </c>
      <c r="K7116" s="848">
        <f>IFERROR(VLOOKUP(J7116,REAJUSTE!A:AA,27,FALSE),"")</f>
        <v>1.0229999999999999</v>
      </c>
    </row>
    <row r="7117" spans="1:11" ht="15" x14ac:dyDescent="0.2">
      <c r="A7117" s="873" t="s">
        <v>4622</v>
      </c>
      <c r="B7117" s="874" t="s">
        <v>11721</v>
      </c>
      <c r="C7117" s="873" t="s">
        <v>4</v>
      </c>
      <c r="D7117" s="802">
        <f t="shared" si="111"/>
        <v>18.87</v>
      </c>
      <c r="G7117" s="875">
        <v>18.450900000000001</v>
      </c>
      <c r="J7117" s="840" t="s">
        <v>15822</v>
      </c>
      <c r="K7117" s="848">
        <f>IFERROR(VLOOKUP(J7117,REAJUSTE!A:AA,27,FALSE),"")</f>
        <v>1.0229999999999999</v>
      </c>
    </row>
    <row r="7118" spans="1:11" ht="15" x14ac:dyDescent="0.2">
      <c r="A7118" s="873" t="s">
        <v>4623</v>
      </c>
      <c r="B7118" s="874" t="s">
        <v>11722</v>
      </c>
      <c r="C7118" s="873" t="s">
        <v>4</v>
      </c>
      <c r="D7118" s="802">
        <f t="shared" si="111"/>
        <v>25.76</v>
      </c>
      <c r="G7118" s="875">
        <v>25.181999999999999</v>
      </c>
      <c r="J7118" s="840" t="s">
        <v>15822</v>
      </c>
      <c r="K7118" s="848">
        <f>IFERROR(VLOOKUP(J7118,REAJUSTE!A:AA,27,FALSE),"")</f>
        <v>1.0229999999999999</v>
      </c>
    </row>
    <row r="7119" spans="1:11" ht="15" x14ac:dyDescent="0.2">
      <c r="A7119" s="873" t="s">
        <v>4624</v>
      </c>
      <c r="B7119" s="874" t="s">
        <v>11723</v>
      </c>
      <c r="C7119" s="873" t="s">
        <v>4</v>
      </c>
      <c r="D7119" s="802">
        <f t="shared" si="111"/>
        <v>71.3</v>
      </c>
      <c r="G7119" s="875">
        <v>69.6999</v>
      </c>
      <c r="J7119" s="840" t="s">
        <v>15822</v>
      </c>
      <c r="K7119" s="848">
        <f>IFERROR(VLOOKUP(J7119,REAJUSTE!A:AA,27,FALSE),"")</f>
        <v>1.0229999999999999</v>
      </c>
    </row>
    <row r="7120" spans="1:11" ht="15" x14ac:dyDescent="0.2">
      <c r="A7120" s="873" t="s">
        <v>15987</v>
      </c>
      <c r="B7120" s="874" t="s">
        <v>15988</v>
      </c>
      <c r="C7120" s="873" t="s">
        <v>4</v>
      </c>
      <c r="D7120" s="802">
        <f t="shared" si="111"/>
        <v>37.15</v>
      </c>
      <c r="G7120" s="875">
        <v>36.324300000000001</v>
      </c>
      <c r="J7120" s="840" t="s">
        <v>15822</v>
      </c>
      <c r="K7120" s="848">
        <f>IFERROR(VLOOKUP(J7120,REAJUSTE!A:AA,27,FALSE),"")</f>
        <v>1.0229999999999999</v>
      </c>
    </row>
    <row r="7121" spans="1:11" ht="15" x14ac:dyDescent="0.2">
      <c r="A7121" s="873" t="s">
        <v>4625</v>
      </c>
      <c r="B7121" s="874" t="s">
        <v>4626</v>
      </c>
      <c r="C7121" s="873" t="s">
        <v>4</v>
      </c>
      <c r="D7121" s="802">
        <f t="shared" si="111"/>
        <v>1.67</v>
      </c>
      <c r="G7121" s="875">
        <v>1.6385000000000001</v>
      </c>
      <c r="J7121" s="840" t="s">
        <v>15822</v>
      </c>
      <c r="K7121" s="848">
        <f>IFERROR(VLOOKUP(J7121,REAJUSTE!A:AA,27,FALSE),"")</f>
        <v>1.0229999999999999</v>
      </c>
    </row>
    <row r="7122" spans="1:11" ht="15" x14ac:dyDescent="0.2">
      <c r="A7122" s="873" t="s">
        <v>15989</v>
      </c>
      <c r="B7122" s="874" t="s">
        <v>15990</v>
      </c>
      <c r="C7122" s="873" t="s">
        <v>4</v>
      </c>
      <c r="D7122" s="802">
        <f t="shared" si="111"/>
        <v>15.1</v>
      </c>
      <c r="G7122" s="875">
        <v>14.769</v>
      </c>
      <c r="J7122" s="840" t="s">
        <v>15822</v>
      </c>
      <c r="K7122" s="848">
        <f>IFERROR(VLOOKUP(J7122,REAJUSTE!A:AA,27,FALSE),"")</f>
        <v>1.0229999999999999</v>
      </c>
    </row>
    <row r="7123" spans="1:11" ht="15" x14ac:dyDescent="0.2">
      <c r="A7123" s="873" t="s">
        <v>4627</v>
      </c>
      <c r="B7123" s="874" t="s">
        <v>11724</v>
      </c>
      <c r="C7123" s="873" t="s">
        <v>587</v>
      </c>
      <c r="D7123" s="802">
        <f t="shared" si="111"/>
        <v>1.19</v>
      </c>
      <c r="G7123" s="875">
        <v>1.1648000000000001</v>
      </c>
      <c r="J7123" s="840" t="s">
        <v>15822</v>
      </c>
      <c r="K7123" s="848">
        <f>IFERROR(VLOOKUP(J7123,REAJUSTE!A:AA,27,FALSE),"")</f>
        <v>1.0229999999999999</v>
      </c>
    </row>
    <row r="7124" spans="1:11" ht="15" x14ac:dyDescent="0.2">
      <c r="A7124" s="873" t="s">
        <v>4628</v>
      </c>
      <c r="B7124" s="874" t="s">
        <v>11725</v>
      </c>
      <c r="C7124" s="873" t="s">
        <v>587</v>
      </c>
      <c r="D7124" s="802">
        <f t="shared" si="111"/>
        <v>1.19</v>
      </c>
      <c r="G7124" s="875">
        <v>1.1648000000000001</v>
      </c>
      <c r="J7124" s="840" t="s">
        <v>15822</v>
      </c>
      <c r="K7124" s="848">
        <f>IFERROR(VLOOKUP(J7124,REAJUSTE!A:AA,27,FALSE),"")</f>
        <v>1.0229999999999999</v>
      </c>
    </row>
    <row r="7125" spans="1:11" ht="15" x14ac:dyDescent="0.2">
      <c r="A7125" s="873" t="s">
        <v>4629</v>
      </c>
      <c r="B7125" s="874" t="s">
        <v>11726</v>
      </c>
      <c r="C7125" s="873" t="s">
        <v>587</v>
      </c>
      <c r="D7125" s="802">
        <f t="shared" si="111"/>
        <v>1.19</v>
      </c>
      <c r="G7125" s="875">
        <v>1.1648000000000001</v>
      </c>
      <c r="J7125" s="840" t="s">
        <v>15822</v>
      </c>
      <c r="K7125" s="848">
        <f>IFERROR(VLOOKUP(J7125,REAJUSTE!A:AA,27,FALSE),"")</f>
        <v>1.0229999999999999</v>
      </c>
    </row>
    <row r="7126" spans="1:11" ht="15" x14ac:dyDescent="0.2">
      <c r="A7126" s="873" t="s">
        <v>4630</v>
      </c>
      <c r="B7126" s="874" t="s">
        <v>11727</v>
      </c>
      <c r="C7126" s="873" t="s">
        <v>587</v>
      </c>
      <c r="D7126" s="802">
        <f t="shared" si="111"/>
        <v>1.19</v>
      </c>
      <c r="G7126" s="875">
        <v>1.1648000000000001</v>
      </c>
      <c r="J7126" s="840" t="s">
        <v>15822</v>
      </c>
      <c r="K7126" s="848">
        <f>IFERROR(VLOOKUP(J7126,REAJUSTE!A:AA,27,FALSE),"")</f>
        <v>1.0229999999999999</v>
      </c>
    </row>
    <row r="7127" spans="1:11" ht="15" x14ac:dyDescent="0.2">
      <c r="A7127" s="873" t="s">
        <v>4631</v>
      </c>
      <c r="B7127" s="874" t="s">
        <v>11728</v>
      </c>
      <c r="C7127" s="873" t="s">
        <v>587</v>
      </c>
      <c r="D7127" s="802">
        <f t="shared" si="111"/>
        <v>8.26</v>
      </c>
      <c r="G7127" s="875">
        <v>8.0752000000000006</v>
      </c>
      <c r="J7127" s="840" t="s">
        <v>15822</v>
      </c>
      <c r="K7127" s="848">
        <f>IFERROR(VLOOKUP(J7127,REAJUSTE!A:AA,27,FALSE),"")</f>
        <v>1.0229999999999999</v>
      </c>
    </row>
    <row r="7128" spans="1:11" ht="15" x14ac:dyDescent="0.2">
      <c r="A7128" s="873" t="s">
        <v>4632</v>
      </c>
      <c r="B7128" s="874" t="s">
        <v>11729</v>
      </c>
      <c r="C7128" s="873" t="s">
        <v>587</v>
      </c>
      <c r="D7128" s="802">
        <f t="shared" si="111"/>
        <v>8.25</v>
      </c>
      <c r="G7128" s="875">
        <v>8.0733999999999995</v>
      </c>
      <c r="J7128" s="840" t="s">
        <v>15822</v>
      </c>
      <c r="K7128" s="848">
        <f>IFERROR(VLOOKUP(J7128,REAJUSTE!A:AA,27,FALSE),"")</f>
        <v>1.0229999999999999</v>
      </c>
    </row>
    <row r="7129" spans="1:11" ht="15" x14ac:dyDescent="0.2">
      <c r="A7129" s="873" t="s">
        <v>4633</v>
      </c>
      <c r="B7129" s="874" t="s">
        <v>11730</v>
      </c>
      <c r="C7129" s="873" t="s">
        <v>587</v>
      </c>
      <c r="D7129" s="802">
        <f t="shared" si="111"/>
        <v>8.26</v>
      </c>
      <c r="G7129" s="875">
        <v>8.0823999999999998</v>
      </c>
      <c r="J7129" s="840" t="s">
        <v>15822</v>
      </c>
      <c r="K7129" s="848">
        <f>IFERROR(VLOOKUP(J7129,REAJUSTE!A:AA,27,FALSE),"")</f>
        <v>1.0229999999999999</v>
      </c>
    </row>
    <row r="7130" spans="1:11" ht="15" x14ac:dyDescent="0.2">
      <c r="A7130" s="873" t="s">
        <v>4634</v>
      </c>
      <c r="B7130" s="874" t="s">
        <v>11731</v>
      </c>
      <c r="C7130" s="873" t="s">
        <v>2660</v>
      </c>
      <c r="D7130" s="802">
        <f t="shared" si="111"/>
        <v>6.21</v>
      </c>
      <c r="G7130" s="875">
        <v>6.0778999999999996</v>
      </c>
      <c r="J7130" s="840" t="s">
        <v>15822</v>
      </c>
      <c r="K7130" s="848">
        <f>IFERROR(VLOOKUP(J7130,REAJUSTE!A:AA,27,FALSE),"")</f>
        <v>1.0229999999999999</v>
      </c>
    </row>
    <row r="7131" spans="1:11" ht="15" x14ac:dyDescent="0.2">
      <c r="A7131" s="873" t="s">
        <v>4635</v>
      </c>
      <c r="B7131" s="874" t="s">
        <v>11732</v>
      </c>
      <c r="C7131" s="873" t="s">
        <v>587</v>
      </c>
      <c r="D7131" s="802">
        <f t="shared" si="111"/>
        <v>9.98</v>
      </c>
      <c r="G7131" s="875">
        <v>9.7558000000000007</v>
      </c>
      <c r="J7131" s="840" t="s">
        <v>15822</v>
      </c>
      <c r="K7131" s="848">
        <f>IFERROR(VLOOKUP(J7131,REAJUSTE!A:AA,27,FALSE),"")</f>
        <v>1.0229999999999999</v>
      </c>
    </row>
    <row r="7132" spans="1:11" ht="15" x14ac:dyDescent="0.2">
      <c r="A7132" s="873" t="s">
        <v>4636</v>
      </c>
      <c r="B7132" s="874" t="s">
        <v>11733</v>
      </c>
      <c r="C7132" s="873" t="s">
        <v>6</v>
      </c>
      <c r="D7132" s="802" t="e">
        <f t="shared" si="111"/>
        <v>#VALUE!</v>
      </c>
      <c r="G7132" s="875" t="s">
        <v>4169</v>
      </c>
      <c r="J7132" s="840" t="s">
        <v>15822</v>
      </c>
      <c r="K7132" s="848">
        <f>IFERROR(VLOOKUP(J7132,REAJUSTE!A:AA,27,FALSE),"")</f>
        <v>1.0229999999999999</v>
      </c>
    </row>
    <row r="7133" spans="1:11" ht="15" x14ac:dyDescent="0.2">
      <c r="A7133" s="873" t="s">
        <v>4637</v>
      </c>
      <c r="B7133" s="874" t="s">
        <v>11734</v>
      </c>
      <c r="C7133" s="873" t="s">
        <v>6</v>
      </c>
      <c r="D7133" s="802" t="e">
        <f t="shared" si="111"/>
        <v>#VALUE!</v>
      </c>
      <c r="G7133" s="875" t="s">
        <v>4169</v>
      </c>
      <c r="J7133" s="840" t="s">
        <v>15822</v>
      </c>
      <c r="K7133" s="848">
        <f>IFERROR(VLOOKUP(J7133,REAJUSTE!A:AA,27,FALSE),"")</f>
        <v>1.0229999999999999</v>
      </c>
    </row>
    <row r="7134" spans="1:11" ht="15" x14ac:dyDescent="0.2">
      <c r="A7134" s="873" t="s">
        <v>4638</v>
      </c>
      <c r="B7134" s="874" t="s">
        <v>11735</v>
      </c>
      <c r="C7134" s="873" t="s">
        <v>6</v>
      </c>
      <c r="D7134" s="802" t="e">
        <f t="shared" si="111"/>
        <v>#VALUE!</v>
      </c>
      <c r="G7134" s="875" t="s">
        <v>4169</v>
      </c>
      <c r="J7134" s="840" t="s">
        <v>15822</v>
      </c>
      <c r="K7134" s="848">
        <f>IFERROR(VLOOKUP(J7134,REAJUSTE!A:AA,27,FALSE),"")</f>
        <v>1.0229999999999999</v>
      </c>
    </row>
    <row r="7135" spans="1:11" ht="15" x14ac:dyDescent="0.2">
      <c r="A7135" s="873" t="s">
        <v>4639</v>
      </c>
      <c r="B7135" s="874" t="s">
        <v>11736</v>
      </c>
      <c r="C7135" s="873" t="s">
        <v>6</v>
      </c>
      <c r="D7135" s="802" t="e">
        <f t="shared" si="111"/>
        <v>#VALUE!</v>
      </c>
      <c r="G7135" s="875" t="s">
        <v>4169</v>
      </c>
      <c r="J7135" s="840" t="s">
        <v>15822</v>
      </c>
      <c r="K7135" s="848">
        <f>IFERROR(VLOOKUP(J7135,REAJUSTE!A:AA,27,FALSE),"")</f>
        <v>1.0229999999999999</v>
      </c>
    </row>
    <row r="7136" spans="1:11" ht="15" x14ac:dyDescent="0.2">
      <c r="A7136" s="873" t="s">
        <v>4640</v>
      </c>
      <c r="B7136" s="874" t="s">
        <v>11737</v>
      </c>
      <c r="C7136" s="873" t="s">
        <v>6</v>
      </c>
      <c r="D7136" s="802" t="e">
        <f t="shared" si="111"/>
        <v>#VALUE!</v>
      </c>
      <c r="G7136" s="875" t="s">
        <v>4169</v>
      </c>
      <c r="J7136" s="840" t="s">
        <v>15822</v>
      </c>
      <c r="K7136" s="848">
        <f>IFERROR(VLOOKUP(J7136,REAJUSTE!A:AA,27,FALSE),"")</f>
        <v>1.0229999999999999</v>
      </c>
    </row>
    <row r="7137" spans="1:11" ht="15" x14ac:dyDescent="0.2">
      <c r="A7137" s="873" t="s">
        <v>4641</v>
      </c>
      <c r="B7137" s="874" t="s">
        <v>11738</v>
      </c>
      <c r="C7137" s="873" t="s">
        <v>587</v>
      </c>
      <c r="D7137" s="802">
        <f t="shared" si="111"/>
        <v>9.98</v>
      </c>
      <c r="G7137" s="875">
        <v>9.7588000000000008</v>
      </c>
      <c r="J7137" s="840" t="s">
        <v>15822</v>
      </c>
      <c r="K7137" s="848">
        <f>IFERROR(VLOOKUP(J7137,REAJUSTE!A:AA,27,FALSE),"")</f>
        <v>1.0229999999999999</v>
      </c>
    </row>
    <row r="7138" spans="1:11" ht="15" x14ac:dyDescent="0.2">
      <c r="A7138" s="873" t="s">
        <v>4642</v>
      </c>
      <c r="B7138" s="874" t="s">
        <v>11739</v>
      </c>
      <c r="C7138" s="873" t="s">
        <v>6</v>
      </c>
      <c r="D7138" s="802" t="e">
        <f t="shared" si="111"/>
        <v>#VALUE!</v>
      </c>
      <c r="G7138" s="875" t="s">
        <v>4169</v>
      </c>
      <c r="J7138" s="840" t="s">
        <v>15822</v>
      </c>
      <c r="K7138" s="848">
        <f>IFERROR(VLOOKUP(J7138,REAJUSTE!A:AA,27,FALSE),"")</f>
        <v>1.0229999999999999</v>
      </c>
    </row>
    <row r="7139" spans="1:11" ht="15" x14ac:dyDescent="0.2">
      <c r="A7139" s="873" t="s">
        <v>4643</v>
      </c>
      <c r="B7139" s="874" t="s">
        <v>11740</v>
      </c>
      <c r="C7139" s="873" t="s">
        <v>6</v>
      </c>
      <c r="D7139" s="802" t="e">
        <f t="shared" si="111"/>
        <v>#VALUE!</v>
      </c>
      <c r="G7139" s="875" t="s">
        <v>4169</v>
      </c>
      <c r="J7139" s="840" t="s">
        <v>15822</v>
      </c>
      <c r="K7139" s="848">
        <f>IFERROR(VLOOKUP(J7139,REAJUSTE!A:AA,27,FALSE),"")</f>
        <v>1.0229999999999999</v>
      </c>
    </row>
    <row r="7140" spans="1:11" ht="15" x14ac:dyDescent="0.2">
      <c r="A7140" s="873" t="s">
        <v>4644</v>
      </c>
      <c r="B7140" s="874" t="s">
        <v>11741</v>
      </c>
      <c r="C7140" s="873" t="s">
        <v>6</v>
      </c>
      <c r="D7140" s="802" t="e">
        <f t="shared" si="111"/>
        <v>#VALUE!</v>
      </c>
      <c r="G7140" s="875" t="s">
        <v>4169</v>
      </c>
      <c r="J7140" s="840" t="s">
        <v>15822</v>
      </c>
      <c r="K7140" s="848">
        <f>IFERROR(VLOOKUP(J7140,REAJUSTE!A:AA,27,FALSE),"")</f>
        <v>1.0229999999999999</v>
      </c>
    </row>
    <row r="7141" spans="1:11" ht="15" x14ac:dyDescent="0.2">
      <c r="A7141" s="873" t="s">
        <v>4645</v>
      </c>
      <c r="B7141" s="874" t="s">
        <v>11742</v>
      </c>
      <c r="C7141" s="873" t="s">
        <v>6</v>
      </c>
      <c r="D7141" s="802">
        <f t="shared" si="111"/>
        <v>9349.98</v>
      </c>
      <c r="G7141" s="875">
        <v>9139.7702000000008</v>
      </c>
      <c r="J7141" s="840" t="s">
        <v>15822</v>
      </c>
      <c r="K7141" s="848">
        <f>IFERROR(VLOOKUP(J7141,REAJUSTE!A:AA,27,FALSE),"")</f>
        <v>1.0229999999999999</v>
      </c>
    </row>
    <row r="7142" spans="1:11" ht="15" x14ac:dyDescent="0.2">
      <c r="A7142" s="873" t="s">
        <v>4646</v>
      </c>
      <c r="B7142" s="874" t="s">
        <v>11743</v>
      </c>
      <c r="C7142" s="873" t="s">
        <v>51</v>
      </c>
      <c r="D7142" s="802">
        <f t="shared" si="111"/>
        <v>0.55000000000000004</v>
      </c>
      <c r="G7142" s="875">
        <v>0.54649999999999999</v>
      </c>
      <c r="J7142" s="840" t="s">
        <v>15822</v>
      </c>
      <c r="K7142" s="848">
        <f>IFERROR(VLOOKUP(J7142,REAJUSTE!A:AA,27,FALSE),"")</f>
        <v>1.0229999999999999</v>
      </c>
    </row>
    <row r="7143" spans="1:11" ht="15" x14ac:dyDescent="0.2">
      <c r="A7143" s="873" t="s">
        <v>4647</v>
      </c>
      <c r="B7143" s="874" t="s">
        <v>11744</v>
      </c>
      <c r="C7143" s="873" t="s">
        <v>6</v>
      </c>
      <c r="D7143" s="802" t="e">
        <f t="shared" si="111"/>
        <v>#VALUE!</v>
      </c>
      <c r="G7143" s="875" t="s">
        <v>4169</v>
      </c>
      <c r="J7143" s="840" t="s">
        <v>15822</v>
      </c>
      <c r="K7143" s="848">
        <f>IFERROR(VLOOKUP(J7143,REAJUSTE!A:AA,27,FALSE),"")</f>
        <v>1.0229999999999999</v>
      </c>
    </row>
    <row r="7144" spans="1:11" ht="15" x14ac:dyDescent="0.2">
      <c r="A7144" s="873" t="s">
        <v>4648</v>
      </c>
      <c r="B7144" s="874" t="s">
        <v>11745</v>
      </c>
      <c r="C7144" s="873" t="s">
        <v>6</v>
      </c>
      <c r="D7144" s="802" t="e">
        <f t="shared" si="111"/>
        <v>#VALUE!</v>
      </c>
      <c r="G7144" s="875" t="s">
        <v>4169</v>
      </c>
      <c r="J7144" s="840" t="s">
        <v>15822</v>
      </c>
      <c r="K7144" s="848">
        <f>IFERROR(VLOOKUP(J7144,REAJUSTE!A:AA,27,FALSE),"")</f>
        <v>1.0229999999999999</v>
      </c>
    </row>
    <row r="7145" spans="1:11" ht="15" x14ac:dyDescent="0.2">
      <c r="A7145" s="873" t="s">
        <v>4649</v>
      </c>
      <c r="B7145" s="874" t="s">
        <v>11746</v>
      </c>
      <c r="C7145" s="873" t="s">
        <v>6</v>
      </c>
      <c r="D7145" s="802" t="e">
        <f t="shared" si="111"/>
        <v>#VALUE!</v>
      </c>
      <c r="G7145" s="875" t="s">
        <v>4169</v>
      </c>
      <c r="J7145" s="840" t="s">
        <v>15822</v>
      </c>
      <c r="K7145" s="848">
        <f>IFERROR(VLOOKUP(J7145,REAJUSTE!A:AA,27,FALSE),"")</f>
        <v>1.0229999999999999</v>
      </c>
    </row>
    <row r="7146" spans="1:11" ht="15" x14ac:dyDescent="0.2">
      <c r="A7146" s="873" t="s">
        <v>4650</v>
      </c>
      <c r="B7146" s="874" t="s">
        <v>11747</v>
      </c>
      <c r="C7146" s="873" t="s">
        <v>587</v>
      </c>
      <c r="D7146" s="802">
        <f t="shared" si="111"/>
        <v>12.26</v>
      </c>
      <c r="G7146" s="875">
        <v>11.988</v>
      </c>
      <c r="J7146" s="840" t="s">
        <v>15822</v>
      </c>
      <c r="K7146" s="848">
        <f>IFERROR(VLOOKUP(J7146,REAJUSTE!A:AA,27,FALSE),"")</f>
        <v>1.0229999999999999</v>
      </c>
    </row>
    <row r="7147" spans="1:11" ht="15" x14ac:dyDescent="0.2">
      <c r="A7147" s="873" t="s">
        <v>4651</v>
      </c>
      <c r="B7147" s="874" t="s">
        <v>11748</v>
      </c>
      <c r="C7147" s="873" t="s">
        <v>587</v>
      </c>
      <c r="D7147" s="802">
        <f t="shared" si="111"/>
        <v>21.78</v>
      </c>
      <c r="G7147" s="875">
        <v>21.2972</v>
      </c>
      <c r="J7147" s="840" t="s">
        <v>15822</v>
      </c>
      <c r="K7147" s="848">
        <f>IFERROR(VLOOKUP(J7147,REAJUSTE!A:AA,27,FALSE),"")</f>
        <v>1.0229999999999999</v>
      </c>
    </row>
    <row r="7148" spans="1:11" ht="15" x14ac:dyDescent="0.2">
      <c r="A7148" s="873" t="s">
        <v>4652</v>
      </c>
      <c r="B7148" s="874" t="s">
        <v>11749</v>
      </c>
      <c r="C7148" s="873" t="s">
        <v>587</v>
      </c>
      <c r="D7148" s="802">
        <f t="shared" si="111"/>
        <v>24.2</v>
      </c>
      <c r="G7148" s="875">
        <v>23.657800000000002</v>
      </c>
      <c r="J7148" s="840" t="s">
        <v>15822</v>
      </c>
      <c r="K7148" s="848">
        <f>IFERROR(VLOOKUP(J7148,REAJUSTE!A:AA,27,FALSE),"")</f>
        <v>1.0229999999999999</v>
      </c>
    </row>
    <row r="7149" spans="1:11" ht="15" x14ac:dyDescent="0.2">
      <c r="A7149" s="873" t="s">
        <v>4653</v>
      </c>
      <c r="B7149" s="874" t="s">
        <v>11750</v>
      </c>
      <c r="C7149" s="873" t="s">
        <v>587</v>
      </c>
      <c r="D7149" s="802">
        <f t="shared" si="111"/>
        <v>24.2</v>
      </c>
      <c r="G7149" s="875">
        <v>23.6614</v>
      </c>
      <c r="J7149" s="840" t="s">
        <v>15822</v>
      </c>
      <c r="K7149" s="848">
        <f>IFERROR(VLOOKUP(J7149,REAJUSTE!A:AA,27,FALSE),"")</f>
        <v>1.0229999999999999</v>
      </c>
    </row>
    <row r="7150" spans="1:11" ht="15" x14ac:dyDescent="0.2">
      <c r="A7150" s="873" t="s">
        <v>4654</v>
      </c>
      <c r="B7150" s="874" t="s">
        <v>11751</v>
      </c>
      <c r="C7150" s="873" t="s">
        <v>51</v>
      </c>
      <c r="D7150" s="802">
        <f t="shared" si="111"/>
        <v>9.93</v>
      </c>
      <c r="G7150" s="875">
        <v>9.7072000000000003</v>
      </c>
      <c r="J7150" s="840" t="s">
        <v>15822</v>
      </c>
      <c r="K7150" s="848">
        <f>IFERROR(VLOOKUP(J7150,REAJUSTE!A:AA,27,FALSE),"")</f>
        <v>1.0229999999999999</v>
      </c>
    </row>
    <row r="7151" spans="1:11" ht="15" x14ac:dyDescent="0.2">
      <c r="A7151" s="873" t="s">
        <v>4655</v>
      </c>
      <c r="B7151" s="874" t="s">
        <v>4656</v>
      </c>
      <c r="C7151" s="873" t="s">
        <v>587</v>
      </c>
      <c r="D7151" s="802">
        <f t="shared" si="111"/>
        <v>2762.63</v>
      </c>
      <c r="G7151" s="875">
        <v>2700.5230000000001</v>
      </c>
      <c r="J7151" s="840" t="s">
        <v>15822</v>
      </c>
      <c r="K7151" s="848">
        <f>IFERROR(VLOOKUP(J7151,REAJUSTE!A:AA,27,FALSE),"")</f>
        <v>1.0229999999999999</v>
      </c>
    </row>
    <row r="7152" spans="1:11" ht="15" x14ac:dyDescent="0.2">
      <c r="A7152" s="873" t="s">
        <v>4657</v>
      </c>
      <c r="B7152" s="874" t="s">
        <v>4658</v>
      </c>
      <c r="C7152" s="873" t="s">
        <v>587</v>
      </c>
      <c r="D7152" s="802">
        <f t="shared" si="111"/>
        <v>3791.61</v>
      </c>
      <c r="G7152" s="875">
        <v>3706.3719999999998</v>
      </c>
      <c r="J7152" s="840" t="s">
        <v>15822</v>
      </c>
      <c r="K7152" s="848">
        <f>IFERROR(VLOOKUP(J7152,REAJUSTE!A:AA,27,FALSE),"")</f>
        <v>1.0229999999999999</v>
      </c>
    </row>
    <row r="7153" spans="1:11" ht="15" x14ac:dyDescent="0.2">
      <c r="A7153" s="873" t="s">
        <v>4659</v>
      </c>
      <c r="B7153" s="874" t="s">
        <v>11752</v>
      </c>
      <c r="C7153" s="873" t="s">
        <v>587</v>
      </c>
      <c r="D7153" s="802">
        <f t="shared" si="111"/>
        <v>1863.98</v>
      </c>
      <c r="G7153" s="875">
        <v>1822.0786000000001</v>
      </c>
      <c r="J7153" s="840" t="s">
        <v>15822</v>
      </c>
      <c r="K7153" s="848">
        <f>IFERROR(VLOOKUP(J7153,REAJUSTE!A:AA,27,FALSE),"")</f>
        <v>1.0229999999999999</v>
      </c>
    </row>
    <row r="7154" spans="1:11" ht="15" x14ac:dyDescent="0.2">
      <c r="A7154" s="873" t="s">
        <v>4660</v>
      </c>
      <c r="B7154" s="874" t="s">
        <v>11753</v>
      </c>
      <c r="C7154" s="873" t="s">
        <v>587</v>
      </c>
      <c r="D7154" s="802">
        <f t="shared" si="111"/>
        <v>2770.63</v>
      </c>
      <c r="G7154" s="875">
        <v>2708.3431</v>
      </c>
      <c r="J7154" s="840" t="s">
        <v>15822</v>
      </c>
      <c r="K7154" s="848">
        <f>IFERROR(VLOOKUP(J7154,REAJUSTE!A:AA,27,FALSE),"")</f>
        <v>1.0229999999999999</v>
      </c>
    </row>
    <row r="7155" spans="1:11" ht="15" x14ac:dyDescent="0.2">
      <c r="A7155" s="873" t="s">
        <v>4661</v>
      </c>
      <c r="B7155" s="874" t="s">
        <v>11754</v>
      </c>
      <c r="C7155" s="873" t="s">
        <v>587</v>
      </c>
      <c r="D7155" s="802">
        <f t="shared" si="111"/>
        <v>38.79</v>
      </c>
      <c r="G7155" s="875">
        <v>37.925899999999999</v>
      </c>
      <c r="J7155" s="840" t="s">
        <v>15822</v>
      </c>
      <c r="K7155" s="848">
        <f>IFERROR(VLOOKUP(J7155,REAJUSTE!A:AA,27,FALSE),"")</f>
        <v>1.0229999999999999</v>
      </c>
    </row>
    <row r="7156" spans="1:11" ht="15" x14ac:dyDescent="0.2">
      <c r="A7156" s="873" t="s">
        <v>4662</v>
      </c>
      <c r="B7156" s="874" t="s">
        <v>11755</v>
      </c>
      <c r="C7156" s="873" t="s">
        <v>587</v>
      </c>
      <c r="D7156" s="802">
        <f t="shared" si="111"/>
        <v>6908.43</v>
      </c>
      <c r="G7156" s="875">
        <v>6753.1162000000004</v>
      </c>
      <c r="J7156" s="840" t="s">
        <v>15822</v>
      </c>
      <c r="K7156" s="848">
        <f>IFERROR(VLOOKUP(J7156,REAJUSTE!A:AA,27,FALSE),"")</f>
        <v>1.0229999999999999</v>
      </c>
    </row>
    <row r="7157" spans="1:11" ht="15" x14ac:dyDescent="0.2">
      <c r="A7157" s="873" t="s">
        <v>4663</v>
      </c>
      <c r="B7157" s="874" t="s">
        <v>15991</v>
      </c>
      <c r="C7157" s="873" t="s">
        <v>587</v>
      </c>
      <c r="D7157" s="802">
        <f t="shared" si="111"/>
        <v>40.98</v>
      </c>
      <c r="G7157" s="875">
        <v>40.0623</v>
      </c>
      <c r="J7157" s="840" t="s">
        <v>15822</v>
      </c>
      <c r="K7157" s="848">
        <f>IFERROR(VLOOKUP(J7157,REAJUSTE!A:AA,27,FALSE),"")</f>
        <v>1.0229999999999999</v>
      </c>
    </row>
    <row r="7158" spans="1:11" ht="15" x14ac:dyDescent="0.2">
      <c r="A7158" s="873" t="s">
        <v>4664</v>
      </c>
      <c r="B7158" s="874" t="s">
        <v>11756</v>
      </c>
      <c r="C7158" s="873" t="s">
        <v>587</v>
      </c>
      <c r="D7158" s="802">
        <f t="shared" si="111"/>
        <v>374.35</v>
      </c>
      <c r="G7158" s="875">
        <v>365.93959999999998</v>
      </c>
      <c r="J7158" s="840" t="s">
        <v>15822</v>
      </c>
      <c r="K7158" s="848">
        <f>IFERROR(VLOOKUP(J7158,REAJUSTE!A:AA,27,FALSE),"")</f>
        <v>1.0229999999999999</v>
      </c>
    </row>
    <row r="7159" spans="1:11" ht="15" x14ac:dyDescent="0.2">
      <c r="A7159" s="873" t="s">
        <v>4665</v>
      </c>
      <c r="B7159" s="874" t="s">
        <v>11757</v>
      </c>
      <c r="C7159" s="873" t="s">
        <v>587</v>
      </c>
      <c r="D7159" s="802">
        <f t="shared" si="111"/>
        <v>374.35</v>
      </c>
      <c r="G7159" s="875">
        <v>365.93959999999998</v>
      </c>
      <c r="J7159" s="840" t="s">
        <v>15822</v>
      </c>
      <c r="K7159" s="848">
        <f>IFERROR(VLOOKUP(J7159,REAJUSTE!A:AA,27,FALSE),"")</f>
        <v>1.0229999999999999</v>
      </c>
    </row>
    <row r="7160" spans="1:11" ht="15" x14ac:dyDescent="0.2">
      <c r="A7160" s="873" t="s">
        <v>4666</v>
      </c>
      <c r="B7160" s="874" t="s">
        <v>11758</v>
      </c>
      <c r="C7160" s="873" t="s">
        <v>587</v>
      </c>
      <c r="D7160" s="802">
        <f t="shared" si="111"/>
        <v>73.22</v>
      </c>
      <c r="G7160" s="875">
        <v>71.580799999999996</v>
      </c>
      <c r="J7160" s="840" t="s">
        <v>15822</v>
      </c>
      <c r="K7160" s="848">
        <f>IFERROR(VLOOKUP(J7160,REAJUSTE!A:AA,27,FALSE),"")</f>
        <v>1.0229999999999999</v>
      </c>
    </row>
    <row r="7161" spans="1:11" ht="15" x14ac:dyDescent="0.2">
      <c r="A7161" s="873" t="s">
        <v>4667</v>
      </c>
      <c r="B7161" s="874" t="s">
        <v>11759</v>
      </c>
      <c r="C7161" s="873" t="s">
        <v>587</v>
      </c>
      <c r="D7161" s="802">
        <f t="shared" si="111"/>
        <v>75.010000000000005</v>
      </c>
      <c r="G7161" s="875">
        <v>73.324200000000005</v>
      </c>
      <c r="J7161" s="840" t="s">
        <v>15822</v>
      </c>
      <c r="K7161" s="848">
        <f>IFERROR(VLOOKUP(J7161,REAJUSTE!A:AA,27,FALSE),"")</f>
        <v>1.0229999999999999</v>
      </c>
    </row>
    <row r="7162" spans="1:11" ht="15" x14ac:dyDescent="0.2">
      <c r="A7162" s="873" t="s">
        <v>4668</v>
      </c>
      <c r="B7162" s="874" t="s">
        <v>11760</v>
      </c>
      <c r="C7162" s="873" t="s">
        <v>587</v>
      </c>
      <c r="D7162" s="802">
        <f t="shared" si="111"/>
        <v>105.69</v>
      </c>
      <c r="G7162" s="875">
        <v>103.31780000000001</v>
      </c>
      <c r="J7162" s="840" t="s">
        <v>15822</v>
      </c>
      <c r="K7162" s="848">
        <f>IFERROR(VLOOKUP(J7162,REAJUSTE!A:AA,27,FALSE),"")</f>
        <v>1.0229999999999999</v>
      </c>
    </row>
    <row r="7163" spans="1:11" ht="15" x14ac:dyDescent="0.2">
      <c r="A7163" s="873" t="s">
        <v>4669</v>
      </c>
      <c r="B7163" s="874" t="s">
        <v>11761</v>
      </c>
      <c r="C7163" s="873" t="s">
        <v>587</v>
      </c>
      <c r="D7163" s="802">
        <f t="shared" si="111"/>
        <v>81.99</v>
      </c>
      <c r="G7163" s="875">
        <v>80.150199999999998</v>
      </c>
      <c r="J7163" s="840" t="s">
        <v>15822</v>
      </c>
      <c r="K7163" s="848">
        <f>IFERROR(VLOOKUP(J7163,REAJUSTE!A:AA,27,FALSE),"")</f>
        <v>1.0229999999999999</v>
      </c>
    </row>
    <row r="7164" spans="1:11" ht="15" x14ac:dyDescent="0.2">
      <c r="A7164" s="873" t="s">
        <v>4670</v>
      </c>
      <c r="B7164" s="874" t="s">
        <v>11762</v>
      </c>
      <c r="C7164" s="873" t="s">
        <v>587</v>
      </c>
      <c r="D7164" s="802">
        <f t="shared" si="111"/>
        <v>133.76</v>
      </c>
      <c r="G7164" s="875">
        <v>130.75380000000001</v>
      </c>
      <c r="J7164" s="840" t="s">
        <v>15822</v>
      </c>
      <c r="K7164" s="848">
        <f>IFERROR(VLOOKUP(J7164,REAJUSTE!A:AA,27,FALSE),"")</f>
        <v>1.0229999999999999</v>
      </c>
    </row>
    <row r="7165" spans="1:11" ht="15" x14ac:dyDescent="0.2">
      <c r="A7165" s="873" t="s">
        <v>4671</v>
      </c>
      <c r="B7165" s="874" t="s">
        <v>11763</v>
      </c>
      <c r="C7165" s="873" t="s">
        <v>587</v>
      </c>
      <c r="D7165" s="802">
        <f t="shared" si="111"/>
        <v>160.62</v>
      </c>
      <c r="G7165" s="875">
        <v>157.0164</v>
      </c>
      <c r="J7165" s="840" t="s">
        <v>15822</v>
      </c>
      <c r="K7165" s="848">
        <f>IFERROR(VLOOKUP(J7165,REAJUSTE!A:AA,27,FALSE),"")</f>
        <v>1.0229999999999999</v>
      </c>
    </row>
    <row r="7166" spans="1:11" ht="15" x14ac:dyDescent="0.2">
      <c r="A7166" s="873" t="s">
        <v>4672</v>
      </c>
      <c r="B7166" s="874" t="s">
        <v>11764</v>
      </c>
      <c r="C7166" s="873" t="s">
        <v>587</v>
      </c>
      <c r="D7166" s="802">
        <f t="shared" si="111"/>
        <v>165.48</v>
      </c>
      <c r="G7166" s="875">
        <v>161.7637</v>
      </c>
      <c r="J7166" s="840" t="s">
        <v>15822</v>
      </c>
      <c r="K7166" s="848">
        <f>IFERROR(VLOOKUP(J7166,REAJUSTE!A:AA,27,FALSE),"")</f>
        <v>1.0229999999999999</v>
      </c>
    </row>
    <row r="7167" spans="1:11" ht="15" x14ac:dyDescent="0.2">
      <c r="A7167" s="873" t="s">
        <v>4673</v>
      </c>
      <c r="B7167" s="874" t="s">
        <v>11765</v>
      </c>
      <c r="C7167" s="873" t="s">
        <v>587</v>
      </c>
      <c r="D7167" s="802">
        <f t="shared" si="111"/>
        <v>195.39</v>
      </c>
      <c r="G7167" s="875">
        <v>191.00149999999999</v>
      </c>
      <c r="J7167" s="840" t="s">
        <v>15822</v>
      </c>
      <c r="K7167" s="848">
        <f>IFERROR(VLOOKUP(J7167,REAJUSTE!A:AA,27,FALSE),"")</f>
        <v>1.0229999999999999</v>
      </c>
    </row>
    <row r="7168" spans="1:11" ht="15" x14ac:dyDescent="0.2">
      <c r="A7168" s="873" t="s">
        <v>4674</v>
      </c>
      <c r="B7168" s="874" t="s">
        <v>11766</v>
      </c>
      <c r="C7168" s="873" t="s">
        <v>587</v>
      </c>
      <c r="D7168" s="802">
        <f t="shared" si="111"/>
        <v>217.3</v>
      </c>
      <c r="G7168" s="875">
        <v>212.4196</v>
      </c>
      <c r="J7168" s="840" t="s">
        <v>15822</v>
      </c>
      <c r="K7168" s="848">
        <f>IFERROR(VLOOKUP(J7168,REAJUSTE!A:AA,27,FALSE),"")</f>
        <v>1.0229999999999999</v>
      </c>
    </row>
    <row r="7169" spans="1:11" ht="15" x14ac:dyDescent="0.2">
      <c r="A7169" s="873" t="s">
        <v>4675</v>
      </c>
      <c r="B7169" s="874" t="s">
        <v>11767</v>
      </c>
      <c r="C7169" s="873" t="s">
        <v>587</v>
      </c>
      <c r="D7169" s="802">
        <f t="shared" si="111"/>
        <v>292.01</v>
      </c>
      <c r="G7169" s="875">
        <v>285.45</v>
      </c>
      <c r="J7169" s="840" t="s">
        <v>15822</v>
      </c>
      <c r="K7169" s="848">
        <f>IFERROR(VLOOKUP(J7169,REAJUSTE!A:AA,27,FALSE),"")</f>
        <v>1.0229999999999999</v>
      </c>
    </row>
    <row r="7170" spans="1:11" ht="15" x14ac:dyDescent="0.2">
      <c r="A7170" s="873" t="s">
        <v>4676</v>
      </c>
      <c r="B7170" s="874" t="s">
        <v>11768</v>
      </c>
      <c r="C7170" s="873" t="s">
        <v>587</v>
      </c>
      <c r="D7170" s="802">
        <f t="shared" si="111"/>
        <v>104.86</v>
      </c>
      <c r="G7170" s="875">
        <v>102.50839999999999</v>
      </c>
      <c r="J7170" s="840" t="s">
        <v>15822</v>
      </c>
      <c r="K7170" s="848">
        <f>IFERROR(VLOOKUP(J7170,REAJUSTE!A:AA,27,FALSE),"")</f>
        <v>1.0229999999999999</v>
      </c>
    </row>
    <row r="7171" spans="1:11" ht="15" x14ac:dyDescent="0.2">
      <c r="A7171" s="873" t="s">
        <v>4677</v>
      </c>
      <c r="B7171" s="874" t="s">
        <v>11769</v>
      </c>
      <c r="C7171" s="873" t="s">
        <v>587</v>
      </c>
      <c r="D7171" s="802">
        <f t="shared" si="111"/>
        <v>163.86</v>
      </c>
      <c r="G7171" s="875">
        <v>160.17689999999999</v>
      </c>
      <c r="J7171" s="840" t="s">
        <v>15822</v>
      </c>
      <c r="K7171" s="848">
        <f>IFERROR(VLOOKUP(J7171,REAJUSTE!A:AA,27,FALSE),"")</f>
        <v>1.0229999999999999</v>
      </c>
    </row>
    <row r="7172" spans="1:11" ht="15" x14ac:dyDescent="0.2">
      <c r="A7172" s="873" t="s">
        <v>4678</v>
      </c>
      <c r="B7172" s="874" t="s">
        <v>11770</v>
      </c>
      <c r="C7172" s="873" t="s">
        <v>587</v>
      </c>
      <c r="D7172" s="802">
        <f t="shared" si="111"/>
        <v>229.25</v>
      </c>
      <c r="G7172" s="875">
        <v>224.0993</v>
      </c>
      <c r="J7172" s="840" t="s">
        <v>15822</v>
      </c>
      <c r="K7172" s="848">
        <f>IFERROR(VLOOKUP(J7172,REAJUSTE!A:AA,27,FALSE),"")</f>
        <v>1.0229999999999999</v>
      </c>
    </row>
    <row r="7173" spans="1:11" ht="15" x14ac:dyDescent="0.2">
      <c r="A7173" s="873" t="s">
        <v>4679</v>
      </c>
      <c r="B7173" s="874" t="s">
        <v>11771</v>
      </c>
      <c r="C7173" s="873" t="s">
        <v>587</v>
      </c>
      <c r="D7173" s="802">
        <f t="shared" si="111"/>
        <v>160967.32</v>
      </c>
      <c r="G7173" s="875">
        <v>157348.31159999999</v>
      </c>
      <c r="J7173" s="840" t="s">
        <v>15822</v>
      </c>
      <c r="K7173" s="848">
        <f>IFERROR(VLOOKUP(J7173,REAJUSTE!A:AA,27,FALSE),"")</f>
        <v>1.0229999999999999</v>
      </c>
    </row>
    <row r="7174" spans="1:11" ht="15" x14ac:dyDescent="0.2">
      <c r="A7174" s="873" t="s">
        <v>4680</v>
      </c>
      <c r="B7174" s="874" t="s">
        <v>11772</v>
      </c>
      <c r="C7174" s="873" t="s">
        <v>587</v>
      </c>
      <c r="D7174" s="802">
        <f t="shared" si="111"/>
        <v>179323.36</v>
      </c>
      <c r="G7174" s="875">
        <v>175291.65760000001</v>
      </c>
      <c r="J7174" s="840" t="s">
        <v>15822</v>
      </c>
      <c r="K7174" s="848">
        <f>IFERROR(VLOOKUP(J7174,REAJUSTE!A:AA,27,FALSE),"")</f>
        <v>1.0229999999999999</v>
      </c>
    </row>
    <row r="7175" spans="1:11" ht="15" x14ac:dyDescent="0.2">
      <c r="A7175" s="873" t="s">
        <v>4681</v>
      </c>
      <c r="B7175" s="874" t="s">
        <v>11773</v>
      </c>
      <c r="C7175" s="873" t="s">
        <v>587</v>
      </c>
      <c r="D7175" s="802">
        <f t="shared" si="111"/>
        <v>220195.54</v>
      </c>
      <c r="G7175" s="875">
        <v>215244.9143</v>
      </c>
      <c r="J7175" s="840" t="s">
        <v>15822</v>
      </c>
      <c r="K7175" s="848">
        <f>IFERROR(VLOOKUP(J7175,REAJUSTE!A:AA,27,FALSE),"")</f>
        <v>1.0229999999999999</v>
      </c>
    </row>
    <row r="7176" spans="1:11" ht="15" x14ac:dyDescent="0.2">
      <c r="A7176" s="873" t="s">
        <v>4682</v>
      </c>
      <c r="B7176" s="874" t="s">
        <v>11774</v>
      </c>
      <c r="C7176" s="873" t="s">
        <v>587</v>
      </c>
      <c r="D7176" s="802">
        <f t="shared" si="111"/>
        <v>234077.88</v>
      </c>
      <c r="G7176" s="875">
        <v>228815.13769999999</v>
      </c>
      <c r="J7176" s="840" t="s">
        <v>15822</v>
      </c>
      <c r="K7176" s="848">
        <f>IFERROR(VLOOKUP(J7176,REAJUSTE!A:AA,27,FALSE),"")</f>
        <v>1.0229999999999999</v>
      </c>
    </row>
    <row r="7177" spans="1:11" ht="15" x14ac:dyDescent="0.2">
      <c r="A7177" s="873" t="s">
        <v>4683</v>
      </c>
      <c r="B7177" s="874" t="s">
        <v>11775</v>
      </c>
      <c r="C7177" s="873" t="s">
        <v>587</v>
      </c>
      <c r="D7177" s="802">
        <f t="shared" si="111"/>
        <v>253071.59</v>
      </c>
      <c r="G7177" s="875">
        <v>247381.818</v>
      </c>
      <c r="J7177" s="840" t="s">
        <v>15822</v>
      </c>
      <c r="K7177" s="848">
        <f>IFERROR(VLOOKUP(J7177,REAJUSTE!A:AA,27,FALSE),"")</f>
        <v>1.0229999999999999</v>
      </c>
    </row>
    <row r="7178" spans="1:11" ht="15" x14ac:dyDescent="0.2">
      <c r="A7178" s="873" t="s">
        <v>4684</v>
      </c>
      <c r="B7178" s="874" t="s">
        <v>11776</v>
      </c>
      <c r="C7178" s="873" t="s">
        <v>587</v>
      </c>
      <c r="D7178" s="802">
        <f t="shared" si="111"/>
        <v>14.61</v>
      </c>
      <c r="G7178" s="875">
        <v>14.2819</v>
      </c>
      <c r="J7178" s="840" t="s">
        <v>15822</v>
      </c>
      <c r="K7178" s="848">
        <f>IFERROR(VLOOKUP(J7178,REAJUSTE!A:AA,27,FALSE),"")</f>
        <v>1.0229999999999999</v>
      </c>
    </row>
    <row r="7179" spans="1:11" ht="15" x14ac:dyDescent="0.2">
      <c r="A7179" s="873" t="s">
        <v>4685</v>
      </c>
      <c r="B7179" s="874" t="s">
        <v>11777</v>
      </c>
      <c r="C7179" s="873" t="s">
        <v>587</v>
      </c>
      <c r="D7179" s="802">
        <f t="shared" ref="D7179:D7242" si="112">TRUNC(G7179*K7179,2)</f>
        <v>266931.90999999997</v>
      </c>
      <c r="G7179" s="875">
        <v>260930.516</v>
      </c>
      <c r="J7179" s="840" t="s">
        <v>15822</v>
      </c>
      <c r="K7179" s="848">
        <f>IFERROR(VLOOKUP(J7179,REAJUSTE!A:AA,27,FALSE),"")</f>
        <v>1.0229999999999999</v>
      </c>
    </row>
    <row r="7180" spans="1:11" ht="15" x14ac:dyDescent="0.2">
      <c r="A7180" s="873" t="s">
        <v>4686</v>
      </c>
      <c r="B7180" s="874" t="s">
        <v>15992</v>
      </c>
      <c r="C7180" s="873" t="s">
        <v>587</v>
      </c>
      <c r="D7180" s="802">
        <f t="shared" si="112"/>
        <v>255915.99</v>
      </c>
      <c r="G7180" s="875">
        <v>250162.26680000001</v>
      </c>
      <c r="J7180" s="840" t="s">
        <v>15822</v>
      </c>
      <c r="K7180" s="848">
        <f>IFERROR(VLOOKUP(J7180,REAJUSTE!A:AA,27,FALSE),"")</f>
        <v>1.0229999999999999</v>
      </c>
    </row>
    <row r="7181" spans="1:11" ht="15" x14ac:dyDescent="0.2">
      <c r="A7181" s="873" t="s">
        <v>4687</v>
      </c>
      <c r="B7181" s="874" t="s">
        <v>11778</v>
      </c>
      <c r="C7181" s="873" t="s">
        <v>587</v>
      </c>
      <c r="D7181" s="802">
        <f t="shared" si="112"/>
        <v>259689.51</v>
      </c>
      <c r="G7181" s="875">
        <v>253850.94680000001</v>
      </c>
      <c r="J7181" s="840" t="s">
        <v>15822</v>
      </c>
      <c r="K7181" s="848">
        <f>IFERROR(VLOOKUP(J7181,REAJUSTE!A:AA,27,FALSE),"")</f>
        <v>1.0229999999999999</v>
      </c>
    </row>
    <row r="7182" spans="1:11" ht="15" x14ac:dyDescent="0.2">
      <c r="A7182" s="873" t="s">
        <v>4688</v>
      </c>
      <c r="B7182" s="874" t="s">
        <v>11779</v>
      </c>
      <c r="C7182" s="873" t="s">
        <v>587</v>
      </c>
      <c r="D7182" s="802">
        <f t="shared" si="112"/>
        <v>613.04</v>
      </c>
      <c r="G7182" s="875">
        <v>599.25819999999999</v>
      </c>
      <c r="J7182" s="840" t="s">
        <v>15822</v>
      </c>
      <c r="K7182" s="848">
        <f>IFERROR(VLOOKUP(J7182,REAJUSTE!A:AA,27,FALSE),"")</f>
        <v>1.0229999999999999</v>
      </c>
    </row>
    <row r="7183" spans="1:11" ht="15" x14ac:dyDescent="0.2">
      <c r="A7183" s="873" t="s">
        <v>4689</v>
      </c>
      <c r="B7183" s="874" t="s">
        <v>11780</v>
      </c>
      <c r="C7183" s="873" t="s">
        <v>587</v>
      </c>
      <c r="D7183" s="802">
        <f t="shared" si="112"/>
        <v>613.45000000000005</v>
      </c>
      <c r="G7183" s="875">
        <v>599.66539999999998</v>
      </c>
      <c r="J7183" s="840" t="s">
        <v>15822</v>
      </c>
      <c r="K7183" s="848">
        <f>IFERROR(VLOOKUP(J7183,REAJUSTE!A:AA,27,FALSE),"")</f>
        <v>1.0229999999999999</v>
      </c>
    </row>
    <row r="7184" spans="1:11" ht="15" x14ac:dyDescent="0.2">
      <c r="A7184" s="873" t="s">
        <v>4690</v>
      </c>
      <c r="B7184" s="874" t="s">
        <v>11781</v>
      </c>
      <c r="C7184" s="873" t="s">
        <v>587</v>
      </c>
      <c r="D7184" s="802">
        <f t="shared" si="112"/>
        <v>1179.44</v>
      </c>
      <c r="G7184" s="875">
        <v>1152.9265</v>
      </c>
      <c r="J7184" s="840" t="s">
        <v>15822</v>
      </c>
      <c r="K7184" s="848">
        <f>IFERROR(VLOOKUP(J7184,REAJUSTE!A:AA,27,FALSE),"")</f>
        <v>1.0229999999999999</v>
      </c>
    </row>
    <row r="7185" spans="1:11" ht="15" x14ac:dyDescent="0.2">
      <c r="A7185" s="873" t="s">
        <v>4691</v>
      </c>
      <c r="B7185" s="874" t="s">
        <v>11782</v>
      </c>
      <c r="C7185" s="873" t="s">
        <v>587</v>
      </c>
      <c r="D7185" s="802">
        <f t="shared" si="112"/>
        <v>2006.68</v>
      </c>
      <c r="G7185" s="875">
        <v>1961.5690999999999</v>
      </c>
      <c r="J7185" s="840" t="s">
        <v>15822</v>
      </c>
      <c r="K7185" s="848">
        <f>IFERROR(VLOOKUP(J7185,REAJUSTE!A:AA,27,FALSE),"")</f>
        <v>1.0229999999999999</v>
      </c>
    </row>
    <row r="7186" spans="1:11" ht="15" x14ac:dyDescent="0.2">
      <c r="A7186" s="873" t="s">
        <v>4692</v>
      </c>
      <c r="B7186" s="874" t="s">
        <v>11783</v>
      </c>
      <c r="C7186" s="873" t="s">
        <v>587</v>
      </c>
      <c r="D7186" s="802">
        <f t="shared" si="112"/>
        <v>237.12</v>
      </c>
      <c r="G7186" s="875">
        <v>231.79089999999999</v>
      </c>
      <c r="J7186" s="840" t="s">
        <v>15822</v>
      </c>
      <c r="K7186" s="848">
        <f>IFERROR(VLOOKUP(J7186,REAJUSTE!A:AA,27,FALSE),"")</f>
        <v>1.0229999999999999</v>
      </c>
    </row>
    <row r="7187" spans="1:11" ht="15" x14ac:dyDescent="0.2">
      <c r="A7187" s="873" t="s">
        <v>4693</v>
      </c>
      <c r="B7187" s="874" t="s">
        <v>11784</v>
      </c>
      <c r="C7187" s="873" t="s">
        <v>587</v>
      </c>
      <c r="D7187" s="802">
        <f t="shared" si="112"/>
        <v>311.89</v>
      </c>
      <c r="G7187" s="875">
        <v>304.88369999999998</v>
      </c>
      <c r="J7187" s="840" t="s">
        <v>15822</v>
      </c>
      <c r="K7187" s="848">
        <f>IFERROR(VLOOKUP(J7187,REAJUSTE!A:AA,27,FALSE),"")</f>
        <v>1.0229999999999999</v>
      </c>
    </row>
    <row r="7188" spans="1:11" ht="15" x14ac:dyDescent="0.2">
      <c r="A7188" s="873" t="s">
        <v>4694</v>
      </c>
      <c r="B7188" s="874" t="s">
        <v>11785</v>
      </c>
      <c r="C7188" s="873" t="s">
        <v>587</v>
      </c>
      <c r="D7188" s="802">
        <f t="shared" si="112"/>
        <v>371.42</v>
      </c>
      <c r="G7188" s="875">
        <v>363.07369999999997</v>
      </c>
      <c r="J7188" s="840" t="s">
        <v>15822</v>
      </c>
      <c r="K7188" s="848">
        <f>IFERROR(VLOOKUP(J7188,REAJUSTE!A:AA,27,FALSE),"")</f>
        <v>1.0229999999999999</v>
      </c>
    </row>
    <row r="7189" spans="1:11" ht="15" x14ac:dyDescent="0.2">
      <c r="A7189" s="873" t="s">
        <v>4695</v>
      </c>
      <c r="B7189" s="874" t="s">
        <v>11786</v>
      </c>
      <c r="C7189" s="873" t="s">
        <v>587</v>
      </c>
      <c r="D7189" s="802">
        <f t="shared" si="112"/>
        <v>483.22</v>
      </c>
      <c r="G7189" s="875">
        <v>472.35930000000002</v>
      </c>
      <c r="J7189" s="840" t="s">
        <v>15822</v>
      </c>
      <c r="K7189" s="848">
        <f>IFERROR(VLOOKUP(J7189,REAJUSTE!A:AA,27,FALSE),"")</f>
        <v>1.0229999999999999</v>
      </c>
    </row>
    <row r="7190" spans="1:11" ht="15" x14ac:dyDescent="0.2">
      <c r="A7190" s="873" t="s">
        <v>4696</v>
      </c>
      <c r="B7190" s="874" t="s">
        <v>11787</v>
      </c>
      <c r="C7190" s="873" t="s">
        <v>587</v>
      </c>
      <c r="D7190" s="802">
        <f t="shared" si="112"/>
        <v>23.22</v>
      </c>
      <c r="G7190" s="875">
        <v>22.7056</v>
      </c>
      <c r="J7190" s="840" t="s">
        <v>15822</v>
      </c>
      <c r="K7190" s="848">
        <f>IFERROR(VLOOKUP(J7190,REAJUSTE!A:AA,27,FALSE),"")</f>
        <v>1.0229999999999999</v>
      </c>
    </row>
    <row r="7191" spans="1:11" ht="15" x14ac:dyDescent="0.2">
      <c r="A7191" s="873" t="s">
        <v>4697</v>
      </c>
      <c r="B7191" s="874" t="s">
        <v>11788</v>
      </c>
      <c r="C7191" s="873" t="s">
        <v>587</v>
      </c>
      <c r="D7191" s="802">
        <f t="shared" si="112"/>
        <v>260020.5</v>
      </c>
      <c r="G7191" s="875">
        <v>254174.49189999999</v>
      </c>
      <c r="J7191" s="840" t="s">
        <v>15822</v>
      </c>
      <c r="K7191" s="848">
        <f>IFERROR(VLOOKUP(J7191,REAJUSTE!A:AA,27,FALSE),"")</f>
        <v>1.0229999999999999</v>
      </c>
    </row>
    <row r="7192" spans="1:11" ht="15" x14ac:dyDescent="0.2">
      <c r="A7192" s="873" t="s">
        <v>4698</v>
      </c>
      <c r="B7192" s="874" t="s">
        <v>28450</v>
      </c>
      <c r="C7192" s="873" t="s">
        <v>587</v>
      </c>
      <c r="D7192" s="802">
        <f t="shared" si="112"/>
        <v>39.659999999999997</v>
      </c>
      <c r="G7192" s="875">
        <v>38.773299999999999</v>
      </c>
      <c r="J7192" s="840" t="s">
        <v>15822</v>
      </c>
      <c r="K7192" s="848">
        <f>IFERROR(VLOOKUP(J7192,REAJUSTE!A:AA,27,FALSE),"")</f>
        <v>1.0229999999999999</v>
      </c>
    </row>
    <row r="7193" spans="1:11" ht="15" x14ac:dyDescent="0.2">
      <c r="A7193" s="873" t="s">
        <v>4699</v>
      </c>
      <c r="B7193" s="874" t="s">
        <v>11789</v>
      </c>
      <c r="C7193" s="873" t="s">
        <v>4</v>
      </c>
      <c r="D7193" s="802">
        <f t="shared" si="112"/>
        <v>3.68</v>
      </c>
      <c r="G7193" s="875">
        <v>3.6034999999999999</v>
      </c>
      <c r="J7193" s="840" t="s">
        <v>15822</v>
      </c>
      <c r="K7193" s="848">
        <f>IFERROR(VLOOKUP(J7193,REAJUSTE!A:AA,27,FALSE),"")</f>
        <v>1.0229999999999999</v>
      </c>
    </row>
    <row r="7194" spans="1:11" ht="15" x14ac:dyDescent="0.2">
      <c r="A7194" s="873" t="s">
        <v>4700</v>
      </c>
      <c r="B7194" s="874" t="s">
        <v>28451</v>
      </c>
      <c r="C7194" s="873" t="s">
        <v>587</v>
      </c>
      <c r="D7194" s="802">
        <f t="shared" si="112"/>
        <v>47.77</v>
      </c>
      <c r="G7194" s="875">
        <v>46.698700000000002</v>
      </c>
      <c r="J7194" s="840" t="s">
        <v>15822</v>
      </c>
      <c r="K7194" s="848">
        <f>IFERROR(VLOOKUP(J7194,REAJUSTE!A:AA,27,FALSE),"")</f>
        <v>1.0229999999999999</v>
      </c>
    </row>
    <row r="7195" spans="1:11" ht="15" x14ac:dyDescent="0.2">
      <c r="A7195" s="873" t="s">
        <v>4701</v>
      </c>
      <c r="B7195" s="874" t="s">
        <v>28452</v>
      </c>
      <c r="C7195" s="873" t="s">
        <v>587</v>
      </c>
      <c r="D7195" s="802">
        <f t="shared" si="112"/>
        <v>49.34</v>
      </c>
      <c r="G7195" s="875">
        <v>48.237400000000001</v>
      </c>
      <c r="J7195" s="840" t="s">
        <v>15822</v>
      </c>
      <c r="K7195" s="848">
        <f>IFERROR(VLOOKUP(J7195,REAJUSTE!A:AA,27,FALSE),"")</f>
        <v>1.0229999999999999</v>
      </c>
    </row>
    <row r="7196" spans="1:11" ht="15" x14ac:dyDescent="0.2">
      <c r="A7196" s="873" t="s">
        <v>4702</v>
      </c>
      <c r="B7196" s="874" t="s">
        <v>11790</v>
      </c>
      <c r="C7196" s="873" t="s">
        <v>587</v>
      </c>
      <c r="D7196" s="802">
        <f t="shared" si="112"/>
        <v>263100.13</v>
      </c>
      <c r="G7196" s="875">
        <v>257184.88699999999</v>
      </c>
      <c r="J7196" s="840" t="s">
        <v>15822</v>
      </c>
      <c r="K7196" s="848">
        <f>IFERROR(VLOOKUP(J7196,REAJUSTE!A:AA,27,FALSE),"")</f>
        <v>1.0229999999999999</v>
      </c>
    </row>
    <row r="7197" spans="1:11" ht="15" x14ac:dyDescent="0.2">
      <c r="A7197" s="873" t="s">
        <v>4703</v>
      </c>
      <c r="B7197" s="874" t="s">
        <v>11791</v>
      </c>
      <c r="C7197" s="873" t="s">
        <v>4</v>
      </c>
      <c r="D7197" s="802">
        <f t="shared" si="112"/>
        <v>2.11</v>
      </c>
      <c r="G7197" s="875">
        <v>2.0661</v>
      </c>
      <c r="J7197" s="840" t="s">
        <v>15822</v>
      </c>
      <c r="K7197" s="848">
        <f>IFERROR(VLOOKUP(J7197,REAJUSTE!A:AA,27,FALSE),"")</f>
        <v>1.0229999999999999</v>
      </c>
    </row>
    <row r="7198" spans="1:11" ht="15" x14ac:dyDescent="0.2">
      <c r="A7198" s="873" t="s">
        <v>4704</v>
      </c>
      <c r="B7198" s="874" t="s">
        <v>11792</v>
      </c>
      <c r="C7198" s="873" t="s">
        <v>587</v>
      </c>
      <c r="D7198" s="802">
        <f t="shared" si="112"/>
        <v>28.29</v>
      </c>
      <c r="G7198" s="875">
        <v>27.661999999999999</v>
      </c>
      <c r="J7198" s="840" t="s">
        <v>15822</v>
      </c>
      <c r="K7198" s="848">
        <f>IFERROR(VLOOKUP(J7198,REAJUSTE!A:AA,27,FALSE),"")</f>
        <v>1.0229999999999999</v>
      </c>
    </row>
    <row r="7199" spans="1:11" ht="15" x14ac:dyDescent="0.2">
      <c r="A7199" s="873" t="s">
        <v>4705</v>
      </c>
      <c r="B7199" s="874" t="s">
        <v>4706</v>
      </c>
      <c r="C7199" s="873" t="s">
        <v>4</v>
      </c>
      <c r="D7199" s="802">
        <f t="shared" si="112"/>
        <v>2.59</v>
      </c>
      <c r="G7199" s="875">
        <v>2.5400999999999998</v>
      </c>
      <c r="J7199" s="840" t="s">
        <v>15822</v>
      </c>
      <c r="K7199" s="848">
        <f>IFERROR(VLOOKUP(J7199,REAJUSTE!A:AA,27,FALSE),"")</f>
        <v>1.0229999999999999</v>
      </c>
    </row>
    <row r="7200" spans="1:11" ht="15" x14ac:dyDescent="0.2">
      <c r="A7200" s="873" t="s">
        <v>4707</v>
      </c>
      <c r="B7200" s="874" t="s">
        <v>11793</v>
      </c>
      <c r="C7200" s="873" t="s">
        <v>2660</v>
      </c>
      <c r="D7200" s="802">
        <f t="shared" si="112"/>
        <v>41.83</v>
      </c>
      <c r="G7200" s="875">
        <v>40.892400000000002</v>
      </c>
      <c r="J7200" s="840" t="s">
        <v>15822</v>
      </c>
      <c r="K7200" s="848">
        <f>IFERROR(VLOOKUP(J7200,REAJUSTE!A:AA,27,FALSE),"")</f>
        <v>1.0229999999999999</v>
      </c>
    </row>
    <row r="7201" spans="1:11" ht="15" x14ac:dyDescent="0.2">
      <c r="A7201" s="873" t="s">
        <v>4708</v>
      </c>
      <c r="B7201" s="874" t="s">
        <v>11794</v>
      </c>
      <c r="C7201" s="873" t="s">
        <v>587</v>
      </c>
      <c r="D7201" s="802">
        <f t="shared" si="112"/>
        <v>1134.0899999999999</v>
      </c>
      <c r="G7201" s="875">
        <v>1108.5993000000001</v>
      </c>
      <c r="J7201" s="840" t="s">
        <v>15822</v>
      </c>
      <c r="K7201" s="848">
        <f>IFERROR(VLOOKUP(J7201,REAJUSTE!A:AA,27,FALSE),"")</f>
        <v>1.0229999999999999</v>
      </c>
    </row>
    <row r="7202" spans="1:11" ht="15" x14ac:dyDescent="0.2">
      <c r="A7202" s="873" t="s">
        <v>4709</v>
      </c>
      <c r="B7202" s="874" t="s">
        <v>28453</v>
      </c>
      <c r="C7202" s="873" t="s">
        <v>587</v>
      </c>
      <c r="D7202" s="802">
        <f t="shared" si="112"/>
        <v>72.19</v>
      </c>
      <c r="G7202" s="875">
        <v>70.573499999999996</v>
      </c>
      <c r="J7202" s="840" t="s">
        <v>15822</v>
      </c>
      <c r="K7202" s="848">
        <f>IFERROR(VLOOKUP(J7202,REAJUSTE!A:AA,27,FALSE),"")</f>
        <v>1.0229999999999999</v>
      </c>
    </row>
    <row r="7203" spans="1:11" ht="15" x14ac:dyDescent="0.2">
      <c r="A7203" s="873" t="s">
        <v>4710</v>
      </c>
      <c r="B7203" s="874" t="s">
        <v>28454</v>
      </c>
      <c r="C7203" s="873" t="s">
        <v>587</v>
      </c>
      <c r="D7203" s="802">
        <f t="shared" si="112"/>
        <v>123.54</v>
      </c>
      <c r="G7203" s="875">
        <v>120.7651</v>
      </c>
      <c r="J7203" s="840" t="s">
        <v>15822</v>
      </c>
      <c r="K7203" s="848">
        <f>IFERROR(VLOOKUP(J7203,REAJUSTE!A:AA,27,FALSE),"")</f>
        <v>1.0229999999999999</v>
      </c>
    </row>
    <row r="7204" spans="1:11" ht="15" x14ac:dyDescent="0.2">
      <c r="A7204" s="873" t="s">
        <v>4711</v>
      </c>
      <c r="B7204" s="874" t="s">
        <v>28455</v>
      </c>
      <c r="C7204" s="873" t="s">
        <v>587</v>
      </c>
      <c r="D7204" s="802">
        <f t="shared" si="112"/>
        <v>140.61000000000001</v>
      </c>
      <c r="G7204" s="875">
        <v>137.45009999999999</v>
      </c>
      <c r="J7204" s="840" t="s">
        <v>15822</v>
      </c>
      <c r="K7204" s="848">
        <f>IFERROR(VLOOKUP(J7204,REAJUSTE!A:AA,27,FALSE),"")</f>
        <v>1.0229999999999999</v>
      </c>
    </row>
    <row r="7205" spans="1:11" ht="15" x14ac:dyDescent="0.2">
      <c r="A7205" s="873" t="s">
        <v>4712</v>
      </c>
      <c r="B7205" s="874" t="s">
        <v>28456</v>
      </c>
      <c r="C7205" s="873" t="s">
        <v>587</v>
      </c>
      <c r="D7205" s="802">
        <f t="shared" si="112"/>
        <v>154.99</v>
      </c>
      <c r="G7205" s="875">
        <v>151.5121</v>
      </c>
      <c r="J7205" s="840" t="s">
        <v>15822</v>
      </c>
      <c r="K7205" s="848">
        <f>IFERROR(VLOOKUP(J7205,REAJUSTE!A:AA,27,FALSE),"")</f>
        <v>1.0229999999999999</v>
      </c>
    </row>
    <row r="7206" spans="1:11" ht="15" x14ac:dyDescent="0.2">
      <c r="A7206" s="873" t="s">
        <v>4713</v>
      </c>
      <c r="B7206" s="874" t="s">
        <v>28457</v>
      </c>
      <c r="C7206" s="873" t="s">
        <v>587</v>
      </c>
      <c r="D7206" s="802">
        <f t="shared" si="112"/>
        <v>195.1</v>
      </c>
      <c r="G7206" s="875">
        <v>190.71619999999999</v>
      </c>
      <c r="J7206" s="840" t="s">
        <v>15822</v>
      </c>
      <c r="K7206" s="848">
        <f>IFERROR(VLOOKUP(J7206,REAJUSTE!A:AA,27,FALSE),"")</f>
        <v>1.0229999999999999</v>
      </c>
    </row>
    <row r="7207" spans="1:11" ht="15" x14ac:dyDescent="0.2">
      <c r="A7207" s="873" t="s">
        <v>4714</v>
      </c>
      <c r="B7207" s="874" t="s">
        <v>4715</v>
      </c>
      <c r="C7207" s="873" t="s">
        <v>2660</v>
      </c>
      <c r="D7207" s="802">
        <f t="shared" si="112"/>
        <v>16.510000000000002</v>
      </c>
      <c r="G7207" s="875">
        <v>16.142499999999998</v>
      </c>
      <c r="J7207" s="840" t="s">
        <v>15822</v>
      </c>
      <c r="K7207" s="848">
        <f>IFERROR(VLOOKUP(J7207,REAJUSTE!A:AA,27,FALSE),"")</f>
        <v>1.0229999999999999</v>
      </c>
    </row>
    <row r="7208" spans="1:11" ht="15" x14ac:dyDescent="0.2">
      <c r="A7208" s="873" t="s">
        <v>4716</v>
      </c>
      <c r="B7208" s="874" t="s">
        <v>28458</v>
      </c>
      <c r="C7208" s="873" t="s">
        <v>587</v>
      </c>
      <c r="D7208" s="802">
        <f t="shared" si="112"/>
        <v>223.7</v>
      </c>
      <c r="G7208" s="875">
        <v>218.6711</v>
      </c>
      <c r="J7208" s="840" t="s">
        <v>15822</v>
      </c>
      <c r="K7208" s="848">
        <f>IFERROR(VLOOKUP(J7208,REAJUSTE!A:AA,27,FALSE),"")</f>
        <v>1.0229999999999999</v>
      </c>
    </row>
    <row r="7209" spans="1:11" ht="15" x14ac:dyDescent="0.2">
      <c r="A7209" s="873" t="s">
        <v>4717</v>
      </c>
      <c r="B7209" s="874" t="s">
        <v>11795</v>
      </c>
      <c r="C7209" s="873" t="s">
        <v>2660</v>
      </c>
      <c r="D7209" s="802">
        <f t="shared" si="112"/>
        <v>22.34</v>
      </c>
      <c r="G7209" s="875">
        <v>21.847200000000001</v>
      </c>
      <c r="J7209" s="840" t="s">
        <v>15822</v>
      </c>
      <c r="K7209" s="848">
        <f>IFERROR(VLOOKUP(J7209,REAJUSTE!A:AA,27,FALSE),"")</f>
        <v>1.0229999999999999</v>
      </c>
    </row>
    <row r="7210" spans="1:11" ht="15" x14ac:dyDescent="0.2">
      <c r="A7210" s="873" t="s">
        <v>4718</v>
      </c>
      <c r="B7210" s="874" t="s">
        <v>11796</v>
      </c>
      <c r="C7210" s="873" t="s">
        <v>51</v>
      </c>
      <c r="D7210" s="802">
        <f t="shared" si="112"/>
        <v>9.39</v>
      </c>
      <c r="G7210" s="875">
        <v>9.1815999999999995</v>
      </c>
      <c r="J7210" s="840" t="s">
        <v>15822</v>
      </c>
      <c r="K7210" s="848">
        <f>IFERROR(VLOOKUP(J7210,REAJUSTE!A:AA,27,FALSE),"")</f>
        <v>1.0229999999999999</v>
      </c>
    </row>
    <row r="7211" spans="1:11" ht="15" x14ac:dyDescent="0.2">
      <c r="A7211" s="873" t="s">
        <v>4719</v>
      </c>
      <c r="B7211" s="874" t="s">
        <v>11797</v>
      </c>
      <c r="C7211" s="873" t="s">
        <v>51</v>
      </c>
      <c r="D7211" s="802">
        <f t="shared" si="112"/>
        <v>9.6999999999999993</v>
      </c>
      <c r="G7211" s="875">
        <v>9.4895999999999994</v>
      </c>
      <c r="J7211" s="840" t="s">
        <v>15822</v>
      </c>
      <c r="K7211" s="848">
        <f>IFERROR(VLOOKUP(J7211,REAJUSTE!A:AA,27,FALSE),"")</f>
        <v>1.0229999999999999</v>
      </c>
    </row>
    <row r="7212" spans="1:11" ht="15" x14ac:dyDescent="0.2">
      <c r="A7212" s="873" t="s">
        <v>4720</v>
      </c>
      <c r="B7212" s="874" t="s">
        <v>4721</v>
      </c>
      <c r="C7212" s="873" t="s">
        <v>51</v>
      </c>
      <c r="D7212" s="802">
        <f t="shared" si="112"/>
        <v>12.2</v>
      </c>
      <c r="G7212" s="875">
        <v>11.9275</v>
      </c>
      <c r="J7212" s="840" t="s">
        <v>15822</v>
      </c>
      <c r="K7212" s="848">
        <f>IFERROR(VLOOKUP(J7212,REAJUSTE!A:AA,27,FALSE),"")</f>
        <v>1.0229999999999999</v>
      </c>
    </row>
    <row r="7213" spans="1:11" ht="15" x14ac:dyDescent="0.2">
      <c r="A7213" s="873" t="s">
        <v>4722</v>
      </c>
      <c r="B7213" s="874" t="s">
        <v>11798</v>
      </c>
      <c r="C7213" s="873" t="s">
        <v>51</v>
      </c>
      <c r="D7213" s="802">
        <f t="shared" si="112"/>
        <v>31.12</v>
      </c>
      <c r="G7213" s="875">
        <v>30.425699999999999</v>
      </c>
      <c r="J7213" s="840" t="s">
        <v>15822</v>
      </c>
      <c r="K7213" s="848">
        <f>IFERROR(VLOOKUP(J7213,REAJUSTE!A:AA,27,FALSE),"")</f>
        <v>1.0229999999999999</v>
      </c>
    </row>
    <row r="7214" spans="1:11" ht="15" x14ac:dyDescent="0.2">
      <c r="A7214" s="873" t="s">
        <v>4723</v>
      </c>
      <c r="B7214" s="874" t="s">
        <v>4724</v>
      </c>
      <c r="C7214" s="873" t="s">
        <v>51</v>
      </c>
      <c r="D7214" s="802">
        <f t="shared" si="112"/>
        <v>12.69</v>
      </c>
      <c r="G7214" s="875">
        <v>12.4071</v>
      </c>
      <c r="J7214" s="840" t="s">
        <v>15822</v>
      </c>
      <c r="K7214" s="848">
        <f>IFERROR(VLOOKUP(J7214,REAJUSTE!A:AA,27,FALSE),"")</f>
        <v>1.0229999999999999</v>
      </c>
    </row>
    <row r="7215" spans="1:11" ht="15" x14ac:dyDescent="0.2">
      <c r="A7215" s="873" t="s">
        <v>4725</v>
      </c>
      <c r="B7215" s="874" t="s">
        <v>11799</v>
      </c>
      <c r="C7215" s="873" t="s">
        <v>2660</v>
      </c>
      <c r="D7215" s="802">
        <f t="shared" si="112"/>
        <v>21.41</v>
      </c>
      <c r="G7215" s="875">
        <v>20.931100000000001</v>
      </c>
      <c r="J7215" s="840" t="s">
        <v>15822</v>
      </c>
      <c r="K7215" s="848">
        <f>IFERROR(VLOOKUP(J7215,REAJUSTE!A:AA,27,FALSE),"")</f>
        <v>1.0229999999999999</v>
      </c>
    </row>
    <row r="7216" spans="1:11" ht="15" x14ac:dyDescent="0.2">
      <c r="A7216" s="873" t="s">
        <v>4726</v>
      </c>
      <c r="B7216" s="874" t="s">
        <v>11800</v>
      </c>
      <c r="C7216" s="873" t="s">
        <v>51</v>
      </c>
      <c r="D7216" s="802">
        <f t="shared" si="112"/>
        <v>9.25</v>
      </c>
      <c r="G7216" s="875">
        <v>9.0488</v>
      </c>
      <c r="J7216" s="840" t="s">
        <v>15822</v>
      </c>
      <c r="K7216" s="848">
        <f>IFERROR(VLOOKUP(J7216,REAJUSTE!A:AA,27,FALSE),"")</f>
        <v>1.0229999999999999</v>
      </c>
    </row>
    <row r="7217" spans="1:11" ht="15" x14ac:dyDescent="0.2">
      <c r="A7217" s="873" t="s">
        <v>4727</v>
      </c>
      <c r="B7217" s="874" t="s">
        <v>11801</v>
      </c>
      <c r="C7217" s="873" t="s">
        <v>587</v>
      </c>
      <c r="D7217" s="802">
        <f t="shared" si="112"/>
        <v>1635.19</v>
      </c>
      <c r="G7217" s="875">
        <v>1598.4324999999999</v>
      </c>
      <c r="J7217" s="840" t="s">
        <v>15822</v>
      </c>
      <c r="K7217" s="848">
        <f>IFERROR(VLOOKUP(J7217,REAJUSTE!A:AA,27,FALSE),"")</f>
        <v>1.0229999999999999</v>
      </c>
    </row>
    <row r="7218" spans="1:11" ht="15" x14ac:dyDescent="0.2">
      <c r="A7218" s="873" t="s">
        <v>4728</v>
      </c>
      <c r="B7218" s="874" t="s">
        <v>11802</v>
      </c>
      <c r="C7218" s="873" t="s">
        <v>4</v>
      </c>
      <c r="D7218" s="802">
        <f t="shared" si="112"/>
        <v>164.52</v>
      </c>
      <c r="G7218" s="875">
        <v>160.8229</v>
      </c>
      <c r="J7218" s="840" t="s">
        <v>15822</v>
      </c>
      <c r="K7218" s="848">
        <f>IFERROR(VLOOKUP(J7218,REAJUSTE!A:AA,27,FALSE),"")</f>
        <v>1.0229999999999999</v>
      </c>
    </row>
    <row r="7219" spans="1:11" ht="15" x14ac:dyDescent="0.2">
      <c r="A7219" s="873" t="s">
        <v>4729</v>
      </c>
      <c r="B7219" s="874" t="s">
        <v>11803</v>
      </c>
      <c r="C7219" s="873" t="s">
        <v>4</v>
      </c>
      <c r="D7219" s="802">
        <f t="shared" si="112"/>
        <v>194.91</v>
      </c>
      <c r="G7219" s="875">
        <v>190.5342</v>
      </c>
      <c r="J7219" s="840" t="s">
        <v>15822</v>
      </c>
      <c r="K7219" s="848">
        <f>IFERROR(VLOOKUP(J7219,REAJUSTE!A:AA,27,FALSE),"")</f>
        <v>1.0229999999999999</v>
      </c>
    </row>
    <row r="7220" spans="1:11" ht="15" x14ac:dyDescent="0.2">
      <c r="A7220" s="873" t="s">
        <v>4730</v>
      </c>
      <c r="B7220" s="874" t="s">
        <v>11804</v>
      </c>
      <c r="C7220" s="873" t="s">
        <v>4</v>
      </c>
      <c r="D7220" s="802">
        <f t="shared" si="112"/>
        <v>245.77</v>
      </c>
      <c r="G7220" s="875">
        <v>240.25319999999999</v>
      </c>
      <c r="J7220" s="840" t="s">
        <v>15822</v>
      </c>
      <c r="K7220" s="848">
        <f>IFERROR(VLOOKUP(J7220,REAJUSTE!A:AA,27,FALSE),"")</f>
        <v>1.0229999999999999</v>
      </c>
    </row>
    <row r="7221" spans="1:11" ht="15" x14ac:dyDescent="0.2">
      <c r="A7221" s="873" t="s">
        <v>4731</v>
      </c>
      <c r="B7221" s="874" t="s">
        <v>11805</v>
      </c>
      <c r="C7221" s="873" t="s">
        <v>2029</v>
      </c>
      <c r="D7221" s="802">
        <f t="shared" si="112"/>
        <v>5.32</v>
      </c>
      <c r="G7221" s="875">
        <v>5.2015000000000002</v>
      </c>
      <c r="J7221" s="840" t="s">
        <v>15822</v>
      </c>
      <c r="K7221" s="848">
        <f>IFERROR(VLOOKUP(J7221,REAJUSTE!A:AA,27,FALSE),"")</f>
        <v>1.0229999999999999</v>
      </c>
    </row>
    <row r="7222" spans="1:11" ht="15" x14ac:dyDescent="0.2">
      <c r="A7222" s="873" t="s">
        <v>4732</v>
      </c>
      <c r="B7222" s="874" t="s">
        <v>11806</v>
      </c>
      <c r="C7222" s="873" t="s">
        <v>2029</v>
      </c>
      <c r="D7222" s="802">
        <f t="shared" si="112"/>
        <v>7.02</v>
      </c>
      <c r="G7222" s="875">
        <v>6.8665000000000003</v>
      </c>
      <c r="J7222" s="840" t="s">
        <v>15822</v>
      </c>
      <c r="K7222" s="848">
        <f>IFERROR(VLOOKUP(J7222,REAJUSTE!A:AA,27,FALSE),"")</f>
        <v>1.0229999999999999</v>
      </c>
    </row>
    <row r="7223" spans="1:11" ht="15" x14ac:dyDescent="0.2">
      <c r="A7223" s="873" t="s">
        <v>4733</v>
      </c>
      <c r="B7223" s="874" t="s">
        <v>11807</v>
      </c>
      <c r="C7223" s="873" t="s">
        <v>4</v>
      </c>
      <c r="D7223" s="802">
        <f t="shared" si="112"/>
        <v>325.08999999999997</v>
      </c>
      <c r="G7223" s="875">
        <v>317.78910000000002</v>
      </c>
      <c r="J7223" s="840" t="s">
        <v>15822</v>
      </c>
      <c r="K7223" s="848">
        <f>IFERROR(VLOOKUP(J7223,REAJUSTE!A:AA,27,FALSE),"")</f>
        <v>1.0229999999999999</v>
      </c>
    </row>
    <row r="7224" spans="1:11" ht="15" x14ac:dyDescent="0.2">
      <c r="A7224" s="873" t="s">
        <v>4734</v>
      </c>
      <c r="B7224" s="874" t="s">
        <v>11808</v>
      </c>
      <c r="C7224" s="873" t="s">
        <v>4</v>
      </c>
      <c r="D7224" s="802">
        <f t="shared" si="112"/>
        <v>378.57</v>
      </c>
      <c r="G7224" s="875">
        <v>370.06599999999997</v>
      </c>
      <c r="J7224" s="840" t="s">
        <v>15822</v>
      </c>
      <c r="K7224" s="848">
        <f>IFERROR(VLOOKUP(J7224,REAJUSTE!A:AA,27,FALSE),"")</f>
        <v>1.0229999999999999</v>
      </c>
    </row>
    <row r="7225" spans="1:11" ht="15" x14ac:dyDescent="0.2">
      <c r="A7225" s="873" t="s">
        <v>4735</v>
      </c>
      <c r="B7225" s="874" t="s">
        <v>11809</v>
      </c>
      <c r="C7225" s="873" t="s">
        <v>4</v>
      </c>
      <c r="D7225" s="802">
        <f t="shared" si="112"/>
        <v>115.58</v>
      </c>
      <c r="G7225" s="875">
        <v>112.9867</v>
      </c>
      <c r="J7225" s="840" t="s">
        <v>15822</v>
      </c>
      <c r="K7225" s="848">
        <f>IFERROR(VLOOKUP(J7225,REAJUSTE!A:AA,27,FALSE),"")</f>
        <v>1.0229999999999999</v>
      </c>
    </row>
    <row r="7226" spans="1:11" ht="15" x14ac:dyDescent="0.2">
      <c r="A7226" s="873" t="s">
        <v>4736</v>
      </c>
      <c r="B7226" s="874" t="s">
        <v>11810</v>
      </c>
      <c r="C7226" s="873" t="s">
        <v>4</v>
      </c>
      <c r="D7226" s="802">
        <f t="shared" si="112"/>
        <v>195.37</v>
      </c>
      <c r="G7226" s="875">
        <v>190.98</v>
      </c>
      <c r="J7226" s="840" t="s">
        <v>15822</v>
      </c>
      <c r="K7226" s="848">
        <f>IFERROR(VLOOKUP(J7226,REAJUSTE!A:AA,27,FALSE),"")</f>
        <v>1.0229999999999999</v>
      </c>
    </row>
    <row r="7227" spans="1:11" ht="15" x14ac:dyDescent="0.2">
      <c r="A7227" s="873" t="s">
        <v>4737</v>
      </c>
      <c r="B7227" s="874" t="s">
        <v>11811</v>
      </c>
      <c r="C7227" s="873" t="s">
        <v>4</v>
      </c>
      <c r="D7227" s="802">
        <f t="shared" si="112"/>
        <v>254.47</v>
      </c>
      <c r="G7227" s="875">
        <v>248.75040000000001</v>
      </c>
      <c r="J7227" s="840" t="s">
        <v>15822</v>
      </c>
      <c r="K7227" s="848">
        <f>IFERROR(VLOOKUP(J7227,REAJUSTE!A:AA,27,FALSE),"")</f>
        <v>1.0229999999999999</v>
      </c>
    </row>
    <row r="7228" spans="1:11" ht="15" x14ac:dyDescent="0.2">
      <c r="A7228" s="873" t="s">
        <v>4738</v>
      </c>
      <c r="B7228" s="874" t="s">
        <v>11812</v>
      </c>
      <c r="C7228" s="873" t="s">
        <v>4</v>
      </c>
      <c r="D7228" s="802">
        <f t="shared" si="112"/>
        <v>307.16000000000003</v>
      </c>
      <c r="G7228" s="875">
        <v>300.262</v>
      </c>
      <c r="J7228" s="840" t="s">
        <v>15822</v>
      </c>
      <c r="K7228" s="848">
        <f>IFERROR(VLOOKUP(J7228,REAJUSTE!A:AA,27,FALSE),"")</f>
        <v>1.0229999999999999</v>
      </c>
    </row>
    <row r="7229" spans="1:11" ht="15" x14ac:dyDescent="0.2">
      <c r="A7229" s="873" t="s">
        <v>4739</v>
      </c>
      <c r="B7229" s="874" t="s">
        <v>11813</v>
      </c>
      <c r="C7229" s="873" t="s">
        <v>4</v>
      </c>
      <c r="D7229" s="802">
        <f t="shared" si="112"/>
        <v>347.02</v>
      </c>
      <c r="G7229" s="875">
        <v>339.22039999999998</v>
      </c>
      <c r="J7229" s="840" t="s">
        <v>15822</v>
      </c>
      <c r="K7229" s="848">
        <f>IFERROR(VLOOKUP(J7229,REAJUSTE!A:AA,27,FALSE),"")</f>
        <v>1.0229999999999999</v>
      </c>
    </row>
    <row r="7230" spans="1:11" ht="15" x14ac:dyDescent="0.2">
      <c r="A7230" s="873" t="s">
        <v>4740</v>
      </c>
      <c r="B7230" s="874" t="s">
        <v>11814</v>
      </c>
      <c r="C7230" s="873" t="s">
        <v>4</v>
      </c>
      <c r="D7230" s="802">
        <f t="shared" si="112"/>
        <v>390.54</v>
      </c>
      <c r="G7230" s="875">
        <v>381.76580000000001</v>
      </c>
      <c r="J7230" s="840" t="s">
        <v>15822</v>
      </c>
      <c r="K7230" s="848">
        <f>IFERROR(VLOOKUP(J7230,REAJUSTE!A:AA,27,FALSE),"")</f>
        <v>1.0229999999999999</v>
      </c>
    </row>
    <row r="7231" spans="1:11" ht="15" x14ac:dyDescent="0.2">
      <c r="A7231" s="873" t="s">
        <v>4741</v>
      </c>
      <c r="B7231" s="874" t="s">
        <v>11815</v>
      </c>
      <c r="C7231" s="873" t="s">
        <v>587</v>
      </c>
      <c r="D7231" s="802">
        <f t="shared" si="112"/>
        <v>263285.61</v>
      </c>
      <c r="G7231" s="875">
        <v>257366.1937</v>
      </c>
      <c r="J7231" s="840" t="s">
        <v>15822</v>
      </c>
      <c r="K7231" s="848">
        <f>IFERROR(VLOOKUP(J7231,REAJUSTE!A:AA,27,FALSE),"")</f>
        <v>1.0229999999999999</v>
      </c>
    </row>
    <row r="7232" spans="1:11" ht="15" x14ac:dyDescent="0.2">
      <c r="A7232" s="873" t="s">
        <v>4742</v>
      </c>
      <c r="B7232" s="874" t="s">
        <v>11816</v>
      </c>
      <c r="C7232" s="873" t="s">
        <v>587</v>
      </c>
      <c r="D7232" s="802">
        <f t="shared" si="112"/>
        <v>263998.2</v>
      </c>
      <c r="G7232" s="875">
        <v>258062.76379999999</v>
      </c>
      <c r="J7232" s="840" t="s">
        <v>15822</v>
      </c>
      <c r="K7232" s="848">
        <f>IFERROR(VLOOKUP(J7232,REAJUSTE!A:AA,27,FALSE),"")</f>
        <v>1.0229999999999999</v>
      </c>
    </row>
    <row r="7233" spans="1:11" ht="15" x14ac:dyDescent="0.2">
      <c r="A7233" s="873" t="s">
        <v>4743</v>
      </c>
      <c r="B7233" s="874" t="s">
        <v>11817</v>
      </c>
      <c r="C7233" s="873" t="s">
        <v>587</v>
      </c>
      <c r="D7233" s="802">
        <f t="shared" si="112"/>
        <v>737.85</v>
      </c>
      <c r="G7233" s="875">
        <v>721.26739999999995</v>
      </c>
      <c r="J7233" s="840" t="s">
        <v>15822</v>
      </c>
      <c r="K7233" s="848">
        <f>IFERROR(VLOOKUP(J7233,REAJUSTE!A:AA,27,FALSE),"")</f>
        <v>1.0229999999999999</v>
      </c>
    </row>
    <row r="7234" spans="1:11" ht="15" x14ac:dyDescent="0.2">
      <c r="A7234" s="873" t="s">
        <v>4744</v>
      </c>
      <c r="B7234" s="874" t="s">
        <v>11818</v>
      </c>
      <c r="C7234" s="873" t="s">
        <v>4</v>
      </c>
      <c r="D7234" s="802">
        <f t="shared" si="112"/>
        <v>486.38</v>
      </c>
      <c r="G7234" s="875">
        <v>475.44880000000001</v>
      </c>
      <c r="J7234" s="840" t="s">
        <v>15822</v>
      </c>
      <c r="K7234" s="848">
        <f>IFERROR(VLOOKUP(J7234,REAJUSTE!A:AA,27,FALSE),"")</f>
        <v>1.0229999999999999</v>
      </c>
    </row>
    <row r="7235" spans="1:11" ht="15" x14ac:dyDescent="0.2">
      <c r="A7235" s="873" t="s">
        <v>4745</v>
      </c>
      <c r="B7235" s="874" t="s">
        <v>11819</v>
      </c>
      <c r="C7235" s="873" t="s">
        <v>2029</v>
      </c>
      <c r="D7235" s="802">
        <f t="shared" si="112"/>
        <v>331.57</v>
      </c>
      <c r="G7235" s="875">
        <v>324.12110000000001</v>
      </c>
      <c r="J7235" s="840" t="s">
        <v>15822</v>
      </c>
      <c r="K7235" s="848">
        <f>IFERROR(VLOOKUP(J7235,REAJUSTE!A:AA,27,FALSE),"")</f>
        <v>1.0229999999999999</v>
      </c>
    </row>
    <row r="7236" spans="1:11" ht="15" x14ac:dyDescent="0.2">
      <c r="A7236" s="873" t="s">
        <v>4746</v>
      </c>
      <c r="B7236" s="874" t="s">
        <v>11820</v>
      </c>
      <c r="C7236" s="873" t="s">
        <v>587</v>
      </c>
      <c r="D7236" s="802">
        <f t="shared" si="112"/>
        <v>2125.09</v>
      </c>
      <c r="G7236" s="875">
        <v>2077.3173999999999</v>
      </c>
      <c r="J7236" s="840" t="s">
        <v>15822</v>
      </c>
      <c r="K7236" s="848">
        <f>IFERROR(VLOOKUP(J7236,REAJUSTE!A:AA,27,FALSE),"")</f>
        <v>1.0229999999999999</v>
      </c>
    </row>
    <row r="7237" spans="1:11" ht="15" x14ac:dyDescent="0.2">
      <c r="A7237" s="873" t="s">
        <v>4747</v>
      </c>
      <c r="B7237" s="874" t="s">
        <v>11821</v>
      </c>
      <c r="C7237" s="873" t="s">
        <v>587</v>
      </c>
      <c r="D7237" s="802">
        <f t="shared" si="112"/>
        <v>329.85</v>
      </c>
      <c r="G7237" s="875">
        <v>322.43450000000001</v>
      </c>
      <c r="J7237" s="840" t="s">
        <v>15822</v>
      </c>
      <c r="K7237" s="848">
        <f>IFERROR(VLOOKUP(J7237,REAJUSTE!A:AA,27,FALSE),"")</f>
        <v>1.0229999999999999</v>
      </c>
    </row>
    <row r="7238" spans="1:11" ht="15" x14ac:dyDescent="0.2">
      <c r="A7238" s="873" t="s">
        <v>4748</v>
      </c>
      <c r="B7238" s="874" t="s">
        <v>11822</v>
      </c>
      <c r="C7238" s="873" t="s">
        <v>587</v>
      </c>
      <c r="D7238" s="802">
        <f t="shared" si="112"/>
        <v>1022.88</v>
      </c>
      <c r="G7238" s="875">
        <v>999.88329999999996</v>
      </c>
      <c r="J7238" s="840" t="s">
        <v>15822</v>
      </c>
      <c r="K7238" s="848">
        <f>IFERROR(VLOOKUP(J7238,REAJUSTE!A:AA,27,FALSE),"")</f>
        <v>1.0229999999999999</v>
      </c>
    </row>
    <row r="7239" spans="1:11" ht="15" x14ac:dyDescent="0.2">
      <c r="A7239" s="873" t="s">
        <v>4749</v>
      </c>
      <c r="B7239" s="874" t="s">
        <v>11823</v>
      </c>
      <c r="C7239" s="873" t="s">
        <v>4</v>
      </c>
      <c r="D7239" s="802">
        <f t="shared" si="112"/>
        <v>591.70000000000005</v>
      </c>
      <c r="G7239" s="875">
        <v>578.39729999999997</v>
      </c>
      <c r="J7239" s="840" t="s">
        <v>15822</v>
      </c>
      <c r="K7239" s="848">
        <f>IFERROR(VLOOKUP(J7239,REAJUSTE!A:AA,27,FALSE),"")</f>
        <v>1.0229999999999999</v>
      </c>
    </row>
    <row r="7240" spans="1:11" ht="15" x14ac:dyDescent="0.2">
      <c r="A7240" s="873" t="s">
        <v>4750</v>
      </c>
      <c r="B7240" s="874" t="s">
        <v>11824</v>
      </c>
      <c r="C7240" s="873" t="s">
        <v>587</v>
      </c>
      <c r="D7240" s="802">
        <f t="shared" si="112"/>
        <v>4124.96</v>
      </c>
      <c r="G7240" s="875">
        <v>4032.2255</v>
      </c>
      <c r="J7240" s="840" t="s">
        <v>15822</v>
      </c>
      <c r="K7240" s="848">
        <f>IFERROR(VLOOKUP(J7240,REAJUSTE!A:AA,27,FALSE),"")</f>
        <v>1.0229999999999999</v>
      </c>
    </row>
    <row r="7241" spans="1:11" ht="15" x14ac:dyDescent="0.2">
      <c r="A7241" s="873" t="s">
        <v>4751</v>
      </c>
      <c r="B7241" s="874" t="s">
        <v>11825</v>
      </c>
      <c r="C7241" s="873" t="s">
        <v>587</v>
      </c>
      <c r="D7241" s="802">
        <f t="shared" si="112"/>
        <v>618.02</v>
      </c>
      <c r="G7241" s="875">
        <v>604.12789999999995</v>
      </c>
      <c r="J7241" s="840" t="s">
        <v>15822</v>
      </c>
      <c r="K7241" s="848">
        <f>IFERROR(VLOOKUP(J7241,REAJUSTE!A:AA,27,FALSE),"")</f>
        <v>1.0229999999999999</v>
      </c>
    </row>
    <row r="7242" spans="1:11" ht="15" x14ac:dyDescent="0.2">
      <c r="A7242" s="873" t="s">
        <v>4752</v>
      </c>
      <c r="B7242" s="874" t="s">
        <v>11826</v>
      </c>
      <c r="C7242" s="873" t="s">
        <v>587</v>
      </c>
      <c r="D7242" s="802">
        <f t="shared" si="112"/>
        <v>252.04</v>
      </c>
      <c r="G7242" s="875">
        <v>246.37950000000001</v>
      </c>
      <c r="J7242" s="840" t="s">
        <v>15822</v>
      </c>
      <c r="K7242" s="848">
        <f>IFERROR(VLOOKUP(J7242,REAJUSTE!A:AA,27,FALSE),"")</f>
        <v>1.0229999999999999</v>
      </c>
    </row>
    <row r="7243" spans="1:11" ht="15" x14ac:dyDescent="0.2">
      <c r="A7243" s="873" t="s">
        <v>4753</v>
      </c>
      <c r="B7243" s="874" t="s">
        <v>11827</v>
      </c>
      <c r="C7243" s="873" t="s">
        <v>587</v>
      </c>
      <c r="D7243" s="802">
        <f t="shared" ref="D7243:D7306" si="113">TRUNC(G7243*K7243,2)</f>
        <v>1470.03</v>
      </c>
      <c r="G7243" s="875">
        <v>1436.9855</v>
      </c>
      <c r="J7243" s="840" t="s">
        <v>15822</v>
      </c>
      <c r="K7243" s="848">
        <f>IFERROR(VLOOKUP(J7243,REAJUSTE!A:AA,27,FALSE),"")</f>
        <v>1.0229999999999999</v>
      </c>
    </row>
    <row r="7244" spans="1:11" ht="15" x14ac:dyDescent="0.2">
      <c r="A7244" s="873" t="s">
        <v>4754</v>
      </c>
      <c r="B7244" s="874" t="s">
        <v>11828</v>
      </c>
      <c r="C7244" s="873" t="s">
        <v>587</v>
      </c>
      <c r="D7244" s="802">
        <f t="shared" si="113"/>
        <v>5700.53</v>
      </c>
      <c r="G7244" s="875">
        <v>5572.3716999999997</v>
      </c>
      <c r="J7244" s="840" t="s">
        <v>15822</v>
      </c>
      <c r="K7244" s="848">
        <f>IFERROR(VLOOKUP(J7244,REAJUSTE!A:AA,27,FALSE),"")</f>
        <v>1.0229999999999999</v>
      </c>
    </row>
    <row r="7245" spans="1:11" ht="15" x14ac:dyDescent="0.2">
      <c r="A7245" s="873" t="s">
        <v>4755</v>
      </c>
      <c r="B7245" s="874" t="s">
        <v>11829</v>
      </c>
      <c r="C7245" s="873" t="s">
        <v>587</v>
      </c>
      <c r="D7245" s="802">
        <f t="shared" si="113"/>
        <v>5577.81</v>
      </c>
      <c r="G7245" s="875">
        <v>5452.4066000000003</v>
      </c>
      <c r="J7245" s="840" t="s">
        <v>15822</v>
      </c>
      <c r="K7245" s="848">
        <f>IFERROR(VLOOKUP(J7245,REAJUSTE!A:AA,27,FALSE),"")</f>
        <v>1.0229999999999999</v>
      </c>
    </row>
    <row r="7246" spans="1:11" ht="15" x14ac:dyDescent="0.2">
      <c r="A7246" s="873" t="s">
        <v>4756</v>
      </c>
      <c r="B7246" s="874" t="s">
        <v>11830</v>
      </c>
      <c r="C7246" s="873" t="s">
        <v>4</v>
      </c>
      <c r="D7246" s="802">
        <f t="shared" si="113"/>
        <v>0.09</v>
      </c>
      <c r="G7246" s="875">
        <v>8.8900000000000007E-2</v>
      </c>
      <c r="J7246" s="840" t="s">
        <v>15822</v>
      </c>
      <c r="K7246" s="848">
        <f>IFERROR(VLOOKUP(J7246,REAJUSTE!A:AA,27,FALSE),"")</f>
        <v>1.0229999999999999</v>
      </c>
    </row>
    <row r="7247" spans="1:11" ht="15" x14ac:dyDescent="0.2">
      <c r="A7247" s="873" t="s">
        <v>11831</v>
      </c>
      <c r="B7247" s="874" t="s">
        <v>11832</v>
      </c>
      <c r="C7247" s="873" t="s">
        <v>587</v>
      </c>
      <c r="D7247" s="802">
        <f t="shared" si="113"/>
        <v>332.4</v>
      </c>
      <c r="G7247" s="875">
        <v>324.92809999999997</v>
      </c>
      <c r="J7247" s="840" t="s">
        <v>15822</v>
      </c>
      <c r="K7247" s="848">
        <f>IFERROR(VLOOKUP(J7247,REAJUSTE!A:AA,27,FALSE),"")</f>
        <v>1.0229999999999999</v>
      </c>
    </row>
    <row r="7248" spans="1:11" ht="15" x14ac:dyDescent="0.2">
      <c r="A7248" s="873" t="s">
        <v>11833</v>
      </c>
      <c r="B7248" s="874" t="s">
        <v>11834</v>
      </c>
      <c r="C7248" s="873" t="s">
        <v>587</v>
      </c>
      <c r="D7248" s="802">
        <f t="shared" si="113"/>
        <v>196.5</v>
      </c>
      <c r="G7248" s="875">
        <v>192.08359999999999</v>
      </c>
      <c r="J7248" s="840" t="s">
        <v>15822</v>
      </c>
      <c r="K7248" s="848">
        <f>IFERROR(VLOOKUP(J7248,REAJUSTE!A:AA,27,FALSE),"")</f>
        <v>1.0229999999999999</v>
      </c>
    </row>
    <row r="7249" spans="1:11" ht="15" x14ac:dyDescent="0.2">
      <c r="A7249" s="873" t="s">
        <v>11835</v>
      </c>
      <c r="B7249" s="874" t="s">
        <v>28459</v>
      </c>
      <c r="C7249" s="873" t="s">
        <v>587</v>
      </c>
      <c r="D7249" s="802">
        <f t="shared" si="113"/>
        <v>100.6</v>
      </c>
      <c r="G7249" s="875">
        <v>98.340599999999995</v>
      </c>
      <c r="J7249" s="840" t="s">
        <v>15822</v>
      </c>
      <c r="K7249" s="848">
        <f>IFERROR(VLOOKUP(J7249,REAJUSTE!A:AA,27,FALSE),"")</f>
        <v>1.0229999999999999</v>
      </c>
    </row>
    <row r="7250" spans="1:11" ht="15" x14ac:dyDescent="0.2">
      <c r="A7250" s="873" t="s">
        <v>11836</v>
      </c>
      <c r="B7250" s="874" t="s">
        <v>28460</v>
      </c>
      <c r="C7250" s="873" t="s">
        <v>587</v>
      </c>
      <c r="D7250" s="802">
        <f t="shared" si="113"/>
        <v>90.54</v>
      </c>
      <c r="G7250" s="875">
        <v>88.508600000000001</v>
      </c>
      <c r="J7250" s="840" t="s">
        <v>15822</v>
      </c>
      <c r="K7250" s="848">
        <f>IFERROR(VLOOKUP(J7250,REAJUSTE!A:AA,27,FALSE),"")</f>
        <v>1.0229999999999999</v>
      </c>
    </row>
    <row r="7251" spans="1:11" ht="15" x14ac:dyDescent="0.2">
      <c r="A7251" s="873" t="s">
        <v>11837</v>
      </c>
      <c r="B7251" s="874" t="s">
        <v>28461</v>
      </c>
      <c r="C7251" s="873" t="s">
        <v>587</v>
      </c>
      <c r="D7251" s="802">
        <f t="shared" si="113"/>
        <v>69</v>
      </c>
      <c r="G7251" s="875">
        <v>67.456900000000005</v>
      </c>
      <c r="J7251" s="840" t="s">
        <v>15822</v>
      </c>
      <c r="K7251" s="848">
        <f>IFERROR(VLOOKUP(J7251,REAJUSTE!A:AA,27,FALSE),"")</f>
        <v>1.0229999999999999</v>
      </c>
    </row>
    <row r="7252" spans="1:11" ht="15" x14ac:dyDescent="0.2">
      <c r="A7252" s="873" t="s">
        <v>4757</v>
      </c>
      <c r="B7252" s="874" t="s">
        <v>4758</v>
      </c>
      <c r="C7252" s="873" t="s">
        <v>6</v>
      </c>
      <c r="D7252" s="802" t="e">
        <f t="shared" si="113"/>
        <v>#VALUE!</v>
      </c>
      <c r="G7252" s="875" t="s">
        <v>4169</v>
      </c>
      <c r="J7252" s="840" t="s">
        <v>15822</v>
      </c>
      <c r="K7252" s="848">
        <f>IFERROR(VLOOKUP(J7252,REAJUSTE!A:AA,27,FALSE),"")</f>
        <v>1.0229999999999999</v>
      </c>
    </row>
    <row r="7253" spans="1:11" ht="15" x14ac:dyDescent="0.2">
      <c r="A7253" s="873" t="s">
        <v>4759</v>
      </c>
      <c r="B7253" s="874" t="s">
        <v>4760</v>
      </c>
      <c r="C7253" s="873" t="s">
        <v>61</v>
      </c>
      <c r="D7253" s="802" t="e">
        <f t="shared" si="113"/>
        <v>#VALUE!</v>
      </c>
      <c r="G7253" s="875" t="s">
        <v>4169</v>
      </c>
      <c r="J7253" s="840" t="s">
        <v>15822</v>
      </c>
      <c r="K7253" s="848">
        <f>IFERROR(VLOOKUP(J7253,REAJUSTE!A:AA,27,FALSE),"")</f>
        <v>1.0229999999999999</v>
      </c>
    </row>
    <row r="7254" spans="1:11" ht="15" x14ac:dyDescent="0.2">
      <c r="A7254" s="873" t="s">
        <v>11838</v>
      </c>
      <c r="B7254" s="874" t="s">
        <v>28462</v>
      </c>
      <c r="C7254" s="873" t="s">
        <v>587</v>
      </c>
      <c r="D7254" s="802">
        <f t="shared" si="113"/>
        <v>58.98</v>
      </c>
      <c r="G7254" s="875">
        <v>57.654699999999998</v>
      </c>
      <c r="J7254" s="840" t="s">
        <v>15822</v>
      </c>
      <c r="K7254" s="848">
        <f>IFERROR(VLOOKUP(J7254,REAJUSTE!A:AA,27,FALSE),"")</f>
        <v>1.0229999999999999</v>
      </c>
    </row>
    <row r="7255" spans="1:11" ht="15" x14ac:dyDescent="0.2">
      <c r="A7255" s="873" t="s">
        <v>11839</v>
      </c>
      <c r="B7255" s="874" t="s">
        <v>28463</v>
      </c>
      <c r="C7255" s="873" t="s">
        <v>587</v>
      </c>
      <c r="D7255" s="802">
        <f t="shared" si="113"/>
        <v>86.51</v>
      </c>
      <c r="G7255" s="875">
        <v>84.5655</v>
      </c>
      <c r="J7255" s="840" t="s">
        <v>15822</v>
      </c>
      <c r="K7255" s="848">
        <f>IFERROR(VLOOKUP(J7255,REAJUSTE!A:AA,27,FALSE),"")</f>
        <v>1.0229999999999999</v>
      </c>
    </row>
    <row r="7256" spans="1:11" ht="15" x14ac:dyDescent="0.2">
      <c r="A7256" s="873" t="s">
        <v>11840</v>
      </c>
      <c r="B7256" s="874" t="s">
        <v>28464</v>
      </c>
      <c r="C7256" s="873" t="s">
        <v>587</v>
      </c>
      <c r="D7256" s="802">
        <f t="shared" si="113"/>
        <v>134.41</v>
      </c>
      <c r="G7256" s="875">
        <v>131.3913</v>
      </c>
      <c r="J7256" s="840" t="s">
        <v>15822</v>
      </c>
      <c r="K7256" s="848">
        <f>IFERROR(VLOOKUP(J7256,REAJUSTE!A:AA,27,FALSE),"")</f>
        <v>1.0229999999999999</v>
      </c>
    </row>
    <row r="7257" spans="1:11" ht="15" x14ac:dyDescent="0.2">
      <c r="A7257" s="873" t="s">
        <v>4761</v>
      </c>
      <c r="B7257" s="874" t="s">
        <v>11841</v>
      </c>
      <c r="C7257" s="873" t="s">
        <v>6</v>
      </c>
      <c r="D7257" s="802" t="e">
        <f t="shared" si="113"/>
        <v>#VALUE!</v>
      </c>
      <c r="G7257" s="875" t="s">
        <v>4169</v>
      </c>
      <c r="J7257" s="840" t="s">
        <v>15822</v>
      </c>
      <c r="K7257" s="848">
        <f>IFERROR(VLOOKUP(J7257,REAJUSTE!A:AA,27,FALSE),"")</f>
        <v>1.0229999999999999</v>
      </c>
    </row>
    <row r="7258" spans="1:11" ht="15" x14ac:dyDescent="0.2">
      <c r="A7258" s="873" t="s">
        <v>11842</v>
      </c>
      <c r="B7258" s="874" t="s">
        <v>11843</v>
      </c>
      <c r="C7258" s="873" t="s">
        <v>587</v>
      </c>
      <c r="D7258" s="802">
        <f t="shared" si="113"/>
        <v>98.81</v>
      </c>
      <c r="G7258" s="875">
        <v>96.5946</v>
      </c>
      <c r="J7258" s="840" t="s">
        <v>15822</v>
      </c>
      <c r="K7258" s="848">
        <f>IFERROR(VLOOKUP(J7258,REAJUSTE!A:AA,27,FALSE),"")</f>
        <v>1.0229999999999999</v>
      </c>
    </row>
    <row r="7259" spans="1:11" ht="15" x14ac:dyDescent="0.2">
      <c r="A7259" s="873" t="s">
        <v>11844</v>
      </c>
      <c r="B7259" s="874" t="s">
        <v>28465</v>
      </c>
      <c r="C7259" s="873" t="s">
        <v>587</v>
      </c>
      <c r="D7259" s="802">
        <f t="shared" si="113"/>
        <v>49.69</v>
      </c>
      <c r="G7259" s="875">
        <v>48.5745</v>
      </c>
      <c r="J7259" s="840" t="s">
        <v>15822</v>
      </c>
      <c r="K7259" s="848">
        <f>IFERROR(VLOOKUP(J7259,REAJUSTE!A:AA,27,FALSE),"")</f>
        <v>1.0229999999999999</v>
      </c>
    </row>
    <row r="7260" spans="1:11" ht="15" x14ac:dyDescent="0.2">
      <c r="A7260" s="873" t="s">
        <v>4762</v>
      </c>
      <c r="B7260" s="874" t="s">
        <v>11845</v>
      </c>
      <c r="C7260" s="873" t="s">
        <v>51</v>
      </c>
      <c r="D7260" s="802">
        <f t="shared" si="113"/>
        <v>12.14</v>
      </c>
      <c r="G7260" s="875">
        <v>11.8705</v>
      </c>
      <c r="J7260" s="840" t="s">
        <v>15822</v>
      </c>
      <c r="K7260" s="848">
        <f>IFERROR(VLOOKUP(J7260,REAJUSTE!A:AA,27,FALSE),"")</f>
        <v>1.0229999999999999</v>
      </c>
    </row>
    <row r="7261" spans="1:11" ht="15" x14ac:dyDescent="0.2">
      <c r="A7261" s="873" t="s">
        <v>4763</v>
      </c>
      <c r="B7261" s="874" t="s">
        <v>11846</v>
      </c>
      <c r="C7261" s="873" t="s">
        <v>587</v>
      </c>
      <c r="D7261" s="802">
        <f t="shared" si="113"/>
        <v>23863.14</v>
      </c>
      <c r="G7261" s="875">
        <v>23326.636999999999</v>
      </c>
      <c r="J7261" s="840" t="s">
        <v>15822</v>
      </c>
      <c r="K7261" s="848">
        <f>IFERROR(VLOOKUP(J7261,REAJUSTE!A:AA,27,FALSE),"")</f>
        <v>1.0229999999999999</v>
      </c>
    </row>
    <row r="7262" spans="1:11" ht="15" x14ac:dyDescent="0.2">
      <c r="A7262" s="873" t="s">
        <v>4764</v>
      </c>
      <c r="B7262" s="874" t="s">
        <v>11847</v>
      </c>
      <c r="C7262" s="873" t="s">
        <v>587</v>
      </c>
      <c r="D7262" s="802">
        <f t="shared" si="113"/>
        <v>31663.45</v>
      </c>
      <c r="G7262" s="875">
        <v>30951.568599999999</v>
      </c>
      <c r="J7262" s="840" t="s">
        <v>15822</v>
      </c>
      <c r="K7262" s="848">
        <f>IFERROR(VLOOKUP(J7262,REAJUSTE!A:AA,27,FALSE),"")</f>
        <v>1.0229999999999999</v>
      </c>
    </row>
    <row r="7263" spans="1:11" ht="15" x14ac:dyDescent="0.2">
      <c r="A7263" s="873" t="s">
        <v>4765</v>
      </c>
      <c r="B7263" s="874" t="s">
        <v>11848</v>
      </c>
      <c r="C7263" s="873" t="s">
        <v>587</v>
      </c>
      <c r="D7263" s="802">
        <f t="shared" si="113"/>
        <v>21238.32</v>
      </c>
      <c r="G7263" s="875">
        <v>20760.823199999999</v>
      </c>
      <c r="J7263" s="840" t="s">
        <v>15822</v>
      </c>
      <c r="K7263" s="848">
        <f>IFERROR(VLOOKUP(J7263,REAJUSTE!A:AA,27,FALSE),"")</f>
        <v>1.0229999999999999</v>
      </c>
    </row>
    <row r="7264" spans="1:11" ht="15" x14ac:dyDescent="0.2">
      <c r="A7264" s="873" t="s">
        <v>4766</v>
      </c>
      <c r="B7264" s="874" t="s">
        <v>11849</v>
      </c>
      <c r="C7264" s="873" t="s">
        <v>587</v>
      </c>
      <c r="D7264" s="802">
        <f t="shared" si="113"/>
        <v>23634.42</v>
      </c>
      <c r="G7264" s="875">
        <v>23103.053500000002</v>
      </c>
      <c r="J7264" s="840" t="s">
        <v>15822</v>
      </c>
      <c r="K7264" s="848">
        <f>IFERROR(VLOOKUP(J7264,REAJUSTE!A:AA,27,FALSE),"")</f>
        <v>1.0229999999999999</v>
      </c>
    </row>
    <row r="7265" spans="1:11" ht="15" x14ac:dyDescent="0.2">
      <c r="A7265" s="873" t="s">
        <v>4767</v>
      </c>
      <c r="B7265" s="874" t="s">
        <v>11850</v>
      </c>
      <c r="C7265" s="873" t="s">
        <v>587</v>
      </c>
      <c r="D7265" s="802">
        <f t="shared" si="113"/>
        <v>2431.19</v>
      </c>
      <c r="G7265" s="875">
        <v>2376.5340999999999</v>
      </c>
      <c r="J7265" s="840" t="s">
        <v>15822</v>
      </c>
      <c r="K7265" s="848">
        <f>IFERROR(VLOOKUP(J7265,REAJUSTE!A:AA,27,FALSE),"")</f>
        <v>1.0229999999999999</v>
      </c>
    </row>
    <row r="7266" spans="1:11" ht="15" x14ac:dyDescent="0.2">
      <c r="A7266" s="873" t="s">
        <v>4768</v>
      </c>
      <c r="B7266" s="874" t="s">
        <v>11851</v>
      </c>
      <c r="C7266" s="873" t="s">
        <v>587</v>
      </c>
      <c r="D7266" s="802">
        <f t="shared" si="113"/>
        <v>1894.72</v>
      </c>
      <c r="G7266" s="875">
        <v>1852.1273000000001</v>
      </c>
      <c r="J7266" s="840" t="s">
        <v>15822</v>
      </c>
      <c r="K7266" s="848">
        <f>IFERROR(VLOOKUP(J7266,REAJUSTE!A:AA,27,FALSE),"")</f>
        <v>1.0229999999999999</v>
      </c>
    </row>
    <row r="7267" spans="1:11" ht="15" x14ac:dyDescent="0.2">
      <c r="A7267" s="873" t="s">
        <v>4769</v>
      </c>
      <c r="B7267" s="874" t="s">
        <v>11852</v>
      </c>
      <c r="C7267" s="873" t="s">
        <v>4</v>
      </c>
      <c r="D7267" s="802">
        <f t="shared" si="113"/>
        <v>48.04</v>
      </c>
      <c r="G7267" s="875">
        <v>46.964500000000001</v>
      </c>
      <c r="J7267" s="840" t="s">
        <v>15822</v>
      </c>
      <c r="K7267" s="848">
        <f>IFERROR(VLOOKUP(J7267,REAJUSTE!A:AA,27,FALSE),"")</f>
        <v>1.0229999999999999</v>
      </c>
    </row>
    <row r="7268" spans="1:11" ht="15" x14ac:dyDescent="0.2">
      <c r="A7268" s="873" t="s">
        <v>4770</v>
      </c>
      <c r="B7268" s="874" t="s">
        <v>11853</v>
      </c>
      <c r="C7268" s="873" t="s">
        <v>4</v>
      </c>
      <c r="D7268" s="802">
        <f t="shared" si="113"/>
        <v>600.63</v>
      </c>
      <c r="G7268" s="875">
        <v>587.13</v>
      </c>
      <c r="J7268" s="840" t="s">
        <v>15822</v>
      </c>
      <c r="K7268" s="848">
        <f>IFERROR(VLOOKUP(J7268,REAJUSTE!A:AA,27,FALSE),"")</f>
        <v>1.0229999999999999</v>
      </c>
    </row>
    <row r="7269" spans="1:11" ht="15" x14ac:dyDescent="0.2">
      <c r="A7269" s="873" t="s">
        <v>4771</v>
      </c>
      <c r="B7269" s="874" t="s">
        <v>11854</v>
      </c>
      <c r="C7269" s="873" t="s">
        <v>587</v>
      </c>
      <c r="D7269" s="802">
        <f t="shared" si="113"/>
        <v>63.67</v>
      </c>
      <c r="G7269" s="875">
        <v>62.247500000000002</v>
      </c>
      <c r="J7269" s="840" t="s">
        <v>15822</v>
      </c>
      <c r="K7269" s="848">
        <f>IFERROR(VLOOKUP(J7269,REAJUSTE!A:AA,27,FALSE),"")</f>
        <v>1.0229999999999999</v>
      </c>
    </row>
    <row r="7270" spans="1:11" ht="15" x14ac:dyDescent="0.2">
      <c r="A7270" s="873" t="s">
        <v>4772</v>
      </c>
      <c r="B7270" s="874" t="s">
        <v>11855</v>
      </c>
      <c r="C7270" s="873" t="s">
        <v>2660</v>
      </c>
      <c r="D7270" s="802">
        <f t="shared" si="113"/>
        <v>32.82</v>
      </c>
      <c r="G7270" s="875">
        <v>32.088700000000003</v>
      </c>
      <c r="J7270" s="840" t="s">
        <v>15822</v>
      </c>
      <c r="K7270" s="848">
        <f>IFERROR(VLOOKUP(J7270,REAJUSTE!A:AA,27,FALSE),"")</f>
        <v>1.0229999999999999</v>
      </c>
    </row>
    <row r="7271" spans="1:11" ht="15" x14ac:dyDescent="0.2">
      <c r="A7271" s="873" t="s">
        <v>4773</v>
      </c>
      <c r="B7271" s="874" t="s">
        <v>11856</v>
      </c>
      <c r="C7271" s="873" t="s">
        <v>51</v>
      </c>
      <c r="D7271" s="802">
        <f t="shared" si="113"/>
        <v>36.799999999999997</v>
      </c>
      <c r="G7271" s="875">
        <v>35.980699999999999</v>
      </c>
      <c r="J7271" s="840" t="s">
        <v>15822</v>
      </c>
      <c r="K7271" s="848">
        <f>IFERROR(VLOOKUP(J7271,REAJUSTE!A:AA,27,FALSE),"")</f>
        <v>1.0229999999999999</v>
      </c>
    </row>
    <row r="7272" spans="1:11" ht="15" x14ac:dyDescent="0.2">
      <c r="A7272" s="873" t="s">
        <v>4774</v>
      </c>
      <c r="B7272" s="874" t="s">
        <v>11857</v>
      </c>
      <c r="C7272" s="873" t="s">
        <v>587</v>
      </c>
      <c r="D7272" s="802">
        <f t="shared" si="113"/>
        <v>21.28</v>
      </c>
      <c r="G7272" s="875">
        <v>20.805399999999999</v>
      </c>
      <c r="J7272" s="840" t="s">
        <v>15822</v>
      </c>
      <c r="K7272" s="848">
        <f>IFERROR(VLOOKUP(J7272,REAJUSTE!A:AA,27,FALSE),"")</f>
        <v>1.0229999999999999</v>
      </c>
    </row>
    <row r="7273" spans="1:11" ht="15" x14ac:dyDescent="0.2">
      <c r="A7273" s="873" t="s">
        <v>4775</v>
      </c>
      <c r="B7273" s="874" t="s">
        <v>11858</v>
      </c>
      <c r="C7273" s="873" t="s">
        <v>4</v>
      </c>
      <c r="D7273" s="802">
        <f t="shared" si="113"/>
        <v>12.11</v>
      </c>
      <c r="G7273" s="875">
        <v>11.8399</v>
      </c>
      <c r="J7273" s="840" t="s">
        <v>15822</v>
      </c>
      <c r="K7273" s="848">
        <f>IFERROR(VLOOKUP(J7273,REAJUSTE!A:AA,27,FALSE),"")</f>
        <v>1.0229999999999999</v>
      </c>
    </row>
    <row r="7274" spans="1:11" ht="15" x14ac:dyDescent="0.2">
      <c r="A7274" s="873" t="s">
        <v>4776</v>
      </c>
      <c r="B7274" s="874" t="s">
        <v>11859</v>
      </c>
      <c r="C7274" s="873" t="s">
        <v>587</v>
      </c>
      <c r="D7274" s="802">
        <f t="shared" si="113"/>
        <v>18.27</v>
      </c>
      <c r="G7274" s="875">
        <v>17.868300000000001</v>
      </c>
      <c r="J7274" s="840" t="s">
        <v>15822</v>
      </c>
      <c r="K7274" s="848">
        <f>IFERROR(VLOOKUP(J7274,REAJUSTE!A:AA,27,FALSE),"")</f>
        <v>1.0229999999999999</v>
      </c>
    </row>
    <row r="7275" spans="1:11" ht="15" x14ac:dyDescent="0.2">
      <c r="A7275" s="873" t="s">
        <v>4777</v>
      </c>
      <c r="B7275" s="874" t="s">
        <v>4778</v>
      </c>
      <c r="C7275" s="873" t="s">
        <v>587</v>
      </c>
      <c r="D7275" s="802">
        <f t="shared" si="113"/>
        <v>1010.75</v>
      </c>
      <c r="G7275" s="875">
        <v>988.03250000000003</v>
      </c>
      <c r="J7275" s="840" t="s">
        <v>15822</v>
      </c>
      <c r="K7275" s="848">
        <f>IFERROR(VLOOKUP(J7275,REAJUSTE!A:AA,27,FALSE),"")</f>
        <v>1.0229999999999999</v>
      </c>
    </row>
    <row r="7276" spans="1:11" ht="15" x14ac:dyDescent="0.2">
      <c r="A7276" s="873" t="s">
        <v>4779</v>
      </c>
      <c r="B7276" s="874" t="s">
        <v>11860</v>
      </c>
      <c r="C7276" s="873" t="s">
        <v>587</v>
      </c>
      <c r="D7276" s="802">
        <f t="shared" si="113"/>
        <v>13.05</v>
      </c>
      <c r="G7276" s="875">
        <v>12.7591</v>
      </c>
      <c r="J7276" s="840" t="s">
        <v>15822</v>
      </c>
      <c r="K7276" s="848">
        <f>IFERROR(VLOOKUP(J7276,REAJUSTE!A:AA,27,FALSE),"")</f>
        <v>1.0229999999999999</v>
      </c>
    </row>
    <row r="7277" spans="1:11" ht="15" x14ac:dyDescent="0.2">
      <c r="A7277" s="873" t="s">
        <v>4780</v>
      </c>
      <c r="B7277" s="874" t="s">
        <v>11861</v>
      </c>
      <c r="C7277" s="873" t="s">
        <v>587</v>
      </c>
      <c r="D7277" s="802">
        <f t="shared" si="113"/>
        <v>17.600000000000001</v>
      </c>
      <c r="G7277" s="875">
        <v>17.206800000000001</v>
      </c>
      <c r="J7277" s="840" t="s">
        <v>15822</v>
      </c>
      <c r="K7277" s="848">
        <f>IFERROR(VLOOKUP(J7277,REAJUSTE!A:AA,27,FALSE),"")</f>
        <v>1.0229999999999999</v>
      </c>
    </row>
    <row r="7278" spans="1:11" ht="15" x14ac:dyDescent="0.2">
      <c r="A7278" s="873" t="s">
        <v>4781</v>
      </c>
      <c r="B7278" s="874" t="s">
        <v>11862</v>
      </c>
      <c r="C7278" s="873" t="s">
        <v>587</v>
      </c>
      <c r="D7278" s="802">
        <f t="shared" si="113"/>
        <v>16.05</v>
      </c>
      <c r="G7278" s="875">
        <v>15.6921</v>
      </c>
      <c r="J7278" s="840" t="s">
        <v>15822</v>
      </c>
      <c r="K7278" s="848">
        <f>IFERROR(VLOOKUP(J7278,REAJUSTE!A:AA,27,FALSE),"")</f>
        <v>1.0229999999999999</v>
      </c>
    </row>
    <row r="7279" spans="1:11" ht="15" x14ac:dyDescent="0.2">
      <c r="A7279" s="873" t="s">
        <v>4782</v>
      </c>
      <c r="B7279" s="874" t="s">
        <v>11863</v>
      </c>
      <c r="C7279" s="873" t="s">
        <v>587</v>
      </c>
      <c r="D7279" s="802">
        <f t="shared" si="113"/>
        <v>12.98</v>
      </c>
      <c r="G7279" s="875">
        <v>12.694900000000001</v>
      </c>
      <c r="J7279" s="840" t="s">
        <v>15822</v>
      </c>
      <c r="K7279" s="848">
        <f>IFERROR(VLOOKUP(J7279,REAJUSTE!A:AA,27,FALSE),"")</f>
        <v>1.0229999999999999</v>
      </c>
    </row>
    <row r="7280" spans="1:11" ht="15" x14ac:dyDescent="0.2">
      <c r="A7280" s="873" t="s">
        <v>4783</v>
      </c>
      <c r="B7280" s="874" t="s">
        <v>11864</v>
      </c>
      <c r="C7280" s="873" t="s">
        <v>587</v>
      </c>
      <c r="D7280" s="802">
        <f t="shared" si="113"/>
        <v>1055.67</v>
      </c>
      <c r="G7280" s="875">
        <v>1031.9418000000001</v>
      </c>
      <c r="J7280" s="840" t="s">
        <v>15822</v>
      </c>
      <c r="K7280" s="848">
        <f>IFERROR(VLOOKUP(J7280,REAJUSTE!A:AA,27,FALSE),"")</f>
        <v>1.0229999999999999</v>
      </c>
    </row>
    <row r="7281" spans="1:11" ht="15" x14ac:dyDescent="0.2">
      <c r="A7281" s="873" t="s">
        <v>4784</v>
      </c>
      <c r="B7281" s="874" t="s">
        <v>11865</v>
      </c>
      <c r="C7281" s="873" t="s">
        <v>587</v>
      </c>
      <c r="D7281" s="802">
        <f t="shared" si="113"/>
        <v>187.4</v>
      </c>
      <c r="G7281" s="875">
        <v>183.19120000000001</v>
      </c>
      <c r="J7281" s="840" t="s">
        <v>15822</v>
      </c>
      <c r="K7281" s="848">
        <f>IFERROR(VLOOKUP(J7281,REAJUSTE!A:AA,27,FALSE),"")</f>
        <v>1.0229999999999999</v>
      </c>
    </row>
    <row r="7282" spans="1:11" ht="15" x14ac:dyDescent="0.2">
      <c r="A7282" s="873" t="s">
        <v>4785</v>
      </c>
      <c r="B7282" s="874" t="s">
        <v>11866</v>
      </c>
      <c r="C7282" s="873" t="s">
        <v>587</v>
      </c>
      <c r="D7282" s="802">
        <f t="shared" si="113"/>
        <v>55.29</v>
      </c>
      <c r="G7282" s="875">
        <v>54.054200000000002</v>
      </c>
      <c r="J7282" s="840" t="s">
        <v>15822</v>
      </c>
      <c r="K7282" s="848">
        <f>IFERROR(VLOOKUP(J7282,REAJUSTE!A:AA,27,FALSE),"")</f>
        <v>1.0229999999999999</v>
      </c>
    </row>
    <row r="7283" spans="1:11" ht="15" x14ac:dyDescent="0.2">
      <c r="A7283" s="873" t="s">
        <v>4786</v>
      </c>
      <c r="B7283" s="874" t="s">
        <v>11867</v>
      </c>
      <c r="C7283" s="873" t="s">
        <v>587</v>
      </c>
      <c r="D7283" s="802">
        <f t="shared" si="113"/>
        <v>499.47</v>
      </c>
      <c r="G7283" s="875">
        <v>488.24239999999998</v>
      </c>
      <c r="J7283" s="840" t="s">
        <v>15822</v>
      </c>
      <c r="K7283" s="848">
        <f>IFERROR(VLOOKUP(J7283,REAJUSTE!A:AA,27,FALSE),"")</f>
        <v>1.0229999999999999</v>
      </c>
    </row>
    <row r="7284" spans="1:11" ht="15" x14ac:dyDescent="0.2">
      <c r="A7284" s="873" t="s">
        <v>4787</v>
      </c>
      <c r="B7284" s="874" t="s">
        <v>11868</v>
      </c>
      <c r="C7284" s="873" t="s">
        <v>51</v>
      </c>
      <c r="D7284" s="802">
        <f t="shared" si="113"/>
        <v>43.26</v>
      </c>
      <c r="G7284" s="875">
        <v>42.287599999999998</v>
      </c>
      <c r="J7284" s="840" t="s">
        <v>15822</v>
      </c>
      <c r="K7284" s="848">
        <f>IFERROR(VLOOKUP(J7284,REAJUSTE!A:AA,27,FALSE),"")</f>
        <v>1.0229999999999999</v>
      </c>
    </row>
    <row r="7285" spans="1:11" ht="15" x14ac:dyDescent="0.2">
      <c r="A7285" s="873" t="s">
        <v>4788</v>
      </c>
      <c r="B7285" s="874" t="s">
        <v>4789</v>
      </c>
      <c r="C7285" s="873" t="s">
        <v>51</v>
      </c>
      <c r="D7285" s="802">
        <f t="shared" si="113"/>
        <v>12.28</v>
      </c>
      <c r="G7285" s="875">
        <v>12.0098</v>
      </c>
      <c r="J7285" s="840" t="s">
        <v>15822</v>
      </c>
      <c r="K7285" s="848">
        <f>IFERROR(VLOOKUP(J7285,REAJUSTE!A:AA,27,FALSE),"")</f>
        <v>1.0229999999999999</v>
      </c>
    </row>
    <row r="7286" spans="1:11" ht="15" x14ac:dyDescent="0.2">
      <c r="A7286" s="873" t="s">
        <v>4790</v>
      </c>
      <c r="B7286" s="874" t="s">
        <v>4791</v>
      </c>
      <c r="C7286" s="873" t="s">
        <v>587</v>
      </c>
      <c r="D7286" s="802">
        <f t="shared" si="113"/>
        <v>1933.8</v>
      </c>
      <c r="G7286" s="875">
        <v>1890.3305</v>
      </c>
      <c r="J7286" s="840" t="s">
        <v>15822</v>
      </c>
      <c r="K7286" s="848">
        <f>IFERROR(VLOOKUP(J7286,REAJUSTE!A:AA,27,FALSE),"")</f>
        <v>1.0229999999999999</v>
      </c>
    </row>
    <row r="7287" spans="1:11" ht="15" x14ac:dyDescent="0.2">
      <c r="A7287" s="873" t="s">
        <v>4792</v>
      </c>
      <c r="B7287" s="874" t="s">
        <v>4793</v>
      </c>
      <c r="C7287" s="873" t="s">
        <v>587</v>
      </c>
      <c r="D7287" s="802">
        <f t="shared" si="113"/>
        <v>1625.02</v>
      </c>
      <c r="G7287" s="875">
        <v>1588.4929999999999</v>
      </c>
      <c r="J7287" s="840" t="s">
        <v>15822</v>
      </c>
      <c r="K7287" s="848">
        <f>IFERROR(VLOOKUP(J7287,REAJUSTE!A:AA,27,FALSE),"")</f>
        <v>1.0229999999999999</v>
      </c>
    </row>
    <row r="7288" spans="1:11" ht="15" x14ac:dyDescent="0.2">
      <c r="A7288" s="873" t="s">
        <v>4794</v>
      </c>
      <c r="B7288" s="874" t="s">
        <v>4795</v>
      </c>
      <c r="C7288" s="873" t="s">
        <v>51</v>
      </c>
      <c r="D7288" s="802">
        <f t="shared" si="113"/>
        <v>26.23</v>
      </c>
      <c r="G7288" s="875">
        <v>25.6495</v>
      </c>
      <c r="J7288" s="840" t="s">
        <v>15822</v>
      </c>
      <c r="K7288" s="848">
        <f>IFERROR(VLOOKUP(J7288,REAJUSTE!A:AA,27,FALSE),"")</f>
        <v>1.0229999999999999</v>
      </c>
    </row>
    <row r="7289" spans="1:11" ht="15" x14ac:dyDescent="0.2">
      <c r="A7289" s="873" t="s">
        <v>4796</v>
      </c>
      <c r="B7289" s="874" t="s">
        <v>11869</v>
      </c>
      <c r="C7289" s="873" t="s">
        <v>4</v>
      </c>
      <c r="D7289" s="802">
        <f t="shared" si="113"/>
        <v>19.739999999999998</v>
      </c>
      <c r="G7289" s="875">
        <v>19.298500000000001</v>
      </c>
      <c r="J7289" s="840" t="s">
        <v>15822</v>
      </c>
      <c r="K7289" s="848">
        <f>IFERROR(VLOOKUP(J7289,REAJUSTE!A:AA,27,FALSE),"")</f>
        <v>1.0229999999999999</v>
      </c>
    </row>
    <row r="7290" spans="1:11" ht="15" x14ac:dyDescent="0.2">
      <c r="A7290" s="873" t="s">
        <v>4797</v>
      </c>
      <c r="B7290" s="874" t="s">
        <v>4798</v>
      </c>
      <c r="C7290" s="873" t="s">
        <v>587</v>
      </c>
      <c r="D7290" s="802">
        <f t="shared" si="113"/>
        <v>464.67</v>
      </c>
      <c r="G7290" s="875">
        <v>454.22559999999999</v>
      </c>
      <c r="J7290" s="840" t="s">
        <v>15822</v>
      </c>
      <c r="K7290" s="848">
        <f>IFERROR(VLOOKUP(J7290,REAJUSTE!A:AA,27,FALSE),"")</f>
        <v>1.0229999999999999</v>
      </c>
    </row>
    <row r="7291" spans="1:11" ht="15" x14ac:dyDescent="0.2">
      <c r="A7291" s="873" t="s">
        <v>4799</v>
      </c>
      <c r="B7291" s="874" t="s">
        <v>11870</v>
      </c>
      <c r="C7291" s="873" t="s">
        <v>4</v>
      </c>
      <c r="D7291" s="802">
        <f t="shared" si="113"/>
        <v>144.69999999999999</v>
      </c>
      <c r="G7291" s="875">
        <v>141.44999999999999</v>
      </c>
      <c r="J7291" s="840" t="s">
        <v>15822</v>
      </c>
      <c r="K7291" s="848">
        <f>IFERROR(VLOOKUP(J7291,REAJUSTE!A:AA,27,FALSE),"")</f>
        <v>1.0229999999999999</v>
      </c>
    </row>
    <row r="7292" spans="1:11" ht="15" x14ac:dyDescent="0.2">
      <c r="A7292" s="873" t="s">
        <v>4800</v>
      </c>
      <c r="B7292" s="874" t="s">
        <v>11871</v>
      </c>
      <c r="C7292" s="873" t="s">
        <v>4</v>
      </c>
      <c r="D7292" s="802">
        <f t="shared" si="113"/>
        <v>153.29</v>
      </c>
      <c r="G7292" s="875">
        <v>149.84899999999999</v>
      </c>
      <c r="J7292" s="840" t="s">
        <v>15822</v>
      </c>
      <c r="K7292" s="848">
        <f>IFERROR(VLOOKUP(J7292,REAJUSTE!A:AA,27,FALSE),"")</f>
        <v>1.0229999999999999</v>
      </c>
    </row>
    <row r="7293" spans="1:11" ht="15" x14ac:dyDescent="0.2">
      <c r="A7293" s="873" t="s">
        <v>4801</v>
      </c>
      <c r="B7293" s="874" t="s">
        <v>11872</v>
      </c>
      <c r="C7293" s="873" t="s">
        <v>4</v>
      </c>
      <c r="D7293" s="802">
        <f t="shared" si="113"/>
        <v>158.33000000000001</v>
      </c>
      <c r="G7293" s="875">
        <v>154.774</v>
      </c>
      <c r="J7293" s="840" t="s">
        <v>15822</v>
      </c>
      <c r="K7293" s="848">
        <f>IFERROR(VLOOKUP(J7293,REAJUSTE!A:AA,27,FALSE),"")</f>
        <v>1.0229999999999999</v>
      </c>
    </row>
    <row r="7294" spans="1:11" ht="15" x14ac:dyDescent="0.2">
      <c r="A7294" s="873" t="s">
        <v>4802</v>
      </c>
      <c r="B7294" s="874" t="s">
        <v>11873</v>
      </c>
      <c r="C7294" s="873" t="s">
        <v>4</v>
      </c>
      <c r="D7294" s="802">
        <f t="shared" si="113"/>
        <v>214.58</v>
      </c>
      <c r="G7294" s="875">
        <v>209.7603</v>
      </c>
      <c r="J7294" s="840" t="s">
        <v>15822</v>
      </c>
      <c r="K7294" s="848">
        <f>IFERROR(VLOOKUP(J7294,REAJUSTE!A:AA,27,FALSE),"")</f>
        <v>1.0229999999999999</v>
      </c>
    </row>
    <row r="7295" spans="1:11" ht="15" x14ac:dyDescent="0.2">
      <c r="A7295" s="873" t="s">
        <v>4803</v>
      </c>
      <c r="B7295" s="874" t="s">
        <v>11874</v>
      </c>
      <c r="C7295" s="873" t="s">
        <v>4</v>
      </c>
      <c r="D7295" s="802">
        <f t="shared" si="113"/>
        <v>243.52</v>
      </c>
      <c r="G7295" s="875">
        <v>238.05</v>
      </c>
      <c r="J7295" s="840" t="s">
        <v>15822</v>
      </c>
      <c r="K7295" s="848">
        <f>IFERROR(VLOOKUP(J7295,REAJUSTE!A:AA,27,FALSE),"")</f>
        <v>1.0229999999999999</v>
      </c>
    </row>
    <row r="7296" spans="1:11" ht="15" x14ac:dyDescent="0.2">
      <c r="A7296" s="873" t="s">
        <v>4804</v>
      </c>
      <c r="B7296" s="874" t="s">
        <v>11875</v>
      </c>
      <c r="C7296" s="873" t="s">
        <v>4</v>
      </c>
      <c r="D7296" s="802">
        <f t="shared" si="113"/>
        <v>267.52999999999997</v>
      </c>
      <c r="G7296" s="875">
        <v>261.5181</v>
      </c>
      <c r="J7296" s="840" t="s">
        <v>15822</v>
      </c>
      <c r="K7296" s="848">
        <f>IFERROR(VLOOKUP(J7296,REAJUSTE!A:AA,27,FALSE),"")</f>
        <v>1.0229999999999999</v>
      </c>
    </row>
    <row r="7297" spans="1:11" ht="15" x14ac:dyDescent="0.2">
      <c r="A7297" s="873" t="s">
        <v>4805</v>
      </c>
      <c r="B7297" s="874" t="s">
        <v>11876</v>
      </c>
      <c r="C7297" s="873" t="s">
        <v>4</v>
      </c>
      <c r="D7297" s="802">
        <f t="shared" si="113"/>
        <v>291.77999999999997</v>
      </c>
      <c r="G7297" s="875">
        <v>285.2235</v>
      </c>
      <c r="J7297" s="840" t="s">
        <v>15822</v>
      </c>
      <c r="K7297" s="848">
        <f>IFERROR(VLOOKUP(J7297,REAJUSTE!A:AA,27,FALSE),"")</f>
        <v>1.0229999999999999</v>
      </c>
    </row>
    <row r="7298" spans="1:11" ht="15" x14ac:dyDescent="0.2">
      <c r="A7298" s="873" t="s">
        <v>4806</v>
      </c>
      <c r="B7298" s="874" t="s">
        <v>11877</v>
      </c>
      <c r="C7298" s="873" t="s">
        <v>4</v>
      </c>
      <c r="D7298" s="802">
        <f t="shared" si="113"/>
        <v>379.17</v>
      </c>
      <c r="G7298" s="875">
        <v>370.64659999999998</v>
      </c>
      <c r="J7298" s="840" t="s">
        <v>15822</v>
      </c>
      <c r="K7298" s="848">
        <f>IFERROR(VLOOKUP(J7298,REAJUSTE!A:AA,27,FALSE),"")</f>
        <v>1.0229999999999999</v>
      </c>
    </row>
    <row r="7299" spans="1:11" ht="15" x14ac:dyDescent="0.2">
      <c r="A7299" s="873" t="s">
        <v>4807</v>
      </c>
      <c r="B7299" s="874" t="s">
        <v>11878</v>
      </c>
      <c r="C7299" s="873" t="s">
        <v>4</v>
      </c>
      <c r="D7299" s="802">
        <f t="shared" si="113"/>
        <v>368.14</v>
      </c>
      <c r="G7299" s="875">
        <v>359.86529999999999</v>
      </c>
      <c r="J7299" s="840" t="s">
        <v>15822</v>
      </c>
      <c r="K7299" s="848">
        <f>IFERROR(VLOOKUP(J7299,REAJUSTE!A:AA,27,FALSE),"")</f>
        <v>1.0229999999999999</v>
      </c>
    </row>
    <row r="7300" spans="1:11" ht="15" x14ac:dyDescent="0.2">
      <c r="A7300" s="873" t="s">
        <v>4808</v>
      </c>
      <c r="B7300" s="874" t="s">
        <v>11879</v>
      </c>
      <c r="C7300" s="873" t="s">
        <v>4</v>
      </c>
      <c r="D7300" s="802">
        <f t="shared" si="113"/>
        <v>413.55</v>
      </c>
      <c r="G7300" s="875">
        <v>404.25650000000002</v>
      </c>
      <c r="J7300" s="840" t="s">
        <v>15822</v>
      </c>
      <c r="K7300" s="848">
        <f>IFERROR(VLOOKUP(J7300,REAJUSTE!A:AA,27,FALSE),"")</f>
        <v>1.0229999999999999</v>
      </c>
    </row>
    <row r="7301" spans="1:11" ht="15" x14ac:dyDescent="0.2">
      <c r="A7301" s="873" t="s">
        <v>4809</v>
      </c>
      <c r="B7301" s="874" t="s">
        <v>11880</v>
      </c>
      <c r="C7301" s="873" t="s">
        <v>4</v>
      </c>
      <c r="D7301" s="802">
        <f t="shared" si="113"/>
        <v>654.72</v>
      </c>
      <c r="G7301" s="875">
        <v>640</v>
      </c>
      <c r="J7301" s="840" t="s">
        <v>15822</v>
      </c>
      <c r="K7301" s="848">
        <f>IFERROR(VLOOKUP(J7301,REAJUSTE!A:AA,27,FALSE),"")</f>
        <v>1.0229999999999999</v>
      </c>
    </row>
    <row r="7302" spans="1:11" ht="15" x14ac:dyDescent="0.2">
      <c r="A7302" s="873" t="s">
        <v>4810</v>
      </c>
      <c r="B7302" s="874" t="s">
        <v>11881</v>
      </c>
      <c r="C7302" s="873" t="s">
        <v>4</v>
      </c>
      <c r="D7302" s="802">
        <f t="shared" si="113"/>
        <v>733.71</v>
      </c>
      <c r="G7302" s="875">
        <v>717.22379999999998</v>
      </c>
      <c r="J7302" s="840" t="s">
        <v>15822</v>
      </c>
      <c r="K7302" s="848">
        <f>IFERROR(VLOOKUP(J7302,REAJUSTE!A:AA,27,FALSE),"")</f>
        <v>1.0229999999999999</v>
      </c>
    </row>
    <row r="7303" spans="1:11" ht="15" x14ac:dyDescent="0.2">
      <c r="A7303" s="873" t="s">
        <v>4811</v>
      </c>
      <c r="B7303" s="874" t="s">
        <v>11882</v>
      </c>
      <c r="C7303" s="873" t="s">
        <v>4</v>
      </c>
      <c r="D7303" s="802">
        <f t="shared" si="113"/>
        <v>510.38</v>
      </c>
      <c r="G7303" s="875">
        <v>498.91300000000001</v>
      </c>
      <c r="J7303" s="840" t="s">
        <v>15822</v>
      </c>
      <c r="K7303" s="848">
        <f>IFERROR(VLOOKUP(J7303,REAJUSTE!A:AA,27,FALSE),"")</f>
        <v>1.0229999999999999</v>
      </c>
    </row>
    <row r="7304" spans="1:11" ht="15" x14ac:dyDescent="0.2">
      <c r="A7304" s="873" t="s">
        <v>4812</v>
      </c>
      <c r="B7304" s="874" t="s">
        <v>11883</v>
      </c>
      <c r="C7304" s="873" t="s">
        <v>4</v>
      </c>
      <c r="D7304" s="802">
        <f t="shared" si="113"/>
        <v>541.91</v>
      </c>
      <c r="G7304" s="875">
        <v>529.73050000000001</v>
      </c>
      <c r="J7304" s="840" t="s">
        <v>15822</v>
      </c>
      <c r="K7304" s="848">
        <f>IFERROR(VLOOKUP(J7304,REAJUSTE!A:AA,27,FALSE),"")</f>
        <v>1.0229999999999999</v>
      </c>
    </row>
    <row r="7305" spans="1:11" ht="15" x14ac:dyDescent="0.2">
      <c r="A7305" s="873" t="s">
        <v>4813</v>
      </c>
      <c r="B7305" s="874" t="s">
        <v>11884</v>
      </c>
      <c r="C7305" s="873" t="s">
        <v>4</v>
      </c>
      <c r="D7305" s="802">
        <f t="shared" si="113"/>
        <v>629.29999999999995</v>
      </c>
      <c r="G7305" s="875">
        <v>615.15290000000005</v>
      </c>
      <c r="J7305" s="840" t="s">
        <v>15822</v>
      </c>
      <c r="K7305" s="848">
        <f>IFERROR(VLOOKUP(J7305,REAJUSTE!A:AA,27,FALSE),"")</f>
        <v>1.0229999999999999</v>
      </c>
    </row>
    <row r="7306" spans="1:11" ht="15" x14ac:dyDescent="0.2">
      <c r="A7306" s="873" t="s">
        <v>4814</v>
      </c>
      <c r="B7306" s="874" t="s">
        <v>11885</v>
      </c>
      <c r="C7306" s="873" t="s">
        <v>4</v>
      </c>
      <c r="D7306" s="802">
        <f t="shared" si="113"/>
        <v>963.56</v>
      </c>
      <c r="G7306" s="875">
        <v>941.9</v>
      </c>
      <c r="J7306" s="840" t="s">
        <v>15822</v>
      </c>
      <c r="K7306" s="848">
        <f>IFERROR(VLOOKUP(J7306,REAJUSTE!A:AA,27,FALSE),"")</f>
        <v>1.0229999999999999</v>
      </c>
    </row>
    <row r="7307" spans="1:11" ht="15" x14ac:dyDescent="0.2">
      <c r="A7307" s="873" t="s">
        <v>4815</v>
      </c>
      <c r="B7307" s="874" t="s">
        <v>11886</v>
      </c>
      <c r="C7307" s="873" t="s">
        <v>4</v>
      </c>
      <c r="D7307" s="802">
        <f t="shared" ref="D7307:D7370" si="114">TRUNC(G7307*K7307,2)</f>
        <v>827.33</v>
      </c>
      <c r="G7307" s="875">
        <v>808.73170000000005</v>
      </c>
      <c r="J7307" s="840" t="s">
        <v>15822</v>
      </c>
      <c r="K7307" s="848">
        <f>IFERROR(VLOOKUP(J7307,REAJUSTE!A:AA,27,FALSE),"")</f>
        <v>1.0229999999999999</v>
      </c>
    </row>
    <row r="7308" spans="1:11" ht="15" x14ac:dyDescent="0.2">
      <c r="A7308" s="873" t="s">
        <v>4816</v>
      </c>
      <c r="B7308" s="874" t="s">
        <v>11887</v>
      </c>
      <c r="C7308" s="873" t="s">
        <v>4</v>
      </c>
      <c r="D7308" s="802">
        <f t="shared" si="114"/>
        <v>961.71</v>
      </c>
      <c r="G7308" s="875">
        <v>940.0933</v>
      </c>
      <c r="J7308" s="840" t="s">
        <v>15822</v>
      </c>
      <c r="K7308" s="848">
        <f>IFERROR(VLOOKUP(J7308,REAJUSTE!A:AA,27,FALSE),"")</f>
        <v>1.0229999999999999</v>
      </c>
    </row>
    <row r="7309" spans="1:11" ht="15" x14ac:dyDescent="0.2">
      <c r="A7309" s="873" t="s">
        <v>4817</v>
      </c>
      <c r="B7309" s="874" t="s">
        <v>11888</v>
      </c>
      <c r="C7309" s="873" t="s">
        <v>4</v>
      </c>
      <c r="D7309" s="802">
        <f t="shared" si="114"/>
        <v>1250.2</v>
      </c>
      <c r="G7309" s="875">
        <v>1222.098</v>
      </c>
      <c r="J7309" s="840" t="s">
        <v>15822</v>
      </c>
      <c r="K7309" s="848">
        <f>IFERROR(VLOOKUP(J7309,REAJUSTE!A:AA,27,FALSE),"")</f>
        <v>1.0229999999999999</v>
      </c>
    </row>
    <row r="7310" spans="1:11" ht="15" x14ac:dyDescent="0.2">
      <c r="A7310" s="873" t="s">
        <v>4818</v>
      </c>
      <c r="B7310" s="874" t="s">
        <v>11889</v>
      </c>
      <c r="C7310" s="873" t="s">
        <v>4</v>
      </c>
      <c r="D7310" s="802">
        <f t="shared" si="114"/>
        <v>1423.93</v>
      </c>
      <c r="G7310" s="875">
        <v>1391.9250999999999</v>
      </c>
      <c r="J7310" s="840" t="s">
        <v>15822</v>
      </c>
      <c r="K7310" s="848">
        <f>IFERROR(VLOOKUP(J7310,REAJUSTE!A:AA,27,FALSE),"")</f>
        <v>1.0229999999999999</v>
      </c>
    </row>
    <row r="7311" spans="1:11" ht="15" x14ac:dyDescent="0.2">
      <c r="A7311" s="873" t="s">
        <v>4819</v>
      </c>
      <c r="B7311" s="874" t="s">
        <v>11890</v>
      </c>
      <c r="C7311" s="873" t="s">
        <v>4</v>
      </c>
      <c r="D7311" s="802">
        <f t="shared" si="114"/>
        <v>1258.8</v>
      </c>
      <c r="G7311" s="875">
        <v>1230.5</v>
      </c>
      <c r="J7311" s="840" t="s">
        <v>15822</v>
      </c>
      <c r="K7311" s="848">
        <f>IFERROR(VLOOKUP(J7311,REAJUSTE!A:AA,27,FALSE),"")</f>
        <v>1.0229999999999999</v>
      </c>
    </row>
    <row r="7312" spans="1:11" ht="15" x14ac:dyDescent="0.2">
      <c r="A7312" s="873" t="s">
        <v>4820</v>
      </c>
      <c r="B7312" s="874" t="s">
        <v>11891</v>
      </c>
      <c r="C7312" s="873" t="s">
        <v>4</v>
      </c>
      <c r="D7312" s="802">
        <f t="shared" si="114"/>
        <v>1397.37</v>
      </c>
      <c r="G7312" s="875">
        <v>1365.9612999999999</v>
      </c>
      <c r="J7312" s="840" t="s">
        <v>15822</v>
      </c>
      <c r="K7312" s="848">
        <f>IFERROR(VLOOKUP(J7312,REAJUSTE!A:AA,27,FALSE),"")</f>
        <v>1.0229999999999999</v>
      </c>
    </row>
    <row r="7313" spans="1:11" ht="15" x14ac:dyDescent="0.2">
      <c r="A7313" s="873" t="s">
        <v>4821</v>
      </c>
      <c r="B7313" s="874" t="s">
        <v>11892</v>
      </c>
      <c r="C7313" s="873" t="s">
        <v>4</v>
      </c>
      <c r="D7313" s="802">
        <f t="shared" si="114"/>
        <v>1664.11</v>
      </c>
      <c r="G7313" s="875">
        <v>1626.7</v>
      </c>
      <c r="J7313" s="840" t="s">
        <v>15822</v>
      </c>
      <c r="K7313" s="848">
        <f>IFERROR(VLOOKUP(J7313,REAJUSTE!A:AA,27,FALSE),"")</f>
        <v>1.0229999999999999</v>
      </c>
    </row>
    <row r="7314" spans="1:11" ht="15" x14ac:dyDescent="0.2">
      <c r="A7314" s="873" t="s">
        <v>4822</v>
      </c>
      <c r="B7314" s="874" t="s">
        <v>11893</v>
      </c>
      <c r="C7314" s="873" t="s">
        <v>4</v>
      </c>
      <c r="D7314" s="802">
        <f t="shared" si="114"/>
        <v>2170.5500000000002</v>
      </c>
      <c r="G7314" s="875">
        <v>2121.75</v>
      </c>
      <c r="J7314" s="840" t="s">
        <v>15822</v>
      </c>
      <c r="K7314" s="848">
        <f>IFERROR(VLOOKUP(J7314,REAJUSTE!A:AA,27,FALSE),"")</f>
        <v>1.0229999999999999</v>
      </c>
    </row>
    <row r="7315" spans="1:11" ht="15" x14ac:dyDescent="0.2">
      <c r="A7315" s="873" t="s">
        <v>4823</v>
      </c>
      <c r="B7315" s="874" t="s">
        <v>11894</v>
      </c>
      <c r="C7315" s="873" t="s">
        <v>4</v>
      </c>
      <c r="D7315" s="802">
        <f t="shared" si="114"/>
        <v>184.72</v>
      </c>
      <c r="G7315" s="875">
        <v>180.56780000000001</v>
      </c>
      <c r="J7315" s="840" t="s">
        <v>15822</v>
      </c>
      <c r="K7315" s="848">
        <f>IFERROR(VLOOKUP(J7315,REAJUSTE!A:AA,27,FALSE),"")</f>
        <v>1.0229999999999999</v>
      </c>
    </row>
    <row r="7316" spans="1:11" ht="15" x14ac:dyDescent="0.2">
      <c r="A7316" s="873" t="s">
        <v>4824</v>
      </c>
      <c r="B7316" s="874" t="s">
        <v>11895</v>
      </c>
      <c r="C7316" s="873" t="s">
        <v>4</v>
      </c>
      <c r="D7316" s="802">
        <f t="shared" si="114"/>
        <v>201.5</v>
      </c>
      <c r="G7316" s="875">
        <v>196.97479999999999</v>
      </c>
      <c r="J7316" s="840" t="s">
        <v>15822</v>
      </c>
      <c r="K7316" s="848">
        <f>IFERROR(VLOOKUP(J7316,REAJUSTE!A:AA,27,FALSE),"")</f>
        <v>1.0229999999999999</v>
      </c>
    </row>
    <row r="7317" spans="1:11" ht="15" x14ac:dyDescent="0.2">
      <c r="A7317" s="873" t="s">
        <v>4825</v>
      </c>
      <c r="B7317" s="874" t="s">
        <v>11896</v>
      </c>
      <c r="C7317" s="873" t="s">
        <v>4</v>
      </c>
      <c r="D7317" s="802">
        <f t="shared" si="114"/>
        <v>209.26</v>
      </c>
      <c r="G7317" s="875">
        <v>204.55549999999999</v>
      </c>
      <c r="J7317" s="840" t="s">
        <v>15822</v>
      </c>
      <c r="K7317" s="848">
        <f>IFERROR(VLOOKUP(J7317,REAJUSTE!A:AA,27,FALSE),"")</f>
        <v>1.0229999999999999</v>
      </c>
    </row>
    <row r="7318" spans="1:11" ht="15" x14ac:dyDescent="0.2">
      <c r="A7318" s="873" t="s">
        <v>4826</v>
      </c>
      <c r="B7318" s="874" t="s">
        <v>11897</v>
      </c>
      <c r="C7318" s="873" t="s">
        <v>4</v>
      </c>
      <c r="D7318" s="802">
        <f t="shared" si="114"/>
        <v>310.89999999999998</v>
      </c>
      <c r="G7318" s="875">
        <v>303.91140000000001</v>
      </c>
      <c r="J7318" s="840" t="s">
        <v>15822</v>
      </c>
      <c r="K7318" s="848">
        <f>IFERROR(VLOOKUP(J7318,REAJUSTE!A:AA,27,FALSE),"")</f>
        <v>1.0229999999999999</v>
      </c>
    </row>
    <row r="7319" spans="1:11" ht="15" x14ac:dyDescent="0.2">
      <c r="A7319" s="873" t="s">
        <v>4827</v>
      </c>
      <c r="B7319" s="874" t="s">
        <v>4828</v>
      </c>
      <c r="C7319" s="873" t="s">
        <v>587</v>
      </c>
      <c r="D7319" s="802">
        <f t="shared" si="114"/>
        <v>831.1</v>
      </c>
      <c r="G7319" s="875">
        <v>812.42079999999999</v>
      </c>
      <c r="J7319" s="840" t="s">
        <v>15822</v>
      </c>
      <c r="K7319" s="848">
        <f>IFERROR(VLOOKUP(J7319,REAJUSTE!A:AA,27,FALSE),"")</f>
        <v>1.0229999999999999</v>
      </c>
    </row>
    <row r="7320" spans="1:11" ht="15" x14ac:dyDescent="0.2">
      <c r="A7320" s="873" t="s">
        <v>4829</v>
      </c>
      <c r="B7320" s="874" t="s">
        <v>4830</v>
      </c>
      <c r="C7320" s="873" t="s">
        <v>587</v>
      </c>
      <c r="D7320" s="802">
        <f t="shared" si="114"/>
        <v>756.69</v>
      </c>
      <c r="G7320" s="875">
        <v>739.68510000000003</v>
      </c>
      <c r="J7320" s="840" t="s">
        <v>15822</v>
      </c>
      <c r="K7320" s="848">
        <f>IFERROR(VLOOKUP(J7320,REAJUSTE!A:AA,27,FALSE),"")</f>
        <v>1.0229999999999999</v>
      </c>
    </row>
    <row r="7321" spans="1:11" ht="15" x14ac:dyDescent="0.2">
      <c r="A7321" s="873" t="s">
        <v>4831</v>
      </c>
      <c r="B7321" s="874" t="s">
        <v>11898</v>
      </c>
      <c r="C7321" s="873" t="s">
        <v>4</v>
      </c>
      <c r="D7321" s="802">
        <f t="shared" si="114"/>
        <v>747.08</v>
      </c>
      <c r="G7321" s="875">
        <v>730.28819999999996</v>
      </c>
      <c r="J7321" s="840" t="s">
        <v>15822</v>
      </c>
      <c r="K7321" s="848">
        <f>IFERROR(VLOOKUP(J7321,REAJUSTE!A:AA,27,FALSE),"")</f>
        <v>1.0229999999999999</v>
      </c>
    </row>
    <row r="7322" spans="1:11" ht="15" x14ac:dyDescent="0.2">
      <c r="A7322" s="873" t="s">
        <v>4832</v>
      </c>
      <c r="B7322" s="874" t="s">
        <v>11899</v>
      </c>
      <c r="C7322" s="873" t="s">
        <v>6</v>
      </c>
      <c r="D7322" s="802">
        <f t="shared" si="114"/>
        <v>16530.32</v>
      </c>
      <c r="G7322" s="875">
        <v>16158.674999999999</v>
      </c>
      <c r="J7322" s="840" t="s">
        <v>15822</v>
      </c>
      <c r="K7322" s="848">
        <f>IFERROR(VLOOKUP(J7322,REAJUSTE!A:AA,27,FALSE),"")</f>
        <v>1.0229999999999999</v>
      </c>
    </row>
    <row r="7323" spans="1:11" ht="15" x14ac:dyDescent="0.2">
      <c r="A7323" s="873" t="s">
        <v>4833</v>
      </c>
      <c r="B7323" s="874" t="s">
        <v>11900</v>
      </c>
      <c r="C7323" s="873" t="s">
        <v>6</v>
      </c>
      <c r="D7323" s="802">
        <f t="shared" si="114"/>
        <v>16626.37</v>
      </c>
      <c r="G7323" s="875">
        <v>16252.5615</v>
      </c>
      <c r="J7323" s="840" t="s">
        <v>15822</v>
      </c>
      <c r="K7323" s="848">
        <f>IFERROR(VLOOKUP(J7323,REAJUSTE!A:AA,27,FALSE),"")</f>
        <v>1.0229999999999999</v>
      </c>
    </row>
    <row r="7324" spans="1:11" ht="15" x14ac:dyDescent="0.2">
      <c r="A7324" s="873" t="s">
        <v>4834</v>
      </c>
      <c r="B7324" s="874" t="s">
        <v>11901</v>
      </c>
      <c r="C7324" s="873" t="s">
        <v>6</v>
      </c>
      <c r="D7324" s="802">
        <f t="shared" si="114"/>
        <v>16626.37</v>
      </c>
      <c r="G7324" s="875">
        <v>16252.5615</v>
      </c>
      <c r="J7324" s="840" t="s">
        <v>15822</v>
      </c>
      <c r="K7324" s="848">
        <f>IFERROR(VLOOKUP(J7324,REAJUSTE!A:AA,27,FALSE),"")</f>
        <v>1.0229999999999999</v>
      </c>
    </row>
    <row r="7325" spans="1:11" ht="15" x14ac:dyDescent="0.2">
      <c r="A7325" s="873" t="s">
        <v>4835</v>
      </c>
      <c r="B7325" s="874" t="s">
        <v>11902</v>
      </c>
      <c r="C7325" s="873" t="s">
        <v>6</v>
      </c>
      <c r="D7325" s="802">
        <f t="shared" si="114"/>
        <v>16626.37</v>
      </c>
      <c r="G7325" s="875">
        <v>16252.5615</v>
      </c>
      <c r="J7325" s="840" t="s">
        <v>15822</v>
      </c>
      <c r="K7325" s="848">
        <f>IFERROR(VLOOKUP(J7325,REAJUSTE!A:AA,27,FALSE),"")</f>
        <v>1.0229999999999999</v>
      </c>
    </row>
    <row r="7326" spans="1:11" ht="15" x14ac:dyDescent="0.2">
      <c r="A7326" s="873" t="s">
        <v>4836</v>
      </c>
      <c r="B7326" s="874" t="s">
        <v>2597</v>
      </c>
      <c r="C7326" s="873" t="s">
        <v>587</v>
      </c>
      <c r="D7326" s="802">
        <f t="shared" si="114"/>
        <v>93752.34</v>
      </c>
      <c r="G7326" s="875">
        <v>91644.518500000006</v>
      </c>
      <c r="J7326" s="840" t="s">
        <v>15822</v>
      </c>
      <c r="K7326" s="848">
        <f>IFERROR(VLOOKUP(J7326,REAJUSTE!A:AA,27,FALSE),"")</f>
        <v>1.0229999999999999</v>
      </c>
    </row>
    <row r="7327" spans="1:11" ht="15" x14ac:dyDescent="0.2">
      <c r="A7327" s="873" t="s">
        <v>4837</v>
      </c>
      <c r="B7327" s="874" t="s">
        <v>11903</v>
      </c>
      <c r="C7327" s="873" t="s">
        <v>587</v>
      </c>
      <c r="D7327" s="802">
        <f t="shared" si="114"/>
        <v>17.809999999999999</v>
      </c>
      <c r="G7327" s="875">
        <v>17.410699999999999</v>
      </c>
      <c r="J7327" s="840" t="s">
        <v>15822</v>
      </c>
      <c r="K7327" s="848">
        <f>IFERROR(VLOOKUP(J7327,REAJUSTE!A:AA,27,FALSE),"")</f>
        <v>1.0229999999999999</v>
      </c>
    </row>
    <row r="7328" spans="1:11" ht="15" x14ac:dyDescent="0.2">
      <c r="A7328" s="873" t="s">
        <v>4838</v>
      </c>
      <c r="B7328" s="874" t="s">
        <v>11904</v>
      </c>
      <c r="C7328" s="873" t="s">
        <v>587</v>
      </c>
      <c r="D7328" s="802">
        <f t="shared" si="114"/>
        <v>11.42</v>
      </c>
      <c r="G7328" s="875">
        <v>11.1683</v>
      </c>
      <c r="J7328" s="840" t="s">
        <v>15822</v>
      </c>
      <c r="K7328" s="848">
        <f>IFERROR(VLOOKUP(J7328,REAJUSTE!A:AA,27,FALSE),"")</f>
        <v>1.0229999999999999</v>
      </c>
    </row>
    <row r="7329" spans="1:11" ht="15" x14ac:dyDescent="0.2">
      <c r="A7329" s="873" t="s">
        <v>4839</v>
      </c>
      <c r="B7329" s="874" t="s">
        <v>11905</v>
      </c>
      <c r="C7329" s="873" t="s">
        <v>587</v>
      </c>
      <c r="D7329" s="802">
        <f t="shared" si="114"/>
        <v>53.11</v>
      </c>
      <c r="G7329" s="875">
        <v>51.917400000000001</v>
      </c>
      <c r="J7329" s="840" t="s">
        <v>15822</v>
      </c>
      <c r="K7329" s="848">
        <f>IFERROR(VLOOKUP(J7329,REAJUSTE!A:AA,27,FALSE),"")</f>
        <v>1.0229999999999999</v>
      </c>
    </row>
    <row r="7330" spans="1:11" ht="15" x14ac:dyDescent="0.2">
      <c r="A7330" s="873" t="s">
        <v>4840</v>
      </c>
      <c r="B7330" s="874" t="s">
        <v>11906</v>
      </c>
      <c r="C7330" s="873" t="s">
        <v>587</v>
      </c>
      <c r="D7330" s="802">
        <f t="shared" si="114"/>
        <v>54.92</v>
      </c>
      <c r="G7330" s="875">
        <v>53.692500000000003</v>
      </c>
      <c r="J7330" s="840" t="s">
        <v>15822</v>
      </c>
      <c r="K7330" s="848">
        <f>IFERROR(VLOOKUP(J7330,REAJUSTE!A:AA,27,FALSE),"")</f>
        <v>1.0229999999999999</v>
      </c>
    </row>
    <row r="7331" spans="1:11" ht="15" x14ac:dyDescent="0.2">
      <c r="A7331" s="873" t="s">
        <v>4841</v>
      </c>
      <c r="B7331" s="874" t="s">
        <v>11907</v>
      </c>
      <c r="C7331" s="873" t="s">
        <v>587</v>
      </c>
      <c r="D7331" s="802">
        <f t="shared" si="114"/>
        <v>57.74</v>
      </c>
      <c r="G7331" s="875">
        <v>56.442999999999998</v>
      </c>
      <c r="J7331" s="840" t="s">
        <v>15822</v>
      </c>
      <c r="K7331" s="848">
        <f>IFERROR(VLOOKUP(J7331,REAJUSTE!A:AA,27,FALSE),"")</f>
        <v>1.0229999999999999</v>
      </c>
    </row>
    <row r="7332" spans="1:11" ht="15" x14ac:dyDescent="0.2">
      <c r="A7332" s="873" t="s">
        <v>4842</v>
      </c>
      <c r="B7332" s="874" t="s">
        <v>11908</v>
      </c>
      <c r="C7332" s="873" t="s">
        <v>587</v>
      </c>
      <c r="D7332" s="802">
        <f t="shared" si="114"/>
        <v>159.91</v>
      </c>
      <c r="G7332" s="875">
        <v>156.31950000000001</v>
      </c>
      <c r="J7332" s="840" t="s">
        <v>15822</v>
      </c>
      <c r="K7332" s="848">
        <f>IFERROR(VLOOKUP(J7332,REAJUSTE!A:AA,27,FALSE),"")</f>
        <v>1.0229999999999999</v>
      </c>
    </row>
    <row r="7333" spans="1:11" ht="15" x14ac:dyDescent="0.2">
      <c r="A7333" s="873" t="s">
        <v>4843</v>
      </c>
      <c r="B7333" s="874" t="s">
        <v>11909</v>
      </c>
      <c r="C7333" s="873" t="s">
        <v>587</v>
      </c>
      <c r="D7333" s="802">
        <f t="shared" si="114"/>
        <v>14.28</v>
      </c>
      <c r="G7333" s="875">
        <v>13.963900000000001</v>
      </c>
      <c r="J7333" s="840" t="s">
        <v>15822</v>
      </c>
      <c r="K7333" s="848">
        <f>IFERROR(VLOOKUP(J7333,REAJUSTE!A:AA,27,FALSE),"")</f>
        <v>1.0229999999999999</v>
      </c>
    </row>
    <row r="7334" spans="1:11" ht="15" x14ac:dyDescent="0.2">
      <c r="A7334" s="873" t="s">
        <v>4844</v>
      </c>
      <c r="B7334" s="874" t="s">
        <v>11910</v>
      </c>
      <c r="C7334" s="873" t="s">
        <v>587</v>
      </c>
      <c r="D7334" s="802">
        <f t="shared" si="114"/>
        <v>89.82</v>
      </c>
      <c r="G7334" s="875">
        <v>87.81</v>
      </c>
      <c r="J7334" s="840" t="s">
        <v>15822</v>
      </c>
      <c r="K7334" s="848">
        <f>IFERROR(VLOOKUP(J7334,REAJUSTE!A:AA,27,FALSE),"")</f>
        <v>1.0229999999999999</v>
      </c>
    </row>
    <row r="7335" spans="1:11" ht="15" x14ac:dyDescent="0.2">
      <c r="A7335" s="873" t="s">
        <v>4845</v>
      </c>
      <c r="B7335" s="874" t="s">
        <v>11911</v>
      </c>
      <c r="C7335" s="873" t="s">
        <v>587</v>
      </c>
      <c r="D7335" s="802">
        <f t="shared" si="114"/>
        <v>124.72</v>
      </c>
      <c r="G7335" s="875">
        <v>121.916</v>
      </c>
      <c r="J7335" s="840" t="s">
        <v>15822</v>
      </c>
      <c r="K7335" s="848">
        <f>IFERROR(VLOOKUP(J7335,REAJUSTE!A:AA,27,FALSE),"")</f>
        <v>1.0229999999999999</v>
      </c>
    </row>
    <row r="7336" spans="1:11" ht="15" x14ac:dyDescent="0.2">
      <c r="A7336" s="873" t="s">
        <v>4846</v>
      </c>
      <c r="B7336" s="874" t="s">
        <v>11912</v>
      </c>
      <c r="C7336" s="873" t="s">
        <v>587</v>
      </c>
      <c r="D7336" s="802">
        <f t="shared" si="114"/>
        <v>132.86000000000001</v>
      </c>
      <c r="G7336" s="875">
        <v>129.8817</v>
      </c>
      <c r="J7336" s="840" t="s">
        <v>15822</v>
      </c>
      <c r="K7336" s="848">
        <f>IFERROR(VLOOKUP(J7336,REAJUSTE!A:AA,27,FALSE),"")</f>
        <v>1.0229999999999999</v>
      </c>
    </row>
    <row r="7337" spans="1:11" ht="15" x14ac:dyDescent="0.2">
      <c r="A7337" s="873" t="s">
        <v>4847</v>
      </c>
      <c r="B7337" s="874" t="s">
        <v>11913</v>
      </c>
      <c r="C7337" s="873" t="s">
        <v>587</v>
      </c>
      <c r="D7337" s="802">
        <f t="shared" si="114"/>
        <v>72.290000000000006</v>
      </c>
      <c r="G7337" s="875">
        <v>70.674400000000006</v>
      </c>
      <c r="J7337" s="840" t="s">
        <v>15822</v>
      </c>
      <c r="K7337" s="848">
        <f>IFERROR(VLOOKUP(J7337,REAJUSTE!A:AA,27,FALSE),"")</f>
        <v>1.0229999999999999</v>
      </c>
    </row>
    <row r="7338" spans="1:11" ht="15" x14ac:dyDescent="0.2">
      <c r="A7338" s="873" t="s">
        <v>4848</v>
      </c>
      <c r="B7338" s="874" t="s">
        <v>11914</v>
      </c>
      <c r="C7338" s="873" t="s">
        <v>587</v>
      </c>
      <c r="D7338" s="802">
        <f t="shared" si="114"/>
        <v>150.66</v>
      </c>
      <c r="G7338" s="875">
        <v>147.27359999999999</v>
      </c>
      <c r="J7338" s="840" t="s">
        <v>15822</v>
      </c>
      <c r="K7338" s="848">
        <f>IFERROR(VLOOKUP(J7338,REAJUSTE!A:AA,27,FALSE),"")</f>
        <v>1.0229999999999999</v>
      </c>
    </row>
    <row r="7339" spans="1:11" ht="15" x14ac:dyDescent="0.2">
      <c r="A7339" s="873" t="s">
        <v>4849</v>
      </c>
      <c r="B7339" s="874" t="s">
        <v>11915</v>
      </c>
      <c r="C7339" s="873" t="s">
        <v>587</v>
      </c>
      <c r="D7339" s="802">
        <f t="shared" si="114"/>
        <v>160.06</v>
      </c>
      <c r="G7339" s="875">
        <v>156.46850000000001</v>
      </c>
      <c r="J7339" s="840" t="s">
        <v>15822</v>
      </c>
      <c r="K7339" s="848">
        <f>IFERROR(VLOOKUP(J7339,REAJUSTE!A:AA,27,FALSE),"")</f>
        <v>1.0229999999999999</v>
      </c>
    </row>
    <row r="7340" spans="1:11" ht="15" x14ac:dyDescent="0.2">
      <c r="A7340" s="873" t="s">
        <v>4850</v>
      </c>
      <c r="B7340" s="874" t="s">
        <v>11916</v>
      </c>
      <c r="C7340" s="873" t="s">
        <v>587</v>
      </c>
      <c r="D7340" s="802">
        <f t="shared" si="114"/>
        <v>59.91</v>
      </c>
      <c r="G7340" s="875">
        <v>58.571899999999999</v>
      </c>
      <c r="J7340" s="840" t="s">
        <v>15822</v>
      </c>
      <c r="K7340" s="848">
        <f>IFERROR(VLOOKUP(J7340,REAJUSTE!A:AA,27,FALSE),"")</f>
        <v>1.0229999999999999</v>
      </c>
    </row>
    <row r="7341" spans="1:11" ht="15" x14ac:dyDescent="0.2">
      <c r="A7341" s="873" t="s">
        <v>4851</v>
      </c>
      <c r="B7341" s="874" t="s">
        <v>11917</v>
      </c>
      <c r="C7341" s="873" t="s">
        <v>587</v>
      </c>
      <c r="D7341" s="802">
        <f t="shared" si="114"/>
        <v>130.22</v>
      </c>
      <c r="G7341" s="875">
        <v>127.29770000000001</v>
      </c>
      <c r="J7341" s="840" t="s">
        <v>15822</v>
      </c>
      <c r="K7341" s="848">
        <f>IFERROR(VLOOKUP(J7341,REAJUSTE!A:AA,27,FALSE),"")</f>
        <v>1.0229999999999999</v>
      </c>
    </row>
    <row r="7342" spans="1:11" ht="15" x14ac:dyDescent="0.2">
      <c r="A7342" s="873" t="s">
        <v>4852</v>
      </c>
      <c r="B7342" s="874" t="s">
        <v>11918</v>
      </c>
      <c r="C7342" s="873" t="s">
        <v>4853</v>
      </c>
      <c r="D7342" s="802">
        <f t="shared" si="114"/>
        <v>694.79</v>
      </c>
      <c r="G7342" s="875">
        <v>679.17499999999995</v>
      </c>
      <c r="J7342" s="840" t="s">
        <v>15822</v>
      </c>
      <c r="K7342" s="848">
        <f>IFERROR(VLOOKUP(J7342,REAJUSTE!A:AA,27,FALSE),"")</f>
        <v>1.0229999999999999</v>
      </c>
    </row>
    <row r="7343" spans="1:11" ht="15" x14ac:dyDescent="0.2">
      <c r="A7343" s="873" t="s">
        <v>4854</v>
      </c>
      <c r="B7343" s="874" t="s">
        <v>11919</v>
      </c>
      <c r="C7343" s="873" t="s">
        <v>4853</v>
      </c>
      <c r="D7343" s="802">
        <f t="shared" si="114"/>
        <v>850.16</v>
      </c>
      <c r="G7343" s="875">
        <v>831.053</v>
      </c>
      <c r="J7343" s="840" t="s">
        <v>15822</v>
      </c>
      <c r="K7343" s="848">
        <f>IFERROR(VLOOKUP(J7343,REAJUSTE!A:AA,27,FALSE),"")</f>
        <v>1.0229999999999999</v>
      </c>
    </row>
    <row r="7344" spans="1:11" ht="15" x14ac:dyDescent="0.2">
      <c r="A7344" s="873" t="s">
        <v>4855</v>
      </c>
      <c r="B7344" s="874" t="s">
        <v>11920</v>
      </c>
      <c r="C7344" s="873" t="s">
        <v>4853</v>
      </c>
      <c r="D7344" s="802">
        <f t="shared" si="114"/>
        <v>1009.24</v>
      </c>
      <c r="G7344" s="875">
        <v>986.55010000000004</v>
      </c>
      <c r="J7344" s="840" t="s">
        <v>15822</v>
      </c>
      <c r="K7344" s="848">
        <f>IFERROR(VLOOKUP(J7344,REAJUSTE!A:AA,27,FALSE),"")</f>
        <v>1.0229999999999999</v>
      </c>
    </row>
    <row r="7345" spans="1:11" ht="15" x14ac:dyDescent="0.2">
      <c r="A7345" s="873" t="s">
        <v>4856</v>
      </c>
      <c r="B7345" s="874" t="s">
        <v>11921</v>
      </c>
      <c r="C7345" s="873" t="s">
        <v>587</v>
      </c>
      <c r="D7345" s="802">
        <f t="shared" si="114"/>
        <v>48.15</v>
      </c>
      <c r="G7345" s="875">
        <v>47.068100000000001</v>
      </c>
      <c r="J7345" s="840" t="s">
        <v>15822</v>
      </c>
      <c r="K7345" s="848">
        <f>IFERROR(VLOOKUP(J7345,REAJUSTE!A:AA,27,FALSE),"")</f>
        <v>1.0229999999999999</v>
      </c>
    </row>
    <row r="7346" spans="1:11" ht="15" x14ac:dyDescent="0.2">
      <c r="A7346" s="873" t="s">
        <v>4857</v>
      </c>
      <c r="B7346" s="874" t="s">
        <v>11922</v>
      </c>
      <c r="C7346" s="873" t="s">
        <v>4853</v>
      </c>
      <c r="D7346" s="802">
        <f t="shared" si="114"/>
        <v>930.97</v>
      </c>
      <c r="G7346" s="875">
        <v>910.04300000000001</v>
      </c>
      <c r="J7346" s="840" t="s">
        <v>15822</v>
      </c>
      <c r="K7346" s="848">
        <f>IFERROR(VLOOKUP(J7346,REAJUSTE!A:AA,27,FALSE),"")</f>
        <v>1.0229999999999999</v>
      </c>
    </row>
    <row r="7347" spans="1:11" ht="15" x14ac:dyDescent="0.2">
      <c r="A7347" s="873" t="s">
        <v>4858</v>
      </c>
      <c r="B7347" s="874" t="s">
        <v>11923</v>
      </c>
      <c r="C7347" s="873" t="s">
        <v>587</v>
      </c>
      <c r="D7347" s="802">
        <f t="shared" si="114"/>
        <v>281149.55</v>
      </c>
      <c r="G7347" s="875">
        <v>274828.50229999999</v>
      </c>
      <c r="J7347" s="840" t="s">
        <v>15822</v>
      </c>
      <c r="K7347" s="848">
        <f>IFERROR(VLOOKUP(J7347,REAJUSTE!A:AA,27,FALSE),"")</f>
        <v>1.0229999999999999</v>
      </c>
    </row>
    <row r="7348" spans="1:11" ht="15" x14ac:dyDescent="0.2">
      <c r="A7348" s="873" t="s">
        <v>4859</v>
      </c>
      <c r="B7348" s="874" t="s">
        <v>11924</v>
      </c>
      <c r="C7348" s="873" t="s">
        <v>587</v>
      </c>
      <c r="D7348" s="802">
        <f t="shared" si="114"/>
        <v>308913.87</v>
      </c>
      <c r="G7348" s="875">
        <v>301968.59710000001</v>
      </c>
      <c r="J7348" s="840" t="s">
        <v>15822</v>
      </c>
      <c r="K7348" s="848">
        <f>IFERROR(VLOOKUP(J7348,REAJUSTE!A:AA,27,FALSE),"")</f>
        <v>1.0229999999999999</v>
      </c>
    </row>
    <row r="7349" spans="1:11" ht="15" x14ac:dyDescent="0.2">
      <c r="A7349" s="873" t="s">
        <v>4860</v>
      </c>
      <c r="B7349" s="874" t="s">
        <v>11925</v>
      </c>
      <c r="C7349" s="873" t="s">
        <v>587</v>
      </c>
      <c r="D7349" s="802">
        <f t="shared" si="114"/>
        <v>339454.91</v>
      </c>
      <c r="G7349" s="875">
        <v>331822.98259999999</v>
      </c>
      <c r="J7349" s="840" t="s">
        <v>15822</v>
      </c>
      <c r="K7349" s="848">
        <f>IFERROR(VLOOKUP(J7349,REAJUSTE!A:AA,27,FALSE),"")</f>
        <v>1.0229999999999999</v>
      </c>
    </row>
    <row r="7350" spans="1:11" ht="15" x14ac:dyDescent="0.2">
      <c r="A7350" s="873" t="s">
        <v>4861</v>
      </c>
      <c r="B7350" s="874" t="s">
        <v>11926</v>
      </c>
      <c r="C7350" s="873" t="s">
        <v>587</v>
      </c>
      <c r="D7350" s="802">
        <f t="shared" si="114"/>
        <v>373049.72</v>
      </c>
      <c r="G7350" s="875">
        <v>364662.48469999997</v>
      </c>
      <c r="J7350" s="840" t="s">
        <v>15822</v>
      </c>
      <c r="K7350" s="848">
        <f>IFERROR(VLOOKUP(J7350,REAJUSTE!A:AA,27,FALSE),"")</f>
        <v>1.0229999999999999</v>
      </c>
    </row>
    <row r="7351" spans="1:11" ht="15" x14ac:dyDescent="0.2">
      <c r="A7351" s="873" t="s">
        <v>4862</v>
      </c>
      <c r="B7351" s="874" t="s">
        <v>11927</v>
      </c>
      <c r="C7351" s="873" t="s">
        <v>587</v>
      </c>
      <c r="D7351" s="802">
        <f t="shared" si="114"/>
        <v>355115.93</v>
      </c>
      <c r="G7351" s="875">
        <v>347131.90350000001</v>
      </c>
      <c r="J7351" s="840" t="s">
        <v>15822</v>
      </c>
      <c r="K7351" s="848">
        <f>IFERROR(VLOOKUP(J7351,REAJUSTE!A:AA,27,FALSE),"")</f>
        <v>1.0229999999999999</v>
      </c>
    </row>
    <row r="7352" spans="1:11" ht="15" x14ac:dyDescent="0.2">
      <c r="A7352" s="873" t="s">
        <v>4863</v>
      </c>
      <c r="B7352" s="874" t="s">
        <v>11928</v>
      </c>
      <c r="C7352" s="873" t="s">
        <v>587</v>
      </c>
      <c r="D7352" s="802">
        <f t="shared" si="114"/>
        <v>390276.89</v>
      </c>
      <c r="G7352" s="875">
        <v>381502.33799999999</v>
      </c>
      <c r="J7352" s="840" t="s">
        <v>15822</v>
      </c>
      <c r="K7352" s="848">
        <f>IFERROR(VLOOKUP(J7352,REAJUSTE!A:AA,27,FALSE),"")</f>
        <v>1.0229999999999999</v>
      </c>
    </row>
    <row r="7353" spans="1:11" ht="15" x14ac:dyDescent="0.2">
      <c r="A7353" s="873" t="s">
        <v>4864</v>
      </c>
      <c r="B7353" s="874" t="s">
        <v>11929</v>
      </c>
      <c r="C7353" s="873" t="s">
        <v>587</v>
      </c>
      <c r="D7353" s="802">
        <f t="shared" si="114"/>
        <v>428954.06</v>
      </c>
      <c r="G7353" s="875">
        <v>419309.93640000001</v>
      </c>
      <c r="J7353" s="840" t="s">
        <v>15822</v>
      </c>
      <c r="K7353" s="848">
        <f>IFERROR(VLOOKUP(J7353,REAJUSTE!A:AA,27,FALSE),"")</f>
        <v>1.0229999999999999</v>
      </c>
    </row>
    <row r="7354" spans="1:11" ht="15" x14ac:dyDescent="0.2">
      <c r="A7354" s="873" t="s">
        <v>4865</v>
      </c>
      <c r="B7354" s="874" t="s">
        <v>11930</v>
      </c>
      <c r="C7354" s="873" t="s">
        <v>587</v>
      </c>
      <c r="D7354" s="802">
        <f t="shared" si="114"/>
        <v>471498.91</v>
      </c>
      <c r="G7354" s="875">
        <v>460898.255</v>
      </c>
      <c r="J7354" s="840" t="s">
        <v>15822</v>
      </c>
      <c r="K7354" s="848">
        <f>IFERROR(VLOOKUP(J7354,REAJUSTE!A:AA,27,FALSE),"")</f>
        <v>1.0229999999999999</v>
      </c>
    </row>
    <row r="7355" spans="1:11" ht="15" x14ac:dyDescent="0.2">
      <c r="A7355" s="873" t="s">
        <v>4866</v>
      </c>
      <c r="B7355" s="874" t="s">
        <v>11931</v>
      </c>
      <c r="C7355" s="873" t="s">
        <v>587</v>
      </c>
      <c r="D7355" s="802">
        <f t="shared" si="114"/>
        <v>566850.36</v>
      </c>
      <c r="G7355" s="875">
        <v>554105.9327</v>
      </c>
      <c r="J7355" s="840" t="s">
        <v>15822</v>
      </c>
      <c r="K7355" s="848">
        <f>IFERROR(VLOOKUP(J7355,REAJUSTE!A:AA,27,FALSE),"")</f>
        <v>1.0229999999999999</v>
      </c>
    </row>
    <row r="7356" spans="1:11" ht="15" x14ac:dyDescent="0.2">
      <c r="A7356" s="873" t="s">
        <v>4867</v>
      </c>
      <c r="B7356" s="874" t="s">
        <v>11932</v>
      </c>
      <c r="C7356" s="873" t="s">
        <v>587</v>
      </c>
      <c r="D7356" s="802">
        <f t="shared" si="114"/>
        <v>464930.35</v>
      </c>
      <c r="G7356" s="875">
        <v>454477.38020000001</v>
      </c>
      <c r="J7356" s="840" t="s">
        <v>15822</v>
      </c>
      <c r="K7356" s="848">
        <f>IFERROR(VLOOKUP(J7356,REAJUSTE!A:AA,27,FALSE),"")</f>
        <v>1.0229999999999999</v>
      </c>
    </row>
    <row r="7357" spans="1:11" ht="15" x14ac:dyDescent="0.2">
      <c r="A7357" s="873" t="s">
        <v>4868</v>
      </c>
      <c r="B7357" s="874" t="s">
        <v>11933</v>
      </c>
      <c r="C7357" s="873" t="s">
        <v>587</v>
      </c>
      <c r="D7357" s="802">
        <f t="shared" si="114"/>
        <v>512825.8</v>
      </c>
      <c r="G7357" s="875">
        <v>501296.00089999998</v>
      </c>
      <c r="J7357" s="840" t="s">
        <v>15822</v>
      </c>
      <c r="K7357" s="848">
        <f>IFERROR(VLOOKUP(J7357,REAJUSTE!A:AA,27,FALSE),"")</f>
        <v>1.0229999999999999</v>
      </c>
    </row>
    <row r="7358" spans="1:11" ht="15" x14ac:dyDescent="0.2">
      <c r="A7358" s="873" t="s">
        <v>4869</v>
      </c>
      <c r="B7358" s="874" t="s">
        <v>11934</v>
      </c>
      <c r="C7358" s="873" t="s">
        <v>587</v>
      </c>
      <c r="D7358" s="802">
        <f t="shared" si="114"/>
        <v>563582.43000000005</v>
      </c>
      <c r="G7358" s="875">
        <v>550911.46779999998</v>
      </c>
      <c r="J7358" s="840" t="s">
        <v>15822</v>
      </c>
      <c r="K7358" s="848">
        <f>IFERROR(VLOOKUP(J7358,REAJUSTE!A:AA,27,FALSE),"")</f>
        <v>1.0229999999999999</v>
      </c>
    </row>
    <row r="7359" spans="1:11" ht="15" x14ac:dyDescent="0.2">
      <c r="A7359" s="873" t="s">
        <v>4870</v>
      </c>
      <c r="B7359" s="874" t="s">
        <v>11935</v>
      </c>
      <c r="C7359" s="873" t="s">
        <v>587</v>
      </c>
      <c r="D7359" s="802">
        <f t="shared" si="114"/>
        <v>410660.19</v>
      </c>
      <c r="G7359" s="875">
        <v>401427.36190000002</v>
      </c>
      <c r="J7359" s="840" t="s">
        <v>15822</v>
      </c>
      <c r="K7359" s="848">
        <f>IFERROR(VLOOKUP(J7359,REAJUSTE!A:AA,27,FALSE),"")</f>
        <v>1.0229999999999999</v>
      </c>
    </row>
    <row r="7360" spans="1:11" ht="15" x14ac:dyDescent="0.2">
      <c r="A7360" s="873" t="s">
        <v>4871</v>
      </c>
      <c r="B7360" s="874" t="s">
        <v>11936</v>
      </c>
      <c r="C7360" s="873" t="s">
        <v>587</v>
      </c>
      <c r="D7360" s="802">
        <f t="shared" si="114"/>
        <v>675247.24</v>
      </c>
      <c r="G7360" s="875">
        <v>660065.73510000005</v>
      </c>
      <c r="J7360" s="840" t="s">
        <v>15822</v>
      </c>
      <c r="K7360" s="848">
        <f>IFERROR(VLOOKUP(J7360,REAJUSTE!A:AA,27,FALSE),"")</f>
        <v>1.0229999999999999</v>
      </c>
    </row>
    <row r="7361" spans="1:11" ht="15" x14ac:dyDescent="0.2">
      <c r="A7361" s="873" t="s">
        <v>4872</v>
      </c>
      <c r="B7361" s="874" t="s">
        <v>11937</v>
      </c>
      <c r="C7361" s="873" t="s">
        <v>587</v>
      </c>
      <c r="D7361" s="802">
        <f t="shared" si="114"/>
        <v>322734.37</v>
      </c>
      <c r="G7361" s="875">
        <v>315478.37109999999</v>
      </c>
      <c r="J7361" s="840" t="s">
        <v>15822</v>
      </c>
      <c r="K7361" s="848">
        <f>IFERROR(VLOOKUP(J7361,REAJUSTE!A:AA,27,FALSE),"")</f>
        <v>1.0229999999999999</v>
      </c>
    </row>
    <row r="7362" spans="1:11" ht="15" x14ac:dyDescent="0.2">
      <c r="A7362" s="873" t="s">
        <v>4873</v>
      </c>
      <c r="B7362" s="874" t="s">
        <v>11938</v>
      </c>
      <c r="C7362" s="873" t="s">
        <v>587</v>
      </c>
      <c r="D7362" s="802">
        <f t="shared" si="114"/>
        <v>354657.19</v>
      </c>
      <c r="G7362" s="875">
        <v>346683.473</v>
      </c>
      <c r="J7362" s="840" t="s">
        <v>15822</v>
      </c>
      <c r="K7362" s="848">
        <f>IFERROR(VLOOKUP(J7362,REAJUSTE!A:AA,27,FALSE),"")</f>
        <v>1.0229999999999999</v>
      </c>
    </row>
    <row r="7363" spans="1:11" ht="15" x14ac:dyDescent="0.2">
      <c r="A7363" s="873" t="s">
        <v>4874</v>
      </c>
      <c r="B7363" s="874" t="s">
        <v>11939</v>
      </c>
      <c r="C7363" s="873" t="s">
        <v>587</v>
      </c>
      <c r="D7363" s="802">
        <f t="shared" si="114"/>
        <v>389772.51</v>
      </c>
      <c r="G7363" s="875">
        <v>381009.30560000002</v>
      </c>
      <c r="J7363" s="840" t="s">
        <v>15822</v>
      </c>
      <c r="K7363" s="848">
        <f>IFERROR(VLOOKUP(J7363,REAJUSTE!A:AA,27,FALSE),"")</f>
        <v>1.0229999999999999</v>
      </c>
    </row>
    <row r="7364" spans="1:11" ht="15" x14ac:dyDescent="0.2">
      <c r="A7364" s="873" t="s">
        <v>4875</v>
      </c>
      <c r="B7364" s="874" t="s">
        <v>11940</v>
      </c>
      <c r="C7364" s="873" t="s">
        <v>587</v>
      </c>
      <c r="D7364" s="802">
        <f t="shared" si="114"/>
        <v>428399.13</v>
      </c>
      <c r="G7364" s="875">
        <v>418767.48050000001</v>
      </c>
      <c r="J7364" s="840" t="s">
        <v>15822</v>
      </c>
      <c r="K7364" s="848">
        <f>IFERROR(VLOOKUP(J7364,REAJUSTE!A:AA,27,FALSE),"")</f>
        <v>1.0229999999999999</v>
      </c>
    </row>
    <row r="7365" spans="1:11" ht="15" x14ac:dyDescent="0.2">
      <c r="A7365" s="873" t="s">
        <v>4876</v>
      </c>
      <c r="B7365" s="874" t="s">
        <v>11941</v>
      </c>
      <c r="C7365" s="873" t="s">
        <v>587</v>
      </c>
      <c r="D7365" s="802">
        <f t="shared" si="114"/>
        <v>407820.98</v>
      </c>
      <c r="G7365" s="875">
        <v>398651.99410000001</v>
      </c>
      <c r="J7365" s="840" t="s">
        <v>15822</v>
      </c>
      <c r="K7365" s="848">
        <f>IFERROR(VLOOKUP(J7365,REAJUSTE!A:AA,27,FALSE),"")</f>
        <v>1.0229999999999999</v>
      </c>
    </row>
    <row r="7366" spans="1:11" ht="15" x14ac:dyDescent="0.2">
      <c r="A7366" s="873" t="s">
        <v>4877</v>
      </c>
      <c r="B7366" s="874" t="s">
        <v>11942</v>
      </c>
      <c r="C7366" s="873" t="s">
        <v>587</v>
      </c>
      <c r="D7366" s="802">
        <f t="shared" si="114"/>
        <v>448284.22</v>
      </c>
      <c r="G7366" s="875">
        <v>438205.49910000002</v>
      </c>
      <c r="J7366" s="840" t="s">
        <v>15822</v>
      </c>
      <c r="K7366" s="848">
        <f>IFERROR(VLOOKUP(J7366,REAJUSTE!A:AA,27,FALSE),"")</f>
        <v>1.0229999999999999</v>
      </c>
    </row>
    <row r="7367" spans="1:11" ht="15" x14ac:dyDescent="0.2">
      <c r="A7367" s="873" t="s">
        <v>4878</v>
      </c>
      <c r="B7367" s="874" t="s">
        <v>11943</v>
      </c>
      <c r="C7367" s="873" t="s">
        <v>587</v>
      </c>
      <c r="D7367" s="802">
        <f t="shared" si="114"/>
        <v>492762.09</v>
      </c>
      <c r="G7367" s="875">
        <v>481683.37349999999</v>
      </c>
      <c r="J7367" s="840" t="s">
        <v>15822</v>
      </c>
      <c r="K7367" s="848">
        <f>IFERROR(VLOOKUP(J7367,REAJUSTE!A:AA,27,FALSE),"")</f>
        <v>1.0229999999999999</v>
      </c>
    </row>
    <row r="7368" spans="1:11" ht="15" x14ac:dyDescent="0.2">
      <c r="A7368" s="873" t="s">
        <v>4879</v>
      </c>
      <c r="B7368" s="874" t="s">
        <v>11944</v>
      </c>
      <c r="C7368" s="873" t="s">
        <v>587</v>
      </c>
      <c r="D7368" s="802">
        <f t="shared" si="114"/>
        <v>543440.42000000004</v>
      </c>
      <c r="G7368" s="875">
        <v>531222.31209999998</v>
      </c>
      <c r="J7368" s="840" t="s">
        <v>15822</v>
      </c>
      <c r="K7368" s="848">
        <f>IFERROR(VLOOKUP(J7368,REAJUSTE!A:AA,27,FALSE),"")</f>
        <v>1.0229999999999999</v>
      </c>
    </row>
    <row r="7369" spans="1:11" ht="15" x14ac:dyDescent="0.2">
      <c r="A7369" s="873" t="s">
        <v>4880</v>
      </c>
      <c r="B7369" s="874" t="s">
        <v>11945</v>
      </c>
      <c r="C7369" s="873" t="s">
        <v>587</v>
      </c>
      <c r="D7369" s="802">
        <f t="shared" si="114"/>
        <v>651076.82999999996</v>
      </c>
      <c r="G7369" s="875">
        <v>636438.74860000005</v>
      </c>
      <c r="J7369" s="840" t="s">
        <v>15822</v>
      </c>
      <c r="K7369" s="848">
        <f>IFERROR(VLOOKUP(J7369,REAJUSTE!A:AA,27,FALSE),"")</f>
        <v>1.0229999999999999</v>
      </c>
    </row>
    <row r="7370" spans="1:11" ht="15" x14ac:dyDescent="0.2">
      <c r="A7370" s="873" t="s">
        <v>4881</v>
      </c>
      <c r="B7370" s="874" t="s">
        <v>11946</v>
      </c>
      <c r="C7370" s="873" t="s">
        <v>587</v>
      </c>
      <c r="D7370" s="802">
        <f t="shared" si="114"/>
        <v>535901.14</v>
      </c>
      <c r="G7370" s="875">
        <v>523852.54060000001</v>
      </c>
      <c r="J7370" s="840" t="s">
        <v>15822</v>
      </c>
      <c r="K7370" s="848">
        <f>IFERROR(VLOOKUP(J7370,REAJUSTE!A:AA,27,FALSE),"")</f>
        <v>1.0229999999999999</v>
      </c>
    </row>
    <row r="7371" spans="1:11" ht="15" x14ac:dyDescent="0.2">
      <c r="A7371" s="873" t="s">
        <v>4882</v>
      </c>
      <c r="B7371" s="874" t="s">
        <v>11947</v>
      </c>
      <c r="C7371" s="873" t="s">
        <v>587</v>
      </c>
      <c r="D7371" s="802">
        <f t="shared" ref="D7371:D7434" si="115">TRUNC(G7371*K7371,2)</f>
        <v>588965.47</v>
      </c>
      <c r="G7371" s="875">
        <v>575723.82209999999</v>
      </c>
      <c r="J7371" s="840" t="s">
        <v>15822</v>
      </c>
      <c r="K7371" s="848">
        <f>IFERROR(VLOOKUP(J7371,REAJUSTE!A:AA,27,FALSE),"")</f>
        <v>1.0229999999999999</v>
      </c>
    </row>
    <row r="7372" spans="1:11" ht="15" x14ac:dyDescent="0.2">
      <c r="A7372" s="873" t="s">
        <v>4883</v>
      </c>
      <c r="B7372" s="874" t="s">
        <v>11948</v>
      </c>
      <c r="C7372" s="873" t="s">
        <v>587</v>
      </c>
      <c r="D7372" s="802">
        <f t="shared" si="115"/>
        <v>647336.18000000005</v>
      </c>
      <c r="G7372" s="875">
        <v>632782.19090000005</v>
      </c>
      <c r="J7372" s="840" t="s">
        <v>15822</v>
      </c>
      <c r="K7372" s="848">
        <f>IFERROR(VLOOKUP(J7372,REAJUSTE!A:AA,27,FALSE),"")</f>
        <v>1.0229999999999999</v>
      </c>
    </row>
    <row r="7373" spans="1:11" ht="15" x14ac:dyDescent="0.2">
      <c r="A7373" s="873" t="s">
        <v>4884</v>
      </c>
      <c r="B7373" s="874" t="s">
        <v>11949</v>
      </c>
      <c r="C7373" s="873" t="s">
        <v>587</v>
      </c>
      <c r="D7373" s="802">
        <f t="shared" si="115"/>
        <v>471707.93</v>
      </c>
      <c r="G7373" s="875">
        <v>461102.58</v>
      </c>
      <c r="J7373" s="840" t="s">
        <v>15822</v>
      </c>
      <c r="K7373" s="848">
        <f>IFERROR(VLOOKUP(J7373,REAJUSTE!A:AA,27,FALSE),"")</f>
        <v>1.0229999999999999</v>
      </c>
    </row>
    <row r="7374" spans="1:11" ht="15" x14ac:dyDescent="0.2">
      <c r="A7374" s="873" t="s">
        <v>4885</v>
      </c>
      <c r="B7374" s="874" t="s">
        <v>11950</v>
      </c>
      <c r="C7374" s="873" t="s">
        <v>587</v>
      </c>
      <c r="D7374" s="802">
        <f t="shared" si="115"/>
        <v>781665.86</v>
      </c>
      <c r="G7374" s="875">
        <v>764091.75410000002</v>
      </c>
      <c r="J7374" s="840" t="s">
        <v>15822</v>
      </c>
      <c r="K7374" s="848">
        <f>IFERROR(VLOOKUP(J7374,REAJUSTE!A:AA,27,FALSE),"")</f>
        <v>1.0229999999999999</v>
      </c>
    </row>
    <row r="7375" spans="1:11" ht="15" x14ac:dyDescent="0.2">
      <c r="A7375" s="873" t="s">
        <v>4886</v>
      </c>
      <c r="B7375" s="874" t="s">
        <v>11951</v>
      </c>
      <c r="C7375" s="873" t="s">
        <v>587</v>
      </c>
      <c r="D7375" s="802">
        <f t="shared" si="115"/>
        <v>386462.85</v>
      </c>
      <c r="G7375" s="875">
        <v>377774.05599999998</v>
      </c>
      <c r="J7375" s="840" t="s">
        <v>15822</v>
      </c>
      <c r="K7375" s="848">
        <f>IFERROR(VLOOKUP(J7375,REAJUSTE!A:AA,27,FALSE),"")</f>
        <v>1.0229999999999999</v>
      </c>
    </row>
    <row r="7376" spans="1:11" ht="15" x14ac:dyDescent="0.2">
      <c r="A7376" s="873" t="s">
        <v>4887</v>
      </c>
      <c r="B7376" s="874" t="s">
        <v>11952</v>
      </c>
      <c r="C7376" s="873" t="s">
        <v>587</v>
      </c>
      <c r="D7376" s="802">
        <f t="shared" si="115"/>
        <v>424758.56</v>
      </c>
      <c r="G7376" s="875">
        <v>415208.76630000002</v>
      </c>
      <c r="J7376" s="840" t="s">
        <v>15822</v>
      </c>
      <c r="K7376" s="848">
        <f>IFERROR(VLOOKUP(J7376,REAJUSTE!A:AA,27,FALSE),"")</f>
        <v>1.0229999999999999</v>
      </c>
    </row>
    <row r="7377" spans="1:11" ht="15" x14ac:dyDescent="0.2">
      <c r="A7377" s="873" t="s">
        <v>4888</v>
      </c>
      <c r="B7377" s="874" t="s">
        <v>11953</v>
      </c>
      <c r="C7377" s="873" t="s">
        <v>587</v>
      </c>
      <c r="D7377" s="802">
        <f t="shared" si="115"/>
        <v>466883.92</v>
      </c>
      <c r="G7377" s="875">
        <v>456387.02730000002</v>
      </c>
      <c r="J7377" s="840" t="s">
        <v>15822</v>
      </c>
      <c r="K7377" s="848">
        <f>IFERROR(VLOOKUP(J7377,REAJUSTE!A:AA,27,FALSE),"")</f>
        <v>1.0229999999999999</v>
      </c>
    </row>
    <row r="7378" spans="1:11" ht="15" x14ac:dyDescent="0.2">
      <c r="A7378" s="873" t="s">
        <v>4889</v>
      </c>
      <c r="B7378" s="874" t="s">
        <v>11954</v>
      </c>
      <c r="C7378" s="873" t="s">
        <v>587</v>
      </c>
      <c r="D7378" s="802">
        <f t="shared" si="115"/>
        <v>514974.42</v>
      </c>
      <c r="G7378" s="875">
        <v>503396.31170000002</v>
      </c>
      <c r="J7378" s="840" t="s">
        <v>15822</v>
      </c>
      <c r="K7378" s="848">
        <f>IFERROR(VLOOKUP(J7378,REAJUSTE!A:AA,27,FALSE),"")</f>
        <v>1.0229999999999999</v>
      </c>
    </row>
    <row r="7379" spans="1:11" ht="15" x14ac:dyDescent="0.2">
      <c r="A7379" s="873" t="s">
        <v>4890</v>
      </c>
      <c r="B7379" s="874" t="s">
        <v>11955</v>
      </c>
      <c r="C7379" s="873" t="s">
        <v>587</v>
      </c>
      <c r="D7379" s="802">
        <f t="shared" si="115"/>
        <v>488764.92</v>
      </c>
      <c r="G7379" s="875">
        <v>477776.08</v>
      </c>
      <c r="J7379" s="840" t="s">
        <v>15822</v>
      </c>
      <c r="K7379" s="848">
        <f>IFERROR(VLOOKUP(J7379,REAJUSTE!A:AA,27,FALSE),"")</f>
        <v>1.0229999999999999</v>
      </c>
    </row>
    <row r="7380" spans="1:11" ht="15" x14ac:dyDescent="0.2">
      <c r="A7380" s="873" t="s">
        <v>4891</v>
      </c>
      <c r="B7380" s="874" t="s">
        <v>11956</v>
      </c>
      <c r="C7380" s="873" t="s">
        <v>587</v>
      </c>
      <c r="D7380" s="802">
        <f t="shared" si="115"/>
        <v>539043.5</v>
      </c>
      <c r="G7380" s="875">
        <v>526924.25020000001</v>
      </c>
      <c r="J7380" s="840" t="s">
        <v>15822</v>
      </c>
      <c r="K7380" s="848">
        <f>IFERROR(VLOOKUP(J7380,REAJUSTE!A:AA,27,FALSE),"")</f>
        <v>1.0229999999999999</v>
      </c>
    </row>
    <row r="7381" spans="1:11" ht="15" x14ac:dyDescent="0.2">
      <c r="A7381" s="873" t="s">
        <v>4892</v>
      </c>
      <c r="B7381" s="874" t="s">
        <v>11957</v>
      </c>
      <c r="C7381" s="873" t="s">
        <v>587</v>
      </c>
      <c r="D7381" s="802">
        <f t="shared" si="115"/>
        <v>592422.07999999996</v>
      </c>
      <c r="G7381" s="875">
        <v>579102.72160000005</v>
      </c>
      <c r="J7381" s="840" t="s">
        <v>15822</v>
      </c>
      <c r="K7381" s="848">
        <f>IFERROR(VLOOKUP(J7381,REAJUSTE!A:AA,27,FALSE),"")</f>
        <v>1.0229999999999999</v>
      </c>
    </row>
    <row r="7382" spans="1:11" ht="15" x14ac:dyDescent="0.2">
      <c r="A7382" s="873" t="s">
        <v>4893</v>
      </c>
      <c r="B7382" s="874" t="s">
        <v>11958</v>
      </c>
      <c r="C7382" s="873" t="s">
        <v>587</v>
      </c>
      <c r="D7382" s="802">
        <f t="shared" si="115"/>
        <v>651138.49</v>
      </c>
      <c r="G7382" s="875">
        <v>636499.02130000002</v>
      </c>
      <c r="J7382" s="840" t="s">
        <v>15822</v>
      </c>
      <c r="K7382" s="848">
        <f>IFERROR(VLOOKUP(J7382,REAJUSTE!A:AA,27,FALSE),"")</f>
        <v>1.0229999999999999</v>
      </c>
    </row>
    <row r="7383" spans="1:11" ht="15" x14ac:dyDescent="0.2">
      <c r="A7383" s="873" t="s">
        <v>4894</v>
      </c>
      <c r="B7383" s="874" t="s">
        <v>11959</v>
      </c>
      <c r="C7383" s="873" t="s">
        <v>587</v>
      </c>
      <c r="D7383" s="802">
        <f t="shared" si="115"/>
        <v>786228.64</v>
      </c>
      <c r="G7383" s="875">
        <v>768551.95030000003</v>
      </c>
      <c r="J7383" s="840" t="s">
        <v>15822</v>
      </c>
      <c r="K7383" s="848">
        <f>IFERROR(VLOOKUP(J7383,REAJUSTE!A:AA,27,FALSE),"")</f>
        <v>1.0229999999999999</v>
      </c>
    </row>
    <row r="7384" spans="1:11" ht="15" x14ac:dyDescent="0.2">
      <c r="A7384" s="873" t="s">
        <v>4895</v>
      </c>
      <c r="B7384" s="874" t="s">
        <v>11960</v>
      </c>
      <c r="C7384" s="873" t="s">
        <v>587</v>
      </c>
      <c r="D7384" s="802">
        <f t="shared" si="115"/>
        <v>642063.69999999995</v>
      </c>
      <c r="G7384" s="875">
        <v>627628.25280000002</v>
      </c>
      <c r="J7384" s="840" t="s">
        <v>15822</v>
      </c>
      <c r="K7384" s="848">
        <f>IFERROR(VLOOKUP(J7384,REAJUSTE!A:AA,27,FALSE),"")</f>
        <v>1.0229999999999999</v>
      </c>
    </row>
    <row r="7385" spans="1:11" ht="15" x14ac:dyDescent="0.2">
      <c r="A7385" s="873" t="s">
        <v>4896</v>
      </c>
      <c r="B7385" s="874" t="s">
        <v>11961</v>
      </c>
      <c r="C7385" s="873" t="s">
        <v>587</v>
      </c>
      <c r="D7385" s="802">
        <f t="shared" si="115"/>
        <v>705744.29</v>
      </c>
      <c r="G7385" s="875">
        <v>689877.12540000002</v>
      </c>
      <c r="J7385" s="840" t="s">
        <v>15822</v>
      </c>
      <c r="K7385" s="848">
        <f>IFERROR(VLOOKUP(J7385,REAJUSTE!A:AA,27,FALSE),"")</f>
        <v>1.0229999999999999</v>
      </c>
    </row>
    <row r="7386" spans="1:11" ht="15" x14ac:dyDescent="0.2">
      <c r="A7386" s="873" t="s">
        <v>4897</v>
      </c>
      <c r="B7386" s="874" t="s">
        <v>11962</v>
      </c>
      <c r="C7386" s="873" t="s">
        <v>587</v>
      </c>
      <c r="D7386" s="802">
        <f t="shared" si="115"/>
        <v>781706.97</v>
      </c>
      <c r="G7386" s="875">
        <v>764131.93610000005</v>
      </c>
      <c r="J7386" s="840" t="s">
        <v>15822</v>
      </c>
      <c r="K7386" s="848">
        <f>IFERROR(VLOOKUP(J7386,REAJUSTE!A:AA,27,FALSE),"")</f>
        <v>1.0229999999999999</v>
      </c>
    </row>
    <row r="7387" spans="1:11" ht="15" x14ac:dyDescent="0.2">
      <c r="A7387" s="873" t="s">
        <v>4898</v>
      </c>
      <c r="B7387" s="874" t="s">
        <v>4899</v>
      </c>
      <c r="C7387" s="873" t="s">
        <v>4</v>
      </c>
      <c r="D7387" s="802">
        <f t="shared" si="115"/>
        <v>353.72</v>
      </c>
      <c r="G7387" s="875">
        <v>345.7747</v>
      </c>
      <c r="J7387" s="840" t="s">
        <v>15822</v>
      </c>
      <c r="K7387" s="848">
        <f>IFERROR(VLOOKUP(J7387,REAJUSTE!A:AA,27,FALSE),"")</f>
        <v>1.0229999999999999</v>
      </c>
    </row>
    <row r="7388" spans="1:11" ht="15" x14ac:dyDescent="0.2">
      <c r="A7388" s="873" t="s">
        <v>4900</v>
      </c>
      <c r="B7388" s="874" t="s">
        <v>11963</v>
      </c>
      <c r="C7388" s="873" t="s">
        <v>587</v>
      </c>
      <c r="D7388" s="802">
        <f t="shared" si="115"/>
        <v>935813.87</v>
      </c>
      <c r="G7388" s="875">
        <v>914774.06660000002</v>
      </c>
      <c r="J7388" s="840" t="s">
        <v>15822</v>
      </c>
      <c r="K7388" s="848">
        <f>IFERROR(VLOOKUP(J7388,REAJUSTE!A:AA,27,FALSE),"")</f>
        <v>1.0229999999999999</v>
      </c>
    </row>
    <row r="7389" spans="1:11" ht="15" x14ac:dyDescent="0.2">
      <c r="A7389" s="873" t="s">
        <v>4901</v>
      </c>
      <c r="B7389" s="874" t="s">
        <v>11964</v>
      </c>
      <c r="C7389" s="873" t="s">
        <v>587</v>
      </c>
      <c r="D7389" s="802">
        <f t="shared" si="115"/>
        <v>407.35</v>
      </c>
      <c r="G7389" s="875">
        <v>398.19290000000001</v>
      </c>
      <c r="J7389" s="840" t="s">
        <v>15822</v>
      </c>
      <c r="K7389" s="848">
        <f>IFERROR(VLOOKUP(J7389,REAJUSTE!A:AA,27,FALSE),"")</f>
        <v>1.0229999999999999</v>
      </c>
    </row>
    <row r="7390" spans="1:11" ht="15" x14ac:dyDescent="0.2">
      <c r="A7390" s="873" t="s">
        <v>4902</v>
      </c>
      <c r="B7390" s="874" t="s">
        <v>11965</v>
      </c>
      <c r="C7390" s="873" t="s">
        <v>587</v>
      </c>
      <c r="D7390" s="802">
        <f t="shared" si="115"/>
        <v>243.67</v>
      </c>
      <c r="G7390" s="875">
        <v>238.1951</v>
      </c>
      <c r="J7390" s="840" t="s">
        <v>15822</v>
      </c>
      <c r="K7390" s="848">
        <f>IFERROR(VLOOKUP(J7390,REAJUSTE!A:AA,27,FALSE),"")</f>
        <v>1.0229999999999999</v>
      </c>
    </row>
    <row r="7391" spans="1:11" ht="15" x14ac:dyDescent="0.2">
      <c r="A7391" s="873" t="s">
        <v>4903</v>
      </c>
      <c r="B7391" s="874" t="s">
        <v>4904</v>
      </c>
      <c r="C7391" s="873" t="s">
        <v>4</v>
      </c>
      <c r="D7391" s="802">
        <f t="shared" si="115"/>
        <v>699.15</v>
      </c>
      <c r="G7391" s="875">
        <v>683.44079999999997</v>
      </c>
      <c r="J7391" s="840" t="s">
        <v>15822</v>
      </c>
      <c r="K7391" s="848">
        <f>IFERROR(VLOOKUP(J7391,REAJUSTE!A:AA,27,FALSE),"")</f>
        <v>1.0229999999999999</v>
      </c>
    </row>
    <row r="7392" spans="1:11" ht="15" x14ac:dyDescent="0.2">
      <c r="A7392" s="873" t="s">
        <v>4905</v>
      </c>
      <c r="B7392" s="874" t="s">
        <v>4906</v>
      </c>
      <c r="C7392" s="873" t="s">
        <v>4</v>
      </c>
      <c r="D7392" s="802">
        <f t="shared" si="115"/>
        <v>579.71</v>
      </c>
      <c r="G7392" s="875">
        <v>566.6816</v>
      </c>
      <c r="J7392" s="840" t="s">
        <v>15822</v>
      </c>
      <c r="K7392" s="848">
        <f>IFERROR(VLOOKUP(J7392,REAJUSTE!A:AA,27,FALSE),"")</f>
        <v>1.0229999999999999</v>
      </c>
    </row>
    <row r="7393" spans="1:11" ht="15" x14ac:dyDescent="0.2">
      <c r="A7393" s="873" t="s">
        <v>4907</v>
      </c>
      <c r="B7393" s="874" t="s">
        <v>11966</v>
      </c>
      <c r="C7393" s="873" t="s">
        <v>587</v>
      </c>
      <c r="D7393" s="802">
        <f t="shared" si="115"/>
        <v>451375.61</v>
      </c>
      <c r="G7393" s="875">
        <v>441227.38250000001</v>
      </c>
      <c r="J7393" s="840" t="s">
        <v>15822</v>
      </c>
      <c r="K7393" s="848">
        <f>IFERROR(VLOOKUP(J7393,REAJUSTE!A:AA,27,FALSE),"")</f>
        <v>1.0229999999999999</v>
      </c>
    </row>
    <row r="7394" spans="1:11" ht="15" x14ac:dyDescent="0.2">
      <c r="A7394" s="873" t="s">
        <v>4908</v>
      </c>
      <c r="B7394" s="874" t="s">
        <v>11967</v>
      </c>
      <c r="C7394" s="873" t="s">
        <v>587</v>
      </c>
      <c r="D7394" s="802">
        <f t="shared" si="115"/>
        <v>496162.59</v>
      </c>
      <c r="G7394" s="875">
        <v>485007.4252</v>
      </c>
      <c r="J7394" s="840" t="s">
        <v>15822</v>
      </c>
      <c r="K7394" s="848">
        <f>IFERROR(VLOOKUP(J7394,REAJUSTE!A:AA,27,FALSE),"")</f>
        <v>1.0229999999999999</v>
      </c>
    </row>
    <row r="7395" spans="1:11" ht="15" x14ac:dyDescent="0.2">
      <c r="A7395" s="873" t="s">
        <v>4909</v>
      </c>
      <c r="B7395" s="874" t="s">
        <v>11968</v>
      </c>
      <c r="C7395" s="873" t="s">
        <v>587</v>
      </c>
      <c r="D7395" s="802">
        <f t="shared" si="115"/>
        <v>596446.78</v>
      </c>
      <c r="G7395" s="875">
        <v>583036.93680000002</v>
      </c>
      <c r="J7395" s="840" t="s">
        <v>15822</v>
      </c>
      <c r="K7395" s="848">
        <f>IFERROR(VLOOKUP(J7395,REAJUSTE!A:AA,27,FALSE),"")</f>
        <v>1.0229999999999999</v>
      </c>
    </row>
    <row r="7396" spans="1:11" ht="15" x14ac:dyDescent="0.2">
      <c r="A7396" s="873" t="s">
        <v>4910</v>
      </c>
      <c r="B7396" s="874" t="s">
        <v>11969</v>
      </c>
      <c r="C7396" s="873" t="s">
        <v>587</v>
      </c>
      <c r="D7396" s="802">
        <f t="shared" si="115"/>
        <v>567155.37</v>
      </c>
      <c r="G7396" s="875">
        <v>554404.08290000004</v>
      </c>
      <c r="J7396" s="840" t="s">
        <v>15822</v>
      </c>
      <c r="K7396" s="848">
        <f>IFERROR(VLOOKUP(J7396,REAJUSTE!A:AA,27,FALSE),"")</f>
        <v>1.0229999999999999</v>
      </c>
    </row>
    <row r="7397" spans="1:11" ht="15" x14ac:dyDescent="0.2">
      <c r="A7397" s="873" t="s">
        <v>4911</v>
      </c>
      <c r="B7397" s="874" t="s">
        <v>11970</v>
      </c>
      <c r="C7397" s="873" t="s">
        <v>587</v>
      </c>
      <c r="D7397" s="802">
        <f t="shared" si="115"/>
        <v>623345.19999999995</v>
      </c>
      <c r="G7397" s="875">
        <v>609330.59840000002</v>
      </c>
      <c r="J7397" s="840" t="s">
        <v>15822</v>
      </c>
      <c r="K7397" s="848">
        <f>IFERROR(VLOOKUP(J7397,REAJUSTE!A:AA,27,FALSE),"")</f>
        <v>1.0229999999999999</v>
      </c>
    </row>
    <row r="7398" spans="1:11" ht="15" x14ac:dyDescent="0.2">
      <c r="A7398" s="873" t="s">
        <v>4912</v>
      </c>
      <c r="B7398" s="874" t="s">
        <v>11971</v>
      </c>
      <c r="C7398" s="873" t="s">
        <v>587</v>
      </c>
      <c r="D7398" s="802">
        <f t="shared" si="115"/>
        <v>685153.82</v>
      </c>
      <c r="G7398" s="875">
        <v>669749.58459999994</v>
      </c>
      <c r="J7398" s="840" t="s">
        <v>15822</v>
      </c>
      <c r="K7398" s="848">
        <f>IFERROR(VLOOKUP(J7398,REAJUSTE!A:AA,27,FALSE),"")</f>
        <v>1.0229999999999999</v>
      </c>
    </row>
    <row r="7399" spans="1:11" ht="15" x14ac:dyDescent="0.2">
      <c r="A7399" s="873" t="s">
        <v>4913</v>
      </c>
      <c r="B7399" s="874" t="s">
        <v>11972</v>
      </c>
      <c r="C7399" s="873" t="s">
        <v>587</v>
      </c>
      <c r="D7399" s="802">
        <f t="shared" si="115"/>
        <v>827047.03</v>
      </c>
      <c r="G7399" s="875">
        <v>808452.62679999997</v>
      </c>
      <c r="J7399" s="840" t="s">
        <v>15822</v>
      </c>
      <c r="K7399" s="848">
        <f>IFERROR(VLOOKUP(J7399,REAJUSTE!A:AA,27,FALSE),"")</f>
        <v>1.0229999999999999</v>
      </c>
    </row>
    <row r="7400" spans="1:11" ht="15" x14ac:dyDescent="0.2">
      <c r="A7400" s="873" t="s">
        <v>4914</v>
      </c>
      <c r="B7400" s="874" t="s">
        <v>4915</v>
      </c>
      <c r="C7400" s="873" t="s">
        <v>587</v>
      </c>
      <c r="D7400" s="802">
        <f t="shared" si="115"/>
        <v>637.12</v>
      </c>
      <c r="G7400" s="875">
        <v>622.80050000000006</v>
      </c>
      <c r="J7400" s="840" t="s">
        <v>15822</v>
      </c>
      <c r="K7400" s="848">
        <f>IFERROR(VLOOKUP(J7400,REAJUSTE!A:AA,27,FALSE),"")</f>
        <v>1.0229999999999999</v>
      </c>
    </row>
    <row r="7401" spans="1:11" ht="15" x14ac:dyDescent="0.2">
      <c r="A7401" s="873" t="s">
        <v>4916</v>
      </c>
      <c r="B7401" s="874" t="s">
        <v>11973</v>
      </c>
      <c r="C7401" s="873" t="s">
        <v>587</v>
      </c>
      <c r="D7401" s="802">
        <f t="shared" si="115"/>
        <v>1890.14</v>
      </c>
      <c r="G7401" s="875">
        <v>1847.6483000000001</v>
      </c>
      <c r="J7401" s="840" t="s">
        <v>15822</v>
      </c>
      <c r="K7401" s="848">
        <f>IFERROR(VLOOKUP(J7401,REAJUSTE!A:AA,27,FALSE),"")</f>
        <v>1.0229999999999999</v>
      </c>
    </row>
    <row r="7402" spans="1:11" ht="15" x14ac:dyDescent="0.2">
      <c r="A7402" s="873" t="s">
        <v>4917</v>
      </c>
      <c r="B7402" s="874" t="s">
        <v>11974</v>
      </c>
      <c r="C7402" s="873" t="s">
        <v>587</v>
      </c>
      <c r="D7402" s="802">
        <f t="shared" si="115"/>
        <v>503.51</v>
      </c>
      <c r="G7402" s="875">
        <v>492.1986</v>
      </c>
      <c r="J7402" s="840" t="s">
        <v>15822</v>
      </c>
      <c r="K7402" s="848">
        <f>IFERROR(VLOOKUP(J7402,REAJUSTE!A:AA,27,FALSE),"")</f>
        <v>1.0229999999999999</v>
      </c>
    </row>
    <row r="7403" spans="1:11" ht="15" x14ac:dyDescent="0.2">
      <c r="A7403" s="873" t="s">
        <v>4918</v>
      </c>
      <c r="B7403" s="874" t="s">
        <v>11975</v>
      </c>
      <c r="C7403" s="873" t="s">
        <v>587</v>
      </c>
      <c r="D7403" s="802">
        <f t="shared" si="115"/>
        <v>520280.81</v>
      </c>
      <c r="G7403" s="875">
        <v>508583.39970000001</v>
      </c>
      <c r="J7403" s="840" t="s">
        <v>15822</v>
      </c>
      <c r="K7403" s="848">
        <f>IFERROR(VLOOKUP(J7403,REAJUSTE!A:AA,27,FALSE),"")</f>
        <v>1.0229999999999999</v>
      </c>
    </row>
    <row r="7404" spans="1:11" ht="15" x14ac:dyDescent="0.2">
      <c r="A7404" s="873" t="s">
        <v>4919</v>
      </c>
      <c r="B7404" s="874" t="s">
        <v>11976</v>
      </c>
      <c r="C7404" s="873" t="s">
        <v>587</v>
      </c>
      <c r="D7404" s="802">
        <f t="shared" si="115"/>
        <v>571783.1</v>
      </c>
      <c r="G7404" s="875">
        <v>558927.76670000004</v>
      </c>
      <c r="J7404" s="840" t="s">
        <v>15822</v>
      </c>
      <c r="K7404" s="848">
        <f>IFERROR(VLOOKUP(J7404,REAJUSTE!A:AA,27,FALSE),"")</f>
        <v>1.0229999999999999</v>
      </c>
    </row>
    <row r="7405" spans="1:11" ht="15" x14ac:dyDescent="0.2">
      <c r="A7405" s="873" t="s">
        <v>4920</v>
      </c>
      <c r="B7405" s="874" t="s">
        <v>11977</v>
      </c>
      <c r="C7405" s="873" t="s">
        <v>587</v>
      </c>
      <c r="D7405" s="802">
        <f t="shared" si="115"/>
        <v>685088.05</v>
      </c>
      <c r="G7405" s="875">
        <v>669685.29350000003</v>
      </c>
      <c r="J7405" s="840" t="s">
        <v>15822</v>
      </c>
      <c r="K7405" s="848">
        <f>IFERROR(VLOOKUP(J7405,REAJUSTE!A:AA,27,FALSE),"")</f>
        <v>1.0229999999999999</v>
      </c>
    </row>
    <row r="7406" spans="1:11" ht="15" x14ac:dyDescent="0.2">
      <c r="A7406" s="873" t="s">
        <v>4921</v>
      </c>
      <c r="B7406" s="874" t="s">
        <v>11978</v>
      </c>
      <c r="C7406" s="873" t="s">
        <v>4</v>
      </c>
      <c r="D7406" s="802">
        <f t="shared" si="115"/>
        <v>480.04</v>
      </c>
      <c r="G7406" s="875">
        <v>469.24779999999998</v>
      </c>
      <c r="J7406" s="840" t="s">
        <v>15822</v>
      </c>
      <c r="K7406" s="848">
        <f>IFERROR(VLOOKUP(J7406,REAJUSTE!A:AA,27,FALSE),"")</f>
        <v>1.0229999999999999</v>
      </c>
    </row>
    <row r="7407" spans="1:11" ht="15" x14ac:dyDescent="0.2">
      <c r="A7407" s="873" t="s">
        <v>4922</v>
      </c>
      <c r="B7407" s="874" t="s">
        <v>11979</v>
      </c>
      <c r="C7407" s="873" t="s">
        <v>4</v>
      </c>
      <c r="D7407" s="802">
        <f t="shared" si="115"/>
        <v>725.63</v>
      </c>
      <c r="G7407" s="875">
        <v>709.32449999999994</v>
      </c>
      <c r="J7407" s="840" t="s">
        <v>15822</v>
      </c>
      <c r="K7407" s="848">
        <f>IFERROR(VLOOKUP(J7407,REAJUSTE!A:AA,27,FALSE),"")</f>
        <v>1.0229999999999999</v>
      </c>
    </row>
    <row r="7408" spans="1:11" ht="15" x14ac:dyDescent="0.2">
      <c r="A7408" s="873" t="s">
        <v>4923</v>
      </c>
      <c r="B7408" s="874" t="s">
        <v>11980</v>
      </c>
      <c r="C7408" s="873" t="s">
        <v>4</v>
      </c>
      <c r="D7408" s="802">
        <f t="shared" si="115"/>
        <v>1105.43</v>
      </c>
      <c r="G7408" s="875">
        <v>1080.5847000000001</v>
      </c>
      <c r="J7408" s="840" t="s">
        <v>15822</v>
      </c>
      <c r="K7408" s="848">
        <f>IFERROR(VLOOKUP(J7408,REAJUSTE!A:AA,27,FALSE),"")</f>
        <v>1.0229999999999999</v>
      </c>
    </row>
    <row r="7409" spans="1:11" ht="15" x14ac:dyDescent="0.2">
      <c r="A7409" s="873" t="s">
        <v>4924</v>
      </c>
      <c r="B7409" s="874" t="s">
        <v>11981</v>
      </c>
      <c r="C7409" s="873" t="s">
        <v>4</v>
      </c>
      <c r="D7409" s="802">
        <f t="shared" si="115"/>
        <v>1509.62</v>
      </c>
      <c r="G7409" s="875">
        <v>1475.6847</v>
      </c>
      <c r="J7409" s="840" t="s">
        <v>15822</v>
      </c>
      <c r="K7409" s="848">
        <f>IFERROR(VLOOKUP(J7409,REAJUSTE!A:AA,27,FALSE),"")</f>
        <v>1.0229999999999999</v>
      </c>
    </row>
    <row r="7410" spans="1:11" ht="15" x14ac:dyDescent="0.2">
      <c r="A7410" s="873" t="s">
        <v>4925</v>
      </c>
      <c r="B7410" s="874" t="s">
        <v>11982</v>
      </c>
      <c r="C7410" s="873" t="s">
        <v>4</v>
      </c>
      <c r="D7410" s="802">
        <f t="shared" si="115"/>
        <v>1993.2</v>
      </c>
      <c r="G7410" s="875">
        <v>1948.3946000000001</v>
      </c>
      <c r="J7410" s="840" t="s">
        <v>15822</v>
      </c>
      <c r="K7410" s="848">
        <f>IFERROR(VLOOKUP(J7410,REAJUSTE!A:AA,27,FALSE),"")</f>
        <v>1.0229999999999999</v>
      </c>
    </row>
    <row r="7411" spans="1:11" ht="15" x14ac:dyDescent="0.2">
      <c r="A7411" s="873" t="s">
        <v>11983</v>
      </c>
      <c r="B7411" s="874" t="s">
        <v>11984</v>
      </c>
      <c r="C7411" s="873" t="s">
        <v>4</v>
      </c>
      <c r="D7411" s="802">
        <f t="shared" si="115"/>
        <v>2875.6</v>
      </c>
      <c r="G7411" s="875">
        <v>2810.9493000000002</v>
      </c>
      <c r="J7411" s="840" t="s">
        <v>15822</v>
      </c>
      <c r="K7411" s="848">
        <f>IFERROR(VLOOKUP(J7411,REAJUSTE!A:AA,27,FALSE),"")</f>
        <v>1.0229999999999999</v>
      </c>
    </row>
    <row r="7412" spans="1:11" ht="15" x14ac:dyDescent="0.2">
      <c r="A7412" s="873" t="s">
        <v>11985</v>
      </c>
      <c r="B7412" s="874" t="s">
        <v>28466</v>
      </c>
      <c r="C7412" s="873" t="s">
        <v>587</v>
      </c>
      <c r="D7412" s="802">
        <f t="shared" si="115"/>
        <v>54.66</v>
      </c>
      <c r="G7412" s="875">
        <v>53.436</v>
      </c>
      <c r="J7412" s="840" t="s">
        <v>15822</v>
      </c>
      <c r="K7412" s="848">
        <f>IFERROR(VLOOKUP(J7412,REAJUSTE!A:AA,27,FALSE),"")</f>
        <v>1.0229999999999999</v>
      </c>
    </row>
    <row r="7413" spans="1:11" ht="15" x14ac:dyDescent="0.2">
      <c r="A7413" s="873" t="s">
        <v>11986</v>
      </c>
      <c r="B7413" s="874" t="s">
        <v>28467</v>
      </c>
      <c r="C7413" s="873" t="s">
        <v>587</v>
      </c>
      <c r="D7413" s="802">
        <f t="shared" si="115"/>
        <v>79.400000000000006</v>
      </c>
      <c r="G7413" s="875">
        <v>77.619299999999996</v>
      </c>
      <c r="J7413" s="840" t="s">
        <v>15822</v>
      </c>
      <c r="K7413" s="848">
        <f>IFERROR(VLOOKUP(J7413,REAJUSTE!A:AA,27,FALSE),"")</f>
        <v>1.0229999999999999</v>
      </c>
    </row>
    <row r="7414" spans="1:11" ht="15" x14ac:dyDescent="0.2">
      <c r="A7414" s="873" t="s">
        <v>11987</v>
      </c>
      <c r="B7414" s="874" t="s">
        <v>28468</v>
      </c>
      <c r="C7414" s="873" t="s">
        <v>587</v>
      </c>
      <c r="D7414" s="802">
        <f t="shared" si="115"/>
        <v>81.27</v>
      </c>
      <c r="G7414" s="875">
        <v>79.451499999999996</v>
      </c>
      <c r="J7414" s="840" t="s">
        <v>15822</v>
      </c>
      <c r="K7414" s="848">
        <f>IFERROR(VLOOKUP(J7414,REAJUSTE!A:AA,27,FALSE),"")</f>
        <v>1.0229999999999999</v>
      </c>
    </row>
    <row r="7415" spans="1:11" ht="15" x14ac:dyDescent="0.2">
      <c r="A7415" s="873" t="s">
        <v>11988</v>
      </c>
      <c r="B7415" s="874" t="s">
        <v>28469</v>
      </c>
      <c r="C7415" s="873" t="s">
        <v>587</v>
      </c>
      <c r="D7415" s="802">
        <f t="shared" si="115"/>
        <v>93.13</v>
      </c>
      <c r="G7415" s="875">
        <v>91.045599999999993</v>
      </c>
      <c r="J7415" s="840" t="s">
        <v>15822</v>
      </c>
      <c r="K7415" s="848">
        <f>IFERROR(VLOOKUP(J7415,REAJUSTE!A:AA,27,FALSE),"")</f>
        <v>1.0229999999999999</v>
      </c>
    </row>
    <row r="7416" spans="1:11" ht="15" x14ac:dyDescent="0.2">
      <c r="A7416" s="873" t="s">
        <v>11989</v>
      </c>
      <c r="B7416" s="874" t="s">
        <v>28470</v>
      </c>
      <c r="C7416" s="873" t="s">
        <v>587</v>
      </c>
      <c r="D7416" s="802">
        <f t="shared" si="115"/>
        <v>102.59</v>
      </c>
      <c r="G7416" s="875">
        <v>100.2895</v>
      </c>
      <c r="J7416" s="840" t="s">
        <v>15822</v>
      </c>
      <c r="K7416" s="848">
        <f>IFERROR(VLOOKUP(J7416,REAJUSTE!A:AA,27,FALSE),"")</f>
        <v>1.0229999999999999</v>
      </c>
    </row>
    <row r="7417" spans="1:11" ht="15" x14ac:dyDescent="0.2">
      <c r="A7417" s="873" t="s">
        <v>11990</v>
      </c>
      <c r="B7417" s="874" t="s">
        <v>28471</v>
      </c>
      <c r="C7417" s="873" t="s">
        <v>587</v>
      </c>
      <c r="D7417" s="802">
        <f t="shared" si="115"/>
        <v>112.07</v>
      </c>
      <c r="G7417" s="875">
        <v>109.5592</v>
      </c>
      <c r="J7417" s="840" t="s">
        <v>15822</v>
      </c>
      <c r="K7417" s="848">
        <f>IFERROR(VLOOKUP(J7417,REAJUSTE!A:AA,27,FALSE),"")</f>
        <v>1.0229999999999999</v>
      </c>
    </row>
    <row r="7418" spans="1:11" ht="15" x14ac:dyDescent="0.2">
      <c r="A7418" s="873" t="s">
        <v>11991</v>
      </c>
      <c r="B7418" s="874" t="s">
        <v>28472</v>
      </c>
      <c r="C7418" s="873" t="s">
        <v>587</v>
      </c>
      <c r="D7418" s="802">
        <f t="shared" si="115"/>
        <v>122.79</v>
      </c>
      <c r="G7418" s="875">
        <v>120.03879999999999</v>
      </c>
      <c r="J7418" s="840" t="s">
        <v>15822</v>
      </c>
      <c r="K7418" s="848">
        <f>IFERROR(VLOOKUP(J7418,REAJUSTE!A:AA,27,FALSE),"")</f>
        <v>1.0229999999999999</v>
      </c>
    </row>
    <row r="7419" spans="1:11" ht="15" x14ac:dyDescent="0.2">
      <c r="A7419" s="873" t="s">
        <v>11992</v>
      </c>
      <c r="B7419" s="874" t="s">
        <v>28473</v>
      </c>
      <c r="C7419" s="873" t="s">
        <v>587</v>
      </c>
      <c r="D7419" s="802">
        <f t="shared" si="115"/>
        <v>135.91999999999999</v>
      </c>
      <c r="G7419" s="875">
        <v>132.8707</v>
      </c>
      <c r="J7419" s="840" t="s">
        <v>15822</v>
      </c>
      <c r="K7419" s="848">
        <f>IFERROR(VLOOKUP(J7419,REAJUSTE!A:AA,27,FALSE),"")</f>
        <v>1.0229999999999999</v>
      </c>
    </row>
    <row r="7420" spans="1:11" ht="15" x14ac:dyDescent="0.2">
      <c r="A7420" s="873" t="s">
        <v>11993</v>
      </c>
      <c r="B7420" s="874" t="s">
        <v>28474</v>
      </c>
      <c r="C7420" s="873" t="s">
        <v>587</v>
      </c>
      <c r="D7420" s="802">
        <f t="shared" si="115"/>
        <v>153.81</v>
      </c>
      <c r="G7420" s="875">
        <v>150.35239999999999</v>
      </c>
      <c r="J7420" s="840" t="s">
        <v>15822</v>
      </c>
      <c r="K7420" s="848">
        <f>IFERROR(VLOOKUP(J7420,REAJUSTE!A:AA,27,FALSE),"")</f>
        <v>1.0229999999999999</v>
      </c>
    </row>
    <row r="7421" spans="1:11" ht="15" x14ac:dyDescent="0.2">
      <c r="A7421" s="873" t="s">
        <v>4926</v>
      </c>
      <c r="B7421" s="874" t="s">
        <v>4927</v>
      </c>
      <c r="C7421" s="873" t="s">
        <v>587</v>
      </c>
      <c r="D7421" s="802">
        <f t="shared" si="115"/>
        <v>619.91</v>
      </c>
      <c r="G7421" s="875">
        <v>605.97280000000001</v>
      </c>
      <c r="J7421" s="840" t="s">
        <v>15822</v>
      </c>
      <c r="K7421" s="848">
        <f>IFERROR(VLOOKUP(J7421,REAJUSTE!A:AA,27,FALSE),"")</f>
        <v>1.0229999999999999</v>
      </c>
    </row>
    <row r="7422" spans="1:11" ht="15" x14ac:dyDescent="0.2">
      <c r="A7422" s="873" t="s">
        <v>11994</v>
      </c>
      <c r="B7422" s="874" t="s">
        <v>11995</v>
      </c>
      <c r="C7422" s="873" t="s">
        <v>587</v>
      </c>
      <c r="D7422" s="802">
        <f t="shared" si="115"/>
        <v>1467.98</v>
      </c>
      <c r="G7422" s="875">
        <v>1434.98</v>
      </c>
      <c r="J7422" s="840" t="s">
        <v>15822</v>
      </c>
      <c r="K7422" s="848">
        <f>IFERROR(VLOOKUP(J7422,REAJUSTE!A:AA,27,FALSE),"")</f>
        <v>1.0229999999999999</v>
      </c>
    </row>
    <row r="7423" spans="1:11" ht="15" x14ac:dyDescent="0.2">
      <c r="A7423" s="873" t="s">
        <v>11996</v>
      </c>
      <c r="B7423" s="874" t="s">
        <v>11997</v>
      </c>
      <c r="C7423" s="873" t="s">
        <v>587</v>
      </c>
      <c r="D7423" s="802">
        <f t="shared" si="115"/>
        <v>1497.98</v>
      </c>
      <c r="G7423" s="875">
        <v>1464.3014000000001</v>
      </c>
      <c r="J7423" s="840" t="s">
        <v>15822</v>
      </c>
      <c r="K7423" s="848">
        <f>IFERROR(VLOOKUP(J7423,REAJUSTE!A:AA,27,FALSE),"")</f>
        <v>1.0229999999999999</v>
      </c>
    </row>
    <row r="7424" spans="1:11" ht="15" x14ac:dyDescent="0.2">
      <c r="A7424" s="873" t="s">
        <v>11998</v>
      </c>
      <c r="B7424" s="874" t="s">
        <v>11999</v>
      </c>
      <c r="C7424" s="873" t="s">
        <v>587</v>
      </c>
      <c r="D7424" s="802">
        <f t="shared" si="115"/>
        <v>1520.52</v>
      </c>
      <c r="G7424" s="875">
        <v>1486.34</v>
      </c>
      <c r="J7424" s="840" t="s">
        <v>15822</v>
      </c>
      <c r="K7424" s="848">
        <f>IFERROR(VLOOKUP(J7424,REAJUSTE!A:AA,27,FALSE),"")</f>
        <v>1.0229999999999999</v>
      </c>
    </row>
    <row r="7425" spans="1:11" ht="15" x14ac:dyDescent="0.2">
      <c r="A7425" s="873" t="s">
        <v>12000</v>
      </c>
      <c r="B7425" s="874" t="s">
        <v>12001</v>
      </c>
      <c r="C7425" s="873" t="s">
        <v>587</v>
      </c>
      <c r="D7425" s="802">
        <f t="shared" si="115"/>
        <v>1504.54</v>
      </c>
      <c r="G7425" s="875">
        <v>1470.7147</v>
      </c>
      <c r="J7425" s="840" t="s">
        <v>15822</v>
      </c>
      <c r="K7425" s="848">
        <f>IFERROR(VLOOKUP(J7425,REAJUSTE!A:AA,27,FALSE),"")</f>
        <v>1.0229999999999999</v>
      </c>
    </row>
    <row r="7426" spans="1:11" ht="15" x14ac:dyDescent="0.2">
      <c r="A7426" s="873" t="s">
        <v>4928</v>
      </c>
      <c r="B7426" s="874" t="s">
        <v>4929</v>
      </c>
      <c r="C7426" s="873" t="s">
        <v>61</v>
      </c>
      <c r="D7426" s="802">
        <f t="shared" si="115"/>
        <v>143.93</v>
      </c>
      <c r="G7426" s="875">
        <v>140.7022</v>
      </c>
      <c r="J7426" s="840" t="s">
        <v>15822</v>
      </c>
      <c r="K7426" s="848">
        <f>IFERROR(VLOOKUP(J7426,REAJUSTE!A:AA,27,FALSE),"")</f>
        <v>1.0229999999999999</v>
      </c>
    </row>
    <row r="7427" spans="1:11" ht="15" x14ac:dyDescent="0.2">
      <c r="A7427" s="873" t="s">
        <v>4930</v>
      </c>
      <c r="B7427" s="874" t="s">
        <v>4931</v>
      </c>
      <c r="C7427" s="873" t="s">
        <v>587</v>
      </c>
      <c r="D7427" s="802">
        <f t="shared" si="115"/>
        <v>12.04</v>
      </c>
      <c r="G7427" s="875">
        <v>11.7761</v>
      </c>
      <c r="J7427" s="840" t="s">
        <v>15822</v>
      </c>
      <c r="K7427" s="848">
        <f>IFERROR(VLOOKUP(J7427,REAJUSTE!A:AA,27,FALSE),"")</f>
        <v>1.0229999999999999</v>
      </c>
    </row>
    <row r="7428" spans="1:11" ht="15" x14ac:dyDescent="0.2">
      <c r="A7428" s="873" t="s">
        <v>4932</v>
      </c>
      <c r="B7428" s="874" t="s">
        <v>12002</v>
      </c>
      <c r="C7428" s="873" t="s">
        <v>587</v>
      </c>
      <c r="D7428" s="802">
        <f t="shared" si="115"/>
        <v>1213.6099999999999</v>
      </c>
      <c r="G7428" s="875">
        <v>1186.3278</v>
      </c>
      <c r="J7428" s="840" t="s">
        <v>15822</v>
      </c>
      <c r="K7428" s="848">
        <f>IFERROR(VLOOKUP(J7428,REAJUSTE!A:AA,27,FALSE),"")</f>
        <v>1.0229999999999999</v>
      </c>
    </row>
    <row r="7429" spans="1:11" ht="15" x14ac:dyDescent="0.2">
      <c r="A7429" s="873" t="s">
        <v>4933</v>
      </c>
      <c r="B7429" s="874" t="s">
        <v>12003</v>
      </c>
      <c r="C7429" s="873" t="s">
        <v>587</v>
      </c>
      <c r="D7429" s="802">
        <f t="shared" si="115"/>
        <v>24.39</v>
      </c>
      <c r="G7429" s="875">
        <v>23.842600000000001</v>
      </c>
      <c r="J7429" s="840" t="s">
        <v>15822</v>
      </c>
      <c r="K7429" s="848">
        <f>IFERROR(VLOOKUP(J7429,REAJUSTE!A:AA,27,FALSE),"")</f>
        <v>1.0229999999999999</v>
      </c>
    </row>
    <row r="7430" spans="1:11" ht="15" x14ac:dyDescent="0.2">
      <c r="A7430" s="873" t="s">
        <v>4934</v>
      </c>
      <c r="B7430" s="874" t="s">
        <v>4935</v>
      </c>
      <c r="C7430" s="873" t="s">
        <v>61</v>
      </c>
      <c r="D7430" s="802">
        <f t="shared" si="115"/>
        <v>3461.27</v>
      </c>
      <c r="G7430" s="875">
        <v>3383.4531000000002</v>
      </c>
      <c r="J7430" s="840" t="s">
        <v>15822</v>
      </c>
      <c r="K7430" s="848">
        <f>IFERROR(VLOOKUP(J7430,REAJUSTE!A:AA,27,FALSE),"")</f>
        <v>1.0229999999999999</v>
      </c>
    </row>
    <row r="7431" spans="1:11" ht="15" x14ac:dyDescent="0.2">
      <c r="A7431" s="873" t="s">
        <v>4936</v>
      </c>
      <c r="B7431" s="874" t="s">
        <v>4937</v>
      </c>
      <c r="C7431" s="873" t="s">
        <v>587</v>
      </c>
      <c r="D7431" s="802">
        <f t="shared" si="115"/>
        <v>1275.25</v>
      </c>
      <c r="G7431" s="875">
        <v>1246.5798</v>
      </c>
      <c r="J7431" s="840" t="s">
        <v>15822</v>
      </c>
      <c r="K7431" s="848">
        <f>IFERROR(VLOOKUP(J7431,REAJUSTE!A:AA,27,FALSE),"")</f>
        <v>1.0229999999999999</v>
      </c>
    </row>
    <row r="7432" spans="1:11" ht="15" x14ac:dyDescent="0.2">
      <c r="A7432" s="873" t="s">
        <v>4938</v>
      </c>
      <c r="B7432" s="874" t="s">
        <v>4939</v>
      </c>
      <c r="C7432" s="873" t="s">
        <v>4</v>
      </c>
      <c r="D7432" s="802">
        <f t="shared" si="115"/>
        <v>431.03</v>
      </c>
      <c r="G7432" s="875">
        <v>421.34440000000001</v>
      </c>
      <c r="J7432" s="840" t="s">
        <v>15822</v>
      </c>
      <c r="K7432" s="848">
        <f>IFERROR(VLOOKUP(J7432,REAJUSTE!A:AA,27,FALSE),"")</f>
        <v>1.0229999999999999</v>
      </c>
    </row>
    <row r="7433" spans="1:11" ht="15" x14ac:dyDescent="0.2">
      <c r="A7433" s="873" t="s">
        <v>4940</v>
      </c>
      <c r="B7433" s="874" t="s">
        <v>12004</v>
      </c>
      <c r="C7433" s="873" t="s">
        <v>4</v>
      </c>
      <c r="D7433" s="802">
        <f t="shared" si="115"/>
        <v>4.37</v>
      </c>
      <c r="G7433" s="875">
        <v>4.2777000000000003</v>
      </c>
      <c r="J7433" s="840" t="s">
        <v>15822</v>
      </c>
      <c r="K7433" s="848">
        <f>IFERROR(VLOOKUP(J7433,REAJUSTE!A:AA,27,FALSE),"")</f>
        <v>1.0229999999999999</v>
      </c>
    </row>
    <row r="7434" spans="1:11" ht="15" x14ac:dyDescent="0.2">
      <c r="A7434" s="873" t="s">
        <v>4941</v>
      </c>
      <c r="B7434" s="874" t="s">
        <v>12005</v>
      </c>
      <c r="C7434" s="873" t="s">
        <v>587</v>
      </c>
      <c r="D7434" s="802">
        <f t="shared" si="115"/>
        <v>40</v>
      </c>
      <c r="G7434" s="875">
        <v>39.105200000000004</v>
      </c>
      <c r="J7434" s="840" t="s">
        <v>15822</v>
      </c>
      <c r="K7434" s="848">
        <f>IFERROR(VLOOKUP(J7434,REAJUSTE!A:AA,27,FALSE),"")</f>
        <v>1.0229999999999999</v>
      </c>
    </row>
    <row r="7435" spans="1:11" ht="15" x14ac:dyDescent="0.2">
      <c r="A7435" s="873" t="s">
        <v>4942</v>
      </c>
      <c r="B7435" s="874" t="s">
        <v>12006</v>
      </c>
      <c r="C7435" s="873" t="s">
        <v>587</v>
      </c>
      <c r="D7435" s="802">
        <f t="shared" ref="D7435:D7498" si="116">TRUNC(G7435*K7435,2)</f>
        <v>75.98</v>
      </c>
      <c r="G7435" s="875">
        <v>74.281400000000005</v>
      </c>
      <c r="J7435" s="840" t="s">
        <v>15822</v>
      </c>
      <c r="K7435" s="848">
        <f>IFERROR(VLOOKUP(J7435,REAJUSTE!A:AA,27,FALSE),"")</f>
        <v>1.0229999999999999</v>
      </c>
    </row>
    <row r="7436" spans="1:11" ht="15" x14ac:dyDescent="0.2">
      <c r="A7436" s="873" t="s">
        <v>4943</v>
      </c>
      <c r="B7436" s="874" t="s">
        <v>12007</v>
      </c>
      <c r="C7436" s="873" t="s">
        <v>587</v>
      </c>
      <c r="D7436" s="802">
        <f t="shared" si="116"/>
        <v>1.1499999999999999</v>
      </c>
      <c r="G7436" s="875">
        <v>1.1324000000000001</v>
      </c>
      <c r="J7436" s="840" t="s">
        <v>15822</v>
      </c>
      <c r="K7436" s="848">
        <f>IFERROR(VLOOKUP(J7436,REAJUSTE!A:AA,27,FALSE),"")</f>
        <v>1.0229999999999999</v>
      </c>
    </row>
    <row r="7437" spans="1:11" ht="15" x14ac:dyDescent="0.2">
      <c r="A7437" s="873" t="s">
        <v>4944</v>
      </c>
      <c r="B7437" s="874" t="s">
        <v>12008</v>
      </c>
      <c r="C7437" s="873" t="s">
        <v>587</v>
      </c>
      <c r="D7437" s="802">
        <f t="shared" si="116"/>
        <v>2.9</v>
      </c>
      <c r="G7437" s="875">
        <v>2.8431000000000002</v>
      </c>
      <c r="J7437" s="840" t="s">
        <v>15822</v>
      </c>
      <c r="K7437" s="848">
        <f>IFERROR(VLOOKUP(J7437,REAJUSTE!A:AA,27,FALSE),"")</f>
        <v>1.0229999999999999</v>
      </c>
    </row>
    <row r="7438" spans="1:11" ht="15" x14ac:dyDescent="0.2">
      <c r="A7438" s="873" t="s">
        <v>4945</v>
      </c>
      <c r="B7438" s="874" t="s">
        <v>12009</v>
      </c>
      <c r="C7438" s="873" t="s">
        <v>4</v>
      </c>
      <c r="D7438" s="802">
        <f t="shared" si="116"/>
        <v>3.74</v>
      </c>
      <c r="G7438" s="875">
        <v>3.6610999999999998</v>
      </c>
      <c r="J7438" s="840" t="s">
        <v>15822</v>
      </c>
      <c r="K7438" s="848">
        <f>IFERROR(VLOOKUP(J7438,REAJUSTE!A:AA,27,FALSE),"")</f>
        <v>1.0229999999999999</v>
      </c>
    </row>
    <row r="7439" spans="1:11" ht="15" x14ac:dyDescent="0.2">
      <c r="A7439" s="873" t="s">
        <v>4946</v>
      </c>
      <c r="B7439" s="874" t="s">
        <v>12010</v>
      </c>
      <c r="C7439" s="873" t="s">
        <v>587</v>
      </c>
      <c r="D7439" s="802">
        <f t="shared" si="116"/>
        <v>2.14</v>
      </c>
      <c r="G7439" s="875">
        <v>2.0998999999999999</v>
      </c>
      <c r="J7439" s="840" t="s">
        <v>15822</v>
      </c>
      <c r="K7439" s="848">
        <f>IFERROR(VLOOKUP(J7439,REAJUSTE!A:AA,27,FALSE),"")</f>
        <v>1.0229999999999999</v>
      </c>
    </row>
    <row r="7440" spans="1:11" ht="15" x14ac:dyDescent="0.2">
      <c r="A7440" s="873" t="s">
        <v>4947</v>
      </c>
      <c r="B7440" s="874" t="s">
        <v>12011</v>
      </c>
      <c r="C7440" s="873" t="s">
        <v>587</v>
      </c>
      <c r="D7440" s="802">
        <f t="shared" si="116"/>
        <v>1.1000000000000001</v>
      </c>
      <c r="G7440" s="875">
        <v>1.0801000000000001</v>
      </c>
      <c r="J7440" s="840" t="s">
        <v>15822</v>
      </c>
      <c r="K7440" s="848">
        <f>IFERROR(VLOOKUP(J7440,REAJUSTE!A:AA,27,FALSE),"")</f>
        <v>1.0229999999999999</v>
      </c>
    </row>
    <row r="7441" spans="1:11" ht="15" x14ac:dyDescent="0.2">
      <c r="A7441" s="873" t="s">
        <v>4948</v>
      </c>
      <c r="B7441" s="874" t="s">
        <v>12012</v>
      </c>
      <c r="C7441" s="873" t="s">
        <v>51</v>
      </c>
      <c r="D7441" s="802">
        <f t="shared" si="116"/>
        <v>13.08</v>
      </c>
      <c r="G7441" s="875">
        <v>12.787000000000001</v>
      </c>
      <c r="J7441" s="840" t="s">
        <v>15822</v>
      </c>
      <c r="K7441" s="848">
        <f>IFERROR(VLOOKUP(J7441,REAJUSTE!A:AA,27,FALSE),"")</f>
        <v>1.0229999999999999</v>
      </c>
    </row>
    <row r="7442" spans="1:11" ht="15" x14ac:dyDescent="0.2">
      <c r="A7442" s="873" t="s">
        <v>4949</v>
      </c>
      <c r="B7442" s="874" t="s">
        <v>12013</v>
      </c>
      <c r="C7442" s="873" t="s">
        <v>51</v>
      </c>
      <c r="D7442" s="802">
        <f t="shared" si="116"/>
        <v>13.08</v>
      </c>
      <c r="G7442" s="875">
        <v>12.787000000000001</v>
      </c>
      <c r="J7442" s="840" t="s">
        <v>15822</v>
      </c>
      <c r="K7442" s="848">
        <f>IFERROR(VLOOKUP(J7442,REAJUSTE!A:AA,27,FALSE),"")</f>
        <v>1.0229999999999999</v>
      </c>
    </row>
    <row r="7443" spans="1:11" ht="15" x14ac:dyDescent="0.2">
      <c r="A7443" s="873" t="s">
        <v>4950</v>
      </c>
      <c r="B7443" s="874" t="s">
        <v>12014</v>
      </c>
      <c r="C7443" s="873" t="s">
        <v>4</v>
      </c>
      <c r="D7443" s="802">
        <f t="shared" si="116"/>
        <v>13.67</v>
      </c>
      <c r="G7443" s="875">
        <v>13.3636</v>
      </c>
      <c r="J7443" s="840" t="s">
        <v>15822</v>
      </c>
      <c r="K7443" s="848">
        <f>IFERROR(VLOOKUP(J7443,REAJUSTE!A:AA,27,FALSE),"")</f>
        <v>1.0229999999999999</v>
      </c>
    </row>
    <row r="7444" spans="1:11" ht="15" x14ac:dyDescent="0.2">
      <c r="A7444" s="873" t="s">
        <v>4951</v>
      </c>
      <c r="B7444" s="874" t="s">
        <v>12015</v>
      </c>
      <c r="C7444" s="873" t="s">
        <v>4</v>
      </c>
      <c r="D7444" s="802">
        <f t="shared" si="116"/>
        <v>12.96</v>
      </c>
      <c r="G7444" s="875">
        <v>12.672800000000001</v>
      </c>
      <c r="J7444" s="840" t="s">
        <v>15822</v>
      </c>
      <c r="K7444" s="848">
        <f>IFERROR(VLOOKUP(J7444,REAJUSTE!A:AA,27,FALSE),"")</f>
        <v>1.0229999999999999</v>
      </c>
    </row>
    <row r="7445" spans="1:11" ht="15" x14ac:dyDescent="0.2">
      <c r="A7445" s="873" t="s">
        <v>4952</v>
      </c>
      <c r="B7445" s="874" t="s">
        <v>4953</v>
      </c>
      <c r="C7445" s="873" t="s">
        <v>587</v>
      </c>
      <c r="D7445" s="802">
        <f t="shared" si="116"/>
        <v>102.66</v>
      </c>
      <c r="G7445" s="875">
        <v>100.3566</v>
      </c>
      <c r="J7445" s="840" t="s">
        <v>15822</v>
      </c>
      <c r="K7445" s="848">
        <f>IFERROR(VLOOKUP(J7445,REAJUSTE!A:AA,27,FALSE),"")</f>
        <v>1.0229999999999999</v>
      </c>
    </row>
    <row r="7446" spans="1:11" ht="15" x14ac:dyDescent="0.2">
      <c r="A7446" s="873" t="s">
        <v>4954</v>
      </c>
      <c r="B7446" s="874" t="s">
        <v>4955</v>
      </c>
      <c r="C7446" s="873" t="s">
        <v>587</v>
      </c>
      <c r="D7446" s="802">
        <f t="shared" si="116"/>
        <v>488.7</v>
      </c>
      <c r="G7446" s="875">
        <v>477.7158</v>
      </c>
      <c r="J7446" s="840" t="s">
        <v>15822</v>
      </c>
      <c r="K7446" s="848">
        <f>IFERROR(VLOOKUP(J7446,REAJUSTE!A:AA,27,FALSE),"")</f>
        <v>1.0229999999999999</v>
      </c>
    </row>
    <row r="7447" spans="1:11" ht="15" x14ac:dyDescent="0.2">
      <c r="A7447" s="873" t="s">
        <v>4956</v>
      </c>
      <c r="B7447" s="874" t="s">
        <v>4957</v>
      </c>
      <c r="C7447" s="873" t="s">
        <v>587</v>
      </c>
      <c r="D7447" s="802">
        <f t="shared" si="116"/>
        <v>71.17</v>
      </c>
      <c r="G7447" s="875">
        <v>69.570099999999996</v>
      </c>
      <c r="J7447" s="840" t="s">
        <v>15822</v>
      </c>
      <c r="K7447" s="848">
        <f>IFERROR(VLOOKUP(J7447,REAJUSTE!A:AA,27,FALSE),"")</f>
        <v>1.0229999999999999</v>
      </c>
    </row>
    <row r="7448" spans="1:11" ht="15" x14ac:dyDescent="0.2">
      <c r="A7448" s="873" t="s">
        <v>4958</v>
      </c>
      <c r="B7448" s="874" t="s">
        <v>4959</v>
      </c>
      <c r="C7448" s="873" t="s">
        <v>587</v>
      </c>
      <c r="D7448" s="802">
        <f t="shared" si="116"/>
        <v>103.1</v>
      </c>
      <c r="G7448" s="875">
        <v>100.7847</v>
      </c>
      <c r="J7448" s="840" t="s">
        <v>15822</v>
      </c>
      <c r="K7448" s="848">
        <f>IFERROR(VLOOKUP(J7448,REAJUSTE!A:AA,27,FALSE),"")</f>
        <v>1.0229999999999999</v>
      </c>
    </row>
    <row r="7449" spans="1:11" ht="15" x14ac:dyDescent="0.2">
      <c r="A7449" s="873" t="s">
        <v>4960</v>
      </c>
      <c r="B7449" s="874" t="s">
        <v>4961</v>
      </c>
      <c r="C7449" s="873" t="s">
        <v>587</v>
      </c>
      <c r="D7449" s="802">
        <f t="shared" si="116"/>
        <v>128.85</v>
      </c>
      <c r="G7449" s="875">
        <v>125.96259999999999</v>
      </c>
      <c r="J7449" s="840" t="s">
        <v>15822</v>
      </c>
      <c r="K7449" s="848">
        <f>IFERROR(VLOOKUP(J7449,REAJUSTE!A:AA,27,FALSE),"")</f>
        <v>1.0229999999999999</v>
      </c>
    </row>
    <row r="7450" spans="1:11" ht="15" x14ac:dyDescent="0.2">
      <c r="A7450" s="873" t="s">
        <v>4962</v>
      </c>
      <c r="B7450" s="874" t="s">
        <v>4963</v>
      </c>
      <c r="C7450" s="873" t="s">
        <v>587</v>
      </c>
      <c r="D7450" s="802">
        <f t="shared" si="116"/>
        <v>152.13</v>
      </c>
      <c r="G7450" s="875">
        <v>148.7107</v>
      </c>
      <c r="J7450" s="840" t="s">
        <v>15822</v>
      </c>
      <c r="K7450" s="848">
        <f>IFERROR(VLOOKUP(J7450,REAJUSTE!A:AA,27,FALSE),"")</f>
        <v>1.0229999999999999</v>
      </c>
    </row>
    <row r="7451" spans="1:11" ht="15" x14ac:dyDescent="0.2">
      <c r="A7451" s="873" t="s">
        <v>4964</v>
      </c>
      <c r="B7451" s="874" t="s">
        <v>4965</v>
      </c>
      <c r="C7451" s="873" t="s">
        <v>587</v>
      </c>
      <c r="D7451" s="802">
        <f t="shared" si="116"/>
        <v>155.81</v>
      </c>
      <c r="G7451" s="875">
        <v>152.31</v>
      </c>
      <c r="J7451" s="840" t="s">
        <v>15822</v>
      </c>
      <c r="K7451" s="848">
        <f>IFERROR(VLOOKUP(J7451,REAJUSTE!A:AA,27,FALSE),"")</f>
        <v>1.0229999999999999</v>
      </c>
    </row>
    <row r="7452" spans="1:11" ht="15" x14ac:dyDescent="0.2">
      <c r="A7452" s="873" t="s">
        <v>4966</v>
      </c>
      <c r="B7452" s="874" t="s">
        <v>4967</v>
      </c>
      <c r="C7452" s="873" t="s">
        <v>587</v>
      </c>
      <c r="D7452" s="802">
        <f t="shared" si="116"/>
        <v>205.95</v>
      </c>
      <c r="G7452" s="875">
        <v>201.321</v>
      </c>
      <c r="J7452" s="840" t="s">
        <v>15822</v>
      </c>
      <c r="K7452" s="848">
        <f>IFERROR(VLOOKUP(J7452,REAJUSTE!A:AA,27,FALSE),"")</f>
        <v>1.0229999999999999</v>
      </c>
    </row>
    <row r="7453" spans="1:11" ht="15" x14ac:dyDescent="0.2">
      <c r="A7453" s="873" t="s">
        <v>4968</v>
      </c>
      <c r="B7453" s="874" t="s">
        <v>4969</v>
      </c>
      <c r="C7453" s="873" t="s">
        <v>587</v>
      </c>
      <c r="D7453" s="802">
        <f t="shared" si="116"/>
        <v>212.95</v>
      </c>
      <c r="G7453" s="875">
        <v>208.16480000000001</v>
      </c>
      <c r="J7453" s="840" t="s">
        <v>15822</v>
      </c>
      <c r="K7453" s="848">
        <f>IFERROR(VLOOKUP(J7453,REAJUSTE!A:AA,27,FALSE),"")</f>
        <v>1.0229999999999999</v>
      </c>
    </row>
    <row r="7454" spans="1:11" ht="15" x14ac:dyDescent="0.2">
      <c r="A7454" s="873" t="s">
        <v>4970</v>
      </c>
      <c r="B7454" s="874" t="s">
        <v>4971</v>
      </c>
      <c r="C7454" s="873" t="s">
        <v>587</v>
      </c>
      <c r="D7454" s="802">
        <f t="shared" si="116"/>
        <v>255.47</v>
      </c>
      <c r="G7454" s="875">
        <v>249.72989999999999</v>
      </c>
      <c r="J7454" s="840" t="s">
        <v>15822</v>
      </c>
      <c r="K7454" s="848">
        <f>IFERROR(VLOOKUP(J7454,REAJUSTE!A:AA,27,FALSE),"")</f>
        <v>1.0229999999999999</v>
      </c>
    </row>
    <row r="7455" spans="1:11" ht="15" x14ac:dyDescent="0.2">
      <c r="A7455" s="873" t="s">
        <v>4972</v>
      </c>
      <c r="B7455" s="874" t="s">
        <v>4973</v>
      </c>
      <c r="C7455" s="873" t="s">
        <v>587</v>
      </c>
      <c r="D7455" s="802">
        <f t="shared" si="116"/>
        <v>264.36</v>
      </c>
      <c r="G7455" s="875">
        <v>258.42559999999997</v>
      </c>
      <c r="J7455" s="840" t="s">
        <v>15822</v>
      </c>
      <c r="K7455" s="848">
        <f>IFERROR(VLOOKUP(J7455,REAJUSTE!A:AA,27,FALSE),"")</f>
        <v>1.0229999999999999</v>
      </c>
    </row>
    <row r="7456" spans="1:11" ht="15" x14ac:dyDescent="0.2">
      <c r="A7456" s="873" t="s">
        <v>4974</v>
      </c>
      <c r="B7456" s="874" t="s">
        <v>4975</v>
      </c>
      <c r="C7456" s="873" t="s">
        <v>587</v>
      </c>
      <c r="D7456" s="802">
        <f t="shared" si="116"/>
        <v>300.05</v>
      </c>
      <c r="G7456" s="875">
        <v>293.30779999999999</v>
      </c>
      <c r="J7456" s="840" t="s">
        <v>15822</v>
      </c>
      <c r="K7456" s="848">
        <f>IFERROR(VLOOKUP(J7456,REAJUSTE!A:AA,27,FALSE),"")</f>
        <v>1.0229999999999999</v>
      </c>
    </row>
    <row r="7457" spans="1:11" ht="15" x14ac:dyDescent="0.2">
      <c r="A7457" s="873" t="s">
        <v>4976</v>
      </c>
      <c r="B7457" s="874" t="s">
        <v>4977</v>
      </c>
      <c r="C7457" s="873" t="s">
        <v>587</v>
      </c>
      <c r="D7457" s="802">
        <f t="shared" si="116"/>
        <v>317.37</v>
      </c>
      <c r="G7457" s="875">
        <v>310.23869999999999</v>
      </c>
      <c r="J7457" s="840" t="s">
        <v>15822</v>
      </c>
      <c r="K7457" s="848">
        <f>IFERROR(VLOOKUP(J7457,REAJUSTE!A:AA,27,FALSE),"")</f>
        <v>1.0229999999999999</v>
      </c>
    </row>
    <row r="7458" spans="1:11" ht="15" x14ac:dyDescent="0.2">
      <c r="A7458" s="873" t="s">
        <v>4978</v>
      </c>
      <c r="B7458" s="874" t="s">
        <v>4979</v>
      </c>
      <c r="C7458" s="873" t="s">
        <v>587</v>
      </c>
      <c r="D7458" s="802">
        <f t="shared" si="116"/>
        <v>384.62</v>
      </c>
      <c r="G7458" s="875">
        <v>375.9735</v>
      </c>
      <c r="J7458" s="840" t="s">
        <v>15822</v>
      </c>
      <c r="K7458" s="848">
        <f>IFERROR(VLOOKUP(J7458,REAJUSTE!A:AA,27,FALSE),"")</f>
        <v>1.0229999999999999</v>
      </c>
    </row>
    <row r="7459" spans="1:11" ht="15" x14ac:dyDescent="0.2">
      <c r="A7459" s="873" t="s">
        <v>4980</v>
      </c>
      <c r="B7459" s="874" t="s">
        <v>4981</v>
      </c>
      <c r="C7459" s="873" t="s">
        <v>587</v>
      </c>
      <c r="D7459" s="802">
        <f t="shared" si="116"/>
        <v>413.69</v>
      </c>
      <c r="G7459" s="875">
        <v>404.39409999999998</v>
      </c>
      <c r="J7459" s="840" t="s">
        <v>15822</v>
      </c>
      <c r="K7459" s="848">
        <f>IFERROR(VLOOKUP(J7459,REAJUSTE!A:AA,27,FALSE),"")</f>
        <v>1.0229999999999999</v>
      </c>
    </row>
    <row r="7460" spans="1:11" ht="15" x14ac:dyDescent="0.2">
      <c r="A7460" s="873" t="s">
        <v>4982</v>
      </c>
      <c r="B7460" s="874" t="s">
        <v>4983</v>
      </c>
      <c r="C7460" s="873" t="s">
        <v>587</v>
      </c>
      <c r="D7460" s="802">
        <f t="shared" si="116"/>
        <v>442.29</v>
      </c>
      <c r="G7460" s="875">
        <v>432.34960000000001</v>
      </c>
      <c r="J7460" s="840" t="s">
        <v>15822</v>
      </c>
      <c r="K7460" s="848">
        <f>IFERROR(VLOOKUP(J7460,REAJUSTE!A:AA,27,FALSE),"")</f>
        <v>1.0229999999999999</v>
      </c>
    </row>
    <row r="7461" spans="1:11" ht="15" x14ac:dyDescent="0.2">
      <c r="A7461" s="873" t="s">
        <v>4984</v>
      </c>
      <c r="B7461" s="874" t="s">
        <v>4985</v>
      </c>
      <c r="C7461" s="873" t="s">
        <v>587</v>
      </c>
      <c r="D7461" s="802">
        <f t="shared" si="116"/>
        <v>56.35</v>
      </c>
      <c r="G7461" s="875">
        <v>55.0886</v>
      </c>
      <c r="J7461" s="840" t="s">
        <v>15822</v>
      </c>
      <c r="K7461" s="848">
        <f>IFERROR(VLOOKUP(J7461,REAJUSTE!A:AA,27,FALSE),"")</f>
        <v>1.0229999999999999</v>
      </c>
    </row>
    <row r="7462" spans="1:11" ht="15" x14ac:dyDescent="0.2">
      <c r="A7462" s="873" t="s">
        <v>4986</v>
      </c>
      <c r="B7462" s="874" t="s">
        <v>4987</v>
      </c>
      <c r="C7462" s="873" t="s">
        <v>587</v>
      </c>
      <c r="D7462" s="802">
        <f t="shared" si="116"/>
        <v>57.07</v>
      </c>
      <c r="G7462" s="875">
        <v>55.793300000000002</v>
      </c>
      <c r="J7462" s="840" t="s">
        <v>15822</v>
      </c>
      <c r="K7462" s="848">
        <f>IFERROR(VLOOKUP(J7462,REAJUSTE!A:AA,27,FALSE),"")</f>
        <v>1.0229999999999999</v>
      </c>
    </row>
    <row r="7463" spans="1:11" ht="15" x14ac:dyDescent="0.2">
      <c r="A7463" s="873" t="s">
        <v>4988</v>
      </c>
      <c r="B7463" s="874" t="s">
        <v>4989</v>
      </c>
      <c r="C7463" s="873" t="s">
        <v>587</v>
      </c>
      <c r="D7463" s="802">
        <f t="shared" si="116"/>
        <v>82.25</v>
      </c>
      <c r="G7463" s="875">
        <v>80.407300000000006</v>
      </c>
      <c r="J7463" s="840" t="s">
        <v>15822</v>
      </c>
      <c r="K7463" s="848">
        <f>IFERROR(VLOOKUP(J7463,REAJUSTE!A:AA,27,FALSE),"")</f>
        <v>1.0229999999999999</v>
      </c>
    </row>
    <row r="7464" spans="1:11" ht="15" x14ac:dyDescent="0.2">
      <c r="A7464" s="873" t="s">
        <v>4990</v>
      </c>
      <c r="B7464" s="874" t="s">
        <v>4991</v>
      </c>
      <c r="C7464" s="873" t="s">
        <v>587</v>
      </c>
      <c r="D7464" s="802">
        <f t="shared" si="116"/>
        <v>83.54</v>
      </c>
      <c r="G7464" s="875">
        <v>81.670699999999997</v>
      </c>
      <c r="J7464" s="840" t="s">
        <v>15822</v>
      </c>
      <c r="K7464" s="848">
        <f>IFERROR(VLOOKUP(J7464,REAJUSTE!A:AA,27,FALSE),"")</f>
        <v>1.0229999999999999</v>
      </c>
    </row>
    <row r="7465" spans="1:11" ht="15" x14ac:dyDescent="0.2">
      <c r="A7465" s="873" t="s">
        <v>4992</v>
      </c>
      <c r="B7465" s="874" t="s">
        <v>4993</v>
      </c>
      <c r="C7465" s="873" t="s">
        <v>587</v>
      </c>
      <c r="D7465" s="802">
        <f t="shared" si="116"/>
        <v>101.37</v>
      </c>
      <c r="G7465" s="875">
        <v>99.093199999999996</v>
      </c>
      <c r="J7465" s="840" t="s">
        <v>15822</v>
      </c>
      <c r="K7465" s="848">
        <f>IFERROR(VLOOKUP(J7465,REAJUSTE!A:AA,27,FALSE),"")</f>
        <v>1.0229999999999999</v>
      </c>
    </row>
    <row r="7466" spans="1:11" ht="15" x14ac:dyDescent="0.2">
      <c r="A7466" s="873" t="s">
        <v>4994</v>
      </c>
      <c r="B7466" s="874" t="s">
        <v>4995</v>
      </c>
      <c r="C7466" s="873" t="s">
        <v>587</v>
      </c>
      <c r="D7466" s="802">
        <f t="shared" si="116"/>
        <v>102.66</v>
      </c>
      <c r="G7466" s="875">
        <v>100.3566</v>
      </c>
      <c r="J7466" s="840" t="s">
        <v>15822</v>
      </c>
      <c r="K7466" s="848">
        <f>IFERROR(VLOOKUP(J7466,REAJUSTE!A:AA,27,FALSE),"")</f>
        <v>1.0229999999999999</v>
      </c>
    </row>
    <row r="7467" spans="1:11" ht="15" x14ac:dyDescent="0.2">
      <c r="A7467" s="873" t="s">
        <v>4996</v>
      </c>
      <c r="B7467" s="874" t="s">
        <v>4997</v>
      </c>
      <c r="C7467" s="873" t="s">
        <v>587</v>
      </c>
      <c r="D7467" s="802">
        <f t="shared" si="116"/>
        <v>101.37</v>
      </c>
      <c r="G7467" s="875">
        <v>99.093199999999996</v>
      </c>
      <c r="J7467" s="840" t="s">
        <v>15822</v>
      </c>
      <c r="K7467" s="848">
        <f>IFERROR(VLOOKUP(J7467,REAJUSTE!A:AA,27,FALSE),"")</f>
        <v>1.0229999999999999</v>
      </c>
    </row>
    <row r="7468" spans="1:11" ht="15" x14ac:dyDescent="0.2">
      <c r="A7468" s="873" t="s">
        <v>4998</v>
      </c>
      <c r="B7468" s="874" t="s">
        <v>4999</v>
      </c>
      <c r="C7468" s="873" t="s">
        <v>587</v>
      </c>
      <c r="D7468" s="802">
        <f t="shared" si="116"/>
        <v>127.26</v>
      </c>
      <c r="G7468" s="875">
        <v>124.4057</v>
      </c>
      <c r="J7468" s="840" t="s">
        <v>15822</v>
      </c>
      <c r="K7468" s="848">
        <f>IFERROR(VLOOKUP(J7468,REAJUSTE!A:AA,27,FALSE),"")</f>
        <v>1.0229999999999999</v>
      </c>
    </row>
    <row r="7469" spans="1:11" ht="15" x14ac:dyDescent="0.2">
      <c r="A7469" s="873" t="s">
        <v>5000</v>
      </c>
      <c r="B7469" s="874" t="s">
        <v>5001</v>
      </c>
      <c r="C7469" s="873" t="s">
        <v>587</v>
      </c>
      <c r="D7469" s="802">
        <f t="shared" si="116"/>
        <v>125.28</v>
      </c>
      <c r="G7469" s="875">
        <v>122.4731</v>
      </c>
      <c r="J7469" s="840" t="s">
        <v>15822</v>
      </c>
      <c r="K7469" s="848">
        <f>IFERROR(VLOOKUP(J7469,REAJUSTE!A:AA,27,FALSE),"")</f>
        <v>1.0229999999999999</v>
      </c>
    </row>
    <row r="7470" spans="1:11" ht="15" x14ac:dyDescent="0.2">
      <c r="A7470" s="873" t="s">
        <v>5002</v>
      </c>
      <c r="B7470" s="874" t="s">
        <v>12016</v>
      </c>
      <c r="C7470" s="873" t="s">
        <v>587</v>
      </c>
      <c r="D7470" s="802">
        <f t="shared" si="116"/>
        <v>18.36</v>
      </c>
      <c r="G7470" s="875">
        <v>17.947500000000002</v>
      </c>
      <c r="J7470" s="840" t="s">
        <v>15822</v>
      </c>
      <c r="K7470" s="848">
        <f>IFERROR(VLOOKUP(J7470,REAJUSTE!A:AA,27,FALSE),"")</f>
        <v>1.0229999999999999</v>
      </c>
    </row>
    <row r="7471" spans="1:11" ht="15" x14ac:dyDescent="0.2">
      <c r="A7471" s="873" t="s">
        <v>5003</v>
      </c>
      <c r="B7471" s="874" t="s">
        <v>12017</v>
      </c>
      <c r="C7471" s="873" t="s">
        <v>587</v>
      </c>
      <c r="D7471" s="802">
        <f t="shared" si="116"/>
        <v>23.97</v>
      </c>
      <c r="G7471" s="875">
        <v>23.433900000000001</v>
      </c>
      <c r="J7471" s="840" t="s">
        <v>15822</v>
      </c>
      <c r="K7471" s="848">
        <f>IFERROR(VLOOKUP(J7471,REAJUSTE!A:AA,27,FALSE),"")</f>
        <v>1.0229999999999999</v>
      </c>
    </row>
    <row r="7472" spans="1:11" ht="15" x14ac:dyDescent="0.2">
      <c r="A7472" s="873" t="s">
        <v>5004</v>
      </c>
      <c r="B7472" s="874" t="s">
        <v>12018</v>
      </c>
      <c r="C7472" s="873" t="s">
        <v>587</v>
      </c>
      <c r="D7472" s="802">
        <f t="shared" si="116"/>
        <v>20.58</v>
      </c>
      <c r="G7472" s="875">
        <v>20.122699999999998</v>
      </c>
      <c r="J7472" s="840" t="s">
        <v>15822</v>
      </c>
      <c r="K7472" s="848">
        <f>IFERROR(VLOOKUP(J7472,REAJUSTE!A:AA,27,FALSE),"")</f>
        <v>1.0229999999999999</v>
      </c>
    </row>
    <row r="7473" spans="1:11" ht="15" x14ac:dyDescent="0.2">
      <c r="A7473" s="873" t="s">
        <v>5005</v>
      </c>
      <c r="B7473" s="874" t="s">
        <v>12019</v>
      </c>
      <c r="C7473" s="873" t="s">
        <v>587</v>
      </c>
      <c r="D7473" s="802">
        <f t="shared" si="116"/>
        <v>27.49</v>
      </c>
      <c r="G7473" s="875">
        <v>26.874199999999998</v>
      </c>
      <c r="J7473" s="840" t="s">
        <v>15822</v>
      </c>
      <c r="K7473" s="848">
        <f>IFERROR(VLOOKUP(J7473,REAJUSTE!A:AA,27,FALSE),"")</f>
        <v>1.0229999999999999</v>
      </c>
    </row>
    <row r="7474" spans="1:11" ht="15" x14ac:dyDescent="0.2">
      <c r="A7474" s="873" t="s">
        <v>5006</v>
      </c>
      <c r="B7474" s="874" t="s">
        <v>12020</v>
      </c>
      <c r="C7474" s="873" t="s">
        <v>587</v>
      </c>
      <c r="D7474" s="802">
        <f t="shared" si="116"/>
        <v>40.99</v>
      </c>
      <c r="G7474" s="875">
        <v>40.075899999999997</v>
      </c>
      <c r="J7474" s="840" t="s">
        <v>15822</v>
      </c>
      <c r="K7474" s="848">
        <f>IFERROR(VLOOKUP(J7474,REAJUSTE!A:AA,27,FALSE),"")</f>
        <v>1.0229999999999999</v>
      </c>
    </row>
    <row r="7475" spans="1:11" ht="15" x14ac:dyDescent="0.2">
      <c r="A7475" s="873" t="s">
        <v>5007</v>
      </c>
      <c r="B7475" s="874" t="s">
        <v>12021</v>
      </c>
      <c r="C7475" s="873" t="s">
        <v>587</v>
      </c>
      <c r="D7475" s="802">
        <f t="shared" si="116"/>
        <v>48.83</v>
      </c>
      <c r="G7475" s="875">
        <v>47.7333</v>
      </c>
      <c r="J7475" s="840" t="s">
        <v>15822</v>
      </c>
      <c r="K7475" s="848">
        <f>IFERROR(VLOOKUP(J7475,REAJUSTE!A:AA,27,FALSE),"")</f>
        <v>1.0229999999999999</v>
      </c>
    </row>
    <row r="7476" spans="1:11" ht="15" x14ac:dyDescent="0.2">
      <c r="A7476" s="873" t="s">
        <v>5008</v>
      </c>
      <c r="B7476" s="874" t="s">
        <v>12022</v>
      </c>
      <c r="C7476" s="873" t="s">
        <v>587</v>
      </c>
      <c r="D7476" s="802">
        <f t="shared" si="116"/>
        <v>45.94</v>
      </c>
      <c r="G7476" s="875">
        <v>44.912999999999997</v>
      </c>
      <c r="J7476" s="840" t="s">
        <v>15822</v>
      </c>
      <c r="K7476" s="848">
        <f>IFERROR(VLOOKUP(J7476,REAJUSTE!A:AA,27,FALSE),"")</f>
        <v>1.0229999999999999</v>
      </c>
    </row>
    <row r="7477" spans="1:11" ht="15" x14ac:dyDescent="0.2">
      <c r="A7477" s="873" t="s">
        <v>5009</v>
      </c>
      <c r="B7477" s="874" t="s">
        <v>12023</v>
      </c>
      <c r="C7477" s="873" t="s">
        <v>587</v>
      </c>
      <c r="D7477" s="802">
        <f t="shared" si="116"/>
        <v>59.09</v>
      </c>
      <c r="G7477" s="875">
        <v>57.769100000000002</v>
      </c>
      <c r="J7477" s="840" t="s">
        <v>15822</v>
      </c>
      <c r="K7477" s="848">
        <f>IFERROR(VLOOKUP(J7477,REAJUSTE!A:AA,27,FALSE),"")</f>
        <v>1.0229999999999999</v>
      </c>
    </row>
    <row r="7478" spans="1:11" ht="15" x14ac:dyDescent="0.2">
      <c r="A7478" s="873" t="s">
        <v>5010</v>
      </c>
      <c r="B7478" s="874" t="s">
        <v>12024</v>
      </c>
      <c r="C7478" s="873" t="s">
        <v>4</v>
      </c>
      <c r="D7478" s="802">
        <f t="shared" si="116"/>
        <v>8.9</v>
      </c>
      <c r="G7478" s="875">
        <v>8.7055000000000007</v>
      </c>
      <c r="J7478" s="840" t="s">
        <v>15822</v>
      </c>
      <c r="K7478" s="848">
        <f>IFERROR(VLOOKUP(J7478,REAJUSTE!A:AA,27,FALSE),"")</f>
        <v>1.0229999999999999</v>
      </c>
    </row>
    <row r="7479" spans="1:11" ht="15" x14ac:dyDescent="0.2">
      <c r="A7479" s="873" t="s">
        <v>5011</v>
      </c>
      <c r="B7479" s="874" t="s">
        <v>12025</v>
      </c>
      <c r="C7479" s="873" t="s">
        <v>4</v>
      </c>
      <c r="D7479" s="802">
        <f t="shared" si="116"/>
        <v>15.05</v>
      </c>
      <c r="G7479" s="875">
        <v>14.7155</v>
      </c>
      <c r="J7479" s="840" t="s">
        <v>15822</v>
      </c>
      <c r="K7479" s="848">
        <f>IFERROR(VLOOKUP(J7479,REAJUSTE!A:AA,27,FALSE),"")</f>
        <v>1.0229999999999999</v>
      </c>
    </row>
    <row r="7480" spans="1:11" ht="15" x14ac:dyDescent="0.2">
      <c r="A7480" s="873" t="s">
        <v>5012</v>
      </c>
      <c r="B7480" s="874" t="s">
        <v>12026</v>
      </c>
      <c r="C7480" s="873" t="s">
        <v>4</v>
      </c>
      <c r="D7480" s="802">
        <f t="shared" si="116"/>
        <v>16.510000000000002</v>
      </c>
      <c r="G7480" s="875">
        <v>16.148299999999999</v>
      </c>
      <c r="J7480" s="840" t="s">
        <v>15822</v>
      </c>
      <c r="K7480" s="848">
        <f>IFERROR(VLOOKUP(J7480,REAJUSTE!A:AA,27,FALSE),"")</f>
        <v>1.0229999999999999</v>
      </c>
    </row>
    <row r="7481" spans="1:11" ht="15" x14ac:dyDescent="0.2">
      <c r="A7481" s="873" t="s">
        <v>5013</v>
      </c>
      <c r="B7481" s="874" t="s">
        <v>12027</v>
      </c>
      <c r="C7481" s="873" t="s">
        <v>4</v>
      </c>
      <c r="D7481" s="802">
        <f t="shared" si="116"/>
        <v>17.82</v>
      </c>
      <c r="G7481" s="875">
        <v>17.427499999999998</v>
      </c>
      <c r="J7481" s="840" t="s">
        <v>15822</v>
      </c>
      <c r="K7481" s="848">
        <f>IFERROR(VLOOKUP(J7481,REAJUSTE!A:AA,27,FALSE),"")</f>
        <v>1.0229999999999999</v>
      </c>
    </row>
    <row r="7482" spans="1:11" ht="15" x14ac:dyDescent="0.2">
      <c r="A7482" s="873" t="s">
        <v>5014</v>
      </c>
      <c r="B7482" s="874" t="s">
        <v>12028</v>
      </c>
      <c r="C7482" s="873" t="s">
        <v>4</v>
      </c>
      <c r="D7482" s="802">
        <f t="shared" si="116"/>
        <v>19.37</v>
      </c>
      <c r="G7482" s="875">
        <v>18.9377</v>
      </c>
      <c r="J7482" s="840" t="s">
        <v>15822</v>
      </c>
      <c r="K7482" s="848">
        <f>IFERROR(VLOOKUP(J7482,REAJUSTE!A:AA,27,FALSE),"")</f>
        <v>1.0229999999999999</v>
      </c>
    </row>
    <row r="7483" spans="1:11" ht="15" x14ac:dyDescent="0.2">
      <c r="A7483" s="873" t="s">
        <v>5015</v>
      </c>
      <c r="B7483" s="874" t="s">
        <v>12029</v>
      </c>
      <c r="C7483" s="873" t="s">
        <v>4</v>
      </c>
      <c r="D7483" s="802">
        <f t="shared" si="116"/>
        <v>22.02</v>
      </c>
      <c r="G7483" s="875">
        <v>21.5274</v>
      </c>
      <c r="J7483" s="840" t="s">
        <v>15822</v>
      </c>
      <c r="K7483" s="848">
        <f>IFERROR(VLOOKUP(J7483,REAJUSTE!A:AA,27,FALSE),"")</f>
        <v>1.0229999999999999</v>
      </c>
    </row>
    <row r="7484" spans="1:11" ht="15" x14ac:dyDescent="0.2">
      <c r="A7484" s="873" t="s">
        <v>5016</v>
      </c>
      <c r="B7484" s="874" t="s">
        <v>12030</v>
      </c>
      <c r="C7484" s="873" t="s">
        <v>4</v>
      </c>
      <c r="D7484" s="802">
        <f t="shared" si="116"/>
        <v>22.95</v>
      </c>
      <c r="G7484" s="875">
        <v>22.435700000000001</v>
      </c>
      <c r="J7484" s="840" t="s">
        <v>15822</v>
      </c>
      <c r="K7484" s="848">
        <f>IFERROR(VLOOKUP(J7484,REAJUSTE!A:AA,27,FALSE),"")</f>
        <v>1.0229999999999999</v>
      </c>
    </row>
    <row r="7485" spans="1:11" ht="15" x14ac:dyDescent="0.2">
      <c r="A7485" s="873" t="s">
        <v>5017</v>
      </c>
      <c r="B7485" s="874" t="s">
        <v>12031</v>
      </c>
      <c r="C7485" s="873" t="s">
        <v>4</v>
      </c>
      <c r="D7485" s="802">
        <f t="shared" si="116"/>
        <v>24.82</v>
      </c>
      <c r="G7485" s="875">
        <v>24.265699999999999</v>
      </c>
      <c r="J7485" s="840" t="s">
        <v>15822</v>
      </c>
      <c r="K7485" s="848">
        <f>IFERROR(VLOOKUP(J7485,REAJUSTE!A:AA,27,FALSE),"")</f>
        <v>1.0229999999999999</v>
      </c>
    </row>
    <row r="7486" spans="1:11" ht="15" x14ac:dyDescent="0.2">
      <c r="A7486" s="873" t="s">
        <v>5018</v>
      </c>
      <c r="B7486" s="874" t="s">
        <v>12032</v>
      </c>
      <c r="C7486" s="873" t="s">
        <v>4</v>
      </c>
      <c r="D7486" s="802">
        <f t="shared" si="116"/>
        <v>25.57</v>
      </c>
      <c r="G7486" s="875">
        <v>25.0015</v>
      </c>
      <c r="J7486" s="840" t="s">
        <v>15822</v>
      </c>
      <c r="K7486" s="848">
        <f>IFERROR(VLOOKUP(J7486,REAJUSTE!A:AA,27,FALSE),"")</f>
        <v>1.0229999999999999</v>
      </c>
    </row>
    <row r="7487" spans="1:11" ht="15" x14ac:dyDescent="0.2">
      <c r="A7487" s="873" t="s">
        <v>5019</v>
      </c>
      <c r="B7487" s="874" t="s">
        <v>12033</v>
      </c>
      <c r="C7487" s="873" t="s">
        <v>4</v>
      </c>
      <c r="D7487" s="802">
        <f t="shared" si="116"/>
        <v>27.98</v>
      </c>
      <c r="G7487" s="875">
        <v>27.357800000000001</v>
      </c>
      <c r="J7487" s="840" t="s">
        <v>15822</v>
      </c>
      <c r="K7487" s="848">
        <f>IFERROR(VLOOKUP(J7487,REAJUSTE!A:AA,27,FALSE),"")</f>
        <v>1.0229999999999999</v>
      </c>
    </row>
    <row r="7488" spans="1:11" ht="15" x14ac:dyDescent="0.2">
      <c r="A7488" s="873" t="s">
        <v>5020</v>
      </c>
      <c r="B7488" s="874" t="s">
        <v>12034</v>
      </c>
      <c r="C7488" s="873" t="s">
        <v>4</v>
      </c>
      <c r="D7488" s="802">
        <f t="shared" si="116"/>
        <v>29.7</v>
      </c>
      <c r="G7488" s="875">
        <v>29.039100000000001</v>
      </c>
      <c r="J7488" s="840" t="s">
        <v>15822</v>
      </c>
      <c r="K7488" s="848">
        <f>IFERROR(VLOOKUP(J7488,REAJUSTE!A:AA,27,FALSE),"")</f>
        <v>1.0229999999999999</v>
      </c>
    </row>
    <row r="7489" spans="1:11" ht="15" x14ac:dyDescent="0.2">
      <c r="A7489" s="873" t="s">
        <v>5021</v>
      </c>
      <c r="B7489" s="874" t="s">
        <v>12035</v>
      </c>
      <c r="C7489" s="873" t="s">
        <v>4</v>
      </c>
      <c r="D7489" s="802">
        <f t="shared" si="116"/>
        <v>34.1</v>
      </c>
      <c r="G7489" s="875">
        <v>33.342599999999997</v>
      </c>
      <c r="J7489" s="840" t="s">
        <v>15822</v>
      </c>
      <c r="K7489" s="848">
        <f>IFERROR(VLOOKUP(J7489,REAJUSTE!A:AA,27,FALSE),"")</f>
        <v>1.0229999999999999</v>
      </c>
    </row>
    <row r="7490" spans="1:11" ht="15" x14ac:dyDescent="0.2">
      <c r="A7490" s="873" t="s">
        <v>5022</v>
      </c>
      <c r="B7490" s="874" t="s">
        <v>12036</v>
      </c>
      <c r="C7490" s="873" t="s">
        <v>4</v>
      </c>
      <c r="D7490" s="802">
        <f t="shared" si="116"/>
        <v>34.89</v>
      </c>
      <c r="G7490" s="875">
        <v>34.105899999999998</v>
      </c>
      <c r="J7490" s="840" t="s">
        <v>15822</v>
      </c>
      <c r="K7490" s="848">
        <f>IFERROR(VLOOKUP(J7490,REAJUSTE!A:AA,27,FALSE),"")</f>
        <v>1.0229999999999999</v>
      </c>
    </row>
    <row r="7491" spans="1:11" ht="15" x14ac:dyDescent="0.2">
      <c r="A7491" s="873" t="s">
        <v>5023</v>
      </c>
      <c r="B7491" s="874" t="s">
        <v>12037</v>
      </c>
      <c r="C7491" s="873" t="s">
        <v>4</v>
      </c>
      <c r="D7491" s="802">
        <f t="shared" si="116"/>
        <v>37.32</v>
      </c>
      <c r="G7491" s="875">
        <v>36.482399999999998</v>
      </c>
      <c r="J7491" s="840" t="s">
        <v>15822</v>
      </c>
      <c r="K7491" s="848">
        <f>IFERROR(VLOOKUP(J7491,REAJUSTE!A:AA,27,FALSE),"")</f>
        <v>1.0229999999999999</v>
      </c>
    </row>
    <row r="7492" spans="1:11" ht="15" x14ac:dyDescent="0.2">
      <c r="A7492" s="873" t="s">
        <v>5024</v>
      </c>
      <c r="B7492" s="874" t="s">
        <v>12038</v>
      </c>
      <c r="C7492" s="873" t="s">
        <v>4</v>
      </c>
      <c r="D7492" s="802">
        <f t="shared" si="116"/>
        <v>41.72</v>
      </c>
      <c r="G7492" s="875">
        <v>40.789200000000001</v>
      </c>
      <c r="J7492" s="840" t="s">
        <v>15822</v>
      </c>
      <c r="K7492" s="848">
        <f>IFERROR(VLOOKUP(J7492,REAJUSTE!A:AA,27,FALSE),"")</f>
        <v>1.0229999999999999</v>
      </c>
    </row>
    <row r="7493" spans="1:11" ht="15" x14ac:dyDescent="0.2">
      <c r="A7493" s="873" t="s">
        <v>5025</v>
      </c>
      <c r="B7493" s="874" t="s">
        <v>12039</v>
      </c>
      <c r="C7493" s="873" t="s">
        <v>4</v>
      </c>
      <c r="D7493" s="802">
        <f t="shared" si="116"/>
        <v>44.16</v>
      </c>
      <c r="G7493" s="875">
        <v>43.176900000000003</v>
      </c>
      <c r="J7493" s="840" t="s">
        <v>15822</v>
      </c>
      <c r="K7493" s="848">
        <f>IFERROR(VLOOKUP(J7493,REAJUSTE!A:AA,27,FALSE),"")</f>
        <v>1.0229999999999999</v>
      </c>
    </row>
    <row r="7494" spans="1:11" ht="15" x14ac:dyDescent="0.2">
      <c r="A7494" s="873" t="s">
        <v>5026</v>
      </c>
      <c r="B7494" s="874" t="s">
        <v>12040</v>
      </c>
      <c r="C7494" s="873" t="s">
        <v>4</v>
      </c>
      <c r="D7494" s="802">
        <f t="shared" si="116"/>
        <v>46.06</v>
      </c>
      <c r="G7494" s="875">
        <v>45.028599999999997</v>
      </c>
      <c r="J7494" s="840" t="s">
        <v>15822</v>
      </c>
      <c r="K7494" s="848">
        <f>IFERROR(VLOOKUP(J7494,REAJUSTE!A:AA,27,FALSE),"")</f>
        <v>1.0229999999999999</v>
      </c>
    </row>
    <row r="7495" spans="1:11" ht="15" x14ac:dyDescent="0.2">
      <c r="A7495" s="873" t="s">
        <v>5027</v>
      </c>
      <c r="B7495" s="874" t="s">
        <v>12041</v>
      </c>
      <c r="C7495" s="873" t="s">
        <v>4</v>
      </c>
      <c r="D7495" s="802">
        <f t="shared" si="116"/>
        <v>13.54</v>
      </c>
      <c r="G7495" s="875">
        <v>13.245200000000001</v>
      </c>
      <c r="J7495" s="840" t="s">
        <v>15822</v>
      </c>
      <c r="K7495" s="848">
        <f>IFERROR(VLOOKUP(J7495,REAJUSTE!A:AA,27,FALSE),"")</f>
        <v>1.0229999999999999</v>
      </c>
    </row>
    <row r="7496" spans="1:11" ht="15" x14ac:dyDescent="0.2">
      <c r="A7496" s="873" t="s">
        <v>5028</v>
      </c>
      <c r="B7496" s="874" t="s">
        <v>12042</v>
      </c>
      <c r="C7496" s="873" t="s">
        <v>4</v>
      </c>
      <c r="D7496" s="802">
        <f t="shared" si="116"/>
        <v>16.16</v>
      </c>
      <c r="G7496" s="875">
        <v>15.801399999999999</v>
      </c>
      <c r="J7496" s="840" t="s">
        <v>15822</v>
      </c>
      <c r="K7496" s="848">
        <f>IFERROR(VLOOKUP(J7496,REAJUSTE!A:AA,27,FALSE),"")</f>
        <v>1.0229999999999999</v>
      </c>
    </row>
    <row r="7497" spans="1:11" ht="15" x14ac:dyDescent="0.2">
      <c r="A7497" s="873" t="s">
        <v>5029</v>
      </c>
      <c r="B7497" s="874" t="s">
        <v>12043</v>
      </c>
      <c r="C7497" s="873" t="s">
        <v>4</v>
      </c>
      <c r="D7497" s="802">
        <f t="shared" si="116"/>
        <v>17.89</v>
      </c>
      <c r="G7497" s="875">
        <v>17.491</v>
      </c>
      <c r="J7497" s="840" t="s">
        <v>15822</v>
      </c>
      <c r="K7497" s="848">
        <f>IFERROR(VLOOKUP(J7497,REAJUSTE!A:AA,27,FALSE),"")</f>
        <v>1.0229999999999999</v>
      </c>
    </row>
    <row r="7498" spans="1:11" ht="15" x14ac:dyDescent="0.2">
      <c r="A7498" s="873" t="s">
        <v>5030</v>
      </c>
      <c r="B7498" s="874" t="s">
        <v>12044</v>
      </c>
      <c r="C7498" s="873" t="s">
        <v>4</v>
      </c>
      <c r="D7498" s="802">
        <f t="shared" si="116"/>
        <v>13.27</v>
      </c>
      <c r="G7498" s="875">
        <v>12.9734</v>
      </c>
      <c r="J7498" s="840" t="s">
        <v>15822</v>
      </c>
      <c r="K7498" s="848">
        <f>IFERROR(VLOOKUP(J7498,REAJUSTE!A:AA,27,FALSE),"")</f>
        <v>1.0229999999999999</v>
      </c>
    </row>
    <row r="7499" spans="1:11" ht="15" x14ac:dyDescent="0.2">
      <c r="A7499" s="873" t="s">
        <v>5031</v>
      </c>
      <c r="B7499" s="874" t="s">
        <v>12045</v>
      </c>
      <c r="C7499" s="873" t="s">
        <v>4</v>
      </c>
      <c r="D7499" s="802">
        <f t="shared" ref="D7499:D7562" si="117">TRUNC(G7499*K7499,2)</f>
        <v>16.68</v>
      </c>
      <c r="G7499" s="875">
        <v>16.305099999999999</v>
      </c>
      <c r="J7499" s="840" t="s">
        <v>15822</v>
      </c>
      <c r="K7499" s="848">
        <f>IFERROR(VLOOKUP(J7499,REAJUSTE!A:AA,27,FALSE),"")</f>
        <v>1.0229999999999999</v>
      </c>
    </row>
    <row r="7500" spans="1:11" ht="15" x14ac:dyDescent="0.2">
      <c r="A7500" s="873" t="s">
        <v>5032</v>
      </c>
      <c r="B7500" s="874" t="s">
        <v>12046</v>
      </c>
      <c r="C7500" s="873" t="s">
        <v>4</v>
      </c>
      <c r="D7500" s="802">
        <f t="shared" si="117"/>
        <v>19.399999999999999</v>
      </c>
      <c r="G7500" s="875">
        <v>18.9679</v>
      </c>
      <c r="J7500" s="840" t="s">
        <v>15822</v>
      </c>
      <c r="K7500" s="848">
        <f>IFERROR(VLOOKUP(J7500,REAJUSTE!A:AA,27,FALSE),"")</f>
        <v>1.0229999999999999</v>
      </c>
    </row>
    <row r="7501" spans="1:11" ht="15" x14ac:dyDescent="0.2">
      <c r="A7501" s="873" t="s">
        <v>5033</v>
      </c>
      <c r="B7501" s="874" t="s">
        <v>12047</v>
      </c>
      <c r="C7501" s="873" t="s">
        <v>587</v>
      </c>
      <c r="D7501" s="802">
        <f t="shared" si="117"/>
        <v>0.44</v>
      </c>
      <c r="G7501" s="875">
        <v>0.43430000000000002</v>
      </c>
      <c r="J7501" s="840" t="s">
        <v>15822</v>
      </c>
      <c r="K7501" s="848">
        <f>IFERROR(VLOOKUP(J7501,REAJUSTE!A:AA,27,FALSE),"")</f>
        <v>1.0229999999999999</v>
      </c>
    </row>
    <row r="7502" spans="1:11" ht="15" x14ac:dyDescent="0.2">
      <c r="A7502" s="873" t="s">
        <v>5034</v>
      </c>
      <c r="B7502" s="874" t="s">
        <v>12048</v>
      </c>
      <c r="C7502" s="873" t="s">
        <v>587</v>
      </c>
      <c r="D7502" s="802">
        <f t="shared" si="117"/>
        <v>1322.38</v>
      </c>
      <c r="G7502" s="875">
        <v>1292.6556</v>
      </c>
      <c r="J7502" s="840" t="s">
        <v>15822</v>
      </c>
      <c r="K7502" s="848">
        <f>IFERROR(VLOOKUP(J7502,REAJUSTE!A:AA,27,FALSE),"")</f>
        <v>1.0229999999999999</v>
      </c>
    </row>
    <row r="7503" spans="1:11" ht="15" x14ac:dyDescent="0.2">
      <c r="A7503" s="873" t="s">
        <v>5035</v>
      </c>
      <c r="B7503" s="874" t="s">
        <v>12049</v>
      </c>
      <c r="C7503" s="873" t="s">
        <v>587</v>
      </c>
      <c r="D7503" s="802">
        <f t="shared" si="117"/>
        <v>2733.94</v>
      </c>
      <c r="G7503" s="875">
        <v>2672.4782</v>
      </c>
      <c r="J7503" s="840" t="s">
        <v>15822</v>
      </c>
      <c r="K7503" s="848">
        <f>IFERROR(VLOOKUP(J7503,REAJUSTE!A:AA,27,FALSE),"")</f>
        <v>1.0229999999999999</v>
      </c>
    </row>
    <row r="7504" spans="1:11" ht="15" x14ac:dyDescent="0.2">
      <c r="A7504" s="873" t="s">
        <v>15993</v>
      </c>
      <c r="B7504" s="874" t="s">
        <v>15994</v>
      </c>
      <c r="C7504" s="873" t="s">
        <v>587</v>
      </c>
      <c r="D7504" s="802">
        <f t="shared" si="117"/>
        <v>44.18</v>
      </c>
      <c r="G7504" s="875">
        <v>43.192799999999998</v>
      </c>
      <c r="J7504" s="840" t="s">
        <v>15822</v>
      </c>
      <c r="K7504" s="848">
        <f>IFERROR(VLOOKUP(J7504,REAJUSTE!A:AA,27,FALSE),"")</f>
        <v>1.0229999999999999</v>
      </c>
    </row>
    <row r="7505" spans="1:11" ht="15" x14ac:dyDescent="0.2">
      <c r="A7505" s="873" t="s">
        <v>5036</v>
      </c>
      <c r="B7505" s="874" t="s">
        <v>12050</v>
      </c>
      <c r="C7505" s="873" t="s">
        <v>4</v>
      </c>
      <c r="D7505" s="802">
        <f t="shared" si="117"/>
        <v>4324.3500000000004</v>
      </c>
      <c r="G7505" s="875">
        <v>4227.1261000000004</v>
      </c>
      <c r="J7505" s="840" t="s">
        <v>15822</v>
      </c>
      <c r="K7505" s="848">
        <f>IFERROR(VLOOKUP(J7505,REAJUSTE!A:AA,27,FALSE),"")</f>
        <v>1.0229999999999999</v>
      </c>
    </row>
    <row r="7506" spans="1:11" ht="15" x14ac:dyDescent="0.2">
      <c r="A7506" s="873" t="s">
        <v>5037</v>
      </c>
      <c r="B7506" s="874" t="s">
        <v>12051</v>
      </c>
      <c r="C7506" s="873" t="s">
        <v>4</v>
      </c>
      <c r="D7506" s="802">
        <f t="shared" si="117"/>
        <v>4909.95</v>
      </c>
      <c r="G7506" s="875">
        <v>4799.5603000000001</v>
      </c>
      <c r="J7506" s="840" t="s">
        <v>15822</v>
      </c>
      <c r="K7506" s="848">
        <f>IFERROR(VLOOKUP(J7506,REAJUSTE!A:AA,27,FALSE),"")</f>
        <v>1.0229999999999999</v>
      </c>
    </row>
    <row r="7507" spans="1:11" ht="15" x14ac:dyDescent="0.2">
      <c r="A7507" s="873" t="s">
        <v>5038</v>
      </c>
      <c r="B7507" s="874" t="s">
        <v>12052</v>
      </c>
      <c r="C7507" s="873" t="s">
        <v>4</v>
      </c>
      <c r="D7507" s="802">
        <f t="shared" si="117"/>
        <v>5810.86</v>
      </c>
      <c r="G7507" s="875">
        <v>5680.2212</v>
      </c>
      <c r="J7507" s="840" t="s">
        <v>15822</v>
      </c>
      <c r="K7507" s="848">
        <f>IFERROR(VLOOKUP(J7507,REAJUSTE!A:AA,27,FALSE),"")</f>
        <v>1.0229999999999999</v>
      </c>
    </row>
    <row r="7508" spans="1:11" ht="15" x14ac:dyDescent="0.2">
      <c r="A7508" s="873" t="s">
        <v>5039</v>
      </c>
      <c r="B7508" s="874" t="s">
        <v>12053</v>
      </c>
      <c r="C7508" s="873" t="s">
        <v>4</v>
      </c>
      <c r="D7508" s="802">
        <f t="shared" si="117"/>
        <v>6625.41</v>
      </c>
      <c r="G7508" s="875">
        <v>6476.4521000000004</v>
      </c>
      <c r="J7508" s="840" t="s">
        <v>15822</v>
      </c>
      <c r="K7508" s="848">
        <f>IFERROR(VLOOKUP(J7508,REAJUSTE!A:AA,27,FALSE),"")</f>
        <v>1.0229999999999999</v>
      </c>
    </row>
    <row r="7509" spans="1:11" ht="15" x14ac:dyDescent="0.2">
      <c r="A7509" s="873" t="s">
        <v>5040</v>
      </c>
      <c r="B7509" s="874" t="s">
        <v>12054</v>
      </c>
      <c r="C7509" s="873" t="s">
        <v>4</v>
      </c>
      <c r="D7509" s="802">
        <f t="shared" si="117"/>
        <v>7301.52</v>
      </c>
      <c r="G7509" s="875">
        <v>7137.3608000000004</v>
      </c>
      <c r="J7509" s="840" t="s">
        <v>15822</v>
      </c>
      <c r="K7509" s="848">
        <f>IFERROR(VLOOKUP(J7509,REAJUSTE!A:AA,27,FALSE),"")</f>
        <v>1.0229999999999999</v>
      </c>
    </row>
    <row r="7510" spans="1:11" ht="15" x14ac:dyDescent="0.2">
      <c r="A7510" s="873" t="s">
        <v>5041</v>
      </c>
      <c r="B7510" s="874" t="s">
        <v>12055</v>
      </c>
      <c r="C7510" s="873" t="s">
        <v>4</v>
      </c>
      <c r="D7510" s="802">
        <f t="shared" si="117"/>
        <v>8067.88</v>
      </c>
      <c r="G7510" s="875">
        <v>7886.4996000000001</v>
      </c>
      <c r="J7510" s="840" t="s">
        <v>15822</v>
      </c>
      <c r="K7510" s="848">
        <f>IFERROR(VLOOKUP(J7510,REAJUSTE!A:AA,27,FALSE),"")</f>
        <v>1.0229999999999999</v>
      </c>
    </row>
    <row r="7511" spans="1:11" ht="15" x14ac:dyDescent="0.2">
      <c r="A7511" s="873" t="s">
        <v>5042</v>
      </c>
      <c r="B7511" s="874" t="s">
        <v>12056</v>
      </c>
      <c r="C7511" s="873" t="s">
        <v>4</v>
      </c>
      <c r="D7511" s="802">
        <f t="shared" si="117"/>
        <v>8698.8799999999992</v>
      </c>
      <c r="G7511" s="875">
        <v>8503.3132999999998</v>
      </c>
      <c r="J7511" s="840" t="s">
        <v>15822</v>
      </c>
      <c r="K7511" s="848">
        <f>IFERROR(VLOOKUP(J7511,REAJUSTE!A:AA,27,FALSE),"")</f>
        <v>1.0229999999999999</v>
      </c>
    </row>
    <row r="7512" spans="1:11" ht="15" x14ac:dyDescent="0.2">
      <c r="A7512" s="873" t="s">
        <v>5043</v>
      </c>
      <c r="B7512" s="874" t="s">
        <v>12057</v>
      </c>
      <c r="C7512" s="873" t="s">
        <v>4</v>
      </c>
      <c r="D7512" s="802">
        <f t="shared" si="117"/>
        <v>9465.01</v>
      </c>
      <c r="G7512" s="875">
        <v>9252.2127999999993</v>
      </c>
      <c r="J7512" s="840" t="s">
        <v>15822</v>
      </c>
      <c r="K7512" s="848">
        <f>IFERROR(VLOOKUP(J7512,REAJUSTE!A:AA,27,FALSE),"")</f>
        <v>1.0229999999999999</v>
      </c>
    </row>
    <row r="7513" spans="1:11" ht="15" x14ac:dyDescent="0.2">
      <c r="A7513" s="873" t="s">
        <v>5044</v>
      </c>
      <c r="B7513" s="874" t="s">
        <v>12058</v>
      </c>
      <c r="C7513" s="873" t="s">
        <v>4</v>
      </c>
      <c r="D7513" s="802">
        <f t="shared" si="117"/>
        <v>10140.92</v>
      </c>
      <c r="G7513" s="875">
        <v>9912.9312000000009</v>
      </c>
      <c r="J7513" s="840" t="s">
        <v>15822</v>
      </c>
      <c r="K7513" s="848">
        <f>IFERROR(VLOOKUP(J7513,REAJUSTE!A:AA,27,FALSE),"")</f>
        <v>1.0229999999999999</v>
      </c>
    </row>
    <row r="7514" spans="1:11" ht="15" x14ac:dyDescent="0.2">
      <c r="A7514" s="873" t="s">
        <v>5045</v>
      </c>
      <c r="B7514" s="874" t="s">
        <v>12059</v>
      </c>
      <c r="C7514" s="873" t="s">
        <v>4</v>
      </c>
      <c r="D7514" s="802">
        <f t="shared" si="117"/>
        <v>10952.37</v>
      </c>
      <c r="G7514" s="875">
        <v>10706.1294</v>
      </c>
      <c r="J7514" s="840" t="s">
        <v>15822</v>
      </c>
      <c r="K7514" s="848">
        <f>IFERROR(VLOOKUP(J7514,REAJUSTE!A:AA,27,FALSE),"")</f>
        <v>1.0229999999999999</v>
      </c>
    </row>
    <row r="7515" spans="1:11" ht="15" x14ac:dyDescent="0.2">
      <c r="A7515" s="873" t="s">
        <v>5046</v>
      </c>
      <c r="B7515" s="874" t="s">
        <v>12060</v>
      </c>
      <c r="C7515" s="873" t="s">
        <v>4</v>
      </c>
      <c r="D7515" s="802">
        <f t="shared" si="117"/>
        <v>13712.03</v>
      </c>
      <c r="G7515" s="875">
        <v>13403.7472</v>
      </c>
      <c r="J7515" s="840" t="s">
        <v>15822</v>
      </c>
      <c r="K7515" s="848">
        <f>IFERROR(VLOOKUP(J7515,REAJUSTE!A:AA,27,FALSE),"")</f>
        <v>1.0229999999999999</v>
      </c>
    </row>
    <row r="7516" spans="1:11" ht="15" x14ac:dyDescent="0.2">
      <c r="A7516" s="873" t="s">
        <v>5047</v>
      </c>
      <c r="B7516" s="874" t="s">
        <v>12061</v>
      </c>
      <c r="C7516" s="873" t="s">
        <v>4</v>
      </c>
      <c r="D7516" s="802">
        <f t="shared" si="117"/>
        <v>14681.85</v>
      </c>
      <c r="G7516" s="875">
        <v>14351.7605</v>
      </c>
      <c r="J7516" s="840" t="s">
        <v>15822</v>
      </c>
      <c r="K7516" s="848">
        <f>IFERROR(VLOOKUP(J7516,REAJUSTE!A:AA,27,FALSE),"")</f>
        <v>1.0229999999999999</v>
      </c>
    </row>
    <row r="7517" spans="1:11" ht="15" x14ac:dyDescent="0.2">
      <c r="A7517" s="873" t="s">
        <v>5048</v>
      </c>
      <c r="B7517" s="874" t="s">
        <v>12062</v>
      </c>
      <c r="C7517" s="873" t="s">
        <v>4</v>
      </c>
      <c r="D7517" s="802">
        <f t="shared" si="117"/>
        <v>15431.52</v>
      </c>
      <c r="G7517" s="875">
        <v>15084.582899999999</v>
      </c>
      <c r="J7517" s="840" t="s">
        <v>15822</v>
      </c>
      <c r="K7517" s="848">
        <f>IFERROR(VLOOKUP(J7517,REAJUSTE!A:AA,27,FALSE),"")</f>
        <v>1.0229999999999999</v>
      </c>
    </row>
    <row r="7518" spans="1:11" ht="15" x14ac:dyDescent="0.2">
      <c r="A7518" s="873" t="s">
        <v>5049</v>
      </c>
      <c r="B7518" s="874" t="s">
        <v>12063</v>
      </c>
      <c r="C7518" s="873" t="s">
        <v>4</v>
      </c>
      <c r="D7518" s="802">
        <f t="shared" si="117"/>
        <v>16313.36</v>
      </c>
      <c r="G7518" s="875">
        <v>15946.5887</v>
      </c>
      <c r="J7518" s="840" t="s">
        <v>15822</v>
      </c>
      <c r="K7518" s="848">
        <f>IFERROR(VLOOKUP(J7518,REAJUSTE!A:AA,27,FALSE),"")</f>
        <v>1.0229999999999999</v>
      </c>
    </row>
    <row r="7519" spans="1:11" ht="15" x14ac:dyDescent="0.2">
      <c r="A7519" s="873" t="s">
        <v>5050</v>
      </c>
      <c r="B7519" s="874" t="s">
        <v>12064</v>
      </c>
      <c r="C7519" s="873" t="s">
        <v>4</v>
      </c>
      <c r="D7519" s="802">
        <f t="shared" si="117"/>
        <v>17074.75</v>
      </c>
      <c r="G7519" s="875">
        <v>16690.8642</v>
      </c>
      <c r="J7519" s="840" t="s">
        <v>15822</v>
      </c>
      <c r="K7519" s="848">
        <f>IFERROR(VLOOKUP(J7519,REAJUSTE!A:AA,27,FALSE),"")</f>
        <v>1.0229999999999999</v>
      </c>
    </row>
    <row r="7520" spans="1:11" ht="15" x14ac:dyDescent="0.2">
      <c r="A7520" s="873" t="s">
        <v>5051</v>
      </c>
      <c r="B7520" s="874" t="s">
        <v>12065</v>
      </c>
      <c r="C7520" s="873" t="s">
        <v>4</v>
      </c>
      <c r="D7520" s="802">
        <f t="shared" si="117"/>
        <v>21315.279999999999</v>
      </c>
      <c r="G7520" s="875">
        <v>20836.051500000001</v>
      </c>
      <c r="J7520" s="840" t="s">
        <v>15822</v>
      </c>
      <c r="K7520" s="848">
        <f>IFERROR(VLOOKUP(J7520,REAJUSTE!A:AA,27,FALSE),"")</f>
        <v>1.0229999999999999</v>
      </c>
    </row>
    <row r="7521" spans="1:11" ht="15" x14ac:dyDescent="0.2">
      <c r="A7521" s="873" t="s">
        <v>5052</v>
      </c>
      <c r="B7521" s="874" t="s">
        <v>12066</v>
      </c>
      <c r="C7521" s="873" t="s">
        <v>4</v>
      </c>
      <c r="D7521" s="802">
        <f t="shared" si="117"/>
        <v>22238.66</v>
      </c>
      <c r="G7521" s="875">
        <v>21738.6774</v>
      </c>
      <c r="J7521" s="840" t="s">
        <v>15822</v>
      </c>
      <c r="K7521" s="848">
        <f>IFERROR(VLOOKUP(J7521,REAJUSTE!A:AA,27,FALSE),"")</f>
        <v>1.0229999999999999</v>
      </c>
    </row>
    <row r="7522" spans="1:11" ht="15" x14ac:dyDescent="0.2">
      <c r="A7522" s="873" t="s">
        <v>5053</v>
      </c>
      <c r="B7522" s="874" t="s">
        <v>12067</v>
      </c>
      <c r="C7522" s="873" t="s">
        <v>4</v>
      </c>
      <c r="D7522" s="802">
        <f t="shared" si="117"/>
        <v>23329.67</v>
      </c>
      <c r="G7522" s="875">
        <v>22805.160199999998</v>
      </c>
      <c r="J7522" s="840" t="s">
        <v>15822</v>
      </c>
      <c r="K7522" s="848">
        <f>IFERROR(VLOOKUP(J7522,REAJUSTE!A:AA,27,FALSE),"")</f>
        <v>1.0229999999999999</v>
      </c>
    </row>
    <row r="7523" spans="1:11" ht="15" x14ac:dyDescent="0.2">
      <c r="A7523" s="873" t="s">
        <v>5054</v>
      </c>
      <c r="B7523" s="874" t="s">
        <v>12068</v>
      </c>
      <c r="C7523" s="873" t="s">
        <v>4</v>
      </c>
      <c r="D7523" s="802">
        <f t="shared" si="117"/>
        <v>27047.5</v>
      </c>
      <c r="G7523" s="875">
        <v>26439.400099999999</v>
      </c>
      <c r="J7523" s="840" t="s">
        <v>15822</v>
      </c>
      <c r="K7523" s="848">
        <f>IFERROR(VLOOKUP(J7523,REAJUSTE!A:AA,27,FALSE),"")</f>
        <v>1.0229999999999999</v>
      </c>
    </row>
    <row r="7524" spans="1:11" ht="15" x14ac:dyDescent="0.2">
      <c r="A7524" s="873" t="s">
        <v>5055</v>
      </c>
      <c r="B7524" s="874" t="s">
        <v>12069</v>
      </c>
      <c r="C7524" s="873" t="s">
        <v>4</v>
      </c>
      <c r="D7524" s="802">
        <f t="shared" si="117"/>
        <v>28303.33</v>
      </c>
      <c r="G7524" s="875">
        <v>27666.994699999999</v>
      </c>
      <c r="J7524" s="840" t="s">
        <v>15822</v>
      </c>
      <c r="K7524" s="848">
        <f>IFERROR(VLOOKUP(J7524,REAJUSTE!A:AA,27,FALSE),"")</f>
        <v>1.0229999999999999</v>
      </c>
    </row>
    <row r="7525" spans="1:11" ht="15" x14ac:dyDescent="0.2">
      <c r="A7525" s="873" t="s">
        <v>5056</v>
      </c>
      <c r="B7525" s="874" t="s">
        <v>12070</v>
      </c>
      <c r="C7525" s="873" t="s">
        <v>4</v>
      </c>
      <c r="D7525" s="802">
        <f t="shared" si="117"/>
        <v>4633.87</v>
      </c>
      <c r="G7525" s="875">
        <v>4529.6911</v>
      </c>
      <c r="J7525" s="840" t="s">
        <v>15822</v>
      </c>
      <c r="K7525" s="848">
        <f>IFERROR(VLOOKUP(J7525,REAJUSTE!A:AA,27,FALSE),"")</f>
        <v>1.0229999999999999</v>
      </c>
    </row>
    <row r="7526" spans="1:11" ht="15" x14ac:dyDescent="0.2">
      <c r="A7526" s="873" t="s">
        <v>5057</v>
      </c>
      <c r="B7526" s="874" t="s">
        <v>12071</v>
      </c>
      <c r="C7526" s="873" t="s">
        <v>4</v>
      </c>
      <c r="D7526" s="802">
        <f t="shared" si="117"/>
        <v>5261.38</v>
      </c>
      <c r="G7526" s="875">
        <v>5143.0977999999996</v>
      </c>
      <c r="J7526" s="840" t="s">
        <v>15822</v>
      </c>
      <c r="K7526" s="848">
        <f>IFERROR(VLOOKUP(J7526,REAJUSTE!A:AA,27,FALSE),"")</f>
        <v>1.0229999999999999</v>
      </c>
    </row>
    <row r="7527" spans="1:11" ht="15" x14ac:dyDescent="0.2">
      <c r="A7527" s="873" t="s">
        <v>5058</v>
      </c>
      <c r="B7527" s="874" t="s">
        <v>12072</v>
      </c>
      <c r="C7527" s="873" t="s">
        <v>4</v>
      </c>
      <c r="D7527" s="802">
        <f t="shared" si="117"/>
        <v>6226.78</v>
      </c>
      <c r="G7527" s="875">
        <v>6086.7873</v>
      </c>
      <c r="J7527" s="840" t="s">
        <v>15822</v>
      </c>
      <c r="K7527" s="848">
        <f>IFERROR(VLOOKUP(J7527,REAJUSTE!A:AA,27,FALSE),"")</f>
        <v>1.0229999999999999</v>
      </c>
    </row>
    <row r="7528" spans="1:11" ht="15" x14ac:dyDescent="0.2">
      <c r="A7528" s="873" t="s">
        <v>5059</v>
      </c>
      <c r="B7528" s="874" t="s">
        <v>12073</v>
      </c>
      <c r="C7528" s="873" t="s">
        <v>4</v>
      </c>
      <c r="D7528" s="802">
        <f t="shared" si="117"/>
        <v>7099.36</v>
      </c>
      <c r="G7528" s="875">
        <v>6939.7478000000001</v>
      </c>
      <c r="J7528" s="840" t="s">
        <v>15822</v>
      </c>
      <c r="K7528" s="848">
        <f>IFERROR(VLOOKUP(J7528,REAJUSTE!A:AA,27,FALSE),"")</f>
        <v>1.0229999999999999</v>
      </c>
    </row>
    <row r="7529" spans="1:11" ht="15" x14ac:dyDescent="0.2">
      <c r="A7529" s="873" t="s">
        <v>5060</v>
      </c>
      <c r="B7529" s="874" t="s">
        <v>12074</v>
      </c>
      <c r="C7529" s="873" t="s">
        <v>4</v>
      </c>
      <c r="D7529" s="802">
        <f t="shared" si="117"/>
        <v>7823.84</v>
      </c>
      <c r="G7529" s="875">
        <v>7647.9380000000001</v>
      </c>
      <c r="J7529" s="840" t="s">
        <v>15822</v>
      </c>
      <c r="K7529" s="848">
        <f>IFERROR(VLOOKUP(J7529,REAJUSTE!A:AA,27,FALSE),"")</f>
        <v>1.0229999999999999</v>
      </c>
    </row>
    <row r="7530" spans="1:11" ht="15" x14ac:dyDescent="0.2">
      <c r="A7530" s="873" t="s">
        <v>5061</v>
      </c>
      <c r="B7530" s="874" t="s">
        <v>12075</v>
      </c>
      <c r="C7530" s="873" t="s">
        <v>4</v>
      </c>
      <c r="D7530" s="802">
        <f t="shared" si="117"/>
        <v>8645.01</v>
      </c>
      <c r="G7530" s="875">
        <v>8450.6470000000008</v>
      </c>
      <c r="J7530" s="840" t="s">
        <v>15822</v>
      </c>
      <c r="K7530" s="848">
        <f>IFERROR(VLOOKUP(J7530,REAJUSTE!A:AA,27,FALSE),"")</f>
        <v>1.0229999999999999</v>
      </c>
    </row>
    <row r="7531" spans="1:11" ht="15" x14ac:dyDescent="0.2">
      <c r="A7531" s="873" t="s">
        <v>5062</v>
      </c>
      <c r="B7531" s="874" t="s">
        <v>12076</v>
      </c>
      <c r="C7531" s="873" t="s">
        <v>4</v>
      </c>
      <c r="D7531" s="802">
        <f t="shared" si="117"/>
        <v>9321.15</v>
      </c>
      <c r="G7531" s="875">
        <v>9111.5926999999992</v>
      </c>
      <c r="J7531" s="840" t="s">
        <v>15822</v>
      </c>
      <c r="K7531" s="848">
        <f>IFERROR(VLOOKUP(J7531,REAJUSTE!A:AA,27,FALSE),"")</f>
        <v>1.0229999999999999</v>
      </c>
    </row>
    <row r="7532" spans="1:11" ht="15" x14ac:dyDescent="0.2">
      <c r="A7532" s="873" t="s">
        <v>5063</v>
      </c>
      <c r="B7532" s="874" t="s">
        <v>12077</v>
      </c>
      <c r="C7532" s="873" t="s">
        <v>4</v>
      </c>
      <c r="D7532" s="802">
        <f t="shared" si="117"/>
        <v>10142.09</v>
      </c>
      <c r="G7532" s="875">
        <v>9914.0723999999991</v>
      </c>
      <c r="J7532" s="840" t="s">
        <v>15822</v>
      </c>
      <c r="K7532" s="848">
        <f>IFERROR(VLOOKUP(J7532,REAJUSTE!A:AA,27,FALSE),"")</f>
        <v>1.0229999999999999</v>
      </c>
    </row>
    <row r="7533" spans="1:11" ht="15" x14ac:dyDescent="0.2">
      <c r="A7533" s="873" t="s">
        <v>5064</v>
      </c>
      <c r="B7533" s="874" t="s">
        <v>12078</v>
      </c>
      <c r="C7533" s="873" t="s">
        <v>4</v>
      </c>
      <c r="D7533" s="802">
        <f t="shared" si="117"/>
        <v>10866.36</v>
      </c>
      <c r="G7533" s="875">
        <v>10622.0622</v>
      </c>
      <c r="J7533" s="840" t="s">
        <v>15822</v>
      </c>
      <c r="K7533" s="848">
        <f>IFERROR(VLOOKUP(J7533,REAJUSTE!A:AA,27,FALSE),"")</f>
        <v>1.0229999999999999</v>
      </c>
    </row>
    <row r="7534" spans="1:11" ht="15" x14ac:dyDescent="0.2">
      <c r="A7534" s="873" t="s">
        <v>5065</v>
      </c>
      <c r="B7534" s="874" t="s">
        <v>12079</v>
      </c>
      <c r="C7534" s="873" t="s">
        <v>4</v>
      </c>
      <c r="D7534" s="802">
        <f t="shared" si="117"/>
        <v>11735.84</v>
      </c>
      <c r="G7534" s="875">
        <v>11471.990100000001</v>
      </c>
      <c r="J7534" s="840" t="s">
        <v>15822</v>
      </c>
      <c r="K7534" s="848">
        <f>IFERROR(VLOOKUP(J7534,REAJUSTE!A:AA,27,FALSE),"")</f>
        <v>1.0229999999999999</v>
      </c>
    </row>
    <row r="7535" spans="1:11" ht="15" x14ac:dyDescent="0.2">
      <c r="A7535" s="873" t="s">
        <v>5066</v>
      </c>
      <c r="B7535" s="874" t="s">
        <v>12080</v>
      </c>
      <c r="C7535" s="873" t="s">
        <v>4</v>
      </c>
      <c r="D7535" s="802">
        <f t="shared" si="117"/>
        <v>14395.03</v>
      </c>
      <c r="G7535" s="875">
        <v>14071.394200000001</v>
      </c>
      <c r="J7535" s="840" t="s">
        <v>15822</v>
      </c>
      <c r="K7535" s="848">
        <f>IFERROR(VLOOKUP(J7535,REAJUSTE!A:AA,27,FALSE),"")</f>
        <v>1.0229999999999999</v>
      </c>
    </row>
    <row r="7536" spans="1:11" ht="15" x14ac:dyDescent="0.2">
      <c r="A7536" s="873" t="s">
        <v>5067</v>
      </c>
      <c r="B7536" s="874" t="s">
        <v>12081</v>
      </c>
      <c r="C7536" s="873" t="s">
        <v>4</v>
      </c>
      <c r="D7536" s="802">
        <f t="shared" si="117"/>
        <v>1424.8</v>
      </c>
      <c r="G7536" s="875">
        <v>1392.7755999999999</v>
      </c>
      <c r="J7536" s="840" t="s">
        <v>15822</v>
      </c>
      <c r="K7536" s="848">
        <f>IFERROR(VLOOKUP(J7536,REAJUSTE!A:AA,27,FALSE),"")</f>
        <v>1.0229999999999999</v>
      </c>
    </row>
    <row r="7537" spans="1:11" ht="15" x14ac:dyDescent="0.2">
      <c r="A7537" s="873" t="s">
        <v>5068</v>
      </c>
      <c r="B7537" s="874" t="s">
        <v>12082</v>
      </c>
      <c r="C7537" s="873" t="s">
        <v>4</v>
      </c>
      <c r="D7537" s="802">
        <f t="shared" si="117"/>
        <v>1647.44</v>
      </c>
      <c r="G7537" s="875">
        <v>1610.4056</v>
      </c>
      <c r="J7537" s="840" t="s">
        <v>15822</v>
      </c>
      <c r="K7537" s="848">
        <f>IFERROR(VLOOKUP(J7537,REAJUSTE!A:AA,27,FALSE),"")</f>
        <v>1.0229999999999999</v>
      </c>
    </row>
    <row r="7538" spans="1:11" ht="15" x14ac:dyDescent="0.2">
      <c r="A7538" s="873" t="s">
        <v>5069</v>
      </c>
      <c r="B7538" s="874" t="s">
        <v>12083</v>
      </c>
      <c r="C7538" s="873" t="s">
        <v>4</v>
      </c>
      <c r="D7538" s="802">
        <f t="shared" si="117"/>
        <v>1870.07</v>
      </c>
      <c r="G7538" s="875">
        <v>1828.0277000000001</v>
      </c>
      <c r="J7538" s="840" t="s">
        <v>15822</v>
      </c>
      <c r="K7538" s="848">
        <f>IFERROR(VLOOKUP(J7538,REAJUSTE!A:AA,27,FALSE),"")</f>
        <v>1.0229999999999999</v>
      </c>
    </row>
    <row r="7539" spans="1:11" ht="15" x14ac:dyDescent="0.2">
      <c r="A7539" s="873" t="s">
        <v>5070</v>
      </c>
      <c r="B7539" s="874" t="s">
        <v>12084</v>
      </c>
      <c r="C7539" s="873" t="s">
        <v>4</v>
      </c>
      <c r="D7539" s="802">
        <f t="shared" si="117"/>
        <v>2048.16</v>
      </c>
      <c r="G7539" s="875">
        <v>2002.1184000000001</v>
      </c>
      <c r="J7539" s="840" t="s">
        <v>15822</v>
      </c>
      <c r="K7539" s="848">
        <f>IFERROR(VLOOKUP(J7539,REAJUSTE!A:AA,27,FALSE),"")</f>
        <v>1.0229999999999999</v>
      </c>
    </row>
    <row r="7540" spans="1:11" ht="15" x14ac:dyDescent="0.2">
      <c r="A7540" s="873" t="s">
        <v>5071</v>
      </c>
      <c r="B7540" s="874" t="s">
        <v>12085</v>
      </c>
      <c r="C7540" s="873" t="s">
        <v>4</v>
      </c>
      <c r="D7540" s="802">
        <f t="shared" si="117"/>
        <v>2270.8000000000002</v>
      </c>
      <c r="G7540" s="875">
        <v>2219.75</v>
      </c>
      <c r="J7540" s="840" t="s">
        <v>15822</v>
      </c>
      <c r="K7540" s="848">
        <f>IFERROR(VLOOKUP(J7540,REAJUSTE!A:AA,27,FALSE),"")</f>
        <v>1.0229999999999999</v>
      </c>
    </row>
    <row r="7541" spans="1:11" ht="15" x14ac:dyDescent="0.2">
      <c r="A7541" s="873" t="s">
        <v>5072</v>
      </c>
      <c r="B7541" s="874" t="s">
        <v>12086</v>
      </c>
      <c r="C7541" s="873" t="s">
        <v>4</v>
      </c>
      <c r="D7541" s="802">
        <f t="shared" si="117"/>
        <v>2582.48</v>
      </c>
      <c r="G7541" s="875">
        <v>2524.4258</v>
      </c>
      <c r="J7541" s="840" t="s">
        <v>15822</v>
      </c>
      <c r="K7541" s="848">
        <f>IFERROR(VLOOKUP(J7541,REAJUSTE!A:AA,27,FALSE),"")</f>
        <v>1.0229999999999999</v>
      </c>
    </row>
    <row r="7542" spans="1:11" ht="15" x14ac:dyDescent="0.2">
      <c r="A7542" s="873" t="s">
        <v>5073</v>
      </c>
      <c r="B7542" s="874" t="s">
        <v>12087</v>
      </c>
      <c r="C7542" s="873" t="s">
        <v>4</v>
      </c>
      <c r="D7542" s="802">
        <f t="shared" si="117"/>
        <v>2760.59</v>
      </c>
      <c r="G7542" s="875">
        <v>2698.5286000000001</v>
      </c>
      <c r="J7542" s="840" t="s">
        <v>15822</v>
      </c>
      <c r="K7542" s="848">
        <f>IFERROR(VLOOKUP(J7542,REAJUSTE!A:AA,27,FALSE),"")</f>
        <v>1.0229999999999999</v>
      </c>
    </row>
    <row r="7543" spans="1:11" ht="15" x14ac:dyDescent="0.2">
      <c r="A7543" s="873" t="s">
        <v>5074</v>
      </c>
      <c r="B7543" s="874" t="s">
        <v>12088</v>
      </c>
      <c r="C7543" s="873" t="s">
        <v>4</v>
      </c>
      <c r="D7543" s="802">
        <f t="shared" si="117"/>
        <v>2983.21</v>
      </c>
      <c r="G7543" s="875">
        <v>2916.1471999999999</v>
      </c>
      <c r="J7543" s="840" t="s">
        <v>15822</v>
      </c>
      <c r="K7543" s="848">
        <f>IFERROR(VLOOKUP(J7543,REAJUSTE!A:AA,27,FALSE),"")</f>
        <v>1.0229999999999999</v>
      </c>
    </row>
    <row r="7544" spans="1:11" ht="15" x14ac:dyDescent="0.2">
      <c r="A7544" s="873" t="s">
        <v>5075</v>
      </c>
      <c r="B7544" s="874" t="s">
        <v>12089</v>
      </c>
      <c r="C7544" s="873" t="s">
        <v>4</v>
      </c>
      <c r="D7544" s="802">
        <f t="shared" si="117"/>
        <v>3161.33</v>
      </c>
      <c r="G7544" s="875">
        <v>3090.2550000000001</v>
      </c>
      <c r="J7544" s="840" t="s">
        <v>15822</v>
      </c>
      <c r="K7544" s="848">
        <f>IFERROR(VLOOKUP(J7544,REAJUSTE!A:AA,27,FALSE),"")</f>
        <v>1.0229999999999999</v>
      </c>
    </row>
    <row r="7545" spans="1:11" ht="15" x14ac:dyDescent="0.2">
      <c r="A7545" s="873" t="s">
        <v>5076</v>
      </c>
      <c r="B7545" s="874" t="s">
        <v>12090</v>
      </c>
      <c r="C7545" s="873" t="s">
        <v>4</v>
      </c>
      <c r="D7545" s="802">
        <f t="shared" si="117"/>
        <v>3383.93</v>
      </c>
      <c r="G7545" s="875">
        <v>3307.8571999999999</v>
      </c>
      <c r="J7545" s="840" t="s">
        <v>15822</v>
      </c>
      <c r="K7545" s="848">
        <f>IFERROR(VLOOKUP(J7545,REAJUSTE!A:AA,27,FALSE),"")</f>
        <v>1.0229999999999999</v>
      </c>
    </row>
    <row r="7546" spans="1:11" ht="15" x14ac:dyDescent="0.2">
      <c r="A7546" s="873" t="s">
        <v>5077</v>
      </c>
      <c r="B7546" s="874" t="s">
        <v>12091</v>
      </c>
      <c r="C7546" s="873" t="s">
        <v>4</v>
      </c>
      <c r="D7546" s="802">
        <f t="shared" si="117"/>
        <v>3606.57</v>
      </c>
      <c r="G7546" s="875">
        <v>3525.4924000000001</v>
      </c>
      <c r="J7546" s="840" t="s">
        <v>15822</v>
      </c>
      <c r="K7546" s="848">
        <f>IFERROR(VLOOKUP(J7546,REAJUSTE!A:AA,27,FALSE),"")</f>
        <v>1.0229999999999999</v>
      </c>
    </row>
    <row r="7547" spans="1:11" ht="15" x14ac:dyDescent="0.2">
      <c r="A7547" s="873" t="s">
        <v>5078</v>
      </c>
      <c r="B7547" s="874" t="s">
        <v>12092</v>
      </c>
      <c r="C7547" s="873" t="s">
        <v>4</v>
      </c>
      <c r="D7547" s="802">
        <f t="shared" si="117"/>
        <v>3784.68</v>
      </c>
      <c r="G7547" s="875">
        <v>3699.5907999999999</v>
      </c>
      <c r="J7547" s="840" t="s">
        <v>15822</v>
      </c>
      <c r="K7547" s="848">
        <f>IFERROR(VLOOKUP(J7547,REAJUSTE!A:AA,27,FALSE),"")</f>
        <v>1.0229999999999999</v>
      </c>
    </row>
    <row r="7548" spans="1:11" ht="15" x14ac:dyDescent="0.2">
      <c r="A7548" s="873" t="s">
        <v>5079</v>
      </c>
      <c r="B7548" s="874" t="s">
        <v>12093</v>
      </c>
      <c r="C7548" s="873" t="s">
        <v>4</v>
      </c>
      <c r="D7548" s="802">
        <f t="shared" si="117"/>
        <v>4007.29</v>
      </c>
      <c r="G7548" s="875">
        <v>3917.1954000000001</v>
      </c>
      <c r="J7548" s="840" t="s">
        <v>15822</v>
      </c>
      <c r="K7548" s="848">
        <f>IFERROR(VLOOKUP(J7548,REAJUSTE!A:AA,27,FALSE),"")</f>
        <v>1.0229999999999999</v>
      </c>
    </row>
    <row r="7549" spans="1:11" ht="15" x14ac:dyDescent="0.2">
      <c r="A7549" s="873" t="s">
        <v>5080</v>
      </c>
      <c r="B7549" s="874" t="s">
        <v>12094</v>
      </c>
      <c r="C7549" s="873" t="s">
        <v>4</v>
      </c>
      <c r="D7549" s="802">
        <f t="shared" si="117"/>
        <v>4705.76</v>
      </c>
      <c r="G7549" s="875">
        <v>4599.9660000000003</v>
      </c>
      <c r="J7549" s="840" t="s">
        <v>15822</v>
      </c>
      <c r="K7549" s="848">
        <f>IFERROR(VLOOKUP(J7549,REAJUSTE!A:AA,27,FALSE),"")</f>
        <v>1.0229999999999999</v>
      </c>
    </row>
    <row r="7550" spans="1:11" ht="15" x14ac:dyDescent="0.2">
      <c r="A7550" s="873" t="s">
        <v>5081</v>
      </c>
      <c r="B7550" s="874" t="s">
        <v>12095</v>
      </c>
      <c r="C7550" s="873" t="s">
        <v>4</v>
      </c>
      <c r="D7550" s="802">
        <f t="shared" si="117"/>
        <v>4960.1499999999996</v>
      </c>
      <c r="G7550" s="875">
        <v>4848.6337999999996</v>
      </c>
      <c r="J7550" s="840" t="s">
        <v>15822</v>
      </c>
      <c r="K7550" s="848">
        <f>IFERROR(VLOOKUP(J7550,REAJUSTE!A:AA,27,FALSE),"")</f>
        <v>1.0229999999999999</v>
      </c>
    </row>
    <row r="7551" spans="1:11" ht="15" x14ac:dyDescent="0.2">
      <c r="A7551" s="873" t="s">
        <v>5082</v>
      </c>
      <c r="B7551" s="874" t="s">
        <v>12096</v>
      </c>
      <c r="C7551" s="873" t="s">
        <v>4</v>
      </c>
      <c r="D7551" s="802">
        <f t="shared" si="117"/>
        <v>5299.25</v>
      </c>
      <c r="G7551" s="875">
        <v>5180.1147000000001</v>
      </c>
      <c r="J7551" s="840" t="s">
        <v>15822</v>
      </c>
      <c r="K7551" s="848">
        <f>IFERROR(VLOOKUP(J7551,REAJUSTE!A:AA,27,FALSE),"")</f>
        <v>1.0229999999999999</v>
      </c>
    </row>
    <row r="7552" spans="1:11" ht="15" x14ac:dyDescent="0.2">
      <c r="A7552" s="873" t="s">
        <v>5083</v>
      </c>
      <c r="B7552" s="874" t="s">
        <v>12097</v>
      </c>
      <c r="C7552" s="873" t="s">
        <v>4</v>
      </c>
      <c r="D7552" s="802">
        <f t="shared" si="117"/>
        <v>5426.48</v>
      </c>
      <c r="G7552" s="875">
        <v>5304.4867000000004</v>
      </c>
      <c r="J7552" s="840" t="s">
        <v>15822</v>
      </c>
      <c r="K7552" s="848">
        <f>IFERROR(VLOOKUP(J7552,REAJUSTE!A:AA,27,FALSE),"")</f>
        <v>1.0229999999999999</v>
      </c>
    </row>
    <row r="7553" spans="1:11" ht="15" x14ac:dyDescent="0.2">
      <c r="A7553" s="873" t="s">
        <v>5084</v>
      </c>
      <c r="B7553" s="874" t="s">
        <v>12098</v>
      </c>
      <c r="C7553" s="873" t="s">
        <v>4</v>
      </c>
      <c r="D7553" s="802">
        <f t="shared" si="117"/>
        <v>5638.44</v>
      </c>
      <c r="G7553" s="875">
        <v>5511.6795000000002</v>
      </c>
      <c r="J7553" s="840" t="s">
        <v>15822</v>
      </c>
      <c r="K7553" s="848">
        <f>IFERROR(VLOOKUP(J7553,REAJUSTE!A:AA,27,FALSE),"")</f>
        <v>1.0229999999999999</v>
      </c>
    </row>
    <row r="7554" spans="1:11" ht="15" x14ac:dyDescent="0.2">
      <c r="A7554" s="873" t="s">
        <v>5085</v>
      </c>
      <c r="B7554" s="874" t="s">
        <v>12099</v>
      </c>
      <c r="C7554" s="873" t="s">
        <v>4</v>
      </c>
      <c r="D7554" s="802">
        <f t="shared" si="117"/>
        <v>7501.58</v>
      </c>
      <c r="G7554" s="875">
        <v>7332.9278999999997</v>
      </c>
      <c r="J7554" s="840" t="s">
        <v>15822</v>
      </c>
      <c r="K7554" s="848">
        <f>IFERROR(VLOOKUP(J7554,REAJUSTE!A:AA,27,FALSE),"")</f>
        <v>1.0229999999999999</v>
      </c>
    </row>
    <row r="7555" spans="1:11" ht="15" x14ac:dyDescent="0.2">
      <c r="A7555" s="873" t="s">
        <v>5086</v>
      </c>
      <c r="B7555" s="874" t="s">
        <v>12100</v>
      </c>
      <c r="C7555" s="873" t="s">
        <v>4</v>
      </c>
      <c r="D7555" s="802">
        <f t="shared" si="117"/>
        <v>9511.39</v>
      </c>
      <c r="G7555" s="875">
        <v>9297.5552000000007</v>
      </c>
      <c r="J7555" s="840" t="s">
        <v>15822</v>
      </c>
      <c r="K7555" s="848">
        <f>IFERROR(VLOOKUP(J7555,REAJUSTE!A:AA,27,FALSE),"")</f>
        <v>1.0229999999999999</v>
      </c>
    </row>
    <row r="7556" spans="1:11" ht="15" x14ac:dyDescent="0.2">
      <c r="A7556" s="873" t="s">
        <v>5087</v>
      </c>
      <c r="B7556" s="874" t="s">
        <v>12101</v>
      </c>
      <c r="C7556" s="873" t="s">
        <v>4</v>
      </c>
      <c r="D7556" s="802">
        <f t="shared" si="117"/>
        <v>10052.41</v>
      </c>
      <c r="G7556" s="875">
        <v>9826.4068000000007</v>
      </c>
      <c r="J7556" s="840" t="s">
        <v>15822</v>
      </c>
      <c r="K7556" s="848">
        <f>IFERROR(VLOOKUP(J7556,REAJUSTE!A:AA,27,FALSE),"")</f>
        <v>1.0229999999999999</v>
      </c>
    </row>
    <row r="7557" spans="1:11" ht="15" x14ac:dyDescent="0.2">
      <c r="A7557" s="873" t="s">
        <v>5088</v>
      </c>
      <c r="B7557" s="874" t="s">
        <v>12102</v>
      </c>
      <c r="C7557" s="873" t="s">
        <v>4</v>
      </c>
      <c r="D7557" s="802">
        <f t="shared" si="117"/>
        <v>10246</v>
      </c>
      <c r="G7557" s="875">
        <v>10015.645</v>
      </c>
      <c r="J7557" s="840" t="s">
        <v>15822</v>
      </c>
      <c r="K7557" s="848">
        <f>IFERROR(VLOOKUP(J7557,REAJUSTE!A:AA,27,FALSE),"")</f>
        <v>1.0229999999999999</v>
      </c>
    </row>
    <row r="7558" spans="1:11" ht="15" x14ac:dyDescent="0.2">
      <c r="A7558" s="873" t="s">
        <v>5089</v>
      </c>
      <c r="B7558" s="874" t="s">
        <v>12103</v>
      </c>
      <c r="C7558" s="873" t="s">
        <v>4</v>
      </c>
      <c r="D7558" s="802">
        <f t="shared" si="117"/>
        <v>10748.67</v>
      </c>
      <c r="G7558" s="875">
        <v>10507.0183</v>
      </c>
      <c r="J7558" s="840" t="s">
        <v>15822</v>
      </c>
      <c r="K7558" s="848">
        <f>IFERROR(VLOOKUP(J7558,REAJUSTE!A:AA,27,FALSE),"")</f>
        <v>1.0229999999999999</v>
      </c>
    </row>
    <row r="7559" spans="1:11" ht="15" x14ac:dyDescent="0.2">
      <c r="A7559" s="873" t="s">
        <v>5090</v>
      </c>
      <c r="B7559" s="874" t="s">
        <v>12104</v>
      </c>
      <c r="C7559" s="873" t="s">
        <v>4</v>
      </c>
      <c r="D7559" s="802">
        <f t="shared" si="117"/>
        <v>7090.67</v>
      </c>
      <c r="G7559" s="875">
        <v>6931.2538000000004</v>
      </c>
      <c r="J7559" s="840" t="s">
        <v>15822</v>
      </c>
      <c r="K7559" s="848">
        <f>IFERROR(VLOOKUP(J7559,REAJUSTE!A:AA,27,FALSE),"")</f>
        <v>1.0229999999999999</v>
      </c>
    </row>
    <row r="7560" spans="1:11" ht="15" x14ac:dyDescent="0.2">
      <c r="A7560" s="873" t="s">
        <v>5091</v>
      </c>
      <c r="B7560" s="874" t="s">
        <v>12105</v>
      </c>
      <c r="C7560" s="873" t="s">
        <v>4</v>
      </c>
      <c r="D7560" s="802">
        <f t="shared" si="117"/>
        <v>8573.7099999999991</v>
      </c>
      <c r="G7560" s="875">
        <v>8380.9567000000006</v>
      </c>
      <c r="J7560" s="840" t="s">
        <v>15822</v>
      </c>
      <c r="K7560" s="848">
        <f>IFERROR(VLOOKUP(J7560,REAJUSTE!A:AA,27,FALSE),"")</f>
        <v>1.0229999999999999</v>
      </c>
    </row>
    <row r="7561" spans="1:11" ht="15" x14ac:dyDescent="0.2">
      <c r="A7561" s="873" t="s">
        <v>5092</v>
      </c>
      <c r="B7561" s="874" t="s">
        <v>12106</v>
      </c>
      <c r="C7561" s="873" t="s">
        <v>4</v>
      </c>
      <c r="D7561" s="802">
        <f t="shared" si="117"/>
        <v>8851.86</v>
      </c>
      <c r="G7561" s="875">
        <v>8652.8457999999991</v>
      </c>
      <c r="J7561" s="840" t="s">
        <v>15822</v>
      </c>
      <c r="K7561" s="848">
        <f>IFERROR(VLOOKUP(J7561,REAJUSTE!A:AA,27,FALSE),"")</f>
        <v>1.0229999999999999</v>
      </c>
    </row>
    <row r="7562" spans="1:11" ht="15" x14ac:dyDescent="0.2">
      <c r="A7562" s="873" t="s">
        <v>5093</v>
      </c>
      <c r="B7562" s="874" t="s">
        <v>12107</v>
      </c>
      <c r="C7562" s="873" t="s">
        <v>4</v>
      </c>
      <c r="D7562" s="802">
        <f t="shared" si="117"/>
        <v>10265.06</v>
      </c>
      <c r="G7562" s="875">
        <v>10034.2736</v>
      </c>
      <c r="J7562" s="840" t="s">
        <v>15822</v>
      </c>
      <c r="K7562" s="848">
        <f>IFERROR(VLOOKUP(J7562,REAJUSTE!A:AA,27,FALSE),"")</f>
        <v>1.0229999999999999</v>
      </c>
    </row>
    <row r="7563" spans="1:11" ht="15" x14ac:dyDescent="0.2">
      <c r="A7563" s="873" t="s">
        <v>5094</v>
      </c>
      <c r="B7563" s="874" t="s">
        <v>12108</v>
      </c>
      <c r="C7563" s="873" t="s">
        <v>4</v>
      </c>
      <c r="D7563" s="802">
        <f t="shared" ref="D7563:D7626" si="118">TRUNC(G7563*K7563,2)</f>
        <v>10612.96</v>
      </c>
      <c r="G7563" s="875">
        <v>10374.3534</v>
      </c>
      <c r="J7563" s="840" t="s">
        <v>15822</v>
      </c>
      <c r="K7563" s="848">
        <f>IFERROR(VLOOKUP(J7563,REAJUSTE!A:AA,27,FALSE),"")</f>
        <v>1.0229999999999999</v>
      </c>
    </row>
    <row r="7564" spans="1:11" ht="15" x14ac:dyDescent="0.2">
      <c r="A7564" s="873" t="s">
        <v>5095</v>
      </c>
      <c r="B7564" s="874" t="s">
        <v>12109</v>
      </c>
      <c r="C7564" s="873" t="s">
        <v>4</v>
      </c>
      <c r="D7564" s="802">
        <f t="shared" si="118"/>
        <v>12420.59</v>
      </c>
      <c r="G7564" s="875">
        <v>12141.339400000001</v>
      </c>
      <c r="J7564" s="840" t="s">
        <v>15822</v>
      </c>
      <c r="K7564" s="848">
        <f>IFERROR(VLOOKUP(J7564,REAJUSTE!A:AA,27,FALSE),"")</f>
        <v>1.0229999999999999</v>
      </c>
    </row>
    <row r="7565" spans="1:11" ht="15" x14ac:dyDescent="0.2">
      <c r="A7565" s="873" t="s">
        <v>5096</v>
      </c>
      <c r="B7565" s="874" t="s">
        <v>12110</v>
      </c>
      <c r="C7565" s="873" t="s">
        <v>4</v>
      </c>
      <c r="D7565" s="802">
        <f t="shared" si="118"/>
        <v>14181.35</v>
      </c>
      <c r="G7565" s="875">
        <v>13862.5177</v>
      </c>
      <c r="J7565" s="840" t="s">
        <v>15822</v>
      </c>
      <c r="K7565" s="848">
        <f>IFERROR(VLOOKUP(J7565,REAJUSTE!A:AA,27,FALSE),"")</f>
        <v>1.0229999999999999</v>
      </c>
    </row>
    <row r="7566" spans="1:11" ht="15" x14ac:dyDescent="0.2">
      <c r="A7566" s="873" t="s">
        <v>5097</v>
      </c>
      <c r="B7566" s="874" t="s">
        <v>12111</v>
      </c>
      <c r="C7566" s="873" t="s">
        <v>4</v>
      </c>
      <c r="D7566" s="802">
        <f t="shared" si="118"/>
        <v>15062.13</v>
      </c>
      <c r="G7566" s="875">
        <v>14723.4902</v>
      </c>
      <c r="J7566" s="840" t="s">
        <v>15822</v>
      </c>
      <c r="K7566" s="848">
        <f>IFERROR(VLOOKUP(J7566,REAJUSTE!A:AA,27,FALSE),"")</f>
        <v>1.0229999999999999</v>
      </c>
    </row>
    <row r="7567" spans="1:11" ht="15" x14ac:dyDescent="0.2">
      <c r="A7567" s="873" t="s">
        <v>5098</v>
      </c>
      <c r="B7567" s="874" t="s">
        <v>12112</v>
      </c>
      <c r="C7567" s="873" t="s">
        <v>4</v>
      </c>
      <c r="D7567" s="802">
        <f t="shared" si="118"/>
        <v>15942.91</v>
      </c>
      <c r="G7567" s="875">
        <v>15584.476000000001</v>
      </c>
      <c r="J7567" s="840" t="s">
        <v>15822</v>
      </c>
      <c r="K7567" s="848">
        <f>IFERROR(VLOOKUP(J7567,REAJUSTE!A:AA,27,FALSE),"")</f>
        <v>1.0229999999999999</v>
      </c>
    </row>
    <row r="7568" spans="1:11" ht="15" x14ac:dyDescent="0.2">
      <c r="A7568" s="873" t="s">
        <v>5099</v>
      </c>
      <c r="B7568" s="874" t="s">
        <v>12113</v>
      </c>
      <c r="C7568" s="873" t="s">
        <v>4</v>
      </c>
      <c r="D7568" s="802">
        <f t="shared" si="118"/>
        <v>17101.689999999999</v>
      </c>
      <c r="G7568" s="875">
        <v>16717.1983</v>
      </c>
      <c r="J7568" s="840" t="s">
        <v>15822</v>
      </c>
      <c r="K7568" s="848">
        <f>IFERROR(VLOOKUP(J7568,REAJUSTE!A:AA,27,FALSE),"")</f>
        <v>1.0229999999999999</v>
      </c>
    </row>
    <row r="7569" spans="1:11" ht="15" x14ac:dyDescent="0.2">
      <c r="A7569" s="873" t="s">
        <v>5100</v>
      </c>
      <c r="B7569" s="874" t="s">
        <v>12114</v>
      </c>
      <c r="C7569" s="873" t="s">
        <v>4</v>
      </c>
      <c r="D7569" s="802">
        <f t="shared" si="118"/>
        <v>17704.099999999999</v>
      </c>
      <c r="G7569" s="875">
        <v>17306.065600000002</v>
      </c>
      <c r="J7569" s="840" t="s">
        <v>15822</v>
      </c>
      <c r="K7569" s="848">
        <f>IFERROR(VLOOKUP(J7569,REAJUSTE!A:AA,27,FALSE),"")</f>
        <v>1.0229999999999999</v>
      </c>
    </row>
    <row r="7570" spans="1:11" ht="15" x14ac:dyDescent="0.2">
      <c r="A7570" s="873" t="s">
        <v>5101</v>
      </c>
      <c r="B7570" s="874" t="s">
        <v>12115</v>
      </c>
      <c r="C7570" s="873" t="s">
        <v>4</v>
      </c>
      <c r="D7570" s="802">
        <f t="shared" si="118"/>
        <v>19511.740000000002</v>
      </c>
      <c r="G7570" s="875">
        <v>19073.0615</v>
      </c>
      <c r="J7570" s="840" t="s">
        <v>15822</v>
      </c>
      <c r="K7570" s="848">
        <f>IFERROR(VLOOKUP(J7570,REAJUSTE!A:AA,27,FALSE),"")</f>
        <v>1.0229999999999999</v>
      </c>
    </row>
    <row r="7571" spans="1:11" ht="15" x14ac:dyDescent="0.2">
      <c r="A7571" s="873" t="s">
        <v>5102</v>
      </c>
      <c r="B7571" s="874" t="s">
        <v>12116</v>
      </c>
      <c r="C7571" s="873" t="s">
        <v>4</v>
      </c>
      <c r="D7571" s="802">
        <f t="shared" si="118"/>
        <v>21272.03</v>
      </c>
      <c r="G7571" s="875">
        <v>20793.781599999998</v>
      </c>
      <c r="J7571" s="840" t="s">
        <v>15822</v>
      </c>
      <c r="K7571" s="848">
        <f>IFERROR(VLOOKUP(J7571,REAJUSTE!A:AA,27,FALSE),"")</f>
        <v>1.0229999999999999</v>
      </c>
    </row>
    <row r="7572" spans="1:11" ht="15" x14ac:dyDescent="0.2">
      <c r="A7572" s="873" t="s">
        <v>5103</v>
      </c>
      <c r="B7572" s="874" t="s">
        <v>12117</v>
      </c>
      <c r="C7572" s="873" t="s">
        <v>4</v>
      </c>
      <c r="D7572" s="802">
        <f t="shared" si="118"/>
        <v>24322.82</v>
      </c>
      <c r="G7572" s="875">
        <v>23775.981500000002</v>
      </c>
      <c r="J7572" s="840" t="s">
        <v>15822</v>
      </c>
      <c r="K7572" s="848">
        <f>IFERROR(VLOOKUP(J7572,REAJUSTE!A:AA,27,FALSE),"")</f>
        <v>1.0229999999999999</v>
      </c>
    </row>
    <row r="7573" spans="1:11" ht="15" x14ac:dyDescent="0.2">
      <c r="A7573" s="873" t="s">
        <v>5104</v>
      </c>
      <c r="B7573" s="874" t="s">
        <v>12118</v>
      </c>
      <c r="C7573" s="873" t="s">
        <v>4</v>
      </c>
      <c r="D7573" s="802">
        <f t="shared" si="118"/>
        <v>25009.61</v>
      </c>
      <c r="G7573" s="875">
        <v>24447.327000000001</v>
      </c>
      <c r="J7573" s="840" t="s">
        <v>15822</v>
      </c>
      <c r="K7573" s="848">
        <f>IFERROR(VLOOKUP(J7573,REAJUSTE!A:AA,27,FALSE),"")</f>
        <v>1.0229999999999999</v>
      </c>
    </row>
    <row r="7574" spans="1:11" ht="15" x14ac:dyDescent="0.2">
      <c r="A7574" s="873" t="s">
        <v>5105</v>
      </c>
      <c r="B7574" s="874" t="s">
        <v>12119</v>
      </c>
      <c r="C7574" s="873" t="s">
        <v>4</v>
      </c>
      <c r="D7574" s="802">
        <f t="shared" si="118"/>
        <v>31561.63</v>
      </c>
      <c r="G7574" s="875">
        <v>30852.035</v>
      </c>
      <c r="J7574" s="840" t="s">
        <v>15822</v>
      </c>
      <c r="K7574" s="848">
        <f>IFERROR(VLOOKUP(J7574,REAJUSTE!A:AA,27,FALSE),"")</f>
        <v>1.0229999999999999</v>
      </c>
    </row>
    <row r="7575" spans="1:11" ht="15" x14ac:dyDescent="0.2">
      <c r="A7575" s="873" t="s">
        <v>5106</v>
      </c>
      <c r="B7575" s="874" t="s">
        <v>12120</v>
      </c>
      <c r="C7575" s="873" t="s">
        <v>4</v>
      </c>
      <c r="D7575" s="802">
        <f t="shared" si="118"/>
        <v>33819.42</v>
      </c>
      <c r="G7575" s="875">
        <v>33059.066400000003</v>
      </c>
      <c r="J7575" s="840" t="s">
        <v>15822</v>
      </c>
      <c r="K7575" s="848">
        <f>IFERROR(VLOOKUP(J7575,REAJUSTE!A:AA,27,FALSE),"")</f>
        <v>1.0229999999999999</v>
      </c>
    </row>
    <row r="7576" spans="1:11" ht="15" x14ac:dyDescent="0.2">
      <c r="A7576" s="873" t="s">
        <v>5107</v>
      </c>
      <c r="B7576" s="874" t="s">
        <v>12121</v>
      </c>
      <c r="C7576" s="873" t="s">
        <v>4</v>
      </c>
      <c r="D7576" s="802">
        <f t="shared" si="118"/>
        <v>41659.25</v>
      </c>
      <c r="G7576" s="875">
        <v>40722.633300000001</v>
      </c>
      <c r="J7576" s="840" t="s">
        <v>15822</v>
      </c>
      <c r="K7576" s="848">
        <f>IFERROR(VLOOKUP(J7576,REAJUSTE!A:AA,27,FALSE),"")</f>
        <v>1.0229999999999999</v>
      </c>
    </row>
    <row r="7577" spans="1:11" ht="15" x14ac:dyDescent="0.2">
      <c r="A7577" s="873" t="s">
        <v>5108</v>
      </c>
      <c r="B7577" s="874" t="s">
        <v>12122</v>
      </c>
      <c r="C7577" s="873" t="s">
        <v>4</v>
      </c>
      <c r="D7577" s="802">
        <f t="shared" si="118"/>
        <v>49894.51</v>
      </c>
      <c r="G7577" s="875">
        <v>48772.742200000001</v>
      </c>
      <c r="J7577" s="840" t="s">
        <v>15822</v>
      </c>
      <c r="K7577" s="848">
        <f>IFERROR(VLOOKUP(J7577,REAJUSTE!A:AA,27,FALSE),"")</f>
        <v>1.0229999999999999</v>
      </c>
    </row>
    <row r="7578" spans="1:11" ht="15" x14ac:dyDescent="0.2">
      <c r="A7578" s="873" t="s">
        <v>5109</v>
      </c>
      <c r="B7578" s="874" t="s">
        <v>12123</v>
      </c>
      <c r="C7578" s="873" t="s">
        <v>4</v>
      </c>
      <c r="D7578" s="802">
        <f t="shared" si="118"/>
        <v>52823.51</v>
      </c>
      <c r="G7578" s="875">
        <v>51635.885999999999</v>
      </c>
      <c r="J7578" s="840" t="s">
        <v>15822</v>
      </c>
      <c r="K7578" s="848">
        <f>IFERROR(VLOOKUP(J7578,REAJUSTE!A:AA,27,FALSE),"")</f>
        <v>1.0229999999999999</v>
      </c>
    </row>
    <row r="7579" spans="1:11" ht="15" x14ac:dyDescent="0.2">
      <c r="A7579" s="873" t="s">
        <v>5110</v>
      </c>
      <c r="B7579" s="874" t="s">
        <v>12124</v>
      </c>
      <c r="C7579" s="873" t="s">
        <v>4</v>
      </c>
      <c r="D7579" s="802">
        <f t="shared" si="118"/>
        <v>55740.62</v>
      </c>
      <c r="G7579" s="875">
        <v>54487.415500000003</v>
      </c>
      <c r="J7579" s="840" t="s">
        <v>15822</v>
      </c>
      <c r="K7579" s="848">
        <f>IFERROR(VLOOKUP(J7579,REAJUSTE!A:AA,27,FALSE),"")</f>
        <v>1.0229999999999999</v>
      </c>
    </row>
    <row r="7580" spans="1:11" ht="15" x14ac:dyDescent="0.2">
      <c r="A7580" s="873" t="s">
        <v>5111</v>
      </c>
      <c r="B7580" s="874" t="s">
        <v>12125</v>
      </c>
      <c r="C7580" s="873" t="s">
        <v>4399</v>
      </c>
      <c r="D7580" s="802">
        <f t="shared" si="118"/>
        <v>0.73</v>
      </c>
      <c r="G7580" s="875">
        <v>0.71479999999999999</v>
      </c>
      <c r="J7580" s="840" t="s">
        <v>15822</v>
      </c>
      <c r="K7580" s="848">
        <f>IFERROR(VLOOKUP(J7580,REAJUSTE!A:AA,27,FALSE),"")</f>
        <v>1.0229999999999999</v>
      </c>
    </row>
    <row r="7581" spans="1:11" ht="15" x14ac:dyDescent="0.2">
      <c r="A7581" s="873" t="s">
        <v>28475</v>
      </c>
      <c r="B7581" s="874" t="s">
        <v>28476</v>
      </c>
      <c r="C7581" s="873" t="s">
        <v>4</v>
      </c>
      <c r="D7581" s="802">
        <f t="shared" si="118"/>
        <v>65.040000000000006</v>
      </c>
      <c r="G7581" s="875">
        <v>63.58</v>
      </c>
      <c r="J7581" s="840" t="s">
        <v>15822</v>
      </c>
      <c r="K7581" s="848">
        <f>IFERROR(VLOOKUP(J7581,REAJUSTE!A:AA,27,FALSE),"")</f>
        <v>1.0229999999999999</v>
      </c>
    </row>
    <row r="7582" spans="1:11" ht="15" x14ac:dyDescent="0.2">
      <c r="A7582" s="873" t="s">
        <v>28477</v>
      </c>
      <c r="B7582" s="874" t="s">
        <v>28478</v>
      </c>
      <c r="C7582" s="873" t="s">
        <v>4</v>
      </c>
      <c r="D7582" s="802">
        <f t="shared" si="118"/>
        <v>27.19</v>
      </c>
      <c r="G7582" s="875">
        <v>26.58</v>
      </c>
      <c r="J7582" s="840" t="s">
        <v>15822</v>
      </c>
      <c r="K7582" s="848">
        <f>IFERROR(VLOOKUP(J7582,REAJUSTE!A:AA,27,FALSE),"")</f>
        <v>1.0229999999999999</v>
      </c>
    </row>
    <row r="7583" spans="1:11" ht="15" x14ac:dyDescent="0.2">
      <c r="A7583" s="873" t="s">
        <v>28479</v>
      </c>
      <c r="B7583" s="874" t="s">
        <v>28480</v>
      </c>
      <c r="C7583" s="873" t="s">
        <v>4</v>
      </c>
      <c r="D7583" s="802">
        <f t="shared" si="118"/>
        <v>39.42</v>
      </c>
      <c r="G7583" s="875">
        <v>38.54</v>
      </c>
      <c r="J7583" s="840" t="s">
        <v>15822</v>
      </c>
      <c r="K7583" s="848">
        <f>IFERROR(VLOOKUP(J7583,REAJUSTE!A:AA,27,FALSE),"")</f>
        <v>1.0229999999999999</v>
      </c>
    </row>
    <row r="7584" spans="1:11" ht="15" x14ac:dyDescent="0.2">
      <c r="A7584" s="873" t="s">
        <v>28481</v>
      </c>
      <c r="B7584" s="874" t="s">
        <v>28482</v>
      </c>
      <c r="C7584" s="873" t="s">
        <v>4</v>
      </c>
      <c r="D7584" s="802">
        <f t="shared" si="118"/>
        <v>48.94</v>
      </c>
      <c r="G7584" s="875">
        <v>47.84</v>
      </c>
      <c r="J7584" s="840" t="s">
        <v>15822</v>
      </c>
      <c r="K7584" s="848">
        <f>IFERROR(VLOOKUP(J7584,REAJUSTE!A:AA,27,FALSE),"")</f>
        <v>1.0229999999999999</v>
      </c>
    </row>
    <row r="7585" spans="1:11" ht="15" x14ac:dyDescent="0.2">
      <c r="A7585" s="873" t="s">
        <v>28483</v>
      </c>
      <c r="B7585" s="874" t="s">
        <v>28484</v>
      </c>
      <c r="C7585" s="873" t="s">
        <v>4</v>
      </c>
      <c r="D7585" s="802">
        <f t="shared" si="118"/>
        <v>90.64</v>
      </c>
      <c r="G7585" s="875">
        <v>88.61</v>
      </c>
      <c r="J7585" s="840" t="s">
        <v>15822</v>
      </c>
      <c r="K7585" s="848">
        <f>IFERROR(VLOOKUP(J7585,REAJUSTE!A:AA,27,FALSE),"")</f>
        <v>1.0229999999999999</v>
      </c>
    </row>
    <row r="7586" spans="1:11" ht="15" x14ac:dyDescent="0.2">
      <c r="A7586" s="873" t="s">
        <v>28485</v>
      </c>
      <c r="B7586" s="874" t="s">
        <v>28486</v>
      </c>
      <c r="C7586" s="873" t="s">
        <v>4</v>
      </c>
      <c r="D7586" s="802">
        <f t="shared" si="118"/>
        <v>105.22</v>
      </c>
      <c r="G7586" s="875">
        <v>102.86</v>
      </c>
      <c r="J7586" s="840" t="s">
        <v>15822</v>
      </c>
      <c r="K7586" s="848">
        <f>IFERROR(VLOOKUP(J7586,REAJUSTE!A:AA,27,FALSE),"")</f>
        <v>1.0229999999999999</v>
      </c>
    </row>
    <row r="7587" spans="1:11" ht="15" x14ac:dyDescent="0.2">
      <c r="A7587" s="873" t="s">
        <v>28487</v>
      </c>
      <c r="B7587" s="874" t="s">
        <v>28488</v>
      </c>
      <c r="C7587" s="873" t="s">
        <v>587</v>
      </c>
      <c r="D7587" s="802">
        <f t="shared" si="118"/>
        <v>155.91</v>
      </c>
      <c r="G7587" s="875">
        <v>152.4084</v>
      </c>
      <c r="J7587" s="840" t="s">
        <v>15822</v>
      </c>
      <c r="K7587" s="848">
        <f>IFERROR(VLOOKUP(J7587,REAJUSTE!A:AA,27,FALSE),"")</f>
        <v>1.0229999999999999</v>
      </c>
    </row>
    <row r="7588" spans="1:11" ht="15" x14ac:dyDescent="0.2">
      <c r="A7588" s="873" t="s">
        <v>5112</v>
      </c>
      <c r="B7588" s="874" t="s">
        <v>12126</v>
      </c>
      <c r="C7588" s="873" t="s">
        <v>61</v>
      </c>
      <c r="D7588" s="802" t="e">
        <f t="shared" si="118"/>
        <v>#VALUE!</v>
      </c>
      <c r="G7588" s="875" t="s">
        <v>4169</v>
      </c>
      <c r="J7588" s="840" t="s">
        <v>15822</v>
      </c>
      <c r="K7588" s="848">
        <f>IFERROR(VLOOKUP(J7588,REAJUSTE!A:AA,27,FALSE),"")</f>
        <v>1.0229999999999999</v>
      </c>
    </row>
    <row r="7589" spans="1:11" ht="15" x14ac:dyDescent="0.2">
      <c r="A7589" s="873" t="s">
        <v>5113</v>
      </c>
      <c r="B7589" s="874" t="s">
        <v>12127</v>
      </c>
      <c r="C7589" s="873" t="s">
        <v>61</v>
      </c>
      <c r="D7589" s="802" t="e">
        <f t="shared" si="118"/>
        <v>#VALUE!</v>
      </c>
      <c r="G7589" s="875" t="s">
        <v>4169</v>
      </c>
      <c r="J7589" s="840" t="s">
        <v>15822</v>
      </c>
      <c r="K7589" s="848">
        <f>IFERROR(VLOOKUP(J7589,REAJUSTE!A:AA,27,FALSE),"")</f>
        <v>1.0229999999999999</v>
      </c>
    </row>
    <row r="7590" spans="1:11" ht="15" x14ac:dyDescent="0.2">
      <c r="A7590" s="873" t="s">
        <v>5114</v>
      </c>
      <c r="B7590" s="874" t="s">
        <v>12128</v>
      </c>
      <c r="C7590" s="873" t="s">
        <v>61</v>
      </c>
      <c r="D7590" s="802" t="e">
        <f t="shared" si="118"/>
        <v>#VALUE!</v>
      </c>
      <c r="G7590" s="875" t="s">
        <v>4169</v>
      </c>
      <c r="J7590" s="840" t="s">
        <v>15822</v>
      </c>
      <c r="K7590" s="848">
        <f>IFERROR(VLOOKUP(J7590,REAJUSTE!A:AA,27,FALSE),"")</f>
        <v>1.0229999999999999</v>
      </c>
    </row>
    <row r="7591" spans="1:11" ht="15" x14ac:dyDescent="0.2">
      <c r="A7591" s="873" t="s">
        <v>5115</v>
      </c>
      <c r="B7591" s="874" t="s">
        <v>5116</v>
      </c>
      <c r="C7591" s="873" t="s">
        <v>587</v>
      </c>
      <c r="D7591" s="802">
        <f t="shared" si="118"/>
        <v>6263.38</v>
      </c>
      <c r="G7591" s="875">
        <v>6122.5649000000003</v>
      </c>
      <c r="J7591" s="840" t="s">
        <v>15822</v>
      </c>
      <c r="K7591" s="848">
        <f>IFERROR(VLOOKUP(J7591,REAJUSTE!A:AA,27,FALSE),"")</f>
        <v>1.0229999999999999</v>
      </c>
    </row>
    <row r="7592" spans="1:11" ht="15" x14ac:dyDescent="0.2">
      <c r="A7592" s="873" t="s">
        <v>5117</v>
      </c>
      <c r="B7592" s="874" t="s">
        <v>5118</v>
      </c>
      <c r="C7592" s="873" t="s">
        <v>587</v>
      </c>
      <c r="D7592" s="802">
        <f t="shared" si="118"/>
        <v>13134.43</v>
      </c>
      <c r="G7592" s="875">
        <v>12839.130800000001</v>
      </c>
      <c r="J7592" s="840" t="s">
        <v>15822</v>
      </c>
      <c r="K7592" s="848">
        <f>IFERROR(VLOOKUP(J7592,REAJUSTE!A:AA,27,FALSE),"")</f>
        <v>1.0229999999999999</v>
      </c>
    </row>
    <row r="7593" spans="1:11" ht="15" x14ac:dyDescent="0.2">
      <c r="A7593" s="873" t="s">
        <v>5119</v>
      </c>
      <c r="B7593" s="874" t="s">
        <v>5120</v>
      </c>
      <c r="C7593" s="873" t="s">
        <v>587</v>
      </c>
      <c r="D7593" s="802">
        <f t="shared" si="118"/>
        <v>9801.2199999999993</v>
      </c>
      <c r="G7593" s="875">
        <v>9580.8654999999999</v>
      </c>
      <c r="J7593" s="840" t="s">
        <v>15822</v>
      </c>
      <c r="K7593" s="848">
        <f>IFERROR(VLOOKUP(J7593,REAJUSTE!A:AA,27,FALSE),"")</f>
        <v>1.0229999999999999</v>
      </c>
    </row>
    <row r="7594" spans="1:11" ht="15" x14ac:dyDescent="0.2">
      <c r="A7594" s="873" t="s">
        <v>5121</v>
      </c>
      <c r="B7594" s="874" t="s">
        <v>5122</v>
      </c>
      <c r="C7594" s="873" t="s">
        <v>587</v>
      </c>
      <c r="D7594" s="802">
        <f t="shared" si="118"/>
        <v>11721.83</v>
      </c>
      <c r="G7594" s="875">
        <v>11458.2979</v>
      </c>
      <c r="J7594" s="840" t="s">
        <v>15822</v>
      </c>
      <c r="K7594" s="848">
        <f>IFERROR(VLOOKUP(J7594,REAJUSTE!A:AA,27,FALSE),"")</f>
        <v>1.0229999999999999</v>
      </c>
    </row>
    <row r="7595" spans="1:11" ht="15" x14ac:dyDescent="0.2">
      <c r="A7595" s="873" t="s">
        <v>5123</v>
      </c>
      <c r="B7595" s="874" t="s">
        <v>5124</v>
      </c>
      <c r="C7595" s="873" t="s">
        <v>587</v>
      </c>
      <c r="D7595" s="802">
        <f t="shared" si="118"/>
        <v>14394.91</v>
      </c>
      <c r="G7595" s="875">
        <v>14071.2745</v>
      </c>
      <c r="J7595" s="840" t="s">
        <v>15822</v>
      </c>
      <c r="K7595" s="848">
        <f>IFERROR(VLOOKUP(J7595,REAJUSTE!A:AA,27,FALSE),"")</f>
        <v>1.0229999999999999</v>
      </c>
    </row>
    <row r="7596" spans="1:11" ht="15" x14ac:dyDescent="0.2">
      <c r="A7596" s="873" t="s">
        <v>5125</v>
      </c>
      <c r="B7596" s="874" t="s">
        <v>5126</v>
      </c>
      <c r="C7596" s="873" t="s">
        <v>587</v>
      </c>
      <c r="D7596" s="802">
        <f t="shared" si="118"/>
        <v>16601.29</v>
      </c>
      <c r="G7596" s="875">
        <v>16228.0484</v>
      </c>
      <c r="J7596" s="840" t="s">
        <v>15822</v>
      </c>
      <c r="K7596" s="848">
        <f>IFERROR(VLOOKUP(J7596,REAJUSTE!A:AA,27,FALSE),"")</f>
        <v>1.0229999999999999</v>
      </c>
    </row>
    <row r="7597" spans="1:11" ht="15" x14ac:dyDescent="0.2">
      <c r="A7597" s="873" t="s">
        <v>5127</v>
      </c>
      <c r="B7597" s="874" t="s">
        <v>5128</v>
      </c>
      <c r="C7597" s="873" t="s">
        <v>587</v>
      </c>
      <c r="D7597" s="802">
        <f t="shared" si="118"/>
        <v>19965.16</v>
      </c>
      <c r="G7597" s="875">
        <v>19516.2916</v>
      </c>
      <c r="J7597" s="840" t="s">
        <v>15822</v>
      </c>
      <c r="K7597" s="848">
        <f>IFERROR(VLOOKUP(J7597,REAJUSTE!A:AA,27,FALSE),"")</f>
        <v>1.0229999999999999</v>
      </c>
    </row>
    <row r="7598" spans="1:11" ht="15" x14ac:dyDescent="0.2">
      <c r="A7598" s="873" t="s">
        <v>5129</v>
      </c>
      <c r="B7598" s="874" t="s">
        <v>5130</v>
      </c>
      <c r="C7598" s="873" t="s">
        <v>587</v>
      </c>
      <c r="D7598" s="802">
        <f t="shared" si="118"/>
        <v>25933.31</v>
      </c>
      <c r="G7598" s="875">
        <v>25350.254400000002</v>
      </c>
      <c r="J7598" s="840" t="s">
        <v>15822</v>
      </c>
      <c r="K7598" s="848">
        <f>IFERROR(VLOOKUP(J7598,REAJUSTE!A:AA,27,FALSE),"")</f>
        <v>1.0229999999999999</v>
      </c>
    </row>
    <row r="7599" spans="1:11" ht="15" x14ac:dyDescent="0.2">
      <c r="A7599" s="873" t="s">
        <v>5131</v>
      </c>
      <c r="B7599" s="874" t="s">
        <v>5132</v>
      </c>
      <c r="C7599" s="873" t="s">
        <v>587</v>
      </c>
      <c r="D7599" s="802">
        <f t="shared" si="118"/>
        <v>9415.18</v>
      </c>
      <c r="G7599" s="875">
        <v>9203.5074000000004</v>
      </c>
      <c r="J7599" s="840" t="s">
        <v>15822</v>
      </c>
      <c r="K7599" s="848">
        <f>IFERROR(VLOOKUP(J7599,REAJUSTE!A:AA,27,FALSE),"")</f>
        <v>1.0229999999999999</v>
      </c>
    </row>
    <row r="7600" spans="1:11" ht="15" x14ac:dyDescent="0.2">
      <c r="A7600" s="873" t="s">
        <v>5133</v>
      </c>
      <c r="B7600" s="874" t="s">
        <v>5134</v>
      </c>
      <c r="C7600" s="873" t="s">
        <v>587</v>
      </c>
      <c r="D7600" s="802">
        <f t="shared" si="118"/>
        <v>16312.52</v>
      </c>
      <c r="G7600" s="875">
        <v>15945.7724</v>
      </c>
      <c r="J7600" s="840" t="s">
        <v>15822</v>
      </c>
      <c r="K7600" s="848">
        <f>IFERROR(VLOOKUP(J7600,REAJUSTE!A:AA,27,FALSE),"")</f>
        <v>1.0229999999999999</v>
      </c>
    </row>
    <row r="7601" spans="1:11" ht="15" x14ac:dyDescent="0.2">
      <c r="A7601" s="873" t="s">
        <v>5135</v>
      </c>
      <c r="B7601" s="874" t="s">
        <v>5136</v>
      </c>
      <c r="C7601" s="873" t="s">
        <v>587</v>
      </c>
      <c r="D7601" s="802">
        <f t="shared" si="118"/>
        <v>19081.419999999998</v>
      </c>
      <c r="G7601" s="875">
        <v>18652.422399999999</v>
      </c>
      <c r="J7601" s="840" t="s">
        <v>15822</v>
      </c>
      <c r="K7601" s="848">
        <f>IFERROR(VLOOKUP(J7601,REAJUSTE!A:AA,27,FALSE),"")</f>
        <v>1.0229999999999999</v>
      </c>
    </row>
    <row r="7602" spans="1:11" ht="15" x14ac:dyDescent="0.2">
      <c r="A7602" s="873" t="s">
        <v>5137</v>
      </c>
      <c r="B7602" s="874" t="s">
        <v>5138</v>
      </c>
      <c r="C7602" s="873" t="s">
        <v>587</v>
      </c>
      <c r="D7602" s="802">
        <f t="shared" si="118"/>
        <v>22707.56</v>
      </c>
      <c r="G7602" s="875">
        <v>22197.0363</v>
      </c>
      <c r="J7602" s="840" t="s">
        <v>15822</v>
      </c>
      <c r="K7602" s="848">
        <f>IFERROR(VLOOKUP(J7602,REAJUSTE!A:AA,27,FALSE),"")</f>
        <v>1.0229999999999999</v>
      </c>
    </row>
    <row r="7603" spans="1:11" ht="15" x14ac:dyDescent="0.2">
      <c r="A7603" s="873" t="s">
        <v>5139</v>
      </c>
      <c r="B7603" s="874" t="s">
        <v>5140</v>
      </c>
      <c r="C7603" s="873" t="s">
        <v>587</v>
      </c>
      <c r="D7603" s="802">
        <f t="shared" si="118"/>
        <v>26270.13</v>
      </c>
      <c r="G7603" s="875">
        <v>25679.505700000002</v>
      </c>
      <c r="J7603" s="840" t="s">
        <v>15822</v>
      </c>
      <c r="K7603" s="848">
        <f>IFERROR(VLOOKUP(J7603,REAJUSTE!A:AA,27,FALSE),"")</f>
        <v>1.0229999999999999</v>
      </c>
    </row>
    <row r="7604" spans="1:11" ht="15" x14ac:dyDescent="0.2">
      <c r="A7604" s="873" t="s">
        <v>5141</v>
      </c>
      <c r="B7604" s="874" t="s">
        <v>5142</v>
      </c>
      <c r="C7604" s="873" t="s">
        <v>587</v>
      </c>
      <c r="D7604" s="802">
        <f t="shared" si="118"/>
        <v>30420.99</v>
      </c>
      <c r="G7604" s="875">
        <v>29737.0425</v>
      </c>
      <c r="J7604" s="840" t="s">
        <v>15822</v>
      </c>
      <c r="K7604" s="848">
        <f>IFERROR(VLOOKUP(J7604,REAJUSTE!A:AA,27,FALSE),"")</f>
        <v>1.0229999999999999</v>
      </c>
    </row>
    <row r="7605" spans="1:11" ht="15" x14ac:dyDescent="0.2">
      <c r="A7605" s="873" t="s">
        <v>5143</v>
      </c>
      <c r="B7605" s="874" t="s">
        <v>5144</v>
      </c>
      <c r="C7605" s="873" t="s">
        <v>587</v>
      </c>
      <c r="D7605" s="802">
        <f t="shared" si="118"/>
        <v>31164.92</v>
      </c>
      <c r="G7605" s="875">
        <v>30464.2474</v>
      </c>
      <c r="J7605" s="840" t="s">
        <v>15822</v>
      </c>
      <c r="K7605" s="848">
        <f>IFERROR(VLOOKUP(J7605,REAJUSTE!A:AA,27,FALSE),"")</f>
        <v>1.0229999999999999</v>
      </c>
    </row>
    <row r="7606" spans="1:11" ht="15" x14ac:dyDescent="0.2">
      <c r="A7606" s="873" t="s">
        <v>5145</v>
      </c>
      <c r="B7606" s="874" t="s">
        <v>5146</v>
      </c>
      <c r="C7606" s="873" t="s">
        <v>587</v>
      </c>
      <c r="D7606" s="802">
        <f t="shared" si="118"/>
        <v>34783.24</v>
      </c>
      <c r="G7606" s="875">
        <v>34001.214599999999</v>
      </c>
      <c r="J7606" s="840" t="s">
        <v>15822</v>
      </c>
      <c r="K7606" s="848">
        <f>IFERROR(VLOOKUP(J7606,REAJUSTE!A:AA,27,FALSE),"")</f>
        <v>1.0229999999999999</v>
      </c>
    </row>
    <row r="7607" spans="1:11" ht="15" x14ac:dyDescent="0.2">
      <c r="A7607" s="873" t="s">
        <v>5147</v>
      </c>
      <c r="B7607" s="874" t="s">
        <v>5148</v>
      </c>
      <c r="C7607" s="873" t="s">
        <v>587</v>
      </c>
      <c r="D7607" s="802">
        <f t="shared" si="118"/>
        <v>40095.97</v>
      </c>
      <c r="G7607" s="875">
        <v>39194.496599999999</v>
      </c>
      <c r="J7607" s="840" t="s">
        <v>15822</v>
      </c>
      <c r="K7607" s="848">
        <f>IFERROR(VLOOKUP(J7607,REAJUSTE!A:AA,27,FALSE),"")</f>
        <v>1.0229999999999999</v>
      </c>
    </row>
    <row r="7608" spans="1:11" ht="15" x14ac:dyDescent="0.2">
      <c r="A7608" s="873" t="s">
        <v>5149</v>
      </c>
      <c r="B7608" s="874" t="s">
        <v>5150</v>
      </c>
      <c r="C7608" s="873" t="s">
        <v>587</v>
      </c>
      <c r="D7608" s="802">
        <f t="shared" si="118"/>
        <v>44495.21</v>
      </c>
      <c r="G7608" s="875">
        <v>43494.838400000001</v>
      </c>
      <c r="J7608" s="840" t="s">
        <v>15822</v>
      </c>
      <c r="K7608" s="848">
        <f>IFERROR(VLOOKUP(J7608,REAJUSTE!A:AA,27,FALSE),"")</f>
        <v>1.0229999999999999</v>
      </c>
    </row>
    <row r="7609" spans="1:11" ht="15" x14ac:dyDescent="0.2">
      <c r="A7609" s="873" t="s">
        <v>5151</v>
      </c>
      <c r="B7609" s="874" t="s">
        <v>5152</v>
      </c>
      <c r="C7609" s="873" t="s">
        <v>587</v>
      </c>
      <c r="D7609" s="802">
        <f t="shared" si="118"/>
        <v>48945.79</v>
      </c>
      <c r="G7609" s="875">
        <v>47845.349000000002</v>
      </c>
      <c r="J7609" s="840" t="s">
        <v>15822</v>
      </c>
      <c r="K7609" s="848">
        <f>IFERROR(VLOOKUP(J7609,REAJUSTE!A:AA,27,FALSE),"")</f>
        <v>1.0229999999999999</v>
      </c>
    </row>
    <row r="7610" spans="1:11" ht="15" x14ac:dyDescent="0.2">
      <c r="A7610" s="873" t="s">
        <v>5153</v>
      </c>
      <c r="B7610" s="874" t="s">
        <v>5154</v>
      </c>
      <c r="C7610" s="873" t="s">
        <v>587</v>
      </c>
      <c r="D7610" s="802">
        <f t="shared" si="118"/>
        <v>54972.12</v>
      </c>
      <c r="G7610" s="875">
        <v>53736.1973</v>
      </c>
      <c r="J7610" s="840" t="s">
        <v>15822</v>
      </c>
      <c r="K7610" s="848">
        <f>IFERROR(VLOOKUP(J7610,REAJUSTE!A:AA,27,FALSE),"")</f>
        <v>1.0229999999999999</v>
      </c>
    </row>
    <row r="7611" spans="1:11" ht="15" x14ac:dyDescent="0.2">
      <c r="A7611" s="873" t="s">
        <v>5155</v>
      </c>
      <c r="B7611" s="874" t="s">
        <v>5156</v>
      </c>
      <c r="C7611" s="873" t="s">
        <v>587</v>
      </c>
      <c r="D7611" s="802">
        <f t="shared" si="118"/>
        <v>56123.81</v>
      </c>
      <c r="G7611" s="875">
        <v>54861.991300000002</v>
      </c>
      <c r="J7611" s="840" t="s">
        <v>15822</v>
      </c>
      <c r="K7611" s="848">
        <f>IFERROR(VLOOKUP(J7611,REAJUSTE!A:AA,27,FALSE),"")</f>
        <v>1.0229999999999999</v>
      </c>
    </row>
    <row r="7612" spans="1:11" ht="15" x14ac:dyDescent="0.2">
      <c r="A7612" s="873" t="s">
        <v>5157</v>
      </c>
      <c r="B7612" s="874" t="s">
        <v>5158</v>
      </c>
      <c r="C7612" s="873" t="s">
        <v>587</v>
      </c>
      <c r="D7612" s="802">
        <f t="shared" si="118"/>
        <v>60628.49</v>
      </c>
      <c r="G7612" s="875">
        <v>59265.388700000003</v>
      </c>
      <c r="J7612" s="840" t="s">
        <v>15822</v>
      </c>
      <c r="K7612" s="848">
        <f>IFERROR(VLOOKUP(J7612,REAJUSTE!A:AA,27,FALSE),"")</f>
        <v>1.0229999999999999</v>
      </c>
    </row>
    <row r="7613" spans="1:11" ht="15" x14ac:dyDescent="0.2">
      <c r="A7613" s="873" t="s">
        <v>5159</v>
      </c>
      <c r="B7613" s="874" t="s">
        <v>12129</v>
      </c>
      <c r="C7613" s="873" t="s">
        <v>587</v>
      </c>
      <c r="D7613" s="802">
        <f t="shared" si="118"/>
        <v>585.46</v>
      </c>
      <c r="G7613" s="875">
        <v>572.30539999999996</v>
      </c>
      <c r="J7613" s="840" t="s">
        <v>15822</v>
      </c>
      <c r="K7613" s="848">
        <f>IFERROR(VLOOKUP(J7613,REAJUSTE!A:AA,27,FALSE),"")</f>
        <v>1.0229999999999999</v>
      </c>
    </row>
    <row r="7614" spans="1:11" ht="15" x14ac:dyDescent="0.2">
      <c r="A7614" s="873" t="s">
        <v>5160</v>
      </c>
      <c r="B7614" s="874" t="s">
        <v>12130</v>
      </c>
      <c r="C7614" s="873" t="s">
        <v>587</v>
      </c>
      <c r="D7614" s="802">
        <f t="shared" si="118"/>
        <v>64.23</v>
      </c>
      <c r="G7614" s="875">
        <v>62.795299999999997</v>
      </c>
      <c r="J7614" s="840" t="s">
        <v>15822</v>
      </c>
      <c r="K7614" s="848">
        <f>IFERROR(VLOOKUP(J7614,REAJUSTE!A:AA,27,FALSE),"")</f>
        <v>1.0229999999999999</v>
      </c>
    </row>
    <row r="7615" spans="1:11" ht="15" x14ac:dyDescent="0.2">
      <c r="A7615" s="873" t="s">
        <v>5161</v>
      </c>
      <c r="B7615" s="874" t="s">
        <v>12131</v>
      </c>
      <c r="C7615" s="873" t="s">
        <v>587</v>
      </c>
      <c r="D7615" s="802">
        <f t="shared" si="118"/>
        <v>78.17</v>
      </c>
      <c r="G7615" s="875">
        <v>76.415400000000005</v>
      </c>
      <c r="J7615" s="840" t="s">
        <v>15822</v>
      </c>
      <c r="K7615" s="848">
        <f>IFERROR(VLOOKUP(J7615,REAJUSTE!A:AA,27,FALSE),"")</f>
        <v>1.0229999999999999</v>
      </c>
    </row>
    <row r="7616" spans="1:11" ht="15" x14ac:dyDescent="0.2">
      <c r="A7616" s="873" t="s">
        <v>5162</v>
      </c>
      <c r="B7616" s="874" t="s">
        <v>12132</v>
      </c>
      <c r="C7616" s="873" t="s">
        <v>587</v>
      </c>
      <c r="D7616" s="802">
        <f t="shared" si="118"/>
        <v>90.07</v>
      </c>
      <c r="G7616" s="875">
        <v>88.052400000000006</v>
      </c>
      <c r="J7616" s="840" t="s">
        <v>15822</v>
      </c>
      <c r="K7616" s="848">
        <f>IFERROR(VLOOKUP(J7616,REAJUSTE!A:AA,27,FALSE),"")</f>
        <v>1.0229999999999999</v>
      </c>
    </row>
    <row r="7617" spans="1:11" ht="15" x14ac:dyDescent="0.2">
      <c r="A7617" s="873" t="s">
        <v>5163</v>
      </c>
      <c r="B7617" s="874" t="s">
        <v>12133</v>
      </c>
      <c r="C7617" s="873" t="s">
        <v>587</v>
      </c>
      <c r="D7617" s="802">
        <f t="shared" si="118"/>
        <v>123.76</v>
      </c>
      <c r="G7617" s="875">
        <v>120.98520000000001</v>
      </c>
      <c r="J7617" s="840" t="s">
        <v>15822</v>
      </c>
      <c r="K7617" s="848">
        <f>IFERROR(VLOOKUP(J7617,REAJUSTE!A:AA,27,FALSE),"")</f>
        <v>1.0229999999999999</v>
      </c>
    </row>
    <row r="7618" spans="1:11" ht="15" x14ac:dyDescent="0.2">
      <c r="A7618" s="873" t="s">
        <v>5164</v>
      </c>
      <c r="B7618" s="874" t="s">
        <v>12134</v>
      </c>
      <c r="C7618" s="873" t="s">
        <v>587</v>
      </c>
      <c r="D7618" s="802">
        <f t="shared" si="118"/>
        <v>115.29</v>
      </c>
      <c r="G7618" s="875">
        <v>112.702</v>
      </c>
      <c r="J7618" s="840" t="s">
        <v>15822</v>
      </c>
      <c r="K7618" s="848">
        <f>IFERROR(VLOOKUP(J7618,REAJUSTE!A:AA,27,FALSE),"")</f>
        <v>1.0229999999999999</v>
      </c>
    </row>
    <row r="7619" spans="1:11" ht="15" x14ac:dyDescent="0.2">
      <c r="A7619" s="873" t="s">
        <v>5165</v>
      </c>
      <c r="B7619" s="874" t="s">
        <v>12135</v>
      </c>
      <c r="C7619" s="873" t="s">
        <v>587</v>
      </c>
      <c r="D7619" s="802">
        <f t="shared" si="118"/>
        <v>110.79</v>
      </c>
      <c r="G7619" s="875">
        <v>108.30329999999999</v>
      </c>
      <c r="J7619" s="840" t="s">
        <v>15822</v>
      </c>
      <c r="K7619" s="848">
        <f>IFERROR(VLOOKUP(J7619,REAJUSTE!A:AA,27,FALSE),"")</f>
        <v>1.0229999999999999</v>
      </c>
    </row>
    <row r="7620" spans="1:11" ht="15" x14ac:dyDescent="0.2">
      <c r="A7620" s="873" t="s">
        <v>5166</v>
      </c>
      <c r="B7620" s="874" t="s">
        <v>12136</v>
      </c>
      <c r="C7620" s="873" t="s">
        <v>587</v>
      </c>
      <c r="D7620" s="802">
        <f t="shared" si="118"/>
        <v>74.25</v>
      </c>
      <c r="G7620" s="875">
        <v>72.587699999999998</v>
      </c>
      <c r="J7620" s="840" t="s">
        <v>15822</v>
      </c>
      <c r="K7620" s="848">
        <f>IFERROR(VLOOKUP(J7620,REAJUSTE!A:AA,27,FALSE),"")</f>
        <v>1.0229999999999999</v>
      </c>
    </row>
    <row r="7621" spans="1:11" ht="15" x14ac:dyDescent="0.2">
      <c r="A7621" s="873" t="s">
        <v>5167</v>
      </c>
      <c r="B7621" s="874" t="s">
        <v>12137</v>
      </c>
      <c r="C7621" s="873" t="s">
        <v>587</v>
      </c>
      <c r="D7621" s="802">
        <f t="shared" si="118"/>
        <v>147.66999999999999</v>
      </c>
      <c r="G7621" s="875">
        <v>144.35659999999999</v>
      </c>
      <c r="J7621" s="840" t="s">
        <v>15822</v>
      </c>
      <c r="K7621" s="848">
        <f>IFERROR(VLOOKUP(J7621,REAJUSTE!A:AA,27,FALSE),"")</f>
        <v>1.0229999999999999</v>
      </c>
    </row>
    <row r="7622" spans="1:11" ht="15" x14ac:dyDescent="0.2">
      <c r="A7622" s="873" t="s">
        <v>5168</v>
      </c>
      <c r="B7622" s="874" t="s">
        <v>12138</v>
      </c>
      <c r="C7622" s="873" t="s">
        <v>4</v>
      </c>
      <c r="D7622" s="802">
        <f t="shared" si="118"/>
        <v>111.77</v>
      </c>
      <c r="G7622" s="875">
        <v>109.25960000000001</v>
      </c>
      <c r="J7622" s="840" t="s">
        <v>15822</v>
      </c>
      <c r="K7622" s="848">
        <f>IFERROR(VLOOKUP(J7622,REAJUSTE!A:AA,27,FALSE),"")</f>
        <v>1.0229999999999999</v>
      </c>
    </row>
    <row r="7623" spans="1:11" ht="15" x14ac:dyDescent="0.2">
      <c r="A7623" s="873" t="s">
        <v>5169</v>
      </c>
      <c r="B7623" s="874" t="s">
        <v>12139</v>
      </c>
      <c r="C7623" s="873" t="s">
        <v>587</v>
      </c>
      <c r="D7623" s="802">
        <f t="shared" si="118"/>
        <v>313.33</v>
      </c>
      <c r="G7623" s="875">
        <v>306.28570000000002</v>
      </c>
      <c r="J7623" s="840" t="s">
        <v>15822</v>
      </c>
      <c r="K7623" s="848">
        <f>IFERROR(VLOOKUP(J7623,REAJUSTE!A:AA,27,FALSE),"")</f>
        <v>1.0229999999999999</v>
      </c>
    </row>
    <row r="7624" spans="1:11" ht="15" x14ac:dyDescent="0.2">
      <c r="A7624" s="873" t="s">
        <v>5170</v>
      </c>
      <c r="B7624" s="874" t="s">
        <v>12140</v>
      </c>
      <c r="C7624" s="873" t="s">
        <v>4</v>
      </c>
      <c r="D7624" s="802">
        <f t="shared" si="118"/>
        <v>107.51</v>
      </c>
      <c r="G7624" s="875">
        <v>105.0989</v>
      </c>
      <c r="J7624" s="840" t="s">
        <v>15822</v>
      </c>
      <c r="K7624" s="848">
        <f>IFERROR(VLOOKUP(J7624,REAJUSTE!A:AA,27,FALSE),"")</f>
        <v>1.0229999999999999</v>
      </c>
    </row>
    <row r="7625" spans="1:11" ht="15" x14ac:dyDescent="0.2">
      <c r="A7625" s="873" t="s">
        <v>5171</v>
      </c>
      <c r="B7625" s="874" t="s">
        <v>12141</v>
      </c>
      <c r="C7625" s="873" t="s">
        <v>4</v>
      </c>
      <c r="D7625" s="802">
        <f t="shared" si="118"/>
        <v>77.3</v>
      </c>
      <c r="G7625" s="875">
        <v>75.563500000000005</v>
      </c>
      <c r="J7625" s="840" t="s">
        <v>15822</v>
      </c>
      <c r="K7625" s="848">
        <f>IFERROR(VLOOKUP(J7625,REAJUSTE!A:AA,27,FALSE),"")</f>
        <v>1.0229999999999999</v>
      </c>
    </row>
    <row r="7626" spans="1:11" ht="15" x14ac:dyDescent="0.2">
      <c r="A7626" s="873" t="s">
        <v>5172</v>
      </c>
      <c r="B7626" s="874" t="s">
        <v>5173</v>
      </c>
      <c r="C7626" s="873" t="s">
        <v>587</v>
      </c>
      <c r="D7626" s="802">
        <f t="shared" si="118"/>
        <v>61664.03</v>
      </c>
      <c r="G7626" s="875">
        <v>60277.652199999997</v>
      </c>
      <c r="J7626" s="840" t="s">
        <v>15822</v>
      </c>
      <c r="K7626" s="848">
        <f>IFERROR(VLOOKUP(J7626,REAJUSTE!A:AA,27,FALSE),"")</f>
        <v>1.0229999999999999</v>
      </c>
    </row>
    <row r="7627" spans="1:11" ht="15" x14ac:dyDescent="0.2">
      <c r="A7627" s="873" t="s">
        <v>5174</v>
      </c>
      <c r="B7627" s="874" t="s">
        <v>5175</v>
      </c>
      <c r="C7627" s="873" t="s">
        <v>587</v>
      </c>
      <c r="D7627" s="802">
        <f t="shared" ref="D7627:D7690" si="119">TRUNC(G7627*K7627,2)</f>
        <v>69878.67</v>
      </c>
      <c r="G7627" s="875">
        <v>68307.595600000001</v>
      </c>
      <c r="J7627" s="840" t="s">
        <v>15822</v>
      </c>
      <c r="K7627" s="848">
        <f>IFERROR(VLOOKUP(J7627,REAJUSTE!A:AA,27,FALSE),"")</f>
        <v>1.0229999999999999</v>
      </c>
    </row>
    <row r="7628" spans="1:11" ht="15" x14ac:dyDescent="0.2">
      <c r="A7628" s="873" t="s">
        <v>5176</v>
      </c>
      <c r="B7628" s="874" t="s">
        <v>5177</v>
      </c>
      <c r="C7628" s="873" t="s">
        <v>587</v>
      </c>
      <c r="D7628" s="802">
        <f t="shared" si="119"/>
        <v>73996.69</v>
      </c>
      <c r="G7628" s="875">
        <v>72333.038199999995</v>
      </c>
      <c r="J7628" s="840" t="s">
        <v>15822</v>
      </c>
      <c r="K7628" s="848">
        <f>IFERROR(VLOOKUP(J7628,REAJUSTE!A:AA,27,FALSE),"")</f>
        <v>1.0229999999999999</v>
      </c>
    </row>
    <row r="7629" spans="1:11" ht="15" x14ac:dyDescent="0.2">
      <c r="A7629" s="873" t="s">
        <v>5178</v>
      </c>
      <c r="B7629" s="874" t="s">
        <v>5179</v>
      </c>
      <c r="C7629" s="873" t="s">
        <v>587</v>
      </c>
      <c r="D7629" s="802">
        <f t="shared" si="119"/>
        <v>78042.17</v>
      </c>
      <c r="G7629" s="875">
        <v>76287.558499999999</v>
      </c>
      <c r="J7629" s="840" t="s">
        <v>15822</v>
      </c>
      <c r="K7629" s="848">
        <f>IFERROR(VLOOKUP(J7629,REAJUSTE!A:AA,27,FALSE),"")</f>
        <v>1.0229999999999999</v>
      </c>
    </row>
    <row r="7630" spans="1:11" ht="15" x14ac:dyDescent="0.2">
      <c r="A7630" s="873" t="s">
        <v>5180</v>
      </c>
      <c r="B7630" s="874" t="s">
        <v>5181</v>
      </c>
      <c r="C7630" s="873" t="s">
        <v>587</v>
      </c>
      <c r="D7630" s="802">
        <f t="shared" si="119"/>
        <v>38934.61</v>
      </c>
      <c r="G7630" s="875">
        <v>38059.254699999998</v>
      </c>
      <c r="J7630" s="840" t="s">
        <v>15822</v>
      </c>
      <c r="K7630" s="848">
        <f>IFERROR(VLOOKUP(J7630,REAJUSTE!A:AA,27,FALSE),"")</f>
        <v>1.0229999999999999</v>
      </c>
    </row>
    <row r="7631" spans="1:11" ht="15" x14ac:dyDescent="0.2">
      <c r="A7631" s="873" t="s">
        <v>5182</v>
      </c>
      <c r="B7631" s="874" t="s">
        <v>5183</v>
      </c>
      <c r="C7631" s="873" t="s">
        <v>587</v>
      </c>
      <c r="D7631" s="802">
        <f t="shared" si="119"/>
        <v>43123.47</v>
      </c>
      <c r="G7631" s="875">
        <v>42153.931600000004</v>
      </c>
      <c r="J7631" s="840" t="s">
        <v>15822</v>
      </c>
      <c r="K7631" s="848">
        <f>IFERROR(VLOOKUP(J7631,REAJUSTE!A:AA,27,FALSE),"")</f>
        <v>1.0229999999999999</v>
      </c>
    </row>
    <row r="7632" spans="1:11" ht="15" x14ac:dyDescent="0.2">
      <c r="A7632" s="873" t="s">
        <v>5184</v>
      </c>
      <c r="B7632" s="874" t="s">
        <v>5185</v>
      </c>
      <c r="C7632" s="873" t="s">
        <v>587</v>
      </c>
      <c r="D7632" s="802">
        <f t="shared" si="119"/>
        <v>46750.94</v>
      </c>
      <c r="G7632" s="875">
        <v>45699.845500000003</v>
      </c>
      <c r="J7632" s="840" t="s">
        <v>15822</v>
      </c>
      <c r="K7632" s="848">
        <f>IFERROR(VLOOKUP(J7632,REAJUSTE!A:AA,27,FALSE),"")</f>
        <v>1.0229999999999999</v>
      </c>
    </row>
    <row r="7633" spans="1:11" ht="15" x14ac:dyDescent="0.2">
      <c r="A7633" s="873" t="s">
        <v>5186</v>
      </c>
      <c r="B7633" s="874" t="s">
        <v>5187</v>
      </c>
      <c r="C7633" s="873" t="s">
        <v>587</v>
      </c>
      <c r="D7633" s="802">
        <f t="shared" si="119"/>
        <v>50508.12</v>
      </c>
      <c r="G7633" s="875">
        <v>49372.558100000002</v>
      </c>
      <c r="J7633" s="840" t="s">
        <v>15822</v>
      </c>
      <c r="K7633" s="848">
        <f>IFERROR(VLOOKUP(J7633,REAJUSTE!A:AA,27,FALSE),"")</f>
        <v>1.0229999999999999</v>
      </c>
    </row>
    <row r="7634" spans="1:11" ht="15" x14ac:dyDescent="0.2">
      <c r="A7634" s="873" t="s">
        <v>5188</v>
      </c>
      <c r="B7634" s="874" t="s">
        <v>5189</v>
      </c>
      <c r="C7634" s="873" t="s">
        <v>587</v>
      </c>
      <c r="D7634" s="802">
        <f t="shared" si="119"/>
        <v>54846.96</v>
      </c>
      <c r="G7634" s="875">
        <v>53613.845099999999</v>
      </c>
      <c r="J7634" s="840" t="s">
        <v>15822</v>
      </c>
      <c r="K7634" s="848">
        <f>IFERROR(VLOOKUP(J7634,REAJUSTE!A:AA,27,FALSE),"")</f>
        <v>1.0229999999999999</v>
      </c>
    </row>
    <row r="7635" spans="1:11" ht="15" x14ac:dyDescent="0.2">
      <c r="A7635" s="873" t="s">
        <v>5190</v>
      </c>
      <c r="B7635" s="874" t="s">
        <v>5191</v>
      </c>
      <c r="C7635" s="873" t="s">
        <v>587</v>
      </c>
      <c r="D7635" s="802">
        <f t="shared" si="119"/>
        <v>58914.47</v>
      </c>
      <c r="G7635" s="875">
        <v>57589.908600000002</v>
      </c>
      <c r="J7635" s="840" t="s">
        <v>15822</v>
      </c>
      <c r="K7635" s="848">
        <f>IFERROR(VLOOKUP(J7635,REAJUSTE!A:AA,27,FALSE),"")</f>
        <v>1.0229999999999999</v>
      </c>
    </row>
    <row r="7636" spans="1:11" ht="15" x14ac:dyDescent="0.2">
      <c r="A7636" s="873" t="s">
        <v>5192</v>
      </c>
      <c r="B7636" s="874" t="s">
        <v>5193</v>
      </c>
      <c r="C7636" s="873" t="s">
        <v>587</v>
      </c>
      <c r="D7636" s="802">
        <f t="shared" si="119"/>
        <v>63270.53</v>
      </c>
      <c r="G7636" s="875">
        <v>61848.0334</v>
      </c>
      <c r="J7636" s="840" t="s">
        <v>15822</v>
      </c>
      <c r="K7636" s="848">
        <f>IFERROR(VLOOKUP(J7636,REAJUSTE!A:AA,27,FALSE),"")</f>
        <v>1.0229999999999999</v>
      </c>
    </row>
    <row r="7637" spans="1:11" ht="15" x14ac:dyDescent="0.2">
      <c r="A7637" s="873" t="s">
        <v>5194</v>
      </c>
      <c r="B7637" s="874" t="s">
        <v>12142</v>
      </c>
      <c r="C7637" s="873" t="s">
        <v>587</v>
      </c>
      <c r="D7637" s="802">
        <f t="shared" si="119"/>
        <v>1.74</v>
      </c>
      <c r="G7637" s="875">
        <v>1.7023999999999999</v>
      </c>
      <c r="J7637" s="840" t="s">
        <v>15822</v>
      </c>
      <c r="K7637" s="848">
        <f>IFERROR(VLOOKUP(J7637,REAJUSTE!A:AA,27,FALSE),"")</f>
        <v>1.0229999999999999</v>
      </c>
    </row>
    <row r="7638" spans="1:11" ht="15" x14ac:dyDescent="0.2">
      <c r="A7638" s="873" t="s">
        <v>5195</v>
      </c>
      <c r="B7638" s="874" t="s">
        <v>5196</v>
      </c>
      <c r="C7638" s="873" t="s">
        <v>587</v>
      </c>
      <c r="D7638" s="802">
        <f t="shared" si="119"/>
        <v>67230.31</v>
      </c>
      <c r="G7638" s="875">
        <v>65718.786200000002</v>
      </c>
      <c r="J7638" s="840" t="s">
        <v>15822</v>
      </c>
      <c r="K7638" s="848">
        <f>IFERROR(VLOOKUP(J7638,REAJUSTE!A:AA,27,FALSE),"")</f>
        <v>1.0229999999999999</v>
      </c>
    </row>
    <row r="7639" spans="1:11" ht="15" x14ac:dyDescent="0.2">
      <c r="A7639" s="873" t="s">
        <v>5197</v>
      </c>
      <c r="B7639" s="874" t="s">
        <v>5198</v>
      </c>
      <c r="C7639" s="873" t="s">
        <v>587</v>
      </c>
      <c r="D7639" s="802">
        <f t="shared" si="119"/>
        <v>72560.09</v>
      </c>
      <c r="G7639" s="875">
        <v>70928.7356</v>
      </c>
      <c r="J7639" s="840" t="s">
        <v>15822</v>
      </c>
      <c r="K7639" s="848">
        <f>IFERROR(VLOOKUP(J7639,REAJUSTE!A:AA,27,FALSE),"")</f>
        <v>1.0229999999999999</v>
      </c>
    </row>
    <row r="7640" spans="1:11" ht="15" x14ac:dyDescent="0.2">
      <c r="A7640" s="873" t="s">
        <v>5199</v>
      </c>
      <c r="B7640" s="874" t="s">
        <v>12143</v>
      </c>
      <c r="C7640" s="873" t="s">
        <v>4</v>
      </c>
      <c r="D7640" s="802">
        <f t="shared" si="119"/>
        <v>1513.75</v>
      </c>
      <c r="G7640" s="875">
        <v>1479.7257</v>
      </c>
      <c r="J7640" s="840" t="s">
        <v>15822</v>
      </c>
      <c r="K7640" s="848">
        <f>IFERROR(VLOOKUP(J7640,REAJUSTE!A:AA,27,FALSE),"")</f>
        <v>1.0229999999999999</v>
      </c>
    </row>
    <row r="7641" spans="1:11" ht="15" x14ac:dyDescent="0.2">
      <c r="A7641" s="873" t="s">
        <v>5200</v>
      </c>
      <c r="B7641" s="874" t="s">
        <v>12144</v>
      </c>
      <c r="C7641" s="873" t="s">
        <v>4</v>
      </c>
      <c r="D7641" s="802">
        <f t="shared" si="119"/>
        <v>1750.27</v>
      </c>
      <c r="G7641" s="875">
        <v>1710.9263000000001</v>
      </c>
      <c r="J7641" s="840" t="s">
        <v>15822</v>
      </c>
      <c r="K7641" s="848">
        <f>IFERROR(VLOOKUP(J7641,REAJUSTE!A:AA,27,FALSE),"")</f>
        <v>1.0229999999999999</v>
      </c>
    </row>
    <row r="7642" spans="1:11" ht="15" x14ac:dyDescent="0.2">
      <c r="A7642" s="873" t="s">
        <v>5201</v>
      </c>
      <c r="B7642" s="874" t="s">
        <v>12145</v>
      </c>
      <c r="C7642" s="873" t="s">
        <v>4</v>
      </c>
      <c r="D7642" s="802">
        <f t="shared" si="119"/>
        <v>1986.8</v>
      </c>
      <c r="G7642" s="875">
        <v>1942.1389999999999</v>
      </c>
      <c r="J7642" s="840" t="s">
        <v>15822</v>
      </c>
      <c r="K7642" s="848">
        <f>IFERROR(VLOOKUP(J7642,REAJUSTE!A:AA,27,FALSE),"")</f>
        <v>1.0229999999999999</v>
      </c>
    </row>
    <row r="7643" spans="1:11" ht="15" x14ac:dyDescent="0.2">
      <c r="A7643" s="873" t="s">
        <v>5202</v>
      </c>
      <c r="B7643" s="874" t="s">
        <v>12146</v>
      </c>
      <c r="C7643" s="873" t="s">
        <v>4</v>
      </c>
      <c r="D7643" s="802">
        <f t="shared" si="119"/>
        <v>2176.02</v>
      </c>
      <c r="G7643" s="875">
        <v>2127.1021999999998</v>
      </c>
      <c r="J7643" s="840" t="s">
        <v>15822</v>
      </c>
      <c r="K7643" s="848">
        <f>IFERROR(VLOOKUP(J7643,REAJUSTE!A:AA,27,FALSE),"")</f>
        <v>1.0229999999999999</v>
      </c>
    </row>
    <row r="7644" spans="1:11" ht="15" x14ac:dyDescent="0.2">
      <c r="A7644" s="873" t="s">
        <v>5203</v>
      </c>
      <c r="B7644" s="874" t="s">
        <v>12147</v>
      </c>
      <c r="C7644" s="873" t="s">
        <v>4</v>
      </c>
      <c r="D7644" s="802">
        <f t="shared" si="119"/>
        <v>2412.5500000000002</v>
      </c>
      <c r="G7644" s="875">
        <v>2358.3145</v>
      </c>
      <c r="J7644" s="840" t="s">
        <v>15822</v>
      </c>
      <c r="K7644" s="848">
        <f>IFERROR(VLOOKUP(J7644,REAJUSTE!A:AA,27,FALSE),"")</f>
        <v>1.0229999999999999</v>
      </c>
    </row>
    <row r="7645" spans="1:11" ht="15" x14ac:dyDescent="0.2">
      <c r="A7645" s="873" t="s">
        <v>5204</v>
      </c>
      <c r="B7645" s="874" t="s">
        <v>12148</v>
      </c>
      <c r="C7645" s="873" t="s">
        <v>4</v>
      </c>
      <c r="D7645" s="802">
        <f t="shared" si="119"/>
        <v>2743.7</v>
      </c>
      <c r="G7645" s="875">
        <v>2682.0171</v>
      </c>
      <c r="J7645" s="840" t="s">
        <v>15822</v>
      </c>
      <c r="K7645" s="848">
        <f>IFERROR(VLOOKUP(J7645,REAJUSTE!A:AA,27,FALSE),"")</f>
        <v>1.0229999999999999</v>
      </c>
    </row>
    <row r="7646" spans="1:11" ht="15" x14ac:dyDescent="0.2">
      <c r="A7646" s="873" t="s">
        <v>5205</v>
      </c>
      <c r="B7646" s="874" t="s">
        <v>12149</v>
      </c>
      <c r="C7646" s="873" t="s">
        <v>4</v>
      </c>
      <c r="D7646" s="802">
        <f t="shared" si="119"/>
        <v>2932.92</v>
      </c>
      <c r="G7646" s="875">
        <v>2866.9823999999999</v>
      </c>
      <c r="J7646" s="840" t="s">
        <v>15822</v>
      </c>
      <c r="K7646" s="848">
        <f>IFERROR(VLOOKUP(J7646,REAJUSTE!A:AA,27,FALSE),"")</f>
        <v>1.0229999999999999</v>
      </c>
    </row>
    <row r="7647" spans="1:11" ht="15" x14ac:dyDescent="0.2">
      <c r="A7647" s="873" t="s">
        <v>5206</v>
      </c>
      <c r="B7647" s="874" t="s">
        <v>12150</v>
      </c>
      <c r="C7647" s="873" t="s">
        <v>4</v>
      </c>
      <c r="D7647" s="802">
        <f t="shared" si="119"/>
        <v>3169.43</v>
      </c>
      <c r="G7647" s="875">
        <v>3098.1817000000001</v>
      </c>
      <c r="J7647" s="840" t="s">
        <v>15822</v>
      </c>
      <c r="K7647" s="848">
        <f>IFERROR(VLOOKUP(J7647,REAJUSTE!A:AA,27,FALSE),"")</f>
        <v>1.0229999999999999</v>
      </c>
    </row>
    <row r="7648" spans="1:11" ht="15" x14ac:dyDescent="0.2">
      <c r="A7648" s="873" t="s">
        <v>5207</v>
      </c>
      <c r="B7648" s="874" t="s">
        <v>12151</v>
      </c>
      <c r="C7648" s="873" t="s">
        <v>4</v>
      </c>
      <c r="D7648" s="802">
        <f t="shared" si="119"/>
        <v>3358.67</v>
      </c>
      <c r="G7648" s="875">
        <v>3283.1619000000001</v>
      </c>
      <c r="J7648" s="840" t="s">
        <v>15822</v>
      </c>
      <c r="K7648" s="848">
        <f>IFERROR(VLOOKUP(J7648,REAJUSTE!A:AA,27,FALSE),"")</f>
        <v>1.0229999999999999</v>
      </c>
    </row>
    <row r="7649" spans="1:11" ht="15" x14ac:dyDescent="0.2">
      <c r="A7649" s="873" t="s">
        <v>5208</v>
      </c>
      <c r="B7649" s="874" t="s">
        <v>12152</v>
      </c>
      <c r="C7649" s="873" t="s">
        <v>4</v>
      </c>
      <c r="D7649" s="802">
        <f t="shared" si="119"/>
        <v>3595.17</v>
      </c>
      <c r="G7649" s="875">
        <v>3514.3447999999999</v>
      </c>
      <c r="J7649" s="840" t="s">
        <v>15822</v>
      </c>
      <c r="K7649" s="848">
        <f>IFERROR(VLOOKUP(J7649,REAJUSTE!A:AA,27,FALSE),"")</f>
        <v>1.0229999999999999</v>
      </c>
    </row>
    <row r="7650" spans="1:11" ht="15" x14ac:dyDescent="0.2">
      <c r="A7650" s="873" t="s">
        <v>5209</v>
      </c>
      <c r="B7650" s="874" t="s">
        <v>12153</v>
      </c>
      <c r="C7650" s="873" t="s">
        <v>4</v>
      </c>
      <c r="D7650" s="802">
        <f t="shared" si="119"/>
        <v>3831.71</v>
      </c>
      <c r="G7650" s="875">
        <v>3745.5707000000002</v>
      </c>
      <c r="J7650" s="840" t="s">
        <v>15822</v>
      </c>
      <c r="K7650" s="848">
        <f>IFERROR(VLOOKUP(J7650,REAJUSTE!A:AA,27,FALSE),"")</f>
        <v>1.0229999999999999</v>
      </c>
    </row>
    <row r="7651" spans="1:11" ht="15" x14ac:dyDescent="0.2">
      <c r="A7651" s="873" t="s">
        <v>5210</v>
      </c>
      <c r="B7651" s="874" t="s">
        <v>12154</v>
      </c>
      <c r="C7651" s="873" t="s">
        <v>4</v>
      </c>
      <c r="D7651" s="802">
        <f t="shared" si="119"/>
        <v>4020.93</v>
      </c>
      <c r="G7651" s="875">
        <v>3930.5315000000001</v>
      </c>
      <c r="J7651" s="840" t="s">
        <v>15822</v>
      </c>
      <c r="K7651" s="848">
        <f>IFERROR(VLOOKUP(J7651,REAJUSTE!A:AA,27,FALSE),"")</f>
        <v>1.0229999999999999</v>
      </c>
    </row>
    <row r="7652" spans="1:11" ht="15" x14ac:dyDescent="0.2">
      <c r="A7652" s="873" t="s">
        <v>5211</v>
      </c>
      <c r="B7652" s="874" t="s">
        <v>12155</v>
      </c>
      <c r="C7652" s="873" t="s">
        <v>4</v>
      </c>
      <c r="D7652" s="802">
        <f t="shared" si="119"/>
        <v>4257.4399999999996</v>
      </c>
      <c r="G7652" s="875">
        <v>4161.7268000000004</v>
      </c>
      <c r="J7652" s="840" t="s">
        <v>15822</v>
      </c>
      <c r="K7652" s="848">
        <f>IFERROR(VLOOKUP(J7652,REAJUSTE!A:AA,27,FALSE),"")</f>
        <v>1.0229999999999999</v>
      </c>
    </row>
    <row r="7653" spans="1:11" ht="15" x14ac:dyDescent="0.2">
      <c r="A7653" s="873" t="s">
        <v>5212</v>
      </c>
      <c r="B7653" s="874" t="s">
        <v>12156</v>
      </c>
      <c r="C7653" s="873" t="s">
        <v>4</v>
      </c>
      <c r="D7653" s="802">
        <f t="shared" si="119"/>
        <v>5005.54</v>
      </c>
      <c r="G7653" s="875">
        <v>4893.0024999999996</v>
      </c>
      <c r="J7653" s="840" t="s">
        <v>15822</v>
      </c>
      <c r="K7653" s="848">
        <f>IFERROR(VLOOKUP(J7653,REAJUSTE!A:AA,27,FALSE),"")</f>
        <v>1.0229999999999999</v>
      </c>
    </row>
    <row r="7654" spans="1:11" ht="15" x14ac:dyDescent="0.2">
      <c r="A7654" s="873" t="s">
        <v>5213</v>
      </c>
      <c r="B7654" s="874" t="s">
        <v>12157</v>
      </c>
      <c r="C7654" s="873" t="s">
        <v>4</v>
      </c>
      <c r="D7654" s="802">
        <f t="shared" si="119"/>
        <v>5384.78</v>
      </c>
      <c r="G7654" s="875">
        <v>5263.7187000000004</v>
      </c>
      <c r="J7654" s="840" t="s">
        <v>15822</v>
      </c>
      <c r="K7654" s="848">
        <f>IFERROR(VLOOKUP(J7654,REAJUSTE!A:AA,27,FALSE),"")</f>
        <v>1.0229999999999999</v>
      </c>
    </row>
    <row r="7655" spans="1:11" ht="15" x14ac:dyDescent="0.2">
      <c r="A7655" s="873" t="s">
        <v>5214</v>
      </c>
      <c r="B7655" s="874" t="s">
        <v>12158</v>
      </c>
      <c r="C7655" s="873" t="s">
        <v>4</v>
      </c>
      <c r="D7655" s="802">
        <f t="shared" si="119"/>
        <v>5636.84</v>
      </c>
      <c r="G7655" s="875">
        <v>5510.1117000000004</v>
      </c>
      <c r="J7655" s="840" t="s">
        <v>15822</v>
      </c>
      <c r="K7655" s="848">
        <f>IFERROR(VLOOKUP(J7655,REAJUSTE!A:AA,27,FALSE),"")</f>
        <v>1.0229999999999999</v>
      </c>
    </row>
    <row r="7656" spans="1:11" ht="15" x14ac:dyDescent="0.2">
      <c r="A7656" s="873" t="s">
        <v>5215</v>
      </c>
      <c r="B7656" s="874" t="s">
        <v>12159</v>
      </c>
      <c r="C7656" s="873" t="s">
        <v>4</v>
      </c>
      <c r="D7656" s="802">
        <f t="shared" si="119"/>
        <v>5772.17</v>
      </c>
      <c r="G7656" s="875">
        <v>5642.3973999999998</v>
      </c>
      <c r="J7656" s="840" t="s">
        <v>15822</v>
      </c>
      <c r="K7656" s="848">
        <f>IFERROR(VLOOKUP(J7656,REAJUSTE!A:AA,27,FALSE),"")</f>
        <v>1.0229999999999999</v>
      </c>
    </row>
    <row r="7657" spans="1:11" ht="15" x14ac:dyDescent="0.2">
      <c r="A7657" s="873" t="s">
        <v>5216</v>
      </c>
      <c r="B7657" s="874" t="s">
        <v>12160</v>
      </c>
      <c r="C7657" s="873" t="s">
        <v>4</v>
      </c>
      <c r="D7657" s="802">
        <f t="shared" si="119"/>
        <v>5997.63</v>
      </c>
      <c r="G7657" s="875">
        <v>5862.7897000000003</v>
      </c>
      <c r="J7657" s="840" t="s">
        <v>15822</v>
      </c>
      <c r="K7657" s="848">
        <f>IFERROR(VLOOKUP(J7657,REAJUSTE!A:AA,27,FALSE),"")</f>
        <v>1.0229999999999999</v>
      </c>
    </row>
    <row r="7658" spans="1:11" ht="15" x14ac:dyDescent="0.2">
      <c r="A7658" s="873" t="s">
        <v>5217</v>
      </c>
      <c r="B7658" s="874" t="s">
        <v>12161</v>
      </c>
      <c r="C7658" s="873" t="s">
        <v>4</v>
      </c>
      <c r="D7658" s="802">
        <f t="shared" si="119"/>
        <v>8167.91</v>
      </c>
      <c r="G7658" s="875">
        <v>7984.2761</v>
      </c>
      <c r="J7658" s="840" t="s">
        <v>15822</v>
      </c>
      <c r="K7658" s="848">
        <f>IFERROR(VLOOKUP(J7658,REAJUSTE!A:AA,27,FALSE),"")</f>
        <v>1.0229999999999999</v>
      </c>
    </row>
    <row r="7659" spans="1:11" ht="15" x14ac:dyDescent="0.2">
      <c r="A7659" s="873" t="s">
        <v>5218</v>
      </c>
      <c r="B7659" s="874" t="s">
        <v>12162</v>
      </c>
      <c r="C7659" s="873" t="s">
        <v>4</v>
      </c>
      <c r="D7659" s="802">
        <f t="shared" si="119"/>
        <v>10351.09</v>
      </c>
      <c r="G7659" s="875">
        <v>10118.3703</v>
      </c>
      <c r="J7659" s="840" t="s">
        <v>15822</v>
      </c>
      <c r="K7659" s="848">
        <f>IFERROR(VLOOKUP(J7659,REAJUSTE!A:AA,27,FALSE),"")</f>
        <v>1.0229999999999999</v>
      </c>
    </row>
    <row r="7660" spans="1:11" ht="15" x14ac:dyDescent="0.2">
      <c r="A7660" s="873" t="s">
        <v>5219</v>
      </c>
      <c r="B7660" s="874" t="s">
        <v>12163</v>
      </c>
      <c r="C7660" s="873" t="s">
        <v>4</v>
      </c>
      <c r="D7660" s="802">
        <f t="shared" si="119"/>
        <v>10939.9</v>
      </c>
      <c r="G7660" s="875">
        <v>10693.9416</v>
      </c>
      <c r="J7660" s="840" t="s">
        <v>15822</v>
      </c>
      <c r="K7660" s="848">
        <f>IFERROR(VLOOKUP(J7660,REAJUSTE!A:AA,27,FALSE),"")</f>
        <v>1.0229999999999999</v>
      </c>
    </row>
    <row r="7661" spans="1:11" ht="15" x14ac:dyDescent="0.2">
      <c r="A7661" s="873" t="s">
        <v>5220</v>
      </c>
      <c r="B7661" s="874" t="s">
        <v>12164</v>
      </c>
      <c r="C7661" s="873" t="s">
        <v>4</v>
      </c>
      <c r="D7661" s="802">
        <f t="shared" si="119"/>
        <v>11150.55</v>
      </c>
      <c r="G7661" s="875">
        <v>10899.8598</v>
      </c>
      <c r="J7661" s="840" t="s">
        <v>15822</v>
      </c>
      <c r="K7661" s="848">
        <f>IFERROR(VLOOKUP(J7661,REAJUSTE!A:AA,27,FALSE),"")</f>
        <v>1.0229999999999999</v>
      </c>
    </row>
    <row r="7662" spans="1:11" ht="15" x14ac:dyDescent="0.2">
      <c r="A7662" s="873" t="s">
        <v>5221</v>
      </c>
      <c r="B7662" s="874" t="s">
        <v>12165</v>
      </c>
      <c r="C7662" s="873" t="s">
        <v>4</v>
      </c>
      <c r="D7662" s="802">
        <f t="shared" si="119"/>
        <v>11697.59</v>
      </c>
      <c r="G7662" s="875">
        <v>11434.602800000001</v>
      </c>
      <c r="J7662" s="840" t="s">
        <v>15822</v>
      </c>
      <c r="K7662" s="848">
        <f>IFERROR(VLOOKUP(J7662,REAJUSTE!A:AA,27,FALSE),"")</f>
        <v>1.0229999999999999</v>
      </c>
    </row>
    <row r="7663" spans="1:11" ht="15" x14ac:dyDescent="0.2">
      <c r="A7663" s="873" t="s">
        <v>5222</v>
      </c>
      <c r="B7663" s="874" t="s">
        <v>12166</v>
      </c>
      <c r="C7663" s="873" t="s">
        <v>4</v>
      </c>
      <c r="D7663" s="802">
        <f t="shared" si="119"/>
        <v>7344.93</v>
      </c>
      <c r="G7663" s="875">
        <v>7179.7972</v>
      </c>
      <c r="J7663" s="840" t="s">
        <v>15822</v>
      </c>
      <c r="K7663" s="848">
        <f>IFERROR(VLOOKUP(J7663,REAJUSTE!A:AA,27,FALSE),"")</f>
        <v>1.0229999999999999</v>
      </c>
    </row>
    <row r="7664" spans="1:11" ht="15" x14ac:dyDescent="0.2">
      <c r="A7664" s="873" t="s">
        <v>5223</v>
      </c>
      <c r="B7664" s="874" t="s">
        <v>12167</v>
      </c>
      <c r="C7664" s="873" t="s">
        <v>4</v>
      </c>
      <c r="D7664" s="802">
        <f t="shared" si="119"/>
        <v>8881.15</v>
      </c>
      <c r="G7664" s="875">
        <v>8681.4856</v>
      </c>
      <c r="J7664" s="840" t="s">
        <v>15822</v>
      </c>
      <c r="K7664" s="848">
        <f>IFERROR(VLOOKUP(J7664,REAJUSTE!A:AA,27,FALSE),"")</f>
        <v>1.0229999999999999</v>
      </c>
    </row>
    <row r="7665" spans="1:11" ht="15" x14ac:dyDescent="0.2">
      <c r="A7665" s="873" t="s">
        <v>5224</v>
      </c>
      <c r="B7665" s="874" t="s">
        <v>12168</v>
      </c>
      <c r="C7665" s="873" t="s">
        <v>4</v>
      </c>
      <c r="D7665" s="802">
        <f t="shared" si="119"/>
        <v>9169.26</v>
      </c>
      <c r="G7665" s="875">
        <v>8963.1137999999992</v>
      </c>
      <c r="J7665" s="840" t="s">
        <v>15822</v>
      </c>
      <c r="K7665" s="848">
        <f>IFERROR(VLOOKUP(J7665,REAJUSTE!A:AA,27,FALSE),"")</f>
        <v>1.0229999999999999</v>
      </c>
    </row>
    <row r="7666" spans="1:11" ht="15" x14ac:dyDescent="0.2">
      <c r="A7666" s="873" t="s">
        <v>5225</v>
      </c>
      <c r="B7666" s="874" t="s">
        <v>12169</v>
      </c>
      <c r="C7666" s="873" t="s">
        <v>4</v>
      </c>
      <c r="D7666" s="802">
        <f t="shared" si="119"/>
        <v>10417.39</v>
      </c>
      <c r="G7666" s="875">
        <v>10183.182699999999</v>
      </c>
      <c r="J7666" s="840" t="s">
        <v>15822</v>
      </c>
      <c r="K7666" s="848">
        <f>IFERROR(VLOOKUP(J7666,REAJUSTE!A:AA,27,FALSE),"")</f>
        <v>1.0229999999999999</v>
      </c>
    </row>
    <row r="7667" spans="1:11" ht="15" x14ac:dyDescent="0.2">
      <c r="A7667" s="873" t="s">
        <v>5226</v>
      </c>
      <c r="B7667" s="874" t="s">
        <v>12170</v>
      </c>
      <c r="C7667" s="873" t="s">
        <v>4</v>
      </c>
      <c r="D7667" s="802">
        <f t="shared" si="119"/>
        <v>10993.52</v>
      </c>
      <c r="G7667" s="875">
        <v>10746.356</v>
      </c>
      <c r="J7667" s="840" t="s">
        <v>15822</v>
      </c>
      <c r="K7667" s="848">
        <f>IFERROR(VLOOKUP(J7667,REAJUSTE!A:AA,27,FALSE),"")</f>
        <v>1.0229999999999999</v>
      </c>
    </row>
    <row r="7668" spans="1:11" ht="15" x14ac:dyDescent="0.2">
      <c r="A7668" s="873" t="s">
        <v>5227</v>
      </c>
      <c r="B7668" s="874" t="s">
        <v>12171</v>
      </c>
      <c r="C7668" s="873" t="s">
        <v>4</v>
      </c>
      <c r="D7668" s="802">
        <f t="shared" si="119"/>
        <v>12865.95</v>
      </c>
      <c r="G7668" s="875">
        <v>12576.691500000001</v>
      </c>
      <c r="J7668" s="840" t="s">
        <v>15822</v>
      </c>
      <c r="K7668" s="848">
        <f>IFERROR(VLOOKUP(J7668,REAJUSTE!A:AA,27,FALSE),"")</f>
        <v>1.0229999999999999</v>
      </c>
    </row>
    <row r="7669" spans="1:11" ht="15" x14ac:dyDescent="0.2">
      <c r="A7669" s="873" t="s">
        <v>5228</v>
      </c>
      <c r="B7669" s="874" t="s">
        <v>12172</v>
      </c>
      <c r="C7669" s="873" t="s">
        <v>4</v>
      </c>
      <c r="D7669" s="802">
        <f t="shared" si="119"/>
        <v>14689.87</v>
      </c>
      <c r="G7669" s="875">
        <v>14359.604499999999</v>
      </c>
      <c r="J7669" s="840" t="s">
        <v>15822</v>
      </c>
      <c r="K7669" s="848">
        <f>IFERROR(VLOOKUP(J7669,REAJUSTE!A:AA,27,FALSE),"")</f>
        <v>1.0229999999999999</v>
      </c>
    </row>
    <row r="7670" spans="1:11" ht="15" x14ac:dyDescent="0.2">
      <c r="A7670" s="873" t="s">
        <v>5229</v>
      </c>
      <c r="B7670" s="874" t="s">
        <v>12173</v>
      </c>
      <c r="C7670" s="873" t="s">
        <v>4</v>
      </c>
      <c r="D7670" s="802">
        <f t="shared" si="119"/>
        <v>15602.21</v>
      </c>
      <c r="G7670" s="875">
        <v>15251.4292</v>
      </c>
      <c r="J7670" s="840" t="s">
        <v>15822</v>
      </c>
      <c r="K7670" s="848">
        <f>IFERROR(VLOOKUP(J7670,REAJUSTE!A:AA,27,FALSE),"")</f>
        <v>1.0229999999999999</v>
      </c>
    </row>
    <row r="7671" spans="1:11" ht="15" x14ac:dyDescent="0.2">
      <c r="A7671" s="873" t="s">
        <v>5230</v>
      </c>
      <c r="B7671" s="874" t="s">
        <v>12174</v>
      </c>
      <c r="C7671" s="873" t="s">
        <v>4</v>
      </c>
      <c r="D7671" s="802">
        <f t="shared" si="119"/>
        <v>16514.580000000002</v>
      </c>
      <c r="G7671" s="875">
        <v>16143.287399999999</v>
      </c>
      <c r="J7671" s="840" t="s">
        <v>15822</v>
      </c>
      <c r="K7671" s="848">
        <f>IFERROR(VLOOKUP(J7671,REAJUSTE!A:AA,27,FALSE),"")</f>
        <v>1.0229999999999999</v>
      </c>
    </row>
    <row r="7672" spans="1:11" ht="15" x14ac:dyDescent="0.2">
      <c r="A7672" s="873" t="s">
        <v>5231</v>
      </c>
      <c r="B7672" s="874" t="s">
        <v>12175</v>
      </c>
      <c r="C7672" s="873" t="s">
        <v>4</v>
      </c>
      <c r="D7672" s="802">
        <f t="shared" si="119"/>
        <v>17714.900000000001</v>
      </c>
      <c r="G7672" s="875">
        <v>17316.621200000001</v>
      </c>
      <c r="J7672" s="840" t="s">
        <v>15822</v>
      </c>
      <c r="K7672" s="848">
        <f>IFERROR(VLOOKUP(J7672,REAJUSTE!A:AA,27,FALSE),"")</f>
        <v>1.0229999999999999</v>
      </c>
    </row>
    <row r="7673" spans="1:11" ht="15" x14ac:dyDescent="0.2">
      <c r="A7673" s="873" t="s">
        <v>5232</v>
      </c>
      <c r="B7673" s="874" t="s">
        <v>12176</v>
      </c>
      <c r="C7673" s="873" t="s">
        <v>4</v>
      </c>
      <c r="D7673" s="802">
        <f t="shared" si="119"/>
        <v>18338.919999999998</v>
      </c>
      <c r="G7673" s="875">
        <v>17926.6116</v>
      </c>
      <c r="J7673" s="840" t="s">
        <v>15822</v>
      </c>
      <c r="K7673" s="848">
        <f>IFERROR(VLOOKUP(J7673,REAJUSTE!A:AA,27,FALSE),"")</f>
        <v>1.0229999999999999</v>
      </c>
    </row>
    <row r="7674" spans="1:11" ht="15" x14ac:dyDescent="0.2">
      <c r="A7674" s="873" t="s">
        <v>5233</v>
      </c>
      <c r="B7674" s="874" t="s">
        <v>12177</v>
      </c>
      <c r="C7674" s="873" t="s">
        <v>4</v>
      </c>
      <c r="D7674" s="802">
        <f t="shared" si="119"/>
        <v>20211.36</v>
      </c>
      <c r="G7674" s="875">
        <v>19756.956999999999</v>
      </c>
      <c r="J7674" s="840" t="s">
        <v>15822</v>
      </c>
      <c r="K7674" s="848">
        <f>IFERROR(VLOOKUP(J7674,REAJUSTE!A:AA,27,FALSE),"")</f>
        <v>1.0229999999999999</v>
      </c>
    </row>
    <row r="7675" spans="1:11" ht="15" x14ac:dyDescent="0.2">
      <c r="A7675" s="873" t="s">
        <v>5234</v>
      </c>
      <c r="B7675" s="874" t="s">
        <v>12178</v>
      </c>
      <c r="C7675" s="873" t="s">
        <v>4</v>
      </c>
      <c r="D7675" s="802">
        <f t="shared" si="119"/>
        <v>22034.81</v>
      </c>
      <c r="G7675" s="875">
        <v>21539.411800000002</v>
      </c>
      <c r="J7675" s="840" t="s">
        <v>15822</v>
      </c>
      <c r="K7675" s="848">
        <f>IFERROR(VLOOKUP(J7675,REAJUSTE!A:AA,27,FALSE),"")</f>
        <v>1.0229999999999999</v>
      </c>
    </row>
    <row r="7676" spans="1:11" ht="15" x14ac:dyDescent="0.2">
      <c r="A7676" s="873" t="s">
        <v>5235</v>
      </c>
      <c r="B7676" s="874" t="s">
        <v>12179</v>
      </c>
      <c r="C7676" s="873" t="s">
        <v>4</v>
      </c>
      <c r="D7676" s="802">
        <f t="shared" si="119"/>
        <v>28091.82</v>
      </c>
      <c r="G7676" s="875">
        <v>27460.241300000002</v>
      </c>
      <c r="J7676" s="840" t="s">
        <v>15822</v>
      </c>
      <c r="K7676" s="848">
        <f>IFERROR(VLOOKUP(J7676,REAJUSTE!A:AA,27,FALSE),"")</f>
        <v>1.0229999999999999</v>
      </c>
    </row>
    <row r="7677" spans="1:11" ht="15" x14ac:dyDescent="0.2">
      <c r="A7677" s="873" t="s">
        <v>5236</v>
      </c>
      <c r="B7677" s="874" t="s">
        <v>12180</v>
      </c>
      <c r="C7677" s="873" t="s">
        <v>4</v>
      </c>
      <c r="D7677" s="802">
        <f t="shared" si="119"/>
        <v>28885.05</v>
      </c>
      <c r="G7677" s="875">
        <v>28235.637900000002</v>
      </c>
      <c r="J7677" s="840" t="s">
        <v>15822</v>
      </c>
      <c r="K7677" s="848">
        <f>IFERROR(VLOOKUP(J7677,REAJUSTE!A:AA,27,FALSE),"")</f>
        <v>1.0229999999999999</v>
      </c>
    </row>
    <row r="7678" spans="1:11" ht="15" x14ac:dyDescent="0.2">
      <c r="A7678" s="873" t="s">
        <v>5237</v>
      </c>
      <c r="B7678" s="874" t="s">
        <v>12181</v>
      </c>
      <c r="C7678" s="873" t="s">
        <v>4</v>
      </c>
      <c r="D7678" s="802">
        <f t="shared" si="119"/>
        <v>35319.82</v>
      </c>
      <c r="G7678" s="875">
        <v>34525.733200000002</v>
      </c>
      <c r="J7678" s="840" t="s">
        <v>15822</v>
      </c>
      <c r="K7678" s="848">
        <f>IFERROR(VLOOKUP(J7678,REAJUSTE!A:AA,27,FALSE),"")</f>
        <v>1.0229999999999999</v>
      </c>
    </row>
    <row r="7679" spans="1:11" ht="15" x14ac:dyDescent="0.2">
      <c r="A7679" s="873" t="s">
        <v>5238</v>
      </c>
      <c r="B7679" s="874" t="s">
        <v>12182</v>
      </c>
      <c r="C7679" s="873" t="s">
        <v>4</v>
      </c>
      <c r="D7679" s="802">
        <f t="shared" si="119"/>
        <v>37846.400000000001</v>
      </c>
      <c r="G7679" s="875">
        <v>36995.510399999999</v>
      </c>
      <c r="J7679" s="840" t="s">
        <v>15822</v>
      </c>
      <c r="K7679" s="848">
        <f>IFERROR(VLOOKUP(J7679,REAJUSTE!A:AA,27,FALSE),"")</f>
        <v>1.0229999999999999</v>
      </c>
    </row>
    <row r="7680" spans="1:11" ht="15" x14ac:dyDescent="0.2">
      <c r="A7680" s="873" t="s">
        <v>5239</v>
      </c>
      <c r="B7680" s="874" t="s">
        <v>12183</v>
      </c>
      <c r="C7680" s="873" t="s">
        <v>4</v>
      </c>
      <c r="D7680" s="802">
        <f t="shared" si="119"/>
        <v>46784.08</v>
      </c>
      <c r="G7680" s="875">
        <v>45732.247199999998</v>
      </c>
      <c r="J7680" s="840" t="s">
        <v>15822</v>
      </c>
      <c r="K7680" s="848">
        <f>IFERROR(VLOOKUP(J7680,REAJUSTE!A:AA,27,FALSE),"")</f>
        <v>1.0229999999999999</v>
      </c>
    </row>
    <row r="7681" spans="1:11" ht="15" x14ac:dyDescent="0.2">
      <c r="A7681" s="873" t="s">
        <v>5240</v>
      </c>
      <c r="B7681" s="874" t="s">
        <v>12184</v>
      </c>
      <c r="C7681" s="873" t="s">
        <v>4</v>
      </c>
      <c r="D7681" s="802">
        <f t="shared" si="119"/>
        <v>61143.67</v>
      </c>
      <c r="G7681" s="875">
        <v>59768.989500000003</v>
      </c>
      <c r="J7681" s="840" t="s">
        <v>15822</v>
      </c>
      <c r="K7681" s="848">
        <f>IFERROR(VLOOKUP(J7681,REAJUSTE!A:AA,27,FALSE),"")</f>
        <v>1.0229999999999999</v>
      </c>
    </row>
    <row r="7682" spans="1:11" ht="15" x14ac:dyDescent="0.2">
      <c r="A7682" s="873" t="s">
        <v>5241</v>
      </c>
      <c r="B7682" s="874" t="s">
        <v>12185</v>
      </c>
      <c r="C7682" s="873" t="s">
        <v>4</v>
      </c>
      <c r="D7682" s="802">
        <f t="shared" si="119"/>
        <v>63467.98</v>
      </c>
      <c r="G7682" s="875">
        <v>62041.038099999998</v>
      </c>
      <c r="J7682" s="840" t="s">
        <v>15822</v>
      </c>
      <c r="K7682" s="848">
        <f>IFERROR(VLOOKUP(J7682,REAJUSTE!A:AA,27,FALSE),"")</f>
        <v>1.0229999999999999</v>
      </c>
    </row>
    <row r="7683" spans="1:11" ht="15" x14ac:dyDescent="0.2">
      <c r="A7683" s="873" t="s">
        <v>5242</v>
      </c>
      <c r="B7683" s="874" t="s">
        <v>12186</v>
      </c>
      <c r="C7683" s="873" t="s">
        <v>4</v>
      </c>
      <c r="D7683" s="802">
        <f t="shared" si="119"/>
        <v>66974.240000000005</v>
      </c>
      <c r="G7683" s="875">
        <v>65468.470099999999</v>
      </c>
      <c r="J7683" s="840" t="s">
        <v>15822</v>
      </c>
      <c r="K7683" s="848">
        <f>IFERROR(VLOOKUP(J7683,REAJUSTE!A:AA,27,FALSE),"")</f>
        <v>1.0229999999999999</v>
      </c>
    </row>
    <row r="7684" spans="1:11" ht="15" x14ac:dyDescent="0.2">
      <c r="A7684" s="873" t="s">
        <v>5243</v>
      </c>
      <c r="B7684" s="874" t="s">
        <v>5244</v>
      </c>
      <c r="C7684" s="873" t="s">
        <v>587</v>
      </c>
      <c r="D7684" s="802">
        <f t="shared" si="119"/>
        <v>76897.009999999995</v>
      </c>
      <c r="G7684" s="875">
        <v>75168.142900000006</v>
      </c>
      <c r="J7684" s="840" t="s">
        <v>15822</v>
      </c>
      <c r="K7684" s="848">
        <f>IFERROR(VLOOKUP(J7684,REAJUSTE!A:AA,27,FALSE),"")</f>
        <v>1.0229999999999999</v>
      </c>
    </row>
    <row r="7685" spans="1:11" ht="15" x14ac:dyDescent="0.2">
      <c r="A7685" s="873" t="s">
        <v>5245</v>
      </c>
      <c r="B7685" s="874" t="s">
        <v>5246</v>
      </c>
      <c r="C7685" s="873" t="s">
        <v>587</v>
      </c>
      <c r="D7685" s="802">
        <f t="shared" si="119"/>
        <v>81351.460000000006</v>
      </c>
      <c r="G7685" s="875">
        <v>79522.447100000005</v>
      </c>
      <c r="J7685" s="840" t="s">
        <v>15822</v>
      </c>
      <c r="K7685" s="848">
        <f>IFERROR(VLOOKUP(J7685,REAJUSTE!A:AA,27,FALSE),"")</f>
        <v>1.0229999999999999</v>
      </c>
    </row>
    <row r="7686" spans="1:11" ht="15" x14ac:dyDescent="0.2">
      <c r="A7686" s="873" t="s">
        <v>5247</v>
      </c>
      <c r="B7686" s="874" t="s">
        <v>5248</v>
      </c>
      <c r="C7686" s="873" t="s">
        <v>587</v>
      </c>
      <c r="D7686" s="802">
        <f t="shared" si="119"/>
        <v>85604.96</v>
      </c>
      <c r="G7686" s="875">
        <v>83680.321200000006</v>
      </c>
      <c r="J7686" s="840" t="s">
        <v>15822</v>
      </c>
      <c r="K7686" s="848">
        <f>IFERROR(VLOOKUP(J7686,REAJUSTE!A:AA,27,FALSE),"")</f>
        <v>1.0229999999999999</v>
      </c>
    </row>
    <row r="7687" spans="1:11" ht="15" x14ac:dyDescent="0.2">
      <c r="A7687" s="873" t="s">
        <v>12187</v>
      </c>
      <c r="B7687" s="874" t="s">
        <v>12188</v>
      </c>
      <c r="C7687" s="873" t="s">
        <v>587</v>
      </c>
      <c r="D7687" s="802">
        <f t="shared" si="119"/>
        <v>0.94</v>
      </c>
      <c r="G7687" s="875">
        <v>0.92859999999999998</v>
      </c>
      <c r="J7687" s="840" t="s">
        <v>15822</v>
      </c>
      <c r="K7687" s="848">
        <f>IFERROR(VLOOKUP(J7687,REAJUSTE!A:AA,27,FALSE),"")</f>
        <v>1.0229999999999999</v>
      </c>
    </row>
    <row r="7688" spans="1:11" ht="15" x14ac:dyDescent="0.2">
      <c r="A7688" s="873" t="s">
        <v>5249</v>
      </c>
      <c r="B7688" s="874" t="s">
        <v>12189</v>
      </c>
      <c r="C7688" s="873" t="s">
        <v>4</v>
      </c>
      <c r="D7688" s="802">
        <f t="shared" si="119"/>
        <v>2498.87</v>
      </c>
      <c r="G7688" s="875">
        <v>2442.6896000000002</v>
      </c>
      <c r="J7688" s="840" t="s">
        <v>15822</v>
      </c>
      <c r="K7688" s="848">
        <f>IFERROR(VLOOKUP(J7688,REAJUSTE!A:AA,27,FALSE),"")</f>
        <v>1.0229999999999999</v>
      </c>
    </row>
    <row r="7689" spans="1:11" ht="15" x14ac:dyDescent="0.2">
      <c r="A7689" s="873" t="s">
        <v>5250</v>
      </c>
      <c r="B7689" s="874" t="s">
        <v>12190</v>
      </c>
      <c r="C7689" s="873" t="s">
        <v>4</v>
      </c>
      <c r="D7689" s="802">
        <f t="shared" si="119"/>
        <v>2696.21</v>
      </c>
      <c r="G7689" s="875">
        <v>2635.5994999999998</v>
      </c>
      <c r="J7689" s="840" t="s">
        <v>15822</v>
      </c>
      <c r="K7689" s="848">
        <f>IFERROR(VLOOKUP(J7689,REAJUSTE!A:AA,27,FALSE),"")</f>
        <v>1.0229999999999999</v>
      </c>
    </row>
    <row r="7690" spans="1:11" ht="15" x14ac:dyDescent="0.2">
      <c r="A7690" s="873" t="s">
        <v>5251</v>
      </c>
      <c r="B7690" s="874" t="s">
        <v>12191</v>
      </c>
      <c r="C7690" s="873" t="s">
        <v>4</v>
      </c>
      <c r="D7690" s="802">
        <f t="shared" si="119"/>
        <v>2786.36</v>
      </c>
      <c r="G7690" s="875">
        <v>2723.7208000000001</v>
      </c>
      <c r="J7690" s="840" t="s">
        <v>15822</v>
      </c>
      <c r="K7690" s="848">
        <f>IFERROR(VLOOKUP(J7690,REAJUSTE!A:AA,27,FALSE),"")</f>
        <v>1.0229999999999999</v>
      </c>
    </row>
    <row r="7691" spans="1:11" ht="15" x14ac:dyDescent="0.2">
      <c r="A7691" s="873" t="s">
        <v>5252</v>
      </c>
      <c r="B7691" s="874" t="s">
        <v>12192</v>
      </c>
      <c r="C7691" s="873" t="s">
        <v>4</v>
      </c>
      <c r="D7691" s="802">
        <f t="shared" ref="D7691:D7754" si="120">TRUNC(G7691*K7691,2)</f>
        <v>2891.7</v>
      </c>
      <c r="G7691" s="875">
        <v>2826.6921000000002</v>
      </c>
      <c r="J7691" s="840" t="s">
        <v>15822</v>
      </c>
      <c r="K7691" s="848">
        <f>IFERROR(VLOOKUP(J7691,REAJUSTE!A:AA,27,FALSE),"")</f>
        <v>1.0229999999999999</v>
      </c>
    </row>
    <row r="7692" spans="1:11" ht="15" x14ac:dyDescent="0.2">
      <c r="A7692" s="873" t="s">
        <v>5253</v>
      </c>
      <c r="B7692" s="874" t="s">
        <v>12193</v>
      </c>
      <c r="C7692" s="873" t="s">
        <v>4</v>
      </c>
      <c r="D7692" s="802">
        <f t="shared" si="120"/>
        <v>3292.18</v>
      </c>
      <c r="G7692" s="875">
        <v>3218.1662999999999</v>
      </c>
      <c r="J7692" s="840" t="s">
        <v>15822</v>
      </c>
      <c r="K7692" s="848">
        <f>IFERROR(VLOOKUP(J7692,REAJUSTE!A:AA,27,FALSE),"")</f>
        <v>1.0229999999999999</v>
      </c>
    </row>
    <row r="7693" spans="1:11" ht="15" x14ac:dyDescent="0.2">
      <c r="A7693" s="873" t="s">
        <v>5254</v>
      </c>
      <c r="B7693" s="874" t="s">
        <v>12194</v>
      </c>
      <c r="C7693" s="873" t="s">
        <v>4</v>
      </c>
      <c r="D7693" s="802">
        <f t="shared" si="120"/>
        <v>3426.87</v>
      </c>
      <c r="G7693" s="875">
        <v>3349.8335999999999</v>
      </c>
      <c r="J7693" s="840" t="s">
        <v>15822</v>
      </c>
      <c r="K7693" s="848">
        <f>IFERROR(VLOOKUP(J7693,REAJUSTE!A:AA,27,FALSE),"")</f>
        <v>1.0229999999999999</v>
      </c>
    </row>
    <row r="7694" spans="1:11" ht="15" x14ac:dyDescent="0.2">
      <c r="A7694" s="873" t="s">
        <v>5255</v>
      </c>
      <c r="B7694" s="874" t="s">
        <v>12195</v>
      </c>
      <c r="C7694" s="873" t="s">
        <v>4</v>
      </c>
      <c r="D7694" s="802">
        <f t="shared" si="120"/>
        <v>3593.66</v>
      </c>
      <c r="G7694" s="875">
        <v>3512.8692000000001</v>
      </c>
      <c r="J7694" s="840" t="s">
        <v>15822</v>
      </c>
      <c r="K7694" s="848">
        <f>IFERROR(VLOOKUP(J7694,REAJUSTE!A:AA,27,FALSE),"")</f>
        <v>1.0229999999999999</v>
      </c>
    </row>
    <row r="7695" spans="1:11" ht="15" x14ac:dyDescent="0.2">
      <c r="A7695" s="873" t="s">
        <v>5256</v>
      </c>
      <c r="B7695" s="874" t="s">
        <v>12196</v>
      </c>
      <c r="C7695" s="873" t="s">
        <v>4</v>
      </c>
      <c r="D7695" s="802">
        <f t="shared" si="120"/>
        <v>3414.86</v>
      </c>
      <c r="G7695" s="875">
        <v>3338.085</v>
      </c>
      <c r="J7695" s="840" t="s">
        <v>15822</v>
      </c>
      <c r="K7695" s="848">
        <f>IFERROR(VLOOKUP(J7695,REAJUSTE!A:AA,27,FALSE),"")</f>
        <v>1.0229999999999999</v>
      </c>
    </row>
    <row r="7696" spans="1:11" ht="15" x14ac:dyDescent="0.2">
      <c r="A7696" s="873" t="s">
        <v>5257</v>
      </c>
      <c r="B7696" s="874" t="s">
        <v>12197</v>
      </c>
      <c r="C7696" s="873" t="s">
        <v>4</v>
      </c>
      <c r="D7696" s="802">
        <f t="shared" si="120"/>
        <v>3522.39</v>
      </c>
      <c r="G7696" s="875">
        <v>3443.2017000000001</v>
      </c>
      <c r="J7696" s="840" t="s">
        <v>15822</v>
      </c>
      <c r="K7696" s="848">
        <f>IFERROR(VLOOKUP(J7696,REAJUSTE!A:AA,27,FALSE),"")</f>
        <v>1.0229999999999999</v>
      </c>
    </row>
    <row r="7697" spans="1:11" ht="15" x14ac:dyDescent="0.2">
      <c r="A7697" s="873" t="s">
        <v>5258</v>
      </c>
      <c r="B7697" s="874" t="s">
        <v>12198</v>
      </c>
      <c r="C7697" s="873" t="s">
        <v>4</v>
      </c>
      <c r="D7697" s="802">
        <f t="shared" si="120"/>
        <v>3602.4</v>
      </c>
      <c r="G7697" s="875">
        <v>3521.4153000000001</v>
      </c>
      <c r="J7697" s="840" t="s">
        <v>15822</v>
      </c>
      <c r="K7697" s="848">
        <f>IFERROR(VLOOKUP(J7697,REAJUSTE!A:AA,27,FALSE),"")</f>
        <v>1.0229999999999999</v>
      </c>
    </row>
    <row r="7698" spans="1:11" ht="15" x14ac:dyDescent="0.2">
      <c r="A7698" s="873" t="s">
        <v>5259</v>
      </c>
      <c r="B7698" s="874" t="s">
        <v>12199</v>
      </c>
      <c r="C7698" s="873" t="s">
        <v>4</v>
      </c>
      <c r="D7698" s="802">
        <f t="shared" si="120"/>
        <v>4271.91</v>
      </c>
      <c r="G7698" s="875">
        <v>4175.8663999999999</v>
      </c>
      <c r="J7698" s="840" t="s">
        <v>15822</v>
      </c>
      <c r="K7698" s="848">
        <f>IFERROR(VLOOKUP(J7698,REAJUSTE!A:AA,27,FALSE),"")</f>
        <v>1.0229999999999999</v>
      </c>
    </row>
    <row r="7699" spans="1:11" ht="15" x14ac:dyDescent="0.2">
      <c r="A7699" s="873" t="s">
        <v>5260</v>
      </c>
      <c r="B7699" s="874" t="s">
        <v>12200</v>
      </c>
      <c r="C7699" s="873" t="s">
        <v>4</v>
      </c>
      <c r="D7699" s="802">
        <f t="shared" si="120"/>
        <v>4459.1499999999996</v>
      </c>
      <c r="G7699" s="875">
        <v>4358.9009999999998</v>
      </c>
      <c r="J7699" s="840" t="s">
        <v>15822</v>
      </c>
      <c r="K7699" s="848">
        <f>IFERROR(VLOOKUP(J7699,REAJUSTE!A:AA,27,FALSE),"")</f>
        <v>1.0229999999999999</v>
      </c>
    </row>
    <row r="7700" spans="1:11" ht="15" x14ac:dyDescent="0.2">
      <c r="A7700" s="873" t="s">
        <v>5261</v>
      </c>
      <c r="B7700" s="874" t="s">
        <v>12201</v>
      </c>
      <c r="C7700" s="873" t="s">
        <v>4</v>
      </c>
      <c r="D7700" s="802">
        <f t="shared" si="120"/>
        <v>4506.0200000000004</v>
      </c>
      <c r="G7700" s="875">
        <v>4404.7136</v>
      </c>
      <c r="J7700" s="840" t="s">
        <v>15822</v>
      </c>
      <c r="K7700" s="848">
        <f>IFERROR(VLOOKUP(J7700,REAJUSTE!A:AA,27,FALSE),"")</f>
        <v>1.0229999999999999</v>
      </c>
    </row>
    <row r="7701" spans="1:11" ht="15" x14ac:dyDescent="0.2">
      <c r="A7701" s="873" t="s">
        <v>5262</v>
      </c>
      <c r="B7701" s="874" t="s">
        <v>12202</v>
      </c>
      <c r="C7701" s="873" t="s">
        <v>4</v>
      </c>
      <c r="D7701" s="802">
        <f t="shared" si="120"/>
        <v>4860.82</v>
      </c>
      <c r="G7701" s="875">
        <v>4751.5397000000003</v>
      </c>
      <c r="J7701" s="840" t="s">
        <v>15822</v>
      </c>
      <c r="K7701" s="848">
        <f>IFERROR(VLOOKUP(J7701,REAJUSTE!A:AA,27,FALSE),"")</f>
        <v>1.0229999999999999</v>
      </c>
    </row>
    <row r="7702" spans="1:11" ht="15" x14ac:dyDescent="0.2">
      <c r="A7702" s="873" t="s">
        <v>5263</v>
      </c>
      <c r="B7702" s="874" t="s">
        <v>12203</v>
      </c>
      <c r="C7702" s="873" t="s">
        <v>4</v>
      </c>
      <c r="D7702" s="802">
        <f t="shared" si="120"/>
        <v>4188.55</v>
      </c>
      <c r="G7702" s="875">
        <v>4094.3806</v>
      </c>
      <c r="J7702" s="840" t="s">
        <v>15822</v>
      </c>
      <c r="K7702" s="848">
        <f>IFERROR(VLOOKUP(J7702,REAJUSTE!A:AA,27,FALSE),"")</f>
        <v>1.0229999999999999</v>
      </c>
    </row>
    <row r="7703" spans="1:11" ht="15" x14ac:dyDescent="0.2">
      <c r="A7703" s="873" t="s">
        <v>5264</v>
      </c>
      <c r="B7703" s="874" t="s">
        <v>12204</v>
      </c>
      <c r="C7703" s="873" t="s">
        <v>4</v>
      </c>
      <c r="D7703" s="802">
        <f t="shared" si="120"/>
        <v>4381.1099999999997</v>
      </c>
      <c r="G7703" s="875">
        <v>4282.6117000000004</v>
      </c>
      <c r="J7703" s="840" t="s">
        <v>15822</v>
      </c>
      <c r="K7703" s="848">
        <f>IFERROR(VLOOKUP(J7703,REAJUSTE!A:AA,27,FALSE),"")</f>
        <v>1.0229999999999999</v>
      </c>
    </row>
    <row r="7704" spans="1:11" ht="15" x14ac:dyDescent="0.2">
      <c r="A7704" s="873" t="s">
        <v>5265</v>
      </c>
      <c r="B7704" s="874" t="s">
        <v>12205</v>
      </c>
      <c r="C7704" s="873" t="s">
        <v>4</v>
      </c>
      <c r="D7704" s="802">
        <f t="shared" si="120"/>
        <v>5282</v>
      </c>
      <c r="G7704" s="875">
        <v>5163.2484000000004</v>
      </c>
      <c r="J7704" s="840" t="s">
        <v>15822</v>
      </c>
      <c r="K7704" s="848">
        <f>IFERROR(VLOOKUP(J7704,REAJUSTE!A:AA,27,FALSE),"")</f>
        <v>1.0229999999999999</v>
      </c>
    </row>
    <row r="7705" spans="1:11" ht="15" x14ac:dyDescent="0.2">
      <c r="A7705" s="873" t="s">
        <v>5266</v>
      </c>
      <c r="B7705" s="874" t="s">
        <v>12206</v>
      </c>
      <c r="C7705" s="873" t="s">
        <v>4</v>
      </c>
      <c r="D7705" s="802">
        <f t="shared" si="120"/>
        <v>5600.64</v>
      </c>
      <c r="G7705" s="875">
        <v>5474.7244000000001</v>
      </c>
      <c r="J7705" s="840" t="s">
        <v>15822</v>
      </c>
      <c r="K7705" s="848">
        <f>IFERROR(VLOOKUP(J7705,REAJUSTE!A:AA,27,FALSE),"")</f>
        <v>1.0229999999999999</v>
      </c>
    </row>
    <row r="7706" spans="1:11" ht="15" x14ac:dyDescent="0.2">
      <c r="A7706" s="873" t="s">
        <v>5267</v>
      </c>
      <c r="B7706" s="874" t="s">
        <v>12207</v>
      </c>
      <c r="C7706" s="873" t="s">
        <v>4</v>
      </c>
      <c r="D7706" s="802">
        <f t="shared" si="120"/>
        <v>5669.61</v>
      </c>
      <c r="G7706" s="875">
        <v>5542.1468000000004</v>
      </c>
      <c r="J7706" s="840" t="s">
        <v>15822</v>
      </c>
      <c r="K7706" s="848">
        <f>IFERROR(VLOOKUP(J7706,REAJUSTE!A:AA,27,FALSE),"")</f>
        <v>1.0229999999999999</v>
      </c>
    </row>
    <row r="7707" spans="1:11" ht="15" x14ac:dyDescent="0.2">
      <c r="A7707" s="873" t="s">
        <v>5268</v>
      </c>
      <c r="B7707" s="874" t="s">
        <v>12208</v>
      </c>
      <c r="C7707" s="873" t="s">
        <v>4</v>
      </c>
      <c r="D7707" s="802">
        <f t="shared" si="120"/>
        <v>6519.1</v>
      </c>
      <c r="G7707" s="875">
        <v>6372.5380999999998</v>
      </c>
      <c r="J7707" s="840" t="s">
        <v>15822</v>
      </c>
      <c r="K7707" s="848">
        <f>IFERROR(VLOOKUP(J7707,REAJUSTE!A:AA,27,FALSE),"")</f>
        <v>1.0229999999999999</v>
      </c>
    </row>
    <row r="7708" spans="1:11" ht="15" x14ac:dyDescent="0.2">
      <c r="A7708" s="873" t="s">
        <v>5269</v>
      </c>
      <c r="B7708" s="874" t="s">
        <v>12209</v>
      </c>
      <c r="C7708" s="873" t="s">
        <v>4</v>
      </c>
      <c r="D7708" s="802">
        <f t="shared" si="120"/>
        <v>6863.82</v>
      </c>
      <c r="G7708" s="875">
        <v>6709.5099</v>
      </c>
      <c r="J7708" s="840" t="s">
        <v>15822</v>
      </c>
      <c r="K7708" s="848">
        <f>IFERROR(VLOOKUP(J7708,REAJUSTE!A:AA,27,FALSE),"")</f>
        <v>1.0229999999999999</v>
      </c>
    </row>
    <row r="7709" spans="1:11" ht="15" x14ac:dyDescent="0.2">
      <c r="A7709" s="873" t="s">
        <v>5270</v>
      </c>
      <c r="B7709" s="874" t="s">
        <v>12210</v>
      </c>
      <c r="C7709" s="873" t="s">
        <v>4</v>
      </c>
      <c r="D7709" s="802">
        <f t="shared" si="120"/>
        <v>5805.94</v>
      </c>
      <c r="G7709" s="875">
        <v>5675.4132</v>
      </c>
      <c r="J7709" s="840" t="s">
        <v>15822</v>
      </c>
      <c r="K7709" s="848">
        <f>IFERROR(VLOOKUP(J7709,REAJUSTE!A:AA,27,FALSE),"")</f>
        <v>1.0229999999999999</v>
      </c>
    </row>
    <row r="7710" spans="1:11" ht="15" x14ac:dyDescent="0.2">
      <c r="A7710" s="873" t="s">
        <v>5271</v>
      </c>
      <c r="B7710" s="874" t="s">
        <v>12211</v>
      </c>
      <c r="C7710" s="873" t="s">
        <v>4</v>
      </c>
      <c r="D7710" s="802">
        <f t="shared" si="120"/>
        <v>6456.92</v>
      </c>
      <c r="G7710" s="875">
        <v>6311.7529000000004</v>
      </c>
      <c r="J7710" s="840" t="s">
        <v>15822</v>
      </c>
      <c r="K7710" s="848">
        <f>IFERROR(VLOOKUP(J7710,REAJUSTE!A:AA,27,FALSE),"")</f>
        <v>1.0229999999999999</v>
      </c>
    </row>
    <row r="7711" spans="1:11" ht="15" x14ac:dyDescent="0.2">
      <c r="A7711" s="873" t="s">
        <v>5272</v>
      </c>
      <c r="B7711" s="874" t="s">
        <v>12212</v>
      </c>
      <c r="C7711" s="873" t="s">
        <v>4</v>
      </c>
      <c r="D7711" s="802">
        <f t="shared" si="120"/>
        <v>6960.96</v>
      </c>
      <c r="G7711" s="875">
        <v>6804.4611000000004</v>
      </c>
      <c r="J7711" s="840" t="s">
        <v>15822</v>
      </c>
      <c r="K7711" s="848">
        <f>IFERROR(VLOOKUP(J7711,REAJUSTE!A:AA,27,FALSE),"")</f>
        <v>1.0229999999999999</v>
      </c>
    </row>
    <row r="7712" spans="1:11" ht="15" x14ac:dyDescent="0.2">
      <c r="A7712" s="873" t="s">
        <v>5273</v>
      </c>
      <c r="B7712" s="874" t="s">
        <v>12213</v>
      </c>
      <c r="C7712" s="873" t="s">
        <v>4</v>
      </c>
      <c r="D7712" s="802">
        <f t="shared" si="120"/>
        <v>7353.5</v>
      </c>
      <c r="G7712" s="875">
        <v>7188.1754000000001</v>
      </c>
      <c r="J7712" s="840" t="s">
        <v>15822</v>
      </c>
      <c r="K7712" s="848">
        <f>IFERROR(VLOOKUP(J7712,REAJUSTE!A:AA,27,FALSE),"")</f>
        <v>1.0229999999999999</v>
      </c>
    </row>
    <row r="7713" spans="1:11" ht="15" x14ac:dyDescent="0.2">
      <c r="A7713" s="873" t="s">
        <v>5274</v>
      </c>
      <c r="B7713" s="874" t="s">
        <v>12214</v>
      </c>
      <c r="C7713" s="873" t="s">
        <v>4</v>
      </c>
      <c r="D7713" s="802">
        <f t="shared" si="120"/>
        <v>7714.48</v>
      </c>
      <c r="G7713" s="875">
        <v>7541.0457999999999</v>
      </c>
      <c r="J7713" s="840" t="s">
        <v>15822</v>
      </c>
      <c r="K7713" s="848">
        <f>IFERROR(VLOOKUP(J7713,REAJUSTE!A:AA,27,FALSE),"")</f>
        <v>1.0229999999999999</v>
      </c>
    </row>
    <row r="7714" spans="1:11" ht="15" x14ac:dyDescent="0.2">
      <c r="A7714" s="873" t="s">
        <v>5275</v>
      </c>
      <c r="B7714" s="874" t="s">
        <v>12215</v>
      </c>
      <c r="C7714" s="873" t="s">
        <v>4</v>
      </c>
      <c r="D7714" s="802">
        <f t="shared" si="120"/>
        <v>7925.64</v>
      </c>
      <c r="G7714" s="875">
        <v>7747.4575000000004</v>
      </c>
      <c r="J7714" s="840" t="s">
        <v>15822</v>
      </c>
      <c r="K7714" s="848">
        <f>IFERROR(VLOOKUP(J7714,REAJUSTE!A:AA,27,FALSE),"")</f>
        <v>1.0229999999999999</v>
      </c>
    </row>
    <row r="7715" spans="1:11" ht="15" x14ac:dyDescent="0.2">
      <c r="A7715" s="873" t="s">
        <v>5276</v>
      </c>
      <c r="B7715" s="874" t="s">
        <v>12216</v>
      </c>
      <c r="C7715" s="873" t="s">
        <v>4</v>
      </c>
      <c r="D7715" s="802">
        <f t="shared" si="120"/>
        <v>8531.36</v>
      </c>
      <c r="G7715" s="875">
        <v>8339.5589999999993</v>
      </c>
      <c r="J7715" s="840" t="s">
        <v>15822</v>
      </c>
      <c r="K7715" s="848">
        <f>IFERROR(VLOOKUP(J7715,REAJUSTE!A:AA,27,FALSE),"")</f>
        <v>1.0229999999999999</v>
      </c>
    </row>
    <row r="7716" spans="1:11" ht="15" x14ac:dyDescent="0.2">
      <c r="A7716" s="873" t="s">
        <v>5277</v>
      </c>
      <c r="B7716" s="874" t="s">
        <v>12217</v>
      </c>
      <c r="C7716" s="873" t="s">
        <v>4</v>
      </c>
      <c r="D7716" s="802">
        <f t="shared" si="120"/>
        <v>2247.48</v>
      </c>
      <c r="G7716" s="875">
        <v>2196.9504999999999</v>
      </c>
      <c r="J7716" s="840" t="s">
        <v>15822</v>
      </c>
      <c r="K7716" s="848">
        <f>IFERROR(VLOOKUP(J7716,REAJUSTE!A:AA,27,FALSE),"")</f>
        <v>1.0229999999999999</v>
      </c>
    </row>
    <row r="7717" spans="1:11" ht="15" x14ac:dyDescent="0.2">
      <c r="A7717" s="873" t="s">
        <v>5278</v>
      </c>
      <c r="B7717" s="874" t="s">
        <v>12218</v>
      </c>
      <c r="C7717" s="873" t="s">
        <v>4</v>
      </c>
      <c r="D7717" s="802">
        <f t="shared" si="120"/>
        <v>2569.4899999999998</v>
      </c>
      <c r="G7717" s="875">
        <v>2511.721</v>
      </c>
      <c r="J7717" s="840" t="s">
        <v>15822</v>
      </c>
      <c r="K7717" s="848">
        <f>IFERROR(VLOOKUP(J7717,REAJUSTE!A:AA,27,FALSE),"")</f>
        <v>1.0229999999999999</v>
      </c>
    </row>
    <row r="7718" spans="1:11" ht="15" x14ac:dyDescent="0.2">
      <c r="A7718" s="873" t="s">
        <v>5279</v>
      </c>
      <c r="B7718" s="874" t="s">
        <v>12219</v>
      </c>
      <c r="C7718" s="873" t="s">
        <v>4</v>
      </c>
      <c r="D7718" s="802">
        <f t="shared" si="120"/>
        <v>3452.99</v>
      </c>
      <c r="G7718" s="875">
        <v>3375.3595999999998</v>
      </c>
      <c r="J7718" s="840" t="s">
        <v>15822</v>
      </c>
      <c r="K7718" s="848">
        <f>IFERROR(VLOOKUP(J7718,REAJUSTE!A:AA,27,FALSE),"")</f>
        <v>1.0229999999999999</v>
      </c>
    </row>
    <row r="7719" spans="1:11" ht="15" x14ac:dyDescent="0.2">
      <c r="A7719" s="873" t="s">
        <v>5280</v>
      </c>
      <c r="B7719" s="874" t="s">
        <v>12220</v>
      </c>
      <c r="C7719" s="873" t="s">
        <v>4</v>
      </c>
      <c r="D7719" s="802">
        <f t="shared" si="120"/>
        <v>3615.45</v>
      </c>
      <c r="G7719" s="875">
        <v>3534.1707999999999</v>
      </c>
      <c r="J7719" s="840" t="s">
        <v>15822</v>
      </c>
      <c r="K7719" s="848">
        <f>IFERROR(VLOOKUP(J7719,REAJUSTE!A:AA,27,FALSE),"")</f>
        <v>1.0229999999999999</v>
      </c>
    </row>
    <row r="7720" spans="1:11" ht="15" x14ac:dyDescent="0.2">
      <c r="A7720" s="873" t="s">
        <v>5281</v>
      </c>
      <c r="B7720" s="874" t="s">
        <v>12221</v>
      </c>
      <c r="C7720" s="873" t="s">
        <v>4</v>
      </c>
      <c r="D7720" s="802">
        <f t="shared" si="120"/>
        <v>2964.69</v>
      </c>
      <c r="G7720" s="875">
        <v>2898.0365000000002</v>
      </c>
      <c r="J7720" s="840" t="s">
        <v>15822</v>
      </c>
      <c r="K7720" s="848">
        <f>IFERROR(VLOOKUP(J7720,REAJUSTE!A:AA,27,FALSE),"")</f>
        <v>1.0229999999999999</v>
      </c>
    </row>
    <row r="7721" spans="1:11" ht="15" x14ac:dyDescent="0.2">
      <c r="A7721" s="873" t="s">
        <v>5282</v>
      </c>
      <c r="B7721" s="874" t="s">
        <v>12222</v>
      </c>
      <c r="C7721" s="873" t="s">
        <v>4</v>
      </c>
      <c r="D7721" s="802">
        <f t="shared" si="120"/>
        <v>3919.39</v>
      </c>
      <c r="G7721" s="875">
        <v>3831.2750999999998</v>
      </c>
      <c r="J7721" s="840" t="s">
        <v>15822</v>
      </c>
      <c r="K7721" s="848">
        <f>IFERROR(VLOOKUP(J7721,REAJUSTE!A:AA,27,FALSE),"")</f>
        <v>1.0229999999999999</v>
      </c>
    </row>
    <row r="7722" spans="1:11" ht="15" x14ac:dyDescent="0.2">
      <c r="A7722" s="873" t="s">
        <v>5283</v>
      </c>
      <c r="B7722" s="874" t="s">
        <v>12223</v>
      </c>
      <c r="C7722" s="873" t="s">
        <v>4</v>
      </c>
      <c r="D7722" s="802">
        <f t="shared" si="120"/>
        <v>4673.66</v>
      </c>
      <c r="G7722" s="875">
        <v>4568.5860000000002</v>
      </c>
      <c r="J7722" s="840" t="s">
        <v>15822</v>
      </c>
      <c r="K7722" s="848">
        <f>IFERROR(VLOOKUP(J7722,REAJUSTE!A:AA,27,FALSE),"")</f>
        <v>1.0229999999999999</v>
      </c>
    </row>
    <row r="7723" spans="1:11" ht="15" x14ac:dyDescent="0.2">
      <c r="A7723" s="873" t="s">
        <v>5284</v>
      </c>
      <c r="B7723" s="874" t="s">
        <v>12224</v>
      </c>
      <c r="C7723" s="873" t="s">
        <v>4</v>
      </c>
      <c r="D7723" s="802">
        <f t="shared" si="120"/>
        <v>3519.1</v>
      </c>
      <c r="G7723" s="875">
        <v>3439.9812000000002</v>
      </c>
      <c r="J7723" s="840" t="s">
        <v>15822</v>
      </c>
      <c r="K7723" s="848">
        <f>IFERROR(VLOOKUP(J7723,REAJUSTE!A:AA,27,FALSE),"")</f>
        <v>1.0229999999999999</v>
      </c>
    </row>
    <row r="7724" spans="1:11" ht="15" x14ac:dyDescent="0.2">
      <c r="A7724" s="873" t="s">
        <v>5285</v>
      </c>
      <c r="B7724" s="874" t="s">
        <v>12225</v>
      </c>
      <c r="C7724" s="873" t="s">
        <v>4</v>
      </c>
      <c r="D7724" s="802">
        <f t="shared" si="120"/>
        <v>4446.43</v>
      </c>
      <c r="G7724" s="875">
        <v>4346.4634999999998</v>
      </c>
      <c r="J7724" s="840" t="s">
        <v>15822</v>
      </c>
      <c r="K7724" s="848">
        <f>IFERROR(VLOOKUP(J7724,REAJUSTE!A:AA,27,FALSE),"")</f>
        <v>1.0229999999999999</v>
      </c>
    </row>
    <row r="7725" spans="1:11" ht="15" x14ac:dyDescent="0.2">
      <c r="A7725" s="873" t="s">
        <v>5286</v>
      </c>
      <c r="B7725" s="874" t="s">
        <v>12226</v>
      </c>
      <c r="C7725" s="873" t="s">
        <v>4</v>
      </c>
      <c r="D7725" s="802">
        <f t="shared" si="120"/>
        <v>4799.21</v>
      </c>
      <c r="G7725" s="875">
        <v>4691.3148000000001</v>
      </c>
      <c r="J7725" s="840" t="s">
        <v>15822</v>
      </c>
      <c r="K7725" s="848">
        <f>IFERROR(VLOOKUP(J7725,REAJUSTE!A:AA,27,FALSE),"")</f>
        <v>1.0229999999999999</v>
      </c>
    </row>
    <row r="7726" spans="1:11" ht="15" x14ac:dyDescent="0.2">
      <c r="A7726" s="873" t="s">
        <v>5287</v>
      </c>
      <c r="B7726" s="874" t="s">
        <v>5288</v>
      </c>
      <c r="C7726" s="873" t="s">
        <v>587</v>
      </c>
      <c r="D7726" s="802">
        <f t="shared" si="120"/>
        <v>8275.1299999999992</v>
      </c>
      <c r="G7726" s="875">
        <v>8089.0817999999999</v>
      </c>
      <c r="J7726" s="840" t="s">
        <v>15822</v>
      </c>
      <c r="K7726" s="848">
        <f>IFERROR(VLOOKUP(J7726,REAJUSTE!A:AA,27,FALSE),"")</f>
        <v>1.0229999999999999</v>
      </c>
    </row>
    <row r="7727" spans="1:11" ht="15" x14ac:dyDescent="0.2">
      <c r="A7727" s="873" t="s">
        <v>5289</v>
      </c>
      <c r="B7727" s="874" t="s">
        <v>5290</v>
      </c>
      <c r="C7727" s="873" t="s">
        <v>587</v>
      </c>
      <c r="D7727" s="802">
        <f t="shared" si="120"/>
        <v>11932.71</v>
      </c>
      <c r="G7727" s="875">
        <v>11664.4344</v>
      </c>
      <c r="J7727" s="840" t="s">
        <v>15822</v>
      </c>
      <c r="K7727" s="848">
        <f>IFERROR(VLOOKUP(J7727,REAJUSTE!A:AA,27,FALSE),"")</f>
        <v>1.0229999999999999</v>
      </c>
    </row>
    <row r="7728" spans="1:11" ht="15" x14ac:dyDescent="0.2">
      <c r="A7728" s="873" t="s">
        <v>5291</v>
      </c>
      <c r="B7728" s="874" t="s">
        <v>5292</v>
      </c>
      <c r="C7728" s="873" t="s">
        <v>587</v>
      </c>
      <c r="D7728" s="802">
        <f t="shared" si="120"/>
        <v>15409.92</v>
      </c>
      <c r="G7728" s="875">
        <v>15063.468999999999</v>
      </c>
      <c r="J7728" s="840" t="s">
        <v>15822</v>
      </c>
      <c r="K7728" s="848">
        <f>IFERROR(VLOOKUP(J7728,REAJUSTE!A:AA,27,FALSE),"")</f>
        <v>1.0229999999999999</v>
      </c>
    </row>
    <row r="7729" spans="1:11" ht="15" x14ac:dyDescent="0.2">
      <c r="A7729" s="873" t="s">
        <v>5293</v>
      </c>
      <c r="B7729" s="874" t="s">
        <v>5294</v>
      </c>
      <c r="C7729" s="873" t="s">
        <v>587</v>
      </c>
      <c r="D7729" s="802">
        <f t="shared" si="120"/>
        <v>18899.439999999999</v>
      </c>
      <c r="G7729" s="875">
        <v>18474.532599999999</v>
      </c>
      <c r="J7729" s="840" t="s">
        <v>15822</v>
      </c>
      <c r="K7729" s="848">
        <f>IFERROR(VLOOKUP(J7729,REAJUSTE!A:AA,27,FALSE),"")</f>
        <v>1.0229999999999999</v>
      </c>
    </row>
    <row r="7730" spans="1:11" ht="15" x14ac:dyDescent="0.2">
      <c r="A7730" s="873" t="s">
        <v>5295</v>
      </c>
      <c r="B7730" s="874" t="s">
        <v>5296</v>
      </c>
      <c r="C7730" s="873" t="s">
        <v>587</v>
      </c>
      <c r="D7730" s="802">
        <f t="shared" si="120"/>
        <v>21199.14</v>
      </c>
      <c r="G7730" s="875">
        <v>20722.5291</v>
      </c>
      <c r="J7730" s="840" t="s">
        <v>15822</v>
      </c>
      <c r="K7730" s="848">
        <f>IFERROR(VLOOKUP(J7730,REAJUSTE!A:AA,27,FALSE),"")</f>
        <v>1.0229999999999999</v>
      </c>
    </row>
    <row r="7731" spans="1:11" ht="15" x14ac:dyDescent="0.2">
      <c r="A7731" s="873" t="s">
        <v>5297</v>
      </c>
      <c r="B7731" s="874" t="s">
        <v>5298</v>
      </c>
      <c r="C7731" s="873" t="s">
        <v>587</v>
      </c>
      <c r="D7731" s="802">
        <f t="shared" si="120"/>
        <v>24300.05</v>
      </c>
      <c r="G7731" s="875">
        <v>23753.7222</v>
      </c>
      <c r="J7731" s="840" t="s">
        <v>15822</v>
      </c>
      <c r="K7731" s="848">
        <f>IFERROR(VLOOKUP(J7731,REAJUSTE!A:AA,27,FALSE),"")</f>
        <v>1.0229999999999999</v>
      </c>
    </row>
    <row r="7732" spans="1:11" ht="15" x14ac:dyDescent="0.2">
      <c r="A7732" s="873" t="s">
        <v>5299</v>
      </c>
      <c r="B7732" s="874" t="s">
        <v>5300</v>
      </c>
      <c r="C7732" s="873" t="s">
        <v>587</v>
      </c>
      <c r="D7732" s="802">
        <f t="shared" si="120"/>
        <v>27317.91</v>
      </c>
      <c r="G7732" s="875">
        <v>26703.724900000001</v>
      </c>
      <c r="J7732" s="840" t="s">
        <v>15822</v>
      </c>
      <c r="K7732" s="848">
        <f>IFERROR(VLOOKUP(J7732,REAJUSTE!A:AA,27,FALSE),"")</f>
        <v>1.0229999999999999</v>
      </c>
    </row>
    <row r="7733" spans="1:11" ht="15" x14ac:dyDescent="0.2">
      <c r="A7733" s="873" t="s">
        <v>5301</v>
      </c>
      <c r="B7733" s="874" t="s">
        <v>5302</v>
      </c>
      <c r="C7733" s="873" t="s">
        <v>587</v>
      </c>
      <c r="D7733" s="802">
        <f t="shared" si="120"/>
        <v>32812.239999999998</v>
      </c>
      <c r="G7733" s="875">
        <v>32074.533299999999</v>
      </c>
      <c r="J7733" s="840" t="s">
        <v>15822</v>
      </c>
      <c r="K7733" s="848">
        <f>IFERROR(VLOOKUP(J7733,REAJUSTE!A:AA,27,FALSE),"")</f>
        <v>1.0229999999999999</v>
      </c>
    </row>
    <row r="7734" spans="1:11" ht="15" x14ac:dyDescent="0.2">
      <c r="A7734" s="873" t="s">
        <v>5303</v>
      </c>
      <c r="B7734" s="874" t="s">
        <v>5304</v>
      </c>
      <c r="C7734" s="873" t="s">
        <v>587</v>
      </c>
      <c r="D7734" s="802">
        <f t="shared" si="120"/>
        <v>35621.449999999997</v>
      </c>
      <c r="G7734" s="875">
        <v>34820.580499999996</v>
      </c>
      <c r="J7734" s="840" t="s">
        <v>15822</v>
      </c>
      <c r="K7734" s="848">
        <f>IFERROR(VLOOKUP(J7734,REAJUSTE!A:AA,27,FALSE),"")</f>
        <v>1.0229999999999999</v>
      </c>
    </row>
    <row r="7735" spans="1:11" ht="15" x14ac:dyDescent="0.2">
      <c r="A7735" s="873" t="s">
        <v>5305</v>
      </c>
      <c r="B7735" s="874" t="s">
        <v>5306</v>
      </c>
      <c r="C7735" s="873" t="s">
        <v>587</v>
      </c>
      <c r="D7735" s="802">
        <f t="shared" si="120"/>
        <v>39565.11</v>
      </c>
      <c r="G7735" s="875">
        <v>38675.572</v>
      </c>
      <c r="J7735" s="840" t="s">
        <v>15822</v>
      </c>
      <c r="K7735" s="848">
        <f>IFERROR(VLOOKUP(J7735,REAJUSTE!A:AA,27,FALSE),"")</f>
        <v>1.0229999999999999</v>
      </c>
    </row>
    <row r="7736" spans="1:11" ht="15" x14ac:dyDescent="0.2">
      <c r="A7736" s="873" t="s">
        <v>5307</v>
      </c>
      <c r="B7736" s="874" t="s">
        <v>5308</v>
      </c>
      <c r="C7736" s="873" t="s">
        <v>587</v>
      </c>
      <c r="D7736" s="802">
        <f t="shared" si="120"/>
        <v>44974.47</v>
      </c>
      <c r="G7736" s="875">
        <v>43963.323400000001</v>
      </c>
      <c r="J7736" s="840" t="s">
        <v>15822</v>
      </c>
      <c r="K7736" s="848">
        <f>IFERROR(VLOOKUP(J7736,REAJUSTE!A:AA,27,FALSE),"")</f>
        <v>1.0229999999999999</v>
      </c>
    </row>
    <row r="7737" spans="1:11" ht="15" x14ac:dyDescent="0.2">
      <c r="A7737" s="873" t="s">
        <v>5309</v>
      </c>
      <c r="B7737" s="874" t="s">
        <v>5310</v>
      </c>
      <c r="C7737" s="873" t="s">
        <v>587</v>
      </c>
      <c r="D7737" s="802">
        <f t="shared" si="120"/>
        <v>48612.68</v>
      </c>
      <c r="G7737" s="875">
        <v>47519.729299999999</v>
      </c>
      <c r="J7737" s="840" t="s">
        <v>15822</v>
      </c>
      <c r="K7737" s="848">
        <f>IFERROR(VLOOKUP(J7737,REAJUSTE!A:AA,27,FALSE),"")</f>
        <v>1.0229999999999999</v>
      </c>
    </row>
    <row r="7738" spans="1:11" ht="15" x14ac:dyDescent="0.2">
      <c r="A7738" s="873" t="s">
        <v>5311</v>
      </c>
      <c r="B7738" s="874" t="s">
        <v>5312</v>
      </c>
      <c r="C7738" s="873" t="s">
        <v>587</v>
      </c>
      <c r="D7738" s="802">
        <f t="shared" si="120"/>
        <v>52349.18</v>
      </c>
      <c r="G7738" s="875">
        <v>51172.227500000001</v>
      </c>
      <c r="J7738" s="840" t="s">
        <v>15822</v>
      </c>
      <c r="K7738" s="848">
        <f>IFERROR(VLOOKUP(J7738,REAJUSTE!A:AA,27,FALSE),"")</f>
        <v>1.0229999999999999</v>
      </c>
    </row>
    <row r="7739" spans="1:11" ht="15" x14ac:dyDescent="0.2">
      <c r="A7739" s="873" t="s">
        <v>5313</v>
      </c>
      <c r="B7739" s="874" t="s">
        <v>5314</v>
      </c>
      <c r="C7739" s="873" t="s">
        <v>587</v>
      </c>
      <c r="D7739" s="802">
        <f t="shared" si="120"/>
        <v>56481.03</v>
      </c>
      <c r="G7739" s="875">
        <v>55211.1754</v>
      </c>
      <c r="J7739" s="840" t="s">
        <v>15822</v>
      </c>
      <c r="K7739" s="848">
        <f>IFERROR(VLOOKUP(J7739,REAJUSTE!A:AA,27,FALSE),"")</f>
        <v>1.0229999999999999</v>
      </c>
    </row>
    <row r="7740" spans="1:11" ht="15" x14ac:dyDescent="0.2">
      <c r="A7740" s="873" t="s">
        <v>5315</v>
      </c>
      <c r="B7740" s="874" t="s">
        <v>5316</v>
      </c>
      <c r="C7740" s="873" t="s">
        <v>587</v>
      </c>
      <c r="D7740" s="802">
        <f t="shared" si="120"/>
        <v>63703.67</v>
      </c>
      <c r="G7740" s="875">
        <v>62271.431600000004</v>
      </c>
      <c r="J7740" s="840" t="s">
        <v>15822</v>
      </c>
      <c r="K7740" s="848">
        <f>IFERROR(VLOOKUP(J7740,REAJUSTE!A:AA,27,FALSE),"")</f>
        <v>1.0229999999999999</v>
      </c>
    </row>
    <row r="7741" spans="1:11" ht="15" x14ac:dyDescent="0.2">
      <c r="A7741" s="873" t="s">
        <v>5317</v>
      </c>
      <c r="B7741" s="874" t="s">
        <v>5318</v>
      </c>
      <c r="C7741" s="873" t="s">
        <v>587</v>
      </c>
      <c r="D7741" s="802">
        <f t="shared" si="120"/>
        <v>69752.289999999994</v>
      </c>
      <c r="G7741" s="875">
        <v>68184.057000000001</v>
      </c>
      <c r="J7741" s="840" t="s">
        <v>15822</v>
      </c>
      <c r="K7741" s="848">
        <f>IFERROR(VLOOKUP(J7741,REAJUSTE!A:AA,27,FALSE),"")</f>
        <v>1.0229999999999999</v>
      </c>
    </row>
    <row r="7742" spans="1:11" ht="15" x14ac:dyDescent="0.2">
      <c r="A7742" s="873" t="s">
        <v>5319</v>
      </c>
      <c r="B7742" s="874" t="s">
        <v>5320</v>
      </c>
      <c r="C7742" s="873" t="s">
        <v>587</v>
      </c>
      <c r="D7742" s="802">
        <f t="shared" si="120"/>
        <v>73616.160000000003</v>
      </c>
      <c r="G7742" s="875">
        <v>71961.057499999995</v>
      </c>
      <c r="J7742" s="840" t="s">
        <v>15822</v>
      </c>
      <c r="K7742" s="848">
        <f>IFERROR(VLOOKUP(J7742,REAJUSTE!A:AA,27,FALSE),"")</f>
        <v>1.0229999999999999</v>
      </c>
    </row>
    <row r="7743" spans="1:11" ht="15" x14ac:dyDescent="0.2">
      <c r="A7743" s="873" t="s">
        <v>5321</v>
      </c>
      <c r="B7743" s="874" t="s">
        <v>5322</v>
      </c>
      <c r="C7743" s="873" t="s">
        <v>587</v>
      </c>
      <c r="D7743" s="802">
        <f t="shared" si="120"/>
        <v>78158.94</v>
      </c>
      <c r="G7743" s="875">
        <v>76401.705300000001</v>
      </c>
      <c r="J7743" s="840" t="s">
        <v>15822</v>
      </c>
      <c r="K7743" s="848">
        <f>IFERROR(VLOOKUP(J7743,REAJUSTE!A:AA,27,FALSE),"")</f>
        <v>1.0229999999999999</v>
      </c>
    </row>
    <row r="7744" spans="1:11" ht="15" x14ac:dyDescent="0.2">
      <c r="A7744" s="873" t="s">
        <v>5323</v>
      </c>
      <c r="B7744" s="874" t="s">
        <v>5324</v>
      </c>
      <c r="C7744" s="873" t="s">
        <v>587</v>
      </c>
      <c r="D7744" s="802">
        <f t="shared" si="120"/>
        <v>82074.64</v>
      </c>
      <c r="G7744" s="875">
        <v>80229.371199999994</v>
      </c>
      <c r="J7744" s="840" t="s">
        <v>15822</v>
      </c>
      <c r="K7744" s="848">
        <f>IFERROR(VLOOKUP(J7744,REAJUSTE!A:AA,27,FALSE),"")</f>
        <v>1.0229999999999999</v>
      </c>
    </row>
    <row r="7745" spans="1:11" ht="15" x14ac:dyDescent="0.2">
      <c r="A7745" s="873" t="s">
        <v>5325</v>
      </c>
      <c r="B7745" s="874" t="s">
        <v>5326</v>
      </c>
      <c r="C7745" s="873" t="s">
        <v>587</v>
      </c>
      <c r="D7745" s="802">
        <f t="shared" si="120"/>
        <v>3875.06</v>
      </c>
      <c r="G7745" s="875">
        <v>3787.9457000000002</v>
      </c>
      <c r="J7745" s="840" t="s">
        <v>15822</v>
      </c>
      <c r="K7745" s="848">
        <f>IFERROR(VLOOKUP(J7745,REAJUSTE!A:AA,27,FALSE),"")</f>
        <v>1.0229999999999999</v>
      </c>
    </row>
    <row r="7746" spans="1:11" ht="15" x14ac:dyDescent="0.2">
      <c r="A7746" s="873" t="s">
        <v>5327</v>
      </c>
      <c r="B7746" s="874" t="s">
        <v>5328</v>
      </c>
      <c r="C7746" s="873" t="s">
        <v>587</v>
      </c>
      <c r="D7746" s="802">
        <f t="shared" si="120"/>
        <v>6140.31</v>
      </c>
      <c r="G7746" s="875">
        <v>6002.2618000000002</v>
      </c>
      <c r="J7746" s="840" t="s">
        <v>15822</v>
      </c>
      <c r="K7746" s="848">
        <f>IFERROR(VLOOKUP(J7746,REAJUSTE!A:AA,27,FALSE),"")</f>
        <v>1.0229999999999999</v>
      </c>
    </row>
    <row r="7747" spans="1:11" ht="15" x14ac:dyDescent="0.2">
      <c r="A7747" s="873" t="s">
        <v>5329</v>
      </c>
      <c r="B7747" s="874" t="s">
        <v>5330</v>
      </c>
      <c r="C7747" s="873" t="s">
        <v>587</v>
      </c>
      <c r="D7747" s="802">
        <f t="shared" si="120"/>
        <v>10172.48</v>
      </c>
      <c r="G7747" s="875">
        <v>9943.7775000000001</v>
      </c>
      <c r="J7747" s="840" t="s">
        <v>15822</v>
      </c>
      <c r="K7747" s="848">
        <f>IFERROR(VLOOKUP(J7747,REAJUSTE!A:AA,27,FALSE),"")</f>
        <v>1.0229999999999999</v>
      </c>
    </row>
    <row r="7748" spans="1:11" ht="15" x14ac:dyDescent="0.2">
      <c r="A7748" s="873" t="s">
        <v>5331</v>
      </c>
      <c r="B7748" s="874" t="s">
        <v>5332</v>
      </c>
      <c r="C7748" s="873" t="s">
        <v>587</v>
      </c>
      <c r="D7748" s="802">
        <f t="shared" si="120"/>
        <v>14835.61</v>
      </c>
      <c r="G7748" s="875">
        <v>14502.066699999999</v>
      </c>
      <c r="J7748" s="840" t="s">
        <v>15822</v>
      </c>
      <c r="K7748" s="848">
        <f>IFERROR(VLOOKUP(J7748,REAJUSTE!A:AA,27,FALSE),"")</f>
        <v>1.0229999999999999</v>
      </c>
    </row>
    <row r="7749" spans="1:11" ht="15" x14ac:dyDescent="0.2">
      <c r="A7749" s="873" t="s">
        <v>5333</v>
      </c>
      <c r="B7749" s="874" t="s">
        <v>5334</v>
      </c>
      <c r="C7749" s="873" t="s">
        <v>587</v>
      </c>
      <c r="D7749" s="802">
        <f t="shared" si="120"/>
        <v>20672.59</v>
      </c>
      <c r="G7749" s="875">
        <v>20207.8112</v>
      </c>
      <c r="J7749" s="840" t="s">
        <v>15822</v>
      </c>
      <c r="K7749" s="848">
        <f>IFERROR(VLOOKUP(J7749,REAJUSTE!A:AA,27,FALSE),"")</f>
        <v>1.0229999999999999</v>
      </c>
    </row>
    <row r="7750" spans="1:11" ht="15" x14ac:dyDescent="0.2">
      <c r="A7750" s="873" t="s">
        <v>5335</v>
      </c>
      <c r="B7750" s="874" t="s">
        <v>5336</v>
      </c>
      <c r="C7750" s="873" t="s">
        <v>587</v>
      </c>
      <c r="D7750" s="802">
        <f t="shared" si="120"/>
        <v>28772.83</v>
      </c>
      <c r="G7750" s="875">
        <v>28125.9349</v>
      </c>
      <c r="J7750" s="840" t="s">
        <v>15822</v>
      </c>
      <c r="K7750" s="848">
        <f>IFERROR(VLOOKUP(J7750,REAJUSTE!A:AA,27,FALSE),"")</f>
        <v>1.0229999999999999</v>
      </c>
    </row>
    <row r="7751" spans="1:11" ht="15" x14ac:dyDescent="0.2">
      <c r="A7751" s="873" t="s">
        <v>5337</v>
      </c>
      <c r="B7751" s="874" t="s">
        <v>5338</v>
      </c>
      <c r="C7751" s="873" t="s">
        <v>587</v>
      </c>
      <c r="D7751" s="802">
        <f t="shared" si="120"/>
        <v>39857.61</v>
      </c>
      <c r="G7751" s="875">
        <v>38961.501600000003</v>
      </c>
      <c r="J7751" s="840" t="s">
        <v>15822</v>
      </c>
      <c r="K7751" s="848">
        <f>IFERROR(VLOOKUP(J7751,REAJUSTE!A:AA,27,FALSE),"")</f>
        <v>1.0229999999999999</v>
      </c>
    </row>
    <row r="7752" spans="1:11" ht="15" x14ac:dyDescent="0.2">
      <c r="A7752" s="873" t="s">
        <v>5339</v>
      </c>
      <c r="B7752" s="874" t="s">
        <v>5340</v>
      </c>
      <c r="C7752" s="873" t="s">
        <v>587</v>
      </c>
      <c r="D7752" s="802">
        <f t="shared" si="120"/>
        <v>4531.66</v>
      </c>
      <c r="G7752" s="875">
        <v>4429.7842000000001</v>
      </c>
      <c r="J7752" s="840" t="s">
        <v>15822</v>
      </c>
      <c r="K7752" s="848">
        <f>IFERROR(VLOOKUP(J7752,REAJUSTE!A:AA,27,FALSE),"")</f>
        <v>1.0229999999999999</v>
      </c>
    </row>
    <row r="7753" spans="1:11" ht="15" x14ac:dyDescent="0.2">
      <c r="A7753" s="873" t="s">
        <v>5341</v>
      </c>
      <c r="B7753" s="874" t="s">
        <v>5342</v>
      </c>
      <c r="C7753" s="873" t="s">
        <v>587</v>
      </c>
      <c r="D7753" s="802">
        <f t="shared" si="120"/>
        <v>6606.16</v>
      </c>
      <c r="G7753" s="875">
        <v>6457.6397999999999</v>
      </c>
      <c r="J7753" s="840" t="s">
        <v>15822</v>
      </c>
      <c r="K7753" s="848">
        <f>IFERROR(VLOOKUP(J7753,REAJUSTE!A:AA,27,FALSE),"")</f>
        <v>1.0229999999999999</v>
      </c>
    </row>
    <row r="7754" spans="1:11" ht="15" x14ac:dyDescent="0.2">
      <c r="A7754" s="873" t="s">
        <v>5343</v>
      </c>
      <c r="B7754" s="874" t="s">
        <v>5344</v>
      </c>
      <c r="C7754" s="873" t="s">
        <v>587</v>
      </c>
      <c r="D7754" s="802">
        <f t="shared" si="120"/>
        <v>9502.1299999999992</v>
      </c>
      <c r="G7754" s="875">
        <v>9288.5012000000006</v>
      </c>
      <c r="J7754" s="840" t="s">
        <v>15822</v>
      </c>
      <c r="K7754" s="848">
        <f>IFERROR(VLOOKUP(J7754,REAJUSTE!A:AA,27,FALSE),"")</f>
        <v>1.0229999999999999</v>
      </c>
    </row>
    <row r="7755" spans="1:11" ht="15" x14ac:dyDescent="0.2">
      <c r="A7755" s="873" t="s">
        <v>5345</v>
      </c>
      <c r="B7755" s="874" t="s">
        <v>5346</v>
      </c>
      <c r="C7755" s="873" t="s">
        <v>587</v>
      </c>
      <c r="D7755" s="802">
        <f t="shared" ref="D7755:D7818" si="121">TRUNC(G7755*K7755,2)</f>
        <v>17015.38</v>
      </c>
      <c r="G7755" s="875">
        <v>16632.831999999999</v>
      </c>
      <c r="J7755" s="840" t="s">
        <v>15822</v>
      </c>
      <c r="K7755" s="848">
        <f>IFERROR(VLOOKUP(J7755,REAJUSTE!A:AA,27,FALSE),"")</f>
        <v>1.0229999999999999</v>
      </c>
    </row>
    <row r="7756" spans="1:11" ht="15" x14ac:dyDescent="0.2">
      <c r="A7756" s="873" t="s">
        <v>5347</v>
      </c>
      <c r="B7756" s="874" t="s">
        <v>5348</v>
      </c>
      <c r="C7756" s="873" t="s">
        <v>587</v>
      </c>
      <c r="D7756" s="802">
        <f t="shared" si="121"/>
        <v>23499.56</v>
      </c>
      <c r="G7756" s="875">
        <v>22971.231400000001</v>
      </c>
      <c r="J7756" s="840" t="s">
        <v>15822</v>
      </c>
      <c r="K7756" s="848">
        <f>IFERROR(VLOOKUP(J7756,REAJUSTE!A:AA,27,FALSE),"")</f>
        <v>1.0229999999999999</v>
      </c>
    </row>
    <row r="7757" spans="1:11" ht="15" x14ac:dyDescent="0.2">
      <c r="A7757" s="873" t="s">
        <v>5349</v>
      </c>
      <c r="B7757" s="874" t="s">
        <v>5350</v>
      </c>
      <c r="C7757" s="873" t="s">
        <v>587</v>
      </c>
      <c r="D7757" s="802">
        <f t="shared" si="121"/>
        <v>28177.94</v>
      </c>
      <c r="G7757" s="875">
        <v>27544.421200000001</v>
      </c>
      <c r="J7757" s="840" t="s">
        <v>15822</v>
      </c>
      <c r="K7757" s="848">
        <f>IFERROR(VLOOKUP(J7757,REAJUSTE!A:AA,27,FALSE),"")</f>
        <v>1.0229999999999999</v>
      </c>
    </row>
    <row r="7758" spans="1:11" ht="15" x14ac:dyDescent="0.2">
      <c r="A7758" s="873" t="s">
        <v>5351</v>
      </c>
      <c r="B7758" s="874" t="s">
        <v>5352</v>
      </c>
      <c r="C7758" s="873" t="s">
        <v>587</v>
      </c>
      <c r="D7758" s="802">
        <f t="shared" si="121"/>
        <v>45137.83</v>
      </c>
      <c r="G7758" s="875">
        <v>44123.008000000002</v>
      </c>
      <c r="J7758" s="840" t="s">
        <v>15822</v>
      </c>
      <c r="K7758" s="848">
        <f>IFERROR(VLOOKUP(J7758,REAJUSTE!A:AA,27,FALSE),"")</f>
        <v>1.0229999999999999</v>
      </c>
    </row>
    <row r="7759" spans="1:11" ht="15" x14ac:dyDescent="0.2">
      <c r="A7759" s="873" t="s">
        <v>5353</v>
      </c>
      <c r="B7759" s="874" t="s">
        <v>5354</v>
      </c>
      <c r="C7759" s="873" t="s">
        <v>587</v>
      </c>
      <c r="D7759" s="802">
        <f t="shared" si="121"/>
        <v>3893.66</v>
      </c>
      <c r="G7759" s="875">
        <v>3806.1215000000002</v>
      </c>
      <c r="J7759" s="840" t="s">
        <v>15822</v>
      </c>
      <c r="K7759" s="848">
        <f>IFERROR(VLOOKUP(J7759,REAJUSTE!A:AA,27,FALSE),"")</f>
        <v>1.0229999999999999</v>
      </c>
    </row>
    <row r="7760" spans="1:11" ht="15" x14ac:dyDescent="0.2">
      <c r="A7760" s="873" t="s">
        <v>5355</v>
      </c>
      <c r="B7760" s="874" t="s">
        <v>5356</v>
      </c>
      <c r="C7760" s="873" t="s">
        <v>587</v>
      </c>
      <c r="D7760" s="802">
        <f t="shared" si="121"/>
        <v>5239.46</v>
      </c>
      <c r="G7760" s="875">
        <v>5121.6698999999999</v>
      </c>
      <c r="J7760" s="840" t="s">
        <v>15822</v>
      </c>
      <c r="K7760" s="848">
        <f>IFERROR(VLOOKUP(J7760,REAJUSTE!A:AA,27,FALSE),"")</f>
        <v>1.0229999999999999</v>
      </c>
    </row>
    <row r="7761" spans="1:11" ht="15" x14ac:dyDescent="0.2">
      <c r="A7761" s="873" t="s">
        <v>5357</v>
      </c>
      <c r="B7761" s="874" t="s">
        <v>5358</v>
      </c>
      <c r="C7761" s="873" t="s">
        <v>587</v>
      </c>
      <c r="D7761" s="802">
        <f t="shared" si="121"/>
        <v>7909.12</v>
      </c>
      <c r="G7761" s="875">
        <v>7731.3071</v>
      </c>
      <c r="J7761" s="840" t="s">
        <v>15822</v>
      </c>
      <c r="K7761" s="848">
        <f>IFERROR(VLOOKUP(J7761,REAJUSTE!A:AA,27,FALSE),"")</f>
        <v>1.0229999999999999</v>
      </c>
    </row>
    <row r="7762" spans="1:11" ht="15" x14ac:dyDescent="0.2">
      <c r="A7762" s="873" t="s">
        <v>5359</v>
      </c>
      <c r="B7762" s="874" t="s">
        <v>5360</v>
      </c>
      <c r="C7762" s="873" t="s">
        <v>587</v>
      </c>
      <c r="D7762" s="802">
        <f t="shared" si="121"/>
        <v>12317.18</v>
      </c>
      <c r="G7762" s="875">
        <v>12040.2603</v>
      </c>
      <c r="J7762" s="840" t="s">
        <v>15822</v>
      </c>
      <c r="K7762" s="848">
        <f>IFERROR(VLOOKUP(J7762,REAJUSTE!A:AA,27,FALSE),"")</f>
        <v>1.0229999999999999</v>
      </c>
    </row>
    <row r="7763" spans="1:11" ht="15" x14ac:dyDescent="0.2">
      <c r="A7763" s="873" t="s">
        <v>5361</v>
      </c>
      <c r="B7763" s="874" t="s">
        <v>5362</v>
      </c>
      <c r="C7763" s="873" t="s">
        <v>587</v>
      </c>
      <c r="D7763" s="802">
        <f t="shared" si="121"/>
        <v>17505.16</v>
      </c>
      <c r="G7763" s="875">
        <v>17111.6031</v>
      </c>
      <c r="J7763" s="840" t="s">
        <v>15822</v>
      </c>
      <c r="K7763" s="848">
        <f>IFERROR(VLOOKUP(J7763,REAJUSTE!A:AA,27,FALSE),"")</f>
        <v>1.0229999999999999</v>
      </c>
    </row>
    <row r="7764" spans="1:11" ht="15" x14ac:dyDescent="0.2">
      <c r="A7764" s="873" t="s">
        <v>5363</v>
      </c>
      <c r="B7764" s="874" t="s">
        <v>5364</v>
      </c>
      <c r="C7764" s="873" t="s">
        <v>587</v>
      </c>
      <c r="D7764" s="802">
        <f t="shared" si="121"/>
        <v>24638.14</v>
      </c>
      <c r="G7764" s="875">
        <v>24084.212599999999</v>
      </c>
      <c r="J7764" s="840" t="s">
        <v>15822</v>
      </c>
      <c r="K7764" s="848">
        <f>IFERROR(VLOOKUP(J7764,REAJUSTE!A:AA,27,FALSE),"")</f>
        <v>1.0229999999999999</v>
      </c>
    </row>
    <row r="7765" spans="1:11" ht="15" x14ac:dyDescent="0.2">
      <c r="A7765" s="873" t="s">
        <v>5365</v>
      </c>
      <c r="B7765" s="874" t="s">
        <v>5366</v>
      </c>
      <c r="C7765" s="873" t="s">
        <v>587</v>
      </c>
      <c r="D7765" s="802">
        <f t="shared" si="121"/>
        <v>33427.82</v>
      </c>
      <c r="G7765" s="875">
        <v>32676.2726</v>
      </c>
      <c r="J7765" s="840" t="s">
        <v>15822</v>
      </c>
      <c r="K7765" s="848">
        <f>IFERROR(VLOOKUP(J7765,REAJUSTE!A:AA,27,FALSE),"")</f>
        <v>1.0229999999999999</v>
      </c>
    </row>
    <row r="7766" spans="1:11" ht="15" x14ac:dyDescent="0.2">
      <c r="A7766" s="873" t="s">
        <v>5367</v>
      </c>
      <c r="B7766" s="874" t="s">
        <v>12227</v>
      </c>
      <c r="C7766" s="873" t="s">
        <v>4</v>
      </c>
      <c r="D7766" s="802">
        <f t="shared" si="121"/>
        <v>5202.57</v>
      </c>
      <c r="G7766" s="875">
        <v>5085.6084000000001</v>
      </c>
      <c r="J7766" s="840" t="s">
        <v>15822</v>
      </c>
      <c r="K7766" s="848">
        <f>IFERROR(VLOOKUP(J7766,REAJUSTE!A:AA,27,FALSE),"")</f>
        <v>1.0229999999999999</v>
      </c>
    </row>
    <row r="7767" spans="1:11" ht="15" x14ac:dyDescent="0.2">
      <c r="A7767" s="873" t="s">
        <v>5368</v>
      </c>
      <c r="B7767" s="874" t="s">
        <v>12228</v>
      </c>
      <c r="C7767" s="873" t="s">
        <v>4</v>
      </c>
      <c r="D7767" s="802">
        <f t="shared" si="121"/>
        <v>5863.92</v>
      </c>
      <c r="G7767" s="875">
        <v>5732.0824000000002</v>
      </c>
      <c r="J7767" s="840" t="s">
        <v>15822</v>
      </c>
      <c r="K7767" s="848">
        <f>IFERROR(VLOOKUP(J7767,REAJUSTE!A:AA,27,FALSE),"")</f>
        <v>1.0229999999999999</v>
      </c>
    </row>
    <row r="7768" spans="1:11" ht="15" x14ac:dyDescent="0.2">
      <c r="A7768" s="873" t="s">
        <v>5369</v>
      </c>
      <c r="B7768" s="874" t="s">
        <v>12229</v>
      </c>
      <c r="C7768" s="873" t="s">
        <v>4</v>
      </c>
      <c r="D7768" s="802">
        <f t="shared" si="121"/>
        <v>6833.89</v>
      </c>
      <c r="G7768" s="875">
        <v>6680.2527</v>
      </c>
      <c r="J7768" s="840" t="s">
        <v>15822</v>
      </c>
      <c r="K7768" s="848">
        <f>IFERROR(VLOOKUP(J7768,REAJUSTE!A:AA,27,FALSE),"")</f>
        <v>1.0229999999999999</v>
      </c>
    </row>
    <row r="7769" spans="1:11" ht="15" x14ac:dyDescent="0.2">
      <c r="A7769" s="873" t="s">
        <v>5370</v>
      </c>
      <c r="B7769" s="874" t="s">
        <v>12230</v>
      </c>
      <c r="C7769" s="873" t="s">
        <v>4</v>
      </c>
      <c r="D7769" s="802">
        <f t="shared" si="121"/>
        <v>7803.86</v>
      </c>
      <c r="G7769" s="875">
        <v>7628.4075999999995</v>
      </c>
      <c r="J7769" s="840" t="s">
        <v>15822</v>
      </c>
      <c r="K7769" s="848">
        <f>IFERROR(VLOOKUP(J7769,REAJUSTE!A:AA,27,FALSE),"")</f>
        <v>1.0229999999999999</v>
      </c>
    </row>
    <row r="7770" spans="1:11" ht="15" x14ac:dyDescent="0.2">
      <c r="A7770" s="873" t="s">
        <v>5371</v>
      </c>
      <c r="B7770" s="874" t="s">
        <v>12231</v>
      </c>
      <c r="C7770" s="873" t="s">
        <v>4</v>
      </c>
      <c r="D7770" s="802">
        <f t="shared" si="121"/>
        <v>8597.5300000000007</v>
      </c>
      <c r="G7770" s="875">
        <v>8404.2401000000009</v>
      </c>
      <c r="J7770" s="840" t="s">
        <v>15822</v>
      </c>
      <c r="K7770" s="848">
        <f>IFERROR(VLOOKUP(J7770,REAJUSTE!A:AA,27,FALSE),"")</f>
        <v>1.0229999999999999</v>
      </c>
    </row>
    <row r="7771" spans="1:11" ht="15" x14ac:dyDescent="0.2">
      <c r="A7771" s="873" t="s">
        <v>5372</v>
      </c>
      <c r="B7771" s="874" t="s">
        <v>12232</v>
      </c>
      <c r="C7771" s="873" t="s">
        <v>4</v>
      </c>
      <c r="D7771" s="802">
        <f t="shared" si="121"/>
        <v>11202.99</v>
      </c>
      <c r="G7771" s="875">
        <v>10951.123299999999</v>
      </c>
      <c r="J7771" s="840" t="s">
        <v>15822</v>
      </c>
      <c r="K7771" s="848">
        <f>IFERROR(VLOOKUP(J7771,REAJUSTE!A:AA,27,FALSE),"")</f>
        <v>1.0229999999999999</v>
      </c>
    </row>
    <row r="7772" spans="1:11" ht="15" x14ac:dyDescent="0.2">
      <c r="A7772" s="873" t="s">
        <v>5373</v>
      </c>
      <c r="B7772" s="874" t="s">
        <v>12233</v>
      </c>
      <c r="C7772" s="873" t="s">
        <v>4</v>
      </c>
      <c r="D7772" s="802">
        <f t="shared" si="121"/>
        <v>12126.13</v>
      </c>
      <c r="G7772" s="875">
        <v>11853.508900000001</v>
      </c>
      <c r="J7772" s="840" t="s">
        <v>15822</v>
      </c>
      <c r="K7772" s="848">
        <f>IFERROR(VLOOKUP(J7772,REAJUSTE!A:AA,27,FALSE),"")</f>
        <v>1.0229999999999999</v>
      </c>
    </row>
    <row r="7773" spans="1:11" ht="15" x14ac:dyDescent="0.2">
      <c r="A7773" s="873" t="s">
        <v>5374</v>
      </c>
      <c r="B7773" s="874" t="s">
        <v>12234</v>
      </c>
      <c r="C7773" s="873" t="s">
        <v>4</v>
      </c>
      <c r="D7773" s="802">
        <f t="shared" si="121"/>
        <v>13217.12</v>
      </c>
      <c r="G7773" s="875">
        <v>12919.966399999999</v>
      </c>
      <c r="J7773" s="840" t="s">
        <v>15822</v>
      </c>
      <c r="K7773" s="848">
        <f>IFERROR(VLOOKUP(J7773,REAJUSTE!A:AA,27,FALSE),"")</f>
        <v>1.0229999999999999</v>
      </c>
    </row>
    <row r="7774" spans="1:11" ht="15" x14ac:dyDescent="0.2">
      <c r="A7774" s="873" t="s">
        <v>5375</v>
      </c>
      <c r="B7774" s="874" t="s">
        <v>12235</v>
      </c>
      <c r="C7774" s="873" t="s">
        <v>4</v>
      </c>
      <c r="D7774" s="802">
        <f t="shared" si="121"/>
        <v>14140.14</v>
      </c>
      <c r="G7774" s="875">
        <v>13822.237300000001</v>
      </c>
      <c r="J7774" s="840" t="s">
        <v>15822</v>
      </c>
      <c r="K7774" s="848">
        <f>IFERROR(VLOOKUP(J7774,REAJUSTE!A:AA,27,FALSE),"")</f>
        <v>1.0229999999999999</v>
      </c>
    </row>
    <row r="7775" spans="1:11" ht="15" x14ac:dyDescent="0.2">
      <c r="A7775" s="873" t="s">
        <v>5376</v>
      </c>
      <c r="B7775" s="874" t="s">
        <v>12236</v>
      </c>
      <c r="C7775" s="873" t="s">
        <v>4</v>
      </c>
      <c r="D7775" s="802">
        <f t="shared" si="121"/>
        <v>15231.25</v>
      </c>
      <c r="G7775" s="875">
        <v>14888.808199999999</v>
      </c>
      <c r="J7775" s="840" t="s">
        <v>15822</v>
      </c>
      <c r="K7775" s="848">
        <f>IFERROR(VLOOKUP(J7775,REAJUSTE!A:AA,27,FALSE),"")</f>
        <v>1.0229999999999999</v>
      </c>
    </row>
    <row r="7776" spans="1:11" ht="15" x14ac:dyDescent="0.2">
      <c r="A7776" s="873" t="s">
        <v>5377</v>
      </c>
      <c r="B7776" s="874" t="s">
        <v>12237</v>
      </c>
      <c r="C7776" s="873" t="s">
        <v>4</v>
      </c>
      <c r="D7776" s="802">
        <f t="shared" si="121"/>
        <v>16154.34</v>
      </c>
      <c r="G7776" s="875">
        <v>15791.1464</v>
      </c>
      <c r="J7776" s="840" t="s">
        <v>15822</v>
      </c>
      <c r="K7776" s="848">
        <f>IFERROR(VLOOKUP(J7776,REAJUSTE!A:AA,27,FALSE),"")</f>
        <v>1.0229999999999999</v>
      </c>
    </row>
    <row r="7777" spans="1:11" ht="15" x14ac:dyDescent="0.2">
      <c r="A7777" s="873" t="s">
        <v>5378</v>
      </c>
      <c r="B7777" s="874" t="s">
        <v>12238</v>
      </c>
      <c r="C7777" s="873" t="s">
        <v>4</v>
      </c>
      <c r="D7777" s="802">
        <f t="shared" si="121"/>
        <v>19258.96</v>
      </c>
      <c r="G7777" s="875">
        <v>18825.963299999999</v>
      </c>
      <c r="J7777" s="840" t="s">
        <v>15822</v>
      </c>
      <c r="K7777" s="848">
        <f>IFERROR(VLOOKUP(J7777,REAJUSTE!A:AA,27,FALSE),"")</f>
        <v>1.0229999999999999</v>
      </c>
    </row>
    <row r="7778" spans="1:11" ht="15" x14ac:dyDescent="0.2">
      <c r="A7778" s="873" t="s">
        <v>5379</v>
      </c>
      <c r="B7778" s="874" t="s">
        <v>12239</v>
      </c>
      <c r="C7778" s="873" t="s">
        <v>4</v>
      </c>
      <c r="D7778" s="802">
        <f t="shared" si="121"/>
        <v>20313.23</v>
      </c>
      <c r="G7778" s="875">
        <v>19856.531800000001</v>
      </c>
      <c r="J7778" s="840" t="s">
        <v>15822</v>
      </c>
      <c r="K7778" s="848">
        <f>IFERROR(VLOOKUP(J7778,REAJUSTE!A:AA,27,FALSE),"")</f>
        <v>1.0229999999999999</v>
      </c>
    </row>
    <row r="7779" spans="1:11" ht="15" x14ac:dyDescent="0.2">
      <c r="A7779" s="873" t="s">
        <v>5380</v>
      </c>
      <c r="B7779" s="874" t="s">
        <v>12240</v>
      </c>
      <c r="C7779" s="873" t="s">
        <v>4</v>
      </c>
      <c r="D7779" s="802">
        <f t="shared" si="121"/>
        <v>21569.98</v>
      </c>
      <c r="G7779" s="875">
        <v>21085.0324</v>
      </c>
      <c r="J7779" s="840" t="s">
        <v>15822</v>
      </c>
      <c r="K7779" s="848">
        <f>IFERROR(VLOOKUP(J7779,REAJUSTE!A:AA,27,FALSE),"")</f>
        <v>1.0229999999999999</v>
      </c>
    </row>
    <row r="7780" spans="1:11" ht="15" x14ac:dyDescent="0.2">
      <c r="A7780" s="873" t="s">
        <v>5381</v>
      </c>
      <c r="B7780" s="874" t="s">
        <v>12241</v>
      </c>
      <c r="C7780" s="873" t="s">
        <v>4</v>
      </c>
      <c r="D7780" s="802">
        <f t="shared" si="121"/>
        <v>22543.39</v>
      </c>
      <c r="G7780" s="875">
        <v>22036.551200000002</v>
      </c>
      <c r="J7780" s="840" t="s">
        <v>15822</v>
      </c>
      <c r="K7780" s="848">
        <f>IFERROR(VLOOKUP(J7780,REAJUSTE!A:AA,27,FALSE),"")</f>
        <v>1.0229999999999999</v>
      </c>
    </row>
    <row r="7781" spans="1:11" ht="15" x14ac:dyDescent="0.2">
      <c r="A7781" s="873" t="s">
        <v>5382</v>
      </c>
      <c r="B7781" s="874" t="s">
        <v>12242</v>
      </c>
      <c r="C7781" s="873" t="s">
        <v>4</v>
      </c>
      <c r="D7781" s="802">
        <f t="shared" si="121"/>
        <v>23759.66</v>
      </c>
      <c r="G7781" s="875">
        <v>23225.4836</v>
      </c>
      <c r="J7781" s="840" t="s">
        <v>15822</v>
      </c>
      <c r="K7781" s="848">
        <f>IFERROR(VLOOKUP(J7781,REAJUSTE!A:AA,27,FALSE),"")</f>
        <v>1.0229999999999999</v>
      </c>
    </row>
    <row r="7782" spans="1:11" ht="15" x14ac:dyDescent="0.2">
      <c r="A7782" s="873" t="s">
        <v>5383</v>
      </c>
      <c r="B7782" s="874" t="s">
        <v>12243</v>
      </c>
      <c r="C7782" s="873" t="s">
        <v>4</v>
      </c>
      <c r="D7782" s="802">
        <f t="shared" si="121"/>
        <v>24854.02</v>
      </c>
      <c r="G7782" s="875">
        <v>24295.237400000002</v>
      </c>
      <c r="J7782" s="840" t="s">
        <v>15822</v>
      </c>
      <c r="K7782" s="848">
        <f>IFERROR(VLOOKUP(J7782,REAJUSTE!A:AA,27,FALSE),"")</f>
        <v>1.0229999999999999</v>
      </c>
    </row>
    <row r="7783" spans="1:11" ht="15" x14ac:dyDescent="0.2">
      <c r="A7783" s="873" t="s">
        <v>5384</v>
      </c>
      <c r="B7783" s="874" t="s">
        <v>12244</v>
      </c>
      <c r="C7783" s="873" t="s">
        <v>4</v>
      </c>
      <c r="D7783" s="802">
        <f t="shared" si="121"/>
        <v>25989.07</v>
      </c>
      <c r="G7783" s="875">
        <v>25404.7641</v>
      </c>
      <c r="J7783" s="840" t="s">
        <v>15822</v>
      </c>
      <c r="K7783" s="848">
        <f>IFERROR(VLOOKUP(J7783,REAJUSTE!A:AA,27,FALSE),"")</f>
        <v>1.0229999999999999</v>
      </c>
    </row>
    <row r="7784" spans="1:11" ht="15" x14ac:dyDescent="0.2">
      <c r="A7784" s="873" t="s">
        <v>5385</v>
      </c>
      <c r="B7784" s="874" t="s">
        <v>12245</v>
      </c>
      <c r="C7784" s="873" t="s">
        <v>4</v>
      </c>
      <c r="D7784" s="802">
        <f t="shared" si="121"/>
        <v>31470.34</v>
      </c>
      <c r="G7784" s="875">
        <v>30762.799800000001</v>
      </c>
      <c r="J7784" s="840" t="s">
        <v>15822</v>
      </c>
      <c r="K7784" s="848">
        <f>IFERROR(VLOOKUP(J7784,REAJUSTE!A:AA,27,FALSE),"")</f>
        <v>1.0229999999999999</v>
      </c>
    </row>
    <row r="7785" spans="1:11" ht="15" x14ac:dyDescent="0.2">
      <c r="A7785" s="873" t="s">
        <v>5386</v>
      </c>
      <c r="B7785" s="874" t="s">
        <v>12246</v>
      </c>
      <c r="C7785" s="873" t="s">
        <v>4</v>
      </c>
      <c r="D7785" s="802">
        <f t="shared" si="121"/>
        <v>32948.86</v>
      </c>
      <c r="G7785" s="875">
        <v>32208.0753</v>
      </c>
      <c r="J7785" s="840" t="s">
        <v>15822</v>
      </c>
      <c r="K7785" s="848">
        <f>IFERROR(VLOOKUP(J7785,REAJUSTE!A:AA,27,FALSE),"")</f>
        <v>1.0229999999999999</v>
      </c>
    </row>
    <row r="7786" spans="1:11" ht="15" x14ac:dyDescent="0.2">
      <c r="A7786" s="873" t="s">
        <v>5387</v>
      </c>
      <c r="B7786" s="874" t="s">
        <v>12247</v>
      </c>
      <c r="C7786" s="873" t="s">
        <v>4</v>
      </c>
      <c r="D7786" s="802">
        <f t="shared" si="121"/>
        <v>5461.72</v>
      </c>
      <c r="G7786" s="875">
        <v>5338.9260999999997</v>
      </c>
      <c r="J7786" s="840" t="s">
        <v>15822</v>
      </c>
      <c r="K7786" s="848">
        <f>IFERROR(VLOOKUP(J7786,REAJUSTE!A:AA,27,FALSE),"")</f>
        <v>1.0229999999999999</v>
      </c>
    </row>
    <row r="7787" spans="1:11" ht="15" x14ac:dyDescent="0.2">
      <c r="A7787" s="873" t="s">
        <v>5388</v>
      </c>
      <c r="B7787" s="874" t="s">
        <v>12248</v>
      </c>
      <c r="C7787" s="873" t="s">
        <v>4</v>
      </c>
      <c r="D7787" s="802">
        <f t="shared" si="121"/>
        <v>6156.01</v>
      </c>
      <c r="G7787" s="875">
        <v>6017.6063999999997</v>
      </c>
      <c r="J7787" s="840" t="s">
        <v>15822</v>
      </c>
      <c r="K7787" s="848">
        <f>IFERROR(VLOOKUP(J7787,REAJUSTE!A:AA,27,FALSE),"")</f>
        <v>1.0229999999999999</v>
      </c>
    </row>
    <row r="7788" spans="1:11" ht="15" x14ac:dyDescent="0.2">
      <c r="A7788" s="873" t="s">
        <v>5389</v>
      </c>
      <c r="B7788" s="874" t="s">
        <v>12249</v>
      </c>
      <c r="C7788" s="873" t="s">
        <v>4</v>
      </c>
      <c r="D7788" s="802">
        <f t="shared" si="121"/>
        <v>7174.3</v>
      </c>
      <c r="G7788" s="875">
        <v>7013.0078999999996</v>
      </c>
      <c r="J7788" s="840" t="s">
        <v>15822</v>
      </c>
      <c r="K7788" s="848">
        <f>IFERROR(VLOOKUP(J7788,REAJUSTE!A:AA,27,FALSE),"")</f>
        <v>1.0229999999999999</v>
      </c>
    </row>
    <row r="7789" spans="1:11" ht="15" x14ac:dyDescent="0.2">
      <c r="A7789" s="873" t="s">
        <v>5390</v>
      </c>
      <c r="B7789" s="874" t="s">
        <v>12250</v>
      </c>
      <c r="C7789" s="873" t="s">
        <v>4</v>
      </c>
      <c r="D7789" s="802">
        <f t="shared" si="121"/>
        <v>8192.58</v>
      </c>
      <c r="G7789" s="875">
        <v>8008.3941999999997</v>
      </c>
      <c r="J7789" s="840" t="s">
        <v>15822</v>
      </c>
      <c r="K7789" s="848">
        <f>IFERROR(VLOOKUP(J7789,REAJUSTE!A:AA,27,FALSE),"")</f>
        <v>1.0229999999999999</v>
      </c>
    </row>
    <row r="7790" spans="1:11" ht="15" x14ac:dyDescent="0.2">
      <c r="A7790" s="873" t="s">
        <v>5391</v>
      </c>
      <c r="B7790" s="874" t="s">
        <v>12251</v>
      </c>
      <c r="C7790" s="873" t="s">
        <v>4</v>
      </c>
      <c r="D7790" s="802">
        <f t="shared" si="121"/>
        <v>9025.7800000000007</v>
      </c>
      <c r="G7790" s="875">
        <v>8822.8621999999996</v>
      </c>
      <c r="J7790" s="840" t="s">
        <v>15822</v>
      </c>
      <c r="K7790" s="848">
        <f>IFERROR(VLOOKUP(J7790,REAJUSTE!A:AA,27,FALSE),"")</f>
        <v>1.0229999999999999</v>
      </c>
    </row>
    <row r="7791" spans="1:11" ht="15" x14ac:dyDescent="0.2">
      <c r="A7791" s="873" t="s">
        <v>5392</v>
      </c>
      <c r="B7791" s="874" t="s">
        <v>12252</v>
      </c>
      <c r="C7791" s="873" t="s">
        <v>4</v>
      </c>
      <c r="D7791" s="802">
        <f t="shared" si="121"/>
        <v>12105.41</v>
      </c>
      <c r="G7791" s="875">
        <v>11833.2518</v>
      </c>
      <c r="J7791" s="840" t="s">
        <v>15822</v>
      </c>
      <c r="K7791" s="848">
        <f>IFERROR(VLOOKUP(J7791,REAJUSTE!A:AA,27,FALSE),"")</f>
        <v>1.0229999999999999</v>
      </c>
    </row>
    <row r="7792" spans="1:11" ht="15" x14ac:dyDescent="0.2">
      <c r="A7792" s="873" t="s">
        <v>5393</v>
      </c>
      <c r="B7792" s="874" t="s">
        <v>12253</v>
      </c>
      <c r="C7792" s="873" t="s">
        <v>4</v>
      </c>
      <c r="D7792" s="802">
        <f t="shared" si="121"/>
        <v>13102.91</v>
      </c>
      <c r="G7792" s="875">
        <v>12808.3248</v>
      </c>
      <c r="J7792" s="840" t="s">
        <v>15822</v>
      </c>
      <c r="K7792" s="848">
        <f>IFERROR(VLOOKUP(J7792,REAJUSTE!A:AA,27,FALSE),"")</f>
        <v>1.0229999999999999</v>
      </c>
    </row>
    <row r="7793" spans="1:11" ht="15" x14ac:dyDescent="0.2">
      <c r="A7793" s="873" t="s">
        <v>5394</v>
      </c>
      <c r="B7793" s="874" t="s">
        <v>12254</v>
      </c>
      <c r="C7793" s="873" t="s">
        <v>4</v>
      </c>
      <c r="D7793" s="802">
        <f t="shared" si="121"/>
        <v>14281.78</v>
      </c>
      <c r="G7793" s="875">
        <v>13960.689200000001</v>
      </c>
      <c r="J7793" s="840" t="s">
        <v>15822</v>
      </c>
      <c r="K7793" s="848">
        <f>IFERROR(VLOOKUP(J7793,REAJUSTE!A:AA,27,FALSE),"")</f>
        <v>1.0229999999999999</v>
      </c>
    </row>
    <row r="7794" spans="1:11" ht="15" x14ac:dyDescent="0.2">
      <c r="A7794" s="873" t="s">
        <v>5395</v>
      </c>
      <c r="B7794" s="874" t="s">
        <v>12255</v>
      </c>
      <c r="C7794" s="873" t="s">
        <v>4</v>
      </c>
      <c r="D7794" s="802">
        <f t="shared" si="121"/>
        <v>15279.15</v>
      </c>
      <c r="G7794" s="875">
        <v>14935.637500000001</v>
      </c>
      <c r="J7794" s="840" t="s">
        <v>15822</v>
      </c>
      <c r="K7794" s="848">
        <f>IFERROR(VLOOKUP(J7794,REAJUSTE!A:AA,27,FALSE),"")</f>
        <v>1.0229999999999999</v>
      </c>
    </row>
    <row r="7795" spans="1:11" ht="15" x14ac:dyDescent="0.2">
      <c r="A7795" s="873" t="s">
        <v>5396</v>
      </c>
      <c r="B7795" s="874" t="s">
        <v>12256</v>
      </c>
      <c r="C7795" s="873" t="s">
        <v>4</v>
      </c>
      <c r="D7795" s="802">
        <f t="shared" si="121"/>
        <v>16458.13</v>
      </c>
      <c r="G7795" s="875">
        <v>16088.105299999999</v>
      </c>
      <c r="J7795" s="840" t="s">
        <v>15822</v>
      </c>
      <c r="K7795" s="848">
        <f>IFERROR(VLOOKUP(J7795,REAJUSTE!A:AA,27,FALSE),"")</f>
        <v>1.0229999999999999</v>
      </c>
    </row>
    <row r="7796" spans="1:11" ht="15" x14ac:dyDescent="0.2">
      <c r="A7796" s="873" t="s">
        <v>5397</v>
      </c>
      <c r="B7796" s="874" t="s">
        <v>12257</v>
      </c>
      <c r="C7796" s="873" t="s">
        <v>4</v>
      </c>
      <c r="D7796" s="802">
        <f t="shared" si="121"/>
        <v>17455.580000000002</v>
      </c>
      <c r="G7796" s="875">
        <v>17063.131000000001</v>
      </c>
      <c r="J7796" s="840" t="s">
        <v>15822</v>
      </c>
      <c r="K7796" s="848">
        <f>IFERROR(VLOOKUP(J7796,REAJUSTE!A:AA,27,FALSE),"")</f>
        <v>1.0229999999999999</v>
      </c>
    </row>
    <row r="7797" spans="1:11" ht="15" x14ac:dyDescent="0.2">
      <c r="A7797" s="873" t="s">
        <v>5398</v>
      </c>
      <c r="B7797" s="874" t="s">
        <v>12258</v>
      </c>
      <c r="C7797" s="873" t="s">
        <v>4</v>
      </c>
      <c r="D7797" s="802">
        <f t="shared" si="121"/>
        <v>8501.7199999999993</v>
      </c>
      <c r="G7797" s="875">
        <v>8310.5797999999995</v>
      </c>
      <c r="J7797" s="840" t="s">
        <v>15822</v>
      </c>
      <c r="K7797" s="848">
        <f>IFERROR(VLOOKUP(J7797,REAJUSTE!A:AA,27,FALSE),"")</f>
        <v>1.0229999999999999</v>
      </c>
    </row>
    <row r="7798" spans="1:11" ht="15" x14ac:dyDescent="0.2">
      <c r="A7798" s="873" t="s">
        <v>5399</v>
      </c>
      <c r="B7798" s="874" t="s">
        <v>12259</v>
      </c>
      <c r="C7798" s="873" t="s">
        <v>4</v>
      </c>
      <c r="D7798" s="802">
        <f t="shared" si="121"/>
        <v>9394.17</v>
      </c>
      <c r="G7798" s="875">
        <v>9182.9704999999994</v>
      </c>
      <c r="J7798" s="840" t="s">
        <v>15822</v>
      </c>
      <c r="K7798" s="848">
        <f>IFERROR(VLOOKUP(J7798,REAJUSTE!A:AA,27,FALSE),"")</f>
        <v>1.0229999999999999</v>
      </c>
    </row>
    <row r="7799" spans="1:11" ht="15" x14ac:dyDescent="0.2">
      <c r="A7799" s="873" t="s">
        <v>5400</v>
      </c>
      <c r="B7799" s="874" t="s">
        <v>12260</v>
      </c>
      <c r="C7799" s="873" t="s">
        <v>4</v>
      </c>
      <c r="D7799" s="802">
        <f t="shared" si="121"/>
        <v>10020.39</v>
      </c>
      <c r="G7799" s="875">
        <v>9795.1123000000007</v>
      </c>
      <c r="J7799" s="840" t="s">
        <v>15822</v>
      </c>
      <c r="K7799" s="848">
        <f>IFERROR(VLOOKUP(J7799,REAJUSTE!A:AA,27,FALSE),"")</f>
        <v>1.0229999999999999</v>
      </c>
    </row>
    <row r="7800" spans="1:11" ht="15" x14ac:dyDescent="0.2">
      <c r="A7800" s="873" t="s">
        <v>5401</v>
      </c>
      <c r="B7800" s="874" t="s">
        <v>12261</v>
      </c>
      <c r="C7800" s="873" t="s">
        <v>4</v>
      </c>
      <c r="D7800" s="802">
        <f t="shared" si="121"/>
        <v>10631.2</v>
      </c>
      <c r="G7800" s="875">
        <v>10392.1859</v>
      </c>
      <c r="J7800" s="840" t="s">
        <v>15822</v>
      </c>
      <c r="K7800" s="848">
        <f>IFERROR(VLOOKUP(J7800,REAJUSTE!A:AA,27,FALSE),"")</f>
        <v>1.0229999999999999</v>
      </c>
    </row>
    <row r="7801" spans="1:11" ht="15" x14ac:dyDescent="0.2">
      <c r="A7801" s="873" t="s">
        <v>5402</v>
      </c>
      <c r="B7801" s="874" t="s">
        <v>12262</v>
      </c>
      <c r="C7801" s="873" t="s">
        <v>4</v>
      </c>
      <c r="D7801" s="802">
        <f t="shared" si="121"/>
        <v>11523.48</v>
      </c>
      <c r="G7801" s="875">
        <v>11264.406999999999</v>
      </c>
      <c r="J7801" s="840" t="s">
        <v>15822</v>
      </c>
      <c r="K7801" s="848">
        <f>IFERROR(VLOOKUP(J7801,REAJUSTE!A:AA,27,FALSE),"")</f>
        <v>1.0229999999999999</v>
      </c>
    </row>
    <row r="7802" spans="1:11" ht="15" x14ac:dyDescent="0.2">
      <c r="A7802" s="873" t="s">
        <v>5403</v>
      </c>
      <c r="B7802" s="874" t="s">
        <v>12263</v>
      </c>
      <c r="C7802" s="873" t="s">
        <v>4</v>
      </c>
      <c r="D7802" s="802">
        <f t="shared" si="121"/>
        <v>11836.64</v>
      </c>
      <c r="G7802" s="875">
        <v>11570.5249</v>
      </c>
      <c r="J7802" s="840" t="s">
        <v>15822</v>
      </c>
      <c r="K7802" s="848">
        <f>IFERROR(VLOOKUP(J7802,REAJUSTE!A:AA,27,FALSE),"")</f>
        <v>1.0229999999999999</v>
      </c>
    </row>
    <row r="7803" spans="1:11" ht="15" x14ac:dyDescent="0.2">
      <c r="A7803" s="873" t="s">
        <v>5404</v>
      </c>
      <c r="B7803" s="874" t="s">
        <v>12264</v>
      </c>
      <c r="C7803" s="873" t="s">
        <v>4</v>
      </c>
      <c r="D7803" s="802">
        <f t="shared" si="121"/>
        <v>12447.31</v>
      </c>
      <c r="G7803" s="875">
        <v>12167.463400000001</v>
      </c>
      <c r="J7803" s="840" t="s">
        <v>15822</v>
      </c>
      <c r="K7803" s="848">
        <f>IFERROR(VLOOKUP(J7803,REAJUSTE!A:AA,27,FALSE),"")</f>
        <v>1.0229999999999999</v>
      </c>
    </row>
    <row r="7804" spans="1:11" ht="15" x14ac:dyDescent="0.2">
      <c r="A7804" s="873" t="s">
        <v>5405</v>
      </c>
      <c r="B7804" s="874" t="s">
        <v>12265</v>
      </c>
      <c r="C7804" s="873" t="s">
        <v>4</v>
      </c>
      <c r="D7804" s="802">
        <f t="shared" si="121"/>
        <v>13057.92</v>
      </c>
      <c r="G7804" s="875">
        <v>12764.345499999999</v>
      </c>
      <c r="J7804" s="840" t="s">
        <v>15822</v>
      </c>
      <c r="K7804" s="848">
        <f>IFERROR(VLOOKUP(J7804,REAJUSTE!A:AA,27,FALSE),"")</f>
        <v>1.0229999999999999</v>
      </c>
    </row>
    <row r="7805" spans="1:11" ht="15" x14ac:dyDescent="0.2">
      <c r="A7805" s="873" t="s">
        <v>5406</v>
      </c>
      <c r="B7805" s="874" t="s">
        <v>12266</v>
      </c>
      <c r="C7805" s="873" t="s">
        <v>4</v>
      </c>
      <c r="D7805" s="802">
        <f t="shared" si="121"/>
        <v>13668.4</v>
      </c>
      <c r="G7805" s="875">
        <v>13361.0969</v>
      </c>
      <c r="J7805" s="840" t="s">
        <v>15822</v>
      </c>
      <c r="K7805" s="848">
        <f>IFERROR(VLOOKUP(J7805,REAJUSTE!A:AA,27,FALSE),"")</f>
        <v>1.0229999999999999</v>
      </c>
    </row>
    <row r="7806" spans="1:11" ht="15" x14ac:dyDescent="0.2">
      <c r="A7806" s="873" t="s">
        <v>5407</v>
      </c>
      <c r="B7806" s="874" t="s">
        <v>12267</v>
      </c>
      <c r="C7806" s="873" t="s">
        <v>4</v>
      </c>
      <c r="D7806" s="802">
        <f t="shared" si="121"/>
        <v>14279.15</v>
      </c>
      <c r="G7806" s="875">
        <v>13958.119199999999</v>
      </c>
      <c r="J7806" s="840" t="s">
        <v>15822</v>
      </c>
      <c r="K7806" s="848">
        <f>IFERROR(VLOOKUP(J7806,REAJUSTE!A:AA,27,FALSE),"")</f>
        <v>1.0229999999999999</v>
      </c>
    </row>
    <row r="7807" spans="1:11" ht="15" x14ac:dyDescent="0.2">
      <c r="A7807" s="873" t="s">
        <v>5408</v>
      </c>
      <c r="B7807" s="874" t="s">
        <v>12268</v>
      </c>
      <c r="C7807" s="873" t="s">
        <v>4</v>
      </c>
      <c r="D7807" s="802">
        <f t="shared" si="121"/>
        <v>15171.69</v>
      </c>
      <c r="G7807" s="875">
        <v>14830.5903</v>
      </c>
      <c r="J7807" s="840" t="s">
        <v>15822</v>
      </c>
      <c r="K7807" s="848">
        <f>IFERROR(VLOOKUP(J7807,REAJUSTE!A:AA,27,FALSE),"")</f>
        <v>1.0229999999999999</v>
      </c>
    </row>
    <row r="7808" spans="1:11" ht="15" x14ac:dyDescent="0.2">
      <c r="A7808" s="873" t="s">
        <v>5409</v>
      </c>
      <c r="B7808" s="874" t="s">
        <v>12269</v>
      </c>
      <c r="C7808" s="873" t="s">
        <v>4</v>
      </c>
      <c r="D7808" s="802">
        <f t="shared" si="121"/>
        <v>15798.21</v>
      </c>
      <c r="G7808" s="875">
        <v>15443.022800000001</v>
      </c>
      <c r="J7808" s="840" t="s">
        <v>15822</v>
      </c>
      <c r="K7808" s="848">
        <f>IFERROR(VLOOKUP(J7808,REAJUSTE!A:AA,27,FALSE),"")</f>
        <v>1.0229999999999999</v>
      </c>
    </row>
    <row r="7809" spans="1:11" ht="15" x14ac:dyDescent="0.2">
      <c r="A7809" s="873" t="s">
        <v>5410</v>
      </c>
      <c r="B7809" s="874" t="s">
        <v>12270</v>
      </c>
      <c r="C7809" s="873" t="s">
        <v>4</v>
      </c>
      <c r="D7809" s="802">
        <f t="shared" si="121"/>
        <v>16408.830000000002</v>
      </c>
      <c r="G7809" s="875">
        <v>16039.9182</v>
      </c>
      <c r="J7809" s="840" t="s">
        <v>15822</v>
      </c>
      <c r="K7809" s="848">
        <f>IFERROR(VLOOKUP(J7809,REAJUSTE!A:AA,27,FALSE),"")</f>
        <v>1.0229999999999999</v>
      </c>
    </row>
    <row r="7810" spans="1:11" ht="15" x14ac:dyDescent="0.2">
      <c r="A7810" s="873" t="s">
        <v>5411</v>
      </c>
      <c r="B7810" s="874" t="s">
        <v>12271</v>
      </c>
      <c r="C7810" s="873" t="s">
        <v>4</v>
      </c>
      <c r="D7810" s="802">
        <f t="shared" si="121"/>
        <v>17019.02</v>
      </c>
      <c r="G7810" s="875">
        <v>16636.385200000001</v>
      </c>
      <c r="J7810" s="840" t="s">
        <v>15822</v>
      </c>
      <c r="K7810" s="848">
        <f>IFERROR(VLOOKUP(J7810,REAJUSTE!A:AA,27,FALSE),"")</f>
        <v>1.0229999999999999</v>
      </c>
    </row>
    <row r="7811" spans="1:11" ht="15" x14ac:dyDescent="0.2">
      <c r="A7811" s="873" t="s">
        <v>5412</v>
      </c>
      <c r="B7811" s="874" t="s">
        <v>12272</v>
      </c>
      <c r="C7811" s="873" t="s">
        <v>4</v>
      </c>
      <c r="D7811" s="802">
        <f t="shared" si="121"/>
        <v>17630.09</v>
      </c>
      <c r="G7811" s="875">
        <v>17233.7232</v>
      </c>
      <c r="J7811" s="840" t="s">
        <v>15822</v>
      </c>
      <c r="K7811" s="848">
        <f>IFERROR(VLOOKUP(J7811,REAJUSTE!A:AA,27,FALSE),"")</f>
        <v>1.0229999999999999</v>
      </c>
    </row>
    <row r="7812" spans="1:11" ht="15" x14ac:dyDescent="0.2">
      <c r="A7812" s="873" t="s">
        <v>5413</v>
      </c>
      <c r="B7812" s="874" t="s">
        <v>12273</v>
      </c>
      <c r="C7812" s="873" t="s">
        <v>4</v>
      </c>
      <c r="D7812" s="802">
        <f t="shared" si="121"/>
        <v>18538.28</v>
      </c>
      <c r="G7812" s="875">
        <v>18121.488000000001</v>
      </c>
      <c r="J7812" s="840" t="s">
        <v>15822</v>
      </c>
      <c r="K7812" s="848">
        <f>IFERROR(VLOOKUP(J7812,REAJUSTE!A:AA,27,FALSE),"")</f>
        <v>1.0229999999999999</v>
      </c>
    </row>
    <row r="7813" spans="1:11" ht="15" x14ac:dyDescent="0.2">
      <c r="A7813" s="873" t="s">
        <v>5414</v>
      </c>
      <c r="B7813" s="874" t="s">
        <v>12274</v>
      </c>
      <c r="C7813" s="873" t="s">
        <v>4</v>
      </c>
      <c r="D7813" s="802">
        <f t="shared" si="121"/>
        <v>23042.48</v>
      </c>
      <c r="G7813" s="875">
        <v>22524.424599999998</v>
      </c>
      <c r="J7813" s="840" t="s">
        <v>15822</v>
      </c>
      <c r="K7813" s="848">
        <f>IFERROR(VLOOKUP(J7813,REAJUSTE!A:AA,27,FALSE),"")</f>
        <v>1.0229999999999999</v>
      </c>
    </row>
    <row r="7814" spans="1:11" ht="15" x14ac:dyDescent="0.2">
      <c r="A7814" s="873" t="s">
        <v>5415</v>
      </c>
      <c r="B7814" s="874" t="s">
        <v>12275</v>
      </c>
      <c r="C7814" s="873" t="s">
        <v>4</v>
      </c>
      <c r="D7814" s="802">
        <f t="shared" si="121"/>
        <v>24118.09</v>
      </c>
      <c r="G7814" s="875">
        <v>23575.846399999999</v>
      </c>
      <c r="J7814" s="840" t="s">
        <v>15822</v>
      </c>
      <c r="K7814" s="848">
        <f>IFERROR(VLOOKUP(J7814,REAJUSTE!A:AA,27,FALSE),"")</f>
        <v>1.0229999999999999</v>
      </c>
    </row>
    <row r="7815" spans="1:11" ht="15" x14ac:dyDescent="0.2">
      <c r="A7815" s="873" t="s">
        <v>5416</v>
      </c>
      <c r="B7815" s="874" t="s">
        <v>12276</v>
      </c>
      <c r="C7815" s="873" t="s">
        <v>4</v>
      </c>
      <c r="D7815" s="802">
        <f t="shared" si="121"/>
        <v>24876.13</v>
      </c>
      <c r="G7815" s="875">
        <v>24316.8505</v>
      </c>
      <c r="J7815" s="840" t="s">
        <v>15822</v>
      </c>
      <c r="K7815" s="848">
        <f>IFERROR(VLOOKUP(J7815,REAJUSTE!A:AA,27,FALSE),"")</f>
        <v>1.0229999999999999</v>
      </c>
    </row>
    <row r="7816" spans="1:11" ht="15" x14ac:dyDescent="0.2">
      <c r="A7816" s="873" t="s">
        <v>5417</v>
      </c>
      <c r="B7816" s="874" t="s">
        <v>12277</v>
      </c>
      <c r="C7816" s="873" t="s">
        <v>4</v>
      </c>
      <c r="D7816" s="802">
        <f t="shared" si="121"/>
        <v>28474.05</v>
      </c>
      <c r="G7816" s="875">
        <v>27833.873500000002</v>
      </c>
      <c r="J7816" s="840" t="s">
        <v>15822</v>
      </c>
      <c r="K7816" s="848">
        <f>IFERROR(VLOOKUP(J7816,REAJUSTE!A:AA,27,FALSE),"")</f>
        <v>1.0229999999999999</v>
      </c>
    </row>
    <row r="7817" spans="1:11" ht="15" x14ac:dyDescent="0.2">
      <c r="A7817" s="873" t="s">
        <v>5418</v>
      </c>
      <c r="B7817" s="874" t="s">
        <v>12278</v>
      </c>
      <c r="C7817" s="873" t="s">
        <v>4</v>
      </c>
      <c r="D7817" s="802">
        <f t="shared" si="121"/>
        <v>28897.03</v>
      </c>
      <c r="G7817" s="875">
        <v>28247.342199999999</v>
      </c>
      <c r="J7817" s="840" t="s">
        <v>15822</v>
      </c>
      <c r="K7817" s="848">
        <f>IFERROR(VLOOKUP(J7817,REAJUSTE!A:AA,27,FALSE),"")</f>
        <v>1.0229999999999999</v>
      </c>
    </row>
    <row r="7818" spans="1:11" ht="15" x14ac:dyDescent="0.2">
      <c r="A7818" s="873" t="s">
        <v>5419</v>
      </c>
      <c r="B7818" s="874" t="s">
        <v>12279</v>
      </c>
      <c r="C7818" s="873" t="s">
        <v>4</v>
      </c>
      <c r="D7818" s="802">
        <f t="shared" si="121"/>
        <v>34695.300000000003</v>
      </c>
      <c r="G7818" s="875">
        <v>33915.258500000004</v>
      </c>
      <c r="J7818" s="840" t="s">
        <v>15822</v>
      </c>
      <c r="K7818" s="848">
        <f>IFERROR(VLOOKUP(J7818,REAJUSTE!A:AA,27,FALSE),"")</f>
        <v>1.0229999999999999</v>
      </c>
    </row>
    <row r="7819" spans="1:11" ht="15" x14ac:dyDescent="0.2">
      <c r="A7819" s="873" t="s">
        <v>5420</v>
      </c>
      <c r="B7819" s="874" t="s">
        <v>12280</v>
      </c>
      <c r="C7819" s="873" t="s">
        <v>4</v>
      </c>
      <c r="D7819" s="802">
        <f t="shared" ref="D7819:D7882" si="122">TRUNC(G7819*K7819,2)</f>
        <v>35180.160000000003</v>
      </c>
      <c r="G7819" s="875">
        <v>34389.213900000002</v>
      </c>
      <c r="J7819" s="840" t="s">
        <v>15822</v>
      </c>
      <c r="K7819" s="848">
        <f>IFERROR(VLOOKUP(J7819,REAJUSTE!A:AA,27,FALSE),"")</f>
        <v>1.0229999999999999</v>
      </c>
    </row>
    <row r="7820" spans="1:11" ht="15" x14ac:dyDescent="0.2">
      <c r="A7820" s="873" t="s">
        <v>5421</v>
      </c>
      <c r="B7820" s="874" t="s">
        <v>12281</v>
      </c>
      <c r="C7820" s="873" t="s">
        <v>4</v>
      </c>
      <c r="D7820" s="802">
        <f t="shared" si="122"/>
        <v>36532.550000000003</v>
      </c>
      <c r="G7820" s="875">
        <v>35711.200199999999</v>
      </c>
      <c r="J7820" s="840" t="s">
        <v>15822</v>
      </c>
      <c r="K7820" s="848">
        <f>IFERROR(VLOOKUP(J7820,REAJUSTE!A:AA,27,FALSE),"")</f>
        <v>1.0229999999999999</v>
      </c>
    </row>
    <row r="7821" spans="1:11" ht="15" x14ac:dyDescent="0.2">
      <c r="A7821" s="873" t="s">
        <v>5422</v>
      </c>
      <c r="B7821" s="874" t="s">
        <v>12282</v>
      </c>
      <c r="C7821" s="873" t="s">
        <v>4</v>
      </c>
      <c r="D7821" s="802">
        <f t="shared" si="122"/>
        <v>37017.81</v>
      </c>
      <c r="G7821" s="875">
        <v>36185.548000000003</v>
      </c>
      <c r="J7821" s="840" t="s">
        <v>15822</v>
      </c>
      <c r="K7821" s="848">
        <f>IFERROR(VLOOKUP(J7821,REAJUSTE!A:AA,27,FALSE),"")</f>
        <v>1.0229999999999999</v>
      </c>
    </row>
    <row r="7822" spans="1:11" ht="15" x14ac:dyDescent="0.2">
      <c r="A7822" s="873" t="s">
        <v>5423</v>
      </c>
      <c r="B7822" s="874" t="s">
        <v>12283</v>
      </c>
      <c r="C7822" s="873" t="s">
        <v>4</v>
      </c>
      <c r="D7822" s="802">
        <f t="shared" si="122"/>
        <v>50741.23</v>
      </c>
      <c r="G7822" s="875">
        <v>49600.43</v>
      </c>
      <c r="J7822" s="840" t="s">
        <v>15822</v>
      </c>
      <c r="K7822" s="848">
        <f>IFERROR(VLOOKUP(J7822,REAJUSTE!A:AA,27,FALSE),"")</f>
        <v>1.0229999999999999</v>
      </c>
    </row>
    <row r="7823" spans="1:11" ht="15" x14ac:dyDescent="0.2">
      <c r="A7823" s="873" t="s">
        <v>5424</v>
      </c>
      <c r="B7823" s="874" t="s">
        <v>12284</v>
      </c>
      <c r="C7823" s="873" t="s">
        <v>4</v>
      </c>
      <c r="D7823" s="802">
        <f t="shared" si="122"/>
        <v>52523.66</v>
      </c>
      <c r="G7823" s="875">
        <v>51342.776400000002</v>
      </c>
      <c r="J7823" s="840" t="s">
        <v>15822</v>
      </c>
      <c r="K7823" s="848">
        <f>IFERROR(VLOOKUP(J7823,REAJUSTE!A:AA,27,FALSE),"")</f>
        <v>1.0229999999999999</v>
      </c>
    </row>
    <row r="7824" spans="1:11" ht="15" x14ac:dyDescent="0.2">
      <c r="A7824" s="873" t="s">
        <v>5425</v>
      </c>
      <c r="B7824" s="874" t="s">
        <v>12285</v>
      </c>
      <c r="C7824" s="873" t="s">
        <v>4</v>
      </c>
      <c r="D7824" s="802">
        <f t="shared" si="122"/>
        <v>11795.59</v>
      </c>
      <c r="G7824" s="875">
        <v>11530.3977</v>
      </c>
      <c r="J7824" s="840" t="s">
        <v>15822</v>
      </c>
      <c r="K7824" s="848">
        <f>IFERROR(VLOOKUP(J7824,REAJUSTE!A:AA,27,FALSE),"")</f>
        <v>1.0229999999999999</v>
      </c>
    </row>
    <row r="7825" spans="1:11" ht="15" x14ac:dyDescent="0.2">
      <c r="A7825" s="873" t="s">
        <v>5426</v>
      </c>
      <c r="B7825" s="874" t="s">
        <v>12286</v>
      </c>
      <c r="C7825" s="873" t="s">
        <v>4</v>
      </c>
      <c r="D7825" s="802">
        <f t="shared" si="122"/>
        <v>15171.69</v>
      </c>
      <c r="G7825" s="875">
        <v>14830.5903</v>
      </c>
      <c r="J7825" s="840" t="s">
        <v>15822</v>
      </c>
      <c r="K7825" s="848">
        <f>IFERROR(VLOOKUP(J7825,REAJUSTE!A:AA,27,FALSE),"")</f>
        <v>1.0229999999999999</v>
      </c>
    </row>
    <row r="7826" spans="1:11" ht="15" x14ac:dyDescent="0.2">
      <c r="A7826" s="873" t="s">
        <v>5427</v>
      </c>
      <c r="B7826" s="874" t="s">
        <v>12287</v>
      </c>
      <c r="C7826" s="873" t="s">
        <v>4</v>
      </c>
      <c r="D7826" s="802">
        <f t="shared" si="122"/>
        <v>17614.52</v>
      </c>
      <c r="G7826" s="875">
        <v>17218.4977</v>
      </c>
      <c r="J7826" s="840" t="s">
        <v>15822</v>
      </c>
      <c r="K7826" s="848">
        <f>IFERROR(VLOOKUP(J7826,REAJUSTE!A:AA,27,FALSE),"")</f>
        <v>1.0229999999999999</v>
      </c>
    </row>
    <row r="7827" spans="1:11" ht="15" x14ac:dyDescent="0.2">
      <c r="A7827" s="873" t="s">
        <v>5428</v>
      </c>
      <c r="B7827" s="874" t="s">
        <v>12288</v>
      </c>
      <c r="C7827" s="873" t="s">
        <v>4</v>
      </c>
      <c r="D7827" s="802">
        <f t="shared" si="122"/>
        <v>18522.689999999999</v>
      </c>
      <c r="G7827" s="875">
        <v>18106.252499999999</v>
      </c>
      <c r="J7827" s="840" t="s">
        <v>15822</v>
      </c>
      <c r="K7827" s="848">
        <f>IFERROR(VLOOKUP(J7827,REAJUSTE!A:AA,27,FALSE),"")</f>
        <v>1.0229999999999999</v>
      </c>
    </row>
    <row r="7828" spans="1:11" ht="15" x14ac:dyDescent="0.2">
      <c r="A7828" s="873" t="s">
        <v>5429</v>
      </c>
      <c r="B7828" s="874" t="s">
        <v>12289</v>
      </c>
      <c r="C7828" s="873" t="s">
        <v>4</v>
      </c>
      <c r="D7828" s="802">
        <f t="shared" si="122"/>
        <v>19132.77</v>
      </c>
      <c r="G7828" s="875">
        <v>18702.613499999999</v>
      </c>
      <c r="J7828" s="840" t="s">
        <v>15822</v>
      </c>
      <c r="K7828" s="848">
        <f>IFERROR(VLOOKUP(J7828,REAJUSTE!A:AA,27,FALSE),"")</f>
        <v>1.0229999999999999</v>
      </c>
    </row>
    <row r="7829" spans="1:11" ht="15" x14ac:dyDescent="0.2">
      <c r="A7829" s="873" t="s">
        <v>5430</v>
      </c>
      <c r="B7829" s="874" t="s">
        <v>12290</v>
      </c>
      <c r="C7829" s="873" t="s">
        <v>4</v>
      </c>
      <c r="D7829" s="802">
        <f t="shared" si="122"/>
        <v>19743.86</v>
      </c>
      <c r="G7829" s="875">
        <v>19299.9696</v>
      </c>
      <c r="J7829" s="840" t="s">
        <v>15822</v>
      </c>
      <c r="K7829" s="848">
        <f>IFERROR(VLOOKUP(J7829,REAJUSTE!A:AA,27,FALSE),"")</f>
        <v>1.0229999999999999</v>
      </c>
    </row>
    <row r="7830" spans="1:11" ht="15" x14ac:dyDescent="0.2">
      <c r="A7830" s="873" t="s">
        <v>5431</v>
      </c>
      <c r="B7830" s="874" t="s">
        <v>12291</v>
      </c>
      <c r="C7830" s="873" t="s">
        <v>4</v>
      </c>
      <c r="D7830" s="802">
        <f t="shared" si="122"/>
        <v>20354.27</v>
      </c>
      <c r="G7830" s="875">
        <v>19896.6558</v>
      </c>
      <c r="J7830" s="840" t="s">
        <v>15822</v>
      </c>
      <c r="K7830" s="848">
        <f>IFERROR(VLOOKUP(J7830,REAJUSTE!A:AA,27,FALSE),"")</f>
        <v>1.0229999999999999</v>
      </c>
    </row>
    <row r="7831" spans="1:11" ht="15" x14ac:dyDescent="0.2">
      <c r="A7831" s="873" t="s">
        <v>5432</v>
      </c>
      <c r="B7831" s="874" t="s">
        <v>12292</v>
      </c>
      <c r="C7831" s="873" t="s">
        <v>4</v>
      </c>
      <c r="D7831" s="802">
        <f t="shared" si="122"/>
        <v>21262.93</v>
      </c>
      <c r="G7831" s="875">
        <v>20784.883300000001</v>
      </c>
      <c r="J7831" s="840" t="s">
        <v>15822</v>
      </c>
      <c r="K7831" s="848">
        <f>IFERROR(VLOOKUP(J7831,REAJUSTE!A:AA,27,FALSE),"")</f>
        <v>1.0229999999999999</v>
      </c>
    </row>
    <row r="7832" spans="1:11" ht="15" x14ac:dyDescent="0.2">
      <c r="A7832" s="873" t="s">
        <v>5433</v>
      </c>
      <c r="B7832" s="874" t="s">
        <v>12293</v>
      </c>
      <c r="C7832" s="873" t="s">
        <v>4</v>
      </c>
      <c r="D7832" s="802">
        <f t="shared" si="122"/>
        <v>21872.69</v>
      </c>
      <c r="G7832" s="875">
        <v>21380.9378</v>
      </c>
      <c r="J7832" s="840" t="s">
        <v>15822</v>
      </c>
      <c r="K7832" s="848">
        <f>IFERROR(VLOOKUP(J7832,REAJUSTE!A:AA,27,FALSE),"")</f>
        <v>1.0229999999999999</v>
      </c>
    </row>
    <row r="7833" spans="1:11" ht="15" x14ac:dyDescent="0.2">
      <c r="A7833" s="873" t="s">
        <v>5434</v>
      </c>
      <c r="B7833" s="874" t="s">
        <v>12294</v>
      </c>
      <c r="C7833" s="873" t="s">
        <v>4</v>
      </c>
      <c r="D7833" s="802">
        <f t="shared" si="122"/>
        <v>27073.35</v>
      </c>
      <c r="G7833" s="875">
        <v>26464.668600000001</v>
      </c>
      <c r="J7833" s="840" t="s">
        <v>15822</v>
      </c>
      <c r="K7833" s="848">
        <f>IFERROR(VLOOKUP(J7833,REAJUSTE!A:AA,27,FALSE),"")</f>
        <v>1.0229999999999999</v>
      </c>
    </row>
    <row r="7834" spans="1:11" ht="15" x14ac:dyDescent="0.2">
      <c r="A7834" s="873" t="s">
        <v>5435</v>
      </c>
      <c r="B7834" s="874" t="s">
        <v>12295</v>
      </c>
      <c r="C7834" s="873" t="s">
        <v>4</v>
      </c>
      <c r="D7834" s="802">
        <f t="shared" si="122"/>
        <v>28450.67</v>
      </c>
      <c r="G7834" s="875">
        <v>27811.017800000001</v>
      </c>
      <c r="J7834" s="840" t="s">
        <v>15822</v>
      </c>
      <c r="K7834" s="848">
        <f>IFERROR(VLOOKUP(J7834,REAJUSTE!A:AA,27,FALSE),"")</f>
        <v>1.0229999999999999</v>
      </c>
    </row>
    <row r="7835" spans="1:11" ht="15" x14ac:dyDescent="0.2">
      <c r="A7835" s="873" t="s">
        <v>5436</v>
      </c>
      <c r="B7835" s="874" t="s">
        <v>12296</v>
      </c>
      <c r="C7835" s="873" t="s">
        <v>4</v>
      </c>
      <c r="D7835" s="802">
        <f t="shared" si="122"/>
        <v>29812.799999999999</v>
      </c>
      <c r="G7835" s="875">
        <v>29142.530900000002</v>
      </c>
      <c r="J7835" s="840" t="s">
        <v>15822</v>
      </c>
      <c r="K7835" s="848">
        <f>IFERROR(VLOOKUP(J7835,REAJUSTE!A:AA,27,FALSE),"")</f>
        <v>1.0229999999999999</v>
      </c>
    </row>
    <row r="7836" spans="1:11" ht="15" x14ac:dyDescent="0.2">
      <c r="A7836" s="873" t="s">
        <v>5437</v>
      </c>
      <c r="B7836" s="874" t="s">
        <v>12297</v>
      </c>
      <c r="C7836" s="873" t="s">
        <v>4</v>
      </c>
      <c r="D7836" s="802">
        <f t="shared" si="122"/>
        <v>29966.29</v>
      </c>
      <c r="G7836" s="875">
        <v>29292.568500000001</v>
      </c>
      <c r="J7836" s="840" t="s">
        <v>15822</v>
      </c>
      <c r="K7836" s="848">
        <f>IFERROR(VLOOKUP(J7836,REAJUSTE!A:AA,27,FALSE),"")</f>
        <v>1.0229999999999999</v>
      </c>
    </row>
    <row r="7837" spans="1:11" ht="15" x14ac:dyDescent="0.2">
      <c r="A7837" s="873" t="s">
        <v>5438</v>
      </c>
      <c r="B7837" s="874" t="s">
        <v>12298</v>
      </c>
      <c r="C7837" s="873" t="s">
        <v>4</v>
      </c>
      <c r="D7837" s="802">
        <f t="shared" si="122"/>
        <v>30330.27</v>
      </c>
      <c r="G7837" s="875">
        <v>29648.367200000001</v>
      </c>
      <c r="J7837" s="840" t="s">
        <v>15822</v>
      </c>
      <c r="K7837" s="848">
        <f>IFERROR(VLOOKUP(J7837,REAJUSTE!A:AA,27,FALSE),"")</f>
        <v>1.0229999999999999</v>
      </c>
    </row>
    <row r="7838" spans="1:11" ht="15" x14ac:dyDescent="0.2">
      <c r="A7838" s="873" t="s">
        <v>5439</v>
      </c>
      <c r="B7838" s="874" t="s">
        <v>12299</v>
      </c>
      <c r="C7838" s="873" t="s">
        <v>4</v>
      </c>
      <c r="D7838" s="802">
        <f t="shared" si="122"/>
        <v>31724.1</v>
      </c>
      <c r="G7838" s="875">
        <v>31010.859100000001</v>
      </c>
      <c r="J7838" s="840" t="s">
        <v>15822</v>
      </c>
      <c r="K7838" s="848">
        <f>IFERROR(VLOOKUP(J7838,REAJUSTE!A:AA,27,FALSE),"")</f>
        <v>1.0229999999999999</v>
      </c>
    </row>
    <row r="7839" spans="1:11" ht="15" x14ac:dyDescent="0.2">
      <c r="A7839" s="873" t="s">
        <v>5440</v>
      </c>
      <c r="B7839" s="874" t="s">
        <v>12300</v>
      </c>
      <c r="C7839" s="873" t="s">
        <v>4</v>
      </c>
      <c r="D7839" s="802">
        <f t="shared" si="122"/>
        <v>36397.58</v>
      </c>
      <c r="G7839" s="875">
        <v>35579.2644</v>
      </c>
      <c r="J7839" s="840" t="s">
        <v>15822</v>
      </c>
      <c r="K7839" s="848">
        <f>IFERROR(VLOOKUP(J7839,REAJUSTE!A:AA,27,FALSE),"")</f>
        <v>1.0229999999999999</v>
      </c>
    </row>
    <row r="7840" spans="1:11" ht="15" x14ac:dyDescent="0.2">
      <c r="A7840" s="873" t="s">
        <v>5441</v>
      </c>
      <c r="B7840" s="874" t="s">
        <v>12301</v>
      </c>
      <c r="C7840" s="873" t="s">
        <v>4</v>
      </c>
      <c r="D7840" s="802">
        <f t="shared" si="122"/>
        <v>43279.59</v>
      </c>
      <c r="G7840" s="875">
        <v>42306.546999999999</v>
      </c>
      <c r="J7840" s="840" t="s">
        <v>15822</v>
      </c>
      <c r="K7840" s="848">
        <f>IFERROR(VLOOKUP(J7840,REAJUSTE!A:AA,27,FALSE),"")</f>
        <v>1.0229999999999999</v>
      </c>
    </row>
    <row r="7841" spans="1:11" ht="15" x14ac:dyDescent="0.2">
      <c r="A7841" s="873" t="s">
        <v>5442</v>
      </c>
      <c r="B7841" s="874" t="s">
        <v>12302</v>
      </c>
      <c r="C7841" s="873" t="s">
        <v>4</v>
      </c>
      <c r="D7841" s="802">
        <f t="shared" si="122"/>
        <v>44247.78</v>
      </c>
      <c r="G7841" s="875">
        <v>43252.9643</v>
      </c>
      <c r="J7841" s="840" t="s">
        <v>15822</v>
      </c>
      <c r="K7841" s="848">
        <f>IFERROR(VLOOKUP(J7841,REAJUSTE!A:AA,27,FALSE),"")</f>
        <v>1.0229999999999999</v>
      </c>
    </row>
    <row r="7842" spans="1:11" ht="15" x14ac:dyDescent="0.2">
      <c r="A7842" s="873" t="s">
        <v>5443</v>
      </c>
      <c r="B7842" s="874" t="s">
        <v>12303</v>
      </c>
      <c r="C7842" s="873" t="s">
        <v>4</v>
      </c>
      <c r="D7842" s="802">
        <f t="shared" si="122"/>
        <v>45230.36</v>
      </c>
      <c r="G7842" s="875">
        <v>44213.454400000002</v>
      </c>
      <c r="J7842" s="840" t="s">
        <v>15822</v>
      </c>
      <c r="K7842" s="848">
        <f>IFERROR(VLOOKUP(J7842,REAJUSTE!A:AA,27,FALSE),"")</f>
        <v>1.0229999999999999</v>
      </c>
    </row>
    <row r="7843" spans="1:11" ht="15" x14ac:dyDescent="0.2">
      <c r="A7843" s="873" t="s">
        <v>5444</v>
      </c>
      <c r="B7843" s="874" t="s">
        <v>12304</v>
      </c>
      <c r="C7843" s="873" t="s">
        <v>4</v>
      </c>
      <c r="D7843" s="802">
        <f t="shared" si="122"/>
        <v>26431.77</v>
      </c>
      <c r="G7843" s="875">
        <v>25837.514800000001</v>
      </c>
      <c r="J7843" s="840" t="s">
        <v>15822</v>
      </c>
      <c r="K7843" s="848">
        <f>IFERROR(VLOOKUP(J7843,REAJUSTE!A:AA,27,FALSE),"")</f>
        <v>1.0229999999999999</v>
      </c>
    </row>
    <row r="7844" spans="1:11" ht="15" x14ac:dyDescent="0.2">
      <c r="A7844" s="873" t="s">
        <v>5445</v>
      </c>
      <c r="B7844" s="874" t="s">
        <v>12305</v>
      </c>
      <c r="C7844" s="873" t="s">
        <v>4</v>
      </c>
      <c r="D7844" s="802">
        <f t="shared" si="122"/>
        <v>32076.52</v>
      </c>
      <c r="G7844" s="875">
        <v>31355.347399999999</v>
      </c>
      <c r="J7844" s="840" t="s">
        <v>15822</v>
      </c>
      <c r="K7844" s="848">
        <f>IFERROR(VLOOKUP(J7844,REAJUSTE!A:AA,27,FALSE),"")</f>
        <v>1.0229999999999999</v>
      </c>
    </row>
    <row r="7845" spans="1:11" ht="15" x14ac:dyDescent="0.2">
      <c r="A7845" s="873" t="s">
        <v>5446</v>
      </c>
      <c r="B7845" s="874" t="s">
        <v>12306</v>
      </c>
      <c r="C7845" s="873" t="s">
        <v>4</v>
      </c>
      <c r="D7845" s="802">
        <f t="shared" si="122"/>
        <v>32285.360000000001</v>
      </c>
      <c r="G7845" s="875">
        <v>31559.496200000001</v>
      </c>
      <c r="J7845" s="840" t="s">
        <v>15822</v>
      </c>
      <c r="K7845" s="848">
        <f>IFERROR(VLOOKUP(J7845,REAJUSTE!A:AA,27,FALSE),"")</f>
        <v>1.0229999999999999</v>
      </c>
    </row>
    <row r="7846" spans="1:11" ht="15" x14ac:dyDescent="0.2">
      <c r="A7846" s="873" t="s">
        <v>5447</v>
      </c>
      <c r="B7846" s="874" t="s">
        <v>12307</v>
      </c>
      <c r="C7846" s="873" t="s">
        <v>4</v>
      </c>
      <c r="D7846" s="802">
        <f t="shared" si="122"/>
        <v>36816.44</v>
      </c>
      <c r="G7846" s="875">
        <v>35988.703800000003</v>
      </c>
      <c r="J7846" s="840" t="s">
        <v>15822</v>
      </c>
      <c r="K7846" s="848">
        <f>IFERROR(VLOOKUP(J7846,REAJUSTE!A:AA,27,FALSE),"")</f>
        <v>1.0229999999999999</v>
      </c>
    </row>
    <row r="7847" spans="1:11" ht="15" x14ac:dyDescent="0.2">
      <c r="A7847" s="873" t="s">
        <v>5448</v>
      </c>
      <c r="B7847" s="874" t="s">
        <v>12308</v>
      </c>
      <c r="C7847" s="873" t="s">
        <v>4</v>
      </c>
      <c r="D7847" s="802">
        <f t="shared" si="122"/>
        <v>32578.34</v>
      </c>
      <c r="G7847" s="875">
        <v>31845.887599999998</v>
      </c>
      <c r="J7847" s="840" t="s">
        <v>15822</v>
      </c>
      <c r="K7847" s="848">
        <f>IFERROR(VLOOKUP(J7847,REAJUSTE!A:AA,27,FALSE),"")</f>
        <v>1.0229999999999999</v>
      </c>
    </row>
    <row r="7848" spans="1:11" ht="15" x14ac:dyDescent="0.2">
      <c r="A7848" s="873" t="s">
        <v>5449</v>
      </c>
      <c r="B7848" s="874" t="s">
        <v>12309</v>
      </c>
      <c r="C7848" s="873" t="s">
        <v>4</v>
      </c>
      <c r="D7848" s="802">
        <f t="shared" si="122"/>
        <v>36690.019999999997</v>
      </c>
      <c r="G7848" s="875">
        <v>35865.124100000001</v>
      </c>
      <c r="J7848" s="840" t="s">
        <v>15822</v>
      </c>
      <c r="K7848" s="848">
        <f>IFERROR(VLOOKUP(J7848,REAJUSTE!A:AA,27,FALSE),"")</f>
        <v>1.0229999999999999</v>
      </c>
    </row>
    <row r="7849" spans="1:11" ht="15" x14ac:dyDescent="0.2">
      <c r="A7849" s="873" t="s">
        <v>5450</v>
      </c>
      <c r="B7849" s="874" t="s">
        <v>12310</v>
      </c>
      <c r="C7849" s="873" t="s">
        <v>4</v>
      </c>
      <c r="D7849" s="802">
        <f t="shared" si="122"/>
        <v>33133.86</v>
      </c>
      <c r="G7849" s="875">
        <v>32388.920999999998</v>
      </c>
      <c r="J7849" s="840" t="s">
        <v>15822</v>
      </c>
      <c r="K7849" s="848">
        <f>IFERROR(VLOOKUP(J7849,REAJUSTE!A:AA,27,FALSE),"")</f>
        <v>1.0229999999999999</v>
      </c>
    </row>
    <row r="7850" spans="1:11" ht="15" x14ac:dyDescent="0.2">
      <c r="A7850" s="873" t="s">
        <v>5451</v>
      </c>
      <c r="B7850" s="874" t="s">
        <v>12311</v>
      </c>
      <c r="C7850" s="873" t="s">
        <v>4</v>
      </c>
      <c r="D7850" s="802">
        <f t="shared" si="122"/>
        <v>38327.199999999997</v>
      </c>
      <c r="G7850" s="875">
        <v>37465.497300000003</v>
      </c>
      <c r="J7850" s="840" t="s">
        <v>15822</v>
      </c>
      <c r="K7850" s="848">
        <f>IFERROR(VLOOKUP(J7850,REAJUSTE!A:AA,27,FALSE),"")</f>
        <v>1.0229999999999999</v>
      </c>
    </row>
    <row r="7851" spans="1:11" ht="15" x14ac:dyDescent="0.2">
      <c r="A7851" s="873" t="s">
        <v>5452</v>
      </c>
      <c r="B7851" s="874" t="s">
        <v>12312</v>
      </c>
      <c r="C7851" s="873" t="s">
        <v>4</v>
      </c>
      <c r="D7851" s="802">
        <f t="shared" si="122"/>
        <v>33673.67</v>
      </c>
      <c r="G7851" s="875">
        <v>32916.593099999998</v>
      </c>
      <c r="J7851" s="840" t="s">
        <v>15822</v>
      </c>
      <c r="K7851" s="848">
        <f>IFERROR(VLOOKUP(J7851,REAJUSTE!A:AA,27,FALSE),"")</f>
        <v>1.0229999999999999</v>
      </c>
    </row>
    <row r="7852" spans="1:11" ht="15" x14ac:dyDescent="0.2">
      <c r="A7852" s="873" t="s">
        <v>5453</v>
      </c>
      <c r="B7852" s="874" t="s">
        <v>12313</v>
      </c>
      <c r="C7852" s="873" t="s">
        <v>4</v>
      </c>
      <c r="D7852" s="802">
        <f t="shared" si="122"/>
        <v>36405.58</v>
      </c>
      <c r="G7852" s="875">
        <v>35587.082499999997</v>
      </c>
      <c r="J7852" s="840" t="s">
        <v>15822</v>
      </c>
      <c r="K7852" s="848">
        <f>IFERROR(VLOOKUP(J7852,REAJUSTE!A:AA,27,FALSE),"")</f>
        <v>1.0229999999999999</v>
      </c>
    </row>
    <row r="7853" spans="1:11" ht="15" x14ac:dyDescent="0.2">
      <c r="A7853" s="873" t="s">
        <v>5454</v>
      </c>
      <c r="B7853" s="874" t="s">
        <v>12314</v>
      </c>
      <c r="C7853" s="873" t="s">
        <v>4</v>
      </c>
      <c r="D7853" s="802">
        <f t="shared" si="122"/>
        <v>39420.97</v>
      </c>
      <c r="G7853" s="875">
        <v>38534.673000000003</v>
      </c>
      <c r="J7853" s="840" t="s">
        <v>15822</v>
      </c>
      <c r="K7853" s="848">
        <f>IFERROR(VLOOKUP(J7853,REAJUSTE!A:AA,27,FALSE),"")</f>
        <v>1.0229999999999999</v>
      </c>
    </row>
    <row r="7854" spans="1:11" ht="15" x14ac:dyDescent="0.2">
      <c r="A7854" s="873" t="s">
        <v>5455</v>
      </c>
      <c r="B7854" s="874" t="s">
        <v>12315</v>
      </c>
      <c r="C7854" s="873" t="s">
        <v>4</v>
      </c>
      <c r="D7854" s="802">
        <f t="shared" si="122"/>
        <v>35865.33</v>
      </c>
      <c r="G7854" s="875">
        <v>35058.977599999998</v>
      </c>
      <c r="J7854" s="840" t="s">
        <v>15822</v>
      </c>
      <c r="K7854" s="848">
        <f>IFERROR(VLOOKUP(J7854,REAJUSTE!A:AA,27,FALSE),"")</f>
        <v>1.0229999999999999</v>
      </c>
    </row>
    <row r="7855" spans="1:11" ht="15" x14ac:dyDescent="0.2">
      <c r="A7855" s="873" t="s">
        <v>5456</v>
      </c>
      <c r="B7855" s="874" t="s">
        <v>12316</v>
      </c>
      <c r="C7855" s="873" t="s">
        <v>4</v>
      </c>
      <c r="D7855" s="802">
        <f t="shared" si="122"/>
        <v>39961.79</v>
      </c>
      <c r="G7855" s="875">
        <v>39063.335299999999</v>
      </c>
      <c r="J7855" s="840" t="s">
        <v>15822</v>
      </c>
      <c r="K7855" s="848">
        <f>IFERROR(VLOOKUP(J7855,REAJUSTE!A:AA,27,FALSE),"")</f>
        <v>1.0229999999999999</v>
      </c>
    </row>
    <row r="7856" spans="1:11" ht="15" x14ac:dyDescent="0.2">
      <c r="A7856" s="873" t="s">
        <v>5457</v>
      </c>
      <c r="B7856" s="874" t="s">
        <v>12317</v>
      </c>
      <c r="C7856" s="873" t="s">
        <v>4</v>
      </c>
      <c r="D7856" s="802">
        <f t="shared" si="122"/>
        <v>36816.44</v>
      </c>
      <c r="G7856" s="875">
        <v>35988.703800000003</v>
      </c>
      <c r="J7856" s="840" t="s">
        <v>15822</v>
      </c>
      <c r="K7856" s="848">
        <f>IFERROR(VLOOKUP(J7856,REAJUSTE!A:AA,27,FALSE),"")</f>
        <v>1.0229999999999999</v>
      </c>
    </row>
    <row r="7857" spans="1:11" ht="15" x14ac:dyDescent="0.2">
      <c r="A7857" s="873" t="s">
        <v>5458</v>
      </c>
      <c r="B7857" s="874" t="s">
        <v>12318</v>
      </c>
      <c r="C7857" s="873" t="s">
        <v>4</v>
      </c>
      <c r="D7857" s="802">
        <f t="shared" si="122"/>
        <v>40929.39</v>
      </c>
      <c r="G7857" s="875">
        <v>40009.185599999997</v>
      </c>
      <c r="J7857" s="840" t="s">
        <v>15822</v>
      </c>
      <c r="K7857" s="848">
        <f>IFERROR(VLOOKUP(J7857,REAJUSTE!A:AA,27,FALSE),"")</f>
        <v>1.0229999999999999</v>
      </c>
    </row>
    <row r="7858" spans="1:11" ht="15" x14ac:dyDescent="0.2">
      <c r="A7858" s="873" t="s">
        <v>5459</v>
      </c>
      <c r="B7858" s="874" t="s">
        <v>12319</v>
      </c>
      <c r="C7858" s="873" t="s">
        <v>4</v>
      </c>
      <c r="D7858" s="802">
        <f t="shared" si="122"/>
        <v>37913.050000000003</v>
      </c>
      <c r="G7858" s="875">
        <v>37060.655500000001</v>
      </c>
      <c r="J7858" s="840" t="s">
        <v>15822</v>
      </c>
      <c r="K7858" s="848">
        <f>IFERROR(VLOOKUP(J7858,REAJUSTE!A:AA,27,FALSE),"")</f>
        <v>1.0229999999999999</v>
      </c>
    </row>
    <row r="7859" spans="1:11" ht="15" x14ac:dyDescent="0.2">
      <c r="A7859" s="873" t="s">
        <v>5460</v>
      </c>
      <c r="B7859" s="874" t="s">
        <v>12320</v>
      </c>
      <c r="C7859" s="873" t="s">
        <v>4</v>
      </c>
      <c r="D7859" s="802">
        <f t="shared" si="122"/>
        <v>43106.21</v>
      </c>
      <c r="G7859" s="875">
        <v>42137.063399999999</v>
      </c>
      <c r="J7859" s="840" t="s">
        <v>15822</v>
      </c>
      <c r="K7859" s="848">
        <f>IFERROR(VLOOKUP(J7859,REAJUSTE!A:AA,27,FALSE),"")</f>
        <v>1.0229999999999999</v>
      </c>
    </row>
    <row r="7860" spans="1:11" ht="15" x14ac:dyDescent="0.2">
      <c r="A7860" s="873" t="s">
        <v>5461</v>
      </c>
      <c r="B7860" s="874" t="s">
        <v>12321</v>
      </c>
      <c r="C7860" s="873" t="s">
        <v>4</v>
      </c>
      <c r="D7860" s="802">
        <f t="shared" si="122"/>
        <v>39547.39</v>
      </c>
      <c r="G7860" s="875">
        <v>38658.252699999997</v>
      </c>
      <c r="J7860" s="840" t="s">
        <v>15822</v>
      </c>
      <c r="K7860" s="848">
        <f>IFERROR(VLOOKUP(J7860,REAJUSTE!A:AA,27,FALSE),"")</f>
        <v>1.0229999999999999</v>
      </c>
    </row>
    <row r="7861" spans="1:11" ht="15" x14ac:dyDescent="0.2">
      <c r="A7861" s="873" t="s">
        <v>5462</v>
      </c>
      <c r="B7861" s="874" t="s">
        <v>12322</v>
      </c>
      <c r="C7861" s="873" t="s">
        <v>4</v>
      </c>
      <c r="D7861" s="802">
        <f t="shared" si="122"/>
        <v>45837.62</v>
      </c>
      <c r="G7861" s="875">
        <v>44807.063900000001</v>
      </c>
      <c r="J7861" s="840" t="s">
        <v>15822</v>
      </c>
      <c r="K7861" s="848">
        <f>IFERROR(VLOOKUP(J7861,REAJUSTE!A:AA,27,FALSE),"")</f>
        <v>1.0229999999999999</v>
      </c>
    </row>
    <row r="7862" spans="1:11" ht="15" x14ac:dyDescent="0.2">
      <c r="A7862" s="873" t="s">
        <v>5463</v>
      </c>
      <c r="B7862" s="874" t="s">
        <v>12323</v>
      </c>
      <c r="C7862" s="873" t="s">
        <v>4</v>
      </c>
      <c r="D7862" s="802">
        <f t="shared" si="122"/>
        <v>42979.79</v>
      </c>
      <c r="G7862" s="875">
        <v>42013.483800000002</v>
      </c>
      <c r="J7862" s="840" t="s">
        <v>15822</v>
      </c>
      <c r="K7862" s="848">
        <f>IFERROR(VLOOKUP(J7862,REAJUSTE!A:AA,27,FALSE),"")</f>
        <v>1.0229999999999999</v>
      </c>
    </row>
    <row r="7863" spans="1:11" ht="15" x14ac:dyDescent="0.2">
      <c r="A7863" s="873" t="s">
        <v>5464</v>
      </c>
      <c r="B7863" s="874" t="s">
        <v>12324</v>
      </c>
      <c r="C7863" s="873" t="s">
        <v>4</v>
      </c>
      <c r="D7863" s="802">
        <f t="shared" si="122"/>
        <v>47343.7</v>
      </c>
      <c r="G7863" s="875">
        <v>46279.278100000003</v>
      </c>
      <c r="J7863" s="840" t="s">
        <v>15822</v>
      </c>
      <c r="K7863" s="848">
        <f>IFERROR(VLOOKUP(J7863,REAJUSTE!A:AA,27,FALSE),"")</f>
        <v>1.0229999999999999</v>
      </c>
    </row>
    <row r="7864" spans="1:11" ht="15" x14ac:dyDescent="0.2">
      <c r="A7864" s="873" t="s">
        <v>5465</v>
      </c>
      <c r="B7864" s="874" t="s">
        <v>12325</v>
      </c>
      <c r="C7864" s="873" t="s">
        <v>4</v>
      </c>
      <c r="D7864" s="802">
        <f t="shared" si="122"/>
        <v>43517.07</v>
      </c>
      <c r="G7864" s="875">
        <v>42538.684600000001</v>
      </c>
      <c r="J7864" s="840" t="s">
        <v>15822</v>
      </c>
      <c r="K7864" s="848">
        <f>IFERROR(VLOOKUP(J7864,REAJUSTE!A:AA,27,FALSE),"")</f>
        <v>1.0229999999999999</v>
      </c>
    </row>
    <row r="7865" spans="1:11" ht="15" x14ac:dyDescent="0.2">
      <c r="A7865" s="873" t="s">
        <v>5466</v>
      </c>
      <c r="B7865" s="874" t="s">
        <v>12326</v>
      </c>
      <c r="C7865" s="873" t="s">
        <v>4</v>
      </c>
      <c r="D7865" s="802">
        <f t="shared" si="122"/>
        <v>46806.43</v>
      </c>
      <c r="G7865" s="875">
        <v>45754.087200000002</v>
      </c>
      <c r="J7865" s="840" t="s">
        <v>15822</v>
      </c>
      <c r="K7865" s="848">
        <f>IFERROR(VLOOKUP(J7865,REAJUSTE!A:AA,27,FALSE),"")</f>
        <v>1.0229999999999999</v>
      </c>
    </row>
    <row r="7866" spans="1:11" ht="15" x14ac:dyDescent="0.2">
      <c r="A7866" s="873" t="s">
        <v>5467</v>
      </c>
      <c r="B7866" s="874" t="s">
        <v>12327</v>
      </c>
      <c r="C7866" s="873" t="s">
        <v>4</v>
      </c>
      <c r="D7866" s="802">
        <f t="shared" si="122"/>
        <v>50905.17</v>
      </c>
      <c r="G7866" s="875">
        <v>49760.681600000004</v>
      </c>
      <c r="J7866" s="840" t="s">
        <v>15822</v>
      </c>
      <c r="K7866" s="848">
        <f>IFERROR(VLOOKUP(J7866,REAJUSTE!A:AA,27,FALSE),"")</f>
        <v>1.0229999999999999</v>
      </c>
    </row>
    <row r="7867" spans="1:11" ht="15" x14ac:dyDescent="0.2">
      <c r="A7867" s="873" t="s">
        <v>5468</v>
      </c>
      <c r="B7867" s="874" t="s">
        <v>12328</v>
      </c>
      <c r="C7867" s="873" t="s">
        <v>4</v>
      </c>
      <c r="D7867" s="802">
        <f t="shared" si="122"/>
        <v>46248.480000000003</v>
      </c>
      <c r="G7867" s="875">
        <v>45208.6852</v>
      </c>
      <c r="J7867" s="840" t="s">
        <v>15822</v>
      </c>
      <c r="K7867" s="848">
        <f>IFERROR(VLOOKUP(J7867,REAJUSTE!A:AA,27,FALSE),"")</f>
        <v>1.0229999999999999</v>
      </c>
    </row>
    <row r="7868" spans="1:11" ht="15" x14ac:dyDescent="0.2">
      <c r="A7868" s="873" t="s">
        <v>5469</v>
      </c>
      <c r="B7868" s="874" t="s">
        <v>12329</v>
      </c>
      <c r="C7868" s="873" t="s">
        <v>4</v>
      </c>
      <c r="D7868" s="802">
        <f t="shared" si="122"/>
        <v>51442.45</v>
      </c>
      <c r="G7868" s="875">
        <v>50285.8825</v>
      </c>
      <c r="J7868" s="840" t="s">
        <v>15822</v>
      </c>
      <c r="K7868" s="848">
        <f>IFERROR(VLOOKUP(J7868,REAJUSTE!A:AA,27,FALSE),"")</f>
        <v>1.0229999999999999</v>
      </c>
    </row>
    <row r="7869" spans="1:11" ht="15" x14ac:dyDescent="0.2">
      <c r="A7869" s="873" t="s">
        <v>5470</v>
      </c>
      <c r="B7869" s="874" t="s">
        <v>12330</v>
      </c>
      <c r="C7869" s="873" t="s">
        <v>4</v>
      </c>
      <c r="D7869" s="802">
        <f t="shared" si="122"/>
        <v>46806.43</v>
      </c>
      <c r="G7869" s="875">
        <v>45754.087200000002</v>
      </c>
      <c r="J7869" s="840" t="s">
        <v>15822</v>
      </c>
      <c r="K7869" s="848">
        <f>IFERROR(VLOOKUP(J7869,REAJUSTE!A:AA,27,FALSE),"")</f>
        <v>1.0229999999999999</v>
      </c>
    </row>
    <row r="7870" spans="1:11" ht="15" x14ac:dyDescent="0.2">
      <c r="A7870" s="873" t="s">
        <v>5471</v>
      </c>
      <c r="B7870" s="874" t="s">
        <v>12331</v>
      </c>
      <c r="C7870" s="873" t="s">
        <v>4</v>
      </c>
      <c r="D7870" s="802">
        <f t="shared" si="122"/>
        <v>52001.63</v>
      </c>
      <c r="G7870" s="875">
        <v>50832.489500000003</v>
      </c>
      <c r="J7870" s="840" t="s">
        <v>15822</v>
      </c>
      <c r="K7870" s="848">
        <f>IFERROR(VLOOKUP(J7870,REAJUSTE!A:AA,27,FALSE),"")</f>
        <v>1.0229999999999999</v>
      </c>
    </row>
    <row r="7871" spans="1:11" ht="15" x14ac:dyDescent="0.2">
      <c r="A7871" s="873" t="s">
        <v>5472</v>
      </c>
      <c r="B7871" s="874" t="s">
        <v>12332</v>
      </c>
      <c r="C7871" s="873" t="s">
        <v>4</v>
      </c>
      <c r="D7871" s="802">
        <f t="shared" si="122"/>
        <v>48296.92</v>
      </c>
      <c r="G7871" s="875">
        <v>47211.066599999998</v>
      </c>
      <c r="J7871" s="840" t="s">
        <v>15822</v>
      </c>
      <c r="K7871" s="848">
        <f>IFERROR(VLOOKUP(J7871,REAJUSTE!A:AA,27,FALSE),"")</f>
        <v>1.0229999999999999</v>
      </c>
    </row>
    <row r="7872" spans="1:11" ht="15" x14ac:dyDescent="0.2">
      <c r="A7872" s="873" t="s">
        <v>5473</v>
      </c>
      <c r="B7872" s="874" t="s">
        <v>12333</v>
      </c>
      <c r="C7872" s="873" t="s">
        <v>4</v>
      </c>
      <c r="D7872" s="802">
        <f t="shared" si="122"/>
        <v>52412.49</v>
      </c>
      <c r="G7872" s="875">
        <v>51234.110800000002</v>
      </c>
      <c r="J7872" s="840" t="s">
        <v>15822</v>
      </c>
      <c r="K7872" s="848">
        <f>IFERROR(VLOOKUP(J7872,REAJUSTE!A:AA,27,FALSE),"")</f>
        <v>1.0229999999999999</v>
      </c>
    </row>
    <row r="7873" spans="1:11" ht="15" x14ac:dyDescent="0.2">
      <c r="A7873" s="873" t="s">
        <v>5474</v>
      </c>
      <c r="B7873" s="874" t="s">
        <v>12334</v>
      </c>
      <c r="C7873" s="873" t="s">
        <v>4</v>
      </c>
      <c r="D7873" s="802">
        <f t="shared" si="122"/>
        <v>54590.559999999998</v>
      </c>
      <c r="G7873" s="875">
        <v>53363.208899999998</v>
      </c>
      <c r="J7873" s="840" t="s">
        <v>15822</v>
      </c>
      <c r="K7873" s="848">
        <f>IFERROR(VLOOKUP(J7873,REAJUSTE!A:AA,27,FALSE),"")</f>
        <v>1.0229999999999999</v>
      </c>
    </row>
    <row r="7874" spans="1:11" ht="15" x14ac:dyDescent="0.2">
      <c r="A7874" s="873" t="s">
        <v>5475</v>
      </c>
      <c r="B7874" s="874" t="s">
        <v>12335</v>
      </c>
      <c r="C7874" s="873" t="s">
        <v>4</v>
      </c>
      <c r="D7874" s="802">
        <f t="shared" si="122"/>
        <v>58697.91</v>
      </c>
      <c r="G7874" s="875">
        <v>57378.2137</v>
      </c>
      <c r="J7874" s="840" t="s">
        <v>15822</v>
      </c>
      <c r="K7874" s="848">
        <f>IFERROR(VLOOKUP(J7874,REAJUSTE!A:AA,27,FALSE),"")</f>
        <v>1.0229999999999999</v>
      </c>
    </row>
    <row r="7875" spans="1:11" ht="15" x14ac:dyDescent="0.2">
      <c r="A7875" s="873" t="s">
        <v>5476</v>
      </c>
      <c r="B7875" s="874" t="s">
        <v>12336</v>
      </c>
      <c r="C7875" s="873" t="s">
        <v>4</v>
      </c>
      <c r="D7875" s="802">
        <f t="shared" si="122"/>
        <v>64674.53</v>
      </c>
      <c r="G7875" s="875">
        <v>63220.461499999998</v>
      </c>
      <c r="J7875" s="840" t="s">
        <v>15822</v>
      </c>
      <c r="K7875" s="848">
        <f>IFERROR(VLOOKUP(J7875,REAJUSTE!A:AA,27,FALSE),"")</f>
        <v>1.0229999999999999</v>
      </c>
    </row>
    <row r="7876" spans="1:11" ht="15" x14ac:dyDescent="0.2">
      <c r="A7876" s="873" t="s">
        <v>5477</v>
      </c>
      <c r="B7876" s="874" t="s">
        <v>12337</v>
      </c>
      <c r="C7876" s="873" t="s">
        <v>4</v>
      </c>
      <c r="D7876" s="802">
        <f t="shared" si="122"/>
        <v>70115.47</v>
      </c>
      <c r="G7876" s="875">
        <v>68539.072700000004</v>
      </c>
      <c r="J7876" s="840" t="s">
        <v>15822</v>
      </c>
      <c r="K7876" s="848">
        <f>IFERROR(VLOOKUP(J7876,REAJUSTE!A:AA,27,FALSE),"")</f>
        <v>1.0229999999999999</v>
      </c>
    </row>
    <row r="7877" spans="1:11" ht="15" x14ac:dyDescent="0.2">
      <c r="A7877" s="873" t="s">
        <v>5478</v>
      </c>
      <c r="B7877" s="874" t="s">
        <v>12338</v>
      </c>
      <c r="C7877" s="873" t="s">
        <v>4</v>
      </c>
      <c r="D7877" s="802">
        <f t="shared" si="122"/>
        <v>73072.61</v>
      </c>
      <c r="G7877" s="875">
        <v>71429.732399999994</v>
      </c>
      <c r="J7877" s="840" t="s">
        <v>15822</v>
      </c>
      <c r="K7877" s="848">
        <f>IFERROR(VLOOKUP(J7877,REAJUSTE!A:AA,27,FALSE),"")</f>
        <v>1.0229999999999999</v>
      </c>
    </row>
    <row r="7878" spans="1:11" ht="15" x14ac:dyDescent="0.2">
      <c r="A7878" s="873" t="s">
        <v>5479</v>
      </c>
      <c r="B7878" s="874" t="s">
        <v>12339</v>
      </c>
      <c r="C7878" s="873" t="s">
        <v>4</v>
      </c>
      <c r="D7878" s="802">
        <f t="shared" si="122"/>
        <v>78520.53</v>
      </c>
      <c r="G7878" s="875">
        <v>76755.168900000004</v>
      </c>
      <c r="J7878" s="840" t="s">
        <v>15822</v>
      </c>
      <c r="K7878" s="848">
        <f>IFERROR(VLOOKUP(J7878,REAJUSTE!A:AA,27,FALSE),"")</f>
        <v>1.0229999999999999</v>
      </c>
    </row>
    <row r="7879" spans="1:11" ht="15" x14ac:dyDescent="0.2">
      <c r="A7879" s="873" t="s">
        <v>5480</v>
      </c>
      <c r="B7879" s="874" t="s">
        <v>12340</v>
      </c>
      <c r="C7879" s="873" t="s">
        <v>4</v>
      </c>
      <c r="D7879" s="802">
        <f t="shared" si="122"/>
        <v>62317.36</v>
      </c>
      <c r="G7879" s="875">
        <v>60916.2886</v>
      </c>
      <c r="J7879" s="840" t="s">
        <v>15822</v>
      </c>
      <c r="K7879" s="848">
        <f>IFERROR(VLOOKUP(J7879,REAJUSTE!A:AA,27,FALSE),"")</f>
        <v>1.0229999999999999</v>
      </c>
    </row>
    <row r="7880" spans="1:11" ht="15" x14ac:dyDescent="0.2">
      <c r="A7880" s="873" t="s">
        <v>5481</v>
      </c>
      <c r="B7880" s="874" t="s">
        <v>12341</v>
      </c>
      <c r="C7880" s="873" t="s">
        <v>4</v>
      </c>
      <c r="D7880" s="802">
        <f t="shared" si="122"/>
        <v>64633.86</v>
      </c>
      <c r="G7880" s="875">
        <v>63180.706599999998</v>
      </c>
      <c r="J7880" s="840" t="s">
        <v>15822</v>
      </c>
      <c r="K7880" s="848">
        <f>IFERROR(VLOOKUP(J7880,REAJUSTE!A:AA,27,FALSE),"")</f>
        <v>1.0229999999999999</v>
      </c>
    </row>
    <row r="7881" spans="1:11" ht="15" x14ac:dyDescent="0.2">
      <c r="A7881" s="873" t="s">
        <v>5482</v>
      </c>
      <c r="B7881" s="874" t="s">
        <v>12342</v>
      </c>
      <c r="C7881" s="873" t="s">
        <v>4</v>
      </c>
      <c r="D7881" s="802">
        <f t="shared" si="122"/>
        <v>65724.22</v>
      </c>
      <c r="G7881" s="875">
        <v>64246.554499999998</v>
      </c>
      <c r="J7881" s="840" t="s">
        <v>15822</v>
      </c>
      <c r="K7881" s="848">
        <f>IFERROR(VLOOKUP(J7881,REAJUSTE!A:AA,27,FALSE),"")</f>
        <v>1.0229999999999999</v>
      </c>
    </row>
    <row r="7882" spans="1:11" ht="15" x14ac:dyDescent="0.2">
      <c r="A7882" s="873" t="s">
        <v>5483</v>
      </c>
      <c r="B7882" s="874" t="s">
        <v>12343</v>
      </c>
      <c r="C7882" s="873" t="s">
        <v>4</v>
      </c>
      <c r="D7882" s="802">
        <f t="shared" si="122"/>
        <v>66966.75</v>
      </c>
      <c r="G7882" s="875">
        <v>65461.153400000003</v>
      </c>
      <c r="J7882" s="840" t="s">
        <v>15822</v>
      </c>
      <c r="K7882" s="848">
        <f>IFERROR(VLOOKUP(J7882,REAJUSTE!A:AA,27,FALSE),"")</f>
        <v>1.0229999999999999</v>
      </c>
    </row>
    <row r="7883" spans="1:11" ht="15" x14ac:dyDescent="0.2">
      <c r="A7883" s="873" t="s">
        <v>5484</v>
      </c>
      <c r="B7883" s="874" t="s">
        <v>12344</v>
      </c>
      <c r="C7883" s="873" t="s">
        <v>4</v>
      </c>
      <c r="D7883" s="802">
        <f t="shared" ref="D7883:D7946" si="123">TRUNC(G7883*K7883,2)</f>
        <v>71334.28</v>
      </c>
      <c r="G7883" s="875">
        <v>69730.486300000004</v>
      </c>
      <c r="J7883" s="840" t="s">
        <v>15822</v>
      </c>
      <c r="K7883" s="848">
        <f>IFERROR(VLOOKUP(J7883,REAJUSTE!A:AA,27,FALSE),"")</f>
        <v>1.0229999999999999</v>
      </c>
    </row>
    <row r="7884" spans="1:11" ht="15" x14ac:dyDescent="0.2">
      <c r="A7884" s="873" t="s">
        <v>5485</v>
      </c>
      <c r="B7884" s="874" t="s">
        <v>12345</v>
      </c>
      <c r="C7884" s="873" t="s">
        <v>4</v>
      </c>
      <c r="D7884" s="802">
        <f t="shared" si="123"/>
        <v>70106.2</v>
      </c>
      <c r="G7884" s="875">
        <v>68530.014599999995</v>
      </c>
      <c r="J7884" s="840" t="s">
        <v>15822</v>
      </c>
      <c r="K7884" s="848">
        <f>IFERROR(VLOOKUP(J7884,REAJUSTE!A:AA,27,FALSE),"")</f>
        <v>1.0229999999999999</v>
      </c>
    </row>
    <row r="7885" spans="1:11" ht="15" x14ac:dyDescent="0.2">
      <c r="A7885" s="873" t="s">
        <v>5486</v>
      </c>
      <c r="B7885" s="874" t="s">
        <v>12346</v>
      </c>
      <c r="C7885" s="873" t="s">
        <v>4</v>
      </c>
      <c r="D7885" s="802">
        <f t="shared" si="123"/>
        <v>72013.78</v>
      </c>
      <c r="G7885" s="875">
        <v>70394.702999999994</v>
      </c>
      <c r="J7885" s="840" t="s">
        <v>15822</v>
      </c>
      <c r="K7885" s="848">
        <f>IFERROR(VLOOKUP(J7885,REAJUSTE!A:AA,27,FALSE),"")</f>
        <v>1.0229999999999999</v>
      </c>
    </row>
    <row r="7886" spans="1:11" ht="15" x14ac:dyDescent="0.2">
      <c r="A7886" s="873" t="s">
        <v>5487</v>
      </c>
      <c r="B7886" s="874" t="s">
        <v>12347</v>
      </c>
      <c r="C7886" s="873" t="s">
        <v>4</v>
      </c>
      <c r="D7886" s="802">
        <f t="shared" si="123"/>
        <v>75720.73</v>
      </c>
      <c r="G7886" s="875">
        <v>74018.314899999998</v>
      </c>
      <c r="J7886" s="840" t="s">
        <v>15822</v>
      </c>
      <c r="K7886" s="848">
        <f>IFERROR(VLOOKUP(J7886,REAJUSTE!A:AA,27,FALSE),"")</f>
        <v>1.0229999999999999</v>
      </c>
    </row>
    <row r="7887" spans="1:11" ht="15" x14ac:dyDescent="0.2">
      <c r="A7887" s="873" t="s">
        <v>5488</v>
      </c>
      <c r="B7887" s="874" t="s">
        <v>12348</v>
      </c>
      <c r="C7887" s="873" t="s">
        <v>4</v>
      </c>
      <c r="D7887" s="802">
        <f t="shared" si="123"/>
        <v>77847.789999999994</v>
      </c>
      <c r="G7887" s="875">
        <v>76097.549299999999</v>
      </c>
      <c r="J7887" s="840" t="s">
        <v>15822</v>
      </c>
      <c r="K7887" s="848">
        <f>IFERROR(VLOOKUP(J7887,REAJUSTE!A:AA,27,FALSE),"")</f>
        <v>1.0229999999999999</v>
      </c>
    </row>
    <row r="7888" spans="1:11" ht="15" x14ac:dyDescent="0.2">
      <c r="A7888" s="873" t="s">
        <v>5489</v>
      </c>
      <c r="B7888" s="874" t="s">
        <v>12349</v>
      </c>
      <c r="C7888" s="873" t="s">
        <v>4</v>
      </c>
      <c r="D7888" s="802">
        <f t="shared" si="123"/>
        <v>78310.41</v>
      </c>
      <c r="G7888" s="875">
        <v>76549.774099999995</v>
      </c>
      <c r="J7888" s="840" t="s">
        <v>15822</v>
      </c>
      <c r="K7888" s="848">
        <f>IFERROR(VLOOKUP(J7888,REAJUSTE!A:AA,27,FALSE),"")</f>
        <v>1.0229999999999999</v>
      </c>
    </row>
    <row r="7889" spans="1:11" ht="15" x14ac:dyDescent="0.2">
      <c r="A7889" s="873" t="s">
        <v>12350</v>
      </c>
      <c r="B7889" s="874" t="s">
        <v>12351</v>
      </c>
      <c r="C7889" s="873" t="s">
        <v>587</v>
      </c>
      <c r="D7889" s="802">
        <f t="shared" si="123"/>
        <v>48142.36</v>
      </c>
      <c r="G7889" s="875">
        <v>47059.9876</v>
      </c>
      <c r="J7889" s="840" t="s">
        <v>15822</v>
      </c>
      <c r="K7889" s="848">
        <f>IFERROR(VLOOKUP(J7889,REAJUSTE!A:AA,27,FALSE),"")</f>
        <v>1.0229999999999999</v>
      </c>
    </row>
    <row r="7890" spans="1:11" ht="15" x14ac:dyDescent="0.2">
      <c r="A7890" s="873" t="s">
        <v>12352</v>
      </c>
      <c r="B7890" s="874" t="s">
        <v>12353</v>
      </c>
      <c r="C7890" s="873" t="s">
        <v>587</v>
      </c>
      <c r="D7890" s="802">
        <f t="shared" si="123"/>
        <v>64559.47</v>
      </c>
      <c r="G7890" s="875">
        <v>63107.9876</v>
      </c>
      <c r="J7890" s="840" t="s">
        <v>15822</v>
      </c>
      <c r="K7890" s="848">
        <f>IFERROR(VLOOKUP(J7890,REAJUSTE!A:AA,27,FALSE),"")</f>
        <v>1.0229999999999999</v>
      </c>
    </row>
    <row r="7891" spans="1:11" ht="15" x14ac:dyDescent="0.2">
      <c r="A7891" s="873" t="s">
        <v>5490</v>
      </c>
      <c r="B7891" s="874" t="s">
        <v>12354</v>
      </c>
      <c r="C7891" s="873" t="s">
        <v>51</v>
      </c>
      <c r="D7891" s="802">
        <f t="shared" si="123"/>
        <v>6.8</v>
      </c>
      <c r="G7891" s="875">
        <v>6.6566999999999998</v>
      </c>
      <c r="J7891" s="840" t="s">
        <v>15822</v>
      </c>
      <c r="K7891" s="848">
        <f>IFERROR(VLOOKUP(J7891,REAJUSTE!A:AA,27,FALSE),"")</f>
        <v>1.0229999999999999</v>
      </c>
    </row>
    <row r="7892" spans="1:11" ht="15" x14ac:dyDescent="0.2">
      <c r="A7892" s="873" t="s">
        <v>5491</v>
      </c>
      <c r="B7892" s="874" t="s">
        <v>12355</v>
      </c>
      <c r="C7892" s="873" t="s">
        <v>51</v>
      </c>
      <c r="D7892" s="802">
        <f t="shared" si="123"/>
        <v>22.47</v>
      </c>
      <c r="G7892" s="875">
        <v>21.968699999999998</v>
      </c>
      <c r="J7892" s="840" t="s">
        <v>15822</v>
      </c>
      <c r="K7892" s="848">
        <f>IFERROR(VLOOKUP(J7892,REAJUSTE!A:AA,27,FALSE),"")</f>
        <v>1.0229999999999999</v>
      </c>
    </row>
    <row r="7893" spans="1:11" ht="15" x14ac:dyDescent="0.2">
      <c r="A7893" s="873" t="s">
        <v>5492</v>
      </c>
      <c r="B7893" s="874" t="s">
        <v>28489</v>
      </c>
      <c r="C7893" s="873" t="s">
        <v>587</v>
      </c>
      <c r="D7893" s="802">
        <f t="shared" si="123"/>
        <v>27.75</v>
      </c>
      <c r="G7893" s="875">
        <v>27.133900000000001</v>
      </c>
      <c r="J7893" s="840" t="s">
        <v>15822</v>
      </c>
      <c r="K7893" s="848">
        <f>IFERROR(VLOOKUP(J7893,REAJUSTE!A:AA,27,FALSE),"")</f>
        <v>1.0229999999999999</v>
      </c>
    </row>
    <row r="7894" spans="1:11" ht="15" x14ac:dyDescent="0.2">
      <c r="A7894" s="873" t="s">
        <v>5493</v>
      </c>
      <c r="B7894" s="874" t="s">
        <v>12356</v>
      </c>
      <c r="C7894" s="873" t="s">
        <v>2029</v>
      </c>
      <c r="D7894" s="802">
        <f t="shared" si="123"/>
        <v>19.64</v>
      </c>
      <c r="G7894" s="875">
        <v>19.2074</v>
      </c>
      <c r="J7894" s="840" t="s">
        <v>15822</v>
      </c>
      <c r="K7894" s="848">
        <f>IFERROR(VLOOKUP(J7894,REAJUSTE!A:AA,27,FALSE),"")</f>
        <v>1.0229999999999999</v>
      </c>
    </row>
    <row r="7895" spans="1:11" ht="15" x14ac:dyDescent="0.2">
      <c r="A7895" s="873" t="s">
        <v>5494</v>
      </c>
      <c r="B7895" s="874" t="s">
        <v>28490</v>
      </c>
      <c r="C7895" s="873" t="s">
        <v>4</v>
      </c>
      <c r="D7895" s="802">
        <f t="shared" si="123"/>
        <v>123.03</v>
      </c>
      <c r="G7895" s="875">
        <v>120.26779999999999</v>
      </c>
      <c r="J7895" s="840" t="s">
        <v>15822</v>
      </c>
      <c r="K7895" s="848">
        <f>IFERROR(VLOOKUP(J7895,REAJUSTE!A:AA,27,FALSE),"")</f>
        <v>1.0229999999999999</v>
      </c>
    </row>
    <row r="7896" spans="1:11" ht="15" x14ac:dyDescent="0.2">
      <c r="A7896" s="873" t="s">
        <v>5495</v>
      </c>
      <c r="B7896" s="874" t="s">
        <v>5496</v>
      </c>
      <c r="C7896" s="873" t="s">
        <v>587</v>
      </c>
      <c r="D7896" s="802">
        <f t="shared" si="123"/>
        <v>2.4500000000000002</v>
      </c>
      <c r="G7896" s="875">
        <v>2.4020999999999999</v>
      </c>
      <c r="J7896" s="840" t="s">
        <v>15822</v>
      </c>
      <c r="K7896" s="848">
        <f>IFERROR(VLOOKUP(J7896,REAJUSTE!A:AA,27,FALSE),"")</f>
        <v>1.0229999999999999</v>
      </c>
    </row>
    <row r="7897" spans="1:11" ht="15" x14ac:dyDescent="0.2">
      <c r="A7897" s="873" t="s">
        <v>5497</v>
      </c>
      <c r="B7897" s="874" t="s">
        <v>12357</v>
      </c>
      <c r="C7897" s="873" t="s">
        <v>51</v>
      </c>
      <c r="D7897" s="802">
        <f t="shared" si="123"/>
        <v>9.61</v>
      </c>
      <c r="G7897" s="875">
        <v>9.3941999999999997</v>
      </c>
      <c r="J7897" s="840" t="s">
        <v>15822</v>
      </c>
      <c r="K7897" s="848">
        <f>IFERROR(VLOOKUP(J7897,REAJUSTE!A:AA,27,FALSE),"")</f>
        <v>1.0229999999999999</v>
      </c>
    </row>
    <row r="7898" spans="1:11" ht="15" x14ac:dyDescent="0.2">
      <c r="A7898" s="873" t="s">
        <v>12358</v>
      </c>
      <c r="B7898" s="874" t="s">
        <v>12359</v>
      </c>
      <c r="C7898" s="873" t="s">
        <v>587</v>
      </c>
      <c r="D7898" s="802">
        <f t="shared" si="123"/>
        <v>3.5</v>
      </c>
      <c r="G7898" s="875">
        <v>3.4281999999999999</v>
      </c>
      <c r="J7898" s="840" t="s">
        <v>15822</v>
      </c>
      <c r="K7898" s="848">
        <f>IFERROR(VLOOKUP(J7898,REAJUSTE!A:AA,27,FALSE),"")</f>
        <v>1.0229999999999999</v>
      </c>
    </row>
    <row r="7899" spans="1:11" ht="15" x14ac:dyDescent="0.2">
      <c r="A7899" s="873" t="s">
        <v>12360</v>
      </c>
      <c r="B7899" s="874" t="s">
        <v>12361</v>
      </c>
      <c r="C7899" s="873" t="s">
        <v>587</v>
      </c>
      <c r="D7899" s="802">
        <f t="shared" si="123"/>
        <v>3.59</v>
      </c>
      <c r="G7899" s="875">
        <v>3.5177</v>
      </c>
      <c r="J7899" s="840" t="s">
        <v>15822</v>
      </c>
      <c r="K7899" s="848">
        <f>IFERROR(VLOOKUP(J7899,REAJUSTE!A:AA,27,FALSE),"")</f>
        <v>1.0229999999999999</v>
      </c>
    </row>
    <row r="7900" spans="1:11" ht="15" x14ac:dyDescent="0.2">
      <c r="A7900" s="873" t="s">
        <v>12362</v>
      </c>
      <c r="B7900" s="874" t="s">
        <v>12363</v>
      </c>
      <c r="C7900" s="873" t="s">
        <v>587</v>
      </c>
      <c r="D7900" s="802">
        <f t="shared" si="123"/>
        <v>3.96</v>
      </c>
      <c r="G7900" s="875">
        <v>3.8799000000000001</v>
      </c>
      <c r="J7900" s="840" t="s">
        <v>15822</v>
      </c>
      <c r="K7900" s="848">
        <f>IFERROR(VLOOKUP(J7900,REAJUSTE!A:AA,27,FALSE),"")</f>
        <v>1.0229999999999999</v>
      </c>
    </row>
    <row r="7901" spans="1:11" ht="15" x14ac:dyDescent="0.2">
      <c r="A7901" s="873" t="s">
        <v>12364</v>
      </c>
      <c r="B7901" s="874" t="s">
        <v>12365</v>
      </c>
      <c r="C7901" s="873" t="s">
        <v>587</v>
      </c>
      <c r="D7901" s="802">
        <f t="shared" si="123"/>
        <v>5.0199999999999996</v>
      </c>
      <c r="G7901" s="875">
        <v>4.9093</v>
      </c>
      <c r="J7901" s="840" t="s">
        <v>15822</v>
      </c>
      <c r="K7901" s="848">
        <f>IFERROR(VLOOKUP(J7901,REAJUSTE!A:AA,27,FALSE),"")</f>
        <v>1.0229999999999999</v>
      </c>
    </row>
    <row r="7902" spans="1:11" ht="15" x14ac:dyDescent="0.2">
      <c r="A7902" s="873" t="s">
        <v>12366</v>
      </c>
      <c r="B7902" s="874" t="s">
        <v>12367</v>
      </c>
      <c r="C7902" s="873" t="s">
        <v>587</v>
      </c>
      <c r="D7902" s="802">
        <f t="shared" si="123"/>
        <v>5.37</v>
      </c>
      <c r="G7902" s="875">
        <v>5.2526000000000002</v>
      </c>
      <c r="J7902" s="840" t="s">
        <v>15822</v>
      </c>
      <c r="K7902" s="848">
        <f>IFERROR(VLOOKUP(J7902,REAJUSTE!A:AA,27,FALSE),"")</f>
        <v>1.0229999999999999</v>
      </c>
    </row>
    <row r="7903" spans="1:11" ht="15" x14ac:dyDescent="0.2">
      <c r="A7903" s="873" t="s">
        <v>12368</v>
      </c>
      <c r="B7903" s="874" t="s">
        <v>12369</v>
      </c>
      <c r="C7903" s="873" t="s">
        <v>587</v>
      </c>
      <c r="D7903" s="802">
        <f t="shared" si="123"/>
        <v>6.13</v>
      </c>
      <c r="G7903" s="875">
        <v>5.9965000000000002</v>
      </c>
      <c r="J7903" s="840" t="s">
        <v>15822</v>
      </c>
      <c r="K7903" s="848">
        <f>IFERROR(VLOOKUP(J7903,REAJUSTE!A:AA,27,FALSE),"")</f>
        <v>1.0229999999999999</v>
      </c>
    </row>
    <row r="7904" spans="1:11" ht="15" x14ac:dyDescent="0.2">
      <c r="A7904" s="873" t="s">
        <v>12370</v>
      </c>
      <c r="B7904" s="874" t="s">
        <v>12371</v>
      </c>
      <c r="C7904" s="873" t="s">
        <v>587</v>
      </c>
      <c r="D7904" s="802">
        <f t="shared" si="123"/>
        <v>6.53</v>
      </c>
      <c r="G7904" s="875">
        <v>6.3849</v>
      </c>
      <c r="J7904" s="840" t="s">
        <v>15822</v>
      </c>
      <c r="K7904" s="848">
        <f>IFERROR(VLOOKUP(J7904,REAJUSTE!A:AA,27,FALSE),"")</f>
        <v>1.0229999999999999</v>
      </c>
    </row>
    <row r="7905" spans="1:11" ht="15" x14ac:dyDescent="0.2">
      <c r="A7905" s="873" t="s">
        <v>12372</v>
      </c>
      <c r="B7905" s="874" t="s">
        <v>12373</v>
      </c>
      <c r="C7905" s="873" t="s">
        <v>587</v>
      </c>
      <c r="D7905" s="802">
        <f t="shared" si="123"/>
        <v>7.06</v>
      </c>
      <c r="G7905" s="875">
        <v>6.9038000000000004</v>
      </c>
      <c r="J7905" s="840" t="s">
        <v>15822</v>
      </c>
      <c r="K7905" s="848">
        <f>IFERROR(VLOOKUP(J7905,REAJUSTE!A:AA,27,FALSE),"")</f>
        <v>1.0229999999999999</v>
      </c>
    </row>
    <row r="7906" spans="1:11" ht="15" x14ac:dyDescent="0.2">
      <c r="A7906" s="873" t="s">
        <v>12374</v>
      </c>
      <c r="B7906" s="874" t="s">
        <v>12375</v>
      </c>
      <c r="C7906" s="873" t="s">
        <v>587</v>
      </c>
      <c r="D7906" s="802">
        <f t="shared" si="123"/>
        <v>7.09</v>
      </c>
      <c r="G7906" s="875">
        <v>6.9349999999999996</v>
      </c>
      <c r="J7906" s="840" t="s">
        <v>15822</v>
      </c>
      <c r="K7906" s="848">
        <f>IFERROR(VLOOKUP(J7906,REAJUSTE!A:AA,27,FALSE),"")</f>
        <v>1.0229999999999999</v>
      </c>
    </row>
    <row r="7907" spans="1:11" ht="15" x14ac:dyDescent="0.2">
      <c r="A7907" s="873" t="s">
        <v>12376</v>
      </c>
      <c r="B7907" s="874" t="s">
        <v>12377</v>
      </c>
      <c r="C7907" s="873" t="s">
        <v>587</v>
      </c>
      <c r="D7907" s="802">
        <f t="shared" si="123"/>
        <v>7.95</v>
      </c>
      <c r="G7907" s="875">
        <v>7.7769000000000004</v>
      </c>
      <c r="J7907" s="840" t="s">
        <v>15822</v>
      </c>
      <c r="K7907" s="848">
        <f>IFERROR(VLOOKUP(J7907,REAJUSTE!A:AA,27,FALSE),"")</f>
        <v>1.0229999999999999</v>
      </c>
    </row>
    <row r="7908" spans="1:11" ht="15" x14ac:dyDescent="0.2">
      <c r="A7908" s="873" t="s">
        <v>12378</v>
      </c>
      <c r="B7908" s="874" t="s">
        <v>12379</v>
      </c>
      <c r="C7908" s="873" t="s">
        <v>587</v>
      </c>
      <c r="D7908" s="802">
        <f t="shared" si="123"/>
        <v>8.1999999999999993</v>
      </c>
      <c r="G7908" s="875">
        <v>8.0245999999999995</v>
      </c>
      <c r="J7908" s="840" t="s">
        <v>15822</v>
      </c>
      <c r="K7908" s="848">
        <f>IFERROR(VLOOKUP(J7908,REAJUSTE!A:AA,27,FALSE),"")</f>
        <v>1.0229999999999999</v>
      </c>
    </row>
    <row r="7909" spans="1:11" ht="15" x14ac:dyDescent="0.2">
      <c r="A7909" s="873" t="s">
        <v>12380</v>
      </c>
      <c r="B7909" s="874" t="s">
        <v>12381</v>
      </c>
      <c r="C7909" s="873" t="s">
        <v>587</v>
      </c>
      <c r="D7909" s="802">
        <f t="shared" si="123"/>
        <v>8.4700000000000006</v>
      </c>
      <c r="G7909" s="875">
        <v>8.2836999999999996</v>
      </c>
      <c r="J7909" s="840" t="s">
        <v>15822</v>
      </c>
      <c r="K7909" s="848">
        <f>IFERROR(VLOOKUP(J7909,REAJUSTE!A:AA,27,FALSE),"")</f>
        <v>1.0229999999999999</v>
      </c>
    </row>
    <row r="7910" spans="1:11" ht="15" x14ac:dyDescent="0.2">
      <c r="A7910" s="873" t="s">
        <v>12382</v>
      </c>
      <c r="B7910" s="874" t="s">
        <v>12383</v>
      </c>
      <c r="C7910" s="873" t="s">
        <v>587</v>
      </c>
      <c r="D7910" s="802">
        <f t="shared" si="123"/>
        <v>9.35</v>
      </c>
      <c r="G7910" s="875">
        <v>9.1475000000000009</v>
      </c>
      <c r="J7910" s="840" t="s">
        <v>15822</v>
      </c>
      <c r="K7910" s="848">
        <f>IFERROR(VLOOKUP(J7910,REAJUSTE!A:AA,27,FALSE),"")</f>
        <v>1.0229999999999999</v>
      </c>
    </row>
    <row r="7911" spans="1:11" ht="15" x14ac:dyDescent="0.2">
      <c r="A7911" s="873" t="s">
        <v>12384</v>
      </c>
      <c r="B7911" s="874" t="s">
        <v>12385</v>
      </c>
      <c r="C7911" s="873" t="s">
        <v>587</v>
      </c>
      <c r="D7911" s="802">
        <f t="shared" si="123"/>
        <v>9.86</v>
      </c>
      <c r="G7911" s="875">
        <v>9.641</v>
      </c>
      <c r="J7911" s="840" t="s">
        <v>15822</v>
      </c>
      <c r="K7911" s="848">
        <f>IFERROR(VLOOKUP(J7911,REAJUSTE!A:AA,27,FALSE),"")</f>
        <v>1.0229999999999999</v>
      </c>
    </row>
    <row r="7912" spans="1:11" ht="15" x14ac:dyDescent="0.2">
      <c r="A7912" s="873" t="s">
        <v>12386</v>
      </c>
      <c r="B7912" s="874" t="s">
        <v>12387</v>
      </c>
      <c r="C7912" s="873" t="s">
        <v>587</v>
      </c>
      <c r="D7912" s="802">
        <f t="shared" si="123"/>
        <v>10.33</v>
      </c>
      <c r="G7912" s="875">
        <v>10.099600000000001</v>
      </c>
      <c r="J7912" s="840" t="s">
        <v>15822</v>
      </c>
      <c r="K7912" s="848">
        <f>IFERROR(VLOOKUP(J7912,REAJUSTE!A:AA,27,FALSE),"")</f>
        <v>1.0229999999999999</v>
      </c>
    </row>
    <row r="7913" spans="1:11" ht="15" x14ac:dyDescent="0.2">
      <c r="A7913" s="873" t="s">
        <v>12388</v>
      </c>
      <c r="B7913" s="874" t="s">
        <v>12389</v>
      </c>
      <c r="C7913" s="873" t="s">
        <v>587</v>
      </c>
      <c r="D7913" s="802">
        <f t="shared" si="123"/>
        <v>11.42</v>
      </c>
      <c r="G7913" s="875">
        <v>11.168699999999999</v>
      </c>
      <c r="J7913" s="840" t="s">
        <v>15822</v>
      </c>
      <c r="K7913" s="848">
        <f>IFERROR(VLOOKUP(J7913,REAJUSTE!A:AA,27,FALSE),"")</f>
        <v>1.0229999999999999</v>
      </c>
    </row>
    <row r="7914" spans="1:11" ht="15" x14ac:dyDescent="0.2">
      <c r="A7914" s="873" t="s">
        <v>12390</v>
      </c>
      <c r="B7914" s="874" t="s">
        <v>12391</v>
      </c>
      <c r="C7914" s="873" t="s">
        <v>587</v>
      </c>
      <c r="D7914" s="802">
        <f t="shared" si="123"/>
        <v>12.51</v>
      </c>
      <c r="G7914" s="875">
        <v>12.2378</v>
      </c>
      <c r="J7914" s="840" t="s">
        <v>15822</v>
      </c>
      <c r="K7914" s="848">
        <f>IFERROR(VLOOKUP(J7914,REAJUSTE!A:AA,27,FALSE),"")</f>
        <v>1.0229999999999999</v>
      </c>
    </row>
    <row r="7915" spans="1:11" ht="15" x14ac:dyDescent="0.2">
      <c r="A7915" s="873" t="s">
        <v>12392</v>
      </c>
      <c r="B7915" s="874" t="s">
        <v>12393</v>
      </c>
      <c r="C7915" s="873" t="s">
        <v>587</v>
      </c>
      <c r="D7915" s="802">
        <f t="shared" si="123"/>
        <v>14.44</v>
      </c>
      <c r="G7915" s="875">
        <v>14.125</v>
      </c>
      <c r="J7915" s="840" t="s">
        <v>15822</v>
      </c>
      <c r="K7915" s="848">
        <f>IFERROR(VLOOKUP(J7915,REAJUSTE!A:AA,27,FALSE),"")</f>
        <v>1.0229999999999999</v>
      </c>
    </row>
    <row r="7916" spans="1:11" ht="15" x14ac:dyDescent="0.2">
      <c r="A7916" s="873" t="s">
        <v>12394</v>
      </c>
      <c r="B7916" s="874" t="s">
        <v>12395</v>
      </c>
      <c r="C7916" s="873" t="s">
        <v>587</v>
      </c>
      <c r="D7916" s="802">
        <f t="shared" si="123"/>
        <v>8.57</v>
      </c>
      <c r="G7916" s="875">
        <v>8.3775999999999993</v>
      </c>
      <c r="J7916" s="840" t="s">
        <v>15822</v>
      </c>
      <c r="K7916" s="848">
        <f>IFERROR(VLOOKUP(J7916,REAJUSTE!A:AA,27,FALSE),"")</f>
        <v>1.0229999999999999</v>
      </c>
    </row>
    <row r="7917" spans="1:11" ht="15" x14ac:dyDescent="0.2">
      <c r="A7917" s="873" t="s">
        <v>12396</v>
      </c>
      <c r="B7917" s="874" t="s">
        <v>12397</v>
      </c>
      <c r="C7917" s="873" t="s">
        <v>587</v>
      </c>
      <c r="D7917" s="802">
        <f t="shared" si="123"/>
        <v>9.1199999999999992</v>
      </c>
      <c r="G7917" s="875">
        <v>8.9205000000000005</v>
      </c>
      <c r="J7917" s="840" t="s">
        <v>15822</v>
      </c>
      <c r="K7917" s="848">
        <f>IFERROR(VLOOKUP(J7917,REAJUSTE!A:AA,27,FALSE),"")</f>
        <v>1.0229999999999999</v>
      </c>
    </row>
    <row r="7918" spans="1:11" ht="15" x14ac:dyDescent="0.2">
      <c r="A7918" s="873" t="s">
        <v>12398</v>
      </c>
      <c r="B7918" s="874" t="s">
        <v>12399</v>
      </c>
      <c r="C7918" s="873" t="s">
        <v>587</v>
      </c>
      <c r="D7918" s="802">
        <f t="shared" si="123"/>
        <v>9.5399999999999991</v>
      </c>
      <c r="G7918" s="875">
        <v>9.3298000000000005</v>
      </c>
      <c r="J7918" s="840" t="s">
        <v>15822</v>
      </c>
      <c r="K7918" s="848">
        <f>IFERROR(VLOOKUP(J7918,REAJUSTE!A:AA,27,FALSE),"")</f>
        <v>1.0229999999999999</v>
      </c>
    </row>
    <row r="7919" spans="1:11" ht="15" x14ac:dyDescent="0.2">
      <c r="A7919" s="873" t="s">
        <v>12400</v>
      </c>
      <c r="B7919" s="874" t="s">
        <v>12401</v>
      </c>
      <c r="C7919" s="873" t="s">
        <v>587</v>
      </c>
      <c r="D7919" s="802">
        <f t="shared" si="123"/>
        <v>10.14</v>
      </c>
      <c r="G7919" s="875">
        <v>9.9179999999999993</v>
      </c>
      <c r="J7919" s="840" t="s">
        <v>15822</v>
      </c>
      <c r="K7919" s="848">
        <f>IFERROR(VLOOKUP(J7919,REAJUSTE!A:AA,27,FALSE),"")</f>
        <v>1.0229999999999999</v>
      </c>
    </row>
    <row r="7920" spans="1:11" ht="15" x14ac:dyDescent="0.2">
      <c r="A7920" s="873" t="s">
        <v>12402</v>
      </c>
      <c r="B7920" s="874" t="s">
        <v>12403</v>
      </c>
      <c r="C7920" s="873" t="s">
        <v>587</v>
      </c>
      <c r="D7920" s="802">
        <f t="shared" si="123"/>
        <v>10.45</v>
      </c>
      <c r="G7920" s="875">
        <v>10.2172</v>
      </c>
      <c r="J7920" s="840" t="s">
        <v>15822</v>
      </c>
      <c r="K7920" s="848">
        <f>IFERROR(VLOOKUP(J7920,REAJUSTE!A:AA,27,FALSE),"")</f>
        <v>1.0229999999999999</v>
      </c>
    </row>
    <row r="7921" spans="1:11" ht="15" x14ac:dyDescent="0.2">
      <c r="A7921" s="873" t="s">
        <v>12404</v>
      </c>
      <c r="B7921" s="874" t="s">
        <v>12405</v>
      </c>
      <c r="C7921" s="873" t="s">
        <v>587</v>
      </c>
      <c r="D7921" s="802">
        <f t="shared" si="123"/>
        <v>11.12</v>
      </c>
      <c r="G7921" s="875">
        <v>10.875500000000001</v>
      </c>
      <c r="J7921" s="840" t="s">
        <v>15822</v>
      </c>
      <c r="K7921" s="848">
        <f>IFERROR(VLOOKUP(J7921,REAJUSTE!A:AA,27,FALSE),"")</f>
        <v>1.0229999999999999</v>
      </c>
    </row>
    <row r="7922" spans="1:11" ht="15" x14ac:dyDescent="0.2">
      <c r="A7922" s="873" t="s">
        <v>5498</v>
      </c>
      <c r="B7922" s="874" t="s">
        <v>12406</v>
      </c>
      <c r="C7922" s="873" t="s">
        <v>51</v>
      </c>
      <c r="D7922" s="802">
        <f t="shared" si="123"/>
        <v>68.36</v>
      </c>
      <c r="G7922" s="875">
        <v>66.8249</v>
      </c>
      <c r="J7922" s="840" t="s">
        <v>15822</v>
      </c>
      <c r="K7922" s="848">
        <f>IFERROR(VLOOKUP(J7922,REAJUSTE!A:AA,27,FALSE),"")</f>
        <v>1.0229999999999999</v>
      </c>
    </row>
    <row r="7923" spans="1:11" ht="15" x14ac:dyDescent="0.2">
      <c r="A7923" s="873" t="s">
        <v>5499</v>
      </c>
      <c r="B7923" s="874" t="s">
        <v>12407</v>
      </c>
      <c r="C7923" s="873" t="s">
        <v>587</v>
      </c>
      <c r="D7923" s="802">
        <f t="shared" si="123"/>
        <v>22.73</v>
      </c>
      <c r="G7923" s="875">
        <v>22.226099999999999</v>
      </c>
      <c r="J7923" s="840" t="s">
        <v>15822</v>
      </c>
      <c r="K7923" s="848">
        <f>IFERROR(VLOOKUP(J7923,REAJUSTE!A:AA,27,FALSE),"")</f>
        <v>1.0229999999999999</v>
      </c>
    </row>
    <row r="7924" spans="1:11" ht="15" x14ac:dyDescent="0.2">
      <c r="A7924" s="873" t="s">
        <v>5500</v>
      </c>
      <c r="B7924" s="874" t="s">
        <v>12408</v>
      </c>
      <c r="C7924" s="873" t="s">
        <v>587</v>
      </c>
      <c r="D7924" s="802">
        <f t="shared" si="123"/>
        <v>0.35</v>
      </c>
      <c r="G7924" s="875">
        <v>0.34889999999999999</v>
      </c>
      <c r="J7924" s="840" t="s">
        <v>15822</v>
      </c>
      <c r="K7924" s="848">
        <f>IFERROR(VLOOKUP(J7924,REAJUSTE!A:AA,27,FALSE),"")</f>
        <v>1.0229999999999999</v>
      </c>
    </row>
    <row r="7925" spans="1:11" ht="15" x14ac:dyDescent="0.2">
      <c r="A7925" s="873" t="s">
        <v>5501</v>
      </c>
      <c r="B7925" s="874" t="s">
        <v>12409</v>
      </c>
      <c r="C7925" s="873" t="s">
        <v>587</v>
      </c>
      <c r="D7925" s="802">
        <f t="shared" si="123"/>
        <v>0.68</v>
      </c>
      <c r="G7925" s="875">
        <v>0.66490000000000005</v>
      </c>
      <c r="J7925" s="840" t="s">
        <v>15822</v>
      </c>
      <c r="K7925" s="848">
        <f>IFERROR(VLOOKUP(J7925,REAJUSTE!A:AA,27,FALSE),"")</f>
        <v>1.0229999999999999</v>
      </c>
    </row>
    <row r="7926" spans="1:11" ht="15" x14ac:dyDescent="0.2">
      <c r="A7926" s="873" t="s">
        <v>5502</v>
      </c>
      <c r="B7926" s="874" t="s">
        <v>12410</v>
      </c>
      <c r="C7926" s="873" t="s">
        <v>587</v>
      </c>
      <c r="D7926" s="802">
        <f t="shared" si="123"/>
        <v>2.25</v>
      </c>
      <c r="G7926" s="875">
        <v>2.2000000000000002</v>
      </c>
      <c r="J7926" s="840" t="s">
        <v>15822</v>
      </c>
      <c r="K7926" s="848">
        <f>IFERROR(VLOOKUP(J7926,REAJUSTE!A:AA,27,FALSE),"")</f>
        <v>1.0229999999999999</v>
      </c>
    </row>
    <row r="7927" spans="1:11" ht="15" x14ac:dyDescent="0.2">
      <c r="A7927" s="873" t="s">
        <v>5503</v>
      </c>
      <c r="B7927" s="874" t="s">
        <v>12411</v>
      </c>
      <c r="C7927" s="873" t="s">
        <v>51</v>
      </c>
      <c r="D7927" s="802">
        <f t="shared" si="123"/>
        <v>18.5</v>
      </c>
      <c r="G7927" s="875">
        <v>18.0853</v>
      </c>
      <c r="J7927" s="840" t="s">
        <v>15822</v>
      </c>
      <c r="K7927" s="848">
        <f>IFERROR(VLOOKUP(J7927,REAJUSTE!A:AA,27,FALSE),"")</f>
        <v>1.0229999999999999</v>
      </c>
    </row>
    <row r="7928" spans="1:11" ht="15" x14ac:dyDescent="0.2">
      <c r="A7928" s="873" t="s">
        <v>5504</v>
      </c>
      <c r="B7928" s="874" t="s">
        <v>12412</v>
      </c>
      <c r="C7928" s="873" t="s">
        <v>51</v>
      </c>
      <c r="D7928" s="802">
        <f t="shared" si="123"/>
        <v>17.440000000000001</v>
      </c>
      <c r="G7928" s="875">
        <v>17.056799999999999</v>
      </c>
      <c r="J7928" s="840" t="s">
        <v>15822</v>
      </c>
      <c r="K7928" s="848">
        <f>IFERROR(VLOOKUP(J7928,REAJUSTE!A:AA,27,FALSE),"")</f>
        <v>1.0229999999999999</v>
      </c>
    </row>
    <row r="7929" spans="1:11" ht="15" x14ac:dyDescent="0.2">
      <c r="A7929" s="873" t="s">
        <v>5505</v>
      </c>
      <c r="B7929" s="874" t="s">
        <v>5506</v>
      </c>
      <c r="C7929" s="873" t="s">
        <v>61</v>
      </c>
      <c r="D7929" s="802" t="e">
        <f t="shared" si="123"/>
        <v>#VALUE!</v>
      </c>
      <c r="G7929" s="875" t="s">
        <v>4169</v>
      </c>
      <c r="J7929" s="840" t="s">
        <v>15822</v>
      </c>
      <c r="K7929" s="848">
        <f>IFERROR(VLOOKUP(J7929,REAJUSTE!A:AA,27,FALSE),"")</f>
        <v>1.0229999999999999</v>
      </c>
    </row>
    <row r="7930" spans="1:11" ht="15" x14ac:dyDescent="0.2">
      <c r="A7930" s="873" t="s">
        <v>5507</v>
      </c>
      <c r="B7930" s="874" t="s">
        <v>12413</v>
      </c>
      <c r="C7930" s="873" t="s">
        <v>4</v>
      </c>
      <c r="D7930" s="802">
        <f t="shared" si="123"/>
        <v>214.1</v>
      </c>
      <c r="G7930" s="875">
        <v>209.29320000000001</v>
      </c>
      <c r="J7930" s="840" t="s">
        <v>15822</v>
      </c>
      <c r="K7930" s="848">
        <f>IFERROR(VLOOKUP(J7930,REAJUSTE!A:AA,27,FALSE),"")</f>
        <v>1.0229999999999999</v>
      </c>
    </row>
    <row r="7931" spans="1:11" ht="15" x14ac:dyDescent="0.2">
      <c r="A7931" s="873" t="s">
        <v>5508</v>
      </c>
      <c r="B7931" s="874" t="s">
        <v>12414</v>
      </c>
      <c r="C7931" s="873" t="s">
        <v>4</v>
      </c>
      <c r="D7931" s="802">
        <f t="shared" si="123"/>
        <v>255.52</v>
      </c>
      <c r="G7931" s="875">
        <v>249.7808</v>
      </c>
      <c r="J7931" s="840" t="s">
        <v>15822</v>
      </c>
      <c r="K7931" s="848">
        <f>IFERROR(VLOOKUP(J7931,REAJUSTE!A:AA,27,FALSE),"")</f>
        <v>1.0229999999999999</v>
      </c>
    </row>
    <row r="7932" spans="1:11" ht="15" x14ac:dyDescent="0.2">
      <c r="A7932" s="873" t="s">
        <v>5509</v>
      </c>
      <c r="B7932" s="874" t="s">
        <v>12415</v>
      </c>
      <c r="C7932" s="873" t="s">
        <v>4</v>
      </c>
      <c r="D7932" s="802">
        <f t="shared" si="123"/>
        <v>304.60000000000002</v>
      </c>
      <c r="G7932" s="875">
        <v>297.75560000000002</v>
      </c>
      <c r="J7932" s="840" t="s">
        <v>15822</v>
      </c>
      <c r="K7932" s="848">
        <f>IFERROR(VLOOKUP(J7932,REAJUSTE!A:AA,27,FALSE),"")</f>
        <v>1.0229999999999999</v>
      </c>
    </row>
    <row r="7933" spans="1:11" ht="15" x14ac:dyDescent="0.2">
      <c r="A7933" s="873" t="s">
        <v>5510</v>
      </c>
      <c r="B7933" s="874" t="s">
        <v>12416</v>
      </c>
      <c r="C7933" s="873" t="s">
        <v>4</v>
      </c>
      <c r="D7933" s="802">
        <f t="shared" si="123"/>
        <v>353.81</v>
      </c>
      <c r="G7933" s="875">
        <v>345.85570000000001</v>
      </c>
      <c r="J7933" s="840" t="s">
        <v>15822</v>
      </c>
      <c r="K7933" s="848">
        <f>IFERROR(VLOOKUP(J7933,REAJUSTE!A:AA,27,FALSE),"")</f>
        <v>1.0229999999999999</v>
      </c>
    </row>
    <row r="7934" spans="1:11" ht="15" x14ac:dyDescent="0.2">
      <c r="A7934" s="873" t="s">
        <v>5511</v>
      </c>
      <c r="B7934" s="874" t="s">
        <v>12417</v>
      </c>
      <c r="C7934" s="873" t="s">
        <v>4</v>
      </c>
      <c r="D7934" s="802">
        <f t="shared" si="123"/>
        <v>405.72</v>
      </c>
      <c r="G7934" s="875">
        <v>396.59879999999998</v>
      </c>
      <c r="J7934" s="840" t="s">
        <v>15822</v>
      </c>
      <c r="K7934" s="848">
        <f>IFERROR(VLOOKUP(J7934,REAJUSTE!A:AA,27,FALSE),"")</f>
        <v>1.0229999999999999</v>
      </c>
    </row>
    <row r="7935" spans="1:11" ht="15" x14ac:dyDescent="0.2">
      <c r="A7935" s="873" t="s">
        <v>5512</v>
      </c>
      <c r="B7935" s="874" t="s">
        <v>12418</v>
      </c>
      <c r="C7935" s="873" t="s">
        <v>4</v>
      </c>
      <c r="D7935" s="802">
        <f t="shared" si="123"/>
        <v>457.6</v>
      </c>
      <c r="G7935" s="875">
        <v>447.32119999999998</v>
      </c>
      <c r="J7935" s="840" t="s">
        <v>15822</v>
      </c>
      <c r="K7935" s="848">
        <f>IFERROR(VLOOKUP(J7935,REAJUSTE!A:AA,27,FALSE),"")</f>
        <v>1.0229999999999999</v>
      </c>
    </row>
    <row r="7936" spans="1:11" ht="15" x14ac:dyDescent="0.2">
      <c r="A7936" s="873" t="s">
        <v>5513</v>
      </c>
      <c r="B7936" s="874" t="s">
        <v>12419</v>
      </c>
      <c r="C7936" s="873" t="s">
        <v>4</v>
      </c>
      <c r="D7936" s="802">
        <f t="shared" si="123"/>
        <v>484.78</v>
      </c>
      <c r="G7936" s="875">
        <v>473.89</v>
      </c>
      <c r="J7936" s="840" t="s">
        <v>15822</v>
      </c>
      <c r="K7936" s="848">
        <f>IFERROR(VLOOKUP(J7936,REAJUSTE!A:AA,27,FALSE),"")</f>
        <v>1.0229999999999999</v>
      </c>
    </row>
    <row r="7937" spans="1:11" ht="15" x14ac:dyDescent="0.2">
      <c r="A7937" s="873" t="s">
        <v>5514</v>
      </c>
      <c r="B7937" s="874" t="s">
        <v>12420</v>
      </c>
      <c r="C7937" s="873" t="s">
        <v>4</v>
      </c>
      <c r="D7937" s="802">
        <f t="shared" si="123"/>
        <v>526.66</v>
      </c>
      <c r="G7937" s="875">
        <v>514.82140000000004</v>
      </c>
      <c r="J7937" s="840" t="s">
        <v>15822</v>
      </c>
      <c r="K7937" s="848">
        <f>IFERROR(VLOOKUP(J7937,REAJUSTE!A:AA,27,FALSE),"")</f>
        <v>1.0229999999999999</v>
      </c>
    </row>
    <row r="7938" spans="1:11" ht="15" x14ac:dyDescent="0.2">
      <c r="A7938" s="873" t="s">
        <v>5515</v>
      </c>
      <c r="B7938" s="874" t="s">
        <v>12421</v>
      </c>
      <c r="C7938" s="873" t="s">
        <v>4</v>
      </c>
      <c r="D7938" s="802">
        <f t="shared" si="123"/>
        <v>1978.24</v>
      </c>
      <c r="G7938" s="875">
        <v>1933.7704000000001</v>
      </c>
      <c r="J7938" s="840" t="s">
        <v>15822</v>
      </c>
      <c r="K7938" s="848">
        <f>IFERROR(VLOOKUP(J7938,REAJUSTE!A:AA,27,FALSE),"")</f>
        <v>1.0229999999999999</v>
      </c>
    </row>
    <row r="7939" spans="1:11" ht="15" x14ac:dyDescent="0.2">
      <c r="A7939" s="873" t="s">
        <v>5516</v>
      </c>
      <c r="B7939" s="874" t="s">
        <v>12422</v>
      </c>
      <c r="C7939" s="873" t="s">
        <v>4</v>
      </c>
      <c r="D7939" s="802">
        <f t="shared" si="123"/>
        <v>2262.5</v>
      </c>
      <c r="G7939" s="875">
        <v>2211.6392999999998</v>
      </c>
      <c r="J7939" s="840" t="s">
        <v>15822</v>
      </c>
      <c r="K7939" s="848">
        <f>IFERROR(VLOOKUP(J7939,REAJUSTE!A:AA,27,FALSE),"")</f>
        <v>1.0229999999999999</v>
      </c>
    </row>
    <row r="7940" spans="1:11" ht="15" x14ac:dyDescent="0.2">
      <c r="A7940" s="873" t="s">
        <v>5517</v>
      </c>
      <c r="B7940" s="874" t="s">
        <v>12423</v>
      </c>
      <c r="C7940" s="873" t="s">
        <v>4</v>
      </c>
      <c r="D7940" s="802">
        <f t="shared" si="123"/>
        <v>2455.9899999999998</v>
      </c>
      <c r="G7940" s="875">
        <v>2400.7786000000001</v>
      </c>
      <c r="J7940" s="840" t="s">
        <v>15822</v>
      </c>
      <c r="K7940" s="848">
        <f>IFERROR(VLOOKUP(J7940,REAJUSTE!A:AA,27,FALSE),"")</f>
        <v>1.0229999999999999</v>
      </c>
    </row>
    <row r="7941" spans="1:11" ht="15" x14ac:dyDescent="0.2">
      <c r="A7941" s="873" t="s">
        <v>5518</v>
      </c>
      <c r="B7941" s="874" t="s">
        <v>12424</v>
      </c>
      <c r="C7941" s="873" t="s">
        <v>4</v>
      </c>
      <c r="D7941" s="802">
        <f t="shared" si="123"/>
        <v>2941.04</v>
      </c>
      <c r="G7941" s="875">
        <v>2874.9258</v>
      </c>
      <c r="J7941" s="840" t="s">
        <v>15822</v>
      </c>
      <c r="K7941" s="848">
        <f>IFERROR(VLOOKUP(J7941,REAJUSTE!A:AA,27,FALSE),"")</f>
        <v>1.0229999999999999</v>
      </c>
    </row>
    <row r="7942" spans="1:11" ht="15" x14ac:dyDescent="0.2">
      <c r="A7942" s="873" t="s">
        <v>5519</v>
      </c>
      <c r="B7942" s="874" t="s">
        <v>12425</v>
      </c>
      <c r="C7942" s="873" t="s">
        <v>4</v>
      </c>
      <c r="D7942" s="802">
        <f t="shared" si="123"/>
        <v>2942.98</v>
      </c>
      <c r="G7942" s="875">
        <v>2876.8173000000002</v>
      </c>
      <c r="J7942" s="840" t="s">
        <v>15822</v>
      </c>
      <c r="K7942" s="848">
        <f>IFERROR(VLOOKUP(J7942,REAJUSTE!A:AA,27,FALSE),"")</f>
        <v>1.0229999999999999</v>
      </c>
    </row>
    <row r="7943" spans="1:11" ht="15" x14ac:dyDescent="0.2">
      <c r="A7943" s="873" t="s">
        <v>5520</v>
      </c>
      <c r="B7943" s="874" t="s">
        <v>12426</v>
      </c>
      <c r="C7943" s="873" t="s">
        <v>4</v>
      </c>
      <c r="D7943" s="802">
        <f t="shared" si="123"/>
        <v>3678.62</v>
      </c>
      <c r="G7943" s="875">
        <v>3595.9236000000001</v>
      </c>
      <c r="J7943" s="840" t="s">
        <v>15822</v>
      </c>
      <c r="K7943" s="848">
        <f>IFERROR(VLOOKUP(J7943,REAJUSTE!A:AA,27,FALSE),"")</f>
        <v>1.0229999999999999</v>
      </c>
    </row>
    <row r="7944" spans="1:11" ht="15" x14ac:dyDescent="0.2">
      <c r="A7944" s="873" t="s">
        <v>5521</v>
      </c>
      <c r="B7944" s="874" t="s">
        <v>12427</v>
      </c>
      <c r="C7944" s="873" t="s">
        <v>4</v>
      </c>
      <c r="D7944" s="802">
        <f t="shared" si="123"/>
        <v>3682.8</v>
      </c>
      <c r="G7944" s="875">
        <v>3600.0030999999999</v>
      </c>
      <c r="J7944" s="840" t="s">
        <v>15822</v>
      </c>
      <c r="K7944" s="848">
        <f>IFERROR(VLOOKUP(J7944,REAJUSTE!A:AA,27,FALSE),"")</f>
        <v>1.0229999999999999</v>
      </c>
    </row>
    <row r="7945" spans="1:11" ht="15" x14ac:dyDescent="0.2">
      <c r="A7945" s="873" t="s">
        <v>5522</v>
      </c>
      <c r="B7945" s="874" t="s">
        <v>12428</v>
      </c>
      <c r="C7945" s="873" t="s">
        <v>4</v>
      </c>
      <c r="D7945" s="802">
        <f t="shared" si="123"/>
        <v>3682.8</v>
      </c>
      <c r="G7945" s="875">
        <v>3600.0030999999999</v>
      </c>
      <c r="J7945" s="840" t="s">
        <v>15822</v>
      </c>
      <c r="K7945" s="848">
        <f>IFERROR(VLOOKUP(J7945,REAJUSTE!A:AA,27,FALSE),"")</f>
        <v>1.0229999999999999</v>
      </c>
    </row>
    <row r="7946" spans="1:11" ht="15" x14ac:dyDescent="0.2">
      <c r="A7946" s="873" t="s">
        <v>5523</v>
      </c>
      <c r="B7946" s="874" t="s">
        <v>12429</v>
      </c>
      <c r="C7946" s="873" t="s">
        <v>4</v>
      </c>
      <c r="D7946" s="802">
        <f t="shared" si="123"/>
        <v>4250.2299999999996</v>
      </c>
      <c r="G7946" s="875">
        <v>4154.6818000000003</v>
      </c>
      <c r="J7946" s="840" t="s">
        <v>15822</v>
      </c>
      <c r="K7946" s="848">
        <f>IFERROR(VLOOKUP(J7946,REAJUSTE!A:AA,27,FALSE),"")</f>
        <v>1.0229999999999999</v>
      </c>
    </row>
    <row r="7947" spans="1:11" ht="15" x14ac:dyDescent="0.2">
      <c r="A7947" s="873" t="s">
        <v>5524</v>
      </c>
      <c r="B7947" s="874" t="s">
        <v>12430</v>
      </c>
      <c r="C7947" s="873" t="s">
        <v>4</v>
      </c>
      <c r="D7947" s="802">
        <f t="shared" ref="D7947:D8010" si="124">TRUNC(G7947*K7947,2)</f>
        <v>4814.57</v>
      </c>
      <c r="G7947" s="875">
        <v>4706.3317999999999</v>
      </c>
      <c r="J7947" s="840" t="s">
        <v>15822</v>
      </c>
      <c r="K7947" s="848">
        <f>IFERROR(VLOOKUP(J7947,REAJUSTE!A:AA,27,FALSE),"")</f>
        <v>1.0229999999999999</v>
      </c>
    </row>
    <row r="7948" spans="1:11" ht="15" x14ac:dyDescent="0.2">
      <c r="A7948" s="873" t="s">
        <v>5525</v>
      </c>
      <c r="B7948" s="874" t="s">
        <v>12431</v>
      </c>
      <c r="C7948" s="873" t="s">
        <v>4</v>
      </c>
      <c r="D7948" s="802">
        <f t="shared" si="124"/>
        <v>4818.78</v>
      </c>
      <c r="G7948" s="875">
        <v>4710.4422000000004</v>
      </c>
      <c r="J7948" s="840" t="s">
        <v>15822</v>
      </c>
      <c r="K7948" s="848">
        <f>IFERROR(VLOOKUP(J7948,REAJUSTE!A:AA,27,FALSE),"")</f>
        <v>1.0229999999999999</v>
      </c>
    </row>
    <row r="7949" spans="1:11" ht="15" x14ac:dyDescent="0.2">
      <c r="A7949" s="873" t="s">
        <v>5526</v>
      </c>
      <c r="B7949" s="874" t="s">
        <v>12432</v>
      </c>
      <c r="C7949" s="873" t="s">
        <v>4</v>
      </c>
      <c r="D7949" s="802">
        <f t="shared" si="124"/>
        <v>2190.13</v>
      </c>
      <c r="G7949" s="875">
        <v>2140.8937000000001</v>
      </c>
      <c r="J7949" s="840" t="s">
        <v>15822</v>
      </c>
      <c r="K7949" s="848">
        <f>IFERROR(VLOOKUP(J7949,REAJUSTE!A:AA,27,FALSE),"")</f>
        <v>1.0229999999999999</v>
      </c>
    </row>
    <row r="7950" spans="1:11" ht="15" x14ac:dyDescent="0.2">
      <c r="A7950" s="873" t="s">
        <v>5527</v>
      </c>
      <c r="B7950" s="874" t="s">
        <v>12433</v>
      </c>
      <c r="C7950" s="873" t="s">
        <v>4</v>
      </c>
      <c r="D7950" s="802">
        <f t="shared" si="124"/>
        <v>2492.56</v>
      </c>
      <c r="G7950" s="875">
        <v>2436.5230999999999</v>
      </c>
      <c r="J7950" s="840" t="s">
        <v>15822</v>
      </c>
      <c r="K7950" s="848">
        <f>IFERROR(VLOOKUP(J7950,REAJUSTE!A:AA,27,FALSE),"")</f>
        <v>1.0229999999999999</v>
      </c>
    </row>
    <row r="7951" spans="1:11" ht="15" x14ac:dyDescent="0.2">
      <c r="A7951" s="873" t="s">
        <v>5528</v>
      </c>
      <c r="B7951" s="874" t="s">
        <v>12434</v>
      </c>
      <c r="C7951" s="873" t="s">
        <v>4</v>
      </c>
      <c r="D7951" s="802">
        <f t="shared" si="124"/>
        <v>3171.13</v>
      </c>
      <c r="G7951" s="875">
        <v>3099.8431</v>
      </c>
      <c r="J7951" s="840" t="s">
        <v>15822</v>
      </c>
      <c r="K7951" s="848">
        <f>IFERROR(VLOOKUP(J7951,REAJUSTE!A:AA,27,FALSE),"")</f>
        <v>1.0229999999999999</v>
      </c>
    </row>
    <row r="7952" spans="1:11" ht="15" x14ac:dyDescent="0.2">
      <c r="A7952" s="873" t="s">
        <v>5529</v>
      </c>
      <c r="B7952" s="874" t="s">
        <v>12435</v>
      </c>
      <c r="C7952" s="873" t="s">
        <v>4</v>
      </c>
      <c r="D7952" s="802">
        <f t="shared" si="124"/>
        <v>4233.92</v>
      </c>
      <c r="G7952" s="875">
        <v>4138.7322000000004</v>
      </c>
      <c r="J7952" s="840" t="s">
        <v>15822</v>
      </c>
      <c r="K7952" s="848">
        <f>IFERROR(VLOOKUP(J7952,REAJUSTE!A:AA,27,FALSE),"")</f>
        <v>1.0229999999999999</v>
      </c>
    </row>
    <row r="7953" spans="1:11" ht="15" x14ac:dyDescent="0.2">
      <c r="A7953" s="873" t="s">
        <v>5530</v>
      </c>
      <c r="B7953" s="874" t="s">
        <v>12436</v>
      </c>
      <c r="C7953" s="873" t="s">
        <v>4</v>
      </c>
      <c r="D7953" s="802">
        <f t="shared" si="124"/>
        <v>4486.09</v>
      </c>
      <c r="G7953" s="875">
        <v>4385.2313999999997</v>
      </c>
      <c r="J7953" s="840" t="s">
        <v>15822</v>
      </c>
      <c r="K7953" s="848">
        <f>IFERROR(VLOOKUP(J7953,REAJUSTE!A:AA,27,FALSE),"")</f>
        <v>1.0229999999999999</v>
      </c>
    </row>
    <row r="7954" spans="1:11" ht="15" x14ac:dyDescent="0.2">
      <c r="A7954" s="873" t="s">
        <v>5531</v>
      </c>
      <c r="B7954" s="874" t="s">
        <v>12437</v>
      </c>
      <c r="C7954" s="873" t="s">
        <v>4</v>
      </c>
      <c r="D7954" s="802">
        <f t="shared" si="124"/>
        <v>5921.02</v>
      </c>
      <c r="G7954" s="875">
        <v>5787.9003000000002</v>
      </c>
      <c r="J7954" s="840" t="s">
        <v>15822</v>
      </c>
      <c r="K7954" s="848">
        <f>IFERROR(VLOOKUP(J7954,REAJUSTE!A:AA,27,FALSE),"")</f>
        <v>1.0229999999999999</v>
      </c>
    </row>
    <row r="7955" spans="1:11" ht="15" x14ac:dyDescent="0.2">
      <c r="A7955" s="873" t="s">
        <v>5532</v>
      </c>
      <c r="B7955" s="874" t="s">
        <v>12438</v>
      </c>
      <c r="C7955" s="873" t="s">
        <v>4</v>
      </c>
      <c r="D7955" s="802">
        <f t="shared" si="124"/>
        <v>7475.6</v>
      </c>
      <c r="G7955" s="875">
        <v>7307.5297</v>
      </c>
      <c r="J7955" s="840" t="s">
        <v>15822</v>
      </c>
      <c r="K7955" s="848">
        <f>IFERROR(VLOOKUP(J7955,REAJUSTE!A:AA,27,FALSE),"")</f>
        <v>1.0229999999999999</v>
      </c>
    </row>
    <row r="7956" spans="1:11" ht="15" x14ac:dyDescent="0.2">
      <c r="A7956" s="873" t="s">
        <v>5533</v>
      </c>
      <c r="B7956" s="874" t="s">
        <v>12439</v>
      </c>
      <c r="C7956" s="873" t="s">
        <v>4</v>
      </c>
      <c r="D7956" s="802">
        <f t="shared" si="124"/>
        <v>7475.6</v>
      </c>
      <c r="G7956" s="875">
        <v>7307.5297</v>
      </c>
      <c r="J7956" s="840" t="s">
        <v>15822</v>
      </c>
      <c r="K7956" s="848">
        <f>IFERROR(VLOOKUP(J7956,REAJUSTE!A:AA,27,FALSE),"")</f>
        <v>1.0229999999999999</v>
      </c>
    </row>
    <row r="7957" spans="1:11" ht="15" x14ac:dyDescent="0.2">
      <c r="A7957" s="873" t="s">
        <v>5534</v>
      </c>
      <c r="B7957" s="874" t="s">
        <v>12440</v>
      </c>
      <c r="C7957" s="873" t="s">
        <v>4</v>
      </c>
      <c r="D7957" s="802">
        <f t="shared" si="124"/>
        <v>8731.27</v>
      </c>
      <c r="G7957" s="875">
        <v>8534.9699999999993</v>
      </c>
      <c r="J7957" s="840" t="s">
        <v>15822</v>
      </c>
      <c r="K7957" s="848">
        <f>IFERROR(VLOOKUP(J7957,REAJUSTE!A:AA,27,FALSE),"")</f>
        <v>1.0229999999999999</v>
      </c>
    </row>
    <row r="7958" spans="1:11" ht="15" x14ac:dyDescent="0.2">
      <c r="A7958" s="873" t="s">
        <v>5535</v>
      </c>
      <c r="B7958" s="874" t="s">
        <v>12441</v>
      </c>
      <c r="C7958" s="873" t="s">
        <v>4</v>
      </c>
      <c r="D7958" s="802">
        <f t="shared" si="124"/>
        <v>9640.92</v>
      </c>
      <c r="G7958" s="875">
        <v>9424.1705999999995</v>
      </c>
      <c r="J7958" s="840" t="s">
        <v>15822</v>
      </c>
      <c r="K7958" s="848">
        <f>IFERROR(VLOOKUP(J7958,REAJUSTE!A:AA,27,FALSE),"")</f>
        <v>1.0229999999999999</v>
      </c>
    </row>
    <row r="7959" spans="1:11" ht="15" x14ac:dyDescent="0.2">
      <c r="A7959" s="873" t="s">
        <v>5536</v>
      </c>
      <c r="B7959" s="874" t="s">
        <v>12442</v>
      </c>
      <c r="C7959" s="873" t="s">
        <v>4</v>
      </c>
      <c r="D7959" s="802">
        <f t="shared" si="124"/>
        <v>9999.4599999999991</v>
      </c>
      <c r="G7959" s="875">
        <v>9774.6488000000008</v>
      </c>
      <c r="J7959" s="840" t="s">
        <v>15822</v>
      </c>
      <c r="K7959" s="848">
        <f>IFERROR(VLOOKUP(J7959,REAJUSTE!A:AA,27,FALSE),"")</f>
        <v>1.0229999999999999</v>
      </c>
    </row>
    <row r="7960" spans="1:11" ht="15" x14ac:dyDescent="0.2">
      <c r="A7960" s="873" t="s">
        <v>5537</v>
      </c>
      <c r="B7960" s="874" t="s">
        <v>12443</v>
      </c>
      <c r="C7960" s="873" t="s">
        <v>4</v>
      </c>
      <c r="D7960" s="802">
        <f t="shared" si="124"/>
        <v>1901.31</v>
      </c>
      <c r="G7960" s="875">
        <v>1858.5655999999999</v>
      </c>
      <c r="J7960" s="840" t="s">
        <v>15822</v>
      </c>
      <c r="K7960" s="848">
        <f>IFERROR(VLOOKUP(J7960,REAJUSTE!A:AA,27,FALSE),"")</f>
        <v>1.0229999999999999</v>
      </c>
    </row>
    <row r="7961" spans="1:11" ht="15" x14ac:dyDescent="0.2">
      <c r="A7961" s="873" t="s">
        <v>5538</v>
      </c>
      <c r="B7961" s="874" t="s">
        <v>12444</v>
      </c>
      <c r="C7961" s="873" t="s">
        <v>4</v>
      </c>
      <c r="D7961" s="802">
        <f t="shared" si="124"/>
        <v>2169.35</v>
      </c>
      <c r="G7961" s="875">
        <v>2120.5781000000002</v>
      </c>
      <c r="J7961" s="840" t="s">
        <v>15822</v>
      </c>
      <c r="K7961" s="848">
        <f>IFERROR(VLOOKUP(J7961,REAJUSTE!A:AA,27,FALSE),"")</f>
        <v>1.0229999999999999</v>
      </c>
    </row>
    <row r="7962" spans="1:11" ht="15" x14ac:dyDescent="0.2">
      <c r="A7962" s="873" t="s">
        <v>5539</v>
      </c>
      <c r="B7962" s="874" t="s">
        <v>12445</v>
      </c>
      <c r="C7962" s="873" t="s">
        <v>4</v>
      </c>
      <c r="D7962" s="802">
        <f t="shared" si="124"/>
        <v>2755.52</v>
      </c>
      <c r="G7962" s="875">
        <v>2693.5699</v>
      </c>
      <c r="J7962" s="840" t="s">
        <v>15822</v>
      </c>
      <c r="K7962" s="848">
        <f>IFERROR(VLOOKUP(J7962,REAJUSTE!A:AA,27,FALSE),"")</f>
        <v>1.0229999999999999</v>
      </c>
    </row>
    <row r="7963" spans="1:11" ht="15" x14ac:dyDescent="0.2">
      <c r="A7963" s="873" t="s">
        <v>5540</v>
      </c>
      <c r="B7963" s="874" t="s">
        <v>12446</v>
      </c>
      <c r="C7963" s="873" t="s">
        <v>4</v>
      </c>
      <c r="D7963" s="802">
        <f t="shared" si="124"/>
        <v>3684.97</v>
      </c>
      <c r="G7963" s="875">
        <v>3602.1271999999999</v>
      </c>
      <c r="J7963" s="840" t="s">
        <v>15822</v>
      </c>
      <c r="K7963" s="848">
        <f>IFERROR(VLOOKUP(J7963,REAJUSTE!A:AA,27,FALSE),"")</f>
        <v>1.0229999999999999</v>
      </c>
    </row>
    <row r="7964" spans="1:11" ht="15" x14ac:dyDescent="0.2">
      <c r="A7964" s="873" t="s">
        <v>5541</v>
      </c>
      <c r="B7964" s="874" t="s">
        <v>12447</v>
      </c>
      <c r="C7964" s="873" t="s">
        <v>4</v>
      </c>
      <c r="D7964" s="802">
        <f t="shared" si="124"/>
        <v>3906.36</v>
      </c>
      <c r="G7964" s="875">
        <v>3818.5364</v>
      </c>
      <c r="J7964" s="840" t="s">
        <v>15822</v>
      </c>
      <c r="K7964" s="848">
        <f>IFERROR(VLOOKUP(J7964,REAJUSTE!A:AA,27,FALSE),"")</f>
        <v>1.0229999999999999</v>
      </c>
    </row>
    <row r="7965" spans="1:11" ht="15" x14ac:dyDescent="0.2">
      <c r="A7965" s="873" t="s">
        <v>5542</v>
      </c>
      <c r="B7965" s="874" t="s">
        <v>12448</v>
      </c>
      <c r="C7965" s="873" t="s">
        <v>4</v>
      </c>
      <c r="D7965" s="802">
        <f t="shared" si="124"/>
        <v>5154.03</v>
      </c>
      <c r="G7965" s="875">
        <v>5038.1578</v>
      </c>
      <c r="J7965" s="840" t="s">
        <v>15822</v>
      </c>
      <c r="K7965" s="848">
        <f>IFERROR(VLOOKUP(J7965,REAJUSTE!A:AA,27,FALSE),"")</f>
        <v>1.0229999999999999</v>
      </c>
    </row>
    <row r="7966" spans="1:11" ht="15" x14ac:dyDescent="0.2">
      <c r="A7966" s="873" t="s">
        <v>5543</v>
      </c>
      <c r="B7966" s="874" t="s">
        <v>12449</v>
      </c>
      <c r="C7966" s="873" t="s">
        <v>4</v>
      </c>
      <c r="D7966" s="802">
        <f t="shared" si="124"/>
        <v>6505.96</v>
      </c>
      <c r="G7966" s="875">
        <v>6359.6947</v>
      </c>
      <c r="J7966" s="840" t="s">
        <v>15822</v>
      </c>
      <c r="K7966" s="848">
        <f>IFERROR(VLOOKUP(J7966,REAJUSTE!A:AA,27,FALSE),"")</f>
        <v>1.0229999999999999</v>
      </c>
    </row>
    <row r="7967" spans="1:11" ht="15" x14ac:dyDescent="0.2">
      <c r="A7967" s="873" t="s">
        <v>5544</v>
      </c>
      <c r="B7967" s="874" t="s">
        <v>12450</v>
      </c>
      <c r="C7967" s="873" t="s">
        <v>4</v>
      </c>
      <c r="D7967" s="802">
        <f t="shared" si="124"/>
        <v>6505.96</v>
      </c>
      <c r="G7967" s="875">
        <v>6359.6947</v>
      </c>
      <c r="J7967" s="840" t="s">
        <v>15822</v>
      </c>
      <c r="K7967" s="848">
        <f>IFERROR(VLOOKUP(J7967,REAJUSTE!A:AA,27,FALSE),"")</f>
        <v>1.0229999999999999</v>
      </c>
    </row>
    <row r="7968" spans="1:11" ht="15" x14ac:dyDescent="0.2">
      <c r="A7968" s="873" t="s">
        <v>5545</v>
      </c>
      <c r="B7968" s="874" t="s">
        <v>12451</v>
      </c>
      <c r="C7968" s="873" t="s">
        <v>4</v>
      </c>
      <c r="D7968" s="802">
        <f t="shared" si="124"/>
        <v>7600.03</v>
      </c>
      <c r="G7968" s="875">
        <v>7429.1625000000004</v>
      </c>
      <c r="J7968" s="840" t="s">
        <v>15822</v>
      </c>
      <c r="K7968" s="848">
        <f>IFERROR(VLOOKUP(J7968,REAJUSTE!A:AA,27,FALSE),"")</f>
        <v>1.0229999999999999</v>
      </c>
    </row>
    <row r="7969" spans="1:11" ht="15" x14ac:dyDescent="0.2">
      <c r="A7969" s="873" t="s">
        <v>5546</v>
      </c>
      <c r="B7969" s="874" t="s">
        <v>12452</v>
      </c>
      <c r="C7969" s="873" t="s">
        <v>4</v>
      </c>
      <c r="D7969" s="802">
        <f t="shared" si="124"/>
        <v>8677.4</v>
      </c>
      <c r="G7969" s="875">
        <v>8482.3125</v>
      </c>
      <c r="J7969" s="840" t="s">
        <v>15822</v>
      </c>
      <c r="K7969" s="848">
        <f>IFERROR(VLOOKUP(J7969,REAJUSTE!A:AA,27,FALSE),"")</f>
        <v>1.0229999999999999</v>
      </c>
    </row>
    <row r="7970" spans="1:11" ht="15" x14ac:dyDescent="0.2">
      <c r="A7970" s="873" t="s">
        <v>5547</v>
      </c>
      <c r="B7970" s="874" t="s">
        <v>12453</v>
      </c>
      <c r="C7970" s="873" t="s">
        <v>4</v>
      </c>
      <c r="D7970" s="802">
        <f t="shared" si="124"/>
        <v>8706.61</v>
      </c>
      <c r="G7970" s="875">
        <v>8510.8688000000002</v>
      </c>
      <c r="J7970" s="840" t="s">
        <v>15822</v>
      </c>
      <c r="K7970" s="848">
        <f>IFERROR(VLOOKUP(J7970,REAJUSTE!A:AA,27,FALSE),"")</f>
        <v>1.0229999999999999</v>
      </c>
    </row>
    <row r="7971" spans="1:11" ht="15" x14ac:dyDescent="0.2">
      <c r="A7971" s="873" t="s">
        <v>5548</v>
      </c>
      <c r="B7971" s="874" t="s">
        <v>12454</v>
      </c>
      <c r="C7971" s="873" t="s">
        <v>587</v>
      </c>
      <c r="D7971" s="802">
        <f t="shared" si="124"/>
        <v>1044.6099999999999</v>
      </c>
      <c r="G7971" s="875">
        <v>1021.1304</v>
      </c>
      <c r="J7971" s="840" t="s">
        <v>15822</v>
      </c>
      <c r="K7971" s="848">
        <f>IFERROR(VLOOKUP(J7971,REAJUSTE!A:AA,27,FALSE),"")</f>
        <v>1.0229999999999999</v>
      </c>
    </row>
    <row r="7972" spans="1:11" ht="15" x14ac:dyDescent="0.2">
      <c r="A7972" s="873" t="s">
        <v>12455</v>
      </c>
      <c r="B7972" s="874" t="s">
        <v>12456</v>
      </c>
      <c r="C7972" s="873" t="s">
        <v>2029</v>
      </c>
      <c r="D7972" s="802">
        <f t="shared" si="124"/>
        <v>446.27</v>
      </c>
      <c r="G7972" s="875">
        <v>436.24149999999997</v>
      </c>
      <c r="J7972" s="840" t="s">
        <v>15822</v>
      </c>
      <c r="K7972" s="848">
        <f>IFERROR(VLOOKUP(J7972,REAJUSTE!A:AA,27,FALSE),"")</f>
        <v>1.0229999999999999</v>
      </c>
    </row>
    <row r="7973" spans="1:11" ht="15" x14ac:dyDescent="0.2">
      <c r="A7973" s="873" t="s">
        <v>5549</v>
      </c>
      <c r="B7973" s="874" t="s">
        <v>12457</v>
      </c>
      <c r="C7973" s="873" t="s">
        <v>4</v>
      </c>
      <c r="D7973" s="802">
        <f t="shared" si="124"/>
        <v>201.3</v>
      </c>
      <c r="G7973" s="875">
        <v>196.77760000000001</v>
      </c>
      <c r="J7973" s="840" t="s">
        <v>15822</v>
      </c>
      <c r="K7973" s="848">
        <f>IFERROR(VLOOKUP(J7973,REAJUSTE!A:AA,27,FALSE),"")</f>
        <v>1.0229999999999999</v>
      </c>
    </row>
    <row r="7974" spans="1:11" ht="15" x14ac:dyDescent="0.2">
      <c r="A7974" s="873" t="s">
        <v>5550</v>
      </c>
      <c r="B7974" s="874" t="s">
        <v>12458</v>
      </c>
      <c r="C7974" s="873" t="s">
        <v>6</v>
      </c>
      <c r="D7974" s="802" t="e">
        <f t="shared" si="124"/>
        <v>#VALUE!</v>
      </c>
      <c r="G7974" s="875" t="s">
        <v>4169</v>
      </c>
      <c r="J7974" s="840" t="s">
        <v>15822</v>
      </c>
      <c r="K7974" s="848">
        <f>IFERROR(VLOOKUP(J7974,REAJUSTE!A:AA,27,FALSE),"")</f>
        <v>1.0229999999999999</v>
      </c>
    </row>
    <row r="7975" spans="1:11" ht="15" x14ac:dyDescent="0.2">
      <c r="A7975" s="873" t="s">
        <v>5551</v>
      </c>
      <c r="B7975" s="874" t="s">
        <v>12459</v>
      </c>
      <c r="C7975" s="873" t="s">
        <v>2029</v>
      </c>
      <c r="D7975" s="802">
        <f t="shared" si="124"/>
        <v>358.57</v>
      </c>
      <c r="G7975" s="875">
        <v>350.51260000000002</v>
      </c>
      <c r="J7975" s="840" t="s">
        <v>15822</v>
      </c>
      <c r="K7975" s="848">
        <f>IFERROR(VLOOKUP(J7975,REAJUSTE!A:AA,27,FALSE),"")</f>
        <v>1.0229999999999999</v>
      </c>
    </row>
    <row r="7976" spans="1:11" ht="15" x14ac:dyDescent="0.2">
      <c r="A7976" s="873" t="s">
        <v>5552</v>
      </c>
      <c r="B7976" s="874" t="s">
        <v>12460</v>
      </c>
      <c r="C7976" s="873" t="s">
        <v>2029</v>
      </c>
      <c r="D7976" s="802">
        <f t="shared" si="124"/>
        <v>114.87</v>
      </c>
      <c r="G7976" s="875">
        <v>112.2953</v>
      </c>
      <c r="J7976" s="840" t="s">
        <v>15822</v>
      </c>
      <c r="K7976" s="848">
        <f>IFERROR(VLOOKUP(J7976,REAJUSTE!A:AA,27,FALSE),"")</f>
        <v>1.0229999999999999</v>
      </c>
    </row>
    <row r="7977" spans="1:11" ht="15" x14ac:dyDescent="0.2">
      <c r="A7977" s="873" t="s">
        <v>5553</v>
      </c>
      <c r="B7977" s="874" t="s">
        <v>12461</v>
      </c>
      <c r="C7977" s="873" t="s">
        <v>2029</v>
      </c>
      <c r="D7977" s="802">
        <f t="shared" si="124"/>
        <v>148.80000000000001</v>
      </c>
      <c r="G7977" s="875">
        <v>145.4546</v>
      </c>
      <c r="J7977" s="840" t="s">
        <v>15822</v>
      </c>
      <c r="K7977" s="848">
        <f>IFERROR(VLOOKUP(J7977,REAJUSTE!A:AA,27,FALSE),"")</f>
        <v>1.0229999999999999</v>
      </c>
    </row>
    <row r="7978" spans="1:11" ht="15" x14ac:dyDescent="0.2">
      <c r="A7978" s="873" t="s">
        <v>12462</v>
      </c>
      <c r="B7978" s="874" t="s">
        <v>12463</v>
      </c>
      <c r="C7978" s="873" t="s">
        <v>2029</v>
      </c>
      <c r="D7978" s="802">
        <f t="shared" si="124"/>
        <v>546.64</v>
      </c>
      <c r="G7978" s="875">
        <v>534.35500000000002</v>
      </c>
      <c r="J7978" s="840" t="s">
        <v>15822</v>
      </c>
      <c r="K7978" s="848">
        <f>IFERROR(VLOOKUP(J7978,REAJUSTE!A:AA,27,FALSE),"")</f>
        <v>1.0229999999999999</v>
      </c>
    </row>
    <row r="7979" spans="1:11" ht="15" x14ac:dyDescent="0.2">
      <c r="A7979" s="873" t="s">
        <v>5554</v>
      </c>
      <c r="B7979" s="874" t="s">
        <v>12464</v>
      </c>
      <c r="C7979" s="873" t="s">
        <v>4</v>
      </c>
      <c r="D7979" s="802">
        <f t="shared" si="124"/>
        <v>8.6300000000000008</v>
      </c>
      <c r="G7979" s="875">
        <v>8.4365000000000006</v>
      </c>
      <c r="J7979" s="840" t="s">
        <v>15822</v>
      </c>
      <c r="K7979" s="848">
        <f>IFERROR(VLOOKUP(J7979,REAJUSTE!A:AA,27,FALSE),"")</f>
        <v>1.0229999999999999</v>
      </c>
    </row>
    <row r="7980" spans="1:11" ht="15" x14ac:dyDescent="0.2">
      <c r="A7980" s="873" t="s">
        <v>5555</v>
      </c>
      <c r="B7980" s="874" t="s">
        <v>5556</v>
      </c>
      <c r="C7980" s="873" t="s">
        <v>2029</v>
      </c>
      <c r="D7980" s="802">
        <f t="shared" si="124"/>
        <v>152.87</v>
      </c>
      <c r="G7980" s="875">
        <v>149.43559999999999</v>
      </c>
      <c r="J7980" s="840" t="s">
        <v>15822</v>
      </c>
      <c r="K7980" s="848">
        <f>IFERROR(VLOOKUP(J7980,REAJUSTE!A:AA,27,FALSE),"")</f>
        <v>1.0229999999999999</v>
      </c>
    </row>
    <row r="7981" spans="1:11" ht="15" x14ac:dyDescent="0.2">
      <c r="A7981" s="873" t="s">
        <v>5557</v>
      </c>
      <c r="B7981" s="874" t="s">
        <v>12465</v>
      </c>
      <c r="C7981" s="873" t="s">
        <v>2029</v>
      </c>
      <c r="D7981" s="802">
        <f t="shared" si="124"/>
        <v>513.24</v>
      </c>
      <c r="G7981" s="875">
        <v>501.70940000000002</v>
      </c>
      <c r="J7981" s="840" t="s">
        <v>15822</v>
      </c>
      <c r="K7981" s="848">
        <f>IFERROR(VLOOKUP(J7981,REAJUSTE!A:AA,27,FALSE),"")</f>
        <v>1.0229999999999999</v>
      </c>
    </row>
    <row r="7982" spans="1:11" ht="15" x14ac:dyDescent="0.2">
      <c r="A7982" s="873" t="s">
        <v>5558</v>
      </c>
      <c r="B7982" s="874" t="s">
        <v>12466</v>
      </c>
      <c r="C7982" s="873" t="s">
        <v>2029</v>
      </c>
      <c r="D7982" s="802">
        <f t="shared" si="124"/>
        <v>280.69</v>
      </c>
      <c r="G7982" s="875">
        <v>274.3843</v>
      </c>
      <c r="J7982" s="840" t="s">
        <v>15822</v>
      </c>
      <c r="K7982" s="848">
        <f>IFERROR(VLOOKUP(J7982,REAJUSTE!A:AA,27,FALSE),"")</f>
        <v>1.0229999999999999</v>
      </c>
    </row>
    <row r="7983" spans="1:11" ht="15" x14ac:dyDescent="0.2">
      <c r="A7983" s="873" t="s">
        <v>5559</v>
      </c>
      <c r="B7983" s="874" t="s">
        <v>5560</v>
      </c>
      <c r="C7983" s="873" t="s">
        <v>2029</v>
      </c>
      <c r="D7983" s="802">
        <f t="shared" si="124"/>
        <v>130.74</v>
      </c>
      <c r="G7983" s="875">
        <v>127.8095</v>
      </c>
      <c r="J7983" s="840" t="s">
        <v>15822</v>
      </c>
      <c r="K7983" s="848">
        <f>IFERROR(VLOOKUP(J7983,REAJUSTE!A:AA,27,FALSE),"")</f>
        <v>1.0229999999999999</v>
      </c>
    </row>
    <row r="7984" spans="1:11" ht="15" x14ac:dyDescent="0.2">
      <c r="A7984" s="873" t="s">
        <v>5561</v>
      </c>
      <c r="B7984" s="874" t="s">
        <v>5562</v>
      </c>
      <c r="C7984" s="873" t="s">
        <v>2029</v>
      </c>
      <c r="D7984" s="802">
        <f t="shared" si="124"/>
        <v>461.45</v>
      </c>
      <c r="G7984" s="875">
        <v>451.08370000000002</v>
      </c>
      <c r="J7984" s="840" t="s">
        <v>15822</v>
      </c>
      <c r="K7984" s="848">
        <f>IFERROR(VLOOKUP(J7984,REAJUSTE!A:AA,27,FALSE),"")</f>
        <v>1.0229999999999999</v>
      </c>
    </row>
    <row r="7985" spans="1:11" ht="15" x14ac:dyDescent="0.2">
      <c r="A7985" s="873" t="s">
        <v>5563</v>
      </c>
      <c r="B7985" s="874" t="s">
        <v>12467</v>
      </c>
      <c r="C7985" s="873" t="s">
        <v>4</v>
      </c>
      <c r="D7985" s="802">
        <f t="shared" si="124"/>
        <v>22.74</v>
      </c>
      <c r="G7985" s="875">
        <v>22.234400000000001</v>
      </c>
      <c r="J7985" s="840" t="s">
        <v>15822</v>
      </c>
      <c r="K7985" s="848">
        <f>IFERROR(VLOOKUP(J7985,REAJUSTE!A:AA,27,FALSE),"")</f>
        <v>1.0229999999999999</v>
      </c>
    </row>
    <row r="7986" spans="1:11" ht="15" x14ac:dyDescent="0.2">
      <c r="A7986" s="873" t="s">
        <v>5564</v>
      </c>
      <c r="B7986" s="874" t="s">
        <v>12468</v>
      </c>
      <c r="C7986" s="873" t="s">
        <v>4</v>
      </c>
      <c r="D7986" s="802">
        <f t="shared" si="124"/>
        <v>15.65</v>
      </c>
      <c r="G7986" s="875">
        <v>15.3</v>
      </c>
      <c r="J7986" s="840" t="s">
        <v>15822</v>
      </c>
      <c r="K7986" s="848">
        <f>IFERROR(VLOOKUP(J7986,REAJUSTE!A:AA,27,FALSE),"")</f>
        <v>1.0229999999999999</v>
      </c>
    </row>
    <row r="7987" spans="1:11" ht="15" x14ac:dyDescent="0.2">
      <c r="A7987" s="873" t="s">
        <v>5565</v>
      </c>
      <c r="B7987" s="874" t="s">
        <v>12469</v>
      </c>
      <c r="C7987" s="873" t="s">
        <v>4</v>
      </c>
      <c r="D7987" s="802">
        <f t="shared" si="124"/>
        <v>26.37</v>
      </c>
      <c r="G7987" s="875">
        <v>25.779699999999998</v>
      </c>
      <c r="J7987" s="840" t="s">
        <v>15822</v>
      </c>
      <c r="K7987" s="848">
        <f>IFERROR(VLOOKUP(J7987,REAJUSTE!A:AA,27,FALSE),"")</f>
        <v>1.0229999999999999</v>
      </c>
    </row>
    <row r="7988" spans="1:11" ht="15" x14ac:dyDescent="0.2">
      <c r="A7988" s="873" t="s">
        <v>5566</v>
      </c>
      <c r="B7988" s="874" t="s">
        <v>12470</v>
      </c>
      <c r="C7988" s="873" t="s">
        <v>51</v>
      </c>
      <c r="D7988" s="802">
        <f t="shared" si="124"/>
        <v>58.26</v>
      </c>
      <c r="G7988" s="875">
        <v>56.957599999999999</v>
      </c>
      <c r="J7988" s="840" t="s">
        <v>15822</v>
      </c>
      <c r="K7988" s="848">
        <f>IFERROR(VLOOKUP(J7988,REAJUSTE!A:AA,27,FALSE),"")</f>
        <v>1.0229999999999999</v>
      </c>
    </row>
    <row r="7989" spans="1:11" ht="15" x14ac:dyDescent="0.2">
      <c r="A7989" s="873" t="s">
        <v>5567</v>
      </c>
      <c r="B7989" s="874" t="s">
        <v>12471</v>
      </c>
      <c r="C7989" s="873" t="s">
        <v>587</v>
      </c>
      <c r="D7989" s="802">
        <f t="shared" si="124"/>
        <v>13544.69</v>
      </c>
      <c r="G7989" s="875">
        <v>13240.1711</v>
      </c>
      <c r="J7989" s="840" t="s">
        <v>15822</v>
      </c>
      <c r="K7989" s="848">
        <f>IFERROR(VLOOKUP(J7989,REAJUSTE!A:AA,27,FALSE),"")</f>
        <v>1.0229999999999999</v>
      </c>
    </row>
    <row r="7990" spans="1:11" ht="15" x14ac:dyDescent="0.2">
      <c r="A7990" s="873" t="s">
        <v>5568</v>
      </c>
      <c r="B7990" s="874" t="s">
        <v>12472</v>
      </c>
      <c r="C7990" s="873" t="s">
        <v>587</v>
      </c>
      <c r="D7990" s="802">
        <f t="shared" si="124"/>
        <v>20936.62</v>
      </c>
      <c r="G7990" s="875">
        <v>20465.904600000002</v>
      </c>
      <c r="J7990" s="840" t="s">
        <v>15822</v>
      </c>
      <c r="K7990" s="848">
        <f>IFERROR(VLOOKUP(J7990,REAJUSTE!A:AA,27,FALSE),"")</f>
        <v>1.0229999999999999</v>
      </c>
    </row>
    <row r="7991" spans="1:11" ht="15" x14ac:dyDescent="0.2">
      <c r="A7991" s="873" t="s">
        <v>5569</v>
      </c>
      <c r="B7991" s="874" t="s">
        <v>12473</v>
      </c>
      <c r="C7991" s="873" t="s">
        <v>587</v>
      </c>
      <c r="D7991" s="802">
        <f t="shared" si="124"/>
        <v>39808.86</v>
      </c>
      <c r="G7991" s="875">
        <v>38913.843800000002</v>
      </c>
      <c r="J7991" s="840" t="s">
        <v>15822</v>
      </c>
      <c r="K7991" s="848">
        <f>IFERROR(VLOOKUP(J7991,REAJUSTE!A:AA,27,FALSE),"")</f>
        <v>1.0229999999999999</v>
      </c>
    </row>
    <row r="7992" spans="1:11" ht="15" x14ac:dyDescent="0.2">
      <c r="A7992" s="873" t="s">
        <v>5570</v>
      </c>
      <c r="B7992" s="874" t="s">
        <v>12474</v>
      </c>
      <c r="C7992" s="873" t="s">
        <v>587</v>
      </c>
      <c r="D7992" s="802">
        <f t="shared" si="124"/>
        <v>77120.19</v>
      </c>
      <c r="G7992" s="875">
        <v>75386.307700000005</v>
      </c>
      <c r="J7992" s="840" t="s">
        <v>15822</v>
      </c>
      <c r="K7992" s="848">
        <f>IFERROR(VLOOKUP(J7992,REAJUSTE!A:AA,27,FALSE),"")</f>
        <v>1.0229999999999999</v>
      </c>
    </row>
    <row r="7993" spans="1:11" ht="15" x14ac:dyDescent="0.2">
      <c r="A7993" s="873" t="s">
        <v>5571</v>
      </c>
      <c r="B7993" s="874" t="s">
        <v>12475</v>
      </c>
      <c r="C7993" s="873" t="s">
        <v>587</v>
      </c>
      <c r="D7993" s="802">
        <f t="shared" si="124"/>
        <v>21251.79</v>
      </c>
      <c r="G7993" s="875">
        <v>20773.9915</v>
      </c>
      <c r="J7993" s="840" t="s">
        <v>15822</v>
      </c>
      <c r="K7993" s="848">
        <f>IFERROR(VLOOKUP(J7993,REAJUSTE!A:AA,27,FALSE),"")</f>
        <v>1.0229999999999999</v>
      </c>
    </row>
    <row r="7994" spans="1:11" ht="15" x14ac:dyDescent="0.2">
      <c r="A7994" s="873" t="s">
        <v>5572</v>
      </c>
      <c r="B7994" s="874" t="s">
        <v>12476</v>
      </c>
      <c r="C7994" s="873" t="s">
        <v>587</v>
      </c>
      <c r="D7994" s="802">
        <f t="shared" si="124"/>
        <v>34422.379999999997</v>
      </c>
      <c r="G7994" s="875">
        <v>33648.469799999999</v>
      </c>
      <c r="J7994" s="840" t="s">
        <v>15822</v>
      </c>
      <c r="K7994" s="848">
        <f>IFERROR(VLOOKUP(J7994,REAJUSTE!A:AA,27,FALSE),"")</f>
        <v>1.0229999999999999</v>
      </c>
    </row>
    <row r="7995" spans="1:11" ht="15" x14ac:dyDescent="0.2">
      <c r="A7995" s="873" t="s">
        <v>5573</v>
      </c>
      <c r="B7995" s="874" t="s">
        <v>12477</v>
      </c>
      <c r="C7995" s="873" t="s">
        <v>587</v>
      </c>
      <c r="D7995" s="802">
        <f t="shared" si="124"/>
        <v>64565.38</v>
      </c>
      <c r="G7995" s="875">
        <v>63113.765700000004</v>
      </c>
      <c r="J7995" s="840" t="s">
        <v>15822</v>
      </c>
      <c r="K7995" s="848">
        <f>IFERROR(VLOOKUP(J7995,REAJUSTE!A:AA,27,FALSE),"")</f>
        <v>1.0229999999999999</v>
      </c>
    </row>
    <row r="7996" spans="1:11" ht="15" x14ac:dyDescent="0.2">
      <c r="A7996" s="873" t="s">
        <v>5574</v>
      </c>
      <c r="B7996" s="874" t="s">
        <v>12478</v>
      </c>
      <c r="C7996" s="873" t="s">
        <v>587</v>
      </c>
      <c r="D7996" s="802">
        <f t="shared" si="124"/>
        <v>125105.99</v>
      </c>
      <c r="G7996" s="875">
        <v>122293.2476</v>
      </c>
      <c r="J7996" s="840" t="s">
        <v>15822</v>
      </c>
      <c r="K7996" s="848">
        <f>IFERROR(VLOOKUP(J7996,REAJUSTE!A:AA,27,FALSE),"")</f>
        <v>1.0229999999999999</v>
      </c>
    </row>
    <row r="7997" spans="1:11" ht="15" x14ac:dyDescent="0.2">
      <c r="A7997" s="873" t="s">
        <v>5575</v>
      </c>
      <c r="B7997" s="874" t="s">
        <v>12479</v>
      </c>
      <c r="C7997" s="873" t="s">
        <v>4</v>
      </c>
      <c r="D7997" s="802">
        <f t="shared" si="124"/>
        <v>190.63</v>
      </c>
      <c r="G7997" s="875">
        <v>186.34710000000001</v>
      </c>
      <c r="J7997" s="840" t="s">
        <v>15822</v>
      </c>
      <c r="K7997" s="848">
        <f>IFERROR(VLOOKUP(J7997,REAJUSTE!A:AA,27,FALSE),"")</f>
        <v>1.0229999999999999</v>
      </c>
    </row>
    <row r="7998" spans="1:11" ht="15" x14ac:dyDescent="0.2">
      <c r="A7998" s="873" t="s">
        <v>5576</v>
      </c>
      <c r="B7998" s="874" t="s">
        <v>12480</v>
      </c>
      <c r="C7998" s="873" t="s">
        <v>587</v>
      </c>
      <c r="D7998" s="802">
        <f t="shared" si="124"/>
        <v>0.18</v>
      </c>
      <c r="G7998" s="875">
        <v>0.1847</v>
      </c>
      <c r="J7998" s="840" t="s">
        <v>15822</v>
      </c>
      <c r="K7998" s="848">
        <f>IFERROR(VLOOKUP(J7998,REAJUSTE!A:AA,27,FALSE),"")</f>
        <v>1.0229999999999999</v>
      </c>
    </row>
    <row r="7999" spans="1:11" ht="15" x14ac:dyDescent="0.2">
      <c r="A7999" s="873" t="s">
        <v>5577</v>
      </c>
      <c r="B7999" s="874" t="s">
        <v>12481</v>
      </c>
      <c r="C7999" s="873" t="s">
        <v>4</v>
      </c>
      <c r="D7999" s="802">
        <f t="shared" si="124"/>
        <v>24.1</v>
      </c>
      <c r="G7999" s="875">
        <v>23.5623</v>
      </c>
      <c r="J7999" s="840" t="s">
        <v>15822</v>
      </c>
      <c r="K7999" s="848">
        <f>IFERROR(VLOOKUP(J7999,REAJUSTE!A:AA,27,FALSE),"")</f>
        <v>1.0229999999999999</v>
      </c>
    </row>
    <row r="8000" spans="1:11" ht="15" x14ac:dyDescent="0.2">
      <c r="A8000" s="873" t="s">
        <v>12482</v>
      </c>
      <c r="B8000" s="874" t="s">
        <v>12483</v>
      </c>
      <c r="C8000" s="873" t="s">
        <v>587</v>
      </c>
      <c r="D8000" s="802">
        <f t="shared" si="124"/>
        <v>1.17</v>
      </c>
      <c r="G8000" s="875">
        <v>1.1511</v>
      </c>
      <c r="J8000" s="840" t="s">
        <v>15822</v>
      </c>
      <c r="K8000" s="848">
        <f>IFERROR(VLOOKUP(J8000,REAJUSTE!A:AA,27,FALSE),"")</f>
        <v>1.0229999999999999</v>
      </c>
    </row>
    <row r="8001" spans="1:11" ht="15" x14ac:dyDescent="0.2">
      <c r="A8001" s="873" t="s">
        <v>5578</v>
      </c>
      <c r="B8001" s="874" t="s">
        <v>12484</v>
      </c>
      <c r="C8001" s="873" t="s">
        <v>587</v>
      </c>
      <c r="D8001" s="802">
        <f t="shared" si="124"/>
        <v>2.44</v>
      </c>
      <c r="G8001" s="875">
        <v>2.3921999999999999</v>
      </c>
      <c r="J8001" s="840" t="s">
        <v>15822</v>
      </c>
      <c r="K8001" s="848">
        <f>IFERROR(VLOOKUP(J8001,REAJUSTE!A:AA,27,FALSE),"")</f>
        <v>1.0229999999999999</v>
      </c>
    </row>
    <row r="8002" spans="1:11" ht="15" x14ac:dyDescent="0.2">
      <c r="A8002" s="873" t="s">
        <v>5579</v>
      </c>
      <c r="B8002" s="874" t="s">
        <v>12485</v>
      </c>
      <c r="C8002" s="873" t="s">
        <v>4</v>
      </c>
      <c r="D8002" s="802">
        <f t="shared" si="124"/>
        <v>339.82</v>
      </c>
      <c r="G8002" s="875">
        <v>332.18490000000003</v>
      </c>
      <c r="J8002" s="840" t="s">
        <v>15822</v>
      </c>
      <c r="K8002" s="848">
        <f>IFERROR(VLOOKUP(J8002,REAJUSTE!A:AA,27,FALSE),"")</f>
        <v>1.0229999999999999</v>
      </c>
    </row>
    <row r="8003" spans="1:11" ht="15" x14ac:dyDescent="0.2">
      <c r="A8003" s="873" t="s">
        <v>5580</v>
      </c>
      <c r="B8003" s="874" t="s">
        <v>12486</v>
      </c>
      <c r="C8003" s="873" t="s">
        <v>4</v>
      </c>
      <c r="D8003" s="802">
        <f t="shared" si="124"/>
        <v>93.7</v>
      </c>
      <c r="G8003" s="875">
        <v>91.597200000000001</v>
      </c>
      <c r="J8003" s="840" t="s">
        <v>15822</v>
      </c>
      <c r="K8003" s="848">
        <f>IFERROR(VLOOKUP(J8003,REAJUSTE!A:AA,27,FALSE),"")</f>
        <v>1.0229999999999999</v>
      </c>
    </row>
    <row r="8004" spans="1:11" ht="15" x14ac:dyDescent="0.2">
      <c r="A8004" s="873" t="s">
        <v>5581</v>
      </c>
      <c r="B8004" s="874" t="s">
        <v>12487</v>
      </c>
      <c r="C8004" s="873" t="s">
        <v>4</v>
      </c>
      <c r="D8004" s="802">
        <f t="shared" si="124"/>
        <v>217.59</v>
      </c>
      <c r="G8004" s="875">
        <v>212.70490000000001</v>
      </c>
      <c r="J8004" s="840" t="s">
        <v>15822</v>
      </c>
      <c r="K8004" s="848">
        <f>IFERROR(VLOOKUP(J8004,REAJUSTE!A:AA,27,FALSE),"")</f>
        <v>1.0229999999999999</v>
      </c>
    </row>
    <row r="8005" spans="1:11" ht="15" x14ac:dyDescent="0.2">
      <c r="A8005" s="873" t="s">
        <v>5582</v>
      </c>
      <c r="B8005" s="874" t="s">
        <v>12488</v>
      </c>
      <c r="C8005" s="873" t="s">
        <v>587</v>
      </c>
      <c r="D8005" s="802">
        <f t="shared" si="124"/>
        <v>4049.67</v>
      </c>
      <c r="G8005" s="875">
        <v>3958.6271000000002</v>
      </c>
      <c r="J8005" s="840" t="s">
        <v>15822</v>
      </c>
      <c r="K8005" s="848">
        <f>IFERROR(VLOOKUP(J8005,REAJUSTE!A:AA,27,FALSE),"")</f>
        <v>1.0229999999999999</v>
      </c>
    </row>
    <row r="8006" spans="1:11" ht="15" x14ac:dyDescent="0.2">
      <c r="A8006" s="873" t="s">
        <v>5583</v>
      </c>
      <c r="B8006" s="874" t="s">
        <v>12489</v>
      </c>
      <c r="C8006" s="873" t="s">
        <v>587</v>
      </c>
      <c r="D8006" s="802">
        <f t="shared" si="124"/>
        <v>4721.17</v>
      </c>
      <c r="G8006" s="875">
        <v>4615.0337</v>
      </c>
      <c r="J8006" s="840" t="s">
        <v>15822</v>
      </c>
      <c r="K8006" s="848">
        <f>IFERROR(VLOOKUP(J8006,REAJUSTE!A:AA,27,FALSE),"")</f>
        <v>1.0229999999999999</v>
      </c>
    </row>
    <row r="8007" spans="1:11" ht="15" x14ac:dyDescent="0.2">
      <c r="A8007" s="873" t="s">
        <v>5584</v>
      </c>
      <c r="B8007" s="874" t="s">
        <v>12490</v>
      </c>
      <c r="C8007" s="873" t="s">
        <v>587</v>
      </c>
      <c r="D8007" s="802">
        <f t="shared" si="124"/>
        <v>7251.46</v>
      </c>
      <c r="G8007" s="875">
        <v>7088.4317000000001</v>
      </c>
      <c r="J8007" s="840" t="s">
        <v>15822</v>
      </c>
      <c r="K8007" s="848">
        <f>IFERROR(VLOOKUP(J8007,REAJUSTE!A:AA,27,FALSE),"")</f>
        <v>1.0229999999999999</v>
      </c>
    </row>
    <row r="8008" spans="1:11" ht="15" x14ac:dyDescent="0.2">
      <c r="A8008" s="873" t="s">
        <v>5585</v>
      </c>
      <c r="B8008" s="874" t="s">
        <v>12491</v>
      </c>
      <c r="C8008" s="873" t="s">
        <v>587</v>
      </c>
      <c r="D8008" s="802">
        <f t="shared" si="124"/>
        <v>8921.11</v>
      </c>
      <c r="G8008" s="875">
        <v>8720.5434000000005</v>
      </c>
      <c r="J8008" s="840" t="s">
        <v>15822</v>
      </c>
      <c r="K8008" s="848">
        <f>IFERROR(VLOOKUP(J8008,REAJUSTE!A:AA,27,FALSE),"")</f>
        <v>1.0229999999999999</v>
      </c>
    </row>
    <row r="8009" spans="1:11" ht="15" x14ac:dyDescent="0.2">
      <c r="A8009" s="873" t="s">
        <v>5586</v>
      </c>
      <c r="B8009" s="874" t="s">
        <v>12492</v>
      </c>
      <c r="C8009" s="873" t="s">
        <v>587</v>
      </c>
      <c r="D8009" s="802">
        <f t="shared" si="124"/>
        <v>11211.3</v>
      </c>
      <c r="G8009" s="875">
        <v>10959.2394</v>
      </c>
      <c r="J8009" s="840" t="s">
        <v>15822</v>
      </c>
      <c r="K8009" s="848">
        <f>IFERROR(VLOOKUP(J8009,REAJUSTE!A:AA,27,FALSE),"")</f>
        <v>1.0229999999999999</v>
      </c>
    </row>
    <row r="8010" spans="1:11" ht="15" x14ac:dyDescent="0.2">
      <c r="A8010" s="873" t="s">
        <v>5587</v>
      </c>
      <c r="B8010" s="874" t="s">
        <v>12493</v>
      </c>
      <c r="C8010" s="873" t="s">
        <v>587</v>
      </c>
      <c r="D8010" s="802">
        <f t="shared" si="124"/>
        <v>53.77</v>
      </c>
      <c r="G8010" s="875">
        <v>52.570099999999996</v>
      </c>
      <c r="J8010" s="840" t="s">
        <v>15822</v>
      </c>
      <c r="K8010" s="848">
        <f>IFERROR(VLOOKUP(J8010,REAJUSTE!A:AA,27,FALSE),"")</f>
        <v>1.0229999999999999</v>
      </c>
    </row>
    <row r="8011" spans="1:11" ht="15" x14ac:dyDescent="0.2">
      <c r="A8011" s="873" t="s">
        <v>5588</v>
      </c>
      <c r="B8011" s="874" t="s">
        <v>12494</v>
      </c>
      <c r="C8011" s="873" t="s">
        <v>587</v>
      </c>
      <c r="D8011" s="802">
        <f t="shared" ref="D8011:D8074" si="125">TRUNC(G8011*K8011,2)</f>
        <v>579.85</v>
      </c>
      <c r="G8011" s="875">
        <v>566.81730000000005</v>
      </c>
      <c r="J8011" s="840" t="s">
        <v>15822</v>
      </c>
      <c r="K8011" s="848">
        <f>IFERROR(VLOOKUP(J8011,REAJUSTE!A:AA,27,FALSE),"")</f>
        <v>1.0229999999999999</v>
      </c>
    </row>
    <row r="8012" spans="1:11" ht="15" x14ac:dyDescent="0.2">
      <c r="A8012" s="873" t="s">
        <v>5589</v>
      </c>
      <c r="B8012" s="874" t="s">
        <v>12495</v>
      </c>
      <c r="C8012" s="873" t="s">
        <v>587</v>
      </c>
      <c r="D8012" s="802">
        <f t="shared" si="125"/>
        <v>137.84</v>
      </c>
      <c r="G8012" s="875">
        <v>134.75049999999999</v>
      </c>
      <c r="J8012" s="840" t="s">
        <v>15822</v>
      </c>
      <c r="K8012" s="848">
        <f>IFERROR(VLOOKUP(J8012,REAJUSTE!A:AA,27,FALSE),"")</f>
        <v>1.0229999999999999</v>
      </c>
    </row>
    <row r="8013" spans="1:11" ht="15" x14ac:dyDescent="0.2">
      <c r="A8013" s="873" t="s">
        <v>5590</v>
      </c>
      <c r="B8013" s="874" t="s">
        <v>12496</v>
      </c>
      <c r="C8013" s="873" t="s">
        <v>4</v>
      </c>
      <c r="D8013" s="802">
        <f t="shared" si="125"/>
        <v>432.67</v>
      </c>
      <c r="G8013" s="875">
        <v>422.94479999999999</v>
      </c>
      <c r="J8013" s="840" t="s">
        <v>15822</v>
      </c>
      <c r="K8013" s="848">
        <f>IFERROR(VLOOKUP(J8013,REAJUSTE!A:AA,27,FALSE),"")</f>
        <v>1.0229999999999999</v>
      </c>
    </row>
    <row r="8014" spans="1:11" ht="15" x14ac:dyDescent="0.2">
      <c r="A8014" s="873" t="s">
        <v>5591</v>
      </c>
      <c r="B8014" s="874" t="s">
        <v>12497</v>
      </c>
      <c r="C8014" s="873" t="s">
        <v>587</v>
      </c>
      <c r="D8014" s="802">
        <f t="shared" si="125"/>
        <v>83.86</v>
      </c>
      <c r="G8014" s="875">
        <v>81.982799999999997</v>
      </c>
      <c r="J8014" s="840" t="s">
        <v>15822</v>
      </c>
      <c r="K8014" s="848">
        <f>IFERROR(VLOOKUP(J8014,REAJUSTE!A:AA,27,FALSE),"")</f>
        <v>1.0229999999999999</v>
      </c>
    </row>
    <row r="8015" spans="1:11" ht="15" x14ac:dyDescent="0.2">
      <c r="A8015" s="873" t="s">
        <v>5592</v>
      </c>
      <c r="B8015" s="874" t="s">
        <v>2856</v>
      </c>
      <c r="C8015" s="873" t="s">
        <v>61</v>
      </c>
      <c r="D8015" s="802" t="e">
        <f t="shared" si="125"/>
        <v>#VALUE!</v>
      </c>
      <c r="G8015" s="875" t="s">
        <v>4169</v>
      </c>
      <c r="J8015" s="840" t="s">
        <v>15822</v>
      </c>
      <c r="K8015" s="848">
        <f>IFERROR(VLOOKUP(J8015,REAJUSTE!A:AA,27,FALSE),"")</f>
        <v>1.0229999999999999</v>
      </c>
    </row>
    <row r="8016" spans="1:11" ht="15" x14ac:dyDescent="0.2">
      <c r="A8016" s="873" t="s">
        <v>5593</v>
      </c>
      <c r="B8016" s="874" t="s">
        <v>2855</v>
      </c>
      <c r="C8016" s="873" t="s">
        <v>61</v>
      </c>
      <c r="D8016" s="802" t="e">
        <f t="shared" si="125"/>
        <v>#VALUE!</v>
      </c>
      <c r="G8016" s="875" t="s">
        <v>4169</v>
      </c>
      <c r="J8016" s="840" t="s">
        <v>15822</v>
      </c>
      <c r="K8016" s="848">
        <f>IFERROR(VLOOKUP(J8016,REAJUSTE!A:AA,27,FALSE),"")</f>
        <v>1.0229999999999999</v>
      </c>
    </row>
    <row r="8017" spans="1:11" ht="15" x14ac:dyDescent="0.2">
      <c r="A8017" s="873" t="s">
        <v>5594</v>
      </c>
      <c r="B8017" s="874" t="s">
        <v>1781</v>
      </c>
      <c r="C8017" s="873" t="s">
        <v>61</v>
      </c>
      <c r="D8017" s="802" t="e">
        <f t="shared" si="125"/>
        <v>#VALUE!</v>
      </c>
      <c r="G8017" s="875" t="s">
        <v>4169</v>
      </c>
      <c r="J8017" s="840" t="s">
        <v>15822</v>
      </c>
      <c r="K8017" s="848">
        <f>IFERROR(VLOOKUP(J8017,REAJUSTE!A:AA,27,FALSE),"")</f>
        <v>1.0229999999999999</v>
      </c>
    </row>
    <row r="8018" spans="1:11" ht="15" x14ac:dyDescent="0.2">
      <c r="A8018" s="873" t="s">
        <v>5595</v>
      </c>
      <c r="B8018" s="874" t="s">
        <v>5596</v>
      </c>
      <c r="C8018" s="873" t="s">
        <v>61</v>
      </c>
      <c r="D8018" s="802" t="e">
        <f t="shared" si="125"/>
        <v>#VALUE!</v>
      </c>
      <c r="G8018" s="875" t="s">
        <v>4169</v>
      </c>
      <c r="J8018" s="840" t="s">
        <v>15822</v>
      </c>
      <c r="K8018" s="848">
        <f>IFERROR(VLOOKUP(J8018,REAJUSTE!A:AA,27,FALSE),"")</f>
        <v>1.0229999999999999</v>
      </c>
    </row>
    <row r="8019" spans="1:11" ht="15" x14ac:dyDescent="0.2">
      <c r="A8019" s="873" t="s">
        <v>5597</v>
      </c>
      <c r="B8019" s="874" t="s">
        <v>5598</v>
      </c>
      <c r="C8019" s="873" t="s">
        <v>61</v>
      </c>
      <c r="D8019" s="802" t="e">
        <f t="shared" si="125"/>
        <v>#VALUE!</v>
      </c>
      <c r="G8019" s="875" t="s">
        <v>4169</v>
      </c>
      <c r="J8019" s="840" t="s">
        <v>15822</v>
      </c>
      <c r="K8019" s="848">
        <f>IFERROR(VLOOKUP(J8019,REAJUSTE!A:AA,27,FALSE),"")</f>
        <v>1.0229999999999999</v>
      </c>
    </row>
    <row r="8020" spans="1:11" ht="15" x14ac:dyDescent="0.2">
      <c r="A8020" s="873" t="s">
        <v>5599</v>
      </c>
      <c r="B8020" s="874" t="s">
        <v>12498</v>
      </c>
      <c r="C8020" s="873" t="s">
        <v>61</v>
      </c>
      <c r="D8020" s="802" t="e">
        <f t="shared" si="125"/>
        <v>#VALUE!</v>
      </c>
      <c r="G8020" s="875" t="s">
        <v>4169</v>
      </c>
      <c r="J8020" s="840" t="s">
        <v>15822</v>
      </c>
      <c r="K8020" s="848">
        <f>IFERROR(VLOOKUP(J8020,REAJUSTE!A:AA,27,FALSE),"")</f>
        <v>1.0229999999999999</v>
      </c>
    </row>
    <row r="8021" spans="1:11" ht="15" x14ac:dyDescent="0.2">
      <c r="A8021" s="873" t="s">
        <v>5600</v>
      </c>
      <c r="B8021" s="874" t="s">
        <v>12499</v>
      </c>
      <c r="C8021" s="873" t="s">
        <v>61</v>
      </c>
      <c r="D8021" s="802" t="e">
        <f t="shared" si="125"/>
        <v>#VALUE!</v>
      </c>
      <c r="G8021" s="875" t="s">
        <v>4169</v>
      </c>
      <c r="J8021" s="840" t="s">
        <v>15822</v>
      </c>
      <c r="K8021" s="848">
        <f>IFERROR(VLOOKUP(J8021,REAJUSTE!A:AA,27,FALSE),"")</f>
        <v>1.0229999999999999</v>
      </c>
    </row>
    <row r="8022" spans="1:11" ht="15" x14ac:dyDescent="0.2">
      <c r="A8022" s="873" t="s">
        <v>5601</v>
      </c>
      <c r="B8022" s="874" t="s">
        <v>12500</v>
      </c>
      <c r="C8022" s="873" t="s">
        <v>61</v>
      </c>
      <c r="D8022" s="802" t="e">
        <f t="shared" si="125"/>
        <v>#VALUE!</v>
      </c>
      <c r="G8022" s="875" t="s">
        <v>4169</v>
      </c>
      <c r="J8022" s="840" t="s">
        <v>15822</v>
      </c>
      <c r="K8022" s="848">
        <f>IFERROR(VLOOKUP(J8022,REAJUSTE!A:AA,27,FALSE),"")</f>
        <v>1.0229999999999999</v>
      </c>
    </row>
    <row r="8023" spans="1:11" ht="15" x14ac:dyDescent="0.2">
      <c r="A8023" s="873" t="s">
        <v>5602</v>
      </c>
      <c r="B8023" s="874" t="s">
        <v>5603</v>
      </c>
      <c r="C8023" s="873" t="s">
        <v>61</v>
      </c>
      <c r="D8023" s="802" t="e">
        <f t="shared" si="125"/>
        <v>#VALUE!</v>
      </c>
      <c r="G8023" s="875" t="s">
        <v>4169</v>
      </c>
      <c r="J8023" s="840" t="s">
        <v>15822</v>
      </c>
      <c r="K8023" s="848">
        <f>IFERROR(VLOOKUP(J8023,REAJUSTE!A:AA,27,FALSE),"")</f>
        <v>1.0229999999999999</v>
      </c>
    </row>
    <row r="8024" spans="1:11" ht="15" x14ac:dyDescent="0.2">
      <c r="A8024" s="873" t="s">
        <v>5604</v>
      </c>
      <c r="B8024" s="874" t="s">
        <v>5605</v>
      </c>
      <c r="C8024" s="873" t="s">
        <v>6</v>
      </c>
      <c r="D8024" s="802" t="e">
        <f t="shared" si="125"/>
        <v>#VALUE!</v>
      </c>
      <c r="G8024" s="875" t="s">
        <v>4169</v>
      </c>
      <c r="J8024" s="840" t="s">
        <v>15822</v>
      </c>
      <c r="K8024" s="848">
        <f>IFERROR(VLOOKUP(J8024,REAJUSTE!A:AA,27,FALSE),"")</f>
        <v>1.0229999999999999</v>
      </c>
    </row>
    <row r="8025" spans="1:11" ht="15" x14ac:dyDescent="0.2">
      <c r="A8025" s="873" t="s">
        <v>5606</v>
      </c>
      <c r="B8025" s="874" t="s">
        <v>5607</v>
      </c>
      <c r="C8025" s="873" t="s">
        <v>61</v>
      </c>
      <c r="D8025" s="802" t="e">
        <f t="shared" si="125"/>
        <v>#VALUE!</v>
      </c>
      <c r="G8025" s="875" t="s">
        <v>4169</v>
      </c>
      <c r="J8025" s="840" t="s">
        <v>15822</v>
      </c>
      <c r="K8025" s="848">
        <f>IFERROR(VLOOKUP(J8025,REAJUSTE!A:AA,27,FALSE),"")</f>
        <v>1.0229999999999999</v>
      </c>
    </row>
    <row r="8026" spans="1:11" ht="15" x14ac:dyDescent="0.2">
      <c r="A8026" s="873" t="s">
        <v>5608</v>
      </c>
      <c r="B8026" s="874" t="s">
        <v>12501</v>
      </c>
      <c r="C8026" s="873" t="s">
        <v>61</v>
      </c>
      <c r="D8026" s="802" t="e">
        <f t="shared" si="125"/>
        <v>#VALUE!</v>
      </c>
      <c r="G8026" s="875" t="s">
        <v>4169</v>
      </c>
      <c r="J8026" s="840" t="s">
        <v>15822</v>
      </c>
      <c r="K8026" s="848">
        <f>IFERROR(VLOOKUP(J8026,REAJUSTE!A:AA,27,FALSE),"")</f>
        <v>1.0229999999999999</v>
      </c>
    </row>
    <row r="8027" spans="1:11" ht="15" x14ac:dyDescent="0.2">
      <c r="A8027" s="873" t="s">
        <v>5609</v>
      </c>
      <c r="B8027" s="874" t="s">
        <v>2878</v>
      </c>
      <c r="C8027" s="873" t="s">
        <v>61</v>
      </c>
      <c r="D8027" s="802" t="e">
        <f t="shared" si="125"/>
        <v>#VALUE!</v>
      </c>
      <c r="G8027" s="875" t="s">
        <v>4169</v>
      </c>
      <c r="J8027" s="840" t="s">
        <v>15822</v>
      </c>
      <c r="K8027" s="848">
        <f>IFERROR(VLOOKUP(J8027,REAJUSTE!A:AA,27,FALSE),"")</f>
        <v>1.0229999999999999</v>
      </c>
    </row>
    <row r="8028" spans="1:11" ht="15" x14ac:dyDescent="0.2">
      <c r="A8028" s="873" t="s">
        <v>5610</v>
      </c>
      <c r="B8028" s="874" t="s">
        <v>12502</v>
      </c>
      <c r="C8028" s="873" t="s">
        <v>6</v>
      </c>
      <c r="D8028" s="802" t="e">
        <f t="shared" si="125"/>
        <v>#VALUE!</v>
      </c>
      <c r="G8028" s="875" t="s">
        <v>4169</v>
      </c>
      <c r="J8028" s="840" t="s">
        <v>15822</v>
      </c>
      <c r="K8028" s="848">
        <f>IFERROR(VLOOKUP(J8028,REAJUSTE!A:AA,27,FALSE),"")</f>
        <v>1.0229999999999999</v>
      </c>
    </row>
    <row r="8029" spans="1:11" ht="15" x14ac:dyDescent="0.2">
      <c r="A8029" s="873" t="s">
        <v>12503</v>
      </c>
      <c r="B8029" s="874" t="s">
        <v>5611</v>
      </c>
      <c r="C8029" s="873" t="s">
        <v>587</v>
      </c>
      <c r="D8029" s="802" t="e">
        <f t="shared" si="125"/>
        <v>#VALUE!</v>
      </c>
      <c r="G8029" s="875" t="s">
        <v>4169</v>
      </c>
      <c r="J8029" s="840" t="s">
        <v>15822</v>
      </c>
      <c r="K8029" s="848">
        <f>IFERROR(VLOOKUP(J8029,REAJUSTE!A:AA,27,FALSE),"")</f>
        <v>1.0229999999999999</v>
      </c>
    </row>
    <row r="8030" spans="1:11" ht="15" x14ac:dyDescent="0.2">
      <c r="A8030" s="873" t="s">
        <v>12504</v>
      </c>
      <c r="B8030" s="874" t="s">
        <v>12505</v>
      </c>
      <c r="C8030" s="873" t="s">
        <v>2660</v>
      </c>
      <c r="D8030" s="802">
        <f t="shared" si="125"/>
        <v>62.04</v>
      </c>
      <c r="G8030" s="875">
        <v>60.651699999999998</v>
      </c>
      <c r="J8030" s="840" t="s">
        <v>15822</v>
      </c>
      <c r="K8030" s="848">
        <f>IFERROR(VLOOKUP(J8030,REAJUSTE!A:AA,27,FALSE),"")</f>
        <v>1.0229999999999999</v>
      </c>
    </row>
    <row r="8031" spans="1:11" ht="15" x14ac:dyDescent="0.2">
      <c r="A8031" s="873" t="s">
        <v>12506</v>
      </c>
      <c r="B8031" s="874" t="s">
        <v>12507</v>
      </c>
      <c r="C8031" s="873" t="s">
        <v>2660</v>
      </c>
      <c r="D8031" s="802">
        <f t="shared" si="125"/>
        <v>107.51</v>
      </c>
      <c r="G8031" s="875">
        <v>105.1011</v>
      </c>
      <c r="J8031" s="840" t="s">
        <v>15822</v>
      </c>
      <c r="K8031" s="848">
        <f>IFERROR(VLOOKUP(J8031,REAJUSTE!A:AA,27,FALSE),"")</f>
        <v>1.0229999999999999</v>
      </c>
    </row>
    <row r="8032" spans="1:11" ht="15" x14ac:dyDescent="0.2">
      <c r="A8032" s="873" t="s">
        <v>12508</v>
      </c>
      <c r="B8032" s="874" t="s">
        <v>12509</v>
      </c>
      <c r="C8032" s="873" t="s">
        <v>2660</v>
      </c>
      <c r="D8032" s="802">
        <f t="shared" si="125"/>
        <v>96.45</v>
      </c>
      <c r="G8032" s="875">
        <v>94.284000000000006</v>
      </c>
      <c r="J8032" s="840" t="s">
        <v>15822</v>
      </c>
      <c r="K8032" s="848">
        <f>IFERROR(VLOOKUP(J8032,REAJUSTE!A:AA,27,FALSE),"")</f>
        <v>1.0229999999999999</v>
      </c>
    </row>
    <row r="8033" spans="1:11" ht="15" x14ac:dyDescent="0.2">
      <c r="A8033" s="873" t="s">
        <v>12510</v>
      </c>
      <c r="B8033" s="874" t="s">
        <v>12511</v>
      </c>
      <c r="C8033" s="873" t="s">
        <v>587</v>
      </c>
      <c r="D8033" s="802">
        <f t="shared" si="125"/>
        <v>177618.66</v>
      </c>
      <c r="G8033" s="875">
        <v>173625.28810000001</v>
      </c>
      <c r="J8033" s="840" t="s">
        <v>15822</v>
      </c>
      <c r="K8033" s="848">
        <f>IFERROR(VLOOKUP(J8033,REAJUSTE!A:AA,27,FALSE),"")</f>
        <v>1.0229999999999999</v>
      </c>
    </row>
    <row r="8034" spans="1:11" ht="15" x14ac:dyDescent="0.2">
      <c r="A8034" s="873" t="s">
        <v>12512</v>
      </c>
      <c r="B8034" s="874" t="s">
        <v>12513</v>
      </c>
      <c r="C8034" s="873" t="s">
        <v>587</v>
      </c>
      <c r="D8034" s="802">
        <f t="shared" si="125"/>
        <v>260961.96</v>
      </c>
      <c r="G8034" s="875">
        <v>255094.7801</v>
      </c>
      <c r="J8034" s="840" t="s">
        <v>15822</v>
      </c>
      <c r="K8034" s="848">
        <f>IFERROR(VLOOKUP(J8034,REAJUSTE!A:AA,27,FALSE),"")</f>
        <v>1.0229999999999999</v>
      </c>
    </row>
    <row r="8035" spans="1:11" ht="15" x14ac:dyDescent="0.2">
      <c r="A8035" s="873" t="s">
        <v>12514</v>
      </c>
      <c r="B8035" s="874" t="s">
        <v>12515</v>
      </c>
      <c r="C8035" s="873" t="s">
        <v>587</v>
      </c>
      <c r="D8035" s="802">
        <f t="shared" si="125"/>
        <v>61.38</v>
      </c>
      <c r="G8035" s="875">
        <v>60</v>
      </c>
      <c r="J8035" s="840" t="s">
        <v>15822</v>
      </c>
      <c r="K8035" s="848">
        <f>IFERROR(VLOOKUP(J8035,REAJUSTE!A:AA,27,FALSE),"")</f>
        <v>1.0229999999999999</v>
      </c>
    </row>
    <row r="8036" spans="1:11" ht="15" x14ac:dyDescent="0.2">
      <c r="A8036" s="873" t="s">
        <v>12516</v>
      </c>
      <c r="B8036" s="874" t="s">
        <v>12517</v>
      </c>
      <c r="C8036" s="873" t="s">
        <v>587</v>
      </c>
      <c r="D8036" s="802">
        <f t="shared" si="125"/>
        <v>21.52</v>
      </c>
      <c r="G8036" s="875">
        <v>21.045100000000001</v>
      </c>
      <c r="J8036" s="840" t="s">
        <v>15822</v>
      </c>
      <c r="K8036" s="848">
        <f>IFERROR(VLOOKUP(J8036,REAJUSTE!A:AA,27,FALSE),"")</f>
        <v>1.0229999999999999</v>
      </c>
    </row>
    <row r="8037" spans="1:11" ht="15" x14ac:dyDescent="0.2">
      <c r="A8037" s="873" t="s">
        <v>12518</v>
      </c>
      <c r="B8037" s="874" t="s">
        <v>12519</v>
      </c>
      <c r="C8037" s="873" t="s">
        <v>587</v>
      </c>
      <c r="D8037" s="802">
        <f t="shared" si="125"/>
        <v>260715.46</v>
      </c>
      <c r="G8037" s="875">
        <v>254853.83040000001</v>
      </c>
      <c r="J8037" s="840" t="s">
        <v>15822</v>
      </c>
      <c r="K8037" s="848">
        <f>IFERROR(VLOOKUP(J8037,REAJUSTE!A:AA,27,FALSE),"")</f>
        <v>1.0229999999999999</v>
      </c>
    </row>
    <row r="8038" spans="1:11" ht="15" x14ac:dyDescent="0.2">
      <c r="A8038" s="873" t="s">
        <v>12520</v>
      </c>
      <c r="B8038" s="874" t="s">
        <v>12521</v>
      </c>
      <c r="C8038" s="873" t="s">
        <v>587</v>
      </c>
      <c r="D8038" s="802">
        <f t="shared" si="125"/>
        <v>1579.34</v>
      </c>
      <c r="G8038" s="875">
        <v>1543.8393000000001</v>
      </c>
      <c r="J8038" s="840" t="s">
        <v>15822</v>
      </c>
      <c r="K8038" s="848">
        <f>IFERROR(VLOOKUP(J8038,REAJUSTE!A:AA,27,FALSE),"")</f>
        <v>1.0229999999999999</v>
      </c>
    </row>
    <row r="8039" spans="1:11" ht="15" x14ac:dyDescent="0.2">
      <c r="A8039" s="873" t="s">
        <v>12522</v>
      </c>
      <c r="B8039" s="874" t="s">
        <v>12523</v>
      </c>
      <c r="C8039" s="873" t="s">
        <v>4</v>
      </c>
      <c r="D8039" s="802">
        <f t="shared" si="125"/>
        <v>287.39999999999998</v>
      </c>
      <c r="G8039" s="875">
        <v>280.94139999999999</v>
      </c>
      <c r="J8039" s="840" t="s">
        <v>15822</v>
      </c>
      <c r="K8039" s="848">
        <f>IFERROR(VLOOKUP(J8039,REAJUSTE!A:AA,27,FALSE),"")</f>
        <v>1.0229999999999999</v>
      </c>
    </row>
    <row r="8040" spans="1:11" ht="15" x14ac:dyDescent="0.2">
      <c r="A8040" s="873" t="s">
        <v>12524</v>
      </c>
      <c r="B8040" s="874" t="s">
        <v>12525</v>
      </c>
      <c r="C8040" s="873" t="s">
        <v>587</v>
      </c>
      <c r="D8040" s="802">
        <f t="shared" si="125"/>
        <v>4410.16</v>
      </c>
      <c r="G8040" s="875">
        <v>4311.0138999999999</v>
      </c>
      <c r="J8040" s="840" t="s">
        <v>15822</v>
      </c>
      <c r="K8040" s="848">
        <f>IFERROR(VLOOKUP(J8040,REAJUSTE!A:AA,27,FALSE),"")</f>
        <v>1.0229999999999999</v>
      </c>
    </row>
    <row r="8041" spans="1:11" ht="15" x14ac:dyDescent="0.2">
      <c r="A8041" s="873" t="s">
        <v>12526</v>
      </c>
      <c r="B8041" s="874" t="s">
        <v>12527</v>
      </c>
      <c r="C8041" s="873" t="s">
        <v>587</v>
      </c>
      <c r="D8041" s="802">
        <f t="shared" si="125"/>
        <v>1526.17</v>
      </c>
      <c r="G8041" s="875">
        <v>1491.8638000000001</v>
      </c>
      <c r="J8041" s="840" t="s">
        <v>15822</v>
      </c>
      <c r="K8041" s="848">
        <f>IFERROR(VLOOKUP(J8041,REAJUSTE!A:AA,27,FALSE),"")</f>
        <v>1.0229999999999999</v>
      </c>
    </row>
    <row r="8042" spans="1:11" ht="15" x14ac:dyDescent="0.2">
      <c r="A8042" s="873" t="s">
        <v>12528</v>
      </c>
      <c r="B8042" s="874" t="s">
        <v>12529</v>
      </c>
      <c r="C8042" s="873" t="s">
        <v>51</v>
      </c>
      <c r="D8042" s="802">
        <f t="shared" si="125"/>
        <v>33.770000000000003</v>
      </c>
      <c r="G8042" s="875">
        <v>33.016100000000002</v>
      </c>
      <c r="J8042" s="840" t="s">
        <v>15822</v>
      </c>
      <c r="K8042" s="848">
        <f>IFERROR(VLOOKUP(J8042,REAJUSTE!A:AA,27,FALSE),"")</f>
        <v>1.0229999999999999</v>
      </c>
    </row>
    <row r="8043" spans="1:11" ht="15" x14ac:dyDescent="0.2">
      <c r="A8043" s="873" t="s">
        <v>12530</v>
      </c>
      <c r="B8043" s="874" t="s">
        <v>12531</v>
      </c>
      <c r="C8043" s="873" t="s">
        <v>6</v>
      </c>
      <c r="D8043" s="802" t="e">
        <f>TRUNC(G8043*K8043,2)</f>
        <v>#VALUE!</v>
      </c>
      <c r="G8043" s="875" t="s">
        <v>4169</v>
      </c>
      <c r="J8043" s="840" t="s">
        <v>15822</v>
      </c>
      <c r="K8043" s="848">
        <f>IFERROR(VLOOKUP(J8043,REAJUSTE!A:AA,27,FALSE),"")</f>
        <v>1.0229999999999999</v>
      </c>
    </row>
    <row r="8044" spans="1:11" ht="15" x14ac:dyDescent="0.2">
      <c r="A8044" s="873" t="s">
        <v>12532</v>
      </c>
      <c r="B8044" s="874" t="s">
        <v>12533</v>
      </c>
      <c r="C8044" s="873" t="s">
        <v>61</v>
      </c>
      <c r="D8044" s="802" t="e">
        <f t="shared" si="125"/>
        <v>#VALUE!</v>
      </c>
      <c r="G8044" s="875" t="s">
        <v>4169</v>
      </c>
      <c r="J8044" s="840" t="s">
        <v>15822</v>
      </c>
      <c r="K8044" s="848">
        <f>IFERROR(VLOOKUP(J8044,REAJUSTE!A:AA,27,FALSE),"")</f>
        <v>1.0229999999999999</v>
      </c>
    </row>
    <row r="8045" spans="1:11" ht="15" x14ac:dyDescent="0.2">
      <c r="A8045" s="873" t="s">
        <v>5612</v>
      </c>
      <c r="B8045" s="874" t="s">
        <v>5613</v>
      </c>
      <c r="C8045" s="873" t="s">
        <v>6</v>
      </c>
      <c r="D8045" s="802" t="e">
        <f t="shared" si="125"/>
        <v>#VALUE!</v>
      </c>
      <c r="G8045" s="875" t="s">
        <v>4169</v>
      </c>
      <c r="J8045" s="840" t="s">
        <v>15822</v>
      </c>
      <c r="K8045" s="848">
        <f>IFERROR(VLOOKUP(J8045,REAJUSTE!A:AA,27,FALSE),"")</f>
        <v>1.0229999999999999</v>
      </c>
    </row>
    <row r="8046" spans="1:11" ht="15" x14ac:dyDescent="0.2">
      <c r="A8046" s="873" t="s">
        <v>12534</v>
      </c>
      <c r="B8046" s="874" t="s">
        <v>12535</v>
      </c>
      <c r="C8046" s="873" t="s">
        <v>587</v>
      </c>
      <c r="D8046" s="802" t="e">
        <f t="shared" si="125"/>
        <v>#VALUE!</v>
      </c>
      <c r="G8046" s="875" t="s">
        <v>4169</v>
      </c>
      <c r="J8046" s="840" t="s">
        <v>15822</v>
      </c>
      <c r="K8046" s="848">
        <f>IFERROR(VLOOKUP(J8046,REAJUSTE!A:AA,27,FALSE),"")</f>
        <v>1.0229999999999999</v>
      </c>
    </row>
    <row r="8047" spans="1:11" ht="15" x14ac:dyDescent="0.2">
      <c r="A8047" s="873" t="s">
        <v>12536</v>
      </c>
      <c r="B8047" s="874" t="s">
        <v>12537</v>
      </c>
      <c r="C8047" s="873" t="s">
        <v>587</v>
      </c>
      <c r="D8047" s="802" t="e">
        <f t="shared" si="125"/>
        <v>#VALUE!</v>
      </c>
      <c r="G8047" s="875" t="s">
        <v>4169</v>
      </c>
      <c r="J8047" s="840" t="s">
        <v>15822</v>
      </c>
      <c r="K8047" s="848">
        <f>IFERROR(VLOOKUP(J8047,REAJUSTE!A:AA,27,FALSE),"")</f>
        <v>1.0229999999999999</v>
      </c>
    </row>
    <row r="8048" spans="1:11" ht="15" x14ac:dyDescent="0.2">
      <c r="A8048" s="873" t="s">
        <v>12538</v>
      </c>
      <c r="B8048" s="874" t="s">
        <v>12539</v>
      </c>
      <c r="C8048" s="873" t="s">
        <v>587</v>
      </c>
      <c r="D8048" s="802" t="e">
        <f t="shared" si="125"/>
        <v>#VALUE!</v>
      </c>
      <c r="G8048" s="875" t="s">
        <v>4169</v>
      </c>
      <c r="J8048" s="840" t="s">
        <v>15822</v>
      </c>
      <c r="K8048" s="848">
        <f>IFERROR(VLOOKUP(J8048,REAJUSTE!A:AA,27,FALSE),"")</f>
        <v>1.0229999999999999</v>
      </c>
    </row>
    <row r="8049" spans="1:11" ht="15" x14ac:dyDescent="0.2">
      <c r="A8049" s="873" t="s">
        <v>12540</v>
      </c>
      <c r="B8049" s="874" t="s">
        <v>12541</v>
      </c>
      <c r="C8049" s="873" t="s">
        <v>4</v>
      </c>
      <c r="D8049" s="802">
        <f t="shared" si="125"/>
        <v>156.07</v>
      </c>
      <c r="G8049" s="875">
        <v>152.56530000000001</v>
      </c>
      <c r="J8049" s="840" t="s">
        <v>15822</v>
      </c>
      <c r="K8049" s="848">
        <f>IFERROR(VLOOKUP(J8049,REAJUSTE!A:AA,27,FALSE),"")</f>
        <v>1.0229999999999999</v>
      </c>
    </row>
    <row r="8050" spans="1:11" ht="15" x14ac:dyDescent="0.2">
      <c r="A8050" s="873" t="s">
        <v>12542</v>
      </c>
      <c r="B8050" s="874" t="s">
        <v>12543</v>
      </c>
      <c r="C8050" s="873" t="s">
        <v>4</v>
      </c>
      <c r="D8050" s="802">
        <f t="shared" si="125"/>
        <v>124.36</v>
      </c>
      <c r="G8050" s="875">
        <v>121.56950000000001</v>
      </c>
      <c r="J8050" s="840" t="s">
        <v>15822</v>
      </c>
      <c r="K8050" s="848">
        <f>IFERROR(VLOOKUP(J8050,REAJUSTE!A:AA,27,FALSE),"")</f>
        <v>1.0229999999999999</v>
      </c>
    </row>
    <row r="8051" spans="1:11" ht="15" x14ac:dyDescent="0.2">
      <c r="A8051" s="873" t="s">
        <v>12544</v>
      </c>
      <c r="B8051" s="874" t="s">
        <v>12545</v>
      </c>
      <c r="C8051" s="873" t="s">
        <v>61</v>
      </c>
      <c r="D8051" s="802" t="e">
        <f t="shared" si="125"/>
        <v>#VALUE!</v>
      </c>
      <c r="G8051" s="875" t="s">
        <v>4169</v>
      </c>
      <c r="J8051" s="840" t="s">
        <v>15822</v>
      </c>
      <c r="K8051" s="848">
        <f>IFERROR(VLOOKUP(J8051,REAJUSTE!A:AA,27,FALSE),"")</f>
        <v>1.0229999999999999</v>
      </c>
    </row>
    <row r="8052" spans="1:11" ht="15" x14ac:dyDescent="0.2">
      <c r="A8052" s="873" t="s">
        <v>12546</v>
      </c>
      <c r="B8052" s="874" t="s">
        <v>12547</v>
      </c>
      <c r="C8052" s="873" t="s">
        <v>61</v>
      </c>
      <c r="D8052" s="802" t="e">
        <f t="shared" si="125"/>
        <v>#VALUE!</v>
      </c>
      <c r="G8052" s="875" t="s">
        <v>4169</v>
      </c>
      <c r="J8052" s="840" t="s">
        <v>15822</v>
      </c>
      <c r="K8052" s="848">
        <f>IFERROR(VLOOKUP(J8052,REAJUSTE!A:AA,27,FALSE),"")</f>
        <v>1.0229999999999999</v>
      </c>
    </row>
    <row r="8053" spans="1:11" ht="15" x14ac:dyDescent="0.2">
      <c r="A8053" s="873" t="s">
        <v>12548</v>
      </c>
      <c r="B8053" s="874" t="s">
        <v>12549</v>
      </c>
      <c r="C8053" s="873" t="s">
        <v>4</v>
      </c>
      <c r="D8053" s="802">
        <f t="shared" si="125"/>
        <v>365.9</v>
      </c>
      <c r="G8053" s="875">
        <v>357.67689999999999</v>
      </c>
      <c r="J8053" s="840" t="s">
        <v>15822</v>
      </c>
      <c r="K8053" s="848">
        <f>IFERROR(VLOOKUP(J8053,REAJUSTE!A:AA,27,FALSE),"")</f>
        <v>1.0229999999999999</v>
      </c>
    </row>
    <row r="8054" spans="1:11" ht="15" x14ac:dyDescent="0.2">
      <c r="A8054" s="873" t="s">
        <v>12550</v>
      </c>
      <c r="B8054" s="874" t="s">
        <v>12551</v>
      </c>
      <c r="C8054" s="873" t="s">
        <v>4</v>
      </c>
      <c r="D8054" s="802">
        <f t="shared" si="125"/>
        <v>693.63</v>
      </c>
      <c r="G8054" s="875">
        <v>678.03989999999999</v>
      </c>
      <c r="J8054" s="840" t="s">
        <v>15822</v>
      </c>
      <c r="K8054" s="848">
        <f>IFERROR(VLOOKUP(J8054,REAJUSTE!A:AA,27,FALSE),"")</f>
        <v>1.0229999999999999</v>
      </c>
    </row>
    <row r="8055" spans="1:11" ht="15" x14ac:dyDescent="0.2">
      <c r="A8055" s="873" t="s">
        <v>12552</v>
      </c>
      <c r="B8055" s="874" t="s">
        <v>12553</v>
      </c>
      <c r="C8055" s="873" t="s">
        <v>4</v>
      </c>
      <c r="D8055" s="802">
        <f t="shared" si="125"/>
        <v>747.21</v>
      </c>
      <c r="G8055" s="875">
        <v>730.41420000000005</v>
      </c>
      <c r="J8055" s="840" t="s">
        <v>15822</v>
      </c>
      <c r="K8055" s="848">
        <f>IFERROR(VLOOKUP(J8055,REAJUSTE!A:AA,27,FALSE),"")</f>
        <v>1.0229999999999999</v>
      </c>
    </row>
    <row r="8056" spans="1:11" ht="15" x14ac:dyDescent="0.2">
      <c r="A8056" s="873" t="s">
        <v>12554</v>
      </c>
      <c r="B8056" s="874" t="s">
        <v>12555</v>
      </c>
      <c r="C8056" s="873" t="s">
        <v>4</v>
      </c>
      <c r="D8056" s="802">
        <f t="shared" si="125"/>
        <v>761</v>
      </c>
      <c r="G8056" s="875">
        <v>743.8913</v>
      </c>
      <c r="J8056" s="840" t="s">
        <v>15822</v>
      </c>
      <c r="K8056" s="848">
        <f>IFERROR(VLOOKUP(J8056,REAJUSTE!A:AA,27,FALSE),"")</f>
        <v>1.0229999999999999</v>
      </c>
    </row>
    <row r="8057" spans="1:11" ht="15" x14ac:dyDescent="0.2">
      <c r="A8057" s="873" t="s">
        <v>12556</v>
      </c>
      <c r="B8057" s="874" t="s">
        <v>12557</v>
      </c>
      <c r="C8057" s="873" t="s">
        <v>4</v>
      </c>
      <c r="D8057" s="802">
        <f t="shared" si="125"/>
        <v>803.96</v>
      </c>
      <c r="G8057" s="875">
        <v>785.89300000000003</v>
      </c>
      <c r="J8057" s="840" t="s">
        <v>15822</v>
      </c>
      <c r="K8057" s="848">
        <f>IFERROR(VLOOKUP(J8057,REAJUSTE!A:AA,27,FALSE),"")</f>
        <v>1.0229999999999999</v>
      </c>
    </row>
    <row r="8058" spans="1:11" ht="15" x14ac:dyDescent="0.2">
      <c r="A8058" s="873" t="s">
        <v>12558</v>
      </c>
      <c r="B8058" s="874" t="s">
        <v>12559</v>
      </c>
      <c r="C8058" s="873" t="s">
        <v>4</v>
      </c>
      <c r="D8058" s="802">
        <f t="shared" si="125"/>
        <v>1082.0899999999999</v>
      </c>
      <c r="G8058" s="875">
        <v>1057.7692</v>
      </c>
      <c r="J8058" s="840" t="s">
        <v>15822</v>
      </c>
      <c r="K8058" s="848">
        <f>IFERROR(VLOOKUP(J8058,REAJUSTE!A:AA,27,FALSE),"")</f>
        <v>1.0229999999999999</v>
      </c>
    </row>
    <row r="8059" spans="1:11" ht="15" x14ac:dyDescent="0.2">
      <c r="A8059" s="873" t="s">
        <v>12560</v>
      </c>
      <c r="B8059" s="874" t="s">
        <v>12561</v>
      </c>
      <c r="C8059" s="873" t="s">
        <v>4</v>
      </c>
      <c r="D8059" s="802">
        <f t="shared" si="125"/>
        <v>1113.1300000000001</v>
      </c>
      <c r="G8059" s="875">
        <v>1088.1065000000001</v>
      </c>
      <c r="J8059" s="840" t="s">
        <v>15822</v>
      </c>
      <c r="K8059" s="848">
        <f>IFERROR(VLOOKUP(J8059,REAJUSTE!A:AA,27,FALSE),"")</f>
        <v>1.0229999999999999</v>
      </c>
    </row>
    <row r="8060" spans="1:11" ht="15" x14ac:dyDescent="0.2">
      <c r="A8060" s="873" t="s">
        <v>12562</v>
      </c>
      <c r="B8060" s="874" t="s">
        <v>12563</v>
      </c>
      <c r="C8060" s="873" t="s">
        <v>4</v>
      </c>
      <c r="D8060" s="802">
        <f t="shared" si="125"/>
        <v>1169.8</v>
      </c>
      <c r="G8060" s="875">
        <v>1143.5051000000001</v>
      </c>
      <c r="J8060" s="840" t="s">
        <v>15822</v>
      </c>
      <c r="K8060" s="848">
        <f>IFERROR(VLOOKUP(J8060,REAJUSTE!A:AA,27,FALSE),"")</f>
        <v>1.0229999999999999</v>
      </c>
    </row>
    <row r="8061" spans="1:11" ht="15" x14ac:dyDescent="0.2">
      <c r="A8061" s="873" t="s">
        <v>12564</v>
      </c>
      <c r="B8061" s="874" t="s">
        <v>12565</v>
      </c>
      <c r="C8061" s="873" t="s">
        <v>4</v>
      </c>
      <c r="D8061" s="802">
        <f t="shared" si="125"/>
        <v>4548.59</v>
      </c>
      <c r="G8061" s="875">
        <v>4446.3261000000002</v>
      </c>
      <c r="J8061" s="840" t="s">
        <v>15822</v>
      </c>
      <c r="K8061" s="848">
        <f>IFERROR(VLOOKUP(J8061,REAJUSTE!A:AA,27,FALSE),"")</f>
        <v>1.0229999999999999</v>
      </c>
    </row>
    <row r="8062" spans="1:11" ht="15" x14ac:dyDescent="0.2">
      <c r="A8062" s="873" t="s">
        <v>12566</v>
      </c>
      <c r="B8062" s="874" t="s">
        <v>12567</v>
      </c>
      <c r="C8062" s="873" t="s">
        <v>4</v>
      </c>
      <c r="D8062" s="802">
        <f t="shared" si="125"/>
        <v>316.83</v>
      </c>
      <c r="G8062" s="875">
        <v>309.70949999999999</v>
      </c>
      <c r="J8062" s="840" t="s">
        <v>15822</v>
      </c>
      <c r="K8062" s="848">
        <f>IFERROR(VLOOKUP(J8062,REAJUSTE!A:AA,27,FALSE),"")</f>
        <v>1.0229999999999999</v>
      </c>
    </row>
    <row r="8063" spans="1:11" ht="15" x14ac:dyDescent="0.2">
      <c r="A8063" s="873" t="s">
        <v>12568</v>
      </c>
      <c r="B8063" s="874" t="s">
        <v>12569</v>
      </c>
      <c r="C8063" s="873" t="s">
        <v>4</v>
      </c>
      <c r="D8063" s="802">
        <f t="shared" si="125"/>
        <v>336.17</v>
      </c>
      <c r="G8063" s="875">
        <v>328.61770000000001</v>
      </c>
      <c r="J8063" s="840" t="s">
        <v>15822</v>
      </c>
      <c r="K8063" s="848">
        <f>IFERROR(VLOOKUP(J8063,REAJUSTE!A:AA,27,FALSE),"")</f>
        <v>1.0229999999999999</v>
      </c>
    </row>
    <row r="8064" spans="1:11" ht="15" x14ac:dyDescent="0.2">
      <c r="A8064" s="873" t="s">
        <v>12570</v>
      </c>
      <c r="B8064" s="874" t="s">
        <v>12571</v>
      </c>
      <c r="C8064" s="873" t="s">
        <v>4</v>
      </c>
      <c r="D8064" s="802">
        <f t="shared" si="125"/>
        <v>298.33</v>
      </c>
      <c r="G8064" s="875">
        <v>291.62299999999999</v>
      </c>
      <c r="J8064" s="840" t="s">
        <v>15822</v>
      </c>
      <c r="K8064" s="848">
        <f>IFERROR(VLOOKUP(J8064,REAJUSTE!A:AA,27,FALSE),"")</f>
        <v>1.0229999999999999</v>
      </c>
    </row>
    <row r="8065" spans="1:11" ht="15" x14ac:dyDescent="0.2">
      <c r="A8065" s="873" t="s">
        <v>12572</v>
      </c>
      <c r="B8065" s="874" t="s">
        <v>12573</v>
      </c>
      <c r="C8065" s="873" t="s">
        <v>4</v>
      </c>
      <c r="D8065" s="802">
        <f t="shared" si="125"/>
        <v>494.76</v>
      </c>
      <c r="G8065" s="875">
        <v>483.64359999999999</v>
      </c>
      <c r="J8065" s="840" t="s">
        <v>15822</v>
      </c>
      <c r="K8065" s="848">
        <f>IFERROR(VLOOKUP(J8065,REAJUSTE!A:AA,27,FALSE),"")</f>
        <v>1.0229999999999999</v>
      </c>
    </row>
    <row r="8066" spans="1:11" ht="15" x14ac:dyDescent="0.2">
      <c r="A8066" s="873" t="s">
        <v>12574</v>
      </c>
      <c r="B8066" s="874" t="s">
        <v>12575</v>
      </c>
      <c r="C8066" s="873" t="s">
        <v>4</v>
      </c>
      <c r="D8066" s="802">
        <f t="shared" si="125"/>
        <v>1339.24</v>
      </c>
      <c r="G8066" s="875">
        <v>1309.1376</v>
      </c>
      <c r="J8066" s="840" t="s">
        <v>15822</v>
      </c>
      <c r="K8066" s="848">
        <f>IFERROR(VLOOKUP(J8066,REAJUSTE!A:AA,27,FALSE),"")</f>
        <v>1.0229999999999999</v>
      </c>
    </row>
    <row r="8067" spans="1:11" ht="15" x14ac:dyDescent="0.2">
      <c r="A8067" s="873" t="s">
        <v>12576</v>
      </c>
      <c r="B8067" s="874" t="s">
        <v>12577</v>
      </c>
      <c r="C8067" s="873" t="s">
        <v>4</v>
      </c>
      <c r="D8067" s="802">
        <f t="shared" si="125"/>
        <v>2259.66</v>
      </c>
      <c r="G8067" s="875">
        <v>2208.8647999999998</v>
      </c>
      <c r="J8067" s="840" t="s">
        <v>15822</v>
      </c>
      <c r="K8067" s="848">
        <f>IFERROR(VLOOKUP(J8067,REAJUSTE!A:AA,27,FALSE),"")</f>
        <v>1.0229999999999999</v>
      </c>
    </row>
    <row r="8068" spans="1:11" ht="15" x14ac:dyDescent="0.2">
      <c r="A8068" s="873" t="s">
        <v>12578</v>
      </c>
      <c r="B8068" s="874" t="s">
        <v>12579</v>
      </c>
      <c r="C8068" s="873" t="s">
        <v>4</v>
      </c>
      <c r="D8068" s="802">
        <f t="shared" si="125"/>
        <v>757.54</v>
      </c>
      <c r="G8068" s="875">
        <v>740.51319999999998</v>
      </c>
      <c r="J8068" s="840" t="s">
        <v>15822</v>
      </c>
      <c r="K8068" s="848">
        <f>IFERROR(VLOOKUP(J8068,REAJUSTE!A:AA,27,FALSE),"")</f>
        <v>1.0229999999999999</v>
      </c>
    </row>
    <row r="8069" spans="1:11" ht="15" x14ac:dyDescent="0.2">
      <c r="A8069" s="873" t="s">
        <v>12580</v>
      </c>
      <c r="B8069" s="874" t="s">
        <v>12581</v>
      </c>
      <c r="C8069" s="873" t="s">
        <v>4</v>
      </c>
      <c r="D8069" s="802">
        <f t="shared" si="125"/>
        <v>923.48</v>
      </c>
      <c r="G8069" s="875">
        <v>902.72050000000002</v>
      </c>
      <c r="J8069" s="840" t="s">
        <v>15822</v>
      </c>
      <c r="K8069" s="848">
        <f>IFERROR(VLOOKUP(J8069,REAJUSTE!A:AA,27,FALSE),"")</f>
        <v>1.0229999999999999</v>
      </c>
    </row>
    <row r="8070" spans="1:11" ht="15" x14ac:dyDescent="0.2">
      <c r="A8070" s="873" t="s">
        <v>12582</v>
      </c>
      <c r="B8070" s="874" t="s">
        <v>12583</v>
      </c>
      <c r="C8070" s="873" t="s">
        <v>4</v>
      </c>
      <c r="D8070" s="802">
        <f t="shared" si="125"/>
        <v>1183.8699999999999</v>
      </c>
      <c r="G8070" s="875">
        <v>1157.2575999999999</v>
      </c>
      <c r="J8070" s="840" t="s">
        <v>15822</v>
      </c>
      <c r="K8070" s="848">
        <f>IFERROR(VLOOKUP(J8070,REAJUSTE!A:AA,27,FALSE),"")</f>
        <v>1.0229999999999999</v>
      </c>
    </row>
    <row r="8071" spans="1:11" ht="15" x14ac:dyDescent="0.2">
      <c r="A8071" s="873" t="s">
        <v>12584</v>
      </c>
      <c r="B8071" s="874" t="s">
        <v>12585</v>
      </c>
      <c r="C8071" s="873" t="s">
        <v>4</v>
      </c>
      <c r="D8071" s="802">
        <f t="shared" si="125"/>
        <v>1025.5</v>
      </c>
      <c r="G8071" s="875">
        <v>1002.4509</v>
      </c>
      <c r="J8071" s="840" t="s">
        <v>15822</v>
      </c>
      <c r="K8071" s="848">
        <f>IFERROR(VLOOKUP(J8071,REAJUSTE!A:AA,27,FALSE),"")</f>
        <v>1.0229999999999999</v>
      </c>
    </row>
    <row r="8072" spans="1:11" ht="15" x14ac:dyDescent="0.2">
      <c r="A8072" s="873" t="s">
        <v>12586</v>
      </c>
      <c r="B8072" s="874" t="s">
        <v>12587</v>
      </c>
      <c r="C8072" s="873" t="s">
        <v>4</v>
      </c>
      <c r="D8072" s="802">
        <f t="shared" si="125"/>
        <v>1676.75</v>
      </c>
      <c r="G8072" s="875">
        <v>1639.0558000000001</v>
      </c>
      <c r="J8072" s="840" t="s">
        <v>15822</v>
      </c>
      <c r="K8072" s="848">
        <f>IFERROR(VLOOKUP(J8072,REAJUSTE!A:AA,27,FALSE),"")</f>
        <v>1.0229999999999999</v>
      </c>
    </row>
    <row r="8073" spans="1:11" ht="15" x14ac:dyDescent="0.2">
      <c r="A8073" s="873" t="s">
        <v>12588</v>
      </c>
      <c r="B8073" s="874" t="s">
        <v>12589</v>
      </c>
      <c r="C8073" s="873" t="s">
        <v>4</v>
      </c>
      <c r="D8073" s="802">
        <f t="shared" si="125"/>
        <v>2091.91</v>
      </c>
      <c r="G8073" s="875">
        <v>2044.8833</v>
      </c>
      <c r="J8073" s="840" t="s">
        <v>15822</v>
      </c>
      <c r="K8073" s="848">
        <f>IFERROR(VLOOKUP(J8073,REAJUSTE!A:AA,27,FALSE),"")</f>
        <v>1.0229999999999999</v>
      </c>
    </row>
    <row r="8074" spans="1:11" ht="15" x14ac:dyDescent="0.2">
      <c r="A8074" s="873" t="s">
        <v>12590</v>
      </c>
      <c r="B8074" s="874" t="s">
        <v>12591</v>
      </c>
      <c r="C8074" s="873" t="s">
        <v>4</v>
      </c>
      <c r="D8074" s="802">
        <f t="shared" si="125"/>
        <v>2741.98</v>
      </c>
      <c r="G8074" s="875">
        <v>2680.3380000000002</v>
      </c>
      <c r="J8074" s="840" t="s">
        <v>15822</v>
      </c>
      <c r="K8074" s="848">
        <f>IFERROR(VLOOKUP(J8074,REAJUSTE!A:AA,27,FALSE),"")</f>
        <v>1.0229999999999999</v>
      </c>
    </row>
    <row r="8075" spans="1:11" ht="15" x14ac:dyDescent="0.2">
      <c r="A8075" s="873" t="s">
        <v>12592</v>
      </c>
      <c r="B8075" s="874" t="s">
        <v>12593</v>
      </c>
      <c r="C8075" s="873" t="s">
        <v>2029</v>
      </c>
      <c r="D8075" s="802">
        <f t="shared" ref="D8075:D8138" si="126">TRUNC(G8075*K8075,2)</f>
        <v>1739.32</v>
      </c>
      <c r="G8075" s="875">
        <v>1700.22</v>
      </c>
      <c r="J8075" s="840" t="s">
        <v>15822</v>
      </c>
      <c r="K8075" s="848">
        <f>IFERROR(VLOOKUP(J8075,REAJUSTE!A:AA,27,FALSE),"")</f>
        <v>1.0229999999999999</v>
      </c>
    </row>
    <row r="8076" spans="1:11" ht="15" x14ac:dyDescent="0.2">
      <c r="A8076" s="873" t="s">
        <v>5614</v>
      </c>
      <c r="B8076" s="874" t="s">
        <v>5615</v>
      </c>
      <c r="C8076" s="873" t="s">
        <v>6</v>
      </c>
      <c r="D8076" s="802" t="e">
        <f t="shared" si="126"/>
        <v>#VALUE!</v>
      </c>
      <c r="G8076" s="875" t="s">
        <v>4169</v>
      </c>
      <c r="J8076" s="840" t="s">
        <v>15822</v>
      </c>
      <c r="K8076" s="848">
        <f>IFERROR(VLOOKUP(J8076,REAJUSTE!A:AA,27,FALSE),"")</f>
        <v>1.0229999999999999</v>
      </c>
    </row>
    <row r="8077" spans="1:11" ht="15" x14ac:dyDescent="0.2">
      <c r="A8077" s="873" t="s">
        <v>5616</v>
      </c>
      <c r="B8077" s="874" t="s">
        <v>5617</v>
      </c>
      <c r="C8077" s="873" t="s">
        <v>6</v>
      </c>
      <c r="D8077" s="802" t="e">
        <f t="shared" si="126"/>
        <v>#VALUE!</v>
      </c>
      <c r="G8077" s="875" t="s">
        <v>4169</v>
      </c>
      <c r="J8077" s="840" t="s">
        <v>15822</v>
      </c>
      <c r="K8077" s="848">
        <f>IFERROR(VLOOKUP(J8077,REAJUSTE!A:AA,27,FALSE),"")</f>
        <v>1.0229999999999999</v>
      </c>
    </row>
    <row r="8078" spans="1:11" ht="15" x14ac:dyDescent="0.2">
      <c r="A8078" s="873" t="s">
        <v>5618</v>
      </c>
      <c r="B8078" s="874" t="s">
        <v>5619</v>
      </c>
      <c r="C8078" s="873" t="s">
        <v>6</v>
      </c>
      <c r="D8078" s="802" t="e">
        <f>TRUNC(G8078*K8078,2)</f>
        <v>#VALUE!</v>
      </c>
      <c r="G8078" s="875" t="s">
        <v>4169</v>
      </c>
      <c r="J8078" s="840" t="s">
        <v>15822</v>
      </c>
      <c r="K8078" s="848">
        <f>IFERROR(VLOOKUP(J8078,REAJUSTE!A:AA,27,FALSE),"")</f>
        <v>1.0229999999999999</v>
      </c>
    </row>
    <row r="8079" spans="1:11" ht="15" x14ac:dyDescent="0.2">
      <c r="A8079" s="873" t="s">
        <v>5620</v>
      </c>
      <c r="B8079" s="874" t="s">
        <v>5621</v>
      </c>
      <c r="C8079" s="873" t="s">
        <v>6</v>
      </c>
      <c r="D8079" s="802" t="e">
        <f t="shared" si="126"/>
        <v>#VALUE!</v>
      </c>
      <c r="G8079" s="875" t="s">
        <v>4169</v>
      </c>
      <c r="J8079" s="840" t="s">
        <v>15822</v>
      </c>
      <c r="K8079" s="848">
        <f>IFERROR(VLOOKUP(J8079,REAJUSTE!A:AA,27,FALSE),"")</f>
        <v>1.0229999999999999</v>
      </c>
    </row>
    <row r="8080" spans="1:11" ht="15" x14ac:dyDescent="0.2">
      <c r="A8080" s="873" t="s">
        <v>5622</v>
      </c>
      <c r="B8080" s="874" t="s">
        <v>5623</v>
      </c>
      <c r="C8080" s="873" t="s">
        <v>6</v>
      </c>
      <c r="D8080" s="802" t="e">
        <f t="shared" si="126"/>
        <v>#VALUE!</v>
      </c>
      <c r="G8080" s="875" t="s">
        <v>4169</v>
      </c>
      <c r="J8080" s="840" t="s">
        <v>15822</v>
      </c>
      <c r="K8080" s="848">
        <f>IFERROR(VLOOKUP(J8080,REAJUSTE!A:AA,27,FALSE),"")</f>
        <v>1.0229999999999999</v>
      </c>
    </row>
    <row r="8081" spans="1:11" ht="15" x14ac:dyDescent="0.2">
      <c r="A8081" s="873" t="s">
        <v>5624</v>
      </c>
      <c r="B8081" s="874" t="s">
        <v>5625</v>
      </c>
      <c r="C8081" s="873" t="s">
        <v>6</v>
      </c>
      <c r="D8081" s="802" t="e">
        <f t="shared" si="126"/>
        <v>#VALUE!</v>
      </c>
      <c r="G8081" s="875" t="s">
        <v>4169</v>
      </c>
      <c r="J8081" s="840" t="s">
        <v>15822</v>
      </c>
      <c r="K8081" s="848">
        <f>IFERROR(VLOOKUP(J8081,REAJUSTE!A:AA,27,FALSE),"")</f>
        <v>1.0229999999999999</v>
      </c>
    </row>
    <row r="8082" spans="1:11" ht="15" x14ac:dyDescent="0.2">
      <c r="A8082" s="873" t="s">
        <v>5626</v>
      </c>
      <c r="B8082" s="874" t="s">
        <v>5627</v>
      </c>
      <c r="C8082" s="873" t="s">
        <v>587</v>
      </c>
      <c r="D8082" s="802" t="e">
        <f t="shared" si="126"/>
        <v>#VALUE!</v>
      </c>
      <c r="G8082" s="875" t="s">
        <v>4169</v>
      </c>
      <c r="J8082" s="840" t="s">
        <v>15822</v>
      </c>
      <c r="K8082" s="848">
        <f>IFERROR(VLOOKUP(J8082,REAJUSTE!A:AA,27,FALSE),"")</f>
        <v>1.0229999999999999</v>
      </c>
    </row>
    <row r="8083" spans="1:11" ht="15" x14ac:dyDescent="0.2">
      <c r="A8083" s="873" t="s">
        <v>5628</v>
      </c>
      <c r="B8083" s="874" t="s">
        <v>5629</v>
      </c>
      <c r="C8083" s="873" t="s">
        <v>587</v>
      </c>
      <c r="D8083" s="802" t="e">
        <f t="shared" si="126"/>
        <v>#VALUE!</v>
      </c>
      <c r="G8083" s="875" t="s">
        <v>4169</v>
      </c>
      <c r="J8083" s="840" t="s">
        <v>15822</v>
      </c>
      <c r="K8083" s="848">
        <f>IFERROR(VLOOKUP(J8083,REAJUSTE!A:AA,27,FALSE),"")</f>
        <v>1.0229999999999999</v>
      </c>
    </row>
    <row r="8084" spans="1:11" ht="15" x14ac:dyDescent="0.2">
      <c r="A8084" s="873" t="s">
        <v>5630</v>
      </c>
      <c r="B8084" s="874" t="s">
        <v>5631</v>
      </c>
      <c r="C8084" s="873" t="s">
        <v>587</v>
      </c>
      <c r="D8084" s="802" t="e">
        <f t="shared" si="126"/>
        <v>#VALUE!</v>
      </c>
      <c r="G8084" s="875" t="s">
        <v>4169</v>
      </c>
      <c r="J8084" s="840" t="s">
        <v>15822</v>
      </c>
      <c r="K8084" s="848">
        <f>IFERROR(VLOOKUP(J8084,REAJUSTE!A:AA,27,FALSE),"")</f>
        <v>1.0229999999999999</v>
      </c>
    </row>
    <row r="8085" spans="1:11" ht="15" x14ac:dyDescent="0.2">
      <c r="A8085" s="873" t="s">
        <v>5632</v>
      </c>
      <c r="B8085" s="874" t="s">
        <v>5633</v>
      </c>
      <c r="C8085" s="873" t="s">
        <v>587</v>
      </c>
      <c r="D8085" s="802" t="e">
        <f t="shared" si="126"/>
        <v>#VALUE!</v>
      </c>
      <c r="G8085" s="875" t="s">
        <v>4169</v>
      </c>
      <c r="J8085" s="840" t="s">
        <v>15822</v>
      </c>
      <c r="K8085" s="848">
        <f>IFERROR(VLOOKUP(J8085,REAJUSTE!A:AA,27,FALSE),"")</f>
        <v>1.0229999999999999</v>
      </c>
    </row>
    <row r="8086" spans="1:11" ht="15" x14ac:dyDescent="0.2">
      <c r="A8086" s="873" t="s">
        <v>5634</v>
      </c>
      <c r="B8086" s="874" t="s">
        <v>5635</v>
      </c>
      <c r="C8086" s="873" t="s">
        <v>587</v>
      </c>
      <c r="D8086" s="802" t="e">
        <f t="shared" si="126"/>
        <v>#VALUE!</v>
      </c>
      <c r="G8086" s="875" t="s">
        <v>4169</v>
      </c>
      <c r="J8086" s="840" t="s">
        <v>15822</v>
      </c>
      <c r="K8086" s="848">
        <f>IFERROR(VLOOKUP(J8086,REAJUSTE!A:AA,27,FALSE),"")</f>
        <v>1.0229999999999999</v>
      </c>
    </row>
    <row r="8087" spans="1:11" ht="15" x14ac:dyDescent="0.2">
      <c r="A8087" s="873" t="s">
        <v>5636</v>
      </c>
      <c r="B8087" s="874" t="s">
        <v>12594</v>
      </c>
      <c r="C8087" s="873" t="s">
        <v>6</v>
      </c>
      <c r="D8087" s="802" t="e">
        <f t="shared" si="126"/>
        <v>#VALUE!</v>
      </c>
      <c r="G8087" s="875" t="s">
        <v>4169</v>
      </c>
      <c r="J8087" s="840" t="s">
        <v>15822</v>
      </c>
      <c r="K8087" s="848">
        <f>IFERROR(VLOOKUP(J8087,REAJUSTE!A:AA,27,FALSE),"")</f>
        <v>1.0229999999999999</v>
      </c>
    </row>
    <row r="8088" spans="1:11" ht="15" x14ac:dyDescent="0.2">
      <c r="A8088" s="873" t="s">
        <v>12595</v>
      </c>
      <c r="B8088" s="874" t="s">
        <v>12596</v>
      </c>
      <c r="C8088" s="873" t="s">
        <v>587</v>
      </c>
      <c r="D8088" s="802">
        <f t="shared" si="126"/>
        <v>23.47</v>
      </c>
      <c r="G8088" s="875">
        <v>22.950900000000001</v>
      </c>
      <c r="J8088" s="840" t="s">
        <v>15822</v>
      </c>
      <c r="K8088" s="848">
        <f>IFERROR(VLOOKUP(J8088,REAJUSTE!A:AA,27,FALSE),"")</f>
        <v>1.0229999999999999</v>
      </c>
    </row>
    <row r="8089" spans="1:11" ht="15" x14ac:dyDescent="0.2">
      <c r="A8089" s="873" t="s">
        <v>12597</v>
      </c>
      <c r="B8089" s="874" t="s">
        <v>12598</v>
      </c>
      <c r="C8089" s="873" t="s">
        <v>587</v>
      </c>
      <c r="D8089" s="802">
        <f t="shared" si="126"/>
        <v>31.51</v>
      </c>
      <c r="G8089" s="875">
        <v>30.804400000000001</v>
      </c>
      <c r="J8089" s="840" t="s">
        <v>15822</v>
      </c>
      <c r="K8089" s="848">
        <f>IFERROR(VLOOKUP(J8089,REAJUSTE!A:AA,27,FALSE),"")</f>
        <v>1.0229999999999999</v>
      </c>
    </row>
    <row r="8090" spans="1:11" ht="15" x14ac:dyDescent="0.2">
      <c r="A8090" s="873" t="s">
        <v>12599</v>
      </c>
      <c r="B8090" s="874" t="s">
        <v>12600</v>
      </c>
      <c r="C8090" s="873" t="s">
        <v>587</v>
      </c>
      <c r="D8090" s="802">
        <f t="shared" si="126"/>
        <v>31.51</v>
      </c>
      <c r="G8090" s="875">
        <v>30.804400000000001</v>
      </c>
      <c r="J8090" s="840" t="s">
        <v>15822</v>
      </c>
      <c r="K8090" s="848">
        <f>IFERROR(VLOOKUP(J8090,REAJUSTE!A:AA,27,FALSE),"")</f>
        <v>1.0229999999999999</v>
      </c>
    </row>
    <row r="8091" spans="1:11" ht="15" x14ac:dyDescent="0.2">
      <c r="A8091" s="873" t="s">
        <v>12601</v>
      </c>
      <c r="B8091" s="874" t="s">
        <v>12602</v>
      </c>
      <c r="C8091" s="873" t="s">
        <v>587</v>
      </c>
      <c r="D8091" s="802">
        <f t="shared" si="126"/>
        <v>34.46</v>
      </c>
      <c r="G8091" s="875">
        <v>33.692700000000002</v>
      </c>
      <c r="J8091" s="840" t="s">
        <v>15822</v>
      </c>
      <c r="K8091" s="848">
        <f>IFERROR(VLOOKUP(J8091,REAJUSTE!A:AA,27,FALSE),"")</f>
        <v>1.0229999999999999</v>
      </c>
    </row>
    <row r="8092" spans="1:11" ht="15" x14ac:dyDescent="0.2">
      <c r="A8092" s="873" t="s">
        <v>12603</v>
      </c>
      <c r="B8092" s="874" t="s">
        <v>12604</v>
      </c>
      <c r="C8092" s="873" t="s">
        <v>587</v>
      </c>
      <c r="D8092" s="802">
        <f t="shared" si="126"/>
        <v>21.95</v>
      </c>
      <c r="G8092" s="875">
        <v>21.4588</v>
      </c>
      <c r="J8092" s="840" t="s">
        <v>15822</v>
      </c>
      <c r="K8092" s="848">
        <f>IFERROR(VLOOKUP(J8092,REAJUSTE!A:AA,27,FALSE),"")</f>
        <v>1.0229999999999999</v>
      </c>
    </row>
    <row r="8093" spans="1:11" ht="15" x14ac:dyDescent="0.2">
      <c r="A8093" s="873" t="s">
        <v>12605</v>
      </c>
      <c r="B8093" s="874" t="s">
        <v>12606</v>
      </c>
      <c r="C8093" s="873" t="s">
        <v>587</v>
      </c>
      <c r="D8093" s="802">
        <f t="shared" si="126"/>
        <v>26.08</v>
      </c>
      <c r="G8093" s="875">
        <v>25.4985</v>
      </c>
      <c r="J8093" s="840" t="s">
        <v>15822</v>
      </c>
      <c r="K8093" s="848">
        <f>IFERROR(VLOOKUP(J8093,REAJUSTE!A:AA,27,FALSE),"")</f>
        <v>1.0229999999999999</v>
      </c>
    </row>
    <row r="8094" spans="1:11" ht="15" x14ac:dyDescent="0.2">
      <c r="A8094" s="873" t="s">
        <v>12607</v>
      </c>
      <c r="B8094" s="874" t="s">
        <v>12608</v>
      </c>
      <c r="C8094" s="873" t="s">
        <v>587</v>
      </c>
      <c r="D8094" s="802">
        <f t="shared" si="126"/>
        <v>26.08</v>
      </c>
      <c r="G8094" s="875">
        <v>25.4985</v>
      </c>
      <c r="J8094" s="840" t="s">
        <v>15822</v>
      </c>
      <c r="K8094" s="848">
        <f>IFERROR(VLOOKUP(J8094,REAJUSTE!A:AA,27,FALSE),"")</f>
        <v>1.0229999999999999</v>
      </c>
    </row>
    <row r="8095" spans="1:11" ht="15" x14ac:dyDescent="0.2">
      <c r="A8095" s="873" t="s">
        <v>12609</v>
      </c>
      <c r="B8095" s="874" t="s">
        <v>12610</v>
      </c>
      <c r="C8095" s="873" t="s">
        <v>587</v>
      </c>
      <c r="D8095" s="802">
        <f t="shared" si="126"/>
        <v>32.200000000000003</v>
      </c>
      <c r="G8095" s="875">
        <v>31.476400000000002</v>
      </c>
      <c r="J8095" s="840" t="s">
        <v>15822</v>
      </c>
      <c r="K8095" s="848">
        <f>IFERROR(VLOOKUP(J8095,REAJUSTE!A:AA,27,FALSE),"")</f>
        <v>1.0229999999999999</v>
      </c>
    </row>
    <row r="8096" spans="1:11" ht="15" x14ac:dyDescent="0.2">
      <c r="A8096" s="873" t="s">
        <v>12611</v>
      </c>
      <c r="B8096" s="874" t="s">
        <v>12612</v>
      </c>
      <c r="C8096" s="873" t="s">
        <v>587</v>
      </c>
      <c r="D8096" s="802">
        <f t="shared" si="126"/>
        <v>19.010000000000002</v>
      </c>
      <c r="G8096" s="875">
        <v>18.587900000000001</v>
      </c>
      <c r="J8096" s="840" t="s">
        <v>15822</v>
      </c>
      <c r="K8096" s="848">
        <f>IFERROR(VLOOKUP(J8096,REAJUSTE!A:AA,27,FALSE),"")</f>
        <v>1.0229999999999999</v>
      </c>
    </row>
    <row r="8097" spans="1:11" ht="15" x14ac:dyDescent="0.2">
      <c r="A8097" s="873" t="s">
        <v>12613</v>
      </c>
      <c r="B8097" s="874" t="s">
        <v>12614</v>
      </c>
      <c r="C8097" s="873" t="s">
        <v>587</v>
      </c>
      <c r="D8097" s="802">
        <f t="shared" si="126"/>
        <v>23.68</v>
      </c>
      <c r="G8097" s="875">
        <v>23.151499999999999</v>
      </c>
      <c r="J8097" s="840" t="s">
        <v>15822</v>
      </c>
      <c r="K8097" s="848">
        <f>IFERROR(VLOOKUP(J8097,REAJUSTE!A:AA,27,FALSE),"")</f>
        <v>1.0229999999999999</v>
      </c>
    </row>
    <row r="8098" spans="1:11" ht="15" x14ac:dyDescent="0.2">
      <c r="A8098" s="873" t="s">
        <v>12615</v>
      </c>
      <c r="B8098" s="874" t="s">
        <v>12616</v>
      </c>
      <c r="C8098" s="873" t="s">
        <v>587</v>
      </c>
      <c r="D8098" s="802">
        <f t="shared" si="126"/>
        <v>24.68</v>
      </c>
      <c r="G8098" s="875">
        <v>24.134499999999999</v>
      </c>
      <c r="J8098" s="840" t="s">
        <v>15822</v>
      </c>
      <c r="K8098" s="848">
        <f>IFERROR(VLOOKUP(J8098,REAJUSTE!A:AA,27,FALSE),"")</f>
        <v>1.0229999999999999</v>
      </c>
    </row>
    <row r="8099" spans="1:11" ht="15" x14ac:dyDescent="0.2">
      <c r="A8099" s="873" t="s">
        <v>12617</v>
      </c>
      <c r="B8099" s="874" t="s">
        <v>12618</v>
      </c>
      <c r="C8099" s="873" t="s">
        <v>587</v>
      </c>
      <c r="D8099" s="802">
        <f t="shared" si="126"/>
        <v>31.63</v>
      </c>
      <c r="G8099" s="875">
        <v>30.924800000000001</v>
      </c>
      <c r="J8099" s="840" t="s">
        <v>15822</v>
      </c>
      <c r="K8099" s="848">
        <f>IFERROR(VLOOKUP(J8099,REAJUSTE!A:AA,27,FALSE),"")</f>
        <v>1.0229999999999999</v>
      </c>
    </row>
    <row r="8100" spans="1:11" ht="15" x14ac:dyDescent="0.2">
      <c r="A8100" s="873" t="s">
        <v>12619</v>
      </c>
      <c r="B8100" s="874" t="s">
        <v>12620</v>
      </c>
      <c r="C8100" s="873" t="s">
        <v>587</v>
      </c>
      <c r="D8100" s="802">
        <f t="shared" si="126"/>
        <v>18.36</v>
      </c>
      <c r="G8100" s="875">
        <v>17.952999999999999</v>
      </c>
      <c r="J8100" s="840" t="s">
        <v>15822</v>
      </c>
      <c r="K8100" s="848">
        <f>IFERROR(VLOOKUP(J8100,REAJUSTE!A:AA,27,FALSE),"")</f>
        <v>1.0229999999999999</v>
      </c>
    </row>
    <row r="8101" spans="1:11" ht="15" x14ac:dyDescent="0.2">
      <c r="A8101" s="873" t="s">
        <v>12621</v>
      </c>
      <c r="B8101" s="874" t="s">
        <v>12622</v>
      </c>
      <c r="C8101" s="873" t="s">
        <v>587</v>
      </c>
      <c r="D8101" s="802">
        <f t="shared" si="126"/>
        <v>23.11</v>
      </c>
      <c r="G8101" s="875">
        <v>22.599900000000002</v>
      </c>
      <c r="J8101" s="840" t="s">
        <v>15822</v>
      </c>
      <c r="K8101" s="848">
        <f>IFERROR(VLOOKUP(J8101,REAJUSTE!A:AA,27,FALSE),"")</f>
        <v>1.0229999999999999</v>
      </c>
    </row>
    <row r="8102" spans="1:11" ht="15" x14ac:dyDescent="0.2">
      <c r="A8102" s="873" t="s">
        <v>12623</v>
      </c>
      <c r="B8102" s="874" t="s">
        <v>12624</v>
      </c>
      <c r="C8102" s="873" t="s">
        <v>587</v>
      </c>
      <c r="D8102" s="802">
        <f t="shared" si="126"/>
        <v>23.68</v>
      </c>
      <c r="G8102" s="875">
        <v>23.151499999999999</v>
      </c>
      <c r="J8102" s="840" t="s">
        <v>15822</v>
      </c>
      <c r="K8102" s="848">
        <f>IFERROR(VLOOKUP(J8102,REAJUSTE!A:AA,27,FALSE),"")</f>
        <v>1.0229999999999999</v>
      </c>
    </row>
    <row r="8103" spans="1:11" ht="15" x14ac:dyDescent="0.2">
      <c r="A8103" s="873" t="s">
        <v>12625</v>
      </c>
      <c r="B8103" s="874" t="s">
        <v>12626</v>
      </c>
      <c r="C8103" s="873" t="s">
        <v>587</v>
      </c>
      <c r="D8103" s="802">
        <f t="shared" si="126"/>
        <v>30.98</v>
      </c>
      <c r="G8103" s="875">
        <v>30.292899999999999</v>
      </c>
      <c r="J8103" s="840" t="s">
        <v>15822</v>
      </c>
      <c r="K8103" s="848">
        <f>IFERROR(VLOOKUP(J8103,REAJUSTE!A:AA,27,FALSE),"")</f>
        <v>1.0229999999999999</v>
      </c>
    </row>
    <row r="8104" spans="1:11" ht="15" x14ac:dyDescent="0.2">
      <c r="A8104" s="873" t="s">
        <v>12627</v>
      </c>
      <c r="B8104" s="874" t="s">
        <v>12628</v>
      </c>
      <c r="C8104" s="873" t="s">
        <v>587</v>
      </c>
      <c r="D8104" s="802">
        <f t="shared" si="126"/>
        <v>34.79</v>
      </c>
      <c r="G8104" s="875">
        <v>34.015799999999999</v>
      </c>
      <c r="J8104" s="840" t="s">
        <v>15822</v>
      </c>
      <c r="K8104" s="848">
        <f>IFERROR(VLOOKUP(J8104,REAJUSTE!A:AA,27,FALSE),"")</f>
        <v>1.0229999999999999</v>
      </c>
    </row>
    <row r="8105" spans="1:11" ht="15" x14ac:dyDescent="0.2">
      <c r="A8105" s="873" t="s">
        <v>12629</v>
      </c>
      <c r="B8105" s="874" t="s">
        <v>12630</v>
      </c>
      <c r="C8105" s="873" t="s">
        <v>587</v>
      </c>
      <c r="D8105" s="802">
        <f t="shared" si="126"/>
        <v>44.23</v>
      </c>
      <c r="G8105" s="875">
        <v>43.243400000000001</v>
      </c>
      <c r="J8105" s="840" t="s">
        <v>15822</v>
      </c>
      <c r="K8105" s="848">
        <f>IFERROR(VLOOKUP(J8105,REAJUSTE!A:AA,27,FALSE),"")</f>
        <v>1.0229999999999999</v>
      </c>
    </row>
    <row r="8106" spans="1:11" ht="15" x14ac:dyDescent="0.2">
      <c r="A8106" s="873" t="s">
        <v>12631</v>
      </c>
      <c r="B8106" s="874" t="s">
        <v>12632</v>
      </c>
      <c r="C8106" s="873" t="s">
        <v>587</v>
      </c>
      <c r="D8106" s="802">
        <f t="shared" si="126"/>
        <v>49</v>
      </c>
      <c r="G8106" s="875">
        <v>47.907400000000003</v>
      </c>
      <c r="J8106" s="840" t="s">
        <v>15822</v>
      </c>
      <c r="K8106" s="848">
        <f>IFERROR(VLOOKUP(J8106,REAJUSTE!A:AA,27,FALSE),"")</f>
        <v>1.0229999999999999</v>
      </c>
    </row>
    <row r="8107" spans="1:11" ht="15" x14ac:dyDescent="0.2">
      <c r="A8107" s="873" t="s">
        <v>12633</v>
      </c>
      <c r="B8107" s="874" t="s">
        <v>12634</v>
      </c>
      <c r="C8107" s="873" t="s">
        <v>587</v>
      </c>
      <c r="D8107" s="802">
        <f t="shared" si="126"/>
        <v>49.13</v>
      </c>
      <c r="G8107" s="875">
        <v>48.033299999999997</v>
      </c>
      <c r="J8107" s="840" t="s">
        <v>15822</v>
      </c>
      <c r="K8107" s="848">
        <f>IFERROR(VLOOKUP(J8107,REAJUSTE!A:AA,27,FALSE),"")</f>
        <v>1.0229999999999999</v>
      </c>
    </row>
    <row r="8108" spans="1:11" ht="15" x14ac:dyDescent="0.2">
      <c r="A8108" s="873" t="s">
        <v>12635</v>
      </c>
      <c r="B8108" s="874" t="s">
        <v>12636</v>
      </c>
      <c r="C8108" s="873" t="s">
        <v>587</v>
      </c>
      <c r="D8108" s="802">
        <f t="shared" si="126"/>
        <v>34.18</v>
      </c>
      <c r="G8108" s="875">
        <v>33.414000000000001</v>
      </c>
      <c r="J8108" s="840" t="s">
        <v>15822</v>
      </c>
      <c r="K8108" s="848">
        <f>IFERROR(VLOOKUP(J8108,REAJUSTE!A:AA,27,FALSE),"")</f>
        <v>1.0229999999999999</v>
      </c>
    </row>
    <row r="8109" spans="1:11" ht="15" x14ac:dyDescent="0.2">
      <c r="A8109" s="873" t="s">
        <v>12637</v>
      </c>
      <c r="B8109" s="874" t="s">
        <v>12638</v>
      </c>
      <c r="C8109" s="873" t="s">
        <v>587</v>
      </c>
      <c r="D8109" s="802">
        <f t="shared" si="126"/>
        <v>43.67</v>
      </c>
      <c r="G8109" s="875">
        <v>42.691800000000001</v>
      </c>
      <c r="J8109" s="840" t="s">
        <v>15822</v>
      </c>
      <c r="K8109" s="848">
        <f>IFERROR(VLOOKUP(J8109,REAJUSTE!A:AA,27,FALSE),"")</f>
        <v>1.0229999999999999</v>
      </c>
    </row>
    <row r="8110" spans="1:11" ht="15" x14ac:dyDescent="0.2">
      <c r="A8110" s="873" t="s">
        <v>12639</v>
      </c>
      <c r="B8110" s="874" t="s">
        <v>12640</v>
      </c>
      <c r="C8110" s="873" t="s">
        <v>587</v>
      </c>
      <c r="D8110" s="802">
        <f t="shared" si="126"/>
        <v>48.34</v>
      </c>
      <c r="G8110" s="875">
        <v>47.255400000000002</v>
      </c>
      <c r="J8110" s="840" t="s">
        <v>15822</v>
      </c>
      <c r="K8110" s="848">
        <f>IFERROR(VLOOKUP(J8110,REAJUSTE!A:AA,27,FALSE),"")</f>
        <v>1.0229999999999999</v>
      </c>
    </row>
    <row r="8111" spans="1:11" ht="15" x14ac:dyDescent="0.2">
      <c r="A8111" s="873" t="s">
        <v>12641</v>
      </c>
      <c r="B8111" s="874" t="s">
        <v>12642</v>
      </c>
      <c r="C8111" s="873" t="s">
        <v>587</v>
      </c>
      <c r="D8111" s="802">
        <f t="shared" si="126"/>
        <v>48.34</v>
      </c>
      <c r="G8111" s="875">
        <v>47.255400000000002</v>
      </c>
      <c r="J8111" s="840" t="s">
        <v>15822</v>
      </c>
      <c r="K8111" s="848">
        <f>IFERROR(VLOOKUP(J8111,REAJUSTE!A:AA,27,FALSE),"")</f>
        <v>1.0229999999999999</v>
      </c>
    </row>
    <row r="8112" spans="1:11" ht="15" x14ac:dyDescent="0.2">
      <c r="A8112" s="873" t="s">
        <v>12643</v>
      </c>
      <c r="B8112" s="874" t="s">
        <v>12644</v>
      </c>
      <c r="C8112" s="873" t="s">
        <v>587</v>
      </c>
      <c r="D8112" s="802">
        <f t="shared" si="126"/>
        <v>31.37</v>
      </c>
      <c r="G8112" s="875">
        <v>30.665800000000001</v>
      </c>
      <c r="J8112" s="840" t="s">
        <v>15822</v>
      </c>
      <c r="K8112" s="848">
        <f>IFERROR(VLOOKUP(J8112,REAJUSTE!A:AA,27,FALSE),"")</f>
        <v>1.0229999999999999</v>
      </c>
    </row>
    <row r="8113" spans="1:11" ht="15" x14ac:dyDescent="0.2">
      <c r="A8113" s="873" t="s">
        <v>12645</v>
      </c>
      <c r="B8113" s="874" t="s">
        <v>12646</v>
      </c>
      <c r="C8113" s="873" t="s">
        <v>587</v>
      </c>
      <c r="D8113" s="802">
        <f t="shared" si="126"/>
        <v>38.64</v>
      </c>
      <c r="G8113" s="875">
        <v>37.777099999999997</v>
      </c>
      <c r="J8113" s="840" t="s">
        <v>15822</v>
      </c>
      <c r="K8113" s="848">
        <f>IFERROR(VLOOKUP(J8113,REAJUSTE!A:AA,27,FALSE),"")</f>
        <v>1.0229999999999999</v>
      </c>
    </row>
    <row r="8114" spans="1:11" ht="15" x14ac:dyDescent="0.2">
      <c r="A8114" s="873" t="s">
        <v>12647</v>
      </c>
      <c r="B8114" s="874" t="s">
        <v>12648</v>
      </c>
      <c r="C8114" s="873" t="s">
        <v>587</v>
      </c>
      <c r="D8114" s="802">
        <f t="shared" si="126"/>
        <v>43</v>
      </c>
      <c r="G8114" s="875">
        <v>42.0398</v>
      </c>
      <c r="J8114" s="840" t="s">
        <v>15822</v>
      </c>
      <c r="K8114" s="848">
        <f>IFERROR(VLOOKUP(J8114,REAJUSTE!A:AA,27,FALSE),"")</f>
        <v>1.0229999999999999</v>
      </c>
    </row>
    <row r="8115" spans="1:11" ht="15" x14ac:dyDescent="0.2">
      <c r="A8115" s="873" t="s">
        <v>12649</v>
      </c>
      <c r="B8115" s="874" t="s">
        <v>12650</v>
      </c>
      <c r="C8115" s="873" t="s">
        <v>587</v>
      </c>
      <c r="D8115" s="802">
        <f t="shared" si="126"/>
        <v>47.54</v>
      </c>
      <c r="G8115" s="875">
        <v>46.478700000000003</v>
      </c>
      <c r="J8115" s="840" t="s">
        <v>15822</v>
      </c>
      <c r="K8115" s="848">
        <f>IFERROR(VLOOKUP(J8115,REAJUSTE!A:AA,27,FALSE),"")</f>
        <v>1.0229999999999999</v>
      </c>
    </row>
    <row r="8116" spans="1:11" ht="15" x14ac:dyDescent="0.2">
      <c r="A8116" s="873" t="s">
        <v>12651</v>
      </c>
      <c r="B8116" s="874" t="s">
        <v>12652</v>
      </c>
      <c r="C8116" s="873" t="s">
        <v>587</v>
      </c>
      <c r="D8116" s="802">
        <f t="shared" si="126"/>
        <v>30.65</v>
      </c>
      <c r="G8116" s="875">
        <v>29.963699999999999</v>
      </c>
      <c r="J8116" s="840" t="s">
        <v>15822</v>
      </c>
      <c r="K8116" s="848">
        <f>IFERROR(VLOOKUP(J8116,REAJUSTE!A:AA,27,FALSE),"")</f>
        <v>1.0229999999999999</v>
      </c>
    </row>
    <row r="8117" spans="1:11" ht="15" x14ac:dyDescent="0.2">
      <c r="A8117" s="873" t="s">
        <v>12653</v>
      </c>
      <c r="B8117" s="874" t="s">
        <v>12654</v>
      </c>
      <c r="C8117" s="873" t="s">
        <v>587</v>
      </c>
      <c r="D8117" s="802">
        <f t="shared" si="126"/>
        <v>37.909999999999997</v>
      </c>
      <c r="G8117" s="875">
        <v>37.064900000000002</v>
      </c>
      <c r="J8117" s="840" t="s">
        <v>15822</v>
      </c>
      <c r="K8117" s="848">
        <f>IFERROR(VLOOKUP(J8117,REAJUSTE!A:AA,27,FALSE),"")</f>
        <v>1.0229999999999999</v>
      </c>
    </row>
    <row r="8118" spans="1:11" ht="15" x14ac:dyDescent="0.2">
      <c r="A8118" s="873" t="s">
        <v>12655</v>
      </c>
      <c r="B8118" s="874" t="s">
        <v>12656</v>
      </c>
      <c r="C8118" s="873" t="s">
        <v>587</v>
      </c>
      <c r="D8118" s="802">
        <f t="shared" si="126"/>
        <v>42.18</v>
      </c>
      <c r="G8118" s="875">
        <v>41.237400000000001</v>
      </c>
      <c r="J8118" s="840" t="s">
        <v>15822</v>
      </c>
      <c r="K8118" s="848">
        <f>IFERROR(VLOOKUP(J8118,REAJUSTE!A:AA,27,FALSE),"")</f>
        <v>1.0229999999999999</v>
      </c>
    </row>
    <row r="8119" spans="1:11" ht="15" x14ac:dyDescent="0.2">
      <c r="A8119" s="873" t="s">
        <v>12657</v>
      </c>
      <c r="B8119" s="874" t="s">
        <v>12658</v>
      </c>
      <c r="C8119" s="873" t="s">
        <v>587</v>
      </c>
      <c r="D8119" s="802">
        <f t="shared" si="126"/>
        <v>46.8</v>
      </c>
      <c r="G8119" s="875">
        <v>45.750900000000001</v>
      </c>
      <c r="J8119" s="840" t="s">
        <v>15822</v>
      </c>
      <c r="K8119" s="848">
        <f>IFERROR(VLOOKUP(J8119,REAJUSTE!A:AA,27,FALSE),"")</f>
        <v>1.0229999999999999</v>
      </c>
    </row>
    <row r="8120" spans="1:11" ht="15" x14ac:dyDescent="0.2">
      <c r="A8120" s="873" t="s">
        <v>12659</v>
      </c>
      <c r="B8120" s="874" t="s">
        <v>12660</v>
      </c>
      <c r="C8120" s="873" t="s">
        <v>587</v>
      </c>
      <c r="D8120" s="802">
        <f t="shared" si="126"/>
        <v>27.48</v>
      </c>
      <c r="G8120" s="875">
        <v>26.869599999999998</v>
      </c>
      <c r="J8120" s="840" t="s">
        <v>15822</v>
      </c>
      <c r="K8120" s="848">
        <f>IFERROR(VLOOKUP(J8120,REAJUSTE!A:AA,27,FALSE),"")</f>
        <v>1.0229999999999999</v>
      </c>
    </row>
    <row r="8121" spans="1:11" ht="15" x14ac:dyDescent="0.2">
      <c r="A8121" s="873" t="s">
        <v>12661</v>
      </c>
      <c r="B8121" s="874" t="s">
        <v>12662</v>
      </c>
      <c r="C8121" s="873" t="s">
        <v>587</v>
      </c>
      <c r="D8121" s="802">
        <f t="shared" si="126"/>
        <v>24.27</v>
      </c>
      <c r="G8121" s="875">
        <v>23.725999999999999</v>
      </c>
      <c r="J8121" s="840" t="s">
        <v>15822</v>
      </c>
      <c r="K8121" s="848">
        <f>IFERROR(VLOOKUP(J8121,REAJUSTE!A:AA,27,FALSE),"")</f>
        <v>1.0229999999999999</v>
      </c>
    </row>
    <row r="8122" spans="1:11" ht="15" x14ac:dyDescent="0.2">
      <c r="A8122" s="873" t="s">
        <v>12663</v>
      </c>
      <c r="B8122" s="874" t="s">
        <v>12664</v>
      </c>
      <c r="C8122" s="873" t="s">
        <v>587</v>
      </c>
      <c r="D8122" s="802">
        <f t="shared" si="126"/>
        <v>66.47</v>
      </c>
      <c r="G8122" s="875">
        <v>64.983999999999995</v>
      </c>
      <c r="J8122" s="840" t="s">
        <v>15822</v>
      </c>
      <c r="K8122" s="848">
        <f>IFERROR(VLOOKUP(J8122,REAJUSTE!A:AA,27,FALSE),"")</f>
        <v>1.0229999999999999</v>
      </c>
    </row>
    <row r="8123" spans="1:11" ht="15" x14ac:dyDescent="0.2">
      <c r="A8123" s="873" t="s">
        <v>12665</v>
      </c>
      <c r="B8123" s="874" t="s">
        <v>12666</v>
      </c>
      <c r="C8123" s="873" t="s">
        <v>587</v>
      </c>
      <c r="D8123" s="802">
        <f t="shared" si="126"/>
        <v>24.64</v>
      </c>
      <c r="G8123" s="875">
        <v>24.092199999999998</v>
      </c>
      <c r="J8123" s="840" t="s">
        <v>15822</v>
      </c>
      <c r="K8123" s="848">
        <f>IFERROR(VLOOKUP(J8123,REAJUSTE!A:AA,27,FALSE),"")</f>
        <v>1.0229999999999999</v>
      </c>
    </row>
    <row r="8124" spans="1:11" ht="15" x14ac:dyDescent="0.2">
      <c r="A8124" s="873" t="s">
        <v>12667</v>
      </c>
      <c r="B8124" s="874" t="s">
        <v>12668</v>
      </c>
      <c r="C8124" s="873" t="s">
        <v>587</v>
      </c>
      <c r="D8124" s="802">
        <f t="shared" si="126"/>
        <v>20.98</v>
      </c>
      <c r="G8124" s="875">
        <v>20.517800000000001</v>
      </c>
      <c r="J8124" s="840" t="s">
        <v>15822</v>
      </c>
      <c r="K8124" s="848">
        <f>IFERROR(VLOOKUP(J8124,REAJUSTE!A:AA,27,FALSE),"")</f>
        <v>1.0229999999999999</v>
      </c>
    </row>
    <row r="8125" spans="1:11" ht="15" x14ac:dyDescent="0.2">
      <c r="A8125" s="873" t="s">
        <v>12669</v>
      </c>
      <c r="B8125" s="874" t="s">
        <v>12670</v>
      </c>
      <c r="C8125" s="873" t="s">
        <v>587</v>
      </c>
      <c r="D8125" s="802">
        <f t="shared" si="126"/>
        <v>64.88</v>
      </c>
      <c r="G8125" s="875">
        <v>63.429400000000001</v>
      </c>
      <c r="J8125" s="840" t="s">
        <v>15822</v>
      </c>
      <c r="K8125" s="848">
        <f>IFERROR(VLOOKUP(J8125,REAJUSTE!A:AA,27,FALSE),"")</f>
        <v>1.0229999999999999</v>
      </c>
    </row>
    <row r="8126" spans="1:11" ht="15" x14ac:dyDescent="0.2">
      <c r="A8126" s="873" t="s">
        <v>12671</v>
      </c>
      <c r="B8126" s="874" t="s">
        <v>12672</v>
      </c>
      <c r="C8126" s="873" t="s">
        <v>587</v>
      </c>
      <c r="D8126" s="802">
        <f t="shared" si="126"/>
        <v>22.05</v>
      </c>
      <c r="G8126" s="875">
        <v>21.556000000000001</v>
      </c>
      <c r="J8126" s="840" t="s">
        <v>15822</v>
      </c>
      <c r="K8126" s="848">
        <f>IFERROR(VLOOKUP(J8126,REAJUSTE!A:AA,27,FALSE),"")</f>
        <v>1.0229999999999999</v>
      </c>
    </row>
    <row r="8127" spans="1:11" ht="15" x14ac:dyDescent="0.2">
      <c r="A8127" s="873" t="s">
        <v>12673</v>
      </c>
      <c r="B8127" s="874" t="s">
        <v>12674</v>
      </c>
      <c r="C8127" s="873" t="s">
        <v>587</v>
      </c>
      <c r="D8127" s="802">
        <f t="shared" si="126"/>
        <v>20.45</v>
      </c>
      <c r="G8127" s="875">
        <v>19.993200000000002</v>
      </c>
      <c r="J8127" s="840" t="s">
        <v>15822</v>
      </c>
      <c r="K8127" s="848">
        <f>IFERROR(VLOOKUP(J8127,REAJUSTE!A:AA,27,FALSE),"")</f>
        <v>1.0229999999999999</v>
      </c>
    </row>
    <row r="8128" spans="1:11" ht="15" x14ac:dyDescent="0.2">
      <c r="A8128" s="873" t="s">
        <v>12675</v>
      </c>
      <c r="B8128" s="874" t="s">
        <v>12676</v>
      </c>
      <c r="C8128" s="873" t="s">
        <v>587</v>
      </c>
      <c r="D8128" s="802">
        <f t="shared" si="126"/>
        <v>56.98</v>
      </c>
      <c r="G8128" s="875">
        <v>55.706299999999999</v>
      </c>
      <c r="J8128" s="840" t="s">
        <v>15822</v>
      </c>
      <c r="K8128" s="848">
        <f>IFERROR(VLOOKUP(J8128,REAJUSTE!A:AA,27,FALSE),"")</f>
        <v>1.0229999999999999</v>
      </c>
    </row>
    <row r="8129" spans="1:11" ht="15" x14ac:dyDescent="0.2">
      <c r="A8129" s="873" t="s">
        <v>12677</v>
      </c>
      <c r="B8129" s="874" t="s">
        <v>12678</v>
      </c>
      <c r="C8129" s="873" t="s">
        <v>587</v>
      </c>
      <c r="D8129" s="802">
        <f t="shared" si="126"/>
        <v>18.21</v>
      </c>
      <c r="G8129" s="875">
        <v>17.8093</v>
      </c>
      <c r="J8129" s="840" t="s">
        <v>15822</v>
      </c>
      <c r="K8129" s="848">
        <f>IFERROR(VLOOKUP(J8129,REAJUSTE!A:AA,27,FALSE),"")</f>
        <v>1.0229999999999999</v>
      </c>
    </row>
    <row r="8130" spans="1:11" ht="15" x14ac:dyDescent="0.2">
      <c r="A8130" s="873" t="s">
        <v>12679</v>
      </c>
      <c r="B8130" s="874" t="s">
        <v>12680</v>
      </c>
      <c r="C8130" s="873" t="s">
        <v>587</v>
      </c>
      <c r="D8130" s="802">
        <f t="shared" si="126"/>
        <v>17.059999999999999</v>
      </c>
      <c r="G8130" s="875">
        <v>16.677099999999999</v>
      </c>
      <c r="J8130" s="840" t="s">
        <v>15822</v>
      </c>
      <c r="K8130" s="848">
        <f>IFERROR(VLOOKUP(J8130,REAJUSTE!A:AA,27,FALSE),"")</f>
        <v>1.0229999999999999</v>
      </c>
    </row>
    <row r="8131" spans="1:11" ht="15" x14ac:dyDescent="0.2">
      <c r="A8131" s="873" t="s">
        <v>12681</v>
      </c>
      <c r="B8131" s="874" t="s">
        <v>12682</v>
      </c>
      <c r="C8131" s="873" t="s">
        <v>587</v>
      </c>
      <c r="D8131" s="802">
        <f t="shared" si="126"/>
        <v>55.44</v>
      </c>
      <c r="G8131" s="875">
        <v>54.201799999999999</v>
      </c>
      <c r="J8131" s="840" t="s">
        <v>15822</v>
      </c>
      <c r="K8131" s="848">
        <f>IFERROR(VLOOKUP(J8131,REAJUSTE!A:AA,27,FALSE),"")</f>
        <v>1.0229999999999999</v>
      </c>
    </row>
    <row r="8132" spans="1:11" ht="15" x14ac:dyDescent="0.2">
      <c r="A8132" s="873" t="s">
        <v>12683</v>
      </c>
      <c r="B8132" s="874" t="s">
        <v>12684</v>
      </c>
      <c r="C8132" s="873" t="s">
        <v>587</v>
      </c>
      <c r="D8132" s="802">
        <f t="shared" si="126"/>
        <v>75.239999999999995</v>
      </c>
      <c r="G8132" s="875">
        <v>73.551400000000001</v>
      </c>
      <c r="J8132" s="840" t="s">
        <v>15822</v>
      </c>
      <c r="K8132" s="848">
        <f>IFERROR(VLOOKUP(J8132,REAJUSTE!A:AA,27,FALSE),"")</f>
        <v>1.0229999999999999</v>
      </c>
    </row>
    <row r="8133" spans="1:11" ht="15" x14ac:dyDescent="0.2">
      <c r="A8133" s="873" t="s">
        <v>12685</v>
      </c>
      <c r="B8133" s="874" t="s">
        <v>12686</v>
      </c>
      <c r="C8133" s="873" t="s">
        <v>587</v>
      </c>
      <c r="D8133" s="802">
        <f t="shared" si="126"/>
        <v>73.72</v>
      </c>
      <c r="G8133" s="875">
        <v>72.066299999999998</v>
      </c>
      <c r="J8133" s="840" t="s">
        <v>15822</v>
      </c>
      <c r="K8133" s="848">
        <f>IFERROR(VLOOKUP(J8133,REAJUSTE!A:AA,27,FALSE),"")</f>
        <v>1.0229999999999999</v>
      </c>
    </row>
    <row r="8134" spans="1:11" ht="15" x14ac:dyDescent="0.2">
      <c r="A8134" s="873" t="s">
        <v>12687</v>
      </c>
      <c r="B8134" s="874" t="s">
        <v>12688</v>
      </c>
      <c r="C8134" s="873" t="s">
        <v>587</v>
      </c>
      <c r="D8134" s="802">
        <f t="shared" si="126"/>
        <v>62.86</v>
      </c>
      <c r="G8134" s="875">
        <v>61.456099999999999</v>
      </c>
      <c r="J8134" s="840" t="s">
        <v>15822</v>
      </c>
      <c r="K8134" s="848">
        <f>IFERROR(VLOOKUP(J8134,REAJUSTE!A:AA,27,FALSE),"")</f>
        <v>1.0229999999999999</v>
      </c>
    </row>
    <row r="8135" spans="1:11" ht="15" x14ac:dyDescent="0.2">
      <c r="A8135" s="873" t="s">
        <v>12689</v>
      </c>
      <c r="B8135" s="874" t="s">
        <v>12690</v>
      </c>
      <c r="C8135" s="873" t="s">
        <v>587</v>
      </c>
      <c r="D8135" s="802">
        <f t="shared" si="126"/>
        <v>61.6</v>
      </c>
      <c r="G8135" s="875">
        <v>60.220599999999997</v>
      </c>
      <c r="J8135" s="840" t="s">
        <v>15822</v>
      </c>
      <c r="K8135" s="848">
        <f>IFERROR(VLOOKUP(J8135,REAJUSTE!A:AA,27,FALSE),"")</f>
        <v>1.0229999999999999</v>
      </c>
    </row>
    <row r="8136" spans="1:11" ht="15" x14ac:dyDescent="0.2">
      <c r="A8136" s="873" t="s">
        <v>5637</v>
      </c>
      <c r="B8136" s="874" t="s">
        <v>12691</v>
      </c>
      <c r="C8136" s="873" t="s">
        <v>6</v>
      </c>
      <c r="D8136" s="802" t="e">
        <f t="shared" si="126"/>
        <v>#VALUE!</v>
      </c>
      <c r="G8136" s="875" t="s">
        <v>4169</v>
      </c>
      <c r="J8136" s="840" t="s">
        <v>15822</v>
      </c>
      <c r="K8136" s="848">
        <f>IFERROR(VLOOKUP(J8136,REAJUSTE!A:AA,27,FALSE),"")</f>
        <v>1.0229999999999999</v>
      </c>
    </row>
    <row r="8137" spans="1:11" ht="15" x14ac:dyDescent="0.2">
      <c r="A8137" s="873" t="s">
        <v>5638</v>
      </c>
      <c r="B8137" s="874" t="s">
        <v>12692</v>
      </c>
      <c r="C8137" s="873" t="s">
        <v>587</v>
      </c>
      <c r="D8137" s="802">
        <f t="shared" si="126"/>
        <v>16674.900000000001</v>
      </c>
      <c r="G8137" s="875">
        <v>16300</v>
      </c>
      <c r="J8137" s="840" t="s">
        <v>15822</v>
      </c>
      <c r="K8137" s="848">
        <f>IFERROR(VLOOKUP(J8137,REAJUSTE!A:AA,27,FALSE),"")</f>
        <v>1.0229999999999999</v>
      </c>
    </row>
    <row r="8138" spans="1:11" ht="15" x14ac:dyDescent="0.2">
      <c r="A8138" s="873" t="s">
        <v>5639</v>
      </c>
      <c r="B8138" s="874" t="s">
        <v>12693</v>
      </c>
      <c r="C8138" s="873" t="s">
        <v>587</v>
      </c>
      <c r="D8138" s="802">
        <f t="shared" si="126"/>
        <v>25019.01</v>
      </c>
      <c r="G8138" s="875">
        <v>24456.52</v>
      </c>
      <c r="J8138" s="840" t="s">
        <v>15822</v>
      </c>
      <c r="K8138" s="848">
        <f>IFERROR(VLOOKUP(J8138,REAJUSTE!A:AA,27,FALSE),"")</f>
        <v>1.0229999999999999</v>
      </c>
    </row>
    <row r="8139" spans="1:11" ht="15" x14ac:dyDescent="0.2">
      <c r="A8139" s="873" t="s">
        <v>5640</v>
      </c>
      <c r="B8139" s="874" t="s">
        <v>12694</v>
      </c>
      <c r="C8139" s="873" t="s">
        <v>587</v>
      </c>
      <c r="D8139" s="802">
        <f t="shared" ref="D8139:D8202" si="127">TRUNC(G8139*K8139,2)</f>
        <v>38148.83</v>
      </c>
      <c r="G8139" s="875">
        <v>37291.14</v>
      </c>
      <c r="J8139" s="840" t="s">
        <v>15822</v>
      </c>
      <c r="K8139" s="848">
        <f>IFERROR(VLOOKUP(J8139,REAJUSTE!A:AA,27,FALSE),"")</f>
        <v>1.0229999999999999</v>
      </c>
    </row>
    <row r="8140" spans="1:11" ht="15" x14ac:dyDescent="0.2">
      <c r="A8140" s="873" t="s">
        <v>5641</v>
      </c>
      <c r="B8140" s="874" t="s">
        <v>12695</v>
      </c>
      <c r="C8140" s="873" t="s">
        <v>587</v>
      </c>
      <c r="D8140" s="802">
        <f t="shared" si="127"/>
        <v>51897</v>
      </c>
      <c r="G8140" s="875">
        <v>50730.208200000001</v>
      </c>
      <c r="J8140" s="840" t="s">
        <v>15822</v>
      </c>
      <c r="K8140" s="848">
        <f>IFERROR(VLOOKUP(J8140,REAJUSTE!A:AA,27,FALSE),"")</f>
        <v>1.0229999999999999</v>
      </c>
    </row>
    <row r="8141" spans="1:11" ht="15" x14ac:dyDescent="0.2">
      <c r="A8141" s="873" t="s">
        <v>5642</v>
      </c>
      <c r="B8141" s="874" t="s">
        <v>12696</v>
      </c>
      <c r="C8141" s="873" t="s">
        <v>587</v>
      </c>
      <c r="D8141" s="802" t="e">
        <f t="shared" si="127"/>
        <v>#VALUE!</v>
      </c>
      <c r="G8141" s="875" t="s">
        <v>4169</v>
      </c>
      <c r="J8141" s="840" t="s">
        <v>15822</v>
      </c>
      <c r="K8141" s="848">
        <f>IFERROR(VLOOKUP(J8141,REAJUSTE!A:AA,27,FALSE),"")</f>
        <v>1.0229999999999999</v>
      </c>
    </row>
    <row r="8142" spans="1:11" ht="15" x14ac:dyDescent="0.2">
      <c r="A8142" s="873" t="s">
        <v>5643</v>
      </c>
      <c r="B8142" s="874" t="s">
        <v>12697</v>
      </c>
      <c r="C8142" s="873" t="s">
        <v>587</v>
      </c>
      <c r="D8142" s="802" t="e">
        <f t="shared" si="127"/>
        <v>#VALUE!</v>
      </c>
      <c r="G8142" s="875" t="s">
        <v>4169</v>
      </c>
      <c r="J8142" s="840" t="s">
        <v>15822</v>
      </c>
      <c r="K8142" s="848">
        <f>IFERROR(VLOOKUP(J8142,REAJUSTE!A:AA,27,FALSE),"")</f>
        <v>1.0229999999999999</v>
      </c>
    </row>
    <row r="8143" spans="1:11" ht="15" x14ac:dyDescent="0.2">
      <c r="A8143" s="873" t="s">
        <v>5644</v>
      </c>
      <c r="B8143" s="874" t="s">
        <v>12698</v>
      </c>
      <c r="C8143" s="873" t="s">
        <v>587</v>
      </c>
      <c r="D8143" s="802" t="e">
        <f t="shared" si="127"/>
        <v>#VALUE!</v>
      </c>
      <c r="G8143" s="875" t="s">
        <v>4169</v>
      </c>
      <c r="J8143" s="840" t="s">
        <v>15822</v>
      </c>
      <c r="K8143" s="848">
        <f>IFERROR(VLOOKUP(J8143,REAJUSTE!A:AA,27,FALSE),"")</f>
        <v>1.0229999999999999</v>
      </c>
    </row>
    <row r="8144" spans="1:11" ht="15" x14ac:dyDescent="0.2">
      <c r="A8144" s="873" t="s">
        <v>5645</v>
      </c>
      <c r="B8144" s="874" t="s">
        <v>12699</v>
      </c>
      <c r="C8144" s="873" t="s">
        <v>587</v>
      </c>
      <c r="D8144" s="802" t="e">
        <f t="shared" si="127"/>
        <v>#VALUE!</v>
      </c>
      <c r="G8144" s="875" t="s">
        <v>4169</v>
      </c>
      <c r="J8144" s="840" t="s">
        <v>15822</v>
      </c>
      <c r="K8144" s="848">
        <f>IFERROR(VLOOKUP(J8144,REAJUSTE!A:AA,27,FALSE),"")</f>
        <v>1.0229999999999999</v>
      </c>
    </row>
    <row r="8145" spans="1:11" ht="15" x14ac:dyDescent="0.2">
      <c r="A8145" s="873" t="s">
        <v>5646</v>
      </c>
      <c r="B8145" s="874" t="s">
        <v>12700</v>
      </c>
      <c r="C8145" s="873" t="s">
        <v>587</v>
      </c>
      <c r="D8145" s="802">
        <f t="shared" si="127"/>
        <v>65.86</v>
      </c>
      <c r="G8145" s="875">
        <v>64.387200000000007</v>
      </c>
      <c r="J8145" s="840" t="s">
        <v>15822</v>
      </c>
      <c r="K8145" s="848">
        <f>IFERROR(VLOOKUP(J8145,REAJUSTE!A:AA,27,FALSE),"")</f>
        <v>1.0229999999999999</v>
      </c>
    </row>
    <row r="8146" spans="1:11" ht="15" x14ac:dyDescent="0.2">
      <c r="A8146" s="873" t="s">
        <v>5647</v>
      </c>
      <c r="B8146" s="874" t="s">
        <v>12701</v>
      </c>
      <c r="C8146" s="873" t="s">
        <v>587</v>
      </c>
      <c r="D8146" s="802">
        <f t="shared" si="127"/>
        <v>63.79</v>
      </c>
      <c r="G8146" s="875">
        <v>62.3611</v>
      </c>
      <c r="J8146" s="840" t="s">
        <v>15822</v>
      </c>
      <c r="K8146" s="848">
        <f>IFERROR(VLOOKUP(J8146,REAJUSTE!A:AA,27,FALSE),"")</f>
        <v>1.0229999999999999</v>
      </c>
    </row>
    <row r="8147" spans="1:11" ht="15" x14ac:dyDescent="0.2">
      <c r="A8147" s="873" t="s">
        <v>5648</v>
      </c>
      <c r="B8147" s="874" t="s">
        <v>12702</v>
      </c>
      <c r="C8147" s="873" t="s">
        <v>587</v>
      </c>
      <c r="D8147" s="802">
        <f t="shared" si="127"/>
        <v>161.94</v>
      </c>
      <c r="G8147" s="875">
        <v>158.30789999999999</v>
      </c>
      <c r="J8147" s="840" t="s">
        <v>15822</v>
      </c>
      <c r="K8147" s="848">
        <f>IFERROR(VLOOKUP(J8147,REAJUSTE!A:AA,27,FALSE),"")</f>
        <v>1.0229999999999999</v>
      </c>
    </row>
    <row r="8148" spans="1:11" ht="15" x14ac:dyDescent="0.2">
      <c r="A8148" s="873" t="s">
        <v>5649</v>
      </c>
      <c r="B8148" s="874" t="s">
        <v>12703</v>
      </c>
      <c r="C8148" s="873" t="s">
        <v>587</v>
      </c>
      <c r="D8148" s="802">
        <f t="shared" si="127"/>
        <v>277.93</v>
      </c>
      <c r="G8148" s="875">
        <v>271.68830000000003</v>
      </c>
      <c r="J8148" s="840" t="s">
        <v>15822</v>
      </c>
      <c r="K8148" s="848">
        <f>IFERROR(VLOOKUP(J8148,REAJUSTE!A:AA,27,FALSE),"")</f>
        <v>1.0229999999999999</v>
      </c>
    </row>
    <row r="8149" spans="1:11" ht="15" x14ac:dyDescent="0.2">
      <c r="A8149" s="873" t="s">
        <v>5650</v>
      </c>
      <c r="B8149" s="874" t="s">
        <v>12704</v>
      </c>
      <c r="C8149" s="873" t="s">
        <v>587</v>
      </c>
      <c r="D8149" s="802">
        <f t="shared" si="127"/>
        <v>77.83</v>
      </c>
      <c r="G8149" s="875">
        <v>76.086799999999997</v>
      </c>
      <c r="J8149" s="840" t="s">
        <v>15822</v>
      </c>
      <c r="K8149" s="848">
        <f>IFERROR(VLOOKUP(J8149,REAJUSTE!A:AA,27,FALSE),"")</f>
        <v>1.0229999999999999</v>
      </c>
    </row>
    <row r="8150" spans="1:11" ht="15" x14ac:dyDescent="0.2">
      <c r="A8150" s="873" t="s">
        <v>5651</v>
      </c>
      <c r="B8150" s="874" t="s">
        <v>12705</v>
      </c>
      <c r="C8150" s="873" t="s">
        <v>587</v>
      </c>
      <c r="D8150" s="802">
        <f t="shared" si="127"/>
        <v>183.77</v>
      </c>
      <c r="G8150" s="875">
        <v>179.64660000000001</v>
      </c>
      <c r="J8150" s="840" t="s">
        <v>15822</v>
      </c>
      <c r="K8150" s="848">
        <f>IFERROR(VLOOKUP(J8150,REAJUSTE!A:AA,27,FALSE),"")</f>
        <v>1.0229999999999999</v>
      </c>
    </row>
    <row r="8151" spans="1:11" ht="15" x14ac:dyDescent="0.2">
      <c r="A8151" s="873" t="s">
        <v>5652</v>
      </c>
      <c r="B8151" s="874" t="s">
        <v>12706</v>
      </c>
      <c r="C8151" s="873" t="s">
        <v>587</v>
      </c>
      <c r="D8151" s="802">
        <f t="shared" si="127"/>
        <v>4.28</v>
      </c>
      <c r="G8151" s="875">
        <v>4.1927000000000003</v>
      </c>
      <c r="J8151" s="840" t="s">
        <v>15822</v>
      </c>
      <c r="K8151" s="848">
        <f>IFERROR(VLOOKUP(J8151,REAJUSTE!A:AA,27,FALSE),"")</f>
        <v>1.0229999999999999</v>
      </c>
    </row>
    <row r="8152" spans="1:11" ht="15" x14ac:dyDescent="0.2">
      <c r="A8152" s="873" t="s">
        <v>5653</v>
      </c>
      <c r="B8152" s="874" t="s">
        <v>12707</v>
      </c>
      <c r="C8152" s="873" t="s">
        <v>587</v>
      </c>
      <c r="D8152" s="802">
        <f t="shared" si="127"/>
        <v>1.55</v>
      </c>
      <c r="G8152" s="875">
        <v>1.5217000000000001</v>
      </c>
      <c r="J8152" s="840" t="s">
        <v>15822</v>
      </c>
      <c r="K8152" s="848">
        <f>IFERROR(VLOOKUP(J8152,REAJUSTE!A:AA,27,FALSE),"")</f>
        <v>1.0229999999999999</v>
      </c>
    </row>
    <row r="8153" spans="1:11" ht="15" x14ac:dyDescent="0.2">
      <c r="A8153" s="873" t="s">
        <v>5654</v>
      </c>
      <c r="B8153" s="874" t="s">
        <v>12708</v>
      </c>
      <c r="C8153" s="873" t="s">
        <v>587</v>
      </c>
      <c r="D8153" s="802">
        <f t="shared" si="127"/>
        <v>0.78</v>
      </c>
      <c r="G8153" s="875">
        <v>0.76480000000000004</v>
      </c>
      <c r="J8153" s="840" t="s">
        <v>15822</v>
      </c>
      <c r="K8153" s="848">
        <f>IFERROR(VLOOKUP(J8153,REAJUSTE!A:AA,27,FALSE),"")</f>
        <v>1.0229999999999999</v>
      </c>
    </row>
    <row r="8154" spans="1:11" ht="15" x14ac:dyDescent="0.2">
      <c r="A8154" s="873" t="s">
        <v>5655</v>
      </c>
      <c r="B8154" s="874" t="s">
        <v>12709</v>
      </c>
      <c r="C8154" s="873" t="s">
        <v>587</v>
      </c>
      <c r="D8154" s="802">
        <f t="shared" si="127"/>
        <v>377.34</v>
      </c>
      <c r="G8154" s="875">
        <v>368.8596</v>
      </c>
      <c r="J8154" s="840" t="s">
        <v>15822</v>
      </c>
      <c r="K8154" s="848">
        <f>IFERROR(VLOOKUP(J8154,REAJUSTE!A:AA,27,FALSE),"")</f>
        <v>1.0229999999999999</v>
      </c>
    </row>
    <row r="8155" spans="1:11" ht="15" x14ac:dyDescent="0.2">
      <c r="A8155" s="873" t="s">
        <v>5656</v>
      </c>
      <c r="B8155" s="874" t="s">
        <v>12710</v>
      </c>
      <c r="C8155" s="873" t="s">
        <v>587</v>
      </c>
      <c r="D8155" s="802">
        <f t="shared" si="127"/>
        <v>1.35</v>
      </c>
      <c r="G8155" s="875">
        <v>1.3292999999999999</v>
      </c>
      <c r="J8155" s="840" t="s">
        <v>15822</v>
      </c>
      <c r="K8155" s="848">
        <f>IFERROR(VLOOKUP(J8155,REAJUSTE!A:AA,27,FALSE),"")</f>
        <v>1.0229999999999999</v>
      </c>
    </row>
    <row r="8156" spans="1:11" ht="15" x14ac:dyDescent="0.2">
      <c r="A8156" s="873" t="s">
        <v>5657</v>
      </c>
      <c r="B8156" s="874" t="s">
        <v>12711</v>
      </c>
      <c r="C8156" s="873" t="s">
        <v>2660</v>
      </c>
      <c r="D8156" s="802">
        <f t="shared" si="127"/>
        <v>59.95</v>
      </c>
      <c r="G8156" s="875">
        <v>58.609099999999998</v>
      </c>
      <c r="J8156" s="840" t="s">
        <v>15822</v>
      </c>
      <c r="K8156" s="848">
        <f>IFERROR(VLOOKUP(J8156,REAJUSTE!A:AA,27,FALSE),"")</f>
        <v>1.0229999999999999</v>
      </c>
    </row>
    <row r="8157" spans="1:11" ht="15" x14ac:dyDescent="0.2">
      <c r="A8157" s="873" t="s">
        <v>5658</v>
      </c>
      <c r="B8157" s="874" t="s">
        <v>12712</v>
      </c>
      <c r="C8157" s="873" t="s">
        <v>2660</v>
      </c>
      <c r="D8157" s="802">
        <f t="shared" si="127"/>
        <v>143.86000000000001</v>
      </c>
      <c r="G8157" s="875">
        <v>140.63470000000001</v>
      </c>
      <c r="J8157" s="840" t="s">
        <v>15822</v>
      </c>
      <c r="K8157" s="848">
        <f>IFERROR(VLOOKUP(J8157,REAJUSTE!A:AA,27,FALSE),"")</f>
        <v>1.0229999999999999</v>
      </c>
    </row>
    <row r="8158" spans="1:11" ht="15" x14ac:dyDescent="0.2">
      <c r="A8158" s="873" t="s">
        <v>5659</v>
      </c>
      <c r="B8158" s="874" t="s">
        <v>5660</v>
      </c>
      <c r="C8158" s="873" t="s">
        <v>2660</v>
      </c>
      <c r="D8158" s="802">
        <f t="shared" si="127"/>
        <v>83.86</v>
      </c>
      <c r="G8158" s="875">
        <v>81.977500000000006</v>
      </c>
      <c r="J8158" s="840" t="s">
        <v>15822</v>
      </c>
      <c r="K8158" s="848">
        <f>IFERROR(VLOOKUP(J8158,REAJUSTE!A:AA,27,FALSE),"")</f>
        <v>1.0229999999999999</v>
      </c>
    </row>
    <row r="8159" spans="1:11" ht="15" x14ac:dyDescent="0.2">
      <c r="A8159" s="873" t="s">
        <v>5661</v>
      </c>
      <c r="B8159" s="874" t="s">
        <v>12713</v>
      </c>
      <c r="C8159" s="873" t="s">
        <v>2660</v>
      </c>
      <c r="D8159" s="802">
        <f t="shared" si="127"/>
        <v>192.14</v>
      </c>
      <c r="G8159" s="875">
        <v>187.82470000000001</v>
      </c>
      <c r="J8159" s="840" t="s">
        <v>15822</v>
      </c>
      <c r="K8159" s="848">
        <f>IFERROR(VLOOKUP(J8159,REAJUSTE!A:AA,27,FALSE),"")</f>
        <v>1.0229999999999999</v>
      </c>
    </row>
    <row r="8160" spans="1:11" ht="15" x14ac:dyDescent="0.2">
      <c r="A8160" s="873" t="s">
        <v>5662</v>
      </c>
      <c r="B8160" s="874" t="s">
        <v>12714</v>
      </c>
      <c r="C8160" s="873" t="s">
        <v>2660</v>
      </c>
      <c r="D8160" s="802">
        <f t="shared" si="127"/>
        <v>60.67</v>
      </c>
      <c r="G8160" s="875">
        <v>59.312800000000003</v>
      </c>
      <c r="J8160" s="840" t="s">
        <v>15822</v>
      </c>
      <c r="K8160" s="848">
        <f>IFERROR(VLOOKUP(J8160,REAJUSTE!A:AA,27,FALSE),"")</f>
        <v>1.0229999999999999</v>
      </c>
    </row>
    <row r="8161" spans="1:11" ht="15" x14ac:dyDescent="0.2">
      <c r="A8161" s="873" t="s">
        <v>5663</v>
      </c>
      <c r="B8161" s="874" t="s">
        <v>12715</v>
      </c>
      <c r="C8161" s="873" t="s">
        <v>2660</v>
      </c>
      <c r="D8161" s="802">
        <f t="shared" si="127"/>
        <v>65.069999999999993</v>
      </c>
      <c r="G8161" s="875">
        <v>63.608899999999998</v>
      </c>
      <c r="J8161" s="840" t="s">
        <v>15822</v>
      </c>
      <c r="K8161" s="848">
        <f>IFERROR(VLOOKUP(J8161,REAJUSTE!A:AA,27,FALSE),"")</f>
        <v>1.0229999999999999</v>
      </c>
    </row>
    <row r="8162" spans="1:11" ht="15" x14ac:dyDescent="0.2">
      <c r="A8162" s="873" t="s">
        <v>5664</v>
      </c>
      <c r="B8162" s="874" t="s">
        <v>12716</v>
      </c>
      <c r="C8162" s="873" t="s">
        <v>587</v>
      </c>
      <c r="D8162" s="802">
        <f t="shared" si="127"/>
        <v>3.37</v>
      </c>
      <c r="G8162" s="875">
        <v>3.3</v>
      </c>
      <c r="J8162" s="840" t="s">
        <v>15822</v>
      </c>
      <c r="K8162" s="848">
        <f>IFERROR(VLOOKUP(J8162,REAJUSTE!A:AA,27,FALSE),"")</f>
        <v>1.0229999999999999</v>
      </c>
    </row>
    <row r="8163" spans="1:11" ht="15" x14ac:dyDescent="0.2">
      <c r="A8163" s="873" t="s">
        <v>5665</v>
      </c>
      <c r="B8163" s="874" t="s">
        <v>12717</v>
      </c>
      <c r="C8163" s="873" t="s">
        <v>587</v>
      </c>
      <c r="D8163" s="802">
        <f t="shared" si="127"/>
        <v>3.72</v>
      </c>
      <c r="G8163" s="875">
        <v>3.6366999999999998</v>
      </c>
      <c r="J8163" s="840" t="s">
        <v>15822</v>
      </c>
      <c r="K8163" s="848">
        <f>IFERROR(VLOOKUP(J8163,REAJUSTE!A:AA,27,FALSE),"")</f>
        <v>1.0229999999999999</v>
      </c>
    </row>
    <row r="8164" spans="1:11" ht="15" x14ac:dyDescent="0.2">
      <c r="A8164" s="873" t="s">
        <v>5666</v>
      </c>
      <c r="B8164" s="874" t="s">
        <v>12718</v>
      </c>
      <c r="C8164" s="873" t="s">
        <v>4</v>
      </c>
      <c r="D8164" s="802">
        <f t="shared" si="127"/>
        <v>66.06</v>
      </c>
      <c r="G8164" s="875">
        <v>64.582300000000004</v>
      </c>
      <c r="J8164" s="840" t="s">
        <v>15822</v>
      </c>
      <c r="K8164" s="848">
        <f>IFERROR(VLOOKUP(J8164,REAJUSTE!A:AA,27,FALSE),"")</f>
        <v>1.0229999999999999</v>
      </c>
    </row>
    <row r="8165" spans="1:11" ht="15" x14ac:dyDescent="0.2">
      <c r="A8165" s="873" t="s">
        <v>5667</v>
      </c>
      <c r="B8165" s="874" t="s">
        <v>12719</v>
      </c>
      <c r="C8165" s="873" t="s">
        <v>4</v>
      </c>
      <c r="D8165" s="802">
        <f t="shared" si="127"/>
        <v>170.2</v>
      </c>
      <c r="G8165" s="875">
        <v>166.37819999999999</v>
      </c>
      <c r="J8165" s="840" t="s">
        <v>15822</v>
      </c>
      <c r="K8165" s="848">
        <f>IFERROR(VLOOKUP(J8165,REAJUSTE!A:AA,27,FALSE),"")</f>
        <v>1.0229999999999999</v>
      </c>
    </row>
    <row r="8166" spans="1:11" ht="15" x14ac:dyDescent="0.2">
      <c r="A8166" s="873" t="s">
        <v>5668</v>
      </c>
      <c r="B8166" s="874" t="s">
        <v>12720</v>
      </c>
      <c r="C8166" s="873" t="s">
        <v>51</v>
      </c>
      <c r="D8166" s="802">
        <f t="shared" si="127"/>
        <v>33.43</v>
      </c>
      <c r="G8166" s="875">
        <v>32.685000000000002</v>
      </c>
      <c r="J8166" s="840" t="s">
        <v>15822</v>
      </c>
      <c r="K8166" s="848">
        <f>IFERROR(VLOOKUP(J8166,REAJUSTE!A:AA,27,FALSE),"")</f>
        <v>1.0229999999999999</v>
      </c>
    </row>
    <row r="8167" spans="1:11" ht="15" x14ac:dyDescent="0.2">
      <c r="A8167" s="873" t="s">
        <v>5669</v>
      </c>
      <c r="B8167" s="874" t="s">
        <v>12721</v>
      </c>
      <c r="C8167" s="873" t="s">
        <v>587</v>
      </c>
      <c r="D8167" s="802">
        <f t="shared" si="127"/>
        <v>1.49</v>
      </c>
      <c r="G8167" s="875">
        <v>1.4577</v>
      </c>
      <c r="J8167" s="840" t="s">
        <v>15822</v>
      </c>
      <c r="K8167" s="848">
        <f>IFERROR(VLOOKUP(J8167,REAJUSTE!A:AA,27,FALSE),"")</f>
        <v>1.0229999999999999</v>
      </c>
    </row>
    <row r="8168" spans="1:11" ht="15" x14ac:dyDescent="0.2">
      <c r="A8168" s="873" t="s">
        <v>5670</v>
      </c>
      <c r="B8168" s="874" t="s">
        <v>12722</v>
      </c>
      <c r="C8168" s="873" t="s">
        <v>587</v>
      </c>
      <c r="D8168" s="802">
        <f t="shared" si="127"/>
        <v>0.54</v>
      </c>
      <c r="G8168" s="875">
        <v>0.53249999999999997</v>
      </c>
      <c r="J8168" s="840" t="s">
        <v>15822</v>
      </c>
      <c r="K8168" s="848">
        <f>IFERROR(VLOOKUP(J8168,REAJUSTE!A:AA,27,FALSE),"")</f>
        <v>1.0229999999999999</v>
      </c>
    </row>
    <row r="8169" spans="1:11" ht="15" x14ac:dyDescent="0.2">
      <c r="A8169" s="873" t="s">
        <v>5671</v>
      </c>
      <c r="B8169" s="874" t="s">
        <v>12723</v>
      </c>
      <c r="C8169" s="873" t="s">
        <v>587</v>
      </c>
      <c r="D8169" s="802">
        <f t="shared" si="127"/>
        <v>0.21</v>
      </c>
      <c r="G8169" s="875">
        <v>0.21479999999999999</v>
      </c>
      <c r="J8169" s="840" t="s">
        <v>15822</v>
      </c>
      <c r="K8169" s="848">
        <f>IFERROR(VLOOKUP(J8169,REAJUSTE!A:AA,27,FALSE),"")</f>
        <v>1.0229999999999999</v>
      </c>
    </row>
    <row r="8170" spans="1:11" ht="15" x14ac:dyDescent="0.2">
      <c r="A8170" s="873" t="s">
        <v>5672</v>
      </c>
      <c r="B8170" s="874" t="s">
        <v>12724</v>
      </c>
      <c r="C8170" s="873" t="s">
        <v>587</v>
      </c>
      <c r="D8170" s="802">
        <f t="shared" si="127"/>
        <v>0.3</v>
      </c>
      <c r="G8170" s="875">
        <v>0.30109999999999998</v>
      </c>
      <c r="J8170" s="840" t="s">
        <v>15822</v>
      </c>
      <c r="K8170" s="848">
        <f>IFERROR(VLOOKUP(J8170,REAJUSTE!A:AA,27,FALSE),"")</f>
        <v>1.0229999999999999</v>
      </c>
    </row>
    <row r="8171" spans="1:11" ht="15" x14ac:dyDescent="0.2">
      <c r="A8171" s="873" t="s">
        <v>5673</v>
      </c>
      <c r="B8171" s="874" t="s">
        <v>12725</v>
      </c>
      <c r="C8171" s="873" t="s">
        <v>587</v>
      </c>
      <c r="D8171" s="802">
        <f t="shared" si="127"/>
        <v>4.8499999999999996</v>
      </c>
      <c r="G8171" s="875">
        <v>4.7488000000000001</v>
      </c>
      <c r="J8171" s="840" t="s">
        <v>15822</v>
      </c>
      <c r="K8171" s="848">
        <f>IFERROR(VLOOKUP(J8171,REAJUSTE!A:AA,27,FALSE),"")</f>
        <v>1.0229999999999999</v>
      </c>
    </row>
    <row r="8172" spans="1:11" ht="15" x14ac:dyDescent="0.2">
      <c r="A8172" s="873" t="s">
        <v>5674</v>
      </c>
      <c r="B8172" s="874" t="s">
        <v>12726</v>
      </c>
      <c r="C8172" s="873" t="s">
        <v>4</v>
      </c>
      <c r="D8172" s="802">
        <f t="shared" si="127"/>
        <v>39.159999999999997</v>
      </c>
      <c r="G8172" s="875">
        <v>38.281300000000002</v>
      </c>
      <c r="J8172" s="840" t="s">
        <v>15822</v>
      </c>
      <c r="K8172" s="848">
        <f>IFERROR(VLOOKUP(J8172,REAJUSTE!A:AA,27,FALSE),"")</f>
        <v>1.0229999999999999</v>
      </c>
    </row>
    <row r="8173" spans="1:11" ht="15" x14ac:dyDescent="0.2">
      <c r="A8173" s="873" t="s">
        <v>12727</v>
      </c>
      <c r="B8173" s="874" t="s">
        <v>12728</v>
      </c>
      <c r="C8173" s="873" t="s">
        <v>4</v>
      </c>
      <c r="D8173" s="802">
        <f t="shared" si="127"/>
        <v>33.979999999999997</v>
      </c>
      <c r="G8173" s="875">
        <v>33.224200000000003</v>
      </c>
      <c r="J8173" s="840" t="s">
        <v>15822</v>
      </c>
      <c r="K8173" s="848">
        <f>IFERROR(VLOOKUP(J8173,REAJUSTE!A:AA,27,FALSE),"")</f>
        <v>1.0229999999999999</v>
      </c>
    </row>
    <row r="8174" spans="1:11" ht="15" x14ac:dyDescent="0.2">
      <c r="A8174" s="873" t="s">
        <v>12729</v>
      </c>
      <c r="B8174" s="874" t="s">
        <v>12730</v>
      </c>
      <c r="C8174" s="873" t="s">
        <v>2660</v>
      </c>
      <c r="D8174" s="802">
        <f t="shared" si="127"/>
        <v>17.57</v>
      </c>
      <c r="G8174" s="875">
        <v>17.183299999999999</v>
      </c>
      <c r="J8174" s="840" t="s">
        <v>15822</v>
      </c>
      <c r="K8174" s="848">
        <f>IFERROR(VLOOKUP(J8174,REAJUSTE!A:AA,27,FALSE),"")</f>
        <v>1.0229999999999999</v>
      </c>
    </row>
    <row r="8175" spans="1:11" ht="15" x14ac:dyDescent="0.2">
      <c r="A8175" s="873" t="s">
        <v>5675</v>
      </c>
      <c r="B8175" s="874" t="s">
        <v>12731</v>
      </c>
      <c r="C8175" s="873" t="s">
        <v>51</v>
      </c>
      <c r="D8175" s="802">
        <f t="shared" si="127"/>
        <v>21.17</v>
      </c>
      <c r="G8175" s="875">
        <v>20.694299999999998</v>
      </c>
      <c r="J8175" s="840" t="s">
        <v>15822</v>
      </c>
      <c r="K8175" s="848">
        <f>IFERROR(VLOOKUP(J8175,REAJUSTE!A:AA,27,FALSE),"")</f>
        <v>1.0229999999999999</v>
      </c>
    </row>
    <row r="8176" spans="1:11" ht="18" x14ac:dyDescent="0.2">
      <c r="A8176" s="862" t="s">
        <v>3353</v>
      </c>
      <c r="B8176" s="863" t="s">
        <v>10615</v>
      </c>
      <c r="C8176" s="864"/>
      <c r="D8176" s="802">
        <f t="shared" si="127"/>
        <v>17.11</v>
      </c>
      <c r="G8176" s="864">
        <v>16.7258</v>
      </c>
      <c r="J8176" s="840" t="s">
        <v>15822</v>
      </c>
      <c r="K8176" s="848">
        <f>IFERROR(VLOOKUP(J8176,REAJUSTE!A:AA,27,FALSE),"")</f>
        <v>1.0229999999999999</v>
      </c>
    </row>
    <row r="8177" spans="1:11" ht="18" x14ac:dyDescent="0.2">
      <c r="A8177" s="862" t="s">
        <v>3354</v>
      </c>
      <c r="B8177" s="863" t="s">
        <v>10616</v>
      </c>
      <c r="C8177" s="864"/>
      <c r="D8177" s="802">
        <f t="shared" si="127"/>
        <v>23.23</v>
      </c>
      <c r="G8177" s="864">
        <v>22.709700000000002</v>
      </c>
      <c r="J8177" s="840" t="s">
        <v>15822</v>
      </c>
      <c r="K8177" s="848">
        <f>IFERROR(VLOOKUP(J8177,REAJUSTE!A:AA,27,FALSE),"")</f>
        <v>1.0229999999999999</v>
      </c>
    </row>
    <row r="8178" spans="1:11" ht="18" x14ac:dyDescent="0.2">
      <c r="A8178" s="862" t="s">
        <v>3355</v>
      </c>
      <c r="B8178" s="863" t="s">
        <v>10617</v>
      </c>
      <c r="C8178" s="864"/>
      <c r="D8178" s="802">
        <f t="shared" si="127"/>
        <v>27.87</v>
      </c>
      <c r="G8178" s="864">
        <v>27.245799999999999</v>
      </c>
      <c r="J8178" s="840" t="s">
        <v>15822</v>
      </c>
      <c r="K8178" s="848">
        <f>IFERROR(VLOOKUP(J8178,REAJUSTE!A:AA,27,FALSE),"")</f>
        <v>1.0229999999999999</v>
      </c>
    </row>
    <row r="8179" spans="1:11" ht="18" x14ac:dyDescent="0.2">
      <c r="A8179" s="862" t="s">
        <v>3356</v>
      </c>
      <c r="B8179" s="863" t="s">
        <v>10618</v>
      </c>
      <c r="C8179" s="864"/>
      <c r="D8179" s="802">
        <f t="shared" si="127"/>
        <v>29.55</v>
      </c>
      <c r="G8179" s="864">
        <v>28.886500000000002</v>
      </c>
      <c r="J8179" s="840" t="s">
        <v>15822</v>
      </c>
      <c r="K8179" s="848">
        <f>IFERROR(VLOOKUP(J8179,REAJUSTE!A:AA,27,FALSE),"")</f>
        <v>1.0229999999999999</v>
      </c>
    </row>
    <row r="8180" spans="1:11" ht="18" x14ac:dyDescent="0.2">
      <c r="A8180" s="862" t="s">
        <v>3357</v>
      </c>
      <c r="B8180" s="863" t="s">
        <v>10619</v>
      </c>
      <c r="C8180" s="864"/>
      <c r="D8180" s="802">
        <f t="shared" si="127"/>
        <v>35.15</v>
      </c>
      <c r="G8180" s="864">
        <v>34.366300000000003</v>
      </c>
      <c r="J8180" s="840" t="s">
        <v>15822</v>
      </c>
      <c r="K8180" s="848">
        <f>IFERROR(VLOOKUP(J8180,REAJUSTE!A:AA,27,FALSE),"")</f>
        <v>1.0229999999999999</v>
      </c>
    </row>
    <row r="8181" spans="1:11" ht="15" x14ac:dyDescent="0.2">
      <c r="A8181" s="862" t="s">
        <v>3358</v>
      </c>
      <c r="B8181" s="863" t="s">
        <v>3359</v>
      </c>
      <c r="C8181" s="864"/>
      <c r="D8181" s="802">
        <f t="shared" si="127"/>
        <v>1.1299999999999999</v>
      </c>
      <c r="G8181" s="864">
        <v>1.1072</v>
      </c>
      <c r="J8181" s="840" t="s">
        <v>15822</v>
      </c>
      <c r="K8181" s="848">
        <f>IFERROR(VLOOKUP(J8181,REAJUSTE!A:AA,27,FALSE),"")</f>
        <v>1.0229999999999999</v>
      </c>
    </row>
    <row r="8182" spans="1:11" ht="15" x14ac:dyDescent="0.2">
      <c r="A8182" s="862" t="s">
        <v>3360</v>
      </c>
      <c r="B8182" s="863" t="s">
        <v>10620</v>
      </c>
      <c r="C8182" s="864"/>
      <c r="D8182" s="802">
        <f t="shared" si="127"/>
        <v>36.229999999999997</v>
      </c>
      <c r="G8182" s="864">
        <v>35.418500000000002</v>
      </c>
      <c r="J8182" s="840" t="s">
        <v>15822</v>
      </c>
      <c r="K8182" s="848">
        <f>IFERROR(VLOOKUP(J8182,REAJUSTE!A:AA,27,FALSE),"")</f>
        <v>1.0229999999999999</v>
      </c>
    </row>
    <row r="8183" spans="1:11" ht="15" x14ac:dyDescent="0.2">
      <c r="A8183" s="862" t="s">
        <v>3361</v>
      </c>
      <c r="B8183" s="863" t="s">
        <v>10621</v>
      </c>
      <c r="C8183" s="864"/>
      <c r="D8183" s="802">
        <f t="shared" si="127"/>
        <v>2.13</v>
      </c>
      <c r="G8183" s="864">
        <v>2.0868000000000002</v>
      </c>
      <c r="J8183" s="840" t="s">
        <v>15822</v>
      </c>
      <c r="K8183" s="848">
        <f>IFERROR(VLOOKUP(J8183,REAJUSTE!A:AA,27,FALSE),"")</f>
        <v>1.0229999999999999</v>
      </c>
    </row>
    <row r="8184" spans="1:11" ht="15" x14ac:dyDescent="0.2">
      <c r="A8184" s="862" t="s">
        <v>3362</v>
      </c>
      <c r="B8184" s="863" t="s">
        <v>10622</v>
      </c>
      <c r="C8184" s="864"/>
      <c r="D8184" s="802">
        <f t="shared" si="127"/>
        <v>469.16</v>
      </c>
      <c r="G8184" s="864">
        <v>458.61829999999998</v>
      </c>
      <c r="J8184" s="840" t="s">
        <v>15822</v>
      </c>
      <c r="K8184" s="848">
        <f>IFERROR(VLOOKUP(J8184,REAJUSTE!A:AA,27,FALSE),"")</f>
        <v>1.0229999999999999</v>
      </c>
    </row>
    <row r="8185" spans="1:11" ht="15" x14ac:dyDescent="0.2">
      <c r="A8185" s="862" t="s">
        <v>3363</v>
      </c>
      <c r="B8185" s="863" t="s">
        <v>10623</v>
      </c>
      <c r="C8185" s="864"/>
      <c r="D8185" s="802">
        <f t="shared" si="127"/>
        <v>1.1200000000000001</v>
      </c>
      <c r="G8185" s="864">
        <v>1.1002000000000001</v>
      </c>
      <c r="J8185" s="840" t="s">
        <v>15822</v>
      </c>
      <c r="K8185" s="848">
        <f>IFERROR(VLOOKUP(J8185,REAJUSTE!A:AA,27,FALSE),"")</f>
        <v>1.0229999999999999</v>
      </c>
    </row>
    <row r="8186" spans="1:11" ht="15" x14ac:dyDescent="0.2">
      <c r="A8186" s="862" t="s">
        <v>3364</v>
      </c>
      <c r="B8186" s="863" t="s">
        <v>3365</v>
      </c>
      <c r="C8186" s="864"/>
      <c r="D8186" s="802">
        <f t="shared" si="127"/>
        <v>0.57999999999999996</v>
      </c>
      <c r="G8186" s="864">
        <v>0.5766</v>
      </c>
      <c r="J8186" s="840" t="s">
        <v>15822</v>
      </c>
      <c r="K8186" s="848">
        <f>IFERROR(VLOOKUP(J8186,REAJUSTE!A:AA,27,FALSE),"")</f>
        <v>1.0229999999999999</v>
      </c>
    </row>
    <row r="8187" spans="1:11" ht="18" x14ac:dyDescent="0.2">
      <c r="A8187" s="862" t="s">
        <v>3366</v>
      </c>
      <c r="B8187" s="863" t="s">
        <v>10624</v>
      </c>
      <c r="C8187" s="864"/>
      <c r="D8187" s="802">
        <f t="shared" si="127"/>
        <v>357.14</v>
      </c>
      <c r="G8187" s="864">
        <v>349.1173</v>
      </c>
      <c r="J8187" s="840" t="s">
        <v>15822</v>
      </c>
      <c r="K8187" s="848">
        <f>IFERROR(VLOOKUP(J8187,REAJUSTE!A:AA,27,FALSE),"")</f>
        <v>1.0229999999999999</v>
      </c>
    </row>
    <row r="8188" spans="1:11" ht="15" x14ac:dyDescent="0.2">
      <c r="A8188" s="862" t="s">
        <v>3367</v>
      </c>
      <c r="B8188" s="863" t="s">
        <v>10625</v>
      </c>
      <c r="C8188" s="864"/>
      <c r="D8188" s="802">
        <f t="shared" si="127"/>
        <v>37.229999999999997</v>
      </c>
      <c r="G8188" s="864">
        <v>36.395699999999998</v>
      </c>
      <c r="J8188" s="840" t="s">
        <v>15822</v>
      </c>
      <c r="K8188" s="848">
        <f>IFERROR(VLOOKUP(J8188,REAJUSTE!A:AA,27,FALSE),"")</f>
        <v>1.0229999999999999</v>
      </c>
    </row>
    <row r="8189" spans="1:11" ht="15" x14ac:dyDescent="0.2">
      <c r="A8189" s="862" t="s">
        <v>3368</v>
      </c>
      <c r="B8189" s="863" t="s">
        <v>28129</v>
      </c>
      <c r="C8189" s="864"/>
      <c r="D8189" s="802">
        <f t="shared" si="127"/>
        <v>1708.85</v>
      </c>
      <c r="G8189" s="864">
        <v>1670.4395999999999</v>
      </c>
      <c r="J8189" s="840" t="s">
        <v>15822</v>
      </c>
      <c r="K8189" s="848">
        <f>IFERROR(VLOOKUP(J8189,REAJUSTE!A:AA,27,FALSE),"")</f>
        <v>1.0229999999999999</v>
      </c>
    </row>
    <row r="8190" spans="1:11" ht="15" x14ac:dyDescent="0.2">
      <c r="A8190" s="862" t="s">
        <v>3369</v>
      </c>
      <c r="B8190" s="863" t="s">
        <v>3370</v>
      </c>
      <c r="C8190" s="864"/>
      <c r="D8190" s="802">
        <f t="shared" si="127"/>
        <v>197.66</v>
      </c>
      <c r="G8190" s="864">
        <v>193.21950000000001</v>
      </c>
      <c r="J8190" s="840" t="s">
        <v>15822</v>
      </c>
      <c r="K8190" s="848">
        <f>IFERROR(VLOOKUP(J8190,REAJUSTE!A:AA,27,FALSE),"")</f>
        <v>1.0229999999999999</v>
      </c>
    </row>
    <row r="8191" spans="1:11" ht="15" x14ac:dyDescent="0.2">
      <c r="A8191" s="862" t="s">
        <v>3371</v>
      </c>
      <c r="B8191" s="863" t="s">
        <v>10626</v>
      </c>
      <c r="C8191" s="864"/>
      <c r="D8191" s="802">
        <f t="shared" si="127"/>
        <v>1412.47</v>
      </c>
      <c r="G8191" s="864">
        <v>1380.7147</v>
      </c>
      <c r="J8191" s="840" t="s">
        <v>15822</v>
      </c>
      <c r="K8191" s="848">
        <f>IFERROR(VLOOKUP(J8191,REAJUSTE!A:AA,27,FALSE),"")</f>
        <v>1.0229999999999999</v>
      </c>
    </row>
    <row r="8192" spans="1:11" ht="15" x14ac:dyDescent="0.2">
      <c r="A8192" s="862" t="s">
        <v>3372</v>
      </c>
      <c r="B8192" s="863" t="s">
        <v>3373</v>
      </c>
      <c r="C8192" s="864"/>
      <c r="D8192" s="802">
        <f t="shared" si="127"/>
        <v>444.19</v>
      </c>
      <c r="G8192" s="864">
        <v>434.21109999999999</v>
      </c>
      <c r="J8192" s="840" t="s">
        <v>15822</v>
      </c>
      <c r="K8192" s="848">
        <f>IFERROR(VLOOKUP(J8192,REAJUSTE!A:AA,27,FALSE),"")</f>
        <v>1.0229999999999999</v>
      </c>
    </row>
    <row r="8193" spans="1:11" ht="15" x14ac:dyDescent="0.2">
      <c r="A8193" s="862" t="s">
        <v>3374</v>
      </c>
      <c r="B8193" s="863" t="s">
        <v>10627</v>
      </c>
      <c r="C8193" s="864"/>
      <c r="D8193" s="802">
        <f t="shared" si="127"/>
        <v>120.96</v>
      </c>
      <c r="G8193" s="864">
        <v>118.2409</v>
      </c>
      <c r="J8193" s="840" t="s">
        <v>15822</v>
      </c>
      <c r="K8193" s="848">
        <f>IFERROR(VLOOKUP(J8193,REAJUSTE!A:AA,27,FALSE),"")</f>
        <v>1.0229999999999999</v>
      </c>
    </row>
    <row r="8194" spans="1:11" ht="15" x14ac:dyDescent="0.2">
      <c r="A8194" s="862" t="s">
        <v>3375</v>
      </c>
      <c r="B8194" s="863" t="s">
        <v>10628</v>
      </c>
      <c r="C8194" s="864"/>
      <c r="D8194" s="802">
        <f t="shared" si="127"/>
        <v>490.81</v>
      </c>
      <c r="G8194" s="864">
        <v>479.78149999999999</v>
      </c>
      <c r="J8194" s="840" t="s">
        <v>15822</v>
      </c>
      <c r="K8194" s="848">
        <f>IFERROR(VLOOKUP(J8194,REAJUSTE!A:AA,27,FALSE),"")</f>
        <v>1.0229999999999999</v>
      </c>
    </row>
    <row r="8195" spans="1:11" ht="15" x14ac:dyDescent="0.2">
      <c r="A8195" s="862" t="s">
        <v>3376</v>
      </c>
      <c r="B8195" s="863" t="s">
        <v>10629</v>
      </c>
      <c r="C8195" s="864"/>
      <c r="D8195" s="802">
        <f t="shared" si="127"/>
        <v>27.11</v>
      </c>
      <c r="G8195" s="864">
        <v>26.502099999999999</v>
      </c>
      <c r="J8195" s="840" t="s">
        <v>15822</v>
      </c>
      <c r="K8195" s="848">
        <f>IFERROR(VLOOKUP(J8195,REAJUSTE!A:AA,27,FALSE),"")</f>
        <v>1.0229999999999999</v>
      </c>
    </row>
    <row r="8196" spans="1:11" ht="15" x14ac:dyDescent="0.2">
      <c r="A8196" s="862" t="s">
        <v>3377</v>
      </c>
      <c r="B8196" s="863" t="s">
        <v>10630</v>
      </c>
      <c r="C8196" s="864"/>
      <c r="D8196" s="802">
        <f t="shared" si="127"/>
        <v>57.72</v>
      </c>
      <c r="G8196" s="864">
        <v>56.432000000000002</v>
      </c>
      <c r="J8196" s="840" t="s">
        <v>15822</v>
      </c>
      <c r="K8196" s="848">
        <f>IFERROR(VLOOKUP(J8196,REAJUSTE!A:AA,27,FALSE),"")</f>
        <v>1.0229999999999999</v>
      </c>
    </row>
    <row r="8197" spans="1:11" ht="15" x14ac:dyDescent="0.2">
      <c r="A8197" s="862" t="s">
        <v>3378</v>
      </c>
      <c r="B8197" s="863" t="s">
        <v>10631</v>
      </c>
      <c r="C8197" s="864"/>
      <c r="D8197" s="802">
        <f t="shared" si="127"/>
        <v>5.43</v>
      </c>
      <c r="G8197" s="864">
        <v>5.3159000000000001</v>
      </c>
      <c r="J8197" s="840" t="s">
        <v>15822</v>
      </c>
      <c r="K8197" s="848">
        <f>IFERROR(VLOOKUP(J8197,REAJUSTE!A:AA,27,FALSE),"")</f>
        <v>1.0229999999999999</v>
      </c>
    </row>
    <row r="8198" spans="1:11" ht="15" x14ac:dyDescent="0.2">
      <c r="A8198" s="862" t="s">
        <v>3379</v>
      </c>
      <c r="B8198" s="863" t="s">
        <v>10632</v>
      </c>
      <c r="C8198" s="864"/>
      <c r="D8198" s="802">
        <f t="shared" si="127"/>
        <v>36.54</v>
      </c>
      <c r="G8198" s="864">
        <v>35.721600000000002</v>
      </c>
      <c r="J8198" s="840" t="s">
        <v>15822</v>
      </c>
      <c r="K8198" s="848">
        <f>IFERROR(VLOOKUP(J8198,REAJUSTE!A:AA,27,FALSE),"")</f>
        <v>1.0229999999999999</v>
      </c>
    </row>
    <row r="8199" spans="1:11" ht="15" x14ac:dyDescent="0.2">
      <c r="A8199" s="862" t="s">
        <v>3380</v>
      </c>
      <c r="B8199" s="863" t="s">
        <v>10633</v>
      </c>
      <c r="C8199" s="864"/>
      <c r="D8199" s="802">
        <f t="shared" si="127"/>
        <v>61.41</v>
      </c>
      <c r="G8199" s="864">
        <v>60.036900000000003</v>
      </c>
      <c r="J8199" s="840" t="s">
        <v>15822</v>
      </c>
      <c r="K8199" s="848">
        <f>IFERROR(VLOOKUP(J8199,REAJUSTE!A:AA,27,FALSE),"")</f>
        <v>1.0229999999999999</v>
      </c>
    </row>
    <row r="8200" spans="1:11" ht="15" x14ac:dyDescent="0.2">
      <c r="A8200" s="862" t="s">
        <v>3381</v>
      </c>
      <c r="B8200" s="863" t="s">
        <v>3382</v>
      </c>
      <c r="C8200" s="864"/>
      <c r="D8200" s="802">
        <f t="shared" si="127"/>
        <v>1.86</v>
      </c>
      <c r="G8200" s="864">
        <v>1.8279000000000001</v>
      </c>
      <c r="J8200" s="840" t="s">
        <v>15822</v>
      </c>
      <c r="K8200" s="848">
        <f>IFERROR(VLOOKUP(J8200,REAJUSTE!A:AA,27,FALSE),"")</f>
        <v>1.0229999999999999</v>
      </c>
    </row>
    <row r="8201" spans="1:11" ht="18" x14ac:dyDescent="0.2">
      <c r="A8201" s="862" t="s">
        <v>3383</v>
      </c>
      <c r="B8201" s="863" t="s">
        <v>3384</v>
      </c>
      <c r="C8201" s="864"/>
      <c r="D8201" s="802">
        <f t="shared" si="127"/>
        <v>83.4</v>
      </c>
      <c r="G8201" s="864">
        <v>81.531999999999996</v>
      </c>
      <c r="J8201" s="840" t="s">
        <v>15822</v>
      </c>
      <c r="K8201" s="848">
        <f>IFERROR(VLOOKUP(J8201,REAJUSTE!A:AA,27,FALSE),"")</f>
        <v>1.0229999999999999</v>
      </c>
    </row>
    <row r="8202" spans="1:11" ht="15" x14ac:dyDescent="0.2">
      <c r="A8202" s="862" t="s">
        <v>3385</v>
      </c>
      <c r="B8202" s="863" t="s">
        <v>3386</v>
      </c>
      <c r="C8202" s="864"/>
      <c r="D8202" s="802">
        <f t="shared" si="127"/>
        <v>54.2</v>
      </c>
      <c r="G8202" s="864">
        <v>52.984499999999997</v>
      </c>
      <c r="J8202" s="840" t="s">
        <v>15822</v>
      </c>
      <c r="K8202" s="848">
        <f>IFERROR(VLOOKUP(J8202,REAJUSTE!A:AA,27,FALSE),"")</f>
        <v>1.0229999999999999</v>
      </c>
    </row>
    <row r="8203" spans="1:11" ht="15" x14ac:dyDescent="0.2">
      <c r="A8203" s="862" t="s">
        <v>3387</v>
      </c>
      <c r="B8203" s="863" t="s">
        <v>3388</v>
      </c>
      <c r="C8203" s="864"/>
      <c r="D8203" s="802">
        <f t="shared" ref="D8203:D8266" si="128">TRUNC(G8203*K8203,2)</f>
        <v>58.5</v>
      </c>
      <c r="G8203" s="864">
        <v>57.194299999999998</v>
      </c>
      <c r="J8203" s="840" t="s">
        <v>15822</v>
      </c>
      <c r="K8203" s="848">
        <f>IFERROR(VLOOKUP(J8203,REAJUSTE!A:AA,27,FALSE),"")</f>
        <v>1.0229999999999999</v>
      </c>
    </row>
    <row r="8204" spans="1:11" ht="15" x14ac:dyDescent="0.2">
      <c r="A8204" s="862" t="s">
        <v>3389</v>
      </c>
      <c r="B8204" s="863" t="s">
        <v>3390</v>
      </c>
      <c r="C8204" s="864"/>
      <c r="D8204" s="802">
        <f t="shared" si="128"/>
        <v>65.680000000000007</v>
      </c>
      <c r="G8204" s="864">
        <v>64.209299999999999</v>
      </c>
      <c r="J8204" s="840" t="s">
        <v>15822</v>
      </c>
      <c r="K8204" s="848">
        <f>IFERROR(VLOOKUP(J8204,REAJUSTE!A:AA,27,FALSE),"")</f>
        <v>1.0229999999999999</v>
      </c>
    </row>
    <row r="8205" spans="1:11" ht="15" x14ac:dyDescent="0.2">
      <c r="A8205" s="862" t="s">
        <v>3391</v>
      </c>
      <c r="B8205" s="863" t="s">
        <v>3392</v>
      </c>
      <c r="C8205" s="864"/>
      <c r="D8205" s="802">
        <f t="shared" si="128"/>
        <v>72.86</v>
      </c>
      <c r="G8205" s="864">
        <v>71.224199999999996</v>
      </c>
      <c r="J8205" s="840" t="s">
        <v>15822</v>
      </c>
      <c r="K8205" s="848">
        <f>IFERROR(VLOOKUP(J8205,REAJUSTE!A:AA,27,FALSE),"")</f>
        <v>1.0229999999999999</v>
      </c>
    </row>
    <row r="8206" spans="1:11" ht="18" x14ac:dyDescent="0.2">
      <c r="A8206" s="862" t="s">
        <v>3393</v>
      </c>
      <c r="B8206" s="863" t="s">
        <v>10634</v>
      </c>
      <c r="C8206" s="864"/>
      <c r="D8206" s="802">
        <f t="shared" si="128"/>
        <v>472.54</v>
      </c>
      <c r="G8206" s="864">
        <v>461.92009999999999</v>
      </c>
      <c r="J8206" s="840" t="s">
        <v>15822</v>
      </c>
      <c r="K8206" s="848">
        <f>IFERROR(VLOOKUP(J8206,REAJUSTE!A:AA,27,FALSE),"")</f>
        <v>1.0229999999999999</v>
      </c>
    </row>
    <row r="8207" spans="1:11" ht="15" x14ac:dyDescent="0.2">
      <c r="A8207" s="862" t="s">
        <v>3394</v>
      </c>
      <c r="B8207" s="863" t="s">
        <v>10635</v>
      </c>
      <c r="C8207" s="864"/>
      <c r="D8207" s="802">
        <f t="shared" si="128"/>
        <v>46.5</v>
      </c>
      <c r="G8207" s="864">
        <v>45.455500000000001</v>
      </c>
      <c r="J8207" s="840" t="s">
        <v>15822</v>
      </c>
      <c r="K8207" s="848">
        <f>IFERROR(VLOOKUP(J8207,REAJUSTE!A:AA,27,FALSE),"")</f>
        <v>1.0229999999999999</v>
      </c>
    </row>
    <row r="8208" spans="1:11" ht="15" x14ac:dyDescent="0.2">
      <c r="A8208" s="862" t="s">
        <v>3395</v>
      </c>
      <c r="B8208" s="863" t="s">
        <v>10636</v>
      </c>
      <c r="C8208" s="864"/>
      <c r="D8208" s="802">
        <f t="shared" si="128"/>
        <v>64.650000000000006</v>
      </c>
      <c r="G8208" s="864">
        <v>63.205399999999997</v>
      </c>
      <c r="J8208" s="840" t="s">
        <v>15822</v>
      </c>
      <c r="K8208" s="848">
        <f>IFERROR(VLOOKUP(J8208,REAJUSTE!A:AA,27,FALSE),"")</f>
        <v>1.0229999999999999</v>
      </c>
    </row>
    <row r="8209" spans="1:11" ht="15" x14ac:dyDescent="0.2">
      <c r="A8209" s="862" t="s">
        <v>3396</v>
      </c>
      <c r="B8209" s="863" t="s">
        <v>3397</v>
      </c>
      <c r="C8209" s="864"/>
      <c r="D8209" s="802">
        <f t="shared" si="128"/>
        <v>7.0000000000000007E-2</v>
      </c>
      <c r="G8209" s="864">
        <v>7.2599999999999998E-2</v>
      </c>
      <c r="J8209" s="840" t="s">
        <v>15822</v>
      </c>
      <c r="K8209" s="848">
        <f>IFERROR(VLOOKUP(J8209,REAJUSTE!A:AA,27,FALSE),"")</f>
        <v>1.0229999999999999</v>
      </c>
    </row>
    <row r="8210" spans="1:11" ht="15" x14ac:dyDescent="0.2">
      <c r="A8210" s="862" t="s">
        <v>3398</v>
      </c>
      <c r="B8210" s="863" t="s">
        <v>10637</v>
      </c>
      <c r="C8210" s="864"/>
      <c r="D8210" s="802">
        <f t="shared" si="128"/>
        <v>263.62</v>
      </c>
      <c r="G8210" s="864">
        <v>257.69389999999999</v>
      </c>
      <c r="J8210" s="840" t="s">
        <v>15822</v>
      </c>
      <c r="K8210" s="848">
        <f>IFERROR(VLOOKUP(J8210,REAJUSTE!A:AA,27,FALSE),"")</f>
        <v>1.0229999999999999</v>
      </c>
    </row>
    <row r="8211" spans="1:11" ht="15" x14ac:dyDescent="0.2">
      <c r="A8211" s="862" t="s">
        <v>3399</v>
      </c>
      <c r="B8211" s="863" t="s">
        <v>10638</v>
      </c>
      <c r="C8211" s="864"/>
      <c r="D8211" s="802">
        <f t="shared" si="128"/>
        <v>81.040000000000006</v>
      </c>
      <c r="G8211" s="864">
        <v>79.222399999999993</v>
      </c>
      <c r="J8211" s="840" t="s">
        <v>15822</v>
      </c>
      <c r="K8211" s="848">
        <f>IFERROR(VLOOKUP(J8211,REAJUSTE!A:AA,27,FALSE),"")</f>
        <v>1.0229999999999999</v>
      </c>
    </row>
    <row r="8212" spans="1:11" ht="15" x14ac:dyDescent="0.2">
      <c r="A8212" s="862" t="s">
        <v>3400</v>
      </c>
      <c r="B8212" s="863" t="s">
        <v>3401</v>
      </c>
      <c r="C8212" s="864"/>
      <c r="D8212" s="802">
        <f t="shared" si="128"/>
        <v>310.64999999999998</v>
      </c>
      <c r="G8212" s="864">
        <v>303.67540000000002</v>
      </c>
      <c r="J8212" s="840" t="s">
        <v>15822</v>
      </c>
      <c r="K8212" s="848">
        <f>IFERROR(VLOOKUP(J8212,REAJUSTE!A:AA,27,FALSE),"")</f>
        <v>1.0229999999999999</v>
      </c>
    </row>
    <row r="8213" spans="1:11" ht="15" x14ac:dyDescent="0.2">
      <c r="A8213" s="862" t="s">
        <v>3402</v>
      </c>
      <c r="B8213" s="863" t="s">
        <v>10639</v>
      </c>
      <c r="C8213" s="864"/>
      <c r="D8213" s="802">
        <f t="shared" si="128"/>
        <v>62</v>
      </c>
      <c r="G8213" s="864">
        <v>60.612299999999998</v>
      </c>
      <c r="J8213" s="840" t="s">
        <v>15822</v>
      </c>
      <c r="K8213" s="848">
        <f>IFERROR(VLOOKUP(J8213,REAJUSTE!A:AA,27,FALSE),"")</f>
        <v>1.0229999999999999</v>
      </c>
    </row>
    <row r="8214" spans="1:11" ht="15" x14ac:dyDescent="0.2">
      <c r="A8214" s="862" t="s">
        <v>3403</v>
      </c>
      <c r="B8214" s="863" t="s">
        <v>10640</v>
      </c>
      <c r="C8214" s="864"/>
      <c r="D8214" s="802">
        <f t="shared" si="128"/>
        <v>64.33</v>
      </c>
      <c r="G8214" s="864">
        <v>62.889600000000002</v>
      </c>
      <c r="J8214" s="840" t="s">
        <v>15822</v>
      </c>
      <c r="K8214" s="848">
        <f>IFERROR(VLOOKUP(J8214,REAJUSTE!A:AA,27,FALSE),"")</f>
        <v>1.0229999999999999</v>
      </c>
    </row>
    <row r="8215" spans="1:11" ht="15" x14ac:dyDescent="0.2">
      <c r="A8215" s="862" t="s">
        <v>3404</v>
      </c>
      <c r="B8215" s="863" t="s">
        <v>10641</v>
      </c>
      <c r="C8215" s="864"/>
      <c r="D8215" s="802">
        <f t="shared" si="128"/>
        <v>70.349999999999994</v>
      </c>
      <c r="G8215" s="864">
        <v>68.773300000000006</v>
      </c>
      <c r="J8215" s="840" t="s">
        <v>15822</v>
      </c>
      <c r="K8215" s="848">
        <f>IFERROR(VLOOKUP(J8215,REAJUSTE!A:AA,27,FALSE),"")</f>
        <v>1.0229999999999999</v>
      </c>
    </row>
    <row r="8216" spans="1:11" ht="15" x14ac:dyDescent="0.2">
      <c r="A8216" s="862" t="s">
        <v>3405</v>
      </c>
      <c r="B8216" s="863" t="s">
        <v>10642</v>
      </c>
      <c r="C8216" s="864"/>
      <c r="D8216" s="802">
        <f t="shared" si="128"/>
        <v>73.569999999999993</v>
      </c>
      <c r="G8216" s="864">
        <v>71.925600000000003</v>
      </c>
      <c r="J8216" s="840" t="s">
        <v>15822</v>
      </c>
      <c r="K8216" s="848">
        <f>IFERROR(VLOOKUP(J8216,REAJUSTE!A:AA,27,FALSE),"")</f>
        <v>1.0229999999999999</v>
      </c>
    </row>
    <row r="8217" spans="1:11" ht="15" x14ac:dyDescent="0.2">
      <c r="A8217" s="862" t="s">
        <v>3406</v>
      </c>
      <c r="B8217" s="863" t="s">
        <v>10643</v>
      </c>
      <c r="C8217" s="864"/>
      <c r="D8217" s="802">
        <f t="shared" si="128"/>
        <v>224.15</v>
      </c>
      <c r="G8217" s="864">
        <v>219.11940000000001</v>
      </c>
      <c r="J8217" s="840" t="s">
        <v>15822</v>
      </c>
      <c r="K8217" s="848">
        <f>IFERROR(VLOOKUP(J8217,REAJUSTE!A:AA,27,FALSE),"")</f>
        <v>1.0229999999999999</v>
      </c>
    </row>
    <row r="8218" spans="1:11" ht="15" x14ac:dyDescent="0.2">
      <c r="A8218" s="862" t="s">
        <v>3407</v>
      </c>
      <c r="B8218" s="863" t="s">
        <v>10644</v>
      </c>
      <c r="C8218" s="864"/>
      <c r="D8218" s="802">
        <f t="shared" si="128"/>
        <v>461.83</v>
      </c>
      <c r="G8218" s="864">
        <v>451.45170000000002</v>
      </c>
      <c r="J8218" s="840" t="s">
        <v>15822</v>
      </c>
      <c r="K8218" s="848">
        <f>IFERROR(VLOOKUP(J8218,REAJUSTE!A:AA,27,FALSE),"")</f>
        <v>1.0229999999999999</v>
      </c>
    </row>
    <row r="8219" spans="1:11" ht="15" x14ac:dyDescent="0.2">
      <c r="A8219" s="862" t="s">
        <v>3408</v>
      </c>
      <c r="B8219" s="863" t="s">
        <v>10645</v>
      </c>
      <c r="C8219" s="864"/>
      <c r="D8219" s="802">
        <f t="shared" si="128"/>
        <v>183.04</v>
      </c>
      <c r="G8219" s="864">
        <v>178.9323</v>
      </c>
      <c r="J8219" s="840" t="s">
        <v>15822</v>
      </c>
      <c r="K8219" s="848">
        <f>IFERROR(VLOOKUP(J8219,REAJUSTE!A:AA,27,FALSE),"")</f>
        <v>1.0229999999999999</v>
      </c>
    </row>
    <row r="8220" spans="1:11" ht="15" x14ac:dyDescent="0.2">
      <c r="A8220" s="862" t="s">
        <v>3409</v>
      </c>
      <c r="B8220" s="863" t="s">
        <v>10646</v>
      </c>
      <c r="C8220" s="864"/>
      <c r="D8220" s="802">
        <f t="shared" si="128"/>
        <v>219.36</v>
      </c>
      <c r="G8220" s="864">
        <v>214.43440000000001</v>
      </c>
      <c r="J8220" s="840" t="s">
        <v>15822</v>
      </c>
      <c r="K8220" s="848">
        <f>IFERROR(VLOOKUP(J8220,REAJUSTE!A:AA,27,FALSE),"")</f>
        <v>1.0229999999999999</v>
      </c>
    </row>
    <row r="8221" spans="1:11" ht="15" x14ac:dyDescent="0.2">
      <c r="A8221" s="862" t="s">
        <v>3410</v>
      </c>
      <c r="B8221" s="863" t="s">
        <v>3411</v>
      </c>
      <c r="C8221" s="864"/>
      <c r="D8221" s="802">
        <f t="shared" si="128"/>
        <v>75.180000000000007</v>
      </c>
      <c r="G8221" s="864">
        <v>73.495199999999997</v>
      </c>
      <c r="J8221" s="840" t="s">
        <v>15822</v>
      </c>
      <c r="K8221" s="848">
        <f>IFERROR(VLOOKUP(J8221,REAJUSTE!A:AA,27,FALSE),"")</f>
        <v>1.0229999999999999</v>
      </c>
    </row>
    <row r="8222" spans="1:11" ht="18" x14ac:dyDescent="0.2">
      <c r="A8222" s="862" t="s">
        <v>3412</v>
      </c>
      <c r="B8222" s="863" t="s">
        <v>10647</v>
      </c>
      <c r="C8222" s="864"/>
      <c r="D8222" s="802">
        <f t="shared" si="128"/>
        <v>257.67</v>
      </c>
      <c r="G8222" s="864">
        <v>251.88460000000001</v>
      </c>
      <c r="J8222" s="840" t="s">
        <v>15822</v>
      </c>
      <c r="K8222" s="848">
        <f>IFERROR(VLOOKUP(J8222,REAJUSTE!A:AA,27,FALSE),"")</f>
        <v>1.0229999999999999</v>
      </c>
    </row>
    <row r="8223" spans="1:11" ht="15" x14ac:dyDescent="0.2">
      <c r="A8223" s="862" t="s">
        <v>3413</v>
      </c>
      <c r="B8223" s="863" t="s">
        <v>3414</v>
      </c>
      <c r="C8223" s="864"/>
      <c r="D8223" s="802">
        <f t="shared" si="128"/>
        <v>84.94</v>
      </c>
      <c r="G8223" s="864">
        <v>83.031999999999996</v>
      </c>
      <c r="J8223" s="840" t="s">
        <v>15822</v>
      </c>
      <c r="K8223" s="848">
        <f>IFERROR(VLOOKUP(J8223,REAJUSTE!A:AA,27,FALSE),"")</f>
        <v>1.0229999999999999</v>
      </c>
    </row>
    <row r="8224" spans="1:11" ht="15" x14ac:dyDescent="0.2">
      <c r="A8224" s="862" t="s">
        <v>3415</v>
      </c>
      <c r="B8224" s="863" t="s">
        <v>10648</v>
      </c>
      <c r="C8224" s="864"/>
      <c r="D8224" s="802">
        <f t="shared" si="128"/>
        <v>134.41999999999999</v>
      </c>
      <c r="G8224" s="864">
        <v>131.40299999999999</v>
      </c>
      <c r="J8224" s="840" t="s">
        <v>15822</v>
      </c>
      <c r="K8224" s="848">
        <f>IFERROR(VLOOKUP(J8224,REAJUSTE!A:AA,27,FALSE),"")</f>
        <v>1.0229999999999999</v>
      </c>
    </row>
    <row r="8225" spans="1:11" ht="15" x14ac:dyDescent="0.2">
      <c r="A8225" s="862" t="s">
        <v>3416</v>
      </c>
      <c r="B8225" s="863" t="s">
        <v>10649</v>
      </c>
      <c r="C8225" s="864"/>
      <c r="D8225" s="802">
        <f t="shared" si="128"/>
        <v>34.07</v>
      </c>
      <c r="G8225" s="864">
        <v>33.304200000000002</v>
      </c>
      <c r="J8225" s="840" t="s">
        <v>15822</v>
      </c>
      <c r="K8225" s="848">
        <f>IFERROR(VLOOKUP(J8225,REAJUSTE!A:AA,27,FALSE),"")</f>
        <v>1.0229999999999999</v>
      </c>
    </row>
    <row r="8226" spans="1:11" ht="15" x14ac:dyDescent="0.2">
      <c r="A8226" s="862" t="s">
        <v>3417</v>
      </c>
      <c r="B8226" s="863" t="s">
        <v>3418</v>
      </c>
      <c r="C8226" s="864"/>
      <c r="D8226" s="802">
        <f t="shared" si="128"/>
        <v>46.27</v>
      </c>
      <c r="G8226" s="864">
        <v>45.231400000000001</v>
      </c>
      <c r="J8226" s="840" t="s">
        <v>15822</v>
      </c>
      <c r="K8226" s="848">
        <f>IFERROR(VLOOKUP(J8226,REAJUSTE!A:AA,27,FALSE),"")</f>
        <v>1.0229999999999999</v>
      </c>
    </row>
    <row r="8227" spans="1:11" ht="15" x14ac:dyDescent="0.2">
      <c r="A8227" s="862" t="s">
        <v>3419</v>
      </c>
      <c r="B8227" s="863" t="s">
        <v>10650</v>
      </c>
      <c r="C8227" s="864"/>
      <c r="D8227" s="802">
        <f t="shared" si="128"/>
        <v>134.41999999999999</v>
      </c>
      <c r="G8227" s="864">
        <v>131.40299999999999</v>
      </c>
      <c r="J8227" s="840" t="s">
        <v>15822</v>
      </c>
      <c r="K8227" s="848">
        <f>IFERROR(VLOOKUP(J8227,REAJUSTE!A:AA,27,FALSE),"")</f>
        <v>1.0229999999999999</v>
      </c>
    </row>
    <row r="8228" spans="1:11" ht="18" x14ac:dyDescent="0.2">
      <c r="A8228" s="862" t="s">
        <v>3420</v>
      </c>
      <c r="B8228" s="863" t="s">
        <v>10651</v>
      </c>
      <c r="C8228" s="864"/>
      <c r="D8228" s="802">
        <f t="shared" si="128"/>
        <v>65.44</v>
      </c>
      <c r="G8228" s="864">
        <v>63.968800000000002</v>
      </c>
      <c r="J8228" s="840" t="s">
        <v>15822</v>
      </c>
      <c r="K8228" s="848">
        <f>IFERROR(VLOOKUP(J8228,REAJUSTE!A:AA,27,FALSE),"")</f>
        <v>1.0229999999999999</v>
      </c>
    </row>
    <row r="8229" spans="1:11" ht="15" x14ac:dyDescent="0.2">
      <c r="A8229" s="862" t="s">
        <v>3421</v>
      </c>
      <c r="B8229" s="863" t="s">
        <v>3422</v>
      </c>
      <c r="C8229" s="864"/>
      <c r="D8229" s="802">
        <f t="shared" si="128"/>
        <v>0.21</v>
      </c>
      <c r="G8229" s="864">
        <v>0.2064</v>
      </c>
      <c r="J8229" s="840" t="s">
        <v>15822</v>
      </c>
      <c r="K8229" s="848">
        <f>IFERROR(VLOOKUP(J8229,REAJUSTE!A:AA,27,FALSE),"")</f>
        <v>1.0229999999999999</v>
      </c>
    </row>
    <row r="8230" spans="1:11" ht="15" x14ac:dyDescent="0.2">
      <c r="A8230" s="862" t="s">
        <v>3423</v>
      </c>
      <c r="B8230" s="863" t="s">
        <v>10652</v>
      </c>
      <c r="C8230" s="864"/>
      <c r="D8230" s="802">
        <f t="shared" si="128"/>
        <v>1.1499999999999999</v>
      </c>
      <c r="G8230" s="864">
        <v>1.1324000000000001</v>
      </c>
      <c r="J8230" s="840" t="s">
        <v>15822</v>
      </c>
      <c r="K8230" s="848">
        <f>IFERROR(VLOOKUP(J8230,REAJUSTE!A:AA,27,FALSE),"")</f>
        <v>1.0229999999999999</v>
      </c>
    </row>
    <row r="8231" spans="1:11" ht="15" x14ac:dyDescent="0.2">
      <c r="A8231" s="862" t="s">
        <v>3424</v>
      </c>
      <c r="B8231" s="863" t="s">
        <v>10653</v>
      </c>
      <c r="C8231" s="864"/>
      <c r="D8231" s="802">
        <f t="shared" si="128"/>
        <v>2711.95</v>
      </c>
      <c r="G8231" s="864">
        <v>2650.9785999999999</v>
      </c>
      <c r="J8231" s="840" t="s">
        <v>15822</v>
      </c>
      <c r="K8231" s="848">
        <f>IFERROR(VLOOKUP(J8231,REAJUSTE!A:AA,27,FALSE),"")</f>
        <v>1.0229999999999999</v>
      </c>
    </row>
    <row r="8232" spans="1:11" ht="15" x14ac:dyDescent="0.2">
      <c r="A8232" s="862" t="s">
        <v>3425</v>
      </c>
      <c r="B8232" s="863" t="s">
        <v>3426</v>
      </c>
      <c r="C8232" s="864"/>
      <c r="D8232" s="802">
        <f t="shared" si="128"/>
        <v>1.51</v>
      </c>
      <c r="G8232" s="864">
        <v>1.4782</v>
      </c>
      <c r="J8232" s="840" t="s">
        <v>15822</v>
      </c>
      <c r="K8232" s="848">
        <f>IFERROR(VLOOKUP(J8232,REAJUSTE!A:AA,27,FALSE),"")</f>
        <v>1.0229999999999999</v>
      </c>
    </row>
    <row r="8233" spans="1:11" ht="15" x14ac:dyDescent="0.2">
      <c r="A8233" s="862" t="s">
        <v>3427</v>
      </c>
      <c r="B8233" s="863" t="s">
        <v>3428</v>
      </c>
      <c r="C8233" s="864"/>
      <c r="D8233" s="802">
        <f t="shared" si="128"/>
        <v>2968.53</v>
      </c>
      <c r="G8233" s="864">
        <v>2901.7946000000002</v>
      </c>
      <c r="J8233" s="840" t="s">
        <v>15822</v>
      </c>
      <c r="K8233" s="848">
        <f>IFERROR(VLOOKUP(J8233,REAJUSTE!A:AA,27,FALSE),"")</f>
        <v>1.0229999999999999</v>
      </c>
    </row>
    <row r="8234" spans="1:11" ht="15" x14ac:dyDescent="0.2">
      <c r="A8234" s="862" t="s">
        <v>3429</v>
      </c>
      <c r="B8234" s="863" t="s">
        <v>10654</v>
      </c>
      <c r="C8234" s="864"/>
      <c r="D8234" s="802">
        <f t="shared" si="128"/>
        <v>19.510000000000002</v>
      </c>
      <c r="G8234" s="864">
        <v>19.073899999999998</v>
      </c>
      <c r="J8234" s="840" t="s">
        <v>15822</v>
      </c>
      <c r="K8234" s="848">
        <f>IFERROR(VLOOKUP(J8234,REAJUSTE!A:AA,27,FALSE),"")</f>
        <v>1.0229999999999999</v>
      </c>
    </row>
    <row r="8235" spans="1:11" ht="15" x14ac:dyDescent="0.2">
      <c r="A8235" s="862" t="s">
        <v>3430</v>
      </c>
      <c r="B8235" s="863" t="s">
        <v>10655</v>
      </c>
      <c r="C8235" s="864"/>
      <c r="D8235" s="802">
        <f t="shared" si="128"/>
        <v>247.37</v>
      </c>
      <c r="G8235" s="864">
        <v>241.81049999999999</v>
      </c>
      <c r="J8235" s="840" t="s">
        <v>15822</v>
      </c>
      <c r="K8235" s="848">
        <f>IFERROR(VLOOKUP(J8235,REAJUSTE!A:AA,27,FALSE),"")</f>
        <v>1.0229999999999999</v>
      </c>
    </row>
    <row r="8236" spans="1:11" ht="15" x14ac:dyDescent="0.2">
      <c r="A8236" s="862" t="s">
        <v>3431</v>
      </c>
      <c r="B8236" s="863" t="s">
        <v>3432</v>
      </c>
      <c r="C8236" s="864"/>
      <c r="D8236" s="802">
        <f t="shared" si="128"/>
        <v>711.34</v>
      </c>
      <c r="G8236" s="864">
        <v>695.35429999999997</v>
      </c>
      <c r="J8236" s="840" t="s">
        <v>15822</v>
      </c>
      <c r="K8236" s="848">
        <f>IFERROR(VLOOKUP(J8236,REAJUSTE!A:AA,27,FALSE),"")</f>
        <v>1.0229999999999999</v>
      </c>
    </row>
    <row r="8237" spans="1:11" ht="15" x14ac:dyDescent="0.2">
      <c r="A8237" s="862" t="s">
        <v>3433</v>
      </c>
      <c r="B8237" s="863" t="s">
        <v>10656</v>
      </c>
      <c r="C8237" s="864"/>
      <c r="D8237" s="802">
        <f t="shared" si="128"/>
        <v>8.8800000000000008</v>
      </c>
      <c r="G8237" s="864">
        <v>8.6827000000000005</v>
      </c>
      <c r="J8237" s="840" t="s">
        <v>15822</v>
      </c>
      <c r="K8237" s="848">
        <f>IFERROR(VLOOKUP(J8237,REAJUSTE!A:AA,27,FALSE),"")</f>
        <v>1.0229999999999999</v>
      </c>
    </row>
    <row r="8238" spans="1:11" ht="15" x14ac:dyDescent="0.2">
      <c r="A8238" s="862" t="s">
        <v>3434</v>
      </c>
      <c r="B8238" s="863" t="s">
        <v>10657</v>
      </c>
      <c r="C8238" s="864"/>
      <c r="D8238" s="802">
        <f t="shared" si="128"/>
        <v>51.92</v>
      </c>
      <c r="G8238" s="864">
        <v>50.757300000000001</v>
      </c>
      <c r="J8238" s="840" t="s">
        <v>15822</v>
      </c>
      <c r="K8238" s="848">
        <f>IFERROR(VLOOKUP(J8238,REAJUSTE!A:AA,27,FALSE),"")</f>
        <v>1.0229999999999999</v>
      </c>
    </row>
    <row r="8239" spans="1:11" ht="15" x14ac:dyDescent="0.2">
      <c r="A8239" s="862" t="s">
        <v>3435</v>
      </c>
      <c r="B8239" s="863" t="s">
        <v>3436</v>
      </c>
      <c r="C8239" s="864"/>
      <c r="D8239" s="802">
        <f t="shared" si="128"/>
        <v>0.69</v>
      </c>
      <c r="G8239" s="864">
        <v>0.67620000000000002</v>
      </c>
      <c r="J8239" s="840" t="s">
        <v>15822</v>
      </c>
      <c r="K8239" s="848">
        <f>IFERROR(VLOOKUP(J8239,REAJUSTE!A:AA,27,FALSE),"")</f>
        <v>1.0229999999999999</v>
      </c>
    </row>
    <row r="8240" spans="1:11" ht="15" x14ac:dyDescent="0.2">
      <c r="A8240" s="862" t="s">
        <v>3437</v>
      </c>
      <c r="B8240" s="863" t="s">
        <v>10658</v>
      </c>
      <c r="C8240" s="864"/>
      <c r="D8240" s="802">
        <f t="shared" si="128"/>
        <v>910.93</v>
      </c>
      <c r="G8240" s="864">
        <v>890.45010000000002</v>
      </c>
      <c r="J8240" s="840" t="s">
        <v>15822</v>
      </c>
      <c r="K8240" s="848">
        <f>IFERROR(VLOOKUP(J8240,REAJUSTE!A:AA,27,FALSE),"")</f>
        <v>1.0229999999999999</v>
      </c>
    </row>
    <row r="8241" spans="1:11" ht="15" x14ac:dyDescent="0.2">
      <c r="A8241" s="862" t="s">
        <v>3438</v>
      </c>
      <c r="B8241" s="863" t="s">
        <v>3439</v>
      </c>
      <c r="C8241" s="864"/>
      <c r="D8241" s="802">
        <f t="shared" si="128"/>
        <v>193.23</v>
      </c>
      <c r="G8241" s="864">
        <v>188.88679999999999</v>
      </c>
      <c r="J8241" s="840" t="s">
        <v>15822</v>
      </c>
      <c r="K8241" s="848">
        <f>IFERROR(VLOOKUP(J8241,REAJUSTE!A:AA,27,FALSE),"")</f>
        <v>1.0229999999999999</v>
      </c>
    </row>
    <row r="8242" spans="1:11" ht="15" x14ac:dyDescent="0.2">
      <c r="A8242" s="862" t="s">
        <v>3440</v>
      </c>
      <c r="B8242" s="863" t="s">
        <v>3441</v>
      </c>
      <c r="C8242" s="864"/>
      <c r="D8242" s="802">
        <f t="shared" si="128"/>
        <v>71.739999999999995</v>
      </c>
      <c r="G8242" s="864">
        <v>70.132900000000006</v>
      </c>
      <c r="J8242" s="840" t="s">
        <v>15822</v>
      </c>
      <c r="K8242" s="848">
        <f>IFERROR(VLOOKUP(J8242,REAJUSTE!A:AA,27,FALSE),"")</f>
        <v>1.0229999999999999</v>
      </c>
    </row>
    <row r="8243" spans="1:11" ht="15" x14ac:dyDescent="0.2">
      <c r="A8243" s="862" t="s">
        <v>3442</v>
      </c>
      <c r="B8243" s="863" t="s">
        <v>3443</v>
      </c>
      <c r="C8243" s="864"/>
      <c r="D8243" s="802">
        <f t="shared" si="128"/>
        <v>0.1</v>
      </c>
      <c r="G8243" s="864">
        <v>0.1028</v>
      </c>
      <c r="J8243" s="840" t="s">
        <v>15822</v>
      </c>
      <c r="K8243" s="848">
        <f>IFERROR(VLOOKUP(J8243,REAJUSTE!A:AA,27,FALSE),"")</f>
        <v>1.0229999999999999</v>
      </c>
    </row>
    <row r="8244" spans="1:11" ht="15" x14ac:dyDescent="0.2">
      <c r="A8244" s="862" t="s">
        <v>3444</v>
      </c>
      <c r="B8244" s="863" t="s">
        <v>10659</v>
      </c>
      <c r="C8244" s="864"/>
      <c r="D8244" s="802">
        <f t="shared" si="128"/>
        <v>45.29</v>
      </c>
      <c r="G8244" s="864">
        <v>44.281500000000001</v>
      </c>
      <c r="J8244" s="840" t="s">
        <v>15822</v>
      </c>
      <c r="K8244" s="848">
        <f>IFERROR(VLOOKUP(J8244,REAJUSTE!A:AA,27,FALSE),"")</f>
        <v>1.0229999999999999</v>
      </c>
    </row>
    <row r="8245" spans="1:11" ht="18" x14ac:dyDescent="0.2">
      <c r="A8245" s="862" t="s">
        <v>3445</v>
      </c>
      <c r="B8245" s="863" t="s">
        <v>10660</v>
      </c>
      <c r="C8245" s="864"/>
      <c r="D8245" s="802">
        <f t="shared" si="128"/>
        <v>848.44</v>
      </c>
      <c r="G8245" s="864">
        <v>829.37210000000005</v>
      </c>
      <c r="J8245" s="840" t="s">
        <v>15822</v>
      </c>
      <c r="K8245" s="848">
        <f>IFERROR(VLOOKUP(J8245,REAJUSTE!A:AA,27,FALSE),"")</f>
        <v>1.0229999999999999</v>
      </c>
    </row>
    <row r="8246" spans="1:11" ht="15" x14ac:dyDescent="0.2">
      <c r="A8246" s="862" t="s">
        <v>3446</v>
      </c>
      <c r="B8246" s="863" t="s">
        <v>10661</v>
      </c>
      <c r="C8246" s="864"/>
      <c r="D8246" s="802">
        <f t="shared" si="128"/>
        <v>259.36</v>
      </c>
      <c r="G8246" s="864">
        <v>253.5309</v>
      </c>
      <c r="J8246" s="840" t="s">
        <v>15822</v>
      </c>
      <c r="K8246" s="848">
        <f>IFERROR(VLOOKUP(J8246,REAJUSTE!A:AA,27,FALSE),"")</f>
        <v>1.0229999999999999</v>
      </c>
    </row>
    <row r="8247" spans="1:11" ht="15" x14ac:dyDescent="0.2">
      <c r="A8247" s="862" t="s">
        <v>3447</v>
      </c>
      <c r="B8247" s="863" t="s">
        <v>10662</v>
      </c>
      <c r="C8247" s="864"/>
      <c r="D8247" s="802">
        <f t="shared" si="128"/>
        <v>30.87</v>
      </c>
      <c r="G8247" s="864">
        <v>30.180800000000001</v>
      </c>
      <c r="J8247" s="840" t="s">
        <v>15822</v>
      </c>
      <c r="K8247" s="848">
        <f>IFERROR(VLOOKUP(J8247,REAJUSTE!A:AA,27,FALSE),"")</f>
        <v>1.0229999999999999</v>
      </c>
    </row>
    <row r="8248" spans="1:11" ht="15" x14ac:dyDescent="0.2">
      <c r="A8248" s="862" t="s">
        <v>3448</v>
      </c>
      <c r="B8248" s="863" t="s">
        <v>10663</v>
      </c>
      <c r="C8248" s="864"/>
      <c r="D8248" s="802">
        <f t="shared" si="128"/>
        <v>182.4</v>
      </c>
      <c r="G8248" s="864">
        <v>178.30199999999999</v>
      </c>
      <c r="J8248" s="840" t="s">
        <v>15822</v>
      </c>
      <c r="K8248" s="848">
        <f>IFERROR(VLOOKUP(J8248,REAJUSTE!A:AA,27,FALSE),"")</f>
        <v>1.0229999999999999</v>
      </c>
    </row>
    <row r="8249" spans="1:11" ht="15" x14ac:dyDescent="0.2">
      <c r="A8249" s="862" t="s">
        <v>3449</v>
      </c>
      <c r="B8249" s="863" t="s">
        <v>10664</v>
      </c>
      <c r="C8249" s="864"/>
      <c r="D8249" s="802">
        <f t="shared" si="128"/>
        <v>34.590000000000003</v>
      </c>
      <c r="G8249" s="864">
        <v>33.820999999999998</v>
      </c>
      <c r="J8249" s="840" t="s">
        <v>15822</v>
      </c>
      <c r="K8249" s="848">
        <f>IFERROR(VLOOKUP(J8249,REAJUSTE!A:AA,27,FALSE),"")</f>
        <v>1.0229999999999999</v>
      </c>
    </row>
    <row r="8250" spans="1:11" ht="15" x14ac:dyDescent="0.2">
      <c r="A8250" s="862" t="s">
        <v>3450</v>
      </c>
      <c r="B8250" s="863" t="s">
        <v>10665</v>
      </c>
      <c r="C8250" s="864"/>
      <c r="D8250" s="802">
        <f t="shared" si="128"/>
        <v>33.74</v>
      </c>
      <c r="G8250" s="864">
        <v>32.987099999999998</v>
      </c>
      <c r="J8250" s="840" t="s">
        <v>15822</v>
      </c>
      <c r="K8250" s="848">
        <f>IFERROR(VLOOKUP(J8250,REAJUSTE!A:AA,27,FALSE),"")</f>
        <v>1.0229999999999999</v>
      </c>
    </row>
    <row r="8251" spans="1:11" ht="15" x14ac:dyDescent="0.2">
      <c r="A8251" s="862" t="s">
        <v>3451</v>
      </c>
      <c r="B8251" s="863" t="s">
        <v>10666</v>
      </c>
      <c r="C8251" s="864"/>
      <c r="D8251" s="802">
        <f t="shared" si="128"/>
        <v>50.46</v>
      </c>
      <c r="G8251" s="864">
        <v>49.330199999999998</v>
      </c>
      <c r="J8251" s="840" t="s">
        <v>15822</v>
      </c>
      <c r="K8251" s="848">
        <f>IFERROR(VLOOKUP(J8251,REAJUSTE!A:AA,27,FALSE),"")</f>
        <v>1.0229999999999999</v>
      </c>
    </row>
    <row r="8252" spans="1:11" ht="15" x14ac:dyDescent="0.2">
      <c r="A8252" s="862" t="s">
        <v>3452</v>
      </c>
      <c r="B8252" s="863" t="s">
        <v>10667</v>
      </c>
      <c r="C8252" s="864"/>
      <c r="D8252" s="802">
        <f t="shared" si="128"/>
        <v>25.43</v>
      </c>
      <c r="G8252" s="864">
        <v>24.8657</v>
      </c>
      <c r="J8252" s="840" t="s">
        <v>15822</v>
      </c>
      <c r="K8252" s="848">
        <f>IFERROR(VLOOKUP(J8252,REAJUSTE!A:AA,27,FALSE),"")</f>
        <v>1.0229999999999999</v>
      </c>
    </row>
    <row r="8253" spans="1:11" ht="15" x14ac:dyDescent="0.2">
      <c r="A8253" s="862" t="s">
        <v>3453</v>
      </c>
      <c r="B8253" s="863" t="s">
        <v>3454</v>
      </c>
      <c r="C8253" s="864"/>
      <c r="D8253" s="802">
        <f t="shared" si="128"/>
        <v>202.38</v>
      </c>
      <c r="G8253" s="864">
        <v>197.8391</v>
      </c>
      <c r="J8253" s="840" t="s">
        <v>15822</v>
      </c>
      <c r="K8253" s="848">
        <f>IFERROR(VLOOKUP(J8253,REAJUSTE!A:AA,27,FALSE),"")</f>
        <v>1.0229999999999999</v>
      </c>
    </row>
    <row r="8254" spans="1:11" ht="15" x14ac:dyDescent="0.2">
      <c r="A8254" s="862" t="s">
        <v>3455</v>
      </c>
      <c r="B8254" s="863" t="s">
        <v>10668</v>
      </c>
      <c r="C8254" s="864"/>
      <c r="D8254" s="802">
        <f t="shared" si="128"/>
        <v>9.06</v>
      </c>
      <c r="G8254" s="864">
        <v>8.8568999999999996</v>
      </c>
      <c r="J8254" s="840" t="s">
        <v>15822</v>
      </c>
      <c r="K8254" s="848">
        <f>IFERROR(VLOOKUP(J8254,REAJUSTE!A:AA,27,FALSE),"")</f>
        <v>1.0229999999999999</v>
      </c>
    </row>
    <row r="8255" spans="1:11" ht="15" x14ac:dyDescent="0.2">
      <c r="A8255" s="862" t="s">
        <v>3456</v>
      </c>
      <c r="B8255" s="863" t="s">
        <v>3457</v>
      </c>
      <c r="C8255" s="864"/>
      <c r="D8255" s="802">
        <f t="shared" si="128"/>
        <v>36.020000000000003</v>
      </c>
      <c r="G8255" s="864">
        <v>35.2164</v>
      </c>
      <c r="J8255" s="840" t="s">
        <v>15822</v>
      </c>
      <c r="K8255" s="848">
        <f>IFERROR(VLOOKUP(J8255,REAJUSTE!A:AA,27,FALSE),"")</f>
        <v>1.0229999999999999</v>
      </c>
    </row>
    <row r="8256" spans="1:11" ht="15" x14ac:dyDescent="0.2">
      <c r="A8256" s="862" t="s">
        <v>3458</v>
      </c>
      <c r="B8256" s="863" t="s">
        <v>10669</v>
      </c>
      <c r="C8256" s="864"/>
      <c r="D8256" s="802">
        <f t="shared" si="128"/>
        <v>2630.32</v>
      </c>
      <c r="G8256" s="864">
        <v>2571.1876999999999</v>
      </c>
      <c r="J8256" s="840" t="s">
        <v>15822</v>
      </c>
      <c r="K8256" s="848">
        <f>IFERROR(VLOOKUP(J8256,REAJUSTE!A:AA,27,FALSE),"")</f>
        <v>1.0229999999999999</v>
      </c>
    </row>
    <row r="8257" spans="1:11" ht="15" x14ac:dyDescent="0.2">
      <c r="A8257" s="862" t="s">
        <v>3459</v>
      </c>
      <c r="B8257" s="863" t="s">
        <v>10670</v>
      </c>
      <c r="C8257" s="864"/>
      <c r="D8257" s="802">
        <f t="shared" si="128"/>
        <v>4445.57</v>
      </c>
      <c r="G8257" s="864">
        <v>4345.625</v>
      </c>
      <c r="J8257" s="840" t="s">
        <v>15822</v>
      </c>
      <c r="K8257" s="848">
        <f>IFERROR(VLOOKUP(J8257,REAJUSTE!A:AA,27,FALSE),"")</f>
        <v>1.0229999999999999</v>
      </c>
    </row>
    <row r="8258" spans="1:11" ht="15" x14ac:dyDescent="0.2">
      <c r="A8258" s="862" t="s">
        <v>3460</v>
      </c>
      <c r="B8258" s="863" t="s">
        <v>10671</v>
      </c>
      <c r="C8258" s="864"/>
      <c r="D8258" s="802">
        <f t="shared" si="128"/>
        <v>165.83</v>
      </c>
      <c r="G8258" s="864">
        <v>162.1046</v>
      </c>
      <c r="J8258" s="840" t="s">
        <v>15822</v>
      </c>
      <c r="K8258" s="848">
        <f>IFERROR(VLOOKUP(J8258,REAJUSTE!A:AA,27,FALSE),"")</f>
        <v>1.0229999999999999</v>
      </c>
    </row>
    <row r="8259" spans="1:11" ht="15" x14ac:dyDescent="0.2">
      <c r="A8259" s="862" t="s">
        <v>3461</v>
      </c>
      <c r="B8259" s="863" t="s">
        <v>3462</v>
      </c>
      <c r="C8259" s="864"/>
      <c r="D8259" s="802">
        <f t="shared" si="128"/>
        <v>26.65</v>
      </c>
      <c r="G8259" s="864">
        <v>26.057200000000002</v>
      </c>
      <c r="J8259" s="840" t="s">
        <v>15822</v>
      </c>
      <c r="K8259" s="848">
        <f>IFERROR(VLOOKUP(J8259,REAJUSTE!A:AA,27,FALSE),"")</f>
        <v>1.0229999999999999</v>
      </c>
    </row>
    <row r="8260" spans="1:11" ht="15" x14ac:dyDescent="0.2">
      <c r="A8260" s="862" t="s">
        <v>3463</v>
      </c>
      <c r="B8260" s="863" t="s">
        <v>3464</v>
      </c>
      <c r="C8260" s="864"/>
      <c r="D8260" s="802">
        <f t="shared" si="128"/>
        <v>48.82</v>
      </c>
      <c r="G8260" s="864">
        <v>47.726300000000002</v>
      </c>
      <c r="J8260" s="840" t="s">
        <v>15822</v>
      </c>
      <c r="K8260" s="848">
        <f>IFERROR(VLOOKUP(J8260,REAJUSTE!A:AA,27,FALSE),"")</f>
        <v>1.0229999999999999</v>
      </c>
    </row>
    <row r="8261" spans="1:11" ht="15" x14ac:dyDescent="0.2">
      <c r="A8261" s="862" t="s">
        <v>3465</v>
      </c>
      <c r="B8261" s="863" t="s">
        <v>10672</v>
      </c>
      <c r="C8261" s="864"/>
      <c r="D8261" s="802">
        <f t="shared" si="128"/>
        <v>45.96</v>
      </c>
      <c r="G8261" s="864">
        <v>44.934600000000003</v>
      </c>
      <c r="J8261" s="840" t="s">
        <v>15822</v>
      </c>
      <c r="K8261" s="848">
        <f>IFERROR(VLOOKUP(J8261,REAJUSTE!A:AA,27,FALSE),"")</f>
        <v>1.0229999999999999</v>
      </c>
    </row>
    <row r="8262" spans="1:11" ht="15" x14ac:dyDescent="0.2">
      <c r="A8262" s="862" t="s">
        <v>3466</v>
      </c>
      <c r="B8262" s="863" t="s">
        <v>10673</v>
      </c>
      <c r="C8262" s="864"/>
      <c r="D8262" s="802">
        <f t="shared" si="128"/>
        <v>810.43</v>
      </c>
      <c r="G8262" s="864">
        <v>792.21339999999998</v>
      </c>
      <c r="J8262" s="840" t="s">
        <v>15822</v>
      </c>
      <c r="K8262" s="848">
        <f>IFERROR(VLOOKUP(J8262,REAJUSTE!A:AA,27,FALSE),"")</f>
        <v>1.0229999999999999</v>
      </c>
    </row>
    <row r="8263" spans="1:11" ht="15" x14ac:dyDescent="0.2">
      <c r="A8263" s="862" t="s">
        <v>3467</v>
      </c>
      <c r="B8263" s="863" t="s">
        <v>3468</v>
      </c>
      <c r="C8263" s="864"/>
      <c r="D8263" s="802">
        <f t="shared" si="128"/>
        <v>80.41</v>
      </c>
      <c r="G8263" s="864">
        <v>78.607399999999998</v>
      </c>
      <c r="J8263" s="840" t="s">
        <v>15822</v>
      </c>
      <c r="K8263" s="848">
        <f>IFERROR(VLOOKUP(J8263,REAJUSTE!A:AA,27,FALSE),"")</f>
        <v>1.0229999999999999</v>
      </c>
    </row>
    <row r="8264" spans="1:11" ht="15" x14ac:dyDescent="0.2">
      <c r="A8264" s="862" t="s">
        <v>3469</v>
      </c>
      <c r="B8264" s="863" t="s">
        <v>10674</v>
      </c>
      <c r="C8264" s="864"/>
      <c r="D8264" s="802">
        <f t="shared" si="128"/>
        <v>5.92</v>
      </c>
      <c r="G8264" s="864">
        <v>5.7906000000000004</v>
      </c>
      <c r="J8264" s="840" t="s">
        <v>15822</v>
      </c>
      <c r="K8264" s="848">
        <f>IFERROR(VLOOKUP(J8264,REAJUSTE!A:AA,27,FALSE),"")</f>
        <v>1.0229999999999999</v>
      </c>
    </row>
    <row r="8265" spans="1:11" ht="15" x14ac:dyDescent="0.2">
      <c r="A8265" s="862" t="s">
        <v>3470</v>
      </c>
      <c r="B8265" s="863" t="s">
        <v>3471</v>
      </c>
      <c r="C8265" s="864"/>
      <c r="D8265" s="802">
        <f t="shared" si="128"/>
        <v>873.93</v>
      </c>
      <c r="G8265" s="864">
        <v>854.28859999999997</v>
      </c>
      <c r="J8265" s="840" t="s">
        <v>15822</v>
      </c>
      <c r="K8265" s="848">
        <f>IFERROR(VLOOKUP(J8265,REAJUSTE!A:AA,27,FALSE),"")</f>
        <v>1.0229999999999999</v>
      </c>
    </row>
    <row r="8266" spans="1:11" ht="18" x14ac:dyDescent="0.2">
      <c r="A8266" s="862" t="s">
        <v>3472</v>
      </c>
      <c r="B8266" s="863" t="s">
        <v>10675</v>
      </c>
      <c r="C8266" s="864"/>
      <c r="D8266" s="802">
        <f t="shared" si="128"/>
        <v>404.77</v>
      </c>
      <c r="G8266" s="864">
        <v>395.6748</v>
      </c>
      <c r="J8266" s="840" t="s">
        <v>15822</v>
      </c>
      <c r="K8266" s="848">
        <f>IFERROR(VLOOKUP(J8266,REAJUSTE!A:AA,27,FALSE),"")</f>
        <v>1.0229999999999999</v>
      </c>
    </row>
    <row r="8267" spans="1:11" ht="15" x14ac:dyDescent="0.2">
      <c r="A8267" s="862" t="s">
        <v>3473</v>
      </c>
      <c r="B8267" s="863" t="s">
        <v>10676</v>
      </c>
      <c r="C8267" s="864"/>
      <c r="D8267" s="802">
        <f t="shared" ref="D8267:D8330" si="129">TRUNC(G8267*K8267,2)</f>
        <v>77.78</v>
      </c>
      <c r="G8267" s="864">
        <v>76.034199999999998</v>
      </c>
      <c r="J8267" s="840" t="s">
        <v>15822</v>
      </c>
      <c r="K8267" s="848">
        <f>IFERROR(VLOOKUP(J8267,REAJUSTE!A:AA,27,FALSE),"")</f>
        <v>1.0229999999999999</v>
      </c>
    </row>
    <row r="8268" spans="1:11" ht="18" x14ac:dyDescent="0.2">
      <c r="A8268" s="862" t="s">
        <v>3474</v>
      </c>
      <c r="B8268" s="863" t="s">
        <v>10677</v>
      </c>
      <c r="C8268" s="864"/>
      <c r="D8268" s="802">
        <f t="shared" si="129"/>
        <v>3.51</v>
      </c>
      <c r="G8268" s="864">
        <v>3.4348999999999998</v>
      </c>
      <c r="J8268" s="840" t="s">
        <v>15822</v>
      </c>
      <c r="K8268" s="848">
        <f>IFERROR(VLOOKUP(J8268,REAJUSTE!A:AA,27,FALSE),"")</f>
        <v>1.0229999999999999</v>
      </c>
    </row>
    <row r="8269" spans="1:11" ht="18" x14ac:dyDescent="0.2">
      <c r="A8269" s="862" t="s">
        <v>3476</v>
      </c>
      <c r="B8269" s="863" t="s">
        <v>10678</v>
      </c>
      <c r="C8269" s="864"/>
      <c r="D8269" s="802">
        <f t="shared" si="129"/>
        <v>24.54</v>
      </c>
      <c r="G8269" s="864">
        <v>23.989100000000001</v>
      </c>
      <c r="J8269" s="840" t="s">
        <v>15822</v>
      </c>
      <c r="K8269" s="848">
        <f>IFERROR(VLOOKUP(J8269,REAJUSTE!A:AA,27,FALSE),"")</f>
        <v>1.0229999999999999</v>
      </c>
    </row>
    <row r="8270" spans="1:11" ht="15" x14ac:dyDescent="0.2">
      <c r="A8270" s="862" t="s">
        <v>3477</v>
      </c>
      <c r="B8270" s="863" t="s">
        <v>3478</v>
      </c>
      <c r="C8270" s="864"/>
      <c r="D8270" s="802">
        <f t="shared" si="129"/>
        <v>1.23</v>
      </c>
      <c r="G8270" s="864">
        <v>1.208</v>
      </c>
      <c r="J8270" s="840" t="s">
        <v>15822</v>
      </c>
      <c r="K8270" s="848">
        <f>IFERROR(VLOOKUP(J8270,REAJUSTE!A:AA,27,FALSE),"")</f>
        <v>1.0229999999999999</v>
      </c>
    </row>
    <row r="8271" spans="1:11" ht="15" x14ac:dyDescent="0.2">
      <c r="A8271" s="862" t="s">
        <v>3479</v>
      </c>
      <c r="B8271" s="863" t="s">
        <v>10679</v>
      </c>
      <c r="C8271" s="864"/>
      <c r="D8271" s="802">
        <f t="shared" si="129"/>
        <v>371.94</v>
      </c>
      <c r="G8271" s="864">
        <v>363.584</v>
      </c>
      <c r="J8271" s="840" t="s">
        <v>15822</v>
      </c>
      <c r="K8271" s="848">
        <f>IFERROR(VLOOKUP(J8271,REAJUSTE!A:AA,27,FALSE),"")</f>
        <v>1.0229999999999999</v>
      </c>
    </row>
    <row r="8272" spans="1:11" ht="15" x14ac:dyDescent="0.2">
      <c r="A8272" s="862" t="s">
        <v>3480</v>
      </c>
      <c r="B8272" s="863" t="s">
        <v>10680</v>
      </c>
      <c r="C8272" s="864"/>
      <c r="D8272" s="802">
        <f t="shared" si="129"/>
        <v>163.63</v>
      </c>
      <c r="G8272" s="864">
        <v>159.95500000000001</v>
      </c>
      <c r="J8272" s="840" t="s">
        <v>15822</v>
      </c>
      <c r="K8272" s="848">
        <f>IFERROR(VLOOKUP(J8272,REAJUSTE!A:AA,27,FALSE),"")</f>
        <v>1.0229999999999999</v>
      </c>
    </row>
    <row r="8273" spans="1:11" ht="15" x14ac:dyDescent="0.2">
      <c r="A8273" s="862" t="s">
        <v>3481</v>
      </c>
      <c r="B8273" s="863" t="s">
        <v>10681</v>
      </c>
      <c r="C8273" s="864"/>
      <c r="D8273" s="802">
        <f t="shared" si="129"/>
        <v>213.32</v>
      </c>
      <c r="G8273" s="864">
        <v>208.52869999999999</v>
      </c>
      <c r="J8273" s="840" t="s">
        <v>15822</v>
      </c>
      <c r="K8273" s="848">
        <f>IFERROR(VLOOKUP(J8273,REAJUSTE!A:AA,27,FALSE),"")</f>
        <v>1.0229999999999999</v>
      </c>
    </row>
    <row r="8274" spans="1:11" ht="18" x14ac:dyDescent="0.2">
      <c r="A8274" s="862" t="s">
        <v>3482</v>
      </c>
      <c r="B8274" s="863" t="s">
        <v>10682</v>
      </c>
      <c r="C8274" s="864"/>
      <c r="D8274" s="802">
        <f t="shared" si="129"/>
        <v>696.58</v>
      </c>
      <c r="G8274" s="864">
        <v>680.92489999999998</v>
      </c>
      <c r="J8274" s="840" t="s">
        <v>15822</v>
      </c>
      <c r="K8274" s="848">
        <f>IFERROR(VLOOKUP(J8274,REAJUSTE!A:AA,27,FALSE),"")</f>
        <v>1.0229999999999999</v>
      </c>
    </row>
    <row r="8275" spans="1:11" ht="15" x14ac:dyDescent="0.2">
      <c r="A8275" s="862" t="s">
        <v>3483</v>
      </c>
      <c r="B8275" s="863" t="s">
        <v>10683</v>
      </c>
      <c r="C8275" s="864"/>
      <c r="D8275" s="802">
        <f t="shared" si="129"/>
        <v>881.43</v>
      </c>
      <c r="G8275" s="864">
        <v>861.61739999999998</v>
      </c>
      <c r="J8275" s="840" t="s">
        <v>15822</v>
      </c>
      <c r="K8275" s="848">
        <f>IFERROR(VLOOKUP(J8275,REAJUSTE!A:AA,27,FALSE),"")</f>
        <v>1.0229999999999999</v>
      </c>
    </row>
    <row r="8276" spans="1:11" ht="15" x14ac:dyDescent="0.2">
      <c r="A8276" s="862" t="s">
        <v>3484</v>
      </c>
      <c r="B8276" s="863" t="s">
        <v>10684</v>
      </c>
      <c r="C8276" s="864"/>
      <c r="D8276" s="802">
        <f t="shared" si="129"/>
        <v>85.01</v>
      </c>
      <c r="G8276" s="864">
        <v>83.101200000000006</v>
      </c>
      <c r="J8276" s="840" t="s">
        <v>15822</v>
      </c>
      <c r="K8276" s="848">
        <f>IFERROR(VLOOKUP(J8276,REAJUSTE!A:AA,27,FALSE),"")</f>
        <v>1.0229999999999999</v>
      </c>
    </row>
    <row r="8277" spans="1:11" ht="15" x14ac:dyDescent="0.2">
      <c r="A8277" s="862" t="s">
        <v>3485</v>
      </c>
      <c r="B8277" s="863" t="s">
        <v>10685</v>
      </c>
      <c r="C8277" s="864"/>
      <c r="D8277" s="802">
        <f t="shared" si="129"/>
        <v>5096.6000000000004</v>
      </c>
      <c r="G8277" s="864">
        <v>4982.0158000000001</v>
      </c>
      <c r="J8277" s="840" t="s">
        <v>15822</v>
      </c>
      <c r="K8277" s="848">
        <f>IFERROR(VLOOKUP(J8277,REAJUSTE!A:AA,27,FALSE),"")</f>
        <v>1.0229999999999999</v>
      </c>
    </row>
    <row r="8278" spans="1:11" ht="15" x14ac:dyDescent="0.2">
      <c r="A8278" s="862" t="s">
        <v>3486</v>
      </c>
      <c r="B8278" s="863" t="s">
        <v>10686</v>
      </c>
      <c r="C8278" s="864"/>
      <c r="D8278" s="802">
        <f t="shared" si="129"/>
        <v>378.26</v>
      </c>
      <c r="G8278" s="864">
        <v>369.75900000000001</v>
      </c>
      <c r="J8278" s="840" t="s">
        <v>15822</v>
      </c>
      <c r="K8278" s="848">
        <f>IFERROR(VLOOKUP(J8278,REAJUSTE!A:AA,27,FALSE),"")</f>
        <v>1.0229999999999999</v>
      </c>
    </row>
    <row r="8279" spans="1:11" ht="15" x14ac:dyDescent="0.2">
      <c r="A8279" s="862" t="s">
        <v>3487</v>
      </c>
      <c r="B8279" s="863" t="s">
        <v>10687</v>
      </c>
      <c r="C8279" s="864"/>
      <c r="D8279" s="802">
        <f t="shared" si="129"/>
        <v>238.27</v>
      </c>
      <c r="G8279" s="864">
        <v>232.91569999999999</v>
      </c>
      <c r="J8279" s="840" t="s">
        <v>15822</v>
      </c>
      <c r="K8279" s="848">
        <f>IFERROR(VLOOKUP(J8279,REAJUSTE!A:AA,27,FALSE),"")</f>
        <v>1.0229999999999999</v>
      </c>
    </row>
    <row r="8280" spans="1:11" ht="15" x14ac:dyDescent="0.2">
      <c r="A8280" s="862" t="s">
        <v>3488</v>
      </c>
      <c r="B8280" s="863" t="s">
        <v>3489</v>
      </c>
      <c r="C8280" s="864"/>
      <c r="D8280" s="802">
        <f t="shared" si="129"/>
        <v>14.17</v>
      </c>
      <c r="G8280" s="864">
        <v>13.861000000000001</v>
      </c>
      <c r="J8280" s="840" t="s">
        <v>15822</v>
      </c>
      <c r="K8280" s="848">
        <f>IFERROR(VLOOKUP(J8280,REAJUSTE!A:AA,27,FALSE),"")</f>
        <v>1.0229999999999999</v>
      </c>
    </row>
    <row r="8281" spans="1:11" ht="15" x14ac:dyDescent="0.2">
      <c r="A8281" s="862" t="s">
        <v>3490</v>
      </c>
      <c r="B8281" s="863" t="s">
        <v>10688</v>
      </c>
      <c r="C8281" s="864"/>
      <c r="D8281" s="802">
        <f t="shared" si="129"/>
        <v>49.42</v>
      </c>
      <c r="G8281" s="864">
        <v>48.316600000000001</v>
      </c>
      <c r="J8281" s="840" t="s">
        <v>15822</v>
      </c>
      <c r="K8281" s="848">
        <f>IFERROR(VLOOKUP(J8281,REAJUSTE!A:AA,27,FALSE),"")</f>
        <v>1.0229999999999999</v>
      </c>
    </row>
    <row r="8282" spans="1:11" ht="15" x14ac:dyDescent="0.2">
      <c r="A8282" s="862" t="s">
        <v>3491</v>
      </c>
      <c r="B8282" s="863" t="s">
        <v>10689</v>
      </c>
      <c r="C8282" s="864"/>
      <c r="D8282" s="802">
        <f t="shared" si="129"/>
        <v>57.84</v>
      </c>
      <c r="G8282" s="864">
        <v>56.543300000000002</v>
      </c>
      <c r="J8282" s="840" t="s">
        <v>15822</v>
      </c>
      <c r="K8282" s="848">
        <f>IFERROR(VLOOKUP(J8282,REAJUSTE!A:AA,27,FALSE),"")</f>
        <v>1.0229999999999999</v>
      </c>
    </row>
    <row r="8283" spans="1:11" ht="15" x14ac:dyDescent="0.2">
      <c r="A8283" s="862" t="s">
        <v>10690</v>
      </c>
      <c r="B8283" s="863" t="s">
        <v>10691</v>
      </c>
      <c r="C8283" s="864"/>
      <c r="D8283" s="802">
        <f t="shared" si="129"/>
        <v>58.31</v>
      </c>
      <c r="G8283" s="864">
        <v>57.0017</v>
      </c>
      <c r="J8283" s="840" t="s">
        <v>15822</v>
      </c>
      <c r="K8283" s="848">
        <f>IFERROR(VLOOKUP(J8283,REAJUSTE!A:AA,27,FALSE),"")</f>
        <v>1.0229999999999999</v>
      </c>
    </row>
    <row r="8284" spans="1:11" ht="15" x14ac:dyDescent="0.2">
      <c r="A8284" s="862" t="s">
        <v>10692</v>
      </c>
      <c r="B8284" s="863" t="s">
        <v>10693</v>
      </c>
      <c r="C8284" s="864"/>
      <c r="D8284" s="802">
        <f t="shared" si="129"/>
        <v>622.19000000000005</v>
      </c>
      <c r="G8284" s="864">
        <v>608.20650000000001</v>
      </c>
      <c r="J8284" s="840" t="s">
        <v>15822</v>
      </c>
      <c r="K8284" s="848">
        <f>IFERROR(VLOOKUP(J8284,REAJUSTE!A:AA,27,FALSE),"")</f>
        <v>1.0229999999999999</v>
      </c>
    </row>
    <row r="8285" spans="1:11" ht="15" x14ac:dyDescent="0.2">
      <c r="A8285" s="862" t="s">
        <v>10694</v>
      </c>
      <c r="B8285" s="863" t="s">
        <v>10695</v>
      </c>
      <c r="C8285" s="864"/>
      <c r="D8285" s="802">
        <f t="shared" si="129"/>
        <v>0.19</v>
      </c>
      <c r="G8285" s="864">
        <v>0.18720000000000001</v>
      </c>
      <c r="J8285" s="840" t="s">
        <v>15822</v>
      </c>
      <c r="K8285" s="848">
        <f>IFERROR(VLOOKUP(J8285,REAJUSTE!A:AA,27,FALSE),"")</f>
        <v>1.0229999999999999</v>
      </c>
    </row>
    <row r="8286" spans="1:11" ht="15" x14ac:dyDescent="0.2">
      <c r="A8286" s="862" t="s">
        <v>10696</v>
      </c>
      <c r="B8286" s="863" t="s">
        <v>10697</v>
      </c>
      <c r="C8286" s="864"/>
      <c r="D8286" s="802">
        <f t="shared" si="129"/>
        <v>0.17</v>
      </c>
      <c r="G8286" s="864">
        <v>0.17380000000000001</v>
      </c>
      <c r="J8286" s="840" t="s">
        <v>15822</v>
      </c>
      <c r="K8286" s="848">
        <f>IFERROR(VLOOKUP(J8286,REAJUSTE!A:AA,27,FALSE),"")</f>
        <v>1.0229999999999999</v>
      </c>
    </row>
    <row r="8287" spans="1:11" ht="15" x14ac:dyDescent="0.2">
      <c r="A8287" s="862" t="s">
        <v>10698</v>
      </c>
      <c r="B8287" s="863" t="s">
        <v>10699</v>
      </c>
      <c r="C8287" s="864"/>
      <c r="D8287" s="802">
        <f t="shared" si="129"/>
        <v>106.38</v>
      </c>
      <c r="G8287" s="864">
        <v>103.99120000000001</v>
      </c>
      <c r="J8287" s="840" t="s">
        <v>15822</v>
      </c>
      <c r="K8287" s="848">
        <f>IFERROR(VLOOKUP(J8287,REAJUSTE!A:AA,27,FALSE),"")</f>
        <v>1.0229999999999999</v>
      </c>
    </row>
    <row r="8288" spans="1:11" ht="15" x14ac:dyDescent="0.2">
      <c r="A8288" s="862" t="s">
        <v>10700</v>
      </c>
      <c r="B8288" s="863" t="s">
        <v>10701</v>
      </c>
      <c r="C8288" s="864"/>
      <c r="D8288" s="802">
        <f t="shared" si="129"/>
        <v>18.190000000000001</v>
      </c>
      <c r="G8288" s="864">
        <v>17.7882</v>
      </c>
      <c r="J8288" s="840" t="s">
        <v>15822</v>
      </c>
      <c r="K8288" s="848">
        <f>IFERROR(VLOOKUP(J8288,REAJUSTE!A:AA,27,FALSE),"")</f>
        <v>1.0229999999999999</v>
      </c>
    </row>
    <row r="8289" spans="1:11" ht="15" x14ac:dyDescent="0.2">
      <c r="A8289" s="862" t="s">
        <v>10702</v>
      </c>
      <c r="B8289" s="863" t="s">
        <v>10703</v>
      </c>
      <c r="C8289" s="864"/>
      <c r="D8289" s="802">
        <f t="shared" si="129"/>
        <v>5.71</v>
      </c>
      <c r="G8289" s="864">
        <v>5.5831</v>
      </c>
      <c r="J8289" s="840" t="s">
        <v>15822</v>
      </c>
      <c r="K8289" s="848">
        <f>IFERROR(VLOOKUP(J8289,REAJUSTE!A:AA,27,FALSE),"")</f>
        <v>1.0229999999999999</v>
      </c>
    </row>
    <row r="8290" spans="1:11" ht="15" x14ac:dyDescent="0.2">
      <c r="A8290" s="862" t="s">
        <v>10704</v>
      </c>
      <c r="B8290" s="863" t="s">
        <v>10705</v>
      </c>
      <c r="C8290" s="864"/>
      <c r="D8290" s="802">
        <f t="shared" si="129"/>
        <v>2075.4299999999998</v>
      </c>
      <c r="G8290" s="864">
        <v>2028.7717</v>
      </c>
      <c r="J8290" s="840" t="s">
        <v>15822</v>
      </c>
      <c r="K8290" s="848">
        <f>IFERROR(VLOOKUP(J8290,REAJUSTE!A:AA,27,FALSE),"")</f>
        <v>1.0229999999999999</v>
      </c>
    </row>
    <row r="8291" spans="1:11" ht="15" x14ac:dyDescent="0.2">
      <c r="A8291" s="862" t="s">
        <v>10706</v>
      </c>
      <c r="B8291" s="863" t="s">
        <v>10707</v>
      </c>
      <c r="C8291" s="864"/>
      <c r="D8291" s="802">
        <f t="shared" si="129"/>
        <v>2095.66</v>
      </c>
      <c r="G8291" s="864">
        <v>2048.5477000000001</v>
      </c>
      <c r="J8291" s="840" t="s">
        <v>15822</v>
      </c>
      <c r="K8291" s="848">
        <f>IFERROR(VLOOKUP(J8291,REAJUSTE!A:AA,27,FALSE),"")</f>
        <v>1.0229999999999999</v>
      </c>
    </row>
    <row r="8292" spans="1:11" ht="15" x14ac:dyDescent="0.2">
      <c r="A8292" s="862" t="s">
        <v>10708</v>
      </c>
      <c r="B8292" s="863" t="s">
        <v>10709</v>
      </c>
      <c r="C8292" s="864"/>
      <c r="D8292" s="802">
        <f t="shared" si="129"/>
        <v>30.19</v>
      </c>
      <c r="G8292" s="864">
        <v>29.517800000000001</v>
      </c>
      <c r="J8292" s="840" t="s">
        <v>15822</v>
      </c>
      <c r="K8292" s="848">
        <f>IFERROR(VLOOKUP(J8292,REAJUSTE!A:AA,27,FALSE),"")</f>
        <v>1.0229999999999999</v>
      </c>
    </row>
    <row r="8293" spans="1:11" ht="15" x14ac:dyDescent="0.2">
      <c r="A8293" s="862" t="s">
        <v>10710</v>
      </c>
      <c r="B8293" s="863" t="s">
        <v>10711</v>
      </c>
      <c r="C8293" s="864"/>
      <c r="D8293" s="802">
        <f t="shared" si="129"/>
        <v>36.1</v>
      </c>
      <c r="G8293" s="864">
        <v>35.293100000000003</v>
      </c>
      <c r="J8293" s="840" t="s">
        <v>15822</v>
      </c>
      <c r="K8293" s="848">
        <f>IFERROR(VLOOKUP(J8293,REAJUSTE!A:AA,27,FALSE),"")</f>
        <v>1.0229999999999999</v>
      </c>
    </row>
    <row r="8294" spans="1:11" ht="18" x14ac:dyDescent="0.2">
      <c r="A8294" s="862" t="s">
        <v>10712</v>
      </c>
      <c r="B8294" s="863" t="s">
        <v>10713</v>
      </c>
      <c r="C8294" s="864"/>
      <c r="D8294" s="802">
        <f t="shared" si="129"/>
        <v>29.95</v>
      </c>
      <c r="G8294" s="864">
        <v>29.277200000000001</v>
      </c>
      <c r="J8294" s="840" t="s">
        <v>15822</v>
      </c>
      <c r="K8294" s="848">
        <f>IFERROR(VLOOKUP(J8294,REAJUSTE!A:AA,27,FALSE),"")</f>
        <v>1.0229999999999999</v>
      </c>
    </row>
    <row r="8295" spans="1:11" ht="18" x14ac:dyDescent="0.2">
      <c r="A8295" s="862" t="s">
        <v>10714</v>
      </c>
      <c r="B8295" s="863" t="s">
        <v>10715</v>
      </c>
      <c r="C8295" s="864"/>
      <c r="D8295" s="802">
        <f t="shared" si="129"/>
        <v>33.76</v>
      </c>
      <c r="G8295" s="864">
        <v>33.006999999999998</v>
      </c>
      <c r="J8295" s="840" t="s">
        <v>15822</v>
      </c>
      <c r="K8295" s="848">
        <f>IFERROR(VLOOKUP(J8295,REAJUSTE!A:AA,27,FALSE),"")</f>
        <v>1.0229999999999999</v>
      </c>
    </row>
    <row r="8296" spans="1:11" ht="15" x14ac:dyDescent="0.2">
      <c r="A8296" s="862" t="s">
        <v>10716</v>
      </c>
      <c r="B8296" s="863" t="s">
        <v>10717</v>
      </c>
      <c r="C8296" s="864"/>
      <c r="D8296" s="802">
        <f t="shared" si="129"/>
        <v>36.1</v>
      </c>
      <c r="G8296" s="864">
        <v>35.293100000000003</v>
      </c>
      <c r="J8296" s="840" t="s">
        <v>15822</v>
      </c>
      <c r="K8296" s="848">
        <f>IFERROR(VLOOKUP(J8296,REAJUSTE!A:AA,27,FALSE),"")</f>
        <v>1.0229999999999999</v>
      </c>
    </row>
    <row r="8297" spans="1:11" ht="15" x14ac:dyDescent="0.2">
      <c r="A8297" s="862" t="s">
        <v>10718</v>
      </c>
      <c r="B8297" s="863" t="s">
        <v>10719</v>
      </c>
      <c r="C8297" s="864"/>
      <c r="D8297" s="802">
        <f t="shared" si="129"/>
        <v>37.54</v>
      </c>
      <c r="G8297" s="864">
        <v>36.696800000000003</v>
      </c>
      <c r="J8297" s="840" t="s">
        <v>15822</v>
      </c>
      <c r="K8297" s="848">
        <f>IFERROR(VLOOKUP(J8297,REAJUSTE!A:AA,27,FALSE),"")</f>
        <v>1.0229999999999999</v>
      </c>
    </row>
    <row r="8298" spans="1:11" ht="15" x14ac:dyDescent="0.2">
      <c r="A8298" s="862" t="s">
        <v>10720</v>
      </c>
      <c r="B8298" s="863" t="s">
        <v>10721</v>
      </c>
      <c r="C8298" s="864"/>
      <c r="D8298" s="802">
        <f t="shared" si="129"/>
        <v>257.79000000000002</v>
      </c>
      <c r="G8298" s="864">
        <v>252.00110000000001</v>
      </c>
      <c r="J8298" s="840" t="s">
        <v>15822</v>
      </c>
      <c r="K8298" s="848">
        <f>IFERROR(VLOOKUP(J8298,REAJUSTE!A:AA,27,FALSE),"")</f>
        <v>1.0229999999999999</v>
      </c>
    </row>
    <row r="8299" spans="1:11" ht="15" x14ac:dyDescent="0.2">
      <c r="A8299" s="862" t="s">
        <v>10722</v>
      </c>
      <c r="B8299" s="863" t="s">
        <v>10723</v>
      </c>
      <c r="C8299" s="864"/>
      <c r="D8299" s="802">
        <f t="shared" si="129"/>
        <v>403.54</v>
      </c>
      <c r="G8299" s="864">
        <v>394.47359999999998</v>
      </c>
      <c r="J8299" s="840" t="s">
        <v>15822</v>
      </c>
      <c r="K8299" s="848">
        <f>IFERROR(VLOOKUP(J8299,REAJUSTE!A:AA,27,FALSE),"")</f>
        <v>1.0229999999999999</v>
      </c>
    </row>
    <row r="8300" spans="1:11" ht="15" x14ac:dyDescent="0.2">
      <c r="A8300" s="862" t="s">
        <v>3492</v>
      </c>
      <c r="B8300" s="863" t="s">
        <v>10724</v>
      </c>
      <c r="C8300" s="864"/>
      <c r="D8300" s="802">
        <f t="shared" si="129"/>
        <v>379.94</v>
      </c>
      <c r="G8300" s="864">
        <v>371.40390000000002</v>
      </c>
      <c r="J8300" s="840" t="s">
        <v>15822</v>
      </c>
      <c r="K8300" s="848">
        <f>IFERROR(VLOOKUP(J8300,REAJUSTE!A:AA,27,FALSE),"")</f>
        <v>1.0229999999999999</v>
      </c>
    </row>
    <row r="8301" spans="1:11" ht="15" x14ac:dyDescent="0.2">
      <c r="A8301" s="862" t="s">
        <v>3493</v>
      </c>
      <c r="B8301" s="863" t="s">
        <v>3494</v>
      </c>
      <c r="C8301" s="864"/>
      <c r="D8301" s="802">
        <f t="shared" si="129"/>
        <v>673.72</v>
      </c>
      <c r="G8301" s="864">
        <v>658.57590000000005</v>
      </c>
      <c r="J8301" s="840" t="s">
        <v>15822</v>
      </c>
      <c r="K8301" s="848">
        <f>IFERROR(VLOOKUP(J8301,REAJUSTE!A:AA,27,FALSE),"")</f>
        <v>1.0229999999999999</v>
      </c>
    </row>
    <row r="8302" spans="1:11" ht="15" x14ac:dyDescent="0.2">
      <c r="A8302" s="862" t="s">
        <v>3495</v>
      </c>
      <c r="B8302" s="863" t="s">
        <v>3496</v>
      </c>
      <c r="C8302" s="864"/>
      <c r="D8302" s="802">
        <f t="shared" si="129"/>
        <v>434.01</v>
      </c>
      <c r="G8302" s="864">
        <v>424.25409999999999</v>
      </c>
      <c r="J8302" s="840" t="s">
        <v>15822</v>
      </c>
      <c r="K8302" s="848">
        <f>IFERROR(VLOOKUP(J8302,REAJUSTE!A:AA,27,FALSE),"")</f>
        <v>1.0229999999999999</v>
      </c>
    </row>
    <row r="8303" spans="1:11" ht="15" x14ac:dyDescent="0.2">
      <c r="A8303" s="862" t="s">
        <v>3497</v>
      </c>
      <c r="B8303" s="863" t="s">
        <v>10725</v>
      </c>
      <c r="C8303" s="864"/>
      <c r="D8303" s="802">
        <f t="shared" si="129"/>
        <v>172.37</v>
      </c>
      <c r="G8303" s="864">
        <v>168.49930000000001</v>
      </c>
      <c r="J8303" s="840" t="s">
        <v>15822</v>
      </c>
      <c r="K8303" s="848">
        <f>IFERROR(VLOOKUP(J8303,REAJUSTE!A:AA,27,FALSE),"")</f>
        <v>1.0229999999999999</v>
      </c>
    </row>
    <row r="8304" spans="1:11" ht="15" x14ac:dyDescent="0.2">
      <c r="A8304" s="862" t="s">
        <v>3498</v>
      </c>
      <c r="B8304" s="863" t="s">
        <v>3499</v>
      </c>
      <c r="C8304" s="864"/>
      <c r="D8304" s="802">
        <f t="shared" si="129"/>
        <v>15.23</v>
      </c>
      <c r="G8304" s="864">
        <v>14.8973</v>
      </c>
      <c r="J8304" s="840" t="s">
        <v>15822</v>
      </c>
      <c r="K8304" s="848">
        <f>IFERROR(VLOOKUP(J8304,REAJUSTE!A:AA,27,FALSE),"")</f>
        <v>1.0229999999999999</v>
      </c>
    </row>
    <row r="8305" spans="1:11" ht="15" x14ac:dyDescent="0.2">
      <c r="A8305" s="862" t="s">
        <v>3500</v>
      </c>
      <c r="B8305" s="863" t="s">
        <v>10726</v>
      </c>
      <c r="C8305" s="864"/>
      <c r="D8305" s="802">
        <f t="shared" si="129"/>
        <v>1.0900000000000001</v>
      </c>
      <c r="G8305" s="864">
        <v>1.0740000000000001</v>
      </c>
      <c r="J8305" s="840" t="s">
        <v>15822</v>
      </c>
      <c r="K8305" s="848">
        <f>IFERROR(VLOOKUP(J8305,REAJUSTE!A:AA,27,FALSE),"")</f>
        <v>1.0229999999999999</v>
      </c>
    </row>
    <row r="8306" spans="1:11" ht="18" x14ac:dyDescent="0.2">
      <c r="A8306" s="862" t="s">
        <v>3501</v>
      </c>
      <c r="B8306" s="863" t="s">
        <v>10727</v>
      </c>
      <c r="C8306" s="864"/>
      <c r="D8306" s="802">
        <f t="shared" si="129"/>
        <v>38.18</v>
      </c>
      <c r="G8306" s="864">
        <v>37.330199999999998</v>
      </c>
      <c r="J8306" s="840" t="s">
        <v>15822</v>
      </c>
      <c r="K8306" s="848">
        <f>IFERROR(VLOOKUP(J8306,REAJUSTE!A:AA,27,FALSE),"")</f>
        <v>1.0229999999999999</v>
      </c>
    </row>
    <row r="8307" spans="1:11" ht="15" x14ac:dyDescent="0.2">
      <c r="A8307" s="862" t="s">
        <v>3502</v>
      </c>
      <c r="B8307" s="863" t="s">
        <v>10728</v>
      </c>
      <c r="C8307" s="864"/>
      <c r="D8307" s="802">
        <f t="shared" si="129"/>
        <v>2331.21</v>
      </c>
      <c r="G8307" s="864">
        <v>2278.8054000000002</v>
      </c>
      <c r="J8307" s="840" t="s">
        <v>15822</v>
      </c>
      <c r="K8307" s="848">
        <f>IFERROR(VLOOKUP(J8307,REAJUSTE!A:AA,27,FALSE),"")</f>
        <v>1.0229999999999999</v>
      </c>
    </row>
    <row r="8308" spans="1:11" ht="15" x14ac:dyDescent="0.2">
      <c r="A8308" s="862" t="s">
        <v>28130</v>
      </c>
      <c r="B8308" s="863" t="s">
        <v>28131</v>
      </c>
      <c r="C8308" s="864"/>
      <c r="D8308" s="802">
        <f t="shared" si="129"/>
        <v>0.01</v>
      </c>
      <c r="G8308" s="864">
        <v>1.54E-2</v>
      </c>
      <c r="J8308" s="840" t="s">
        <v>15822</v>
      </c>
      <c r="K8308" s="848">
        <f>IFERROR(VLOOKUP(J8308,REAJUSTE!A:AA,27,FALSE),"")</f>
        <v>1.0229999999999999</v>
      </c>
    </row>
    <row r="8309" spans="1:11" ht="15" x14ac:dyDescent="0.2">
      <c r="A8309" s="862" t="s">
        <v>10729</v>
      </c>
      <c r="B8309" s="863" t="s">
        <v>10730</v>
      </c>
      <c r="C8309" s="864"/>
      <c r="D8309" s="802">
        <f t="shared" si="129"/>
        <v>1.45</v>
      </c>
      <c r="G8309" s="864">
        <v>1.4248000000000001</v>
      </c>
      <c r="J8309" s="840" t="s">
        <v>15822</v>
      </c>
      <c r="K8309" s="848">
        <f>IFERROR(VLOOKUP(J8309,REAJUSTE!A:AA,27,FALSE),"")</f>
        <v>1.0229999999999999</v>
      </c>
    </row>
    <row r="8310" spans="1:11" ht="18" x14ac:dyDescent="0.2">
      <c r="A8310" s="862" t="s">
        <v>10731</v>
      </c>
      <c r="B8310" s="863" t="s">
        <v>28491</v>
      </c>
      <c r="C8310" s="864"/>
      <c r="D8310" s="802">
        <f t="shared" si="129"/>
        <v>82.97</v>
      </c>
      <c r="G8310" s="864">
        <v>81.105099999999993</v>
      </c>
      <c r="J8310" s="840" t="s">
        <v>15822</v>
      </c>
      <c r="K8310" s="848">
        <f>IFERROR(VLOOKUP(J8310,REAJUSTE!A:AA,27,FALSE),"")</f>
        <v>1.0229999999999999</v>
      </c>
    </row>
    <row r="8311" spans="1:11" ht="15" x14ac:dyDescent="0.2">
      <c r="A8311" s="862" t="s">
        <v>10732</v>
      </c>
      <c r="B8311" s="863" t="s">
        <v>10733</v>
      </c>
      <c r="C8311" s="864"/>
      <c r="D8311" s="802">
        <f t="shared" si="129"/>
        <v>4.66</v>
      </c>
      <c r="G8311" s="864">
        <v>4.5616000000000003</v>
      </c>
      <c r="J8311" s="840" t="s">
        <v>15822</v>
      </c>
      <c r="K8311" s="848">
        <f>IFERROR(VLOOKUP(J8311,REAJUSTE!A:AA,27,FALSE),"")</f>
        <v>1.0229999999999999</v>
      </c>
    </row>
    <row r="8312" spans="1:11" ht="15" x14ac:dyDescent="0.2">
      <c r="A8312" s="862" t="s">
        <v>10734</v>
      </c>
      <c r="B8312" s="863" t="s">
        <v>10735</v>
      </c>
      <c r="C8312" s="864"/>
      <c r="D8312" s="802">
        <f t="shared" si="129"/>
        <v>0.78</v>
      </c>
      <c r="G8312" s="864">
        <v>0.76449999999999996</v>
      </c>
      <c r="J8312" s="840" t="s">
        <v>15822</v>
      </c>
      <c r="K8312" s="848">
        <f>IFERROR(VLOOKUP(J8312,REAJUSTE!A:AA,27,FALSE),"")</f>
        <v>1.0229999999999999</v>
      </c>
    </row>
    <row r="8313" spans="1:11" ht="15" x14ac:dyDescent="0.2">
      <c r="A8313" s="862" t="s">
        <v>10736</v>
      </c>
      <c r="B8313" s="863" t="s">
        <v>10737</v>
      </c>
      <c r="C8313" s="864"/>
      <c r="D8313" s="802">
        <f t="shared" si="129"/>
        <v>1.5</v>
      </c>
      <c r="G8313" s="864">
        <v>1.4673</v>
      </c>
      <c r="J8313" s="840" t="s">
        <v>15822</v>
      </c>
      <c r="K8313" s="848">
        <f>IFERROR(VLOOKUP(J8313,REAJUSTE!A:AA,27,FALSE),"")</f>
        <v>1.0229999999999999</v>
      </c>
    </row>
    <row r="8314" spans="1:11" ht="15" x14ac:dyDescent="0.2">
      <c r="A8314" s="862" t="s">
        <v>10738</v>
      </c>
      <c r="B8314" s="863" t="s">
        <v>28492</v>
      </c>
      <c r="C8314" s="864"/>
      <c r="D8314" s="802">
        <f t="shared" si="129"/>
        <v>95.83</v>
      </c>
      <c r="G8314" s="864">
        <v>93.681899999999999</v>
      </c>
      <c r="J8314" s="840" t="s">
        <v>15822</v>
      </c>
      <c r="K8314" s="848">
        <f>IFERROR(VLOOKUP(J8314,REAJUSTE!A:AA,27,FALSE),"")</f>
        <v>1.0229999999999999</v>
      </c>
    </row>
    <row r="8315" spans="1:11" ht="15" x14ac:dyDescent="0.2">
      <c r="A8315" s="862" t="s">
        <v>10739</v>
      </c>
      <c r="B8315" s="863" t="s">
        <v>10740</v>
      </c>
      <c r="C8315" s="864"/>
      <c r="D8315" s="802">
        <f t="shared" si="129"/>
        <v>15.34</v>
      </c>
      <c r="G8315" s="864">
        <v>15.0045</v>
      </c>
      <c r="J8315" s="840" t="s">
        <v>15822</v>
      </c>
      <c r="K8315" s="848">
        <f>IFERROR(VLOOKUP(J8315,REAJUSTE!A:AA,27,FALSE),"")</f>
        <v>1.0229999999999999</v>
      </c>
    </row>
    <row r="8316" spans="1:11" ht="15" x14ac:dyDescent="0.2">
      <c r="A8316" s="862" t="s">
        <v>10741</v>
      </c>
      <c r="B8316" s="863" t="s">
        <v>10742</v>
      </c>
      <c r="C8316" s="864"/>
      <c r="D8316" s="802">
        <f t="shared" si="129"/>
        <v>28.47</v>
      </c>
      <c r="G8316" s="864">
        <v>27.835000000000001</v>
      </c>
      <c r="J8316" s="840" t="s">
        <v>15822</v>
      </c>
      <c r="K8316" s="848">
        <f>IFERROR(VLOOKUP(J8316,REAJUSTE!A:AA,27,FALSE),"")</f>
        <v>1.0229999999999999</v>
      </c>
    </row>
    <row r="8317" spans="1:11" ht="15" x14ac:dyDescent="0.2">
      <c r="A8317" s="862" t="s">
        <v>3503</v>
      </c>
      <c r="B8317" s="863" t="s">
        <v>3504</v>
      </c>
      <c r="C8317" s="864"/>
      <c r="D8317" s="802">
        <f t="shared" si="129"/>
        <v>5.95</v>
      </c>
      <c r="G8317" s="864">
        <v>5.8213999999999997</v>
      </c>
      <c r="J8317" s="840" t="s">
        <v>15822</v>
      </c>
      <c r="K8317" s="848">
        <f>IFERROR(VLOOKUP(J8317,REAJUSTE!A:AA,27,FALSE),"")</f>
        <v>1.0229999999999999</v>
      </c>
    </row>
    <row r="8318" spans="1:11" ht="15" x14ac:dyDescent="0.2">
      <c r="A8318" s="862" t="s">
        <v>3505</v>
      </c>
      <c r="B8318" s="863" t="s">
        <v>10743</v>
      </c>
      <c r="C8318" s="864"/>
      <c r="D8318" s="802">
        <f t="shared" si="129"/>
        <v>0.83</v>
      </c>
      <c r="G8318" s="864">
        <v>0.81189999999999996</v>
      </c>
      <c r="J8318" s="840" t="s">
        <v>15822</v>
      </c>
      <c r="K8318" s="848">
        <f>IFERROR(VLOOKUP(J8318,REAJUSTE!A:AA,27,FALSE),"")</f>
        <v>1.0229999999999999</v>
      </c>
    </row>
    <row r="8319" spans="1:11" ht="15" x14ac:dyDescent="0.2">
      <c r="A8319" s="862" t="s">
        <v>3506</v>
      </c>
      <c r="B8319" s="863" t="s">
        <v>10744</v>
      </c>
      <c r="C8319" s="864"/>
      <c r="D8319" s="802">
        <f t="shared" si="129"/>
        <v>5.96</v>
      </c>
      <c r="G8319" s="864">
        <v>5.8268000000000004</v>
      </c>
      <c r="J8319" s="840" t="s">
        <v>15822</v>
      </c>
      <c r="K8319" s="848">
        <f>IFERROR(VLOOKUP(J8319,REAJUSTE!A:AA,27,FALSE),"")</f>
        <v>1.0229999999999999</v>
      </c>
    </row>
    <row r="8320" spans="1:11" ht="15" x14ac:dyDescent="0.2">
      <c r="A8320" s="862" t="s">
        <v>3507</v>
      </c>
      <c r="B8320" s="863" t="s">
        <v>10745</v>
      </c>
      <c r="C8320" s="864"/>
      <c r="D8320" s="802">
        <f t="shared" si="129"/>
        <v>1.54</v>
      </c>
      <c r="G8320" s="864">
        <v>1.5107999999999999</v>
      </c>
      <c r="J8320" s="840" t="s">
        <v>15822</v>
      </c>
      <c r="K8320" s="848">
        <f>IFERROR(VLOOKUP(J8320,REAJUSTE!A:AA,27,FALSE),"")</f>
        <v>1.0229999999999999</v>
      </c>
    </row>
    <row r="8321" spans="1:11" ht="15" x14ac:dyDescent="0.2">
      <c r="A8321" s="862" t="s">
        <v>3508</v>
      </c>
      <c r="B8321" s="863" t="s">
        <v>3509</v>
      </c>
      <c r="C8321" s="864"/>
      <c r="D8321" s="802">
        <f t="shared" si="129"/>
        <v>3.97</v>
      </c>
      <c r="G8321" s="864">
        <v>3.8877000000000002</v>
      </c>
      <c r="J8321" s="840" t="s">
        <v>15822</v>
      </c>
      <c r="K8321" s="848">
        <f>IFERROR(VLOOKUP(J8321,REAJUSTE!A:AA,27,FALSE),"")</f>
        <v>1.0229999999999999</v>
      </c>
    </row>
    <row r="8322" spans="1:11" ht="15" x14ac:dyDescent="0.2">
      <c r="A8322" s="862" t="s">
        <v>10746</v>
      </c>
      <c r="B8322" s="863" t="s">
        <v>10747</v>
      </c>
      <c r="C8322" s="864"/>
      <c r="D8322" s="802">
        <f t="shared" si="129"/>
        <v>35.01</v>
      </c>
      <c r="G8322" s="864">
        <v>34.227200000000003</v>
      </c>
      <c r="J8322" s="840" t="s">
        <v>15822</v>
      </c>
      <c r="K8322" s="848">
        <f>IFERROR(VLOOKUP(J8322,REAJUSTE!A:AA,27,FALSE),"")</f>
        <v>1.0229999999999999</v>
      </c>
    </row>
    <row r="8323" spans="1:11" ht="15" x14ac:dyDescent="0.2">
      <c r="A8323" s="862" t="s">
        <v>28132</v>
      </c>
      <c r="B8323" s="863" t="s">
        <v>28133</v>
      </c>
      <c r="C8323" s="864"/>
      <c r="D8323" s="802">
        <f t="shared" si="129"/>
        <v>2.92</v>
      </c>
      <c r="G8323" s="864">
        <v>2.863</v>
      </c>
      <c r="J8323" s="840" t="s">
        <v>15822</v>
      </c>
      <c r="K8323" s="848">
        <f>IFERROR(VLOOKUP(J8323,REAJUSTE!A:AA,27,FALSE),"")</f>
        <v>1.0229999999999999</v>
      </c>
    </row>
    <row r="8324" spans="1:11" ht="15" x14ac:dyDescent="0.2">
      <c r="A8324" s="862" t="s">
        <v>28134</v>
      </c>
      <c r="B8324" s="863" t="s">
        <v>28135</v>
      </c>
      <c r="C8324" s="864"/>
      <c r="D8324" s="802">
        <f t="shared" si="129"/>
        <v>0.61</v>
      </c>
      <c r="G8324" s="864">
        <v>0.60570000000000002</v>
      </c>
      <c r="J8324" s="840" t="s">
        <v>15822</v>
      </c>
      <c r="K8324" s="848">
        <f>IFERROR(VLOOKUP(J8324,REAJUSTE!A:AA,27,FALSE),"")</f>
        <v>1.0229999999999999</v>
      </c>
    </row>
    <row r="8325" spans="1:11" ht="15" x14ac:dyDescent="0.2">
      <c r="A8325" s="862" t="s">
        <v>28136</v>
      </c>
      <c r="B8325" s="863" t="s">
        <v>28137</v>
      </c>
      <c r="C8325" s="864"/>
      <c r="D8325" s="802">
        <f t="shared" si="129"/>
        <v>0.39</v>
      </c>
      <c r="G8325" s="864">
        <v>0.38950000000000001</v>
      </c>
      <c r="J8325" s="840" t="s">
        <v>15822</v>
      </c>
      <c r="K8325" s="848">
        <f>IFERROR(VLOOKUP(J8325,REAJUSTE!A:AA,27,FALSE),"")</f>
        <v>1.0229999999999999</v>
      </c>
    </row>
    <row r="8326" spans="1:11" ht="15" x14ac:dyDescent="0.2">
      <c r="A8326" s="862" t="s">
        <v>28138</v>
      </c>
      <c r="B8326" s="863" t="s">
        <v>28139</v>
      </c>
      <c r="C8326" s="864"/>
      <c r="D8326" s="802">
        <f t="shared" si="129"/>
        <v>28.85</v>
      </c>
      <c r="G8326" s="864">
        <v>28.206499999999998</v>
      </c>
      <c r="J8326" s="840" t="s">
        <v>15822</v>
      </c>
      <c r="K8326" s="848">
        <f>IFERROR(VLOOKUP(J8326,REAJUSTE!A:AA,27,FALSE),"")</f>
        <v>1.0229999999999999</v>
      </c>
    </row>
    <row r="8327" spans="1:11" ht="15" x14ac:dyDescent="0.2">
      <c r="A8327" s="862" t="s">
        <v>28140</v>
      </c>
      <c r="B8327" s="863" t="s">
        <v>28141</v>
      </c>
      <c r="C8327" s="864"/>
      <c r="D8327" s="802">
        <f t="shared" si="129"/>
        <v>1.57</v>
      </c>
      <c r="G8327" s="864">
        <v>1.5442</v>
      </c>
      <c r="J8327" s="840" t="s">
        <v>15822</v>
      </c>
      <c r="K8327" s="848">
        <f>IFERROR(VLOOKUP(J8327,REAJUSTE!A:AA,27,FALSE),"")</f>
        <v>1.0229999999999999</v>
      </c>
    </row>
    <row r="8328" spans="1:11" ht="15" x14ac:dyDescent="0.2">
      <c r="A8328" s="862" t="s">
        <v>28142</v>
      </c>
      <c r="B8328" s="863" t="s">
        <v>28143</v>
      </c>
      <c r="C8328" s="864"/>
      <c r="D8328" s="802">
        <f t="shared" si="129"/>
        <v>1.28</v>
      </c>
      <c r="G8328" s="864">
        <v>1.2587999999999999</v>
      </c>
      <c r="J8328" s="840" t="s">
        <v>15822</v>
      </c>
      <c r="K8328" s="848">
        <f>IFERROR(VLOOKUP(J8328,REAJUSTE!A:AA,27,FALSE),"")</f>
        <v>1.0229999999999999</v>
      </c>
    </row>
    <row r="8329" spans="1:11" ht="15" x14ac:dyDescent="0.2">
      <c r="A8329" s="862" t="s">
        <v>28144</v>
      </c>
      <c r="B8329" s="863" t="s">
        <v>28145</v>
      </c>
      <c r="C8329" s="864"/>
      <c r="D8329" s="802">
        <f t="shared" si="129"/>
        <v>2.62</v>
      </c>
      <c r="G8329" s="864">
        <v>2.5695999999999999</v>
      </c>
      <c r="J8329" s="840" t="s">
        <v>15822</v>
      </c>
      <c r="K8329" s="848">
        <f>IFERROR(VLOOKUP(J8329,REAJUSTE!A:AA,27,FALSE),"")</f>
        <v>1.0229999999999999</v>
      </c>
    </row>
    <row r="8330" spans="1:11" ht="15" x14ac:dyDescent="0.2">
      <c r="A8330" s="862" t="s">
        <v>28146</v>
      </c>
      <c r="B8330" s="863" t="s">
        <v>28147</v>
      </c>
      <c r="C8330" s="864"/>
      <c r="D8330" s="802">
        <f t="shared" si="129"/>
        <v>0.94</v>
      </c>
      <c r="G8330" s="864">
        <v>0.92400000000000004</v>
      </c>
      <c r="J8330" s="840" t="s">
        <v>15822</v>
      </c>
      <c r="K8330" s="848">
        <f>IFERROR(VLOOKUP(J8330,REAJUSTE!A:AA,27,FALSE),"")</f>
        <v>1.0229999999999999</v>
      </c>
    </row>
    <row r="8331" spans="1:11" ht="18" x14ac:dyDescent="0.2">
      <c r="A8331" s="862" t="s">
        <v>3510</v>
      </c>
      <c r="B8331" s="863" t="s">
        <v>10748</v>
      </c>
      <c r="C8331" s="864"/>
      <c r="D8331" s="802">
        <f t="shared" ref="D8331:D8394" si="130">TRUNC(G8331*K8331,2)</f>
        <v>78.92</v>
      </c>
      <c r="G8331" s="864">
        <v>77.149199999999993</v>
      </c>
      <c r="J8331" s="840" t="s">
        <v>15822</v>
      </c>
      <c r="K8331" s="848">
        <f>IFERROR(VLOOKUP(J8331,REAJUSTE!A:AA,27,FALSE),"")</f>
        <v>1.0229999999999999</v>
      </c>
    </row>
    <row r="8332" spans="1:11" ht="15" x14ac:dyDescent="0.2">
      <c r="A8332" s="862" t="s">
        <v>3511</v>
      </c>
      <c r="B8332" s="863" t="s">
        <v>10749</v>
      </c>
      <c r="C8332" s="864"/>
      <c r="D8332" s="802">
        <f t="shared" si="130"/>
        <v>237.32</v>
      </c>
      <c r="G8332" s="864">
        <v>231.98670000000001</v>
      </c>
      <c r="J8332" s="840" t="s">
        <v>15822</v>
      </c>
      <c r="K8332" s="848">
        <f>IFERROR(VLOOKUP(J8332,REAJUSTE!A:AA,27,FALSE),"")</f>
        <v>1.0229999999999999</v>
      </c>
    </row>
    <row r="8333" spans="1:11" ht="15" x14ac:dyDescent="0.2">
      <c r="A8333" s="862" t="s">
        <v>3512</v>
      </c>
      <c r="B8333" s="863" t="s">
        <v>10750</v>
      </c>
      <c r="C8333" s="864"/>
      <c r="D8333" s="802">
        <f t="shared" si="130"/>
        <v>149.59</v>
      </c>
      <c r="G8333" s="864">
        <v>146.23220000000001</v>
      </c>
      <c r="J8333" s="840" t="s">
        <v>15822</v>
      </c>
      <c r="K8333" s="848">
        <f>IFERROR(VLOOKUP(J8333,REAJUSTE!A:AA,27,FALSE),"")</f>
        <v>1.0229999999999999</v>
      </c>
    </row>
    <row r="8334" spans="1:11" ht="15" x14ac:dyDescent="0.2">
      <c r="A8334" s="862" t="s">
        <v>3513</v>
      </c>
      <c r="B8334" s="863" t="s">
        <v>10751</v>
      </c>
      <c r="C8334" s="864"/>
      <c r="D8334" s="802">
        <f t="shared" si="130"/>
        <v>104.2</v>
      </c>
      <c r="G8334" s="864">
        <v>101.8616</v>
      </c>
      <c r="J8334" s="840" t="s">
        <v>15822</v>
      </c>
      <c r="K8334" s="848">
        <f>IFERROR(VLOOKUP(J8334,REAJUSTE!A:AA,27,FALSE),"")</f>
        <v>1.0229999999999999</v>
      </c>
    </row>
    <row r="8335" spans="1:11" ht="15" x14ac:dyDescent="0.2">
      <c r="A8335" s="862" t="s">
        <v>3514</v>
      </c>
      <c r="B8335" s="863" t="s">
        <v>10752</v>
      </c>
      <c r="C8335" s="864"/>
      <c r="D8335" s="802">
        <f t="shared" si="130"/>
        <v>24.98</v>
      </c>
      <c r="G8335" s="864">
        <v>24.421299999999999</v>
      </c>
      <c r="J8335" s="840" t="s">
        <v>15822</v>
      </c>
      <c r="K8335" s="848">
        <f>IFERROR(VLOOKUP(J8335,REAJUSTE!A:AA,27,FALSE),"")</f>
        <v>1.0229999999999999</v>
      </c>
    </row>
    <row r="8336" spans="1:11" ht="15" x14ac:dyDescent="0.2">
      <c r="A8336" s="862" t="s">
        <v>3515</v>
      </c>
      <c r="B8336" s="863" t="s">
        <v>3516</v>
      </c>
      <c r="C8336" s="864"/>
      <c r="D8336" s="802">
        <f t="shared" si="130"/>
        <v>2.33</v>
      </c>
      <c r="G8336" s="864">
        <v>2.2858999999999998</v>
      </c>
      <c r="J8336" s="840" t="s">
        <v>15822</v>
      </c>
      <c r="K8336" s="848">
        <f>IFERROR(VLOOKUP(J8336,REAJUSTE!A:AA,27,FALSE),"")</f>
        <v>1.0229999999999999</v>
      </c>
    </row>
    <row r="8337" spans="1:11" ht="15" x14ac:dyDescent="0.2">
      <c r="A8337" s="862" t="s">
        <v>3517</v>
      </c>
      <c r="B8337" s="863" t="s">
        <v>10753</v>
      </c>
      <c r="C8337" s="864"/>
      <c r="D8337" s="802">
        <f t="shared" si="130"/>
        <v>453.89</v>
      </c>
      <c r="G8337" s="864">
        <v>443.68920000000003</v>
      </c>
      <c r="J8337" s="840" t="s">
        <v>15822</v>
      </c>
      <c r="K8337" s="848">
        <f>IFERROR(VLOOKUP(J8337,REAJUSTE!A:AA,27,FALSE),"")</f>
        <v>1.0229999999999999</v>
      </c>
    </row>
    <row r="8338" spans="1:11" ht="15" x14ac:dyDescent="0.2">
      <c r="A8338" s="862" t="s">
        <v>3518</v>
      </c>
      <c r="B8338" s="863" t="s">
        <v>3519</v>
      </c>
      <c r="C8338" s="864"/>
      <c r="D8338" s="802">
        <f t="shared" si="130"/>
        <v>64.67</v>
      </c>
      <c r="G8338" s="864">
        <v>63.217300000000002</v>
      </c>
      <c r="J8338" s="840" t="s">
        <v>15822</v>
      </c>
      <c r="K8338" s="848">
        <f>IFERROR(VLOOKUP(J8338,REAJUSTE!A:AA,27,FALSE),"")</f>
        <v>1.0229999999999999</v>
      </c>
    </row>
    <row r="8339" spans="1:11" ht="15" x14ac:dyDescent="0.2">
      <c r="A8339" s="862" t="s">
        <v>3520</v>
      </c>
      <c r="B8339" s="863" t="s">
        <v>10754</v>
      </c>
      <c r="C8339" s="864"/>
      <c r="D8339" s="802">
        <f t="shared" si="130"/>
        <v>128.84</v>
      </c>
      <c r="G8339" s="864">
        <v>125.9438</v>
      </c>
      <c r="J8339" s="840" t="s">
        <v>15822</v>
      </c>
      <c r="K8339" s="848">
        <f>IFERROR(VLOOKUP(J8339,REAJUSTE!A:AA,27,FALSE),"")</f>
        <v>1.0229999999999999</v>
      </c>
    </row>
    <row r="8340" spans="1:11" ht="15" x14ac:dyDescent="0.2">
      <c r="A8340" s="862" t="s">
        <v>3521</v>
      </c>
      <c r="B8340" s="863" t="s">
        <v>10755</v>
      </c>
      <c r="C8340" s="864"/>
      <c r="D8340" s="802">
        <f t="shared" si="130"/>
        <v>299.04000000000002</v>
      </c>
      <c r="G8340" s="864">
        <v>292.31909999999999</v>
      </c>
      <c r="J8340" s="840" t="s">
        <v>15822</v>
      </c>
      <c r="K8340" s="848">
        <f>IFERROR(VLOOKUP(J8340,REAJUSTE!A:AA,27,FALSE),"")</f>
        <v>1.0229999999999999</v>
      </c>
    </row>
    <row r="8341" spans="1:11" ht="15" x14ac:dyDescent="0.2">
      <c r="A8341" s="862" t="s">
        <v>3522</v>
      </c>
      <c r="B8341" s="863" t="s">
        <v>10756</v>
      </c>
      <c r="C8341" s="864"/>
      <c r="D8341" s="802">
        <f t="shared" si="130"/>
        <v>296.37</v>
      </c>
      <c r="G8341" s="864">
        <v>289.70679999999999</v>
      </c>
      <c r="J8341" s="840" t="s">
        <v>15822</v>
      </c>
      <c r="K8341" s="848">
        <f>IFERROR(VLOOKUP(J8341,REAJUSTE!A:AA,27,FALSE),"")</f>
        <v>1.0229999999999999</v>
      </c>
    </row>
    <row r="8342" spans="1:11" ht="15" x14ac:dyDescent="0.2">
      <c r="A8342" s="862" t="s">
        <v>3523</v>
      </c>
      <c r="B8342" s="863" t="s">
        <v>10757</v>
      </c>
      <c r="C8342" s="864"/>
      <c r="D8342" s="802">
        <f t="shared" si="130"/>
        <v>1010.11</v>
      </c>
      <c r="G8342" s="864">
        <v>987.40599999999995</v>
      </c>
      <c r="J8342" s="840" t="s">
        <v>15822</v>
      </c>
      <c r="K8342" s="848">
        <f>IFERROR(VLOOKUP(J8342,REAJUSTE!A:AA,27,FALSE),"")</f>
        <v>1.0229999999999999</v>
      </c>
    </row>
    <row r="8343" spans="1:11" ht="15" x14ac:dyDescent="0.2">
      <c r="A8343" s="862" t="s">
        <v>3524</v>
      </c>
      <c r="B8343" s="863" t="s">
        <v>10758</v>
      </c>
      <c r="C8343" s="864"/>
      <c r="D8343" s="802">
        <f t="shared" si="130"/>
        <v>5.07</v>
      </c>
      <c r="G8343" s="864">
        <v>4.9641999999999999</v>
      </c>
      <c r="J8343" s="840" t="s">
        <v>15822</v>
      </c>
      <c r="K8343" s="848">
        <f>IFERROR(VLOOKUP(J8343,REAJUSTE!A:AA,27,FALSE),"")</f>
        <v>1.0229999999999999</v>
      </c>
    </row>
    <row r="8344" spans="1:11" ht="15" x14ac:dyDescent="0.2">
      <c r="A8344" s="862" t="s">
        <v>3525</v>
      </c>
      <c r="B8344" s="863" t="s">
        <v>3526</v>
      </c>
      <c r="C8344" s="864"/>
      <c r="D8344" s="802">
        <f t="shared" si="130"/>
        <v>50.38</v>
      </c>
      <c r="G8344" s="864">
        <v>49.253799999999998</v>
      </c>
      <c r="J8344" s="840" t="s">
        <v>15822</v>
      </c>
      <c r="K8344" s="848">
        <f>IFERROR(VLOOKUP(J8344,REAJUSTE!A:AA,27,FALSE),"")</f>
        <v>1.0229999999999999</v>
      </c>
    </row>
    <row r="8345" spans="1:11" ht="15" x14ac:dyDescent="0.2">
      <c r="A8345" s="862" t="s">
        <v>3527</v>
      </c>
      <c r="B8345" s="863" t="s">
        <v>10759</v>
      </c>
      <c r="C8345" s="864"/>
      <c r="D8345" s="802">
        <f t="shared" si="130"/>
        <v>4.8</v>
      </c>
      <c r="G8345" s="864">
        <v>4.7003000000000004</v>
      </c>
      <c r="J8345" s="840" t="s">
        <v>15822</v>
      </c>
      <c r="K8345" s="848">
        <f>IFERROR(VLOOKUP(J8345,REAJUSTE!A:AA,27,FALSE),"")</f>
        <v>1.0229999999999999</v>
      </c>
    </row>
    <row r="8346" spans="1:11" ht="15" x14ac:dyDescent="0.2">
      <c r="A8346" s="862" t="s">
        <v>3528</v>
      </c>
      <c r="B8346" s="863" t="s">
        <v>3529</v>
      </c>
      <c r="C8346" s="864"/>
      <c r="D8346" s="802">
        <f t="shared" si="130"/>
        <v>23.93</v>
      </c>
      <c r="G8346" s="864">
        <v>23.3993</v>
      </c>
      <c r="J8346" s="840" t="s">
        <v>15822</v>
      </c>
      <c r="K8346" s="848">
        <f>IFERROR(VLOOKUP(J8346,REAJUSTE!A:AA,27,FALSE),"")</f>
        <v>1.0229999999999999</v>
      </c>
    </row>
    <row r="8347" spans="1:11" ht="15" x14ac:dyDescent="0.2">
      <c r="A8347" s="862" t="s">
        <v>3530</v>
      </c>
      <c r="B8347" s="863" t="s">
        <v>3531</v>
      </c>
      <c r="C8347" s="864"/>
      <c r="D8347" s="802">
        <f t="shared" si="130"/>
        <v>1011.6</v>
      </c>
      <c r="G8347" s="864">
        <v>988.8614</v>
      </c>
      <c r="J8347" s="840" t="s">
        <v>15822</v>
      </c>
      <c r="K8347" s="848">
        <f>IFERROR(VLOOKUP(J8347,REAJUSTE!A:AA,27,FALSE),"")</f>
        <v>1.0229999999999999</v>
      </c>
    </row>
    <row r="8348" spans="1:11" ht="15" x14ac:dyDescent="0.2">
      <c r="A8348" s="862" t="s">
        <v>3532</v>
      </c>
      <c r="B8348" s="863" t="s">
        <v>3533</v>
      </c>
      <c r="C8348" s="864"/>
      <c r="D8348" s="802">
        <f t="shared" si="130"/>
        <v>296.55</v>
      </c>
      <c r="G8348" s="864">
        <v>289.89170000000001</v>
      </c>
      <c r="J8348" s="840" t="s">
        <v>15822</v>
      </c>
      <c r="K8348" s="848">
        <f>IFERROR(VLOOKUP(J8348,REAJUSTE!A:AA,27,FALSE),"")</f>
        <v>1.0229999999999999</v>
      </c>
    </row>
    <row r="8349" spans="1:11" ht="15" x14ac:dyDescent="0.2">
      <c r="A8349" s="862" t="s">
        <v>3534</v>
      </c>
      <c r="B8349" s="863" t="s">
        <v>10760</v>
      </c>
      <c r="C8349" s="864"/>
      <c r="D8349" s="802">
        <f t="shared" si="130"/>
        <v>340.12</v>
      </c>
      <c r="G8349" s="864">
        <v>332.4796</v>
      </c>
      <c r="J8349" s="840" t="s">
        <v>15822</v>
      </c>
      <c r="K8349" s="848">
        <f>IFERROR(VLOOKUP(J8349,REAJUSTE!A:AA,27,FALSE),"")</f>
        <v>1.0229999999999999</v>
      </c>
    </row>
    <row r="8350" spans="1:11" ht="18" x14ac:dyDescent="0.2">
      <c r="A8350" s="862" t="s">
        <v>3535</v>
      </c>
      <c r="B8350" s="863" t="s">
        <v>10761</v>
      </c>
      <c r="C8350" s="864"/>
      <c r="D8350" s="802">
        <f t="shared" si="130"/>
        <v>152.22</v>
      </c>
      <c r="G8350" s="864">
        <v>148.80099999999999</v>
      </c>
      <c r="J8350" s="840" t="s">
        <v>15822</v>
      </c>
      <c r="K8350" s="848">
        <f>IFERROR(VLOOKUP(J8350,REAJUSTE!A:AA,27,FALSE),"")</f>
        <v>1.0229999999999999</v>
      </c>
    </row>
    <row r="8351" spans="1:11" ht="18" x14ac:dyDescent="0.2">
      <c r="A8351" s="862" t="s">
        <v>3536</v>
      </c>
      <c r="B8351" s="863" t="s">
        <v>10762</v>
      </c>
      <c r="C8351" s="864"/>
      <c r="D8351" s="802">
        <f t="shared" si="130"/>
        <v>30.71</v>
      </c>
      <c r="G8351" s="864">
        <v>30.026900000000001</v>
      </c>
      <c r="J8351" s="840" t="s">
        <v>15822</v>
      </c>
      <c r="K8351" s="848">
        <f>IFERROR(VLOOKUP(J8351,REAJUSTE!A:AA,27,FALSE),"")</f>
        <v>1.0229999999999999</v>
      </c>
    </row>
    <row r="8352" spans="1:11" ht="15" x14ac:dyDescent="0.2">
      <c r="A8352" s="862" t="s">
        <v>3537</v>
      </c>
      <c r="B8352" s="863" t="s">
        <v>3538</v>
      </c>
      <c r="C8352" s="864"/>
      <c r="D8352" s="802">
        <f t="shared" si="130"/>
        <v>167.96</v>
      </c>
      <c r="G8352" s="864">
        <v>164.18809999999999</v>
      </c>
      <c r="J8352" s="840" t="s">
        <v>15822</v>
      </c>
      <c r="K8352" s="848">
        <f>IFERROR(VLOOKUP(J8352,REAJUSTE!A:AA,27,FALSE),"")</f>
        <v>1.0229999999999999</v>
      </c>
    </row>
    <row r="8353" spans="1:11" ht="15" x14ac:dyDescent="0.2">
      <c r="A8353" s="862" t="s">
        <v>3539</v>
      </c>
      <c r="B8353" s="863" t="s">
        <v>10763</v>
      </c>
      <c r="C8353" s="864"/>
      <c r="D8353" s="802">
        <f t="shared" si="130"/>
        <v>615.35</v>
      </c>
      <c r="G8353" s="864">
        <v>601.5249</v>
      </c>
      <c r="J8353" s="840" t="s">
        <v>15822</v>
      </c>
      <c r="K8353" s="848">
        <f>IFERROR(VLOOKUP(J8353,REAJUSTE!A:AA,27,FALSE),"")</f>
        <v>1.0229999999999999</v>
      </c>
    </row>
    <row r="8354" spans="1:11" ht="15" x14ac:dyDescent="0.2">
      <c r="A8354" s="862" t="s">
        <v>3540</v>
      </c>
      <c r="B8354" s="863" t="s">
        <v>10764</v>
      </c>
      <c r="C8354" s="864"/>
      <c r="D8354" s="802">
        <f t="shared" si="130"/>
        <v>263.22000000000003</v>
      </c>
      <c r="G8354" s="864">
        <v>257.30430000000001</v>
      </c>
      <c r="J8354" s="840" t="s">
        <v>15822</v>
      </c>
      <c r="K8354" s="848">
        <f>IFERROR(VLOOKUP(J8354,REAJUSTE!A:AA,27,FALSE),"")</f>
        <v>1.0229999999999999</v>
      </c>
    </row>
    <row r="8355" spans="1:11" ht="15" x14ac:dyDescent="0.2">
      <c r="A8355" s="862" t="s">
        <v>3541</v>
      </c>
      <c r="B8355" s="863" t="s">
        <v>3542</v>
      </c>
      <c r="C8355" s="864"/>
      <c r="D8355" s="802">
        <f t="shared" si="130"/>
        <v>14.69</v>
      </c>
      <c r="G8355" s="864">
        <v>14.364000000000001</v>
      </c>
      <c r="J8355" s="840" t="s">
        <v>15822</v>
      </c>
      <c r="K8355" s="848">
        <f>IFERROR(VLOOKUP(J8355,REAJUSTE!A:AA,27,FALSE),"")</f>
        <v>1.0229999999999999</v>
      </c>
    </row>
    <row r="8356" spans="1:11" ht="15" x14ac:dyDescent="0.2">
      <c r="A8356" s="862" t="s">
        <v>3543</v>
      </c>
      <c r="B8356" s="863" t="s">
        <v>3544</v>
      </c>
      <c r="C8356" s="864"/>
      <c r="D8356" s="802">
        <f t="shared" si="130"/>
        <v>26.99</v>
      </c>
      <c r="G8356" s="864">
        <v>26.3918</v>
      </c>
      <c r="J8356" s="840" t="s">
        <v>15822</v>
      </c>
      <c r="K8356" s="848">
        <f>IFERROR(VLOOKUP(J8356,REAJUSTE!A:AA,27,FALSE),"")</f>
        <v>1.0229999999999999</v>
      </c>
    </row>
    <row r="8357" spans="1:11" ht="15" x14ac:dyDescent="0.2">
      <c r="A8357" s="862" t="s">
        <v>3545</v>
      </c>
      <c r="B8357" s="863" t="s">
        <v>10765</v>
      </c>
      <c r="C8357" s="864"/>
      <c r="D8357" s="802">
        <f t="shared" si="130"/>
        <v>109.53</v>
      </c>
      <c r="G8357" s="864">
        <v>107.0701</v>
      </c>
      <c r="J8357" s="840" t="s">
        <v>15822</v>
      </c>
      <c r="K8357" s="848">
        <f>IFERROR(VLOOKUP(J8357,REAJUSTE!A:AA,27,FALSE),"")</f>
        <v>1.0229999999999999</v>
      </c>
    </row>
    <row r="8358" spans="1:11" ht="18" x14ac:dyDescent="0.2">
      <c r="A8358" s="862" t="s">
        <v>3547</v>
      </c>
      <c r="B8358" s="863" t="s">
        <v>10766</v>
      </c>
      <c r="C8358" s="864"/>
      <c r="D8358" s="802">
        <f t="shared" si="130"/>
        <v>4</v>
      </c>
      <c r="G8358" s="864">
        <v>3.9188000000000001</v>
      </c>
      <c r="J8358" s="840" t="s">
        <v>15822</v>
      </c>
      <c r="K8358" s="848">
        <f>IFERROR(VLOOKUP(J8358,REAJUSTE!A:AA,27,FALSE),"")</f>
        <v>1.0229999999999999</v>
      </c>
    </row>
    <row r="8359" spans="1:11" ht="15" x14ac:dyDescent="0.2">
      <c r="A8359" s="862" t="s">
        <v>3548</v>
      </c>
      <c r="B8359" s="863" t="s">
        <v>3549</v>
      </c>
      <c r="C8359" s="864"/>
      <c r="D8359" s="802">
        <f t="shared" si="130"/>
        <v>53.37</v>
      </c>
      <c r="G8359" s="864">
        <v>52.177199999999999</v>
      </c>
      <c r="J8359" s="840" t="s">
        <v>15822</v>
      </c>
      <c r="K8359" s="848">
        <f>IFERROR(VLOOKUP(J8359,REAJUSTE!A:AA,27,FALSE),"")</f>
        <v>1.0229999999999999</v>
      </c>
    </row>
    <row r="8360" spans="1:11" ht="15" x14ac:dyDescent="0.2">
      <c r="A8360" s="862" t="s">
        <v>3550</v>
      </c>
      <c r="B8360" s="863" t="s">
        <v>10767</v>
      </c>
      <c r="C8360" s="864"/>
      <c r="D8360" s="802">
        <f t="shared" si="130"/>
        <v>333.27</v>
      </c>
      <c r="G8360" s="864">
        <v>325.77760000000001</v>
      </c>
      <c r="J8360" s="840" t="s">
        <v>15822</v>
      </c>
      <c r="K8360" s="848">
        <f>IFERROR(VLOOKUP(J8360,REAJUSTE!A:AA,27,FALSE),"")</f>
        <v>1.0229999999999999</v>
      </c>
    </row>
    <row r="8361" spans="1:11" ht="15" x14ac:dyDescent="0.2">
      <c r="A8361" s="862" t="s">
        <v>3551</v>
      </c>
      <c r="B8361" s="863" t="s">
        <v>10768</v>
      </c>
      <c r="C8361" s="864"/>
      <c r="D8361" s="802">
        <f t="shared" si="130"/>
        <v>793.21</v>
      </c>
      <c r="G8361" s="864">
        <v>775.38610000000006</v>
      </c>
      <c r="J8361" s="840" t="s">
        <v>15822</v>
      </c>
      <c r="K8361" s="848">
        <f>IFERROR(VLOOKUP(J8361,REAJUSTE!A:AA,27,FALSE),"")</f>
        <v>1.0229999999999999</v>
      </c>
    </row>
    <row r="8362" spans="1:11" ht="15" x14ac:dyDescent="0.2">
      <c r="A8362" s="862" t="s">
        <v>10769</v>
      </c>
      <c r="B8362" s="863" t="s">
        <v>28148</v>
      </c>
      <c r="C8362" s="864"/>
      <c r="D8362" s="802">
        <f t="shared" si="130"/>
        <v>8.82</v>
      </c>
      <c r="G8362" s="864">
        <v>8.6268999999999991</v>
      </c>
      <c r="J8362" s="840" t="s">
        <v>15822</v>
      </c>
      <c r="K8362" s="848">
        <f>IFERROR(VLOOKUP(J8362,REAJUSTE!A:AA,27,FALSE),"")</f>
        <v>1.0229999999999999</v>
      </c>
    </row>
    <row r="8363" spans="1:11" ht="15" x14ac:dyDescent="0.2">
      <c r="A8363" s="862" t="s">
        <v>3552</v>
      </c>
      <c r="B8363" s="863" t="s">
        <v>10770</v>
      </c>
      <c r="C8363" s="864"/>
      <c r="D8363" s="802">
        <f t="shared" si="130"/>
        <v>11.14</v>
      </c>
      <c r="G8363" s="864">
        <v>10.898300000000001</v>
      </c>
      <c r="J8363" s="840" t="s">
        <v>15822</v>
      </c>
      <c r="K8363" s="848">
        <f>IFERROR(VLOOKUP(J8363,REAJUSTE!A:AA,27,FALSE),"")</f>
        <v>1.0229999999999999</v>
      </c>
    </row>
    <row r="8364" spans="1:11" ht="15" x14ac:dyDescent="0.2">
      <c r="A8364" s="862" t="s">
        <v>3553</v>
      </c>
      <c r="B8364" s="863" t="s">
        <v>3554</v>
      </c>
      <c r="C8364" s="864"/>
      <c r="D8364" s="802">
        <f t="shared" si="130"/>
        <v>638.39</v>
      </c>
      <c r="G8364" s="864">
        <v>624.0453</v>
      </c>
      <c r="J8364" s="840" t="s">
        <v>15822</v>
      </c>
      <c r="K8364" s="848">
        <f>IFERROR(VLOOKUP(J8364,REAJUSTE!A:AA,27,FALSE),"")</f>
        <v>1.0229999999999999</v>
      </c>
    </row>
    <row r="8365" spans="1:11" ht="15" x14ac:dyDescent="0.2">
      <c r="A8365" s="862" t="s">
        <v>3555</v>
      </c>
      <c r="B8365" s="863" t="s">
        <v>10771</v>
      </c>
      <c r="C8365" s="864"/>
      <c r="D8365" s="802">
        <f t="shared" si="130"/>
        <v>0.24</v>
      </c>
      <c r="G8365" s="864">
        <v>0.24429999999999999</v>
      </c>
      <c r="J8365" s="840" t="s">
        <v>15822</v>
      </c>
      <c r="K8365" s="848">
        <f>IFERROR(VLOOKUP(J8365,REAJUSTE!A:AA,27,FALSE),"")</f>
        <v>1.0229999999999999</v>
      </c>
    </row>
    <row r="8366" spans="1:11" ht="15" x14ac:dyDescent="0.2">
      <c r="A8366" s="862" t="s">
        <v>3556</v>
      </c>
      <c r="B8366" s="863" t="s">
        <v>10772</v>
      </c>
      <c r="C8366" s="864"/>
      <c r="D8366" s="802">
        <f t="shared" si="130"/>
        <v>0.42</v>
      </c>
      <c r="G8366" s="864">
        <v>0.41849999999999998</v>
      </c>
      <c r="J8366" s="840" t="s">
        <v>15822</v>
      </c>
      <c r="K8366" s="848">
        <f>IFERROR(VLOOKUP(J8366,REAJUSTE!A:AA,27,FALSE),"")</f>
        <v>1.0229999999999999</v>
      </c>
    </row>
    <row r="8367" spans="1:11" ht="15" x14ac:dyDescent="0.2">
      <c r="A8367" s="862" t="s">
        <v>10773</v>
      </c>
      <c r="B8367" s="863" t="s">
        <v>10774</v>
      </c>
      <c r="C8367" s="864"/>
      <c r="D8367" s="802">
        <f t="shared" si="130"/>
        <v>0.78</v>
      </c>
      <c r="G8367" s="864">
        <v>0.76570000000000005</v>
      </c>
      <c r="J8367" s="840" t="s">
        <v>15822</v>
      </c>
      <c r="K8367" s="848">
        <f>IFERROR(VLOOKUP(J8367,REAJUSTE!A:AA,27,FALSE),"")</f>
        <v>1.0229999999999999</v>
      </c>
    </row>
    <row r="8368" spans="1:11" ht="15" x14ac:dyDescent="0.2">
      <c r="A8368" s="862" t="s">
        <v>3557</v>
      </c>
      <c r="B8368" s="863" t="s">
        <v>10775</v>
      </c>
      <c r="C8368" s="864"/>
      <c r="D8368" s="802">
        <f t="shared" si="130"/>
        <v>1.82</v>
      </c>
      <c r="G8368" s="864">
        <v>1.7827</v>
      </c>
      <c r="J8368" s="840" t="s">
        <v>15822</v>
      </c>
      <c r="K8368" s="848">
        <f>IFERROR(VLOOKUP(J8368,REAJUSTE!A:AA,27,FALSE),"")</f>
        <v>1.0229999999999999</v>
      </c>
    </row>
    <row r="8369" spans="1:11" ht="15" x14ac:dyDescent="0.2">
      <c r="A8369" s="862" t="s">
        <v>3558</v>
      </c>
      <c r="B8369" s="863" t="s">
        <v>10776</v>
      </c>
      <c r="C8369" s="864"/>
      <c r="D8369" s="802">
        <f t="shared" si="130"/>
        <v>6.39</v>
      </c>
      <c r="G8369" s="864">
        <v>6.2512999999999996</v>
      </c>
      <c r="J8369" s="840" t="s">
        <v>15822</v>
      </c>
      <c r="K8369" s="848">
        <f>IFERROR(VLOOKUP(J8369,REAJUSTE!A:AA,27,FALSE),"")</f>
        <v>1.0229999999999999</v>
      </c>
    </row>
    <row r="8370" spans="1:11" ht="15" x14ac:dyDescent="0.2">
      <c r="A8370" s="862" t="s">
        <v>3559</v>
      </c>
      <c r="B8370" s="863" t="s">
        <v>10777</v>
      </c>
      <c r="C8370" s="864"/>
      <c r="D8370" s="802">
        <f t="shared" si="130"/>
        <v>7.27</v>
      </c>
      <c r="G8370" s="864">
        <v>7.1098999999999997</v>
      </c>
      <c r="J8370" s="840" t="s">
        <v>15822</v>
      </c>
      <c r="K8370" s="848">
        <f>IFERROR(VLOOKUP(J8370,REAJUSTE!A:AA,27,FALSE),"")</f>
        <v>1.0229999999999999</v>
      </c>
    </row>
    <row r="8371" spans="1:11" ht="15" x14ac:dyDescent="0.2">
      <c r="A8371" s="862" t="s">
        <v>3560</v>
      </c>
      <c r="B8371" s="863" t="s">
        <v>3561</v>
      </c>
      <c r="C8371" s="864"/>
      <c r="D8371" s="802">
        <f t="shared" si="130"/>
        <v>57.03</v>
      </c>
      <c r="G8371" s="864">
        <v>55.748699999999999</v>
      </c>
      <c r="J8371" s="840" t="s">
        <v>15822</v>
      </c>
      <c r="K8371" s="848">
        <f>IFERROR(VLOOKUP(J8371,REAJUSTE!A:AA,27,FALSE),"")</f>
        <v>1.0229999999999999</v>
      </c>
    </row>
    <row r="8372" spans="1:11" ht="15" x14ac:dyDescent="0.2">
      <c r="A8372" s="862" t="s">
        <v>3562</v>
      </c>
      <c r="B8372" s="863" t="s">
        <v>10778</v>
      </c>
      <c r="C8372" s="864"/>
      <c r="D8372" s="802">
        <f t="shared" si="130"/>
        <v>72.680000000000007</v>
      </c>
      <c r="G8372" s="864">
        <v>71.048000000000002</v>
      </c>
      <c r="J8372" s="840" t="s">
        <v>15822</v>
      </c>
      <c r="K8372" s="848">
        <f>IFERROR(VLOOKUP(J8372,REAJUSTE!A:AA,27,FALSE),"")</f>
        <v>1.0229999999999999</v>
      </c>
    </row>
    <row r="8373" spans="1:11" ht="15" x14ac:dyDescent="0.2">
      <c r="A8373" s="862" t="s">
        <v>3563</v>
      </c>
      <c r="B8373" s="863" t="s">
        <v>10779</v>
      </c>
      <c r="C8373" s="864"/>
      <c r="D8373" s="802">
        <f t="shared" si="130"/>
        <v>368.39</v>
      </c>
      <c r="G8373" s="864">
        <v>360.10989999999998</v>
      </c>
      <c r="J8373" s="840" t="s">
        <v>15822</v>
      </c>
      <c r="K8373" s="848">
        <f>IFERROR(VLOOKUP(J8373,REAJUSTE!A:AA,27,FALSE),"")</f>
        <v>1.0229999999999999</v>
      </c>
    </row>
    <row r="8374" spans="1:11" ht="15" x14ac:dyDescent="0.2">
      <c r="A8374" s="862" t="s">
        <v>3564</v>
      </c>
      <c r="B8374" s="863" t="s">
        <v>10780</v>
      </c>
      <c r="C8374" s="864"/>
      <c r="D8374" s="802">
        <f t="shared" si="130"/>
        <v>5.76</v>
      </c>
      <c r="G8374" s="864">
        <v>5.6356999999999999</v>
      </c>
      <c r="J8374" s="840" t="s">
        <v>15822</v>
      </c>
      <c r="K8374" s="848">
        <f>IFERROR(VLOOKUP(J8374,REAJUSTE!A:AA,27,FALSE),"")</f>
        <v>1.0229999999999999</v>
      </c>
    </row>
    <row r="8375" spans="1:11" ht="15" x14ac:dyDescent="0.2">
      <c r="A8375" s="862" t="s">
        <v>3565</v>
      </c>
      <c r="B8375" s="863" t="s">
        <v>3566</v>
      </c>
      <c r="C8375" s="864"/>
      <c r="D8375" s="802">
        <f t="shared" si="130"/>
        <v>13.41</v>
      </c>
      <c r="G8375" s="864">
        <v>13.1173</v>
      </c>
      <c r="J8375" s="840" t="s">
        <v>15822</v>
      </c>
      <c r="K8375" s="848">
        <f>IFERROR(VLOOKUP(J8375,REAJUSTE!A:AA,27,FALSE),"")</f>
        <v>1.0229999999999999</v>
      </c>
    </row>
    <row r="8376" spans="1:11" ht="15" x14ac:dyDescent="0.2">
      <c r="A8376" s="862" t="s">
        <v>3567</v>
      </c>
      <c r="B8376" s="863" t="s">
        <v>3568</v>
      </c>
      <c r="C8376" s="864"/>
      <c r="D8376" s="802">
        <f t="shared" si="130"/>
        <v>653.48</v>
      </c>
      <c r="G8376" s="864">
        <v>638.79690000000005</v>
      </c>
      <c r="J8376" s="840" t="s">
        <v>15822</v>
      </c>
      <c r="K8376" s="848">
        <f>IFERROR(VLOOKUP(J8376,REAJUSTE!A:AA,27,FALSE),"")</f>
        <v>1.0229999999999999</v>
      </c>
    </row>
    <row r="8377" spans="1:11" ht="15" x14ac:dyDescent="0.2">
      <c r="A8377" s="862" t="s">
        <v>3569</v>
      </c>
      <c r="B8377" s="863" t="s">
        <v>10781</v>
      </c>
      <c r="C8377" s="864"/>
      <c r="D8377" s="802">
        <f t="shared" si="130"/>
        <v>800.5</v>
      </c>
      <c r="G8377" s="864">
        <v>782.51160000000004</v>
      </c>
      <c r="J8377" s="840" t="s">
        <v>15822</v>
      </c>
      <c r="K8377" s="848">
        <f>IFERROR(VLOOKUP(J8377,REAJUSTE!A:AA,27,FALSE),"")</f>
        <v>1.0229999999999999</v>
      </c>
    </row>
    <row r="8378" spans="1:11" ht="15" x14ac:dyDescent="0.2">
      <c r="A8378" s="862" t="s">
        <v>3570</v>
      </c>
      <c r="B8378" s="863" t="s">
        <v>10782</v>
      </c>
      <c r="C8378" s="864"/>
      <c r="D8378" s="802">
        <f t="shared" si="130"/>
        <v>517.1</v>
      </c>
      <c r="G8378" s="864">
        <v>505.48270000000002</v>
      </c>
      <c r="J8378" s="840" t="s">
        <v>15822</v>
      </c>
      <c r="K8378" s="848">
        <f>IFERROR(VLOOKUP(J8378,REAJUSTE!A:AA,27,FALSE),"")</f>
        <v>1.0229999999999999</v>
      </c>
    </row>
    <row r="8379" spans="1:11" ht="15" x14ac:dyDescent="0.2">
      <c r="A8379" s="862" t="s">
        <v>3571</v>
      </c>
      <c r="B8379" s="863" t="s">
        <v>3572</v>
      </c>
      <c r="C8379" s="864"/>
      <c r="D8379" s="802">
        <f t="shared" si="130"/>
        <v>15.95</v>
      </c>
      <c r="G8379" s="864">
        <v>15.5915</v>
      </c>
      <c r="J8379" s="840" t="s">
        <v>15822</v>
      </c>
      <c r="K8379" s="848">
        <f>IFERROR(VLOOKUP(J8379,REAJUSTE!A:AA,27,FALSE),"")</f>
        <v>1.0229999999999999</v>
      </c>
    </row>
    <row r="8380" spans="1:11" ht="15" x14ac:dyDescent="0.2">
      <c r="A8380" s="862" t="s">
        <v>3573</v>
      </c>
      <c r="B8380" s="863" t="s">
        <v>10783</v>
      </c>
      <c r="C8380" s="864"/>
      <c r="D8380" s="802">
        <f t="shared" si="130"/>
        <v>0.21</v>
      </c>
      <c r="G8380" s="864">
        <v>0.20530000000000001</v>
      </c>
      <c r="J8380" s="840" t="s">
        <v>15822</v>
      </c>
      <c r="K8380" s="848">
        <f>IFERROR(VLOOKUP(J8380,REAJUSTE!A:AA,27,FALSE),"")</f>
        <v>1.0229999999999999</v>
      </c>
    </row>
    <row r="8381" spans="1:11" ht="15" x14ac:dyDescent="0.2">
      <c r="A8381" s="862" t="s">
        <v>3574</v>
      </c>
      <c r="B8381" s="863" t="s">
        <v>10784</v>
      </c>
      <c r="C8381" s="864"/>
      <c r="D8381" s="802">
        <f t="shared" si="130"/>
        <v>454.62</v>
      </c>
      <c r="G8381" s="864">
        <v>444.40820000000002</v>
      </c>
      <c r="J8381" s="840" t="s">
        <v>15822</v>
      </c>
      <c r="K8381" s="848">
        <f>IFERROR(VLOOKUP(J8381,REAJUSTE!A:AA,27,FALSE),"")</f>
        <v>1.0229999999999999</v>
      </c>
    </row>
    <row r="8382" spans="1:11" ht="15" x14ac:dyDescent="0.2">
      <c r="A8382" s="862" t="s">
        <v>10785</v>
      </c>
      <c r="B8382" s="863" t="s">
        <v>10786</v>
      </c>
      <c r="C8382" s="864"/>
      <c r="D8382" s="802">
        <f t="shared" si="130"/>
        <v>0.72</v>
      </c>
      <c r="G8382" s="864">
        <v>0.70669999999999999</v>
      </c>
      <c r="J8382" s="840" t="s">
        <v>15822</v>
      </c>
      <c r="K8382" s="848">
        <f>IFERROR(VLOOKUP(J8382,REAJUSTE!A:AA,27,FALSE),"")</f>
        <v>1.0229999999999999</v>
      </c>
    </row>
    <row r="8383" spans="1:11" ht="15" x14ac:dyDescent="0.2">
      <c r="A8383" s="862" t="s">
        <v>3575</v>
      </c>
      <c r="B8383" s="863" t="s">
        <v>3576</v>
      </c>
      <c r="C8383" s="864"/>
      <c r="D8383" s="802">
        <f t="shared" si="130"/>
        <v>426.01</v>
      </c>
      <c r="G8383" s="864">
        <v>416.43419999999998</v>
      </c>
      <c r="J8383" s="840" t="s">
        <v>15822</v>
      </c>
      <c r="K8383" s="848">
        <f>IFERROR(VLOOKUP(J8383,REAJUSTE!A:AA,27,FALSE),"")</f>
        <v>1.0229999999999999</v>
      </c>
    </row>
    <row r="8384" spans="1:11" ht="15" x14ac:dyDescent="0.2">
      <c r="A8384" s="862" t="s">
        <v>3577</v>
      </c>
      <c r="B8384" s="863" t="s">
        <v>3578</v>
      </c>
      <c r="C8384" s="864"/>
      <c r="D8384" s="802">
        <f t="shared" si="130"/>
        <v>283.95</v>
      </c>
      <c r="G8384" s="864">
        <v>277.5677</v>
      </c>
      <c r="J8384" s="840" t="s">
        <v>15822</v>
      </c>
      <c r="K8384" s="848">
        <f>IFERROR(VLOOKUP(J8384,REAJUSTE!A:AA,27,FALSE),"")</f>
        <v>1.0229999999999999</v>
      </c>
    </row>
    <row r="8385" spans="1:11" ht="15" x14ac:dyDescent="0.2">
      <c r="A8385" s="862" t="s">
        <v>3579</v>
      </c>
      <c r="B8385" s="863" t="s">
        <v>10787</v>
      </c>
      <c r="C8385" s="864"/>
      <c r="D8385" s="802">
        <f t="shared" si="130"/>
        <v>160.36000000000001</v>
      </c>
      <c r="G8385" s="864">
        <v>156.76009999999999</v>
      </c>
      <c r="J8385" s="840" t="s">
        <v>15822</v>
      </c>
      <c r="K8385" s="848">
        <f>IFERROR(VLOOKUP(J8385,REAJUSTE!A:AA,27,FALSE),"")</f>
        <v>1.0229999999999999</v>
      </c>
    </row>
    <row r="8386" spans="1:11" ht="18" x14ac:dyDescent="0.2">
      <c r="A8386" s="862" t="s">
        <v>3580</v>
      </c>
      <c r="B8386" s="863" t="s">
        <v>10788</v>
      </c>
      <c r="C8386" s="864"/>
      <c r="D8386" s="802">
        <f t="shared" si="130"/>
        <v>4.3</v>
      </c>
      <c r="G8386" s="864">
        <v>4.2126999999999999</v>
      </c>
      <c r="J8386" s="840" t="s">
        <v>15822</v>
      </c>
      <c r="K8386" s="848">
        <f>IFERROR(VLOOKUP(J8386,REAJUSTE!A:AA,27,FALSE),"")</f>
        <v>1.0229999999999999</v>
      </c>
    </row>
    <row r="8387" spans="1:11" ht="15" x14ac:dyDescent="0.2">
      <c r="A8387" s="862" t="s">
        <v>3581</v>
      </c>
      <c r="B8387" s="863" t="s">
        <v>10789</v>
      </c>
      <c r="C8387" s="864"/>
      <c r="D8387" s="802">
        <f t="shared" si="130"/>
        <v>869.17</v>
      </c>
      <c r="G8387" s="864">
        <v>849.63530000000003</v>
      </c>
      <c r="J8387" s="840" t="s">
        <v>15822</v>
      </c>
      <c r="K8387" s="848">
        <f>IFERROR(VLOOKUP(J8387,REAJUSTE!A:AA,27,FALSE),"")</f>
        <v>1.0229999999999999</v>
      </c>
    </row>
    <row r="8388" spans="1:11" ht="15" x14ac:dyDescent="0.2">
      <c r="A8388" s="862" t="s">
        <v>10790</v>
      </c>
      <c r="B8388" s="863" t="s">
        <v>10791</v>
      </c>
      <c r="C8388" s="864"/>
      <c r="D8388" s="802">
        <f t="shared" si="130"/>
        <v>325.12</v>
      </c>
      <c r="G8388" s="864">
        <v>317.81610000000001</v>
      </c>
      <c r="J8388" s="840" t="s">
        <v>15822</v>
      </c>
      <c r="K8388" s="848">
        <f>IFERROR(VLOOKUP(J8388,REAJUSTE!A:AA,27,FALSE),"")</f>
        <v>1.0229999999999999</v>
      </c>
    </row>
    <row r="8389" spans="1:11" ht="15" x14ac:dyDescent="0.2">
      <c r="A8389" s="862" t="s">
        <v>3582</v>
      </c>
      <c r="B8389" s="863" t="s">
        <v>3583</v>
      </c>
      <c r="C8389" s="864"/>
      <c r="D8389" s="802">
        <f t="shared" si="130"/>
        <v>13.73</v>
      </c>
      <c r="G8389" s="864">
        <v>13.424300000000001</v>
      </c>
      <c r="J8389" s="840" t="s">
        <v>15822</v>
      </c>
      <c r="K8389" s="848">
        <f>IFERROR(VLOOKUP(J8389,REAJUSTE!A:AA,27,FALSE),"")</f>
        <v>1.0229999999999999</v>
      </c>
    </row>
    <row r="8390" spans="1:11" ht="15" x14ac:dyDescent="0.2">
      <c r="A8390" s="862" t="s">
        <v>3584</v>
      </c>
      <c r="B8390" s="863" t="s">
        <v>3546</v>
      </c>
      <c r="C8390" s="864"/>
      <c r="D8390" s="802">
        <f t="shared" si="130"/>
        <v>205.81</v>
      </c>
      <c r="G8390" s="864">
        <v>201.19059999999999</v>
      </c>
      <c r="J8390" s="840" t="s">
        <v>15822</v>
      </c>
      <c r="K8390" s="848">
        <f>IFERROR(VLOOKUP(J8390,REAJUSTE!A:AA,27,FALSE),"")</f>
        <v>1.0229999999999999</v>
      </c>
    </row>
    <row r="8391" spans="1:11" ht="15" x14ac:dyDescent="0.2">
      <c r="A8391" s="862" t="s">
        <v>3585</v>
      </c>
      <c r="B8391" s="863" t="s">
        <v>10792</v>
      </c>
      <c r="C8391" s="864"/>
      <c r="D8391" s="802">
        <f t="shared" si="130"/>
        <v>33.119999999999997</v>
      </c>
      <c r="G8391" s="864">
        <v>32.3812</v>
      </c>
      <c r="J8391" s="840" t="s">
        <v>15822</v>
      </c>
      <c r="K8391" s="848">
        <f>IFERROR(VLOOKUP(J8391,REAJUSTE!A:AA,27,FALSE),"")</f>
        <v>1.0229999999999999</v>
      </c>
    </row>
    <row r="8392" spans="1:11" ht="15" x14ac:dyDescent="0.2">
      <c r="A8392" s="862" t="s">
        <v>3586</v>
      </c>
      <c r="B8392" s="863" t="s">
        <v>10793</v>
      </c>
      <c r="C8392" s="864"/>
      <c r="D8392" s="802">
        <f t="shared" si="130"/>
        <v>8.69</v>
      </c>
      <c r="G8392" s="864">
        <v>8.4995999999999992</v>
      </c>
      <c r="J8392" s="840" t="s">
        <v>15822</v>
      </c>
      <c r="K8392" s="848">
        <f>IFERROR(VLOOKUP(J8392,REAJUSTE!A:AA,27,FALSE),"")</f>
        <v>1.0229999999999999</v>
      </c>
    </row>
    <row r="8393" spans="1:11" ht="15" x14ac:dyDescent="0.2">
      <c r="A8393" s="862" t="s">
        <v>10794</v>
      </c>
      <c r="B8393" s="863" t="s">
        <v>10795</v>
      </c>
      <c r="C8393" s="864"/>
      <c r="D8393" s="802">
        <f t="shared" si="130"/>
        <v>9.7799999999999994</v>
      </c>
      <c r="G8393" s="864">
        <v>9.5695999999999994</v>
      </c>
      <c r="J8393" s="840" t="s">
        <v>15822</v>
      </c>
      <c r="K8393" s="848">
        <f>IFERROR(VLOOKUP(J8393,REAJUSTE!A:AA,27,FALSE),"")</f>
        <v>1.0229999999999999</v>
      </c>
    </row>
    <row r="8394" spans="1:11" ht="15" x14ac:dyDescent="0.2">
      <c r="A8394" s="862" t="s">
        <v>3587</v>
      </c>
      <c r="B8394" s="863" t="s">
        <v>10796</v>
      </c>
      <c r="C8394" s="864"/>
      <c r="D8394" s="802">
        <f t="shared" si="130"/>
        <v>1085.6199999999999</v>
      </c>
      <c r="G8394" s="864">
        <v>1061.2129</v>
      </c>
      <c r="J8394" s="840" t="s">
        <v>15822</v>
      </c>
      <c r="K8394" s="848">
        <f>IFERROR(VLOOKUP(J8394,REAJUSTE!A:AA,27,FALSE),"")</f>
        <v>1.0229999999999999</v>
      </c>
    </row>
    <row r="8395" spans="1:11" ht="15" x14ac:dyDescent="0.2">
      <c r="A8395" s="862" t="s">
        <v>3588</v>
      </c>
      <c r="B8395" s="863" t="s">
        <v>10797</v>
      </c>
      <c r="C8395" s="864"/>
      <c r="D8395" s="802">
        <f t="shared" ref="D8395:D8458" si="131">TRUNC(G8395*K8395,2)</f>
        <v>252.83</v>
      </c>
      <c r="G8395" s="864">
        <v>247.15389999999999</v>
      </c>
      <c r="J8395" s="840" t="s">
        <v>15822</v>
      </c>
      <c r="K8395" s="848">
        <f>IFERROR(VLOOKUP(J8395,REAJUSTE!A:AA,27,FALSE),"")</f>
        <v>1.0229999999999999</v>
      </c>
    </row>
    <row r="8396" spans="1:11" ht="15" x14ac:dyDescent="0.2">
      <c r="A8396" s="862" t="s">
        <v>3589</v>
      </c>
      <c r="B8396" s="863" t="s">
        <v>3590</v>
      </c>
      <c r="C8396" s="864"/>
      <c r="D8396" s="802">
        <f t="shared" si="131"/>
        <v>97.72</v>
      </c>
      <c r="G8396" s="864">
        <v>95.523799999999994</v>
      </c>
      <c r="J8396" s="840" t="s">
        <v>15822</v>
      </c>
      <c r="K8396" s="848">
        <f>IFERROR(VLOOKUP(J8396,REAJUSTE!A:AA,27,FALSE),"")</f>
        <v>1.0229999999999999</v>
      </c>
    </row>
    <row r="8397" spans="1:11" ht="15" x14ac:dyDescent="0.2">
      <c r="A8397" s="862" t="s">
        <v>3591</v>
      </c>
      <c r="B8397" s="863" t="s">
        <v>3592</v>
      </c>
      <c r="C8397" s="864"/>
      <c r="D8397" s="802">
        <f t="shared" si="131"/>
        <v>22.06</v>
      </c>
      <c r="G8397" s="864">
        <v>21.5703</v>
      </c>
      <c r="J8397" s="840" t="s">
        <v>15822</v>
      </c>
      <c r="K8397" s="848">
        <f>IFERROR(VLOOKUP(J8397,REAJUSTE!A:AA,27,FALSE),"")</f>
        <v>1.0229999999999999</v>
      </c>
    </row>
    <row r="8398" spans="1:11" ht="15" x14ac:dyDescent="0.2">
      <c r="A8398" s="862" t="s">
        <v>3593</v>
      </c>
      <c r="B8398" s="863" t="s">
        <v>10798</v>
      </c>
      <c r="C8398" s="864"/>
      <c r="D8398" s="802">
        <f t="shared" si="131"/>
        <v>4609.8100000000004</v>
      </c>
      <c r="G8398" s="864">
        <v>4506.1769000000004</v>
      </c>
      <c r="J8398" s="840" t="s">
        <v>15822</v>
      </c>
      <c r="K8398" s="848">
        <f>IFERROR(VLOOKUP(J8398,REAJUSTE!A:AA,27,FALSE),"")</f>
        <v>1.0229999999999999</v>
      </c>
    </row>
    <row r="8399" spans="1:11" ht="15" x14ac:dyDescent="0.2">
      <c r="A8399" s="862" t="s">
        <v>3594</v>
      </c>
      <c r="B8399" s="863" t="s">
        <v>10799</v>
      </c>
      <c r="C8399" s="864"/>
      <c r="D8399" s="802">
        <f t="shared" si="131"/>
        <v>5162.3100000000004</v>
      </c>
      <c r="G8399" s="864">
        <v>5046.2556000000004</v>
      </c>
      <c r="J8399" s="840" t="s">
        <v>15822</v>
      </c>
      <c r="K8399" s="848">
        <f>IFERROR(VLOOKUP(J8399,REAJUSTE!A:AA,27,FALSE),"")</f>
        <v>1.0229999999999999</v>
      </c>
    </row>
    <row r="8400" spans="1:11" ht="15" x14ac:dyDescent="0.2">
      <c r="A8400" s="862" t="s">
        <v>3595</v>
      </c>
      <c r="B8400" s="863" t="s">
        <v>10800</v>
      </c>
      <c r="C8400" s="864"/>
      <c r="D8400" s="802">
        <f t="shared" si="131"/>
        <v>7331.33</v>
      </c>
      <c r="G8400" s="864">
        <v>7166.5097999999998</v>
      </c>
      <c r="J8400" s="840" t="s">
        <v>15822</v>
      </c>
      <c r="K8400" s="848">
        <f>IFERROR(VLOOKUP(J8400,REAJUSTE!A:AA,27,FALSE),"")</f>
        <v>1.0229999999999999</v>
      </c>
    </row>
    <row r="8401" spans="1:11" ht="15" x14ac:dyDescent="0.2">
      <c r="A8401" s="862" t="s">
        <v>3596</v>
      </c>
      <c r="B8401" s="863" t="s">
        <v>10801</v>
      </c>
      <c r="C8401" s="864"/>
      <c r="D8401" s="802">
        <f t="shared" si="131"/>
        <v>9659.0400000000009</v>
      </c>
      <c r="G8401" s="864">
        <v>9441.8788999999997</v>
      </c>
      <c r="J8401" s="840" t="s">
        <v>15822</v>
      </c>
      <c r="K8401" s="848">
        <f>IFERROR(VLOOKUP(J8401,REAJUSTE!A:AA,27,FALSE),"")</f>
        <v>1.0229999999999999</v>
      </c>
    </row>
    <row r="8402" spans="1:11" ht="15" x14ac:dyDescent="0.2">
      <c r="A8402" s="862" t="s">
        <v>3597</v>
      </c>
      <c r="B8402" s="863" t="s">
        <v>10802</v>
      </c>
      <c r="C8402" s="864"/>
      <c r="D8402" s="802">
        <f t="shared" si="131"/>
        <v>11887.15</v>
      </c>
      <c r="G8402" s="864">
        <v>11619.9004</v>
      </c>
      <c r="J8402" s="840" t="s">
        <v>15822</v>
      </c>
      <c r="K8402" s="848">
        <f>IFERROR(VLOOKUP(J8402,REAJUSTE!A:AA,27,FALSE),"")</f>
        <v>1.0229999999999999</v>
      </c>
    </row>
    <row r="8403" spans="1:11" ht="15" x14ac:dyDescent="0.2">
      <c r="A8403" s="862" t="s">
        <v>3598</v>
      </c>
      <c r="B8403" s="863" t="s">
        <v>10803</v>
      </c>
      <c r="C8403" s="864"/>
      <c r="D8403" s="802">
        <f t="shared" si="131"/>
        <v>14056.17</v>
      </c>
      <c r="G8403" s="864">
        <v>13740.1546</v>
      </c>
      <c r="J8403" s="840" t="s">
        <v>15822</v>
      </c>
      <c r="K8403" s="848">
        <f>IFERROR(VLOOKUP(J8403,REAJUSTE!A:AA,27,FALSE),"")</f>
        <v>1.0229999999999999</v>
      </c>
    </row>
    <row r="8404" spans="1:11" ht="15" x14ac:dyDescent="0.2">
      <c r="A8404" s="862" t="s">
        <v>3599</v>
      </c>
      <c r="B8404" s="863" t="s">
        <v>3600</v>
      </c>
      <c r="C8404" s="864"/>
      <c r="D8404" s="802">
        <f t="shared" si="131"/>
        <v>79.31</v>
      </c>
      <c r="G8404" s="864">
        <v>77.534800000000004</v>
      </c>
      <c r="J8404" s="840" t="s">
        <v>15822</v>
      </c>
      <c r="K8404" s="848">
        <f>IFERROR(VLOOKUP(J8404,REAJUSTE!A:AA,27,FALSE),"")</f>
        <v>1.0229999999999999</v>
      </c>
    </row>
    <row r="8405" spans="1:11" ht="15" x14ac:dyDescent="0.2">
      <c r="A8405" s="862" t="s">
        <v>3601</v>
      </c>
      <c r="B8405" s="863" t="s">
        <v>10804</v>
      </c>
      <c r="C8405" s="864"/>
      <c r="D8405" s="802">
        <f t="shared" si="131"/>
        <v>337.37</v>
      </c>
      <c r="G8405" s="864">
        <v>329.79059999999998</v>
      </c>
      <c r="J8405" s="840" t="s">
        <v>15822</v>
      </c>
      <c r="K8405" s="848">
        <f>IFERROR(VLOOKUP(J8405,REAJUSTE!A:AA,27,FALSE),"")</f>
        <v>1.0229999999999999</v>
      </c>
    </row>
    <row r="8406" spans="1:11" ht="15" x14ac:dyDescent="0.2">
      <c r="A8406" s="862" t="s">
        <v>3602</v>
      </c>
      <c r="B8406" s="863" t="s">
        <v>10805</v>
      </c>
      <c r="C8406" s="864"/>
      <c r="D8406" s="802">
        <f t="shared" si="131"/>
        <v>429.38</v>
      </c>
      <c r="G8406" s="864">
        <v>419.72719999999998</v>
      </c>
      <c r="J8406" s="840" t="s">
        <v>15822</v>
      </c>
      <c r="K8406" s="848">
        <f>IFERROR(VLOOKUP(J8406,REAJUSTE!A:AA,27,FALSE),"")</f>
        <v>1.0229999999999999</v>
      </c>
    </row>
    <row r="8407" spans="1:11" ht="15" x14ac:dyDescent="0.2">
      <c r="A8407" s="862" t="s">
        <v>3603</v>
      </c>
      <c r="B8407" s="863" t="s">
        <v>10806</v>
      </c>
      <c r="C8407" s="864"/>
      <c r="D8407" s="802">
        <f t="shared" si="131"/>
        <v>793.74</v>
      </c>
      <c r="G8407" s="864">
        <v>775.90250000000003</v>
      </c>
      <c r="J8407" s="840" t="s">
        <v>15822</v>
      </c>
      <c r="K8407" s="848">
        <f>IFERROR(VLOOKUP(J8407,REAJUSTE!A:AA,27,FALSE),"")</f>
        <v>1.0229999999999999</v>
      </c>
    </row>
    <row r="8408" spans="1:11" ht="15" x14ac:dyDescent="0.2">
      <c r="A8408" s="862" t="s">
        <v>3604</v>
      </c>
      <c r="B8408" s="863" t="s">
        <v>10807</v>
      </c>
      <c r="C8408" s="864"/>
      <c r="D8408" s="802">
        <f t="shared" si="131"/>
        <v>315.04000000000002</v>
      </c>
      <c r="G8408" s="864">
        <v>307.9665</v>
      </c>
      <c r="J8408" s="840" t="s">
        <v>15822</v>
      </c>
      <c r="K8408" s="848">
        <f>IFERROR(VLOOKUP(J8408,REAJUSTE!A:AA,27,FALSE),"")</f>
        <v>1.0229999999999999</v>
      </c>
    </row>
    <row r="8409" spans="1:11" ht="15" x14ac:dyDescent="0.2">
      <c r="A8409" s="862" t="s">
        <v>3605</v>
      </c>
      <c r="B8409" s="863" t="s">
        <v>3606</v>
      </c>
      <c r="C8409" s="864"/>
      <c r="D8409" s="802">
        <f t="shared" si="131"/>
        <v>147.25</v>
      </c>
      <c r="G8409" s="864">
        <v>143.9468</v>
      </c>
      <c r="J8409" s="840" t="s">
        <v>15822</v>
      </c>
      <c r="K8409" s="848">
        <f>IFERROR(VLOOKUP(J8409,REAJUSTE!A:AA,27,FALSE),"")</f>
        <v>1.0229999999999999</v>
      </c>
    </row>
    <row r="8410" spans="1:11" ht="15" x14ac:dyDescent="0.2">
      <c r="A8410" s="862" t="s">
        <v>10808</v>
      </c>
      <c r="B8410" s="863" t="s">
        <v>10809</v>
      </c>
      <c r="C8410" s="864"/>
      <c r="D8410" s="802">
        <f t="shared" si="131"/>
        <v>35.26</v>
      </c>
      <c r="G8410" s="864">
        <v>34.470599999999997</v>
      </c>
      <c r="J8410" s="840" t="s">
        <v>15822</v>
      </c>
      <c r="K8410" s="848">
        <f>IFERROR(VLOOKUP(J8410,REAJUSTE!A:AA,27,FALSE),"")</f>
        <v>1.0229999999999999</v>
      </c>
    </row>
    <row r="8411" spans="1:11" ht="15" x14ac:dyDescent="0.2">
      <c r="A8411" s="862" t="s">
        <v>3607</v>
      </c>
      <c r="B8411" s="863" t="s">
        <v>10810</v>
      </c>
      <c r="C8411" s="864"/>
      <c r="D8411" s="802">
        <f t="shared" si="131"/>
        <v>1016.1</v>
      </c>
      <c r="G8411" s="864">
        <v>993.25570000000005</v>
      </c>
      <c r="J8411" s="840" t="s">
        <v>15822</v>
      </c>
      <c r="K8411" s="848">
        <f>IFERROR(VLOOKUP(J8411,REAJUSTE!A:AA,27,FALSE),"")</f>
        <v>1.0229999999999999</v>
      </c>
    </row>
    <row r="8412" spans="1:11" ht="15" x14ac:dyDescent="0.2">
      <c r="A8412" s="862" t="s">
        <v>3608</v>
      </c>
      <c r="B8412" s="863" t="s">
        <v>3609</v>
      </c>
      <c r="C8412" s="864"/>
      <c r="D8412" s="802">
        <f t="shared" si="131"/>
        <v>74.209999999999994</v>
      </c>
      <c r="G8412" s="864">
        <v>72.544499999999999</v>
      </c>
      <c r="J8412" s="840" t="s">
        <v>15822</v>
      </c>
      <c r="K8412" s="848">
        <f>IFERROR(VLOOKUP(J8412,REAJUSTE!A:AA,27,FALSE),"")</f>
        <v>1.0229999999999999</v>
      </c>
    </row>
    <row r="8413" spans="1:11" ht="15" x14ac:dyDescent="0.2">
      <c r="A8413" s="862" t="s">
        <v>3610</v>
      </c>
      <c r="B8413" s="863" t="s">
        <v>10427</v>
      </c>
      <c r="C8413" s="864"/>
      <c r="D8413" s="802">
        <f t="shared" si="131"/>
        <v>832.62</v>
      </c>
      <c r="G8413" s="864">
        <v>813.9008</v>
      </c>
      <c r="J8413" s="840" t="s">
        <v>15822</v>
      </c>
      <c r="K8413" s="848">
        <f>IFERROR(VLOOKUP(J8413,REAJUSTE!A:AA,27,FALSE),"")</f>
        <v>1.0229999999999999</v>
      </c>
    </row>
    <row r="8414" spans="1:11" ht="15" x14ac:dyDescent="0.2">
      <c r="A8414" s="862" t="s">
        <v>3611</v>
      </c>
      <c r="B8414" s="863" t="s">
        <v>10811</v>
      </c>
      <c r="C8414" s="864"/>
      <c r="D8414" s="802">
        <f t="shared" si="131"/>
        <v>1.82</v>
      </c>
      <c r="G8414" s="864">
        <v>1.7855000000000001</v>
      </c>
      <c r="J8414" s="840" t="s">
        <v>15822</v>
      </c>
      <c r="K8414" s="848">
        <f>IFERROR(VLOOKUP(J8414,REAJUSTE!A:AA,27,FALSE),"")</f>
        <v>1.0229999999999999</v>
      </c>
    </row>
    <row r="8415" spans="1:11" ht="15" x14ac:dyDescent="0.2">
      <c r="A8415" s="862" t="s">
        <v>3612</v>
      </c>
      <c r="B8415" s="863" t="s">
        <v>10812</v>
      </c>
      <c r="C8415" s="864"/>
      <c r="D8415" s="802">
        <f t="shared" si="131"/>
        <v>225.71</v>
      </c>
      <c r="G8415" s="864">
        <v>220.63929999999999</v>
      </c>
      <c r="J8415" s="840" t="s">
        <v>15822</v>
      </c>
      <c r="K8415" s="848">
        <f>IFERROR(VLOOKUP(J8415,REAJUSTE!A:AA,27,FALSE),"")</f>
        <v>1.0229999999999999</v>
      </c>
    </row>
    <row r="8416" spans="1:11" ht="15" x14ac:dyDescent="0.2">
      <c r="A8416" s="862" t="s">
        <v>3613</v>
      </c>
      <c r="B8416" s="863" t="s">
        <v>10813</v>
      </c>
      <c r="C8416" s="864"/>
      <c r="D8416" s="802">
        <f t="shared" si="131"/>
        <v>63.67</v>
      </c>
      <c r="G8416" s="864">
        <v>62.2395</v>
      </c>
      <c r="J8416" s="840" t="s">
        <v>15822</v>
      </c>
      <c r="K8416" s="848">
        <f>IFERROR(VLOOKUP(J8416,REAJUSTE!A:AA,27,FALSE),"")</f>
        <v>1.0229999999999999</v>
      </c>
    </row>
    <row r="8417" spans="1:11" ht="15" x14ac:dyDescent="0.2">
      <c r="A8417" s="862" t="s">
        <v>3614</v>
      </c>
      <c r="B8417" s="863" t="s">
        <v>10814</v>
      </c>
      <c r="C8417" s="864"/>
      <c r="D8417" s="802">
        <f t="shared" si="131"/>
        <v>865.59</v>
      </c>
      <c r="G8417" s="864">
        <v>846.13120000000004</v>
      </c>
      <c r="J8417" s="840" t="s">
        <v>15822</v>
      </c>
      <c r="K8417" s="848">
        <f>IFERROR(VLOOKUP(J8417,REAJUSTE!A:AA,27,FALSE),"")</f>
        <v>1.0229999999999999</v>
      </c>
    </row>
    <row r="8418" spans="1:11" ht="15" x14ac:dyDescent="0.2">
      <c r="A8418" s="862" t="s">
        <v>3615</v>
      </c>
      <c r="B8418" s="863" t="s">
        <v>10815</v>
      </c>
      <c r="C8418" s="864"/>
      <c r="D8418" s="802">
        <f t="shared" si="131"/>
        <v>1072.1300000000001</v>
      </c>
      <c r="G8418" s="864">
        <v>1048.0301999999999</v>
      </c>
      <c r="J8418" s="840" t="s">
        <v>15822</v>
      </c>
      <c r="K8418" s="848">
        <f>IFERROR(VLOOKUP(J8418,REAJUSTE!A:AA,27,FALSE),"")</f>
        <v>1.0229999999999999</v>
      </c>
    </row>
    <row r="8419" spans="1:11" ht="15" x14ac:dyDescent="0.2">
      <c r="A8419" s="862" t="s">
        <v>3616</v>
      </c>
      <c r="B8419" s="863" t="s">
        <v>3617</v>
      </c>
      <c r="C8419" s="864"/>
      <c r="D8419" s="802">
        <f t="shared" si="131"/>
        <v>118.41</v>
      </c>
      <c r="G8419" s="864">
        <v>115.7482</v>
      </c>
      <c r="J8419" s="840" t="s">
        <v>15822</v>
      </c>
      <c r="K8419" s="848">
        <f>IFERROR(VLOOKUP(J8419,REAJUSTE!A:AA,27,FALSE),"")</f>
        <v>1.0229999999999999</v>
      </c>
    </row>
    <row r="8420" spans="1:11" ht="18" x14ac:dyDescent="0.2">
      <c r="A8420" s="862" t="s">
        <v>3618</v>
      </c>
      <c r="B8420" s="863" t="s">
        <v>10816</v>
      </c>
      <c r="C8420" s="864"/>
      <c r="D8420" s="802">
        <f t="shared" si="131"/>
        <v>34.61</v>
      </c>
      <c r="G8420" s="864">
        <v>33.839199999999998</v>
      </c>
      <c r="J8420" s="840" t="s">
        <v>15822</v>
      </c>
      <c r="K8420" s="848">
        <f>IFERROR(VLOOKUP(J8420,REAJUSTE!A:AA,27,FALSE),"")</f>
        <v>1.0229999999999999</v>
      </c>
    </row>
    <row r="8421" spans="1:11" ht="15" x14ac:dyDescent="0.2">
      <c r="A8421" s="862" t="s">
        <v>3619</v>
      </c>
      <c r="B8421" s="863" t="s">
        <v>10817</v>
      </c>
      <c r="C8421" s="864"/>
      <c r="D8421" s="802">
        <f t="shared" si="131"/>
        <v>12.48</v>
      </c>
      <c r="G8421" s="864">
        <v>12.202500000000001</v>
      </c>
      <c r="J8421" s="840" t="s">
        <v>15822</v>
      </c>
      <c r="K8421" s="848">
        <f>IFERROR(VLOOKUP(J8421,REAJUSTE!A:AA,27,FALSE),"")</f>
        <v>1.0229999999999999</v>
      </c>
    </row>
    <row r="8422" spans="1:11" ht="15" x14ac:dyDescent="0.2">
      <c r="A8422" s="862" t="s">
        <v>3620</v>
      </c>
      <c r="B8422" s="863" t="s">
        <v>10818</v>
      </c>
      <c r="C8422" s="864"/>
      <c r="D8422" s="802">
        <f t="shared" si="131"/>
        <v>15.13</v>
      </c>
      <c r="G8422" s="864">
        <v>14.7903</v>
      </c>
      <c r="J8422" s="840" t="s">
        <v>15822</v>
      </c>
      <c r="K8422" s="848">
        <f>IFERROR(VLOOKUP(J8422,REAJUSTE!A:AA,27,FALSE),"")</f>
        <v>1.0229999999999999</v>
      </c>
    </row>
    <row r="8423" spans="1:11" ht="15" x14ac:dyDescent="0.2">
      <c r="A8423" s="862" t="s">
        <v>3621</v>
      </c>
      <c r="B8423" s="863" t="s">
        <v>10819</v>
      </c>
      <c r="C8423" s="864"/>
      <c r="D8423" s="802">
        <f t="shared" si="131"/>
        <v>24258.639999999999</v>
      </c>
      <c r="G8423" s="864">
        <v>23713.24</v>
      </c>
      <c r="J8423" s="840" t="s">
        <v>15822</v>
      </c>
      <c r="K8423" s="848">
        <f>IFERROR(VLOOKUP(J8423,REAJUSTE!A:AA,27,FALSE),"")</f>
        <v>1.0229999999999999</v>
      </c>
    </row>
    <row r="8424" spans="1:11" ht="15" x14ac:dyDescent="0.2">
      <c r="A8424" s="862" t="s">
        <v>3622</v>
      </c>
      <c r="B8424" s="863" t="s">
        <v>10820</v>
      </c>
      <c r="C8424" s="864"/>
      <c r="D8424" s="802">
        <f t="shared" si="131"/>
        <v>34495.199999999997</v>
      </c>
      <c r="G8424" s="864">
        <v>33719.650999999998</v>
      </c>
      <c r="J8424" s="840" t="s">
        <v>15822</v>
      </c>
      <c r="K8424" s="848">
        <f>IFERROR(VLOOKUP(J8424,REAJUSTE!A:AA,27,FALSE),"")</f>
        <v>1.0229999999999999</v>
      </c>
    </row>
    <row r="8425" spans="1:11" ht="15" x14ac:dyDescent="0.2">
      <c r="A8425" s="862" t="s">
        <v>3623</v>
      </c>
      <c r="B8425" s="863" t="s">
        <v>10821</v>
      </c>
      <c r="C8425" s="864"/>
      <c r="D8425" s="802">
        <f t="shared" si="131"/>
        <v>44801.97</v>
      </c>
      <c r="G8425" s="864">
        <v>43794.699500000002</v>
      </c>
      <c r="J8425" s="840" t="s">
        <v>15822</v>
      </c>
      <c r="K8425" s="848">
        <f>IFERROR(VLOOKUP(J8425,REAJUSTE!A:AA,27,FALSE),"")</f>
        <v>1.0229999999999999</v>
      </c>
    </row>
    <row r="8426" spans="1:11" ht="15" x14ac:dyDescent="0.2">
      <c r="A8426" s="862" t="s">
        <v>10822</v>
      </c>
      <c r="B8426" s="863" t="s">
        <v>10823</v>
      </c>
      <c r="C8426" s="864"/>
      <c r="D8426" s="802">
        <f t="shared" si="131"/>
        <v>373.91</v>
      </c>
      <c r="G8426" s="864">
        <v>365.50830000000002</v>
      </c>
      <c r="J8426" s="840" t="s">
        <v>15822</v>
      </c>
      <c r="K8426" s="848">
        <f>IFERROR(VLOOKUP(J8426,REAJUSTE!A:AA,27,FALSE),"")</f>
        <v>1.0229999999999999</v>
      </c>
    </row>
    <row r="8427" spans="1:11" ht="15" x14ac:dyDescent="0.2">
      <c r="A8427" s="862" t="s">
        <v>3624</v>
      </c>
      <c r="B8427" s="863" t="s">
        <v>10824</v>
      </c>
      <c r="C8427" s="864"/>
      <c r="D8427" s="802">
        <f t="shared" si="131"/>
        <v>3.78</v>
      </c>
      <c r="G8427" s="864">
        <v>3.6999</v>
      </c>
      <c r="J8427" s="840" t="s">
        <v>15822</v>
      </c>
      <c r="K8427" s="848">
        <f>IFERROR(VLOOKUP(J8427,REAJUSTE!A:AA,27,FALSE),"")</f>
        <v>1.0229999999999999</v>
      </c>
    </row>
    <row r="8428" spans="1:11" ht="15" x14ac:dyDescent="0.2">
      <c r="A8428" s="862" t="s">
        <v>10825</v>
      </c>
      <c r="B8428" s="863" t="s">
        <v>10826</v>
      </c>
      <c r="C8428" s="864"/>
      <c r="D8428" s="802">
        <f t="shared" si="131"/>
        <v>131.35</v>
      </c>
      <c r="G8428" s="864">
        <v>128.40600000000001</v>
      </c>
      <c r="J8428" s="840" t="s">
        <v>15822</v>
      </c>
      <c r="K8428" s="848">
        <f>IFERROR(VLOOKUP(J8428,REAJUSTE!A:AA,27,FALSE),"")</f>
        <v>1.0229999999999999</v>
      </c>
    </row>
    <row r="8429" spans="1:11" ht="15" x14ac:dyDescent="0.2">
      <c r="A8429" s="862" t="s">
        <v>3625</v>
      </c>
      <c r="B8429" s="863" t="s">
        <v>3626</v>
      </c>
      <c r="C8429" s="864"/>
      <c r="D8429" s="802">
        <f t="shared" si="131"/>
        <v>0.92</v>
      </c>
      <c r="G8429" s="864">
        <v>0.90390000000000004</v>
      </c>
      <c r="J8429" s="840" t="s">
        <v>15822</v>
      </c>
      <c r="K8429" s="848">
        <f>IFERROR(VLOOKUP(J8429,REAJUSTE!A:AA,27,FALSE),"")</f>
        <v>1.0229999999999999</v>
      </c>
    </row>
    <row r="8430" spans="1:11" ht="15" x14ac:dyDescent="0.2">
      <c r="A8430" s="862" t="s">
        <v>3627</v>
      </c>
      <c r="B8430" s="863" t="s">
        <v>3628</v>
      </c>
      <c r="C8430" s="864"/>
      <c r="D8430" s="802">
        <f t="shared" si="131"/>
        <v>88.29</v>
      </c>
      <c r="G8430" s="864">
        <v>86.308199999999999</v>
      </c>
      <c r="J8430" s="840" t="s">
        <v>15822</v>
      </c>
      <c r="K8430" s="848">
        <f>IFERROR(VLOOKUP(J8430,REAJUSTE!A:AA,27,FALSE),"")</f>
        <v>1.0229999999999999</v>
      </c>
    </row>
    <row r="8431" spans="1:11" ht="18" x14ac:dyDescent="0.2">
      <c r="A8431" s="862" t="s">
        <v>3629</v>
      </c>
      <c r="B8431" s="863" t="s">
        <v>10827</v>
      </c>
      <c r="C8431" s="864"/>
      <c r="D8431" s="802">
        <f t="shared" si="131"/>
        <v>12.07</v>
      </c>
      <c r="G8431" s="864">
        <v>11.8032</v>
      </c>
      <c r="J8431" s="840" t="s">
        <v>15822</v>
      </c>
      <c r="K8431" s="848">
        <f>IFERROR(VLOOKUP(J8431,REAJUSTE!A:AA,27,FALSE),"")</f>
        <v>1.0229999999999999</v>
      </c>
    </row>
    <row r="8432" spans="1:11" ht="18" x14ac:dyDescent="0.2">
      <c r="A8432" s="862" t="s">
        <v>3630</v>
      </c>
      <c r="B8432" s="863" t="s">
        <v>10828</v>
      </c>
      <c r="C8432" s="864"/>
      <c r="D8432" s="802">
        <f t="shared" si="131"/>
        <v>14</v>
      </c>
      <c r="G8432" s="864">
        <v>13.6881</v>
      </c>
      <c r="J8432" s="840" t="s">
        <v>15822</v>
      </c>
      <c r="K8432" s="848">
        <f>IFERROR(VLOOKUP(J8432,REAJUSTE!A:AA,27,FALSE),"")</f>
        <v>1.0229999999999999</v>
      </c>
    </row>
    <row r="8433" spans="1:11" ht="18" x14ac:dyDescent="0.2">
      <c r="A8433" s="862" t="s">
        <v>3631</v>
      </c>
      <c r="B8433" s="863" t="s">
        <v>10829</v>
      </c>
      <c r="C8433" s="864"/>
      <c r="D8433" s="802">
        <f t="shared" si="131"/>
        <v>15.5</v>
      </c>
      <c r="G8433" s="864">
        <v>15.157500000000001</v>
      </c>
      <c r="J8433" s="840" t="s">
        <v>15822</v>
      </c>
      <c r="K8433" s="848">
        <f>IFERROR(VLOOKUP(J8433,REAJUSTE!A:AA,27,FALSE),"")</f>
        <v>1.0229999999999999</v>
      </c>
    </row>
    <row r="8434" spans="1:11" ht="15" x14ac:dyDescent="0.2">
      <c r="A8434" s="862" t="s">
        <v>3632</v>
      </c>
      <c r="B8434" s="863" t="s">
        <v>10830</v>
      </c>
      <c r="C8434" s="864"/>
      <c r="D8434" s="802">
        <f t="shared" si="131"/>
        <v>465.87</v>
      </c>
      <c r="G8434" s="864">
        <v>455.40359999999998</v>
      </c>
      <c r="J8434" s="840" t="s">
        <v>15822</v>
      </c>
      <c r="K8434" s="848">
        <f>IFERROR(VLOOKUP(J8434,REAJUSTE!A:AA,27,FALSE),"")</f>
        <v>1.0229999999999999</v>
      </c>
    </row>
    <row r="8435" spans="1:11" ht="15" x14ac:dyDescent="0.2">
      <c r="A8435" s="862" t="s">
        <v>3633</v>
      </c>
      <c r="B8435" s="863" t="s">
        <v>10831</v>
      </c>
      <c r="C8435" s="864"/>
      <c r="D8435" s="802">
        <f t="shared" si="131"/>
        <v>728.14</v>
      </c>
      <c r="G8435" s="864">
        <v>711.77009999999996</v>
      </c>
      <c r="J8435" s="840" t="s">
        <v>15822</v>
      </c>
      <c r="K8435" s="848">
        <f>IFERROR(VLOOKUP(J8435,REAJUSTE!A:AA,27,FALSE),"")</f>
        <v>1.0229999999999999</v>
      </c>
    </row>
    <row r="8436" spans="1:11" ht="15" x14ac:dyDescent="0.2">
      <c r="A8436" s="862" t="s">
        <v>3634</v>
      </c>
      <c r="B8436" s="863" t="s">
        <v>10832</v>
      </c>
      <c r="C8436" s="864"/>
      <c r="D8436" s="802">
        <f t="shared" si="131"/>
        <v>1194.8499999999999</v>
      </c>
      <c r="G8436" s="864">
        <v>1167.9912999999999</v>
      </c>
      <c r="J8436" s="840" t="s">
        <v>15822</v>
      </c>
      <c r="K8436" s="848">
        <f>IFERROR(VLOOKUP(J8436,REAJUSTE!A:AA,27,FALSE),"")</f>
        <v>1.0229999999999999</v>
      </c>
    </row>
    <row r="8437" spans="1:11" ht="15" x14ac:dyDescent="0.2">
      <c r="A8437" s="862" t="s">
        <v>3635</v>
      </c>
      <c r="B8437" s="863" t="s">
        <v>10833</v>
      </c>
      <c r="C8437" s="864"/>
      <c r="D8437" s="802">
        <f t="shared" si="131"/>
        <v>1961.7</v>
      </c>
      <c r="G8437" s="864">
        <v>1917.6014</v>
      </c>
      <c r="J8437" s="840" t="s">
        <v>15822</v>
      </c>
      <c r="K8437" s="848">
        <f>IFERROR(VLOOKUP(J8437,REAJUSTE!A:AA,27,FALSE),"")</f>
        <v>1.0229999999999999</v>
      </c>
    </row>
    <row r="8438" spans="1:11" ht="15" x14ac:dyDescent="0.2">
      <c r="A8438" s="862" t="s">
        <v>3636</v>
      </c>
      <c r="B8438" s="863" t="s">
        <v>10834</v>
      </c>
      <c r="C8438" s="864"/>
      <c r="D8438" s="802">
        <f t="shared" si="131"/>
        <v>536.74</v>
      </c>
      <c r="G8438" s="864">
        <v>524.67349999999999</v>
      </c>
      <c r="J8438" s="840" t="s">
        <v>15822</v>
      </c>
      <c r="K8438" s="848">
        <f>IFERROR(VLOOKUP(J8438,REAJUSTE!A:AA,27,FALSE),"")</f>
        <v>1.0229999999999999</v>
      </c>
    </row>
    <row r="8439" spans="1:11" ht="15" x14ac:dyDescent="0.2">
      <c r="A8439" s="862" t="s">
        <v>3637</v>
      </c>
      <c r="B8439" s="863" t="s">
        <v>10835</v>
      </c>
      <c r="C8439" s="864"/>
      <c r="D8439" s="802">
        <f t="shared" si="131"/>
        <v>29.65</v>
      </c>
      <c r="G8439" s="864">
        <v>28.984999999999999</v>
      </c>
      <c r="J8439" s="840" t="s">
        <v>15822</v>
      </c>
      <c r="K8439" s="848">
        <f>IFERROR(VLOOKUP(J8439,REAJUSTE!A:AA,27,FALSE),"")</f>
        <v>1.0229999999999999</v>
      </c>
    </row>
    <row r="8440" spans="1:11" ht="15" x14ac:dyDescent="0.2">
      <c r="A8440" s="862" t="s">
        <v>3638</v>
      </c>
      <c r="B8440" s="863" t="s">
        <v>10836</v>
      </c>
      <c r="C8440" s="864"/>
      <c r="D8440" s="802">
        <f t="shared" si="131"/>
        <v>55.46</v>
      </c>
      <c r="G8440" s="864">
        <v>54.215400000000002</v>
      </c>
      <c r="J8440" s="840" t="s">
        <v>15822</v>
      </c>
      <c r="K8440" s="848">
        <f>IFERROR(VLOOKUP(J8440,REAJUSTE!A:AA,27,FALSE),"")</f>
        <v>1.0229999999999999</v>
      </c>
    </row>
    <row r="8441" spans="1:11" ht="15" x14ac:dyDescent="0.2">
      <c r="A8441" s="862" t="s">
        <v>3639</v>
      </c>
      <c r="B8441" s="863" t="s">
        <v>3640</v>
      </c>
      <c r="C8441" s="864"/>
      <c r="D8441" s="802">
        <f t="shared" si="131"/>
        <v>292.7</v>
      </c>
      <c r="G8441" s="864">
        <v>286.12580000000003</v>
      </c>
      <c r="J8441" s="840" t="s">
        <v>15822</v>
      </c>
      <c r="K8441" s="848">
        <f>IFERROR(VLOOKUP(J8441,REAJUSTE!A:AA,27,FALSE),"")</f>
        <v>1.0229999999999999</v>
      </c>
    </row>
    <row r="8442" spans="1:11" ht="18" x14ac:dyDescent="0.2">
      <c r="A8442" s="862" t="s">
        <v>3641</v>
      </c>
      <c r="B8442" s="863" t="s">
        <v>10837</v>
      </c>
      <c r="C8442" s="864"/>
      <c r="D8442" s="802">
        <f t="shared" si="131"/>
        <v>0.47</v>
      </c>
      <c r="G8442" s="864">
        <v>0.4602</v>
      </c>
      <c r="J8442" s="840" t="s">
        <v>15822</v>
      </c>
      <c r="K8442" s="848">
        <f>IFERROR(VLOOKUP(J8442,REAJUSTE!A:AA,27,FALSE),"")</f>
        <v>1.0229999999999999</v>
      </c>
    </row>
    <row r="8443" spans="1:11" ht="15" x14ac:dyDescent="0.2">
      <c r="A8443" s="862" t="s">
        <v>3642</v>
      </c>
      <c r="B8443" s="863" t="s">
        <v>10838</v>
      </c>
      <c r="C8443" s="864"/>
      <c r="D8443" s="802">
        <f t="shared" si="131"/>
        <v>45.47</v>
      </c>
      <c r="G8443" s="864">
        <v>44.4572</v>
      </c>
      <c r="J8443" s="840" t="s">
        <v>15822</v>
      </c>
      <c r="K8443" s="848">
        <f>IFERROR(VLOOKUP(J8443,REAJUSTE!A:AA,27,FALSE),"")</f>
        <v>1.0229999999999999</v>
      </c>
    </row>
    <row r="8444" spans="1:11" ht="15" x14ac:dyDescent="0.2">
      <c r="A8444" s="862" t="s">
        <v>3643</v>
      </c>
      <c r="B8444" s="863" t="s">
        <v>10839</v>
      </c>
      <c r="C8444" s="864"/>
      <c r="D8444" s="802">
        <f t="shared" si="131"/>
        <v>9.5500000000000007</v>
      </c>
      <c r="G8444" s="864">
        <v>9.3382000000000005</v>
      </c>
      <c r="J8444" s="840" t="s">
        <v>15822</v>
      </c>
      <c r="K8444" s="848">
        <f>IFERROR(VLOOKUP(J8444,REAJUSTE!A:AA,27,FALSE),"")</f>
        <v>1.0229999999999999</v>
      </c>
    </row>
    <row r="8445" spans="1:11" ht="15" x14ac:dyDescent="0.2">
      <c r="A8445" s="862" t="s">
        <v>3644</v>
      </c>
      <c r="B8445" s="863" t="s">
        <v>10840</v>
      </c>
      <c r="C8445" s="864"/>
      <c r="D8445" s="802">
        <f t="shared" si="131"/>
        <v>329.51</v>
      </c>
      <c r="G8445" s="864">
        <v>322.10239999999999</v>
      </c>
      <c r="J8445" s="840" t="s">
        <v>15822</v>
      </c>
      <c r="K8445" s="848">
        <f>IFERROR(VLOOKUP(J8445,REAJUSTE!A:AA,27,FALSE),"")</f>
        <v>1.0229999999999999</v>
      </c>
    </row>
    <row r="8446" spans="1:11" ht="15" x14ac:dyDescent="0.2">
      <c r="A8446" s="862" t="s">
        <v>3645</v>
      </c>
      <c r="B8446" s="863" t="s">
        <v>10841</v>
      </c>
      <c r="C8446" s="864"/>
      <c r="D8446" s="802">
        <f t="shared" si="131"/>
        <v>63.75</v>
      </c>
      <c r="G8446" s="864">
        <v>62.3172</v>
      </c>
      <c r="J8446" s="840" t="s">
        <v>15822</v>
      </c>
      <c r="K8446" s="848">
        <f>IFERROR(VLOOKUP(J8446,REAJUSTE!A:AA,27,FALSE),"")</f>
        <v>1.0229999999999999</v>
      </c>
    </row>
    <row r="8447" spans="1:11" ht="15" x14ac:dyDescent="0.2">
      <c r="A8447" s="862" t="s">
        <v>3646</v>
      </c>
      <c r="B8447" s="863" t="s">
        <v>10842</v>
      </c>
      <c r="C8447" s="864"/>
      <c r="D8447" s="802">
        <f t="shared" si="131"/>
        <v>487.78</v>
      </c>
      <c r="G8447" s="864">
        <v>476.81950000000001</v>
      </c>
      <c r="J8447" s="840" t="s">
        <v>15822</v>
      </c>
      <c r="K8447" s="848">
        <f>IFERROR(VLOOKUP(J8447,REAJUSTE!A:AA,27,FALSE),"")</f>
        <v>1.0229999999999999</v>
      </c>
    </row>
    <row r="8448" spans="1:11" ht="15" x14ac:dyDescent="0.2">
      <c r="A8448" s="862" t="s">
        <v>3647</v>
      </c>
      <c r="B8448" s="863" t="s">
        <v>10843</v>
      </c>
      <c r="C8448" s="864"/>
      <c r="D8448" s="802">
        <f t="shared" si="131"/>
        <v>471.05</v>
      </c>
      <c r="G8448" s="864">
        <v>460.4633</v>
      </c>
      <c r="J8448" s="840" t="s">
        <v>15822</v>
      </c>
      <c r="K8448" s="848">
        <f>IFERROR(VLOOKUP(J8448,REAJUSTE!A:AA,27,FALSE),"")</f>
        <v>1.0229999999999999</v>
      </c>
    </row>
    <row r="8449" spans="1:11" ht="15" x14ac:dyDescent="0.2">
      <c r="A8449" s="862" t="s">
        <v>3648</v>
      </c>
      <c r="B8449" s="863" t="s">
        <v>10844</v>
      </c>
      <c r="C8449" s="864"/>
      <c r="D8449" s="802">
        <f t="shared" si="131"/>
        <v>657.51</v>
      </c>
      <c r="G8449" s="864">
        <v>642.73289999999997</v>
      </c>
      <c r="J8449" s="840" t="s">
        <v>15822</v>
      </c>
      <c r="K8449" s="848">
        <f>IFERROR(VLOOKUP(J8449,REAJUSTE!A:AA,27,FALSE),"")</f>
        <v>1.0229999999999999</v>
      </c>
    </row>
    <row r="8450" spans="1:11" ht="15" x14ac:dyDescent="0.2">
      <c r="A8450" s="862" t="s">
        <v>3649</v>
      </c>
      <c r="B8450" s="863" t="s">
        <v>10845</v>
      </c>
      <c r="C8450" s="864"/>
      <c r="D8450" s="802">
        <f t="shared" si="131"/>
        <v>657.51</v>
      </c>
      <c r="G8450" s="864">
        <v>642.73289999999997</v>
      </c>
      <c r="J8450" s="840" t="s">
        <v>15822</v>
      </c>
      <c r="K8450" s="848">
        <f>IFERROR(VLOOKUP(J8450,REAJUSTE!A:AA,27,FALSE),"")</f>
        <v>1.0229999999999999</v>
      </c>
    </row>
    <row r="8451" spans="1:11" ht="15" x14ac:dyDescent="0.2">
      <c r="A8451" s="862" t="s">
        <v>3650</v>
      </c>
      <c r="B8451" s="863" t="s">
        <v>10846</v>
      </c>
      <c r="C8451" s="864"/>
      <c r="D8451" s="802">
        <f t="shared" si="131"/>
        <v>655.68</v>
      </c>
      <c r="G8451" s="864">
        <v>640.94809999999995</v>
      </c>
      <c r="J8451" s="840" t="s">
        <v>15822</v>
      </c>
      <c r="K8451" s="848">
        <f>IFERROR(VLOOKUP(J8451,REAJUSTE!A:AA,27,FALSE),"")</f>
        <v>1.0229999999999999</v>
      </c>
    </row>
    <row r="8452" spans="1:11" ht="15" x14ac:dyDescent="0.2">
      <c r="A8452" s="862" t="s">
        <v>3651</v>
      </c>
      <c r="B8452" s="863" t="s">
        <v>10847</v>
      </c>
      <c r="C8452" s="864"/>
      <c r="D8452" s="802">
        <f t="shared" si="131"/>
        <v>655.68</v>
      </c>
      <c r="G8452" s="864">
        <v>640.94809999999995</v>
      </c>
      <c r="J8452" s="840" t="s">
        <v>15822</v>
      </c>
      <c r="K8452" s="848">
        <f>IFERROR(VLOOKUP(J8452,REAJUSTE!A:AA,27,FALSE),"")</f>
        <v>1.0229999999999999</v>
      </c>
    </row>
    <row r="8453" spans="1:11" ht="15" x14ac:dyDescent="0.2">
      <c r="A8453" s="862" t="s">
        <v>3652</v>
      </c>
      <c r="B8453" s="863" t="s">
        <v>10848</v>
      </c>
      <c r="C8453" s="864"/>
      <c r="D8453" s="802">
        <f t="shared" si="131"/>
        <v>466.05</v>
      </c>
      <c r="G8453" s="864">
        <v>455.5727</v>
      </c>
      <c r="J8453" s="840" t="s">
        <v>15822</v>
      </c>
      <c r="K8453" s="848">
        <f>IFERROR(VLOOKUP(J8453,REAJUSTE!A:AA,27,FALSE),"")</f>
        <v>1.0229999999999999</v>
      </c>
    </row>
    <row r="8454" spans="1:11" ht="15" x14ac:dyDescent="0.2">
      <c r="A8454" s="862" t="s">
        <v>3653</v>
      </c>
      <c r="B8454" s="863" t="s">
        <v>10849</v>
      </c>
      <c r="C8454" s="864"/>
      <c r="D8454" s="802">
        <f t="shared" si="131"/>
        <v>61.26</v>
      </c>
      <c r="G8454" s="864">
        <v>59.889899999999997</v>
      </c>
      <c r="J8454" s="840" t="s">
        <v>15822</v>
      </c>
      <c r="K8454" s="848">
        <f>IFERROR(VLOOKUP(J8454,REAJUSTE!A:AA,27,FALSE),"")</f>
        <v>1.0229999999999999</v>
      </c>
    </row>
    <row r="8455" spans="1:11" ht="15" x14ac:dyDescent="0.2">
      <c r="A8455" s="862" t="s">
        <v>3654</v>
      </c>
      <c r="B8455" s="863" t="s">
        <v>10850</v>
      </c>
      <c r="C8455" s="864"/>
      <c r="D8455" s="802">
        <f t="shared" si="131"/>
        <v>0.9</v>
      </c>
      <c r="G8455" s="864">
        <v>0.88919999999999999</v>
      </c>
      <c r="J8455" s="840" t="s">
        <v>15822</v>
      </c>
      <c r="K8455" s="848">
        <f>IFERROR(VLOOKUP(J8455,REAJUSTE!A:AA,27,FALSE),"")</f>
        <v>1.0229999999999999</v>
      </c>
    </row>
    <row r="8456" spans="1:11" ht="15" x14ac:dyDescent="0.2">
      <c r="A8456" s="862" t="s">
        <v>3880</v>
      </c>
      <c r="B8456" s="863" t="s">
        <v>10851</v>
      </c>
      <c r="C8456" s="864"/>
      <c r="D8456" s="802">
        <f t="shared" si="131"/>
        <v>735.68</v>
      </c>
      <c r="G8456" s="864">
        <v>719.14729999999997</v>
      </c>
      <c r="J8456" s="840" t="s">
        <v>15822</v>
      </c>
      <c r="K8456" s="848">
        <f>IFERROR(VLOOKUP(J8456,REAJUSTE!A:AA,27,FALSE),"")</f>
        <v>1.0229999999999999</v>
      </c>
    </row>
    <row r="8457" spans="1:11" ht="15" x14ac:dyDescent="0.2">
      <c r="A8457" s="862" t="s">
        <v>3655</v>
      </c>
      <c r="B8457" s="863" t="s">
        <v>10852</v>
      </c>
      <c r="C8457" s="864"/>
      <c r="D8457" s="802">
        <f t="shared" si="131"/>
        <v>3.53</v>
      </c>
      <c r="G8457" s="864">
        <v>3.4527000000000001</v>
      </c>
      <c r="J8457" s="840" t="s">
        <v>15822</v>
      </c>
      <c r="K8457" s="848">
        <f>IFERROR(VLOOKUP(J8457,REAJUSTE!A:AA,27,FALSE),"")</f>
        <v>1.0229999999999999</v>
      </c>
    </row>
    <row r="8458" spans="1:11" ht="15" x14ac:dyDescent="0.2">
      <c r="A8458" s="862" t="s">
        <v>3656</v>
      </c>
      <c r="B8458" s="863" t="s">
        <v>10853</v>
      </c>
      <c r="C8458" s="864"/>
      <c r="D8458" s="802">
        <f t="shared" si="131"/>
        <v>242.92</v>
      </c>
      <c r="G8458" s="864">
        <v>237.46719999999999</v>
      </c>
      <c r="J8458" s="840" t="s">
        <v>15822</v>
      </c>
      <c r="K8458" s="848">
        <f>IFERROR(VLOOKUP(J8458,REAJUSTE!A:AA,27,FALSE),"")</f>
        <v>1.0229999999999999</v>
      </c>
    </row>
    <row r="8459" spans="1:11" ht="15" x14ac:dyDescent="0.2">
      <c r="A8459" s="862" t="s">
        <v>10854</v>
      </c>
      <c r="B8459" s="863" t="s">
        <v>10855</v>
      </c>
      <c r="C8459" s="864"/>
      <c r="D8459" s="802">
        <f t="shared" ref="D8459:D8522" si="132">TRUNC(G8459*K8459,2)</f>
        <v>245.21</v>
      </c>
      <c r="G8459" s="864">
        <v>239.70050000000001</v>
      </c>
      <c r="J8459" s="840" t="s">
        <v>15822</v>
      </c>
      <c r="K8459" s="848">
        <f>IFERROR(VLOOKUP(J8459,REAJUSTE!A:AA,27,FALSE),"")</f>
        <v>1.0229999999999999</v>
      </c>
    </row>
    <row r="8460" spans="1:11" ht="15" x14ac:dyDescent="0.2">
      <c r="A8460" s="862" t="s">
        <v>10856</v>
      </c>
      <c r="B8460" s="863" t="s">
        <v>10857</v>
      </c>
      <c r="C8460" s="864"/>
      <c r="D8460" s="802">
        <f t="shared" si="132"/>
        <v>113.05</v>
      </c>
      <c r="G8460" s="864">
        <v>110.51260000000001</v>
      </c>
      <c r="J8460" s="840" t="s">
        <v>15822</v>
      </c>
      <c r="K8460" s="848">
        <f>IFERROR(VLOOKUP(J8460,REAJUSTE!A:AA,27,FALSE),"")</f>
        <v>1.0229999999999999</v>
      </c>
    </row>
    <row r="8461" spans="1:11" ht="15" x14ac:dyDescent="0.2">
      <c r="A8461" s="862" t="s">
        <v>3657</v>
      </c>
      <c r="B8461" s="863" t="s">
        <v>10858</v>
      </c>
      <c r="C8461" s="864"/>
      <c r="D8461" s="802">
        <f t="shared" si="132"/>
        <v>1.1499999999999999</v>
      </c>
      <c r="G8461" s="864">
        <v>1.1313</v>
      </c>
      <c r="J8461" s="840" t="s">
        <v>15822</v>
      </c>
      <c r="K8461" s="848">
        <f>IFERROR(VLOOKUP(J8461,REAJUSTE!A:AA,27,FALSE),"")</f>
        <v>1.0229999999999999</v>
      </c>
    </row>
    <row r="8462" spans="1:11" ht="15" x14ac:dyDescent="0.2">
      <c r="A8462" s="862" t="s">
        <v>10859</v>
      </c>
      <c r="B8462" s="863" t="s">
        <v>10860</v>
      </c>
      <c r="C8462" s="864"/>
      <c r="D8462" s="802">
        <f t="shared" si="132"/>
        <v>252.47</v>
      </c>
      <c r="G8462" s="864">
        <v>246.79929999999999</v>
      </c>
      <c r="J8462" s="840" t="s">
        <v>15822</v>
      </c>
      <c r="K8462" s="848">
        <f>IFERROR(VLOOKUP(J8462,REAJUSTE!A:AA,27,FALSE),"")</f>
        <v>1.0229999999999999</v>
      </c>
    </row>
    <row r="8463" spans="1:11" ht="15" x14ac:dyDescent="0.2">
      <c r="A8463" s="862" t="s">
        <v>3658</v>
      </c>
      <c r="B8463" s="863" t="s">
        <v>10861</v>
      </c>
      <c r="C8463" s="864"/>
      <c r="D8463" s="802">
        <f t="shared" si="132"/>
        <v>29.58</v>
      </c>
      <c r="G8463" s="864">
        <v>28.922799999999999</v>
      </c>
      <c r="J8463" s="840" t="s">
        <v>15822</v>
      </c>
      <c r="K8463" s="848">
        <f>IFERROR(VLOOKUP(J8463,REAJUSTE!A:AA,27,FALSE),"")</f>
        <v>1.0229999999999999</v>
      </c>
    </row>
    <row r="8464" spans="1:11" ht="15" x14ac:dyDescent="0.2">
      <c r="A8464" s="862" t="s">
        <v>3659</v>
      </c>
      <c r="B8464" s="863" t="s">
        <v>28149</v>
      </c>
      <c r="C8464" s="864"/>
      <c r="D8464" s="802">
        <f t="shared" si="132"/>
        <v>1468.21</v>
      </c>
      <c r="G8464" s="864">
        <v>1435.2021999999999</v>
      </c>
      <c r="J8464" s="840" t="s">
        <v>15822</v>
      </c>
      <c r="K8464" s="848">
        <f>IFERROR(VLOOKUP(J8464,REAJUSTE!A:AA,27,FALSE),"")</f>
        <v>1.0229999999999999</v>
      </c>
    </row>
    <row r="8465" spans="1:11" ht="15" x14ac:dyDescent="0.2">
      <c r="A8465" s="862" t="s">
        <v>10862</v>
      </c>
      <c r="B8465" s="863" t="s">
        <v>10863</v>
      </c>
      <c r="C8465" s="864"/>
      <c r="D8465" s="802">
        <f t="shared" si="132"/>
        <v>300.39</v>
      </c>
      <c r="G8465" s="864">
        <v>293.63639999999998</v>
      </c>
      <c r="J8465" s="840" t="s">
        <v>15822</v>
      </c>
      <c r="K8465" s="848">
        <f>IFERROR(VLOOKUP(J8465,REAJUSTE!A:AA,27,FALSE),"")</f>
        <v>1.0229999999999999</v>
      </c>
    </row>
    <row r="8466" spans="1:11" ht="15" x14ac:dyDescent="0.2">
      <c r="A8466" s="862" t="s">
        <v>3660</v>
      </c>
      <c r="B8466" s="863" t="s">
        <v>10864</v>
      </c>
      <c r="C8466" s="864"/>
      <c r="D8466" s="802">
        <f t="shared" si="132"/>
        <v>104.28</v>
      </c>
      <c r="G8466" s="864">
        <v>101.9438</v>
      </c>
      <c r="J8466" s="840" t="s">
        <v>15822</v>
      </c>
      <c r="K8466" s="848">
        <f>IFERROR(VLOOKUP(J8466,REAJUSTE!A:AA,27,FALSE),"")</f>
        <v>1.0229999999999999</v>
      </c>
    </row>
    <row r="8467" spans="1:11" ht="15" x14ac:dyDescent="0.2">
      <c r="A8467" s="862" t="s">
        <v>10865</v>
      </c>
      <c r="B8467" s="863" t="s">
        <v>10866</v>
      </c>
      <c r="C8467" s="864"/>
      <c r="D8467" s="802">
        <f t="shared" si="132"/>
        <v>0.96</v>
      </c>
      <c r="G8467" s="864">
        <v>0.94210000000000005</v>
      </c>
      <c r="J8467" s="840" t="s">
        <v>15822</v>
      </c>
      <c r="K8467" s="848">
        <f>IFERROR(VLOOKUP(J8467,REAJUSTE!A:AA,27,FALSE),"")</f>
        <v>1.0229999999999999</v>
      </c>
    </row>
    <row r="8468" spans="1:11" ht="15" x14ac:dyDescent="0.2">
      <c r="A8468" s="862" t="s">
        <v>3661</v>
      </c>
      <c r="B8468" s="863" t="s">
        <v>10867</v>
      </c>
      <c r="C8468" s="864"/>
      <c r="D8468" s="802">
        <f t="shared" si="132"/>
        <v>114.92</v>
      </c>
      <c r="G8468" s="864">
        <v>112.3365</v>
      </c>
      <c r="J8468" s="840" t="s">
        <v>15822</v>
      </c>
      <c r="K8468" s="848">
        <f>IFERROR(VLOOKUP(J8468,REAJUSTE!A:AA,27,FALSE),"")</f>
        <v>1.0229999999999999</v>
      </c>
    </row>
    <row r="8469" spans="1:11" ht="15" x14ac:dyDescent="0.2">
      <c r="A8469" s="862" t="s">
        <v>3662</v>
      </c>
      <c r="B8469" s="863" t="s">
        <v>10868</v>
      </c>
      <c r="C8469" s="864"/>
      <c r="D8469" s="802">
        <f t="shared" si="132"/>
        <v>228.22</v>
      </c>
      <c r="G8469" s="864">
        <v>223.09100000000001</v>
      </c>
      <c r="J8469" s="840" t="s">
        <v>15822</v>
      </c>
      <c r="K8469" s="848">
        <f>IFERROR(VLOOKUP(J8469,REAJUSTE!A:AA,27,FALSE),"")</f>
        <v>1.0229999999999999</v>
      </c>
    </row>
    <row r="8470" spans="1:11" ht="15" x14ac:dyDescent="0.2">
      <c r="A8470" s="862" t="s">
        <v>3663</v>
      </c>
      <c r="B8470" s="863" t="s">
        <v>3664</v>
      </c>
      <c r="C8470" s="864"/>
      <c r="D8470" s="802">
        <f t="shared" si="132"/>
        <v>1266.78</v>
      </c>
      <c r="G8470" s="864">
        <v>1238.3004000000001</v>
      </c>
      <c r="J8470" s="840" t="s">
        <v>15822</v>
      </c>
      <c r="K8470" s="848">
        <f>IFERROR(VLOOKUP(J8470,REAJUSTE!A:AA,27,FALSE),"")</f>
        <v>1.0229999999999999</v>
      </c>
    </row>
    <row r="8471" spans="1:11" ht="15" x14ac:dyDescent="0.2">
      <c r="A8471" s="862" t="s">
        <v>3665</v>
      </c>
      <c r="B8471" s="863" t="s">
        <v>10869</v>
      </c>
      <c r="C8471" s="864"/>
      <c r="D8471" s="802">
        <f t="shared" si="132"/>
        <v>84.99</v>
      </c>
      <c r="G8471" s="864">
        <v>83.082999999999998</v>
      </c>
      <c r="J8471" s="840" t="s">
        <v>15822</v>
      </c>
      <c r="K8471" s="848">
        <f>IFERROR(VLOOKUP(J8471,REAJUSTE!A:AA,27,FALSE),"")</f>
        <v>1.0229999999999999</v>
      </c>
    </row>
    <row r="8472" spans="1:11" ht="15" x14ac:dyDescent="0.2">
      <c r="A8472" s="862" t="s">
        <v>3666</v>
      </c>
      <c r="B8472" s="863" t="s">
        <v>10870</v>
      </c>
      <c r="C8472" s="864"/>
      <c r="D8472" s="802">
        <f t="shared" si="132"/>
        <v>37.47</v>
      </c>
      <c r="G8472" s="864">
        <v>36.633899999999997</v>
      </c>
      <c r="J8472" s="840" t="s">
        <v>15822</v>
      </c>
      <c r="K8472" s="848">
        <f>IFERROR(VLOOKUP(J8472,REAJUSTE!A:AA,27,FALSE),"")</f>
        <v>1.0229999999999999</v>
      </c>
    </row>
    <row r="8473" spans="1:11" ht="15" x14ac:dyDescent="0.2">
      <c r="A8473" s="862" t="s">
        <v>3667</v>
      </c>
      <c r="B8473" s="863" t="s">
        <v>10871</v>
      </c>
      <c r="C8473" s="864"/>
      <c r="D8473" s="802">
        <f t="shared" si="132"/>
        <v>30.72</v>
      </c>
      <c r="G8473" s="864">
        <v>30.032499999999999</v>
      </c>
      <c r="J8473" s="840" t="s">
        <v>15822</v>
      </c>
      <c r="K8473" s="848">
        <f>IFERROR(VLOOKUP(J8473,REAJUSTE!A:AA,27,FALSE),"")</f>
        <v>1.0229999999999999</v>
      </c>
    </row>
    <row r="8474" spans="1:11" ht="15" x14ac:dyDescent="0.2">
      <c r="A8474" s="862" t="s">
        <v>3668</v>
      </c>
      <c r="B8474" s="863" t="s">
        <v>28150</v>
      </c>
      <c r="C8474" s="864"/>
      <c r="D8474" s="802">
        <f t="shared" si="132"/>
        <v>168.95</v>
      </c>
      <c r="G8474" s="864">
        <v>165.1609</v>
      </c>
      <c r="J8474" s="840" t="s">
        <v>15822</v>
      </c>
      <c r="K8474" s="848">
        <f>IFERROR(VLOOKUP(J8474,REAJUSTE!A:AA,27,FALSE),"")</f>
        <v>1.0229999999999999</v>
      </c>
    </row>
    <row r="8475" spans="1:11" ht="18" x14ac:dyDescent="0.2">
      <c r="A8475" s="862" t="s">
        <v>10872</v>
      </c>
      <c r="B8475" s="863" t="s">
        <v>10873</v>
      </c>
      <c r="C8475" s="864"/>
      <c r="D8475" s="802">
        <f t="shared" si="132"/>
        <v>222.78</v>
      </c>
      <c r="G8475" s="864">
        <v>217.7758</v>
      </c>
      <c r="J8475" s="840" t="s">
        <v>15822</v>
      </c>
      <c r="K8475" s="848">
        <f>IFERROR(VLOOKUP(J8475,REAJUSTE!A:AA,27,FALSE),"")</f>
        <v>1.0229999999999999</v>
      </c>
    </row>
    <row r="8476" spans="1:11" ht="15" x14ac:dyDescent="0.2">
      <c r="A8476" s="862" t="s">
        <v>3669</v>
      </c>
      <c r="B8476" s="863" t="s">
        <v>3670</v>
      </c>
      <c r="C8476" s="864"/>
      <c r="D8476" s="802">
        <f t="shared" si="132"/>
        <v>751.2</v>
      </c>
      <c r="G8476" s="864">
        <v>734.31399999999996</v>
      </c>
      <c r="J8476" s="840" t="s">
        <v>15822</v>
      </c>
      <c r="K8476" s="848">
        <f>IFERROR(VLOOKUP(J8476,REAJUSTE!A:AA,27,FALSE),"")</f>
        <v>1.0229999999999999</v>
      </c>
    </row>
    <row r="8477" spans="1:11" ht="15" x14ac:dyDescent="0.2">
      <c r="A8477" s="862" t="s">
        <v>3671</v>
      </c>
      <c r="B8477" s="863" t="s">
        <v>3672</v>
      </c>
      <c r="C8477" s="864"/>
      <c r="D8477" s="802">
        <f t="shared" si="132"/>
        <v>30.83</v>
      </c>
      <c r="G8477" s="864">
        <v>30.145700000000001</v>
      </c>
      <c r="J8477" s="840" t="s">
        <v>15822</v>
      </c>
      <c r="K8477" s="848">
        <f>IFERROR(VLOOKUP(J8477,REAJUSTE!A:AA,27,FALSE),"")</f>
        <v>1.0229999999999999</v>
      </c>
    </row>
    <row r="8478" spans="1:11" ht="15" x14ac:dyDescent="0.2">
      <c r="A8478" s="862" t="s">
        <v>3673</v>
      </c>
      <c r="B8478" s="863" t="s">
        <v>10874</v>
      </c>
      <c r="C8478" s="864"/>
      <c r="D8478" s="802">
        <f t="shared" si="132"/>
        <v>3.78</v>
      </c>
      <c r="G8478" s="864">
        <v>3.6999</v>
      </c>
      <c r="J8478" s="840" t="s">
        <v>15822</v>
      </c>
      <c r="K8478" s="848">
        <f>IFERROR(VLOOKUP(J8478,REAJUSTE!A:AA,27,FALSE),"")</f>
        <v>1.0229999999999999</v>
      </c>
    </row>
    <row r="8479" spans="1:11" ht="15" x14ac:dyDescent="0.2">
      <c r="A8479" s="862" t="s">
        <v>3674</v>
      </c>
      <c r="B8479" s="863" t="s">
        <v>10875</v>
      </c>
      <c r="C8479" s="864"/>
      <c r="D8479" s="802">
        <f t="shared" si="132"/>
        <v>34.07</v>
      </c>
      <c r="G8479" s="864">
        <v>33.304200000000002</v>
      </c>
      <c r="J8479" s="840" t="s">
        <v>15822</v>
      </c>
      <c r="K8479" s="848">
        <f>IFERROR(VLOOKUP(J8479,REAJUSTE!A:AA,27,FALSE),"")</f>
        <v>1.0229999999999999</v>
      </c>
    </row>
    <row r="8480" spans="1:11" ht="15" x14ac:dyDescent="0.2">
      <c r="A8480" s="862" t="s">
        <v>3675</v>
      </c>
      <c r="B8480" s="863" t="s">
        <v>3676</v>
      </c>
      <c r="C8480" s="864"/>
      <c r="D8480" s="802">
        <f t="shared" si="132"/>
        <v>28.66</v>
      </c>
      <c r="G8480" s="864">
        <v>28.017800000000001</v>
      </c>
      <c r="J8480" s="840" t="s">
        <v>15822</v>
      </c>
      <c r="K8480" s="848">
        <f>IFERROR(VLOOKUP(J8480,REAJUSTE!A:AA,27,FALSE),"")</f>
        <v>1.0229999999999999</v>
      </c>
    </row>
    <row r="8481" spans="1:11" ht="18" x14ac:dyDescent="0.2">
      <c r="A8481" s="862" t="s">
        <v>3677</v>
      </c>
      <c r="B8481" s="863" t="s">
        <v>10876</v>
      </c>
      <c r="C8481" s="864"/>
      <c r="D8481" s="802">
        <f t="shared" si="132"/>
        <v>30.58</v>
      </c>
      <c r="G8481" s="864">
        <v>29.900099999999998</v>
      </c>
      <c r="J8481" s="840" t="s">
        <v>15822</v>
      </c>
      <c r="K8481" s="848">
        <f>IFERROR(VLOOKUP(J8481,REAJUSTE!A:AA,27,FALSE),"")</f>
        <v>1.0229999999999999</v>
      </c>
    </row>
    <row r="8482" spans="1:11" ht="15" x14ac:dyDescent="0.2">
      <c r="A8482" s="862" t="s">
        <v>3678</v>
      </c>
      <c r="B8482" s="863" t="s">
        <v>3679</v>
      </c>
      <c r="C8482" s="864"/>
      <c r="D8482" s="802">
        <f t="shared" si="132"/>
        <v>28.21</v>
      </c>
      <c r="G8482" s="864">
        <v>27.5793</v>
      </c>
      <c r="J8482" s="840" t="s">
        <v>15822</v>
      </c>
      <c r="K8482" s="848">
        <f>IFERROR(VLOOKUP(J8482,REAJUSTE!A:AA,27,FALSE),"")</f>
        <v>1.0229999999999999</v>
      </c>
    </row>
    <row r="8483" spans="1:11" ht="15" x14ac:dyDescent="0.2">
      <c r="A8483" s="862" t="s">
        <v>3680</v>
      </c>
      <c r="B8483" s="863" t="s">
        <v>10877</v>
      </c>
      <c r="C8483" s="864"/>
      <c r="D8483" s="802">
        <f t="shared" si="132"/>
        <v>42.02</v>
      </c>
      <c r="G8483" s="864">
        <v>41.084200000000003</v>
      </c>
      <c r="J8483" s="840" t="s">
        <v>15822</v>
      </c>
      <c r="K8483" s="848">
        <f>IFERROR(VLOOKUP(J8483,REAJUSTE!A:AA,27,FALSE),"")</f>
        <v>1.0229999999999999</v>
      </c>
    </row>
    <row r="8484" spans="1:11" ht="15" x14ac:dyDescent="0.2">
      <c r="A8484" s="862" t="s">
        <v>3681</v>
      </c>
      <c r="B8484" s="863" t="s">
        <v>3682</v>
      </c>
      <c r="C8484" s="864"/>
      <c r="D8484" s="802">
        <f t="shared" si="132"/>
        <v>3429.54</v>
      </c>
      <c r="G8484" s="864">
        <v>3352.4373000000001</v>
      </c>
      <c r="J8484" s="840" t="s">
        <v>15822</v>
      </c>
      <c r="K8484" s="848">
        <f>IFERROR(VLOOKUP(J8484,REAJUSTE!A:AA,27,FALSE),"")</f>
        <v>1.0229999999999999</v>
      </c>
    </row>
    <row r="8485" spans="1:11" ht="15" x14ac:dyDescent="0.2">
      <c r="A8485" s="862" t="s">
        <v>3683</v>
      </c>
      <c r="B8485" s="863" t="s">
        <v>3684</v>
      </c>
      <c r="C8485" s="864"/>
      <c r="D8485" s="802">
        <f t="shared" si="132"/>
        <v>1778.7</v>
      </c>
      <c r="G8485" s="864">
        <v>1738.7176999999999</v>
      </c>
      <c r="J8485" s="840" t="s">
        <v>15822</v>
      </c>
      <c r="K8485" s="848">
        <f>IFERROR(VLOOKUP(J8485,REAJUSTE!A:AA,27,FALSE),"")</f>
        <v>1.0229999999999999</v>
      </c>
    </row>
    <row r="8486" spans="1:11" ht="15" x14ac:dyDescent="0.2">
      <c r="A8486" s="862" t="s">
        <v>3685</v>
      </c>
      <c r="B8486" s="863" t="s">
        <v>3686</v>
      </c>
      <c r="C8486" s="864"/>
      <c r="D8486" s="802">
        <f t="shared" si="132"/>
        <v>769.35</v>
      </c>
      <c r="G8486" s="864">
        <v>752.06089999999995</v>
      </c>
      <c r="J8486" s="840" t="s">
        <v>15822</v>
      </c>
      <c r="K8486" s="848">
        <f>IFERROR(VLOOKUP(J8486,REAJUSTE!A:AA,27,FALSE),"")</f>
        <v>1.0229999999999999</v>
      </c>
    </row>
    <row r="8487" spans="1:11" ht="15" x14ac:dyDescent="0.2">
      <c r="A8487" s="862" t="s">
        <v>3687</v>
      </c>
      <c r="B8487" s="863" t="s">
        <v>10878</v>
      </c>
      <c r="C8487" s="864"/>
      <c r="D8487" s="802">
        <f t="shared" si="132"/>
        <v>46.18</v>
      </c>
      <c r="G8487" s="864">
        <v>45.151000000000003</v>
      </c>
      <c r="J8487" s="840" t="s">
        <v>15822</v>
      </c>
      <c r="K8487" s="848">
        <f>IFERROR(VLOOKUP(J8487,REAJUSTE!A:AA,27,FALSE),"")</f>
        <v>1.0229999999999999</v>
      </c>
    </row>
    <row r="8488" spans="1:11" ht="15" x14ac:dyDescent="0.2">
      <c r="A8488" s="862" t="s">
        <v>3688</v>
      </c>
      <c r="B8488" s="863" t="s">
        <v>10879</v>
      </c>
      <c r="C8488" s="864"/>
      <c r="D8488" s="802">
        <f t="shared" si="132"/>
        <v>0.15</v>
      </c>
      <c r="G8488" s="864">
        <v>0.14680000000000001</v>
      </c>
      <c r="J8488" s="840" t="s">
        <v>15822</v>
      </c>
      <c r="K8488" s="848">
        <f>IFERROR(VLOOKUP(J8488,REAJUSTE!A:AA,27,FALSE),"")</f>
        <v>1.0229999999999999</v>
      </c>
    </row>
    <row r="8489" spans="1:11" ht="15" x14ac:dyDescent="0.2">
      <c r="A8489" s="862" t="s">
        <v>3689</v>
      </c>
      <c r="B8489" s="863" t="s">
        <v>3690</v>
      </c>
      <c r="C8489" s="864"/>
      <c r="D8489" s="802">
        <f t="shared" si="132"/>
        <v>1049.1400000000001</v>
      </c>
      <c r="G8489" s="864">
        <v>1025.5523000000001</v>
      </c>
      <c r="J8489" s="840" t="s">
        <v>15822</v>
      </c>
      <c r="K8489" s="848">
        <f>IFERROR(VLOOKUP(J8489,REAJUSTE!A:AA,27,FALSE),"")</f>
        <v>1.0229999999999999</v>
      </c>
    </row>
    <row r="8490" spans="1:11" ht="15" x14ac:dyDescent="0.2">
      <c r="A8490" s="862" t="s">
        <v>3691</v>
      </c>
      <c r="B8490" s="863" t="s">
        <v>3692</v>
      </c>
      <c r="C8490" s="864"/>
      <c r="D8490" s="802">
        <f t="shared" si="132"/>
        <v>0.63</v>
      </c>
      <c r="G8490" s="864">
        <v>0.62549999999999994</v>
      </c>
      <c r="J8490" s="840" t="s">
        <v>15822</v>
      </c>
      <c r="K8490" s="848">
        <f>IFERROR(VLOOKUP(J8490,REAJUSTE!A:AA,27,FALSE),"")</f>
        <v>1.0229999999999999</v>
      </c>
    </row>
    <row r="8491" spans="1:11" ht="15" x14ac:dyDescent="0.2">
      <c r="A8491" s="862" t="s">
        <v>3693</v>
      </c>
      <c r="B8491" s="863" t="s">
        <v>10880</v>
      </c>
      <c r="C8491" s="864"/>
      <c r="D8491" s="802">
        <f t="shared" si="132"/>
        <v>45.76</v>
      </c>
      <c r="G8491" s="864">
        <v>44.733699999999999</v>
      </c>
      <c r="J8491" s="840" t="s">
        <v>15822</v>
      </c>
      <c r="K8491" s="848">
        <f>IFERROR(VLOOKUP(J8491,REAJUSTE!A:AA,27,FALSE),"")</f>
        <v>1.0229999999999999</v>
      </c>
    </row>
    <row r="8492" spans="1:11" ht="15" x14ac:dyDescent="0.2">
      <c r="A8492" s="862" t="s">
        <v>3694</v>
      </c>
      <c r="B8492" s="863" t="s">
        <v>10881</v>
      </c>
      <c r="C8492" s="864"/>
      <c r="D8492" s="802">
        <f t="shared" si="132"/>
        <v>47.5</v>
      </c>
      <c r="G8492" s="864">
        <v>46.435299999999998</v>
      </c>
      <c r="J8492" s="840" t="s">
        <v>15822</v>
      </c>
      <c r="K8492" s="848">
        <f>IFERROR(VLOOKUP(J8492,REAJUSTE!A:AA,27,FALSE),"")</f>
        <v>1.0229999999999999</v>
      </c>
    </row>
    <row r="8493" spans="1:11" ht="15" x14ac:dyDescent="0.2">
      <c r="A8493" s="862" t="s">
        <v>3695</v>
      </c>
      <c r="B8493" s="863" t="s">
        <v>10882</v>
      </c>
      <c r="C8493" s="864"/>
      <c r="D8493" s="802">
        <f t="shared" si="132"/>
        <v>49.49</v>
      </c>
      <c r="G8493" s="864">
        <v>48.383400000000002</v>
      </c>
      <c r="J8493" s="840" t="s">
        <v>15822</v>
      </c>
      <c r="K8493" s="848">
        <f>IFERROR(VLOOKUP(J8493,REAJUSTE!A:AA,27,FALSE),"")</f>
        <v>1.0229999999999999</v>
      </c>
    </row>
    <row r="8494" spans="1:11" ht="15" x14ac:dyDescent="0.2">
      <c r="A8494" s="862" t="s">
        <v>3696</v>
      </c>
      <c r="B8494" s="863" t="s">
        <v>10883</v>
      </c>
      <c r="C8494" s="864"/>
      <c r="D8494" s="802">
        <f t="shared" si="132"/>
        <v>50.45</v>
      </c>
      <c r="G8494" s="864">
        <v>49.325299999999999</v>
      </c>
      <c r="J8494" s="840" t="s">
        <v>15822</v>
      </c>
      <c r="K8494" s="848">
        <f>IFERROR(VLOOKUP(J8494,REAJUSTE!A:AA,27,FALSE),"")</f>
        <v>1.0229999999999999</v>
      </c>
    </row>
    <row r="8495" spans="1:11" ht="15" x14ac:dyDescent="0.2">
      <c r="A8495" s="862" t="s">
        <v>3697</v>
      </c>
      <c r="B8495" s="863" t="s">
        <v>10884</v>
      </c>
      <c r="C8495" s="864"/>
      <c r="D8495" s="802">
        <f t="shared" si="132"/>
        <v>50.89</v>
      </c>
      <c r="G8495" s="864">
        <v>49.753300000000003</v>
      </c>
      <c r="J8495" s="840" t="s">
        <v>15822</v>
      </c>
      <c r="K8495" s="848">
        <f>IFERROR(VLOOKUP(J8495,REAJUSTE!A:AA,27,FALSE),"")</f>
        <v>1.0229999999999999</v>
      </c>
    </row>
    <row r="8496" spans="1:11" ht="15" x14ac:dyDescent="0.2">
      <c r="A8496" s="862" t="s">
        <v>3698</v>
      </c>
      <c r="B8496" s="863" t="s">
        <v>10885</v>
      </c>
      <c r="C8496" s="864"/>
      <c r="D8496" s="802">
        <f t="shared" si="132"/>
        <v>51.35</v>
      </c>
      <c r="G8496" s="864">
        <v>50.202800000000003</v>
      </c>
      <c r="J8496" s="840" t="s">
        <v>15822</v>
      </c>
      <c r="K8496" s="848">
        <f>IFERROR(VLOOKUP(J8496,REAJUSTE!A:AA,27,FALSE),"")</f>
        <v>1.0229999999999999</v>
      </c>
    </row>
    <row r="8497" spans="1:11" ht="15" x14ac:dyDescent="0.2">
      <c r="A8497" s="862" t="s">
        <v>3699</v>
      </c>
      <c r="B8497" s="863" t="s">
        <v>3700</v>
      </c>
      <c r="C8497" s="864"/>
      <c r="D8497" s="802">
        <f t="shared" si="132"/>
        <v>60.28</v>
      </c>
      <c r="G8497" s="864">
        <v>58.9285</v>
      </c>
      <c r="J8497" s="840" t="s">
        <v>15822</v>
      </c>
      <c r="K8497" s="848">
        <f>IFERROR(VLOOKUP(J8497,REAJUSTE!A:AA,27,FALSE),"")</f>
        <v>1.0229999999999999</v>
      </c>
    </row>
    <row r="8498" spans="1:11" ht="15" x14ac:dyDescent="0.2">
      <c r="A8498" s="862" t="s">
        <v>3701</v>
      </c>
      <c r="B8498" s="863" t="s">
        <v>10886</v>
      </c>
      <c r="C8498" s="864"/>
      <c r="D8498" s="802">
        <f t="shared" si="132"/>
        <v>83.05</v>
      </c>
      <c r="G8498" s="864">
        <v>81.1892</v>
      </c>
      <c r="J8498" s="840" t="s">
        <v>15822</v>
      </c>
      <c r="K8498" s="848">
        <f>IFERROR(VLOOKUP(J8498,REAJUSTE!A:AA,27,FALSE),"")</f>
        <v>1.0229999999999999</v>
      </c>
    </row>
    <row r="8499" spans="1:11" ht="15" x14ac:dyDescent="0.2">
      <c r="A8499" s="862" t="s">
        <v>10887</v>
      </c>
      <c r="B8499" s="863" t="s">
        <v>10888</v>
      </c>
      <c r="C8499" s="864"/>
      <c r="D8499" s="802">
        <f t="shared" si="132"/>
        <v>14</v>
      </c>
      <c r="G8499" s="864">
        <v>13.694599999999999</v>
      </c>
      <c r="J8499" s="840" t="s">
        <v>15822</v>
      </c>
      <c r="K8499" s="848">
        <f>IFERROR(VLOOKUP(J8499,REAJUSTE!A:AA,27,FALSE),"")</f>
        <v>1.0229999999999999</v>
      </c>
    </row>
    <row r="8500" spans="1:11" ht="15" x14ac:dyDescent="0.2">
      <c r="A8500" s="862" t="s">
        <v>3702</v>
      </c>
      <c r="B8500" s="863" t="s">
        <v>10889</v>
      </c>
      <c r="C8500" s="864"/>
      <c r="D8500" s="802">
        <f t="shared" si="132"/>
        <v>23.95</v>
      </c>
      <c r="G8500" s="864">
        <v>23.419</v>
      </c>
      <c r="J8500" s="840" t="s">
        <v>15822</v>
      </c>
      <c r="K8500" s="848">
        <f>IFERROR(VLOOKUP(J8500,REAJUSTE!A:AA,27,FALSE),"")</f>
        <v>1.0229999999999999</v>
      </c>
    </row>
    <row r="8501" spans="1:11" ht="15" x14ac:dyDescent="0.2">
      <c r="A8501" s="862" t="s">
        <v>3703</v>
      </c>
      <c r="B8501" s="863" t="s">
        <v>10890</v>
      </c>
      <c r="C8501" s="864"/>
      <c r="D8501" s="802">
        <f t="shared" si="132"/>
        <v>12.98</v>
      </c>
      <c r="G8501" s="864">
        <v>12.6934</v>
      </c>
      <c r="J8501" s="840" t="s">
        <v>15822</v>
      </c>
      <c r="K8501" s="848">
        <f>IFERROR(VLOOKUP(J8501,REAJUSTE!A:AA,27,FALSE),"")</f>
        <v>1.0229999999999999</v>
      </c>
    </row>
    <row r="8502" spans="1:11" ht="15" x14ac:dyDescent="0.2">
      <c r="A8502" s="862" t="s">
        <v>10891</v>
      </c>
      <c r="B8502" s="863" t="s">
        <v>10892</v>
      </c>
      <c r="C8502" s="864"/>
      <c r="D8502" s="802">
        <f t="shared" si="132"/>
        <v>16.61</v>
      </c>
      <c r="G8502" s="864">
        <v>16.2422</v>
      </c>
      <c r="J8502" s="840" t="s">
        <v>15822</v>
      </c>
      <c r="K8502" s="848">
        <f>IFERROR(VLOOKUP(J8502,REAJUSTE!A:AA,27,FALSE),"")</f>
        <v>1.0229999999999999</v>
      </c>
    </row>
    <row r="8503" spans="1:11" ht="15" x14ac:dyDescent="0.2">
      <c r="A8503" s="862" t="s">
        <v>3704</v>
      </c>
      <c r="B8503" s="863" t="s">
        <v>10893</v>
      </c>
      <c r="C8503" s="864"/>
      <c r="D8503" s="802">
        <f t="shared" si="132"/>
        <v>24.94</v>
      </c>
      <c r="G8503" s="864">
        <v>24.387</v>
      </c>
      <c r="J8503" s="840" t="s">
        <v>15822</v>
      </c>
      <c r="K8503" s="848">
        <f>IFERROR(VLOOKUP(J8503,REAJUSTE!A:AA,27,FALSE),"")</f>
        <v>1.0229999999999999</v>
      </c>
    </row>
    <row r="8504" spans="1:11" ht="15" x14ac:dyDescent="0.2">
      <c r="A8504" s="862" t="s">
        <v>3705</v>
      </c>
      <c r="B8504" s="863" t="s">
        <v>10894</v>
      </c>
      <c r="C8504" s="864"/>
      <c r="D8504" s="802">
        <f t="shared" si="132"/>
        <v>25.3</v>
      </c>
      <c r="G8504" s="864">
        <v>24.732600000000001</v>
      </c>
      <c r="J8504" s="840" t="s">
        <v>15822</v>
      </c>
      <c r="K8504" s="848">
        <f>IFERROR(VLOOKUP(J8504,REAJUSTE!A:AA,27,FALSE),"")</f>
        <v>1.0229999999999999</v>
      </c>
    </row>
    <row r="8505" spans="1:11" ht="15" x14ac:dyDescent="0.2">
      <c r="A8505" s="862" t="s">
        <v>3706</v>
      </c>
      <c r="B8505" s="863" t="s">
        <v>10895</v>
      </c>
      <c r="C8505" s="864"/>
      <c r="D8505" s="802">
        <f t="shared" si="132"/>
        <v>56.23</v>
      </c>
      <c r="G8505" s="864">
        <v>54.970700000000001</v>
      </c>
      <c r="J8505" s="840" t="s">
        <v>15822</v>
      </c>
      <c r="K8505" s="848">
        <f>IFERROR(VLOOKUP(J8505,REAJUSTE!A:AA,27,FALSE),"")</f>
        <v>1.0229999999999999</v>
      </c>
    </row>
    <row r="8506" spans="1:11" ht="15" x14ac:dyDescent="0.2">
      <c r="A8506" s="862" t="s">
        <v>3707</v>
      </c>
      <c r="B8506" s="863" t="s">
        <v>10896</v>
      </c>
      <c r="C8506" s="864"/>
      <c r="D8506" s="802">
        <f t="shared" si="132"/>
        <v>12.56</v>
      </c>
      <c r="G8506" s="864">
        <v>12.2829</v>
      </c>
      <c r="J8506" s="840" t="s">
        <v>15822</v>
      </c>
      <c r="K8506" s="848">
        <f>IFERROR(VLOOKUP(J8506,REAJUSTE!A:AA,27,FALSE),"")</f>
        <v>1.0229999999999999</v>
      </c>
    </row>
    <row r="8507" spans="1:11" ht="15" x14ac:dyDescent="0.2">
      <c r="A8507" s="862" t="s">
        <v>3708</v>
      </c>
      <c r="B8507" s="863" t="s">
        <v>10897</v>
      </c>
      <c r="C8507" s="864"/>
      <c r="D8507" s="802">
        <f t="shared" si="132"/>
        <v>8.92</v>
      </c>
      <c r="G8507" s="864">
        <v>8.7238000000000007</v>
      </c>
      <c r="J8507" s="840" t="s">
        <v>15822</v>
      </c>
      <c r="K8507" s="848">
        <f>IFERROR(VLOOKUP(J8507,REAJUSTE!A:AA,27,FALSE),"")</f>
        <v>1.0229999999999999</v>
      </c>
    </row>
    <row r="8508" spans="1:11" ht="15" x14ac:dyDescent="0.2">
      <c r="A8508" s="862" t="s">
        <v>10898</v>
      </c>
      <c r="B8508" s="863" t="s">
        <v>10899</v>
      </c>
      <c r="C8508" s="864"/>
      <c r="D8508" s="802">
        <f t="shared" si="132"/>
        <v>0.74</v>
      </c>
      <c r="G8508" s="864">
        <v>0.72519999999999996</v>
      </c>
      <c r="J8508" s="840" t="s">
        <v>15822</v>
      </c>
      <c r="K8508" s="848">
        <f>IFERROR(VLOOKUP(J8508,REAJUSTE!A:AA,27,FALSE),"")</f>
        <v>1.0229999999999999</v>
      </c>
    </row>
    <row r="8509" spans="1:11" ht="15" x14ac:dyDescent="0.2">
      <c r="A8509" s="862" t="s">
        <v>3709</v>
      </c>
      <c r="B8509" s="863" t="s">
        <v>10900</v>
      </c>
      <c r="C8509" s="864"/>
      <c r="D8509" s="802">
        <f t="shared" si="132"/>
        <v>23.59</v>
      </c>
      <c r="G8509" s="864">
        <v>23.061699999999998</v>
      </c>
      <c r="J8509" s="840" t="s">
        <v>15822</v>
      </c>
      <c r="K8509" s="848">
        <f>IFERROR(VLOOKUP(J8509,REAJUSTE!A:AA,27,FALSE),"")</f>
        <v>1.0229999999999999</v>
      </c>
    </row>
    <row r="8510" spans="1:11" ht="15" x14ac:dyDescent="0.2">
      <c r="A8510" s="862" t="s">
        <v>10901</v>
      </c>
      <c r="B8510" s="863" t="s">
        <v>10902</v>
      </c>
      <c r="C8510" s="864"/>
      <c r="D8510" s="802">
        <f t="shared" si="132"/>
        <v>204.02</v>
      </c>
      <c r="G8510" s="864">
        <v>199.43690000000001</v>
      </c>
      <c r="J8510" s="840" t="s">
        <v>15822</v>
      </c>
      <c r="K8510" s="848">
        <f>IFERROR(VLOOKUP(J8510,REAJUSTE!A:AA,27,FALSE),"")</f>
        <v>1.0229999999999999</v>
      </c>
    </row>
    <row r="8511" spans="1:11" ht="15" x14ac:dyDescent="0.2">
      <c r="A8511" s="862" t="s">
        <v>3710</v>
      </c>
      <c r="B8511" s="863" t="s">
        <v>10903</v>
      </c>
      <c r="C8511" s="864"/>
      <c r="D8511" s="802">
        <f t="shared" si="132"/>
        <v>163.88</v>
      </c>
      <c r="G8511" s="864">
        <v>160.2037</v>
      </c>
      <c r="J8511" s="840" t="s">
        <v>15822</v>
      </c>
      <c r="K8511" s="848">
        <f>IFERROR(VLOOKUP(J8511,REAJUSTE!A:AA,27,FALSE),"")</f>
        <v>1.0229999999999999</v>
      </c>
    </row>
    <row r="8512" spans="1:11" ht="15" x14ac:dyDescent="0.2">
      <c r="A8512" s="862" t="s">
        <v>3711</v>
      </c>
      <c r="B8512" s="863" t="s">
        <v>3712</v>
      </c>
      <c r="C8512" s="864"/>
      <c r="D8512" s="802">
        <f t="shared" si="132"/>
        <v>29.69</v>
      </c>
      <c r="G8512" s="864">
        <v>29.0322</v>
      </c>
      <c r="J8512" s="840" t="s">
        <v>15822</v>
      </c>
      <c r="K8512" s="848">
        <f>IFERROR(VLOOKUP(J8512,REAJUSTE!A:AA,27,FALSE),"")</f>
        <v>1.0229999999999999</v>
      </c>
    </row>
    <row r="8513" spans="1:11" ht="15" x14ac:dyDescent="0.2">
      <c r="A8513" s="862" t="s">
        <v>3713</v>
      </c>
      <c r="B8513" s="863" t="s">
        <v>3714</v>
      </c>
      <c r="C8513" s="864"/>
      <c r="D8513" s="802">
        <f t="shared" si="132"/>
        <v>29.89</v>
      </c>
      <c r="G8513" s="864">
        <v>29.218900000000001</v>
      </c>
      <c r="J8513" s="840" t="s">
        <v>15822</v>
      </c>
      <c r="K8513" s="848">
        <f>IFERROR(VLOOKUP(J8513,REAJUSTE!A:AA,27,FALSE),"")</f>
        <v>1.0229999999999999</v>
      </c>
    </row>
    <row r="8514" spans="1:11" ht="15" x14ac:dyDescent="0.2">
      <c r="A8514" s="862" t="s">
        <v>3715</v>
      </c>
      <c r="B8514" s="863" t="s">
        <v>10904</v>
      </c>
      <c r="C8514" s="864"/>
      <c r="D8514" s="802">
        <f t="shared" si="132"/>
        <v>26.73</v>
      </c>
      <c r="G8514" s="864">
        <v>26.1341</v>
      </c>
      <c r="J8514" s="840" t="s">
        <v>15822</v>
      </c>
      <c r="K8514" s="848">
        <f>IFERROR(VLOOKUP(J8514,REAJUSTE!A:AA,27,FALSE),"")</f>
        <v>1.0229999999999999</v>
      </c>
    </row>
    <row r="8515" spans="1:11" ht="15" x14ac:dyDescent="0.2">
      <c r="A8515" s="862" t="s">
        <v>3716</v>
      </c>
      <c r="B8515" s="863" t="s">
        <v>10905</v>
      </c>
      <c r="C8515" s="864"/>
      <c r="D8515" s="802">
        <f t="shared" si="132"/>
        <v>27.49</v>
      </c>
      <c r="G8515" s="864">
        <v>26.874300000000002</v>
      </c>
      <c r="J8515" s="840" t="s">
        <v>15822</v>
      </c>
      <c r="K8515" s="848">
        <f>IFERROR(VLOOKUP(J8515,REAJUSTE!A:AA,27,FALSE),"")</f>
        <v>1.0229999999999999</v>
      </c>
    </row>
    <row r="8516" spans="1:11" ht="15" x14ac:dyDescent="0.2">
      <c r="A8516" s="862" t="s">
        <v>10906</v>
      </c>
      <c r="B8516" s="863" t="s">
        <v>10907</v>
      </c>
      <c r="C8516" s="864"/>
      <c r="D8516" s="802">
        <f t="shared" si="132"/>
        <v>7.17</v>
      </c>
      <c r="G8516" s="864">
        <v>7.0111999999999997</v>
      </c>
      <c r="J8516" s="840" t="s">
        <v>15822</v>
      </c>
      <c r="K8516" s="848">
        <f>IFERROR(VLOOKUP(J8516,REAJUSTE!A:AA,27,FALSE),"")</f>
        <v>1.0229999999999999</v>
      </c>
    </row>
    <row r="8517" spans="1:11" ht="15" x14ac:dyDescent="0.2">
      <c r="A8517" s="862" t="s">
        <v>10908</v>
      </c>
      <c r="B8517" s="863" t="s">
        <v>10909</v>
      </c>
      <c r="C8517" s="864"/>
      <c r="D8517" s="802">
        <f t="shared" si="132"/>
        <v>28.7</v>
      </c>
      <c r="G8517" s="864">
        <v>28.063800000000001</v>
      </c>
      <c r="J8517" s="840" t="s">
        <v>15822</v>
      </c>
      <c r="K8517" s="848">
        <f>IFERROR(VLOOKUP(J8517,REAJUSTE!A:AA,27,FALSE),"")</f>
        <v>1.0229999999999999</v>
      </c>
    </row>
    <row r="8518" spans="1:11" ht="15" x14ac:dyDescent="0.2">
      <c r="A8518" s="862" t="s">
        <v>10910</v>
      </c>
      <c r="B8518" s="863" t="s">
        <v>10911</v>
      </c>
      <c r="C8518" s="864"/>
      <c r="D8518" s="802">
        <f t="shared" si="132"/>
        <v>72.28</v>
      </c>
      <c r="G8518" s="864">
        <v>70.656800000000004</v>
      </c>
      <c r="J8518" s="840" t="s">
        <v>15822</v>
      </c>
      <c r="K8518" s="848">
        <f>IFERROR(VLOOKUP(J8518,REAJUSTE!A:AA,27,FALSE),"")</f>
        <v>1.0229999999999999</v>
      </c>
    </row>
    <row r="8519" spans="1:11" ht="15" x14ac:dyDescent="0.2">
      <c r="A8519" s="862" t="s">
        <v>3717</v>
      </c>
      <c r="B8519" s="863" t="s">
        <v>10912</v>
      </c>
      <c r="C8519" s="864"/>
      <c r="D8519" s="802">
        <f t="shared" si="132"/>
        <v>485.06</v>
      </c>
      <c r="G8519" s="864">
        <v>474.16289999999998</v>
      </c>
      <c r="J8519" s="840" t="s">
        <v>15822</v>
      </c>
      <c r="K8519" s="848">
        <f>IFERROR(VLOOKUP(J8519,REAJUSTE!A:AA,27,FALSE),"")</f>
        <v>1.0229999999999999</v>
      </c>
    </row>
    <row r="8520" spans="1:11" ht="15" x14ac:dyDescent="0.2">
      <c r="A8520" s="862" t="s">
        <v>3718</v>
      </c>
      <c r="B8520" s="863" t="s">
        <v>3719</v>
      </c>
      <c r="C8520" s="864"/>
      <c r="D8520" s="802">
        <f t="shared" si="132"/>
        <v>120.3</v>
      </c>
      <c r="G8520" s="864">
        <v>117.60299999999999</v>
      </c>
      <c r="J8520" s="840" t="s">
        <v>15822</v>
      </c>
      <c r="K8520" s="848">
        <f>IFERROR(VLOOKUP(J8520,REAJUSTE!A:AA,27,FALSE),"")</f>
        <v>1.0229999999999999</v>
      </c>
    </row>
    <row r="8521" spans="1:11" ht="15" x14ac:dyDescent="0.2">
      <c r="A8521" s="862" t="s">
        <v>3720</v>
      </c>
      <c r="B8521" s="863" t="s">
        <v>10913</v>
      </c>
      <c r="C8521" s="864"/>
      <c r="D8521" s="802">
        <f t="shared" si="132"/>
        <v>441.34</v>
      </c>
      <c r="G8521" s="864">
        <v>431.4255</v>
      </c>
      <c r="J8521" s="840" t="s">
        <v>15822</v>
      </c>
      <c r="K8521" s="848">
        <f>IFERROR(VLOOKUP(J8521,REAJUSTE!A:AA,27,FALSE),"")</f>
        <v>1.0229999999999999</v>
      </c>
    </row>
    <row r="8522" spans="1:11" ht="15" x14ac:dyDescent="0.2">
      <c r="A8522" s="862" t="s">
        <v>3721</v>
      </c>
      <c r="B8522" s="863" t="s">
        <v>10914</v>
      </c>
      <c r="C8522" s="864"/>
      <c r="D8522" s="802">
        <f t="shared" si="132"/>
        <v>3.65</v>
      </c>
      <c r="G8522" s="864">
        <v>3.5727000000000002</v>
      </c>
      <c r="J8522" s="840" t="s">
        <v>15822</v>
      </c>
      <c r="K8522" s="848">
        <f>IFERROR(VLOOKUP(J8522,REAJUSTE!A:AA,27,FALSE),"")</f>
        <v>1.0229999999999999</v>
      </c>
    </row>
    <row r="8523" spans="1:11" ht="15" x14ac:dyDescent="0.2">
      <c r="A8523" s="862" t="s">
        <v>3722</v>
      </c>
      <c r="B8523" s="863" t="s">
        <v>10915</v>
      </c>
      <c r="C8523" s="864"/>
      <c r="D8523" s="802">
        <f t="shared" ref="D8523:D8586" si="133">TRUNC(G8523*K8523,2)</f>
        <v>0.74</v>
      </c>
      <c r="G8523" s="864">
        <v>0.72970000000000002</v>
      </c>
      <c r="J8523" s="840" t="s">
        <v>15822</v>
      </c>
      <c r="K8523" s="848">
        <f>IFERROR(VLOOKUP(J8523,REAJUSTE!A:AA,27,FALSE),"")</f>
        <v>1.0229999999999999</v>
      </c>
    </row>
    <row r="8524" spans="1:11" ht="15" x14ac:dyDescent="0.2">
      <c r="A8524" s="862" t="s">
        <v>3723</v>
      </c>
      <c r="B8524" s="863" t="s">
        <v>3724</v>
      </c>
      <c r="C8524" s="864"/>
      <c r="D8524" s="802">
        <f t="shared" si="133"/>
        <v>262.5</v>
      </c>
      <c r="G8524" s="864">
        <v>256.60219999999998</v>
      </c>
      <c r="J8524" s="840" t="s">
        <v>15822</v>
      </c>
      <c r="K8524" s="848">
        <f>IFERROR(VLOOKUP(J8524,REAJUSTE!A:AA,27,FALSE),"")</f>
        <v>1.0229999999999999</v>
      </c>
    </row>
    <row r="8525" spans="1:11" ht="15" x14ac:dyDescent="0.2">
      <c r="A8525" s="862" t="s">
        <v>3725</v>
      </c>
      <c r="B8525" s="863" t="s">
        <v>10916</v>
      </c>
      <c r="C8525" s="864"/>
      <c r="D8525" s="802">
        <f t="shared" si="133"/>
        <v>47.04</v>
      </c>
      <c r="G8525" s="864">
        <v>45.987900000000003</v>
      </c>
      <c r="J8525" s="840" t="s">
        <v>15822</v>
      </c>
      <c r="K8525" s="848">
        <f>IFERROR(VLOOKUP(J8525,REAJUSTE!A:AA,27,FALSE),"")</f>
        <v>1.0229999999999999</v>
      </c>
    </row>
    <row r="8526" spans="1:11" ht="15" x14ac:dyDescent="0.2">
      <c r="A8526" s="862" t="s">
        <v>10917</v>
      </c>
      <c r="B8526" s="863" t="s">
        <v>10918</v>
      </c>
      <c r="C8526" s="864"/>
      <c r="D8526" s="802">
        <f t="shared" si="133"/>
        <v>10.74</v>
      </c>
      <c r="G8526" s="864">
        <v>10.5039</v>
      </c>
      <c r="J8526" s="840" t="s">
        <v>15822</v>
      </c>
      <c r="K8526" s="848">
        <f>IFERROR(VLOOKUP(J8526,REAJUSTE!A:AA,27,FALSE),"")</f>
        <v>1.0229999999999999</v>
      </c>
    </row>
    <row r="8527" spans="1:11" ht="15" x14ac:dyDescent="0.2">
      <c r="A8527" s="862" t="s">
        <v>10919</v>
      </c>
      <c r="B8527" s="863" t="s">
        <v>10920</v>
      </c>
      <c r="C8527" s="864"/>
      <c r="D8527" s="802">
        <f t="shared" si="133"/>
        <v>555.29</v>
      </c>
      <c r="G8527" s="864">
        <v>542.80930000000001</v>
      </c>
      <c r="J8527" s="840" t="s">
        <v>15822</v>
      </c>
      <c r="K8527" s="848">
        <f>IFERROR(VLOOKUP(J8527,REAJUSTE!A:AA,27,FALSE),"")</f>
        <v>1.0229999999999999</v>
      </c>
    </row>
    <row r="8528" spans="1:11" ht="15" x14ac:dyDescent="0.2">
      <c r="A8528" s="862" t="s">
        <v>3726</v>
      </c>
      <c r="B8528" s="863" t="s">
        <v>3727</v>
      </c>
      <c r="C8528" s="864"/>
      <c r="D8528" s="802">
        <f t="shared" si="133"/>
        <v>118.44</v>
      </c>
      <c r="G8528" s="864">
        <v>115.7813</v>
      </c>
      <c r="J8528" s="840" t="s">
        <v>15822</v>
      </c>
      <c r="K8528" s="848">
        <f>IFERROR(VLOOKUP(J8528,REAJUSTE!A:AA,27,FALSE),"")</f>
        <v>1.0229999999999999</v>
      </c>
    </row>
    <row r="8529" spans="1:11" ht="15" x14ac:dyDescent="0.2">
      <c r="A8529" s="862" t="s">
        <v>10921</v>
      </c>
      <c r="B8529" s="863" t="s">
        <v>10922</v>
      </c>
      <c r="C8529" s="864"/>
      <c r="D8529" s="802">
        <f t="shared" si="133"/>
        <v>11.65</v>
      </c>
      <c r="G8529" s="864">
        <v>11.395099999999999</v>
      </c>
      <c r="J8529" s="840" t="s">
        <v>15822</v>
      </c>
      <c r="K8529" s="848">
        <f>IFERROR(VLOOKUP(J8529,REAJUSTE!A:AA,27,FALSE),"")</f>
        <v>1.0229999999999999</v>
      </c>
    </row>
    <row r="8530" spans="1:11" ht="15" x14ac:dyDescent="0.2">
      <c r="A8530" s="862" t="s">
        <v>3728</v>
      </c>
      <c r="B8530" s="863" t="s">
        <v>10923</v>
      </c>
      <c r="C8530" s="864"/>
      <c r="D8530" s="802">
        <f t="shared" si="133"/>
        <v>310.22000000000003</v>
      </c>
      <c r="G8530" s="864">
        <v>303.25020000000001</v>
      </c>
      <c r="J8530" s="840" t="s">
        <v>15822</v>
      </c>
      <c r="K8530" s="848">
        <f>IFERROR(VLOOKUP(J8530,REAJUSTE!A:AA,27,FALSE),"")</f>
        <v>1.0229999999999999</v>
      </c>
    </row>
    <row r="8531" spans="1:11" ht="15" x14ac:dyDescent="0.2">
      <c r="A8531" s="862" t="s">
        <v>3729</v>
      </c>
      <c r="B8531" s="863" t="s">
        <v>10924</v>
      </c>
      <c r="C8531" s="864"/>
      <c r="D8531" s="802">
        <f t="shared" si="133"/>
        <v>78.48</v>
      </c>
      <c r="G8531" s="864">
        <v>76.723600000000005</v>
      </c>
      <c r="J8531" s="840" t="s">
        <v>15822</v>
      </c>
      <c r="K8531" s="848">
        <f>IFERROR(VLOOKUP(J8531,REAJUSTE!A:AA,27,FALSE),"")</f>
        <v>1.0229999999999999</v>
      </c>
    </row>
    <row r="8532" spans="1:11" ht="18" x14ac:dyDescent="0.2">
      <c r="A8532" s="862" t="s">
        <v>10925</v>
      </c>
      <c r="B8532" s="863" t="s">
        <v>10926</v>
      </c>
      <c r="C8532" s="864"/>
      <c r="D8532" s="802">
        <f t="shared" si="133"/>
        <v>152.22</v>
      </c>
      <c r="G8532" s="864">
        <v>148.80099999999999</v>
      </c>
      <c r="J8532" s="840" t="s">
        <v>15822</v>
      </c>
      <c r="K8532" s="848">
        <f>IFERROR(VLOOKUP(J8532,REAJUSTE!A:AA,27,FALSE),"")</f>
        <v>1.0229999999999999</v>
      </c>
    </row>
    <row r="8533" spans="1:11" ht="18" x14ac:dyDescent="0.2">
      <c r="A8533" s="862" t="s">
        <v>10927</v>
      </c>
      <c r="B8533" s="863" t="s">
        <v>10928</v>
      </c>
      <c r="C8533" s="864"/>
      <c r="D8533" s="802">
        <f t="shared" si="133"/>
        <v>152.22</v>
      </c>
      <c r="G8533" s="864">
        <v>148.80099999999999</v>
      </c>
      <c r="J8533" s="840" t="s">
        <v>15822</v>
      </c>
      <c r="K8533" s="848">
        <f>IFERROR(VLOOKUP(J8533,REAJUSTE!A:AA,27,FALSE),"")</f>
        <v>1.0229999999999999</v>
      </c>
    </row>
    <row r="8534" spans="1:11" ht="18" x14ac:dyDescent="0.2">
      <c r="A8534" s="862" t="s">
        <v>10929</v>
      </c>
      <c r="B8534" s="863" t="s">
        <v>10930</v>
      </c>
      <c r="C8534" s="864"/>
      <c r="D8534" s="802">
        <f t="shared" si="133"/>
        <v>152.22</v>
      </c>
      <c r="G8534" s="864">
        <v>148.80099999999999</v>
      </c>
      <c r="J8534" s="840" t="s">
        <v>15822</v>
      </c>
      <c r="K8534" s="848">
        <f>IFERROR(VLOOKUP(J8534,REAJUSTE!A:AA,27,FALSE),"")</f>
        <v>1.0229999999999999</v>
      </c>
    </row>
    <row r="8535" spans="1:11" ht="18" x14ac:dyDescent="0.2">
      <c r="A8535" s="862" t="s">
        <v>10931</v>
      </c>
      <c r="B8535" s="863" t="s">
        <v>10932</v>
      </c>
      <c r="C8535" s="864"/>
      <c r="D8535" s="802">
        <f t="shared" si="133"/>
        <v>152.22</v>
      </c>
      <c r="G8535" s="864">
        <v>148.80099999999999</v>
      </c>
      <c r="J8535" s="840" t="s">
        <v>15822</v>
      </c>
      <c r="K8535" s="848">
        <f>IFERROR(VLOOKUP(J8535,REAJUSTE!A:AA,27,FALSE),"")</f>
        <v>1.0229999999999999</v>
      </c>
    </row>
    <row r="8536" spans="1:11" ht="18" x14ac:dyDescent="0.2">
      <c r="A8536" s="862" t="s">
        <v>10933</v>
      </c>
      <c r="B8536" s="863" t="s">
        <v>10934</v>
      </c>
      <c r="C8536" s="864"/>
      <c r="D8536" s="802">
        <f t="shared" si="133"/>
        <v>152.22</v>
      </c>
      <c r="G8536" s="864">
        <v>148.80099999999999</v>
      </c>
      <c r="J8536" s="840" t="s">
        <v>15822</v>
      </c>
      <c r="K8536" s="848">
        <f>IFERROR(VLOOKUP(J8536,REAJUSTE!A:AA,27,FALSE),"")</f>
        <v>1.0229999999999999</v>
      </c>
    </row>
    <row r="8537" spans="1:11" ht="15" x14ac:dyDescent="0.2">
      <c r="A8537" s="862" t="s">
        <v>3730</v>
      </c>
      <c r="B8537" s="863" t="s">
        <v>3731</v>
      </c>
      <c r="C8537" s="864"/>
      <c r="D8537" s="802">
        <f t="shared" si="133"/>
        <v>665.72</v>
      </c>
      <c r="G8537" s="864">
        <v>650.75599999999997</v>
      </c>
      <c r="J8537" s="840" t="s">
        <v>15822</v>
      </c>
      <c r="K8537" s="848">
        <f>IFERROR(VLOOKUP(J8537,REAJUSTE!A:AA,27,FALSE),"")</f>
        <v>1.0229999999999999</v>
      </c>
    </row>
    <row r="8538" spans="1:11" ht="15" x14ac:dyDescent="0.2">
      <c r="A8538" s="862" t="s">
        <v>3732</v>
      </c>
      <c r="B8538" s="863" t="s">
        <v>10935</v>
      </c>
      <c r="C8538" s="864"/>
      <c r="D8538" s="802">
        <f t="shared" si="133"/>
        <v>175.33</v>
      </c>
      <c r="G8538" s="864">
        <v>171.3954</v>
      </c>
      <c r="J8538" s="840" t="s">
        <v>15822</v>
      </c>
      <c r="K8538" s="848">
        <f>IFERROR(VLOOKUP(J8538,REAJUSTE!A:AA,27,FALSE),"")</f>
        <v>1.0229999999999999</v>
      </c>
    </row>
    <row r="8539" spans="1:11" ht="15" x14ac:dyDescent="0.2">
      <c r="A8539" s="862" t="s">
        <v>3733</v>
      </c>
      <c r="B8539" s="863" t="s">
        <v>3734</v>
      </c>
      <c r="C8539" s="864"/>
      <c r="D8539" s="802">
        <f t="shared" si="133"/>
        <v>1042.5899999999999</v>
      </c>
      <c r="G8539" s="864">
        <v>1019.1573</v>
      </c>
      <c r="J8539" s="840" t="s">
        <v>15822</v>
      </c>
      <c r="K8539" s="848">
        <f>IFERROR(VLOOKUP(J8539,REAJUSTE!A:AA,27,FALSE),"")</f>
        <v>1.0229999999999999</v>
      </c>
    </row>
    <row r="8540" spans="1:11" ht="15" x14ac:dyDescent="0.2">
      <c r="A8540" s="862" t="s">
        <v>3735</v>
      </c>
      <c r="B8540" s="863" t="s">
        <v>10936</v>
      </c>
      <c r="C8540" s="864"/>
      <c r="D8540" s="802">
        <f t="shared" si="133"/>
        <v>329.63</v>
      </c>
      <c r="G8540" s="864">
        <v>322.2192</v>
      </c>
      <c r="J8540" s="840" t="s">
        <v>15822</v>
      </c>
      <c r="K8540" s="848">
        <f>IFERROR(VLOOKUP(J8540,REAJUSTE!A:AA,27,FALSE),"")</f>
        <v>1.0229999999999999</v>
      </c>
    </row>
    <row r="8541" spans="1:11" ht="15" x14ac:dyDescent="0.2">
      <c r="A8541" s="862" t="s">
        <v>3736</v>
      </c>
      <c r="B8541" s="863" t="s">
        <v>10937</v>
      </c>
      <c r="C8541" s="864"/>
      <c r="D8541" s="802">
        <f t="shared" si="133"/>
        <v>113.7</v>
      </c>
      <c r="G8541" s="864">
        <v>111.1533</v>
      </c>
      <c r="J8541" s="840" t="s">
        <v>15822</v>
      </c>
      <c r="K8541" s="848">
        <f>IFERROR(VLOOKUP(J8541,REAJUSTE!A:AA,27,FALSE),"")</f>
        <v>1.0229999999999999</v>
      </c>
    </row>
    <row r="8542" spans="1:11" ht="15" x14ac:dyDescent="0.2">
      <c r="A8542" s="862" t="s">
        <v>3737</v>
      </c>
      <c r="B8542" s="863" t="s">
        <v>10938</v>
      </c>
      <c r="C8542" s="864"/>
      <c r="D8542" s="802">
        <f t="shared" si="133"/>
        <v>80.290000000000006</v>
      </c>
      <c r="G8542" s="864">
        <v>78.486999999999995</v>
      </c>
      <c r="J8542" s="840" t="s">
        <v>15822</v>
      </c>
      <c r="K8542" s="848">
        <f>IFERROR(VLOOKUP(J8542,REAJUSTE!A:AA,27,FALSE),"")</f>
        <v>1.0229999999999999</v>
      </c>
    </row>
    <row r="8543" spans="1:11" ht="15" x14ac:dyDescent="0.2">
      <c r="A8543" s="862" t="s">
        <v>3738</v>
      </c>
      <c r="B8543" s="863" t="s">
        <v>10939</v>
      </c>
      <c r="C8543" s="864"/>
      <c r="D8543" s="802">
        <f t="shared" si="133"/>
        <v>131.41999999999999</v>
      </c>
      <c r="G8543" s="864">
        <v>128.47329999999999</v>
      </c>
      <c r="J8543" s="840" t="s">
        <v>15822</v>
      </c>
      <c r="K8543" s="848">
        <f>IFERROR(VLOOKUP(J8543,REAJUSTE!A:AA,27,FALSE),"")</f>
        <v>1.0229999999999999</v>
      </c>
    </row>
    <row r="8544" spans="1:11" ht="15" x14ac:dyDescent="0.2">
      <c r="A8544" s="862" t="s">
        <v>3739</v>
      </c>
      <c r="B8544" s="863" t="s">
        <v>10940</v>
      </c>
      <c r="C8544" s="864"/>
      <c r="D8544" s="802">
        <f t="shared" si="133"/>
        <v>34.26</v>
      </c>
      <c r="G8544" s="864">
        <v>33.499299999999998</v>
      </c>
      <c r="J8544" s="840" t="s">
        <v>15822</v>
      </c>
      <c r="K8544" s="848">
        <f>IFERROR(VLOOKUP(J8544,REAJUSTE!A:AA,27,FALSE),"")</f>
        <v>1.0229999999999999</v>
      </c>
    </row>
    <row r="8545" spans="1:11" ht="15" x14ac:dyDescent="0.2">
      <c r="A8545" s="862" t="s">
        <v>3740</v>
      </c>
      <c r="B8545" s="863" t="s">
        <v>3741</v>
      </c>
      <c r="C8545" s="864"/>
      <c r="D8545" s="802">
        <f t="shared" si="133"/>
        <v>134.6</v>
      </c>
      <c r="G8545" s="864">
        <v>131.57749999999999</v>
      </c>
      <c r="J8545" s="840" t="s">
        <v>15822</v>
      </c>
      <c r="K8545" s="848">
        <f>IFERROR(VLOOKUP(J8545,REAJUSTE!A:AA,27,FALSE),"")</f>
        <v>1.0229999999999999</v>
      </c>
    </row>
    <row r="8546" spans="1:11" ht="15" x14ac:dyDescent="0.2">
      <c r="A8546" s="862" t="s">
        <v>3742</v>
      </c>
      <c r="B8546" s="863" t="s">
        <v>10941</v>
      </c>
      <c r="C8546" s="864"/>
      <c r="D8546" s="802">
        <f t="shared" si="133"/>
        <v>409.33</v>
      </c>
      <c r="G8546" s="864">
        <v>400.13529999999997</v>
      </c>
      <c r="J8546" s="840" t="s">
        <v>15822</v>
      </c>
      <c r="K8546" s="848">
        <f>IFERROR(VLOOKUP(J8546,REAJUSTE!A:AA,27,FALSE),"")</f>
        <v>1.0229999999999999</v>
      </c>
    </row>
    <row r="8547" spans="1:11" ht="15" x14ac:dyDescent="0.2">
      <c r="A8547" s="862" t="s">
        <v>3743</v>
      </c>
      <c r="B8547" s="863" t="s">
        <v>10942</v>
      </c>
      <c r="C8547" s="864"/>
      <c r="D8547" s="802">
        <f t="shared" si="133"/>
        <v>33.880000000000003</v>
      </c>
      <c r="G8547" s="864">
        <v>33.126199999999997</v>
      </c>
      <c r="J8547" s="840" t="s">
        <v>15822</v>
      </c>
      <c r="K8547" s="848">
        <f>IFERROR(VLOOKUP(J8547,REAJUSTE!A:AA,27,FALSE),"")</f>
        <v>1.0229999999999999</v>
      </c>
    </row>
    <row r="8548" spans="1:11" ht="15" x14ac:dyDescent="0.2">
      <c r="A8548" s="862" t="s">
        <v>3744</v>
      </c>
      <c r="B8548" s="863" t="s">
        <v>3745</v>
      </c>
      <c r="C8548" s="864"/>
      <c r="D8548" s="802">
        <f t="shared" si="133"/>
        <v>0.55000000000000004</v>
      </c>
      <c r="G8548" s="864">
        <v>0.53920000000000001</v>
      </c>
      <c r="J8548" s="840" t="s">
        <v>15822</v>
      </c>
      <c r="K8548" s="848">
        <f>IFERROR(VLOOKUP(J8548,REAJUSTE!A:AA,27,FALSE),"")</f>
        <v>1.0229999999999999</v>
      </c>
    </row>
    <row r="8549" spans="1:11" ht="15" x14ac:dyDescent="0.2">
      <c r="A8549" s="862" t="s">
        <v>3746</v>
      </c>
      <c r="B8549" s="863" t="s">
        <v>10943</v>
      </c>
      <c r="C8549" s="864"/>
      <c r="D8549" s="802">
        <f t="shared" si="133"/>
        <v>116.22</v>
      </c>
      <c r="G8549" s="864">
        <v>113.61199999999999</v>
      </c>
      <c r="J8549" s="840" t="s">
        <v>15822</v>
      </c>
      <c r="K8549" s="848">
        <f>IFERROR(VLOOKUP(J8549,REAJUSTE!A:AA,27,FALSE),"")</f>
        <v>1.0229999999999999</v>
      </c>
    </row>
    <row r="8550" spans="1:11" ht="15" x14ac:dyDescent="0.2">
      <c r="A8550" s="862" t="s">
        <v>10944</v>
      </c>
      <c r="B8550" s="863" t="s">
        <v>10945</v>
      </c>
      <c r="C8550" s="864"/>
      <c r="D8550" s="802">
        <f t="shared" si="133"/>
        <v>8.0299999999999994</v>
      </c>
      <c r="G8550" s="864">
        <v>7.8535000000000004</v>
      </c>
      <c r="J8550" s="840" t="s">
        <v>15822</v>
      </c>
      <c r="K8550" s="848">
        <f>IFERROR(VLOOKUP(J8550,REAJUSTE!A:AA,27,FALSE),"")</f>
        <v>1.0229999999999999</v>
      </c>
    </row>
    <row r="8551" spans="1:11" ht="15" x14ac:dyDescent="0.2">
      <c r="A8551" s="862" t="s">
        <v>3747</v>
      </c>
      <c r="B8551" s="863" t="s">
        <v>10946</v>
      </c>
      <c r="C8551" s="864"/>
      <c r="D8551" s="802">
        <f t="shared" si="133"/>
        <v>1112.24</v>
      </c>
      <c r="G8551" s="864">
        <v>1087.2393999999999</v>
      </c>
      <c r="J8551" s="840" t="s">
        <v>15822</v>
      </c>
      <c r="K8551" s="848">
        <f>IFERROR(VLOOKUP(J8551,REAJUSTE!A:AA,27,FALSE),"")</f>
        <v>1.0229999999999999</v>
      </c>
    </row>
    <row r="8552" spans="1:11" ht="15" x14ac:dyDescent="0.2">
      <c r="A8552" s="862" t="s">
        <v>3748</v>
      </c>
      <c r="B8552" s="863" t="s">
        <v>10947</v>
      </c>
      <c r="C8552" s="864"/>
      <c r="D8552" s="802">
        <f t="shared" si="133"/>
        <v>321.18</v>
      </c>
      <c r="G8552" s="864">
        <v>313.96370000000002</v>
      </c>
      <c r="J8552" s="840" t="s">
        <v>15822</v>
      </c>
      <c r="K8552" s="848">
        <f>IFERROR(VLOOKUP(J8552,REAJUSTE!A:AA,27,FALSE),"")</f>
        <v>1.0229999999999999</v>
      </c>
    </row>
    <row r="8553" spans="1:11" ht="15" x14ac:dyDescent="0.2">
      <c r="A8553" s="862" t="s">
        <v>3749</v>
      </c>
      <c r="B8553" s="863" t="s">
        <v>10948</v>
      </c>
      <c r="C8553" s="864"/>
      <c r="D8553" s="802">
        <f t="shared" si="133"/>
        <v>2320.0100000000002</v>
      </c>
      <c r="G8553" s="864">
        <v>2267.8533000000002</v>
      </c>
      <c r="J8553" s="840" t="s">
        <v>15822</v>
      </c>
      <c r="K8553" s="848">
        <f>IFERROR(VLOOKUP(J8553,REAJUSTE!A:AA,27,FALSE),"")</f>
        <v>1.0229999999999999</v>
      </c>
    </row>
    <row r="8554" spans="1:11" ht="15" x14ac:dyDescent="0.2">
      <c r="A8554" s="862" t="s">
        <v>3750</v>
      </c>
      <c r="B8554" s="863" t="s">
        <v>3751</v>
      </c>
      <c r="C8554" s="864"/>
      <c r="D8554" s="802">
        <f t="shared" si="133"/>
        <v>394.07</v>
      </c>
      <c r="G8554" s="864">
        <v>385.21210000000002</v>
      </c>
      <c r="J8554" s="840" t="s">
        <v>15822</v>
      </c>
      <c r="K8554" s="848">
        <f>IFERROR(VLOOKUP(J8554,REAJUSTE!A:AA,27,FALSE),"")</f>
        <v>1.0229999999999999</v>
      </c>
    </row>
    <row r="8555" spans="1:11" ht="15" x14ac:dyDescent="0.2">
      <c r="A8555" s="862" t="s">
        <v>3752</v>
      </c>
      <c r="B8555" s="863" t="s">
        <v>3753</v>
      </c>
      <c r="C8555" s="864"/>
      <c r="D8555" s="802">
        <f t="shared" si="133"/>
        <v>465.63</v>
      </c>
      <c r="G8555" s="864">
        <v>455.16329999999999</v>
      </c>
      <c r="J8555" s="840" t="s">
        <v>15822</v>
      </c>
      <c r="K8555" s="848">
        <f>IFERROR(VLOOKUP(J8555,REAJUSTE!A:AA,27,FALSE),"")</f>
        <v>1.0229999999999999</v>
      </c>
    </row>
    <row r="8556" spans="1:11" ht="18" x14ac:dyDescent="0.2">
      <c r="A8556" s="862" t="s">
        <v>10949</v>
      </c>
      <c r="B8556" s="863" t="s">
        <v>10950</v>
      </c>
      <c r="C8556" s="864"/>
      <c r="D8556" s="802">
        <f t="shared" si="133"/>
        <v>438.72</v>
      </c>
      <c r="G8556" s="864">
        <v>428.85770000000002</v>
      </c>
      <c r="J8556" s="840" t="s">
        <v>15822</v>
      </c>
      <c r="K8556" s="848">
        <f>IFERROR(VLOOKUP(J8556,REAJUSTE!A:AA,27,FALSE),"")</f>
        <v>1.0229999999999999</v>
      </c>
    </row>
    <row r="8557" spans="1:11" ht="15" x14ac:dyDescent="0.2">
      <c r="A8557" s="862" t="s">
        <v>3755</v>
      </c>
      <c r="B8557" s="863" t="s">
        <v>3756</v>
      </c>
      <c r="C8557" s="864"/>
      <c r="D8557" s="802">
        <f t="shared" si="133"/>
        <v>26.91</v>
      </c>
      <c r="G8557" s="864">
        <v>26.305599999999998</v>
      </c>
      <c r="J8557" s="840" t="s">
        <v>15822</v>
      </c>
      <c r="K8557" s="848">
        <f>IFERROR(VLOOKUP(J8557,REAJUSTE!A:AA,27,FALSE),"")</f>
        <v>1.0229999999999999</v>
      </c>
    </row>
    <row r="8558" spans="1:11" ht="18" x14ac:dyDescent="0.2">
      <c r="A8558" s="862" t="s">
        <v>3757</v>
      </c>
      <c r="B8558" s="863" t="s">
        <v>10951</v>
      </c>
      <c r="C8558" s="864"/>
      <c r="D8558" s="802">
        <f t="shared" si="133"/>
        <v>532.46</v>
      </c>
      <c r="G8558" s="864">
        <v>520.49360000000001</v>
      </c>
      <c r="J8558" s="840" t="s">
        <v>15822</v>
      </c>
      <c r="K8558" s="848">
        <f>IFERROR(VLOOKUP(J8558,REAJUSTE!A:AA,27,FALSE),"")</f>
        <v>1.0229999999999999</v>
      </c>
    </row>
    <row r="8559" spans="1:11" ht="15" x14ac:dyDescent="0.2">
      <c r="A8559" s="862" t="s">
        <v>3758</v>
      </c>
      <c r="B8559" s="863" t="s">
        <v>10952</v>
      </c>
      <c r="C8559" s="864"/>
      <c r="D8559" s="802">
        <f t="shared" si="133"/>
        <v>420.72</v>
      </c>
      <c r="G8559" s="864">
        <v>411.26240000000001</v>
      </c>
      <c r="J8559" s="840" t="s">
        <v>15822</v>
      </c>
      <c r="K8559" s="848">
        <f>IFERROR(VLOOKUP(J8559,REAJUSTE!A:AA,27,FALSE),"")</f>
        <v>1.0229999999999999</v>
      </c>
    </row>
    <row r="8560" spans="1:11" ht="15" x14ac:dyDescent="0.2">
      <c r="A8560" s="862" t="s">
        <v>3759</v>
      </c>
      <c r="B8560" s="863" t="s">
        <v>10953</v>
      </c>
      <c r="C8560" s="864"/>
      <c r="D8560" s="802">
        <f t="shared" si="133"/>
        <v>95.57</v>
      </c>
      <c r="G8560" s="864">
        <v>93.426000000000002</v>
      </c>
      <c r="J8560" s="840" t="s">
        <v>15822</v>
      </c>
      <c r="K8560" s="848">
        <f>IFERROR(VLOOKUP(J8560,REAJUSTE!A:AA,27,FALSE),"")</f>
        <v>1.0229999999999999</v>
      </c>
    </row>
    <row r="8561" spans="1:11" ht="15" x14ac:dyDescent="0.2">
      <c r="A8561" s="862" t="s">
        <v>3760</v>
      </c>
      <c r="B8561" s="863" t="s">
        <v>10954</v>
      </c>
      <c r="C8561" s="864"/>
      <c r="D8561" s="802">
        <f t="shared" si="133"/>
        <v>16.16</v>
      </c>
      <c r="G8561" s="864">
        <v>15.805199999999999</v>
      </c>
      <c r="J8561" s="840" t="s">
        <v>15822</v>
      </c>
      <c r="K8561" s="848">
        <f>IFERROR(VLOOKUP(J8561,REAJUSTE!A:AA,27,FALSE),"")</f>
        <v>1.0229999999999999</v>
      </c>
    </row>
    <row r="8562" spans="1:11" ht="15" x14ac:dyDescent="0.2">
      <c r="A8562" s="862" t="s">
        <v>3761</v>
      </c>
      <c r="B8562" s="863" t="s">
        <v>10955</v>
      </c>
      <c r="C8562" s="864"/>
      <c r="D8562" s="802">
        <f t="shared" si="133"/>
        <v>467.68</v>
      </c>
      <c r="G8562" s="864">
        <v>457.173</v>
      </c>
      <c r="J8562" s="840" t="s">
        <v>15822</v>
      </c>
      <c r="K8562" s="848">
        <f>IFERROR(VLOOKUP(J8562,REAJUSTE!A:AA,27,FALSE),"")</f>
        <v>1.0229999999999999</v>
      </c>
    </row>
    <row r="8563" spans="1:11" ht="18" x14ac:dyDescent="0.2">
      <c r="A8563" s="862" t="s">
        <v>10956</v>
      </c>
      <c r="B8563" s="863" t="s">
        <v>10957</v>
      </c>
      <c r="C8563" s="864"/>
      <c r="D8563" s="802">
        <f t="shared" si="133"/>
        <v>368.57</v>
      </c>
      <c r="G8563" s="864">
        <v>360.28739999999999</v>
      </c>
      <c r="J8563" s="840" t="s">
        <v>15822</v>
      </c>
      <c r="K8563" s="848">
        <f>IFERROR(VLOOKUP(J8563,REAJUSTE!A:AA,27,FALSE),"")</f>
        <v>1.0229999999999999</v>
      </c>
    </row>
    <row r="8564" spans="1:11" ht="15" x14ac:dyDescent="0.2">
      <c r="A8564" s="862" t="s">
        <v>3763</v>
      </c>
      <c r="B8564" s="863" t="s">
        <v>3764</v>
      </c>
      <c r="C8564" s="864"/>
      <c r="D8564" s="802">
        <f t="shared" si="133"/>
        <v>99.11</v>
      </c>
      <c r="G8564" s="864">
        <v>96.885599999999997</v>
      </c>
      <c r="J8564" s="840" t="s">
        <v>15822</v>
      </c>
      <c r="K8564" s="848">
        <f>IFERROR(VLOOKUP(J8564,REAJUSTE!A:AA,27,FALSE),"")</f>
        <v>1.0229999999999999</v>
      </c>
    </row>
    <row r="8565" spans="1:11" ht="18" x14ac:dyDescent="0.2">
      <c r="A8565" s="862" t="s">
        <v>3765</v>
      </c>
      <c r="B8565" s="863" t="s">
        <v>10958</v>
      </c>
      <c r="C8565" s="864"/>
      <c r="D8565" s="802">
        <f t="shared" si="133"/>
        <v>701.7</v>
      </c>
      <c r="G8565" s="864">
        <v>685.92380000000003</v>
      </c>
      <c r="J8565" s="840" t="s">
        <v>15822</v>
      </c>
      <c r="K8565" s="848">
        <f>IFERROR(VLOOKUP(J8565,REAJUSTE!A:AA,27,FALSE),"")</f>
        <v>1.0229999999999999</v>
      </c>
    </row>
    <row r="8566" spans="1:11" ht="18" x14ac:dyDescent="0.2">
      <c r="A8566" s="862" t="s">
        <v>10959</v>
      </c>
      <c r="B8566" s="863" t="s">
        <v>10960</v>
      </c>
      <c r="C8566" s="864"/>
      <c r="D8566" s="802">
        <f t="shared" si="133"/>
        <v>347.54</v>
      </c>
      <c r="G8566" s="864">
        <v>339.73009999999999</v>
      </c>
      <c r="J8566" s="840" t="s">
        <v>15822</v>
      </c>
      <c r="K8566" s="848">
        <f>IFERROR(VLOOKUP(J8566,REAJUSTE!A:AA,27,FALSE),"")</f>
        <v>1.0229999999999999</v>
      </c>
    </row>
    <row r="8567" spans="1:11" ht="18" x14ac:dyDescent="0.2">
      <c r="A8567" s="862" t="s">
        <v>3767</v>
      </c>
      <c r="B8567" s="863" t="s">
        <v>3768</v>
      </c>
      <c r="C8567" s="864"/>
      <c r="D8567" s="802">
        <f t="shared" si="133"/>
        <v>354.15</v>
      </c>
      <c r="G8567" s="864">
        <v>346.19369999999998</v>
      </c>
      <c r="J8567" s="840" t="s">
        <v>15822</v>
      </c>
      <c r="K8567" s="848">
        <f>IFERROR(VLOOKUP(J8567,REAJUSTE!A:AA,27,FALSE),"")</f>
        <v>1.0229999999999999</v>
      </c>
    </row>
    <row r="8568" spans="1:11" ht="15" x14ac:dyDescent="0.2">
      <c r="A8568" s="862" t="s">
        <v>3769</v>
      </c>
      <c r="B8568" s="863" t="s">
        <v>3770</v>
      </c>
      <c r="C8568" s="864"/>
      <c r="D8568" s="802">
        <f t="shared" si="133"/>
        <v>405.77</v>
      </c>
      <c r="G8568" s="864">
        <v>396.65629999999999</v>
      </c>
      <c r="J8568" s="840" t="s">
        <v>15822</v>
      </c>
      <c r="K8568" s="848">
        <f>IFERROR(VLOOKUP(J8568,REAJUSTE!A:AA,27,FALSE),"")</f>
        <v>1.0229999999999999</v>
      </c>
    </row>
    <row r="8569" spans="1:11" ht="18" x14ac:dyDescent="0.2">
      <c r="A8569" s="862" t="s">
        <v>3771</v>
      </c>
      <c r="B8569" s="863" t="s">
        <v>10961</v>
      </c>
      <c r="C8569" s="864"/>
      <c r="D8569" s="802">
        <f t="shared" si="133"/>
        <v>320.35000000000002</v>
      </c>
      <c r="G8569" s="864">
        <v>313.14769999999999</v>
      </c>
      <c r="J8569" s="840" t="s">
        <v>15822</v>
      </c>
      <c r="K8569" s="848">
        <f>IFERROR(VLOOKUP(J8569,REAJUSTE!A:AA,27,FALSE),"")</f>
        <v>1.0229999999999999</v>
      </c>
    </row>
    <row r="8570" spans="1:11" ht="15" x14ac:dyDescent="0.2">
      <c r="A8570" s="862" t="s">
        <v>3772</v>
      </c>
      <c r="B8570" s="863" t="s">
        <v>3773</v>
      </c>
      <c r="C8570" s="864"/>
      <c r="D8570" s="802">
        <f t="shared" si="133"/>
        <v>5.76</v>
      </c>
      <c r="G8570" s="864">
        <v>5.6334</v>
      </c>
      <c r="J8570" s="840" t="s">
        <v>15822</v>
      </c>
      <c r="K8570" s="848">
        <f>IFERROR(VLOOKUP(J8570,REAJUSTE!A:AA,27,FALSE),"")</f>
        <v>1.0229999999999999</v>
      </c>
    </row>
    <row r="8571" spans="1:11" ht="15" x14ac:dyDescent="0.2">
      <c r="A8571" s="862" t="s">
        <v>3774</v>
      </c>
      <c r="B8571" s="863" t="s">
        <v>3775</v>
      </c>
      <c r="C8571" s="864"/>
      <c r="D8571" s="802">
        <f t="shared" si="133"/>
        <v>79.66</v>
      </c>
      <c r="G8571" s="864">
        <v>77.875200000000007</v>
      </c>
      <c r="J8571" s="840" t="s">
        <v>15822</v>
      </c>
      <c r="K8571" s="848">
        <f>IFERROR(VLOOKUP(J8571,REAJUSTE!A:AA,27,FALSE),"")</f>
        <v>1.0229999999999999</v>
      </c>
    </row>
    <row r="8572" spans="1:11" ht="18" x14ac:dyDescent="0.2">
      <c r="A8572" s="862" t="s">
        <v>3776</v>
      </c>
      <c r="B8572" s="863" t="s">
        <v>3777</v>
      </c>
      <c r="C8572" s="864"/>
      <c r="D8572" s="802">
        <f t="shared" si="133"/>
        <v>363.11</v>
      </c>
      <c r="G8572" s="864">
        <v>354.95479999999998</v>
      </c>
      <c r="J8572" s="840" t="s">
        <v>15822</v>
      </c>
      <c r="K8572" s="848">
        <f>IFERROR(VLOOKUP(J8572,REAJUSTE!A:AA,27,FALSE),"")</f>
        <v>1.0229999999999999</v>
      </c>
    </row>
    <row r="8573" spans="1:11" ht="18" x14ac:dyDescent="0.2">
      <c r="A8573" s="862" t="s">
        <v>10962</v>
      </c>
      <c r="B8573" s="863" t="s">
        <v>10963</v>
      </c>
      <c r="C8573" s="864"/>
      <c r="D8573" s="802">
        <f t="shared" si="133"/>
        <v>243.92</v>
      </c>
      <c r="G8573" s="864">
        <v>238.44049999999999</v>
      </c>
      <c r="J8573" s="840" t="s">
        <v>15822</v>
      </c>
      <c r="K8573" s="848">
        <f>IFERROR(VLOOKUP(J8573,REAJUSTE!A:AA,27,FALSE),"")</f>
        <v>1.0229999999999999</v>
      </c>
    </row>
    <row r="8574" spans="1:11" ht="15" x14ac:dyDescent="0.2">
      <c r="A8574" s="862" t="s">
        <v>3779</v>
      </c>
      <c r="B8574" s="863" t="s">
        <v>3780</v>
      </c>
      <c r="C8574" s="864"/>
      <c r="D8574" s="802">
        <f t="shared" si="133"/>
        <v>4.32</v>
      </c>
      <c r="G8574" s="864">
        <v>4.2251000000000003</v>
      </c>
      <c r="J8574" s="840" t="s">
        <v>15822</v>
      </c>
      <c r="K8574" s="848">
        <f>IFERROR(VLOOKUP(J8574,REAJUSTE!A:AA,27,FALSE),"")</f>
        <v>1.0229999999999999</v>
      </c>
    </row>
    <row r="8575" spans="1:11" ht="15" x14ac:dyDescent="0.2">
      <c r="A8575" s="862" t="s">
        <v>3781</v>
      </c>
      <c r="B8575" s="863" t="s">
        <v>3782</v>
      </c>
      <c r="C8575" s="864"/>
      <c r="D8575" s="802">
        <f t="shared" si="133"/>
        <v>61.09</v>
      </c>
      <c r="G8575" s="864">
        <v>59.723100000000002</v>
      </c>
      <c r="J8575" s="840" t="s">
        <v>15822</v>
      </c>
      <c r="K8575" s="848">
        <f>IFERROR(VLOOKUP(J8575,REAJUSTE!A:AA,27,FALSE),"")</f>
        <v>1.0229999999999999</v>
      </c>
    </row>
    <row r="8576" spans="1:11" ht="15" x14ac:dyDescent="0.2">
      <c r="A8576" s="862" t="s">
        <v>3783</v>
      </c>
      <c r="B8576" s="863" t="s">
        <v>10964</v>
      </c>
      <c r="C8576" s="864"/>
      <c r="D8576" s="802">
        <f t="shared" si="133"/>
        <v>53.77</v>
      </c>
      <c r="G8576" s="864">
        <v>52.566099999999999</v>
      </c>
      <c r="J8576" s="840" t="s">
        <v>15822</v>
      </c>
      <c r="K8576" s="848">
        <f>IFERROR(VLOOKUP(J8576,REAJUSTE!A:AA,27,FALSE),"")</f>
        <v>1.0229999999999999</v>
      </c>
    </row>
    <row r="8577" spans="1:11" ht="15" x14ac:dyDescent="0.2">
      <c r="A8577" s="862" t="s">
        <v>3784</v>
      </c>
      <c r="B8577" s="863" t="s">
        <v>10965</v>
      </c>
      <c r="C8577" s="864"/>
      <c r="D8577" s="802">
        <f t="shared" si="133"/>
        <v>221.73</v>
      </c>
      <c r="G8577" s="864">
        <v>216.75059999999999</v>
      </c>
      <c r="J8577" s="840" t="s">
        <v>15822</v>
      </c>
      <c r="K8577" s="848">
        <f>IFERROR(VLOOKUP(J8577,REAJUSTE!A:AA,27,FALSE),"")</f>
        <v>1.0229999999999999</v>
      </c>
    </row>
    <row r="8578" spans="1:11" ht="18" x14ac:dyDescent="0.2">
      <c r="A8578" s="862" t="s">
        <v>3785</v>
      </c>
      <c r="B8578" s="863" t="s">
        <v>10966</v>
      </c>
      <c r="C8578" s="864"/>
      <c r="D8578" s="802">
        <f t="shared" si="133"/>
        <v>211.44</v>
      </c>
      <c r="G8578" s="864">
        <v>206.6876</v>
      </c>
      <c r="J8578" s="840" t="s">
        <v>15822</v>
      </c>
      <c r="K8578" s="848">
        <f>IFERROR(VLOOKUP(J8578,REAJUSTE!A:AA,27,FALSE),"")</f>
        <v>1.0229999999999999</v>
      </c>
    </row>
    <row r="8579" spans="1:11" ht="15" x14ac:dyDescent="0.2">
      <c r="A8579" s="862" t="s">
        <v>3786</v>
      </c>
      <c r="B8579" s="863" t="s">
        <v>10967</v>
      </c>
      <c r="C8579" s="864"/>
      <c r="D8579" s="802">
        <f t="shared" si="133"/>
        <v>10.29</v>
      </c>
      <c r="G8579" s="864">
        <v>10.063000000000001</v>
      </c>
      <c r="J8579" s="840" t="s">
        <v>15822</v>
      </c>
      <c r="K8579" s="848">
        <f>IFERROR(VLOOKUP(J8579,REAJUSTE!A:AA,27,FALSE),"")</f>
        <v>1.0229999999999999</v>
      </c>
    </row>
    <row r="8580" spans="1:11" ht="15" x14ac:dyDescent="0.2">
      <c r="A8580" s="862" t="s">
        <v>3787</v>
      </c>
      <c r="B8580" s="863" t="s">
        <v>3788</v>
      </c>
      <c r="C8580" s="864"/>
      <c r="D8580" s="802">
        <f t="shared" si="133"/>
        <v>304.81</v>
      </c>
      <c r="G8580" s="864">
        <v>297.95769999999999</v>
      </c>
      <c r="J8580" s="840" t="s">
        <v>15822</v>
      </c>
      <c r="K8580" s="848">
        <f>IFERROR(VLOOKUP(J8580,REAJUSTE!A:AA,27,FALSE),"")</f>
        <v>1.0229999999999999</v>
      </c>
    </row>
    <row r="8581" spans="1:11" ht="18" x14ac:dyDescent="0.2">
      <c r="A8581" s="862" t="s">
        <v>3789</v>
      </c>
      <c r="B8581" s="863" t="s">
        <v>10968</v>
      </c>
      <c r="C8581" s="864"/>
      <c r="D8581" s="802">
        <f t="shared" si="133"/>
        <v>248.56</v>
      </c>
      <c r="G8581" s="864">
        <v>242.9812</v>
      </c>
      <c r="J8581" s="840" t="s">
        <v>15822</v>
      </c>
      <c r="K8581" s="848">
        <f>IFERROR(VLOOKUP(J8581,REAJUSTE!A:AA,27,FALSE),"")</f>
        <v>1.0229999999999999</v>
      </c>
    </row>
    <row r="8582" spans="1:11" ht="15" x14ac:dyDescent="0.2">
      <c r="A8582" s="862" t="s">
        <v>3790</v>
      </c>
      <c r="B8582" s="863" t="s">
        <v>3791</v>
      </c>
      <c r="C8582" s="864"/>
      <c r="D8582" s="802">
        <f t="shared" si="133"/>
        <v>56.24</v>
      </c>
      <c r="G8582" s="864">
        <v>54.976500000000001</v>
      </c>
      <c r="J8582" s="840" t="s">
        <v>15822</v>
      </c>
      <c r="K8582" s="848">
        <f>IFERROR(VLOOKUP(J8582,REAJUSTE!A:AA,27,FALSE),"")</f>
        <v>1.0229999999999999</v>
      </c>
    </row>
    <row r="8583" spans="1:11" ht="15" x14ac:dyDescent="0.2">
      <c r="A8583" s="862" t="s">
        <v>3792</v>
      </c>
      <c r="B8583" s="863" t="s">
        <v>3793</v>
      </c>
      <c r="C8583" s="864"/>
      <c r="D8583" s="802">
        <f t="shared" si="133"/>
        <v>526.80999999999995</v>
      </c>
      <c r="G8583" s="864">
        <v>514.97349999999994</v>
      </c>
      <c r="J8583" s="840" t="s">
        <v>15822</v>
      </c>
      <c r="K8583" s="848">
        <f>IFERROR(VLOOKUP(J8583,REAJUSTE!A:AA,27,FALSE),"")</f>
        <v>1.0229999999999999</v>
      </c>
    </row>
    <row r="8584" spans="1:11" ht="18" x14ac:dyDescent="0.2">
      <c r="A8584" s="862" t="s">
        <v>3794</v>
      </c>
      <c r="B8584" s="863" t="s">
        <v>10969</v>
      </c>
      <c r="C8584" s="864"/>
      <c r="D8584" s="802">
        <f t="shared" si="133"/>
        <v>416.04</v>
      </c>
      <c r="G8584" s="864">
        <v>406.68939999999998</v>
      </c>
      <c r="J8584" s="840" t="s">
        <v>15822</v>
      </c>
      <c r="K8584" s="848">
        <f>IFERROR(VLOOKUP(J8584,REAJUSTE!A:AA,27,FALSE),"")</f>
        <v>1.0229999999999999</v>
      </c>
    </row>
    <row r="8585" spans="1:11" ht="15" x14ac:dyDescent="0.2">
      <c r="A8585" s="862" t="s">
        <v>3795</v>
      </c>
      <c r="B8585" s="863" t="s">
        <v>3796</v>
      </c>
      <c r="C8585" s="864"/>
      <c r="D8585" s="802">
        <f t="shared" si="133"/>
        <v>110.77</v>
      </c>
      <c r="G8585" s="864">
        <v>108.2841</v>
      </c>
      <c r="J8585" s="840" t="s">
        <v>15822</v>
      </c>
      <c r="K8585" s="848">
        <f>IFERROR(VLOOKUP(J8585,REAJUSTE!A:AA,27,FALSE),"")</f>
        <v>1.0229999999999999</v>
      </c>
    </row>
    <row r="8586" spans="1:11" ht="15" x14ac:dyDescent="0.2">
      <c r="A8586" s="862" t="s">
        <v>3797</v>
      </c>
      <c r="B8586" s="863" t="s">
        <v>3798</v>
      </c>
      <c r="C8586" s="864"/>
      <c r="D8586" s="802">
        <f t="shared" si="133"/>
        <v>281.36</v>
      </c>
      <c r="G8586" s="864">
        <v>275.03460000000001</v>
      </c>
      <c r="J8586" s="840" t="s">
        <v>15822</v>
      </c>
      <c r="K8586" s="848">
        <f>IFERROR(VLOOKUP(J8586,REAJUSTE!A:AA,27,FALSE),"")</f>
        <v>1.0229999999999999</v>
      </c>
    </row>
    <row r="8587" spans="1:11" ht="15" x14ac:dyDescent="0.2">
      <c r="A8587" s="862" t="s">
        <v>3799</v>
      </c>
      <c r="B8587" s="863" t="s">
        <v>10970</v>
      </c>
      <c r="C8587" s="864"/>
      <c r="D8587" s="802">
        <f t="shared" ref="D8587:D8650" si="134">TRUNC(G8587*K8587,2)</f>
        <v>281.36</v>
      </c>
      <c r="G8587" s="864">
        <v>275.03460000000001</v>
      </c>
      <c r="J8587" s="840" t="s">
        <v>15822</v>
      </c>
      <c r="K8587" s="848">
        <f>IFERROR(VLOOKUP(J8587,REAJUSTE!A:AA,27,FALSE),"")</f>
        <v>1.0229999999999999</v>
      </c>
    </row>
    <row r="8588" spans="1:11" ht="15" x14ac:dyDescent="0.2">
      <c r="A8588" s="862" t="s">
        <v>3800</v>
      </c>
      <c r="B8588" s="863" t="s">
        <v>3801</v>
      </c>
      <c r="C8588" s="864"/>
      <c r="D8588" s="802">
        <f t="shared" si="134"/>
        <v>5.51</v>
      </c>
      <c r="G8588" s="864">
        <v>5.3887</v>
      </c>
      <c r="J8588" s="840" t="s">
        <v>15822</v>
      </c>
      <c r="K8588" s="848">
        <f>IFERROR(VLOOKUP(J8588,REAJUSTE!A:AA,27,FALSE),"")</f>
        <v>1.0229999999999999</v>
      </c>
    </row>
    <row r="8589" spans="1:11" ht="15" x14ac:dyDescent="0.2">
      <c r="A8589" s="862" t="s">
        <v>3802</v>
      </c>
      <c r="B8589" s="863" t="s">
        <v>3803</v>
      </c>
      <c r="C8589" s="864"/>
      <c r="D8589" s="802">
        <f t="shared" si="134"/>
        <v>5.51</v>
      </c>
      <c r="G8589" s="864">
        <v>5.3887</v>
      </c>
      <c r="J8589" s="840" t="s">
        <v>15822</v>
      </c>
      <c r="K8589" s="848">
        <f>IFERROR(VLOOKUP(J8589,REAJUSTE!A:AA,27,FALSE),"")</f>
        <v>1.0229999999999999</v>
      </c>
    </row>
    <row r="8590" spans="1:11" ht="15" x14ac:dyDescent="0.2">
      <c r="A8590" s="862" t="s">
        <v>3804</v>
      </c>
      <c r="B8590" s="863" t="s">
        <v>3805</v>
      </c>
      <c r="C8590" s="864"/>
      <c r="D8590" s="802">
        <f t="shared" si="134"/>
        <v>88.77</v>
      </c>
      <c r="G8590" s="864">
        <v>86.778400000000005</v>
      </c>
      <c r="J8590" s="840" t="s">
        <v>15822</v>
      </c>
      <c r="K8590" s="848">
        <f>IFERROR(VLOOKUP(J8590,REAJUSTE!A:AA,27,FALSE),"")</f>
        <v>1.0229999999999999</v>
      </c>
    </row>
    <row r="8591" spans="1:11" ht="15" x14ac:dyDescent="0.2">
      <c r="A8591" s="862" t="s">
        <v>3806</v>
      </c>
      <c r="B8591" s="863" t="s">
        <v>3807</v>
      </c>
      <c r="C8591" s="864"/>
      <c r="D8591" s="802">
        <f t="shared" si="134"/>
        <v>88.77</v>
      </c>
      <c r="G8591" s="864">
        <v>86.778400000000005</v>
      </c>
      <c r="J8591" s="840" t="s">
        <v>15822</v>
      </c>
      <c r="K8591" s="848">
        <f>IFERROR(VLOOKUP(J8591,REAJUSTE!A:AA,27,FALSE),"")</f>
        <v>1.0229999999999999</v>
      </c>
    </row>
    <row r="8592" spans="1:11" ht="15" x14ac:dyDescent="0.2">
      <c r="A8592" s="862" t="s">
        <v>3808</v>
      </c>
      <c r="B8592" s="863" t="s">
        <v>28151</v>
      </c>
      <c r="C8592" s="864"/>
      <c r="D8592" s="802">
        <f t="shared" si="134"/>
        <v>316.89</v>
      </c>
      <c r="G8592" s="864">
        <v>309.7706</v>
      </c>
      <c r="J8592" s="840" t="s">
        <v>15822</v>
      </c>
      <c r="K8592" s="848">
        <f>IFERROR(VLOOKUP(J8592,REAJUSTE!A:AA,27,FALSE),"")</f>
        <v>1.0229999999999999</v>
      </c>
    </row>
    <row r="8593" spans="1:11" ht="18" x14ac:dyDescent="0.2">
      <c r="A8593" s="862" t="s">
        <v>3762</v>
      </c>
      <c r="B8593" s="863" t="s">
        <v>28152</v>
      </c>
      <c r="C8593" s="864"/>
      <c r="D8593" s="802">
        <f t="shared" si="134"/>
        <v>305.47000000000003</v>
      </c>
      <c r="G8593" s="864">
        <v>298.6028</v>
      </c>
      <c r="J8593" s="840" t="s">
        <v>15822</v>
      </c>
      <c r="K8593" s="848">
        <f>IFERROR(VLOOKUP(J8593,REAJUSTE!A:AA,27,FALSE),"")</f>
        <v>1.0229999999999999</v>
      </c>
    </row>
    <row r="8594" spans="1:11" ht="15" x14ac:dyDescent="0.2">
      <c r="A8594" s="862" t="s">
        <v>3809</v>
      </c>
      <c r="B8594" s="863" t="s">
        <v>3810</v>
      </c>
      <c r="C8594" s="864"/>
      <c r="D8594" s="802">
        <f t="shared" si="134"/>
        <v>11.42</v>
      </c>
      <c r="G8594" s="864">
        <v>11.1678</v>
      </c>
      <c r="J8594" s="840" t="s">
        <v>15822</v>
      </c>
      <c r="K8594" s="848">
        <f>IFERROR(VLOOKUP(J8594,REAJUSTE!A:AA,27,FALSE),"")</f>
        <v>1.0229999999999999</v>
      </c>
    </row>
    <row r="8595" spans="1:11" ht="15" x14ac:dyDescent="0.2">
      <c r="A8595" s="862" t="s">
        <v>3811</v>
      </c>
      <c r="B8595" s="863" t="s">
        <v>3812</v>
      </c>
      <c r="C8595" s="864"/>
      <c r="D8595" s="802">
        <f t="shared" si="134"/>
        <v>482.74</v>
      </c>
      <c r="G8595" s="864">
        <v>471.89069999999998</v>
      </c>
      <c r="J8595" s="840" t="s">
        <v>15822</v>
      </c>
      <c r="K8595" s="848">
        <f>IFERROR(VLOOKUP(J8595,REAJUSTE!A:AA,27,FALSE),"")</f>
        <v>1.0229999999999999</v>
      </c>
    </row>
    <row r="8596" spans="1:11" ht="18" x14ac:dyDescent="0.2">
      <c r="A8596" s="862" t="s">
        <v>10949</v>
      </c>
      <c r="B8596" s="863" t="s">
        <v>10950</v>
      </c>
      <c r="C8596" s="864"/>
      <c r="D8596" s="802">
        <f t="shared" si="134"/>
        <v>438.72</v>
      </c>
      <c r="G8596" s="864">
        <v>428.85770000000002</v>
      </c>
      <c r="J8596" s="840" t="s">
        <v>15822</v>
      </c>
      <c r="K8596" s="848">
        <f>IFERROR(VLOOKUP(J8596,REAJUSTE!A:AA,27,FALSE),"")</f>
        <v>1.0229999999999999</v>
      </c>
    </row>
    <row r="8597" spans="1:11" ht="15" x14ac:dyDescent="0.2">
      <c r="A8597" s="862" t="s">
        <v>3813</v>
      </c>
      <c r="B8597" s="863" t="s">
        <v>10971</v>
      </c>
      <c r="C8597" s="864"/>
      <c r="D8597" s="802">
        <f t="shared" si="134"/>
        <v>44.02</v>
      </c>
      <c r="G8597" s="864">
        <v>43.033000000000001</v>
      </c>
      <c r="J8597" s="840" t="s">
        <v>15822</v>
      </c>
      <c r="K8597" s="848">
        <f>IFERROR(VLOOKUP(J8597,REAJUSTE!A:AA,27,FALSE),"")</f>
        <v>1.0229999999999999</v>
      </c>
    </row>
    <row r="8598" spans="1:11" ht="18" x14ac:dyDescent="0.2">
      <c r="A8598" s="862" t="s">
        <v>10972</v>
      </c>
      <c r="B8598" s="863" t="s">
        <v>10973</v>
      </c>
      <c r="C8598" s="864"/>
      <c r="D8598" s="802">
        <f t="shared" si="134"/>
        <v>563.78</v>
      </c>
      <c r="G8598" s="864">
        <v>551.10950000000003</v>
      </c>
      <c r="J8598" s="840" t="s">
        <v>15822</v>
      </c>
      <c r="K8598" s="848">
        <f>IFERROR(VLOOKUP(J8598,REAJUSTE!A:AA,27,FALSE),"")</f>
        <v>1.0229999999999999</v>
      </c>
    </row>
    <row r="8599" spans="1:11" ht="15" x14ac:dyDescent="0.2">
      <c r="A8599" s="862" t="s">
        <v>3758</v>
      </c>
      <c r="B8599" s="863" t="s">
        <v>10952</v>
      </c>
      <c r="C8599" s="864"/>
      <c r="D8599" s="802">
        <f t="shared" si="134"/>
        <v>420.72</v>
      </c>
      <c r="G8599" s="864">
        <v>411.26240000000001</v>
      </c>
      <c r="J8599" s="840" t="s">
        <v>15822</v>
      </c>
      <c r="K8599" s="848">
        <f>IFERROR(VLOOKUP(J8599,REAJUSTE!A:AA,27,FALSE),"")</f>
        <v>1.0229999999999999</v>
      </c>
    </row>
    <row r="8600" spans="1:11" ht="15" x14ac:dyDescent="0.2">
      <c r="A8600" s="862" t="s">
        <v>10974</v>
      </c>
      <c r="B8600" s="863" t="s">
        <v>10975</v>
      </c>
      <c r="C8600" s="864"/>
      <c r="D8600" s="802">
        <f t="shared" si="134"/>
        <v>58.92</v>
      </c>
      <c r="G8600" s="864">
        <v>57.604300000000002</v>
      </c>
      <c r="J8600" s="840" t="s">
        <v>15822</v>
      </c>
      <c r="K8600" s="848">
        <f>IFERROR(VLOOKUP(J8600,REAJUSTE!A:AA,27,FALSE),"")</f>
        <v>1.0229999999999999</v>
      </c>
    </row>
    <row r="8601" spans="1:11" ht="15" x14ac:dyDescent="0.2">
      <c r="A8601" s="862" t="s">
        <v>10976</v>
      </c>
      <c r="B8601" s="863" t="s">
        <v>10977</v>
      </c>
      <c r="C8601" s="864"/>
      <c r="D8601" s="802">
        <f t="shared" si="134"/>
        <v>84.13</v>
      </c>
      <c r="G8601" s="864">
        <v>82.242800000000003</v>
      </c>
      <c r="J8601" s="840" t="s">
        <v>15822</v>
      </c>
      <c r="K8601" s="848">
        <f>IFERROR(VLOOKUP(J8601,REAJUSTE!A:AA,27,FALSE),"")</f>
        <v>1.0229999999999999</v>
      </c>
    </row>
    <row r="8602" spans="1:11" ht="18" x14ac:dyDescent="0.2">
      <c r="A8602" s="862" t="s">
        <v>10978</v>
      </c>
      <c r="B8602" s="863" t="s">
        <v>10979</v>
      </c>
      <c r="C8602" s="864"/>
      <c r="D8602" s="802">
        <f t="shared" si="134"/>
        <v>675.86</v>
      </c>
      <c r="G8602" s="864">
        <v>660.66579999999999</v>
      </c>
      <c r="J8602" s="840" t="s">
        <v>15822</v>
      </c>
      <c r="K8602" s="848">
        <f>IFERROR(VLOOKUP(J8602,REAJUSTE!A:AA,27,FALSE),"")</f>
        <v>1.0229999999999999</v>
      </c>
    </row>
    <row r="8603" spans="1:11" ht="15" x14ac:dyDescent="0.2">
      <c r="A8603" s="862" t="s">
        <v>10974</v>
      </c>
      <c r="B8603" s="863" t="s">
        <v>10975</v>
      </c>
      <c r="C8603" s="864"/>
      <c r="D8603" s="802">
        <f t="shared" si="134"/>
        <v>58.92</v>
      </c>
      <c r="G8603" s="864">
        <v>57.604300000000002</v>
      </c>
      <c r="J8603" s="840" t="s">
        <v>15822</v>
      </c>
      <c r="K8603" s="848">
        <f>IFERROR(VLOOKUP(J8603,REAJUSTE!A:AA,27,FALSE),"")</f>
        <v>1.0229999999999999</v>
      </c>
    </row>
    <row r="8604" spans="1:11" ht="15" x14ac:dyDescent="0.2">
      <c r="A8604" s="862" t="s">
        <v>10980</v>
      </c>
      <c r="B8604" s="863" t="s">
        <v>10981</v>
      </c>
      <c r="C8604" s="864"/>
      <c r="D8604" s="802">
        <f t="shared" si="134"/>
        <v>468.2</v>
      </c>
      <c r="G8604" s="864">
        <v>457.68290000000002</v>
      </c>
      <c r="J8604" s="840" t="s">
        <v>15822</v>
      </c>
      <c r="K8604" s="848">
        <f>IFERROR(VLOOKUP(J8604,REAJUSTE!A:AA,27,FALSE),"")</f>
        <v>1.0229999999999999</v>
      </c>
    </row>
    <row r="8605" spans="1:11" ht="15" x14ac:dyDescent="0.2">
      <c r="A8605" s="862" t="s">
        <v>10982</v>
      </c>
      <c r="B8605" s="863" t="s">
        <v>10983</v>
      </c>
      <c r="C8605" s="864"/>
      <c r="D8605" s="802">
        <f t="shared" si="134"/>
        <v>64.58</v>
      </c>
      <c r="G8605" s="864">
        <v>63.135800000000003</v>
      </c>
      <c r="J8605" s="840" t="s">
        <v>15822</v>
      </c>
      <c r="K8605" s="848">
        <f>IFERROR(VLOOKUP(J8605,REAJUSTE!A:AA,27,FALSE),"")</f>
        <v>1.0229999999999999</v>
      </c>
    </row>
    <row r="8606" spans="1:11" ht="15" x14ac:dyDescent="0.2">
      <c r="A8606" s="862" t="s">
        <v>10976</v>
      </c>
      <c r="B8606" s="863" t="s">
        <v>10977</v>
      </c>
      <c r="C8606" s="864"/>
      <c r="D8606" s="802">
        <f t="shared" si="134"/>
        <v>84.13</v>
      </c>
      <c r="G8606" s="864">
        <v>82.242800000000003</v>
      </c>
      <c r="J8606" s="840" t="s">
        <v>15822</v>
      </c>
      <c r="K8606" s="848">
        <f>IFERROR(VLOOKUP(J8606,REAJUSTE!A:AA,27,FALSE),"")</f>
        <v>1.0229999999999999</v>
      </c>
    </row>
    <row r="8607" spans="1:11" ht="18" x14ac:dyDescent="0.2">
      <c r="A8607" s="862" t="s">
        <v>10984</v>
      </c>
      <c r="B8607" s="863" t="s">
        <v>10985</v>
      </c>
      <c r="C8607" s="864"/>
      <c r="D8607" s="802">
        <f t="shared" si="134"/>
        <v>1314.22</v>
      </c>
      <c r="G8607" s="864">
        <v>1284.6799000000001</v>
      </c>
      <c r="J8607" s="840" t="s">
        <v>15822</v>
      </c>
      <c r="K8607" s="848">
        <f>IFERROR(VLOOKUP(J8607,REAJUSTE!A:AA,27,FALSE),"")</f>
        <v>1.0229999999999999</v>
      </c>
    </row>
    <row r="8608" spans="1:11" ht="15" x14ac:dyDescent="0.2">
      <c r="A8608" s="862" t="s">
        <v>3898</v>
      </c>
      <c r="B8608" s="863" t="s">
        <v>10986</v>
      </c>
      <c r="C8608" s="864"/>
      <c r="D8608" s="802">
        <f t="shared" si="134"/>
        <v>1067.48</v>
      </c>
      <c r="G8608" s="864">
        <v>1043.4830999999999</v>
      </c>
      <c r="J8608" s="840" t="s">
        <v>15822</v>
      </c>
      <c r="K8608" s="848">
        <f>IFERROR(VLOOKUP(J8608,REAJUSTE!A:AA,27,FALSE),"")</f>
        <v>1.0229999999999999</v>
      </c>
    </row>
    <row r="8609" spans="1:11" ht="15" x14ac:dyDescent="0.2">
      <c r="A8609" s="862" t="s">
        <v>10974</v>
      </c>
      <c r="B8609" s="863" t="s">
        <v>10975</v>
      </c>
      <c r="C8609" s="864"/>
      <c r="D8609" s="802">
        <f t="shared" si="134"/>
        <v>58.92</v>
      </c>
      <c r="G8609" s="864">
        <v>57.604300000000002</v>
      </c>
      <c r="J8609" s="840" t="s">
        <v>15822</v>
      </c>
      <c r="K8609" s="848">
        <f>IFERROR(VLOOKUP(J8609,REAJUSTE!A:AA,27,FALSE),"")</f>
        <v>1.0229999999999999</v>
      </c>
    </row>
    <row r="8610" spans="1:11" ht="15" x14ac:dyDescent="0.2">
      <c r="A8610" s="862" t="s">
        <v>10987</v>
      </c>
      <c r="B8610" s="863" t="s">
        <v>10988</v>
      </c>
      <c r="C8610" s="864"/>
      <c r="D8610" s="802">
        <f t="shared" si="134"/>
        <v>103.68</v>
      </c>
      <c r="G8610" s="864">
        <v>101.3497</v>
      </c>
      <c r="J8610" s="840" t="s">
        <v>15822</v>
      </c>
      <c r="K8610" s="848">
        <f>IFERROR(VLOOKUP(J8610,REAJUSTE!A:AA,27,FALSE),"")</f>
        <v>1.0229999999999999</v>
      </c>
    </row>
    <row r="8611" spans="1:11" ht="15" x14ac:dyDescent="0.2">
      <c r="A8611" s="862" t="s">
        <v>10976</v>
      </c>
      <c r="B8611" s="863" t="s">
        <v>10977</v>
      </c>
      <c r="C8611" s="864"/>
      <c r="D8611" s="802">
        <f t="shared" si="134"/>
        <v>84.13</v>
      </c>
      <c r="G8611" s="864">
        <v>82.242800000000003</v>
      </c>
      <c r="J8611" s="840" t="s">
        <v>15822</v>
      </c>
      <c r="K8611" s="848">
        <f>IFERROR(VLOOKUP(J8611,REAJUSTE!A:AA,27,FALSE),"")</f>
        <v>1.0229999999999999</v>
      </c>
    </row>
    <row r="8612" spans="1:11" ht="18" x14ac:dyDescent="0.2">
      <c r="A8612" s="862" t="s">
        <v>10989</v>
      </c>
      <c r="B8612" s="863" t="s">
        <v>10990</v>
      </c>
      <c r="C8612" s="864"/>
      <c r="D8612" s="802">
        <f t="shared" si="134"/>
        <v>360.14</v>
      </c>
      <c r="G8612" s="864">
        <v>352.05110000000002</v>
      </c>
      <c r="J8612" s="840" t="s">
        <v>15822</v>
      </c>
      <c r="K8612" s="848">
        <f>IFERROR(VLOOKUP(J8612,REAJUSTE!A:AA,27,FALSE),"")</f>
        <v>1.0229999999999999</v>
      </c>
    </row>
    <row r="8613" spans="1:11" ht="18" x14ac:dyDescent="0.2">
      <c r="A8613" s="862" t="s">
        <v>10991</v>
      </c>
      <c r="B8613" s="863" t="s">
        <v>10992</v>
      </c>
      <c r="C8613" s="864"/>
      <c r="D8613" s="802">
        <f t="shared" si="134"/>
        <v>39.79</v>
      </c>
      <c r="G8613" s="864">
        <v>38.903399999999998</v>
      </c>
      <c r="J8613" s="840" t="s">
        <v>15822</v>
      </c>
      <c r="K8613" s="848">
        <f>IFERROR(VLOOKUP(J8613,REAJUSTE!A:AA,27,FALSE),"")</f>
        <v>1.0229999999999999</v>
      </c>
    </row>
    <row r="8614" spans="1:11" ht="18" x14ac:dyDescent="0.2">
      <c r="A8614" s="862" t="s">
        <v>3771</v>
      </c>
      <c r="B8614" s="863" t="s">
        <v>10961</v>
      </c>
      <c r="C8614" s="864"/>
      <c r="D8614" s="802">
        <f t="shared" si="134"/>
        <v>320.35000000000002</v>
      </c>
      <c r="G8614" s="864">
        <v>313.14769999999999</v>
      </c>
      <c r="J8614" s="840" t="s">
        <v>15822</v>
      </c>
      <c r="K8614" s="848">
        <f>IFERROR(VLOOKUP(J8614,REAJUSTE!A:AA,27,FALSE),"")</f>
        <v>1.0229999999999999</v>
      </c>
    </row>
    <row r="8615" spans="1:11" ht="15" x14ac:dyDescent="0.2">
      <c r="A8615" s="862" t="s">
        <v>3814</v>
      </c>
      <c r="B8615" s="863" t="s">
        <v>3815</v>
      </c>
      <c r="C8615" s="864"/>
      <c r="D8615" s="802">
        <f t="shared" si="134"/>
        <v>333.42</v>
      </c>
      <c r="G8615" s="864">
        <v>325.92509999999999</v>
      </c>
      <c r="J8615" s="840" t="s">
        <v>15822</v>
      </c>
      <c r="K8615" s="848">
        <f>IFERROR(VLOOKUP(J8615,REAJUSTE!A:AA,27,FALSE),"")</f>
        <v>1.0229999999999999</v>
      </c>
    </row>
    <row r="8616" spans="1:11" ht="18" x14ac:dyDescent="0.2">
      <c r="A8616" s="862" t="s">
        <v>3816</v>
      </c>
      <c r="B8616" s="863" t="s">
        <v>10993</v>
      </c>
      <c r="C8616" s="864"/>
      <c r="D8616" s="802">
        <f t="shared" si="134"/>
        <v>299.98</v>
      </c>
      <c r="G8616" s="864">
        <v>293.23970000000003</v>
      </c>
      <c r="J8616" s="840" t="s">
        <v>15822</v>
      </c>
      <c r="K8616" s="848">
        <f>IFERROR(VLOOKUP(J8616,REAJUSTE!A:AA,27,FALSE),"")</f>
        <v>1.0229999999999999</v>
      </c>
    </row>
    <row r="8617" spans="1:11" ht="15" x14ac:dyDescent="0.2">
      <c r="A8617" s="862" t="s">
        <v>3817</v>
      </c>
      <c r="B8617" s="863" t="s">
        <v>3818</v>
      </c>
      <c r="C8617" s="864"/>
      <c r="D8617" s="802">
        <f t="shared" si="134"/>
        <v>33.43</v>
      </c>
      <c r="G8617" s="864">
        <v>32.685400000000001</v>
      </c>
      <c r="J8617" s="840" t="s">
        <v>15822</v>
      </c>
      <c r="K8617" s="848">
        <f>IFERROR(VLOOKUP(J8617,REAJUSTE!A:AA,27,FALSE),"")</f>
        <v>1.0229999999999999</v>
      </c>
    </row>
    <row r="8618" spans="1:11" ht="15" x14ac:dyDescent="0.2">
      <c r="A8618" s="862" t="s">
        <v>3819</v>
      </c>
      <c r="B8618" s="863" t="s">
        <v>3820</v>
      </c>
      <c r="C8618" s="864"/>
      <c r="D8618" s="802">
        <f t="shared" si="134"/>
        <v>321.88</v>
      </c>
      <c r="G8618" s="864">
        <v>314.64710000000002</v>
      </c>
      <c r="J8618" s="840" t="s">
        <v>15822</v>
      </c>
      <c r="K8618" s="848">
        <f>IFERROR(VLOOKUP(J8618,REAJUSTE!A:AA,27,FALSE),"")</f>
        <v>1.0229999999999999</v>
      </c>
    </row>
    <row r="8619" spans="1:11" ht="18" x14ac:dyDescent="0.2">
      <c r="A8619" s="862" t="s">
        <v>3821</v>
      </c>
      <c r="B8619" s="863" t="s">
        <v>10994</v>
      </c>
      <c r="C8619" s="864"/>
      <c r="D8619" s="802">
        <f t="shared" si="134"/>
        <v>215.79</v>
      </c>
      <c r="G8619" s="864">
        <v>210.94759999999999</v>
      </c>
      <c r="J8619" s="840" t="s">
        <v>15822</v>
      </c>
      <c r="K8619" s="848">
        <f>IFERROR(VLOOKUP(J8619,REAJUSTE!A:AA,27,FALSE),"")</f>
        <v>1.0229999999999999</v>
      </c>
    </row>
    <row r="8620" spans="1:11" ht="18" x14ac:dyDescent="0.2">
      <c r="A8620" s="862" t="s">
        <v>3822</v>
      </c>
      <c r="B8620" s="863" t="s">
        <v>3823</v>
      </c>
      <c r="C8620" s="865" t="s">
        <v>57</v>
      </c>
      <c r="D8620" s="802">
        <f t="shared" si="134"/>
        <v>106.08</v>
      </c>
      <c r="G8620" s="864">
        <v>103.6995</v>
      </c>
      <c r="J8620" s="840" t="s">
        <v>15822</v>
      </c>
      <c r="K8620" s="848">
        <f>IFERROR(VLOOKUP(J8620,REAJUSTE!A:AA,27,FALSE),"")</f>
        <v>1.0229999999999999</v>
      </c>
    </row>
    <row r="8621" spans="1:11" ht="15" x14ac:dyDescent="0.2">
      <c r="A8621" s="862" t="s">
        <v>3824</v>
      </c>
      <c r="B8621" s="863" t="s">
        <v>3825</v>
      </c>
      <c r="C8621" s="865" t="s">
        <v>57</v>
      </c>
      <c r="D8621" s="802">
        <f t="shared" si="134"/>
        <v>183.12</v>
      </c>
      <c r="G8621" s="864">
        <v>179.0119</v>
      </c>
      <c r="J8621" s="840" t="s">
        <v>15822</v>
      </c>
      <c r="K8621" s="848">
        <f>IFERROR(VLOOKUP(J8621,REAJUSTE!A:AA,27,FALSE),"")</f>
        <v>1.0229999999999999</v>
      </c>
    </row>
    <row r="8622" spans="1:11" ht="18" x14ac:dyDescent="0.2">
      <c r="A8622" s="862" t="s">
        <v>3826</v>
      </c>
      <c r="B8622" s="863" t="s">
        <v>10995</v>
      </c>
      <c r="C8622" s="865" t="s">
        <v>68</v>
      </c>
      <c r="D8622" s="802">
        <f t="shared" si="134"/>
        <v>171.57</v>
      </c>
      <c r="G8622" s="864">
        <v>167.7192</v>
      </c>
      <c r="J8622" s="840" t="s">
        <v>15822</v>
      </c>
      <c r="K8622" s="848">
        <f>IFERROR(VLOOKUP(J8622,REAJUSTE!A:AA,27,FALSE),"")</f>
        <v>1.0229999999999999</v>
      </c>
    </row>
    <row r="8623" spans="1:11" ht="15" x14ac:dyDescent="0.2">
      <c r="A8623" s="862" t="s">
        <v>3827</v>
      </c>
      <c r="B8623" s="863" t="s">
        <v>3828</v>
      </c>
      <c r="C8623" s="865" t="s">
        <v>68</v>
      </c>
      <c r="D8623" s="802">
        <f t="shared" si="134"/>
        <v>11.55</v>
      </c>
      <c r="G8623" s="864">
        <v>11.2927</v>
      </c>
      <c r="J8623" s="840" t="s">
        <v>15822</v>
      </c>
      <c r="K8623" s="848">
        <f>IFERROR(VLOOKUP(J8623,REAJUSTE!A:AA,27,FALSE),"")</f>
        <v>1.0229999999999999</v>
      </c>
    </row>
    <row r="8624" spans="1:11" ht="15" x14ac:dyDescent="0.2">
      <c r="A8624" s="862" t="s">
        <v>3829</v>
      </c>
      <c r="B8624" s="863" t="s">
        <v>3830</v>
      </c>
      <c r="C8624" s="865" t="s">
        <v>57</v>
      </c>
      <c r="D8624" s="802">
        <f t="shared" si="134"/>
        <v>184.81</v>
      </c>
      <c r="G8624" s="864">
        <v>180.6626</v>
      </c>
      <c r="J8624" s="840" t="s">
        <v>15822</v>
      </c>
      <c r="K8624" s="848">
        <f>IFERROR(VLOOKUP(J8624,REAJUSTE!A:AA,27,FALSE),"")</f>
        <v>1.0229999999999999</v>
      </c>
    </row>
    <row r="8625" spans="1:11" ht="18" x14ac:dyDescent="0.2">
      <c r="A8625" s="862" t="s">
        <v>3831</v>
      </c>
      <c r="B8625" s="863" t="s">
        <v>10996</v>
      </c>
      <c r="C8625" s="865" t="s">
        <v>68</v>
      </c>
      <c r="D8625" s="802">
        <f t="shared" si="134"/>
        <v>179.05</v>
      </c>
      <c r="G8625" s="864">
        <v>175.0292</v>
      </c>
      <c r="J8625" s="840" t="s">
        <v>15822</v>
      </c>
      <c r="K8625" s="848">
        <f>IFERROR(VLOOKUP(J8625,REAJUSTE!A:AA,27,FALSE),"")</f>
        <v>1.0229999999999999</v>
      </c>
    </row>
    <row r="8626" spans="1:11" ht="15" x14ac:dyDescent="0.2">
      <c r="A8626" s="862" t="s">
        <v>3832</v>
      </c>
      <c r="B8626" s="863" t="s">
        <v>3833</v>
      </c>
      <c r="C8626" s="865" t="s">
        <v>57</v>
      </c>
      <c r="D8626" s="802">
        <f t="shared" si="134"/>
        <v>5.76</v>
      </c>
      <c r="G8626" s="864">
        <v>5.6334</v>
      </c>
      <c r="J8626" s="840" t="s">
        <v>15822</v>
      </c>
      <c r="K8626" s="848">
        <f>IFERROR(VLOOKUP(J8626,REAJUSTE!A:AA,27,FALSE),"")</f>
        <v>1.0229999999999999</v>
      </c>
    </row>
    <row r="8627" spans="1:11" ht="15" x14ac:dyDescent="0.2">
      <c r="A8627" s="862" t="s">
        <v>3834</v>
      </c>
      <c r="B8627" s="863" t="s">
        <v>10432</v>
      </c>
      <c r="C8627" s="865" t="s">
        <v>57</v>
      </c>
      <c r="D8627" s="802">
        <f t="shared" si="134"/>
        <v>270.48</v>
      </c>
      <c r="G8627" s="864">
        <v>264.40410000000003</v>
      </c>
      <c r="J8627" s="840" t="s">
        <v>15822</v>
      </c>
      <c r="K8627" s="848">
        <f>IFERROR(VLOOKUP(J8627,REAJUSTE!A:AA,27,FALSE),"")</f>
        <v>1.0229999999999999</v>
      </c>
    </row>
    <row r="8628" spans="1:11" ht="18" x14ac:dyDescent="0.2">
      <c r="A8628" s="862" t="s">
        <v>10962</v>
      </c>
      <c r="B8628" s="863" t="s">
        <v>10963</v>
      </c>
      <c r="C8628" s="865" t="s">
        <v>68</v>
      </c>
      <c r="D8628" s="802">
        <f t="shared" si="134"/>
        <v>243.92</v>
      </c>
      <c r="G8628" s="864">
        <v>238.44049999999999</v>
      </c>
      <c r="J8628" s="840" t="s">
        <v>15822</v>
      </c>
      <c r="K8628" s="848">
        <f>IFERROR(VLOOKUP(J8628,REAJUSTE!A:AA,27,FALSE),"")</f>
        <v>1.0229999999999999</v>
      </c>
    </row>
    <row r="8629" spans="1:11" ht="15" x14ac:dyDescent="0.2">
      <c r="A8629" s="862" t="s">
        <v>3835</v>
      </c>
      <c r="B8629" s="863" t="s">
        <v>10997</v>
      </c>
      <c r="C8629" s="865" t="s">
        <v>57</v>
      </c>
      <c r="D8629" s="802">
        <f t="shared" si="134"/>
        <v>26.56</v>
      </c>
      <c r="G8629" s="864">
        <v>25.9636</v>
      </c>
      <c r="J8629" s="840" t="s">
        <v>15822</v>
      </c>
      <c r="K8629" s="848">
        <f>IFERROR(VLOOKUP(J8629,REAJUSTE!A:AA,27,FALSE),"")</f>
        <v>1.0229999999999999</v>
      </c>
    </row>
    <row r="8630" spans="1:11" ht="15" x14ac:dyDescent="0.2">
      <c r="A8630" s="862" t="s">
        <v>3836</v>
      </c>
      <c r="B8630" s="863" t="s">
        <v>3837</v>
      </c>
      <c r="C8630" s="865" t="s">
        <v>68</v>
      </c>
      <c r="D8630" s="802">
        <f t="shared" si="134"/>
        <v>277.86</v>
      </c>
      <c r="G8630" s="864">
        <v>271.61489999999998</v>
      </c>
      <c r="J8630" s="840" t="s">
        <v>15822</v>
      </c>
      <c r="K8630" s="848">
        <f>IFERROR(VLOOKUP(J8630,REAJUSTE!A:AA,27,FALSE),"")</f>
        <v>1.0229999999999999</v>
      </c>
    </row>
    <row r="8631" spans="1:11" ht="18" x14ac:dyDescent="0.2">
      <c r="A8631" s="862" t="s">
        <v>3838</v>
      </c>
      <c r="B8631" s="863" t="s">
        <v>10998</v>
      </c>
      <c r="C8631" s="865" t="s">
        <v>68</v>
      </c>
      <c r="D8631" s="802">
        <f t="shared" si="134"/>
        <v>266.16000000000003</v>
      </c>
      <c r="G8631" s="864">
        <v>260.17899999999997</v>
      </c>
      <c r="J8631" s="840" t="s">
        <v>15822</v>
      </c>
      <c r="K8631" s="848">
        <f>IFERROR(VLOOKUP(J8631,REAJUSTE!A:AA,27,FALSE),"")</f>
        <v>1.0229999999999999</v>
      </c>
    </row>
    <row r="8632" spans="1:11" ht="15" x14ac:dyDescent="0.2">
      <c r="A8632" s="862" t="s">
        <v>3839</v>
      </c>
      <c r="B8632" s="863" t="s">
        <v>3840</v>
      </c>
      <c r="C8632" s="865" t="s">
        <v>68</v>
      </c>
      <c r="D8632" s="802">
        <f t="shared" si="134"/>
        <v>11.69</v>
      </c>
      <c r="G8632" s="864">
        <v>11.4359</v>
      </c>
      <c r="J8632" s="840" t="s">
        <v>15822</v>
      </c>
      <c r="K8632" s="848">
        <f>IFERROR(VLOOKUP(J8632,REAJUSTE!A:AA,27,FALSE),"")</f>
        <v>1.0229999999999999</v>
      </c>
    </row>
    <row r="8633" spans="1:11" ht="15" x14ac:dyDescent="0.2">
      <c r="A8633" s="862" t="s">
        <v>3841</v>
      </c>
      <c r="B8633" s="863" t="s">
        <v>3842</v>
      </c>
      <c r="C8633" s="865" t="s">
        <v>57</v>
      </c>
      <c r="D8633" s="802">
        <f t="shared" si="134"/>
        <v>338.73</v>
      </c>
      <c r="G8633" s="864">
        <v>331.12299999999999</v>
      </c>
      <c r="J8633" s="840" t="s">
        <v>15822</v>
      </c>
      <c r="K8633" s="848">
        <f>IFERROR(VLOOKUP(J8633,REAJUSTE!A:AA,27,FALSE),"")</f>
        <v>1.0229999999999999</v>
      </c>
    </row>
    <row r="8634" spans="1:11" ht="18" x14ac:dyDescent="0.2">
      <c r="A8634" s="862" t="s">
        <v>10999</v>
      </c>
      <c r="B8634" s="863" t="s">
        <v>11000</v>
      </c>
      <c r="C8634" s="865" t="s">
        <v>68</v>
      </c>
      <c r="D8634" s="802">
        <f t="shared" si="134"/>
        <v>321.61</v>
      </c>
      <c r="G8634" s="864">
        <v>314.37939999999998</v>
      </c>
      <c r="J8634" s="840" t="s">
        <v>15822</v>
      </c>
      <c r="K8634" s="848">
        <f>IFERROR(VLOOKUP(J8634,REAJUSTE!A:AA,27,FALSE),"")</f>
        <v>1.0229999999999999</v>
      </c>
    </row>
    <row r="8635" spans="1:11" ht="15" x14ac:dyDescent="0.2">
      <c r="A8635" s="862" t="s">
        <v>3843</v>
      </c>
      <c r="B8635" s="863" t="s">
        <v>3844</v>
      </c>
      <c r="C8635" s="865" t="s">
        <v>57</v>
      </c>
      <c r="D8635" s="802">
        <f t="shared" si="134"/>
        <v>17.12</v>
      </c>
      <c r="G8635" s="864">
        <v>16.743600000000001</v>
      </c>
      <c r="J8635" s="840" t="s">
        <v>15822</v>
      </c>
      <c r="K8635" s="848">
        <f>IFERROR(VLOOKUP(J8635,REAJUSTE!A:AA,27,FALSE),"")</f>
        <v>1.0229999999999999</v>
      </c>
    </row>
    <row r="8636" spans="1:11" ht="15" x14ac:dyDescent="0.2">
      <c r="A8636" s="862" t="s">
        <v>3845</v>
      </c>
      <c r="B8636" s="863" t="s">
        <v>28153</v>
      </c>
      <c r="C8636" s="865" t="s">
        <v>57</v>
      </c>
      <c r="D8636" s="802">
        <f t="shared" si="134"/>
        <v>321.11</v>
      </c>
      <c r="G8636" s="864">
        <v>313.89569999999998</v>
      </c>
      <c r="J8636" s="840" t="s">
        <v>15822</v>
      </c>
      <c r="K8636" s="848">
        <f>IFERROR(VLOOKUP(J8636,REAJUSTE!A:AA,27,FALSE),"")</f>
        <v>1.0229999999999999</v>
      </c>
    </row>
    <row r="8637" spans="1:11" ht="18" x14ac:dyDescent="0.2">
      <c r="A8637" s="862" t="s">
        <v>3762</v>
      </c>
      <c r="B8637" s="863" t="s">
        <v>28152</v>
      </c>
      <c r="C8637" s="865" t="s">
        <v>57</v>
      </c>
      <c r="D8637" s="802">
        <f t="shared" si="134"/>
        <v>305.47000000000003</v>
      </c>
      <c r="G8637" s="864">
        <v>298.6028</v>
      </c>
      <c r="J8637" s="840" t="s">
        <v>15822</v>
      </c>
      <c r="K8637" s="848">
        <f>IFERROR(VLOOKUP(J8637,REAJUSTE!A:AA,27,FALSE),"")</f>
        <v>1.0229999999999999</v>
      </c>
    </row>
    <row r="8638" spans="1:11" ht="15" x14ac:dyDescent="0.2">
      <c r="A8638" s="862" t="s">
        <v>3846</v>
      </c>
      <c r="B8638" s="863" t="s">
        <v>3847</v>
      </c>
      <c r="C8638" s="865" t="s">
        <v>57</v>
      </c>
      <c r="D8638" s="802">
        <f t="shared" si="134"/>
        <v>15.64</v>
      </c>
      <c r="G8638" s="864">
        <v>15.292899999999999</v>
      </c>
      <c r="J8638" s="840" t="s">
        <v>15822</v>
      </c>
      <c r="K8638" s="848">
        <f>IFERROR(VLOOKUP(J8638,REAJUSTE!A:AA,27,FALSE),"")</f>
        <v>1.0229999999999999</v>
      </c>
    </row>
    <row r="8639" spans="1:11" ht="15" x14ac:dyDescent="0.2">
      <c r="A8639" s="862" t="s">
        <v>3848</v>
      </c>
      <c r="B8639" s="863" t="s">
        <v>28154</v>
      </c>
      <c r="C8639" s="865" t="s">
        <v>57</v>
      </c>
      <c r="D8639" s="802">
        <f t="shared" si="134"/>
        <v>319.22000000000003</v>
      </c>
      <c r="G8639" s="864">
        <v>312.04649999999998</v>
      </c>
      <c r="J8639" s="840" t="s">
        <v>15822</v>
      </c>
      <c r="K8639" s="848">
        <f>IFERROR(VLOOKUP(J8639,REAJUSTE!A:AA,27,FALSE),"")</f>
        <v>1.0229999999999999</v>
      </c>
    </row>
    <row r="8640" spans="1:11" ht="18" x14ac:dyDescent="0.2">
      <c r="A8640" s="862" t="s">
        <v>3762</v>
      </c>
      <c r="B8640" s="863" t="s">
        <v>28152</v>
      </c>
      <c r="C8640" s="865" t="s">
        <v>68</v>
      </c>
      <c r="D8640" s="802">
        <f t="shared" si="134"/>
        <v>305.47000000000003</v>
      </c>
      <c r="G8640" s="864">
        <v>298.6028</v>
      </c>
      <c r="J8640" s="840" t="s">
        <v>15822</v>
      </c>
      <c r="K8640" s="848">
        <f>IFERROR(VLOOKUP(J8640,REAJUSTE!A:AA,27,FALSE),"")</f>
        <v>1.0229999999999999</v>
      </c>
    </row>
    <row r="8641" spans="1:11" ht="15" x14ac:dyDescent="0.2">
      <c r="A8641" s="862" t="s">
        <v>3849</v>
      </c>
      <c r="B8641" s="863" t="s">
        <v>3850</v>
      </c>
      <c r="C8641" s="865" t="s">
        <v>68</v>
      </c>
      <c r="D8641" s="802">
        <f t="shared" si="134"/>
        <v>13.75</v>
      </c>
      <c r="G8641" s="864">
        <v>13.4437</v>
      </c>
      <c r="J8641" s="840" t="s">
        <v>15822</v>
      </c>
      <c r="K8641" s="848">
        <f>IFERROR(VLOOKUP(J8641,REAJUSTE!A:AA,27,FALSE),"")</f>
        <v>1.0229999999999999</v>
      </c>
    </row>
    <row r="8642" spans="1:11" ht="15" x14ac:dyDescent="0.2">
      <c r="A8642" s="862" t="s">
        <v>3851</v>
      </c>
      <c r="B8642" s="863" t="s">
        <v>3852</v>
      </c>
      <c r="C8642" s="865" t="s">
        <v>57</v>
      </c>
      <c r="D8642" s="802">
        <f t="shared" si="134"/>
        <v>267.31</v>
      </c>
      <c r="G8642" s="864">
        <v>261.30290000000002</v>
      </c>
      <c r="J8642" s="840" t="s">
        <v>15822</v>
      </c>
      <c r="K8642" s="848">
        <f>IFERROR(VLOOKUP(J8642,REAJUSTE!A:AA,27,FALSE),"")</f>
        <v>1.0229999999999999</v>
      </c>
    </row>
    <row r="8643" spans="1:11" ht="18" x14ac:dyDescent="0.2">
      <c r="A8643" s="862" t="s">
        <v>3853</v>
      </c>
      <c r="B8643" s="863" t="s">
        <v>11002</v>
      </c>
      <c r="C8643" s="865" t="s">
        <v>68</v>
      </c>
      <c r="D8643" s="802">
        <f t="shared" si="134"/>
        <v>260.10000000000002</v>
      </c>
      <c r="G8643" s="864">
        <v>254.2611</v>
      </c>
      <c r="J8643" s="840" t="s">
        <v>15822</v>
      </c>
      <c r="K8643" s="848">
        <f>IFERROR(VLOOKUP(J8643,REAJUSTE!A:AA,27,FALSE),"")</f>
        <v>1.0229999999999999</v>
      </c>
    </row>
    <row r="8644" spans="1:11" ht="15" x14ac:dyDescent="0.2">
      <c r="A8644" s="862" t="s">
        <v>3854</v>
      </c>
      <c r="B8644" s="863" t="s">
        <v>3855</v>
      </c>
      <c r="C8644" s="865" t="s">
        <v>68</v>
      </c>
      <c r="D8644" s="802">
        <f t="shared" si="134"/>
        <v>7.2</v>
      </c>
      <c r="G8644" s="864">
        <v>7.0418000000000003</v>
      </c>
      <c r="J8644" s="840" t="s">
        <v>15822</v>
      </c>
      <c r="K8644" s="848">
        <f>IFERROR(VLOOKUP(J8644,REAJUSTE!A:AA,27,FALSE),"")</f>
        <v>1.0229999999999999</v>
      </c>
    </row>
    <row r="8645" spans="1:11" ht="15" x14ac:dyDescent="0.2">
      <c r="A8645" s="862" t="s">
        <v>3856</v>
      </c>
      <c r="B8645" s="863" t="s">
        <v>3857</v>
      </c>
      <c r="C8645" s="865" t="s">
        <v>68</v>
      </c>
      <c r="D8645" s="802">
        <f t="shared" si="134"/>
        <v>321.43</v>
      </c>
      <c r="G8645" s="864">
        <v>314.20960000000002</v>
      </c>
      <c r="J8645" s="840" t="s">
        <v>15822</v>
      </c>
      <c r="K8645" s="848">
        <f>IFERROR(VLOOKUP(J8645,REAJUSTE!A:AA,27,FALSE),"")</f>
        <v>1.0229999999999999</v>
      </c>
    </row>
    <row r="8646" spans="1:11" ht="18" x14ac:dyDescent="0.2">
      <c r="A8646" s="862" t="s">
        <v>3766</v>
      </c>
      <c r="B8646" s="863" t="s">
        <v>11001</v>
      </c>
      <c r="C8646" s="865" t="s">
        <v>68</v>
      </c>
      <c r="D8646" s="802">
        <f t="shared" si="134"/>
        <v>292.08999999999997</v>
      </c>
      <c r="G8646" s="864">
        <v>285.52969999999999</v>
      </c>
      <c r="J8646" s="840" t="s">
        <v>15822</v>
      </c>
      <c r="K8646" s="848">
        <f>IFERROR(VLOOKUP(J8646,REAJUSTE!A:AA,27,FALSE),"")</f>
        <v>1.0229999999999999</v>
      </c>
    </row>
    <row r="8647" spans="1:11" ht="15" x14ac:dyDescent="0.2">
      <c r="A8647" s="862" t="s">
        <v>3858</v>
      </c>
      <c r="B8647" s="863" t="s">
        <v>3859</v>
      </c>
      <c r="C8647" s="865" t="s">
        <v>57</v>
      </c>
      <c r="D8647" s="802">
        <f t="shared" si="134"/>
        <v>29.33</v>
      </c>
      <c r="G8647" s="864">
        <v>28.6799</v>
      </c>
      <c r="J8647" s="840" t="s">
        <v>15822</v>
      </c>
      <c r="K8647" s="848">
        <f>IFERROR(VLOOKUP(J8647,REAJUSTE!A:AA,27,FALSE),"")</f>
        <v>1.0229999999999999</v>
      </c>
    </row>
    <row r="8648" spans="1:11" ht="15" x14ac:dyDescent="0.2">
      <c r="A8648" s="862" t="s">
        <v>3860</v>
      </c>
      <c r="B8648" s="863" t="s">
        <v>3861</v>
      </c>
      <c r="C8648" s="865" t="s">
        <v>57</v>
      </c>
      <c r="D8648" s="802">
        <f t="shared" si="134"/>
        <v>308.68</v>
      </c>
      <c r="G8648" s="864">
        <v>301.74110000000002</v>
      </c>
      <c r="J8648" s="840" t="s">
        <v>15822</v>
      </c>
      <c r="K8648" s="848">
        <f>IFERROR(VLOOKUP(J8648,REAJUSTE!A:AA,27,FALSE),"")</f>
        <v>1.0229999999999999</v>
      </c>
    </row>
    <row r="8649" spans="1:11" ht="18" x14ac:dyDescent="0.2">
      <c r="A8649" s="862" t="s">
        <v>3862</v>
      </c>
      <c r="B8649" s="863" t="s">
        <v>11003</v>
      </c>
      <c r="C8649" s="865" t="s">
        <v>57</v>
      </c>
      <c r="D8649" s="802">
        <f t="shared" si="134"/>
        <v>297.2</v>
      </c>
      <c r="G8649" s="864">
        <v>290.52030000000002</v>
      </c>
      <c r="J8649" s="840" t="s">
        <v>15822</v>
      </c>
      <c r="K8649" s="848">
        <f>IFERROR(VLOOKUP(J8649,REAJUSTE!A:AA,27,FALSE),"")</f>
        <v>1.0229999999999999</v>
      </c>
    </row>
    <row r="8650" spans="1:11" ht="15" x14ac:dyDescent="0.2">
      <c r="A8650" s="862" t="s">
        <v>3863</v>
      </c>
      <c r="B8650" s="863" t="s">
        <v>3864</v>
      </c>
      <c r="C8650" s="865" t="s">
        <v>57</v>
      </c>
      <c r="D8650" s="802">
        <f t="shared" si="134"/>
        <v>11.47</v>
      </c>
      <c r="G8650" s="864">
        <v>11.220800000000001</v>
      </c>
      <c r="J8650" s="840" t="s">
        <v>15822</v>
      </c>
      <c r="K8650" s="848">
        <f>IFERROR(VLOOKUP(J8650,REAJUSTE!A:AA,27,FALSE),"")</f>
        <v>1.0229999999999999</v>
      </c>
    </row>
    <row r="8651" spans="1:11" ht="15" x14ac:dyDescent="0.2">
      <c r="A8651" s="862" t="s">
        <v>3865</v>
      </c>
      <c r="B8651" s="863" t="s">
        <v>3866</v>
      </c>
      <c r="C8651" s="865" t="s">
        <v>68</v>
      </c>
      <c r="D8651" s="802">
        <f t="shared" ref="D8651:D8714" si="135">TRUNC(G8651*K8651,2)</f>
        <v>258.33</v>
      </c>
      <c r="G8651" s="864">
        <v>252.524</v>
      </c>
      <c r="J8651" s="840" t="s">
        <v>15822</v>
      </c>
      <c r="K8651" s="848">
        <f>IFERROR(VLOOKUP(J8651,REAJUSTE!A:AA,27,FALSE),"")</f>
        <v>1.0229999999999999</v>
      </c>
    </row>
    <row r="8652" spans="1:11" ht="18" x14ac:dyDescent="0.2">
      <c r="A8652" s="862" t="s">
        <v>10962</v>
      </c>
      <c r="B8652" s="863" t="s">
        <v>10963</v>
      </c>
      <c r="C8652" s="865" t="s">
        <v>68</v>
      </c>
      <c r="D8652" s="802">
        <f t="shared" si="135"/>
        <v>243.92</v>
      </c>
      <c r="G8652" s="864">
        <v>238.44049999999999</v>
      </c>
      <c r="J8652" s="840" t="s">
        <v>15822</v>
      </c>
      <c r="K8652" s="848">
        <f>IFERROR(VLOOKUP(J8652,REAJUSTE!A:AA,27,FALSE),"")</f>
        <v>1.0229999999999999</v>
      </c>
    </row>
    <row r="8653" spans="1:11" ht="15" x14ac:dyDescent="0.2">
      <c r="A8653" s="862" t="s">
        <v>3867</v>
      </c>
      <c r="B8653" s="863" t="s">
        <v>3868</v>
      </c>
      <c r="C8653" s="865" t="s">
        <v>68</v>
      </c>
      <c r="D8653" s="802">
        <f t="shared" si="135"/>
        <v>14.4</v>
      </c>
      <c r="G8653" s="864">
        <v>14.083500000000001</v>
      </c>
      <c r="J8653" s="840" t="s">
        <v>15822</v>
      </c>
      <c r="K8653" s="848">
        <f>IFERROR(VLOOKUP(J8653,REAJUSTE!A:AA,27,FALSE),"")</f>
        <v>1.0229999999999999</v>
      </c>
    </row>
    <row r="8654" spans="1:11" ht="15" x14ac:dyDescent="0.2">
      <c r="A8654" s="862" t="s">
        <v>3869</v>
      </c>
      <c r="B8654" s="863" t="s">
        <v>11004</v>
      </c>
      <c r="C8654" s="865" t="s">
        <v>68</v>
      </c>
      <c r="D8654" s="802">
        <f t="shared" si="135"/>
        <v>386.48</v>
      </c>
      <c r="G8654" s="864">
        <v>377.79750000000001</v>
      </c>
      <c r="J8654" s="840" t="s">
        <v>15822</v>
      </c>
      <c r="K8654" s="848">
        <f>IFERROR(VLOOKUP(J8654,REAJUSTE!A:AA,27,FALSE),"")</f>
        <v>1.0229999999999999</v>
      </c>
    </row>
    <row r="8655" spans="1:11" ht="18" x14ac:dyDescent="0.2">
      <c r="A8655" s="862" t="s">
        <v>3870</v>
      </c>
      <c r="B8655" s="863" t="s">
        <v>11005</v>
      </c>
      <c r="C8655" s="865" t="s">
        <v>57</v>
      </c>
      <c r="D8655" s="802">
        <f t="shared" si="135"/>
        <v>208.38</v>
      </c>
      <c r="G8655" s="864">
        <v>203.69980000000001</v>
      </c>
      <c r="J8655" s="840" t="s">
        <v>15822</v>
      </c>
      <c r="K8655" s="848">
        <f>IFERROR(VLOOKUP(J8655,REAJUSTE!A:AA,27,FALSE),"")</f>
        <v>1.0229999999999999</v>
      </c>
    </row>
    <row r="8656" spans="1:11" ht="15" x14ac:dyDescent="0.2">
      <c r="A8656" s="862" t="s">
        <v>3871</v>
      </c>
      <c r="B8656" s="863" t="s">
        <v>11006</v>
      </c>
      <c r="C8656" s="865" t="s">
        <v>57</v>
      </c>
      <c r="D8656" s="802">
        <f t="shared" si="135"/>
        <v>178.1</v>
      </c>
      <c r="G8656" s="864">
        <v>174.0977</v>
      </c>
      <c r="J8656" s="840" t="s">
        <v>15822</v>
      </c>
      <c r="K8656" s="848">
        <f>IFERROR(VLOOKUP(J8656,REAJUSTE!A:AA,27,FALSE),"")</f>
        <v>1.0229999999999999</v>
      </c>
    </row>
    <row r="8657" spans="1:11" ht="15" x14ac:dyDescent="0.2">
      <c r="A8657" s="862" t="s">
        <v>3872</v>
      </c>
      <c r="B8657" s="863" t="s">
        <v>11007</v>
      </c>
      <c r="C8657" s="865" t="s">
        <v>68</v>
      </c>
      <c r="D8657" s="802">
        <f t="shared" si="135"/>
        <v>581.03</v>
      </c>
      <c r="G8657" s="864">
        <v>567.96699999999998</v>
      </c>
      <c r="J8657" s="840" t="s">
        <v>15822</v>
      </c>
      <c r="K8657" s="848">
        <f>IFERROR(VLOOKUP(J8657,REAJUSTE!A:AA,27,FALSE),"")</f>
        <v>1.0229999999999999</v>
      </c>
    </row>
    <row r="8658" spans="1:11" ht="18" x14ac:dyDescent="0.2">
      <c r="A8658" s="862" t="s">
        <v>3873</v>
      </c>
      <c r="B8658" s="863" t="s">
        <v>11008</v>
      </c>
      <c r="C8658" s="865" t="s">
        <v>68</v>
      </c>
      <c r="D8658" s="802">
        <f t="shared" si="135"/>
        <v>248.71</v>
      </c>
      <c r="G8658" s="864">
        <v>243.1267</v>
      </c>
      <c r="J8658" s="840" t="s">
        <v>15822</v>
      </c>
      <c r="K8658" s="848">
        <f>IFERROR(VLOOKUP(J8658,REAJUSTE!A:AA,27,FALSE),"")</f>
        <v>1.0229999999999999</v>
      </c>
    </row>
    <row r="8659" spans="1:11" ht="15" x14ac:dyDescent="0.2">
      <c r="A8659" s="862" t="s">
        <v>3874</v>
      </c>
      <c r="B8659" s="863" t="s">
        <v>11009</v>
      </c>
      <c r="C8659" s="865" t="s">
        <v>57</v>
      </c>
      <c r="D8659" s="802">
        <f t="shared" si="135"/>
        <v>52.32</v>
      </c>
      <c r="G8659" s="864">
        <v>51.151400000000002</v>
      </c>
      <c r="J8659" s="840" t="s">
        <v>15822</v>
      </c>
      <c r="K8659" s="848">
        <f>IFERROR(VLOOKUP(J8659,REAJUSTE!A:AA,27,FALSE),"")</f>
        <v>1.0229999999999999</v>
      </c>
    </row>
    <row r="8660" spans="1:11" ht="18" x14ac:dyDescent="0.2">
      <c r="A8660" s="862" t="s">
        <v>3875</v>
      </c>
      <c r="B8660" s="863" t="s">
        <v>11010</v>
      </c>
      <c r="C8660" s="865" t="s">
        <v>68</v>
      </c>
      <c r="D8660" s="802">
        <f t="shared" si="135"/>
        <v>279.98</v>
      </c>
      <c r="G8660" s="864">
        <v>273.68889999999999</v>
      </c>
      <c r="J8660" s="840" t="s">
        <v>15822</v>
      </c>
      <c r="K8660" s="848">
        <f>IFERROR(VLOOKUP(J8660,REAJUSTE!A:AA,27,FALSE),"")</f>
        <v>1.0229999999999999</v>
      </c>
    </row>
    <row r="8661" spans="1:11" ht="15" x14ac:dyDescent="0.2">
      <c r="A8661" s="862" t="s">
        <v>3876</v>
      </c>
      <c r="B8661" s="863" t="s">
        <v>3877</v>
      </c>
      <c r="C8661" s="865" t="s">
        <v>68</v>
      </c>
      <c r="D8661" s="802">
        <f t="shared" si="135"/>
        <v>180.89</v>
      </c>
      <c r="G8661" s="864">
        <v>176.8271</v>
      </c>
      <c r="J8661" s="840" t="s">
        <v>15822</v>
      </c>
      <c r="K8661" s="848">
        <f>IFERROR(VLOOKUP(J8661,REAJUSTE!A:AA,27,FALSE),"")</f>
        <v>1.0229999999999999</v>
      </c>
    </row>
    <row r="8662" spans="1:11" ht="18" x14ac:dyDescent="0.2">
      <c r="A8662" s="862" t="s">
        <v>3778</v>
      </c>
      <c r="B8662" s="863" t="s">
        <v>11011</v>
      </c>
      <c r="C8662" s="865" t="s">
        <v>57</v>
      </c>
      <c r="D8662" s="802">
        <f t="shared" si="135"/>
        <v>171.72</v>
      </c>
      <c r="G8662" s="864">
        <v>167.8647</v>
      </c>
      <c r="J8662" s="840" t="s">
        <v>15822</v>
      </c>
      <c r="K8662" s="848">
        <f>IFERROR(VLOOKUP(J8662,REAJUSTE!A:AA,27,FALSE),"")</f>
        <v>1.0229999999999999</v>
      </c>
    </row>
    <row r="8663" spans="1:11" ht="15" x14ac:dyDescent="0.2">
      <c r="A8663" s="862" t="s">
        <v>3878</v>
      </c>
      <c r="B8663" s="863" t="s">
        <v>3879</v>
      </c>
      <c r="C8663" s="865" t="s">
        <v>57</v>
      </c>
      <c r="D8663" s="802">
        <f t="shared" si="135"/>
        <v>9.16</v>
      </c>
      <c r="G8663" s="864">
        <v>8.9624000000000006</v>
      </c>
      <c r="J8663" s="840" t="s">
        <v>15822</v>
      </c>
      <c r="K8663" s="848">
        <f>IFERROR(VLOOKUP(J8663,REAJUSTE!A:AA,27,FALSE),"")</f>
        <v>1.0229999999999999</v>
      </c>
    </row>
    <row r="8664" spans="1:11" ht="15" x14ac:dyDescent="0.2">
      <c r="A8664" s="862" t="s">
        <v>3881</v>
      </c>
      <c r="B8664" s="863" t="s">
        <v>11012</v>
      </c>
      <c r="C8664" s="865" t="s">
        <v>68</v>
      </c>
      <c r="D8664" s="802">
        <f t="shared" si="135"/>
        <v>414.23</v>
      </c>
      <c r="G8664" s="864">
        <v>404.92160000000001</v>
      </c>
      <c r="J8664" s="840" t="s">
        <v>15822</v>
      </c>
      <c r="K8664" s="848">
        <f>IFERROR(VLOOKUP(J8664,REAJUSTE!A:AA,27,FALSE),"")</f>
        <v>1.0229999999999999</v>
      </c>
    </row>
    <row r="8665" spans="1:11" ht="15" x14ac:dyDescent="0.2">
      <c r="A8665" s="862" t="s">
        <v>3882</v>
      </c>
      <c r="B8665" s="863" t="s">
        <v>11013</v>
      </c>
      <c r="C8665" s="865" t="s">
        <v>57</v>
      </c>
      <c r="D8665" s="802">
        <f t="shared" si="135"/>
        <v>347.76</v>
      </c>
      <c r="G8665" s="864">
        <v>339.94479999999999</v>
      </c>
      <c r="J8665" s="840" t="s">
        <v>15822</v>
      </c>
      <c r="K8665" s="848">
        <f>IFERROR(VLOOKUP(J8665,REAJUSTE!A:AA,27,FALSE),"")</f>
        <v>1.0229999999999999</v>
      </c>
    </row>
    <row r="8666" spans="1:11" ht="15" x14ac:dyDescent="0.2">
      <c r="A8666" s="862" t="s">
        <v>3883</v>
      </c>
      <c r="B8666" s="863" t="s">
        <v>11014</v>
      </c>
      <c r="C8666" s="865" t="s">
        <v>68</v>
      </c>
      <c r="D8666" s="802">
        <f t="shared" si="135"/>
        <v>66.47</v>
      </c>
      <c r="G8666" s="864">
        <v>64.976799999999997</v>
      </c>
      <c r="J8666" s="840" t="s">
        <v>15822</v>
      </c>
      <c r="K8666" s="848">
        <f>IFERROR(VLOOKUP(J8666,REAJUSTE!A:AA,27,FALSE),"")</f>
        <v>1.0229999999999999</v>
      </c>
    </row>
    <row r="8667" spans="1:11" ht="15" x14ac:dyDescent="0.2">
      <c r="A8667" s="862" t="s">
        <v>3884</v>
      </c>
      <c r="B8667" s="863" t="s">
        <v>11015</v>
      </c>
      <c r="C8667" s="865" t="s">
        <v>68</v>
      </c>
      <c r="D8667" s="802">
        <f t="shared" si="135"/>
        <v>434.22</v>
      </c>
      <c r="G8667" s="864">
        <v>424.45940000000002</v>
      </c>
      <c r="J8667" s="840" t="s">
        <v>15822</v>
      </c>
      <c r="K8667" s="848">
        <f>IFERROR(VLOOKUP(J8667,REAJUSTE!A:AA,27,FALSE),"")</f>
        <v>1.0229999999999999</v>
      </c>
    </row>
    <row r="8668" spans="1:11" ht="15" x14ac:dyDescent="0.2">
      <c r="A8668" s="862" t="s">
        <v>3754</v>
      </c>
      <c r="B8668" s="863" t="s">
        <v>11016</v>
      </c>
      <c r="C8668" s="865" t="s">
        <v>57</v>
      </c>
      <c r="D8668" s="802">
        <f t="shared" si="135"/>
        <v>360.56</v>
      </c>
      <c r="G8668" s="864">
        <v>352.45819999999998</v>
      </c>
      <c r="J8668" s="840" t="s">
        <v>15822</v>
      </c>
      <c r="K8668" s="848">
        <f>IFERROR(VLOOKUP(J8668,REAJUSTE!A:AA,27,FALSE),"")</f>
        <v>1.0229999999999999</v>
      </c>
    </row>
    <row r="8669" spans="1:11" ht="15" x14ac:dyDescent="0.2">
      <c r="A8669" s="862" t="s">
        <v>3885</v>
      </c>
      <c r="B8669" s="863" t="s">
        <v>11017</v>
      </c>
      <c r="C8669" s="865" t="s">
        <v>57</v>
      </c>
      <c r="D8669" s="802">
        <f t="shared" si="135"/>
        <v>73.650000000000006</v>
      </c>
      <c r="G8669" s="864">
        <v>72.001199999999997</v>
      </c>
      <c r="J8669" s="840" t="s">
        <v>15822</v>
      </c>
      <c r="K8669" s="848">
        <f>IFERROR(VLOOKUP(J8669,REAJUSTE!A:AA,27,FALSE),"")</f>
        <v>1.0229999999999999</v>
      </c>
    </row>
    <row r="8670" spans="1:11" ht="15" x14ac:dyDescent="0.2">
      <c r="A8670" s="862" t="s">
        <v>3886</v>
      </c>
      <c r="B8670" s="863" t="s">
        <v>28155</v>
      </c>
      <c r="C8670" s="865" t="s">
        <v>68</v>
      </c>
      <c r="D8670" s="802">
        <f t="shared" si="135"/>
        <v>319.95</v>
      </c>
      <c r="G8670" s="864">
        <v>312.76350000000002</v>
      </c>
      <c r="J8670" s="840" t="s">
        <v>15822</v>
      </c>
      <c r="K8670" s="848">
        <f>IFERROR(VLOOKUP(J8670,REAJUSTE!A:AA,27,FALSE),"")</f>
        <v>1.0229999999999999</v>
      </c>
    </row>
    <row r="8671" spans="1:11" ht="18" x14ac:dyDescent="0.2">
      <c r="A8671" s="862" t="s">
        <v>3762</v>
      </c>
      <c r="B8671" s="863" t="s">
        <v>28152</v>
      </c>
      <c r="C8671" s="865" t="s">
        <v>68</v>
      </c>
      <c r="D8671" s="802">
        <f t="shared" si="135"/>
        <v>305.47000000000003</v>
      </c>
      <c r="G8671" s="864">
        <v>298.6028</v>
      </c>
      <c r="J8671" s="840" t="s">
        <v>15822</v>
      </c>
      <c r="K8671" s="848">
        <f>IFERROR(VLOOKUP(J8671,REAJUSTE!A:AA,27,FALSE),"")</f>
        <v>1.0229999999999999</v>
      </c>
    </row>
    <row r="8672" spans="1:11" ht="15" x14ac:dyDescent="0.2">
      <c r="A8672" s="862" t="s">
        <v>3887</v>
      </c>
      <c r="B8672" s="863" t="s">
        <v>3888</v>
      </c>
      <c r="C8672" s="865" t="s">
        <v>68</v>
      </c>
      <c r="D8672" s="802">
        <f t="shared" si="135"/>
        <v>14.48</v>
      </c>
      <c r="G8672" s="864">
        <v>14.1607</v>
      </c>
      <c r="J8672" s="840" t="s">
        <v>15822</v>
      </c>
      <c r="K8672" s="848">
        <f>IFERROR(VLOOKUP(J8672,REAJUSTE!A:AA,27,FALSE),"")</f>
        <v>1.0229999999999999</v>
      </c>
    </row>
    <row r="8673" spans="1:11" ht="15" x14ac:dyDescent="0.2">
      <c r="A8673" s="862" t="s">
        <v>3889</v>
      </c>
      <c r="B8673" s="863" t="s">
        <v>3890</v>
      </c>
      <c r="C8673" s="865" t="s">
        <v>68</v>
      </c>
      <c r="D8673" s="802">
        <f t="shared" si="135"/>
        <v>266.3</v>
      </c>
      <c r="G8673" s="864">
        <v>260.31439999999998</v>
      </c>
      <c r="J8673" s="840" t="s">
        <v>15822</v>
      </c>
      <c r="K8673" s="848">
        <f>IFERROR(VLOOKUP(J8673,REAJUSTE!A:AA,27,FALSE),"")</f>
        <v>1.0229999999999999</v>
      </c>
    </row>
    <row r="8674" spans="1:11" ht="18" x14ac:dyDescent="0.2">
      <c r="A8674" s="862" t="s">
        <v>11018</v>
      </c>
      <c r="B8674" s="863" t="s">
        <v>11019</v>
      </c>
      <c r="C8674" s="865" t="s">
        <v>57</v>
      </c>
      <c r="D8674" s="802">
        <f t="shared" si="135"/>
        <v>251.25</v>
      </c>
      <c r="G8674" s="864">
        <v>245.60499999999999</v>
      </c>
      <c r="J8674" s="840" t="s">
        <v>15822</v>
      </c>
      <c r="K8674" s="848">
        <f>IFERROR(VLOOKUP(J8674,REAJUSTE!A:AA,27,FALSE),"")</f>
        <v>1.0229999999999999</v>
      </c>
    </row>
    <row r="8675" spans="1:11" ht="15" x14ac:dyDescent="0.2">
      <c r="A8675" s="862" t="s">
        <v>3891</v>
      </c>
      <c r="B8675" s="863" t="s">
        <v>3892</v>
      </c>
      <c r="C8675" s="865" t="s">
        <v>68</v>
      </c>
      <c r="D8675" s="802">
        <f t="shared" si="135"/>
        <v>15.04</v>
      </c>
      <c r="G8675" s="864">
        <v>14.7094</v>
      </c>
      <c r="J8675" s="840" t="s">
        <v>15822</v>
      </c>
      <c r="K8675" s="848">
        <f>IFERROR(VLOOKUP(J8675,REAJUSTE!A:AA,27,FALSE),"")</f>
        <v>1.0229999999999999</v>
      </c>
    </row>
    <row r="8676" spans="1:11" ht="18" x14ac:dyDescent="0.2">
      <c r="A8676" s="862" t="s">
        <v>3893</v>
      </c>
      <c r="B8676" s="863" t="s">
        <v>11020</v>
      </c>
      <c r="C8676" s="865" t="s">
        <v>68</v>
      </c>
      <c r="D8676" s="802">
        <f t="shared" si="135"/>
        <v>808.99</v>
      </c>
      <c r="G8676" s="864">
        <v>790.80370000000005</v>
      </c>
      <c r="J8676" s="840" t="s">
        <v>15822</v>
      </c>
      <c r="K8676" s="848">
        <f>IFERROR(VLOOKUP(J8676,REAJUSTE!A:AA,27,FALSE),"")</f>
        <v>1.0229999999999999</v>
      </c>
    </row>
    <row r="8677" spans="1:11" ht="18" x14ac:dyDescent="0.2">
      <c r="A8677" s="862" t="s">
        <v>11021</v>
      </c>
      <c r="B8677" s="863" t="s">
        <v>11022</v>
      </c>
      <c r="C8677" s="865" t="s">
        <v>57</v>
      </c>
      <c r="D8677" s="802">
        <f t="shared" si="135"/>
        <v>418.54</v>
      </c>
      <c r="G8677" s="864">
        <v>409.13679999999999</v>
      </c>
      <c r="J8677" s="840" t="s">
        <v>15822</v>
      </c>
      <c r="K8677" s="848">
        <f>IFERROR(VLOOKUP(J8677,REAJUSTE!A:AA,27,FALSE),"")</f>
        <v>1.0229999999999999</v>
      </c>
    </row>
    <row r="8678" spans="1:11" ht="18" x14ac:dyDescent="0.2">
      <c r="A8678" s="862" t="s">
        <v>3894</v>
      </c>
      <c r="B8678" s="863" t="s">
        <v>11023</v>
      </c>
      <c r="C8678" s="865" t="s">
        <v>68</v>
      </c>
      <c r="D8678" s="802">
        <f t="shared" si="135"/>
        <v>390.44</v>
      </c>
      <c r="G8678" s="864">
        <v>381.6669</v>
      </c>
      <c r="J8678" s="840" t="s">
        <v>15822</v>
      </c>
      <c r="K8678" s="848">
        <f>IFERROR(VLOOKUP(J8678,REAJUSTE!A:AA,27,FALSE),"")</f>
        <v>1.0229999999999999</v>
      </c>
    </row>
    <row r="8679" spans="1:11" ht="15" x14ac:dyDescent="0.2">
      <c r="A8679" s="862" t="s">
        <v>3895</v>
      </c>
      <c r="B8679" s="863" t="s">
        <v>3896</v>
      </c>
      <c r="C8679" s="865" t="s">
        <v>57</v>
      </c>
      <c r="D8679" s="802">
        <f t="shared" si="135"/>
        <v>325.52999999999997</v>
      </c>
      <c r="G8679" s="864">
        <v>318.21510000000001</v>
      </c>
      <c r="J8679" s="840" t="s">
        <v>15822</v>
      </c>
      <c r="K8679" s="848">
        <f>IFERROR(VLOOKUP(J8679,REAJUSTE!A:AA,27,FALSE),"")</f>
        <v>1.0229999999999999</v>
      </c>
    </row>
    <row r="8680" spans="1:11" ht="18" x14ac:dyDescent="0.2">
      <c r="A8680" s="862" t="s">
        <v>3766</v>
      </c>
      <c r="B8680" s="863" t="s">
        <v>11001</v>
      </c>
      <c r="C8680" s="865" t="s">
        <v>68</v>
      </c>
      <c r="D8680" s="802">
        <f t="shared" si="135"/>
        <v>292.08999999999997</v>
      </c>
      <c r="G8680" s="864">
        <v>285.52969999999999</v>
      </c>
      <c r="J8680" s="840" t="s">
        <v>15822</v>
      </c>
      <c r="K8680" s="848">
        <f>IFERROR(VLOOKUP(J8680,REAJUSTE!A:AA,27,FALSE),"")</f>
        <v>1.0229999999999999</v>
      </c>
    </row>
    <row r="8681" spans="1:11" ht="15" x14ac:dyDescent="0.2">
      <c r="A8681" s="862" t="s">
        <v>3817</v>
      </c>
      <c r="B8681" s="863" t="s">
        <v>3818</v>
      </c>
      <c r="C8681" s="865" t="s">
        <v>68</v>
      </c>
      <c r="D8681" s="802">
        <f t="shared" si="135"/>
        <v>33.43</v>
      </c>
      <c r="G8681" s="864">
        <v>32.685400000000001</v>
      </c>
      <c r="J8681" s="840" t="s">
        <v>15822</v>
      </c>
      <c r="K8681" s="848">
        <f>IFERROR(VLOOKUP(J8681,REAJUSTE!A:AA,27,FALSE),"")</f>
        <v>1.0229999999999999</v>
      </c>
    </row>
    <row r="8682" spans="1:11" ht="18" x14ac:dyDescent="0.2">
      <c r="A8682" s="862" t="s">
        <v>3897</v>
      </c>
      <c r="B8682" s="863" t="s">
        <v>11024</v>
      </c>
      <c r="C8682" s="865" t="s">
        <v>68</v>
      </c>
      <c r="D8682" s="802">
        <f t="shared" si="135"/>
        <v>1510.85</v>
      </c>
      <c r="G8682" s="864">
        <v>1476.8828000000001</v>
      </c>
      <c r="J8682" s="840" t="s">
        <v>15822</v>
      </c>
      <c r="K8682" s="848">
        <f>IFERROR(VLOOKUP(J8682,REAJUSTE!A:AA,27,FALSE),"")</f>
        <v>1.0229999999999999</v>
      </c>
    </row>
    <row r="8683" spans="1:11" ht="15" x14ac:dyDescent="0.2">
      <c r="A8683" s="862" t="s">
        <v>3898</v>
      </c>
      <c r="B8683" s="863" t="s">
        <v>10986</v>
      </c>
      <c r="C8683" s="865" t="s">
        <v>68</v>
      </c>
      <c r="D8683" s="802">
        <f t="shared" si="135"/>
        <v>1067.48</v>
      </c>
      <c r="G8683" s="864">
        <v>1043.4830999999999</v>
      </c>
      <c r="J8683" s="840" t="s">
        <v>15822</v>
      </c>
      <c r="K8683" s="848">
        <f>IFERROR(VLOOKUP(J8683,REAJUSTE!A:AA,27,FALSE),"")</f>
        <v>1.0229999999999999</v>
      </c>
    </row>
    <row r="8684" spans="1:11" ht="15" x14ac:dyDescent="0.2">
      <c r="A8684" s="862" t="s">
        <v>11025</v>
      </c>
      <c r="B8684" s="863" t="s">
        <v>11026</v>
      </c>
      <c r="C8684" s="865" t="s">
        <v>68</v>
      </c>
      <c r="D8684" s="802">
        <f t="shared" si="135"/>
        <v>175.49</v>
      </c>
      <c r="G8684" s="864">
        <v>171.54839999999999</v>
      </c>
      <c r="J8684" s="840" t="s">
        <v>15822</v>
      </c>
      <c r="K8684" s="848">
        <f>IFERROR(VLOOKUP(J8684,REAJUSTE!A:AA,27,FALSE),"")</f>
        <v>1.0229999999999999</v>
      </c>
    </row>
    <row r="8685" spans="1:11" ht="15" x14ac:dyDescent="0.2">
      <c r="A8685" s="862" t="s">
        <v>10974</v>
      </c>
      <c r="B8685" s="863" t="s">
        <v>10975</v>
      </c>
      <c r="C8685" s="865" t="s">
        <v>68</v>
      </c>
      <c r="D8685" s="802">
        <f t="shared" si="135"/>
        <v>58.92</v>
      </c>
      <c r="G8685" s="864">
        <v>57.604300000000002</v>
      </c>
      <c r="J8685" s="840" t="s">
        <v>15822</v>
      </c>
      <c r="K8685" s="848">
        <f>IFERROR(VLOOKUP(J8685,REAJUSTE!A:AA,27,FALSE),"")</f>
        <v>1.0229999999999999</v>
      </c>
    </row>
    <row r="8686" spans="1:11" ht="15" x14ac:dyDescent="0.2">
      <c r="A8686" s="862" t="s">
        <v>11027</v>
      </c>
      <c r="B8686" s="863" t="s">
        <v>11028</v>
      </c>
      <c r="C8686" s="865" t="s">
        <v>68</v>
      </c>
      <c r="D8686" s="802">
        <f t="shared" si="135"/>
        <v>208.94</v>
      </c>
      <c r="G8686" s="864">
        <v>204.24700000000001</v>
      </c>
      <c r="J8686" s="840" t="s">
        <v>15822</v>
      </c>
      <c r="K8686" s="848">
        <f>IFERROR(VLOOKUP(J8686,REAJUSTE!A:AA,27,FALSE),"")</f>
        <v>1.0229999999999999</v>
      </c>
    </row>
    <row r="8687" spans="1:11" ht="15" x14ac:dyDescent="0.2">
      <c r="A8687" s="862" t="s">
        <v>3899</v>
      </c>
      <c r="B8687" s="863" t="s">
        <v>3900</v>
      </c>
      <c r="C8687" s="865" t="s">
        <v>68</v>
      </c>
      <c r="D8687" s="802">
        <f t="shared" si="135"/>
        <v>341.3</v>
      </c>
      <c r="G8687" s="864">
        <v>333.62689999999998</v>
      </c>
      <c r="J8687" s="840" t="s">
        <v>15822</v>
      </c>
      <c r="K8687" s="848">
        <f>IFERROR(VLOOKUP(J8687,REAJUSTE!A:AA,27,FALSE),"")</f>
        <v>1.0229999999999999</v>
      </c>
    </row>
    <row r="8688" spans="1:11" ht="18" x14ac:dyDescent="0.2">
      <c r="A8688" s="862" t="s">
        <v>10999</v>
      </c>
      <c r="B8688" s="863" t="s">
        <v>11000</v>
      </c>
      <c r="C8688" s="865" t="s">
        <v>68</v>
      </c>
      <c r="D8688" s="802">
        <f t="shared" si="135"/>
        <v>321.61</v>
      </c>
      <c r="G8688" s="864">
        <v>314.37939999999998</v>
      </c>
      <c r="J8688" s="840" t="s">
        <v>15822</v>
      </c>
      <c r="K8688" s="848">
        <f>IFERROR(VLOOKUP(J8688,REAJUSTE!A:AA,27,FALSE),"")</f>
        <v>1.0229999999999999</v>
      </c>
    </row>
    <row r="8689" spans="1:11" ht="15" x14ac:dyDescent="0.2">
      <c r="A8689" s="862" t="s">
        <v>3901</v>
      </c>
      <c r="B8689" s="863" t="s">
        <v>3902</v>
      </c>
      <c r="C8689" s="865" t="s">
        <v>68</v>
      </c>
      <c r="D8689" s="802">
        <f t="shared" si="135"/>
        <v>19.690000000000001</v>
      </c>
      <c r="G8689" s="864">
        <v>19.247499999999999</v>
      </c>
      <c r="J8689" s="840" t="s">
        <v>15822</v>
      </c>
      <c r="K8689" s="848">
        <f>IFERROR(VLOOKUP(J8689,REAJUSTE!A:AA,27,FALSE),"")</f>
        <v>1.0229999999999999</v>
      </c>
    </row>
    <row r="8690" spans="1:11" ht="15" x14ac:dyDescent="0.2">
      <c r="A8690" s="862" t="s">
        <v>3903</v>
      </c>
      <c r="B8690" s="863" t="s">
        <v>3904</v>
      </c>
      <c r="C8690" s="865" t="s">
        <v>68</v>
      </c>
      <c r="D8690" s="802">
        <f t="shared" si="135"/>
        <v>321.7</v>
      </c>
      <c r="G8690" s="864">
        <v>314.47399999999999</v>
      </c>
      <c r="J8690" s="840" t="s">
        <v>15822</v>
      </c>
      <c r="K8690" s="848">
        <f>IFERROR(VLOOKUP(J8690,REAJUSTE!A:AA,27,FALSE),"")</f>
        <v>1.0229999999999999</v>
      </c>
    </row>
    <row r="8691" spans="1:11" ht="18" x14ac:dyDescent="0.2">
      <c r="A8691" s="862" t="s">
        <v>3905</v>
      </c>
      <c r="B8691" s="863" t="s">
        <v>11029</v>
      </c>
      <c r="C8691" s="865" t="s">
        <v>57</v>
      </c>
      <c r="D8691" s="802">
        <f t="shared" si="135"/>
        <v>256.04000000000002</v>
      </c>
      <c r="G8691" s="864">
        <v>250.2912</v>
      </c>
      <c r="J8691" s="840" t="s">
        <v>15822</v>
      </c>
      <c r="K8691" s="848">
        <f>IFERROR(VLOOKUP(J8691,REAJUSTE!A:AA,27,FALSE),"")</f>
        <v>1.0229999999999999</v>
      </c>
    </row>
    <row r="8692" spans="1:11" ht="15" x14ac:dyDescent="0.2">
      <c r="A8692" s="862" t="s">
        <v>3906</v>
      </c>
      <c r="B8692" s="863" t="s">
        <v>3907</v>
      </c>
      <c r="C8692" s="865" t="s">
        <v>68</v>
      </c>
      <c r="D8692" s="802">
        <f t="shared" si="135"/>
        <v>4.5599999999999996</v>
      </c>
      <c r="G8692" s="864">
        <v>4.4596999999999998</v>
      </c>
      <c r="J8692" s="840" t="s">
        <v>15822</v>
      </c>
      <c r="K8692" s="848">
        <f>IFERROR(VLOOKUP(J8692,REAJUSTE!A:AA,27,FALSE),"")</f>
        <v>1.0229999999999999</v>
      </c>
    </row>
    <row r="8693" spans="1:11" ht="15" x14ac:dyDescent="0.2">
      <c r="A8693" s="862" t="s">
        <v>3781</v>
      </c>
      <c r="B8693" s="863" t="s">
        <v>3782</v>
      </c>
      <c r="C8693" s="865" t="s">
        <v>68</v>
      </c>
      <c r="D8693" s="802">
        <f t="shared" si="135"/>
        <v>61.09</v>
      </c>
      <c r="G8693" s="864">
        <v>59.723100000000002</v>
      </c>
      <c r="J8693" s="840" t="s">
        <v>15822</v>
      </c>
      <c r="K8693" s="848">
        <f>IFERROR(VLOOKUP(J8693,REAJUSTE!A:AA,27,FALSE),"")</f>
        <v>1.0229999999999999</v>
      </c>
    </row>
    <row r="8694" spans="1:11" ht="15" x14ac:dyDescent="0.2">
      <c r="A8694" s="862" t="s">
        <v>3908</v>
      </c>
      <c r="B8694" s="863" t="s">
        <v>3909</v>
      </c>
      <c r="C8694" s="865" t="s">
        <v>57</v>
      </c>
      <c r="D8694" s="802">
        <f t="shared" si="135"/>
        <v>150.07</v>
      </c>
      <c r="G8694" s="864">
        <v>146.70480000000001</v>
      </c>
      <c r="J8694" s="840" t="s">
        <v>15822</v>
      </c>
      <c r="K8694" s="848">
        <f>IFERROR(VLOOKUP(J8694,REAJUSTE!A:AA,27,FALSE),"")</f>
        <v>1.0229999999999999</v>
      </c>
    </row>
    <row r="8695" spans="1:11" ht="18" x14ac:dyDescent="0.2">
      <c r="A8695" s="862" t="s">
        <v>3910</v>
      </c>
      <c r="B8695" s="863" t="s">
        <v>11030</v>
      </c>
      <c r="C8695" s="865" t="s">
        <v>57</v>
      </c>
      <c r="D8695" s="802">
        <f t="shared" si="135"/>
        <v>145.59</v>
      </c>
      <c r="G8695" s="864">
        <v>142.32329999999999</v>
      </c>
      <c r="J8695" s="840" t="s">
        <v>15822</v>
      </c>
      <c r="K8695" s="848">
        <f>IFERROR(VLOOKUP(J8695,REAJUSTE!A:AA,27,FALSE),"")</f>
        <v>1.0229999999999999</v>
      </c>
    </row>
    <row r="8696" spans="1:11" ht="15" x14ac:dyDescent="0.2">
      <c r="A8696" s="862" t="s">
        <v>3911</v>
      </c>
      <c r="B8696" s="863" t="s">
        <v>3912</v>
      </c>
      <c r="C8696" s="865" t="s">
        <v>57</v>
      </c>
      <c r="D8696" s="802">
        <f t="shared" si="135"/>
        <v>4.4800000000000004</v>
      </c>
      <c r="G8696" s="864">
        <v>4.3815</v>
      </c>
      <c r="J8696" s="840" t="s">
        <v>15822</v>
      </c>
      <c r="K8696" s="848">
        <f>IFERROR(VLOOKUP(J8696,REAJUSTE!A:AA,27,FALSE),"")</f>
        <v>1.0229999999999999</v>
      </c>
    </row>
    <row r="8697" spans="1:11" ht="15" x14ac:dyDescent="0.2">
      <c r="A8697" s="862" t="s">
        <v>11031</v>
      </c>
      <c r="B8697" s="863" t="s">
        <v>11032</v>
      </c>
      <c r="C8697" s="865" t="s">
        <v>57</v>
      </c>
      <c r="D8697" s="802">
        <f t="shared" si="135"/>
        <v>340.97</v>
      </c>
      <c r="G8697" s="864">
        <v>333.30810000000002</v>
      </c>
      <c r="J8697" s="840" t="s">
        <v>15822</v>
      </c>
      <c r="K8697" s="848">
        <f>IFERROR(VLOOKUP(J8697,REAJUSTE!A:AA,27,FALSE),"")</f>
        <v>1.0229999999999999</v>
      </c>
    </row>
    <row r="8698" spans="1:11" ht="18" x14ac:dyDescent="0.2">
      <c r="A8698" s="862" t="s">
        <v>3905</v>
      </c>
      <c r="B8698" s="863" t="s">
        <v>11029</v>
      </c>
      <c r="C8698" s="865" t="s">
        <v>57</v>
      </c>
      <c r="D8698" s="802">
        <f t="shared" si="135"/>
        <v>256.04000000000002</v>
      </c>
      <c r="G8698" s="864">
        <v>250.2912</v>
      </c>
      <c r="J8698" s="840" t="s">
        <v>15822</v>
      </c>
      <c r="K8698" s="848">
        <f>IFERROR(VLOOKUP(J8698,REAJUSTE!A:AA,27,FALSE),"")</f>
        <v>1.0229999999999999</v>
      </c>
    </row>
    <row r="8699" spans="1:11" ht="15" x14ac:dyDescent="0.2">
      <c r="A8699" s="862" t="s">
        <v>11033</v>
      </c>
      <c r="B8699" s="863" t="s">
        <v>11034</v>
      </c>
      <c r="C8699" s="865" t="s">
        <v>57</v>
      </c>
      <c r="D8699" s="802">
        <f t="shared" si="135"/>
        <v>3.88</v>
      </c>
      <c r="G8699" s="864">
        <v>3.7953000000000001</v>
      </c>
      <c r="J8699" s="840" t="s">
        <v>15822</v>
      </c>
      <c r="K8699" s="848">
        <f>IFERROR(VLOOKUP(J8699,REAJUSTE!A:AA,27,FALSE),"")</f>
        <v>1.0229999999999999</v>
      </c>
    </row>
    <row r="8700" spans="1:11" ht="15" x14ac:dyDescent="0.2">
      <c r="A8700" s="862" t="s">
        <v>11035</v>
      </c>
      <c r="B8700" s="863" t="s">
        <v>11036</v>
      </c>
      <c r="C8700" s="865" t="s">
        <v>57</v>
      </c>
      <c r="D8700" s="802">
        <f t="shared" si="135"/>
        <v>75.28</v>
      </c>
      <c r="G8700" s="864">
        <v>73.588200000000001</v>
      </c>
      <c r="J8700" s="840" t="s">
        <v>15822</v>
      </c>
      <c r="K8700" s="848">
        <f>IFERROR(VLOOKUP(J8700,REAJUSTE!A:AA,27,FALSE),"")</f>
        <v>1.0229999999999999</v>
      </c>
    </row>
    <row r="8701" spans="1:11" ht="15" x14ac:dyDescent="0.2">
      <c r="A8701" s="862" t="s">
        <v>3832</v>
      </c>
      <c r="B8701" s="863" t="s">
        <v>3833</v>
      </c>
      <c r="C8701" s="865" t="s">
        <v>57</v>
      </c>
      <c r="D8701" s="802">
        <f t="shared" si="135"/>
        <v>5.76</v>
      </c>
      <c r="G8701" s="864">
        <v>5.6334</v>
      </c>
      <c r="J8701" s="840" t="s">
        <v>15822</v>
      </c>
      <c r="K8701" s="848">
        <f>IFERROR(VLOOKUP(J8701,REAJUSTE!A:AA,27,FALSE),"")</f>
        <v>1.0229999999999999</v>
      </c>
    </row>
    <row r="8702" spans="1:11" ht="15" x14ac:dyDescent="0.2">
      <c r="A8702" s="862" t="s">
        <v>3913</v>
      </c>
      <c r="B8702" s="863" t="s">
        <v>3914</v>
      </c>
      <c r="C8702" s="865" t="s">
        <v>57</v>
      </c>
      <c r="D8702" s="802">
        <f t="shared" si="135"/>
        <v>807.03</v>
      </c>
      <c r="G8702" s="864">
        <v>788.89120000000003</v>
      </c>
      <c r="J8702" s="840" t="s">
        <v>15822</v>
      </c>
      <c r="K8702" s="848">
        <f>IFERROR(VLOOKUP(J8702,REAJUSTE!A:AA,27,FALSE),"")</f>
        <v>1.0229999999999999</v>
      </c>
    </row>
    <row r="8703" spans="1:11" ht="18" x14ac:dyDescent="0.2">
      <c r="A8703" s="862" t="s">
        <v>11037</v>
      </c>
      <c r="B8703" s="863" t="s">
        <v>11038</v>
      </c>
      <c r="C8703" s="865" t="s">
        <v>68</v>
      </c>
      <c r="D8703" s="802">
        <f t="shared" si="135"/>
        <v>206.64</v>
      </c>
      <c r="G8703" s="864">
        <v>202.00139999999999</v>
      </c>
      <c r="J8703" s="840" t="s">
        <v>15822</v>
      </c>
      <c r="K8703" s="848">
        <f>IFERROR(VLOOKUP(J8703,REAJUSTE!A:AA,27,FALSE),"")</f>
        <v>1.0229999999999999</v>
      </c>
    </row>
    <row r="8704" spans="1:11" ht="15" x14ac:dyDescent="0.2">
      <c r="A8704" s="862" t="s">
        <v>3915</v>
      </c>
      <c r="B8704" s="863" t="s">
        <v>3916</v>
      </c>
      <c r="C8704" s="865" t="s">
        <v>57</v>
      </c>
      <c r="D8704" s="802">
        <f t="shared" si="135"/>
        <v>600.38</v>
      </c>
      <c r="G8704" s="864">
        <v>586.88980000000004</v>
      </c>
      <c r="J8704" s="840" t="s">
        <v>15822</v>
      </c>
      <c r="K8704" s="848">
        <f>IFERROR(VLOOKUP(J8704,REAJUSTE!A:AA,27,FALSE),"")</f>
        <v>1.0229999999999999</v>
      </c>
    </row>
    <row r="8705" spans="1:11" ht="15" x14ac:dyDescent="0.2">
      <c r="A8705" s="862" t="s">
        <v>3917</v>
      </c>
      <c r="B8705" s="863" t="s">
        <v>3918</v>
      </c>
      <c r="C8705" s="865" t="s">
        <v>57</v>
      </c>
      <c r="D8705" s="802">
        <f t="shared" si="135"/>
        <v>308.32</v>
      </c>
      <c r="G8705" s="864">
        <v>301.39030000000002</v>
      </c>
      <c r="J8705" s="840" t="s">
        <v>15822</v>
      </c>
      <c r="K8705" s="848">
        <f>IFERROR(VLOOKUP(J8705,REAJUSTE!A:AA,27,FALSE),"")</f>
        <v>1.0229999999999999</v>
      </c>
    </row>
    <row r="8706" spans="1:11" ht="18" x14ac:dyDescent="0.2">
      <c r="A8706" s="862" t="s">
        <v>3919</v>
      </c>
      <c r="B8706" s="863" t="s">
        <v>11039</v>
      </c>
      <c r="C8706" s="865" t="s">
        <v>57</v>
      </c>
      <c r="D8706" s="802">
        <f t="shared" si="135"/>
        <v>207.91</v>
      </c>
      <c r="G8706" s="864">
        <v>203.23759999999999</v>
      </c>
      <c r="J8706" s="840" t="s">
        <v>15822</v>
      </c>
      <c r="K8706" s="848">
        <f>IFERROR(VLOOKUP(J8706,REAJUSTE!A:AA,27,FALSE),"")</f>
        <v>1.0229999999999999</v>
      </c>
    </row>
    <row r="8707" spans="1:11" ht="15" x14ac:dyDescent="0.2">
      <c r="A8707" s="862" t="s">
        <v>3920</v>
      </c>
      <c r="B8707" s="863" t="s">
        <v>3921</v>
      </c>
      <c r="C8707" s="865" t="s">
        <v>57</v>
      </c>
      <c r="D8707" s="802">
        <f t="shared" si="135"/>
        <v>100.41</v>
      </c>
      <c r="G8707" s="864">
        <v>98.152699999999996</v>
      </c>
      <c r="J8707" s="840" t="s">
        <v>15822</v>
      </c>
      <c r="K8707" s="848">
        <f>IFERROR(VLOOKUP(J8707,REAJUSTE!A:AA,27,FALSE),"")</f>
        <v>1.0229999999999999</v>
      </c>
    </row>
    <row r="8708" spans="1:11" ht="15" x14ac:dyDescent="0.2">
      <c r="A8708" s="862" t="s">
        <v>3922</v>
      </c>
      <c r="B8708" s="863" t="s">
        <v>11040</v>
      </c>
      <c r="C8708" s="865" t="s">
        <v>57</v>
      </c>
      <c r="D8708" s="802">
        <f t="shared" si="135"/>
        <v>560.66999999999996</v>
      </c>
      <c r="G8708" s="864">
        <v>548.07069999999999</v>
      </c>
      <c r="J8708" s="840" t="s">
        <v>15822</v>
      </c>
      <c r="K8708" s="848">
        <f>IFERROR(VLOOKUP(J8708,REAJUSTE!A:AA,27,FALSE),"")</f>
        <v>1.0229999999999999</v>
      </c>
    </row>
    <row r="8709" spans="1:11" ht="18" x14ac:dyDescent="0.2">
      <c r="A8709" s="862" t="s">
        <v>3905</v>
      </c>
      <c r="B8709" s="863" t="s">
        <v>11029</v>
      </c>
      <c r="C8709" s="865" t="s">
        <v>68</v>
      </c>
      <c r="D8709" s="802">
        <f t="shared" si="135"/>
        <v>256.04000000000002</v>
      </c>
      <c r="G8709" s="864">
        <v>250.2912</v>
      </c>
      <c r="J8709" s="840" t="s">
        <v>15822</v>
      </c>
      <c r="K8709" s="848">
        <f>IFERROR(VLOOKUP(J8709,REAJUSTE!A:AA,27,FALSE),"")</f>
        <v>1.0229999999999999</v>
      </c>
    </row>
    <row r="8710" spans="1:11" ht="15" x14ac:dyDescent="0.2">
      <c r="A8710" s="862" t="s">
        <v>3923</v>
      </c>
      <c r="B8710" s="863" t="s">
        <v>11041</v>
      </c>
      <c r="C8710" s="865" t="s">
        <v>68</v>
      </c>
      <c r="D8710" s="802">
        <f t="shared" si="135"/>
        <v>304.62</v>
      </c>
      <c r="G8710" s="864">
        <v>297.77949999999998</v>
      </c>
      <c r="J8710" s="840" t="s">
        <v>15822</v>
      </c>
      <c r="K8710" s="848">
        <f>IFERROR(VLOOKUP(J8710,REAJUSTE!A:AA,27,FALSE),"")</f>
        <v>1.0229999999999999</v>
      </c>
    </row>
    <row r="8711" spans="1:11" ht="15" x14ac:dyDescent="0.2">
      <c r="A8711" s="862" t="s">
        <v>3924</v>
      </c>
      <c r="B8711" s="863" t="s">
        <v>11042</v>
      </c>
      <c r="C8711" s="865" t="s">
        <v>68</v>
      </c>
      <c r="D8711" s="802">
        <f t="shared" si="135"/>
        <v>356.9</v>
      </c>
      <c r="G8711" s="864">
        <v>348.88049999999998</v>
      </c>
      <c r="J8711" s="840" t="s">
        <v>15822</v>
      </c>
      <c r="K8711" s="848">
        <f>IFERROR(VLOOKUP(J8711,REAJUSTE!A:AA,27,FALSE),"")</f>
        <v>1.0229999999999999</v>
      </c>
    </row>
    <row r="8712" spans="1:11" ht="18" x14ac:dyDescent="0.2">
      <c r="A8712" s="862" t="s">
        <v>10962</v>
      </c>
      <c r="B8712" s="863" t="s">
        <v>10963</v>
      </c>
      <c r="C8712" s="865" t="s">
        <v>68</v>
      </c>
      <c r="D8712" s="802">
        <f t="shared" si="135"/>
        <v>243.92</v>
      </c>
      <c r="G8712" s="864">
        <v>238.44049999999999</v>
      </c>
      <c r="J8712" s="840" t="s">
        <v>15822</v>
      </c>
      <c r="K8712" s="848">
        <f>IFERROR(VLOOKUP(J8712,REAJUSTE!A:AA,27,FALSE),"")</f>
        <v>1.0229999999999999</v>
      </c>
    </row>
    <row r="8713" spans="1:11" ht="15" x14ac:dyDescent="0.2">
      <c r="A8713" s="862" t="s">
        <v>3925</v>
      </c>
      <c r="B8713" s="863" t="s">
        <v>11043</v>
      </c>
      <c r="C8713" s="865" t="s">
        <v>68</v>
      </c>
      <c r="D8713" s="802">
        <f t="shared" si="135"/>
        <v>112.98</v>
      </c>
      <c r="G8713" s="864">
        <v>110.44</v>
      </c>
      <c r="J8713" s="840" t="s">
        <v>15822</v>
      </c>
      <c r="K8713" s="848">
        <f>IFERROR(VLOOKUP(J8713,REAJUSTE!A:AA,27,FALSE),"")</f>
        <v>1.0229999999999999</v>
      </c>
    </row>
    <row r="8714" spans="1:11" ht="15" x14ac:dyDescent="0.2">
      <c r="A8714" s="876" t="s">
        <v>3926</v>
      </c>
      <c r="B8714" s="877" t="s">
        <v>3927</v>
      </c>
      <c r="C8714" s="878" t="s">
        <v>57</v>
      </c>
      <c r="D8714" s="802">
        <f t="shared" si="135"/>
        <v>24.24</v>
      </c>
      <c r="G8714" s="879">
        <v>23.6951</v>
      </c>
      <c r="J8714" s="840" t="s">
        <v>15822</v>
      </c>
      <c r="K8714" s="848">
        <f>IFERROR(VLOOKUP(J8714,REAJUSTE!A:AA,27,FALSE),"")</f>
        <v>1.0229999999999999</v>
      </c>
    </row>
    <row r="8715" spans="1:11" ht="15" x14ac:dyDescent="0.2">
      <c r="A8715" s="876" t="s">
        <v>3928</v>
      </c>
      <c r="B8715" s="877" t="s">
        <v>3929</v>
      </c>
      <c r="C8715" s="878" t="s">
        <v>57</v>
      </c>
      <c r="D8715" s="802">
        <f t="shared" ref="D8715:D8778" si="136">TRUNC(G8715*K8715,2)</f>
        <v>28.41</v>
      </c>
      <c r="G8715" s="879">
        <v>27.780999999999999</v>
      </c>
      <c r="J8715" s="840" t="s">
        <v>15822</v>
      </c>
      <c r="K8715" s="848">
        <f>IFERROR(VLOOKUP(J8715,REAJUSTE!A:AA,27,FALSE),"")</f>
        <v>1.0229999999999999</v>
      </c>
    </row>
    <row r="8716" spans="1:11" ht="15" x14ac:dyDescent="0.2">
      <c r="A8716" s="876" t="s">
        <v>3930</v>
      </c>
      <c r="B8716" s="877" t="s">
        <v>879</v>
      </c>
      <c r="C8716" s="878" t="s">
        <v>68</v>
      </c>
      <c r="D8716" s="802">
        <f t="shared" si="136"/>
        <v>6827.53</v>
      </c>
      <c r="G8716" s="879">
        <v>6674.0313999999998</v>
      </c>
      <c r="J8716" s="840" t="s">
        <v>15822</v>
      </c>
      <c r="K8716" s="848">
        <f>IFERROR(VLOOKUP(J8716,REAJUSTE!A:AA,27,FALSE),"")</f>
        <v>1.0229999999999999</v>
      </c>
    </row>
    <row r="8717" spans="1:11" ht="15" x14ac:dyDescent="0.2">
      <c r="A8717" s="876" t="s">
        <v>3931</v>
      </c>
      <c r="B8717" s="877" t="s">
        <v>880</v>
      </c>
      <c r="C8717" s="878" t="s">
        <v>68</v>
      </c>
      <c r="D8717" s="802">
        <f t="shared" si="136"/>
        <v>4570.1099999999997</v>
      </c>
      <c r="G8717" s="879">
        <v>4467.37</v>
      </c>
      <c r="J8717" s="840" t="s">
        <v>15822</v>
      </c>
      <c r="K8717" s="848">
        <f>IFERROR(VLOOKUP(J8717,REAJUSTE!A:AA,27,FALSE),"")</f>
        <v>1.0229999999999999</v>
      </c>
    </row>
    <row r="8718" spans="1:11" ht="15" x14ac:dyDescent="0.2">
      <c r="A8718" s="876" t="s">
        <v>3932</v>
      </c>
      <c r="B8718" s="877" t="s">
        <v>881</v>
      </c>
      <c r="C8718" s="878" t="s">
        <v>57</v>
      </c>
      <c r="D8718" s="802">
        <f t="shared" si="136"/>
        <v>34.950000000000003</v>
      </c>
      <c r="G8718" s="879">
        <v>34.171599999999998</v>
      </c>
      <c r="J8718" s="840" t="s">
        <v>15822</v>
      </c>
      <c r="K8718" s="848">
        <f>IFERROR(VLOOKUP(J8718,REAJUSTE!A:AA,27,FALSE),"")</f>
        <v>1.0229999999999999</v>
      </c>
    </row>
    <row r="8719" spans="1:11" ht="15" x14ac:dyDescent="0.2">
      <c r="A8719" s="876" t="s">
        <v>3933</v>
      </c>
      <c r="B8719" s="877" t="s">
        <v>3934</v>
      </c>
      <c r="C8719" s="878" t="s">
        <v>68</v>
      </c>
      <c r="D8719" s="802">
        <f t="shared" si="136"/>
        <v>4540.05</v>
      </c>
      <c r="G8719" s="879">
        <v>4437.9794000000002</v>
      </c>
      <c r="J8719" s="840" t="s">
        <v>15822</v>
      </c>
      <c r="K8719" s="848">
        <f>IFERROR(VLOOKUP(J8719,REAJUSTE!A:AA,27,FALSE),"")</f>
        <v>1.0229999999999999</v>
      </c>
    </row>
    <row r="8720" spans="1:11" ht="15" x14ac:dyDescent="0.2">
      <c r="A8720" s="876" t="s">
        <v>3935</v>
      </c>
      <c r="B8720" s="877" t="s">
        <v>3936</v>
      </c>
      <c r="C8720" s="878" t="s">
        <v>57</v>
      </c>
      <c r="D8720" s="802">
        <f t="shared" si="136"/>
        <v>36.44</v>
      </c>
      <c r="G8720" s="879">
        <v>35.625</v>
      </c>
      <c r="J8720" s="840" t="s">
        <v>15822</v>
      </c>
      <c r="K8720" s="848">
        <f>IFERROR(VLOOKUP(J8720,REAJUSTE!A:AA,27,FALSE),"")</f>
        <v>1.0229999999999999</v>
      </c>
    </row>
    <row r="8721" spans="1:11" ht="15" x14ac:dyDescent="0.2">
      <c r="A8721" s="876" t="s">
        <v>3937</v>
      </c>
      <c r="B8721" s="877" t="s">
        <v>3938</v>
      </c>
      <c r="C8721" s="878" t="s">
        <v>57</v>
      </c>
      <c r="D8721" s="802">
        <f t="shared" si="136"/>
        <v>28.65</v>
      </c>
      <c r="G8721" s="879">
        <v>28.015499999999999</v>
      </c>
      <c r="J8721" s="840" t="s">
        <v>15822</v>
      </c>
      <c r="K8721" s="848">
        <f>IFERROR(VLOOKUP(J8721,REAJUSTE!A:AA,27,FALSE),"")</f>
        <v>1.0229999999999999</v>
      </c>
    </row>
    <row r="8722" spans="1:11" ht="15" x14ac:dyDescent="0.2">
      <c r="A8722" s="876" t="s">
        <v>3939</v>
      </c>
      <c r="B8722" s="877" t="s">
        <v>3940</v>
      </c>
      <c r="C8722" s="878" t="s">
        <v>68</v>
      </c>
      <c r="D8722" s="802">
        <f t="shared" si="136"/>
        <v>9617.27</v>
      </c>
      <c r="G8722" s="879">
        <v>9401.0501000000004</v>
      </c>
      <c r="J8722" s="840" t="s">
        <v>15822</v>
      </c>
      <c r="K8722" s="848">
        <f>IFERROR(VLOOKUP(J8722,REAJUSTE!A:AA,27,FALSE),"")</f>
        <v>1.0229999999999999</v>
      </c>
    </row>
    <row r="8723" spans="1:11" ht="15" x14ac:dyDescent="0.2">
      <c r="A8723" s="876" t="s">
        <v>3941</v>
      </c>
      <c r="B8723" s="877" t="s">
        <v>883</v>
      </c>
      <c r="C8723" s="878" t="s">
        <v>57</v>
      </c>
      <c r="D8723" s="802">
        <f t="shared" si="136"/>
        <v>33.229999999999997</v>
      </c>
      <c r="G8723" s="879">
        <v>32.490200000000002</v>
      </c>
      <c r="J8723" s="840" t="s">
        <v>15822</v>
      </c>
      <c r="K8723" s="848">
        <f>IFERROR(VLOOKUP(J8723,REAJUSTE!A:AA,27,FALSE),"")</f>
        <v>1.0229999999999999</v>
      </c>
    </row>
    <row r="8724" spans="1:11" ht="15" x14ac:dyDescent="0.2">
      <c r="A8724" s="876" t="s">
        <v>3942</v>
      </c>
      <c r="B8724" s="877" t="s">
        <v>3943</v>
      </c>
      <c r="C8724" s="878" t="s">
        <v>68</v>
      </c>
      <c r="D8724" s="802">
        <f t="shared" si="136"/>
        <v>8714.1299999999992</v>
      </c>
      <c r="G8724" s="879">
        <v>8518.2134000000005</v>
      </c>
      <c r="J8724" s="840" t="s">
        <v>15822</v>
      </c>
      <c r="K8724" s="848">
        <f>IFERROR(VLOOKUP(J8724,REAJUSTE!A:AA,27,FALSE),"")</f>
        <v>1.0229999999999999</v>
      </c>
    </row>
    <row r="8725" spans="1:11" ht="15" x14ac:dyDescent="0.2">
      <c r="A8725" s="876" t="s">
        <v>3944</v>
      </c>
      <c r="B8725" s="877" t="s">
        <v>3945</v>
      </c>
      <c r="C8725" s="878" t="s">
        <v>68</v>
      </c>
      <c r="D8725" s="802">
        <f t="shared" si="136"/>
        <v>25980.68</v>
      </c>
      <c r="G8725" s="879">
        <v>25396.561000000002</v>
      </c>
      <c r="J8725" s="840" t="s">
        <v>15822</v>
      </c>
      <c r="K8725" s="848">
        <f>IFERROR(VLOOKUP(J8725,REAJUSTE!A:AA,27,FALSE),"")</f>
        <v>1.0229999999999999</v>
      </c>
    </row>
    <row r="8726" spans="1:11" ht="15" x14ac:dyDescent="0.2">
      <c r="A8726" s="876" t="s">
        <v>3946</v>
      </c>
      <c r="B8726" s="877" t="s">
        <v>3947</v>
      </c>
      <c r="C8726" s="878" t="s">
        <v>68</v>
      </c>
      <c r="D8726" s="802">
        <f t="shared" si="136"/>
        <v>4070.8</v>
      </c>
      <c r="G8726" s="879">
        <v>3979.2853</v>
      </c>
      <c r="J8726" s="840" t="s">
        <v>15822</v>
      </c>
      <c r="K8726" s="848">
        <f>IFERROR(VLOOKUP(J8726,REAJUSTE!A:AA,27,FALSE),"")</f>
        <v>1.0229999999999999</v>
      </c>
    </row>
    <row r="8727" spans="1:11" ht="15" x14ac:dyDescent="0.2">
      <c r="A8727" s="876" t="s">
        <v>3948</v>
      </c>
      <c r="B8727" s="877" t="s">
        <v>3949</v>
      </c>
      <c r="C8727" s="878" t="s">
        <v>57</v>
      </c>
      <c r="D8727" s="802">
        <f t="shared" si="136"/>
        <v>28.54</v>
      </c>
      <c r="G8727" s="879">
        <v>27.9038</v>
      </c>
      <c r="J8727" s="840" t="s">
        <v>15822</v>
      </c>
      <c r="K8727" s="848">
        <f>IFERROR(VLOOKUP(J8727,REAJUSTE!A:AA,27,FALSE),"")</f>
        <v>1.0229999999999999</v>
      </c>
    </row>
    <row r="8728" spans="1:11" ht="15" x14ac:dyDescent="0.2">
      <c r="A8728" s="876" t="s">
        <v>3950</v>
      </c>
      <c r="B8728" s="877" t="s">
        <v>3951</v>
      </c>
      <c r="C8728" s="878" t="s">
        <v>68</v>
      </c>
      <c r="D8728" s="802">
        <f t="shared" si="136"/>
        <v>25980.68</v>
      </c>
      <c r="G8728" s="879">
        <v>25396.561000000002</v>
      </c>
      <c r="J8728" s="840" t="s">
        <v>15822</v>
      </c>
      <c r="K8728" s="848">
        <f>IFERROR(VLOOKUP(J8728,REAJUSTE!A:AA,27,FALSE),"")</f>
        <v>1.0229999999999999</v>
      </c>
    </row>
    <row r="8729" spans="1:11" ht="15" x14ac:dyDescent="0.2">
      <c r="A8729" s="876" t="s">
        <v>3952</v>
      </c>
      <c r="B8729" s="877" t="s">
        <v>3953</v>
      </c>
      <c r="C8729" s="878" t="s">
        <v>57</v>
      </c>
      <c r="D8729" s="802">
        <f t="shared" si="136"/>
        <v>28.28</v>
      </c>
      <c r="G8729" s="879">
        <v>27.646899999999999</v>
      </c>
      <c r="J8729" s="840" t="s">
        <v>15822</v>
      </c>
      <c r="K8729" s="848">
        <f>IFERROR(VLOOKUP(J8729,REAJUSTE!A:AA,27,FALSE),"")</f>
        <v>1.0229999999999999</v>
      </c>
    </row>
    <row r="8730" spans="1:11" ht="15" x14ac:dyDescent="0.2">
      <c r="A8730" s="876" t="s">
        <v>3954</v>
      </c>
      <c r="B8730" s="877" t="s">
        <v>887</v>
      </c>
      <c r="C8730" s="878" t="s">
        <v>57</v>
      </c>
      <c r="D8730" s="802">
        <f t="shared" si="136"/>
        <v>34.979999999999997</v>
      </c>
      <c r="G8730" s="879">
        <v>34.198500000000003</v>
      </c>
      <c r="J8730" s="840" t="s">
        <v>15822</v>
      </c>
      <c r="K8730" s="848">
        <f>IFERROR(VLOOKUP(J8730,REAJUSTE!A:AA,27,FALSE),"")</f>
        <v>1.0229999999999999</v>
      </c>
    </row>
    <row r="8731" spans="1:11" ht="15" x14ac:dyDescent="0.2">
      <c r="A8731" s="876" t="s">
        <v>3955</v>
      </c>
      <c r="B8731" s="877" t="s">
        <v>888</v>
      </c>
      <c r="C8731" s="878" t="s">
        <v>57</v>
      </c>
      <c r="D8731" s="802">
        <f t="shared" si="136"/>
        <v>34.880000000000003</v>
      </c>
      <c r="G8731" s="879">
        <v>34.104399999999998</v>
      </c>
      <c r="J8731" s="840" t="s">
        <v>15822</v>
      </c>
      <c r="K8731" s="848">
        <f>IFERROR(VLOOKUP(J8731,REAJUSTE!A:AA,27,FALSE),"")</f>
        <v>1.0229999999999999</v>
      </c>
    </row>
    <row r="8732" spans="1:11" ht="15" x14ac:dyDescent="0.2">
      <c r="A8732" s="876" t="s">
        <v>3956</v>
      </c>
      <c r="B8732" s="877" t="s">
        <v>889</v>
      </c>
      <c r="C8732" s="878" t="s">
        <v>57</v>
      </c>
      <c r="D8732" s="802">
        <f t="shared" si="136"/>
        <v>21.66</v>
      </c>
      <c r="G8732" s="879">
        <v>21.175799999999999</v>
      </c>
      <c r="J8732" s="840" t="s">
        <v>15822</v>
      </c>
      <c r="K8732" s="848">
        <f>IFERROR(VLOOKUP(J8732,REAJUSTE!A:AA,27,FALSE),"")</f>
        <v>1.0229999999999999</v>
      </c>
    </row>
    <row r="8733" spans="1:11" ht="15" x14ac:dyDescent="0.2">
      <c r="A8733" s="876" t="s">
        <v>3957</v>
      </c>
      <c r="B8733" s="877" t="s">
        <v>890</v>
      </c>
      <c r="C8733" s="878" t="s">
        <v>57</v>
      </c>
      <c r="D8733" s="802">
        <f t="shared" si="136"/>
        <v>44.39</v>
      </c>
      <c r="G8733" s="879">
        <v>43.3947</v>
      </c>
      <c r="J8733" s="840" t="s">
        <v>15822</v>
      </c>
      <c r="K8733" s="848">
        <f>IFERROR(VLOOKUP(J8733,REAJUSTE!A:AA,27,FALSE),"")</f>
        <v>1.0229999999999999</v>
      </c>
    </row>
    <row r="8734" spans="1:11" ht="15" x14ac:dyDescent="0.2">
      <c r="A8734" s="876" t="s">
        <v>3958</v>
      </c>
      <c r="B8734" s="877" t="s">
        <v>3959</v>
      </c>
      <c r="C8734" s="878" t="s">
        <v>68</v>
      </c>
      <c r="D8734" s="802">
        <f t="shared" si="136"/>
        <v>25348.98</v>
      </c>
      <c r="G8734" s="879">
        <v>24779.064299999998</v>
      </c>
      <c r="J8734" s="840" t="s">
        <v>15822</v>
      </c>
      <c r="K8734" s="848">
        <f>IFERROR(VLOOKUP(J8734,REAJUSTE!A:AA,27,FALSE),"")</f>
        <v>1.0229999999999999</v>
      </c>
    </row>
    <row r="8735" spans="1:11" ht="15" x14ac:dyDescent="0.2">
      <c r="A8735" s="876" t="s">
        <v>3960</v>
      </c>
      <c r="B8735" s="877" t="s">
        <v>891</v>
      </c>
      <c r="C8735" s="878" t="s">
        <v>68</v>
      </c>
      <c r="D8735" s="802">
        <f t="shared" si="136"/>
        <v>4782.49</v>
      </c>
      <c r="G8735" s="879">
        <v>4674.9678999999996</v>
      </c>
      <c r="J8735" s="840" t="s">
        <v>15822</v>
      </c>
      <c r="K8735" s="848">
        <f>IFERROR(VLOOKUP(J8735,REAJUSTE!A:AA,27,FALSE),"")</f>
        <v>1.0229999999999999</v>
      </c>
    </row>
    <row r="8736" spans="1:11" ht="15" x14ac:dyDescent="0.2">
      <c r="A8736" s="876" t="s">
        <v>3961</v>
      </c>
      <c r="B8736" s="877" t="s">
        <v>886</v>
      </c>
      <c r="C8736" s="878" t="s">
        <v>57</v>
      </c>
      <c r="D8736" s="802">
        <f t="shared" si="136"/>
        <v>37.99</v>
      </c>
      <c r="G8736" s="879">
        <v>37.139800000000001</v>
      </c>
      <c r="J8736" s="840" t="s">
        <v>15822</v>
      </c>
      <c r="K8736" s="848">
        <f>IFERROR(VLOOKUP(J8736,REAJUSTE!A:AA,27,FALSE),"")</f>
        <v>1.0229999999999999</v>
      </c>
    </row>
    <row r="8737" spans="1:11" ht="15" x14ac:dyDescent="0.2">
      <c r="A8737" s="876" t="s">
        <v>3962</v>
      </c>
      <c r="B8737" s="877" t="s">
        <v>892</v>
      </c>
      <c r="C8737" s="878" t="s">
        <v>68</v>
      </c>
      <c r="D8737" s="802">
        <f t="shared" si="136"/>
        <v>6398.26</v>
      </c>
      <c r="G8737" s="879">
        <v>6254.4097000000002</v>
      </c>
      <c r="J8737" s="840" t="s">
        <v>15822</v>
      </c>
      <c r="K8737" s="848">
        <f>IFERROR(VLOOKUP(J8737,REAJUSTE!A:AA,27,FALSE),"")</f>
        <v>1.0229999999999999</v>
      </c>
    </row>
    <row r="8738" spans="1:11" ht="15" x14ac:dyDescent="0.2">
      <c r="A8738" s="876" t="s">
        <v>3963</v>
      </c>
      <c r="B8738" s="877" t="s">
        <v>3964</v>
      </c>
      <c r="C8738" s="878" t="s">
        <v>68</v>
      </c>
      <c r="D8738" s="802">
        <f t="shared" si="136"/>
        <v>11048.8</v>
      </c>
      <c r="G8738" s="879">
        <v>10800.394</v>
      </c>
      <c r="J8738" s="840" t="s">
        <v>15822</v>
      </c>
      <c r="K8738" s="848">
        <f>IFERROR(VLOOKUP(J8738,REAJUSTE!A:AA,27,FALSE),"")</f>
        <v>1.0229999999999999</v>
      </c>
    </row>
    <row r="8739" spans="1:11" ht="15" x14ac:dyDescent="0.2">
      <c r="A8739" s="876" t="s">
        <v>3965</v>
      </c>
      <c r="B8739" s="877" t="s">
        <v>3966</v>
      </c>
      <c r="C8739" s="878" t="s">
        <v>68</v>
      </c>
      <c r="D8739" s="802">
        <f t="shared" si="136"/>
        <v>12007.6</v>
      </c>
      <c r="G8739" s="879">
        <v>11737.6363</v>
      </c>
      <c r="J8739" s="840" t="s">
        <v>15822</v>
      </c>
      <c r="K8739" s="848">
        <f>IFERROR(VLOOKUP(J8739,REAJUSTE!A:AA,27,FALSE),"")</f>
        <v>1.0229999999999999</v>
      </c>
    </row>
    <row r="8740" spans="1:11" ht="15" x14ac:dyDescent="0.2">
      <c r="A8740" s="876" t="s">
        <v>3967</v>
      </c>
      <c r="B8740" s="877" t="s">
        <v>3968</v>
      </c>
      <c r="C8740" s="878" t="s">
        <v>68</v>
      </c>
      <c r="D8740" s="802">
        <f t="shared" si="136"/>
        <v>5270.22</v>
      </c>
      <c r="G8740" s="879">
        <v>5151.7340999999997</v>
      </c>
      <c r="J8740" s="840" t="s">
        <v>15822</v>
      </c>
      <c r="K8740" s="848">
        <f>IFERROR(VLOOKUP(J8740,REAJUSTE!A:AA,27,FALSE),"")</f>
        <v>1.0229999999999999</v>
      </c>
    </row>
    <row r="8741" spans="1:11" ht="15" x14ac:dyDescent="0.2">
      <c r="A8741" s="876" t="s">
        <v>3969</v>
      </c>
      <c r="B8741" s="877" t="s">
        <v>3970</v>
      </c>
      <c r="C8741" s="878" t="s">
        <v>57</v>
      </c>
      <c r="D8741" s="802">
        <f t="shared" si="136"/>
        <v>25.87</v>
      </c>
      <c r="G8741" s="879">
        <v>25.296800000000001</v>
      </c>
      <c r="J8741" s="840" t="s">
        <v>15822</v>
      </c>
      <c r="K8741" s="848">
        <f>IFERROR(VLOOKUP(J8741,REAJUSTE!A:AA,27,FALSE),"")</f>
        <v>1.0229999999999999</v>
      </c>
    </row>
    <row r="8742" spans="1:11" ht="15" x14ac:dyDescent="0.2">
      <c r="A8742" s="876" t="s">
        <v>3971</v>
      </c>
      <c r="B8742" s="877" t="s">
        <v>3972</v>
      </c>
      <c r="C8742" s="878" t="s">
        <v>57</v>
      </c>
      <c r="D8742" s="802">
        <f t="shared" si="136"/>
        <v>33.619999999999997</v>
      </c>
      <c r="G8742" s="879">
        <v>32.865299999999998</v>
      </c>
      <c r="J8742" s="840" t="s">
        <v>15822</v>
      </c>
      <c r="K8742" s="848">
        <f>IFERROR(VLOOKUP(J8742,REAJUSTE!A:AA,27,FALSE),"")</f>
        <v>1.0229999999999999</v>
      </c>
    </row>
    <row r="8743" spans="1:11" ht="15" x14ac:dyDescent="0.2">
      <c r="A8743" s="876" t="s">
        <v>3973</v>
      </c>
      <c r="B8743" s="877" t="s">
        <v>3974</v>
      </c>
      <c r="C8743" s="878" t="s">
        <v>57</v>
      </c>
      <c r="D8743" s="802">
        <f t="shared" si="136"/>
        <v>44.15</v>
      </c>
      <c r="G8743" s="879">
        <v>43.160200000000003</v>
      </c>
      <c r="J8743" s="840" t="s">
        <v>15822</v>
      </c>
      <c r="K8743" s="848">
        <f>IFERROR(VLOOKUP(J8743,REAJUSTE!A:AA,27,FALSE),"")</f>
        <v>1.0229999999999999</v>
      </c>
    </row>
    <row r="8744" spans="1:11" ht="15" x14ac:dyDescent="0.2">
      <c r="A8744" s="876" t="s">
        <v>3975</v>
      </c>
      <c r="B8744" s="877" t="s">
        <v>3976</v>
      </c>
      <c r="C8744" s="878" t="s">
        <v>57</v>
      </c>
      <c r="D8744" s="802">
        <f t="shared" si="136"/>
        <v>24.2</v>
      </c>
      <c r="G8744" s="879">
        <v>23.6617</v>
      </c>
      <c r="J8744" s="840" t="s">
        <v>15822</v>
      </c>
      <c r="K8744" s="848">
        <f>IFERROR(VLOOKUP(J8744,REAJUSTE!A:AA,27,FALSE),"")</f>
        <v>1.0229999999999999</v>
      </c>
    </row>
    <row r="8745" spans="1:11" ht="15" x14ac:dyDescent="0.2">
      <c r="A8745" s="876" t="s">
        <v>3977</v>
      </c>
      <c r="B8745" s="877" t="s">
        <v>895</v>
      </c>
      <c r="C8745" s="878" t="s">
        <v>68</v>
      </c>
      <c r="D8745" s="802">
        <f t="shared" si="136"/>
        <v>10040.75</v>
      </c>
      <c r="G8745" s="879">
        <v>9815.0067999999992</v>
      </c>
      <c r="J8745" s="840" t="s">
        <v>15822</v>
      </c>
      <c r="K8745" s="848">
        <f>IFERROR(VLOOKUP(J8745,REAJUSTE!A:AA,27,FALSE),"")</f>
        <v>1.0229999999999999</v>
      </c>
    </row>
    <row r="8746" spans="1:11" ht="15" x14ac:dyDescent="0.2">
      <c r="A8746" s="876" t="s">
        <v>3978</v>
      </c>
      <c r="B8746" s="877" t="s">
        <v>3979</v>
      </c>
      <c r="C8746" s="878" t="s">
        <v>68</v>
      </c>
      <c r="D8746" s="802">
        <f t="shared" si="136"/>
        <v>5685.42</v>
      </c>
      <c r="G8746" s="879">
        <v>5557.6014999999998</v>
      </c>
      <c r="J8746" s="840" t="s">
        <v>15822</v>
      </c>
      <c r="K8746" s="848">
        <f>IFERROR(VLOOKUP(J8746,REAJUSTE!A:AA,27,FALSE),"")</f>
        <v>1.0229999999999999</v>
      </c>
    </row>
    <row r="8747" spans="1:11" ht="15" x14ac:dyDescent="0.2">
      <c r="A8747" s="876" t="s">
        <v>3980</v>
      </c>
      <c r="B8747" s="877" t="s">
        <v>3981</v>
      </c>
      <c r="C8747" s="878" t="s">
        <v>68</v>
      </c>
      <c r="D8747" s="802">
        <f t="shared" si="136"/>
        <v>5234.08</v>
      </c>
      <c r="G8747" s="879">
        <v>5116.4056</v>
      </c>
      <c r="J8747" s="840" t="s">
        <v>15822</v>
      </c>
      <c r="K8747" s="848">
        <f>IFERROR(VLOOKUP(J8747,REAJUSTE!A:AA,27,FALSE),"")</f>
        <v>1.0229999999999999</v>
      </c>
    </row>
    <row r="8748" spans="1:11" ht="15" x14ac:dyDescent="0.2">
      <c r="A8748" s="876" t="s">
        <v>3982</v>
      </c>
      <c r="B8748" s="877" t="s">
        <v>3983</v>
      </c>
      <c r="C8748" s="878" t="s">
        <v>68</v>
      </c>
      <c r="D8748" s="802">
        <f t="shared" si="136"/>
        <v>18815.34</v>
      </c>
      <c r="G8748" s="879">
        <v>18392.318800000001</v>
      </c>
      <c r="J8748" s="840" t="s">
        <v>15822</v>
      </c>
      <c r="K8748" s="848">
        <f>IFERROR(VLOOKUP(J8748,REAJUSTE!A:AA,27,FALSE),"")</f>
        <v>1.0229999999999999</v>
      </c>
    </row>
    <row r="8749" spans="1:11" ht="15" x14ac:dyDescent="0.2">
      <c r="A8749" s="876" t="s">
        <v>3984</v>
      </c>
      <c r="B8749" s="877" t="s">
        <v>882</v>
      </c>
      <c r="C8749" s="878" t="s">
        <v>57</v>
      </c>
      <c r="D8749" s="802">
        <f t="shared" si="136"/>
        <v>38.880000000000003</v>
      </c>
      <c r="G8749" s="879">
        <v>38.013100000000001</v>
      </c>
      <c r="J8749" s="840" t="s">
        <v>15822</v>
      </c>
      <c r="K8749" s="848">
        <f>IFERROR(VLOOKUP(J8749,REAJUSTE!A:AA,27,FALSE),"")</f>
        <v>1.0229999999999999</v>
      </c>
    </row>
    <row r="8750" spans="1:11" ht="15" x14ac:dyDescent="0.2">
      <c r="A8750" s="876" t="s">
        <v>3985</v>
      </c>
      <c r="B8750" s="877" t="s">
        <v>3986</v>
      </c>
      <c r="C8750" s="878" t="s">
        <v>57</v>
      </c>
      <c r="D8750" s="802">
        <f t="shared" si="136"/>
        <v>24.05</v>
      </c>
      <c r="G8750" s="879">
        <v>23.513300000000001</v>
      </c>
      <c r="J8750" s="840" t="s">
        <v>15822</v>
      </c>
      <c r="K8750" s="848">
        <f>IFERROR(VLOOKUP(J8750,REAJUSTE!A:AA,27,FALSE),"")</f>
        <v>1.0229999999999999</v>
      </c>
    </row>
    <row r="8751" spans="1:11" ht="15" x14ac:dyDescent="0.2">
      <c r="A8751" s="876" t="s">
        <v>3987</v>
      </c>
      <c r="B8751" s="877" t="s">
        <v>3988</v>
      </c>
      <c r="C8751" s="878" t="s">
        <v>68</v>
      </c>
      <c r="D8751" s="802">
        <f t="shared" si="136"/>
        <v>5189.28</v>
      </c>
      <c r="G8751" s="879">
        <v>5072.6162000000004</v>
      </c>
      <c r="J8751" s="840" t="s">
        <v>15822</v>
      </c>
      <c r="K8751" s="848">
        <f>IFERROR(VLOOKUP(J8751,REAJUSTE!A:AA,27,FALSE),"")</f>
        <v>1.0229999999999999</v>
      </c>
    </row>
    <row r="8752" spans="1:11" ht="15" x14ac:dyDescent="0.2">
      <c r="A8752" s="876" t="s">
        <v>3989</v>
      </c>
      <c r="B8752" s="877" t="s">
        <v>3990</v>
      </c>
      <c r="C8752" s="878" t="s">
        <v>68</v>
      </c>
      <c r="D8752" s="802">
        <f t="shared" si="136"/>
        <v>5202.55</v>
      </c>
      <c r="G8752" s="879">
        <v>5085.5839999999998</v>
      </c>
      <c r="J8752" s="840" t="s">
        <v>15822</v>
      </c>
      <c r="K8752" s="848">
        <f>IFERROR(VLOOKUP(J8752,REAJUSTE!A:AA,27,FALSE),"")</f>
        <v>1.0229999999999999</v>
      </c>
    </row>
    <row r="8753" spans="1:11" ht="15" x14ac:dyDescent="0.2">
      <c r="A8753" s="876" t="s">
        <v>3991</v>
      </c>
      <c r="B8753" s="877" t="s">
        <v>3992</v>
      </c>
      <c r="C8753" s="878" t="s">
        <v>57</v>
      </c>
      <c r="D8753" s="802">
        <f t="shared" si="136"/>
        <v>27.94</v>
      </c>
      <c r="G8753" s="879">
        <v>27.313099999999999</v>
      </c>
      <c r="J8753" s="840" t="s">
        <v>15822</v>
      </c>
      <c r="K8753" s="848">
        <f>IFERROR(VLOOKUP(J8753,REAJUSTE!A:AA,27,FALSE),"")</f>
        <v>1.0229999999999999</v>
      </c>
    </row>
    <row r="8754" spans="1:11" ht="15" x14ac:dyDescent="0.2">
      <c r="A8754" s="876" t="s">
        <v>3993</v>
      </c>
      <c r="B8754" s="877" t="s">
        <v>3994</v>
      </c>
      <c r="C8754" s="878" t="s">
        <v>68</v>
      </c>
      <c r="D8754" s="802">
        <f t="shared" si="136"/>
        <v>5141.72</v>
      </c>
      <c r="G8754" s="879">
        <v>5026.1235999999999</v>
      </c>
      <c r="J8754" s="840" t="s">
        <v>15822</v>
      </c>
      <c r="K8754" s="848">
        <f>IFERROR(VLOOKUP(J8754,REAJUSTE!A:AA,27,FALSE),"")</f>
        <v>1.0229999999999999</v>
      </c>
    </row>
    <row r="8755" spans="1:11" ht="15" x14ac:dyDescent="0.2">
      <c r="A8755" s="876" t="s">
        <v>3995</v>
      </c>
      <c r="B8755" s="877" t="s">
        <v>897</v>
      </c>
      <c r="C8755" s="878" t="s">
        <v>68</v>
      </c>
      <c r="D8755" s="802">
        <f t="shared" si="136"/>
        <v>6538.94</v>
      </c>
      <c r="G8755" s="879">
        <v>6391.9278999999997</v>
      </c>
      <c r="J8755" s="840" t="s">
        <v>15822</v>
      </c>
      <c r="K8755" s="848">
        <f>IFERROR(VLOOKUP(J8755,REAJUSTE!A:AA,27,FALSE),"")</f>
        <v>1.0229999999999999</v>
      </c>
    </row>
    <row r="8756" spans="1:11" ht="15" x14ac:dyDescent="0.2">
      <c r="A8756" s="876" t="s">
        <v>3996</v>
      </c>
      <c r="B8756" s="877" t="s">
        <v>3997</v>
      </c>
      <c r="C8756" s="878" t="s">
        <v>57</v>
      </c>
      <c r="D8756" s="802">
        <f t="shared" si="136"/>
        <v>21.72</v>
      </c>
      <c r="G8756" s="879">
        <v>21.234000000000002</v>
      </c>
      <c r="J8756" s="840" t="s">
        <v>15822</v>
      </c>
      <c r="K8756" s="848">
        <f>IFERROR(VLOOKUP(J8756,REAJUSTE!A:AA,27,FALSE),"")</f>
        <v>1.0229999999999999</v>
      </c>
    </row>
    <row r="8757" spans="1:11" ht="15" x14ac:dyDescent="0.2">
      <c r="A8757" s="876" t="s">
        <v>3998</v>
      </c>
      <c r="B8757" s="877" t="s">
        <v>3999</v>
      </c>
      <c r="C8757" s="878" t="s">
        <v>57</v>
      </c>
      <c r="D8757" s="802">
        <f t="shared" si="136"/>
        <v>24.12</v>
      </c>
      <c r="G8757" s="879">
        <v>23.578099999999999</v>
      </c>
      <c r="J8757" s="840" t="s">
        <v>15822</v>
      </c>
      <c r="K8757" s="848">
        <f>IFERROR(VLOOKUP(J8757,REAJUSTE!A:AA,27,FALSE),"")</f>
        <v>1.0229999999999999</v>
      </c>
    </row>
    <row r="8758" spans="1:11" ht="15" x14ac:dyDescent="0.2">
      <c r="A8758" s="876" t="s">
        <v>4000</v>
      </c>
      <c r="B8758" s="877" t="s">
        <v>4001</v>
      </c>
      <c r="C8758" s="878" t="s">
        <v>68</v>
      </c>
      <c r="D8758" s="802">
        <f t="shared" si="136"/>
        <v>23891.97</v>
      </c>
      <c r="G8758" s="879">
        <v>23354.814600000002</v>
      </c>
      <c r="J8758" s="840" t="s">
        <v>15822</v>
      </c>
      <c r="K8758" s="848">
        <f>IFERROR(VLOOKUP(J8758,REAJUSTE!A:AA,27,FALSE),"")</f>
        <v>1.0229999999999999</v>
      </c>
    </row>
    <row r="8759" spans="1:11" ht="15" x14ac:dyDescent="0.2">
      <c r="A8759" s="876" t="s">
        <v>4002</v>
      </c>
      <c r="B8759" s="877" t="s">
        <v>4003</v>
      </c>
      <c r="C8759" s="878" t="s">
        <v>57</v>
      </c>
      <c r="D8759" s="802">
        <f t="shared" si="136"/>
        <v>28.3</v>
      </c>
      <c r="G8759" s="879">
        <v>27.668500000000002</v>
      </c>
      <c r="J8759" s="840" t="s">
        <v>15822</v>
      </c>
      <c r="K8759" s="848">
        <f>IFERROR(VLOOKUP(J8759,REAJUSTE!A:AA,27,FALSE),"")</f>
        <v>1.0229999999999999</v>
      </c>
    </row>
    <row r="8760" spans="1:11" ht="15" x14ac:dyDescent="0.2">
      <c r="A8760" s="876" t="s">
        <v>4004</v>
      </c>
      <c r="B8760" s="877" t="s">
        <v>4005</v>
      </c>
      <c r="C8760" s="878" t="s">
        <v>68</v>
      </c>
      <c r="D8760" s="802">
        <f t="shared" si="136"/>
        <v>8235.4500000000007</v>
      </c>
      <c r="G8760" s="879">
        <v>8050.3001999999997</v>
      </c>
      <c r="J8760" s="840" t="s">
        <v>15822</v>
      </c>
      <c r="K8760" s="848">
        <f>IFERROR(VLOOKUP(J8760,REAJUSTE!A:AA,27,FALSE),"")</f>
        <v>1.0229999999999999</v>
      </c>
    </row>
    <row r="8761" spans="1:11" ht="15" x14ac:dyDescent="0.2">
      <c r="A8761" s="876" t="s">
        <v>4006</v>
      </c>
      <c r="B8761" s="877" t="s">
        <v>4007</v>
      </c>
      <c r="C8761" s="878" t="s">
        <v>68</v>
      </c>
      <c r="D8761" s="802">
        <f t="shared" si="136"/>
        <v>8714.1299999999992</v>
      </c>
      <c r="G8761" s="879">
        <v>8518.2134000000005</v>
      </c>
      <c r="J8761" s="840" t="s">
        <v>15822</v>
      </c>
      <c r="K8761" s="848">
        <f>IFERROR(VLOOKUP(J8761,REAJUSTE!A:AA,27,FALSE),"")</f>
        <v>1.0229999999999999</v>
      </c>
    </row>
    <row r="8762" spans="1:11" ht="15" x14ac:dyDescent="0.2">
      <c r="A8762" s="876" t="s">
        <v>11044</v>
      </c>
      <c r="B8762" s="877" t="s">
        <v>4008</v>
      </c>
      <c r="C8762" s="878" t="s">
        <v>57</v>
      </c>
      <c r="D8762" s="802">
        <f t="shared" si="136"/>
        <v>28.64</v>
      </c>
      <c r="G8762" s="879">
        <v>28.000900000000001</v>
      </c>
      <c r="J8762" s="840" t="s">
        <v>15822</v>
      </c>
      <c r="K8762" s="848">
        <f>IFERROR(VLOOKUP(J8762,REAJUSTE!A:AA,27,FALSE),"")</f>
        <v>1.0229999999999999</v>
      </c>
    </row>
    <row r="8763" spans="1:11" ht="15" x14ac:dyDescent="0.2">
      <c r="A8763" s="876" t="s">
        <v>11045</v>
      </c>
      <c r="B8763" s="877" t="s">
        <v>4009</v>
      </c>
      <c r="C8763" s="878" t="s">
        <v>57</v>
      </c>
      <c r="D8763" s="802">
        <f t="shared" si="136"/>
        <v>33.090000000000003</v>
      </c>
      <c r="G8763" s="879">
        <v>32.354700000000001</v>
      </c>
      <c r="J8763" s="840" t="s">
        <v>15822</v>
      </c>
      <c r="K8763" s="848">
        <f>IFERROR(VLOOKUP(J8763,REAJUSTE!A:AA,27,FALSE),"")</f>
        <v>1.0229999999999999</v>
      </c>
    </row>
    <row r="8764" spans="1:11" ht="15" x14ac:dyDescent="0.2">
      <c r="A8764" s="876" t="s">
        <v>11046</v>
      </c>
      <c r="B8764" s="877" t="s">
        <v>4010</v>
      </c>
      <c r="C8764" s="878" t="s">
        <v>68</v>
      </c>
      <c r="D8764" s="802">
        <f t="shared" si="136"/>
        <v>6840.68</v>
      </c>
      <c r="G8764" s="879">
        <v>6686.8868000000002</v>
      </c>
      <c r="J8764" s="840" t="s">
        <v>15822</v>
      </c>
      <c r="K8764" s="848">
        <f>IFERROR(VLOOKUP(J8764,REAJUSTE!A:AA,27,FALSE),"")</f>
        <v>1.0229999999999999</v>
      </c>
    </row>
    <row r="8765" spans="1:11" ht="15" x14ac:dyDescent="0.2">
      <c r="A8765" s="876" t="s">
        <v>11047</v>
      </c>
      <c r="B8765" s="877" t="s">
        <v>4011</v>
      </c>
      <c r="C8765" s="878" t="s">
        <v>68</v>
      </c>
      <c r="D8765" s="802">
        <f t="shared" si="136"/>
        <v>7878.26</v>
      </c>
      <c r="G8765" s="879">
        <v>7701.1374999999998</v>
      </c>
      <c r="J8765" s="840" t="s">
        <v>15822</v>
      </c>
      <c r="K8765" s="848">
        <f>IFERROR(VLOOKUP(J8765,REAJUSTE!A:AA,27,FALSE),"")</f>
        <v>1.0229999999999999</v>
      </c>
    </row>
    <row r="8766" spans="1:11" ht="15" x14ac:dyDescent="0.2">
      <c r="A8766" s="876" t="s">
        <v>11048</v>
      </c>
      <c r="B8766" s="877" t="s">
        <v>898</v>
      </c>
      <c r="C8766" s="878" t="s">
        <v>68</v>
      </c>
      <c r="D8766" s="802">
        <f t="shared" si="136"/>
        <v>6380.6</v>
      </c>
      <c r="G8766" s="879">
        <v>6237.1538</v>
      </c>
      <c r="J8766" s="840" t="s">
        <v>15822</v>
      </c>
      <c r="K8766" s="848">
        <f>IFERROR(VLOOKUP(J8766,REAJUSTE!A:AA,27,FALSE),"")</f>
        <v>1.0229999999999999</v>
      </c>
    </row>
    <row r="8767" spans="1:11" ht="15" x14ac:dyDescent="0.2">
      <c r="A8767" s="876" t="s">
        <v>11049</v>
      </c>
      <c r="B8767" s="877" t="s">
        <v>11050</v>
      </c>
      <c r="C8767" s="878" t="s">
        <v>68</v>
      </c>
      <c r="D8767" s="802">
        <f t="shared" si="136"/>
        <v>7356.92</v>
      </c>
      <c r="G8767" s="879">
        <v>7191.5249000000003</v>
      </c>
      <c r="J8767" s="840" t="s">
        <v>15822</v>
      </c>
      <c r="K8767" s="848">
        <f>IFERROR(VLOOKUP(J8767,REAJUSTE!A:AA,27,FALSE),"")</f>
        <v>1.0229999999999999</v>
      </c>
    </row>
    <row r="8768" spans="1:11" ht="15" x14ac:dyDescent="0.2">
      <c r="A8768" s="876" t="s">
        <v>11051</v>
      </c>
      <c r="B8768" s="877" t="s">
        <v>4012</v>
      </c>
      <c r="C8768" s="878" t="s">
        <v>57</v>
      </c>
      <c r="D8768" s="802">
        <f t="shared" si="136"/>
        <v>44.52</v>
      </c>
      <c r="G8768" s="879">
        <v>43.523800000000001</v>
      </c>
      <c r="J8768" s="840" t="s">
        <v>15822</v>
      </c>
      <c r="K8768" s="848">
        <f>IFERROR(VLOOKUP(J8768,REAJUSTE!A:AA,27,FALSE),"")</f>
        <v>1.0229999999999999</v>
      </c>
    </row>
    <row r="8769" spans="1:11" ht="15" x14ac:dyDescent="0.2">
      <c r="A8769" s="876" t="s">
        <v>11052</v>
      </c>
      <c r="B8769" s="877" t="s">
        <v>4013</v>
      </c>
      <c r="C8769" s="878" t="s">
        <v>68</v>
      </c>
      <c r="D8769" s="802">
        <f t="shared" si="136"/>
        <v>9617.41</v>
      </c>
      <c r="G8769" s="879">
        <v>9401.1882999999998</v>
      </c>
      <c r="J8769" s="840" t="s">
        <v>15822</v>
      </c>
      <c r="K8769" s="848">
        <f>IFERROR(VLOOKUP(J8769,REAJUSTE!A:AA,27,FALSE),"")</f>
        <v>1.0229999999999999</v>
      </c>
    </row>
    <row r="8770" spans="1:11" ht="15" x14ac:dyDescent="0.2">
      <c r="A8770" s="876" t="s">
        <v>11053</v>
      </c>
      <c r="B8770" s="877" t="s">
        <v>885</v>
      </c>
      <c r="C8770" s="878" t="s">
        <v>68</v>
      </c>
      <c r="D8770" s="802">
        <f t="shared" si="136"/>
        <v>8714.1299999999992</v>
      </c>
      <c r="G8770" s="879">
        <v>8518.2134000000005</v>
      </c>
      <c r="J8770" s="840" t="s">
        <v>15822</v>
      </c>
      <c r="K8770" s="848">
        <f>IFERROR(VLOOKUP(J8770,REAJUSTE!A:AA,27,FALSE),"")</f>
        <v>1.0229999999999999</v>
      </c>
    </row>
    <row r="8771" spans="1:11" ht="15" x14ac:dyDescent="0.2">
      <c r="A8771" s="876" t="s">
        <v>11054</v>
      </c>
      <c r="B8771" s="877" t="s">
        <v>4014</v>
      </c>
      <c r="C8771" s="878" t="s">
        <v>57</v>
      </c>
      <c r="D8771" s="802">
        <f t="shared" si="136"/>
        <v>24.61</v>
      </c>
      <c r="G8771" s="879">
        <v>24.057700000000001</v>
      </c>
      <c r="J8771" s="840" t="s">
        <v>15822</v>
      </c>
      <c r="K8771" s="848">
        <f>IFERROR(VLOOKUP(J8771,REAJUSTE!A:AA,27,FALSE),"")</f>
        <v>1.0229999999999999</v>
      </c>
    </row>
    <row r="8772" spans="1:11" ht="15" x14ac:dyDescent="0.2">
      <c r="A8772" s="876" t="s">
        <v>4015</v>
      </c>
      <c r="B8772" s="877" t="s">
        <v>4016</v>
      </c>
      <c r="C8772" s="878" t="s">
        <v>68</v>
      </c>
      <c r="D8772" s="802">
        <f t="shared" si="136"/>
        <v>8628.07</v>
      </c>
      <c r="G8772" s="879">
        <v>8434.0876000000007</v>
      </c>
      <c r="J8772" s="840" t="s">
        <v>15822</v>
      </c>
      <c r="K8772" s="848">
        <f>IFERROR(VLOOKUP(J8772,REAJUSTE!A:AA,27,FALSE),"")</f>
        <v>1.0229999999999999</v>
      </c>
    </row>
    <row r="8773" spans="1:11" ht="15" x14ac:dyDescent="0.2">
      <c r="A8773" s="876" t="s">
        <v>4017</v>
      </c>
      <c r="B8773" s="877" t="s">
        <v>4018</v>
      </c>
      <c r="C8773" s="878" t="s">
        <v>57</v>
      </c>
      <c r="D8773" s="802">
        <f t="shared" si="136"/>
        <v>35.159999999999997</v>
      </c>
      <c r="G8773" s="879">
        <v>34.378100000000003</v>
      </c>
      <c r="J8773" s="840" t="s">
        <v>15822</v>
      </c>
      <c r="K8773" s="848">
        <f>IFERROR(VLOOKUP(J8773,REAJUSTE!A:AA,27,FALSE),"")</f>
        <v>1.0229999999999999</v>
      </c>
    </row>
    <row r="8774" spans="1:11" ht="15" x14ac:dyDescent="0.2">
      <c r="A8774" s="876" t="s">
        <v>4019</v>
      </c>
      <c r="B8774" s="877" t="s">
        <v>884</v>
      </c>
      <c r="C8774" s="878" t="s">
        <v>68</v>
      </c>
      <c r="D8774" s="802">
        <f t="shared" si="136"/>
        <v>8714.1299999999992</v>
      </c>
      <c r="G8774" s="879">
        <v>8518.2134000000005</v>
      </c>
      <c r="J8774" s="840" t="s">
        <v>15822</v>
      </c>
      <c r="K8774" s="848">
        <f>IFERROR(VLOOKUP(J8774,REAJUSTE!A:AA,27,FALSE),"")</f>
        <v>1.0229999999999999</v>
      </c>
    </row>
    <row r="8775" spans="1:11" ht="15" x14ac:dyDescent="0.2">
      <c r="A8775" s="876" t="s">
        <v>4020</v>
      </c>
      <c r="B8775" s="877" t="s">
        <v>4021</v>
      </c>
      <c r="C8775" s="878" t="s">
        <v>68</v>
      </c>
      <c r="D8775" s="802">
        <f t="shared" si="136"/>
        <v>5259.89</v>
      </c>
      <c r="G8775" s="879">
        <v>5141.634</v>
      </c>
      <c r="J8775" s="840" t="s">
        <v>15822</v>
      </c>
      <c r="K8775" s="848">
        <f>IFERROR(VLOOKUP(J8775,REAJUSTE!A:AA,27,FALSE),"")</f>
        <v>1.0229999999999999</v>
      </c>
    </row>
    <row r="8776" spans="1:11" ht="15" x14ac:dyDescent="0.2">
      <c r="A8776" s="876" t="s">
        <v>4022</v>
      </c>
      <c r="B8776" s="877" t="s">
        <v>4023</v>
      </c>
      <c r="C8776" s="878" t="s">
        <v>68</v>
      </c>
      <c r="D8776" s="802">
        <f t="shared" si="136"/>
        <v>7852.37</v>
      </c>
      <c r="G8776" s="879">
        <v>7675.8284999999996</v>
      </c>
      <c r="J8776" s="840" t="s">
        <v>15822</v>
      </c>
      <c r="K8776" s="848">
        <f>IFERROR(VLOOKUP(J8776,REAJUSTE!A:AA,27,FALSE),"")</f>
        <v>1.0229999999999999</v>
      </c>
    </row>
    <row r="8777" spans="1:11" ht="15" x14ac:dyDescent="0.2">
      <c r="A8777" s="876" t="s">
        <v>4024</v>
      </c>
      <c r="B8777" s="877" t="s">
        <v>4025</v>
      </c>
      <c r="C8777" s="878" t="s">
        <v>68</v>
      </c>
      <c r="D8777" s="802">
        <f t="shared" si="136"/>
        <v>9101.06</v>
      </c>
      <c r="G8777" s="879">
        <v>8896.4459999999999</v>
      </c>
      <c r="J8777" s="840" t="s">
        <v>15822</v>
      </c>
      <c r="K8777" s="848">
        <f>IFERROR(VLOOKUP(J8777,REAJUSTE!A:AA,27,FALSE),"")</f>
        <v>1.0229999999999999</v>
      </c>
    </row>
    <row r="8778" spans="1:11" ht="15" x14ac:dyDescent="0.2">
      <c r="A8778" s="876" t="s">
        <v>4026</v>
      </c>
      <c r="B8778" s="877" t="s">
        <v>4027</v>
      </c>
      <c r="C8778" s="878" t="s">
        <v>68</v>
      </c>
      <c r="D8778" s="802">
        <f t="shared" si="136"/>
        <v>8714.1299999999992</v>
      </c>
      <c r="G8778" s="879">
        <v>8518.2134000000005</v>
      </c>
      <c r="J8778" s="840" t="s">
        <v>15822</v>
      </c>
      <c r="K8778" s="848">
        <f>IFERROR(VLOOKUP(J8778,REAJUSTE!A:AA,27,FALSE),"")</f>
        <v>1.0229999999999999</v>
      </c>
    </row>
    <row r="8779" spans="1:11" ht="15" x14ac:dyDescent="0.2">
      <c r="A8779" s="876" t="s">
        <v>4028</v>
      </c>
      <c r="B8779" s="877" t="s">
        <v>894</v>
      </c>
      <c r="C8779" s="878" t="s">
        <v>68</v>
      </c>
      <c r="D8779" s="802">
        <f t="shared" ref="D8779:D8814" si="137">TRUNC(G8779*K8779,2)</f>
        <v>5255.29</v>
      </c>
      <c r="G8779" s="879">
        <v>5137.1413000000002</v>
      </c>
      <c r="J8779" s="840" t="s">
        <v>15822</v>
      </c>
      <c r="K8779" s="848">
        <f>IFERROR(VLOOKUP(J8779,REAJUSTE!A:AA,27,FALSE),"")</f>
        <v>1.0229999999999999</v>
      </c>
    </row>
    <row r="8780" spans="1:11" ht="15" x14ac:dyDescent="0.2">
      <c r="A8780" s="876" t="s">
        <v>4029</v>
      </c>
      <c r="B8780" s="877" t="s">
        <v>4030</v>
      </c>
      <c r="C8780" s="878" t="s">
        <v>68</v>
      </c>
      <c r="D8780" s="802">
        <f t="shared" si="137"/>
        <v>20787.86</v>
      </c>
      <c r="G8780" s="879">
        <v>20320.489799999999</v>
      </c>
      <c r="J8780" s="840" t="s">
        <v>15822</v>
      </c>
      <c r="K8780" s="848">
        <f>IFERROR(VLOOKUP(J8780,REAJUSTE!A:AA,27,FALSE),"")</f>
        <v>1.0229999999999999</v>
      </c>
    </row>
    <row r="8781" spans="1:11" ht="15" x14ac:dyDescent="0.2">
      <c r="A8781" s="876" t="s">
        <v>4031</v>
      </c>
      <c r="B8781" s="877" t="s">
        <v>4032</v>
      </c>
      <c r="C8781" s="878" t="s">
        <v>68</v>
      </c>
      <c r="D8781" s="802">
        <f t="shared" si="137"/>
        <v>17480.47</v>
      </c>
      <c r="G8781" s="879">
        <v>17087.468099999998</v>
      </c>
      <c r="J8781" s="840" t="s">
        <v>15822</v>
      </c>
      <c r="K8781" s="848">
        <f>IFERROR(VLOOKUP(J8781,REAJUSTE!A:AA,27,FALSE),"")</f>
        <v>1.0229999999999999</v>
      </c>
    </row>
    <row r="8782" spans="1:11" ht="15" x14ac:dyDescent="0.2">
      <c r="A8782" s="876" t="s">
        <v>4033</v>
      </c>
      <c r="B8782" s="877" t="s">
        <v>4034</v>
      </c>
      <c r="C8782" s="878" t="s">
        <v>68</v>
      </c>
      <c r="D8782" s="802">
        <f t="shared" si="137"/>
        <v>6368.02</v>
      </c>
      <c r="G8782" s="879">
        <v>6224.8485000000001</v>
      </c>
      <c r="J8782" s="840" t="s">
        <v>15822</v>
      </c>
      <c r="K8782" s="848">
        <f>IFERROR(VLOOKUP(J8782,REAJUSTE!A:AA,27,FALSE),"")</f>
        <v>1.0229999999999999</v>
      </c>
    </row>
    <row r="8783" spans="1:11" ht="15" x14ac:dyDescent="0.2">
      <c r="A8783" s="876" t="s">
        <v>4035</v>
      </c>
      <c r="B8783" s="877" t="s">
        <v>4036</v>
      </c>
      <c r="C8783" s="878" t="s">
        <v>68</v>
      </c>
      <c r="D8783" s="802">
        <f t="shared" si="137"/>
        <v>6378.5</v>
      </c>
      <c r="G8783" s="879">
        <v>6235.0945000000002</v>
      </c>
      <c r="J8783" s="840" t="s">
        <v>15822</v>
      </c>
      <c r="K8783" s="848">
        <f>IFERROR(VLOOKUP(J8783,REAJUSTE!A:AA,27,FALSE),"")</f>
        <v>1.0229999999999999</v>
      </c>
    </row>
    <row r="8784" spans="1:11" ht="15" x14ac:dyDescent="0.2">
      <c r="A8784" s="876" t="s">
        <v>11055</v>
      </c>
      <c r="B8784" s="877" t="s">
        <v>4037</v>
      </c>
      <c r="C8784" s="878" t="s">
        <v>68</v>
      </c>
      <c r="D8784" s="802">
        <f t="shared" si="137"/>
        <v>7111.27</v>
      </c>
      <c r="G8784" s="879">
        <v>6951.3909999999996</v>
      </c>
      <c r="J8784" s="840" t="s">
        <v>15822</v>
      </c>
      <c r="K8784" s="848">
        <f>IFERROR(VLOOKUP(J8784,REAJUSTE!A:AA,27,FALSE),"")</f>
        <v>1.0229999999999999</v>
      </c>
    </row>
    <row r="8785" spans="1:11" ht="15" x14ac:dyDescent="0.2">
      <c r="A8785" s="876" t="s">
        <v>11056</v>
      </c>
      <c r="B8785" s="877" t="s">
        <v>11057</v>
      </c>
      <c r="C8785" s="878" t="s">
        <v>57</v>
      </c>
      <c r="D8785" s="802">
        <f t="shared" si="137"/>
        <v>34.409999999999997</v>
      </c>
      <c r="G8785" s="879">
        <v>33.645699999999998</v>
      </c>
      <c r="J8785" s="840" t="s">
        <v>15822</v>
      </c>
      <c r="K8785" s="848">
        <f>IFERROR(VLOOKUP(J8785,REAJUSTE!A:AA,27,FALSE),"")</f>
        <v>1.0229999999999999</v>
      </c>
    </row>
    <row r="8786" spans="1:11" ht="15" x14ac:dyDescent="0.2">
      <c r="A8786" s="876" t="s">
        <v>11058</v>
      </c>
      <c r="B8786" s="877" t="s">
        <v>4038</v>
      </c>
      <c r="C8786" s="878" t="s">
        <v>68</v>
      </c>
      <c r="D8786" s="802">
        <f t="shared" si="137"/>
        <v>8714.1299999999992</v>
      </c>
      <c r="G8786" s="879">
        <v>8518.2134000000005</v>
      </c>
      <c r="J8786" s="840" t="s">
        <v>15822</v>
      </c>
      <c r="K8786" s="848">
        <f>IFERROR(VLOOKUP(J8786,REAJUSTE!A:AA,27,FALSE),"")</f>
        <v>1.0229999999999999</v>
      </c>
    </row>
    <row r="8787" spans="1:11" ht="15" x14ac:dyDescent="0.2">
      <c r="A8787" s="876" t="s">
        <v>11059</v>
      </c>
      <c r="B8787" s="877" t="s">
        <v>4039</v>
      </c>
      <c r="C8787" s="878" t="s">
        <v>68</v>
      </c>
      <c r="D8787" s="802">
        <f t="shared" si="137"/>
        <v>9415.0400000000009</v>
      </c>
      <c r="G8787" s="879">
        <v>9203.3652000000002</v>
      </c>
      <c r="J8787" s="840" t="s">
        <v>15822</v>
      </c>
      <c r="K8787" s="848">
        <f>IFERROR(VLOOKUP(J8787,REAJUSTE!A:AA,27,FALSE),"")</f>
        <v>1.0229999999999999</v>
      </c>
    </row>
    <row r="8788" spans="1:11" ht="15" x14ac:dyDescent="0.2">
      <c r="A8788" s="876" t="s">
        <v>11060</v>
      </c>
      <c r="B8788" s="877" t="s">
        <v>11061</v>
      </c>
      <c r="C8788" s="878" t="s">
        <v>57</v>
      </c>
      <c r="D8788" s="802">
        <f t="shared" si="137"/>
        <v>38.44</v>
      </c>
      <c r="G8788" s="879">
        <v>37.576300000000003</v>
      </c>
      <c r="J8788" s="840" t="s">
        <v>15822</v>
      </c>
      <c r="K8788" s="848">
        <f>IFERROR(VLOOKUP(J8788,REAJUSTE!A:AA,27,FALSE),"")</f>
        <v>1.0229999999999999</v>
      </c>
    </row>
    <row r="8789" spans="1:11" ht="15" x14ac:dyDescent="0.2">
      <c r="A8789" s="876" t="s">
        <v>11062</v>
      </c>
      <c r="B8789" s="877" t="s">
        <v>11063</v>
      </c>
      <c r="C8789" s="878" t="s">
        <v>57</v>
      </c>
      <c r="D8789" s="802">
        <f t="shared" si="137"/>
        <v>39.53</v>
      </c>
      <c r="G8789" s="879">
        <v>38.647500000000001</v>
      </c>
      <c r="J8789" s="840" t="s">
        <v>15822</v>
      </c>
      <c r="K8789" s="848">
        <f>IFERROR(VLOOKUP(J8789,REAJUSTE!A:AA,27,FALSE),"")</f>
        <v>1.0229999999999999</v>
      </c>
    </row>
    <row r="8790" spans="1:11" ht="15" x14ac:dyDescent="0.2">
      <c r="A8790" s="876" t="s">
        <v>11064</v>
      </c>
      <c r="B8790" s="877" t="s">
        <v>11065</v>
      </c>
      <c r="C8790" s="878" t="s">
        <v>57</v>
      </c>
      <c r="D8790" s="802">
        <f t="shared" si="137"/>
        <v>51.63</v>
      </c>
      <c r="G8790" s="879">
        <v>50.478299999999997</v>
      </c>
      <c r="J8790" s="840" t="s">
        <v>15822</v>
      </c>
      <c r="K8790" s="848">
        <f>IFERROR(VLOOKUP(J8790,REAJUSTE!A:AA,27,FALSE),"")</f>
        <v>1.0229999999999999</v>
      </c>
    </row>
    <row r="8791" spans="1:11" ht="15" x14ac:dyDescent="0.2">
      <c r="A8791" s="876" t="s">
        <v>11066</v>
      </c>
      <c r="B8791" s="877" t="s">
        <v>11067</v>
      </c>
      <c r="C8791" s="878" t="s">
        <v>57</v>
      </c>
      <c r="D8791" s="802">
        <f t="shared" si="137"/>
        <v>48.41</v>
      </c>
      <c r="G8791" s="879">
        <v>47.325800000000001</v>
      </c>
      <c r="J8791" s="840" t="s">
        <v>15822</v>
      </c>
      <c r="K8791" s="848">
        <f>IFERROR(VLOOKUP(J8791,REAJUSTE!A:AA,27,FALSE),"")</f>
        <v>1.0229999999999999</v>
      </c>
    </row>
    <row r="8792" spans="1:11" ht="15" x14ac:dyDescent="0.2">
      <c r="A8792" s="876" t="s">
        <v>11068</v>
      </c>
      <c r="B8792" s="877" t="s">
        <v>11069</v>
      </c>
      <c r="C8792" s="878" t="s">
        <v>57</v>
      </c>
      <c r="D8792" s="802">
        <f t="shared" si="137"/>
        <v>36.31</v>
      </c>
      <c r="G8792" s="879">
        <v>35.502099999999999</v>
      </c>
      <c r="J8792" s="840" t="s">
        <v>15822</v>
      </c>
      <c r="K8792" s="848">
        <f>IFERROR(VLOOKUP(J8792,REAJUSTE!A:AA,27,FALSE),"")</f>
        <v>1.0229999999999999</v>
      </c>
    </row>
    <row r="8793" spans="1:11" ht="15" x14ac:dyDescent="0.2">
      <c r="A8793" s="876" t="s">
        <v>11070</v>
      </c>
      <c r="B8793" s="877" t="s">
        <v>4040</v>
      </c>
      <c r="C8793" s="878" t="s">
        <v>57</v>
      </c>
      <c r="D8793" s="802">
        <f t="shared" si="137"/>
        <v>29.75</v>
      </c>
      <c r="G8793" s="879">
        <v>29.0822</v>
      </c>
      <c r="J8793" s="840" t="s">
        <v>15822</v>
      </c>
      <c r="K8793" s="848">
        <f>IFERROR(VLOOKUP(J8793,REAJUSTE!A:AA,27,FALSE),"")</f>
        <v>1.0229999999999999</v>
      </c>
    </row>
    <row r="8794" spans="1:11" ht="15" x14ac:dyDescent="0.2">
      <c r="A8794" s="876" t="s">
        <v>11071</v>
      </c>
      <c r="B8794" s="877" t="s">
        <v>4041</v>
      </c>
      <c r="C8794" s="878" t="s">
        <v>57</v>
      </c>
      <c r="D8794" s="802">
        <f t="shared" si="137"/>
        <v>40.909999999999997</v>
      </c>
      <c r="G8794" s="879">
        <v>39.9968</v>
      </c>
      <c r="J8794" s="840" t="s">
        <v>15822</v>
      </c>
      <c r="K8794" s="848">
        <f>IFERROR(VLOOKUP(J8794,REAJUSTE!A:AA,27,FALSE),"")</f>
        <v>1.0229999999999999</v>
      </c>
    </row>
    <row r="8795" spans="1:11" ht="15" x14ac:dyDescent="0.2">
      <c r="A8795" s="876" t="s">
        <v>11072</v>
      </c>
      <c r="B8795" s="877" t="s">
        <v>11073</v>
      </c>
      <c r="C8795" s="878" t="s">
        <v>57</v>
      </c>
      <c r="D8795" s="802">
        <f t="shared" si="137"/>
        <v>56.34</v>
      </c>
      <c r="G8795" s="879">
        <v>55.0749</v>
      </c>
      <c r="J8795" s="840" t="s">
        <v>15822</v>
      </c>
      <c r="K8795" s="848">
        <f>IFERROR(VLOOKUP(J8795,REAJUSTE!A:AA,27,FALSE),"")</f>
        <v>1.0229999999999999</v>
      </c>
    </row>
    <row r="8796" spans="1:11" ht="15" x14ac:dyDescent="0.2">
      <c r="A8796" s="876" t="s">
        <v>4042</v>
      </c>
      <c r="B8796" s="877" t="s">
        <v>4043</v>
      </c>
      <c r="C8796" s="878" t="s">
        <v>57</v>
      </c>
      <c r="D8796" s="802">
        <f t="shared" si="137"/>
        <v>41.62</v>
      </c>
      <c r="G8796" s="879">
        <v>40.685200000000002</v>
      </c>
      <c r="J8796" s="840" t="s">
        <v>15822</v>
      </c>
      <c r="K8796" s="848">
        <f>IFERROR(VLOOKUP(J8796,REAJUSTE!A:AA,27,FALSE),"")</f>
        <v>1.0229999999999999</v>
      </c>
    </row>
    <row r="8797" spans="1:11" ht="15" x14ac:dyDescent="0.2">
      <c r="A8797" s="876" t="s">
        <v>11074</v>
      </c>
      <c r="B8797" s="877" t="s">
        <v>11075</v>
      </c>
      <c r="C8797" s="878" t="s">
        <v>68</v>
      </c>
      <c r="D8797" s="802">
        <f t="shared" si="137"/>
        <v>10394.75</v>
      </c>
      <c r="G8797" s="879">
        <v>10161.0471</v>
      </c>
      <c r="J8797" s="840" t="s">
        <v>15822</v>
      </c>
      <c r="K8797" s="848">
        <f>IFERROR(VLOOKUP(J8797,REAJUSTE!A:AA,27,FALSE),"")</f>
        <v>1.0229999999999999</v>
      </c>
    </row>
    <row r="8798" spans="1:11" ht="15" x14ac:dyDescent="0.2">
      <c r="A8798" s="876" t="s">
        <v>4044</v>
      </c>
      <c r="B8798" s="877" t="s">
        <v>11076</v>
      </c>
      <c r="C8798" s="878" t="s">
        <v>57</v>
      </c>
      <c r="D8798" s="802">
        <f t="shared" si="137"/>
        <v>40.98</v>
      </c>
      <c r="G8798" s="879">
        <v>40.064700000000002</v>
      </c>
      <c r="J8798" s="840" t="s">
        <v>15822</v>
      </c>
      <c r="K8798" s="848">
        <f>IFERROR(VLOOKUP(J8798,REAJUSTE!A:AA,27,FALSE),"")</f>
        <v>1.0229999999999999</v>
      </c>
    </row>
    <row r="8799" spans="1:11" ht="15" x14ac:dyDescent="0.2">
      <c r="A8799" s="876" t="s">
        <v>4045</v>
      </c>
      <c r="B8799" s="877" t="s">
        <v>11077</v>
      </c>
      <c r="C8799" s="878" t="s">
        <v>57</v>
      </c>
      <c r="D8799" s="802">
        <f t="shared" si="137"/>
        <v>31.55</v>
      </c>
      <c r="G8799" s="879">
        <v>30.843599999999999</v>
      </c>
      <c r="J8799" s="840" t="s">
        <v>15822</v>
      </c>
      <c r="K8799" s="848">
        <f>IFERROR(VLOOKUP(J8799,REAJUSTE!A:AA,27,FALSE),"")</f>
        <v>1.0229999999999999</v>
      </c>
    </row>
    <row r="8800" spans="1:11" ht="15" x14ac:dyDescent="0.2">
      <c r="A8800" s="876" t="s">
        <v>4046</v>
      </c>
      <c r="B8800" s="877" t="s">
        <v>4047</v>
      </c>
      <c r="C8800" s="878" t="s">
        <v>57</v>
      </c>
      <c r="D8800" s="802">
        <f t="shared" si="137"/>
        <v>33.340000000000003</v>
      </c>
      <c r="G8800" s="879">
        <v>32.600099999999998</v>
      </c>
      <c r="J8800" s="840" t="s">
        <v>15822</v>
      </c>
      <c r="K8800" s="848">
        <f>IFERROR(VLOOKUP(J8800,REAJUSTE!A:AA,27,FALSE),"")</f>
        <v>1.0229999999999999</v>
      </c>
    </row>
    <row r="8801" spans="1:11" ht="15" x14ac:dyDescent="0.2">
      <c r="A8801" s="876" t="s">
        <v>4048</v>
      </c>
      <c r="B8801" s="877" t="s">
        <v>4049</v>
      </c>
      <c r="C8801" s="878" t="s">
        <v>57</v>
      </c>
      <c r="D8801" s="802">
        <f t="shared" si="137"/>
        <v>34.42</v>
      </c>
      <c r="G8801" s="879">
        <v>33.655500000000004</v>
      </c>
      <c r="J8801" s="840" t="s">
        <v>15822</v>
      </c>
      <c r="K8801" s="848">
        <f>IFERROR(VLOOKUP(J8801,REAJUSTE!A:AA,27,FALSE),"")</f>
        <v>1.0229999999999999</v>
      </c>
    </row>
    <row r="8802" spans="1:11" ht="15" x14ac:dyDescent="0.2">
      <c r="A8802" s="876" t="s">
        <v>4050</v>
      </c>
      <c r="B8802" s="877" t="s">
        <v>4051</v>
      </c>
      <c r="C8802" s="878" t="s">
        <v>57</v>
      </c>
      <c r="D8802" s="802">
        <f t="shared" si="137"/>
        <v>55.35</v>
      </c>
      <c r="G8802" s="879">
        <v>54.112299999999998</v>
      </c>
      <c r="J8802" s="840" t="s">
        <v>15822</v>
      </c>
      <c r="K8802" s="848">
        <f>IFERROR(VLOOKUP(J8802,REAJUSTE!A:AA,27,FALSE),"")</f>
        <v>1.0229999999999999</v>
      </c>
    </row>
    <row r="8803" spans="1:11" ht="15" x14ac:dyDescent="0.2">
      <c r="A8803" s="876" t="s">
        <v>4052</v>
      </c>
      <c r="B8803" s="877" t="s">
        <v>896</v>
      </c>
      <c r="C8803" s="878" t="s">
        <v>68</v>
      </c>
      <c r="D8803" s="802">
        <f t="shared" si="137"/>
        <v>22933.9</v>
      </c>
      <c r="G8803" s="879">
        <v>22418.2837</v>
      </c>
      <c r="J8803" s="840" t="s">
        <v>15822</v>
      </c>
      <c r="K8803" s="848">
        <f>IFERROR(VLOOKUP(J8803,REAJUSTE!A:AA,27,FALSE),"")</f>
        <v>1.0229999999999999</v>
      </c>
    </row>
    <row r="8804" spans="1:11" ht="15" x14ac:dyDescent="0.2">
      <c r="A8804" s="876" t="s">
        <v>4053</v>
      </c>
      <c r="B8804" s="877" t="s">
        <v>4054</v>
      </c>
      <c r="C8804" s="878" t="s">
        <v>68</v>
      </c>
      <c r="D8804" s="802">
        <f t="shared" si="137"/>
        <v>7852.37</v>
      </c>
      <c r="G8804" s="879">
        <v>7675.8284999999996</v>
      </c>
      <c r="J8804" s="840" t="s">
        <v>15822</v>
      </c>
      <c r="K8804" s="848">
        <f>IFERROR(VLOOKUP(J8804,REAJUSTE!A:AA,27,FALSE),"")</f>
        <v>1.0229999999999999</v>
      </c>
    </row>
    <row r="8805" spans="1:11" ht="15" x14ac:dyDescent="0.2">
      <c r="A8805" s="876" t="s">
        <v>4055</v>
      </c>
      <c r="B8805" s="877" t="s">
        <v>4056</v>
      </c>
      <c r="C8805" s="878" t="s">
        <v>68</v>
      </c>
      <c r="D8805" s="802">
        <f t="shared" si="137"/>
        <v>5288.43</v>
      </c>
      <c r="G8805" s="879">
        <v>5169.5325000000003</v>
      </c>
      <c r="J8805" s="840" t="s">
        <v>15822</v>
      </c>
      <c r="K8805" s="848">
        <f>IFERROR(VLOOKUP(J8805,REAJUSTE!A:AA,27,FALSE),"")</f>
        <v>1.0229999999999999</v>
      </c>
    </row>
    <row r="8806" spans="1:11" ht="15" x14ac:dyDescent="0.2">
      <c r="A8806" s="876" t="s">
        <v>4057</v>
      </c>
      <c r="B8806" s="877" t="s">
        <v>899</v>
      </c>
      <c r="C8806" s="878" t="s">
        <v>68</v>
      </c>
      <c r="D8806" s="802">
        <f t="shared" si="137"/>
        <v>6915.15</v>
      </c>
      <c r="G8806" s="879">
        <v>6759.6842999999999</v>
      </c>
      <c r="J8806" s="840" t="s">
        <v>15822</v>
      </c>
      <c r="K8806" s="848">
        <f>IFERROR(VLOOKUP(J8806,REAJUSTE!A:AA,27,FALSE),"")</f>
        <v>1.0229999999999999</v>
      </c>
    </row>
    <row r="8807" spans="1:11" ht="15" x14ac:dyDescent="0.2">
      <c r="A8807" s="876" t="s">
        <v>4058</v>
      </c>
      <c r="B8807" s="877" t="s">
        <v>893</v>
      </c>
      <c r="C8807" s="878" t="s">
        <v>68</v>
      </c>
      <c r="D8807" s="802">
        <f t="shared" si="137"/>
        <v>6428.59</v>
      </c>
      <c r="G8807" s="879">
        <v>6284.0632999999998</v>
      </c>
      <c r="J8807" s="840" t="s">
        <v>15822</v>
      </c>
      <c r="K8807" s="848">
        <f>IFERROR(VLOOKUP(J8807,REAJUSTE!A:AA,27,FALSE),"")</f>
        <v>1.0229999999999999</v>
      </c>
    </row>
    <row r="8808" spans="1:11" ht="15" x14ac:dyDescent="0.2">
      <c r="A8808" s="876" t="s">
        <v>4059</v>
      </c>
      <c r="B8808" s="877" t="s">
        <v>4060</v>
      </c>
      <c r="C8808" s="878" t="s">
        <v>68</v>
      </c>
      <c r="D8808" s="802">
        <f t="shared" si="137"/>
        <v>21307.77</v>
      </c>
      <c r="G8808" s="879">
        <v>20828.714400000001</v>
      </c>
      <c r="J8808" s="840" t="s">
        <v>15822</v>
      </c>
      <c r="K8808" s="848">
        <f>IFERROR(VLOOKUP(J8808,REAJUSTE!A:AA,27,FALSE),"")</f>
        <v>1.0229999999999999</v>
      </c>
    </row>
    <row r="8809" spans="1:11" ht="15" x14ac:dyDescent="0.2">
      <c r="A8809" s="876" t="s">
        <v>4061</v>
      </c>
      <c r="B8809" s="877" t="s">
        <v>4062</v>
      </c>
      <c r="C8809" s="878" t="s">
        <v>68</v>
      </c>
      <c r="D8809" s="802">
        <f t="shared" si="137"/>
        <v>5235.5</v>
      </c>
      <c r="G8809" s="879">
        <v>5117.7986000000001</v>
      </c>
      <c r="J8809" s="840" t="s">
        <v>15822</v>
      </c>
      <c r="K8809" s="848">
        <f>IFERROR(VLOOKUP(J8809,REAJUSTE!A:AA,27,FALSE),"")</f>
        <v>1.0229999999999999</v>
      </c>
    </row>
    <row r="8810" spans="1:11" ht="15" x14ac:dyDescent="0.2">
      <c r="A8810" s="876" t="s">
        <v>4063</v>
      </c>
      <c r="B8810" s="877" t="s">
        <v>4064</v>
      </c>
      <c r="C8810" s="878" t="s">
        <v>68</v>
      </c>
      <c r="D8810" s="802">
        <f t="shared" si="137"/>
        <v>6142.44</v>
      </c>
      <c r="G8810" s="879">
        <v>6004.3401999999996</v>
      </c>
      <c r="J8810" s="840" t="s">
        <v>15822</v>
      </c>
      <c r="K8810" s="848">
        <f>IFERROR(VLOOKUP(J8810,REAJUSTE!A:AA,27,FALSE),"")</f>
        <v>1.0229999999999999</v>
      </c>
    </row>
    <row r="8811" spans="1:11" ht="15" x14ac:dyDescent="0.2">
      <c r="A8811" s="876" t="s">
        <v>4065</v>
      </c>
      <c r="B8811" s="877" t="s">
        <v>4066</v>
      </c>
      <c r="C8811" s="878" t="s">
        <v>68</v>
      </c>
      <c r="D8811" s="802">
        <f t="shared" si="137"/>
        <v>4013.66</v>
      </c>
      <c r="G8811" s="879">
        <v>3923.4268000000002</v>
      </c>
      <c r="J8811" s="840" t="s">
        <v>15822</v>
      </c>
      <c r="K8811" s="848">
        <f>IFERROR(VLOOKUP(J8811,REAJUSTE!A:AA,27,FALSE),"")</f>
        <v>1.0229999999999999</v>
      </c>
    </row>
    <row r="8812" spans="1:11" ht="15" x14ac:dyDescent="0.2">
      <c r="A8812" s="876" t="s">
        <v>4067</v>
      </c>
      <c r="B8812" s="877" t="s">
        <v>4068</v>
      </c>
      <c r="C8812" s="878" t="s">
        <v>68</v>
      </c>
      <c r="D8812" s="802">
        <f t="shared" si="137"/>
        <v>33497.019999999997</v>
      </c>
      <c r="G8812" s="879">
        <v>32743.912799999998</v>
      </c>
      <c r="J8812" s="840" t="s">
        <v>15822</v>
      </c>
      <c r="K8812" s="848">
        <f>IFERROR(VLOOKUP(J8812,REAJUSTE!A:AA,27,FALSE),"")</f>
        <v>1.0229999999999999</v>
      </c>
    </row>
    <row r="8813" spans="1:11" ht="15" x14ac:dyDescent="0.2">
      <c r="A8813" s="876" t="s">
        <v>4069</v>
      </c>
      <c r="B8813" s="877" t="s">
        <v>4070</v>
      </c>
      <c r="C8813" s="878" t="s">
        <v>57</v>
      </c>
      <c r="D8813" s="802">
        <f t="shared" si="137"/>
        <v>34.75</v>
      </c>
      <c r="G8813" s="879">
        <v>33.972700000000003</v>
      </c>
      <c r="J8813" s="840" t="s">
        <v>15822</v>
      </c>
      <c r="K8813" s="848">
        <f>IFERROR(VLOOKUP(J8813,REAJUSTE!A:AA,27,FALSE),"")</f>
        <v>1.0229999999999999</v>
      </c>
    </row>
    <row r="8814" spans="1:11" ht="15" x14ac:dyDescent="0.2">
      <c r="A8814" s="876" t="s">
        <v>4071</v>
      </c>
      <c r="B8814" s="877" t="s">
        <v>4072</v>
      </c>
      <c r="C8814" s="878" t="s">
        <v>68</v>
      </c>
      <c r="D8814" s="802">
        <f t="shared" si="137"/>
        <v>7370.79</v>
      </c>
      <c r="G8814" s="879">
        <v>7205.0829000000003</v>
      </c>
      <c r="J8814" s="840" t="s">
        <v>15822</v>
      </c>
      <c r="K8814" s="848">
        <f>IFERROR(VLOOKUP(J8814,REAJUSTE!A:AA,27,FALSE),"")</f>
        <v>1.0229999999999999</v>
      </c>
    </row>
  </sheetData>
  <mergeCells count="5">
    <mergeCell ref="B1:C1"/>
    <mergeCell ref="A4:C5"/>
    <mergeCell ref="D4:E4"/>
    <mergeCell ref="G4:H4"/>
    <mergeCell ref="J5:K5"/>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8BB22-A6EB-465D-8332-CA6399111A90}">
  <dimension ref="A1:P1454"/>
  <sheetViews>
    <sheetView topLeftCell="C1432" workbookViewId="0">
      <selection activeCell="J2912" sqref="J2912"/>
    </sheetView>
  </sheetViews>
  <sheetFormatPr defaultRowHeight="12.75" x14ac:dyDescent="0.2"/>
  <cols>
    <col min="1" max="1" width="10.42578125" style="796" customWidth="1"/>
    <col min="2" max="2" width="70" style="796" customWidth="1"/>
    <col min="3" max="3" width="5.85546875" style="796" bestFit="1" customWidth="1"/>
    <col min="4" max="4" width="9.7109375" style="796" bestFit="1" customWidth="1"/>
    <col min="5" max="5" width="11" customWidth="1"/>
    <col min="12" max="12" width="42.7109375" customWidth="1"/>
    <col min="13" max="13" width="11.5703125" bestFit="1" customWidth="1"/>
  </cols>
  <sheetData>
    <row r="1" spans="1:16" ht="23.45" customHeight="1" x14ac:dyDescent="0.2">
      <c r="A1" s="956" t="s">
        <v>15796</v>
      </c>
      <c r="B1" s="957"/>
      <c r="C1" s="958"/>
      <c r="D1" s="962" t="s">
        <v>29960</v>
      </c>
      <c r="E1" s="963"/>
      <c r="F1" s="817"/>
      <c r="G1" s="827" t="s">
        <v>15797</v>
      </c>
      <c r="H1" s="817"/>
      <c r="I1" s="817"/>
      <c r="J1" s="817"/>
      <c r="K1" s="817"/>
      <c r="L1" s="817"/>
      <c r="M1" s="817"/>
      <c r="N1" s="817"/>
      <c r="O1" s="828"/>
      <c r="P1" s="828"/>
    </row>
    <row r="2" spans="1:16" ht="15" x14ac:dyDescent="0.2">
      <c r="A2" s="959"/>
      <c r="B2" s="960"/>
      <c r="C2" s="961"/>
      <c r="D2" s="829">
        <v>23.32</v>
      </c>
      <c r="E2" s="830">
        <v>157.27000000000001</v>
      </c>
      <c r="F2" s="817"/>
      <c r="G2" s="817"/>
      <c r="H2" s="817"/>
      <c r="I2" s="831"/>
      <c r="J2" s="817"/>
      <c r="K2" s="817"/>
      <c r="L2" s="955" t="s">
        <v>1785</v>
      </c>
      <c r="M2" s="955"/>
      <c r="N2" s="817"/>
      <c r="O2" s="828"/>
      <c r="P2" s="828"/>
    </row>
    <row r="3" spans="1:16" ht="25.5" x14ac:dyDescent="0.2">
      <c r="A3" s="832" t="s">
        <v>1757</v>
      </c>
      <c r="B3" s="833" t="s">
        <v>1758</v>
      </c>
      <c r="C3" s="832" t="s">
        <v>50</v>
      </c>
      <c r="D3" s="834" t="s">
        <v>1759</v>
      </c>
      <c r="E3" s="834" t="s">
        <v>37</v>
      </c>
      <c r="F3" s="817"/>
      <c r="G3" s="817"/>
      <c r="H3" s="817"/>
      <c r="I3" s="953" t="s">
        <v>28493</v>
      </c>
      <c r="J3" s="954"/>
      <c r="K3" s="817"/>
      <c r="L3" s="825" t="s">
        <v>1778</v>
      </c>
      <c r="M3" s="825" t="s">
        <v>1785</v>
      </c>
      <c r="N3" s="817"/>
      <c r="O3" s="826" t="s">
        <v>1893</v>
      </c>
      <c r="P3" s="826" t="s">
        <v>1894</v>
      </c>
    </row>
    <row r="4" spans="1:16" ht="15" x14ac:dyDescent="0.2">
      <c r="A4" s="835" t="s">
        <v>871</v>
      </c>
      <c r="B4" s="836"/>
      <c r="C4" s="836"/>
      <c r="D4" s="837"/>
      <c r="E4" s="838"/>
      <c r="F4" s="817"/>
      <c r="G4" s="817"/>
      <c r="H4" s="817"/>
      <c r="I4" s="839"/>
      <c r="J4" s="839"/>
      <c r="K4" s="817"/>
      <c r="L4" s="840"/>
      <c r="M4" s="841"/>
      <c r="N4" s="817"/>
      <c r="O4" s="828"/>
      <c r="P4" s="828"/>
    </row>
    <row r="5" spans="1:16" ht="15" x14ac:dyDescent="0.2">
      <c r="A5" s="790">
        <v>110233</v>
      </c>
      <c r="B5" s="791" t="s">
        <v>14184</v>
      </c>
      <c r="C5" s="792" t="s">
        <v>14185</v>
      </c>
      <c r="D5" s="851">
        <f>TRUNC(I5*M5,2)</f>
        <v>820.26</v>
      </c>
      <c r="E5" s="842">
        <f>TRUNC(D5/1.2332,2)</f>
        <v>665.14</v>
      </c>
      <c r="I5" s="793">
        <v>796.37</v>
      </c>
      <c r="L5" s="840" t="s">
        <v>861</v>
      </c>
      <c r="M5" s="848">
        <f>IFERROR(VLOOKUP(L5,REAJUSTE!A:AC,17,FALSE),"")</f>
        <v>1.03</v>
      </c>
    </row>
    <row r="6" spans="1:16" ht="15" x14ac:dyDescent="0.2">
      <c r="A6" s="790">
        <v>43339</v>
      </c>
      <c r="B6" s="791" t="s">
        <v>14186</v>
      </c>
      <c r="C6" s="792" t="s">
        <v>14187</v>
      </c>
      <c r="D6" s="851">
        <f t="shared" ref="D6:D70" si="0">TRUNC(I6*M6,2)</f>
        <v>1.01</v>
      </c>
      <c r="E6" s="842">
        <f t="shared" ref="E6:E70" si="1">TRUNC(D6/1.2332,2)</f>
        <v>0.81</v>
      </c>
      <c r="I6" s="793">
        <v>0.99</v>
      </c>
      <c r="L6" s="840" t="s">
        <v>861</v>
      </c>
      <c r="M6" s="848">
        <f>IFERROR(VLOOKUP(L6,REAJUSTE!A:AC,17,FALSE),"")</f>
        <v>1.03</v>
      </c>
    </row>
    <row r="7" spans="1:16" ht="15" x14ac:dyDescent="0.2">
      <c r="A7" s="790">
        <v>41099</v>
      </c>
      <c r="B7" s="791" t="s">
        <v>14188</v>
      </c>
      <c r="C7" s="792" t="s">
        <v>14185</v>
      </c>
      <c r="D7" s="851">
        <f t="shared" si="0"/>
        <v>11.34</v>
      </c>
      <c r="E7" s="842">
        <f t="shared" si="1"/>
        <v>9.19</v>
      </c>
      <c r="I7" s="793">
        <v>11.01</v>
      </c>
      <c r="L7" s="840" t="s">
        <v>861</v>
      </c>
      <c r="M7" s="848">
        <f>IFERROR(VLOOKUP(L7,REAJUSTE!A:AC,17,FALSE),"")</f>
        <v>1.03</v>
      </c>
    </row>
    <row r="8" spans="1:16" ht="15" x14ac:dyDescent="0.2">
      <c r="A8" s="790">
        <v>40224</v>
      </c>
      <c r="B8" s="791" t="s">
        <v>14189</v>
      </c>
      <c r="C8" s="792" t="s">
        <v>14185</v>
      </c>
      <c r="D8" s="851">
        <f t="shared" si="0"/>
        <v>5.87</v>
      </c>
      <c r="E8" s="842">
        <f t="shared" si="1"/>
        <v>4.75</v>
      </c>
      <c r="I8" s="793">
        <v>5.7</v>
      </c>
      <c r="L8" s="840" t="s">
        <v>861</v>
      </c>
      <c r="M8" s="848">
        <f>IFERROR(VLOOKUP(L8,REAJUSTE!A:AC,17,FALSE),"")</f>
        <v>1.03</v>
      </c>
    </row>
    <row r="9" spans="1:16" ht="15" x14ac:dyDescent="0.2">
      <c r="A9" s="790">
        <v>40225</v>
      </c>
      <c r="B9" s="791" t="s">
        <v>14190</v>
      </c>
      <c r="C9" s="792" t="s">
        <v>14185</v>
      </c>
      <c r="D9" s="851">
        <f t="shared" si="0"/>
        <v>7.59</v>
      </c>
      <c r="E9" s="842">
        <f t="shared" si="1"/>
        <v>6.15</v>
      </c>
      <c r="I9" s="793">
        <v>7.37</v>
      </c>
      <c r="L9" s="840" t="s">
        <v>861</v>
      </c>
      <c r="M9" s="848">
        <f>IFERROR(VLOOKUP(L9,REAJUSTE!A:AC,17,FALSE),"")</f>
        <v>1.03</v>
      </c>
    </row>
    <row r="10" spans="1:16" ht="15" x14ac:dyDescent="0.2">
      <c r="A10" s="790">
        <v>40226</v>
      </c>
      <c r="B10" s="791" t="s">
        <v>14191</v>
      </c>
      <c r="C10" s="792" t="s">
        <v>14185</v>
      </c>
      <c r="D10" s="851">
        <f t="shared" si="0"/>
        <v>11.34</v>
      </c>
      <c r="E10" s="842">
        <f t="shared" si="1"/>
        <v>9.19</v>
      </c>
      <c r="I10" s="793">
        <v>11.01</v>
      </c>
      <c r="L10" s="840" t="s">
        <v>861</v>
      </c>
      <c r="M10" s="848">
        <f>IFERROR(VLOOKUP(L10,REAJUSTE!A:AC,17,FALSE),"")</f>
        <v>1.03</v>
      </c>
    </row>
    <row r="11" spans="1:16" ht="15" x14ac:dyDescent="0.2">
      <c r="A11" s="790">
        <v>40229</v>
      </c>
      <c r="B11" s="791" t="s">
        <v>14192</v>
      </c>
      <c r="C11" s="792" t="s">
        <v>14185</v>
      </c>
      <c r="D11" s="851">
        <f t="shared" si="0"/>
        <v>11.52</v>
      </c>
      <c r="E11" s="842">
        <f t="shared" si="1"/>
        <v>9.34</v>
      </c>
      <c r="I11" s="793">
        <v>11.19</v>
      </c>
      <c r="L11" s="840" t="s">
        <v>861</v>
      </c>
      <c r="M11" s="848">
        <f>IFERROR(VLOOKUP(L11,REAJUSTE!A:AC,17,FALSE),"")</f>
        <v>1.03</v>
      </c>
    </row>
    <row r="12" spans="1:16" ht="15" x14ac:dyDescent="0.2">
      <c r="A12" s="790">
        <v>43340</v>
      </c>
      <c r="B12" s="791" t="s">
        <v>14193</v>
      </c>
      <c r="C12" s="792" t="s">
        <v>14185</v>
      </c>
      <c r="D12" s="851">
        <f t="shared" si="0"/>
        <v>11.12</v>
      </c>
      <c r="E12" s="842">
        <f t="shared" si="1"/>
        <v>9.01</v>
      </c>
      <c r="I12" s="793">
        <v>10.8</v>
      </c>
      <c r="L12" s="840" t="s">
        <v>861</v>
      </c>
      <c r="M12" s="848">
        <f>IFERROR(VLOOKUP(L12,REAJUSTE!A:AC,17,FALSE),"")</f>
        <v>1.03</v>
      </c>
    </row>
    <row r="13" spans="1:16" ht="15" x14ac:dyDescent="0.2">
      <c r="A13" s="790">
        <v>40228</v>
      </c>
      <c r="B13" s="791" t="s">
        <v>14194</v>
      </c>
      <c r="C13" s="792" t="s">
        <v>14185</v>
      </c>
      <c r="D13" s="851">
        <f t="shared" si="0"/>
        <v>8.6199999999999992</v>
      </c>
      <c r="E13" s="842">
        <f t="shared" si="1"/>
        <v>6.98</v>
      </c>
      <c r="I13" s="793">
        <v>8.3699999999999992</v>
      </c>
      <c r="L13" s="840" t="s">
        <v>861</v>
      </c>
      <c r="M13" s="848">
        <f>IFERROR(VLOOKUP(L13,REAJUSTE!A:AC,17,FALSE),"")</f>
        <v>1.03</v>
      </c>
    </row>
    <row r="14" spans="1:16" ht="15" x14ac:dyDescent="0.2">
      <c r="A14" s="790">
        <v>42227</v>
      </c>
      <c r="B14" s="791" t="s">
        <v>14195</v>
      </c>
      <c r="C14" s="792" t="s">
        <v>14185</v>
      </c>
      <c r="D14" s="851">
        <f t="shared" si="0"/>
        <v>7.49</v>
      </c>
      <c r="E14" s="842">
        <f t="shared" si="1"/>
        <v>6.07</v>
      </c>
      <c r="I14" s="793">
        <v>7.28</v>
      </c>
      <c r="L14" s="840" t="s">
        <v>861</v>
      </c>
      <c r="M14" s="848">
        <f>IFERROR(VLOOKUP(L14,REAJUSTE!A:AC,17,FALSE),"")</f>
        <v>1.03</v>
      </c>
    </row>
    <row r="15" spans="1:16" ht="15" x14ac:dyDescent="0.2">
      <c r="A15" s="790">
        <v>40994</v>
      </c>
      <c r="B15" s="791" t="s">
        <v>14196</v>
      </c>
      <c r="C15" s="792" t="s">
        <v>14185</v>
      </c>
      <c r="D15" s="851">
        <f t="shared" si="0"/>
        <v>10.08</v>
      </c>
      <c r="E15" s="842">
        <f t="shared" si="1"/>
        <v>8.17</v>
      </c>
      <c r="I15" s="793">
        <v>9.7899999999999991</v>
      </c>
      <c r="L15" s="840" t="s">
        <v>861</v>
      </c>
      <c r="M15" s="848">
        <f>IFERROR(VLOOKUP(L15,REAJUSTE!A:AC,17,FALSE),"")</f>
        <v>1.03</v>
      </c>
    </row>
    <row r="16" spans="1:16" ht="15" x14ac:dyDescent="0.2">
      <c r="A16" s="790">
        <v>42940</v>
      </c>
      <c r="B16" s="791" t="s">
        <v>14197</v>
      </c>
      <c r="C16" s="792" t="s">
        <v>14198</v>
      </c>
      <c r="D16" s="851">
        <f t="shared" si="0"/>
        <v>385.58</v>
      </c>
      <c r="E16" s="842">
        <f t="shared" si="1"/>
        <v>312.66000000000003</v>
      </c>
      <c r="I16" s="793">
        <v>374.35</v>
      </c>
      <c r="L16" s="840" t="s">
        <v>861</v>
      </c>
      <c r="M16" s="848">
        <f>IFERROR(VLOOKUP(L16,REAJUSTE!A:AC,17,FALSE),"")</f>
        <v>1.03</v>
      </c>
    </row>
    <row r="17" spans="1:13" ht="18" x14ac:dyDescent="0.2">
      <c r="A17" s="790">
        <v>41047</v>
      </c>
      <c r="B17" s="794" t="s">
        <v>14199</v>
      </c>
      <c r="C17" s="792" t="s">
        <v>14185</v>
      </c>
      <c r="D17" s="851">
        <f t="shared" si="0"/>
        <v>940.01</v>
      </c>
      <c r="E17" s="842">
        <f t="shared" si="1"/>
        <v>762.25</v>
      </c>
      <c r="I17" s="793">
        <v>912.64</v>
      </c>
      <c r="L17" s="840" t="s">
        <v>861</v>
      </c>
      <c r="M17" s="848">
        <f>IFERROR(VLOOKUP(L17,REAJUSTE!A:AC,17,FALSE),"")</f>
        <v>1.03</v>
      </c>
    </row>
    <row r="18" spans="1:13" ht="18" x14ac:dyDescent="0.2">
      <c r="A18" s="790">
        <v>41048</v>
      </c>
      <c r="B18" s="794" t="s">
        <v>14200</v>
      </c>
      <c r="C18" s="792" t="s">
        <v>14185</v>
      </c>
      <c r="D18" s="851">
        <f t="shared" si="0"/>
        <v>846.09</v>
      </c>
      <c r="E18" s="842">
        <f t="shared" si="1"/>
        <v>686.09</v>
      </c>
      <c r="I18" s="793">
        <v>821.45</v>
      </c>
      <c r="L18" s="840" t="s">
        <v>861</v>
      </c>
      <c r="M18" s="848">
        <f>IFERROR(VLOOKUP(L18,REAJUSTE!A:AC,17,FALSE),"")</f>
        <v>1.03</v>
      </c>
    </row>
    <row r="19" spans="1:13" ht="15" x14ac:dyDescent="0.2">
      <c r="A19" s="790">
        <v>40217</v>
      </c>
      <c r="B19" s="791" t="s">
        <v>14201</v>
      </c>
      <c r="C19" s="792" t="s">
        <v>14185</v>
      </c>
      <c r="D19" s="851">
        <f t="shared" si="0"/>
        <v>72.989999999999995</v>
      </c>
      <c r="E19" s="842">
        <f t="shared" si="1"/>
        <v>59.18</v>
      </c>
      <c r="I19" s="793">
        <v>70.87</v>
      </c>
      <c r="L19" s="840" t="s">
        <v>861</v>
      </c>
      <c r="M19" s="848">
        <f>IFERROR(VLOOKUP(L19,REAJUSTE!A:AC,17,FALSE),"")</f>
        <v>1.03</v>
      </c>
    </row>
    <row r="20" spans="1:13" ht="15" x14ac:dyDescent="0.2">
      <c r="A20" s="790">
        <v>40172</v>
      </c>
      <c r="B20" s="791" t="s">
        <v>14202</v>
      </c>
      <c r="C20" s="792" t="s">
        <v>14203</v>
      </c>
      <c r="D20" s="851">
        <f t="shared" si="0"/>
        <v>46.48</v>
      </c>
      <c r="E20" s="842">
        <f t="shared" si="1"/>
        <v>37.69</v>
      </c>
      <c r="I20" s="793">
        <v>45.13</v>
      </c>
      <c r="L20" s="840" t="s">
        <v>861</v>
      </c>
      <c r="M20" s="848">
        <f>IFERROR(VLOOKUP(L20,REAJUSTE!A:AC,17,FALSE),"")</f>
        <v>1.03</v>
      </c>
    </row>
    <row r="21" spans="1:13" ht="15" x14ac:dyDescent="0.2">
      <c r="A21" s="790">
        <v>40171</v>
      </c>
      <c r="B21" s="791" t="s">
        <v>14204</v>
      </c>
      <c r="C21" s="792" t="s">
        <v>14203</v>
      </c>
      <c r="D21" s="851">
        <f t="shared" si="0"/>
        <v>23.23</v>
      </c>
      <c r="E21" s="842">
        <f t="shared" si="1"/>
        <v>18.829999999999998</v>
      </c>
      <c r="I21" s="793">
        <v>22.56</v>
      </c>
      <c r="L21" s="840" t="s">
        <v>861</v>
      </c>
      <c r="M21" s="848">
        <f>IFERROR(VLOOKUP(L21,REAJUSTE!A:AC,17,FALSE),"")</f>
        <v>1.03</v>
      </c>
    </row>
    <row r="22" spans="1:13" ht="15" x14ac:dyDescent="0.2">
      <c r="A22" s="790">
        <v>42225</v>
      </c>
      <c r="B22" s="791" t="s">
        <v>14205</v>
      </c>
      <c r="C22" s="792" t="s">
        <v>14185</v>
      </c>
      <c r="D22" s="851">
        <f t="shared" si="0"/>
        <v>12.58</v>
      </c>
      <c r="E22" s="842">
        <f t="shared" si="1"/>
        <v>10.199999999999999</v>
      </c>
      <c r="I22" s="793">
        <v>12.22</v>
      </c>
      <c r="L22" s="840" t="s">
        <v>861</v>
      </c>
      <c r="M22" s="848">
        <f>IFERROR(VLOOKUP(L22,REAJUSTE!A:AC,17,FALSE),"")</f>
        <v>1.03</v>
      </c>
    </row>
    <row r="23" spans="1:13" ht="15" x14ac:dyDescent="0.2">
      <c r="A23" s="790">
        <v>40178</v>
      </c>
      <c r="B23" s="791" t="s">
        <v>14206</v>
      </c>
      <c r="C23" s="792" t="s">
        <v>14185</v>
      </c>
      <c r="D23" s="851">
        <f t="shared" si="0"/>
        <v>11.96</v>
      </c>
      <c r="E23" s="842">
        <f t="shared" si="1"/>
        <v>9.69</v>
      </c>
      <c r="I23" s="793">
        <v>11.62</v>
      </c>
      <c r="L23" s="840" t="s">
        <v>861</v>
      </c>
      <c r="M23" s="848">
        <f>IFERROR(VLOOKUP(L23,REAJUSTE!A:AC,17,FALSE),"")</f>
        <v>1.03</v>
      </c>
    </row>
    <row r="24" spans="1:13" ht="15" x14ac:dyDescent="0.2">
      <c r="A24" s="790">
        <v>40179</v>
      </c>
      <c r="B24" s="791" t="s">
        <v>14207</v>
      </c>
      <c r="C24" s="792" t="s">
        <v>14185</v>
      </c>
      <c r="D24" s="851">
        <f t="shared" si="0"/>
        <v>20.72</v>
      </c>
      <c r="E24" s="842">
        <f t="shared" si="1"/>
        <v>16.8</v>
      </c>
      <c r="I24" s="793">
        <v>20.12</v>
      </c>
      <c r="L24" s="840" t="s">
        <v>861</v>
      </c>
      <c r="M24" s="848">
        <f>IFERROR(VLOOKUP(L24,REAJUSTE!A:AC,17,FALSE),"")</f>
        <v>1.03</v>
      </c>
    </row>
    <row r="25" spans="1:13" ht="15" x14ac:dyDescent="0.2">
      <c r="A25" s="790">
        <v>40184</v>
      </c>
      <c r="B25" s="791" t="s">
        <v>14208</v>
      </c>
      <c r="C25" s="792" t="s">
        <v>14185</v>
      </c>
      <c r="D25" s="851">
        <f t="shared" si="0"/>
        <v>35.409999999999997</v>
      </c>
      <c r="E25" s="842">
        <f t="shared" si="1"/>
        <v>28.71</v>
      </c>
      <c r="I25" s="793">
        <v>34.380000000000003</v>
      </c>
      <c r="L25" s="840" t="s">
        <v>861</v>
      </c>
      <c r="M25" s="848">
        <f>IFERROR(VLOOKUP(L25,REAJUSTE!A:AC,17,FALSE),"")</f>
        <v>1.03</v>
      </c>
    </row>
    <row r="26" spans="1:13" ht="18" x14ac:dyDescent="0.2">
      <c r="A26" s="790">
        <v>40180</v>
      </c>
      <c r="B26" s="794" t="s">
        <v>14209</v>
      </c>
      <c r="C26" s="792" t="s">
        <v>14185</v>
      </c>
      <c r="D26" s="851">
        <f t="shared" si="0"/>
        <v>23.55</v>
      </c>
      <c r="E26" s="842">
        <f t="shared" si="1"/>
        <v>19.09</v>
      </c>
      <c r="I26" s="793">
        <v>22.87</v>
      </c>
      <c r="L26" s="840" t="s">
        <v>861</v>
      </c>
      <c r="M26" s="848">
        <f>IFERROR(VLOOKUP(L26,REAJUSTE!A:AC,17,FALSE),"")</f>
        <v>1.03</v>
      </c>
    </row>
    <row r="27" spans="1:13" ht="18" x14ac:dyDescent="0.2">
      <c r="A27" s="790">
        <v>40181</v>
      </c>
      <c r="B27" s="794" t="s">
        <v>14210</v>
      </c>
      <c r="C27" s="792" t="s">
        <v>14185</v>
      </c>
      <c r="D27" s="851">
        <f t="shared" si="0"/>
        <v>26.42</v>
      </c>
      <c r="E27" s="842">
        <f t="shared" si="1"/>
        <v>21.42</v>
      </c>
      <c r="I27" s="793">
        <v>25.66</v>
      </c>
      <c r="L27" s="840" t="s">
        <v>861</v>
      </c>
      <c r="M27" s="848">
        <f>IFERROR(VLOOKUP(L27,REAJUSTE!A:AC,17,FALSE),"")</f>
        <v>1.03</v>
      </c>
    </row>
    <row r="28" spans="1:13" ht="18" x14ac:dyDescent="0.2">
      <c r="A28" s="790">
        <v>40182</v>
      </c>
      <c r="B28" s="794" t="s">
        <v>14211</v>
      </c>
      <c r="C28" s="792" t="s">
        <v>14185</v>
      </c>
      <c r="D28" s="851">
        <f t="shared" si="0"/>
        <v>30.03</v>
      </c>
      <c r="E28" s="842">
        <f t="shared" si="1"/>
        <v>24.35</v>
      </c>
      <c r="I28" s="793">
        <v>29.16</v>
      </c>
      <c r="L28" s="840" t="s">
        <v>861</v>
      </c>
      <c r="M28" s="848">
        <f>IFERROR(VLOOKUP(L28,REAJUSTE!A:AC,17,FALSE),"")</f>
        <v>1.03</v>
      </c>
    </row>
    <row r="29" spans="1:13" ht="18" x14ac:dyDescent="0.2">
      <c r="A29" s="790">
        <v>40183</v>
      </c>
      <c r="B29" s="794" t="s">
        <v>14212</v>
      </c>
      <c r="C29" s="792" t="s">
        <v>14185</v>
      </c>
      <c r="D29" s="851">
        <f t="shared" si="0"/>
        <v>31.82</v>
      </c>
      <c r="E29" s="842">
        <f t="shared" si="1"/>
        <v>25.8</v>
      </c>
      <c r="I29" s="793">
        <v>30.9</v>
      </c>
      <c r="L29" s="840" t="s">
        <v>861</v>
      </c>
      <c r="M29" s="848">
        <f>IFERROR(VLOOKUP(L29,REAJUSTE!A:AC,17,FALSE),"")</f>
        <v>1.03</v>
      </c>
    </row>
    <row r="30" spans="1:13" ht="18" x14ac:dyDescent="0.2">
      <c r="A30" s="790">
        <v>40191</v>
      </c>
      <c r="B30" s="794" t="s">
        <v>14213</v>
      </c>
      <c r="C30" s="792" t="s">
        <v>14185</v>
      </c>
      <c r="D30" s="851">
        <f t="shared" si="0"/>
        <v>31.6</v>
      </c>
      <c r="E30" s="842">
        <f t="shared" si="1"/>
        <v>25.62</v>
      </c>
      <c r="I30" s="793">
        <v>30.68</v>
      </c>
      <c r="L30" s="840" t="s">
        <v>861</v>
      </c>
      <c r="M30" s="848">
        <f>IFERROR(VLOOKUP(L30,REAJUSTE!A:AC,17,FALSE),"")</f>
        <v>1.03</v>
      </c>
    </row>
    <row r="31" spans="1:13" ht="15" x14ac:dyDescent="0.2">
      <c r="A31" s="790">
        <v>40196</v>
      </c>
      <c r="B31" s="791" t="s">
        <v>14214</v>
      </c>
      <c r="C31" s="792" t="s">
        <v>14185</v>
      </c>
      <c r="D31" s="851">
        <f t="shared" si="0"/>
        <v>48.66</v>
      </c>
      <c r="E31" s="842">
        <f t="shared" si="1"/>
        <v>39.450000000000003</v>
      </c>
      <c r="I31" s="793">
        <v>47.25</v>
      </c>
      <c r="L31" s="840" t="s">
        <v>861</v>
      </c>
      <c r="M31" s="848">
        <f>IFERROR(VLOOKUP(L31,REAJUSTE!A:AC,17,FALSE),"")</f>
        <v>1.03</v>
      </c>
    </row>
    <row r="32" spans="1:13" ht="18" x14ac:dyDescent="0.2">
      <c r="A32" s="790">
        <v>40192</v>
      </c>
      <c r="B32" s="794" t="s">
        <v>14215</v>
      </c>
      <c r="C32" s="792" t="s">
        <v>14185</v>
      </c>
      <c r="D32" s="851">
        <f t="shared" si="0"/>
        <v>33.74</v>
      </c>
      <c r="E32" s="842">
        <f t="shared" si="1"/>
        <v>27.35</v>
      </c>
      <c r="I32" s="793">
        <v>32.76</v>
      </c>
      <c r="L32" s="840" t="s">
        <v>861</v>
      </c>
      <c r="M32" s="848">
        <f>IFERROR(VLOOKUP(L32,REAJUSTE!A:AC,17,FALSE),"")</f>
        <v>1.03</v>
      </c>
    </row>
    <row r="33" spans="1:13" ht="18" x14ac:dyDescent="0.2">
      <c r="A33" s="790">
        <v>40193</v>
      </c>
      <c r="B33" s="794" t="s">
        <v>14216</v>
      </c>
      <c r="C33" s="792" t="s">
        <v>14185</v>
      </c>
      <c r="D33" s="851">
        <f t="shared" si="0"/>
        <v>36.85</v>
      </c>
      <c r="E33" s="842">
        <f t="shared" si="1"/>
        <v>29.88</v>
      </c>
      <c r="I33" s="793">
        <v>35.78</v>
      </c>
      <c r="L33" s="840" t="s">
        <v>861</v>
      </c>
      <c r="M33" s="848">
        <f>IFERROR(VLOOKUP(L33,REAJUSTE!A:AC,17,FALSE),"")</f>
        <v>1.03</v>
      </c>
    </row>
    <row r="34" spans="1:13" ht="18" x14ac:dyDescent="0.2">
      <c r="A34" s="790">
        <v>40194</v>
      </c>
      <c r="B34" s="794" t="s">
        <v>14217</v>
      </c>
      <c r="C34" s="792" t="s">
        <v>14185</v>
      </c>
      <c r="D34" s="851">
        <f t="shared" si="0"/>
        <v>41.79</v>
      </c>
      <c r="E34" s="842">
        <f t="shared" si="1"/>
        <v>33.880000000000003</v>
      </c>
      <c r="I34" s="793">
        <v>40.58</v>
      </c>
      <c r="L34" s="840" t="s">
        <v>861</v>
      </c>
      <c r="M34" s="848">
        <f>IFERROR(VLOOKUP(L34,REAJUSTE!A:AC,17,FALSE),"")</f>
        <v>1.03</v>
      </c>
    </row>
    <row r="35" spans="1:13" ht="18" x14ac:dyDescent="0.2">
      <c r="A35" s="790">
        <v>40195</v>
      </c>
      <c r="B35" s="794" t="s">
        <v>14218</v>
      </c>
      <c r="C35" s="792" t="s">
        <v>14185</v>
      </c>
      <c r="D35" s="851">
        <f t="shared" si="0"/>
        <v>44.61</v>
      </c>
      <c r="E35" s="842">
        <f t="shared" si="1"/>
        <v>36.17</v>
      </c>
      <c r="I35" s="793">
        <v>43.32</v>
      </c>
      <c r="L35" s="840" t="s">
        <v>861</v>
      </c>
      <c r="M35" s="848">
        <f>IFERROR(VLOOKUP(L35,REAJUSTE!A:AC,17,FALSE),"")</f>
        <v>1.03</v>
      </c>
    </row>
    <row r="36" spans="1:13" ht="15" x14ac:dyDescent="0.2">
      <c r="A36" s="790">
        <v>40220</v>
      </c>
      <c r="B36" s="791" t="s">
        <v>14219</v>
      </c>
      <c r="C36" s="792" t="s">
        <v>14185</v>
      </c>
      <c r="D36" s="851">
        <f t="shared" si="0"/>
        <v>15.61</v>
      </c>
      <c r="E36" s="842">
        <f t="shared" si="1"/>
        <v>12.65</v>
      </c>
      <c r="I36" s="793">
        <v>15.16</v>
      </c>
      <c r="L36" s="840" t="s">
        <v>861</v>
      </c>
      <c r="M36" s="848">
        <f>IFERROR(VLOOKUP(L36,REAJUSTE!A:AC,17,FALSE),"")</f>
        <v>1.03</v>
      </c>
    </row>
    <row r="37" spans="1:13" ht="15" x14ac:dyDescent="0.2">
      <c r="A37" s="790">
        <v>40230</v>
      </c>
      <c r="B37" s="791" t="s">
        <v>14220</v>
      </c>
      <c r="C37" s="792" t="s">
        <v>14185</v>
      </c>
      <c r="D37" s="851">
        <f t="shared" si="0"/>
        <v>5.26</v>
      </c>
      <c r="E37" s="842">
        <f t="shared" si="1"/>
        <v>4.26</v>
      </c>
      <c r="I37" s="793">
        <v>5.1100000000000003</v>
      </c>
      <c r="L37" s="840" t="s">
        <v>861</v>
      </c>
      <c r="M37" s="848">
        <f>IFERROR(VLOOKUP(L37,REAJUSTE!A:AC,17,FALSE),"")</f>
        <v>1.03</v>
      </c>
    </row>
    <row r="38" spans="1:13" ht="15" x14ac:dyDescent="0.2">
      <c r="A38" s="790">
        <v>40221</v>
      </c>
      <c r="B38" s="791" t="s">
        <v>14221</v>
      </c>
      <c r="C38" s="792" t="s">
        <v>14185</v>
      </c>
      <c r="D38" s="851">
        <f t="shared" si="0"/>
        <v>14.84</v>
      </c>
      <c r="E38" s="842">
        <f t="shared" si="1"/>
        <v>12.03</v>
      </c>
      <c r="I38" s="793">
        <v>14.41</v>
      </c>
      <c r="L38" s="840" t="s">
        <v>861</v>
      </c>
      <c r="M38" s="848">
        <f>IFERROR(VLOOKUP(L38,REAJUSTE!A:AC,17,FALSE),"")</f>
        <v>1.03</v>
      </c>
    </row>
    <row r="39" spans="1:13" ht="15" x14ac:dyDescent="0.2">
      <c r="A39" s="790">
        <v>40231</v>
      </c>
      <c r="B39" s="791" t="s">
        <v>14222</v>
      </c>
      <c r="C39" s="792" t="s">
        <v>14185</v>
      </c>
      <c r="D39" s="851">
        <f t="shared" si="0"/>
        <v>7.77</v>
      </c>
      <c r="E39" s="842">
        <f t="shared" si="1"/>
        <v>6.3</v>
      </c>
      <c r="I39" s="793">
        <v>7.55</v>
      </c>
      <c r="L39" s="840" t="s">
        <v>861</v>
      </c>
      <c r="M39" s="848">
        <f>IFERROR(VLOOKUP(L39,REAJUSTE!A:AC,17,FALSE),"")</f>
        <v>1.03</v>
      </c>
    </row>
    <row r="40" spans="1:13" ht="15" x14ac:dyDescent="0.2">
      <c r="A40" s="790">
        <v>40222</v>
      </c>
      <c r="B40" s="791" t="s">
        <v>14223</v>
      </c>
      <c r="C40" s="792" t="s">
        <v>14185</v>
      </c>
      <c r="D40" s="851">
        <f t="shared" si="0"/>
        <v>21.32</v>
      </c>
      <c r="E40" s="842">
        <f t="shared" si="1"/>
        <v>17.28</v>
      </c>
      <c r="I40" s="793">
        <v>20.7</v>
      </c>
      <c r="L40" s="840" t="s">
        <v>861</v>
      </c>
      <c r="M40" s="848">
        <f>IFERROR(VLOOKUP(L40,REAJUSTE!A:AC,17,FALSE),"")</f>
        <v>1.03</v>
      </c>
    </row>
    <row r="41" spans="1:13" ht="15" x14ac:dyDescent="0.2">
      <c r="A41" s="790">
        <v>40216</v>
      </c>
      <c r="B41" s="791" t="s">
        <v>14224</v>
      </c>
      <c r="C41" s="792" t="s">
        <v>14185</v>
      </c>
      <c r="D41" s="851">
        <f t="shared" si="0"/>
        <v>171.37</v>
      </c>
      <c r="E41" s="842">
        <f t="shared" si="1"/>
        <v>138.96</v>
      </c>
      <c r="I41" s="793">
        <v>166.38</v>
      </c>
      <c r="L41" s="840" t="s">
        <v>861</v>
      </c>
      <c r="M41" s="848">
        <f>IFERROR(VLOOKUP(L41,REAJUSTE!A:AC,17,FALSE),"")</f>
        <v>1.03</v>
      </c>
    </row>
    <row r="42" spans="1:13" ht="15" x14ac:dyDescent="0.2">
      <c r="A42" s="790">
        <v>40223</v>
      </c>
      <c r="B42" s="791" t="s">
        <v>14225</v>
      </c>
      <c r="C42" s="792" t="s">
        <v>14185</v>
      </c>
      <c r="D42" s="851">
        <f t="shared" si="0"/>
        <v>74.8</v>
      </c>
      <c r="E42" s="842">
        <f t="shared" si="1"/>
        <v>60.65</v>
      </c>
      <c r="I42" s="793">
        <v>72.63</v>
      </c>
      <c r="L42" s="840" t="s">
        <v>861</v>
      </c>
      <c r="M42" s="848">
        <f>IFERROR(VLOOKUP(L42,REAJUSTE!A:AC,17,FALSE),"")</f>
        <v>1.03</v>
      </c>
    </row>
    <row r="43" spans="1:13" ht="15" x14ac:dyDescent="0.2">
      <c r="A43" s="790">
        <v>43335</v>
      </c>
      <c r="B43" s="791" t="s">
        <v>14226</v>
      </c>
      <c r="C43" s="792" t="s">
        <v>14185</v>
      </c>
      <c r="D43" s="851">
        <f t="shared" si="0"/>
        <v>4.47</v>
      </c>
      <c r="E43" s="842">
        <f t="shared" si="1"/>
        <v>3.62</v>
      </c>
      <c r="I43" s="793">
        <v>4.34</v>
      </c>
      <c r="L43" s="840" t="s">
        <v>861</v>
      </c>
      <c r="M43" s="848">
        <f>IFERROR(VLOOKUP(L43,REAJUSTE!A:AC,17,FALSE),"")</f>
        <v>1.03</v>
      </c>
    </row>
    <row r="44" spans="1:13" ht="15" x14ac:dyDescent="0.2">
      <c r="A44" s="790">
        <v>42547</v>
      </c>
      <c r="B44" s="791" t="s">
        <v>14227</v>
      </c>
      <c r="C44" s="792" t="s">
        <v>14185</v>
      </c>
      <c r="D44" s="851">
        <f t="shared" si="0"/>
        <v>2.81</v>
      </c>
      <c r="E44" s="842">
        <f t="shared" si="1"/>
        <v>2.27</v>
      </c>
      <c r="I44" s="793">
        <v>2.73</v>
      </c>
      <c r="L44" s="840" t="s">
        <v>861</v>
      </c>
      <c r="M44" s="848">
        <f>IFERROR(VLOOKUP(L44,REAJUSTE!A:AC,17,FALSE),"")</f>
        <v>1.03</v>
      </c>
    </row>
    <row r="45" spans="1:13" ht="15" x14ac:dyDescent="0.2">
      <c r="A45" s="790">
        <v>40177</v>
      </c>
      <c r="B45" s="791" t="s">
        <v>14228</v>
      </c>
      <c r="C45" s="792" t="s">
        <v>14185</v>
      </c>
      <c r="D45" s="851">
        <f t="shared" si="0"/>
        <v>7.3</v>
      </c>
      <c r="E45" s="842">
        <f t="shared" si="1"/>
        <v>5.91</v>
      </c>
      <c r="I45" s="793">
        <v>7.09</v>
      </c>
      <c r="L45" s="840" t="s">
        <v>861</v>
      </c>
      <c r="M45" s="848">
        <f>IFERROR(VLOOKUP(L45,REAJUSTE!A:AC,17,FALSE),"")</f>
        <v>1.03</v>
      </c>
    </row>
    <row r="46" spans="1:13" ht="18" x14ac:dyDescent="0.2">
      <c r="A46" s="790">
        <v>110234</v>
      </c>
      <c r="B46" s="794" t="s">
        <v>14229</v>
      </c>
      <c r="C46" s="792" t="s">
        <v>14230</v>
      </c>
      <c r="D46" s="851">
        <f t="shared" si="0"/>
        <v>794.26</v>
      </c>
      <c r="E46" s="842">
        <f t="shared" si="1"/>
        <v>644.05999999999995</v>
      </c>
      <c r="I46" s="793">
        <v>771.13</v>
      </c>
      <c r="L46" s="840" t="s">
        <v>861</v>
      </c>
      <c r="M46" s="848">
        <f>IFERROR(VLOOKUP(L46,REAJUSTE!A:AC,17,FALSE),"")</f>
        <v>1.03</v>
      </c>
    </row>
    <row r="47" spans="1:13" ht="18" x14ac:dyDescent="0.2">
      <c r="A47" s="790">
        <v>41056</v>
      </c>
      <c r="B47" s="794" t="s">
        <v>14231</v>
      </c>
      <c r="C47" s="792" t="s">
        <v>14185</v>
      </c>
      <c r="D47" s="851">
        <f t="shared" si="0"/>
        <v>150.51</v>
      </c>
      <c r="E47" s="842">
        <f t="shared" si="1"/>
        <v>122.04</v>
      </c>
      <c r="I47" s="793">
        <v>146.13</v>
      </c>
      <c r="L47" s="840" t="s">
        <v>861</v>
      </c>
      <c r="M47" s="848">
        <f>IFERROR(VLOOKUP(L47,REAJUSTE!A:AC,17,FALSE),"")</f>
        <v>1.03</v>
      </c>
    </row>
    <row r="48" spans="1:13" ht="15" x14ac:dyDescent="0.2">
      <c r="A48" s="790">
        <v>40218</v>
      </c>
      <c r="B48" s="791" t="s">
        <v>14232</v>
      </c>
      <c r="C48" s="792" t="s">
        <v>14185</v>
      </c>
      <c r="D48" s="851">
        <f t="shared" si="0"/>
        <v>76.52</v>
      </c>
      <c r="E48" s="842">
        <f t="shared" si="1"/>
        <v>62.04</v>
      </c>
      <c r="I48" s="793">
        <v>74.3</v>
      </c>
      <c r="L48" s="840" t="s">
        <v>861</v>
      </c>
      <c r="M48" s="848">
        <f>IFERROR(VLOOKUP(L48,REAJUSTE!A:AC,17,FALSE),"")</f>
        <v>1.03</v>
      </c>
    </row>
    <row r="49" spans="1:13" ht="15" x14ac:dyDescent="0.2">
      <c r="A49" s="790">
        <v>40170</v>
      </c>
      <c r="B49" s="791" t="s">
        <v>14233</v>
      </c>
      <c r="C49" s="792" t="s">
        <v>14187</v>
      </c>
      <c r="D49" s="851">
        <f t="shared" si="0"/>
        <v>1.3</v>
      </c>
      <c r="E49" s="842">
        <f t="shared" si="1"/>
        <v>1.05</v>
      </c>
      <c r="I49" s="793">
        <v>1.27</v>
      </c>
      <c r="L49" s="840" t="s">
        <v>861</v>
      </c>
      <c r="M49" s="848">
        <f>IFERROR(VLOOKUP(L49,REAJUSTE!A:AC,17,FALSE),"")</f>
        <v>1.03</v>
      </c>
    </row>
    <row r="50" spans="1:13" ht="18" x14ac:dyDescent="0.2">
      <c r="A50" s="790">
        <v>40167</v>
      </c>
      <c r="B50" s="794" t="s">
        <v>14234</v>
      </c>
      <c r="C50" s="792" t="s">
        <v>14187</v>
      </c>
      <c r="D50" s="851">
        <f t="shared" si="0"/>
        <v>0.89</v>
      </c>
      <c r="E50" s="842">
        <f t="shared" si="1"/>
        <v>0.72</v>
      </c>
      <c r="I50" s="793">
        <v>0.87</v>
      </c>
      <c r="L50" s="840" t="s">
        <v>861</v>
      </c>
      <c r="M50" s="848">
        <f>IFERROR(VLOOKUP(L50,REAJUSTE!A:AC,17,FALSE),"")</f>
        <v>1.03</v>
      </c>
    </row>
    <row r="51" spans="1:13" ht="15" x14ac:dyDescent="0.2">
      <c r="A51" s="790">
        <v>40168</v>
      </c>
      <c r="B51" s="791" t="s">
        <v>14235</v>
      </c>
      <c r="C51" s="792" t="s">
        <v>14187</v>
      </c>
      <c r="D51" s="851">
        <f t="shared" si="0"/>
        <v>3.99</v>
      </c>
      <c r="E51" s="842">
        <f t="shared" si="1"/>
        <v>3.23</v>
      </c>
      <c r="I51" s="793">
        <v>3.88</v>
      </c>
      <c r="L51" s="840" t="s">
        <v>861</v>
      </c>
      <c r="M51" s="848">
        <f>IFERROR(VLOOKUP(L51,REAJUSTE!A:AC,17,FALSE),"")</f>
        <v>1.03</v>
      </c>
    </row>
    <row r="52" spans="1:13" ht="18" x14ac:dyDescent="0.2">
      <c r="A52" s="790">
        <v>40169</v>
      </c>
      <c r="B52" s="794" t="s">
        <v>14236</v>
      </c>
      <c r="C52" s="792" t="s">
        <v>14187</v>
      </c>
      <c r="D52" s="851">
        <f t="shared" si="0"/>
        <v>12.82</v>
      </c>
      <c r="E52" s="842">
        <f t="shared" si="1"/>
        <v>10.39</v>
      </c>
      <c r="I52" s="793">
        <v>12.45</v>
      </c>
      <c r="L52" s="840" t="s">
        <v>861</v>
      </c>
      <c r="M52" s="848">
        <f>IFERROR(VLOOKUP(L52,REAJUSTE!A:AC,17,FALSE),"")</f>
        <v>1.03</v>
      </c>
    </row>
    <row r="53" spans="1:13" ht="15" x14ac:dyDescent="0.2">
      <c r="A53" s="790">
        <v>102069</v>
      </c>
      <c r="B53" s="791" t="s">
        <v>14237</v>
      </c>
      <c r="C53" s="792" t="s">
        <v>14238</v>
      </c>
      <c r="D53" s="851">
        <f t="shared" si="0"/>
        <v>5.92</v>
      </c>
      <c r="E53" s="842">
        <f t="shared" si="1"/>
        <v>4.8</v>
      </c>
      <c r="I53" s="793">
        <v>5.75</v>
      </c>
      <c r="L53" s="840" t="s">
        <v>861</v>
      </c>
      <c r="M53" s="848">
        <f>IFERROR(VLOOKUP(L53,REAJUSTE!A:AC,17,FALSE),"")</f>
        <v>1.03</v>
      </c>
    </row>
    <row r="54" spans="1:13" ht="15" x14ac:dyDescent="0.2">
      <c r="A54" s="790">
        <v>40219</v>
      </c>
      <c r="B54" s="791" t="s">
        <v>14239</v>
      </c>
      <c r="C54" s="792" t="s">
        <v>14187</v>
      </c>
      <c r="D54" s="851">
        <f t="shared" si="0"/>
        <v>55.07</v>
      </c>
      <c r="E54" s="842">
        <f t="shared" si="1"/>
        <v>44.65</v>
      </c>
      <c r="I54" s="793">
        <v>53.47</v>
      </c>
      <c r="L54" s="840" t="s">
        <v>861</v>
      </c>
      <c r="M54" s="848">
        <f>IFERROR(VLOOKUP(L54,REAJUSTE!A:AC,17,FALSE),"")</f>
        <v>1.03</v>
      </c>
    </row>
    <row r="55" spans="1:13" ht="18" x14ac:dyDescent="0.2">
      <c r="A55" s="790">
        <v>111882</v>
      </c>
      <c r="B55" s="794" t="s">
        <v>28494</v>
      </c>
      <c r="C55" s="792" t="s">
        <v>14187</v>
      </c>
      <c r="D55" s="851">
        <f t="shared" si="0"/>
        <v>34.17</v>
      </c>
      <c r="E55" s="842">
        <f t="shared" si="1"/>
        <v>27.7</v>
      </c>
      <c r="I55" s="793">
        <v>33.18</v>
      </c>
      <c r="L55" s="840" t="s">
        <v>861</v>
      </c>
      <c r="M55" s="848">
        <f>IFERROR(VLOOKUP(L55,REAJUSTE!A:AC,17,FALSE),"")</f>
        <v>1.03</v>
      </c>
    </row>
    <row r="56" spans="1:13" ht="15" x14ac:dyDescent="0.2">
      <c r="A56" s="790">
        <v>41095</v>
      </c>
      <c r="B56" s="791" t="s">
        <v>14240</v>
      </c>
      <c r="C56" s="792" t="s">
        <v>14185</v>
      </c>
      <c r="D56" s="851">
        <f t="shared" si="0"/>
        <v>44.45</v>
      </c>
      <c r="E56" s="842">
        <f t="shared" si="1"/>
        <v>36.04</v>
      </c>
      <c r="I56" s="793">
        <v>43.16</v>
      </c>
      <c r="L56" s="840" t="s">
        <v>861</v>
      </c>
      <c r="M56" s="848">
        <f>IFERROR(VLOOKUP(L56,REAJUSTE!A:AC,17,FALSE),"")</f>
        <v>1.03</v>
      </c>
    </row>
    <row r="57" spans="1:13" ht="18" x14ac:dyDescent="0.2">
      <c r="A57" s="790">
        <v>43352</v>
      </c>
      <c r="B57" s="794" t="s">
        <v>14241</v>
      </c>
      <c r="C57" s="792" t="s">
        <v>14187</v>
      </c>
      <c r="D57" s="851">
        <f t="shared" si="0"/>
        <v>0.93</v>
      </c>
      <c r="E57" s="842">
        <f t="shared" si="1"/>
        <v>0.75</v>
      </c>
      <c r="I57" s="793">
        <v>0.91</v>
      </c>
      <c r="L57" s="840" t="s">
        <v>861</v>
      </c>
      <c r="M57" s="848">
        <f>IFERROR(VLOOKUP(L57,REAJUSTE!A:AC,17,FALSE),"")</f>
        <v>1.03</v>
      </c>
    </row>
    <row r="58" spans="1:13" ht="15" x14ac:dyDescent="0.2">
      <c r="A58" s="790">
        <v>43338</v>
      </c>
      <c r="B58" s="791" t="s">
        <v>14242</v>
      </c>
      <c r="C58" s="792" t="s">
        <v>14187</v>
      </c>
      <c r="D58" s="851">
        <f t="shared" si="0"/>
        <v>0.75</v>
      </c>
      <c r="E58" s="842">
        <f t="shared" si="1"/>
        <v>0.6</v>
      </c>
      <c r="I58" s="793">
        <v>0.73</v>
      </c>
      <c r="L58" s="840" t="s">
        <v>861</v>
      </c>
      <c r="M58" s="848">
        <f>IFERROR(VLOOKUP(L58,REAJUSTE!A:AC,17,FALSE),"")</f>
        <v>1.03</v>
      </c>
    </row>
    <row r="59" spans="1:13" ht="15" x14ac:dyDescent="0.2">
      <c r="A59" s="790">
        <v>40166</v>
      </c>
      <c r="B59" s="791" t="s">
        <v>14243</v>
      </c>
      <c r="C59" s="792" t="s">
        <v>14187</v>
      </c>
      <c r="D59" s="851">
        <f t="shared" si="0"/>
        <v>0.28000000000000003</v>
      </c>
      <c r="E59" s="842">
        <f t="shared" si="1"/>
        <v>0.22</v>
      </c>
      <c r="I59" s="793">
        <v>0.28000000000000003</v>
      </c>
      <c r="L59" s="840" t="s">
        <v>861</v>
      </c>
      <c r="M59" s="848">
        <f>IFERROR(VLOOKUP(L59,REAJUSTE!A:AC,17,FALSE),"")</f>
        <v>1.03</v>
      </c>
    </row>
    <row r="60" spans="1:13" ht="15" x14ac:dyDescent="0.2">
      <c r="A60" s="790">
        <v>41326</v>
      </c>
      <c r="B60" s="791" t="s">
        <v>14244</v>
      </c>
      <c r="C60" s="792" t="s">
        <v>14185</v>
      </c>
      <c r="D60" s="851">
        <f t="shared" ref="D60" si="2">TRUNC(I60*M60,2)</f>
        <v>8.5</v>
      </c>
      <c r="E60" s="842">
        <f t="shared" ref="E60" si="3">TRUNC(D60/1.2332,2)</f>
        <v>6.89</v>
      </c>
      <c r="I60" s="793">
        <v>8.26</v>
      </c>
      <c r="L60" s="840" t="s">
        <v>861</v>
      </c>
      <c r="M60" s="848">
        <f>IFERROR(VLOOKUP(L60,REAJUSTE!A:AC,17,FALSE),"")</f>
        <v>1.03</v>
      </c>
    </row>
    <row r="61" spans="1:13" ht="13.15" customHeight="1" x14ac:dyDescent="0.2">
      <c r="A61" s="847" t="s">
        <v>15798</v>
      </c>
      <c r="B61" s="847"/>
      <c r="C61" s="847"/>
      <c r="D61" s="847"/>
      <c r="E61" s="847"/>
      <c r="F61" s="847"/>
      <c r="G61" s="847"/>
      <c r="H61" s="847"/>
      <c r="I61" s="847"/>
      <c r="L61" s="840"/>
      <c r="M61" s="848" t="str">
        <f>IFERROR(VLOOKUP(L61,REAJUSTE!A:AC,17,FALSE),"")</f>
        <v/>
      </c>
    </row>
    <row r="62" spans="1:13" ht="18" x14ac:dyDescent="0.2">
      <c r="A62" s="790">
        <v>40801</v>
      </c>
      <c r="B62" s="794" t="s">
        <v>28498</v>
      </c>
      <c r="C62" s="792" t="s">
        <v>14185</v>
      </c>
      <c r="D62" s="851">
        <f t="shared" si="0"/>
        <v>127.88</v>
      </c>
      <c r="E62" s="842">
        <f t="shared" si="1"/>
        <v>103.69</v>
      </c>
      <c r="I62" s="793" t="s">
        <v>28518</v>
      </c>
      <c r="L62" s="840" t="s">
        <v>538</v>
      </c>
      <c r="M62" s="848">
        <f>IFERROR(VLOOKUP(L62,REAJUSTE!A:AC,17,FALSE),"")</f>
        <v>1.036</v>
      </c>
    </row>
    <row r="63" spans="1:13" ht="18" x14ac:dyDescent="0.2">
      <c r="A63" s="790">
        <v>40799</v>
      </c>
      <c r="B63" s="794" t="s">
        <v>14245</v>
      </c>
      <c r="C63" s="792" t="s">
        <v>14185</v>
      </c>
      <c r="D63" s="851">
        <f t="shared" si="0"/>
        <v>98.61</v>
      </c>
      <c r="E63" s="842">
        <f t="shared" si="1"/>
        <v>79.959999999999994</v>
      </c>
      <c r="I63" s="793" t="s">
        <v>28519</v>
      </c>
      <c r="L63" s="840" t="s">
        <v>538</v>
      </c>
      <c r="M63" s="848">
        <f>IFERROR(VLOOKUP(L63,REAJUSTE!A:AC,17,FALSE),"")</f>
        <v>1.036</v>
      </c>
    </row>
    <row r="64" spans="1:13" ht="18" x14ac:dyDescent="0.2">
      <c r="A64" s="790">
        <v>40793</v>
      </c>
      <c r="B64" s="794" t="s">
        <v>14246</v>
      </c>
      <c r="C64" s="792" t="s">
        <v>14185</v>
      </c>
      <c r="D64" s="851">
        <f t="shared" si="0"/>
        <v>161.19</v>
      </c>
      <c r="E64" s="842">
        <f t="shared" si="1"/>
        <v>130.69999999999999</v>
      </c>
      <c r="I64" s="793" t="s">
        <v>28520</v>
      </c>
      <c r="L64" s="840" t="s">
        <v>538</v>
      </c>
      <c r="M64" s="848">
        <f>IFERROR(VLOOKUP(L64,REAJUSTE!A:AC,17,FALSE),"")</f>
        <v>1.036</v>
      </c>
    </row>
    <row r="65" spans="1:13" ht="18" x14ac:dyDescent="0.2">
      <c r="A65" s="790">
        <v>40797</v>
      </c>
      <c r="B65" s="794" t="s">
        <v>14247</v>
      </c>
      <c r="C65" s="792" t="s">
        <v>14185</v>
      </c>
      <c r="D65" s="851">
        <f t="shared" si="0"/>
        <v>63.72</v>
      </c>
      <c r="E65" s="842">
        <f t="shared" si="1"/>
        <v>51.67</v>
      </c>
      <c r="I65" s="793" t="s">
        <v>28521</v>
      </c>
      <c r="L65" s="840" t="s">
        <v>538</v>
      </c>
      <c r="M65" s="848">
        <f>IFERROR(VLOOKUP(L65,REAJUSTE!A:AC,17,FALSE),"")</f>
        <v>1.036</v>
      </c>
    </row>
    <row r="66" spans="1:13" ht="15" x14ac:dyDescent="0.2">
      <c r="A66" s="790">
        <v>41157</v>
      </c>
      <c r="B66" s="791" t="s">
        <v>14248</v>
      </c>
      <c r="C66" s="792" t="s">
        <v>14185</v>
      </c>
      <c r="D66" s="851">
        <f t="shared" si="0"/>
        <v>94.28</v>
      </c>
      <c r="E66" s="842">
        <f t="shared" si="1"/>
        <v>76.45</v>
      </c>
      <c r="I66" s="793" t="s">
        <v>28522</v>
      </c>
      <c r="L66" s="840" t="s">
        <v>538</v>
      </c>
      <c r="M66" s="848">
        <f>IFERROR(VLOOKUP(L66,REAJUSTE!A:AC,17,FALSE),"")</f>
        <v>1.036</v>
      </c>
    </row>
    <row r="67" spans="1:13" ht="15" x14ac:dyDescent="0.2">
      <c r="A67" s="790">
        <v>40795</v>
      </c>
      <c r="B67" s="791" t="s">
        <v>14249</v>
      </c>
      <c r="C67" s="792" t="s">
        <v>14185</v>
      </c>
      <c r="D67" s="851">
        <f t="shared" si="0"/>
        <v>68.52</v>
      </c>
      <c r="E67" s="842">
        <f t="shared" si="1"/>
        <v>55.56</v>
      </c>
      <c r="I67" s="793" t="s">
        <v>28523</v>
      </c>
      <c r="L67" s="840" t="s">
        <v>538</v>
      </c>
      <c r="M67" s="848">
        <f>IFERROR(VLOOKUP(L67,REAJUSTE!A:AC,17,FALSE),"")</f>
        <v>1.036</v>
      </c>
    </row>
    <row r="68" spans="1:13" ht="15" x14ac:dyDescent="0.2">
      <c r="A68" s="790">
        <v>40787</v>
      </c>
      <c r="B68" s="791" t="s">
        <v>14250</v>
      </c>
      <c r="C68" s="792" t="s">
        <v>14185</v>
      </c>
      <c r="D68" s="851">
        <f t="shared" si="0"/>
        <v>200.91</v>
      </c>
      <c r="E68" s="842">
        <f t="shared" si="1"/>
        <v>162.91</v>
      </c>
      <c r="I68" s="793" t="s">
        <v>28524</v>
      </c>
      <c r="L68" s="840" t="s">
        <v>538</v>
      </c>
      <c r="M68" s="848">
        <f>IFERROR(VLOOKUP(L68,REAJUSTE!A:AC,17,FALSE),"")</f>
        <v>1.036</v>
      </c>
    </row>
    <row r="69" spans="1:13" ht="15" x14ac:dyDescent="0.2">
      <c r="A69" s="790">
        <v>40812</v>
      </c>
      <c r="B69" s="791" t="s">
        <v>14251</v>
      </c>
      <c r="C69" s="792" t="s">
        <v>14185</v>
      </c>
      <c r="D69" s="851">
        <f t="shared" si="0"/>
        <v>200.91</v>
      </c>
      <c r="E69" s="842">
        <f t="shared" si="1"/>
        <v>162.91</v>
      </c>
      <c r="I69" s="793" t="s">
        <v>28524</v>
      </c>
      <c r="L69" s="840" t="s">
        <v>538</v>
      </c>
      <c r="M69" s="848">
        <f>IFERROR(VLOOKUP(L69,REAJUSTE!A:AC,17,FALSE),"")</f>
        <v>1.036</v>
      </c>
    </row>
    <row r="70" spans="1:13" ht="15" x14ac:dyDescent="0.2">
      <c r="A70" s="790">
        <v>42673</v>
      </c>
      <c r="B70" s="791" t="s">
        <v>14252</v>
      </c>
      <c r="C70" s="792" t="s">
        <v>14185</v>
      </c>
      <c r="D70" s="851">
        <f t="shared" si="0"/>
        <v>223.92</v>
      </c>
      <c r="E70" s="842">
        <f t="shared" si="1"/>
        <v>181.57</v>
      </c>
      <c r="I70" s="793" t="s">
        <v>28525</v>
      </c>
      <c r="L70" s="840" t="s">
        <v>538</v>
      </c>
      <c r="M70" s="848">
        <f>IFERROR(VLOOKUP(L70,REAJUSTE!A:AC,17,FALSE),"")</f>
        <v>1.036</v>
      </c>
    </row>
    <row r="71" spans="1:13" ht="15" x14ac:dyDescent="0.2">
      <c r="A71" s="790">
        <v>40803</v>
      </c>
      <c r="B71" s="791" t="s">
        <v>14253</v>
      </c>
      <c r="C71" s="792" t="s">
        <v>14185</v>
      </c>
      <c r="D71" s="851">
        <f t="shared" ref="D71:D134" si="4">TRUNC(I71*M71,2)</f>
        <v>105</v>
      </c>
      <c r="E71" s="842">
        <f t="shared" ref="E71:E134" si="5">TRUNC(D71/1.2332,2)</f>
        <v>85.14</v>
      </c>
      <c r="I71" s="793" t="s">
        <v>28526</v>
      </c>
      <c r="L71" s="840" t="s">
        <v>538</v>
      </c>
      <c r="M71" s="848">
        <f>IFERROR(VLOOKUP(L71,REAJUSTE!A:AC,17,FALSE),"")</f>
        <v>1.036</v>
      </c>
    </row>
    <row r="72" spans="1:13" ht="18" x14ac:dyDescent="0.2">
      <c r="A72" s="790">
        <v>41406</v>
      </c>
      <c r="B72" s="794" t="s">
        <v>14254</v>
      </c>
      <c r="C72" s="792" t="s">
        <v>14185</v>
      </c>
      <c r="D72" s="851">
        <f t="shared" si="4"/>
        <v>94.08</v>
      </c>
      <c r="E72" s="842">
        <f t="shared" si="5"/>
        <v>76.28</v>
      </c>
      <c r="I72" s="793" t="s">
        <v>28527</v>
      </c>
      <c r="L72" s="840" t="s">
        <v>538</v>
      </c>
      <c r="M72" s="848">
        <f>IFERROR(VLOOKUP(L72,REAJUSTE!A:AC,17,FALSE),"")</f>
        <v>1.036</v>
      </c>
    </row>
    <row r="73" spans="1:13" ht="18" x14ac:dyDescent="0.2">
      <c r="A73" s="790">
        <v>41100</v>
      </c>
      <c r="B73" s="794" t="s">
        <v>14255</v>
      </c>
      <c r="C73" s="792" t="s">
        <v>14185</v>
      </c>
      <c r="D73" s="851">
        <f t="shared" si="4"/>
        <v>91.05</v>
      </c>
      <c r="E73" s="842">
        <f t="shared" si="5"/>
        <v>73.83</v>
      </c>
      <c r="I73" s="793" t="s">
        <v>28528</v>
      </c>
      <c r="L73" s="840" t="s">
        <v>538</v>
      </c>
      <c r="M73" s="848">
        <f>IFERROR(VLOOKUP(L73,REAJUSTE!A:AC,17,FALSE),"")</f>
        <v>1.036</v>
      </c>
    </row>
    <row r="74" spans="1:13" ht="18" x14ac:dyDescent="0.2">
      <c r="A74" s="790">
        <v>40979</v>
      </c>
      <c r="B74" s="794" t="s">
        <v>14256</v>
      </c>
      <c r="C74" s="792" t="s">
        <v>14185</v>
      </c>
      <c r="D74" s="851">
        <f t="shared" si="4"/>
        <v>87.39</v>
      </c>
      <c r="E74" s="842">
        <f t="shared" si="5"/>
        <v>70.86</v>
      </c>
      <c r="I74" s="793" t="s">
        <v>28529</v>
      </c>
      <c r="L74" s="840" t="s">
        <v>538</v>
      </c>
      <c r="M74" s="848">
        <f>IFERROR(VLOOKUP(L74,REAJUSTE!A:AC,17,FALSE),"")</f>
        <v>1.036</v>
      </c>
    </row>
    <row r="75" spans="1:13" ht="15" x14ac:dyDescent="0.2">
      <c r="A75" s="790">
        <v>40815</v>
      </c>
      <c r="B75" s="791" t="s">
        <v>14257</v>
      </c>
      <c r="C75" s="792" t="s">
        <v>14185</v>
      </c>
      <c r="D75" s="851">
        <f t="shared" si="4"/>
        <v>111.28</v>
      </c>
      <c r="E75" s="842">
        <f t="shared" si="5"/>
        <v>90.23</v>
      </c>
      <c r="I75" s="793" t="s">
        <v>28530</v>
      </c>
      <c r="L75" s="840" t="s">
        <v>538</v>
      </c>
      <c r="M75" s="848">
        <f>IFERROR(VLOOKUP(L75,REAJUSTE!A:AC,17,FALSE),"")</f>
        <v>1.036</v>
      </c>
    </row>
    <row r="76" spans="1:13" ht="15" x14ac:dyDescent="0.2">
      <c r="A76" s="790">
        <v>40809</v>
      </c>
      <c r="B76" s="791" t="s">
        <v>14258</v>
      </c>
      <c r="C76" s="792" t="s">
        <v>14185</v>
      </c>
      <c r="D76" s="851">
        <f t="shared" si="4"/>
        <v>128.93</v>
      </c>
      <c r="E76" s="842">
        <f t="shared" si="5"/>
        <v>104.54</v>
      </c>
      <c r="I76" s="793" t="s">
        <v>28531</v>
      </c>
      <c r="L76" s="840" t="s">
        <v>538</v>
      </c>
      <c r="M76" s="848">
        <f>IFERROR(VLOOKUP(L76,REAJUSTE!A:AC,17,FALSE),"")</f>
        <v>1.036</v>
      </c>
    </row>
    <row r="77" spans="1:13" ht="15" x14ac:dyDescent="0.2">
      <c r="A77" s="790">
        <v>40810</v>
      </c>
      <c r="B77" s="791" t="s">
        <v>14259</v>
      </c>
      <c r="C77" s="792" t="s">
        <v>14185</v>
      </c>
      <c r="D77" s="851">
        <f t="shared" si="4"/>
        <v>164.38</v>
      </c>
      <c r="E77" s="842">
        <f t="shared" si="5"/>
        <v>133.29</v>
      </c>
      <c r="I77" s="793" t="s">
        <v>28532</v>
      </c>
      <c r="L77" s="840" t="s">
        <v>538</v>
      </c>
      <c r="M77" s="848">
        <f>IFERROR(VLOOKUP(L77,REAJUSTE!A:AC,17,FALSE),"")</f>
        <v>1.036</v>
      </c>
    </row>
    <row r="78" spans="1:13" ht="15" x14ac:dyDescent="0.2">
      <c r="A78" s="790">
        <v>41097</v>
      </c>
      <c r="B78" s="791" t="s">
        <v>14260</v>
      </c>
      <c r="C78" s="792" t="s">
        <v>14185</v>
      </c>
      <c r="D78" s="851">
        <f t="shared" si="4"/>
        <v>185.81</v>
      </c>
      <c r="E78" s="842">
        <f t="shared" si="5"/>
        <v>150.66999999999999</v>
      </c>
      <c r="I78" s="793" t="s">
        <v>28533</v>
      </c>
      <c r="L78" s="840" t="s">
        <v>538</v>
      </c>
      <c r="M78" s="848">
        <f>IFERROR(VLOOKUP(L78,REAJUSTE!A:AC,17,FALSE),"")</f>
        <v>1.036</v>
      </c>
    </row>
    <row r="79" spans="1:13" ht="18" x14ac:dyDescent="0.2">
      <c r="A79" s="790">
        <v>41364</v>
      </c>
      <c r="B79" s="794" t="s">
        <v>28499</v>
      </c>
      <c r="C79" s="792" t="s">
        <v>14185</v>
      </c>
      <c r="D79" s="851">
        <f t="shared" si="4"/>
        <v>94.08</v>
      </c>
      <c r="E79" s="842">
        <f t="shared" si="5"/>
        <v>76.28</v>
      </c>
      <c r="I79" s="793" t="s">
        <v>28527</v>
      </c>
      <c r="L79" s="840" t="s">
        <v>538</v>
      </c>
      <c r="M79" s="848">
        <f>IFERROR(VLOOKUP(L79,REAJUSTE!A:AC,17,FALSE),"")</f>
        <v>1.036</v>
      </c>
    </row>
    <row r="80" spans="1:13" ht="15" x14ac:dyDescent="0.2">
      <c r="A80" s="790">
        <v>40777</v>
      </c>
      <c r="B80" s="791" t="s">
        <v>14261</v>
      </c>
      <c r="C80" s="792" t="s">
        <v>14185</v>
      </c>
      <c r="D80" s="851">
        <f t="shared" si="4"/>
        <v>76.97</v>
      </c>
      <c r="E80" s="842">
        <f t="shared" si="5"/>
        <v>62.41</v>
      </c>
      <c r="I80" s="793" t="s">
        <v>28496</v>
      </c>
      <c r="L80" s="840" t="s">
        <v>538</v>
      </c>
      <c r="M80" s="848">
        <f>IFERROR(VLOOKUP(L80,REAJUSTE!A:AC,17,FALSE),"")</f>
        <v>1.036</v>
      </c>
    </row>
    <row r="81" spans="1:13" ht="15" x14ac:dyDescent="0.2">
      <c r="A81" s="790">
        <v>40779</v>
      </c>
      <c r="B81" s="791" t="s">
        <v>14262</v>
      </c>
      <c r="C81" s="792" t="s">
        <v>14185</v>
      </c>
      <c r="D81" s="851">
        <f t="shared" si="4"/>
        <v>89.72</v>
      </c>
      <c r="E81" s="842">
        <f t="shared" si="5"/>
        <v>72.75</v>
      </c>
      <c r="I81" s="793" t="s">
        <v>28534</v>
      </c>
      <c r="L81" s="840" t="s">
        <v>538</v>
      </c>
      <c r="M81" s="848">
        <f>IFERROR(VLOOKUP(L81,REAJUSTE!A:AC,17,FALSE),"")</f>
        <v>1.036</v>
      </c>
    </row>
    <row r="82" spans="1:13" ht="15" x14ac:dyDescent="0.2">
      <c r="A82" s="790">
        <v>40781</v>
      </c>
      <c r="B82" s="791" t="s">
        <v>14263</v>
      </c>
      <c r="C82" s="792" t="s">
        <v>14185</v>
      </c>
      <c r="D82" s="851">
        <f t="shared" si="4"/>
        <v>128.93</v>
      </c>
      <c r="E82" s="842">
        <f t="shared" si="5"/>
        <v>104.54</v>
      </c>
      <c r="I82" s="793" t="s">
        <v>28531</v>
      </c>
      <c r="L82" s="840" t="s">
        <v>538</v>
      </c>
      <c r="M82" s="848">
        <f>IFERROR(VLOOKUP(L82,REAJUSTE!A:AC,17,FALSE),"")</f>
        <v>1.036</v>
      </c>
    </row>
    <row r="83" spans="1:13" ht="15" x14ac:dyDescent="0.2">
      <c r="A83" s="790">
        <v>40783</v>
      </c>
      <c r="B83" s="791" t="s">
        <v>14264</v>
      </c>
      <c r="C83" s="792" t="s">
        <v>14185</v>
      </c>
      <c r="D83" s="851">
        <f t="shared" si="4"/>
        <v>164.38</v>
      </c>
      <c r="E83" s="842">
        <f t="shared" si="5"/>
        <v>133.29</v>
      </c>
      <c r="I83" s="793" t="s">
        <v>28532</v>
      </c>
      <c r="L83" s="840" t="s">
        <v>538</v>
      </c>
      <c r="M83" s="848">
        <f>IFERROR(VLOOKUP(L83,REAJUSTE!A:AC,17,FALSE),"")</f>
        <v>1.036</v>
      </c>
    </row>
    <row r="84" spans="1:13" ht="15" x14ac:dyDescent="0.2">
      <c r="A84" s="790">
        <v>41366</v>
      </c>
      <c r="B84" s="791" t="s">
        <v>14265</v>
      </c>
      <c r="C84" s="792" t="s">
        <v>14185</v>
      </c>
      <c r="D84" s="851">
        <f t="shared" si="4"/>
        <v>185.81</v>
      </c>
      <c r="E84" s="842">
        <f t="shared" si="5"/>
        <v>150.66999999999999</v>
      </c>
      <c r="I84" s="793" t="s">
        <v>28533</v>
      </c>
      <c r="L84" s="840" t="s">
        <v>538</v>
      </c>
      <c r="M84" s="848">
        <f>IFERROR(VLOOKUP(L84,REAJUSTE!A:AC,17,FALSE),"")</f>
        <v>1.036</v>
      </c>
    </row>
    <row r="85" spans="1:13" ht="18" x14ac:dyDescent="0.2">
      <c r="A85" s="790">
        <v>40834</v>
      </c>
      <c r="B85" s="794" t="s">
        <v>14266</v>
      </c>
      <c r="C85" s="792" t="s">
        <v>14187</v>
      </c>
      <c r="D85" s="851">
        <f t="shared" si="4"/>
        <v>3.27</v>
      </c>
      <c r="E85" s="842">
        <f t="shared" si="5"/>
        <v>2.65</v>
      </c>
      <c r="I85" s="793" t="s">
        <v>28535</v>
      </c>
      <c r="L85" s="840" t="s">
        <v>538</v>
      </c>
      <c r="M85" s="848">
        <f>IFERROR(VLOOKUP(L85,REAJUSTE!A:AC,17,FALSE),"")</f>
        <v>1.036</v>
      </c>
    </row>
    <row r="86" spans="1:13" ht="15" x14ac:dyDescent="0.2">
      <c r="A86" s="790">
        <v>40835</v>
      </c>
      <c r="B86" s="791" t="s">
        <v>14267</v>
      </c>
      <c r="C86" s="792" t="s">
        <v>14187</v>
      </c>
      <c r="D86" s="851">
        <f t="shared" si="4"/>
        <v>5.59</v>
      </c>
      <c r="E86" s="842">
        <f t="shared" si="5"/>
        <v>4.53</v>
      </c>
      <c r="I86" s="793" t="s">
        <v>28536</v>
      </c>
      <c r="L86" s="840" t="s">
        <v>538</v>
      </c>
      <c r="M86" s="848">
        <f>IFERROR(VLOOKUP(L86,REAJUSTE!A:AC,17,FALSE),"")</f>
        <v>1.036</v>
      </c>
    </row>
    <row r="87" spans="1:13" ht="18" x14ac:dyDescent="0.2">
      <c r="A87" s="790">
        <v>40841</v>
      </c>
      <c r="B87" s="791" t="s">
        <v>28500</v>
      </c>
      <c r="C87" s="792" t="s">
        <v>14268</v>
      </c>
      <c r="D87" s="851">
        <f t="shared" si="4"/>
        <v>194.61</v>
      </c>
      <c r="E87" s="842">
        <f t="shared" si="5"/>
        <v>157.80000000000001</v>
      </c>
      <c r="I87" s="793" t="s">
        <v>28537</v>
      </c>
      <c r="L87" s="840" t="s">
        <v>538</v>
      </c>
      <c r="M87" s="848">
        <f>IFERROR(VLOOKUP(L87,REAJUSTE!A:AC,17,FALSE),"")</f>
        <v>1.036</v>
      </c>
    </row>
    <row r="88" spans="1:13" ht="18" x14ac:dyDescent="0.2">
      <c r="A88" s="790">
        <v>40842</v>
      </c>
      <c r="B88" s="794" t="s">
        <v>28501</v>
      </c>
      <c r="C88" s="792" t="s">
        <v>14268</v>
      </c>
      <c r="D88" s="851">
        <f t="shared" si="4"/>
        <v>541.78</v>
      </c>
      <c r="E88" s="842">
        <f t="shared" si="5"/>
        <v>439.32</v>
      </c>
      <c r="I88" s="793" t="s">
        <v>28538</v>
      </c>
      <c r="L88" s="840" t="s">
        <v>538</v>
      </c>
      <c r="M88" s="848">
        <f>IFERROR(VLOOKUP(L88,REAJUSTE!A:AC,17,FALSE),"")</f>
        <v>1.036</v>
      </c>
    </row>
    <row r="89" spans="1:13" ht="15" x14ac:dyDescent="0.2">
      <c r="A89" s="790">
        <v>40843</v>
      </c>
      <c r="B89" s="791" t="s">
        <v>14269</v>
      </c>
      <c r="C89" s="792" t="s">
        <v>14268</v>
      </c>
      <c r="D89" s="851">
        <f t="shared" si="4"/>
        <v>198.03</v>
      </c>
      <c r="E89" s="842">
        <f t="shared" si="5"/>
        <v>160.58000000000001</v>
      </c>
      <c r="I89" s="793" t="s">
        <v>28539</v>
      </c>
      <c r="L89" s="840" t="s">
        <v>538</v>
      </c>
      <c r="M89" s="848">
        <f>IFERROR(VLOOKUP(L89,REAJUSTE!A:AC,17,FALSE),"")</f>
        <v>1.036</v>
      </c>
    </row>
    <row r="90" spans="1:13" ht="18" x14ac:dyDescent="0.2">
      <c r="A90" s="790">
        <v>40844</v>
      </c>
      <c r="B90" s="794" t="s">
        <v>14270</v>
      </c>
      <c r="C90" s="792" t="s">
        <v>14268</v>
      </c>
      <c r="D90" s="851">
        <f t="shared" si="4"/>
        <v>547.52</v>
      </c>
      <c r="E90" s="842">
        <f t="shared" si="5"/>
        <v>443.98</v>
      </c>
      <c r="I90" s="793" t="s">
        <v>28540</v>
      </c>
      <c r="L90" s="840" t="s">
        <v>538</v>
      </c>
      <c r="M90" s="848">
        <f>IFERROR(VLOOKUP(L90,REAJUSTE!A:AC,17,FALSE),"")</f>
        <v>1.036</v>
      </c>
    </row>
    <row r="91" spans="1:13" ht="18" x14ac:dyDescent="0.2">
      <c r="A91" s="790">
        <v>41112</v>
      </c>
      <c r="B91" s="794" t="s">
        <v>14271</v>
      </c>
      <c r="C91" s="792" t="s">
        <v>14268</v>
      </c>
      <c r="D91" s="851">
        <f t="shared" si="4"/>
        <v>185.48</v>
      </c>
      <c r="E91" s="842">
        <f t="shared" si="5"/>
        <v>150.4</v>
      </c>
      <c r="I91" s="793" t="s">
        <v>28541</v>
      </c>
      <c r="L91" s="840" t="s">
        <v>538</v>
      </c>
      <c r="M91" s="848">
        <f>IFERROR(VLOOKUP(L91,REAJUSTE!A:AC,17,FALSE),"")</f>
        <v>1.036</v>
      </c>
    </row>
    <row r="92" spans="1:13" ht="18" x14ac:dyDescent="0.2">
      <c r="A92" s="790">
        <v>43342</v>
      </c>
      <c r="B92" s="794" t="s">
        <v>14272</v>
      </c>
      <c r="C92" s="792" t="s">
        <v>14268</v>
      </c>
      <c r="D92" s="851">
        <f t="shared" si="4"/>
        <v>195.81</v>
      </c>
      <c r="E92" s="842">
        <f t="shared" si="5"/>
        <v>158.78</v>
      </c>
      <c r="I92" s="793" t="s">
        <v>28542</v>
      </c>
      <c r="L92" s="840" t="s">
        <v>538</v>
      </c>
      <c r="M92" s="848">
        <f>IFERROR(VLOOKUP(L92,REAJUSTE!A:AC,17,FALSE),"")</f>
        <v>1.036</v>
      </c>
    </row>
    <row r="93" spans="1:13" ht="15" x14ac:dyDescent="0.2">
      <c r="A93" s="790">
        <v>40878</v>
      </c>
      <c r="B93" s="791" t="s">
        <v>28502</v>
      </c>
      <c r="C93" s="792" t="s">
        <v>14268</v>
      </c>
      <c r="D93" s="851">
        <f t="shared" si="4"/>
        <v>198.4</v>
      </c>
      <c r="E93" s="842">
        <f t="shared" si="5"/>
        <v>160.88</v>
      </c>
      <c r="I93" s="793" t="s">
        <v>28543</v>
      </c>
      <c r="L93" s="840" t="s">
        <v>538</v>
      </c>
      <c r="M93" s="848">
        <f>IFERROR(VLOOKUP(L93,REAJUSTE!A:AC,17,FALSE),"")</f>
        <v>1.036</v>
      </c>
    </row>
    <row r="94" spans="1:13" ht="15" x14ac:dyDescent="0.2">
      <c r="A94" s="790">
        <v>40845</v>
      </c>
      <c r="B94" s="791" t="s">
        <v>14273</v>
      </c>
      <c r="C94" s="792" t="s">
        <v>14268</v>
      </c>
      <c r="D94" s="851">
        <f t="shared" si="4"/>
        <v>155.01</v>
      </c>
      <c r="E94" s="842">
        <f t="shared" si="5"/>
        <v>125.69</v>
      </c>
      <c r="I94" s="793" t="s">
        <v>28544</v>
      </c>
      <c r="L94" s="840" t="s">
        <v>538</v>
      </c>
      <c r="M94" s="848">
        <f>IFERROR(VLOOKUP(L94,REAJUSTE!A:AC,17,FALSE),"")</f>
        <v>1.036</v>
      </c>
    </row>
    <row r="95" spans="1:13" ht="15" x14ac:dyDescent="0.2">
      <c r="A95" s="790">
        <v>40846</v>
      </c>
      <c r="B95" s="791" t="s">
        <v>14274</v>
      </c>
      <c r="C95" s="792" t="s">
        <v>14268</v>
      </c>
      <c r="D95" s="851">
        <f t="shared" si="4"/>
        <v>504.5</v>
      </c>
      <c r="E95" s="842">
        <f t="shared" si="5"/>
        <v>409.09</v>
      </c>
      <c r="I95" s="793" t="s">
        <v>28545</v>
      </c>
      <c r="L95" s="840" t="s">
        <v>538</v>
      </c>
      <c r="M95" s="848">
        <f>IFERROR(VLOOKUP(L95,REAJUSTE!A:AC,17,FALSE),"")</f>
        <v>1.036</v>
      </c>
    </row>
    <row r="96" spans="1:13" ht="18" x14ac:dyDescent="0.2">
      <c r="A96" s="790">
        <v>40879</v>
      </c>
      <c r="B96" s="794" t="s">
        <v>28503</v>
      </c>
      <c r="C96" s="792" t="s">
        <v>14268</v>
      </c>
      <c r="D96" s="851">
        <f t="shared" si="4"/>
        <v>155.38</v>
      </c>
      <c r="E96" s="842">
        <f t="shared" si="5"/>
        <v>125.99</v>
      </c>
      <c r="I96" s="793" t="s">
        <v>28546</v>
      </c>
      <c r="L96" s="840" t="s">
        <v>538</v>
      </c>
      <c r="M96" s="848">
        <f>IFERROR(VLOOKUP(L96,REAJUSTE!A:AC,17,FALSE),"")</f>
        <v>1.036</v>
      </c>
    </row>
    <row r="97" spans="1:13" ht="15" x14ac:dyDescent="0.2">
      <c r="A97" s="790">
        <v>40877</v>
      </c>
      <c r="B97" s="791" t="s">
        <v>14275</v>
      </c>
      <c r="C97" s="792" t="s">
        <v>14268</v>
      </c>
      <c r="D97" s="851">
        <f t="shared" si="4"/>
        <v>208.44</v>
      </c>
      <c r="E97" s="842">
        <f t="shared" si="5"/>
        <v>169.02</v>
      </c>
      <c r="I97" s="793" t="s">
        <v>28547</v>
      </c>
      <c r="L97" s="840" t="s">
        <v>538</v>
      </c>
      <c r="M97" s="848">
        <f>IFERROR(VLOOKUP(L97,REAJUSTE!A:AC,17,FALSE),"")</f>
        <v>1.036</v>
      </c>
    </row>
    <row r="98" spans="1:13" ht="18" x14ac:dyDescent="0.2">
      <c r="A98" s="790">
        <v>43341</v>
      </c>
      <c r="B98" s="794" t="s">
        <v>14276</v>
      </c>
      <c r="C98" s="792" t="s">
        <v>14268</v>
      </c>
      <c r="D98" s="851">
        <f t="shared" si="4"/>
        <v>209.4</v>
      </c>
      <c r="E98" s="842">
        <f t="shared" si="5"/>
        <v>169.8</v>
      </c>
      <c r="I98" s="793" t="s">
        <v>28548</v>
      </c>
      <c r="L98" s="840" t="s">
        <v>538</v>
      </c>
      <c r="M98" s="848">
        <f>IFERROR(VLOOKUP(L98,REAJUSTE!A:AC,17,FALSE),"")</f>
        <v>1.036</v>
      </c>
    </row>
    <row r="99" spans="1:13" ht="15" x14ac:dyDescent="0.2">
      <c r="A99" s="790">
        <v>40867</v>
      </c>
      <c r="B99" s="791" t="s">
        <v>14277</v>
      </c>
      <c r="C99" s="792" t="s">
        <v>14187</v>
      </c>
      <c r="D99" s="851">
        <f t="shared" si="4"/>
        <v>4.91</v>
      </c>
      <c r="E99" s="842">
        <f t="shared" si="5"/>
        <v>3.98</v>
      </c>
      <c r="I99" s="793" t="s">
        <v>28549</v>
      </c>
      <c r="L99" s="840" t="s">
        <v>538</v>
      </c>
      <c r="M99" s="848">
        <f>IFERROR(VLOOKUP(L99,REAJUSTE!A:AC,17,FALSE),"")</f>
        <v>1.036</v>
      </c>
    </row>
    <row r="100" spans="1:13" ht="15" x14ac:dyDescent="0.2">
      <c r="A100" s="790">
        <v>40763</v>
      </c>
      <c r="B100" s="791" t="s">
        <v>14278</v>
      </c>
      <c r="C100" s="792" t="s">
        <v>14187</v>
      </c>
      <c r="D100" s="851">
        <f t="shared" si="4"/>
        <v>1.44</v>
      </c>
      <c r="E100" s="842">
        <f t="shared" si="5"/>
        <v>1.1599999999999999</v>
      </c>
      <c r="I100" s="793" t="s">
        <v>28550</v>
      </c>
      <c r="L100" s="840" t="s">
        <v>538</v>
      </c>
      <c r="M100" s="848">
        <f>IFERROR(VLOOKUP(L100,REAJUSTE!A:AC,17,FALSE),"")</f>
        <v>1.036</v>
      </c>
    </row>
    <row r="101" spans="1:13" ht="15" x14ac:dyDescent="0.2">
      <c r="A101" s="790">
        <v>40765</v>
      </c>
      <c r="B101" s="791" t="s">
        <v>14279</v>
      </c>
      <c r="C101" s="792" t="s">
        <v>14187</v>
      </c>
      <c r="D101" s="851">
        <f t="shared" si="4"/>
        <v>10.97</v>
      </c>
      <c r="E101" s="842">
        <f t="shared" si="5"/>
        <v>8.89</v>
      </c>
      <c r="I101" s="793" t="s">
        <v>28551</v>
      </c>
      <c r="L101" s="840" t="s">
        <v>538</v>
      </c>
      <c r="M101" s="848">
        <f>IFERROR(VLOOKUP(L101,REAJUSTE!A:AC,17,FALSE),"")</f>
        <v>1.036</v>
      </c>
    </row>
    <row r="102" spans="1:13" ht="15" x14ac:dyDescent="0.2">
      <c r="A102" s="790">
        <v>40757</v>
      </c>
      <c r="B102" s="791" t="s">
        <v>14280</v>
      </c>
      <c r="C102" s="792" t="s">
        <v>14185</v>
      </c>
      <c r="D102" s="851">
        <f t="shared" si="4"/>
        <v>33.630000000000003</v>
      </c>
      <c r="E102" s="842">
        <f t="shared" si="5"/>
        <v>27.27</v>
      </c>
      <c r="I102" s="793" t="s">
        <v>28552</v>
      </c>
      <c r="L102" s="840" t="s">
        <v>538</v>
      </c>
      <c r="M102" s="848">
        <f>IFERROR(VLOOKUP(L102,REAJUSTE!A:AC,17,FALSE),"")</f>
        <v>1.036</v>
      </c>
    </row>
    <row r="103" spans="1:13" ht="15" x14ac:dyDescent="0.2">
      <c r="A103" s="790">
        <v>40758</v>
      </c>
      <c r="B103" s="791" t="s">
        <v>14281</v>
      </c>
      <c r="C103" s="792" t="s">
        <v>14185</v>
      </c>
      <c r="D103" s="851">
        <f t="shared" si="4"/>
        <v>36.21</v>
      </c>
      <c r="E103" s="842">
        <f t="shared" si="5"/>
        <v>29.36</v>
      </c>
      <c r="I103" s="793" t="s">
        <v>28553</v>
      </c>
      <c r="L103" s="840" t="s">
        <v>538</v>
      </c>
      <c r="M103" s="848">
        <f>IFERROR(VLOOKUP(L103,REAJUSTE!A:AC,17,FALSE),"")</f>
        <v>1.036</v>
      </c>
    </row>
    <row r="104" spans="1:13" ht="18" x14ac:dyDescent="0.2">
      <c r="A104" s="790">
        <v>40761</v>
      </c>
      <c r="B104" s="794" t="s">
        <v>14282</v>
      </c>
      <c r="C104" s="792" t="s">
        <v>14185</v>
      </c>
      <c r="D104" s="851">
        <f t="shared" si="4"/>
        <v>69.42</v>
      </c>
      <c r="E104" s="842">
        <f t="shared" si="5"/>
        <v>56.29</v>
      </c>
      <c r="I104" s="793" t="s">
        <v>28554</v>
      </c>
      <c r="L104" s="840" t="s">
        <v>538</v>
      </c>
      <c r="M104" s="848">
        <f>IFERROR(VLOOKUP(L104,REAJUSTE!A:AC,17,FALSE),"")</f>
        <v>1.036</v>
      </c>
    </row>
    <row r="105" spans="1:13" ht="15" x14ac:dyDescent="0.2">
      <c r="A105" s="790">
        <v>40759</v>
      </c>
      <c r="B105" s="791" t="s">
        <v>14283</v>
      </c>
      <c r="C105" s="792" t="s">
        <v>14185</v>
      </c>
      <c r="D105" s="851">
        <f t="shared" si="4"/>
        <v>36.950000000000003</v>
      </c>
      <c r="E105" s="842">
        <f t="shared" si="5"/>
        <v>29.96</v>
      </c>
      <c r="I105" s="793" t="s">
        <v>28555</v>
      </c>
      <c r="L105" s="840" t="s">
        <v>538</v>
      </c>
      <c r="M105" s="848">
        <f>IFERROR(VLOOKUP(L105,REAJUSTE!A:AC,17,FALSE),"")</f>
        <v>1.036</v>
      </c>
    </row>
    <row r="106" spans="1:13" ht="15" x14ac:dyDescent="0.2">
      <c r="A106" s="790">
        <v>40760</v>
      </c>
      <c r="B106" s="791" t="s">
        <v>14284</v>
      </c>
      <c r="C106" s="792" t="s">
        <v>14185</v>
      </c>
      <c r="D106" s="851">
        <f t="shared" si="4"/>
        <v>38.03</v>
      </c>
      <c r="E106" s="842">
        <f t="shared" si="5"/>
        <v>30.83</v>
      </c>
      <c r="I106" s="793" t="s">
        <v>28556</v>
      </c>
      <c r="L106" s="840" t="s">
        <v>538</v>
      </c>
      <c r="M106" s="848">
        <f>IFERROR(VLOOKUP(L106,REAJUSTE!A:AC,17,FALSE),"")</f>
        <v>1.036</v>
      </c>
    </row>
    <row r="107" spans="1:13" ht="18" x14ac:dyDescent="0.2">
      <c r="A107" s="790">
        <v>110236</v>
      </c>
      <c r="B107" s="794" t="s">
        <v>14285</v>
      </c>
      <c r="C107" s="792" t="s">
        <v>14230</v>
      </c>
      <c r="D107" s="851">
        <f t="shared" si="4"/>
        <v>1667.5</v>
      </c>
      <c r="E107" s="842">
        <f t="shared" si="5"/>
        <v>1352.17</v>
      </c>
      <c r="I107" s="793" t="s">
        <v>28557</v>
      </c>
      <c r="L107" s="840" t="s">
        <v>538</v>
      </c>
      <c r="M107" s="848">
        <f>IFERROR(VLOOKUP(L107,REAJUSTE!A:AC,17,FALSE),"")</f>
        <v>1.036</v>
      </c>
    </row>
    <row r="108" spans="1:13" ht="15" x14ac:dyDescent="0.2">
      <c r="A108" s="790">
        <v>41069</v>
      </c>
      <c r="B108" s="791" t="s">
        <v>14286</v>
      </c>
      <c r="C108" s="792" t="s">
        <v>14187</v>
      </c>
      <c r="D108" s="851">
        <f t="shared" si="4"/>
        <v>16.420000000000002</v>
      </c>
      <c r="E108" s="842">
        <f t="shared" si="5"/>
        <v>13.31</v>
      </c>
      <c r="I108" s="793" t="s">
        <v>28558</v>
      </c>
      <c r="L108" s="840" t="s">
        <v>538</v>
      </c>
      <c r="M108" s="848">
        <f>IFERROR(VLOOKUP(L108,REAJUSTE!A:AC,17,FALSE),"")</f>
        <v>1.036</v>
      </c>
    </row>
    <row r="109" spans="1:13" ht="15" x14ac:dyDescent="0.2">
      <c r="A109" s="790">
        <v>40985</v>
      </c>
      <c r="B109" s="791" t="s">
        <v>14287</v>
      </c>
      <c r="C109" s="792" t="s">
        <v>14187</v>
      </c>
      <c r="D109" s="851">
        <f t="shared" si="4"/>
        <v>14.24</v>
      </c>
      <c r="E109" s="842">
        <f t="shared" si="5"/>
        <v>11.54</v>
      </c>
      <c r="I109" s="793" t="s">
        <v>28559</v>
      </c>
      <c r="L109" s="840" t="s">
        <v>538</v>
      </c>
      <c r="M109" s="848">
        <f>IFERROR(VLOOKUP(L109,REAJUSTE!A:AC,17,FALSE),"")</f>
        <v>1.036</v>
      </c>
    </row>
    <row r="110" spans="1:13" ht="15" x14ac:dyDescent="0.2">
      <c r="A110" s="790">
        <v>40868</v>
      </c>
      <c r="B110" s="791" t="s">
        <v>14288</v>
      </c>
      <c r="C110" s="792" t="s">
        <v>14187</v>
      </c>
      <c r="D110" s="851">
        <f t="shared" si="4"/>
        <v>23.07</v>
      </c>
      <c r="E110" s="842">
        <f t="shared" si="5"/>
        <v>18.7</v>
      </c>
      <c r="I110" s="793" t="s">
        <v>28560</v>
      </c>
      <c r="L110" s="840" t="s">
        <v>538</v>
      </c>
      <c r="M110" s="848">
        <f>IFERROR(VLOOKUP(L110,REAJUSTE!A:AC,17,FALSE),"")</f>
        <v>1.036</v>
      </c>
    </row>
    <row r="111" spans="1:13" ht="15" x14ac:dyDescent="0.2">
      <c r="A111" s="790">
        <v>40816</v>
      </c>
      <c r="B111" s="791" t="s">
        <v>14289</v>
      </c>
      <c r="C111" s="792" t="s">
        <v>14187</v>
      </c>
      <c r="D111" s="851">
        <f t="shared" si="4"/>
        <v>1.37</v>
      </c>
      <c r="E111" s="842">
        <f t="shared" si="5"/>
        <v>1.1100000000000001</v>
      </c>
      <c r="I111" s="793" t="s">
        <v>28561</v>
      </c>
      <c r="L111" s="840" t="s">
        <v>538</v>
      </c>
      <c r="M111" s="848">
        <f>IFERROR(VLOOKUP(L111,REAJUSTE!A:AC,17,FALSE),"")</f>
        <v>1.036</v>
      </c>
    </row>
    <row r="112" spans="1:13" ht="15" x14ac:dyDescent="0.2">
      <c r="A112" s="790">
        <v>40817</v>
      </c>
      <c r="B112" s="791" t="s">
        <v>14290</v>
      </c>
      <c r="C112" s="792" t="s">
        <v>14187</v>
      </c>
      <c r="D112" s="851">
        <f t="shared" si="4"/>
        <v>9.42</v>
      </c>
      <c r="E112" s="842">
        <f t="shared" si="5"/>
        <v>7.63</v>
      </c>
      <c r="I112" s="793" t="s">
        <v>28562</v>
      </c>
      <c r="L112" s="840" t="s">
        <v>538</v>
      </c>
      <c r="M112" s="848">
        <f>IFERROR(VLOOKUP(L112,REAJUSTE!A:AC,17,FALSE),"")</f>
        <v>1.036</v>
      </c>
    </row>
    <row r="113" spans="1:13" ht="15" x14ac:dyDescent="0.2">
      <c r="A113" s="790">
        <v>40850</v>
      </c>
      <c r="B113" s="791" t="s">
        <v>14291</v>
      </c>
      <c r="C113" s="792" t="s">
        <v>14187</v>
      </c>
      <c r="D113" s="851">
        <f t="shared" si="4"/>
        <v>2.8</v>
      </c>
      <c r="E113" s="842">
        <f t="shared" si="5"/>
        <v>2.27</v>
      </c>
      <c r="I113" s="793" t="s">
        <v>28563</v>
      </c>
      <c r="L113" s="840" t="s">
        <v>538</v>
      </c>
      <c r="M113" s="848">
        <f>IFERROR(VLOOKUP(L113,REAJUSTE!A:AC,17,FALSE),"")</f>
        <v>1.036</v>
      </c>
    </row>
    <row r="114" spans="1:13" ht="15" x14ac:dyDescent="0.2">
      <c r="A114" s="790">
        <v>40851</v>
      </c>
      <c r="B114" s="791" t="s">
        <v>14292</v>
      </c>
      <c r="C114" s="792" t="s">
        <v>14187</v>
      </c>
      <c r="D114" s="851">
        <f t="shared" si="4"/>
        <v>7.05</v>
      </c>
      <c r="E114" s="842">
        <f t="shared" si="5"/>
        <v>5.71</v>
      </c>
      <c r="I114" s="793" t="s">
        <v>28564</v>
      </c>
      <c r="L114" s="840" t="s">
        <v>538</v>
      </c>
      <c r="M114" s="848">
        <f>IFERROR(VLOOKUP(L114,REAJUSTE!A:AC,17,FALSE),"")</f>
        <v>1.036</v>
      </c>
    </row>
    <row r="115" spans="1:13" ht="15" x14ac:dyDescent="0.2">
      <c r="A115" s="790">
        <v>40852</v>
      </c>
      <c r="B115" s="791" t="s">
        <v>14293</v>
      </c>
      <c r="C115" s="792" t="s">
        <v>14187</v>
      </c>
      <c r="D115" s="851">
        <f t="shared" si="4"/>
        <v>3.01</v>
      </c>
      <c r="E115" s="842">
        <f t="shared" si="5"/>
        <v>2.44</v>
      </c>
      <c r="I115" s="793" t="s">
        <v>28565</v>
      </c>
      <c r="L115" s="840" t="s">
        <v>538</v>
      </c>
      <c r="M115" s="848">
        <f>IFERROR(VLOOKUP(L115,REAJUSTE!A:AC,17,FALSE),"")</f>
        <v>1.036</v>
      </c>
    </row>
    <row r="116" spans="1:13" ht="15" x14ac:dyDescent="0.2">
      <c r="A116" s="790">
        <v>40853</v>
      </c>
      <c r="B116" s="791" t="s">
        <v>14294</v>
      </c>
      <c r="C116" s="792" t="s">
        <v>14187</v>
      </c>
      <c r="D116" s="851">
        <f t="shared" si="4"/>
        <v>9.6999999999999993</v>
      </c>
      <c r="E116" s="842">
        <f t="shared" si="5"/>
        <v>7.86</v>
      </c>
      <c r="I116" s="793" t="s">
        <v>28566</v>
      </c>
      <c r="L116" s="840" t="s">
        <v>538</v>
      </c>
      <c r="M116" s="848">
        <f>IFERROR(VLOOKUP(L116,REAJUSTE!A:AC,17,FALSE),"")</f>
        <v>1.036</v>
      </c>
    </row>
    <row r="117" spans="1:13" ht="15" x14ac:dyDescent="0.2">
      <c r="A117" s="790">
        <v>40854</v>
      </c>
      <c r="B117" s="791" t="s">
        <v>14295</v>
      </c>
      <c r="C117" s="792" t="s">
        <v>14187</v>
      </c>
      <c r="D117" s="851">
        <f t="shared" si="4"/>
        <v>3.14</v>
      </c>
      <c r="E117" s="842">
        <f t="shared" si="5"/>
        <v>2.54</v>
      </c>
      <c r="I117" s="793" t="s">
        <v>28567</v>
      </c>
      <c r="L117" s="840" t="s">
        <v>538</v>
      </c>
      <c r="M117" s="848">
        <f>IFERROR(VLOOKUP(L117,REAJUSTE!A:AC,17,FALSE),"")</f>
        <v>1.036</v>
      </c>
    </row>
    <row r="118" spans="1:13" ht="15" x14ac:dyDescent="0.2">
      <c r="A118" s="790">
        <v>40855</v>
      </c>
      <c r="B118" s="791" t="s">
        <v>14296</v>
      </c>
      <c r="C118" s="792" t="s">
        <v>14187</v>
      </c>
      <c r="D118" s="851">
        <f t="shared" si="4"/>
        <v>12.89</v>
      </c>
      <c r="E118" s="842">
        <f t="shared" si="5"/>
        <v>10.45</v>
      </c>
      <c r="I118" s="793" t="s">
        <v>28497</v>
      </c>
      <c r="L118" s="840" t="s">
        <v>538</v>
      </c>
      <c r="M118" s="848">
        <f>IFERROR(VLOOKUP(L118,REAJUSTE!A:AC,17,FALSE),"")</f>
        <v>1.036</v>
      </c>
    </row>
    <row r="119" spans="1:13" ht="15" x14ac:dyDescent="0.2">
      <c r="A119" s="790">
        <v>40856</v>
      </c>
      <c r="B119" s="791" t="s">
        <v>14297</v>
      </c>
      <c r="C119" s="792" t="s">
        <v>14187</v>
      </c>
      <c r="D119" s="851">
        <f t="shared" si="4"/>
        <v>3.63</v>
      </c>
      <c r="E119" s="842">
        <f t="shared" si="5"/>
        <v>2.94</v>
      </c>
      <c r="I119" s="793" t="s">
        <v>28568</v>
      </c>
      <c r="L119" s="840" t="s">
        <v>538</v>
      </c>
      <c r="M119" s="848">
        <f>IFERROR(VLOOKUP(L119,REAJUSTE!A:AC,17,FALSE),"")</f>
        <v>1.036</v>
      </c>
    </row>
    <row r="120" spans="1:13" ht="15" x14ac:dyDescent="0.2">
      <c r="A120" s="790">
        <v>40857</v>
      </c>
      <c r="B120" s="791" t="s">
        <v>14298</v>
      </c>
      <c r="C120" s="792" t="s">
        <v>14187</v>
      </c>
      <c r="D120" s="851">
        <f t="shared" si="4"/>
        <v>17.04</v>
      </c>
      <c r="E120" s="842">
        <f t="shared" si="5"/>
        <v>13.81</v>
      </c>
      <c r="I120" s="793" t="s">
        <v>28569</v>
      </c>
      <c r="L120" s="840" t="s">
        <v>538</v>
      </c>
      <c r="M120" s="848">
        <f>IFERROR(VLOOKUP(L120,REAJUSTE!A:AC,17,FALSE),"")</f>
        <v>1.036</v>
      </c>
    </row>
    <row r="121" spans="1:13" ht="15" x14ac:dyDescent="0.2">
      <c r="A121" s="790">
        <v>42229</v>
      </c>
      <c r="B121" s="791" t="s">
        <v>14299</v>
      </c>
      <c r="C121" s="792" t="s">
        <v>14185</v>
      </c>
      <c r="D121" s="851">
        <f t="shared" si="4"/>
        <v>35.630000000000003</v>
      </c>
      <c r="E121" s="842">
        <f t="shared" si="5"/>
        <v>28.89</v>
      </c>
      <c r="I121" s="793" t="s">
        <v>28570</v>
      </c>
      <c r="L121" s="840" t="s">
        <v>538</v>
      </c>
      <c r="M121" s="848">
        <f>IFERROR(VLOOKUP(L121,REAJUSTE!A:AC,17,FALSE),"")</f>
        <v>1.036</v>
      </c>
    </row>
    <row r="122" spans="1:13" ht="15" x14ac:dyDescent="0.2">
      <c r="A122" s="790">
        <v>40894</v>
      </c>
      <c r="B122" s="791" t="s">
        <v>14300</v>
      </c>
      <c r="C122" s="792" t="s">
        <v>14230</v>
      </c>
      <c r="D122" s="851">
        <f t="shared" si="4"/>
        <v>45.71</v>
      </c>
      <c r="E122" s="842">
        <f t="shared" si="5"/>
        <v>37.06</v>
      </c>
      <c r="I122" s="793" t="s">
        <v>28571</v>
      </c>
      <c r="L122" s="840" t="s">
        <v>538</v>
      </c>
      <c r="M122" s="848">
        <f>IFERROR(VLOOKUP(L122,REAJUSTE!A:AC,17,FALSE),"")</f>
        <v>1.036</v>
      </c>
    </row>
    <row r="123" spans="1:13" ht="15" x14ac:dyDescent="0.2">
      <c r="A123" s="790">
        <v>40895</v>
      </c>
      <c r="B123" s="791" t="s">
        <v>14301</v>
      </c>
      <c r="C123" s="792" t="s">
        <v>14230</v>
      </c>
      <c r="D123" s="851">
        <f t="shared" si="4"/>
        <v>81.599999999999994</v>
      </c>
      <c r="E123" s="842">
        <f t="shared" si="5"/>
        <v>66.16</v>
      </c>
      <c r="I123" s="793" t="s">
        <v>28572</v>
      </c>
      <c r="L123" s="840" t="s">
        <v>538</v>
      </c>
      <c r="M123" s="848">
        <f>IFERROR(VLOOKUP(L123,REAJUSTE!A:AC,17,FALSE),"")</f>
        <v>1.036</v>
      </c>
    </row>
    <row r="124" spans="1:13" ht="15" x14ac:dyDescent="0.2">
      <c r="A124" s="790">
        <v>40869</v>
      </c>
      <c r="B124" s="791" t="s">
        <v>28504</v>
      </c>
      <c r="C124" s="792" t="s">
        <v>14187</v>
      </c>
      <c r="D124" s="851">
        <f t="shared" si="4"/>
        <v>10.49</v>
      </c>
      <c r="E124" s="842">
        <f t="shared" si="5"/>
        <v>8.5</v>
      </c>
      <c r="I124" s="793" t="s">
        <v>28573</v>
      </c>
      <c r="L124" s="840" t="s">
        <v>538</v>
      </c>
      <c r="M124" s="848">
        <f>IFERROR(VLOOKUP(L124,REAJUSTE!A:AC,17,FALSE),"")</f>
        <v>1.036</v>
      </c>
    </row>
    <row r="125" spans="1:13" ht="18" x14ac:dyDescent="0.2">
      <c r="A125" s="790">
        <v>40881</v>
      </c>
      <c r="B125" s="794" t="s">
        <v>28505</v>
      </c>
      <c r="C125" s="792" t="s">
        <v>14187</v>
      </c>
      <c r="D125" s="851">
        <f t="shared" si="4"/>
        <v>10.49</v>
      </c>
      <c r="E125" s="842">
        <f t="shared" si="5"/>
        <v>8.5</v>
      </c>
      <c r="I125" s="793" t="s">
        <v>28573</v>
      </c>
      <c r="L125" s="840" t="s">
        <v>538</v>
      </c>
      <c r="M125" s="848">
        <f>IFERROR(VLOOKUP(L125,REAJUSTE!A:AC,17,FALSE),"")</f>
        <v>1.036</v>
      </c>
    </row>
    <row r="126" spans="1:13" ht="18" x14ac:dyDescent="0.2">
      <c r="A126" s="790">
        <v>40870</v>
      </c>
      <c r="B126" s="794" t="s">
        <v>28506</v>
      </c>
      <c r="C126" s="792" t="s">
        <v>14187</v>
      </c>
      <c r="D126" s="851">
        <f t="shared" si="4"/>
        <v>23.78</v>
      </c>
      <c r="E126" s="842">
        <f t="shared" si="5"/>
        <v>19.28</v>
      </c>
      <c r="I126" s="793" t="s">
        <v>28574</v>
      </c>
      <c r="L126" s="840" t="s">
        <v>538</v>
      </c>
      <c r="M126" s="848">
        <f>IFERROR(VLOOKUP(L126,REAJUSTE!A:AC,17,FALSE),"")</f>
        <v>1.036</v>
      </c>
    </row>
    <row r="127" spans="1:13" ht="18" x14ac:dyDescent="0.2">
      <c r="A127" s="790">
        <v>40860</v>
      </c>
      <c r="B127" s="794" t="s">
        <v>14302</v>
      </c>
      <c r="C127" s="792" t="s">
        <v>14187</v>
      </c>
      <c r="D127" s="851">
        <f t="shared" si="4"/>
        <v>77.56</v>
      </c>
      <c r="E127" s="842">
        <f t="shared" si="5"/>
        <v>62.89</v>
      </c>
      <c r="I127" s="793" t="s">
        <v>28575</v>
      </c>
      <c r="L127" s="840" t="s">
        <v>538</v>
      </c>
      <c r="M127" s="848">
        <f>IFERROR(VLOOKUP(L127,REAJUSTE!A:AC,17,FALSE),"")</f>
        <v>1.036</v>
      </c>
    </row>
    <row r="128" spans="1:13" ht="18" x14ac:dyDescent="0.2">
      <c r="A128" s="790">
        <v>40864</v>
      </c>
      <c r="B128" s="794" t="s">
        <v>14303</v>
      </c>
      <c r="C128" s="792" t="s">
        <v>14268</v>
      </c>
      <c r="D128" s="851">
        <f t="shared" si="4"/>
        <v>795.56</v>
      </c>
      <c r="E128" s="842">
        <f t="shared" si="5"/>
        <v>645.11</v>
      </c>
      <c r="I128" s="793" t="s">
        <v>28576</v>
      </c>
      <c r="L128" s="840" t="s">
        <v>538</v>
      </c>
      <c r="M128" s="848">
        <f>IFERROR(VLOOKUP(L128,REAJUSTE!A:AC,17,FALSE),"")</f>
        <v>1.036</v>
      </c>
    </row>
    <row r="129" spans="1:13" ht="18" x14ac:dyDescent="0.2">
      <c r="A129" s="790">
        <v>40861</v>
      </c>
      <c r="B129" s="794" t="s">
        <v>14304</v>
      </c>
      <c r="C129" s="792" t="s">
        <v>14187</v>
      </c>
      <c r="D129" s="851">
        <f t="shared" si="4"/>
        <v>113.52</v>
      </c>
      <c r="E129" s="842">
        <f t="shared" si="5"/>
        <v>92.05</v>
      </c>
      <c r="I129" s="793" t="s">
        <v>28577</v>
      </c>
      <c r="L129" s="840" t="s">
        <v>538</v>
      </c>
      <c r="M129" s="848">
        <f>IFERROR(VLOOKUP(L129,REAJUSTE!A:AC,17,FALSE),"")</f>
        <v>1.036</v>
      </c>
    </row>
    <row r="130" spans="1:13" ht="15" x14ac:dyDescent="0.2">
      <c r="A130" s="790">
        <v>40865</v>
      </c>
      <c r="B130" s="791" t="s">
        <v>14305</v>
      </c>
      <c r="C130" s="792" t="s">
        <v>14268</v>
      </c>
      <c r="D130" s="851">
        <f t="shared" si="4"/>
        <v>1195.55</v>
      </c>
      <c r="E130" s="842">
        <f t="shared" si="5"/>
        <v>969.46</v>
      </c>
      <c r="I130" s="793" t="s">
        <v>28578</v>
      </c>
      <c r="L130" s="840" t="s">
        <v>538</v>
      </c>
      <c r="M130" s="848">
        <f>IFERROR(VLOOKUP(L130,REAJUSTE!A:AC,17,FALSE),"")</f>
        <v>1.036</v>
      </c>
    </row>
    <row r="131" spans="1:13" ht="15" x14ac:dyDescent="0.2">
      <c r="A131" s="790">
        <v>40880</v>
      </c>
      <c r="B131" s="791" t="s">
        <v>28507</v>
      </c>
      <c r="C131" s="792" t="s">
        <v>14187</v>
      </c>
      <c r="D131" s="851">
        <f t="shared" si="4"/>
        <v>82.42</v>
      </c>
      <c r="E131" s="842">
        <f t="shared" si="5"/>
        <v>66.83</v>
      </c>
      <c r="I131" s="793" t="s">
        <v>28579</v>
      </c>
      <c r="L131" s="840" t="s">
        <v>538</v>
      </c>
      <c r="M131" s="848">
        <f>IFERROR(VLOOKUP(L131,REAJUSTE!A:AC,17,FALSE),"")</f>
        <v>1.036</v>
      </c>
    </row>
    <row r="132" spans="1:13" ht="15" x14ac:dyDescent="0.2">
      <c r="A132" s="790">
        <v>40858</v>
      </c>
      <c r="B132" s="791" t="s">
        <v>14306</v>
      </c>
      <c r="C132" s="792" t="s">
        <v>14187</v>
      </c>
      <c r="D132" s="851">
        <f t="shared" si="4"/>
        <v>71.03</v>
      </c>
      <c r="E132" s="842">
        <f t="shared" si="5"/>
        <v>57.59</v>
      </c>
      <c r="I132" s="793" t="s">
        <v>28580</v>
      </c>
      <c r="L132" s="840" t="s">
        <v>538</v>
      </c>
      <c r="M132" s="848">
        <f>IFERROR(VLOOKUP(L132,REAJUSTE!A:AC,17,FALSE),"")</f>
        <v>1.036</v>
      </c>
    </row>
    <row r="133" spans="1:13" ht="15" x14ac:dyDescent="0.2">
      <c r="A133" s="790">
        <v>40862</v>
      </c>
      <c r="B133" s="791" t="s">
        <v>14307</v>
      </c>
      <c r="C133" s="792" t="s">
        <v>14268</v>
      </c>
      <c r="D133" s="851">
        <f t="shared" si="4"/>
        <v>727.55</v>
      </c>
      <c r="E133" s="842">
        <f t="shared" si="5"/>
        <v>589.96</v>
      </c>
      <c r="I133" s="793" t="s">
        <v>28581</v>
      </c>
      <c r="L133" s="840" t="s">
        <v>538</v>
      </c>
      <c r="M133" s="848">
        <f>IFERROR(VLOOKUP(L133,REAJUSTE!A:AC,17,FALSE),"")</f>
        <v>1.036</v>
      </c>
    </row>
    <row r="134" spans="1:13" ht="15" x14ac:dyDescent="0.2">
      <c r="A134" s="790">
        <v>40859</v>
      </c>
      <c r="B134" s="791" t="s">
        <v>14308</v>
      </c>
      <c r="C134" s="792" t="s">
        <v>14187</v>
      </c>
      <c r="D134" s="851">
        <f t="shared" si="4"/>
        <v>109.57</v>
      </c>
      <c r="E134" s="842">
        <f t="shared" si="5"/>
        <v>88.85</v>
      </c>
      <c r="I134" s="793" t="s">
        <v>28582</v>
      </c>
      <c r="L134" s="840" t="s">
        <v>538</v>
      </c>
      <c r="M134" s="848">
        <f>IFERROR(VLOOKUP(L134,REAJUSTE!A:AC,17,FALSE),"")</f>
        <v>1.036</v>
      </c>
    </row>
    <row r="135" spans="1:13" ht="15" x14ac:dyDescent="0.2">
      <c r="A135" s="790">
        <v>40863</v>
      </c>
      <c r="B135" s="791" t="s">
        <v>14309</v>
      </c>
      <c r="C135" s="792" t="s">
        <v>14268</v>
      </c>
      <c r="D135" s="851">
        <f t="shared" ref="D135:D198" si="6">TRUNC(I135*M135,2)</f>
        <v>1132.53</v>
      </c>
      <c r="E135" s="842">
        <f t="shared" ref="E135:E198" si="7">TRUNC(D135/1.2332,2)</f>
        <v>918.36</v>
      </c>
      <c r="I135" s="793" t="s">
        <v>28583</v>
      </c>
      <c r="L135" s="840" t="s">
        <v>538</v>
      </c>
      <c r="M135" s="848">
        <f>IFERROR(VLOOKUP(L135,REAJUSTE!A:AC,17,FALSE),"")</f>
        <v>1.036</v>
      </c>
    </row>
    <row r="136" spans="1:13" ht="18" x14ac:dyDescent="0.2">
      <c r="A136" s="790">
        <v>40883</v>
      </c>
      <c r="B136" s="794" t="s">
        <v>14310</v>
      </c>
      <c r="C136" s="792" t="s">
        <v>14187</v>
      </c>
      <c r="D136" s="851">
        <f t="shared" si="6"/>
        <v>133.91999999999999</v>
      </c>
      <c r="E136" s="842">
        <f t="shared" si="7"/>
        <v>108.59</v>
      </c>
      <c r="I136" s="793" t="s">
        <v>28584</v>
      </c>
      <c r="L136" s="840" t="s">
        <v>538</v>
      </c>
      <c r="M136" s="848">
        <f>IFERROR(VLOOKUP(L136,REAJUSTE!A:AC,17,FALSE),"")</f>
        <v>1.036</v>
      </c>
    </row>
    <row r="137" spans="1:13" ht="18" x14ac:dyDescent="0.2">
      <c r="A137" s="790">
        <v>40885</v>
      </c>
      <c r="B137" s="794" t="s">
        <v>14311</v>
      </c>
      <c r="C137" s="792" t="s">
        <v>14187</v>
      </c>
      <c r="D137" s="851">
        <f t="shared" si="6"/>
        <v>170.58</v>
      </c>
      <c r="E137" s="842">
        <f t="shared" si="7"/>
        <v>138.32</v>
      </c>
      <c r="I137" s="793" t="s">
        <v>28585</v>
      </c>
      <c r="L137" s="840" t="s">
        <v>538</v>
      </c>
      <c r="M137" s="848">
        <f>IFERROR(VLOOKUP(L137,REAJUSTE!A:AC,17,FALSE),"")</f>
        <v>1.036</v>
      </c>
    </row>
    <row r="138" spans="1:13" ht="18" x14ac:dyDescent="0.2">
      <c r="A138" s="790">
        <v>40897</v>
      </c>
      <c r="B138" s="794" t="s">
        <v>14312</v>
      </c>
      <c r="C138" s="792" t="s">
        <v>14187</v>
      </c>
      <c r="D138" s="851">
        <f t="shared" si="6"/>
        <v>133.91999999999999</v>
      </c>
      <c r="E138" s="842">
        <f t="shared" si="7"/>
        <v>108.59</v>
      </c>
      <c r="I138" s="793" t="s">
        <v>28584</v>
      </c>
      <c r="L138" s="840" t="s">
        <v>538</v>
      </c>
      <c r="M138" s="848">
        <f>IFERROR(VLOOKUP(L138,REAJUSTE!A:AC,17,FALSE),"")</f>
        <v>1.036</v>
      </c>
    </row>
    <row r="139" spans="1:13" ht="18" x14ac:dyDescent="0.2">
      <c r="A139" s="790">
        <v>40884</v>
      </c>
      <c r="B139" s="791" t="s">
        <v>28508</v>
      </c>
      <c r="C139" s="792" t="s">
        <v>14187</v>
      </c>
      <c r="D139" s="851">
        <f t="shared" si="6"/>
        <v>151.84</v>
      </c>
      <c r="E139" s="842">
        <f t="shared" si="7"/>
        <v>123.12</v>
      </c>
      <c r="I139" s="793" t="s">
        <v>28586</v>
      </c>
      <c r="L139" s="840" t="s">
        <v>538</v>
      </c>
      <c r="M139" s="848">
        <f>IFERROR(VLOOKUP(L139,REAJUSTE!A:AC,17,FALSE),"")</f>
        <v>1.036</v>
      </c>
    </row>
    <row r="140" spans="1:13" ht="18" x14ac:dyDescent="0.2">
      <c r="A140" s="790">
        <v>40898</v>
      </c>
      <c r="B140" s="794" t="s">
        <v>28509</v>
      </c>
      <c r="C140" s="792" t="s">
        <v>14187</v>
      </c>
      <c r="D140" s="851">
        <f t="shared" si="6"/>
        <v>151.84</v>
      </c>
      <c r="E140" s="842">
        <f t="shared" si="7"/>
        <v>123.12</v>
      </c>
      <c r="I140" s="793" t="s">
        <v>28586</v>
      </c>
      <c r="L140" s="840" t="s">
        <v>538</v>
      </c>
      <c r="M140" s="848">
        <f>IFERROR(VLOOKUP(L140,REAJUSTE!A:AC,17,FALSE),"")</f>
        <v>1.036</v>
      </c>
    </row>
    <row r="141" spans="1:13" ht="18" x14ac:dyDescent="0.2">
      <c r="A141" s="790">
        <v>40896</v>
      </c>
      <c r="B141" s="794" t="s">
        <v>28510</v>
      </c>
      <c r="C141" s="792" t="s">
        <v>14187</v>
      </c>
      <c r="D141" s="851">
        <f t="shared" si="6"/>
        <v>170.58</v>
      </c>
      <c r="E141" s="842">
        <f t="shared" si="7"/>
        <v>138.32</v>
      </c>
      <c r="I141" s="793" t="s">
        <v>28585</v>
      </c>
      <c r="L141" s="840" t="s">
        <v>538</v>
      </c>
      <c r="M141" s="848">
        <f>IFERROR(VLOOKUP(L141,REAJUSTE!A:AC,17,FALSE),"")</f>
        <v>1.036</v>
      </c>
    </row>
    <row r="142" spans="1:13" ht="18" x14ac:dyDescent="0.2">
      <c r="A142" s="790">
        <v>40886</v>
      </c>
      <c r="B142" s="794" t="s">
        <v>14313</v>
      </c>
      <c r="C142" s="792" t="s">
        <v>14187</v>
      </c>
      <c r="D142" s="851">
        <f t="shared" si="6"/>
        <v>59.24</v>
      </c>
      <c r="E142" s="842">
        <f t="shared" si="7"/>
        <v>48.03</v>
      </c>
      <c r="I142" s="793" t="s">
        <v>28587</v>
      </c>
      <c r="L142" s="840" t="s">
        <v>538</v>
      </c>
      <c r="M142" s="848">
        <f>IFERROR(VLOOKUP(L142,REAJUSTE!A:AC,17,FALSE),"")</f>
        <v>1.036</v>
      </c>
    </row>
    <row r="143" spans="1:13" ht="18" x14ac:dyDescent="0.2">
      <c r="A143" s="790">
        <v>40887</v>
      </c>
      <c r="B143" s="794" t="s">
        <v>14314</v>
      </c>
      <c r="C143" s="792" t="s">
        <v>14187</v>
      </c>
      <c r="D143" s="851">
        <f t="shared" si="6"/>
        <v>359.31</v>
      </c>
      <c r="E143" s="842">
        <f t="shared" si="7"/>
        <v>291.36</v>
      </c>
      <c r="I143" s="793" t="s">
        <v>28588</v>
      </c>
      <c r="L143" s="840" t="s">
        <v>538</v>
      </c>
      <c r="M143" s="848">
        <f>IFERROR(VLOOKUP(L143,REAJUSTE!A:AC,17,FALSE),"")</f>
        <v>1.036</v>
      </c>
    </row>
    <row r="144" spans="1:13" ht="18" x14ac:dyDescent="0.2">
      <c r="A144" s="790">
        <v>40888</v>
      </c>
      <c r="B144" s="794" t="s">
        <v>14315</v>
      </c>
      <c r="C144" s="792" t="s">
        <v>14187</v>
      </c>
      <c r="D144" s="851">
        <f t="shared" si="6"/>
        <v>358.43</v>
      </c>
      <c r="E144" s="842">
        <f t="shared" si="7"/>
        <v>290.64999999999998</v>
      </c>
      <c r="I144" s="793" t="s">
        <v>28589</v>
      </c>
      <c r="L144" s="840" t="s">
        <v>538</v>
      </c>
      <c r="M144" s="848">
        <f>IFERROR(VLOOKUP(L144,REAJUSTE!A:AC,17,FALSE),"")</f>
        <v>1.036</v>
      </c>
    </row>
    <row r="145" spans="1:13" ht="15" x14ac:dyDescent="0.2">
      <c r="A145" s="790">
        <v>40889</v>
      </c>
      <c r="B145" s="791" t="s">
        <v>28511</v>
      </c>
      <c r="C145" s="792" t="s">
        <v>14187</v>
      </c>
      <c r="D145" s="851">
        <f t="shared" si="6"/>
        <v>197.5</v>
      </c>
      <c r="E145" s="842">
        <f t="shared" si="7"/>
        <v>160.15</v>
      </c>
      <c r="I145" s="793" t="s">
        <v>28590</v>
      </c>
      <c r="L145" s="840" t="s">
        <v>538</v>
      </c>
      <c r="M145" s="848">
        <f>IFERROR(VLOOKUP(L145,REAJUSTE!A:AC,17,FALSE),"")</f>
        <v>1.036</v>
      </c>
    </row>
    <row r="146" spans="1:13" ht="15" x14ac:dyDescent="0.2">
      <c r="A146" s="790">
        <v>40818</v>
      </c>
      <c r="B146" s="791" t="s">
        <v>14316</v>
      </c>
      <c r="C146" s="792" t="s">
        <v>14187</v>
      </c>
      <c r="D146" s="851">
        <f t="shared" si="6"/>
        <v>1.1299999999999999</v>
      </c>
      <c r="E146" s="842">
        <f t="shared" si="7"/>
        <v>0.91</v>
      </c>
      <c r="I146" s="793" t="s">
        <v>28591</v>
      </c>
      <c r="L146" s="840" t="s">
        <v>538</v>
      </c>
      <c r="M146" s="848">
        <f>IFERROR(VLOOKUP(L146,REAJUSTE!A:AC,17,FALSE),"")</f>
        <v>1.036</v>
      </c>
    </row>
    <row r="147" spans="1:13" ht="15" x14ac:dyDescent="0.2">
      <c r="A147" s="790">
        <v>40819</v>
      </c>
      <c r="B147" s="791" t="s">
        <v>14317</v>
      </c>
      <c r="C147" s="792" t="s">
        <v>14187</v>
      </c>
      <c r="D147" s="851">
        <f t="shared" si="6"/>
        <v>3.31</v>
      </c>
      <c r="E147" s="842">
        <f t="shared" si="7"/>
        <v>2.68</v>
      </c>
      <c r="I147" s="793" t="s">
        <v>28592</v>
      </c>
      <c r="L147" s="840" t="s">
        <v>538</v>
      </c>
      <c r="M147" s="848">
        <f>IFERROR(VLOOKUP(L147,REAJUSTE!A:AC,17,FALSE),"")</f>
        <v>1.036</v>
      </c>
    </row>
    <row r="148" spans="1:13" ht="15" x14ac:dyDescent="0.2">
      <c r="A148" s="790">
        <v>40872</v>
      </c>
      <c r="B148" s="791" t="s">
        <v>14318</v>
      </c>
      <c r="C148" s="792" t="s">
        <v>14268</v>
      </c>
      <c r="D148" s="851">
        <f t="shared" si="6"/>
        <v>131</v>
      </c>
      <c r="E148" s="842">
        <f t="shared" si="7"/>
        <v>106.22</v>
      </c>
      <c r="I148" s="793" t="s">
        <v>28593</v>
      </c>
      <c r="L148" s="840" t="s">
        <v>538</v>
      </c>
      <c r="M148" s="848">
        <f>IFERROR(VLOOKUP(L148,REAJUSTE!A:AC,17,FALSE),"")</f>
        <v>1.036</v>
      </c>
    </row>
    <row r="149" spans="1:13" ht="15" x14ac:dyDescent="0.2">
      <c r="A149" s="790">
        <v>40836</v>
      </c>
      <c r="B149" s="791" t="s">
        <v>14319</v>
      </c>
      <c r="C149" s="792" t="s">
        <v>14268</v>
      </c>
      <c r="D149" s="851">
        <f t="shared" si="6"/>
        <v>87</v>
      </c>
      <c r="E149" s="842">
        <f t="shared" si="7"/>
        <v>70.540000000000006</v>
      </c>
      <c r="I149" s="793" t="s">
        <v>28594</v>
      </c>
      <c r="L149" s="840" t="s">
        <v>538</v>
      </c>
      <c r="M149" s="848">
        <f>IFERROR(VLOOKUP(L149,REAJUSTE!A:AC,17,FALSE),"")</f>
        <v>1.036</v>
      </c>
    </row>
    <row r="150" spans="1:13" ht="15" x14ac:dyDescent="0.2">
      <c r="A150" s="790">
        <v>40837</v>
      </c>
      <c r="B150" s="791" t="s">
        <v>14320</v>
      </c>
      <c r="C150" s="792" t="s">
        <v>14268</v>
      </c>
      <c r="D150" s="851">
        <f t="shared" si="6"/>
        <v>441.48</v>
      </c>
      <c r="E150" s="842">
        <f t="shared" si="7"/>
        <v>357.99</v>
      </c>
      <c r="I150" s="793" t="s">
        <v>28595</v>
      </c>
      <c r="L150" s="840" t="s">
        <v>538</v>
      </c>
      <c r="M150" s="848">
        <f>IFERROR(VLOOKUP(L150,REAJUSTE!A:AC,17,FALSE),"")</f>
        <v>1.036</v>
      </c>
    </row>
    <row r="151" spans="1:13" ht="15" x14ac:dyDescent="0.2">
      <c r="A151" s="790">
        <v>41076</v>
      </c>
      <c r="B151" s="791" t="s">
        <v>14321</v>
      </c>
      <c r="C151" s="792" t="s">
        <v>14185</v>
      </c>
      <c r="D151" s="851">
        <f t="shared" si="6"/>
        <v>86.86</v>
      </c>
      <c r="E151" s="842">
        <f t="shared" si="7"/>
        <v>70.430000000000007</v>
      </c>
      <c r="I151" s="793" t="s">
        <v>28596</v>
      </c>
      <c r="L151" s="840" t="s">
        <v>538</v>
      </c>
      <c r="M151" s="848">
        <f>IFERROR(VLOOKUP(L151,REAJUSTE!A:AC,17,FALSE),"")</f>
        <v>1.036</v>
      </c>
    </row>
    <row r="152" spans="1:13" ht="15" x14ac:dyDescent="0.2">
      <c r="A152" s="790">
        <v>41556</v>
      </c>
      <c r="B152" s="791" t="s">
        <v>14322</v>
      </c>
      <c r="C152" s="792" t="s">
        <v>14185</v>
      </c>
      <c r="D152" s="851">
        <f t="shared" si="6"/>
        <v>94.21</v>
      </c>
      <c r="E152" s="842">
        <f t="shared" si="7"/>
        <v>76.39</v>
      </c>
      <c r="I152" s="793" t="s">
        <v>28597</v>
      </c>
      <c r="L152" s="840" t="s">
        <v>538</v>
      </c>
      <c r="M152" s="848">
        <f>IFERROR(VLOOKUP(L152,REAJUSTE!A:AC,17,FALSE),"")</f>
        <v>1.036</v>
      </c>
    </row>
    <row r="153" spans="1:13" ht="15" x14ac:dyDescent="0.2">
      <c r="A153" s="790">
        <v>43345</v>
      </c>
      <c r="B153" s="791" t="s">
        <v>14323</v>
      </c>
      <c r="C153" s="792" t="s">
        <v>14185</v>
      </c>
      <c r="D153" s="851">
        <f t="shared" si="6"/>
        <v>60.37</v>
      </c>
      <c r="E153" s="842">
        <f t="shared" si="7"/>
        <v>48.95</v>
      </c>
      <c r="I153" s="793" t="s">
        <v>28598</v>
      </c>
      <c r="L153" s="840" t="s">
        <v>538</v>
      </c>
      <c r="M153" s="848">
        <f>IFERROR(VLOOKUP(L153,REAJUSTE!A:AC,17,FALSE),"")</f>
        <v>1.036</v>
      </c>
    </row>
    <row r="154" spans="1:13" ht="15" x14ac:dyDescent="0.2">
      <c r="A154" s="790">
        <v>40720</v>
      </c>
      <c r="B154" s="791" t="s">
        <v>14324</v>
      </c>
      <c r="C154" s="792" t="s">
        <v>14185</v>
      </c>
      <c r="D154" s="851">
        <f t="shared" si="6"/>
        <v>127.51</v>
      </c>
      <c r="E154" s="842">
        <f t="shared" si="7"/>
        <v>103.39</v>
      </c>
      <c r="I154" s="793" t="s">
        <v>28599</v>
      </c>
      <c r="L154" s="840" t="s">
        <v>538</v>
      </c>
      <c r="M154" s="848">
        <f>IFERROR(VLOOKUP(L154,REAJUSTE!A:AC,17,FALSE),"")</f>
        <v>1.036</v>
      </c>
    </row>
    <row r="155" spans="1:13" ht="18" x14ac:dyDescent="0.2">
      <c r="A155" s="790">
        <v>41070</v>
      </c>
      <c r="B155" s="794" t="s">
        <v>14325</v>
      </c>
      <c r="C155" s="792" t="s">
        <v>14185</v>
      </c>
      <c r="D155" s="851">
        <f t="shared" si="6"/>
        <v>164.79</v>
      </c>
      <c r="E155" s="842">
        <f t="shared" si="7"/>
        <v>133.62</v>
      </c>
      <c r="I155" s="793" t="s">
        <v>28600</v>
      </c>
      <c r="L155" s="840" t="s">
        <v>538</v>
      </c>
      <c r="M155" s="848">
        <f>IFERROR(VLOOKUP(L155,REAJUSTE!A:AC,17,FALSE),"")</f>
        <v>1.036</v>
      </c>
    </row>
    <row r="156" spans="1:13" ht="15" x14ac:dyDescent="0.2">
      <c r="A156" s="790">
        <v>40984</v>
      </c>
      <c r="B156" s="791" t="s">
        <v>14326</v>
      </c>
      <c r="C156" s="792" t="s">
        <v>14185</v>
      </c>
      <c r="D156" s="851">
        <f t="shared" si="6"/>
        <v>80.77</v>
      </c>
      <c r="E156" s="842">
        <f t="shared" si="7"/>
        <v>65.489999999999995</v>
      </c>
      <c r="I156" s="793" t="s">
        <v>28601</v>
      </c>
      <c r="L156" s="840" t="s">
        <v>538</v>
      </c>
      <c r="M156" s="848">
        <f>IFERROR(VLOOKUP(L156,REAJUSTE!A:AC,17,FALSE),"")</f>
        <v>1.036</v>
      </c>
    </row>
    <row r="157" spans="1:13" ht="18" x14ac:dyDescent="0.2">
      <c r="A157" s="790">
        <v>41356</v>
      </c>
      <c r="B157" s="794" t="s">
        <v>14327</v>
      </c>
      <c r="C157" s="792" t="s">
        <v>14185</v>
      </c>
      <c r="D157" s="851">
        <f t="shared" si="6"/>
        <v>171.16</v>
      </c>
      <c r="E157" s="842">
        <f t="shared" si="7"/>
        <v>138.79</v>
      </c>
      <c r="I157" s="793" t="s">
        <v>28602</v>
      </c>
      <c r="L157" s="840" t="s">
        <v>538</v>
      </c>
      <c r="M157" s="848">
        <f>IFERROR(VLOOKUP(L157,REAJUSTE!A:AC,17,FALSE),"")</f>
        <v>1.036</v>
      </c>
    </row>
    <row r="158" spans="1:13" ht="18" x14ac:dyDescent="0.2">
      <c r="A158" s="790">
        <v>40774</v>
      </c>
      <c r="B158" s="794" t="s">
        <v>14328</v>
      </c>
      <c r="C158" s="792" t="s">
        <v>14185</v>
      </c>
      <c r="D158" s="851">
        <f t="shared" si="6"/>
        <v>171.16</v>
      </c>
      <c r="E158" s="842">
        <f t="shared" si="7"/>
        <v>138.79</v>
      </c>
      <c r="I158" s="793" t="s">
        <v>28602</v>
      </c>
      <c r="L158" s="840" t="s">
        <v>538</v>
      </c>
      <c r="M158" s="848">
        <f>IFERROR(VLOOKUP(L158,REAJUSTE!A:AC,17,FALSE),"")</f>
        <v>1.036</v>
      </c>
    </row>
    <row r="159" spans="1:13" ht="18" x14ac:dyDescent="0.2">
      <c r="A159" s="790">
        <v>40768</v>
      </c>
      <c r="B159" s="794" t="s">
        <v>14329</v>
      </c>
      <c r="C159" s="792" t="s">
        <v>14185</v>
      </c>
      <c r="D159" s="851">
        <f t="shared" si="6"/>
        <v>153.51</v>
      </c>
      <c r="E159" s="842">
        <f t="shared" si="7"/>
        <v>124.48</v>
      </c>
      <c r="I159" s="793" t="s">
        <v>28603</v>
      </c>
      <c r="L159" s="840" t="s">
        <v>538</v>
      </c>
      <c r="M159" s="848">
        <f>IFERROR(VLOOKUP(L159,REAJUSTE!A:AC,17,FALSE),"")</f>
        <v>1.036</v>
      </c>
    </row>
    <row r="160" spans="1:13" ht="18" x14ac:dyDescent="0.2">
      <c r="A160" s="790">
        <v>40767</v>
      </c>
      <c r="B160" s="791" t="s">
        <v>28512</v>
      </c>
      <c r="C160" s="792" t="s">
        <v>14185</v>
      </c>
      <c r="D160" s="851">
        <f t="shared" si="6"/>
        <v>132.30000000000001</v>
      </c>
      <c r="E160" s="842">
        <f t="shared" si="7"/>
        <v>107.28</v>
      </c>
      <c r="I160" s="793" t="s">
        <v>28604</v>
      </c>
      <c r="L160" s="840" t="s">
        <v>538</v>
      </c>
      <c r="M160" s="848">
        <f>IFERROR(VLOOKUP(L160,REAJUSTE!A:AC,17,FALSE),"")</f>
        <v>1.036</v>
      </c>
    </row>
    <row r="161" spans="1:13" ht="18" x14ac:dyDescent="0.2">
      <c r="A161" s="790">
        <v>40769</v>
      </c>
      <c r="B161" s="794" t="s">
        <v>14330</v>
      </c>
      <c r="C161" s="792" t="s">
        <v>14185</v>
      </c>
      <c r="D161" s="851">
        <f t="shared" si="6"/>
        <v>188.81</v>
      </c>
      <c r="E161" s="842">
        <f t="shared" si="7"/>
        <v>153.1</v>
      </c>
      <c r="I161" s="793" t="s">
        <v>28605</v>
      </c>
      <c r="L161" s="840" t="s">
        <v>538</v>
      </c>
      <c r="M161" s="848">
        <f>IFERROR(VLOOKUP(L161,REAJUSTE!A:AC,17,FALSE),"")</f>
        <v>1.036</v>
      </c>
    </row>
    <row r="162" spans="1:13" ht="15" x14ac:dyDescent="0.2">
      <c r="A162" s="790">
        <v>40766</v>
      </c>
      <c r="B162" s="791" t="s">
        <v>14331</v>
      </c>
      <c r="C162" s="792" t="s">
        <v>14185</v>
      </c>
      <c r="D162" s="851">
        <f t="shared" si="6"/>
        <v>88.12</v>
      </c>
      <c r="E162" s="842">
        <f t="shared" si="7"/>
        <v>71.45</v>
      </c>
      <c r="I162" s="793" t="s">
        <v>28606</v>
      </c>
      <c r="L162" s="840" t="s">
        <v>538</v>
      </c>
      <c r="M162" s="848">
        <f>IFERROR(VLOOKUP(L162,REAJUSTE!A:AC,17,FALSE),"")</f>
        <v>1.036</v>
      </c>
    </row>
    <row r="163" spans="1:13" ht="18" x14ac:dyDescent="0.2">
      <c r="A163" s="790">
        <v>40771</v>
      </c>
      <c r="B163" s="794" t="s">
        <v>14332</v>
      </c>
      <c r="C163" s="792" t="s">
        <v>14185</v>
      </c>
      <c r="D163" s="851">
        <f t="shared" si="6"/>
        <v>379.97</v>
      </c>
      <c r="E163" s="842">
        <f t="shared" si="7"/>
        <v>308.11</v>
      </c>
      <c r="I163" s="793" t="s">
        <v>28607</v>
      </c>
      <c r="L163" s="840" t="s">
        <v>538</v>
      </c>
      <c r="M163" s="848">
        <f>IFERROR(VLOOKUP(L163,REAJUSTE!A:AC,17,FALSE),"")</f>
        <v>1.036</v>
      </c>
    </row>
    <row r="164" spans="1:13" ht="18" x14ac:dyDescent="0.2">
      <c r="A164" s="790">
        <v>40773</v>
      </c>
      <c r="B164" s="794" t="s">
        <v>14333</v>
      </c>
      <c r="C164" s="792" t="s">
        <v>14185</v>
      </c>
      <c r="D164" s="851">
        <f t="shared" si="6"/>
        <v>117.22</v>
      </c>
      <c r="E164" s="842">
        <f t="shared" si="7"/>
        <v>95.05</v>
      </c>
      <c r="I164" s="793" t="s">
        <v>28608</v>
      </c>
      <c r="L164" s="840" t="s">
        <v>538</v>
      </c>
      <c r="M164" s="848">
        <f>IFERROR(VLOOKUP(L164,REAJUSTE!A:AC,17,FALSE),"")</f>
        <v>1.036</v>
      </c>
    </row>
    <row r="165" spans="1:13" ht="18" x14ac:dyDescent="0.2">
      <c r="A165" s="790">
        <v>40775</v>
      </c>
      <c r="B165" s="794" t="s">
        <v>14334</v>
      </c>
      <c r="C165" s="792" t="s">
        <v>14185</v>
      </c>
      <c r="D165" s="851">
        <f t="shared" si="6"/>
        <v>188.81</v>
      </c>
      <c r="E165" s="842">
        <f t="shared" si="7"/>
        <v>153.1</v>
      </c>
      <c r="I165" s="793" t="s">
        <v>28605</v>
      </c>
      <c r="L165" s="840" t="s">
        <v>538</v>
      </c>
      <c r="M165" s="848">
        <f>IFERROR(VLOOKUP(L165,REAJUSTE!A:AC,17,FALSE),"")</f>
        <v>1.036</v>
      </c>
    </row>
    <row r="166" spans="1:13" ht="15" x14ac:dyDescent="0.2">
      <c r="A166" s="790">
        <v>40762</v>
      </c>
      <c r="B166" s="791" t="s">
        <v>14335</v>
      </c>
      <c r="C166" s="792" t="s">
        <v>14187</v>
      </c>
      <c r="D166" s="851">
        <f t="shared" si="6"/>
        <v>11.18</v>
      </c>
      <c r="E166" s="842">
        <f t="shared" si="7"/>
        <v>9.06</v>
      </c>
      <c r="I166" s="793" t="s">
        <v>28495</v>
      </c>
      <c r="L166" s="840" t="s">
        <v>538</v>
      </c>
      <c r="M166" s="848">
        <f>IFERROR(VLOOKUP(L166,REAJUSTE!A:AC,17,FALSE),"")</f>
        <v>1.036</v>
      </c>
    </row>
    <row r="167" spans="1:13" ht="15" x14ac:dyDescent="0.2">
      <c r="A167" s="790">
        <v>40804</v>
      </c>
      <c r="B167" s="791" t="s">
        <v>14336</v>
      </c>
      <c r="C167" s="792" t="s">
        <v>14187</v>
      </c>
      <c r="D167" s="851">
        <f t="shared" si="6"/>
        <v>20.82</v>
      </c>
      <c r="E167" s="842">
        <f t="shared" si="7"/>
        <v>16.88</v>
      </c>
      <c r="I167" s="793" t="s">
        <v>28609</v>
      </c>
      <c r="L167" s="840" t="s">
        <v>538</v>
      </c>
      <c r="M167" s="848">
        <f>IFERROR(VLOOKUP(L167,REAJUSTE!A:AC,17,FALSE),"")</f>
        <v>1.036</v>
      </c>
    </row>
    <row r="168" spans="1:13" ht="15" x14ac:dyDescent="0.2">
      <c r="A168" s="790">
        <v>40811</v>
      </c>
      <c r="B168" s="791" t="s">
        <v>28513</v>
      </c>
      <c r="C168" s="792" t="s">
        <v>14185</v>
      </c>
      <c r="D168" s="851">
        <f t="shared" si="6"/>
        <v>122.86</v>
      </c>
      <c r="E168" s="842">
        <f t="shared" si="7"/>
        <v>99.62</v>
      </c>
      <c r="I168" s="793" t="s">
        <v>28610</v>
      </c>
      <c r="L168" s="840" t="s">
        <v>538</v>
      </c>
      <c r="M168" s="848">
        <f>IFERROR(VLOOKUP(L168,REAJUSTE!A:AC,17,FALSE),"")</f>
        <v>1.036</v>
      </c>
    </row>
    <row r="169" spans="1:13" ht="18" x14ac:dyDescent="0.2">
      <c r="A169" s="790">
        <v>42211</v>
      </c>
      <c r="B169" s="794" t="s">
        <v>28514</v>
      </c>
      <c r="C169" s="792" t="s">
        <v>14185</v>
      </c>
      <c r="D169" s="851">
        <f t="shared" si="6"/>
        <v>122.86</v>
      </c>
      <c r="E169" s="842">
        <f t="shared" si="7"/>
        <v>99.62</v>
      </c>
      <c r="I169" s="793" t="s">
        <v>28610</v>
      </c>
      <c r="L169" s="840" t="s">
        <v>538</v>
      </c>
      <c r="M169" s="848">
        <f>IFERROR(VLOOKUP(L169,REAJUSTE!A:AC,17,FALSE),"")</f>
        <v>1.036</v>
      </c>
    </row>
    <row r="170" spans="1:13" ht="15" x14ac:dyDescent="0.2">
      <c r="A170" s="790">
        <v>40756</v>
      </c>
      <c r="B170" s="791" t="s">
        <v>14337</v>
      </c>
      <c r="C170" s="792" t="s">
        <v>14185</v>
      </c>
      <c r="D170" s="851">
        <f t="shared" si="6"/>
        <v>12.41</v>
      </c>
      <c r="E170" s="842">
        <f t="shared" si="7"/>
        <v>10.06</v>
      </c>
      <c r="I170" s="793" t="s">
        <v>28611</v>
      </c>
      <c r="L170" s="840" t="s">
        <v>538</v>
      </c>
      <c r="M170" s="848">
        <f>IFERROR(VLOOKUP(L170,REAJUSTE!A:AC,17,FALSE),"")</f>
        <v>1.036</v>
      </c>
    </row>
    <row r="171" spans="1:13" ht="15" x14ac:dyDescent="0.2">
      <c r="A171" s="790">
        <v>40754</v>
      </c>
      <c r="B171" s="791" t="s">
        <v>14338</v>
      </c>
      <c r="C171" s="792" t="s">
        <v>14187</v>
      </c>
      <c r="D171" s="851">
        <f t="shared" si="6"/>
        <v>2.21</v>
      </c>
      <c r="E171" s="842">
        <f t="shared" si="7"/>
        <v>1.79</v>
      </c>
      <c r="I171" s="793" t="s">
        <v>28612</v>
      </c>
      <c r="L171" s="840" t="s">
        <v>538</v>
      </c>
      <c r="M171" s="848">
        <f>IFERROR(VLOOKUP(L171,REAJUSTE!A:AC,17,FALSE),"")</f>
        <v>1.036</v>
      </c>
    </row>
    <row r="172" spans="1:13" ht="15" x14ac:dyDescent="0.2">
      <c r="A172" s="790">
        <v>40866</v>
      </c>
      <c r="B172" s="791" t="s">
        <v>14339</v>
      </c>
      <c r="C172" s="792" t="s">
        <v>14187</v>
      </c>
      <c r="D172" s="851">
        <f t="shared" si="6"/>
        <v>1.42</v>
      </c>
      <c r="E172" s="842">
        <f t="shared" si="7"/>
        <v>1.1499999999999999</v>
      </c>
      <c r="I172" s="793" t="s">
        <v>28613</v>
      </c>
      <c r="L172" s="840" t="s">
        <v>538</v>
      </c>
      <c r="M172" s="848">
        <f>IFERROR(VLOOKUP(L172,REAJUSTE!A:AC,17,FALSE),"")</f>
        <v>1.036</v>
      </c>
    </row>
    <row r="173" spans="1:13" ht="15" x14ac:dyDescent="0.2">
      <c r="A173" s="790">
        <v>40893</v>
      </c>
      <c r="B173" s="791" t="s">
        <v>14340</v>
      </c>
      <c r="C173" s="792" t="s">
        <v>14230</v>
      </c>
      <c r="D173" s="851">
        <f t="shared" si="6"/>
        <v>35.85</v>
      </c>
      <c r="E173" s="842">
        <f t="shared" si="7"/>
        <v>29.07</v>
      </c>
      <c r="I173" s="793" t="s">
        <v>28614</v>
      </c>
      <c r="L173" s="840" t="s">
        <v>538</v>
      </c>
      <c r="M173" s="848">
        <f>IFERROR(VLOOKUP(L173,REAJUSTE!A:AC,17,FALSE),"")</f>
        <v>1.036</v>
      </c>
    </row>
    <row r="174" spans="1:13" ht="15" x14ac:dyDescent="0.2">
      <c r="A174" s="790">
        <v>40891</v>
      </c>
      <c r="B174" s="791" t="s">
        <v>14341</v>
      </c>
      <c r="C174" s="792" t="s">
        <v>14187</v>
      </c>
      <c r="D174" s="851">
        <f t="shared" si="6"/>
        <v>28.99</v>
      </c>
      <c r="E174" s="842">
        <f t="shared" si="7"/>
        <v>23.5</v>
      </c>
      <c r="I174" s="793" t="s">
        <v>28615</v>
      </c>
      <c r="L174" s="840" t="s">
        <v>538</v>
      </c>
      <c r="M174" s="848">
        <f>IFERROR(VLOOKUP(L174,REAJUSTE!A:AC,17,FALSE),"")</f>
        <v>1.036</v>
      </c>
    </row>
    <row r="175" spans="1:13" ht="15" x14ac:dyDescent="0.2">
      <c r="A175" s="790">
        <v>40890</v>
      </c>
      <c r="B175" s="791" t="s">
        <v>14342</v>
      </c>
      <c r="C175" s="792" t="s">
        <v>14187</v>
      </c>
      <c r="D175" s="851">
        <f t="shared" si="6"/>
        <v>113.77</v>
      </c>
      <c r="E175" s="842">
        <f t="shared" si="7"/>
        <v>92.25</v>
      </c>
      <c r="I175" s="793" t="s">
        <v>28616</v>
      </c>
      <c r="L175" s="840" t="s">
        <v>538</v>
      </c>
      <c r="M175" s="848">
        <f>IFERROR(VLOOKUP(L175,REAJUSTE!A:AC,17,FALSE),"")</f>
        <v>1.036</v>
      </c>
    </row>
    <row r="176" spans="1:13" ht="18" x14ac:dyDescent="0.2">
      <c r="A176" s="790">
        <v>40892</v>
      </c>
      <c r="B176" s="794" t="s">
        <v>14343</v>
      </c>
      <c r="C176" s="792" t="s">
        <v>14187</v>
      </c>
      <c r="D176" s="851">
        <f t="shared" si="6"/>
        <v>132.63999999999999</v>
      </c>
      <c r="E176" s="842">
        <f t="shared" si="7"/>
        <v>107.55</v>
      </c>
      <c r="I176" s="793" t="s">
        <v>28617</v>
      </c>
      <c r="L176" s="840" t="s">
        <v>538</v>
      </c>
      <c r="M176" s="848">
        <f>IFERROR(VLOOKUP(L176,REAJUSTE!A:AC,17,FALSE),"")</f>
        <v>1.036</v>
      </c>
    </row>
    <row r="177" spans="1:13" ht="15" x14ac:dyDescent="0.2">
      <c r="A177" s="790">
        <v>40749</v>
      </c>
      <c r="B177" s="791" t="s">
        <v>14344</v>
      </c>
      <c r="C177" s="792" t="s">
        <v>14187</v>
      </c>
      <c r="D177" s="851">
        <f t="shared" si="6"/>
        <v>0.3</v>
      </c>
      <c r="E177" s="842">
        <f t="shared" si="7"/>
        <v>0.24</v>
      </c>
      <c r="I177" s="793" t="s">
        <v>28618</v>
      </c>
      <c r="L177" s="840" t="s">
        <v>538</v>
      </c>
      <c r="M177" s="848">
        <f>IFERROR(VLOOKUP(L177,REAJUSTE!A:AC,17,FALSE),"")</f>
        <v>1.036</v>
      </c>
    </row>
    <row r="178" spans="1:13" ht="15" x14ac:dyDescent="0.2">
      <c r="A178" s="790">
        <v>40750</v>
      </c>
      <c r="B178" s="791" t="s">
        <v>14345</v>
      </c>
      <c r="C178" s="792" t="s">
        <v>14187</v>
      </c>
      <c r="D178" s="851">
        <f t="shared" si="6"/>
        <v>1.45</v>
      </c>
      <c r="E178" s="842">
        <f t="shared" si="7"/>
        <v>1.17</v>
      </c>
      <c r="I178" s="793" t="s">
        <v>28619</v>
      </c>
      <c r="L178" s="840" t="s">
        <v>538</v>
      </c>
      <c r="M178" s="848">
        <f>IFERROR(VLOOKUP(L178,REAJUSTE!A:AC,17,FALSE),"")</f>
        <v>1.036</v>
      </c>
    </row>
    <row r="179" spans="1:13" ht="18" x14ac:dyDescent="0.2">
      <c r="A179" s="790">
        <v>40792</v>
      </c>
      <c r="B179" s="794" t="s">
        <v>14346</v>
      </c>
      <c r="C179" s="792" t="s">
        <v>14185</v>
      </c>
      <c r="D179" s="851">
        <f t="shared" si="6"/>
        <v>161.19</v>
      </c>
      <c r="E179" s="842">
        <f t="shared" si="7"/>
        <v>130.69999999999999</v>
      </c>
      <c r="I179" s="793" t="s">
        <v>28520</v>
      </c>
      <c r="L179" s="840" t="s">
        <v>538</v>
      </c>
      <c r="M179" s="848">
        <f>IFERROR(VLOOKUP(L179,REAJUSTE!A:AC,17,FALSE),"")</f>
        <v>1.036</v>
      </c>
    </row>
    <row r="180" spans="1:13" ht="15" x14ac:dyDescent="0.2">
      <c r="A180" s="790">
        <v>40794</v>
      </c>
      <c r="B180" s="791" t="s">
        <v>14347</v>
      </c>
      <c r="C180" s="792" t="s">
        <v>14185</v>
      </c>
      <c r="D180" s="851">
        <f t="shared" si="6"/>
        <v>68.52</v>
      </c>
      <c r="E180" s="842">
        <f t="shared" si="7"/>
        <v>55.56</v>
      </c>
      <c r="I180" s="793" t="s">
        <v>28523</v>
      </c>
      <c r="L180" s="840" t="s">
        <v>538</v>
      </c>
      <c r="M180" s="848">
        <f>IFERROR(VLOOKUP(L180,REAJUSTE!A:AC,17,FALSE),"")</f>
        <v>1.036</v>
      </c>
    </row>
    <row r="181" spans="1:13" ht="18" x14ac:dyDescent="0.2">
      <c r="A181" s="790">
        <v>40796</v>
      </c>
      <c r="B181" s="794" t="s">
        <v>14348</v>
      </c>
      <c r="C181" s="792" t="s">
        <v>14185</v>
      </c>
      <c r="D181" s="851">
        <f t="shared" si="6"/>
        <v>63.72</v>
      </c>
      <c r="E181" s="842">
        <f t="shared" si="7"/>
        <v>51.67</v>
      </c>
      <c r="I181" s="793" t="s">
        <v>28521</v>
      </c>
      <c r="L181" s="840" t="s">
        <v>538</v>
      </c>
      <c r="M181" s="848">
        <f>IFERROR(VLOOKUP(L181,REAJUSTE!A:AC,17,FALSE),"")</f>
        <v>1.036</v>
      </c>
    </row>
    <row r="182" spans="1:13" ht="18" x14ac:dyDescent="0.2">
      <c r="A182" s="790">
        <v>41098</v>
      </c>
      <c r="B182" s="794" t="s">
        <v>14349</v>
      </c>
      <c r="C182" s="792" t="s">
        <v>14185</v>
      </c>
      <c r="D182" s="851">
        <f t="shared" si="6"/>
        <v>63.72</v>
      </c>
      <c r="E182" s="842">
        <f t="shared" si="7"/>
        <v>51.67</v>
      </c>
      <c r="I182" s="793" t="s">
        <v>28521</v>
      </c>
      <c r="L182" s="840" t="s">
        <v>538</v>
      </c>
      <c r="M182" s="848">
        <f>IFERROR(VLOOKUP(L182,REAJUSTE!A:AC,17,FALSE),"")</f>
        <v>1.036</v>
      </c>
    </row>
    <row r="183" spans="1:13" ht="15" x14ac:dyDescent="0.2">
      <c r="A183" s="790">
        <v>40786</v>
      </c>
      <c r="B183" s="791" t="s">
        <v>14350</v>
      </c>
      <c r="C183" s="792" t="s">
        <v>14185</v>
      </c>
      <c r="D183" s="851">
        <f t="shared" si="6"/>
        <v>200.91</v>
      </c>
      <c r="E183" s="842">
        <f t="shared" si="7"/>
        <v>162.91</v>
      </c>
      <c r="I183" s="793" t="s">
        <v>28524</v>
      </c>
      <c r="L183" s="840" t="s">
        <v>538</v>
      </c>
      <c r="M183" s="848">
        <f>IFERROR(VLOOKUP(L183,REAJUSTE!A:AC,17,FALSE),"")</f>
        <v>1.036</v>
      </c>
    </row>
    <row r="184" spans="1:13" ht="15" x14ac:dyDescent="0.2">
      <c r="A184" s="790">
        <v>43327</v>
      </c>
      <c r="B184" s="791" t="s">
        <v>14351</v>
      </c>
      <c r="C184" s="792" t="s">
        <v>14185</v>
      </c>
      <c r="D184" s="851">
        <f t="shared" si="6"/>
        <v>200.91</v>
      </c>
      <c r="E184" s="842">
        <f t="shared" si="7"/>
        <v>162.91</v>
      </c>
      <c r="I184" s="793" t="s">
        <v>28524</v>
      </c>
      <c r="L184" s="840" t="s">
        <v>538</v>
      </c>
      <c r="M184" s="848">
        <f>IFERROR(VLOOKUP(L184,REAJUSTE!A:AC,17,FALSE),"")</f>
        <v>1.036</v>
      </c>
    </row>
    <row r="185" spans="1:13" ht="15" x14ac:dyDescent="0.2">
      <c r="A185" s="790">
        <v>42675</v>
      </c>
      <c r="B185" s="791" t="s">
        <v>14352</v>
      </c>
      <c r="C185" s="792" t="s">
        <v>14185</v>
      </c>
      <c r="D185" s="851">
        <f t="shared" si="6"/>
        <v>223.92</v>
      </c>
      <c r="E185" s="842">
        <f t="shared" si="7"/>
        <v>181.57</v>
      </c>
      <c r="I185" s="793" t="s">
        <v>28525</v>
      </c>
      <c r="L185" s="840" t="s">
        <v>538</v>
      </c>
      <c r="M185" s="848">
        <f>IFERROR(VLOOKUP(L185,REAJUSTE!A:AC,17,FALSE),"")</f>
        <v>1.036</v>
      </c>
    </row>
    <row r="186" spans="1:13" ht="15" x14ac:dyDescent="0.2">
      <c r="A186" s="790">
        <v>40802</v>
      </c>
      <c r="B186" s="791" t="s">
        <v>14353</v>
      </c>
      <c r="C186" s="792" t="s">
        <v>14185</v>
      </c>
      <c r="D186" s="851">
        <f t="shared" si="6"/>
        <v>105</v>
      </c>
      <c r="E186" s="842">
        <f t="shared" si="7"/>
        <v>85.14</v>
      </c>
      <c r="I186" s="793" t="s">
        <v>28526</v>
      </c>
      <c r="L186" s="840" t="s">
        <v>538</v>
      </c>
      <c r="M186" s="848">
        <f>IFERROR(VLOOKUP(L186,REAJUSTE!A:AC,17,FALSE),"")</f>
        <v>1.036</v>
      </c>
    </row>
    <row r="187" spans="1:13" ht="15" x14ac:dyDescent="0.2">
      <c r="A187" s="790">
        <v>41074</v>
      </c>
      <c r="B187" s="791" t="s">
        <v>14354</v>
      </c>
      <c r="C187" s="792" t="s">
        <v>14185</v>
      </c>
      <c r="D187" s="851">
        <f t="shared" si="6"/>
        <v>124.37</v>
      </c>
      <c r="E187" s="842">
        <f t="shared" si="7"/>
        <v>100.85</v>
      </c>
      <c r="I187" s="793" t="s">
        <v>28620</v>
      </c>
      <c r="L187" s="840" t="s">
        <v>538</v>
      </c>
      <c r="M187" s="848">
        <f>IFERROR(VLOOKUP(L187,REAJUSTE!A:AC,17,FALSE),"")</f>
        <v>1.036</v>
      </c>
    </row>
    <row r="188" spans="1:13" ht="15" x14ac:dyDescent="0.2">
      <c r="A188" s="790">
        <v>40776</v>
      </c>
      <c r="B188" s="791" t="s">
        <v>14355</v>
      </c>
      <c r="C188" s="792" t="s">
        <v>14185</v>
      </c>
      <c r="D188" s="851">
        <f t="shared" si="6"/>
        <v>76.97</v>
      </c>
      <c r="E188" s="842">
        <f t="shared" si="7"/>
        <v>62.41</v>
      </c>
      <c r="I188" s="793" t="s">
        <v>28496</v>
      </c>
      <c r="L188" s="840" t="s">
        <v>538</v>
      </c>
      <c r="M188" s="848">
        <f>IFERROR(VLOOKUP(L188,REAJUSTE!A:AC,17,FALSE),"")</f>
        <v>1.036</v>
      </c>
    </row>
    <row r="189" spans="1:13" ht="15" x14ac:dyDescent="0.2">
      <c r="A189" s="790">
        <v>40778</v>
      </c>
      <c r="B189" s="791" t="s">
        <v>14356</v>
      </c>
      <c r="C189" s="792" t="s">
        <v>14185</v>
      </c>
      <c r="D189" s="851">
        <f t="shared" si="6"/>
        <v>89.72</v>
      </c>
      <c r="E189" s="842">
        <f t="shared" si="7"/>
        <v>72.75</v>
      </c>
      <c r="I189" s="793" t="s">
        <v>28534</v>
      </c>
      <c r="L189" s="840" t="s">
        <v>538</v>
      </c>
      <c r="M189" s="848">
        <f>IFERROR(VLOOKUP(L189,REAJUSTE!A:AC,17,FALSE),"")</f>
        <v>1.036</v>
      </c>
    </row>
    <row r="190" spans="1:13" ht="15" x14ac:dyDescent="0.2">
      <c r="A190" s="790">
        <v>40780</v>
      </c>
      <c r="B190" s="791" t="s">
        <v>14357</v>
      </c>
      <c r="C190" s="792" t="s">
        <v>14185</v>
      </c>
      <c r="D190" s="851">
        <f t="shared" si="6"/>
        <v>128.93</v>
      </c>
      <c r="E190" s="842">
        <f t="shared" si="7"/>
        <v>104.54</v>
      </c>
      <c r="I190" s="793" t="s">
        <v>28531</v>
      </c>
      <c r="L190" s="840" t="s">
        <v>538</v>
      </c>
      <c r="M190" s="848">
        <f>IFERROR(VLOOKUP(L190,REAJUSTE!A:AC,17,FALSE),"")</f>
        <v>1.036</v>
      </c>
    </row>
    <row r="191" spans="1:13" ht="15" x14ac:dyDescent="0.2">
      <c r="A191" s="790">
        <v>40782</v>
      </c>
      <c r="B191" s="791" t="s">
        <v>14358</v>
      </c>
      <c r="C191" s="792" t="s">
        <v>14185</v>
      </c>
      <c r="D191" s="851">
        <f t="shared" si="6"/>
        <v>164.38</v>
      </c>
      <c r="E191" s="842">
        <f t="shared" si="7"/>
        <v>133.29</v>
      </c>
      <c r="I191" s="793" t="s">
        <v>28532</v>
      </c>
      <c r="L191" s="840" t="s">
        <v>538</v>
      </c>
      <c r="M191" s="848">
        <f>IFERROR(VLOOKUP(L191,REAJUSTE!A:AC,17,FALSE),"")</f>
        <v>1.036</v>
      </c>
    </row>
    <row r="192" spans="1:13" ht="18" x14ac:dyDescent="0.2">
      <c r="A192" s="790">
        <v>40830</v>
      </c>
      <c r="B192" s="794" t="s">
        <v>14359</v>
      </c>
      <c r="C192" s="792" t="s">
        <v>14187</v>
      </c>
      <c r="D192" s="851">
        <f t="shared" si="6"/>
        <v>15.03</v>
      </c>
      <c r="E192" s="842">
        <f t="shared" si="7"/>
        <v>12.18</v>
      </c>
      <c r="I192" s="793" t="s">
        <v>28621</v>
      </c>
      <c r="L192" s="840" t="s">
        <v>538</v>
      </c>
      <c r="M192" s="848">
        <f>IFERROR(VLOOKUP(L192,REAJUSTE!A:AC,17,FALSE),"")</f>
        <v>1.036</v>
      </c>
    </row>
    <row r="193" spans="1:14" ht="18" x14ac:dyDescent="0.2">
      <c r="A193" s="790">
        <v>40873</v>
      </c>
      <c r="B193" s="794" t="s">
        <v>14360</v>
      </c>
      <c r="C193" s="792" t="s">
        <v>14187</v>
      </c>
      <c r="D193" s="851">
        <f t="shared" si="6"/>
        <v>11.48</v>
      </c>
      <c r="E193" s="842">
        <f t="shared" si="7"/>
        <v>9.3000000000000007</v>
      </c>
      <c r="I193" s="793" t="s">
        <v>28622</v>
      </c>
      <c r="L193" s="840" t="s">
        <v>538</v>
      </c>
      <c r="M193" s="848">
        <f>IFERROR(VLOOKUP(L193,REAJUSTE!A:AC,17,FALSE),"")</f>
        <v>1.036</v>
      </c>
    </row>
    <row r="194" spans="1:14" ht="18" x14ac:dyDescent="0.2">
      <c r="A194" s="790">
        <v>40876</v>
      </c>
      <c r="B194" s="794" t="s">
        <v>14361</v>
      </c>
      <c r="C194" s="792" t="s">
        <v>14187</v>
      </c>
      <c r="D194" s="851">
        <f t="shared" si="6"/>
        <v>12.55</v>
      </c>
      <c r="E194" s="842">
        <f t="shared" si="7"/>
        <v>10.17</v>
      </c>
      <c r="I194" s="793" t="s">
        <v>28623</v>
      </c>
      <c r="L194" s="840" t="s">
        <v>538</v>
      </c>
      <c r="M194" s="848">
        <f>IFERROR(VLOOKUP(L194,REAJUSTE!A:AC,17,FALSE),"")</f>
        <v>1.036</v>
      </c>
    </row>
    <row r="195" spans="1:14" ht="18" x14ac:dyDescent="0.2">
      <c r="A195" s="790">
        <v>41363</v>
      </c>
      <c r="B195" s="794" t="s">
        <v>14362</v>
      </c>
      <c r="C195" s="792" t="s">
        <v>14187</v>
      </c>
      <c r="D195" s="851">
        <f t="shared" si="6"/>
        <v>18.82</v>
      </c>
      <c r="E195" s="842">
        <f t="shared" si="7"/>
        <v>15.26</v>
      </c>
      <c r="I195" s="793" t="s">
        <v>28624</v>
      </c>
      <c r="L195" s="840" t="s">
        <v>538</v>
      </c>
      <c r="M195" s="848">
        <f>IFERROR(VLOOKUP(L195,REAJUSTE!A:AC,17,FALSE),"")</f>
        <v>1.036</v>
      </c>
    </row>
    <row r="196" spans="1:14" ht="15" x14ac:dyDescent="0.2">
      <c r="A196" s="790">
        <v>40831</v>
      </c>
      <c r="B196" s="791" t="s">
        <v>28515</v>
      </c>
      <c r="C196" s="792" t="s">
        <v>14187</v>
      </c>
      <c r="D196" s="851">
        <f t="shared" si="6"/>
        <v>32.65</v>
      </c>
      <c r="E196" s="842">
        <f t="shared" si="7"/>
        <v>26.47</v>
      </c>
      <c r="I196" s="793" t="s">
        <v>28625</v>
      </c>
      <c r="L196" s="840" t="s">
        <v>538</v>
      </c>
      <c r="M196" s="848">
        <f>IFERROR(VLOOKUP(L196,REAJUSTE!A:AC,17,FALSE),"")</f>
        <v>1.036</v>
      </c>
    </row>
    <row r="197" spans="1:14" ht="18" x14ac:dyDescent="0.2">
      <c r="A197" s="790">
        <v>40827</v>
      </c>
      <c r="B197" s="794" t="s">
        <v>28516</v>
      </c>
      <c r="C197" s="792" t="s">
        <v>14187</v>
      </c>
      <c r="D197" s="851">
        <f t="shared" si="6"/>
        <v>19.2</v>
      </c>
      <c r="E197" s="842">
        <f t="shared" si="7"/>
        <v>15.56</v>
      </c>
      <c r="I197" s="793" t="s">
        <v>28626</v>
      </c>
      <c r="L197" s="840" t="s">
        <v>538</v>
      </c>
      <c r="M197" s="848">
        <f>IFERROR(VLOOKUP(L197,REAJUSTE!A:AC,17,FALSE),"")</f>
        <v>1.036</v>
      </c>
    </row>
    <row r="198" spans="1:14" ht="18" x14ac:dyDescent="0.2">
      <c r="A198" s="790">
        <v>40828</v>
      </c>
      <c r="B198" s="794" t="s">
        <v>14363</v>
      </c>
      <c r="C198" s="792" t="s">
        <v>14187</v>
      </c>
      <c r="D198" s="851">
        <f t="shared" si="6"/>
        <v>13.76</v>
      </c>
      <c r="E198" s="842">
        <f t="shared" si="7"/>
        <v>11.15</v>
      </c>
      <c r="I198" s="793" t="s">
        <v>28627</v>
      </c>
      <c r="L198" s="840" t="s">
        <v>538</v>
      </c>
      <c r="M198" s="848">
        <f>IFERROR(VLOOKUP(L198,REAJUSTE!A:AC,17,FALSE),"")</f>
        <v>1.036</v>
      </c>
    </row>
    <row r="199" spans="1:14" ht="18" x14ac:dyDescent="0.2">
      <c r="A199" s="790">
        <v>40874</v>
      </c>
      <c r="B199" s="794" t="s">
        <v>14364</v>
      </c>
      <c r="C199" s="792" t="s">
        <v>14187</v>
      </c>
      <c r="D199" s="851">
        <f t="shared" ref="D199:D262" si="8">TRUNC(I199*M199,2)</f>
        <v>12.61</v>
      </c>
      <c r="E199" s="842">
        <f t="shared" ref="E199:E262" si="9">TRUNC(D199/1.2332,2)</f>
        <v>10.220000000000001</v>
      </c>
      <c r="I199" s="793" t="s">
        <v>28628</v>
      </c>
      <c r="L199" s="840" t="s">
        <v>538</v>
      </c>
      <c r="M199" s="848">
        <f>IFERROR(VLOOKUP(L199,REAJUSTE!A:AC,17,FALSE),"")</f>
        <v>1.036</v>
      </c>
    </row>
    <row r="200" spans="1:14" ht="18" x14ac:dyDescent="0.2">
      <c r="A200" s="790">
        <v>40875</v>
      </c>
      <c r="B200" s="794" t="s">
        <v>14365</v>
      </c>
      <c r="C200" s="792" t="s">
        <v>14187</v>
      </c>
      <c r="D200" s="851">
        <f t="shared" si="8"/>
        <v>12.33</v>
      </c>
      <c r="E200" s="842">
        <f t="shared" si="9"/>
        <v>9.99</v>
      </c>
      <c r="I200" s="793" t="s">
        <v>28629</v>
      </c>
      <c r="L200" s="840" t="s">
        <v>538</v>
      </c>
      <c r="M200" s="848">
        <f>IFERROR(VLOOKUP(L200,REAJUSTE!A:AC,17,FALSE),"")</f>
        <v>1.036</v>
      </c>
    </row>
    <row r="201" spans="1:14" ht="18" x14ac:dyDescent="0.2">
      <c r="A201" s="790">
        <v>40829</v>
      </c>
      <c r="B201" s="794" t="s">
        <v>14366</v>
      </c>
      <c r="C201" s="792" t="s">
        <v>14187</v>
      </c>
      <c r="D201" s="851">
        <f t="shared" si="8"/>
        <v>29.99</v>
      </c>
      <c r="E201" s="842">
        <f t="shared" si="9"/>
        <v>24.31</v>
      </c>
      <c r="I201" s="793" t="s">
        <v>28630</v>
      </c>
      <c r="L201" s="840" t="s">
        <v>538</v>
      </c>
      <c r="M201" s="848">
        <f>IFERROR(VLOOKUP(L201,REAJUSTE!A:AC,17,FALSE),"")</f>
        <v>1.036</v>
      </c>
    </row>
    <row r="202" spans="1:14" ht="18" x14ac:dyDescent="0.2">
      <c r="A202" s="790">
        <v>40824</v>
      </c>
      <c r="B202" s="794" t="s">
        <v>14367</v>
      </c>
      <c r="C202" s="792" t="s">
        <v>14187</v>
      </c>
      <c r="D202" s="851">
        <f t="shared" si="8"/>
        <v>8.7100000000000009</v>
      </c>
      <c r="E202" s="842">
        <f t="shared" si="9"/>
        <v>7.06</v>
      </c>
      <c r="I202" s="793" t="s">
        <v>28631</v>
      </c>
      <c r="L202" s="840" t="s">
        <v>538</v>
      </c>
      <c r="M202" s="848">
        <f>IFERROR(VLOOKUP(L202,REAJUSTE!A:AC,17,FALSE),"")</f>
        <v>1.036</v>
      </c>
    </row>
    <row r="203" spans="1:14" ht="18" x14ac:dyDescent="0.2">
      <c r="A203" s="790">
        <v>40825</v>
      </c>
      <c r="B203" s="794" t="s">
        <v>14368</v>
      </c>
      <c r="C203" s="792" t="s">
        <v>14187</v>
      </c>
      <c r="D203" s="851">
        <f t="shared" si="8"/>
        <v>14.15</v>
      </c>
      <c r="E203" s="842">
        <f t="shared" si="9"/>
        <v>11.47</v>
      </c>
      <c r="I203" s="793" t="s">
        <v>28632</v>
      </c>
      <c r="L203" s="840" t="s">
        <v>538</v>
      </c>
      <c r="M203" s="848">
        <f>IFERROR(VLOOKUP(L203,REAJUSTE!A:AC,17,FALSE),"")</f>
        <v>1.036</v>
      </c>
    </row>
    <row r="204" spans="1:14" ht="18" x14ac:dyDescent="0.2">
      <c r="A204" s="790">
        <v>40820</v>
      </c>
      <c r="B204" s="794" t="s">
        <v>14369</v>
      </c>
      <c r="C204" s="792" t="s">
        <v>14187</v>
      </c>
      <c r="D204" s="851">
        <f t="shared" si="8"/>
        <v>8.01</v>
      </c>
      <c r="E204" s="842">
        <f t="shared" si="9"/>
        <v>6.49</v>
      </c>
      <c r="I204" s="793" t="s">
        <v>28633</v>
      </c>
      <c r="L204" s="840" t="s">
        <v>538</v>
      </c>
      <c r="M204" s="848">
        <f>IFERROR(VLOOKUP(L204,REAJUSTE!A:AC,17,FALSE),"")</f>
        <v>1.036</v>
      </c>
    </row>
    <row r="205" spans="1:14" ht="15" x14ac:dyDescent="0.2">
      <c r="A205" s="790">
        <v>40821</v>
      </c>
      <c r="B205" s="791" t="s">
        <v>14370</v>
      </c>
      <c r="C205" s="792" t="s">
        <v>14187</v>
      </c>
      <c r="D205" s="851">
        <f t="shared" si="8"/>
        <v>13.45</v>
      </c>
      <c r="E205" s="842">
        <f t="shared" si="9"/>
        <v>10.9</v>
      </c>
      <c r="I205" s="793" t="s">
        <v>28634</v>
      </c>
      <c r="L205" s="840" t="s">
        <v>538</v>
      </c>
      <c r="M205" s="848">
        <f>IFERROR(VLOOKUP(L205,REAJUSTE!A:AC,17,FALSE),"")</f>
        <v>1.036</v>
      </c>
    </row>
    <row r="206" spans="1:14" ht="15" x14ac:dyDescent="0.2">
      <c r="A206" s="790">
        <v>40840</v>
      </c>
      <c r="B206" s="791" t="s">
        <v>28517</v>
      </c>
      <c r="C206" s="792" t="s">
        <v>14268</v>
      </c>
      <c r="D206" s="851">
        <f t="shared" si="8"/>
        <v>81.16</v>
      </c>
      <c r="E206" s="842">
        <f t="shared" si="9"/>
        <v>65.81</v>
      </c>
      <c r="I206" s="793" t="s">
        <v>28635</v>
      </c>
      <c r="L206" s="840" t="s">
        <v>538</v>
      </c>
      <c r="M206" s="848">
        <f>IFERROR(VLOOKUP(L206,REAJUSTE!A:AC,17,FALSE),"")</f>
        <v>1.036</v>
      </c>
    </row>
    <row r="207" spans="1:14" ht="15" x14ac:dyDescent="0.2">
      <c r="A207" s="790">
        <v>43331</v>
      </c>
      <c r="B207" s="791" t="s">
        <v>14371</v>
      </c>
      <c r="C207" s="792" t="s">
        <v>14185</v>
      </c>
      <c r="D207" s="851">
        <f t="shared" si="8"/>
        <v>11.62</v>
      </c>
      <c r="E207" s="842">
        <f t="shared" si="9"/>
        <v>9.42</v>
      </c>
      <c r="I207" s="793" t="s">
        <v>28636</v>
      </c>
      <c r="L207" s="840" t="s">
        <v>538</v>
      </c>
      <c r="M207" s="848">
        <f>IFERROR(VLOOKUP(L207,REAJUSTE!A:AC,17,FALSE),"")</f>
        <v>1.036</v>
      </c>
    </row>
    <row r="208" spans="1:14" ht="15" x14ac:dyDescent="0.2">
      <c r="A208" s="847" t="s">
        <v>593</v>
      </c>
      <c r="B208" s="849"/>
      <c r="C208" s="849"/>
      <c r="D208" s="849"/>
      <c r="E208" s="849"/>
      <c r="F208" s="849"/>
      <c r="G208" s="849"/>
      <c r="H208" s="849"/>
      <c r="I208" s="849"/>
      <c r="J208" s="849"/>
      <c r="K208" s="849"/>
      <c r="L208" s="849"/>
      <c r="M208" s="848" t="str">
        <f>IFERROR(VLOOKUP(L208,REAJUSTE!A:AC,17,FALSE),"")</f>
        <v/>
      </c>
      <c r="N208" s="849"/>
    </row>
    <row r="209" spans="1:13" ht="15" x14ac:dyDescent="0.2">
      <c r="A209" s="790">
        <v>100394</v>
      </c>
      <c r="B209" s="791" t="s">
        <v>14372</v>
      </c>
      <c r="C209" s="792" t="s">
        <v>14373</v>
      </c>
      <c r="D209" s="851">
        <f t="shared" si="8"/>
        <v>15.47</v>
      </c>
      <c r="E209" s="842">
        <f t="shared" si="9"/>
        <v>12.54</v>
      </c>
      <c r="I209" s="793">
        <v>15.1</v>
      </c>
      <c r="L209" s="840" t="s">
        <v>862</v>
      </c>
      <c r="M209" s="848">
        <f>IFERROR(VLOOKUP(L209,REAJUSTE!A:AC,17,FALSE),"")</f>
        <v>1.0249999999999999</v>
      </c>
    </row>
    <row r="210" spans="1:13" ht="15" x14ac:dyDescent="0.2">
      <c r="A210" s="790">
        <v>40376</v>
      </c>
      <c r="B210" s="791" t="s">
        <v>14374</v>
      </c>
      <c r="C210" s="792" t="s">
        <v>14373</v>
      </c>
      <c r="D210" s="851">
        <f t="shared" si="8"/>
        <v>13.69</v>
      </c>
      <c r="E210" s="842">
        <f t="shared" si="9"/>
        <v>11.1</v>
      </c>
      <c r="I210" s="793">
        <v>13.36</v>
      </c>
      <c r="L210" s="840" t="s">
        <v>862</v>
      </c>
      <c r="M210" s="848">
        <f>IFERROR(VLOOKUP(L210,REAJUSTE!A:AC,17,FALSE),"")</f>
        <v>1.0249999999999999</v>
      </c>
    </row>
    <row r="211" spans="1:13" ht="15" x14ac:dyDescent="0.2">
      <c r="A211" s="790">
        <v>43351</v>
      </c>
      <c r="B211" s="791" t="s">
        <v>28637</v>
      </c>
      <c r="C211" s="792" t="s">
        <v>14373</v>
      </c>
      <c r="D211" s="851">
        <f t="shared" si="8"/>
        <v>13.97</v>
      </c>
      <c r="E211" s="842">
        <f t="shared" si="9"/>
        <v>11.32</v>
      </c>
      <c r="I211" s="793">
        <v>13.63</v>
      </c>
      <c r="L211" s="840" t="s">
        <v>862</v>
      </c>
      <c r="M211" s="848">
        <f>IFERROR(VLOOKUP(L211,REAJUSTE!A:AC,17,FALSE),"")</f>
        <v>1.0249999999999999</v>
      </c>
    </row>
    <row r="212" spans="1:13" ht="15" x14ac:dyDescent="0.2">
      <c r="A212" s="790">
        <v>43350</v>
      </c>
      <c r="B212" s="791" t="s">
        <v>14375</v>
      </c>
      <c r="C212" s="792" t="s">
        <v>14373</v>
      </c>
      <c r="D212" s="851">
        <f t="shared" si="8"/>
        <v>13.51</v>
      </c>
      <c r="E212" s="842">
        <f t="shared" si="9"/>
        <v>10.95</v>
      </c>
      <c r="I212" s="793">
        <v>13.19</v>
      </c>
      <c r="L212" s="840" t="s">
        <v>862</v>
      </c>
      <c r="M212" s="848">
        <f>IFERROR(VLOOKUP(L212,REAJUSTE!A:AC,17,FALSE),"")</f>
        <v>1.0249999999999999</v>
      </c>
    </row>
    <row r="213" spans="1:13" ht="15" x14ac:dyDescent="0.2">
      <c r="A213" s="790">
        <v>41261</v>
      </c>
      <c r="B213" s="791" t="s">
        <v>14376</v>
      </c>
      <c r="C213" s="792" t="s">
        <v>14373</v>
      </c>
      <c r="D213" s="851">
        <f t="shared" si="8"/>
        <v>14.49</v>
      </c>
      <c r="E213" s="842">
        <f t="shared" si="9"/>
        <v>11.74</v>
      </c>
      <c r="I213" s="793">
        <v>14.14</v>
      </c>
      <c r="L213" s="840" t="s">
        <v>862</v>
      </c>
      <c r="M213" s="848">
        <f>IFERROR(VLOOKUP(L213,REAJUSTE!A:AC,17,FALSE),"")</f>
        <v>1.0249999999999999</v>
      </c>
    </row>
    <row r="214" spans="1:13" ht="15" x14ac:dyDescent="0.2">
      <c r="A214" s="790">
        <v>41023</v>
      </c>
      <c r="B214" s="791" t="s">
        <v>14377</v>
      </c>
      <c r="C214" s="792" t="s">
        <v>14230</v>
      </c>
      <c r="D214" s="851">
        <f t="shared" si="8"/>
        <v>218.87</v>
      </c>
      <c r="E214" s="842">
        <f t="shared" si="9"/>
        <v>177.48</v>
      </c>
      <c r="I214" s="793">
        <v>213.54</v>
      </c>
      <c r="L214" s="840" t="s">
        <v>862</v>
      </c>
      <c r="M214" s="848">
        <f>IFERROR(VLOOKUP(L214,REAJUSTE!A:AC,17,FALSE),"")</f>
        <v>1.0249999999999999</v>
      </c>
    </row>
    <row r="215" spans="1:13" ht="18" x14ac:dyDescent="0.2">
      <c r="A215" s="790">
        <v>41575</v>
      </c>
      <c r="B215" s="794" t="s">
        <v>28638</v>
      </c>
      <c r="C215" s="792" t="s">
        <v>14187</v>
      </c>
      <c r="D215" s="851">
        <f t="shared" si="8"/>
        <v>88.31</v>
      </c>
      <c r="E215" s="842">
        <f t="shared" si="9"/>
        <v>71.61</v>
      </c>
      <c r="I215" s="793">
        <v>86.16</v>
      </c>
      <c r="L215" s="840" t="s">
        <v>862</v>
      </c>
      <c r="M215" s="848">
        <f>IFERROR(VLOOKUP(L215,REAJUSTE!A:AC,17,FALSE),"")</f>
        <v>1.0249999999999999</v>
      </c>
    </row>
    <row r="216" spans="1:13" ht="18" x14ac:dyDescent="0.2">
      <c r="A216" s="790">
        <v>40346</v>
      </c>
      <c r="B216" s="794" t="s">
        <v>14378</v>
      </c>
      <c r="C216" s="792" t="s">
        <v>14187</v>
      </c>
      <c r="D216" s="851">
        <f t="shared" si="8"/>
        <v>139.77000000000001</v>
      </c>
      <c r="E216" s="842">
        <f t="shared" si="9"/>
        <v>113.33</v>
      </c>
      <c r="I216" s="793">
        <v>136.37</v>
      </c>
      <c r="L216" s="840" t="s">
        <v>862</v>
      </c>
      <c r="M216" s="848">
        <f>IFERROR(VLOOKUP(L216,REAJUSTE!A:AC,17,FALSE),"")</f>
        <v>1.0249999999999999</v>
      </c>
    </row>
    <row r="217" spans="1:13" ht="18" x14ac:dyDescent="0.2">
      <c r="A217" s="790">
        <v>40345</v>
      </c>
      <c r="B217" s="794" t="s">
        <v>14379</v>
      </c>
      <c r="C217" s="792" t="s">
        <v>14187</v>
      </c>
      <c r="D217" s="851">
        <f t="shared" si="8"/>
        <v>84.19</v>
      </c>
      <c r="E217" s="842">
        <f t="shared" si="9"/>
        <v>68.260000000000005</v>
      </c>
      <c r="I217" s="793">
        <v>82.14</v>
      </c>
      <c r="L217" s="840" t="s">
        <v>862</v>
      </c>
      <c r="M217" s="848">
        <f>IFERROR(VLOOKUP(L217,REAJUSTE!A:AC,17,FALSE),"")</f>
        <v>1.0249999999999999</v>
      </c>
    </row>
    <row r="218" spans="1:13" ht="18" x14ac:dyDescent="0.2">
      <c r="A218" s="790">
        <v>40343</v>
      </c>
      <c r="B218" s="794" t="s">
        <v>14380</v>
      </c>
      <c r="C218" s="792" t="s">
        <v>14185</v>
      </c>
      <c r="D218" s="851">
        <f t="shared" si="8"/>
        <v>547.87</v>
      </c>
      <c r="E218" s="842">
        <f t="shared" si="9"/>
        <v>444.26</v>
      </c>
      <c r="I218" s="793">
        <v>534.51</v>
      </c>
      <c r="L218" s="840" t="s">
        <v>862</v>
      </c>
      <c r="M218" s="848">
        <f>IFERROR(VLOOKUP(L218,REAJUSTE!A:AC,17,FALSE),"")</f>
        <v>1.0249999999999999</v>
      </c>
    </row>
    <row r="219" spans="1:13" ht="15" x14ac:dyDescent="0.2">
      <c r="A219" s="790">
        <v>40344</v>
      </c>
      <c r="B219" s="791" t="s">
        <v>14381</v>
      </c>
      <c r="C219" s="792" t="s">
        <v>14185</v>
      </c>
      <c r="D219" s="851">
        <f t="shared" si="8"/>
        <v>407.58</v>
      </c>
      <c r="E219" s="842">
        <f t="shared" si="9"/>
        <v>330.5</v>
      </c>
      <c r="I219" s="793">
        <v>397.64</v>
      </c>
      <c r="L219" s="840" t="s">
        <v>862</v>
      </c>
      <c r="M219" s="848">
        <f>IFERROR(VLOOKUP(L219,REAJUSTE!A:AC,17,FALSE),"")</f>
        <v>1.0249999999999999</v>
      </c>
    </row>
    <row r="220" spans="1:13" ht="15" x14ac:dyDescent="0.2">
      <c r="A220" s="790">
        <v>41027</v>
      </c>
      <c r="B220" s="791" t="s">
        <v>14382</v>
      </c>
      <c r="C220" s="792" t="s">
        <v>14185</v>
      </c>
      <c r="D220" s="851">
        <f t="shared" si="8"/>
        <v>36.99</v>
      </c>
      <c r="E220" s="842">
        <f t="shared" si="9"/>
        <v>29.99</v>
      </c>
      <c r="I220" s="793">
        <v>36.090000000000003</v>
      </c>
      <c r="L220" s="840" t="s">
        <v>862</v>
      </c>
      <c r="M220" s="848">
        <f>IFERROR(VLOOKUP(L220,REAJUSTE!A:AC,17,FALSE),"")</f>
        <v>1.0249999999999999</v>
      </c>
    </row>
    <row r="221" spans="1:13" ht="15" x14ac:dyDescent="0.2">
      <c r="A221" s="790">
        <v>40337</v>
      </c>
      <c r="B221" s="791" t="s">
        <v>14383</v>
      </c>
      <c r="C221" s="792" t="s">
        <v>14187</v>
      </c>
      <c r="D221" s="851">
        <f t="shared" si="8"/>
        <v>141.41999999999999</v>
      </c>
      <c r="E221" s="842">
        <f t="shared" si="9"/>
        <v>114.67</v>
      </c>
      <c r="I221" s="793">
        <v>137.97999999999999</v>
      </c>
      <c r="L221" s="840" t="s">
        <v>862</v>
      </c>
      <c r="M221" s="848">
        <f>IFERROR(VLOOKUP(L221,REAJUSTE!A:AC,17,FALSE),"")</f>
        <v>1.0249999999999999</v>
      </c>
    </row>
    <row r="222" spans="1:13" ht="15" x14ac:dyDescent="0.2">
      <c r="A222" s="790">
        <v>40395</v>
      </c>
      <c r="B222" s="791" t="s">
        <v>14384</v>
      </c>
      <c r="C222" s="792" t="s">
        <v>14187</v>
      </c>
      <c r="D222" s="851">
        <f t="shared" si="8"/>
        <v>36</v>
      </c>
      <c r="E222" s="842">
        <f t="shared" si="9"/>
        <v>29.19</v>
      </c>
      <c r="I222" s="793">
        <v>35.130000000000003</v>
      </c>
      <c r="L222" s="840" t="s">
        <v>862</v>
      </c>
      <c r="M222" s="848">
        <f>IFERROR(VLOOKUP(L222,REAJUSTE!A:AC,17,FALSE),"")</f>
        <v>1.0249999999999999</v>
      </c>
    </row>
    <row r="223" spans="1:13" ht="15" x14ac:dyDescent="0.2">
      <c r="A223" s="790">
        <v>40300</v>
      </c>
      <c r="B223" s="791" t="s">
        <v>14385</v>
      </c>
      <c r="C223" s="792" t="s">
        <v>14185</v>
      </c>
      <c r="D223" s="851">
        <f t="shared" si="8"/>
        <v>76.930000000000007</v>
      </c>
      <c r="E223" s="842">
        <f t="shared" si="9"/>
        <v>62.38</v>
      </c>
      <c r="I223" s="793">
        <v>75.06</v>
      </c>
      <c r="L223" s="840" t="s">
        <v>862</v>
      </c>
      <c r="M223" s="848">
        <f>IFERROR(VLOOKUP(L223,REAJUSTE!A:AC,17,FALSE),"")</f>
        <v>1.0249999999999999</v>
      </c>
    </row>
    <row r="224" spans="1:13" ht="15" x14ac:dyDescent="0.2">
      <c r="A224" s="790">
        <v>40348</v>
      </c>
      <c r="B224" s="791" t="s">
        <v>14386</v>
      </c>
      <c r="C224" s="792" t="s">
        <v>14185</v>
      </c>
      <c r="D224" s="851">
        <f t="shared" si="8"/>
        <v>672.83</v>
      </c>
      <c r="E224" s="842">
        <f t="shared" si="9"/>
        <v>545.59</v>
      </c>
      <c r="I224" s="793">
        <v>656.42</v>
      </c>
      <c r="L224" s="840" t="s">
        <v>862</v>
      </c>
      <c r="M224" s="848">
        <f>IFERROR(VLOOKUP(L224,REAJUSTE!A:AC,17,FALSE),"")</f>
        <v>1.0249999999999999</v>
      </c>
    </row>
    <row r="225" spans="1:13" ht="15" x14ac:dyDescent="0.2">
      <c r="A225" s="790">
        <v>40347</v>
      </c>
      <c r="B225" s="791" t="s">
        <v>14387</v>
      </c>
      <c r="C225" s="792" t="s">
        <v>14185</v>
      </c>
      <c r="D225" s="851">
        <f t="shared" si="8"/>
        <v>1243.33</v>
      </c>
      <c r="E225" s="842">
        <f t="shared" si="9"/>
        <v>1008.21</v>
      </c>
      <c r="I225" s="795">
        <v>1213.01</v>
      </c>
      <c r="L225" s="840" t="s">
        <v>862</v>
      </c>
      <c r="M225" s="848">
        <f>IFERROR(VLOOKUP(L225,REAJUSTE!A:AC,17,FALSE),"")</f>
        <v>1.0249999999999999</v>
      </c>
    </row>
    <row r="226" spans="1:13" ht="15" x14ac:dyDescent="0.2">
      <c r="A226" s="790">
        <v>41415</v>
      </c>
      <c r="B226" s="791" t="s">
        <v>14388</v>
      </c>
      <c r="C226" s="792" t="s">
        <v>14185</v>
      </c>
      <c r="D226" s="851">
        <f t="shared" si="8"/>
        <v>692.69</v>
      </c>
      <c r="E226" s="842">
        <f t="shared" si="9"/>
        <v>561.70000000000005</v>
      </c>
      <c r="I226" s="793">
        <v>675.8</v>
      </c>
      <c r="L226" s="840" t="s">
        <v>862</v>
      </c>
      <c r="M226" s="848">
        <f>IFERROR(VLOOKUP(L226,REAJUSTE!A:AC,17,FALSE),"")</f>
        <v>1.0249999999999999</v>
      </c>
    </row>
    <row r="227" spans="1:13" ht="15" x14ac:dyDescent="0.2">
      <c r="A227" s="790">
        <v>42257</v>
      </c>
      <c r="B227" s="791" t="s">
        <v>14389</v>
      </c>
      <c r="C227" s="792" t="s">
        <v>14185</v>
      </c>
      <c r="D227" s="851">
        <f t="shared" si="8"/>
        <v>12.05</v>
      </c>
      <c r="E227" s="842">
        <f t="shared" si="9"/>
        <v>9.77</v>
      </c>
      <c r="I227" s="793">
        <v>11.76</v>
      </c>
      <c r="L227" s="840" t="s">
        <v>862</v>
      </c>
      <c r="M227" s="848">
        <f>IFERROR(VLOOKUP(L227,REAJUSTE!A:AC,17,FALSE),"")</f>
        <v>1.0249999999999999</v>
      </c>
    </row>
    <row r="228" spans="1:13" ht="15" x14ac:dyDescent="0.2">
      <c r="A228" s="790">
        <v>40519</v>
      </c>
      <c r="B228" s="791" t="s">
        <v>14390</v>
      </c>
      <c r="C228" s="792" t="s">
        <v>14230</v>
      </c>
      <c r="D228" s="851">
        <f t="shared" si="8"/>
        <v>385.51</v>
      </c>
      <c r="E228" s="842">
        <f t="shared" si="9"/>
        <v>312.60000000000002</v>
      </c>
      <c r="I228" s="793">
        <v>376.11</v>
      </c>
      <c r="L228" s="840" t="s">
        <v>862</v>
      </c>
      <c r="M228" s="848">
        <f>IFERROR(VLOOKUP(L228,REAJUSTE!A:AC,17,FALSE),"")</f>
        <v>1.0249999999999999</v>
      </c>
    </row>
    <row r="229" spans="1:13" ht="15" x14ac:dyDescent="0.2">
      <c r="A229" s="790">
        <v>40520</v>
      </c>
      <c r="B229" s="791" t="s">
        <v>14391</v>
      </c>
      <c r="C229" s="792" t="s">
        <v>14230</v>
      </c>
      <c r="D229" s="851">
        <f t="shared" si="8"/>
        <v>604.97</v>
      </c>
      <c r="E229" s="842">
        <f t="shared" si="9"/>
        <v>490.56</v>
      </c>
      <c r="I229" s="793">
        <v>590.22</v>
      </c>
      <c r="L229" s="840" t="s">
        <v>862</v>
      </c>
      <c r="M229" s="848">
        <f>IFERROR(VLOOKUP(L229,REAJUSTE!A:AC,17,FALSE),"")</f>
        <v>1.0249999999999999</v>
      </c>
    </row>
    <row r="230" spans="1:13" ht="15" x14ac:dyDescent="0.2">
      <c r="A230" s="790">
        <v>40521</v>
      </c>
      <c r="B230" s="791" t="s">
        <v>14392</v>
      </c>
      <c r="C230" s="792" t="s">
        <v>14230</v>
      </c>
      <c r="D230" s="851">
        <f t="shared" si="8"/>
        <v>873.15</v>
      </c>
      <c r="E230" s="842">
        <f t="shared" si="9"/>
        <v>708.03</v>
      </c>
      <c r="I230" s="793">
        <v>851.86</v>
      </c>
      <c r="L230" s="840" t="s">
        <v>862</v>
      </c>
      <c r="M230" s="848">
        <f>IFERROR(VLOOKUP(L230,REAJUSTE!A:AC,17,FALSE),"")</f>
        <v>1.0249999999999999</v>
      </c>
    </row>
    <row r="231" spans="1:13" ht="15" x14ac:dyDescent="0.2">
      <c r="A231" s="790">
        <v>40522</v>
      </c>
      <c r="B231" s="791" t="s">
        <v>14393</v>
      </c>
      <c r="C231" s="792" t="s">
        <v>14230</v>
      </c>
      <c r="D231" s="851">
        <f t="shared" si="8"/>
        <v>1181.3800000000001</v>
      </c>
      <c r="E231" s="842">
        <f t="shared" si="9"/>
        <v>957.97</v>
      </c>
      <c r="I231" s="795">
        <v>1152.57</v>
      </c>
      <c r="L231" s="840" t="s">
        <v>862</v>
      </c>
      <c r="M231" s="848">
        <f>IFERROR(VLOOKUP(L231,REAJUSTE!A:AC,17,FALSE),"")</f>
        <v>1.0249999999999999</v>
      </c>
    </row>
    <row r="232" spans="1:13" ht="15" x14ac:dyDescent="0.2">
      <c r="A232" s="790">
        <v>40523</v>
      </c>
      <c r="B232" s="791" t="s">
        <v>14394</v>
      </c>
      <c r="C232" s="792" t="s">
        <v>14230</v>
      </c>
      <c r="D232" s="851">
        <f t="shared" si="8"/>
        <v>1709.76</v>
      </c>
      <c r="E232" s="842">
        <f t="shared" si="9"/>
        <v>1386.44</v>
      </c>
      <c r="I232" s="795">
        <v>1668.06</v>
      </c>
      <c r="L232" s="840" t="s">
        <v>862</v>
      </c>
      <c r="M232" s="848">
        <f>IFERROR(VLOOKUP(L232,REAJUSTE!A:AC,17,FALSE),"")</f>
        <v>1.0249999999999999</v>
      </c>
    </row>
    <row r="233" spans="1:13" ht="15" x14ac:dyDescent="0.2">
      <c r="A233" s="790">
        <v>40513</v>
      </c>
      <c r="B233" s="791" t="s">
        <v>14395</v>
      </c>
      <c r="C233" s="792" t="s">
        <v>14230</v>
      </c>
      <c r="D233" s="851">
        <f t="shared" si="8"/>
        <v>133.85</v>
      </c>
      <c r="E233" s="842">
        <f t="shared" si="9"/>
        <v>108.53</v>
      </c>
      <c r="I233" s="793">
        <v>130.59</v>
      </c>
      <c r="L233" s="840" t="s">
        <v>862</v>
      </c>
      <c r="M233" s="848">
        <f>IFERROR(VLOOKUP(L233,REAJUSTE!A:AC,17,FALSE),"")</f>
        <v>1.0249999999999999</v>
      </c>
    </row>
    <row r="234" spans="1:13" ht="15" x14ac:dyDescent="0.2">
      <c r="A234" s="790">
        <v>40514</v>
      </c>
      <c r="B234" s="791" t="s">
        <v>14396</v>
      </c>
      <c r="C234" s="792" t="s">
        <v>14230</v>
      </c>
      <c r="D234" s="851">
        <f t="shared" si="8"/>
        <v>226.7</v>
      </c>
      <c r="E234" s="842">
        <f t="shared" si="9"/>
        <v>183.83</v>
      </c>
      <c r="I234" s="793">
        <v>221.18</v>
      </c>
      <c r="L234" s="840" t="s">
        <v>862</v>
      </c>
      <c r="M234" s="848">
        <f>IFERROR(VLOOKUP(L234,REAJUSTE!A:AC,17,FALSE),"")</f>
        <v>1.0249999999999999</v>
      </c>
    </row>
    <row r="235" spans="1:13" ht="15" x14ac:dyDescent="0.2">
      <c r="A235" s="790">
        <v>40515</v>
      </c>
      <c r="B235" s="791" t="s">
        <v>14397</v>
      </c>
      <c r="C235" s="792" t="s">
        <v>14230</v>
      </c>
      <c r="D235" s="851">
        <f t="shared" si="8"/>
        <v>347.42</v>
      </c>
      <c r="E235" s="842">
        <f t="shared" si="9"/>
        <v>281.72000000000003</v>
      </c>
      <c r="I235" s="793">
        <v>338.95</v>
      </c>
      <c r="L235" s="840" t="s">
        <v>862</v>
      </c>
      <c r="M235" s="848">
        <f>IFERROR(VLOOKUP(L235,REAJUSTE!A:AC,17,FALSE),"")</f>
        <v>1.0249999999999999</v>
      </c>
    </row>
    <row r="236" spans="1:13" ht="15" x14ac:dyDescent="0.2">
      <c r="A236" s="790">
        <v>40516</v>
      </c>
      <c r="B236" s="791" t="s">
        <v>14398</v>
      </c>
      <c r="C236" s="792" t="s">
        <v>14230</v>
      </c>
      <c r="D236" s="851">
        <f t="shared" si="8"/>
        <v>492.18</v>
      </c>
      <c r="E236" s="842">
        <f t="shared" si="9"/>
        <v>399.1</v>
      </c>
      <c r="I236" s="793">
        <v>480.18</v>
      </c>
      <c r="L236" s="840" t="s">
        <v>862</v>
      </c>
      <c r="M236" s="848">
        <f>IFERROR(VLOOKUP(L236,REAJUSTE!A:AC,17,FALSE),"")</f>
        <v>1.0249999999999999</v>
      </c>
    </row>
    <row r="237" spans="1:13" ht="15" x14ac:dyDescent="0.2">
      <c r="A237" s="790">
        <v>40517</v>
      </c>
      <c r="B237" s="791" t="s">
        <v>14399</v>
      </c>
      <c r="C237" s="792" t="s">
        <v>14230</v>
      </c>
      <c r="D237" s="851">
        <f t="shared" si="8"/>
        <v>657.6</v>
      </c>
      <c r="E237" s="842">
        <f t="shared" si="9"/>
        <v>533.24</v>
      </c>
      <c r="I237" s="793">
        <v>641.57000000000005</v>
      </c>
      <c r="L237" s="840" t="s">
        <v>862</v>
      </c>
      <c r="M237" s="848">
        <f>IFERROR(VLOOKUP(L237,REAJUSTE!A:AC,17,FALSE),"")</f>
        <v>1.0249999999999999</v>
      </c>
    </row>
    <row r="238" spans="1:13" ht="15" x14ac:dyDescent="0.2">
      <c r="A238" s="790">
        <v>40518</v>
      </c>
      <c r="B238" s="791" t="s">
        <v>14400</v>
      </c>
      <c r="C238" s="792" t="s">
        <v>14230</v>
      </c>
      <c r="D238" s="851">
        <f t="shared" si="8"/>
        <v>937.78</v>
      </c>
      <c r="E238" s="842">
        <f t="shared" si="9"/>
        <v>760.44</v>
      </c>
      <c r="I238" s="793">
        <v>914.91</v>
      </c>
      <c r="L238" s="840" t="s">
        <v>862</v>
      </c>
      <c r="M238" s="848">
        <f>IFERROR(VLOOKUP(L238,REAJUSTE!A:AC,17,FALSE),"")</f>
        <v>1.0249999999999999</v>
      </c>
    </row>
    <row r="239" spans="1:13" ht="15" x14ac:dyDescent="0.2">
      <c r="A239" s="790">
        <v>40524</v>
      </c>
      <c r="B239" s="791" t="s">
        <v>14401</v>
      </c>
      <c r="C239" s="792" t="s">
        <v>14230</v>
      </c>
      <c r="D239" s="851">
        <f t="shared" si="8"/>
        <v>541.64</v>
      </c>
      <c r="E239" s="842">
        <f t="shared" si="9"/>
        <v>439.21</v>
      </c>
      <c r="I239" s="793">
        <v>528.42999999999995</v>
      </c>
      <c r="L239" s="840" t="s">
        <v>862</v>
      </c>
      <c r="M239" s="848">
        <f>IFERROR(VLOOKUP(L239,REAJUSTE!A:AC,17,FALSE),"")</f>
        <v>1.0249999999999999</v>
      </c>
    </row>
    <row r="240" spans="1:13" ht="15" x14ac:dyDescent="0.2">
      <c r="A240" s="790">
        <v>40525</v>
      </c>
      <c r="B240" s="791" t="s">
        <v>14402</v>
      </c>
      <c r="C240" s="792" t="s">
        <v>14230</v>
      </c>
      <c r="D240" s="851">
        <f t="shared" si="8"/>
        <v>863.85</v>
      </c>
      <c r="E240" s="842">
        <f t="shared" si="9"/>
        <v>700.49</v>
      </c>
      <c r="I240" s="793">
        <v>842.79</v>
      </c>
      <c r="L240" s="840" t="s">
        <v>862</v>
      </c>
      <c r="M240" s="848">
        <f>IFERROR(VLOOKUP(L240,REAJUSTE!A:AC,17,FALSE),"")</f>
        <v>1.0249999999999999</v>
      </c>
    </row>
    <row r="241" spans="1:13" ht="15" x14ac:dyDescent="0.2">
      <c r="A241" s="790">
        <v>40526</v>
      </c>
      <c r="B241" s="791" t="s">
        <v>14403</v>
      </c>
      <c r="C241" s="792" t="s">
        <v>14230</v>
      </c>
      <c r="D241" s="851">
        <f t="shared" si="8"/>
        <v>1253.48</v>
      </c>
      <c r="E241" s="842">
        <f t="shared" si="9"/>
        <v>1016.44</v>
      </c>
      <c r="I241" s="795">
        <v>1222.9100000000001</v>
      </c>
      <c r="L241" s="840" t="s">
        <v>862</v>
      </c>
      <c r="M241" s="848">
        <f>IFERROR(VLOOKUP(L241,REAJUSTE!A:AC,17,FALSE),"")</f>
        <v>1.0249999999999999</v>
      </c>
    </row>
    <row r="242" spans="1:13" ht="15" x14ac:dyDescent="0.2">
      <c r="A242" s="790">
        <v>40527</v>
      </c>
      <c r="B242" s="791" t="s">
        <v>14404</v>
      </c>
      <c r="C242" s="792" t="s">
        <v>14230</v>
      </c>
      <c r="D242" s="851">
        <f t="shared" si="8"/>
        <v>1705.15</v>
      </c>
      <c r="E242" s="842">
        <f t="shared" si="9"/>
        <v>1382.7</v>
      </c>
      <c r="I242" s="795">
        <v>1663.57</v>
      </c>
      <c r="L242" s="840" t="s">
        <v>862</v>
      </c>
      <c r="M242" s="848">
        <f>IFERROR(VLOOKUP(L242,REAJUSTE!A:AC,17,FALSE),"")</f>
        <v>1.0249999999999999</v>
      </c>
    </row>
    <row r="243" spans="1:13" ht="15" x14ac:dyDescent="0.2">
      <c r="A243" s="790">
        <v>40528</v>
      </c>
      <c r="B243" s="791" t="s">
        <v>14405</v>
      </c>
      <c r="C243" s="792" t="s">
        <v>14230</v>
      </c>
      <c r="D243" s="851">
        <f t="shared" si="8"/>
        <v>2481.75</v>
      </c>
      <c r="E243" s="842">
        <f t="shared" si="9"/>
        <v>2012.44</v>
      </c>
      <c r="I243" s="795">
        <v>2421.2199999999998</v>
      </c>
      <c r="L243" s="840" t="s">
        <v>862</v>
      </c>
      <c r="M243" s="848">
        <f>IFERROR(VLOOKUP(L243,REAJUSTE!A:AC,17,FALSE),"")</f>
        <v>1.0249999999999999</v>
      </c>
    </row>
    <row r="244" spans="1:13" ht="15" x14ac:dyDescent="0.2">
      <c r="A244" s="790">
        <v>41177</v>
      </c>
      <c r="B244" s="791" t="s">
        <v>14406</v>
      </c>
      <c r="C244" s="792" t="s">
        <v>14230</v>
      </c>
      <c r="D244" s="851">
        <f t="shared" si="8"/>
        <v>71.95</v>
      </c>
      <c r="E244" s="842">
        <f t="shared" si="9"/>
        <v>58.34</v>
      </c>
      <c r="I244" s="793">
        <v>70.2</v>
      </c>
      <c r="L244" s="840" t="s">
        <v>862</v>
      </c>
      <c r="M244" s="848">
        <f>IFERROR(VLOOKUP(L244,REAJUSTE!A:AC,17,FALSE),"")</f>
        <v>1.0249999999999999</v>
      </c>
    </row>
    <row r="245" spans="1:13" ht="15" x14ac:dyDescent="0.2">
      <c r="A245" s="790">
        <v>100391</v>
      </c>
      <c r="B245" s="791" t="s">
        <v>14407</v>
      </c>
      <c r="C245" s="792" t="s">
        <v>14230</v>
      </c>
      <c r="D245" s="851">
        <f t="shared" si="8"/>
        <v>80.22</v>
      </c>
      <c r="E245" s="842">
        <f t="shared" si="9"/>
        <v>65.05</v>
      </c>
      <c r="I245" s="793">
        <v>78.27</v>
      </c>
      <c r="L245" s="840" t="s">
        <v>862</v>
      </c>
      <c r="M245" s="848">
        <f>IFERROR(VLOOKUP(L245,REAJUSTE!A:AC,17,FALSE),"")</f>
        <v>1.0249999999999999</v>
      </c>
    </row>
    <row r="246" spans="1:13" ht="15" x14ac:dyDescent="0.2">
      <c r="A246" s="790">
        <v>41172</v>
      </c>
      <c r="B246" s="791" t="s">
        <v>14408</v>
      </c>
      <c r="C246" s="792" t="s">
        <v>14230</v>
      </c>
      <c r="D246" s="851">
        <f t="shared" si="8"/>
        <v>120.55</v>
      </c>
      <c r="E246" s="842">
        <f t="shared" si="9"/>
        <v>97.75</v>
      </c>
      <c r="I246" s="793">
        <v>117.61</v>
      </c>
      <c r="L246" s="840" t="s">
        <v>862</v>
      </c>
      <c r="M246" s="848">
        <f>IFERROR(VLOOKUP(L246,REAJUSTE!A:AC,17,FALSE),"")</f>
        <v>1.0249999999999999</v>
      </c>
    </row>
    <row r="247" spans="1:13" ht="15" x14ac:dyDescent="0.2">
      <c r="A247" s="790">
        <v>40620</v>
      </c>
      <c r="B247" s="791" t="s">
        <v>14409</v>
      </c>
      <c r="C247" s="792" t="s">
        <v>14203</v>
      </c>
      <c r="D247" s="851">
        <f t="shared" si="8"/>
        <v>20239.04</v>
      </c>
      <c r="E247" s="842">
        <f t="shared" si="9"/>
        <v>16411.8</v>
      </c>
      <c r="I247" s="795">
        <v>19745.41</v>
      </c>
      <c r="L247" s="840" t="s">
        <v>862</v>
      </c>
      <c r="M247" s="848">
        <f>IFERROR(VLOOKUP(L247,REAJUSTE!A:AC,17,FALSE),"")</f>
        <v>1.0249999999999999</v>
      </c>
    </row>
    <row r="248" spans="1:13" ht="15" x14ac:dyDescent="0.2">
      <c r="A248" s="790">
        <v>40626</v>
      </c>
      <c r="B248" s="791" t="s">
        <v>14410</v>
      </c>
      <c r="C248" s="792" t="s">
        <v>14203</v>
      </c>
      <c r="D248" s="851">
        <f t="shared" si="8"/>
        <v>19742.21</v>
      </c>
      <c r="E248" s="842">
        <f t="shared" si="9"/>
        <v>16008.92</v>
      </c>
      <c r="I248" s="795">
        <v>19260.7</v>
      </c>
      <c r="L248" s="840" t="s">
        <v>862</v>
      </c>
      <c r="M248" s="848">
        <f>IFERROR(VLOOKUP(L248,REAJUSTE!A:AC,17,FALSE),"")</f>
        <v>1.0249999999999999</v>
      </c>
    </row>
    <row r="249" spans="1:13" ht="15" x14ac:dyDescent="0.2">
      <c r="A249" s="790">
        <v>40621</v>
      </c>
      <c r="B249" s="791" t="s">
        <v>14411</v>
      </c>
      <c r="C249" s="792" t="s">
        <v>14203</v>
      </c>
      <c r="D249" s="851">
        <f t="shared" si="8"/>
        <v>31051.919999999998</v>
      </c>
      <c r="E249" s="842">
        <f t="shared" si="9"/>
        <v>25179.95</v>
      </c>
      <c r="I249" s="795">
        <v>30294.560000000001</v>
      </c>
      <c r="L249" s="840" t="s">
        <v>862</v>
      </c>
      <c r="M249" s="848">
        <f>IFERROR(VLOOKUP(L249,REAJUSTE!A:AC,17,FALSE),"")</f>
        <v>1.0249999999999999</v>
      </c>
    </row>
    <row r="250" spans="1:13" ht="15" x14ac:dyDescent="0.2">
      <c r="A250" s="790">
        <v>40622</v>
      </c>
      <c r="B250" s="791" t="s">
        <v>14412</v>
      </c>
      <c r="C250" s="792" t="s">
        <v>14203</v>
      </c>
      <c r="D250" s="851">
        <f t="shared" si="8"/>
        <v>48286.94</v>
      </c>
      <c r="E250" s="842">
        <f t="shared" si="9"/>
        <v>39155.800000000003</v>
      </c>
      <c r="I250" s="795">
        <v>47109.21</v>
      </c>
      <c r="L250" s="840" t="s">
        <v>862</v>
      </c>
      <c r="M250" s="848">
        <f>IFERROR(VLOOKUP(L250,REAJUSTE!A:AC,17,FALSE),"")</f>
        <v>1.0249999999999999</v>
      </c>
    </row>
    <row r="251" spans="1:13" ht="15" x14ac:dyDescent="0.2">
      <c r="A251" s="790">
        <v>40627</v>
      </c>
      <c r="B251" s="791" t="s">
        <v>14413</v>
      </c>
      <c r="C251" s="792" t="s">
        <v>14203</v>
      </c>
      <c r="D251" s="851">
        <f t="shared" si="8"/>
        <v>36450.480000000003</v>
      </c>
      <c r="E251" s="842">
        <f t="shared" si="9"/>
        <v>29557.63</v>
      </c>
      <c r="I251" s="795">
        <v>35561.449999999997</v>
      </c>
      <c r="L251" s="840" t="s">
        <v>862</v>
      </c>
      <c r="M251" s="848">
        <f>IFERROR(VLOOKUP(L251,REAJUSTE!A:AC,17,FALSE),"")</f>
        <v>1.0249999999999999</v>
      </c>
    </row>
    <row r="252" spans="1:13" ht="15" x14ac:dyDescent="0.2">
      <c r="A252" s="790">
        <v>40623</v>
      </c>
      <c r="B252" s="791" t="s">
        <v>14414</v>
      </c>
      <c r="C252" s="792" t="s">
        <v>14203</v>
      </c>
      <c r="D252" s="851">
        <f t="shared" si="8"/>
        <v>43221.7</v>
      </c>
      <c r="E252" s="842">
        <f t="shared" si="9"/>
        <v>35048.410000000003</v>
      </c>
      <c r="I252" s="795">
        <v>42167.519999999997</v>
      </c>
      <c r="L252" s="840" t="s">
        <v>862</v>
      </c>
      <c r="M252" s="848">
        <f>IFERROR(VLOOKUP(L252,REAJUSTE!A:AC,17,FALSE),"")</f>
        <v>1.0249999999999999</v>
      </c>
    </row>
    <row r="253" spans="1:13" ht="15" x14ac:dyDescent="0.2">
      <c r="A253" s="790">
        <v>40624</v>
      </c>
      <c r="B253" s="791" t="s">
        <v>14415</v>
      </c>
      <c r="C253" s="792" t="s">
        <v>14203</v>
      </c>
      <c r="D253" s="851">
        <f t="shared" si="8"/>
        <v>54804.18</v>
      </c>
      <c r="E253" s="842">
        <f t="shared" si="9"/>
        <v>44440.62</v>
      </c>
      <c r="I253" s="795">
        <v>53467.5</v>
      </c>
      <c r="L253" s="840" t="s">
        <v>862</v>
      </c>
      <c r="M253" s="848">
        <f>IFERROR(VLOOKUP(L253,REAJUSTE!A:AC,17,FALSE),"")</f>
        <v>1.0249999999999999</v>
      </c>
    </row>
    <row r="254" spans="1:13" ht="15" x14ac:dyDescent="0.2">
      <c r="A254" s="790">
        <v>40625</v>
      </c>
      <c r="B254" s="791" t="s">
        <v>14416</v>
      </c>
      <c r="C254" s="792" t="s">
        <v>14203</v>
      </c>
      <c r="D254" s="851">
        <f t="shared" si="8"/>
        <v>61583.21</v>
      </c>
      <c r="E254" s="842">
        <f t="shared" si="9"/>
        <v>49937.73</v>
      </c>
      <c r="I254" s="795">
        <v>60081.19</v>
      </c>
      <c r="L254" s="840" t="s">
        <v>862</v>
      </c>
      <c r="M254" s="848">
        <f>IFERROR(VLOOKUP(L254,REAJUSTE!A:AC,17,FALSE),"")</f>
        <v>1.0249999999999999</v>
      </c>
    </row>
    <row r="255" spans="1:13" ht="15" x14ac:dyDescent="0.2">
      <c r="A255" s="790">
        <v>40613</v>
      </c>
      <c r="B255" s="791" t="s">
        <v>14417</v>
      </c>
      <c r="C255" s="792" t="s">
        <v>14203</v>
      </c>
      <c r="D255" s="851">
        <f t="shared" si="8"/>
        <v>17713.259999999998</v>
      </c>
      <c r="E255" s="842">
        <f t="shared" si="9"/>
        <v>14363.65</v>
      </c>
      <c r="I255" s="795">
        <v>17281.23</v>
      </c>
      <c r="L255" s="840" t="s">
        <v>862</v>
      </c>
      <c r="M255" s="848">
        <f>IFERROR(VLOOKUP(L255,REAJUSTE!A:AC,17,FALSE),"")</f>
        <v>1.0249999999999999</v>
      </c>
    </row>
    <row r="256" spans="1:13" ht="15" x14ac:dyDescent="0.2">
      <c r="A256" s="790">
        <v>40614</v>
      </c>
      <c r="B256" s="791" t="s">
        <v>14418</v>
      </c>
      <c r="C256" s="792" t="s">
        <v>14203</v>
      </c>
      <c r="D256" s="851">
        <f t="shared" si="8"/>
        <v>27260.39</v>
      </c>
      <c r="E256" s="842">
        <f t="shared" si="9"/>
        <v>22105.4</v>
      </c>
      <c r="I256" s="795">
        <v>26595.51</v>
      </c>
      <c r="L256" s="840" t="s">
        <v>862</v>
      </c>
      <c r="M256" s="848">
        <f>IFERROR(VLOOKUP(L256,REAJUSTE!A:AC,17,FALSE),"")</f>
        <v>1.0249999999999999</v>
      </c>
    </row>
    <row r="257" spans="1:13" ht="15" x14ac:dyDescent="0.2">
      <c r="A257" s="790">
        <v>40615</v>
      </c>
      <c r="B257" s="791" t="s">
        <v>14419</v>
      </c>
      <c r="C257" s="792" t="s">
        <v>14203</v>
      </c>
      <c r="D257" s="851">
        <f t="shared" si="8"/>
        <v>40929.4</v>
      </c>
      <c r="E257" s="842">
        <f t="shared" si="9"/>
        <v>33189.58</v>
      </c>
      <c r="I257" s="795">
        <v>39931.129999999997</v>
      </c>
      <c r="L257" s="840" t="s">
        <v>862</v>
      </c>
      <c r="M257" s="848">
        <f>IFERROR(VLOOKUP(L257,REAJUSTE!A:AC,17,FALSE),"")</f>
        <v>1.0249999999999999</v>
      </c>
    </row>
    <row r="258" spans="1:13" ht="15" x14ac:dyDescent="0.2">
      <c r="A258" s="790">
        <v>40616</v>
      </c>
      <c r="B258" s="791" t="s">
        <v>14420</v>
      </c>
      <c r="C258" s="792" t="s">
        <v>14203</v>
      </c>
      <c r="D258" s="851">
        <f t="shared" si="8"/>
        <v>35624.57</v>
      </c>
      <c r="E258" s="842">
        <f t="shared" si="9"/>
        <v>28887.9</v>
      </c>
      <c r="I258" s="795">
        <v>34755.68</v>
      </c>
      <c r="L258" s="840" t="s">
        <v>862</v>
      </c>
      <c r="M258" s="848">
        <f>IFERROR(VLOOKUP(L258,REAJUSTE!A:AC,17,FALSE),"")</f>
        <v>1.0249999999999999</v>
      </c>
    </row>
    <row r="259" spans="1:13" ht="15" x14ac:dyDescent="0.2">
      <c r="A259" s="790">
        <v>40617</v>
      </c>
      <c r="B259" s="791" t="s">
        <v>14421</v>
      </c>
      <c r="C259" s="792" t="s">
        <v>14203</v>
      </c>
      <c r="D259" s="851">
        <f t="shared" si="8"/>
        <v>45702.87</v>
      </c>
      <c r="E259" s="842">
        <f t="shared" si="9"/>
        <v>37060.379999999997</v>
      </c>
      <c r="I259" s="795">
        <v>44588.17</v>
      </c>
      <c r="L259" s="840" t="s">
        <v>862</v>
      </c>
      <c r="M259" s="848">
        <f>IFERROR(VLOOKUP(L259,REAJUSTE!A:AC,17,FALSE),"")</f>
        <v>1.0249999999999999</v>
      </c>
    </row>
    <row r="260" spans="1:13" ht="15" x14ac:dyDescent="0.2">
      <c r="A260" s="790">
        <v>40618</v>
      </c>
      <c r="B260" s="791" t="s">
        <v>14422</v>
      </c>
      <c r="C260" s="792" t="s">
        <v>14203</v>
      </c>
      <c r="D260" s="851">
        <f t="shared" si="8"/>
        <v>51245.919999999998</v>
      </c>
      <c r="E260" s="842">
        <f t="shared" si="9"/>
        <v>41555.230000000003</v>
      </c>
      <c r="I260" s="795">
        <v>49996.02</v>
      </c>
      <c r="L260" s="840" t="s">
        <v>862</v>
      </c>
      <c r="M260" s="848">
        <f>IFERROR(VLOOKUP(L260,REAJUSTE!A:AC,17,FALSE),"")</f>
        <v>1.0249999999999999</v>
      </c>
    </row>
    <row r="261" spans="1:13" ht="15" x14ac:dyDescent="0.2">
      <c r="A261" s="790">
        <v>40629</v>
      </c>
      <c r="B261" s="791" t="s">
        <v>14423</v>
      </c>
      <c r="C261" s="792" t="s">
        <v>14203</v>
      </c>
      <c r="D261" s="851">
        <f t="shared" si="8"/>
        <v>25067.47</v>
      </c>
      <c r="E261" s="842">
        <f t="shared" si="9"/>
        <v>20327.169999999998</v>
      </c>
      <c r="I261" s="795">
        <v>24456.07</v>
      </c>
      <c r="L261" s="840" t="s">
        <v>862</v>
      </c>
      <c r="M261" s="848">
        <f>IFERROR(VLOOKUP(L261,REAJUSTE!A:AC,17,FALSE),"")</f>
        <v>1.0249999999999999</v>
      </c>
    </row>
    <row r="262" spans="1:13" ht="15" x14ac:dyDescent="0.2">
      <c r="A262" s="790">
        <v>40630</v>
      </c>
      <c r="B262" s="791" t="s">
        <v>14424</v>
      </c>
      <c r="C262" s="792" t="s">
        <v>14203</v>
      </c>
      <c r="D262" s="851">
        <f t="shared" si="8"/>
        <v>38067.629999999997</v>
      </c>
      <c r="E262" s="842">
        <f t="shared" si="9"/>
        <v>30868.98</v>
      </c>
      <c r="I262" s="795">
        <v>37139.160000000003</v>
      </c>
      <c r="L262" s="840" t="s">
        <v>862</v>
      </c>
      <c r="M262" s="848">
        <f>IFERROR(VLOOKUP(L262,REAJUSTE!A:AC,17,FALSE),"")</f>
        <v>1.0249999999999999</v>
      </c>
    </row>
    <row r="263" spans="1:13" ht="15" x14ac:dyDescent="0.2">
      <c r="A263" s="790">
        <v>40631</v>
      </c>
      <c r="B263" s="791" t="s">
        <v>14425</v>
      </c>
      <c r="C263" s="792" t="s">
        <v>14203</v>
      </c>
      <c r="D263" s="851">
        <f t="shared" ref="D263:D326" si="10">TRUNC(I263*M263,2)</f>
        <v>57453.38</v>
      </c>
      <c r="E263" s="842">
        <f t="shared" ref="E263:E326" si="11">TRUNC(D263/1.2332,2)</f>
        <v>46588.85</v>
      </c>
      <c r="I263" s="795">
        <v>56052.08</v>
      </c>
      <c r="L263" s="840" t="s">
        <v>862</v>
      </c>
      <c r="M263" s="848">
        <f>IFERROR(VLOOKUP(L263,REAJUSTE!A:AC,17,FALSE),"")</f>
        <v>1.0249999999999999</v>
      </c>
    </row>
    <row r="264" spans="1:13" ht="15" x14ac:dyDescent="0.2">
      <c r="A264" s="790">
        <v>40632</v>
      </c>
      <c r="B264" s="791" t="s">
        <v>14426</v>
      </c>
      <c r="C264" s="792" t="s">
        <v>14203</v>
      </c>
      <c r="D264" s="851">
        <f t="shared" si="10"/>
        <v>52981.59</v>
      </c>
      <c r="E264" s="842">
        <f t="shared" si="11"/>
        <v>42962.69</v>
      </c>
      <c r="I264" s="795">
        <v>51689.36</v>
      </c>
      <c r="L264" s="840" t="s">
        <v>862</v>
      </c>
      <c r="M264" s="848">
        <f>IFERROR(VLOOKUP(L264,REAJUSTE!A:AC,17,FALSE),"")</f>
        <v>1.0249999999999999</v>
      </c>
    </row>
    <row r="265" spans="1:13" ht="15" x14ac:dyDescent="0.2">
      <c r="A265" s="790">
        <v>40633</v>
      </c>
      <c r="B265" s="791" t="s">
        <v>14427</v>
      </c>
      <c r="C265" s="792" t="s">
        <v>14203</v>
      </c>
      <c r="D265" s="851">
        <f t="shared" si="10"/>
        <v>65415.75</v>
      </c>
      <c r="E265" s="842">
        <f t="shared" si="11"/>
        <v>53045.53</v>
      </c>
      <c r="I265" s="795">
        <v>63820.25</v>
      </c>
      <c r="L265" s="840" t="s">
        <v>862</v>
      </c>
      <c r="M265" s="848">
        <f>IFERROR(VLOOKUP(L265,REAJUSTE!A:AC,17,FALSE),"")</f>
        <v>1.0249999999999999</v>
      </c>
    </row>
    <row r="266" spans="1:13" ht="15" x14ac:dyDescent="0.2">
      <c r="A266" s="790">
        <v>40634</v>
      </c>
      <c r="B266" s="791" t="s">
        <v>14428</v>
      </c>
      <c r="C266" s="792" t="s">
        <v>14203</v>
      </c>
      <c r="D266" s="851">
        <f t="shared" si="10"/>
        <v>74123.649999999994</v>
      </c>
      <c r="E266" s="842">
        <f t="shared" si="11"/>
        <v>60106.75</v>
      </c>
      <c r="I266" s="795">
        <v>72315.759999999995</v>
      </c>
      <c r="L266" s="840" t="s">
        <v>862</v>
      </c>
      <c r="M266" s="848">
        <f>IFERROR(VLOOKUP(L266,REAJUSTE!A:AC,17,FALSE),"")</f>
        <v>1.0249999999999999</v>
      </c>
    </row>
    <row r="267" spans="1:13" ht="15" x14ac:dyDescent="0.2">
      <c r="A267" s="790">
        <v>40535</v>
      </c>
      <c r="B267" s="791" t="s">
        <v>14429</v>
      </c>
      <c r="C267" s="792" t="s">
        <v>14203</v>
      </c>
      <c r="D267" s="851">
        <f t="shared" si="10"/>
        <v>1921.83</v>
      </c>
      <c r="E267" s="842">
        <f t="shared" si="11"/>
        <v>1558.4</v>
      </c>
      <c r="I267" s="795">
        <v>1874.96</v>
      </c>
      <c r="L267" s="840" t="s">
        <v>862</v>
      </c>
      <c r="M267" s="848">
        <f>IFERROR(VLOOKUP(L267,REAJUSTE!A:AC,17,FALSE),"")</f>
        <v>1.0249999999999999</v>
      </c>
    </row>
    <row r="268" spans="1:13" ht="15" x14ac:dyDescent="0.2">
      <c r="A268" s="790">
        <v>40536</v>
      </c>
      <c r="B268" s="791" t="s">
        <v>14430</v>
      </c>
      <c r="C268" s="792" t="s">
        <v>14203</v>
      </c>
      <c r="D268" s="851">
        <f t="shared" si="10"/>
        <v>3195.06</v>
      </c>
      <c r="E268" s="842">
        <f t="shared" si="11"/>
        <v>2590.86</v>
      </c>
      <c r="I268" s="795">
        <v>3117.14</v>
      </c>
      <c r="L268" s="840" t="s">
        <v>862</v>
      </c>
      <c r="M268" s="848">
        <f>IFERROR(VLOOKUP(L268,REAJUSTE!A:AC,17,FALSE),"")</f>
        <v>1.0249999999999999</v>
      </c>
    </row>
    <row r="269" spans="1:13" ht="15" x14ac:dyDescent="0.2">
      <c r="A269" s="790">
        <v>40537</v>
      </c>
      <c r="B269" s="791" t="s">
        <v>14431</v>
      </c>
      <c r="C269" s="792" t="s">
        <v>14203</v>
      </c>
      <c r="D269" s="851">
        <f t="shared" si="10"/>
        <v>5841.48</v>
      </c>
      <c r="E269" s="842">
        <f t="shared" si="11"/>
        <v>4736.84</v>
      </c>
      <c r="I269" s="795">
        <v>5699.01</v>
      </c>
      <c r="L269" s="840" t="s">
        <v>862</v>
      </c>
      <c r="M269" s="848">
        <f>IFERROR(VLOOKUP(L269,REAJUSTE!A:AC,17,FALSE),"")</f>
        <v>1.0249999999999999</v>
      </c>
    </row>
    <row r="270" spans="1:13" ht="15" x14ac:dyDescent="0.2">
      <c r="A270" s="790">
        <v>40538</v>
      </c>
      <c r="B270" s="791" t="s">
        <v>14432</v>
      </c>
      <c r="C270" s="792" t="s">
        <v>14203</v>
      </c>
      <c r="D270" s="851">
        <f t="shared" si="10"/>
        <v>8468.73</v>
      </c>
      <c r="E270" s="842">
        <f t="shared" si="11"/>
        <v>6867.28</v>
      </c>
      <c r="I270" s="795">
        <v>8262.18</v>
      </c>
      <c r="L270" s="840" t="s">
        <v>862</v>
      </c>
      <c r="M270" s="848">
        <f>IFERROR(VLOOKUP(L270,REAJUSTE!A:AC,17,FALSE),"")</f>
        <v>1.0249999999999999</v>
      </c>
    </row>
    <row r="271" spans="1:13" ht="15" x14ac:dyDescent="0.2">
      <c r="A271" s="790">
        <v>40539</v>
      </c>
      <c r="B271" s="791" t="s">
        <v>14433</v>
      </c>
      <c r="C271" s="792" t="s">
        <v>14203</v>
      </c>
      <c r="D271" s="851">
        <f t="shared" si="10"/>
        <v>14967.46</v>
      </c>
      <c r="E271" s="842">
        <f t="shared" si="11"/>
        <v>12137.09</v>
      </c>
      <c r="I271" s="795">
        <v>14602.4</v>
      </c>
      <c r="L271" s="840" t="s">
        <v>862</v>
      </c>
      <c r="M271" s="848">
        <f>IFERROR(VLOOKUP(L271,REAJUSTE!A:AC,17,FALSE),"")</f>
        <v>1.0249999999999999</v>
      </c>
    </row>
    <row r="272" spans="1:13" ht="15" x14ac:dyDescent="0.2">
      <c r="A272" s="790">
        <v>40529</v>
      </c>
      <c r="B272" s="791" t="s">
        <v>14434</v>
      </c>
      <c r="C272" s="792" t="s">
        <v>14203</v>
      </c>
      <c r="D272" s="851">
        <f t="shared" si="10"/>
        <v>543.41999999999996</v>
      </c>
      <c r="E272" s="842">
        <f t="shared" si="11"/>
        <v>440.65</v>
      </c>
      <c r="I272" s="793">
        <v>530.16999999999996</v>
      </c>
      <c r="L272" s="840" t="s">
        <v>862</v>
      </c>
      <c r="M272" s="848">
        <f>IFERROR(VLOOKUP(L272,REAJUSTE!A:AC,17,FALSE),"")</f>
        <v>1.0249999999999999</v>
      </c>
    </row>
    <row r="273" spans="1:13" ht="15" x14ac:dyDescent="0.2">
      <c r="A273" s="790">
        <v>40530</v>
      </c>
      <c r="B273" s="791" t="s">
        <v>14435</v>
      </c>
      <c r="C273" s="792" t="s">
        <v>14203</v>
      </c>
      <c r="D273" s="851">
        <f t="shared" si="10"/>
        <v>1629.72</v>
      </c>
      <c r="E273" s="842">
        <f t="shared" si="11"/>
        <v>1321.53</v>
      </c>
      <c r="I273" s="795">
        <v>1589.98</v>
      </c>
      <c r="L273" s="840" t="s">
        <v>862</v>
      </c>
      <c r="M273" s="848">
        <f>IFERROR(VLOOKUP(L273,REAJUSTE!A:AC,17,FALSE),"")</f>
        <v>1.0249999999999999</v>
      </c>
    </row>
    <row r="274" spans="1:13" ht="15" x14ac:dyDescent="0.2">
      <c r="A274" s="790">
        <v>40531</v>
      </c>
      <c r="B274" s="791" t="s">
        <v>14436</v>
      </c>
      <c r="C274" s="792" t="s">
        <v>14203</v>
      </c>
      <c r="D274" s="851">
        <f t="shared" si="10"/>
        <v>2717.94</v>
      </c>
      <c r="E274" s="842">
        <f t="shared" si="11"/>
        <v>2203.9699999999998</v>
      </c>
      <c r="I274" s="795">
        <v>2651.65</v>
      </c>
      <c r="L274" s="840" t="s">
        <v>862</v>
      </c>
      <c r="M274" s="848">
        <f>IFERROR(VLOOKUP(L274,REAJUSTE!A:AC,17,FALSE),"")</f>
        <v>1.0249999999999999</v>
      </c>
    </row>
    <row r="275" spans="1:13" ht="15" x14ac:dyDescent="0.2">
      <c r="A275" s="790">
        <v>40532</v>
      </c>
      <c r="B275" s="791" t="s">
        <v>14437</v>
      </c>
      <c r="C275" s="792" t="s">
        <v>14203</v>
      </c>
      <c r="D275" s="851">
        <f t="shared" si="10"/>
        <v>4190.9399999999996</v>
      </c>
      <c r="E275" s="842">
        <f t="shared" si="11"/>
        <v>3398.42</v>
      </c>
      <c r="I275" s="795">
        <v>4088.73</v>
      </c>
      <c r="L275" s="840" t="s">
        <v>862</v>
      </c>
      <c r="M275" s="848">
        <f>IFERROR(VLOOKUP(L275,REAJUSTE!A:AC,17,FALSE),"")</f>
        <v>1.0249999999999999</v>
      </c>
    </row>
    <row r="276" spans="1:13" ht="15" x14ac:dyDescent="0.2">
      <c r="A276" s="790">
        <v>40533</v>
      </c>
      <c r="B276" s="791" t="s">
        <v>14438</v>
      </c>
      <c r="C276" s="792" t="s">
        <v>14203</v>
      </c>
      <c r="D276" s="851">
        <f t="shared" si="10"/>
        <v>6058.71</v>
      </c>
      <c r="E276" s="842">
        <f t="shared" si="11"/>
        <v>4912.99</v>
      </c>
      <c r="I276" s="795">
        <v>5910.94</v>
      </c>
      <c r="L276" s="840" t="s">
        <v>862</v>
      </c>
      <c r="M276" s="848">
        <f>IFERROR(VLOOKUP(L276,REAJUSTE!A:AC,17,FALSE),"")</f>
        <v>1.0249999999999999</v>
      </c>
    </row>
    <row r="277" spans="1:13" ht="15" x14ac:dyDescent="0.2">
      <c r="A277" s="790">
        <v>40534</v>
      </c>
      <c r="B277" s="791" t="s">
        <v>14439</v>
      </c>
      <c r="C277" s="792" t="s">
        <v>14203</v>
      </c>
      <c r="D277" s="851">
        <f t="shared" si="10"/>
        <v>10970.92</v>
      </c>
      <c r="E277" s="842">
        <f t="shared" si="11"/>
        <v>8896.2999999999993</v>
      </c>
      <c r="I277" s="795">
        <v>10703.34</v>
      </c>
      <c r="L277" s="840" t="s">
        <v>862</v>
      </c>
      <c r="M277" s="848">
        <f>IFERROR(VLOOKUP(L277,REAJUSTE!A:AC,17,FALSE),"")</f>
        <v>1.0249999999999999</v>
      </c>
    </row>
    <row r="278" spans="1:13" ht="15" x14ac:dyDescent="0.2">
      <c r="A278" s="790">
        <v>40540</v>
      </c>
      <c r="B278" s="791" t="s">
        <v>14440</v>
      </c>
      <c r="C278" s="792" t="s">
        <v>14203</v>
      </c>
      <c r="D278" s="851">
        <f t="shared" si="10"/>
        <v>2405.89</v>
      </c>
      <c r="E278" s="842">
        <f t="shared" si="11"/>
        <v>1950.93</v>
      </c>
      <c r="I278" s="795">
        <v>2347.21</v>
      </c>
      <c r="L278" s="840" t="s">
        <v>862</v>
      </c>
      <c r="M278" s="848">
        <f>IFERROR(VLOOKUP(L278,REAJUSTE!A:AC,17,FALSE),"")</f>
        <v>1.0249999999999999</v>
      </c>
    </row>
    <row r="279" spans="1:13" ht="15" x14ac:dyDescent="0.2">
      <c r="A279" s="790">
        <v>40541</v>
      </c>
      <c r="B279" s="791" t="s">
        <v>14441</v>
      </c>
      <c r="C279" s="792" t="s">
        <v>14203</v>
      </c>
      <c r="D279" s="851">
        <f t="shared" si="10"/>
        <v>3933.51</v>
      </c>
      <c r="E279" s="842">
        <f t="shared" si="11"/>
        <v>3189.67</v>
      </c>
      <c r="I279" s="795">
        <v>3837.58</v>
      </c>
      <c r="L279" s="840" t="s">
        <v>862</v>
      </c>
      <c r="M279" s="848">
        <f>IFERROR(VLOOKUP(L279,REAJUSTE!A:AC,17,FALSE),"")</f>
        <v>1.0249999999999999</v>
      </c>
    </row>
    <row r="280" spans="1:13" ht="15" x14ac:dyDescent="0.2">
      <c r="A280" s="790">
        <v>40542</v>
      </c>
      <c r="B280" s="791" t="s">
        <v>14442</v>
      </c>
      <c r="C280" s="792" t="s">
        <v>14203</v>
      </c>
      <c r="D280" s="851">
        <f t="shared" si="10"/>
        <v>7492.01</v>
      </c>
      <c r="E280" s="842">
        <f t="shared" si="11"/>
        <v>6075.25</v>
      </c>
      <c r="I280" s="795">
        <v>7309.28</v>
      </c>
      <c r="L280" s="840" t="s">
        <v>862</v>
      </c>
      <c r="M280" s="848">
        <f>IFERROR(VLOOKUP(L280,REAJUSTE!A:AC,17,FALSE),"")</f>
        <v>1.0249999999999999</v>
      </c>
    </row>
    <row r="281" spans="1:13" ht="15" x14ac:dyDescent="0.2">
      <c r="A281" s="790">
        <v>40543</v>
      </c>
      <c r="B281" s="791" t="s">
        <v>14443</v>
      </c>
      <c r="C281" s="792" t="s">
        <v>14203</v>
      </c>
      <c r="D281" s="851">
        <f t="shared" si="10"/>
        <v>10877.6</v>
      </c>
      <c r="E281" s="842">
        <f t="shared" si="11"/>
        <v>8820.6200000000008</v>
      </c>
      <c r="I281" s="795">
        <v>10612.3</v>
      </c>
      <c r="L281" s="840" t="s">
        <v>862</v>
      </c>
      <c r="M281" s="848">
        <f>IFERROR(VLOOKUP(L281,REAJUSTE!A:AC,17,FALSE),"")</f>
        <v>1.0249999999999999</v>
      </c>
    </row>
    <row r="282" spans="1:13" ht="15" x14ac:dyDescent="0.2">
      <c r="A282" s="790">
        <v>40544</v>
      </c>
      <c r="B282" s="791" t="s">
        <v>14444</v>
      </c>
      <c r="C282" s="792" t="s">
        <v>14203</v>
      </c>
      <c r="D282" s="851">
        <f t="shared" si="10"/>
        <v>19035.439999999999</v>
      </c>
      <c r="E282" s="842">
        <f t="shared" si="11"/>
        <v>15435.8</v>
      </c>
      <c r="I282" s="795">
        <v>18571.169999999998</v>
      </c>
      <c r="L282" s="840" t="s">
        <v>862</v>
      </c>
      <c r="M282" s="848">
        <f>IFERROR(VLOOKUP(L282,REAJUSTE!A:AC,17,FALSE),"")</f>
        <v>1.0249999999999999</v>
      </c>
    </row>
    <row r="283" spans="1:13" ht="15" x14ac:dyDescent="0.2">
      <c r="A283" s="790">
        <v>40565</v>
      </c>
      <c r="B283" s="791" t="s">
        <v>14445</v>
      </c>
      <c r="C283" s="792" t="s">
        <v>14203</v>
      </c>
      <c r="D283" s="851">
        <f t="shared" si="10"/>
        <v>4594.3100000000004</v>
      </c>
      <c r="E283" s="842">
        <f t="shared" si="11"/>
        <v>3725.51</v>
      </c>
      <c r="I283" s="795">
        <v>4482.26</v>
      </c>
      <c r="L283" s="840" t="s">
        <v>862</v>
      </c>
      <c r="M283" s="848">
        <f>IFERROR(VLOOKUP(L283,REAJUSTE!A:AC,17,FALSE),"")</f>
        <v>1.0249999999999999</v>
      </c>
    </row>
    <row r="284" spans="1:13" ht="15" x14ac:dyDescent="0.2">
      <c r="A284" s="790">
        <v>40656</v>
      </c>
      <c r="B284" s="791" t="s">
        <v>14446</v>
      </c>
      <c r="C284" s="792" t="s">
        <v>14203</v>
      </c>
      <c r="D284" s="851">
        <f t="shared" si="10"/>
        <v>338.55</v>
      </c>
      <c r="E284" s="842">
        <f t="shared" si="11"/>
        <v>274.52</v>
      </c>
      <c r="I284" s="793">
        <v>330.3</v>
      </c>
      <c r="L284" s="840" t="s">
        <v>862</v>
      </c>
      <c r="M284" s="848">
        <f>IFERROR(VLOOKUP(L284,REAJUSTE!A:AC,17,FALSE),"")</f>
        <v>1.0249999999999999</v>
      </c>
    </row>
    <row r="285" spans="1:13" ht="18" x14ac:dyDescent="0.2">
      <c r="A285" s="790">
        <v>41102</v>
      </c>
      <c r="B285" s="794" t="s">
        <v>14447</v>
      </c>
      <c r="C285" s="792" t="s">
        <v>14230</v>
      </c>
      <c r="D285" s="851">
        <f t="shared" si="10"/>
        <v>4004.31</v>
      </c>
      <c r="E285" s="842">
        <f t="shared" si="11"/>
        <v>3247.08</v>
      </c>
      <c r="I285" s="795">
        <v>3906.65</v>
      </c>
      <c r="L285" s="840" t="s">
        <v>862</v>
      </c>
      <c r="M285" s="848">
        <f>IFERROR(VLOOKUP(L285,REAJUSTE!A:AC,17,FALSE),"")</f>
        <v>1.0249999999999999</v>
      </c>
    </row>
    <row r="286" spans="1:13" ht="18" x14ac:dyDescent="0.2">
      <c r="A286" s="790">
        <v>41103</v>
      </c>
      <c r="B286" s="794" t="s">
        <v>14448</v>
      </c>
      <c r="C286" s="792" t="s">
        <v>14230</v>
      </c>
      <c r="D286" s="851">
        <f t="shared" si="10"/>
        <v>5170.3999999999996</v>
      </c>
      <c r="E286" s="842">
        <f t="shared" si="11"/>
        <v>4192.66</v>
      </c>
      <c r="I286" s="795">
        <v>5044.3</v>
      </c>
      <c r="L286" s="840" t="s">
        <v>862</v>
      </c>
      <c r="M286" s="848">
        <f>IFERROR(VLOOKUP(L286,REAJUSTE!A:AC,17,FALSE),"")</f>
        <v>1.0249999999999999</v>
      </c>
    </row>
    <row r="287" spans="1:13" ht="18" x14ac:dyDescent="0.2">
      <c r="A287" s="790">
        <v>41104</v>
      </c>
      <c r="B287" s="794" t="s">
        <v>14449</v>
      </c>
      <c r="C287" s="792" t="s">
        <v>14230</v>
      </c>
      <c r="D287" s="851">
        <f t="shared" si="10"/>
        <v>6084.65</v>
      </c>
      <c r="E287" s="842">
        <f t="shared" si="11"/>
        <v>4934.03</v>
      </c>
      <c r="I287" s="795">
        <v>5936.25</v>
      </c>
      <c r="L287" s="840" t="s">
        <v>862</v>
      </c>
      <c r="M287" s="848">
        <f>IFERROR(VLOOKUP(L287,REAJUSTE!A:AC,17,FALSE),"")</f>
        <v>1.0249999999999999</v>
      </c>
    </row>
    <row r="288" spans="1:13" ht="15" x14ac:dyDescent="0.2">
      <c r="A288" s="790">
        <v>41155</v>
      </c>
      <c r="B288" s="791" t="s">
        <v>28639</v>
      </c>
      <c r="C288" s="792" t="s">
        <v>14230</v>
      </c>
      <c r="D288" s="851">
        <f t="shared" si="10"/>
        <v>7942.38</v>
      </c>
      <c r="E288" s="842">
        <f t="shared" si="11"/>
        <v>6440.46</v>
      </c>
      <c r="I288" s="795">
        <v>7748.67</v>
      </c>
      <c r="L288" s="840" t="s">
        <v>862</v>
      </c>
      <c r="M288" s="848">
        <f>IFERROR(VLOOKUP(L288,REAJUSTE!A:AC,17,FALSE),"")</f>
        <v>1.0249999999999999</v>
      </c>
    </row>
    <row r="289" spans="1:13" ht="18" x14ac:dyDescent="0.2">
      <c r="A289" s="790">
        <v>40635</v>
      </c>
      <c r="B289" s="794" t="s">
        <v>14450</v>
      </c>
      <c r="C289" s="792" t="s">
        <v>14230</v>
      </c>
      <c r="D289" s="851">
        <f t="shared" si="10"/>
        <v>24848.58</v>
      </c>
      <c r="E289" s="842">
        <f t="shared" si="11"/>
        <v>20149.669999999998</v>
      </c>
      <c r="I289" s="795">
        <v>24242.52</v>
      </c>
      <c r="L289" s="840" t="s">
        <v>862</v>
      </c>
      <c r="M289" s="848">
        <f>IFERROR(VLOOKUP(L289,REAJUSTE!A:AC,17,FALSE),"")</f>
        <v>1.0249999999999999</v>
      </c>
    </row>
    <row r="290" spans="1:13" ht="18" x14ac:dyDescent="0.2">
      <c r="A290" s="790">
        <v>42230</v>
      </c>
      <c r="B290" s="794" t="s">
        <v>28640</v>
      </c>
      <c r="C290" s="792" t="s">
        <v>14230</v>
      </c>
      <c r="D290" s="851">
        <f t="shared" si="10"/>
        <v>20704.330000000002</v>
      </c>
      <c r="E290" s="842">
        <f t="shared" si="11"/>
        <v>16789.099999999999</v>
      </c>
      <c r="I290" s="795">
        <v>20199.349999999999</v>
      </c>
      <c r="L290" s="840" t="s">
        <v>862</v>
      </c>
      <c r="M290" s="848">
        <f>IFERROR(VLOOKUP(L290,REAJUSTE!A:AC,17,FALSE),"")</f>
        <v>1.0249999999999999</v>
      </c>
    </row>
    <row r="291" spans="1:13" ht="15" x14ac:dyDescent="0.2">
      <c r="A291" s="790">
        <v>40658</v>
      </c>
      <c r="B291" s="791" t="s">
        <v>14451</v>
      </c>
      <c r="C291" s="792" t="s">
        <v>14187</v>
      </c>
      <c r="D291" s="851">
        <f t="shared" si="10"/>
        <v>8.75</v>
      </c>
      <c r="E291" s="842">
        <f t="shared" si="11"/>
        <v>7.09</v>
      </c>
      <c r="I291" s="793">
        <v>8.5399999999999991</v>
      </c>
      <c r="L291" s="840" t="s">
        <v>862</v>
      </c>
      <c r="M291" s="848">
        <f>IFERROR(VLOOKUP(L291,REAJUSTE!A:AC,17,FALSE),"")</f>
        <v>1.0249999999999999</v>
      </c>
    </row>
    <row r="292" spans="1:13" ht="15" x14ac:dyDescent="0.2">
      <c r="A292" s="790">
        <v>41161</v>
      </c>
      <c r="B292" s="791" t="s">
        <v>14452</v>
      </c>
      <c r="C292" s="792" t="s">
        <v>14203</v>
      </c>
      <c r="D292" s="851">
        <f t="shared" si="10"/>
        <v>6747.74</v>
      </c>
      <c r="E292" s="842">
        <f t="shared" si="11"/>
        <v>5471.73</v>
      </c>
      <c r="I292" s="795">
        <v>6583.17</v>
      </c>
      <c r="L292" s="840" t="s">
        <v>862</v>
      </c>
      <c r="M292" s="848">
        <f>IFERROR(VLOOKUP(L292,REAJUSTE!A:AC,17,FALSE),"")</f>
        <v>1.0249999999999999</v>
      </c>
    </row>
    <row r="293" spans="1:13" ht="15" x14ac:dyDescent="0.2">
      <c r="A293" s="790">
        <v>40563</v>
      </c>
      <c r="B293" s="791" t="s">
        <v>14453</v>
      </c>
      <c r="C293" s="792" t="s">
        <v>14203</v>
      </c>
      <c r="D293" s="851">
        <f t="shared" si="10"/>
        <v>6521.03</v>
      </c>
      <c r="E293" s="842">
        <f t="shared" si="11"/>
        <v>5287.89</v>
      </c>
      <c r="I293" s="795">
        <v>6361.99</v>
      </c>
      <c r="L293" s="840" t="s">
        <v>862</v>
      </c>
      <c r="M293" s="848">
        <f>IFERROR(VLOOKUP(L293,REAJUSTE!A:AC,17,FALSE),"")</f>
        <v>1.0249999999999999</v>
      </c>
    </row>
    <row r="294" spans="1:13" ht="15" x14ac:dyDescent="0.2">
      <c r="A294" s="790">
        <v>40564</v>
      </c>
      <c r="B294" s="791" t="s">
        <v>14454</v>
      </c>
      <c r="C294" s="792" t="s">
        <v>14203</v>
      </c>
      <c r="D294" s="851">
        <f t="shared" si="10"/>
        <v>7995.75</v>
      </c>
      <c r="E294" s="842">
        <f t="shared" si="11"/>
        <v>6483.74</v>
      </c>
      <c r="I294" s="795">
        <v>7800.74</v>
      </c>
      <c r="L294" s="840" t="s">
        <v>862</v>
      </c>
      <c r="M294" s="848">
        <f>IFERROR(VLOOKUP(L294,REAJUSTE!A:AC,17,FALSE),"")</f>
        <v>1.0249999999999999</v>
      </c>
    </row>
    <row r="295" spans="1:13" ht="15" x14ac:dyDescent="0.2">
      <c r="A295" s="790">
        <v>41333</v>
      </c>
      <c r="B295" s="791" t="s">
        <v>14455</v>
      </c>
      <c r="C295" s="792" t="s">
        <v>14203</v>
      </c>
      <c r="D295" s="851">
        <f t="shared" si="10"/>
        <v>3455.86</v>
      </c>
      <c r="E295" s="842">
        <f t="shared" si="11"/>
        <v>2802.35</v>
      </c>
      <c r="I295" s="795">
        <v>3371.58</v>
      </c>
      <c r="L295" s="840" t="s">
        <v>862</v>
      </c>
      <c r="M295" s="848">
        <f>IFERROR(VLOOKUP(L295,REAJUSTE!A:AC,17,FALSE),"")</f>
        <v>1.0249999999999999</v>
      </c>
    </row>
    <row r="296" spans="1:13" ht="15" x14ac:dyDescent="0.2">
      <c r="A296" s="790">
        <v>40545</v>
      </c>
      <c r="B296" s="791" t="s">
        <v>14456</v>
      </c>
      <c r="C296" s="792" t="s">
        <v>14203</v>
      </c>
      <c r="D296" s="851">
        <f t="shared" si="10"/>
        <v>3027.68</v>
      </c>
      <c r="E296" s="842">
        <f t="shared" si="11"/>
        <v>2455.14</v>
      </c>
      <c r="I296" s="795">
        <v>2953.84</v>
      </c>
      <c r="L296" s="840" t="s">
        <v>862</v>
      </c>
      <c r="M296" s="848">
        <f>IFERROR(VLOOKUP(L296,REAJUSTE!A:AC,17,FALSE),"")</f>
        <v>1.0249999999999999</v>
      </c>
    </row>
    <row r="297" spans="1:13" ht="15" x14ac:dyDescent="0.2">
      <c r="A297" s="790">
        <v>40546</v>
      </c>
      <c r="B297" s="791" t="s">
        <v>14457</v>
      </c>
      <c r="C297" s="792" t="s">
        <v>14203</v>
      </c>
      <c r="D297" s="851">
        <f t="shared" si="10"/>
        <v>4648.42</v>
      </c>
      <c r="E297" s="842">
        <f t="shared" si="11"/>
        <v>3769.39</v>
      </c>
      <c r="I297" s="795">
        <v>4535.05</v>
      </c>
      <c r="L297" s="840" t="s">
        <v>862</v>
      </c>
      <c r="M297" s="848">
        <f>IFERROR(VLOOKUP(L297,REAJUSTE!A:AC,17,FALSE),"")</f>
        <v>1.0249999999999999</v>
      </c>
    </row>
    <row r="298" spans="1:13" ht="15" x14ac:dyDescent="0.2">
      <c r="A298" s="790">
        <v>40547</v>
      </c>
      <c r="B298" s="791" t="s">
        <v>14458</v>
      </c>
      <c r="C298" s="792" t="s">
        <v>14203</v>
      </c>
      <c r="D298" s="851">
        <f t="shared" si="10"/>
        <v>5767.94</v>
      </c>
      <c r="E298" s="842">
        <f t="shared" si="11"/>
        <v>4677.21</v>
      </c>
      <c r="I298" s="795">
        <v>5627.26</v>
      </c>
      <c r="L298" s="840" t="s">
        <v>862</v>
      </c>
      <c r="M298" s="848">
        <f>IFERROR(VLOOKUP(L298,REAJUSTE!A:AC,17,FALSE),"")</f>
        <v>1.0249999999999999</v>
      </c>
    </row>
    <row r="299" spans="1:13" ht="15" x14ac:dyDescent="0.2">
      <c r="A299" s="790">
        <v>40548</v>
      </c>
      <c r="B299" s="791" t="s">
        <v>14459</v>
      </c>
      <c r="C299" s="792" t="s">
        <v>14203</v>
      </c>
      <c r="D299" s="851">
        <f t="shared" si="10"/>
        <v>6837.79</v>
      </c>
      <c r="E299" s="842">
        <f t="shared" si="11"/>
        <v>5544.75</v>
      </c>
      <c r="I299" s="795">
        <v>6671.02</v>
      </c>
      <c r="L299" s="840" t="s">
        <v>862</v>
      </c>
      <c r="M299" s="848">
        <f>IFERROR(VLOOKUP(L299,REAJUSTE!A:AC,17,FALSE),"")</f>
        <v>1.0249999999999999</v>
      </c>
    </row>
    <row r="300" spans="1:13" ht="15" x14ac:dyDescent="0.2">
      <c r="A300" s="790">
        <v>40549</v>
      </c>
      <c r="B300" s="791" t="s">
        <v>14460</v>
      </c>
      <c r="C300" s="792" t="s">
        <v>14203</v>
      </c>
      <c r="D300" s="851">
        <f t="shared" si="10"/>
        <v>1996.07</v>
      </c>
      <c r="E300" s="842">
        <f t="shared" si="11"/>
        <v>1618.61</v>
      </c>
      <c r="I300" s="795">
        <v>1947.39</v>
      </c>
      <c r="L300" s="840" t="s">
        <v>862</v>
      </c>
      <c r="M300" s="848">
        <f>IFERROR(VLOOKUP(L300,REAJUSTE!A:AC,17,FALSE),"")</f>
        <v>1.0249999999999999</v>
      </c>
    </row>
    <row r="301" spans="1:13" ht="15" x14ac:dyDescent="0.2">
      <c r="A301" s="790">
        <v>40550</v>
      </c>
      <c r="B301" s="791" t="s">
        <v>14461</v>
      </c>
      <c r="C301" s="792" t="s">
        <v>14203</v>
      </c>
      <c r="D301" s="851">
        <f t="shared" si="10"/>
        <v>2521.58</v>
      </c>
      <c r="E301" s="842">
        <f t="shared" si="11"/>
        <v>2044.74</v>
      </c>
      <c r="I301" s="795">
        <v>2460.08</v>
      </c>
      <c r="L301" s="840" t="s">
        <v>862</v>
      </c>
      <c r="M301" s="848">
        <f>IFERROR(VLOOKUP(L301,REAJUSTE!A:AC,17,FALSE),"")</f>
        <v>1.0249999999999999</v>
      </c>
    </row>
    <row r="302" spans="1:13" ht="15" x14ac:dyDescent="0.2">
      <c r="A302" s="790">
        <v>40551</v>
      </c>
      <c r="B302" s="791" t="s">
        <v>14462</v>
      </c>
      <c r="C302" s="792" t="s">
        <v>14203</v>
      </c>
      <c r="D302" s="851">
        <f t="shared" si="10"/>
        <v>3181.46</v>
      </c>
      <c r="E302" s="842">
        <f t="shared" si="11"/>
        <v>2579.84</v>
      </c>
      <c r="I302" s="795">
        <v>3103.87</v>
      </c>
      <c r="L302" s="840" t="s">
        <v>862</v>
      </c>
      <c r="M302" s="848">
        <f>IFERROR(VLOOKUP(L302,REAJUSTE!A:AC,17,FALSE),"")</f>
        <v>1.0249999999999999</v>
      </c>
    </row>
    <row r="303" spans="1:13" ht="15" x14ac:dyDescent="0.2">
      <c r="A303" s="790">
        <v>40552</v>
      </c>
      <c r="B303" s="791" t="s">
        <v>14463</v>
      </c>
      <c r="C303" s="792" t="s">
        <v>14203</v>
      </c>
      <c r="D303" s="851">
        <f t="shared" si="10"/>
        <v>5080.4799999999996</v>
      </c>
      <c r="E303" s="842">
        <f t="shared" si="11"/>
        <v>4119.75</v>
      </c>
      <c r="I303" s="795">
        <v>4956.57</v>
      </c>
      <c r="L303" s="840" t="s">
        <v>862</v>
      </c>
      <c r="M303" s="848">
        <f>IFERROR(VLOOKUP(L303,REAJUSTE!A:AC,17,FALSE),"")</f>
        <v>1.0249999999999999</v>
      </c>
    </row>
    <row r="304" spans="1:13" ht="15" x14ac:dyDescent="0.2">
      <c r="A304" s="790">
        <v>41320</v>
      </c>
      <c r="B304" s="791" t="s">
        <v>14464</v>
      </c>
      <c r="C304" s="792" t="s">
        <v>14203</v>
      </c>
      <c r="D304" s="851">
        <f t="shared" si="10"/>
        <v>12150.88</v>
      </c>
      <c r="E304" s="842">
        <f t="shared" si="11"/>
        <v>9853.1299999999992</v>
      </c>
      <c r="I304" s="795">
        <v>11854.52</v>
      </c>
      <c r="L304" s="840" t="s">
        <v>862</v>
      </c>
      <c r="M304" s="848">
        <f>IFERROR(VLOOKUP(L304,REAJUSTE!A:AC,17,FALSE),"")</f>
        <v>1.0249999999999999</v>
      </c>
    </row>
    <row r="305" spans="1:13" ht="15" x14ac:dyDescent="0.2">
      <c r="A305" s="790">
        <v>41184</v>
      </c>
      <c r="B305" s="791" t="s">
        <v>14465</v>
      </c>
      <c r="C305" s="792" t="s">
        <v>14230</v>
      </c>
      <c r="D305" s="851">
        <f t="shared" si="10"/>
        <v>2019.05</v>
      </c>
      <c r="E305" s="842">
        <f t="shared" si="11"/>
        <v>1637.24</v>
      </c>
      <c r="I305" s="795">
        <v>1969.81</v>
      </c>
      <c r="L305" s="840" t="s">
        <v>862</v>
      </c>
      <c r="M305" s="848">
        <f>IFERROR(VLOOKUP(L305,REAJUSTE!A:AC,17,FALSE),"")</f>
        <v>1.0249999999999999</v>
      </c>
    </row>
    <row r="306" spans="1:13" ht="15" x14ac:dyDescent="0.2">
      <c r="A306" s="790">
        <v>41338</v>
      </c>
      <c r="B306" s="791" t="s">
        <v>14466</v>
      </c>
      <c r="C306" s="792" t="s">
        <v>14203</v>
      </c>
      <c r="D306" s="851">
        <f t="shared" si="10"/>
        <v>923.04</v>
      </c>
      <c r="E306" s="842">
        <f t="shared" si="11"/>
        <v>748.49</v>
      </c>
      <c r="I306" s="793">
        <v>900.53</v>
      </c>
      <c r="L306" s="840" t="s">
        <v>862</v>
      </c>
      <c r="M306" s="848">
        <f>IFERROR(VLOOKUP(L306,REAJUSTE!A:AC,17,FALSE),"")</f>
        <v>1.0249999999999999</v>
      </c>
    </row>
    <row r="307" spans="1:13" ht="15" x14ac:dyDescent="0.2">
      <c r="A307" s="790">
        <v>40561</v>
      </c>
      <c r="B307" s="791" t="s">
        <v>14467</v>
      </c>
      <c r="C307" s="792" t="s">
        <v>14203</v>
      </c>
      <c r="D307" s="851">
        <f t="shared" si="10"/>
        <v>641.46</v>
      </c>
      <c r="E307" s="842">
        <f t="shared" si="11"/>
        <v>520.15</v>
      </c>
      <c r="I307" s="793">
        <v>625.82000000000005</v>
      </c>
      <c r="L307" s="840" t="s">
        <v>862</v>
      </c>
      <c r="M307" s="848">
        <f>IFERROR(VLOOKUP(L307,REAJUSTE!A:AC,17,FALSE),"")</f>
        <v>1.0249999999999999</v>
      </c>
    </row>
    <row r="308" spans="1:13" ht="15" x14ac:dyDescent="0.2">
      <c r="A308" s="790">
        <v>40672</v>
      </c>
      <c r="B308" s="791" t="s">
        <v>14468</v>
      </c>
      <c r="C308" s="792" t="s">
        <v>14230</v>
      </c>
      <c r="D308" s="851">
        <f t="shared" si="10"/>
        <v>818.28</v>
      </c>
      <c r="E308" s="842">
        <f t="shared" si="11"/>
        <v>663.54</v>
      </c>
      <c r="I308" s="793">
        <v>798.33</v>
      </c>
      <c r="L308" s="840" t="s">
        <v>862</v>
      </c>
      <c r="M308" s="848">
        <f>IFERROR(VLOOKUP(L308,REAJUSTE!A:AC,17,FALSE),"")</f>
        <v>1.0249999999999999</v>
      </c>
    </row>
    <row r="309" spans="1:13" ht="15" x14ac:dyDescent="0.2">
      <c r="A309" s="790">
        <v>40703</v>
      </c>
      <c r="B309" s="791" t="s">
        <v>14469</v>
      </c>
      <c r="C309" s="792" t="s">
        <v>14230</v>
      </c>
      <c r="D309" s="851">
        <f t="shared" si="10"/>
        <v>298.23</v>
      </c>
      <c r="E309" s="842">
        <f t="shared" si="11"/>
        <v>241.83</v>
      </c>
      <c r="I309" s="793">
        <v>290.95999999999998</v>
      </c>
      <c r="L309" s="840" t="s">
        <v>862</v>
      </c>
      <c r="M309" s="848">
        <f>IFERROR(VLOOKUP(L309,REAJUSTE!A:AC,17,FALSE),"")</f>
        <v>1.0249999999999999</v>
      </c>
    </row>
    <row r="310" spans="1:13" ht="15" x14ac:dyDescent="0.2">
      <c r="A310" s="790">
        <v>40671</v>
      </c>
      <c r="B310" s="791" t="s">
        <v>14470</v>
      </c>
      <c r="C310" s="792" t="s">
        <v>14230</v>
      </c>
      <c r="D310" s="851">
        <f t="shared" si="10"/>
        <v>357.02</v>
      </c>
      <c r="E310" s="842">
        <f t="shared" si="11"/>
        <v>289.5</v>
      </c>
      <c r="I310" s="793">
        <v>348.32</v>
      </c>
      <c r="L310" s="840" t="s">
        <v>862</v>
      </c>
      <c r="M310" s="848">
        <f>IFERROR(VLOOKUP(L310,REAJUSTE!A:AC,17,FALSE),"")</f>
        <v>1.0249999999999999</v>
      </c>
    </row>
    <row r="311" spans="1:13" ht="15" x14ac:dyDescent="0.2">
      <c r="A311" s="790">
        <v>41016</v>
      </c>
      <c r="B311" s="791" t="s">
        <v>14471</v>
      </c>
      <c r="C311" s="792" t="s">
        <v>14230</v>
      </c>
      <c r="D311" s="851">
        <f t="shared" si="10"/>
        <v>267.94</v>
      </c>
      <c r="E311" s="842">
        <f t="shared" si="11"/>
        <v>217.27</v>
      </c>
      <c r="I311" s="793">
        <v>261.41000000000003</v>
      </c>
      <c r="L311" s="840" t="s">
        <v>862</v>
      </c>
      <c r="M311" s="848">
        <f>IFERROR(VLOOKUP(L311,REAJUSTE!A:AC,17,FALSE),"")</f>
        <v>1.0249999999999999</v>
      </c>
    </row>
    <row r="312" spans="1:13" ht="15" x14ac:dyDescent="0.2">
      <c r="A312" s="790">
        <v>40952</v>
      </c>
      <c r="B312" s="791" t="s">
        <v>14472</v>
      </c>
      <c r="C312" s="792" t="s">
        <v>14187</v>
      </c>
      <c r="D312" s="851">
        <f t="shared" si="10"/>
        <v>58.92</v>
      </c>
      <c r="E312" s="842">
        <f t="shared" si="11"/>
        <v>47.77</v>
      </c>
      <c r="I312" s="793">
        <v>57.49</v>
      </c>
      <c r="L312" s="840" t="s">
        <v>862</v>
      </c>
      <c r="M312" s="848">
        <f>IFERROR(VLOOKUP(L312,REAJUSTE!A:AC,17,FALSE),"")</f>
        <v>1.0249999999999999</v>
      </c>
    </row>
    <row r="313" spans="1:13" ht="15" x14ac:dyDescent="0.2">
      <c r="A313" s="790">
        <v>40953</v>
      </c>
      <c r="B313" s="791" t="s">
        <v>14473</v>
      </c>
      <c r="C313" s="792" t="s">
        <v>14230</v>
      </c>
      <c r="D313" s="851">
        <f t="shared" si="10"/>
        <v>141.99</v>
      </c>
      <c r="E313" s="842">
        <f t="shared" si="11"/>
        <v>115.13</v>
      </c>
      <c r="I313" s="793">
        <v>138.53</v>
      </c>
      <c r="L313" s="840" t="s">
        <v>862</v>
      </c>
      <c r="M313" s="848">
        <f>IFERROR(VLOOKUP(L313,REAJUSTE!A:AC,17,FALSE),"")</f>
        <v>1.0249999999999999</v>
      </c>
    </row>
    <row r="314" spans="1:13" ht="18" x14ac:dyDescent="0.2">
      <c r="A314" s="790">
        <v>40708</v>
      </c>
      <c r="B314" s="794" t="s">
        <v>28641</v>
      </c>
      <c r="C314" s="792" t="s">
        <v>14187</v>
      </c>
      <c r="D314" s="851">
        <f t="shared" si="10"/>
        <v>128.33000000000001</v>
      </c>
      <c r="E314" s="842">
        <f t="shared" si="11"/>
        <v>104.06</v>
      </c>
      <c r="I314" s="793">
        <v>125.2</v>
      </c>
      <c r="L314" s="840" t="s">
        <v>862</v>
      </c>
      <c r="M314" s="848">
        <f>IFERROR(VLOOKUP(L314,REAJUSTE!A:AC,17,FALSE),"")</f>
        <v>1.0249999999999999</v>
      </c>
    </row>
    <row r="315" spans="1:13" ht="15" x14ac:dyDescent="0.2">
      <c r="A315" s="790">
        <v>40377</v>
      </c>
      <c r="B315" s="791" t="s">
        <v>14474</v>
      </c>
      <c r="C315" s="792" t="s">
        <v>14187</v>
      </c>
      <c r="D315" s="851">
        <f t="shared" si="10"/>
        <v>8.4</v>
      </c>
      <c r="E315" s="842">
        <f t="shared" si="11"/>
        <v>6.81</v>
      </c>
      <c r="I315" s="793">
        <v>8.1999999999999993</v>
      </c>
      <c r="L315" s="840" t="s">
        <v>862</v>
      </c>
      <c r="M315" s="848">
        <f>IFERROR(VLOOKUP(L315,REAJUSTE!A:AC,17,FALSE),"")</f>
        <v>1.0249999999999999</v>
      </c>
    </row>
    <row r="316" spans="1:13" ht="15" x14ac:dyDescent="0.2">
      <c r="A316" s="790">
        <v>40378</v>
      </c>
      <c r="B316" s="791" t="s">
        <v>14475</v>
      </c>
      <c r="C316" s="792" t="s">
        <v>14187</v>
      </c>
      <c r="D316" s="851">
        <f t="shared" si="10"/>
        <v>14.2</v>
      </c>
      <c r="E316" s="842">
        <f t="shared" si="11"/>
        <v>11.51</v>
      </c>
      <c r="I316" s="793">
        <v>13.86</v>
      </c>
      <c r="L316" s="840" t="s">
        <v>862</v>
      </c>
      <c r="M316" s="848">
        <f>IFERROR(VLOOKUP(L316,REAJUSTE!A:AC,17,FALSE),"")</f>
        <v>1.0249999999999999</v>
      </c>
    </row>
    <row r="317" spans="1:13" ht="15" x14ac:dyDescent="0.2">
      <c r="A317" s="790">
        <v>41389</v>
      </c>
      <c r="B317" s="791" t="s">
        <v>14476</v>
      </c>
      <c r="C317" s="792" t="s">
        <v>14185</v>
      </c>
      <c r="D317" s="851">
        <f t="shared" si="10"/>
        <v>7.93</v>
      </c>
      <c r="E317" s="842">
        <f t="shared" si="11"/>
        <v>6.43</v>
      </c>
      <c r="I317" s="793">
        <v>7.74</v>
      </c>
      <c r="L317" s="840" t="s">
        <v>862</v>
      </c>
      <c r="M317" s="848">
        <f>IFERROR(VLOOKUP(L317,REAJUSTE!A:AC,17,FALSE),"")</f>
        <v>1.0249999999999999</v>
      </c>
    </row>
    <row r="318" spans="1:13" ht="18" x14ac:dyDescent="0.2">
      <c r="A318" s="790">
        <v>40715</v>
      </c>
      <c r="B318" s="794" t="s">
        <v>14477</v>
      </c>
      <c r="C318" s="792" t="s">
        <v>14185</v>
      </c>
      <c r="D318" s="851">
        <f t="shared" si="10"/>
        <v>111.44</v>
      </c>
      <c r="E318" s="842">
        <f t="shared" si="11"/>
        <v>90.36</v>
      </c>
      <c r="I318" s="793">
        <v>108.73</v>
      </c>
      <c r="L318" s="840" t="s">
        <v>862</v>
      </c>
      <c r="M318" s="848">
        <f>IFERROR(VLOOKUP(L318,REAJUSTE!A:AC,17,FALSE),"")</f>
        <v>1.0249999999999999</v>
      </c>
    </row>
    <row r="319" spans="1:13" ht="18" x14ac:dyDescent="0.2">
      <c r="A319" s="790">
        <v>40716</v>
      </c>
      <c r="B319" s="794" t="s">
        <v>14478</v>
      </c>
      <c r="C319" s="792" t="s">
        <v>14185</v>
      </c>
      <c r="D319" s="851">
        <f t="shared" si="10"/>
        <v>171.89</v>
      </c>
      <c r="E319" s="842">
        <f t="shared" si="11"/>
        <v>139.38</v>
      </c>
      <c r="I319" s="793">
        <v>167.7</v>
      </c>
      <c r="L319" s="840" t="s">
        <v>862</v>
      </c>
      <c r="M319" s="848">
        <f>IFERROR(VLOOKUP(L319,REAJUSTE!A:AC,17,FALSE),"")</f>
        <v>1.0249999999999999</v>
      </c>
    </row>
    <row r="320" spans="1:13" ht="18" x14ac:dyDescent="0.2">
      <c r="A320" s="790">
        <v>40717</v>
      </c>
      <c r="B320" s="794" t="s">
        <v>14479</v>
      </c>
      <c r="C320" s="792" t="s">
        <v>14185</v>
      </c>
      <c r="D320" s="851">
        <f t="shared" si="10"/>
        <v>171.89</v>
      </c>
      <c r="E320" s="842">
        <f t="shared" si="11"/>
        <v>139.38</v>
      </c>
      <c r="I320" s="793">
        <v>167.7</v>
      </c>
      <c r="L320" s="840" t="s">
        <v>862</v>
      </c>
      <c r="M320" s="848">
        <f>IFERROR(VLOOKUP(L320,REAJUSTE!A:AC,17,FALSE),"")</f>
        <v>1.0249999999999999</v>
      </c>
    </row>
    <row r="321" spans="1:13" ht="18" x14ac:dyDescent="0.2">
      <c r="A321" s="790">
        <v>40718</v>
      </c>
      <c r="B321" s="794" t="s">
        <v>14480</v>
      </c>
      <c r="C321" s="792" t="s">
        <v>14185</v>
      </c>
      <c r="D321" s="851">
        <f t="shared" si="10"/>
        <v>171.89</v>
      </c>
      <c r="E321" s="842">
        <f t="shared" si="11"/>
        <v>139.38</v>
      </c>
      <c r="I321" s="793">
        <v>167.7</v>
      </c>
      <c r="L321" s="840" t="s">
        <v>862</v>
      </c>
      <c r="M321" s="848">
        <f>IFERROR(VLOOKUP(L321,REAJUSTE!A:AC,17,FALSE),"")</f>
        <v>1.0249999999999999</v>
      </c>
    </row>
    <row r="322" spans="1:13" ht="15" x14ac:dyDescent="0.2">
      <c r="A322" s="790">
        <v>40652</v>
      </c>
      <c r="B322" s="791" t="s">
        <v>14481</v>
      </c>
      <c r="C322" s="792" t="s">
        <v>14230</v>
      </c>
      <c r="D322" s="851">
        <f t="shared" si="10"/>
        <v>662.1</v>
      </c>
      <c r="E322" s="842">
        <f t="shared" si="11"/>
        <v>536.89</v>
      </c>
      <c r="I322" s="793">
        <v>645.96</v>
      </c>
      <c r="L322" s="840" t="s">
        <v>862</v>
      </c>
      <c r="M322" s="848">
        <f>IFERROR(VLOOKUP(L322,REAJUSTE!A:AC,17,FALSE),"")</f>
        <v>1.0249999999999999</v>
      </c>
    </row>
    <row r="323" spans="1:13" ht="18" x14ac:dyDescent="0.2">
      <c r="A323" s="790">
        <v>41090</v>
      </c>
      <c r="B323" s="794" t="s">
        <v>14482</v>
      </c>
      <c r="C323" s="792" t="s">
        <v>14185</v>
      </c>
      <c r="D323" s="851">
        <f t="shared" si="10"/>
        <v>1402.57</v>
      </c>
      <c r="E323" s="842">
        <f t="shared" si="11"/>
        <v>1137.3399999999999</v>
      </c>
      <c r="I323" s="795">
        <v>1368.37</v>
      </c>
      <c r="L323" s="840" t="s">
        <v>862</v>
      </c>
      <c r="M323" s="848">
        <f>IFERROR(VLOOKUP(L323,REAJUSTE!A:AC,17,FALSE),"")</f>
        <v>1.0249999999999999</v>
      </c>
    </row>
    <row r="324" spans="1:13" ht="15" x14ac:dyDescent="0.2">
      <c r="A324" s="790">
        <v>40350</v>
      </c>
      <c r="B324" s="791" t="s">
        <v>14483</v>
      </c>
      <c r="C324" s="792" t="s">
        <v>14185</v>
      </c>
      <c r="D324" s="851">
        <f t="shared" si="10"/>
        <v>622</v>
      </c>
      <c r="E324" s="842">
        <f t="shared" si="11"/>
        <v>504.37</v>
      </c>
      <c r="I324" s="793">
        <v>606.83000000000004</v>
      </c>
      <c r="L324" s="840" t="s">
        <v>862</v>
      </c>
      <c r="M324" s="848">
        <f>IFERROR(VLOOKUP(L324,REAJUSTE!A:AC,17,FALSE),"")</f>
        <v>1.0249999999999999</v>
      </c>
    </row>
    <row r="325" spans="1:13" ht="15" x14ac:dyDescent="0.2">
      <c r="A325" s="790">
        <v>40351</v>
      </c>
      <c r="B325" s="791" t="s">
        <v>14484</v>
      </c>
      <c r="C325" s="792" t="s">
        <v>14185</v>
      </c>
      <c r="D325" s="851">
        <f t="shared" si="10"/>
        <v>667.22</v>
      </c>
      <c r="E325" s="842">
        <f t="shared" si="11"/>
        <v>541.04</v>
      </c>
      <c r="I325" s="793">
        <v>650.95000000000005</v>
      </c>
      <c r="L325" s="840" t="s">
        <v>862</v>
      </c>
      <c r="M325" s="848">
        <f>IFERROR(VLOOKUP(L325,REAJUSTE!A:AC,17,FALSE),"")</f>
        <v>1.0249999999999999</v>
      </c>
    </row>
    <row r="326" spans="1:13" ht="15" x14ac:dyDescent="0.2">
      <c r="A326" s="790">
        <v>40353</v>
      </c>
      <c r="B326" s="791" t="s">
        <v>14485</v>
      </c>
      <c r="C326" s="792" t="s">
        <v>14185</v>
      </c>
      <c r="D326" s="851">
        <f t="shared" si="10"/>
        <v>689.99</v>
      </c>
      <c r="E326" s="842">
        <f t="shared" si="11"/>
        <v>559.51</v>
      </c>
      <c r="I326" s="793">
        <v>673.17</v>
      </c>
      <c r="L326" s="840" t="s">
        <v>862</v>
      </c>
      <c r="M326" s="848">
        <f>IFERROR(VLOOKUP(L326,REAJUSTE!A:AC,17,FALSE),"")</f>
        <v>1.0249999999999999</v>
      </c>
    </row>
    <row r="327" spans="1:13" ht="15" x14ac:dyDescent="0.2">
      <c r="A327" s="790">
        <v>40349</v>
      </c>
      <c r="B327" s="791" t="s">
        <v>14486</v>
      </c>
      <c r="C327" s="792" t="s">
        <v>14185</v>
      </c>
      <c r="D327" s="851">
        <f t="shared" ref="D327:D390" si="12">TRUNC(I327*M327,2)</f>
        <v>678.46</v>
      </c>
      <c r="E327" s="842">
        <f t="shared" ref="E327:E390" si="13">TRUNC(D327/1.2332,2)</f>
        <v>550.16</v>
      </c>
      <c r="I327" s="793">
        <v>661.92</v>
      </c>
      <c r="L327" s="840" t="s">
        <v>862</v>
      </c>
      <c r="M327" s="848">
        <f>IFERROR(VLOOKUP(L327,REAJUSTE!A:AC,17,FALSE),"")</f>
        <v>1.0249999999999999</v>
      </c>
    </row>
    <row r="328" spans="1:13" ht="15" x14ac:dyDescent="0.2">
      <c r="A328" s="790">
        <v>40358</v>
      </c>
      <c r="B328" s="791" t="s">
        <v>14487</v>
      </c>
      <c r="C328" s="792" t="s">
        <v>14185</v>
      </c>
      <c r="D328" s="851">
        <f t="shared" si="12"/>
        <v>867.23</v>
      </c>
      <c r="E328" s="842">
        <f t="shared" si="13"/>
        <v>703.23</v>
      </c>
      <c r="I328" s="793">
        <v>846.08</v>
      </c>
      <c r="L328" s="840" t="s">
        <v>862</v>
      </c>
      <c r="M328" s="848">
        <f>IFERROR(VLOOKUP(L328,REAJUSTE!A:AC,17,FALSE),"")</f>
        <v>1.0249999999999999</v>
      </c>
    </row>
    <row r="329" spans="1:13" ht="15" x14ac:dyDescent="0.2">
      <c r="A329" s="790">
        <v>40361</v>
      </c>
      <c r="B329" s="791" t="s">
        <v>14488</v>
      </c>
      <c r="C329" s="792" t="s">
        <v>14185</v>
      </c>
      <c r="D329" s="851">
        <f t="shared" si="12"/>
        <v>906.62</v>
      </c>
      <c r="E329" s="842">
        <f t="shared" si="13"/>
        <v>735.17</v>
      </c>
      <c r="I329" s="793">
        <v>884.51</v>
      </c>
      <c r="L329" s="840" t="s">
        <v>862</v>
      </c>
      <c r="M329" s="848">
        <f>IFERROR(VLOOKUP(L329,REAJUSTE!A:AC,17,FALSE),"")</f>
        <v>1.0249999999999999</v>
      </c>
    </row>
    <row r="330" spans="1:13" ht="15" x14ac:dyDescent="0.2">
      <c r="A330" s="790">
        <v>40360</v>
      </c>
      <c r="B330" s="791" t="s">
        <v>14489</v>
      </c>
      <c r="C330" s="792" t="s">
        <v>14185</v>
      </c>
      <c r="D330" s="851">
        <f t="shared" si="12"/>
        <v>899.76</v>
      </c>
      <c r="E330" s="842">
        <f t="shared" si="13"/>
        <v>729.61</v>
      </c>
      <c r="I330" s="793">
        <v>877.82</v>
      </c>
      <c r="L330" s="840" t="s">
        <v>862</v>
      </c>
      <c r="M330" s="848">
        <f>IFERROR(VLOOKUP(L330,REAJUSTE!A:AC,17,FALSE),"")</f>
        <v>1.0249999999999999</v>
      </c>
    </row>
    <row r="331" spans="1:13" ht="15" x14ac:dyDescent="0.2">
      <c r="A331" s="790">
        <v>40363</v>
      </c>
      <c r="B331" s="791" t="s">
        <v>14490</v>
      </c>
      <c r="C331" s="792" t="s">
        <v>14185</v>
      </c>
      <c r="D331" s="851">
        <f t="shared" si="12"/>
        <v>942.01</v>
      </c>
      <c r="E331" s="842">
        <f t="shared" si="13"/>
        <v>763.87</v>
      </c>
      <c r="I331" s="793">
        <v>919.04</v>
      </c>
      <c r="L331" s="840" t="s">
        <v>862</v>
      </c>
      <c r="M331" s="848">
        <f>IFERROR(VLOOKUP(L331,REAJUSTE!A:AC,17,FALSE),"")</f>
        <v>1.0249999999999999</v>
      </c>
    </row>
    <row r="332" spans="1:13" ht="18" x14ac:dyDescent="0.2">
      <c r="A332" s="790">
        <v>40362</v>
      </c>
      <c r="B332" s="794" t="s">
        <v>14491</v>
      </c>
      <c r="C332" s="792" t="s">
        <v>14185</v>
      </c>
      <c r="D332" s="851">
        <f t="shared" si="12"/>
        <v>934.33</v>
      </c>
      <c r="E332" s="842">
        <f t="shared" si="13"/>
        <v>757.64</v>
      </c>
      <c r="I332" s="793">
        <v>911.55</v>
      </c>
      <c r="L332" s="840" t="s">
        <v>862</v>
      </c>
      <c r="M332" s="848">
        <f>IFERROR(VLOOKUP(L332,REAJUSTE!A:AC,17,FALSE),"")</f>
        <v>1.0249999999999999</v>
      </c>
    </row>
    <row r="333" spans="1:13" ht="15" x14ac:dyDescent="0.2">
      <c r="A333" s="790">
        <v>40368</v>
      </c>
      <c r="B333" s="791" t="s">
        <v>14492</v>
      </c>
      <c r="C333" s="792" t="s">
        <v>14185</v>
      </c>
      <c r="D333" s="851">
        <f t="shared" si="12"/>
        <v>1154.4100000000001</v>
      </c>
      <c r="E333" s="842">
        <f t="shared" si="13"/>
        <v>936.1</v>
      </c>
      <c r="I333" s="795">
        <v>1126.26</v>
      </c>
      <c r="L333" s="840" t="s">
        <v>862</v>
      </c>
      <c r="M333" s="848">
        <f>IFERROR(VLOOKUP(L333,REAJUSTE!A:AC,17,FALSE),"")</f>
        <v>1.0249999999999999</v>
      </c>
    </row>
    <row r="334" spans="1:13" ht="15" x14ac:dyDescent="0.2">
      <c r="A334" s="790">
        <v>40365</v>
      </c>
      <c r="B334" s="791" t="s">
        <v>14493</v>
      </c>
      <c r="C334" s="792" t="s">
        <v>14185</v>
      </c>
      <c r="D334" s="851">
        <f t="shared" si="12"/>
        <v>974.65</v>
      </c>
      <c r="E334" s="842">
        <f t="shared" si="13"/>
        <v>790.34</v>
      </c>
      <c r="I334" s="793">
        <v>950.88</v>
      </c>
      <c r="L334" s="840" t="s">
        <v>862</v>
      </c>
      <c r="M334" s="848">
        <f>IFERROR(VLOOKUP(L334,REAJUSTE!A:AC,17,FALSE),"")</f>
        <v>1.0249999999999999</v>
      </c>
    </row>
    <row r="335" spans="1:13" ht="15" x14ac:dyDescent="0.2">
      <c r="A335" s="790">
        <v>40364</v>
      </c>
      <c r="B335" s="791" t="s">
        <v>14494</v>
      </c>
      <c r="C335" s="792" t="s">
        <v>14185</v>
      </c>
      <c r="D335" s="851">
        <f t="shared" si="12"/>
        <v>966.2</v>
      </c>
      <c r="E335" s="842">
        <f t="shared" si="13"/>
        <v>783.49</v>
      </c>
      <c r="I335" s="793">
        <v>942.64</v>
      </c>
      <c r="L335" s="840" t="s">
        <v>862</v>
      </c>
      <c r="M335" s="848">
        <f>IFERROR(VLOOKUP(L335,REAJUSTE!A:AC,17,FALSE),"")</f>
        <v>1.0249999999999999</v>
      </c>
    </row>
    <row r="336" spans="1:13" ht="15" x14ac:dyDescent="0.2">
      <c r="A336" s="790">
        <v>40369</v>
      </c>
      <c r="B336" s="791" t="s">
        <v>14495</v>
      </c>
      <c r="C336" s="792" t="s">
        <v>14185</v>
      </c>
      <c r="D336" s="851">
        <f t="shared" si="12"/>
        <v>1204.95</v>
      </c>
      <c r="E336" s="842">
        <f t="shared" si="13"/>
        <v>977.09</v>
      </c>
      <c r="I336" s="795">
        <v>1175.57</v>
      </c>
      <c r="L336" s="840" t="s">
        <v>862</v>
      </c>
      <c r="M336" s="848">
        <f>IFERROR(VLOOKUP(L336,REAJUSTE!A:AC,17,FALSE),"")</f>
        <v>1.0249999999999999</v>
      </c>
    </row>
    <row r="337" spans="1:13" ht="15" x14ac:dyDescent="0.2">
      <c r="A337" s="790">
        <v>40371</v>
      </c>
      <c r="B337" s="791" t="s">
        <v>14496</v>
      </c>
      <c r="C337" s="792" t="s">
        <v>14185</v>
      </c>
      <c r="D337" s="851">
        <f t="shared" si="12"/>
        <v>2019.27</v>
      </c>
      <c r="E337" s="842">
        <f t="shared" si="13"/>
        <v>1637.42</v>
      </c>
      <c r="I337" s="795">
        <v>1970.02</v>
      </c>
      <c r="L337" s="840" t="s">
        <v>862</v>
      </c>
      <c r="M337" s="848">
        <f>IFERROR(VLOOKUP(L337,REAJUSTE!A:AC,17,FALSE),"")</f>
        <v>1.0249999999999999</v>
      </c>
    </row>
    <row r="338" spans="1:13" ht="18" x14ac:dyDescent="0.2">
      <c r="A338" s="790">
        <v>40467</v>
      </c>
      <c r="B338" s="794" t="s">
        <v>14497</v>
      </c>
      <c r="C338" s="792" t="s">
        <v>14230</v>
      </c>
      <c r="D338" s="851">
        <f t="shared" si="12"/>
        <v>705.37</v>
      </c>
      <c r="E338" s="842">
        <f t="shared" si="13"/>
        <v>571.98</v>
      </c>
      <c r="I338" s="793">
        <v>688.17</v>
      </c>
      <c r="L338" s="840" t="s">
        <v>862</v>
      </c>
      <c r="M338" s="848">
        <f>IFERROR(VLOOKUP(L338,REAJUSTE!A:AC,17,FALSE),"")</f>
        <v>1.0249999999999999</v>
      </c>
    </row>
    <row r="339" spans="1:13" ht="18" x14ac:dyDescent="0.2">
      <c r="A339" s="790">
        <v>40468</v>
      </c>
      <c r="B339" s="794" t="s">
        <v>28642</v>
      </c>
      <c r="C339" s="792" t="s">
        <v>14230</v>
      </c>
      <c r="D339" s="851">
        <f t="shared" si="12"/>
        <v>705.37</v>
      </c>
      <c r="E339" s="842">
        <f t="shared" si="13"/>
        <v>571.98</v>
      </c>
      <c r="I339" s="793">
        <v>688.17</v>
      </c>
      <c r="L339" s="840" t="s">
        <v>862</v>
      </c>
      <c r="M339" s="848">
        <f>IFERROR(VLOOKUP(L339,REAJUSTE!A:AC,17,FALSE),"")</f>
        <v>1.0249999999999999</v>
      </c>
    </row>
    <row r="340" spans="1:13" ht="18" x14ac:dyDescent="0.2">
      <c r="A340" s="790">
        <v>40469</v>
      </c>
      <c r="B340" s="794" t="s">
        <v>14498</v>
      </c>
      <c r="C340" s="792" t="s">
        <v>14230</v>
      </c>
      <c r="D340" s="851">
        <f t="shared" si="12"/>
        <v>638.16999999999996</v>
      </c>
      <c r="E340" s="842">
        <f t="shared" si="13"/>
        <v>517.49</v>
      </c>
      <c r="I340" s="793">
        <v>622.61</v>
      </c>
      <c r="L340" s="840" t="s">
        <v>862</v>
      </c>
      <c r="M340" s="848">
        <f>IFERROR(VLOOKUP(L340,REAJUSTE!A:AC,17,FALSE),"")</f>
        <v>1.0249999999999999</v>
      </c>
    </row>
    <row r="341" spans="1:13" ht="18" x14ac:dyDescent="0.2">
      <c r="A341" s="790">
        <v>40470</v>
      </c>
      <c r="B341" s="794" t="s">
        <v>14499</v>
      </c>
      <c r="C341" s="792" t="s">
        <v>14230</v>
      </c>
      <c r="D341" s="851">
        <f t="shared" si="12"/>
        <v>638.16999999999996</v>
      </c>
      <c r="E341" s="842">
        <f t="shared" si="13"/>
        <v>517.49</v>
      </c>
      <c r="I341" s="793">
        <v>622.61</v>
      </c>
      <c r="L341" s="840" t="s">
        <v>862</v>
      </c>
      <c r="M341" s="848">
        <f>IFERROR(VLOOKUP(L341,REAJUSTE!A:AC,17,FALSE),"")</f>
        <v>1.0249999999999999</v>
      </c>
    </row>
    <row r="342" spans="1:13" ht="18" x14ac:dyDescent="0.2">
      <c r="A342" s="790">
        <v>40471</v>
      </c>
      <c r="B342" s="794" t="s">
        <v>14500</v>
      </c>
      <c r="C342" s="792" t="s">
        <v>14230</v>
      </c>
      <c r="D342" s="851">
        <f t="shared" si="12"/>
        <v>1346.28</v>
      </c>
      <c r="E342" s="842">
        <f t="shared" si="13"/>
        <v>1091.69</v>
      </c>
      <c r="I342" s="795">
        <v>1313.45</v>
      </c>
      <c r="L342" s="840" t="s">
        <v>862</v>
      </c>
      <c r="M342" s="848">
        <f>IFERROR(VLOOKUP(L342,REAJUSTE!A:AC,17,FALSE),"")</f>
        <v>1.0249999999999999</v>
      </c>
    </row>
    <row r="343" spans="1:13" ht="15" x14ac:dyDescent="0.2">
      <c r="A343" s="790">
        <v>40472</v>
      </c>
      <c r="B343" s="791" t="s">
        <v>28643</v>
      </c>
      <c r="C343" s="792" t="s">
        <v>14230</v>
      </c>
      <c r="D343" s="851">
        <f t="shared" si="12"/>
        <v>1346.28</v>
      </c>
      <c r="E343" s="842">
        <f t="shared" si="13"/>
        <v>1091.69</v>
      </c>
      <c r="I343" s="795">
        <v>1313.45</v>
      </c>
      <c r="L343" s="840" t="s">
        <v>862</v>
      </c>
      <c r="M343" s="848">
        <f>IFERROR(VLOOKUP(L343,REAJUSTE!A:AC,17,FALSE),"")</f>
        <v>1.0249999999999999</v>
      </c>
    </row>
    <row r="344" spans="1:13" ht="18" x14ac:dyDescent="0.2">
      <c r="A344" s="790">
        <v>40473</v>
      </c>
      <c r="B344" s="794" t="s">
        <v>14501</v>
      </c>
      <c r="C344" s="792" t="s">
        <v>14230</v>
      </c>
      <c r="D344" s="851">
        <f t="shared" si="12"/>
        <v>1347.78</v>
      </c>
      <c r="E344" s="842">
        <f t="shared" si="13"/>
        <v>1092.9100000000001</v>
      </c>
      <c r="I344" s="795">
        <v>1314.91</v>
      </c>
      <c r="L344" s="840" t="s">
        <v>862</v>
      </c>
      <c r="M344" s="848">
        <f>IFERROR(VLOOKUP(L344,REAJUSTE!A:AC,17,FALSE),"")</f>
        <v>1.0249999999999999</v>
      </c>
    </row>
    <row r="345" spans="1:13" ht="18" x14ac:dyDescent="0.2">
      <c r="A345" s="790">
        <v>40474</v>
      </c>
      <c r="B345" s="794" t="s">
        <v>28644</v>
      </c>
      <c r="C345" s="792" t="s">
        <v>14230</v>
      </c>
      <c r="D345" s="851">
        <f t="shared" si="12"/>
        <v>1347.78</v>
      </c>
      <c r="E345" s="842">
        <f t="shared" si="13"/>
        <v>1092.9100000000001</v>
      </c>
      <c r="I345" s="795">
        <v>1314.91</v>
      </c>
      <c r="L345" s="840" t="s">
        <v>862</v>
      </c>
      <c r="M345" s="848">
        <f>IFERROR(VLOOKUP(L345,REAJUSTE!A:AC,17,FALSE),"")</f>
        <v>1.0249999999999999</v>
      </c>
    </row>
    <row r="346" spans="1:13" ht="18" x14ac:dyDescent="0.2">
      <c r="A346" s="790">
        <v>40475</v>
      </c>
      <c r="B346" s="794" t="s">
        <v>14502</v>
      </c>
      <c r="C346" s="792" t="s">
        <v>14230</v>
      </c>
      <c r="D346" s="851">
        <f t="shared" si="12"/>
        <v>1583.1</v>
      </c>
      <c r="E346" s="842">
        <f t="shared" si="13"/>
        <v>1283.73</v>
      </c>
      <c r="I346" s="795">
        <v>1544.49</v>
      </c>
      <c r="L346" s="840" t="s">
        <v>862</v>
      </c>
      <c r="M346" s="848">
        <f>IFERROR(VLOOKUP(L346,REAJUSTE!A:AC,17,FALSE),"")</f>
        <v>1.0249999999999999</v>
      </c>
    </row>
    <row r="347" spans="1:13" ht="18" x14ac:dyDescent="0.2">
      <c r="A347" s="790">
        <v>40476</v>
      </c>
      <c r="B347" s="794" t="s">
        <v>14503</v>
      </c>
      <c r="C347" s="792" t="s">
        <v>14230</v>
      </c>
      <c r="D347" s="851">
        <f t="shared" si="12"/>
        <v>1583.1</v>
      </c>
      <c r="E347" s="842">
        <f t="shared" si="13"/>
        <v>1283.73</v>
      </c>
      <c r="I347" s="795">
        <v>1544.49</v>
      </c>
      <c r="L347" s="840" t="s">
        <v>862</v>
      </c>
      <c r="M347" s="848">
        <f>IFERROR(VLOOKUP(L347,REAJUSTE!A:AC,17,FALSE),"")</f>
        <v>1.0249999999999999</v>
      </c>
    </row>
    <row r="348" spans="1:13" ht="18" x14ac:dyDescent="0.2">
      <c r="A348" s="790">
        <v>40477</v>
      </c>
      <c r="B348" s="794" t="s">
        <v>14504</v>
      </c>
      <c r="C348" s="792" t="s">
        <v>14230</v>
      </c>
      <c r="D348" s="851">
        <f t="shared" si="12"/>
        <v>1681.21</v>
      </c>
      <c r="E348" s="842">
        <f t="shared" si="13"/>
        <v>1363.29</v>
      </c>
      <c r="I348" s="795">
        <v>1640.21</v>
      </c>
      <c r="L348" s="840" t="s">
        <v>862</v>
      </c>
      <c r="M348" s="848">
        <f>IFERROR(VLOOKUP(L348,REAJUSTE!A:AC,17,FALSE),"")</f>
        <v>1.0249999999999999</v>
      </c>
    </row>
    <row r="349" spans="1:13" ht="15" x14ac:dyDescent="0.2">
      <c r="A349" s="790">
        <v>40478</v>
      </c>
      <c r="B349" s="791" t="s">
        <v>28645</v>
      </c>
      <c r="C349" s="792" t="s">
        <v>14230</v>
      </c>
      <c r="D349" s="851">
        <f t="shared" si="12"/>
        <v>1681.21</v>
      </c>
      <c r="E349" s="842">
        <f t="shared" si="13"/>
        <v>1363.29</v>
      </c>
      <c r="I349" s="795">
        <v>1640.21</v>
      </c>
      <c r="L349" s="840" t="s">
        <v>862</v>
      </c>
      <c r="M349" s="848">
        <f>IFERROR(VLOOKUP(L349,REAJUSTE!A:AC,17,FALSE),"")</f>
        <v>1.0249999999999999</v>
      </c>
    </row>
    <row r="350" spans="1:13" ht="15" x14ac:dyDescent="0.2">
      <c r="A350" s="790">
        <v>40479</v>
      </c>
      <c r="B350" s="791" t="s">
        <v>28646</v>
      </c>
      <c r="C350" s="792" t="s">
        <v>14230</v>
      </c>
      <c r="D350" s="851">
        <f t="shared" si="12"/>
        <v>1979.8</v>
      </c>
      <c r="E350" s="842">
        <f t="shared" si="13"/>
        <v>1605.41</v>
      </c>
      <c r="I350" s="795">
        <v>1931.52</v>
      </c>
      <c r="L350" s="840" t="s">
        <v>862</v>
      </c>
      <c r="M350" s="848">
        <f>IFERROR(VLOOKUP(L350,REAJUSTE!A:AC,17,FALSE),"")</f>
        <v>1.0249999999999999</v>
      </c>
    </row>
    <row r="351" spans="1:13" ht="18" x14ac:dyDescent="0.2">
      <c r="A351" s="790">
        <v>40480</v>
      </c>
      <c r="B351" s="794" t="s">
        <v>28647</v>
      </c>
      <c r="C351" s="792" t="s">
        <v>14230</v>
      </c>
      <c r="D351" s="851">
        <f t="shared" si="12"/>
        <v>2217.44</v>
      </c>
      <c r="E351" s="842">
        <f t="shared" si="13"/>
        <v>1798.11</v>
      </c>
      <c r="I351" s="795">
        <v>2163.36</v>
      </c>
      <c r="L351" s="840" t="s">
        <v>862</v>
      </c>
      <c r="M351" s="848">
        <f>IFERROR(VLOOKUP(L351,REAJUSTE!A:AC,17,FALSE),"")</f>
        <v>1.0249999999999999</v>
      </c>
    </row>
    <row r="352" spans="1:13" ht="18" x14ac:dyDescent="0.2">
      <c r="A352" s="790">
        <v>40481</v>
      </c>
      <c r="B352" s="794" t="s">
        <v>28648</v>
      </c>
      <c r="C352" s="792" t="s">
        <v>14230</v>
      </c>
      <c r="D352" s="851">
        <f t="shared" si="12"/>
        <v>2217.44</v>
      </c>
      <c r="E352" s="842">
        <f t="shared" si="13"/>
        <v>1798.11</v>
      </c>
      <c r="I352" s="795">
        <v>2163.36</v>
      </c>
      <c r="L352" s="840" t="s">
        <v>862</v>
      </c>
      <c r="M352" s="848">
        <f>IFERROR(VLOOKUP(L352,REAJUSTE!A:AC,17,FALSE),"")</f>
        <v>1.0249999999999999</v>
      </c>
    </row>
    <row r="353" spans="1:13" ht="18" x14ac:dyDescent="0.2">
      <c r="A353" s="790">
        <v>40482</v>
      </c>
      <c r="B353" s="794" t="s">
        <v>14505</v>
      </c>
      <c r="C353" s="792" t="s">
        <v>14230</v>
      </c>
      <c r="D353" s="851">
        <f t="shared" si="12"/>
        <v>2334.7399999999998</v>
      </c>
      <c r="E353" s="842">
        <f t="shared" si="13"/>
        <v>1893.23</v>
      </c>
      <c r="I353" s="795">
        <v>2277.8000000000002</v>
      </c>
      <c r="L353" s="840" t="s">
        <v>862</v>
      </c>
      <c r="M353" s="848">
        <f>IFERROR(VLOOKUP(L353,REAJUSTE!A:AC,17,FALSE),"")</f>
        <v>1.0249999999999999</v>
      </c>
    </row>
    <row r="354" spans="1:13" ht="18" x14ac:dyDescent="0.2">
      <c r="A354" s="790">
        <v>40483</v>
      </c>
      <c r="B354" s="794" t="s">
        <v>14506</v>
      </c>
      <c r="C354" s="792" t="s">
        <v>14230</v>
      </c>
      <c r="D354" s="851">
        <f t="shared" si="12"/>
        <v>2334.7399999999998</v>
      </c>
      <c r="E354" s="842">
        <f t="shared" si="13"/>
        <v>1893.23</v>
      </c>
      <c r="I354" s="795">
        <v>2277.8000000000002</v>
      </c>
      <c r="L354" s="840" t="s">
        <v>862</v>
      </c>
      <c r="M354" s="848">
        <f>IFERROR(VLOOKUP(L354,REAJUSTE!A:AC,17,FALSE),"")</f>
        <v>1.0249999999999999</v>
      </c>
    </row>
    <row r="355" spans="1:13" ht="18" x14ac:dyDescent="0.2">
      <c r="A355" s="790">
        <v>40484</v>
      </c>
      <c r="B355" s="794" t="s">
        <v>14507</v>
      </c>
      <c r="C355" s="792" t="s">
        <v>14230</v>
      </c>
      <c r="D355" s="851">
        <f t="shared" si="12"/>
        <v>2874.92</v>
      </c>
      <c r="E355" s="842">
        <f t="shared" si="13"/>
        <v>2331.2600000000002</v>
      </c>
      <c r="I355" s="795">
        <v>2804.8</v>
      </c>
      <c r="L355" s="840" t="s">
        <v>862</v>
      </c>
      <c r="M355" s="848">
        <f>IFERROR(VLOOKUP(L355,REAJUSTE!A:AC,17,FALSE),"")</f>
        <v>1.0249999999999999</v>
      </c>
    </row>
    <row r="356" spans="1:13" ht="15" x14ac:dyDescent="0.2">
      <c r="A356" s="790">
        <v>40485</v>
      </c>
      <c r="B356" s="791" t="s">
        <v>28649</v>
      </c>
      <c r="C356" s="792" t="s">
        <v>14230</v>
      </c>
      <c r="D356" s="851">
        <f t="shared" si="12"/>
        <v>3059.07</v>
      </c>
      <c r="E356" s="842">
        <f t="shared" si="13"/>
        <v>2480.59</v>
      </c>
      <c r="I356" s="795">
        <v>2984.46</v>
      </c>
      <c r="L356" s="840" t="s">
        <v>862</v>
      </c>
      <c r="M356" s="848">
        <f>IFERROR(VLOOKUP(L356,REAJUSTE!A:AC,17,FALSE),"")</f>
        <v>1.0249999999999999</v>
      </c>
    </row>
    <row r="357" spans="1:13" ht="18" x14ac:dyDescent="0.2">
      <c r="A357" s="790">
        <v>40486</v>
      </c>
      <c r="B357" s="794" t="s">
        <v>14508</v>
      </c>
      <c r="C357" s="792" t="s">
        <v>14230</v>
      </c>
      <c r="D357" s="851">
        <f t="shared" si="12"/>
        <v>3059.07</v>
      </c>
      <c r="E357" s="842">
        <f t="shared" si="13"/>
        <v>2480.59</v>
      </c>
      <c r="I357" s="795">
        <v>2984.46</v>
      </c>
      <c r="L357" s="840" t="s">
        <v>862</v>
      </c>
      <c r="M357" s="848">
        <f>IFERROR(VLOOKUP(L357,REAJUSTE!A:AC,17,FALSE),"")</f>
        <v>1.0249999999999999</v>
      </c>
    </row>
    <row r="358" spans="1:13" ht="18" x14ac:dyDescent="0.2">
      <c r="A358" s="790">
        <v>40487</v>
      </c>
      <c r="B358" s="794" t="s">
        <v>28650</v>
      </c>
      <c r="C358" s="792" t="s">
        <v>14230</v>
      </c>
      <c r="D358" s="851">
        <f t="shared" si="12"/>
        <v>3208.35</v>
      </c>
      <c r="E358" s="842">
        <f t="shared" si="13"/>
        <v>2601.64</v>
      </c>
      <c r="I358" s="795">
        <v>3130.1</v>
      </c>
      <c r="L358" s="840" t="s">
        <v>862</v>
      </c>
      <c r="M358" s="848">
        <f>IFERROR(VLOOKUP(L358,REAJUSTE!A:AC,17,FALSE),"")</f>
        <v>1.0249999999999999</v>
      </c>
    </row>
    <row r="359" spans="1:13" ht="18" x14ac:dyDescent="0.2">
      <c r="A359" s="790">
        <v>40488</v>
      </c>
      <c r="B359" s="794" t="s">
        <v>14509</v>
      </c>
      <c r="C359" s="792" t="s">
        <v>14230</v>
      </c>
      <c r="D359" s="851">
        <f t="shared" si="12"/>
        <v>3208.35</v>
      </c>
      <c r="E359" s="842">
        <f t="shared" si="13"/>
        <v>2601.64</v>
      </c>
      <c r="I359" s="795">
        <v>3130.1</v>
      </c>
      <c r="L359" s="840" t="s">
        <v>862</v>
      </c>
      <c r="M359" s="848">
        <f>IFERROR(VLOOKUP(L359,REAJUSTE!A:AC,17,FALSE),"")</f>
        <v>1.0249999999999999</v>
      </c>
    </row>
    <row r="360" spans="1:13" ht="18" x14ac:dyDescent="0.2">
      <c r="A360" s="790">
        <v>40489</v>
      </c>
      <c r="B360" s="794" t="s">
        <v>14510</v>
      </c>
      <c r="C360" s="792" t="s">
        <v>14230</v>
      </c>
      <c r="D360" s="851">
        <f t="shared" si="12"/>
        <v>4266.22</v>
      </c>
      <c r="E360" s="842">
        <f t="shared" si="13"/>
        <v>3459.47</v>
      </c>
      <c r="I360" s="795">
        <v>4162.17</v>
      </c>
      <c r="L360" s="840" t="s">
        <v>862</v>
      </c>
      <c r="M360" s="848">
        <f>IFERROR(VLOOKUP(L360,REAJUSTE!A:AC,17,FALSE),"")</f>
        <v>1.0249999999999999</v>
      </c>
    </row>
    <row r="361" spans="1:13" ht="15" x14ac:dyDescent="0.2">
      <c r="A361" s="790">
        <v>40417</v>
      </c>
      <c r="B361" s="791" t="s">
        <v>14511</v>
      </c>
      <c r="C361" s="792" t="s">
        <v>14230</v>
      </c>
      <c r="D361" s="851">
        <f t="shared" si="12"/>
        <v>146.41999999999999</v>
      </c>
      <c r="E361" s="842">
        <f t="shared" si="13"/>
        <v>118.73</v>
      </c>
      <c r="I361" s="793">
        <v>142.85</v>
      </c>
      <c r="L361" s="840" t="s">
        <v>862</v>
      </c>
      <c r="M361" s="848">
        <f>IFERROR(VLOOKUP(L361,REAJUSTE!A:AC,17,FALSE),"")</f>
        <v>1.0249999999999999</v>
      </c>
    </row>
    <row r="362" spans="1:13" ht="15" x14ac:dyDescent="0.2">
      <c r="A362" s="790">
        <v>40418</v>
      </c>
      <c r="B362" s="791" t="s">
        <v>14512</v>
      </c>
      <c r="C362" s="792" t="s">
        <v>14230</v>
      </c>
      <c r="D362" s="851">
        <f t="shared" si="12"/>
        <v>157</v>
      </c>
      <c r="E362" s="842">
        <f t="shared" si="13"/>
        <v>127.31</v>
      </c>
      <c r="I362" s="793">
        <v>153.18</v>
      </c>
      <c r="L362" s="840" t="s">
        <v>862</v>
      </c>
      <c r="M362" s="848">
        <f>IFERROR(VLOOKUP(L362,REAJUSTE!A:AC,17,FALSE),"")</f>
        <v>1.0249999999999999</v>
      </c>
    </row>
    <row r="363" spans="1:13" ht="15" x14ac:dyDescent="0.2">
      <c r="A363" s="790">
        <v>40419</v>
      </c>
      <c r="B363" s="791" t="s">
        <v>14513</v>
      </c>
      <c r="C363" s="792" t="s">
        <v>14230</v>
      </c>
      <c r="D363" s="851">
        <f t="shared" si="12"/>
        <v>188.54</v>
      </c>
      <c r="E363" s="842">
        <f t="shared" si="13"/>
        <v>152.88</v>
      </c>
      <c r="I363" s="793">
        <v>183.95</v>
      </c>
      <c r="L363" s="840" t="s">
        <v>862</v>
      </c>
      <c r="M363" s="848">
        <f>IFERROR(VLOOKUP(L363,REAJUSTE!A:AC,17,FALSE),"")</f>
        <v>1.0249999999999999</v>
      </c>
    </row>
    <row r="364" spans="1:13" ht="15" x14ac:dyDescent="0.2">
      <c r="A364" s="790">
        <v>40420</v>
      </c>
      <c r="B364" s="791" t="s">
        <v>14514</v>
      </c>
      <c r="C364" s="792" t="s">
        <v>14230</v>
      </c>
      <c r="D364" s="851">
        <f t="shared" si="12"/>
        <v>201.67</v>
      </c>
      <c r="E364" s="842">
        <f t="shared" si="13"/>
        <v>163.53</v>
      </c>
      <c r="I364" s="793">
        <v>196.76</v>
      </c>
      <c r="L364" s="840" t="s">
        <v>862</v>
      </c>
      <c r="M364" s="848">
        <f>IFERROR(VLOOKUP(L364,REAJUSTE!A:AC,17,FALSE),"")</f>
        <v>1.0249999999999999</v>
      </c>
    </row>
    <row r="365" spans="1:13" ht="15" x14ac:dyDescent="0.2">
      <c r="A365" s="790">
        <v>40422</v>
      </c>
      <c r="B365" s="791" t="s">
        <v>14515</v>
      </c>
      <c r="C365" s="792" t="s">
        <v>14230</v>
      </c>
      <c r="D365" s="851">
        <f t="shared" si="12"/>
        <v>264.14999999999998</v>
      </c>
      <c r="E365" s="842">
        <f t="shared" si="13"/>
        <v>214.19</v>
      </c>
      <c r="I365" s="793">
        <v>257.70999999999998</v>
      </c>
      <c r="L365" s="840" t="s">
        <v>862</v>
      </c>
      <c r="M365" s="848">
        <f>IFERROR(VLOOKUP(L365,REAJUSTE!A:AC,17,FALSE),"")</f>
        <v>1.0249999999999999</v>
      </c>
    </row>
    <row r="366" spans="1:13" ht="15" x14ac:dyDescent="0.2">
      <c r="A366" s="790">
        <v>40423</v>
      </c>
      <c r="B366" s="791" t="s">
        <v>14516</v>
      </c>
      <c r="C366" s="792" t="s">
        <v>14230</v>
      </c>
      <c r="D366" s="851">
        <f t="shared" si="12"/>
        <v>265.68</v>
      </c>
      <c r="E366" s="842">
        <f t="shared" si="13"/>
        <v>215.43</v>
      </c>
      <c r="I366" s="793">
        <v>259.2</v>
      </c>
      <c r="L366" s="840" t="s">
        <v>862</v>
      </c>
      <c r="M366" s="848">
        <f>IFERROR(VLOOKUP(L366,REAJUSTE!A:AC,17,FALSE),"")</f>
        <v>1.0249999999999999</v>
      </c>
    </row>
    <row r="367" spans="1:13" ht="15" x14ac:dyDescent="0.2">
      <c r="A367" s="790">
        <v>40426</v>
      </c>
      <c r="B367" s="791" t="s">
        <v>14517</v>
      </c>
      <c r="C367" s="792" t="s">
        <v>14230</v>
      </c>
      <c r="D367" s="851">
        <f t="shared" si="12"/>
        <v>420.46</v>
      </c>
      <c r="E367" s="842">
        <f t="shared" si="13"/>
        <v>340.95</v>
      </c>
      <c r="I367" s="793">
        <v>410.21</v>
      </c>
      <c r="L367" s="840" t="s">
        <v>862</v>
      </c>
      <c r="M367" s="848">
        <f>IFERROR(VLOOKUP(L367,REAJUSTE!A:AC,17,FALSE),"")</f>
        <v>1.0249999999999999</v>
      </c>
    </row>
    <row r="368" spans="1:13" ht="15" x14ac:dyDescent="0.2">
      <c r="A368" s="790">
        <v>40427</v>
      </c>
      <c r="B368" s="791" t="s">
        <v>14518</v>
      </c>
      <c r="C368" s="792" t="s">
        <v>14230</v>
      </c>
      <c r="D368" s="851">
        <f t="shared" si="12"/>
        <v>433.01</v>
      </c>
      <c r="E368" s="842">
        <f t="shared" si="13"/>
        <v>351.12</v>
      </c>
      <c r="I368" s="793">
        <v>422.45</v>
      </c>
      <c r="L368" s="840" t="s">
        <v>862</v>
      </c>
      <c r="M368" s="848">
        <f>IFERROR(VLOOKUP(L368,REAJUSTE!A:AC,17,FALSE),"")</f>
        <v>1.0249999999999999</v>
      </c>
    </row>
    <row r="369" spans="1:13" ht="18" x14ac:dyDescent="0.2">
      <c r="A369" s="790">
        <v>40421</v>
      </c>
      <c r="B369" s="794" t="s">
        <v>14519</v>
      </c>
      <c r="C369" s="792" t="s">
        <v>14230</v>
      </c>
      <c r="D369" s="851">
        <f t="shared" si="12"/>
        <v>239.54</v>
      </c>
      <c r="E369" s="842">
        <f t="shared" si="13"/>
        <v>194.24</v>
      </c>
      <c r="I369" s="793">
        <v>233.7</v>
      </c>
      <c r="L369" s="840" t="s">
        <v>862</v>
      </c>
      <c r="M369" s="848">
        <f>IFERROR(VLOOKUP(L369,REAJUSTE!A:AC,17,FALSE),"")</f>
        <v>1.0249999999999999</v>
      </c>
    </row>
    <row r="370" spans="1:13" ht="15" x14ac:dyDescent="0.2">
      <c r="A370" s="790">
        <v>40424</v>
      </c>
      <c r="B370" s="791" t="s">
        <v>28651</v>
      </c>
      <c r="C370" s="792" t="s">
        <v>14230</v>
      </c>
      <c r="D370" s="851">
        <f t="shared" si="12"/>
        <v>304.23</v>
      </c>
      <c r="E370" s="842">
        <f t="shared" si="13"/>
        <v>246.69</v>
      </c>
      <c r="I370" s="793">
        <v>296.81</v>
      </c>
      <c r="L370" s="840" t="s">
        <v>862</v>
      </c>
      <c r="M370" s="848">
        <f>IFERROR(VLOOKUP(L370,REAJUSTE!A:AC,17,FALSE),"")</f>
        <v>1.0249999999999999</v>
      </c>
    </row>
    <row r="371" spans="1:13" ht="18" x14ac:dyDescent="0.2">
      <c r="A371" s="790">
        <v>40425</v>
      </c>
      <c r="B371" s="794" t="s">
        <v>14520</v>
      </c>
      <c r="C371" s="792" t="s">
        <v>14230</v>
      </c>
      <c r="D371" s="851">
        <f t="shared" si="12"/>
        <v>311.7</v>
      </c>
      <c r="E371" s="842">
        <f t="shared" si="13"/>
        <v>252.75</v>
      </c>
      <c r="I371" s="793">
        <v>304.10000000000002</v>
      </c>
      <c r="L371" s="840" t="s">
        <v>862</v>
      </c>
      <c r="M371" s="848">
        <f>IFERROR(VLOOKUP(L371,REAJUSTE!A:AC,17,FALSE),"")</f>
        <v>1.0249999999999999</v>
      </c>
    </row>
    <row r="372" spans="1:13" ht="18" x14ac:dyDescent="0.2">
      <c r="A372" s="790">
        <v>40428</v>
      </c>
      <c r="B372" s="794" t="s">
        <v>28652</v>
      </c>
      <c r="C372" s="792" t="s">
        <v>14230</v>
      </c>
      <c r="D372" s="851">
        <f t="shared" si="12"/>
        <v>521.82000000000005</v>
      </c>
      <c r="E372" s="842">
        <f t="shared" si="13"/>
        <v>423.14</v>
      </c>
      <c r="I372" s="793">
        <v>509.1</v>
      </c>
      <c r="L372" s="840" t="s">
        <v>862</v>
      </c>
      <c r="M372" s="848">
        <f>IFERROR(VLOOKUP(L372,REAJUSTE!A:AC,17,FALSE),"")</f>
        <v>1.0249999999999999</v>
      </c>
    </row>
    <row r="373" spans="1:13" ht="18" x14ac:dyDescent="0.2">
      <c r="A373" s="790">
        <v>40429</v>
      </c>
      <c r="B373" s="794" t="s">
        <v>14521</v>
      </c>
      <c r="C373" s="792" t="s">
        <v>14230</v>
      </c>
      <c r="D373" s="851">
        <f t="shared" si="12"/>
        <v>521.82000000000005</v>
      </c>
      <c r="E373" s="842">
        <f t="shared" si="13"/>
        <v>423.14</v>
      </c>
      <c r="I373" s="793">
        <v>509.1</v>
      </c>
      <c r="L373" s="840" t="s">
        <v>862</v>
      </c>
      <c r="M373" s="848">
        <f>IFERROR(VLOOKUP(L373,REAJUSTE!A:AC,17,FALSE),"")</f>
        <v>1.0249999999999999</v>
      </c>
    </row>
    <row r="374" spans="1:13" ht="18" x14ac:dyDescent="0.2">
      <c r="A374" s="790">
        <v>40430</v>
      </c>
      <c r="B374" s="794" t="s">
        <v>14522</v>
      </c>
      <c r="C374" s="792" t="s">
        <v>14230</v>
      </c>
      <c r="D374" s="851">
        <f t="shared" si="12"/>
        <v>488.22</v>
      </c>
      <c r="E374" s="842">
        <f t="shared" si="13"/>
        <v>395.89</v>
      </c>
      <c r="I374" s="793">
        <v>476.32</v>
      </c>
      <c r="L374" s="840" t="s">
        <v>862</v>
      </c>
      <c r="M374" s="848">
        <f>IFERROR(VLOOKUP(L374,REAJUSTE!A:AC,17,FALSE),"")</f>
        <v>1.0249999999999999</v>
      </c>
    </row>
    <row r="375" spans="1:13" ht="18" x14ac:dyDescent="0.2">
      <c r="A375" s="790">
        <v>40431</v>
      </c>
      <c r="B375" s="794" t="s">
        <v>14523</v>
      </c>
      <c r="C375" s="792" t="s">
        <v>14230</v>
      </c>
      <c r="D375" s="851">
        <f t="shared" si="12"/>
        <v>488.22</v>
      </c>
      <c r="E375" s="842">
        <f t="shared" si="13"/>
        <v>395.89</v>
      </c>
      <c r="I375" s="793">
        <v>476.32</v>
      </c>
      <c r="L375" s="840" t="s">
        <v>862</v>
      </c>
      <c r="M375" s="848">
        <f>IFERROR(VLOOKUP(L375,REAJUSTE!A:AC,17,FALSE),"")</f>
        <v>1.0249999999999999</v>
      </c>
    </row>
    <row r="376" spans="1:13" ht="15" x14ac:dyDescent="0.2">
      <c r="A376" s="790">
        <v>40432</v>
      </c>
      <c r="B376" s="791" t="s">
        <v>28653</v>
      </c>
      <c r="C376" s="792" t="s">
        <v>14230</v>
      </c>
      <c r="D376" s="851">
        <f t="shared" si="12"/>
        <v>988.37</v>
      </c>
      <c r="E376" s="842">
        <f t="shared" si="13"/>
        <v>801.46</v>
      </c>
      <c r="I376" s="793">
        <v>964.27</v>
      </c>
      <c r="L376" s="840" t="s">
        <v>862</v>
      </c>
      <c r="M376" s="848">
        <f>IFERROR(VLOOKUP(L376,REAJUSTE!A:AC,17,FALSE),"")</f>
        <v>1.0249999999999999</v>
      </c>
    </row>
    <row r="377" spans="1:13" ht="18" x14ac:dyDescent="0.2">
      <c r="A377" s="790">
        <v>40433</v>
      </c>
      <c r="B377" s="794" t="s">
        <v>14524</v>
      </c>
      <c r="C377" s="792" t="s">
        <v>14230</v>
      </c>
      <c r="D377" s="851">
        <f t="shared" si="12"/>
        <v>988.37</v>
      </c>
      <c r="E377" s="842">
        <f t="shared" si="13"/>
        <v>801.46</v>
      </c>
      <c r="I377" s="793">
        <v>964.27</v>
      </c>
      <c r="L377" s="840" t="s">
        <v>862</v>
      </c>
      <c r="M377" s="848">
        <f>IFERROR(VLOOKUP(L377,REAJUSTE!A:AC,17,FALSE),"")</f>
        <v>1.0249999999999999</v>
      </c>
    </row>
    <row r="378" spans="1:13" ht="18" x14ac:dyDescent="0.2">
      <c r="A378" s="790">
        <v>40434</v>
      </c>
      <c r="B378" s="794" t="s">
        <v>28654</v>
      </c>
      <c r="C378" s="792" t="s">
        <v>14230</v>
      </c>
      <c r="D378" s="851">
        <f t="shared" si="12"/>
        <v>989.12</v>
      </c>
      <c r="E378" s="842">
        <f t="shared" si="13"/>
        <v>802.07</v>
      </c>
      <c r="I378" s="793">
        <v>965</v>
      </c>
      <c r="L378" s="840" t="s">
        <v>862</v>
      </c>
      <c r="M378" s="848">
        <f>IFERROR(VLOOKUP(L378,REAJUSTE!A:AC,17,FALSE),"")</f>
        <v>1.0249999999999999</v>
      </c>
    </row>
    <row r="379" spans="1:13" ht="18" x14ac:dyDescent="0.2">
      <c r="A379" s="790">
        <v>40435</v>
      </c>
      <c r="B379" s="794" t="s">
        <v>14525</v>
      </c>
      <c r="C379" s="792" t="s">
        <v>14230</v>
      </c>
      <c r="D379" s="851">
        <f t="shared" si="12"/>
        <v>989.12</v>
      </c>
      <c r="E379" s="842">
        <f t="shared" si="13"/>
        <v>802.07</v>
      </c>
      <c r="I379" s="793">
        <v>965</v>
      </c>
      <c r="L379" s="840" t="s">
        <v>862</v>
      </c>
      <c r="M379" s="848">
        <f>IFERROR(VLOOKUP(L379,REAJUSTE!A:AC,17,FALSE),"")</f>
        <v>1.0249999999999999</v>
      </c>
    </row>
    <row r="380" spans="1:13" ht="18" x14ac:dyDescent="0.2">
      <c r="A380" s="790">
        <v>40436</v>
      </c>
      <c r="B380" s="794" t="s">
        <v>14526</v>
      </c>
      <c r="C380" s="792" t="s">
        <v>14230</v>
      </c>
      <c r="D380" s="851">
        <f t="shared" si="12"/>
        <v>1250.6500000000001</v>
      </c>
      <c r="E380" s="842">
        <f t="shared" si="13"/>
        <v>1014.15</v>
      </c>
      <c r="I380" s="795">
        <v>1220.1500000000001</v>
      </c>
      <c r="L380" s="840" t="s">
        <v>862</v>
      </c>
      <c r="M380" s="848">
        <f>IFERROR(VLOOKUP(L380,REAJUSTE!A:AC,17,FALSE),"")</f>
        <v>1.0249999999999999</v>
      </c>
    </row>
    <row r="381" spans="1:13" ht="18" x14ac:dyDescent="0.2">
      <c r="A381" s="790">
        <v>40437</v>
      </c>
      <c r="B381" s="794" t="s">
        <v>14527</v>
      </c>
      <c r="C381" s="792" t="s">
        <v>14230</v>
      </c>
      <c r="D381" s="851">
        <f t="shared" si="12"/>
        <v>1250.6500000000001</v>
      </c>
      <c r="E381" s="842">
        <f t="shared" si="13"/>
        <v>1014.15</v>
      </c>
      <c r="I381" s="795">
        <v>1220.1500000000001</v>
      </c>
      <c r="L381" s="840" t="s">
        <v>862</v>
      </c>
      <c r="M381" s="848">
        <f>IFERROR(VLOOKUP(L381,REAJUSTE!A:AC,17,FALSE),"")</f>
        <v>1.0249999999999999</v>
      </c>
    </row>
    <row r="382" spans="1:13" ht="15" x14ac:dyDescent="0.2">
      <c r="A382" s="790">
        <v>40438</v>
      </c>
      <c r="B382" s="791" t="s">
        <v>28655</v>
      </c>
      <c r="C382" s="792" t="s">
        <v>14230</v>
      </c>
      <c r="D382" s="851">
        <f t="shared" si="12"/>
        <v>1299.71</v>
      </c>
      <c r="E382" s="842">
        <f t="shared" si="13"/>
        <v>1053.93</v>
      </c>
      <c r="I382" s="795">
        <v>1268.01</v>
      </c>
      <c r="L382" s="840" t="s">
        <v>862</v>
      </c>
      <c r="M382" s="848">
        <f>IFERROR(VLOOKUP(L382,REAJUSTE!A:AC,17,FALSE),"")</f>
        <v>1.0249999999999999</v>
      </c>
    </row>
    <row r="383" spans="1:13" ht="18" x14ac:dyDescent="0.2">
      <c r="A383" s="790">
        <v>40439</v>
      </c>
      <c r="B383" s="794" t="s">
        <v>14528</v>
      </c>
      <c r="C383" s="792" t="s">
        <v>14230</v>
      </c>
      <c r="D383" s="851">
        <f t="shared" si="12"/>
        <v>1299.71</v>
      </c>
      <c r="E383" s="842">
        <f t="shared" si="13"/>
        <v>1053.93</v>
      </c>
      <c r="I383" s="795">
        <v>1268.01</v>
      </c>
      <c r="L383" s="840" t="s">
        <v>862</v>
      </c>
      <c r="M383" s="848">
        <f>IFERROR(VLOOKUP(L383,REAJUSTE!A:AC,17,FALSE),"")</f>
        <v>1.0249999999999999</v>
      </c>
    </row>
    <row r="384" spans="1:13" ht="18" x14ac:dyDescent="0.2">
      <c r="A384" s="790">
        <v>40440</v>
      </c>
      <c r="B384" s="794" t="s">
        <v>28656</v>
      </c>
      <c r="C384" s="792" t="s">
        <v>14230</v>
      </c>
      <c r="D384" s="851">
        <f t="shared" si="12"/>
        <v>1707.87</v>
      </c>
      <c r="E384" s="842">
        <f t="shared" si="13"/>
        <v>1384.9</v>
      </c>
      <c r="I384" s="795">
        <v>1666.22</v>
      </c>
      <c r="L384" s="840" t="s">
        <v>862</v>
      </c>
      <c r="M384" s="848">
        <f>IFERROR(VLOOKUP(L384,REAJUSTE!A:AC,17,FALSE),"")</f>
        <v>1.0249999999999999</v>
      </c>
    </row>
    <row r="385" spans="1:13" ht="18" x14ac:dyDescent="0.2">
      <c r="A385" s="790">
        <v>40441</v>
      </c>
      <c r="B385" s="794" t="s">
        <v>14529</v>
      </c>
      <c r="C385" s="792" t="s">
        <v>14230</v>
      </c>
      <c r="D385" s="851">
        <f t="shared" si="12"/>
        <v>1707.87</v>
      </c>
      <c r="E385" s="842">
        <f t="shared" si="13"/>
        <v>1384.9</v>
      </c>
      <c r="I385" s="795">
        <v>1666.22</v>
      </c>
      <c r="L385" s="840" t="s">
        <v>862</v>
      </c>
      <c r="M385" s="848">
        <f>IFERROR(VLOOKUP(L385,REAJUSTE!A:AC,17,FALSE),"")</f>
        <v>1.0249999999999999</v>
      </c>
    </row>
    <row r="386" spans="1:13" ht="18" x14ac:dyDescent="0.2">
      <c r="A386" s="790">
        <v>40442</v>
      </c>
      <c r="B386" s="794" t="s">
        <v>14530</v>
      </c>
      <c r="C386" s="792" t="s">
        <v>14230</v>
      </c>
      <c r="D386" s="851">
        <f t="shared" si="12"/>
        <v>1766.52</v>
      </c>
      <c r="E386" s="842">
        <f t="shared" si="13"/>
        <v>1432.46</v>
      </c>
      <c r="I386" s="795">
        <v>1723.44</v>
      </c>
      <c r="L386" s="840" t="s">
        <v>862</v>
      </c>
      <c r="M386" s="848">
        <f>IFERROR(VLOOKUP(L386,REAJUSTE!A:AC,17,FALSE),"")</f>
        <v>1.0249999999999999</v>
      </c>
    </row>
    <row r="387" spans="1:13" ht="18" x14ac:dyDescent="0.2">
      <c r="A387" s="790">
        <v>40443</v>
      </c>
      <c r="B387" s="794" t="s">
        <v>14531</v>
      </c>
      <c r="C387" s="792" t="s">
        <v>14230</v>
      </c>
      <c r="D387" s="851">
        <f t="shared" si="12"/>
        <v>1766.52</v>
      </c>
      <c r="E387" s="842">
        <f t="shared" si="13"/>
        <v>1432.46</v>
      </c>
      <c r="I387" s="795">
        <v>1723.44</v>
      </c>
      <c r="L387" s="840" t="s">
        <v>862</v>
      </c>
      <c r="M387" s="848">
        <f>IFERROR(VLOOKUP(L387,REAJUSTE!A:AC,17,FALSE),"")</f>
        <v>1.0249999999999999</v>
      </c>
    </row>
    <row r="388" spans="1:13" ht="15" x14ac:dyDescent="0.2">
      <c r="A388" s="790">
        <v>40444</v>
      </c>
      <c r="B388" s="791" t="s">
        <v>28657</v>
      </c>
      <c r="C388" s="792" t="s">
        <v>14230</v>
      </c>
      <c r="D388" s="851">
        <f t="shared" si="12"/>
        <v>355.15</v>
      </c>
      <c r="E388" s="842">
        <f t="shared" si="13"/>
        <v>287.99</v>
      </c>
      <c r="I388" s="793">
        <v>346.49</v>
      </c>
      <c r="L388" s="840" t="s">
        <v>862</v>
      </c>
      <c r="M388" s="848">
        <f>IFERROR(VLOOKUP(L388,REAJUSTE!A:AC,17,FALSE),"")</f>
        <v>1.0249999999999999</v>
      </c>
    </row>
    <row r="389" spans="1:13" ht="15" x14ac:dyDescent="0.2">
      <c r="A389" s="790">
        <v>40445</v>
      </c>
      <c r="B389" s="791" t="s">
        <v>28658</v>
      </c>
      <c r="C389" s="792" t="s">
        <v>14230</v>
      </c>
      <c r="D389" s="851">
        <f t="shared" si="12"/>
        <v>355.15</v>
      </c>
      <c r="E389" s="842">
        <f t="shared" si="13"/>
        <v>287.99</v>
      </c>
      <c r="I389" s="793">
        <v>346.49</v>
      </c>
      <c r="L389" s="840" t="s">
        <v>862</v>
      </c>
      <c r="M389" s="848">
        <f>IFERROR(VLOOKUP(L389,REAJUSTE!A:AC,17,FALSE),"")</f>
        <v>1.0249999999999999</v>
      </c>
    </row>
    <row r="390" spans="1:13" ht="18" x14ac:dyDescent="0.2">
      <c r="A390" s="790">
        <v>40446</v>
      </c>
      <c r="B390" s="794" t="s">
        <v>28659</v>
      </c>
      <c r="C390" s="792" t="s">
        <v>14230</v>
      </c>
      <c r="D390" s="851">
        <f t="shared" si="12"/>
        <v>321.55</v>
      </c>
      <c r="E390" s="842">
        <f t="shared" si="13"/>
        <v>260.74</v>
      </c>
      <c r="I390" s="793">
        <v>313.70999999999998</v>
      </c>
      <c r="L390" s="840" t="s">
        <v>862</v>
      </c>
      <c r="M390" s="848">
        <f>IFERROR(VLOOKUP(L390,REAJUSTE!A:AC,17,FALSE),"")</f>
        <v>1.0249999999999999</v>
      </c>
    </row>
    <row r="391" spans="1:13" ht="18" x14ac:dyDescent="0.2">
      <c r="A391" s="790">
        <v>40447</v>
      </c>
      <c r="B391" s="794" t="s">
        <v>28660</v>
      </c>
      <c r="C391" s="792" t="s">
        <v>14230</v>
      </c>
      <c r="D391" s="851">
        <f t="shared" ref="D391:D454" si="14">TRUNC(I391*M391,2)</f>
        <v>321.55</v>
      </c>
      <c r="E391" s="842">
        <f t="shared" ref="E391:E454" si="15">TRUNC(D391/1.2332,2)</f>
        <v>260.74</v>
      </c>
      <c r="I391" s="793">
        <v>313.70999999999998</v>
      </c>
      <c r="L391" s="840" t="s">
        <v>862</v>
      </c>
      <c r="M391" s="848">
        <f>IFERROR(VLOOKUP(L391,REAJUSTE!A:AC,17,FALSE),"")</f>
        <v>1.0249999999999999</v>
      </c>
    </row>
    <row r="392" spans="1:13" ht="18" x14ac:dyDescent="0.2">
      <c r="A392" s="790">
        <v>40448</v>
      </c>
      <c r="B392" s="794" t="s">
        <v>14532</v>
      </c>
      <c r="C392" s="792" t="s">
        <v>14230</v>
      </c>
      <c r="D392" s="851">
        <f t="shared" si="14"/>
        <v>752.69</v>
      </c>
      <c r="E392" s="842">
        <f t="shared" si="15"/>
        <v>610.35</v>
      </c>
      <c r="I392" s="793">
        <v>734.34</v>
      </c>
      <c r="L392" s="840" t="s">
        <v>862</v>
      </c>
      <c r="M392" s="848">
        <f>IFERROR(VLOOKUP(L392,REAJUSTE!A:AC,17,FALSE),"")</f>
        <v>1.0249999999999999</v>
      </c>
    </row>
    <row r="393" spans="1:13" ht="18" x14ac:dyDescent="0.2">
      <c r="A393" s="790">
        <v>40449</v>
      </c>
      <c r="B393" s="794" t="s">
        <v>14533</v>
      </c>
      <c r="C393" s="792" t="s">
        <v>14230</v>
      </c>
      <c r="D393" s="851">
        <f t="shared" si="14"/>
        <v>752.69</v>
      </c>
      <c r="E393" s="842">
        <f t="shared" si="15"/>
        <v>610.35</v>
      </c>
      <c r="I393" s="793">
        <v>734.34</v>
      </c>
      <c r="L393" s="840" t="s">
        <v>862</v>
      </c>
      <c r="M393" s="848">
        <f>IFERROR(VLOOKUP(L393,REAJUSTE!A:AC,17,FALSE),"")</f>
        <v>1.0249999999999999</v>
      </c>
    </row>
    <row r="394" spans="1:13" ht="18" x14ac:dyDescent="0.2">
      <c r="A394" s="790">
        <v>40450</v>
      </c>
      <c r="B394" s="794" t="s">
        <v>14534</v>
      </c>
      <c r="C394" s="792" t="s">
        <v>14230</v>
      </c>
      <c r="D394" s="851">
        <f t="shared" si="14"/>
        <v>753.44</v>
      </c>
      <c r="E394" s="842">
        <f t="shared" si="15"/>
        <v>610.96</v>
      </c>
      <c r="I394" s="793">
        <v>735.07</v>
      </c>
      <c r="L394" s="840" t="s">
        <v>862</v>
      </c>
      <c r="M394" s="848">
        <f>IFERROR(VLOOKUP(L394,REAJUSTE!A:AC,17,FALSE),"")</f>
        <v>1.0249999999999999</v>
      </c>
    </row>
    <row r="395" spans="1:13" ht="15" x14ac:dyDescent="0.2">
      <c r="A395" s="790">
        <v>40451</v>
      </c>
      <c r="B395" s="791" t="s">
        <v>28661</v>
      </c>
      <c r="C395" s="792" t="s">
        <v>14230</v>
      </c>
      <c r="D395" s="851">
        <f t="shared" si="14"/>
        <v>753.44</v>
      </c>
      <c r="E395" s="842">
        <f t="shared" si="15"/>
        <v>610.96</v>
      </c>
      <c r="I395" s="793">
        <v>735.07</v>
      </c>
      <c r="L395" s="840" t="s">
        <v>862</v>
      </c>
      <c r="M395" s="848">
        <f>IFERROR(VLOOKUP(L395,REAJUSTE!A:AC,17,FALSE),"")</f>
        <v>1.0249999999999999</v>
      </c>
    </row>
    <row r="396" spans="1:13" ht="18" x14ac:dyDescent="0.2">
      <c r="A396" s="790">
        <v>40452</v>
      </c>
      <c r="B396" s="794" t="s">
        <v>14535</v>
      </c>
      <c r="C396" s="792" t="s">
        <v>14230</v>
      </c>
      <c r="D396" s="851">
        <f t="shared" si="14"/>
        <v>869.76</v>
      </c>
      <c r="E396" s="842">
        <f t="shared" si="15"/>
        <v>705.28</v>
      </c>
      <c r="I396" s="793">
        <v>848.55</v>
      </c>
      <c r="L396" s="840" t="s">
        <v>862</v>
      </c>
      <c r="M396" s="848">
        <f>IFERROR(VLOOKUP(L396,REAJUSTE!A:AC,17,FALSE),"")</f>
        <v>1.0249999999999999</v>
      </c>
    </row>
    <row r="397" spans="1:13" ht="18" x14ac:dyDescent="0.2">
      <c r="A397" s="790">
        <v>40453</v>
      </c>
      <c r="B397" s="794" t="s">
        <v>28662</v>
      </c>
      <c r="C397" s="792" t="s">
        <v>14230</v>
      </c>
      <c r="D397" s="851">
        <f t="shared" si="14"/>
        <v>869.76</v>
      </c>
      <c r="E397" s="842">
        <f t="shared" si="15"/>
        <v>705.28</v>
      </c>
      <c r="I397" s="793">
        <v>848.55</v>
      </c>
      <c r="L397" s="840" t="s">
        <v>862</v>
      </c>
      <c r="M397" s="848">
        <f>IFERROR(VLOOKUP(L397,REAJUSTE!A:AC,17,FALSE),"")</f>
        <v>1.0249999999999999</v>
      </c>
    </row>
    <row r="398" spans="1:13" ht="18" x14ac:dyDescent="0.2">
      <c r="A398" s="790">
        <v>40454</v>
      </c>
      <c r="B398" s="794" t="s">
        <v>14536</v>
      </c>
      <c r="C398" s="792" t="s">
        <v>14230</v>
      </c>
      <c r="D398" s="851">
        <f t="shared" si="14"/>
        <v>918.82</v>
      </c>
      <c r="E398" s="842">
        <f t="shared" si="15"/>
        <v>745.06</v>
      </c>
      <c r="I398" s="793">
        <v>896.41</v>
      </c>
      <c r="L398" s="840" t="s">
        <v>862</v>
      </c>
      <c r="M398" s="848">
        <f>IFERROR(VLOOKUP(L398,REAJUSTE!A:AC,17,FALSE),"")</f>
        <v>1.0249999999999999</v>
      </c>
    </row>
    <row r="399" spans="1:13" ht="18" x14ac:dyDescent="0.2">
      <c r="A399" s="790">
        <v>40455</v>
      </c>
      <c r="B399" s="794" t="s">
        <v>14537</v>
      </c>
      <c r="C399" s="792" t="s">
        <v>14230</v>
      </c>
      <c r="D399" s="851">
        <f t="shared" si="14"/>
        <v>918.82</v>
      </c>
      <c r="E399" s="842">
        <f t="shared" si="15"/>
        <v>745.06</v>
      </c>
      <c r="I399" s="793">
        <v>896.41</v>
      </c>
      <c r="L399" s="840" t="s">
        <v>862</v>
      </c>
      <c r="M399" s="848">
        <f>IFERROR(VLOOKUP(L399,REAJUSTE!A:AC,17,FALSE),"")</f>
        <v>1.0249999999999999</v>
      </c>
    </row>
    <row r="400" spans="1:13" ht="18" x14ac:dyDescent="0.2">
      <c r="A400" s="790">
        <v>40456</v>
      </c>
      <c r="B400" s="794" t="s">
        <v>14538</v>
      </c>
      <c r="C400" s="792" t="s">
        <v>14230</v>
      </c>
      <c r="D400" s="851">
        <f t="shared" si="14"/>
        <v>1068.1099999999999</v>
      </c>
      <c r="E400" s="842">
        <f t="shared" si="15"/>
        <v>866.12</v>
      </c>
      <c r="I400" s="795">
        <v>1042.06</v>
      </c>
      <c r="L400" s="840" t="s">
        <v>862</v>
      </c>
      <c r="M400" s="848">
        <f>IFERROR(VLOOKUP(L400,REAJUSTE!A:AC,17,FALSE),"")</f>
        <v>1.0249999999999999</v>
      </c>
    </row>
    <row r="401" spans="1:13" ht="18" x14ac:dyDescent="0.2">
      <c r="A401" s="790">
        <v>40457</v>
      </c>
      <c r="B401" s="794" t="s">
        <v>14539</v>
      </c>
      <c r="C401" s="792" t="s">
        <v>14230</v>
      </c>
      <c r="D401" s="851">
        <f t="shared" si="14"/>
        <v>1191.8699999999999</v>
      </c>
      <c r="E401" s="842">
        <f t="shared" si="15"/>
        <v>966.48</v>
      </c>
      <c r="I401" s="795">
        <v>1162.8</v>
      </c>
      <c r="L401" s="840" t="s">
        <v>862</v>
      </c>
      <c r="M401" s="848">
        <f>IFERROR(VLOOKUP(L401,REAJUSTE!A:AC,17,FALSE),"")</f>
        <v>1.0249999999999999</v>
      </c>
    </row>
    <row r="402" spans="1:13" ht="18" x14ac:dyDescent="0.2">
      <c r="A402" s="790">
        <v>40458</v>
      </c>
      <c r="B402" s="794" t="s">
        <v>14540</v>
      </c>
      <c r="C402" s="792" t="s">
        <v>14230</v>
      </c>
      <c r="D402" s="851">
        <f t="shared" si="14"/>
        <v>1191.8699999999999</v>
      </c>
      <c r="E402" s="842">
        <f t="shared" si="15"/>
        <v>966.48</v>
      </c>
      <c r="I402" s="795">
        <v>1162.8</v>
      </c>
      <c r="L402" s="840" t="s">
        <v>862</v>
      </c>
      <c r="M402" s="848">
        <f>IFERROR(VLOOKUP(L402,REAJUSTE!A:AC,17,FALSE),"")</f>
        <v>1.0249999999999999</v>
      </c>
    </row>
    <row r="403" spans="1:13" ht="18" x14ac:dyDescent="0.2">
      <c r="A403" s="790">
        <v>40459</v>
      </c>
      <c r="B403" s="794" t="s">
        <v>14541</v>
      </c>
      <c r="C403" s="792" t="s">
        <v>14230</v>
      </c>
      <c r="D403" s="851">
        <f t="shared" si="14"/>
        <v>1250.52</v>
      </c>
      <c r="E403" s="842">
        <f t="shared" si="15"/>
        <v>1014.04</v>
      </c>
      <c r="I403" s="795">
        <v>1220.02</v>
      </c>
      <c r="L403" s="840" t="s">
        <v>862</v>
      </c>
      <c r="M403" s="848">
        <f>IFERROR(VLOOKUP(L403,REAJUSTE!A:AC,17,FALSE),"")</f>
        <v>1.0249999999999999</v>
      </c>
    </row>
    <row r="404" spans="1:13" ht="18" x14ac:dyDescent="0.2">
      <c r="A404" s="790">
        <v>40460</v>
      </c>
      <c r="B404" s="794" t="s">
        <v>14542</v>
      </c>
      <c r="C404" s="792" t="s">
        <v>14230</v>
      </c>
      <c r="D404" s="851">
        <f t="shared" si="14"/>
        <v>1250.52</v>
      </c>
      <c r="E404" s="842">
        <f t="shared" si="15"/>
        <v>1014.04</v>
      </c>
      <c r="I404" s="795">
        <v>1220.02</v>
      </c>
      <c r="L404" s="840" t="s">
        <v>862</v>
      </c>
      <c r="M404" s="848">
        <f>IFERROR(VLOOKUP(L404,REAJUSTE!A:AC,17,FALSE),"")</f>
        <v>1.0249999999999999</v>
      </c>
    </row>
    <row r="405" spans="1:13" ht="15" x14ac:dyDescent="0.2">
      <c r="A405" s="790">
        <v>40461</v>
      </c>
      <c r="B405" s="791" t="s">
        <v>28663</v>
      </c>
      <c r="C405" s="792" t="s">
        <v>14230</v>
      </c>
      <c r="D405" s="851">
        <f t="shared" si="14"/>
        <v>1520.6</v>
      </c>
      <c r="E405" s="842">
        <f t="shared" si="15"/>
        <v>1233.05</v>
      </c>
      <c r="I405" s="795">
        <v>1483.52</v>
      </c>
      <c r="L405" s="840" t="s">
        <v>862</v>
      </c>
      <c r="M405" s="848">
        <f>IFERROR(VLOOKUP(L405,REAJUSTE!A:AC,17,FALSE),"")</f>
        <v>1.0249999999999999</v>
      </c>
    </row>
    <row r="406" spans="1:13" ht="18" x14ac:dyDescent="0.2">
      <c r="A406" s="790">
        <v>40462</v>
      </c>
      <c r="B406" s="794" t="s">
        <v>14543</v>
      </c>
      <c r="C406" s="792" t="s">
        <v>14230</v>
      </c>
      <c r="D406" s="851">
        <f t="shared" si="14"/>
        <v>1607.72</v>
      </c>
      <c r="E406" s="842">
        <f t="shared" si="15"/>
        <v>1303.69</v>
      </c>
      <c r="I406" s="795">
        <v>1568.51</v>
      </c>
      <c r="L406" s="840" t="s">
        <v>862</v>
      </c>
      <c r="M406" s="848">
        <f>IFERROR(VLOOKUP(L406,REAJUSTE!A:AC,17,FALSE),"")</f>
        <v>1.0249999999999999</v>
      </c>
    </row>
    <row r="407" spans="1:13" ht="18" x14ac:dyDescent="0.2">
      <c r="A407" s="790">
        <v>40463</v>
      </c>
      <c r="B407" s="794" t="s">
        <v>28664</v>
      </c>
      <c r="C407" s="792" t="s">
        <v>14230</v>
      </c>
      <c r="D407" s="851">
        <f t="shared" si="14"/>
        <v>1607.72</v>
      </c>
      <c r="E407" s="842">
        <f t="shared" si="15"/>
        <v>1303.69</v>
      </c>
      <c r="I407" s="795">
        <v>1568.51</v>
      </c>
      <c r="L407" s="840" t="s">
        <v>862</v>
      </c>
      <c r="M407" s="848">
        <f>IFERROR(VLOOKUP(L407,REAJUSTE!A:AC,17,FALSE),"")</f>
        <v>1.0249999999999999</v>
      </c>
    </row>
    <row r="408" spans="1:13" ht="18" x14ac:dyDescent="0.2">
      <c r="A408" s="790">
        <v>40464</v>
      </c>
      <c r="B408" s="794" t="s">
        <v>14544</v>
      </c>
      <c r="C408" s="792" t="s">
        <v>14230</v>
      </c>
      <c r="D408" s="851">
        <f t="shared" si="14"/>
        <v>1682.36</v>
      </c>
      <c r="E408" s="842">
        <f t="shared" si="15"/>
        <v>1364.22</v>
      </c>
      <c r="I408" s="795">
        <v>1641.33</v>
      </c>
      <c r="L408" s="840" t="s">
        <v>862</v>
      </c>
      <c r="M408" s="848">
        <f>IFERROR(VLOOKUP(L408,REAJUSTE!A:AC,17,FALSE),"")</f>
        <v>1.0249999999999999</v>
      </c>
    </row>
    <row r="409" spans="1:13" ht="18" x14ac:dyDescent="0.2">
      <c r="A409" s="790">
        <v>40465</v>
      </c>
      <c r="B409" s="794" t="s">
        <v>14545</v>
      </c>
      <c r="C409" s="792" t="s">
        <v>14230</v>
      </c>
      <c r="D409" s="851">
        <f t="shared" si="14"/>
        <v>1682.36</v>
      </c>
      <c r="E409" s="842">
        <f t="shared" si="15"/>
        <v>1364.22</v>
      </c>
      <c r="I409" s="795">
        <v>1641.33</v>
      </c>
      <c r="L409" s="840" t="s">
        <v>862</v>
      </c>
      <c r="M409" s="848">
        <f>IFERROR(VLOOKUP(L409,REAJUSTE!A:AC,17,FALSE),"")</f>
        <v>1.0249999999999999</v>
      </c>
    </row>
    <row r="410" spans="1:13" ht="18" x14ac:dyDescent="0.2">
      <c r="A410" s="790">
        <v>40466</v>
      </c>
      <c r="B410" s="794" t="s">
        <v>14546</v>
      </c>
      <c r="C410" s="792" t="s">
        <v>14230</v>
      </c>
      <c r="D410" s="851">
        <f t="shared" si="14"/>
        <v>2211.3000000000002</v>
      </c>
      <c r="E410" s="842">
        <f t="shared" si="15"/>
        <v>1793.13</v>
      </c>
      <c r="I410" s="795">
        <v>2157.37</v>
      </c>
      <c r="L410" s="840" t="s">
        <v>862</v>
      </c>
      <c r="M410" s="848">
        <f>IFERROR(VLOOKUP(L410,REAJUSTE!A:AC,17,FALSE),"")</f>
        <v>1.0249999999999999</v>
      </c>
    </row>
    <row r="411" spans="1:13" ht="15" x14ac:dyDescent="0.2">
      <c r="A411" s="790">
        <v>40490</v>
      </c>
      <c r="B411" s="791" t="s">
        <v>28665</v>
      </c>
      <c r="C411" s="792" t="s">
        <v>14230</v>
      </c>
      <c r="D411" s="851">
        <f t="shared" si="14"/>
        <v>1060.55</v>
      </c>
      <c r="E411" s="842">
        <f t="shared" si="15"/>
        <v>859.99</v>
      </c>
      <c r="I411" s="795">
        <v>1034.69</v>
      </c>
      <c r="L411" s="840" t="s">
        <v>862</v>
      </c>
      <c r="M411" s="848">
        <f>IFERROR(VLOOKUP(L411,REAJUSTE!A:AC,17,FALSE),"")</f>
        <v>1.0249999999999999</v>
      </c>
    </row>
    <row r="412" spans="1:13" ht="18" x14ac:dyDescent="0.2">
      <c r="A412" s="790">
        <v>40491</v>
      </c>
      <c r="B412" s="794" t="s">
        <v>14547</v>
      </c>
      <c r="C412" s="792" t="s">
        <v>14230</v>
      </c>
      <c r="D412" s="851">
        <f t="shared" si="14"/>
        <v>1060.55</v>
      </c>
      <c r="E412" s="842">
        <f t="shared" si="15"/>
        <v>859.99</v>
      </c>
      <c r="I412" s="795">
        <v>1034.69</v>
      </c>
      <c r="L412" s="840" t="s">
        <v>862</v>
      </c>
      <c r="M412" s="848">
        <f>IFERROR(VLOOKUP(L412,REAJUSTE!A:AC,17,FALSE),"")</f>
        <v>1.0249999999999999</v>
      </c>
    </row>
    <row r="413" spans="1:13" ht="18" x14ac:dyDescent="0.2">
      <c r="A413" s="790">
        <v>40492</v>
      </c>
      <c r="B413" s="794" t="s">
        <v>28666</v>
      </c>
      <c r="C413" s="792" t="s">
        <v>14230</v>
      </c>
      <c r="D413" s="851">
        <f t="shared" si="14"/>
        <v>959.75</v>
      </c>
      <c r="E413" s="842">
        <f t="shared" si="15"/>
        <v>778.25</v>
      </c>
      <c r="I413" s="793">
        <v>936.35</v>
      </c>
      <c r="L413" s="840" t="s">
        <v>862</v>
      </c>
      <c r="M413" s="848">
        <f>IFERROR(VLOOKUP(L413,REAJUSTE!A:AC,17,FALSE),"")</f>
        <v>1.0249999999999999</v>
      </c>
    </row>
    <row r="414" spans="1:13" ht="18" x14ac:dyDescent="0.2">
      <c r="A414" s="790">
        <v>40493</v>
      </c>
      <c r="B414" s="794" t="s">
        <v>14548</v>
      </c>
      <c r="C414" s="792" t="s">
        <v>14230</v>
      </c>
      <c r="D414" s="851">
        <f t="shared" si="14"/>
        <v>959.75</v>
      </c>
      <c r="E414" s="842">
        <f t="shared" si="15"/>
        <v>778.25</v>
      </c>
      <c r="I414" s="793">
        <v>936.35</v>
      </c>
      <c r="L414" s="840" t="s">
        <v>862</v>
      </c>
      <c r="M414" s="848">
        <f>IFERROR(VLOOKUP(L414,REAJUSTE!A:AC,17,FALSE),"")</f>
        <v>1.0249999999999999</v>
      </c>
    </row>
    <row r="415" spans="1:13" ht="18" x14ac:dyDescent="0.2">
      <c r="A415" s="790">
        <v>40494</v>
      </c>
      <c r="B415" s="794" t="s">
        <v>14549</v>
      </c>
      <c r="C415" s="792" t="s">
        <v>14230</v>
      </c>
      <c r="D415" s="851">
        <f t="shared" si="14"/>
        <v>1945.28</v>
      </c>
      <c r="E415" s="842">
        <f t="shared" si="15"/>
        <v>1577.42</v>
      </c>
      <c r="I415" s="795">
        <v>1897.84</v>
      </c>
      <c r="L415" s="840" t="s">
        <v>862</v>
      </c>
      <c r="M415" s="848">
        <f>IFERROR(VLOOKUP(L415,REAJUSTE!A:AC,17,FALSE),"")</f>
        <v>1.0249999999999999</v>
      </c>
    </row>
    <row r="416" spans="1:13" ht="18" x14ac:dyDescent="0.2">
      <c r="A416" s="790">
        <v>40495</v>
      </c>
      <c r="B416" s="794" t="s">
        <v>14550</v>
      </c>
      <c r="C416" s="792" t="s">
        <v>14230</v>
      </c>
      <c r="D416" s="851">
        <f t="shared" si="14"/>
        <v>1945.28</v>
      </c>
      <c r="E416" s="842">
        <f t="shared" si="15"/>
        <v>1577.42</v>
      </c>
      <c r="I416" s="795">
        <v>1897.84</v>
      </c>
      <c r="L416" s="840" t="s">
        <v>862</v>
      </c>
      <c r="M416" s="848">
        <f>IFERROR(VLOOKUP(L416,REAJUSTE!A:AC,17,FALSE),"")</f>
        <v>1.0249999999999999</v>
      </c>
    </row>
    <row r="417" spans="1:13" ht="15" x14ac:dyDescent="0.2">
      <c r="A417" s="790">
        <v>40496</v>
      </c>
      <c r="B417" s="791" t="s">
        <v>28667</v>
      </c>
      <c r="C417" s="792" t="s">
        <v>14230</v>
      </c>
      <c r="D417" s="851">
        <f t="shared" si="14"/>
        <v>1947.52</v>
      </c>
      <c r="E417" s="842">
        <f t="shared" si="15"/>
        <v>1579.24</v>
      </c>
      <c r="I417" s="795">
        <v>1900.02</v>
      </c>
      <c r="L417" s="840" t="s">
        <v>862</v>
      </c>
      <c r="M417" s="848">
        <f>IFERROR(VLOOKUP(L417,REAJUSTE!A:AC,17,FALSE),"")</f>
        <v>1.0249999999999999</v>
      </c>
    </row>
    <row r="418" spans="1:13" ht="18" x14ac:dyDescent="0.2">
      <c r="A418" s="790">
        <v>40497</v>
      </c>
      <c r="B418" s="794" t="s">
        <v>14551</v>
      </c>
      <c r="C418" s="792" t="s">
        <v>14230</v>
      </c>
      <c r="D418" s="851">
        <f t="shared" si="14"/>
        <v>1947.52</v>
      </c>
      <c r="E418" s="842">
        <f t="shared" si="15"/>
        <v>1579.24</v>
      </c>
      <c r="I418" s="795">
        <v>1900.02</v>
      </c>
      <c r="L418" s="840" t="s">
        <v>862</v>
      </c>
      <c r="M418" s="848">
        <f>IFERROR(VLOOKUP(L418,REAJUSTE!A:AC,17,FALSE),"")</f>
        <v>1.0249999999999999</v>
      </c>
    </row>
    <row r="419" spans="1:13" ht="18" x14ac:dyDescent="0.2">
      <c r="A419" s="790">
        <v>40498</v>
      </c>
      <c r="B419" s="794" t="s">
        <v>28668</v>
      </c>
      <c r="C419" s="792" t="s">
        <v>14230</v>
      </c>
      <c r="D419" s="851">
        <f t="shared" si="14"/>
        <v>2296.4299999999998</v>
      </c>
      <c r="E419" s="842">
        <f t="shared" si="15"/>
        <v>1862.17</v>
      </c>
      <c r="I419" s="795">
        <v>2240.42</v>
      </c>
      <c r="L419" s="840" t="s">
        <v>862</v>
      </c>
      <c r="M419" s="848">
        <f>IFERROR(VLOOKUP(L419,REAJUSTE!A:AC,17,FALSE),"")</f>
        <v>1.0249999999999999</v>
      </c>
    </row>
    <row r="420" spans="1:13" ht="18" x14ac:dyDescent="0.2">
      <c r="A420" s="790">
        <v>40499</v>
      </c>
      <c r="B420" s="794" t="s">
        <v>14552</v>
      </c>
      <c r="C420" s="792" t="s">
        <v>14230</v>
      </c>
      <c r="D420" s="851">
        <f t="shared" si="14"/>
        <v>2296.4299999999998</v>
      </c>
      <c r="E420" s="842">
        <f t="shared" si="15"/>
        <v>1862.17</v>
      </c>
      <c r="I420" s="795">
        <v>2240.42</v>
      </c>
      <c r="L420" s="840" t="s">
        <v>862</v>
      </c>
      <c r="M420" s="848">
        <f>IFERROR(VLOOKUP(L420,REAJUSTE!A:AC,17,FALSE),"")</f>
        <v>1.0249999999999999</v>
      </c>
    </row>
    <row r="421" spans="1:13" ht="18" x14ac:dyDescent="0.2">
      <c r="A421" s="790">
        <v>40500</v>
      </c>
      <c r="B421" s="794" t="s">
        <v>14553</v>
      </c>
      <c r="C421" s="792" t="s">
        <v>14230</v>
      </c>
      <c r="D421" s="851">
        <f t="shared" si="14"/>
        <v>2443.6</v>
      </c>
      <c r="E421" s="842">
        <f t="shared" si="15"/>
        <v>1981.51</v>
      </c>
      <c r="I421" s="795">
        <v>2384</v>
      </c>
      <c r="L421" s="840" t="s">
        <v>862</v>
      </c>
      <c r="M421" s="848">
        <f>IFERROR(VLOOKUP(L421,REAJUSTE!A:AC,17,FALSE),"")</f>
        <v>1.0249999999999999</v>
      </c>
    </row>
    <row r="422" spans="1:13" ht="18" x14ac:dyDescent="0.2">
      <c r="A422" s="790">
        <v>40501</v>
      </c>
      <c r="B422" s="794" t="s">
        <v>14554</v>
      </c>
      <c r="C422" s="792" t="s">
        <v>14230</v>
      </c>
      <c r="D422" s="851">
        <f t="shared" si="14"/>
        <v>2443.6</v>
      </c>
      <c r="E422" s="842">
        <f t="shared" si="15"/>
        <v>1981.51</v>
      </c>
      <c r="I422" s="795">
        <v>2384</v>
      </c>
      <c r="L422" s="840" t="s">
        <v>862</v>
      </c>
      <c r="M422" s="848">
        <f>IFERROR(VLOOKUP(L422,REAJUSTE!A:AC,17,FALSE),"")</f>
        <v>1.0249999999999999</v>
      </c>
    </row>
    <row r="423" spans="1:13" ht="15" x14ac:dyDescent="0.2">
      <c r="A423" s="790">
        <v>40502</v>
      </c>
      <c r="B423" s="791" t="s">
        <v>28669</v>
      </c>
      <c r="C423" s="792" t="s">
        <v>14230</v>
      </c>
      <c r="D423" s="851">
        <f t="shared" si="14"/>
        <v>2891.48</v>
      </c>
      <c r="E423" s="842">
        <f t="shared" si="15"/>
        <v>2344.69</v>
      </c>
      <c r="I423" s="795">
        <v>2820.96</v>
      </c>
      <c r="L423" s="840" t="s">
        <v>862</v>
      </c>
      <c r="M423" s="848">
        <f>IFERROR(VLOOKUP(L423,REAJUSTE!A:AC,17,FALSE),"")</f>
        <v>1.0249999999999999</v>
      </c>
    </row>
    <row r="424" spans="1:13" ht="15" x14ac:dyDescent="0.2">
      <c r="A424" s="790">
        <v>40503</v>
      </c>
      <c r="B424" s="791" t="s">
        <v>28670</v>
      </c>
      <c r="C424" s="792" t="s">
        <v>14230</v>
      </c>
      <c r="D424" s="851">
        <f t="shared" si="14"/>
        <v>3262.81</v>
      </c>
      <c r="E424" s="842">
        <f t="shared" si="15"/>
        <v>2645.8</v>
      </c>
      <c r="I424" s="795">
        <v>3183.23</v>
      </c>
      <c r="L424" s="840" t="s">
        <v>862</v>
      </c>
      <c r="M424" s="848">
        <f>IFERROR(VLOOKUP(L424,REAJUSTE!A:AC,17,FALSE),"")</f>
        <v>1.0249999999999999</v>
      </c>
    </row>
    <row r="425" spans="1:13" ht="18" x14ac:dyDescent="0.2">
      <c r="A425" s="790">
        <v>40504</v>
      </c>
      <c r="B425" s="794" t="s">
        <v>28671</v>
      </c>
      <c r="C425" s="792" t="s">
        <v>14230</v>
      </c>
      <c r="D425" s="851">
        <f t="shared" si="14"/>
        <v>3262.81</v>
      </c>
      <c r="E425" s="842">
        <f t="shared" si="15"/>
        <v>2645.8</v>
      </c>
      <c r="I425" s="795">
        <v>3183.23</v>
      </c>
      <c r="L425" s="840" t="s">
        <v>862</v>
      </c>
      <c r="M425" s="848">
        <f>IFERROR(VLOOKUP(L425,REAJUSTE!A:AC,17,FALSE),"")</f>
        <v>1.0249999999999999</v>
      </c>
    </row>
    <row r="426" spans="1:13" ht="18" x14ac:dyDescent="0.2">
      <c r="A426" s="790">
        <v>40505</v>
      </c>
      <c r="B426" s="794" t="s">
        <v>28672</v>
      </c>
      <c r="C426" s="792" t="s">
        <v>14230</v>
      </c>
      <c r="D426" s="851">
        <f t="shared" si="14"/>
        <v>3438.76</v>
      </c>
      <c r="E426" s="842">
        <f t="shared" si="15"/>
        <v>2788.48</v>
      </c>
      <c r="I426" s="795">
        <v>3354.89</v>
      </c>
      <c r="L426" s="840" t="s">
        <v>862</v>
      </c>
      <c r="M426" s="848">
        <f>IFERROR(VLOOKUP(L426,REAJUSTE!A:AC,17,FALSE),"")</f>
        <v>1.0249999999999999</v>
      </c>
    </row>
    <row r="427" spans="1:13" ht="18" x14ac:dyDescent="0.2">
      <c r="A427" s="790">
        <v>40506</v>
      </c>
      <c r="B427" s="794" t="s">
        <v>14555</v>
      </c>
      <c r="C427" s="792" t="s">
        <v>14230</v>
      </c>
      <c r="D427" s="851">
        <f t="shared" si="14"/>
        <v>3438.76</v>
      </c>
      <c r="E427" s="842">
        <f t="shared" si="15"/>
        <v>2788.48</v>
      </c>
      <c r="I427" s="795">
        <v>3354.89</v>
      </c>
      <c r="L427" s="840" t="s">
        <v>862</v>
      </c>
      <c r="M427" s="848">
        <f>IFERROR(VLOOKUP(L427,REAJUSTE!A:AC,17,FALSE),"")</f>
        <v>1.0249999999999999</v>
      </c>
    </row>
    <row r="428" spans="1:13" ht="18" x14ac:dyDescent="0.2">
      <c r="A428" s="790">
        <v>40507</v>
      </c>
      <c r="B428" s="794" t="s">
        <v>14556</v>
      </c>
      <c r="C428" s="792" t="s">
        <v>14230</v>
      </c>
      <c r="D428" s="851">
        <f t="shared" si="14"/>
        <v>4249.01</v>
      </c>
      <c r="E428" s="842">
        <f t="shared" si="15"/>
        <v>3445.51</v>
      </c>
      <c r="I428" s="795">
        <v>4145.38</v>
      </c>
      <c r="L428" s="840" t="s">
        <v>862</v>
      </c>
      <c r="M428" s="848">
        <f>IFERROR(VLOOKUP(L428,REAJUSTE!A:AC,17,FALSE),"")</f>
        <v>1.0249999999999999</v>
      </c>
    </row>
    <row r="429" spans="1:13" ht="18" x14ac:dyDescent="0.2">
      <c r="A429" s="790">
        <v>40508</v>
      </c>
      <c r="B429" s="794" t="s">
        <v>14557</v>
      </c>
      <c r="C429" s="792" t="s">
        <v>14230</v>
      </c>
      <c r="D429" s="851">
        <f t="shared" si="14"/>
        <v>4510.3900000000003</v>
      </c>
      <c r="E429" s="842">
        <f t="shared" si="15"/>
        <v>3657.46</v>
      </c>
      <c r="I429" s="795">
        <v>4400.3900000000003</v>
      </c>
      <c r="L429" s="840" t="s">
        <v>862</v>
      </c>
      <c r="M429" s="848">
        <f>IFERROR(VLOOKUP(L429,REAJUSTE!A:AC,17,FALSE),"")</f>
        <v>1.0249999999999999</v>
      </c>
    </row>
    <row r="430" spans="1:13" ht="15" x14ac:dyDescent="0.2">
      <c r="A430" s="790">
        <v>40509</v>
      </c>
      <c r="B430" s="791" t="s">
        <v>28673</v>
      </c>
      <c r="C430" s="792" t="s">
        <v>14230</v>
      </c>
      <c r="D430" s="851">
        <f t="shared" si="14"/>
        <v>4510.3900000000003</v>
      </c>
      <c r="E430" s="842">
        <f t="shared" si="15"/>
        <v>3657.46</v>
      </c>
      <c r="I430" s="795">
        <v>4400.3900000000003</v>
      </c>
      <c r="L430" s="840" t="s">
        <v>862</v>
      </c>
      <c r="M430" s="848">
        <f>IFERROR(VLOOKUP(L430,REAJUSTE!A:AC,17,FALSE),"")</f>
        <v>1.0249999999999999</v>
      </c>
    </row>
    <row r="431" spans="1:13" ht="18" x14ac:dyDescent="0.2">
      <c r="A431" s="790">
        <v>40510</v>
      </c>
      <c r="B431" s="794" t="s">
        <v>14558</v>
      </c>
      <c r="C431" s="792" t="s">
        <v>14230</v>
      </c>
      <c r="D431" s="851">
        <f t="shared" si="14"/>
        <v>4734.32</v>
      </c>
      <c r="E431" s="842">
        <f t="shared" si="15"/>
        <v>3839.05</v>
      </c>
      <c r="I431" s="795">
        <v>4618.8500000000004</v>
      </c>
      <c r="L431" s="840" t="s">
        <v>862</v>
      </c>
      <c r="M431" s="848">
        <f>IFERROR(VLOOKUP(L431,REAJUSTE!A:AC,17,FALSE),"")</f>
        <v>1.0249999999999999</v>
      </c>
    </row>
    <row r="432" spans="1:13" ht="18" x14ac:dyDescent="0.2">
      <c r="A432" s="790">
        <v>40511</v>
      </c>
      <c r="B432" s="794" t="s">
        <v>28674</v>
      </c>
      <c r="C432" s="792" t="s">
        <v>14230</v>
      </c>
      <c r="D432" s="851">
        <f t="shared" si="14"/>
        <v>4734.32</v>
      </c>
      <c r="E432" s="842">
        <f t="shared" si="15"/>
        <v>3839.05</v>
      </c>
      <c r="I432" s="795">
        <v>4618.8500000000004</v>
      </c>
      <c r="L432" s="840" t="s">
        <v>862</v>
      </c>
      <c r="M432" s="848">
        <f>IFERROR(VLOOKUP(L432,REAJUSTE!A:AC,17,FALSE),"")</f>
        <v>1.0249999999999999</v>
      </c>
    </row>
    <row r="433" spans="1:13" ht="18" x14ac:dyDescent="0.2">
      <c r="A433" s="790">
        <v>40512</v>
      </c>
      <c r="B433" s="794" t="s">
        <v>14559</v>
      </c>
      <c r="C433" s="792" t="s">
        <v>14230</v>
      </c>
      <c r="D433" s="851">
        <f t="shared" si="14"/>
        <v>6321.11</v>
      </c>
      <c r="E433" s="842">
        <f t="shared" si="15"/>
        <v>5125.7700000000004</v>
      </c>
      <c r="I433" s="795">
        <v>6166.94</v>
      </c>
      <c r="L433" s="840" t="s">
        <v>862</v>
      </c>
      <c r="M433" s="848">
        <f>IFERROR(VLOOKUP(L433,REAJUSTE!A:AC,17,FALSE),"")</f>
        <v>1.0249999999999999</v>
      </c>
    </row>
    <row r="434" spans="1:13" ht="15" x14ac:dyDescent="0.2">
      <c r="A434" s="790">
        <v>40586</v>
      </c>
      <c r="B434" s="791" t="s">
        <v>14560</v>
      </c>
      <c r="C434" s="792" t="s">
        <v>14230</v>
      </c>
      <c r="D434" s="851">
        <f t="shared" si="14"/>
        <v>5961.37</v>
      </c>
      <c r="E434" s="842">
        <f t="shared" si="15"/>
        <v>4834.0600000000004</v>
      </c>
      <c r="I434" s="795">
        <v>5815.98</v>
      </c>
      <c r="L434" s="840" t="s">
        <v>862</v>
      </c>
      <c r="M434" s="848">
        <f>IFERROR(VLOOKUP(L434,REAJUSTE!A:AC,17,FALSE),"")</f>
        <v>1.0249999999999999</v>
      </c>
    </row>
    <row r="435" spans="1:13" ht="15" x14ac:dyDescent="0.2">
      <c r="A435" s="790">
        <v>40592</v>
      </c>
      <c r="B435" s="791" t="s">
        <v>14561</v>
      </c>
      <c r="C435" s="792" t="s">
        <v>14230</v>
      </c>
      <c r="D435" s="851">
        <f t="shared" si="14"/>
        <v>6235.41</v>
      </c>
      <c r="E435" s="842">
        <f t="shared" si="15"/>
        <v>5056.28</v>
      </c>
      <c r="I435" s="795">
        <v>6083.33</v>
      </c>
      <c r="L435" s="840" t="s">
        <v>862</v>
      </c>
      <c r="M435" s="848">
        <f>IFERROR(VLOOKUP(L435,REAJUSTE!A:AC,17,FALSE),"")</f>
        <v>1.0249999999999999</v>
      </c>
    </row>
    <row r="436" spans="1:13" ht="15" x14ac:dyDescent="0.2">
      <c r="A436" s="790">
        <v>40598</v>
      </c>
      <c r="B436" s="791" t="s">
        <v>14562</v>
      </c>
      <c r="C436" s="792" t="s">
        <v>14230</v>
      </c>
      <c r="D436" s="851">
        <f t="shared" si="14"/>
        <v>8790.14</v>
      </c>
      <c r="E436" s="842">
        <f t="shared" si="15"/>
        <v>7127.91</v>
      </c>
      <c r="I436" s="795">
        <v>8575.75</v>
      </c>
      <c r="L436" s="840" t="s">
        <v>862</v>
      </c>
      <c r="M436" s="848">
        <f>IFERROR(VLOOKUP(L436,REAJUSTE!A:AC,17,FALSE),"")</f>
        <v>1.0249999999999999</v>
      </c>
    </row>
    <row r="437" spans="1:13" ht="15" x14ac:dyDescent="0.2">
      <c r="A437" s="790">
        <v>40587</v>
      </c>
      <c r="B437" s="791" t="s">
        <v>14563</v>
      </c>
      <c r="C437" s="792" t="s">
        <v>14230</v>
      </c>
      <c r="D437" s="851">
        <f t="shared" si="14"/>
        <v>8566.16</v>
      </c>
      <c r="E437" s="842">
        <f t="shared" si="15"/>
        <v>6946.28</v>
      </c>
      <c r="I437" s="795">
        <v>8357.23</v>
      </c>
      <c r="L437" s="840" t="s">
        <v>862</v>
      </c>
      <c r="M437" s="848">
        <f>IFERROR(VLOOKUP(L437,REAJUSTE!A:AC,17,FALSE),"")</f>
        <v>1.0249999999999999</v>
      </c>
    </row>
    <row r="438" spans="1:13" ht="15" x14ac:dyDescent="0.2">
      <c r="A438" s="790">
        <v>40593</v>
      </c>
      <c r="B438" s="791" t="s">
        <v>14564</v>
      </c>
      <c r="C438" s="792" t="s">
        <v>14230</v>
      </c>
      <c r="D438" s="851">
        <f t="shared" si="14"/>
        <v>9608.39</v>
      </c>
      <c r="E438" s="842">
        <f t="shared" si="15"/>
        <v>7791.42</v>
      </c>
      <c r="I438" s="795">
        <v>9374.0400000000009</v>
      </c>
      <c r="L438" s="840" t="s">
        <v>862</v>
      </c>
      <c r="M438" s="848">
        <f>IFERROR(VLOOKUP(L438,REAJUSTE!A:AC,17,FALSE),"")</f>
        <v>1.0249999999999999</v>
      </c>
    </row>
    <row r="439" spans="1:13" ht="15" x14ac:dyDescent="0.2">
      <c r="A439" s="790">
        <v>40588</v>
      </c>
      <c r="B439" s="791" t="s">
        <v>14565</v>
      </c>
      <c r="C439" s="792" t="s">
        <v>14230</v>
      </c>
      <c r="D439" s="851">
        <f t="shared" si="14"/>
        <v>12256.06</v>
      </c>
      <c r="E439" s="842">
        <f t="shared" si="15"/>
        <v>9938.42</v>
      </c>
      <c r="I439" s="795">
        <v>11957.14</v>
      </c>
      <c r="L439" s="840" t="s">
        <v>862</v>
      </c>
      <c r="M439" s="848">
        <f>IFERROR(VLOOKUP(L439,REAJUSTE!A:AC,17,FALSE),"")</f>
        <v>1.0249999999999999</v>
      </c>
    </row>
    <row r="440" spans="1:13" ht="15" x14ac:dyDescent="0.2">
      <c r="A440" s="790">
        <v>40594</v>
      </c>
      <c r="B440" s="791" t="s">
        <v>14566</v>
      </c>
      <c r="C440" s="792" t="s">
        <v>14230</v>
      </c>
      <c r="D440" s="851">
        <f t="shared" si="14"/>
        <v>14325.14</v>
      </c>
      <c r="E440" s="842">
        <f t="shared" si="15"/>
        <v>11616.23</v>
      </c>
      <c r="I440" s="795">
        <v>13975.75</v>
      </c>
      <c r="L440" s="840" t="s">
        <v>862</v>
      </c>
      <c r="M440" s="848">
        <f>IFERROR(VLOOKUP(L440,REAJUSTE!A:AC,17,FALSE),"")</f>
        <v>1.0249999999999999</v>
      </c>
    </row>
    <row r="441" spans="1:13" ht="15" x14ac:dyDescent="0.2">
      <c r="A441" s="790">
        <v>40599</v>
      </c>
      <c r="B441" s="791" t="s">
        <v>14567</v>
      </c>
      <c r="C441" s="792" t="s">
        <v>14230</v>
      </c>
      <c r="D441" s="851">
        <f t="shared" si="14"/>
        <v>12663.56</v>
      </c>
      <c r="E441" s="842">
        <f t="shared" si="15"/>
        <v>10268.86</v>
      </c>
      <c r="I441" s="795">
        <v>12354.7</v>
      </c>
      <c r="L441" s="840" t="s">
        <v>862</v>
      </c>
      <c r="M441" s="848">
        <f>IFERROR(VLOOKUP(L441,REAJUSTE!A:AC,17,FALSE),"")</f>
        <v>1.0249999999999999</v>
      </c>
    </row>
    <row r="442" spans="1:13" ht="15" x14ac:dyDescent="0.2">
      <c r="A442" s="790">
        <v>40589</v>
      </c>
      <c r="B442" s="791" t="s">
        <v>14568</v>
      </c>
      <c r="C442" s="792" t="s">
        <v>14230</v>
      </c>
      <c r="D442" s="851">
        <f t="shared" si="14"/>
        <v>11637.44</v>
      </c>
      <c r="E442" s="842">
        <f t="shared" si="15"/>
        <v>9436.7800000000007</v>
      </c>
      <c r="I442" s="795">
        <v>11353.6</v>
      </c>
      <c r="L442" s="840" t="s">
        <v>862</v>
      </c>
      <c r="M442" s="848">
        <f>IFERROR(VLOOKUP(L442,REAJUSTE!A:AC,17,FALSE),"")</f>
        <v>1.0249999999999999</v>
      </c>
    </row>
    <row r="443" spans="1:13" ht="15" x14ac:dyDescent="0.2">
      <c r="A443" s="790">
        <v>40595</v>
      </c>
      <c r="B443" s="791" t="s">
        <v>14569</v>
      </c>
      <c r="C443" s="792" t="s">
        <v>14230</v>
      </c>
      <c r="D443" s="851">
        <f t="shared" si="14"/>
        <v>13000.78</v>
      </c>
      <c r="E443" s="842">
        <f t="shared" si="15"/>
        <v>10542.31</v>
      </c>
      <c r="I443" s="795">
        <v>12683.69</v>
      </c>
      <c r="L443" s="840" t="s">
        <v>862</v>
      </c>
      <c r="M443" s="848">
        <f>IFERROR(VLOOKUP(L443,REAJUSTE!A:AC,17,FALSE),"")</f>
        <v>1.0249999999999999</v>
      </c>
    </row>
    <row r="444" spans="1:13" ht="15" x14ac:dyDescent="0.2">
      <c r="A444" s="790">
        <v>40590</v>
      </c>
      <c r="B444" s="791" t="s">
        <v>14570</v>
      </c>
      <c r="C444" s="792" t="s">
        <v>14230</v>
      </c>
      <c r="D444" s="851">
        <f t="shared" si="14"/>
        <v>14046.52</v>
      </c>
      <c r="E444" s="842">
        <f t="shared" si="15"/>
        <v>11390.3</v>
      </c>
      <c r="I444" s="795">
        <v>13703.93</v>
      </c>
      <c r="L444" s="840" t="s">
        <v>862</v>
      </c>
      <c r="M444" s="848">
        <f>IFERROR(VLOOKUP(L444,REAJUSTE!A:AC,17,FALSE),"")</f>
        <v>1.0249999999999999</v>
      </c>
    </row>
    <row r="445" spans="1:13" ht="15" x14ac:dyDescent="0.2">
      <c r="A445" s="790">
        <v>40596</v>
      </c>
      <c r="B445" s="791" t="s">
        <v>14571</v>
      </c>
      <c r="C445" s="792" t="s">
        <v>14230</v>
      </c>
      <c r="D445" s="851">
        <f t="shared" si="14"/>
        <v>15555.73</v>
      </c>
      <c r="E445" s="842">
        <f t="shared" si="15"/>
        <v>12614.11</v>
      </c>
      <c r="I445" s="795">
        <v>15176.33</v>
      </c>
      <c r="L445" s="840" t="s">
        <v>862</v>
      </c>
      <c r="M445" s="848">
        <f>IFERROR(VLOOKUP(L445,REAJUSTE!A:AC,17,FALSE),"")</f>
        <v>1.0249999999999999</v>
      </c>
    </row>
    <row r="446" spans="1:13" ht="15" x14ac:dyDescent="0.2">
      <c r="A446" s="790">
        <v>40591</v>
      </c>
      <c r="B446" s="791" t="s">
        <v>14572</v>
      </c>
      <c r="C446" s="792" t="s">
        <v>14230</v>
      </c>
      <c r="D446" s="851">
        <f t="shared" si="14"/>
        <v>15443.17</v>
      </c>
      <c r="E446" s="842">
        <f t="shared" si="15"/>
        <v>12522.84</v>
      </c>
      <c r="I446" s="795">
        <v>15066.51</v>
      </c>
      <c r="L446" s="840" t="s">
        <v>862</v>
      </c>
      <c r="M446" s="848">
        <f>IFERROR(VLOOKUP(L446,REAJUSTE!A:AC,17,FALSE),"")</f>
        <v>1.0249999999999999</v>
      </c>
    </row>
    <row r="447" spans="1:13" ht="15" x14ac:dyDescent="0.2">
      <c r="A447" s="790">
        <v>40597</v>
      </c>
      <c r="B447" s="791" t="s">
        <v>14573</v>
      </c>
      <c r="C447" s="792" t="s">
        <v>14230</v>
      </c>
      <c r="D447" s="851">
        <f t="shared" si="14"/>
        <v>16652.87</v>
      </c>
      <c r="E447" s="842">
        <f t="shared" si="15"/>
        <v>13503.78</v>
      </c>
      <c r="I447" s="795">
        <v>16246.71</v>
      </c>
      <c r="L447" s="840" t="s">
        <v>862</v>
      </c>
      <c r="M447" s="848">
        <f>IFERROR(VLOOKUP(L447,REAJUSTE!A:AC,17,FALSE),"")</f>
        <v>1.0249999999999999</v>
      </c>
    </row>
    <row r="448" spans="1:13" ht="15" x14ac:dyDescent="0.2">
      <c r="A448" s="790">
        <v>40573</v>
      </c>
      <c r="B448" s="791" t="s">
        <v>14574</v>
      </c>
      <c r="C448" s="792" t="s">
        <v>14230</v>
      </c>
      <c r="D448" s="851">
        <f t="shared" si="14"/>
        <v>3611.59</v>
      </c>
      <c r="E448" s="842">
        <f t="shared" si="15"/>
        <v>2928.63</v>
      </c>
      <c r="I448" s="795">
        <v>3523.51</v>
      </c>
      <c r="L448" s="840" t="s">
        <v>862</v>
      </c>
      <c r="M448" s="848">
        <f>IFERROR(VLOOKUP(L448,REAJUSTE!A:AC,17,FALSE),"")</f>
        <v>1.0249999999999999</v>
      </c>
    </row>
    <row r="449" spans="1:13" ht="15" x14ac:dyDescent="0.2">
      <c r="A449" s="790">
        <v>40579</v>
      </c>
      <c r="B449" s="791" t="s">
        <v>14575</v>
      </c>
      <c r="C449" s="792" t="s">
        <v>14230</v>
      </c>
      <c r="D449" s="851">
        <f t="shared" si="14"/>
        <v>3817.12</v>
      </c>
      <c r="E449" s="842">
        <f t="shared" si="15"/>
        <v>3095.29</v>
      </c>
      <c r="I449" s="795">
        <v>3724.02</v>
      </c>
      <c r="L449" s="840" t="s">
        <v>862</v>
      </c>
      <c r="M449" s="848">
        <f>IFERROR(VLOOKUP(L449,REAJUSTE!A:AC,17,FALSE),"")</f>
        <v>1.0249999999999999</v>
      </c>
    </row>
    <row r="450" spans="1:13" ht="15" x14ac:dyDescent="0.2">
      <c r="A450" s="790">
        <v>41113</v>
      </c>
      <c r="B450" s="791" t="s">
        <v>14576</v>
      </c>
      <c r="C450" s="792" t="s">
        <v>14230</v>
      </c>
      <c r="D450" s="851">
        <f t="shared" si="14"/>
        <v>6268.18</v>
      </c>
      <c r="E450" s="842">
        <f t="shared" si="15"/>
        <v>5082.8500000000004</v>
      </c>
      <c r="I450" s="795">
        <v>6115.3</v>
      </c>
      <c r="L450" s="840" t="s">
        <v>862</v>
      </c>
      <c r="M450" s="848">
        <f>IFERROR(VLOOKUP(L450,REAJUSTE!A:AC,17,FALSE),"")</f>
        <v>1.0249999999999999</v>
      </c>
    </row>
    <row r="451" spans="1:13" ht="15" x14ac:dyDescent="0.2">
      <c r="A451" s="790">
        <v>40574</v>
      </c>
      <c r="B451" s="791" t="s">
        <v>14577</v>
      </c>
      <c r="C451" s="792" t="s">
        <v>14230</v>
      </c>
      <c r="D451" s="851">
        <f t="shared" si="14"/>
        <v>5142.96</v>
      </c>
      <c r="E451" s="842">
        <f t="shared" si="15"/>
        <v>4170.41</v>
      </c>
      <c r="I451" s="795">
        <v>5017.53</v>
      </c>
      <c r="L451" s="840" t="s">
        <v>862</v>
      </c>
      <c r="M451" s="848">
        <f>IFERROR(VLOOKUP(L451,REAJUSTE!A:AC,17,FALSE),"")</f>
        <v>1.0249999999999999</v>
      </c>
    </row>
    <row r="452" spans="1:13" ht="15" x14ac:dyDescent="0.2">
      <c r="A452" s="790">
        <v>40580</v>
      </c>
      <c r="B452" s="791" t="s">
        <v>14578</v>
      </c>
      <c r="C452" s="792" t="s">
        <v>14230</v>
      </c>
      <c r="D452" s="851">
        <f t="shared" si="14"/>
        <v>5788.6</v>
      </c>
      <c r="E452" s="842">
        <f t="shared" si="15"/>
        <v>4693.96</v>
      </c>
      <c r="I452" s="795">
        <v>5647.42</v>
      </c>
      <c r="L452" s="840" t="s">
        <v>862</v>
      </c>
      <c r="M452" s="848">
        <f>IFERROR(VLOOKUP(L452,REAJUSTE!A:AC,17,FALSE),"")</f>
        <v>1.0249999999999999</v>
      </c>
    </row>
    <row r="453" spans="1:13" ht="15" x14ac:dyDescent="0.2">
      <c r="A453" s="790">
        <v>40575</v>
      </c>
      <c r="B453" s="791" t="s">
        <v>14579</v>
      </c>
      <c r="C453" s="792" t="s">
        <v>14230</v>
      </c>
      <c r="D453" s="851">
        <f t="shared" si="14"/>
        <v>7427.83</v>
      </c>
      <c r="E453" s="842">
        <f t="shared" si="15"/>
        <v>6023.21</v>
      </c>
      <c r="I453" s="795">
        <v>7246.67</v>
      </c>
      <c r="L453" s="840" t="s">
        <v>862</v>
      </c>
      <c r="M453" s="848">
        <f>IFERROR(VLOOKUP(L453,REAJUSTE!A:AC,17,FALSE),"")</f>
        <v>1.0249999999999999</v>
      </c>
    </row>
    <row r="454" spans="1:13" ht="15" x14ac:dyDescent="0.2">
      <c r="A454" s="790">
        <v>40581</v>
      </c>
      <c r="B454" s="791" t="s">
        <v>14580</v>
      </c>
      <c r="C454" s="792" t="s">
        <v>14230</v>
      </c>
      <c r="D454" s="851">
        <f t="shared" si="14"/>
        <v>9382.5499999999993</v>
      </c>
      <c r="E454" s="842">
        <f t="shared" si="15"/>
        <v>7608.29</v>
      </c>
      <c r="I454" s="795">
        <v>9153.7099999999991</v>
      </c>
      <c r="L454" s="840" t="s">
        <v>862</v>
      </c>
      <c r="M454" s="848">
        <f>IFERROR(VLOOKUP(L454,REAJUSTE!A:AC,17,FALSE),"")</f>
        <v>1.0249999999999999</v>
      </c>
    </row>
    <row r="455" spans="1:13" ht="15" x14ac:dyDescent="0.2">
      <c r="A455" s="790">
        <v>40576</v>
      </c>
      <c r="B455" s="791" t="s">
        <v>14581</v>
      </c>
      <c r="C455" s="792" t="s">
        <v>14230</v>
      </c>
      <c r="D455" s="851">
        <f t="shared" ref="D455:D518" si="16">TRUNC(I455*M455,2)</f>
        <v>7298</v>
      </c>
      <c r="E455" s="842">
        <f t="shared" ref="E455:E518" si="17">TRUNC(D455/1.2332,2)</f>
        <v>5917.93</v>
      </c>
      <c r="I455" s="795">
        <v>7120</v>
      </c>
      <c r="L455" s="840" t="s">
        <v>862</v>
      </c>
      <c r="M455" s="848">
        <f>IFERROR(VLOOKUP(L455,REAJUSTE!A:AC,17,FALSE),"")</f>
        <v>1.0249999999999999</v>
      </c>
    </row>
    <row r="456" spans="1:13" ht="15" x14ac:dyDescent="0.2">
      <c r="A456" s="790">
        <v>40582</v>
      </c>
      <c r="B456" s="791" t="s">
        <v>14582</v>
      </c>
      <c r="C456" s="792" t="s">
        <v>14230</v>
      </c>
      <c r="D456" s="851">
        <f t="shared" si="16"/>
        <v>8024.21</v>
      </c>
      <c r="E456" s="842">
        <f t="shared" si="17"/>
        <v>6506.81</v>
      </c>
      <c r="I456" s="795">
        <v>7828.5</v>
      </c>
      <c r="L456" s="840" t="s">
        <v>862</v>
      </c>
      <c r="M456" s="848">
        <f>IFERROR(VLOOKUP(L456,REAJUSTE!A:AC,17,FALSE),"")</f>
        <v>1.0249999999999999</v>
      </c>
    </row>
    <row r="457" spans="1:13" ht="15" x14ac:dyDescent="0.2">
      <c r="A457" s="790">
        <v>40577</v>
      </c>
      <c r="B457" s="791" t="s">
        <v>14583</v>
      </c>
      <c r="C457" s="792" t="s">
        <v>14230</v>
      </c>
      <c r="D457" s="851">
        <f t="shared" si="16"/>
        <v>9278.1</v>
      </c>
      <c r="E457" s="842">
        <f t="shared" si="17"/>
        <v>7523.59</v>
      </c>
      <c r="I457" s="795">
        <v>9051.81</v>
      </c>
      <c r="L457" s="840" t="s">
        <v>862</v>
      </c>
      <c r="M457" s="848">
        <f>IFERROR(VLOOKUP(L457,REAJUSTE!A:AC,17,FALSE),"")</f>
        <v>1.0249999999999999</v>
      </c>
    </row>
    <row r="458" spans="1:13" ht="15" x14ac:dyDescent="0.2">
      <c r="A458" s="790">
        <v>40583</v>
      </c>
      <c r="B458" s="791" t="s">
        <v>14584</v>
      </c>
      <c r="C458" s="792" t="s">
        <v>14230</v>
      </c>
      <c r="D458" s="851">
        <f t="shared" si="16"/>
        <v>11071.03</v>
      </c>
      <c r="E458" s="842">
        <f t="shared" si="17"/>
        <v>8977.48</v>
      </c>
      <c r="I458" s="795">
        <v>10801.01</v>
      </c>
      <c r="L458" s="840" t="s">
        <v>862</v>
      </c>
      <c r="M458" s="848">
        <f>IFERROR(VLOOKUP(L458,REAJUSTE!A:AC,17,FALSE),"")</f>
        <v>1.0249999999999999</v>
      </c>
    </row>
    <row r="459" spans="1:13" ht="15" x14ac:dyDescent="0.2">
      <c r="A459" s="790">
        <v>40578</v>
      </c>
      <c r="B459" s="791" t="s">
        <v>14585</v>
      </c>
      <c r="C459" s="792" t="s">
        <v>14230</v>
      </c>
      <c r="D459" s="851">
        <f t="shared" si="16"/>
        <v>10088.09</v>
      </c>
      <c r="E459" s="842">
        <f t="shared" si="17"/>
        <v>8180.41</v>
      </c>
      <c r="I459" s="795">
        <v>9842.0400000000009</v>
      </c>
      <c r="L459" s="840" t="s">
        <v>862</v>
      </c>
      <c r="M459" s="848">
        <f>IFERROR(VLOOKUP(L459,REAJUSTE!A:AC,17,FALSE),"")</f>
        <v>1.0249999999999999</v>
      </c>
    </row>
    <row r="460" spans="1:13" ht="15" x14ac:dyDescent="0.2">
      <c r="A460" s="790">
        <v>40584</v>
      </c>
      <c r="B460" s="791" t="s">
        <v>14586</v>
      </c>
      <c r="C460" s="792" t="s">
        <v>14230</v>
      </c>
      <c r="D460" s="851">
        <f t="shared" si="16"/>
        <v>11537.63</v>
      </c>
      <c r="E460" s="842">
        <f t="shared" si="17"/>
        <v>9355.84</v>
      </c>
      <c r="I460" s="795">
        <v>11256.23</v>
      </c>
      <c r="L460" s="840" t="s">
        <v>862</v>
      </c>
      <c r="M460" s="848">
        <f>IFERROR(VLOOKUP(L460,REAJUSTE!A:AC,17,FALSE),"")</f>
        <v>1.0249999999999999</v>
      </c>
    </row>
    <row r="461" spans="1:13" ht="15" x14ac:dyDescent="0.2">
      <c r="A461" s="790">
        <v>40601</v>
      </c>
      <c r="B461" s="791" t="s">
        <v>14587</v>
      </c>
      <c r="C461" s="792" t="s">
        <v>14230</v>
      </c>
      <c r="D461" s="851">
        <f t="shared" si="16"/>
        <v>8337.9</v>
      </c>
      <c r="E461" s="842">
        <f t="shared" si="17"/>
        <v>6761.19</v>
      </c>
      <c r="I461" s="795">
        <v>8134.54</v>
      </c>
      <c r="L461" s="840" t="s">
        <v>862</v>
      </c>
      <c r="M461" s="848">
        <f>IFERROR(VLOOKUP(L461,REAJUSTE!A:AC,17,FALSE),"")</f>
        <v>1.0249999999999999</v>
      </c>
    </row>
    <row r="462" spans="1:13" ht="15" x14ac:dyDescent="0.2">
      <c r="A462" s="790">
        <v>40607</v>
      </c>
      <c r="B462" s="791" t="s">
        <v>14588</v>
      </c>
      <c r="C462" s="792" t="s">
        <v>14230</v>
      </c>
      <c r="D462" s="851">
        <f t="shared" si="16"/>
        <v>8844.8700000000008</v>
      </c>
      <c r="E462" s="842">
        <f t="shared" si="17"/>
        <v>7172.29</v>
      </c>
      <c r="I462" s="795">
        <v>8629.15</v>
      </c>
      <c r="L462" s="840" t="s">
        <v>862</v>
      </c>
      <c r="M462" s="848">
        <f>IFERROR(VLOOKUP(L462,REAJUSTE!A:AC,17,FALSE),"")</f>
        <v>1.0249999999999999</v>
      </c>
    </row>
    <row r="463" spans="1:13" ht="15" x14ac:dyDescent="0.2">
      <c r="A463" s="790">
        <v>40602</v>
      </c>
      <c r="B463" s="791" t="s">
        <v>14589</v>
      </c>
      <c r="C463" s="792" t="s">
        <v>14230</v>
      </c>
      <c r="D463" s="851">
        <f t="shared" si="16"/>
        <v>12263.43</v>
      </c>
      <c r="E463" s="842">
        <f t="shared" si="17"/>
        <v>9944.39</v>
      </c>
      <c r="I463" s="795">
        <v>11964.33</v>
      </c>
      <c r="L463" s="840" t="s">
        <v>862</v>
      </c>
      <c r="M463" s="848">
        <f>IFERROR(VLOOKUP(L463,REAJUSTE!A:AC,17,FALSE),"")</f>
        <v>1.0249999999999999</v>
      </c>
    </row>
    <row r="464" spans="1:13" ht="15" x14ac:dyDescent="0.2">
      <c r="A464" s="790">
        <v>40608</v>
      </c>
      <c r="B464" s="791" t="s">
        <v>14590</v>
      </c>
      <c r="C464" s="792" t="s">
        <v>14230</v>
      </c>
      <c r="D464" s="851">
        <f t="shared" si="16"/>
        <v>13029.88</v>
      </c>
      <c r="E464" s="842">
        <f t="shared" si="17"/>
        <v>10565.9</v>
      </c>
      <c r="I464" s="795">
        <v>12712.08</v>
      </c>
      <c r="L464" s="840" t="s">
        <v>862</v>
      </c>
      <c r="M464" s="848">
        <f>IFERROR(VLOOKUP(L464,REAJUSTE!A:AC,17,FALSE),"")</f>
        <v>1.0249999999999999</v>
      </c>
    </row>
    <row r="465" spans="1:13" ht="15" x14ac:dyDescent="0.2">
      <c r="A465" s="790">
        <v>40603</v>
      </c>
      <c r="B465" s="791" t="s">
        <v>14591</v>
      </c>
      <c r="C465" s="792" t="s">
        <v>14230</v>
      </c>
      <c r="D465" s="851">
        <f t="shared" si="16"/>
        <v>17745.009999999998</v>
      </c>
      <c r="E465" s="842">
        <f t="shared" si="17"/>
        <v>14389.4</v>
      </c>
      <c r="I465" s="795">
        <v>17312.21</v>
      </c>
      <c r="L465" s="840" t="s">
        <v>862</v>
      </c>
      <c r="M465" s="848">
        <f>IFERROR(VLOOKUP(L465,REAJUSTE!A:AC,17,FALSE),"")</f>
        <v>1.0249999999999999</v>
      </c>
    </row>
    <row r="466" spans="1:13" ht="15" x14ac:dyDescent="0.2">
      <c r="A466" s="790">
        <v>40609</v>
      </c>
      <c r="B466" s="791" t="s">
        <v>14592</v>
      </c>
      <c r="C466" s="792" t="s">
        <v>14230</v>
      </c>
      <c r="D466" s="851">
        <f t="shared" si="16"/>
        <v>20119.87</v>
      </c>
      <c r="E466" s="842">
        <f t="shared" si="17"/>
        <v>16315.17</v>
      </c>
      <c r="I466" s="795">
        <v>19629.150000000001</v>
      </c>
      <c r="L466" s="840" t="s">
        <v>862</v>
      </c>
      <c r="M466" s="848">
        <f>IFERROR(VLOOKUP(L466,REAJUSTE!A:AC,17,FALSE),"")</f>
        <v>1.0249999999999999</v>
      </c>
    </row>
    <row r="467" spans="1:13" ht="15" x14ac:dyDescent="0.2">
      <c r="A467" s="790">
        <v>40604</v>
      </c>
      <c r="B467" s="791" t="s">
        <v>14593</v>
      </c>
      <c r="C467" s="792" t="s">
        <v>14230</v>
      </c>
      <c r="D467" s="851">
        <f t="shared" si="16"/>
        <v>16053.6</v>
      </c>
      <c r="E467" s="842">
        <f t="shared" si="17"/>
        <v>13017.83</v>
      </c>
      <c r="I467" s="795">
        <v>15662.05</v>
      </c>
      <c r="L467" s="840" t="s">
        <v>862</v>
      </c>
      <c r="M467" s="848">
        <f>IFERROR(VLOOKUP(L467,REAJUSTE!A:AC,17,FALSE),"")</f>
        <v>1.0249999999999999</v>
      </c>
    </row>
    <row r="468" spans="1:13" ht="15" x14ac:dyDescent="0.2">
      <c r="A468" s="790">
        <v>40610</v>
      </c>
      <c r="B468" s="791" t="s">
        <v>14594</v>
      </c>
      <c r="C468" s="792" t="s">
        <v>14230</v>
      </c>
      <c r="D468" s="851">
        <f t="shared" si="16"/>
        <v>17998.52</v>
      </c>
      <c r="E468" s="842">
        <f t="shared" si="17"/>
        <v>14594.97</v>
      </c>
      <c r="I468" s="795">
        <v>17559.54</v>
      </c>
      <c r="L468" s="840" t="s">
        <v>862</v>
      </c>
      <c r="M468" s="848">
        <f>IFERROR(VLOOKUP(L468,REAJUSTE!A:AC,17,FALSE),"")</f>
        <v>1.0249999999999999</v>
      </c>
    </row>
    <row r="469" spans="1:13" ht="15" x14ac:dyDescent="0.2">
      <c r="A469" s="790">
        <v>40605</v>
      </c>
      <c r="B469" s="791" t="s">
        <v>14595</v>
      </c>
      <c r="C469" s="792" t="s">
        <v>14230</v>
      </c>
      <c r="D469" s="851">
        <f t="shared" si="16"/>
        <v>19889.47</v>
      </c>
      <c r="E469" s="842">
        <f t="shared" si="17"/>
        <v>16128.34</v>
      </c>
      <c r="I469" s="795">
        <v>19404.37</v>
      </c>
      <c r="L469" s="840" t="s">
        <v>862</v>
      </c>
      <c r="M469" s="848">
        <f>IFERROR(VLOOKUP(L469,REAJUSTE!A:AC,17,FALSE),"")</f>
        <v>1.0249999999999999</v>
      </c>
    </row>
    <row r="470" spans="1:13" ht="15" x14ac:dyDescent="0.2">
      <c r="A470" s="790">
        <v>40611</v>
      </c>
      <c r="B470" s="791" t="s">
        <v>14596</v>
      </c>
      <c r="C470" s="792" t="s">
        <v>14230</v>
      </c>
      <c r="D470" s="851">
        <f t="shared" si="16"/>
        <v>22545.01</v>
      </c>
      <c r="E470" s="842">
        <f t="shared" si="17"/>
        <v>18281.71</v>
      </c>
      <c r="I470" s="795">
        <v>21995.14</v>
      </c>
      <c r="L470" s="840" t="s">
        <v>862</v>
      </c>
      <c r="M470" s="848">
        <f>IFERROR(VLOOKUP(L470,REAJUSTE!A:AC,17,FALSE),"")</f>
        <v>1.0249999999999999</v>
      </c>
    </row>
    <row r="471" spans="1:13" ht="15" x14ac:dyDescent="0.2">
      <c r="A471" s="790">
        <v>40606</v>
      </c>
      <c r="B471" s="791" t="s">
        <v>14597</v>
      </c>
      <c r="C471" s="792" t="s">
        <v>14230</v>
      </c>
      <c r="D471" s="851">
        <f t="shared" si="16"/>
        <v>21420.84</v>
      </c>
      <c r="E471" s="842">
        <f t="shared" si="17"/>
        <v>17370.12</v>
      </c>
      <c r="I471" s="795">
        <v>20898.39</v>
      </c>
      <c r="L471" s="840" t="s">
        <v>862</v>
      </c>
      <c r="M471" s="848">
        <f>IFERROR(VLOOKUP(L471,REAJUSTE!A:AC,17,FALSE),"")</f>
        <v>1.0249999999999999</v>
      </c>
    </row>
    <row r="472" spans="1:13" ht="15" x14ac:dyDescent="0.2">
      <c r="A472" s="790">
        <v>40612</v>
      </c>
      <c r="B472" s="791" t="s">
        <v>14598</v>
      </c>
      <c r="C472" s="792" t="s">
        <v>14230</v>
      </c>
      <c r="D472" s="851">
        <f t="shared" si="16"/>
        <v>24000.93</v>
      </c>
      <c r="E472" s="842">
        <f t="shared" si="17"/>
        <v>19462.310000000001</v>
      </c>
      <c r="I472" s="795">
        <v>23415.55</v>
      </c>
      <c r="L472" s="840" t="s">
        <v>862</v>
      </c>
      <c r="M472" s="848">
        <f>IFERROR(VLOOKUP(L472,REAJUSTE!A:AC,17,FALSE),"")</f>
        <v>1.0249999999999999</v>
      </c>
    </row>
    <row r="473" spans="1:13" ht="15" x14ac:dyDescent="0.2">
      <c r="A473" s="790">
        <v>40305</v>
      </c>
      <c r="B473" s="791" t="s">
        <v>14599</v>
      </c>
      <c r="C473" s="792" t="s">
        <v>14185</v>
      </c>
      <c r="D473" s="851">
        <f t="shared" si="16"/>
        <v>23.82</v>
      </c>
      <c r="E473" s="842">
        <f t="shared" si="17"/>
        <v>19.309999999999999</v>
      </c>
      <c r="I473" s="793">
        <v>23.24</v>
      </c>
      <c r="L473" s="840" t="s">
        <v>862</v>
      </c>
      <c r="M473" s="848">
        <f>IFERROR(VLOOKUP(L473,REAJUSTE!A:AC,17,FALSE),"")</f>
        <v>1.0249999999999999</v>
      </c>
    </row>
    <row r="474" spans="1:13" ht="15" x14ac:dyDescent="0.2">
      <c r="A474" s="790">
        <v>40306</v>
      </c>
      <c r="B474" s="791" t="s">
        <v>14600</v>
      </c>
      <c r="C474" s="792" t="s">
        <v>14185</v>
      </c>
      <c r="D474" s="851">
        <f t="shared" si="16"/>
        <v>47.65</v>
      </c>
      <c r="E474" s="842">
        <f t="shared" si="17"/>
        <v>38.630000000000003</v>
      </c>
      <c r="I474" s="793">
        <v>46.49</v>
      </c>
      <c r="L474" s="840" t="s">
        <v>862</v>
      </c>
      <c r="M474" s="848">
        <f>IFERROR(VLOOKUP(L474,REAJUSTE!A:AC,17,FALSE),"")</f>
        <v>1.0249999999999999</v>
      </c>
    </row>
    <row r="475" spans="1:13" ht="15" x14ac:dyDescent="0.2">
      <c r="A475" s="790">
        <v>41049</v>
      </c>
      <c r="B475" s="791" t="s">
        <v>14601</v>
      </c>
      <c r="C475" s="792" t="s">
        <v>14230</v>
      </c>
      <c r="D475" s="851">
        <f t="shared" si="16"/>
        <v>29.23</v>
      </c>
      <c r="E475" s="842">
        <f t="shared" si="17"/>
        <v>23.7</v>
      </c>
      <c r="I475" s="793">
        <v>28.52</v>
      </c>
      <c r="L475" s="840" t="s">
        <v>862</v>
      </c>
      <c r="M475" s="848">
        <f>IFERROR(VLOOKUP(L475,REAJUSTE!A:AC,17,FALSE),"")</f>
        <v>1.0249999999999999</v>
      </c>
    </row>
    <row r="476" spans="1:13" ht="15" x14ac:dyDescent="0.2">
      <c r="A476" s="790">
        <v>40372</v>
      </c>
      <c r="B476" s="791" t="s">
        <v>14602</v>
      </c>
      <c r="C476" s="792" t="s">
        <v>14185</v>
      </c>
      <c r="D476" s="851">
        <f t="shared" si="16"/>
        <v>296.51</v>
      </c>
      <c r="E476" s="842">
        <f t="shared" si="17"/>
        <v>240.43</v>
      </c>
      <c r="I476" s="793">
        <v>289.27999999999997</v>
      </c>
      <c r="L476" s="840" t="s">
        <v>862</v>
      </c>
      <c r="M476" s="848">
        <f>IFERROR(VLOOKUP(L476,REAJUSTE!A:AC,17,FALSE),"")</f>
        <v>1.0249999999999999</v>
      </c>
    </row>
    <row r="477" spans="1:13" ht="15" x14ac:dyDescent="0.2">
      <c r="A477" s="790">
        <v>40374</v>
      </c>
      <c r="B477" s="791" t="s">
        <v>14603</v>
      </c>
      <c r="C477" s="792" t="s">
        <v>14185</v>
      </c>
      <c r="D477" s="851">
        <f t="shared" si="16"/>
        <v>437.56</v>
      </c>
      <c r="E477" s="842">
        <f t="shared" si="17"/>
        <v>354.81</v>
      </c>
      <c r="I477" s="793">
        <v>426.89</v>
      </c>
      <c r="L477" s="840" t="s">
        <v>862</v>
      </c>
      <c r="M477" s="848">
        <f>IFERROR(VLOOKUP(L477,REAJUSTE!A:AC,17,FALSE),"")</f>
        <v>1.0249999999999999</v>
      </c>
    </row>
    <row r="478" spans="1:13" ht="15" x14ac:dyDescent="0.2">
      <c r="A478" s="790">
        <v>40373</v>
      </c>
      <c r="B478" s="791" t="s">
        <v>14604</v>
      </c>
      <c r="C478" s="792" t="s">
        <v>14185</v>
      </c>
      <c r="D478" s="851">
        <f t="shared" si="16"/>
        <v>386.09</v>
      </c>
      <c r="E478" s="842">
        <f t="shared" si="17"/>
        <v>313.07</v>
      </c>
      <c r="I478" s="793">
        <v>376.68</v>
      </c>
      <c r="L478" s="840" t="s">
        <v>862</v>
      </c>
      <c r="M478" s="848">
        <f>IFERROR(VLOOKUP(L478,REAJUSTE!A:AC,17,FALSE),"")</f>
        <v>1.0249999999999999</v>
      </c>
    </row>
    <row r="479" spans="1:13" ht="15" x14ac:dyDescent="0.2">
      <c r="A479" s="790">
        <v>40375</v>
      </c>
      <c r="B479" s="791" t="s">
        <v>14605</v>
      </c>
      <c r="C479" s="792" t="s">
        <v>14185</v>
      </c>
      <c r="D479" s="851">
        <f t="shared" si="16"/>
        <v>276.79000000000002</v>
      </c>
      <c r="E479" s="842">
        <f t="shared" si="17"/>
        <v>224.44</v>
      </c>
      <c r="I479" s="793">
        <v>270.04000000000002</v>
      </c>
      <c r="L479" s="840" t="s">
        <v>862</v>
      </c>
      <c r="M479" s="848">
        <f>IFERROR(VLOOKUP(L479,REAJUSTE!A:AC,17,FALSE),"")</f>
        <v>1.0249999999999999</v>
      </c>
    </row>
    <row r="480" spans="1:13" ht="15" x14ac:dyDescent="0.2">
      <c r="A480" s="790">
        <v>40678</v>
      </c>
      <c r="B480" s="791" t="s">
        <v>14606</v>
      </c>
      <c r="C480" s="792" t="s">
        <v>14230</v>
      </c>
      <c r="D480" s="851">
        <f t="shared" si="16"/>
        <v>518.62</v>
      </c>
      <c r="E480" s="842">
        <f t="shared" si="17"/>
        <v>420.54</v>
      </c>
      <c r="I480" s="793">
        <v>505.98</v>
      </c>
      <c r="L480" s="840" t="s">
        <v>862</v>
      </c>
      <c r="M480" s="848">
        <f>IFERROR(VLOOKUP(L480,REAJUSTE!A:AC,17,FALSE),"")</f>
        <v>1.0249999999999999</v>
      </c>
    </row>
    <row r="481" spans="1:13" ht="15" x14ac:dyDescent="0.2">
      <c r="A481" s="790">
        <v>40679</v>
      </c>
      <c r="B481" s="791" t="s">
        <v>14607</v>
      </c>
      <c r="C481" s="792" t="s">
        <v>14203</v>
      </c>
      <c r="D481" s="851">
        <f t="shared" si="16"/>
        <v>1036.7</v>
      </c>
      <c r="E481" s="842">
        <f t="shared" si="17"/>
        <v>840.65</v>
      </c>
      <c r="I481" s="795">
        <v>1011.42</v>
      </c>
      <c r="L481" s="840" t="s">
        <v>862</v>
      </c>
      <c r="M481" s="848">
        <f>IFERROR(VLOOKUP(L481,REAJUSTE!A:AC,17,FALSE),"")</f>
        <v>1.0249999999999999</v>
      </c>
    </row>
    <row r="482" spans="1:13" ht="15" x14ac:dyDescent="0.2">
      <c r="A482" s="790">
        <v>40684</v>
      </c>
      <c r="B482" s="791" t="s">
        <v>14608</v>
      </c>
      <c r="C482" s="792" t="s">
        <v>14203</v>
      </c>
      <c r="D482" s="851">
        <f t="shared" si="16"/>
        <v>1144.24</v>
      </c>
      <c r="E482" s="842">
        <f t="shared" si="17"/>
        <v>927.86</v>
      </c>
      <c r="I482" s="795">
        <v>1116.3399999999999</v>
      </c>
      <c r="L482" s="840" t="s">
        <v>862</v>
      </c>
      <c r="M482" s="848">
        <f>IFERROR(VLOOKUP(L482,REAJUSTE!A:AC,17,FALSE),"")</f>
        <v>1.0249999999999999</v>
      </c>
    </row>
    <row r="483" spans="1:13" ht="15" x14ac:dyDescent="0.2">
      <c r="A483" s="790">
        <v>40683</v>
      </c>
      <c r="B483" s="791" t="s">
        <v>14609</v>
      </c>
      <c r="C483" s="792" t="s">
        <v>14230</v>
      </c>
      <c r="D483" s="851">
        <f t="shared" si="16"/>
        <v>558.27</v>
      </c>
      <c r="E483" s="842">
        <f t="shared" si="17"/>
        <v>452.7</v>
      </c>
      <c r="I483" s="793">
        <v>544.66</v>
      </c>
      <c r="L483" s="840" t="s">
        <v>862</v>
      </c>
      <c r="M483" s="848">
        <f>IFERROR(VLOOKUP(L483,REAJUSTE!A:AC,17,FALSE),"")</f>
        <v>1.0249999999999999</v>
      </c>
    </row>
    <row r="484" spans="1:13" ht="15" x14ac:dyDescent="0.2">
      <c r="A484" s="790">
        <v>40685</v>
      </c>
      <c r="B484" s="791" t="s">
        <v>14610</v>
      </c>
      <c r="C484" s="792" t="s">
        <v>14203</v>
      </c>
      <c r="D484" s="851">
        <f t="shared" si="16"/>
        <v>998.52</v>
      </c>
      <c r="E484" s="842">
        <f t="shared" si="17"/>
        <v>809.69</v>
      </c>
      <c r="I484" s="793">
        <v>974.17</v>
      </c>
      <c r="L484" s="840" t="s">
        <v>862</v>
      </c>
      <c r="M484" s="848">
        <f>IFERROR(VLOOKUP(L484,REAJUSTE!A:AC,17,FALSE),"")</f>
        <v>1.0249999999999999</v>
      </c>
    </row>
    <row r="485" spans="1:13" ht="15" x14ac:dyDescent="0.2">
      <c r="A485" s="790">
        <v>40686</v>
      </c>
      <c r="B485" s="791" t="s">
        <v>14611</v>
      </c>
      <c r="C485" s="792" t="s">
        <v>14230</v>
      </c>
      <c r="D485" s="851">
        <f t="shared" si="16"/>
        <v>694.65</v>
      </c>
      <c r="E485" s="842">
        <f t="shared" si="17"/>
        <v>563.29</v>
      </c>
      <c r="I485" s="793">
        <v>677.71</v>
      </c>
      <c r="L485" s="840" t="s">
        <v>862</v>
      </c>
      <c r="M485" s="848">
        <f>IFERROR(VLOOKUP(L485,REAJUSTE!A:AC,17,FALSE),"")</f>
        <v>1.0249999999999999</v>
      </c>
    </row>
    <row r="486" spans="1:13" ht="15" x14ac:dyDescent="0.2">
      <c r="A486" s="790">
        <v>40687</v>
      </c>
      <c r="B486" s="791" t="s">
        <v>14612</v>
      </c>
      <c r="C486" s="792" t="s">
        <v>14230</v>
      </c>
      <c r="D486" s="851">
        <f t="shared" si="16"/>
        <v>674.84</v>
      </c>
      <c r="E486" s="842">
        <f t="shared" si="17"/>
        <v>547.22</v>
      </c>
      <c r="I486" s="793">
        <v>658.39</v>
      </c>
      <c r="L486" s="840" t="s">
        <v>862</v>
      </c>
      <c r="M486" s="848">
        <f>IFERROR(VLOOKUP(L486,REAJUSTE!A:AC,17,FALSE),"")</f>
        <v>1.0249999999999999</v>
      </c>
    </row>
    <row r="487" spans="1:13" ht="15" x14ac:dyDescent="0.2">
      <c r="A487" s="790">
        <v>40676</v>
      </c>
      <c r="B487" s="791" t="s">
        <v>14613</v>
      </c>
      <c r="C487" s="792" t="s">
        <v>14230</v>
      </c>
      <c r="D487" s="851">
        <f t="shared" si="16"/>
        <v>422.71</v>
      </c>
      <c r="E487" s="842">
        <f t="shared" si="17"/>
        <v>342.77</v>
      </c>
      <c r="I487" s="793">
        <v>412.4</v>
      </c>
      <c r="L487" s="840" t="s">
        <v>862</v>
      </c>
      <c r="M487" s="848">
        <f>IFERROR(VLOOKUP(L487,REAJUSTE!A:AC,17,FALSE),"")</f>
        <v>1.0249999999999999</v>
      </c>
    </row>
    <row r="488" spans="1:13" ht="15" x14ac:dyDescent="0.2">
      <c r="A488" s="790">
        <v>40677</v>
      </c>
      <c r="B488" s="791" t="s">
        <v>14614</v>
      </c>
      <c r="C488" s="792" t="s">
        <v>14203</v>
      </c>
      <c r="D488" s="851">
        <f t="shared" si="16"/>
        <v>927.08</v>
      </c>
      <c r="E488" s="842">
        <f t="shared" si="17"/>
        <v>751.76</v>
      </c>
      <c r="I488" s="793">
        <v>904.47</v>
      </c>
      <c r="L488" s="840" t="s">
        <v>862</v>
      </c>
      <c r="M488" s="848">
        <f>IFERROR(VLOOKUP(L488,REAJUSTE!A:AC,17,FALSE),"")</f>
        <v>1.0249999999999999</v>
      </c>
    </row>
    <row r="489" spans="1:13" ht="15" x14ac:dyDescent="0.2">
      <c r="A489" s="790">
        <v>40681</v>
      </c>
      <c r="B489" s="791" t="s">
        <v>14615</v>
      </c>
      <c r="C489" s="792" t="s">
        <v>14203</v>
      </c>
      <c r="D489" s="851">
        <f t="shared" si="16"/>
        <v>1064.0899999999999</v>
      </c>
      <c r="E489" s="842">
        <f t="shared" si="17"/>
        <v>862.86</v>
      </c>
      <c r="I489" s="795">
        <v>1038.1400000000001</v>
      </c>
      <c r="L489" s="840" t="s">
        <v>862</v>
      </c>
      <c r="M489" s="848">
        <f>IFERROR(VLOOKUP(L489,REAJUSTE!A:AC,17,FALSE),"")</f>
        <v>1.0249999999999999</v>
      </c>
    </row>
    <row r="490" spans="1:13" ht="15" x14ac:dyDescent="0.2">
      <c r="A490" s="790">
        <v>40680</v>
      </c>
      <c r="B490" s="791" t="s">
        <v>14616</v>
      </c>
      <c r="C490" s="792" t="s">
        <v>14230</v>
      </c>
      <c r="D490" s="851">
        <f t="shared" si="16"/>
        <v>530.87</v>
      </c>
      <c r="E490" s="842">
        <f t="shared" si="17"/>
        <v>430.48</v>
      </c>
      <c r="I490" s="793">
        <v>517.92999999999995</v>
      </c>
      <c r="L490" s="840" t="s">
        <v>862</v>
      </c>
      <c r="M490" s="848">
        <f>IFERROR(VLOOKUP(L490,REAJUSTE!A:AC,17,FALSE),"")</f>
        <v>1.0249999999999999</v>
      </c>
    </row>
    <row r="491" spans="1:13" ht="15" x14ac:dyDescent="0.2">
      <c r="A491" s="790">
        <v>40682</v>
      </c>
      <c r="B491" s="791" t="s">
        <v>14617</v>
      </c>
      <c r="C491" s="792" t="s">
        <v>14203</v>
      </c>
      <c r="D491" s="851">
        <f t="shared" si="16"/>
        <v>930.01</v>
      </c>
      <c r="E491" s="842">
        <f t="shared" si="17"/>
        <v>754.14</v>
      </c>
      <c r="I491" s="793">
        <v>907.33</v>
      </c>
      <c r="L491" s="840" t="s">
        <v>862</v>
      </c>
      <c r="M491" s="848">
        <f>IFERROR(VLOOKUP(L491,REAJUSTE!A:AC,17,FALSE),"")</f>
        <v>1.0249999999999999</v>
      </c>
    </row>
    <row r="492" spans="1:13" ht="15" x14ac:dyDescent="0.2">
      <c r="A492" s="790">
        <v>41189</v>
      </c>
      <c r="B492" s="791" t="s">
        <v>14618</v>
      </c>
      <c r="C492" s="792" t="s">
        <v>14230</v>
      </c>
      <c r="D492" s="851">
        <f t="shared" si="16"/>
        <v>58.35</v>
      </c>
      <c r="E492" s="842">
        <f t="shared" si="17"/>
        <v>47.31</v>
      </c>
      <c r="I492" s="793">
        <v>56.93</v>
      </c>
      <c r="L492" s="840" t="s">
        <v>862</v>
      </c>
      <c r="M492" s="848">
        <f>IFERROR(VLOOKUP(L492,REAJUSTE!A:AC,17,FALSE),"")</f>
        <v>1.0249999999999999</v>
      </c>
    </row>
    <row r="493" spans="1:13" ht="15" x14ac:dyDescent="0.2">
      <c r="A493" s="790">
        <v>40728</v>
      </c>
      <c r="B493" s="791" t="s">
        <v>14619</v>
      </c>
      <c r="C493" s="792" t="s">
        <v>14203</v>
      </c>
      <c r="D493" s="851">
        <f t="shared" si="16"/>
        <v>551.77</v>
      </c>
      <c r="E493" s="842">
        <f t="shared" si="17"/>
        <v>447.42</v>
      </c>
      <c r="I493" s="793">
        <v>538.32000000000005</v>
      </c>
      <c r="L493" s="840" t="s">
        <v>862</v>
      </c>
      <c r="M493" s="848">
        <f>IFERROR(VLOOKUP(L493,REAJUSTE!A:AC,17,FALSE),"")</f>
        <v>1.0249999999999999</v>
      </c>
    </row>
    <row r="494" spans="1:13" ht="15" x14ac:dyDescent="0.2">
      <c r="A494" s="790">
        <v>40732</v>
      </c>
      <c r="B494" s="791" t="s">
        <v>14620</v>
      </c>
      <c r="C494" s="792" t="s">
        <v>14203</v>
      </c>
      <c r="D494" s="851">
        <f t="shared" si="16"/>
        <v>879.93</v>
      </c>
      <c r="E494" s="842">
        <f t="shared" si="17"/>
        <v>713.53</v>
      </c>
      <c r="I494" s="793">
        <v>858.47</v>
      </c>
      <c r="L494" s="840" t="s">
        <v>862</v>
      </c>
      <c r="M494" s="848">
        <f>IFERROR(VLOOKUP(L494,REAJUSTE!A:AC,17,FALSE),"")</f>
        <v>1.0249999999999999</v>
      </c>
    </row>
    <row r="495" spans="1:13" ht="15" x14ac:dyDescent="0.2">
      <c r="A495" s="790">
        <v>40733</v>
      </c>
      <c r="B495" s="791" t="s">
        <v>14621</v>
      </c>
      <c r="C495" s="792" t="s">
        <v>14203</v>
      </c>
      <c r="D495" s="851">
        <f t="shared" si="16"/>
        <v>2254.5</v>
      </c>
      <c r="E495" s="842">
        <f t="shared" si="17"/>
        <v>1828.17</v>
      </c>
      <c r="I495" s="795">
        <v>2199.52</v>
      </c>
      <c r="L495" s="840" t="s">
        <v>862</v>
      </c>
      <c r="M495" s="848">
        <f>IFERROR(VLOOKUP(L495,REAJUSTE!A:AC,17,FALSE),"")</f>
        <v>1.0249999999999999</v>
      </c>
    </row>
    <row r="496" spans="1:13" ht="15" x14ac:dyDescent="0.2">
      <c r="A496" s="790">
        <v>40734</v>
      </c>
      <c r="B496" s="791" t="s">
        <v>14622</v>
      </c>
      <c r="C496" s="792" t="s">
        <v>14203</v>
      </c>
      <c r="D496" s="851">
        <f t="shared" si="16"/>
        <v>3540.53</v>
      </c>
      <c r="E496" s="842">
        <f t="shared" si="17"/>
        <v>2871.01</v>
      </c>
      <c r="I496" s="795">
        <v>3454.18</v>
      </c>
      <c r="L496" s="840" t="s">
        <v>862</v>
      </c>
      <c r="M496" s="848">
        <f>IFERROR(VLOOKUP(L496,REAJUSTE!A:AC,17,FALSE),"")</f>
        <v>1.0249999999999999</v>
      </c>
    </row>
    <row r="497" spans="1:13" ht="15" x14ac:dyDescent="0.2">
      <c r="A497" s="790">
        <v>40735</v>
      </c>
      <c r="B497" s="791" t="s">
        <v>14623</v>
      </c>
      <c r="C497" s="792" t="s">
        <v>14203</v>
      </c>
      <c r="D497" s="851">
        <f t="shared" si="16"/>
        <v>5126.21</v>
      </c>
      <c r="E497" s="842">
        <f t="shared" si="17"/>
        <v>4156.83</v>
      </c>
      <c r="I497" s="795">
        <v>5001.1899999999996</v>
      </c>
      <c r="L497" s="840" t="s">
        <v>862</v>
      </c>
      <c r="M497" s="848">
        <f>IFERROR(VLOOKUP(L497,REAJUSTE!A:AC,17,FALSE),"")</f>
        <v>1.0249999999999999</v>
      </c>
    </row>
    <row r="498" spans="1:13" ht="15" x14ac:dyDescent="0.2">
      <c r="A498" s="790">
        <v>40736</v>
      </c>
      <c r="B498" s="791" t="s">
        <v>14624</v>
      </c>
      <c r="C498" s="792" t="s">
        <v>14203</v>
      </c>
      <c r="D498" s="851">
        <f t="shared" si="16"/>
        <v>6903.3</v>
      </c>
      <c r="E498" s="842">
        <f t="shared" si="17"/>
        <v>5597.87</v>
      </c>
      <c r="I498" s="795">
        <v>6734.93</v>
      </c>
      <c r="L498" s="840" t="s">
        <v>862</v>
      </c>
      <c r="M498" s="848">
        <f>IFERROR(VLOOKUP(L498,REAJUSTE!A:AC,17,FALSE),"")</f>
        <v>1.0249999999999999</v>
      </c>
    </row>
    <row r="499" spans="1:13" ht="15" x14ac:dyDescent="0.2">
      <c r="A499" s="790">
        <v>40737</v>
      </c>
      <c r="B499" s="791" t="s">
        <v>14625</v>
      </c>
      <c r="C499" s="792" t="s">
        <v>14203</v>
      </c>
      <c r="D499" s="851">
        <f t="shared" si="16"/>
        <v>11020.93</v>
      </c>
      <c r="E499" s="842">
        <f t="shared" si="17"/>
        <v>8936.85</v>
      </c>
      <c r="I499" s="795">
        <v>10752.13</v>
      </c>
      <c r="L499" s="840" t="s">
        <v>862</v>
      </c>
      <c r="M499" s="848">
        <f>IFERROR(VLOOKUP(L499,REAJUSTE!A:AC,17,FALSE),"")</f>
        <v>1.0249999999999999</v>
      </c>
    </row>
    <row r="500" spans="1:13" ht="15" x14ac:dyDescent="0.2">
      <c r="A500" s="790">
        <v>40738</v>
      </c>
      <c r="B500" s="791" t="s">
        <v>14626</v>
      </c>
      <c r="C500" s="792" t="s">
        <v>14203</v>
      </c>
      <c r="D500" s="851">
        <f t="shared" si="16"/>
        <v>7051.6</v>
      </c>
      <c r="E500" s="842">
        <f t="shared" si="17"/>
        <v>5718.13</v>
      </c>
      <c r="I500" s="795">
        <v>6879.61</v>
      </c>
      <c r="L500" s="840" t="s">
        <v>862</v>
      </c>
      <c r="M500" s="848">
        <f>IFERROR(VLOOKUP(L500,REAJUSTE!A:AC,17,FALSE),"")</f>
        <v>1.0249999999999999</v>
      </c>
    </row>
    <row r="501" spans="1:13" ht="15" x14ac:dyDescent="0.2">
      <c r="A501" s="790">
        <v>40739</v>
      </c>
      <c r="B501" s="791" t="s">
        <v>14627</v>
      </c>
      <c r="C501" s="792" t="s">
        <v>14203</v>
      </c>
      <c r="D501" s="851">
        <f t="shared" si="16"/>
        <v>9505.39</v>
      </c>
      <c r="E501" s="842">
        <f t="shared" si="17"/>
        <v>7707.9</v>
      </c>
      <c r="I501" s="795">
        <v>9273.56</v>
      </c>
      <c r="L501" s="840" t="s">
        <v>862</v>
      </c>
      <c r="M501" s="848">
        <f>IFERROR(VLOOKUP(L501,REAJUSTE!A:AC,17,FALSE),"")</f>
        <v>1.0249999999999999</v>
      </c>
    </row>
    <row r="502" spans="1:13" ht="15" x14ac:dyDescent="0.2">
      <c r="A502" s="790">
        <v>40740</v>
      </c>
      <c r="B502" s="791" t="s">
        <v>14628</v>
      </c>
      <c r="C502" s="792" t="s">
        <v>14203</v>
      </c>
      <c r="D502" s="851">
        <f t="shared" si="16"/>
        <v>14794.21</v>
      </c>
      <c r="E502" s="842">
        <f t="shared" si="17"/>
        <v>11996.6</v>
      </c>
      <c r="I502" s="795">
        <v>14433.38</v>
      </c>
      <c r="L502" s="840" t="s">
        <v>862</v>
      </c>
      <c r="M502" s="848">
        <f>IFERROR(VLOOKUP(L502,REAJUSTE!A:AC,17,FALSE),"")</f>
        <v>1.0249999999999999</v>
      </c>
    </row>
    <row r="503" spans="1:13" ht="15" x14ac:dyDescent="0.2">
      <c r="A503" s="790">
        <v>40741</v>
      </c>
      <c r="B503" s="791" t="s">
        <v>14629</v>
      </c>
      <c r="C503" s="792" t="s">
        <v>14203</v>
      </c>
      <c r="D503" s="851">
        <f t="shared" si="16"/>
        <v>8987.7099999999991</v>
      </c>
      <c r="E503" s="842">
        <f t="shared" si="17"/>
        <v>7288.12</v>
      </c>
      <c r="I503" s="795">
        <v>8768.5</v>
      </c>
      <c r="L503" s="840" t="s">
        <v>862</v>
      </c>
      <c r="M503" s="848">
        <f>IFERROR(VLOOKUP(L503,REAJUSTE!A:AC,17,FALSE),"")</f>
        <v>1.0249999999999999</v>
      </c>
    </row>
    <row r="504" spans="1:13" ht="15" x14ac:dyDescent="0.2">
      <c r="A504" s="790">
        <v>40742</v>
      </c>
      <c r="B504" s="791" t="s">
        <v>14630</v>
      </c>
      <c r="C504" s="792" t="s">
        <v>14203</v>
      </c>
      <c r="D504" s="851">
        <f t="shared" si="16"/>
        <v>18564.68</v>
      </c>
      <c r="E504" s="842">
        <f t="shared" si="17"/>
        <v>15054.07</v>
      </c>
      <c r="I504" s="795">
        <v>18111.89</v>
      </c>
      <c r="L504" s="840" t="s">
        <v>862</v>
      </c>
      <c r="M504" s="848">
        <f>IFERROR(VLOOKUP(L504,REAJUSTE!A:AC,17,FALSE),"")</f>
        <v>1.0249999999999999</v>
      </c>
    </row>
    <row r="505" spans="1:13" ht="15" x14ac:dyDescent="0.2">
      <c r="A505" s="790">
        <v>40729</v>
      </c>
      <c r="B505" s="791" t="s">
        <v>14631</v>
      </c>
      <c r="C505" s="792" t="s">
        <v>14203</v>
      </c>
      <c r="D505" s="851">
        <f t="shared" si="16"/>
        <v>463.94</v>
      </c>
      <c r="E505" s="842">
        <f t="shared" si="17"/>
        <v>376.2</v>
      </c>
      <c r="I505" s="793">
        <v>452.63</v>
      </c>
      <c r="L505" s="840" t="s">
        <v>862</v>
      </c>
      <c r="M505" s="848">
        <f>IFERROR(VLOOKUP(L505,REAJUSTE!A:AC,17,FALSE),"")</f>
        <v>1.0249999999999999</v>
      </c>
    </row>
    <row r="506" spans="1:13" ht="15" x14ac:dyDescent="0.2">
      <c r="A506" s="790">
        <v>40730</v>
      </c>
      <c r="B506" s="791" t="s">
        <v>14632</v>
      </c>
      <c r="C506" s="792" t="s">
        <v>14203</v>
      </c>
      <c r="D506" s="851">
        <f t="shared" si="16"/>
        <v>551.77</v>
      </c>
      <c r="E506" s="842">
        <f t="shared" si="17"/>
        <v>447.42</v>
      </c>
      <c r="I506" s="793">
        <v>538.32000000000005</v>
      </c>
      <c r="L506" s="840" t="s">
        <v>862</v>
      </c>
      <c r="M506" s="848">
        <f>IFERROR(VLOOKUP(L506,REAJUSTE!A:AC,17,FALSE),"")</f>
        <v>1.0249999999999999</v>
      </c>
    </row>
    <row r="507" spans="1:13" ht="15" x14ac:dyDescent="0.2">
      <c r="A507" s="790">
        <v>40731</v>
      </c>
      <c r="B507" s="791" t="s">
        <v>14633</v>
      </c>
      <c r="C507" s="792" t="s">
        <v>14203</v>
      </c>
      <c r="D507" s="851">
        <f t="shared" si="16"/>
        <v>657.95</v>
      </c>
      <c r="E507" s="842">
        <f t="shared" si="17"/>
        <v>533.53</v>
      </c>
      <c r="I507" s="793">
        <v>641.91</v>
      </c>
      <c r="L507" s="840" t="s">
        <v>862</v>
      </c>
      <c r="M507" s="848">
        <f>IFERROR(VLOOKUP(L507,REAJUSTE!A:AC,17,FALSE),"")</f>
        <v>1.0249999999999999</v>
      </c>
    </row>
    <row r="508" spans="1:13" ht="18" x14ac:dyDescent="0.2">
      <c r="A508" s="790">
        <v>40650</v>
      </c>
      <c r="B508" s="794" t="s">
        <v>14634</v>
      </c>
      <c r="C508" s="792" t="s">
        <v>14230</v>
      </c>
      <c r="D508" s="851">
        <f t="shared" si="16"/>
        <v>86.37</v>
      </c>
      <c r="E508" s="842">
        <f t="shared" si="17"/>
        <v>70.03</v>
      </c>
      <c r="I508" s="793">
        <v>84.27</v>
      </c>
      <c r="L508" s="840" t="s">
        <v>862</v>
      </c>
      <c r="M508" s="848">
        <f>IFERROR(VLOOKUP(L508,REAJUSTE!A:AC,17,FALSE),"")</f>
        <v>1.0249999999999999</v>
      </c>
    </row>
    <row r="509" spans="1:13" ht="15" x14ac:dyDescent="0.2">
      <c r="A509" s="790">
        <v>40637</v>
      </c>
      <c r="B509" s="791" t="s">
        <v>14635</v>
      </c>
      <c r="C509" s="792" t="s">
        <v>14230</v>
      </c>
      <c r="D509" s="851">
        <f t="shared" si="16"/>
        <v>69.84</v>
      </c>
      <c r="E509" s="842">
        <f t="shared" si="17"/>
        <v>56.63</v>
      </c>
      <c r="I509" s="793">
        <v>68.14</v>
      </c>
      <c r="L509" s="840" t="s">
        <v>862</v>
      </c>
      <c r="M509" s="848">
        <f>IFERROR(VLOOKUP(L509,REAJUSTE!A:AC,17,FALSE),"")</f>
        <v>1.0249999999999999</v>
      </c>
    </row>
    <row r="510" spans="1:13" ht="15" x14ac:dyDescent="0.2">
      <c r="A510" s="790">
        <v>40636</v>
      </c>
      <c r="B510" s="791" t="s">
        <v>14636</v>
      </c>
      <c r="C510" s="792" t="s">
        <v>14230</v>
      </c>
      <c r="D510" s="851">
        <f t="shared" si="16"/>
        <v>35.42</v>
      </c>
      <c r="E510" s="842">
        <f t="shared" si="17"/>
        <v>28.72</v>
      </c>
      <c r="I510" s="793">
        <v>34.56</v>
      </c>
      <c r="L510" s="840" t="s">
        <v>862</v>
      </c>
      <c r="M510" s="848">
        <f>IFERROR(VLOOKUP(L510,REAJUSTE!A:AC,17,FALSE),"")</f>
        <v>1.0249999999999999</v>
      </c>
    </row>
    <row r="511" spans="1:13" ht="18" x14ac:dyDescent="0.2">
      <c r="A511" s="790">
        <v>40712</v>
      </c>
      <c r="B511" s="794" t="s">
        <v>14637</v>
      </c>
      <c r="C511" s="792" t="s">
        <v>14230</v>
      </c>
      <c r="D511" s="851">
        <f t="shared" si="16"/>
        <v>142.62</v>
      </c>
      <c r="E511" s="842">
        <f t="shared" si="17"/>
        <v>115.65</v>
      </c>
      <c r="I511" s="793">
        <v>139.15</v>
      </c>
      <c r="L511" s="840" t="s">
        <v>862</v>
      </c>
      <c r="M511" s="848">
        <f>IFERROR(VLOOKUP(L511,REAJUSTE!A:AC,17,FALSE),"")</f>
        <v>1.0249999999999999</v>
      </c>
    </row>
    <row r="512" spans="1:13" ht="18" x14ac:dyDescent="0.2">
      <c r="A512" s="790">
        <v>40713</v>
      </c>
      <c r="B512" s="794" t="s">
        <v>14638</v>
      </c>
      <c r="C512" s="792" t="s">
        <v>14230</v>
      </c>
      <c r="D512" s="851">
        <f t="shared" si="16"/>
        <v>190.16</v>
      </c>
      <c r="E512" s="842">
        <f t="shared" si="17"/>
        <v>154.19999999999999</v>
      </c>
      <c r="I512" s="793">
        <v>185.53</v>
      </c>
      <c r="L512" s="840" t="s">
        <v>862</v>
      </c>
      <c r="M512" s="848">
        <f>IFERROR(VLOOKUP(L512,REAJUSTE!A:AC,17,FALSE),"")</f>
        <v>1.0249999999999999</v>
      </c>
    </row>
    <row r="513" spans="1:13" ht="18" x14ac:dyDescent="0.2">
      <c r="A513" s="790">
        <v>41262</v>
      </c>
      <c r="B513" s="791" t="s">
        <v>28675</v>
      </c>
      <c r="C513" s="792" t="s">
        <v>14230</v>
      </c>
      <c r="D513" s="851">
        <f t="shared" si="16"/>
        <v>147.38</v>
      </c>
      <c r="E513" s="842">
        <f t="shared" si="17"/>
        <v>119.51</v>
      </c>
      <c r="I513" s="793">
        <v>143.79</v>
      </c>
      <c r="L513" s="840" t="s">
        <v>862</v>
      </c>
      <c r="M513" s="848">
        <f>IFERROR(VLOOKUP(L513,REAJUSTE!A:AC,17,FALSE),"")</f>
        <v>1.0249999999999999</v>
      </c>
    </row>
    <row r="514" spans="1:13" ht="15" x14ac:dyDescent="0.2">
      <c r="A514" s="790">
        <v>41259</v>
      </c>
      <c r="B514" s="791" t="s">
        <v>14639</v>
      </c>
      <c r="C514" s="792" t="s">
        <v>14230</v>
      </c>
      <c r="D514" s="851">
        <f t="shared" si="16"/>
        <v>32.229999999999997</v>
      </c>
      <c r="E514" s="842">
        <f t="shared" si="17"/>
        <v>26.13</v>
      </c>
      <c r="I514" s="793">
        <v>31.45</v>
      </c>
      <c r="L514" s="840" t="s">
        <v>862</v>
      </c>
      <c r="M514" s="848">
        <f>IFERROR(VLOOKUP(L514,REAJUSTE!A:AC,17,FALSE),"")</f>
        <v>1.0249999999999999</v>
      </c>
    </row>
    <row r="515" spans="1:13" ht="18" x14ac:dyDescent="0.2">
      <c r="A515" s="790">
        <v>40640</v>
      </c>
      <c r="B515" s="794" t="s">
        <v>28676</v>
      </c>
      <c r="C515" s="792" t="s">
        <v>14230</v>
      </c>
      <c r="D515" s="851">
        <f t="shared" si="16"/>
        <v>143.43</v>
      </c>
      <c r="E515" s="842">
        <f t="shared" si="17"/>
        <v>116.3</v>
      </c>
      <c r="I515" s="793">
        <v>139.94</v>
      </c>
      <c r="L515" s="840" t="s">
        <v>862</v>
      </c>
      <c r="M515" s="848">
        <f>IFERROR(VLOOKUP(L515,REAJUSTE!A:AC,17,FALSE),"")</f>
        <v>1.0249999999999999</v>
      </c>
    </row>
    <row r="516" spans="1:13" ht="18" x14ac:dyDescent="0.2">
      <c r="A516" s="790">
        <v>40642</v>
      </c>
      <c r="B516" s="794" t="s">
        <v>14640</v>
      </c>
      <c r="C516" s="792" t="s">
        <v>14230</v>
      </c>
      <c r="D516" s="851">
        <f t="shared" si="16"/>
        <v>161.16999999999999</v>
      </c>
      <c r="E516" s="842">
        <f t="shared" si="17"/>
        <v>130.69</v>
      </c>
      <c r="I516" s="793">
        <v>157.24</v>
      </c>
      <c r="L516" s="840" t="s">
        <v>862</v>
      </c>
      <c r="M516" s="848">
        <f>IFERROR(VLOOKUP(L516,REAJUSTE!A:AC,17,FALSE),"")</f>
        <v>1.0249999999999999</v>
      </c>
    </row>
    <row r="517" spans="1:13" ht="18" x14ac:dyDescent="0.2">
      <c r="A517" s="790">
        <v>40643</v>
      </c>
      <c r="B517" s="794" t="s">
        <v>14641</v>
      </c>
      <c r="C517" s="792" t="s">
        <v>14230</v>
      </c>
      <c r="D517" s="851">
        <f t="shared" si="16"/>
        <v>174.71</v>
      </c>
      <c r="E517" s="842">
        <f t="shared" si="17"/>
        <v>141.66999999999999</v>
      </c>
      <c r="I517" s="793">
        <v>170.45</v>
      </c>
      <c r="L517" s="840" t="s">
        <v>862</v>
      </c>
      <c r="M517" s="848">
        <f>IFERROR(VLOOKUP(L517,REAJUSTE!A:AC,17,FALSE),"")</f>
        <v>1.0249999999999999</v>
      </c>
    </row>
    <row r="518" spans="1:13" ht="18" x14ac:dyDescent="0.2">
      <c r="A518" s="790">
        <v>40641</v>
      </c>
      <c r="B518" s="794" t="s">
        <v>14642</v>
      </c>
      <c r="C518" s="792" t="s">
        <v>14230</v>
      </c>
      <c r="D518" s="851">
        <f t="shared" si="16"/>
        <v>168.17</v>
      </c>
      <c r="E518" s="842">
        <f t="shared" si="17"/>
        <v>136.36000000000001</v>
      </c>
      <c r="I518" s="793">
        <v>164.07</v>
      </c>
      <c r="L518" s="840" t="s">
        <v>862</v>
      </c>
      <c r="M518" s="848">
        <f>IFERROR(VLOOKUP(L518,REAJUSTE!A:AC,17,FALSE),"")</f>
        <v>1.0249999999999999</v>
      </c>
    </row>
    <row r="519" spans="1:13" ht="18" x14ac:dyDescent="0.2">
      <c r="A519" s="790">
        <v>40648</v>
      </c>
      <c r="B519" s="791" t="s">
        <v>28677</v>
      </c>
      <c r="C519" s="792" t="s">
        <v>14230</v>
      </c>
      <c r="D519" s="851">
        <f t="shared" ref="D519:D582" si="18">TRUNC(I519*M519,2)</f>
        <v>204.74</v>
      </c>
      <c r="E519" s="842">
        <f t="shared" ref="E519:E582" si="19">TRUNC(D519/1.2332,2)</f>
        <v>166.02</v>
      </c>
      <c r="I519" s="793">
        <v>199.75</v>
      </c>
      <c r="L519" s="840" t="s">
        <v>862</v>
      </c>
      <c r="M519" s="848">
        <f>IFERROR(VLOOKUP(L519,REAJUSTE!A:AC,17,FALSE),"")</f>
        <v>1.0249999999999999</v>
      </c>
    </row>
    <row r="520" spans="1:13" ht="18" x14ac:dyDescent="0.2">
      <c r="A520" s="790">
        <v>40649</v>
      </c>
      <c r="B520" s="791" t="s">
        <v>28678</v>
      </c>
      <c r="C520" s="792" t="s">
        <v>14230</v>
      </c>
      <c r="D520" s="851">
        <f t="shared" si="18"/>
        <v>171.07</v>
      </c>
      <c r="E520" s="842">
        <f t="shared" si="19"/>
        <v>138.72</v>
      </c>
      <c r="I520" s="793">
        <v>166.9</v>
      </c>
      <c r="L520" s="840" t="s">
        <v>862</v>
      </c>
      <c r="M520" s="848">
        <f>IFERROR(VLOOKUP(L520,REAJUSTE!A:AC,17,FALSE),"")</f>
        <v>1.0249999999999999</v>
      </c>
    </row>
    <row r="521" spans="1:13" ht="18" x14ac:dyDescent="0.2">
      <c r="A521" s="790">
        <v>40645</v>
      </c>
      <c r="B521" s="794" t="s">
        <v>28679</v>
      </c>
      <c r="C521" s="792" t="s">
        <v>14230</v>
      </c>
      <c r="D521" s="851">
        <f t="shared" si="18"/>
        <v>378.21</v>
      </c>
      <c r="E521" s="842">
        <f t="shared" si="19"/>
        <v>306.68</v>
      </c>
      <c r="I521" s="793">
        <v>368.99</v>
      </c>
      <c r="L521" s="840" t="s">
        <v>862</v>
      </c>
      <c r="M521" s="848">
        <f>IFERROR(VLOOKUP(L521,REAJUSTE!A:AC,17,FALSE),"")</f>
        <v>1.0249999999999999</v>
      </c>
    </row>
    <row r="522" spans="1:13" ht="18" x14ac:dyDescent="0.2">
      <c r="A522" s="790">
        <v>40644</v>
      </c>
      <c r="B522" s="794" t="s">
        <v>28680</v>
      </c>
      <c r="C522" s="792" t="s">
        <v>14230</v>
      </c>
      <c r="D522" s="851">
        <f t="shared" si="18"/>
        <v>234.35</v>
      </c>
      <c r="E522" s="842">
        <f t="shared" si="19"/>
        <v>190.03</v>
      </c>
      <c r="I522" s="793">
        <v>228.64</v>
      </c>
      <c r="L522" s="840" t="s">
        <v>862</v>
      </c>
      <c r="M522" s="848">
        <f>IFERROR(VLOOKUP(L522,REAJUSTE!A:AC,17,FALSE),"")</f>
        <v>1.0249999999999999</v>
      </c>
    </row>
    <row r="523" spans="1:13" ht="18" x14ac:dyDescent="0.2">
      <c r="A523" s="790">
        <v>40646</v>
      </c>
      <c r="B523" s="794" t="s">
        <v>14643</v>
      </c>
      <c r="C523" s="792" t="s">
        <v>14230</v>
      </c>
      <c r="D523" s="851">
        <f t="shared" si="18"/>
        <v>185.47</v>
      </c>
      <c r="E523" s="842">
        <f t="shared" si="19"/>
        <v>150.38999999999999</v>
      </c>
      <c r="I523" s="793">
        <v>180.95</v>
      </c>
      <c r="L523" s="840" t="s">
        <v>862</v>
      </c>
      <c r="M523" s="848">
        <f>IFERROR(VLOOKUP(L523,REAJUSTE!A:AC,17,FALSE),"")</f>
        <v>1.0249999999999999</v>
      </c>
    </row>
    <row r="524" spans="1:13" ht="18" x14ac:dyDescent="0.2">
      <c r="A524" s="790">
        <v>40647</v>
      </c>
      <c r="B524" s="794" t="s">
        <v>14644</v>
      </c>
      <c r="C524" s="792" t="s">
        <v>14230</v>
      </c>
      <c r="D524" s="851">
        <f t="shared" si="18"/>
        <v>191.2</v>
      </c>
      <c r="E524" s="842">
        <f t="shared" si="19"/>
        <v>155.04</v>
      </c>
      <c r="I524" s="793">
        <v>186.54</v>
      </c>
      <c r="L524" s="840" t="s">
        <v>862</v>
      </c>
      <c r="M524" s="848">
        <f>IFERROR(VLOOKUP(L524,REAJUSTE!A:AC,17,FALSE),"")</f>
        <v>1.0249999999999999</v>
      </c>
    </row>
    <row r="525" spans="1:13" ht="18" x14ac:dyDescent="0.2">
      <c r="A525" s="790">
        <v>40704</v>
      </c>
      <c r="B525" s="794" t="s">
        <v>14645</v>
      </c>
      <c r="C525" s="792" t="s">
        <v>14230</v>
      </c>
      <c r="D525" s="851">
        <f t="shared" si="18"/>
        <v>147.06</v>
      </c>
      <c r="E525" s="842">
        <f t="shared" si="19"/>
        <v>119.25</v>
      </c>
      <c r="I525" s="793">
        <v>143.47999999999999</v>
      </c>
      <c r="L525" s="840" t="s">
        <v>862</v>
      </c>
      <c r="M525" s="848">
        <f>IFERROR(VLOOKUP(L525,REAJUSTE!A:AC,17,FALSE),"")</f>
        <v>1.0249999999999999</v>
      </c>
    </row>
    <row r="526" spans="1:13" ht="18" x14ac:dyDescent="0.2">
      <c r="A526" s="790">
        <v>41107</v>
      </c>
      <c r="B526" s="791" t="s">
        <v>28681</v>
      </c>
      <c r="C526" s="792" t="s">
        <v>14230</v>
      </c>
      <c r="D526" s="851">
        <f t="shared" si="18"/>
        <v>200.94</v>
      </c>
      <c r="E526" s="842">
        <f t="shared" si="19"/>
        <v>162.94</v>
      </c>
      <c r="I526" s="793">
        <v>196.04</v>
      </c>
      <c r="L526" s="840" t="s">
        <v>862</v>
      </c>
      <c r="M526" s="848">
        <f>IFERROR(VLOOKUP(L526,REAJUSTE!A:AC,17,FALSE),"")</f>
        <v>1.0249999999999999</v>
      </c>
    </row>
    <row r="527" spans="1:13" ht="18" x14ac:dyDescent="0.2">
      <c r="A527" s="790">
        <v>40638</v>
      </c>
      <c r="B527" s="794" t="s">
        <v>14646</v>
      </c>
      <c r="C527" s="792" t="s">
        <v>14230</v>
      </c>
      <c r="D527" s="851">
        <f t="shared" si="18"/>
        <v>839.49</v>
      </c>
      <c r="E527" s="842">
        <f t="shared" si="19"/>
        <v>680.74</v>
      </c>
      <c r="I527" s="793">
        <v>819.02</v>
      </c>
      <c r="L527" s="840" t="s">
        <v>862</v>
      </c>
      <c r="M527" s="848">
        <f>IFERROR(VLOOKUP(L527,REAJUSTE!A:AC,17,FALSE),"")</f>
        <v>1.0249999999999999</v>
      </c>
    </row>
    <row r="528" spans="1:13" ht="18" x14ac:dyDescent="0.2">
      <c r="A528" s="790">
        <v>41188</v>
      </c>
      <c r="B528" s="794" t="s">
        <v>28682</v>
      </c>
      <c r="C528" s="792" t="s">
        <v>14230</v>
      </c>
      <c r="D528" s="851">
        <f t="shared" si="18"/>
        <v>1211.6500000000001</v>
      </c>
      <c r="E528" s="842">
        <f t="shared" si="19"/>
        <v>982.52</v>
      </c>
      <c r="I528" s="795">
        <v>1182.0999999999999</v>
      </c>
      <c r="L528" s="840" t="s">
        <v>862</v>
      </c>
      <c r="M528" s="848">
        <f>IFERROR(VLOOKUP(L528,REAJUSTE!A:AC,17,FALSE),"")</f>
        <v>1.0249999999999999</v>
      </c>
    </row>
    <row r="529" spans="1:13" ht="18" x14ac:dyDescent="0.2">
      <c r="A529" s="790">
        <v>41187</v>
      </c>
      <c r="B529" s="794" t="s">
        <v>14647</v>
      </c>
      <c r="C529" s="792" t="s">
        <v>14230</v>
      </c>
      <c r="D529" s="851">
        <f t="shared" si="18"/>
        <v>1579.45</v>
      </c>
      <c r="E529" s="842">
        <f t="shared" si="19"/>
        <v>1280.77</v>
      </c>
      <c r="I529" s="795">
        <v>1540.93</v>
      </c>
      <c r="L529" s="840" t="s">
        <v>862</v>
      </c>
      <c r="M529" s="848">
        <f>IFERROR(VLOOKUP(L529,REAJUSTE!A:AC,17,FALSE),"")</f>
        <v>1.0249999999999999</v>
      </c>
    </row>
    <row r="530" spans="1:13" ht="18" x14ac:dyDescent="0.2">
      <c r="A530" s="790">
        <v>40705</v>
      </c>
      <c r="B530" s="794" t="s">
        <v>14648</v>
      </c>
      <c r="C530" s="792" t="s">
        <v>14230</v>
      </c>
      <c r="D530" s="851">
        <f t="shared" si="18"/>
        <v>123.03</v>
      </c>
      <c r="E530" s="842">
        <f t="shared" si="19"/>
        <v>99.76</v>
      </c>
      <c r="I530" s="793">
        <v>120.03</v>
      </c>
      <c r="L530" s="840" t="s">
        <v>862</v>
      </c>
      <c r="M530" s="848">
        <f>IFERROR(VLOOKUP(L530,REAJUSTE!A:AC,17,FALSE),"")</f>
        <v>1.0249999999999999</v>
      </c>
    </row>
    <row r="531" spans="1:13" ht="15" x14ac:dyDescent="0.2">
      <c r="A531" s="790">
        <v>40639</v>
      </c>
      <c r="B531" s="791" t="s">
        <v>14649</v>
      </c>
      <c r="C531" s="792" t="s">
        <v>14230</v>
      </c>
      <c r="D531" s="851">
        <f t="shared" si="18"/>
        <v>858.02</v>
      </c>
      <c r="E531" s="842">
        <f t="shared" si="19"/>
        <v>695.76</v>
      </c>
      <c r="I531" s="793">
        <v>837.1</v>
      </c>
      <c r="L531" s="840" t="s">
        <v>862</v>
      </c>
      <c r="M531" s="848">
        <f>IFERROR(VLOOKUP(L531,REAJUSTE!A:AC,17,FALSE),"")</f>
        <v>1.0249999999999999</v>
      </c>
    </row>
    <row r="532" spans="1:13" ht="18" x14ac:dyDescent="0.2">
      <c r="A532" s="790">
        <v>41227</v>
      </c>
      <c r="B532" s="791" t="s">
        <v>28683</v>
      </c>
      <c r="C532" s="792" t="s">
        <v>14230</v>
      </c>
      <c r="D532" s="851">
        <f t="shared" si="18"/>
        <v>191.99</v>
      </c>
      <c r="E532" s="842">
        <f t="shared" si="19"/>
        <v>155.68</v>
      </c>
      <c r="I532" s="793">
        <v>187.31</v>
      </c>
      <c r="L532" s="840" t="s">
        <v>862</v>
      </c>
      <c r="M532" s="848">
        <f>IFERROR(VLOOKUP(L532,REAJUSTE!A:AC,17,FALSE),"")</f>
        <v>1.0249999999999999</v>
      </c>
    </row>
    <row r="533" spans="1:13" ht="15" x14ac:dyDescent="0.2">
      <c r="A533" s="790">
        <v>40951</v>
      </c>
      <c r="B533" s="791" t="s">
        <v>14650</v>
      </c>
      <c r="C533" s="792" t="s">
        <v>14230</v>
      </c>
      <c r="D533" s="851">
        <f t="shared" si="18"/>
        <v>36.869999999999997</v>
      </c>
      <c r="E533" s="842">
        <f t="shared" si="19"/>
        <v>29.89</v>
      </c>
      <c r="I533" s="793">
        <v>35.979999999999997</v>
      </c>
      <c r="L533" s="840" t="s">
        <v>862</v>
      </c>
      <c r="M533" s="848">
        <f>IFERROR(VLOOKUP(L533,REAJUSTE!A:AC,17,FALSE),"")</f>
        <v>1.0249999999999999</v>
      </c>
    </row>
    <row r="534" spans="1:13" ht="15" x14ac:dyDescent="0.2">
      <c r="A534" s="790">
        <v>41121</v>
      </c>
      <c r="B534" s="791" t="s">
        <v>14651</v>
      </c>
      <c r="C534" s="792" t="s">
        <v>14230</v>
      </c>
      <c r="D534" s="851">
        <f t="shared" si="18"/>
        <v>40.57</v>
      </c>
      <c r="E534" s="842">
        <f t="shared" si="19"/>
        <v>32.89</v>
      </c>
      <c r="I534" s="793">
        <v>39.590000000000003</v>
      </c>
      <c r="L534" s="840" t="s">
        <v>862</v>
      </c>
      <c r="M534" s="848">
        <f>IFERROR(VLOOKUP(L534,REAJUSTE!A:AC,17,FALSE),"")</f>
        <v>1.0249999999999999</v>
      </c>
    </row>
    <row r="535" spans="1:13" ht="15" x14ac:dyDescent="0.2">
      <c r="A535" s="790">
        <v>41120</v>
      </c>
      <c r="B535" s="791" t="s">
        <v>14652</v>
      </c>
      <c r="C535" s="792" t="s">
        <v>14230</v>
      </c>
      <c r="D535" s="851">
        <f t="shared" si="18"/>
        <v>24.44</v>
      </c>
      <c r="E535" s="842">
        <f t="shared" si="19"/>
        <v>19.809999999999999</v>
      </c>
      <c r="I535" s="793">
        <v>23.85</v>
      </c>
      <c r="L535" s="840" t="s">
        <v>862</v>
      </c>
      <c r="M535" s="848">
        <f>IFERROR(VLOOKUP(L535,REAJUSTE!A:AC,17,FALSE),"")</f>
        <v>1.0249999999999999</v>
      </c>
    </row>
    <row r="536" spans="1:13" ht="15" x14ac:dyDescent="0.2">
      <c r="A536" s="790">
        <v>41128</v>
      </c>
      <c r="B536" s="791" t="s">
        <v>14653</v>
      </c>
      <c r="C536" s="792" t="s">
        <v>14230</v>
      </c>
      <c r="D536" s="851">
        <f t="shared" si="18"/>
        <v>9.25</v>
      </c>
      <c r="E536" s="842">
        <f t="shared" si="19"/>
        <v>7.5</v>
      </c>
      <c r="I536" s="793">
        <v>9.0299999999999994</v>
      </c>
      <c r="L536" s="840" t="s">
        <v>862</v>
      </c>
      <c r="M536" s="848">
        <f>IFERROR(VLOOKUP(L536,REAJUSTE!A:AC,17,FALSE),"")</f>
        <v>1.0249999999999999</v>
      </c>
    </row>
    <row r="537" spans="1:13" ht="15" x14ac:dyDescent="0.2">
      <c r="A537" s="790">
        <v>41129</v>
      </c>
      <c r="B537" s="791" t="s">
        <v>14654</v>
      </c>
      <c r="C537" s="792" t="s">
        <v>14230</v>
      </c>
      <c r="D537" s="851">
        <f t="shared" si="18"/>
        <v>10.6</v>
      </c>
      <c r="E537" s="842">
        <f t="shared" si="19"/>
        <v>8.59</v>
      </c>
      <c r="I537" s="793">
        <v>10.35</v>
      </c>
      <c r="L537" s="840" t="s">
        <v>862</v>
      </c>
      <c r="M537" s="848">
        <f>IFERROR(VLOOKUP(L537,REAJUSTE!A:AC,17,FALSE),"")</f>
        <v>1.0249999999999999</v>
      </c>
    </row>
    <row r="538" spans="1:13" ht="15" x14ac:dyDescent="0.2">
      <c r="A538" s="790">
        <v>41131</v>
      </c>
      <c r="B538" s="791" t="s">
        <v>14655</v>
      </c>
      <c r="C538" s="792" t="s">
        <v>14230</v>
      </c>
      <c r="D538" s="851">
        <f t="shared" si="18"/>
        <v>11.72</v>
      </c>
      <c r="E538" s="842">
        <f t="shared" si="19"/>
        <v>9.5</v>
      </c>
      <c r="I538" s="793">
        <v>11.44</v>
      </c>
      <c r="L538" s="840" t="s">
        <v>862</v>
      </c>
      <c r="M538" s="848">
        <f>IFERROR(VLOOKUP(L538,REAJUSTE!A:AC,17,FALSE),"")</f>
        <v>1.0249999999999999</v>
      </c>
    </row>
    <row r="539" spans="1:13" ht="15" x14ac:dyDescent="0.2">
      <c r="A539" s="790">
        <v>41130</v>
      </c>
      <c r="B539" s="791" t="s">
        <v>14656</v>
      </c>
      <c r="C539" s="792" t="s">
        <v>14230</v>
      </c>
      <c r="D539" s="851">
        <f t="shared" si="18"/>
        <v>19.57</v>
      </c>
      <c r="E539" s="842">
        <f t="shared" si="19"/>
        <v>15.86</v>
      </c>
      <c r="I539" s="793">
        <v>19.100000000000001</v>
      </c>
      <c r="L539" s="840" t="s">
        <v>862</v>
      </c>
      <c r="M539" s="848">
        <f>IFERROR(VLOOKUP(L539,REAJUSTE!A:AC,17,FALSE),"")</f>
        <v>1.0249999999999999</v>
      </c>
    </row>
    <row r="540" spans="1:13" ht="18" x14ac:dyDescent="0.2">
      <c r="A540" s="790">
        <v>40997</v>
      </c>
      <c r="B540" s="794" t="s">
        <v>14657</v>
      </c>
      <c r="C540" s="792" t="s">
        <v>14185</v>
      </c>
      <c r="D540" s="851">
        <f t="shared" si="18"/>
        <v>194.52</v>
      </c>
      <c r="E540" s="842">
        <f t="shared" si="19"/>
        <v>157.72999999999999</v>
      </c>
      <c r="I540" s="793">
        <v>189.78</v>
      </c>
      <c r="L540" s="840" t="s">
        <v>862</v>
      </c>
      <c r="M540" s="848">
        <f>IFERROR(VLOOKUP(L540,REAJUSTE!A:AC,17,FALSE),"")</f>
        <v>1.0249999999999999</v>
      </c>
    </row>
    <row r="541" spans="1:13" ht="15" x14ac:dyDescent="0.2">
      <c r="A541" s="790">
        <v>40724</v>
      </c>
      <c r="B541" s="791" t="s">
        <v>14658</v>
      </c>
      <c r="C541" s="792" t="s">
        <v>14185</v>
      </c>
      <c r="D541" s="851">
        <f t="shared" si="18"/>
        <v>263.49</v>
      </c>
      <c r="E541" s="842">
        <f t="shared" si="19"/>
        <v>213.66</v>
      </c>
      <c r="I541" s="793">
        <v>257.07</v>
      </c>
      <c r="L541" s="840" t="s">
        <v>862</v>
      </c>
      <c r="M541" s="848">
        <f>IFERROR(VLOOKUP(L541,REAJUSTE!A:AC,17,FALSE),"")</f>
        <v>1.0249999999999999</v>
      </c>
    </row>
    <row r="542" spans="1:13" ht="18" x14ac:dyDescent="0.2">
      <c r="A542" s="790">
        <v>40722</v>
      </c>
      <c r="B542" s="794" t="s">
        <v>14659</v>
      </c>
      <c r="C542" s="792" t="s">
        <v>14185</v>
      </c>
      <c r="D542" s="851">
        <f t="shared" si="18"/>
        <v>18.899999999999999</v>
      </c>
      <c r="E542" s="842">
        <f t="shared" si="19"/>
        <v>15.32</v>
      </c>
      <c r="I542" s="793">
        <v>18.440000000000001</v>
      </c>
      <c r="L542" s="840" t="s">
        <v>862</v>
      </c>
      <c r="M542" s="848">
        <f>IFERROR(VLOOKUP(L542,REAJUSTE!A:AC,17,FALSE),"")</f>
        <v>1.0249999999999999</v>
      </c>
    </row>
    <row r="543" spans="1:13" ht="15" x14ac:dyDescent="0.2">
      <c r="A543" s="790">
        <v>40998</v>
      </c>
      <c r="B543" s="791" t="s">
        <v>14660</v>
      </c>
      <c r="C543" s="792" t="s">
        <v>14185</v>
      </c>
      <c r="D543" s="851">
        <f t="shared" si="18"/>
        <v>17.739999999999998</v>
      </c>
      <c r="E543" s="842">
        <f t="shared" si="19"/>
        <v>14.38</v>
      </c>
      <c r="I543" s="793">
        <v>17.309999999999999</v>
      </c>
      <c r="L543" s="840" t="s">
        <v>862</v>
      </c>
      <c r="M543" s="848">
        <f>IFERROR(VLOOKUP(L543,REAJUSTE!A:AC,17,FALSE),"")</f>
        <v>1.0249999999999999</v>
      </c>
    </row>
    <row r="544" spans="1:13" ht="15" x14ac:dyDescent="0.2">
      <c r="A544" s="790">
        <v>40723</v>
      </c>
      <c r="B544" s="791" t="s">
        <v>14661</v>
      </c>
      <c r="C544" s="792" t="s">
        <v>14185</v>
      </c>
      <c r="D544" s="851">
        <f t="shared" si="18"/>
        <v>148.09</v>
      </c>
      <c r="E544" s="842">
        <f t="shared" si="19"/>
        <v>120.08</v>
      </c>
      <c r="I544" s="793">
        <v>144.47999999999999</v>
      </c>
      <c r="L544" s="840" t="s">
        <v>862</v>
      </c>
      <c r="M544" s="848">
        <f>IFERROR(VLOOKUP(L544,REAJUSTE!A:AC,17,FALSE),"")</f>
        <v>1.0249999999999999</v>
      </c>
    </row>
    <row r="545" spans="1:13" ht="15" x14ac:dyDescent="0.2">
      <c r="A545" s="790">
        <v>40335</v>
      </c>
      <c r="B545" s="791" t="s">
        <v>14662</v>
      </c>
      <c r="C545" s="792" t="s">
        <v>14187</v>
      </c>
      <c r="D545" s="851">
        <f t="shared" si="18"/>
        <v>826.77</v>
      </c>
      <c r="E545" s="842">
        <f t="shared" si="19"/>
        <v>670.42</v>
      </c>
      <c r="I545" s="793">
        <v>806.61</v>
      </c>
      <c r="L545" s="840" t="s">
        <v>862</v>
      </c>
      <c r="M545" s="848">
        <f>IFERROR(VLOOKUP(L545,REAJUSTE!A:AC,17,FALSE),"")</f>
        <v>1.0249999999999999</v>
      </c>
    </row>
    <row r="546" spans="1:13" ht="15" x14ac:dyDescent="0.2">
      <c r="A546" s="790">
        <v>40334</v>
      </c>
      <c r="B546" s="791" t="s">
        <v>14663</v>
      </c>
      <c r="C546" s="792" t="s">
        <v>14187</v>
      </c>
      <c r="D546" s="851">
        <f t="shared" si="18"/>
        <v>1126.1600000000001</v>
      </c>
      <c r="E546" s="842">
        <f t="shared" si="19"/>
        <v>913.2</v>
      </c>
      <c r="I546" s="795">
        <v>1098.7</v>
      </c>
      <c r="L546" s="840" t="s">
        <v>862</v>
      </c>
      <c r="M546" s="848">
        <f>IFERROR(VLOOKUP(L546,REAJUSTE!A:AC,17,FALSE),"")</f>
        <v>1.0249999999999999</v>
      </c>
    </row>
    <row r="547" spans="1:13" ht="18" x14ac:dyDescent="0.2">
      <c r="A547" s="790">
        <v>40333</v>
      </c>
      <c r="B547" s="794" t="s">
        <v>28684</v>
      </c>
      <c r="C547" s="792" t="s">
        <v>14187</v>
      </c>
      <c r="D547" s="851">
        <f t="shared" si="18"/>
        <v>413.38</v>
      </c>
      <c r="E547" s="842">
        <f t="shared" si="19"/>
        <v>335.2</v>
      </c>
      <c r="I547" s="793">
        <v>403.3</v>
      </c>
      <c r="L547" s="840" t="s">
        <v>862</v>
      </c>
      <c r="M547" s="848">
        <f>IFERROR(VLOOKUP(L547,REAJUSTE!A:AC,17,FALSE),"")</f>
        <v>1.0249999999999999</v>
      </c>
    </row>
    <row r="548" spans="1:13" ht="18" x14ac:dyDescent="0.2">
      <c r="A548" s="790">
        <v>40332</v>
      </c>
      <c r="B548" s="794" t="s">
        <v>14664</v>
      </c>
      <c r="C548" s="792" t="s">
        <v>14187</v>
      </c>
      <c r="D548" s="851">
        <f t="shared" si="18"/>
        <v>563.08000000000004</v>
      </c>
      <c r="E548" s="842">
        <f t="shared" si="19"/>
        <v>456.6</v>
      </c>
      <c r="I548" s="793">
        <v>549.35</v>
      </c>
      <c r="L548" s="840" t="s">
        <v>862</v>
      </c>
      <c r="M548" s="848">
        <f>IFERROR(VLOOKUP(L548,REAJUSTE!A:AC,17,FALSE),"")</f>
        <v>1.0249999999999999</v>
      </c>
    </row>
    <row r="549" spans="1:13" ht="15" x14ac:dyDescent="0.2">
      <c r="A549" s="790">
        <v>40675</v>
      </c>
      <c r="B549" s="791" t="s">
        <v>14665</v>
      </c>
      <c r="C549" s="792" t="s">
        <v>14203</v>
      </c>
      <c r="D549" s="851">
        <f t="shared" si="18"/>
        <v>302.20999999999998</v>
      </c>
      <c r="E549" s="842">
        <f t="shared" si="19"/>
        <v>245.06</v>
      </c>
      <c r="I549" s="793">
        <v>294.83999999999997</v>
      </c>
      <c r="L549" s="840" t="s">
        <v>862</v>
      </c>
      <c r="M549" s="848">
        <f>IFERROR(VLOOKUP(L549,REAJUSTE!A:AC,17,FALSE),"")</f>
        <v>1.0249999999999999</v>
      </c>
    </row>
    <row r="550" spans="1:13" ht="15" x14ac:dyDescent="0.2">
      <c r="A550" s="790">
        <v>40673</v>
      </c>
      <c r="B550" s="791" t="s">
        <v>14666</v>
      </c>
      <c r="C550" s="792" t="s">
        <v>14203</v>
      </c>
      <c r="D550" s="851">
        <f t="shared" si="18"/>
        <v>111.62</v>
      </c>
      <c r="E550" s="842">
        <f t="shared" si="19"/>
        <v>90.51</v>
      </c>
      <c r="I550" s="793">
        <v>108.9</v>
      </c>
      <c r="L550" s="840" t="s">
        <v>862</v>
      </c>
      <c r="M550" s="848">
        <f>IFERROR(VLOOKUP(L550,REAJUSTE!A:AC,17,FALSE),"")</f>
        <v>1.0249999999999999</v>
      </c>
    </row>
    <row r="551" spans="1:13" ht="15" x14ac:dyDescent="0.2">
      <c r="A551" s="790">
        <v>40674</v>
      </c>
      <c r="B551" s="791" t="s">
        <v>14667</v>
      </c>
      <c r="C551" s="792" t="s">
        <v>14203</v>
      </c>
      <c r="D551" s="851">
        <f t="shared" si="18"/>
        <v>119.58</v>
      </c>
      <c r="E551" s="842">
        <f t="shared" si="19"/>
        <v>96.96</v>
      </c>
      <c r="I551" s="793">
        <v>116.67</v>
      </c>
      <c r="L551" s="840" t="s">
        <v>862</v>
      </c>
      <c r="M551" s="848">
        <f>IFERROR(VLOOKUP(L551,REAJUSTE!A:AC,17,FALSE),"")</f>
        <v>1.0249999999999999</v>
      </c>
    </row>
    <row r="552" spans="1:13" ht="15" x14ac:dyDescent="0.2">
      <c r="A552" s="790">
        <v>41037</v>
      </c>
      <c r="B552" s="791" t="s">
        <v>14668</v>
      </c>
      <c r="C552" s="792" t="s">
        <v>14230</v>
      </c>
      <c r="D552" s="851">
        <f t="shared" si="18"/>
        <v>111.49</v>
      </c>
      <c r="E552" s="842">
        <f t="shared" si="19"/>
        <v>90.4</v>
      </c>
      <c r="I552" s="793">
        <v>108.78</v>
      </c>
      <c r="L552" s="840" t="s">
        <v>862</v>
      </c>
      <c r="M552" s="848">
        <f>IFERROR(VLOOKUP(L552,REAJUSTE!A:AC,17,FALSE),"")</f>
        <v>1.0249999999999999</v>
      </c>
    </row>
    <row r="553" spans="1:13" ht="15" x14ac:dyDescent="0.2">
      <c r="A553" s="790">
        <v>40258</v>
      </c>
      <c r="B553" s="791" t="s">
        <v>14669</v>
      </c>
      <c r="C553" s="792" t="s">
        <v>14185</v>
      </c>
      <c r="D553" s="851">
        <f t="shared" si="18"/>
        <v>94.34</v>
      </c>
      <c r="E553" s="842">
        <f t="shared" si="19"/>
        <v>76.5</v>
      </c>
      <c r="I553" s="793">
        <v>92.04</v>
      </c>
      <c r="L553" s="840" t="s">
        <v>862</v>
      </c>
      <c r="M553" s="848">
        <f>IFERROR(VLOOKUP(L553,REAJUSTE!A:AC,17,FALSE),"")</f>
        <v>1.0249999999999999</v>
      </c>
    </row>
    <row r="554" spans="1:13" ht="15" x14ac:dyDescent="0.2">
      <c r="A554" s="790">
        <v>40261</v>
      </c>
      <c r="B554" s="791" t="s">
        <v>14670</v>
      </c>
      <c r="C554" s="792" t="s">
        <v>14185</v>
      </c>
      <c r="D554" s="851">
        <f t="shared" si="18"/>
        <v>107.94</v>
      </c>
      <c r="E554" s="842">
        <f t="shared" si="19"/>
        <v>87.52</v>
      </c>
      <c r="I554" s="793">
        <v>105.31</v>
      </c>
      <c r="L554" s="840" t="s">
        <v>862</v>
      </c>
      <c r="M554" s="848">
        <f>IFERROR(VLOOKUP(L554,REAJUSTE!A:AC,17,FALSE),"")</f>
        <v>1.0249999999999999</v>
      </c>
    </row>
    <row r="555" spans="1:13" ht="15" x14ac:dyDescent="0.2">
      <c r="A555" s="790">
        <v>40259</v>
      </c>
      <c r="B555" s="791" t="s">
        <v>14671</v>
      </c>
      <c r="C555" s="792" t="s">
        <v>14185</v>
      </c>
      <c r="D555" s="851">
        <f t="shared" si="18"/>
        <v>139.04</v>
      </c>
      <c r="E555" s="842">
        <f t="shared" si="19"/>
        <v>112.74</v>
      </c>
      <c r="I555" s="793">
        <v>135.65</v>
      </c>
      <c r="L555" s="840" t="s">
        <v>862</v>
      </c>
      <c r="M555" s="848">
        <f>IFERROR(VLOOKUP(L555,REAJUSTE!A:AC,17,FALSE),"")</f>
        <v>1.0249999999999999</v>
      </c>
    </row>
    <row r="556" spans="1:13" ht="15" x14ac:dyDescent="0.2">
      <c r="A556" s="790">
        <v>40262</v>
      </c>
      <c r="B556" s="791" t="s">
        <v>14672</v>
      </c>
      <c r="C556" s="792" t="s">
        <v>14185</v>
      </c>
      <c r="D556" s="851">
        <f t="shared" si="18"/>
        <v>152.63999999999999</v>
      </c>
      <c r="E556" s="842">
        <f t="shared" si="19"/>
        <v>123.77</v>
      </c>
      <c r="I556" s="793">
        <v>148.91999999999999</v>
      </c>
      <c r="L556" s="840" t="s">
        <v>862</v>
      </c>
      <c r="M556" s="848">
        <f>IFERROR(VLOOKUP(L556,REAJUSTE!A:AC,17,FALSE),"")</f>
        <v>1.0249999999999999</v>
      </c>
    </row>
    <row r="557" spans="1:13" ht="15" x14ac:dyDescent="0.2">
      <c r="A557" s="790">
        <v>40260</v>
      </c>
      <c r="B557" s="791" t="s">
        <v>14673</v>
      </c>
      <c r="C557" s="792" t="s">
        <v>14185</v>
      </c>
      <c r="D557" s="851">
        <f t="shared" si="18"/>
        <v>206.09</v>
      </c>
      <c r="E557" s="842">
        <f t="shared" si="19"/>
        <v>167.11</v>
      </c>
      <c r="I557" s="793">
        <v>201.07</v>
      </c>
      <c r="L557" s="840" t="s">
        <v>862</v>
      </c>
      <c r="M557" s="848">
        <f>IFERROR(VLOOKUP(L557,REAJUSTE!A:AC,17,FALSE),"")</f>
        <v>1.0249999999999999</v>
      </c>
    </row>
    <row r="558" spans="1:13" ht="15" x14ac:dyDescent="0.2">
      <c r="A558" s="790">
        <v>40263</v>
      </c>
      <c r="B558" s="791" t="s">
        <v>14674</v>
      </c>
      <c r="C558" s="792" t="s">
        <v>14185</v>
      </c>
      <c r="D558" s="851">
        <f t="shared" si="18"/>
        <v>219.69</v>
      </c>
      <c r="E558" s="842">
        <f t="shared" si="19"/>
        <v>178.14</v>
      </c>
      <c r="I558" s="793">
        <v>214.34</v>
      </c>
      <c r="L558" s="840" t="s">
        <v>862</v>
      </c>
      <c r="M558" s="848">
        <f>IFERROR(VLOOKUP(L558,REAJUSTE!A:AC,17,FALSE),"")</f>
        <v>1.0249999999999999</v>
      </c>
    </row>
    <row r="559" spans="1:13" ht="15" x14ac:dyDescent="0.2">
      <c r="A559" s="790">
        <v>40267</v>
      </c>
      <c r="B559" s="791" t="s">
        <v>14675</v>
      </c>
      <c r="C559" s="792" t="s">
        <v>14185</v>
      </c>
      <c r="D559" s="851">
        <f t="shared" si="18"/>
        <v>226.25</v>
      </c>
      <c r="E559" s="842">
        <f t="shared" si="19"/>
        <v>183.46</v>
      </c>
      <c r="I559" s="793">
        <v>220.74</v>
      </c>
      <c r="L559" s="840" t="s">
        <v>862</v>
      </c>
      <c r="M559" s="848">
        <f>IFERROR(VLOOKUP(L559,REAJUSTE!A:AC,17,FALSE),"")</f>
        <v>1.0249999999999999</v>
      </c>
    </row>
    <row r="560" spans="1:13" ht="15" x14ac:dyDescent="0.2">
      <c r="A560" s="790">
        <v>40264</v>
      </c>
      <c r="B560" s="791" t="s">
        <v>14676</v>
      </c>
      <c r="C560" s="792" t="s">
        <v>14185</v>
      </c>
      <c r="D560" s="851">
        <f t="shared" si="18"/>
        <v>212.65</v>
      </c>
      <c r="E560" s="842">
        <f t="shared" si="19"/>
        <v>172.43</v>
      </c>
      <c r="I560" s="793">
        <v>207.47</v>
      </c>
      <c r="L560" s="840" t="s">
        <v>862</v>
      </c>
      <c r="M560" s="848">
        <f>IFERROR(VLOOKUP(L560,REAJUSTE!A:AC,17,FALSE),"")</f>
        <v>1.0249999999999999</v>
      </c>
    </row>
    <row r="561" spans="1:13" ht="15" x14ac:dyDescent="0.2">
      <c r="A561" s="790">
        <v>40268</v>
      </c>
      <c r="B561" s="791" t="s">
        <v>14677</v>
      </c>
      <c r="C561" s="792" t="s">
        <v>14185</v>
      </c>
      <c r="D561" s="851">
        <f t="shared" si="18"/>
        <v>278.24</v>
      </c>
      <c r="E561" s="842">
        <f t="shared" si="19"/>
        <v>225.62</v>
      </c>
      <c r="I561" s="793">
        <v>271.45999999999998</v>
      </c>
      <c r="L561" s="840" t="s">
        <v>862</v>
      </c>
      <c r="M561" s="848">
        <f>IFERROR(VLOOKUP(L561,REAJUSTE!A:AC,17,FALSE),"")</f>
        <v>1.0249999999999999</v>
      </c>
    </row>
    <row r="562" spans="1:13" ht="15" x14ac:dyDescent="0.2">
      <c r="A562" s="790">
        <v>40265</v>
      </c>
      <c r="B562" s="791" t="s">
        <v>14678</v>
      </c>
      <c r="C562" s="792" t="s">
        <v>14185</v>
      </c>
      <c r="D562" s="851">
        <f t="shared" si="18"/>
        <v>264.64</v>
      </c>
      <c r="E562" s="842">
        <f t="shared" si="19"/>
        <v>214.59</v>
      </c>
      <c r="I562" s="793">
        <v>258.19</v>
      </c>
      <c r="L562" s="840" t="s">
        <v>862</v>
      </c>
      <c r="M562" s="848">
        <f>IFERROR(VLOOKUP(L562,REAJUSTE!A:AC,17,FALSE),"")</f>
        <v>1.0249999999999999</v>
      </c>
    </row>
    <row r="563" spans="1:13" ht="15" x14ac:dyDescent="0.2">
      <c r="A563" s="790">
        <v>40269</v>
      </c>
      <c r="B563" s="791" t="s">
        <v>14679</v>
      </c>
      <c r="C563" s="792" t="s">
        <v>14185</v>
      </c>
      <c r="D563" s="851">
        <f t="shared" si="18"/>
        <v>483.61</v>
      </c>
      <c r="E563" s="842">
        <f t="shared" si="19"/>
        <v>392.15</v>
      </c>
      <c r="I563" s="793">
        <v>471.82</v>
      </c>
      <c r="L563" s="840" t="s">
        <v>862</v>
      </c>
      <c r="M563" s="848">
        <f>IFERROR(VLOOKUP(L563,REAJUSTE!A:AC,17,FALSE),"")</f>
        <v>1.0249999999999999</v>
      </c>
    </row>
    <row r="564" spans="1:13" ht="15" x14ac:dyDescent="0.2">
      <c r="A564" s="790">
        <v>40266</v>
      </c>
      <c r="B564" s="791" t="s">
        <v>14680</v>
      </c>
      <c r="C564" s="792" t="s">
        <v>14185</v>
      </c>
      <c r="D564" s="851">
        <f t="shared" si="18"/>
        <v>470.01</v>
      </c>
      <c r="E564" s="842">
        <f t="shared" si="19"/>
        <v>381.13</v>
      </c>
      <c r="I564" s="793">
        <v>458.55</v>
      </c>
      <c r="L564" s="840" t="s">
        <v>862</v>
      </c>
      <c r="M564" s="848">
        <f>IFERROR(VLOOKUP(L564,REAJUSTE!A:AC,17,FALSE),"")</f>
        <v>1.0249999999999999</v>
      </c>
    </row>
    <row r="565" spans="1:13" ht="15" x14ac:dyDescent="0.2">
      <c r="A565" s="790">
        <v>40276</v>
      </c>
      <c r="B565" s="791" t="s">
        <v>14681</v>
      </c>
      <c r="C565" s="792" t="s">
        <v>14185</v>
      </c>
      <c r="D565" s="851">
        <f t="shared" si="18"/>
        <v>370.51</v>
      </c>
      <c r="E565" s="842">
        <f t="shared" si="19"/>
        <v>300.44</v>
      </c>
      <c r="I565" s="793">
        <v>361.48</v>
      </c>
      <c r="L565" s="840" t="s">
        <v>862</v>
      </c>
      <c r="M565" s="848">
        <f>IFERROR(VLOOKUP(L565,REAJUSTE!A:AC,17,FALSE),"")</f>
        <v>1.0249999999999999</v>
      </c>
    </row>
    <row r="566" spans="1:13" ht="15" x14ac:dyDescent="0.2">
      <c r="A566" s="790">
        <v>40256</v>
      </c>
      <c r="B566" s="791" t="s">
        <v>14682</v>
      </c>
      <c r="C566" s="792" t="s">
        <v>14185</v>
      </c>
      <c r="D566" s="851">
        <f t="shared" si="18"/>
        <v>139.04</v>
      </c>
      <c r="E566" s="842">
        <f t="shared" si="19"/>
        <v>112.74</v>
      </c>
      <c r="I566" s="793">
        <v>135.65</v>
      </c>
      <c r="L566" s="840" t="s">
        <v>862</v>
      </c>
      <c r="M566" s="848">
        <f>IFERROR(VLOOKUP(L566,REAJUSTE!A:AC,17,FALSE),"")</f>
        <v>1.0249999999999999</v>
      </c>
    </row>
    <row r="567" spans="1:13" ht="15" x14ac:dyDescent="0.2">
      <c r="A567" s="790">
        <v>40257</v>
      </c>
      <c r="B567" s="791" t="s">
        <v>14683</v>
      </c>
      <c r="C567" s="792" t="s">
        <v>14185</v>
      </c>
      <c r="D567" s="851">
        <f t="shared" si="18"/>
        <v>316.5</v>
      </c>
      <c r="E567" s="842">
        <f t="shared" si="19"/>
        <v>256.64</v>
      </c>
      <c r="I567" s="793">
        <v>308.79000000000002</v>
      </c>
      <c r="L567" s="840" t="s">
        <v>862</v>
      </c>
      <c r="M567" s="848">
        <f>IFERROR(VLOOKUP(L567,REAJUSTE!A:AC,17,FALSE),"")</f>
        <v>1.0249999999999999</v>
      </c>
    </row>
    <row r="568" spans="1:13" ht="15" x14ac:dyDescent="0.2">
      <c r="A568" s="790">
        <v>40282</v>
      </c>
      <c r="B568" s="791" t="s">
        <v>14684</v>
      </c>
      <c r="C568" s="792" t="s">
        <v>14185</v>
      </c>
      <c r="D568" s="851">
        <f t="shared" si="18"/>
        <v>21.64</v>
      </c>
      <c r="E568" s="842">
        <f t="shared" si="19"/>
        <v>17.54</v>
      </c>
      <c r="I568" s="793">
        <v>21.12</v>
      </c>
      <c r="L568" s="840" t="s">
        <v>862</v>
      </c>
      <c r="M568" s="848">
        <f>IFERROR(VLOOKUP(L568,REAJUSTE!A:AC,17,FALSE),"")</f>
        <v>1.0249999999999999</v>
      </c>
    </row>
    <row r="569" spans="1:13" ht="15" x14ac:dyDescent="0.2">
      <c r="A569" s="790">
        <v>40285</v>
      </c>
      <c r="B569" s="791" t="s">
        <v>14685</v>
      </c>
      <c r="C569" s="792" t="s">
        <v>14185</v>
      </c>
      <c r="D569" s="851">
        <f t="shared" si="18"/>
        <v>35.24</v>
      </c>
      <c r="E569" s="842">
        <f t="shared" si="19"/>
        <v>28.57</v>
      </c>
      <c r="I569" s="793">
        <v>34.39</v>
      </c>
      <c r="L569" s="840" t="s">
        <v>862</v>
      </c>
      <c r="M569" s="848">
        <f>IFERROR(VLOOKUP(L569,REAJUSTE!A:AC,17,FALSE),"")</f>
        <v>1.0249999999999999</v>
      </c>
    </row>
    <row r="570" spans="1:13" ht="15" x14ac:dyDescent="0.2">
      <c r="A570" s="790">
        <v>40283</v>
      </c>
      <c r="B570" s="791" t="s">
        <v>14686</v>
      </c>
      <c r="C570" s="792" t="s">
        <v>14185</v>
      </c>
      <c r="D570" s="851">
        <f t="shared" si="18"/>
        <v>23.82</v>
      </c>
      <c r="E570" s="842">
        <f t="shared" si="19"/>
        <v>19.309999999999999</v>
      </c>
      <c r="I570" s="793">
        <v>23.24</v>
      </c>
      <c r="L570" s="840" t="s">
        <v>862</v>
      </c>
      <c r="M570" s="848">
        <f>IFERROR(VLOOKUP(L570,REAJUSTE!A:AC,17,FALSE),"")</f>
        <v>1.0249999999999999</v>
      </c>
    </row>
    <row r="571" spans="1:13" ht="15" x14ac:dyDescent="0.2">
      <c r="A571" s="790">
        <v>40286</v>
      </c>
      <c r="B571" s="791" t="s">
        <v>14687</v>
      </c>
      <c r="C571" s="792" t="s">
        <v>14185</v>
      </c>
      <c r="D571" s="851">
        <f t="shared" si="18"/>
        <v>37.42</v>
      </c>
      <c r="E571" s="842">
        <f t="shared" si="19"/>
        <v>30.34</v>
      </c>
      <c r="I571" s="793">
        <v>36.51</v>
      </c>
      <c r="L571" s="840" t="s">
        <v>862</v>
      </c>
      <c r="M571" s="848">
        <f>IFERROR(VLOOKUP(L571,REAJUSTE!A:AC,17,FALSE),"")</f>
        <v>1.0249999999999999</v>
      </c>
    </row>
    <row r="572" spans="1:13" ht="15" x14ac:dyDescent="0.2">
      <c r="A572" s="790">
        <v>40284</v>
      </c>
      <c r="B572" s="791" t="s">
        <v>14688</v>
      </c>
      <c r="C572" s="792" t="s">
        <v>14185</v>
      </c>
      <c r="D572" s="851">
        <f t="shared" si="18"/>
        <v>28.02</v>
      </c>
      <c r="E572" s="842">
        <f t="shared" si="19"/>
        <v>22.72</v>
      </c>
      <c r="I572" s="793">
        <v>27.34</v>
      </c>
      <c r="L572" s="840" t="s">
        <v>862</v>
      </c>
      <c r="M572" s="848">
        <f>IFERROR(VLOOKUP(L572,REAJUSTE!A:AC,17,FALSE),"")</f>
        <v>1.0249999999999999</v>
      </c>
    </row>
    <row r="573" spans="1:13" ht="15" x14ac:dyDescent="0.2">
      <c r="A573" s="790">
        <v>40287</v>
      </c>
      <c r="B573" s="791" t="s">
        <v>14689</v>
      </c>
      <c r="C573" s="792" t="s">
        <v>14185</v>
      </c>
      <c r="D573" s="851">
        <f t="shared" si="18"/>
        <v>41.61</v>
      </c>
      <c r="E573" s="842">
        <f t="shared" si="19"/>
        <v>33.74</v>
      </c>
      <c r="I573" s="793">
        <v>40.6</v>
      </c>
      <c r="L573" s="840" t="s">
        <v>862</v>
      </c>
      <c r="M573" s="848">
        <f>IFERROR(VLOOKUP(L573,REAJUSTE!A:AC,17,FALSE),"")</f>
        <v>1.0249999999999999</v>
      </c>
    </row>
    <row r="574" spans="1:13" ht="15" x14ac:dyDescent="0.2">
      <c r="A574" s="790">
        <v>40288</v>
      </c>
      <c r="B574" s="791" t="s">
        <v>14690</v>
      </c>
      <c r="C574" s="792" t="s">
        <v>14185</v>
      </c>
      <c r="D574" s="851">
        <f t="shared" si="18"/>
        <v>39.69</v>
      </c>
      <c r="E574" s="842">
        <f t="shared" si="19"/>
        <v>32.18</v>
      </c>
      <c r="I574" s="793">
        <v>38.729999999999997</v>
      </c>
      <c r="L574" s="840" t="s">
        <v>862</v>
      </c>
      <c r="M574" s="848">
        <f>IFERROR(VLOOKUP(L574,REAJUSTE!A:AC,17,FALSE),"")</f>
        <v>1.0249999999999999</v>
      </c>
    </row>
    <row r="575" spans="1:13" ht="15" x14ac:dyDescent="0.2">
      <c r="A575" s="790">
        <v>40291</v>
      </c>
      <c r="B575" s="791" t="s">
        <v>14691</v>
      </c>
      <c r="C575" s="792" t="s">
        <v>14185</v>
      </c>
      <c r="D575" s="851">
        <f t="shared" si="18"/>
        <v>53.3</v>
      </c>
      <c r="E575" s="842">
        <f t="shared" si="19"/>
        <v>43.22</v>
      </c>
      <c r="I575" s="793">
        <v>52</v>
      </c>
      <c r="L575" s="840" t="s">
        <v>862</v>
      </c>
      <c r="M575" s="848">
        <f>IFERROR(VLOOKUP(L575,REAJUSTE!A:AC,17,FALSE),"")</f>
        <v>1.0249999999999999</v>
      </c>
    </row>
    <row r="576" spans="1:13" ht="15" x14ac:dyDescent="0.2">
      <c r="A576" s="790">
        <v>40289</v>
      </c>
      <c r="B576" s="791" t="s">
        <v>14692</v>
      </c>
      <c r="C576" s="792" t="s">
        <v>14185</v>
      </c>
      <c r="D576" s="851">
        <f t="shared" si="18"/>
        <v>47.65</v>
      </c>
      <c r="E576" s="842">
        <f t="shared" si="19"/>
        <v>38.630000000000003</v>
      </c>
      <c r="I576" s="793">
        <v>46.49</v>
      </c>
      <c r="L576" s="840" t="s">
        <v>862</v>
      </c>
      <c r="M576" s="848">
        <f>IFERROR(VLOOKUP(L576,REAJUSTE!A:AC,17,FALSE),"")</f>
        <v>1.0249999999999999</v>
      </c>
    </row>
    <row r="577" spans="1:13" ht="15" x14ac:dyDescent="0.2">
      <c r="A577" s="790">
        <v>40292</v>
      </c>
      <c r="B577" s="791" t="s">
        <v>14693</v>
      </c>
      <c r="C577" s="792" t="s">
        <v>14185</v>
      </c>
      <c r="D577" s="851">
        <f t="shared" si="18"/>
        <v>61.25</v>
      </c>
      <c r="E577" s="842">
        <f t="shared" si="19"/>
        <v>49.66</v>
      </c>
      <c r="I577" s="793">
        <v>59.76</v>
      </c>
      <c r="L577" s="840" t="s">
        <v>862</v>
      </c>
      <c r="M577" s="848">
        <f>IFERROR(VLOOKUP(L577,REAJUSTE!A:AC,17,FALSE),"")</f>
        <v>1.0249999999999999</v>
      </c>
    </row>
    <row r="578" spans="1:13" ht="15" x14ac:dyDescent="0.2">
      <c r="A578" s="790">
        <v>40290</v>
      </c>
      <c r="B578" s="791" t="s">
        <v>14694</v>
      </c>
      <c r="C578" s="792" t="s">
        <v>14185</v>
      </c>
      <c r="D578" s="851">
        <f t="shared" si="18"/>
        <v>59.55</v>
      </c>
      <c r="E578" s="842">
        <f t="shared" si="19"/>
        <v>48.28</v>
      </c>
      <c r="I578" s="793">
        <v>58.1</v>
      </c>
      <c r="L578" s="840" t="s">
        <v>862</v>
      </c>
      <c r="M578" s="848">
        <f>IFERROR(VLOOKUP(L578,REAJUSTE!A:AC,17,FALSE),"")</f>
        <v>1.0249999999999999</v>
      </c>
    </row>
    <row r="579" spans="1:13" ht="15" x14ac:dyDescent="0.2">
      <c r="A579" s="790">
        <v>40293</v>
      </c>
      <c r="B579" s="791" t="s">
        <v>14695</v>
      </c>
      <c r="C579" s="792" t="s">
        <v>14185</v>
      </c>
      <c r="D579" s="851">
        <f t="shared" si="18"/>
        <v>73.150000000000006</v>
      </c>
      <c r="E579" s="842">
        <f t="shared" si="19"/>
        <v>59.31</v>
      </c>
      <c r="I579" s="793">
        <v>71.37</v>
      </c>
      <c r="L579" s="840" t="s">
        <v>862</v>
      </c>
      <c r="M579" s="848">
        <f>IFERROR(VLOOKUP(L579,REAJUSTE!A:AC,17,FALSE),"")</f>
        <v>1.0249999999999999</v>
      </c>
    </row>
    <row r="580" spans="1:13" ht="15" x14ac:dyDescent="0.2">
      <c r="A580" s="790">
        <v>40294</v>
      </c>
      <c r="B580" s="791" t="s">
        <v>14696</v>
      </c>
      <c r="C580" s="792" t="s">
        <v>14185</v>
      </c>
      <c r="D580" s="851">
        <f t="shared" si="18"/>
        <v>213.45</v>
      </c>
      <c r="E580" s="842">
        <f t="shared" si="19"/>
        <v>173.08</v>
      </c>
      <c r="I580" s="793">
        <v>208.25</v>
      </c>
      <c r="L580" s="840" t="s">
        <v>862</v>
      </c>
      <c r="M580" s="848">
        <f>IFERROR(VLOOKUP(L580,REAJUSTE!A:AC,17,FALSE),"")</f>
        <v>1.0249999999999999</v>
      </c>
    </row>
    <row r="581" spans="1:13" ht="15" x14ac:dyDescent="0.2">
      <c r="A581" s="790">
        <v>40297</v>
      </c>
      <c r="B581" s="791" t="s">
        <v>14697</v>
      </c>
      <c r="C581" s="792" t="s">
        <v>14185</v>
      </c>
      <c r="D581" s="851">
        <f t="shared" si="18"/>
        <v>227.04</v>
      </c>
      <c r="E581" s="842">
        <f t="shared" si="19"/>
        <v>184.1</v>
      </c>
      <c r="I581" s="793">
        <v>221.51</v>
      </c>
      <c r="L581" s="840" t="s">
        <v>862</v>
      </c>
      <c r="M581" s="848">
        <f>IFERROR(VLOOKUP(L581,REAJUSTE!A:AC,17,FALSE),"")</f>
        <v>1.0249999999999999</v>
      </c>
    </row>
    <row r="582" spans="1:13" ht="15" x14ac:dyDescent="0.2">
      <c r="A582" s="790">
        <v>40295</v>
      </c>
      <c r="B582" s="791" t="s">
        <v>14698</v>
      </c>
      <c r="C582" s="792" t="s">
        <v>14185</v>
      </c>
      <c r="D582" s="851">
        <f t="shared" si="18"/>
        <v>238.62</v>
      </c>
      <c r="E582" s="842">
        <f t="shared" si="19"/>
        <v>193.49</v>
      </c>
      <c r="I582" s="793">
        <v>232.8</v>
      </c>
      <c r="L582" s="840" t="s">
        <v>862</v>
      </c>
      <c r="M582" s="848">
        <f>IFERROR(VLOOKUP(L582,REAJUSTE!A:AC,17,FALSE),"")</f>
        <v>1.0249999999999999</v>
      </c>
    </row>
    <row r="583" spans="1:13" ht="15" x14ac:dyDescent="0.2">
      <c r="A583" s="790">
        <v>40298</v>
      </c>
      <c r="B583" s="791" t="s">
        <v>14699</v>
      </c>
      <c r="C583" s="792" t="s">
        <v>14185</v>
      </c>
      <c r="D583" s="851">
        <f t="shared" ref="D583:D646" si="20">TRUNC(I583*M583,2)</f>
        <v>252.22</v>
      </c>
      <c r="E583" s="842">
        <f t="shared" ref="E583:E646" si="21">TRUNC(D583/1.2332,2)</f>
        <v>204.52</v>
      </c>
      <c r="I583" s="793">
        <v>246.07</v>
      </c>
      <c r="L583" s="840" t="s">
        <v>862</v>
      </c>
      <c r="M583" s="848">
        <f>IFERROR(VLOOKUP(L583,REAJUSTE!A:AC,17,FALSE),"")</f>
        <v>1.0249999999999999</v>
      </c>
    </row>
    <row r="584" spans="1:13" ht="15" x14ac:dyDescent="0.2">
      <c r="A584" s="790">
        <v>40296</v>
      </c>
      <c r="B584" s="791" t="s">
        <v>14700</v>
      </c>
      <c r="C584" s="792" t="s">
        <v>14185</v>
      </c>
      <c r="D584" s="851">
        <f t="shared" si="20"/>
        <v>284.38</v>
      </c>
      <c r="E584" s="842">
        <f t="shared" si="21"/>
        <v>230.6</v>
      </c>
      <c r="I584" s="793">
        <v>277.45</v>
      </c>
      <c r="L584" s="840" t="s">
        <v>862</v>
      </c>
      <c r="M584" s="848">
        <f>IFERROR(VLOOKUP(L584,REAJUSTE!A:AC,17,FALSE),"")</f>
        <v>1.0249999999999999</v>
      </c>
    </row>
    <row r="585" spans="1:13" ht="15" x14ac:dyDescent="0.2">
      <c r="A585" s="790">
        <v>40299</v>
      </c>
      <c r="B585" s="791" t="s">
        <v>14701</v>
      </c>
      <c r="C585" s="792" t="s">
        <v>14185</v>
      </c>
      <c r="D585" s="851">
        <f t="shared" si="20"/>
        <v>297.98</v>
      </c>
      <c r="E585" s="842">
        <f t="shared" si="21"/>
        <v>241.63</v>
      </c>
      <c r="I585" s="793">
        <v>290.72000000000003</v>
      </c>
      <c r="L585" s="840" t="s">
        <v>862</v>
      </c>
      <c r="M585" s="848">
        <f>IFERROR(VLOOKUP(L585,REAJUSTE!A:AC,17,FALSE),"")</f>
        <v>1.0249999999999999</v>
      </c>
    </row>
    <row r="586" spans="1:13" ht="15" x14ac:dyDescent="0.2">
      <c r="A586" s="790">
        <v>40327</v>
      </c>
      <c r="B586" s="791" t="s">
        <v>14702</v>
      </c>
      <c r="C586" s="792" t="s">
        <v>14187</v>
      </c>
      <c r="D586" s="851">
        <f t="shared" si="20"/>
        <v>314.3</v>
      </c>
      <c r="E586" s="842">
        <f t="shared" si="21"/>
        <v>254.86</v>
      </c>
      <c r="I586" s="793">
        <v>306.64</v>
      </c>
      <c r="L586" s="840" t="s">
        <v>862</v>
      </c>
      <c r="M586" s="848">
        <f>IFERROR(VLOOKUP(L586,REAJUSTE!A:AC,17,FALSE),"")</f>
        <v>1.0249999999999999</v>
      </c>
    </row>
    <row r="587" spans="1:13" ht="18" x14ac:dyDescent="0.2">
      <c r="A587" s="790">
        <v>40328</v>
      </c>
      <c r="B587" s="794" t="s">
        <v>14703</v>
      </c>
      <c r="C587" s="792" t="s">
        <v>14185</v>
      </c>
      <c r="D587" s="851">
        <f t="shared" si="20"/>
        <v>180.47</v>
      </c>
      <c r="E587" s="842">
        <f t="shared" si="21"/>
        <v>146.34</v>
      </c>
      <c r="I587" s="793">
        <v>176.07</v>
      </c>
      <c r="L587" s="840" t="s">
        <v>862</v>
      </c>
      <c r="M587" s="848">
        <f>IFERROR(VLOOKUP(L587,REAJUSTE!A:AC,17,FALSE),"")</f>
        <v>1.0249999999999999</v>
      </c>
    </row>
    <row r="588" spans="1:13" ht="18" x14ac:dyDescent="0.2">
      <c r="A588" s="790">
        <v>43332</v>
      </c>
      <c r="B588" s="794" t="s">
        <v>28685</v>
      </c>
      <c r="C588" s="792" t="s">
        <v>14704</v>
      </c>
      <c r="D588" s="851">
        <f t="shared" si="20"/>
        <v>9879.08</v>
      </c>
      <c r="E588" s="842">
        <f t="shared" si="21"/>
        <v>8010.93</v>
      </c>
      <c r="I588" s="795">
        <v>9638.1299999999992</v>
      </c>
      <c r="L588" s="840" t="s">
        <v>862</v>
      </c>
      <c r="M588" s="848">
        <f>IFERROR(VLOOKUP(L588,REAJUSTE!A:AC,17,FALSE),"")</f>
        <v>1.0249999999999999</v>
      </c>
    </row>
    <row r="589" spans="1:13" ht="15" x14ac:dyDescent="0.2">
      <c r="A589" s="790">
        <v>40316</v>
      </c>
      <c r="B589" s="791" t="s">
        <v>14705</v>
      </c>
      <c r="C589" s="792" t="s">
        <v>14187</v>
      </c>
      <c r="D589" s="851">
        <f t="shared" si="20"/>
        <v>101.33</v>
      </c>
      <c r="E589" s="842">
        <f t="shared" si="21"/>
        <v>82.16</v>
      </c>
      <c r="I589" s="793">
        <v>98.86</v>
      </c>
      <c r="L589" s="840" t="s">
        <v>862</v>
      </c>
      <c r="M589" s="848">
        <f>IFERROR(VLOOKUP(L589,REAJUSTE!A:AC,17,FALSE),"")</f>
        <v>1.0249999999999999</v>
      </c>
    </row>
    <row r="590" spans="1:13" ht="18" x14ac:dyDescent="0.2">
      <c r="A590" s="790">
        <v>40317</v>
      </c>
      <c r="B590" s="794" t="s">
        <v>14706</v>
      </c>
      <c r="C590" s="792" t="s">
        <v>14187</v>
      </c>
      <c r="D590" s="851">
        <f t="shared" si="20"/>
        <v>87.05</v>
      </c>
      <c r="E590" s="842">
        <f t="shared" si="21"/>
        <v>70.58</v>
      </c>
      <c r="I590" s="793">
        <v>84.93</v>
      </c>
      <c r="L590" s="840" t="s">
        <v>862</v>
      </c>
      <c r="M590" s="848">
        <f>IFERROR(VLOOKUP(L590,REAJUSTE!A:AC,17,FALSE),"")</f>
        <v>1.0249999999999999</v>
      </c>
    </row>
    <row r="591" spans="1:13" ht="15" x14ac:dyDescent="0.2">
      <c r="A591" s="790">
        <v>40318</v>
      </c>
      <c r="B591" s="791" t="s">
        <v>14707</v>
      </c>
      <c r="C591" s="792" t="s">
        <v>14187</v>
      </c>
      <c r="D591" s="851">
        <f t="shared" si="20"/>
        <v>11.62</v>
      </c>
      <c r="E591" s="842">
        <f t="shared" si="21"/>
        <v>9.42</v>
      </c>
      <c r="I591" s="793">
        <v>11.34</v>
      </c>
      <c r="L591" s="840" t="s">
        <v>862</v>
      </c>
      <c r="M591" s="848">
        <f>IFERROR(VLOOKUP(L591,REAJUSTE!A:AC,17,FALSE),"")</f>
        <v>1.0249999999999999</v>
      </c>
    </row>
    <row r="592" spans="1:13" ht="18" x14ac:dyDescent="0.2">
      <c r="A592" s="790">
        <v>40311</v>
      </c>
      <c r="B592" s="794" t="s">
        <v>14708</v>
      </c>
      <c r="C592" s="792" t="s">
        <v>14187</v>
      </c>
      <c r="D592" s="851">
        <f t="shared" si="20"/>
        <v>135.47</v>
      </c>
      <c r="E592" s="842">
        <f t="shared" si="21"/>
        <v>109.85</v>
      </c>
      <c r="I592" s="793">
        <v>132.16999999999999</v>
      </c>
      <c r="L592" s="840" t="s">
        <v>862</v>
      </c>
      <c r="M592" s="848">
        <f>IFERROR(VLOOKUP(L592,REAJUSTE!A:AC,17,FALSE),"")</f>
        <v>1.0249999999999999</v>
      </c>
    </row>
    <row r="593" spans="1:13" ht="15" x14ac:dyDescent="0.2">
      <c r="A593" s="790">
        <v>40312</v>
      </c>
      <c r="B593" s="791" t="s">
        <v>28686</v>
      </c>
      <c r="C593" s="792" t="s">
        <v>14187</v>
      </c>
      <c r="D593" s="851">
        <f t="shared" si="20"/>
        <v>115.48</v>
      </c>
      <c r="E593" s="842">
        <f t="shared" si="21"/>
        <v>93.64</v>
      </c>
      <c r="I593" s="793">
        <v>112.67</v>
      </c>
      <c r="L593" s="840" t="s">
        <v>862</v>
      </c>
      <c r="M593" s="848">
        <f>IFERROR(VLOOKUP(L593,REAJUSTE!A:AC,17,FALSE),"")</f>
        <v>1.0249999999999999</v>
      </c>
    </row>
    <row r="594" spans="1:13" ht="15" x14ac:dyDescent="0.2">
      <c r="A594" s="790">
        <v>40313</v>
      </c>
      <c r="B594" s="791" t="s">
        <v>28687</v>
      </c>
      <c r="C594" s="792" t="s">
        <v>14187</v>
      </c>
      <c r="D594" s="851">
        <f t="shared" si="20"/>
        <v>99.87</v>
      </c>
      <c r="E594" s="842">
        <f t="shared" si="21"/>
        <v>80.98</v>
      </c>
      <c r="I594" s="793">
        <v>97.44</v>
      </c>
      <c r="L594" s="840" t="s">
        <v>862</v>
      </c>
      <c r="M594" s="848">
        <f>IFERROR(VLOOKUP(L594,REAJUSTE!A:AC,17,FALSE),"")</f>
        <v>1.0249999999999999</v>
      </c>
    </row>
    <row r="595" spans="1:13" ht="18" x14ac:dyDescent="0.2">
      <c r="A595" s="790">
        <v>40310</v>
      </c>
      <c r="B595" s="794" t="s">
        <v>28688</v>
      </c>
      <c r="C595" s="792" t="s">
        <v>14187</v>
      </c>
      <c r="D595" s="851">
        <f t="shared" si="20"/>
        <v>193.22</v>
      </c>
      <c r="E595" s="842">
        <f t="shared" si="21"/>
        <v>156.68</v>
      </c>
      <c r="I595" s="793">
        <v>188.51</v>
      </c>
      <c r="L595" s="840" t="s">
        <v>862</v>
      </c>
      <c r="M595" s="848">
        <f>IFERROR(VLOOKUP(L595,REAJUSTE!A:AC,17,FALSE),"")</f>
        <v>1.0249999999999999</v>
      </c>
    </row>
    <row r="596" spans="1:13" ht="18" x14ac:dyDescent="0.2">
      <c r="A596" s="790">
        <v>40748</v>
      </c>
      <c r="B596" s="794" t="s">
        <v>28689</v>
      </c>
      <c r="C596" s="792" t="s">
        <v>14187</v>
      </c>
      <c r="D596" s="851">
        <f t="shared" si="20"/>
        <v>350.72</v>
      </c>
      <c r="E596" s="842">
        <f t="shared" si="21"/>
        <v>284.39</v>
      </c>
      <c r="I596" s="793">
        <v>342.17</v>
      </c>
      <c r="L596" s="840" t="s">
        <v>862</v>
      </c>
      <c r="M596" s="848">
        <f>IFERROR(VLOOKUP(L596,REAJUSTE!A:AC,17,FALSE),"")</f>
        <v>1.0249999999999999</v>
      </c>
    </row>
    <row r="597" spans="1:13" ht="18" x14ac:dyDescent="0.2">
      <c r="A597" s="790">
        <v>40726</v>
      </c>
      <c r="B597" s="794" t="s">
        <v>14709</v>
      </c>
      <c r="C597" s="792" t="s">
        <v>14185</v>
      </c>
      <c r="D597" s="851">
        <f t="shared" si="20"/>
        <v>667.15</v>
      </c>
      <c r="E597" s="842">
        <f t="shared" si="21"/>
        <v>540.99</v>
      </c>
      <c r="I597" s="793">
        <v>650.88</v>
      </c>
      <c r="L597" s="840" t="s">
        <v>862</v>
      </c>
      <c r="M597" s="848">
        <f>IFERROR(VLOOKUP(L597,REAJUSTE!A:AC,17,FALSE),"")</f>
        <v>1.0249999999999999</v>
      </c>
    </row>
    <row r="598" spans="1:13" ht="15" x14ac:dyDescent="0.2">
      <c r="A598" s="790">
        <v>40725</v>
      </c>
      <c r="B598" s="791" t="s">
        <v>14710</v>
      </c>
      <c r="C598" s="792" t="s">
        <v>14185</v>
      </c>
      <c r="D598" s="851">
        <f t="shared" si="20"/>
        <v>662.89</v>
      </c>
      <c r="E598" s="842">
        <f t="shared" si="21"/>
        <v>537.53</v>
      </c>
      <c r="I598" s="793">
        <v>646.73</v>
      </c>
      <c r="L598" s="840" t="s">
        <v>862</v>
      </c>
      <c r="M598" s="848">
        <f>IFERROR(VLOOKUP(L598,REAJUSTE!A:AC,17,FALSE),"")</f>
        <v>1.0249999999999999</v>
      </c>
    </row>
    <row r="599" spans="1:13" ht="18" x14ac:dyDescent="0.2">
      <c r="A599" s="790">
        <v>41394</v>
      </c>
      <c r="B599" s="794" t="s">
        <v>14711</v>
      </c>
      <c r="C599" s="792" t="s">
        <v>14187</v>
      </c>
      <c r="D599" s="851">
        <f t="shared" si="20"/>
        <v>23.26</v>
      </c>
      <c r="E599" s="842">
        <f t="shared" si="21"/>
        <v>18.86</v>
      </c>
      <c r="I599" s="793">
        <v>22.7</v>
      </c>
      <c r="L599" s="840" t="s">
        <v>862</v>
      </c>
      <c r="M599" s="848">
        <f>IFERROR(VLOOKUP(L599,REAJUSTE!A:AC,17,FALSE),"")</f>
        <v>1.0249999999999999</v>
      </c>
    </row>
    <row r="600" spans="1:13" ht="18" x14ac:dyDescent="0.2">
      <c r="A600" s="790">
        <v>41393</v>
      </c>
      <c r="B600" s="791" t="s">
        <v>28690</v>
      </c>
      <c r="C600" s="792" t="s">
        <v>14187</v>
      </c>
      <c r="D600" s="851">
        <f t="shared" si="20"/>
        <v>28.15</v>
      </c>
      <c r="E600" s="842">
        <f t="shared" si="21"/>
        <v>22.82</v>
      </c>
      <c r="I600" s="793">
        <v>27.47</v>
      </c>
      <c r="L600" s="840" t="s">
        <v>862</v>
      </c>
      <c r="M600" s="848">
        <f>IFERROR(VLOOKUP(L600,REAJUSTE!A:AC,17,FALSE),"")</f>
        <v>1.0249999999999999</v>
      </c>
    </row>
    <row r="601" spans="1:13" ht="18" x14ac:dyDescent="0.2">
      <c r="A601" s="790">
        <v>41391</v>
      </c>
      <c r="B601" s="794" t="s">
        <v>14712</v>
      </c>
      <c r="C601" s="792" t="s">
        <v>14187</v>
      </c>
      <c r="D601" s="851">
        <f t="shared" si="20"/>
        <v>69</v>
      </c>
      <c r="E601" s="842">
        <f t="shared" si="21"/>
        <v>55.95</v>
      </c>
      <c r="I601" s="793">
        <v>67.319999999999993</v>
      </c>
      <c r="L601" s="840" t="s">
        <v>862</v>
      </c>
      <c r="M601" s="848">
        <f>IFERROR(VLOOKUP(L601,REAJUSTE!A:AC,17,FALSE),"")</f>
        <v>1.0249999999999999</v>
      </c>
    </row>
    <row r="602" spans="1:13" ht="18" x14ac:dyDescent="0.2">
      <c r="A602" s="790">
        <v>102596</v>
      </c>
      <c r="B602" s="794" t="s">
        <v>28691</v>
      </c>
      <c r="C602" s="792" t="s">
        <v>14713</v>
      </c>
      <c r="D602" s="851">
        <f t="shared" si="20"/>
        <v>23.26</v>
      </c>
      <c r="E602" s="842">
        <f t="shared" si="21"/>
        <v>18.86</v>
      </c>
      <c r="I602" s="793">
        <v>22.7</v>
      </c>
      <c r="L602" s="840" t="s">
        <v>862</v>
      </c>
      <c r="M602" s="848">
        <f>IFERROR(VLOOKUP(L602,REAJUSTE!A:AC,17,FALSE),"")</f>
        <v>1.0249999999999999</v>
      </c>
    </row>
    <row r="603" spans="1:13" ht="18" x14ac:dyDescent="0.2">
      <c r="A603" s="790">
        <v>102595</v>
      </c>
      <c r="B603" s="794" t="s">
        <v>14714</v>
      </c>
      <c r="C603" s="792" t="s">
        <v>14713</v>
      </c>
      <c r="D603" s="851">
        <f t="shared" si="20"/>
        <v>28.15</v>
      </c>
      <c r="E603" s="842">
        <f t="shared" si="21"/>
        <v>22.82</v>
      </c>
      <c r="I603" s="793">
        <v>27.47</v>
      </c>
      <c r="L603" s="840" t="s">
        <v>862</v>
      </c>
      <c r="M603" s="848">
        <f>IFERROR(VLOOKUP(L603,REAJUSTE!A:AC,17,FALSE),"")</f>
        <v>1.0249999999999999</v>
      </c>
    </row>
    <row r="604" spans="1:13" ht="18" x14ac:dyDescent="0.2">
      <c r="A604" s="790">
        <v>41392</v>
      </c>
      <c r="B604" s="794" t="s">
        <v>14715</v>
      </c>
      <c r="C604" s="792" t="s">
        <v>14187</v>
      </c>
      <c r="D604" s="851">
        <f t="shared" si="20"/>
        <v>30.37</v>
      </c>
      <c r="E604" s="842">
        <f t="shared" si="21"/>
        <v>24.62</v>
      </c>
      <c r="I604" s="793">
        <v>29.63</v>
      </c>
      <c r="L604" s="840" t="s">
        <v>862</v>
      </c>
      <c r="M604" s="848">
        <f>IFERROR(VLOOKUP(L604,REAJUSTE!A:AC,17,FALSE),"")</f>
        <v>1.0249999999999999</v>
      </c>
    </row>
    <row r="605" spans="1:13" ht="18" x14ac:dyDescent="0.2">
      <c r="A605" s="790">
        <v>102594</v>
      </c>
      <c r="B605" s="794" t="s">
        <v>14716</v>
      </c>
      <c r="C605" s="792" t="s">
        <v>14713</v>
      </c>
      <c r="D605" s="851">
        <f t="shared" si="20"/>
        <v>31.41</v>
      </c>
      <c r="E605" s="842">
        <f t="shared" si="21"/>
        <v>25.47</v>
      </c>
      <c r="I605" s="793">
        <v>30.65</v>
      </c>
      <c r="L605" s="840" t="s">
        <v>862</v>
      </c>
      <c r="M605" s="848">
        <f>IFERROR(VLOOKUP(L605,REAJUSTE!A:AC,17,FALSE),"")</f>
        <v>1.0249999999999999</v>
      </c>
    </row>
    <row r="606" spans="1:13" ht="15" x14ac:dyDescent="0.2">
      <c r="A606" s="790">
        <v>41197</v>
      </c>
      <c r="B606" s="791" t="s">
        <v>14717</v>
      </c>
      <c r="C606" s="792" t="s">
        <v>14187</v>
      </c>
      <c r="D606" s="851">
        <f t="shared" si="20"/>
        <v>53.07</v>
      </c>
      <c r="E606" s="842">
        <f t="shared" si="21"/>
        <v>43.03</v>
      </c>
      <c r="I606" s="793">
        <v>51.78</v>
      </c>
      <c r="L606" s="840" t="s">
        <v>862</v>
      </c>
      <c r="M606" s="848">
        <f>IFERROR(VLOOKUP(L606,REAJUSTE!A:AC,17,FALSE),"")</f>
        <v>1.0249999999999999</v>
      </c>
    </row>
    <row r="607" spans="1:13" ht="18" x14ac:dyDescent="0.2">
      <c r="A607" s="790">
        <v>40709</v>
      </c>
      <c r="B607" s="794" t="s">
        <v>14718</v>
      </c>
      <c r="C607" s="792" t="s">
        <v>14187</v>
      </c>
      <c r="D607" s="851">
        <f t="shared" si="20"/>
        <v>81.72</v>
      </c>
      <c r="E607" s="842">
        <f t="shared" si="21"/>
        <v>66.260000000000005</v>
      </c>
      <c r="I607" s="793">
        <v>79.73</v>
      </c>
      <c r="L607" s="840" t="s">
        <v>862</v>
      </c>
      <c r="M607" s="848">
        <f>IFERROR(VLOOKUP(L607,REAJUSTE!A:AC,17,FALSE),"")</f>
        <v>1.0249999999999999</v>
      </c>
    </row>
    <row r="608" spans="1:13" ht="15" x14ac:dyDescent="0.2">
      <c r="A608" s="790">
        <v>40721</v>
      </c>
      <c r="B608" s="791" t="s">
        <v>14719</v>
      </c>
      <c r="C608" s="792" t="s">
        <v>14185</v>
      </c>
      <c r="D608" s="851">
        <f t="shared" si="20"/>
        <v>206.7</v>
      </c>
      <c r="E608" s="842">
        <f t="shared" si="21"/>
        <v>167.61</v>
      </c>
      <c r="I608" s="793">
        <v>201.66</v>
      </c>
      <c r="L608" s="840" t="s">
        <v>862</v>
      </c>
      <c r="M608" s="848">
        <f>IFERROR(VLOOKUP(L608,REAJUSTE!A:AC,17,FALSE),"")</f>
        <v>1.0249999999999999</v>
      </c>
    </row>
    <row r="609" spans="1:13" ht="15" x14ac:dyDescent="0.2">
      <c r="A609" s="790">
        <v>40396</v>
      </c>
      <c r="B609" s="791" t="s">
        <v>14720</v>
      </c>
      <c r="C609" s="792" t="s">
        <v>14187</v>
      </c>
      <c r="D609" s="851">
        <f t="shared" si="20"/>
        <v>51.63</v>
      </c>
      <c r="E609" s="842">
        <f t="shared" si="21"/>
        <v>41.86</v>
      </c>
      <c r="I609" s="793">
        <v>50.38</v>
      </c>
      <c r="L609" s="840" t="s">
        <v>862</v>
      </c>
      <c r="M609" s="848">
        <f>IFERROR(VLOOKUP(L609,REAJUSTE!A:AC,17,FALSE),"")</f>
        <v>1.0249999999999999</v>
      </c>
    </row>
    <row r="610" spans="1:13" ht="15" x14ac:dyDescent="0.2">
      <c r="A610" s="790">
        <v>40744</v>
      </c>
      <c r="B610" s="791" t="s">
        <v>14721</v>
      </c>
      <c r="C610" s="792" t="s">
        <v>14230</v>
      </c>
      <c r="D610" s="851">
        <f t="shared" si="20"/>
        <v>46.27</v>
      </c>
      <c r="E610" s="842">
        <f t="shared" si="21"/>
        <v>37.520000000000003</v>
      </c>
      <c r="I610" s="793">
        <v>45.15</v>
      </c>
      <c r="L610" s="840" t="s">
        <v>862</v>
      </c>
      <c r="M610" s="848">
        <f>IFERROR(VLOOKUP(L610,REAJUSTE!A:AC,17,FALSE),"")</f>
        <v>1.0249999999999999</v>
      </c>
    </row>
    <row r="611" spans="1:13" ht="15" x14ac:dyDescent="0.2">
      <c r="A611" s="790">
        <v>40746</v>
      </c>
      <c r="B611" s="791" t="s">
        <v>14722</v>
      </c>
      <c r="C611" s="792" t="s">
        <v>14230</v>
      </c>
      <c r="D611" s="851">
        <f t="shared" si="20"/>
        <v>90.1</v>
      </c>
      <c r="E611" s="842">
        <f t="shared" si="21"/>
        <v>73.06</v>
      </c>
      <c r="I611" s="793">
        <v>87.91</v>
      </c>
      <c r="L611" s="840" t="s">
        <v>862</v>
      </c>
      <c r="M611" s="848">
        <f>IFERROR(VLOOKUP(L611,REAJUSTE!A:AC,17,FALSE),"")</f>
        <v>1.0249999999999999</v>
      </c>
    </row>
    <row r="612" spans="1:13" ht="15" x14ac:dyDescent="0.2">
      <c r="A612" s="790">
        <v>40743</v>
      </c>
      <c r="B612" s="791" t="s">
        <v>14723</v>
      </c>
      <c r="C612" s="792" t="s">
        <v>14230</v>
      </c>
      <c r="D612" s="851">
        <f t="shared" si="20"/>
        <v>24.36</v>
      </c>
      <c r="E612" s="842">
        <f t="shared" si="21"/>
        <v>19.75</v>
      </c>
      <c r="I612" s="793">
        <v>23.77</v>
      </c>
      <c r="L612" s="840" t="s">
        <v>862</v>
      </c>
      <c r="M612" s="848">
        <f>IFERROR(VLOOKUP(L612,REAJUSTE!A:AC,17,FALSE),"")</f>
        <v>1.0249999999999999</v>
      </c>
    </row>
    <row r="613" spans="1:13" ht="15" x14ac:dyDescent="0.2">
      <c r="A613" s="790">
        <v>40745</v>
      </c>
      <c r="B613" s="791" t="s">
        <v>14724</v>
      </c>
      <c r="C613" s="792" t="s">
        <v>14230</v>
      </c>
      <c r="D613" s="851">
        <f t="shared" si="20"/>
        <v>68.19</v>
      </c>
      <c r="E613" s="842">
        <f t="shared" si="21"/>
        <v>55.29</v>
      </c>
      <c r="I613" s="793">
        <v>66.53</v>
      </c>
      <c r="L613" s="840" t="s">
        <v>862</v>
      </c>
      <c r="M613" s="848">
        <f>IFERROR(VLOOKUP(L613,REAJUSTE!A:AC,17,FALSE),"")</f>
        <v>1.0249999999999999</v>
      </c>
    </row>
    <row r="614" spans="1:13" ht="15" x14ac:dyDescent="0.2">
      <c r="A614" s="790">
        <v>40397</v>
      </c>
      <c r="B614" s="791" t="s">
        <v>14725</v>
      </c>
      <c r="C614" s="792" t="s">
        <v>14187</v>
      </c>
      <c r="D614" s="851">
        <f t="shared" si="20"/>
        <v>140.11000000000001</v>
      </c>
      <c r="E614" s="842">
        <f t="shared" si="21"/>
        <v>113.61</v>
      </c>
      <c r="I614" s="793">
        <v>136.69999999999999</v>
      </c>
      <c r="L614" s="840" t="s">
        <v>862</v>
      </c>
      <c r="M614" s="848">
        <f>IFERROR(VLOOKUP(L614,REAJUSTE!A:AC,17,FALSE),"")</f>
        <v>1.0249999999999999</v>
      </c>
    </row>
    <row r="615" spans="1:13" ht="15" x14ac:dyDescent="0.2">
      <c r="A615" s="790">
        <v>41221</v>
      </c>
      <c r="B615" s="791" t="s">
        <v>14726</v>
      </c>
      <c r="C615" s="792" t="s">
        <v>14187</v>
      </c>
      <c r="D615" s="851">
        <f t="shared" si="20"/>
        <v>5.97</v>
      </c>
      <c r="E615" s="842">
        <f t="shared" si="21"/>
        <v>4.84</v>
      </c>
      <c r="I615" s="793">
        <v>5.83</v>
      </c>
      <c r="L615" s="840" t="s">
        <v>862</v>
      </c>
      <c r="M615" s="848">
        <f>IFERROR(VLOOKUP(L615,REAJUSTE!A:AC,17,FALSE),"")</f>
        <v>1.0249999999999999</v>
      </c>
    </row>
    <row r="616" spans="1:13" ht="18" x14ac:dyDescent="0.2">
      <c r="A616" s="790">
        <v>41401</v>
      </c>
      <c r="B616" s="794" t="s">
        <v>14727</v>
      </c>
      <c r="C616" s="792" t="s">
        <v>14187</v>
      </c>
      <c r="D616" s="851">
        <f t="shared" si="20"/>
        <v>8.09</v>
      </c>
      <c r="E616" s="842">
        <f t="shared" si="21"/>
        <v>6.56</v>
      </c>
      <c r="I616" s="793">
        <v>7.9</v>
      </c>
      <c r="L616" s="840" t="s">
        <v>862</v>
      </c>
      <c r="M616" s="848">
        <f>IFERROR(VLOOKUP(L616,REAJUSTE!A:AC,17,FALSE),"")</f>
        <v>1.0249999999999999</v>
      </c>
    </row>
    <row r="617" spans="1:13" ht="15" x14ac:dyDescent="0.2">
      <c r="A617" s="790">
        <v>40714</v>
      </c>
      <c r="B617" s="791" t="s">
        <v>14728</v>
      </c>
      <c r="C617" s="792" t="s">
        <v>14187</v>
      </c>
      <c r="D617" s="851">
        <f t="shared" si="20"/>
        <v>12.64</v>
      </c>
      <c r="E617" s="842">
        <f t="shared" si="21"/>
        <v>10.24</v>
      </c>
      <c r="I617" s="793">
        <v>12.34</v>
      </c>
      <c r="L617" s="840" t="s">
        <v>862</v>
      </c>
      <c r="M617" s="848">
        <f>IFERROR(VLOOKUP(L617,REAJUSTE!A:AC,17,FALSE),"")</f>
        <v>1.0249999999999999</v>
      </c>
    </row>
    <row r="618" spans="1:13" ht="15" x14ac:dyDescent="0.2">
      <c r="A618" s="790">
        <v>40660</v>
      </c>
      <c r="B618" s="791" t="s">
        <v>14729</v>
      </c>
      <c r="C618" s="792" t="s">
        <v>14230</v>
      </c>
      <c r="D618" s="851">
        <f t="shared" si="20"/>
        <v>80.08</v>
      </c>
      <c r="E618" s="842">
        <f t="shared" si="21"/>
        <v>64.930000000000007</v>
      </c>
      <c r="I618" s="793">
        <v>78.13</v>
      </c>
      <c r="L618" s="840" t="s">
        <v>862</v>
      </c>
      <c r="M618" s="848">
        <f>IFERROR(VLOOKUP(L618,REAJUSTE!A:AC,17,FALSE),"")</f>
        <v>1.0249999999999999</v>
      </c>
    </row>
    <row r="619" spans="1:13" ht="15" x14ac:dyDescent="0.2">
      <c r="A619" s="790">
        <v>40661</v>
      </c>
      <c r="B619" s="791" t="s">
        <v>14730</v>
      </c>
      <c r="C619" s="792" t="s">
        <v>14230</v>
      </c>
      <c r="D619" s="851">
        <f t="shared" si="20"/>
        <v>162.21</v>
      </c>
      <c r="E619" s="842">
        <f t="shared" si="21"/>
        <v>131.53</v>
      </c>
      <c r="I619" s="793">
        <v>158.26</v>
      </c>
      <c r="L619" s="840" t="s">
        <v>862</v>
      </c>
      <c r="M619" s="848">
        <f>IFERROR(VLOOKUP(L619,REAJUSTE!A:AC,17,FALSE),"")</f>
        <v>1.0249999999999999</v>
      </c>
    </row>
    <row r="620" spans="1:13" ht="15" x14ac:dyDescent="0.2">
      <c r="A620" s="790">
        <v>40662</v>
      </c>
      <c r="B620" s="791" t="s">
        <v>14731</v>
      </c>
      <c r="C620" s="792" t="s">
        <v>14230</v>
      </c>
      <c r="D620" s="851">
        <f t="shared" si="20"/>
        <v>84.67</v>
      </c>
      <c r="E620" s="842">
        <f t="shared" si="21"/>
        <v>68.650000000000006</v>
      </c>
      <c r="I620" s="793">
        <v>82.61</v>
      </c>
      <c r="L620" s="840" t="s">
        <v>862</v>
      </c>
      <c r="M620" s="848">
        <f>IFERROR(VLOOKUP(L620,REAJUSTE!A:AC,17,FALSE),"")</f>
        <v>1.0249999999999999</v>
      </c>
    </row>
    <row r="621" spans="1:13" ht="15" x14ac:dyDescent="0.2">
      <c r="A621" s="790">
        <v>40663</v>
      </c>
      <c r="B621" s="791" t="s">
        <v>14732</v>
      </c>
      <c r="C621" s="792" t="s">
        <v>14230</v>
      </c>
      <c r="D621" s="851">
        <f t="shared" si="20"/>
        <v>88.99</v>
      </c>
      <c r="E621" s="842">
        <f t="shared" si="21"/>
        <v>72.16</v>
      </c>
      <c r="I621" s="793">
        <v>86.82</v>
      </c>
      <c r="L621" s="840" t="s">
        <v>862</v>
      </c>
      <c r="M621" s="848">
        <f>IFERROR(VLOOKUP(L621,REAJUSTE!A:AC,17,FALSE),"")</f>
        <v>1.0249999999999999</v>
      </c>
    </row>
    <row r="622" spans="1:13" ht="15" x14ac:dyDescent="0.2">
      <c r="A622" s="790">
        <v>40659</v>
      </c>
      <c r="B622" s="791" t="s">
        <v>14733</v>
      </c>
      <c r="C622" s="792" t="s">
        <v>14230</v>
      </c>
      <c r="D622" s="851">
        <f t="shared" si="20"/>
        <v>73.84</v>
      </c>
      <c r="E622" s="842">
        <f t="shared" si="21"/>
        <v>59.87</v>
      </c>
      <c r="I622" s="793">
        <v>72.040000000000006</v>
      </c>
      <c r="L622" s="840" t="s">
        <v>862</v>
      </c>
      <c r="M622" s="848">
        <f>IFERROR(VLOOKUP(L622,REAJUSTE!A:AC,17,FALSE),"")</f>
        <v>1.0249999999999999</v>
      </c>
    </row>
    <row r="623" spans="1:13" ht="18" x14ac:dyDescent="0.2">
      <c r="A623" s="790">
        <v>41024</v>
      </c>
      <c r="B623" s="794" t="s">
        <v>14734</v>
      </c>
      <c r="C623" s="792" t="s">
        <v>14230</v>
      </c>
      <c r="D623" s="851">
        <f t="shared" si="20"/>
        <v>32.33</v>
      </c>
      <c r="E623" s="842">
        <f t="shared" si="21"/>
        <v>26.21</v>
      </c>
      <c r="I623" s="793">
        <v>31.55</v>
      </c>
      <c r="L623" s="840" t="s">
        <v>862</v>
      </c>
      <c r="M623" s="848">
        <f>IFERROR(VLOOKUP(L623,REAJUSTE!A:AC,17,FALSE),"")</f>
        <v>1.0249999999999999</v>
      </c>
    </row>
    <row r="624" spans="1:13" ht="15" x14ac:dyDescent="0.2">
      <c r="A624" s="790">
        <v>40657</v>
      </c>
      <c r="B624" s="791" t="s">
        <v>14735</v>
      </c>
      <c r="C624" s="792" t="s">
        <v>14230</v>
      </c>
      <c r="D624" s="851">
        <f t="shared" si="20"/>
        <v>275.54000000000002</v>
      </c>
      <c r="E624" s="842">
        <f t="shared" si="21"/>
        <v>223.43</v>
      </c>
      <c r="I624" s="793">
        <v>268.82</v>
      </c>
      <c r="L624" s="840" t="s">
        <v>862</v>
      </c>
      <c r="M624" s="848">
        <f>IFERROR(VLOOKUP(L624,REAJUSTE!A:AC,17,FALSE),"")</f>
        <v>1.0249999999999999</v>
      </c>
    </row>
    <row r="625" spans="1:13" ht="15" x14ac:dyDescent="0.2">
      <c r="A625" s="790">
        <v>41395</v>
      </c>
      <c r="B625" s="791" t="s">
        <v>14736</v>
      </c>
      <c r="C625" s="792" t="s">
        <v>14187</v>
      </c>
      <c r="D625" s="851">
        <f t="shared" si="20"/>
        <v>1094.9100000000001</v>
      </c>
      <c r="E625" s="842">
        <f t="shared" si="21"/>
        <v>887.86</v>
      </c>
      <c r="I625" s="795">
        <v>1068.21</v>
      </c>
      <c r="L625" s="840" t="s">
        <v>862</v>
      </c>
      <c r="M625" s="848">
        <f>IFERROR(VLOOKUP(L625,REAJUSTE!A:AC,17,FALSE),"")</f>
        <v>1.0249999999999999</v>
      </c>
    </row>
    <row r="626" spans="1:13" ht="18" x14ac:dyDescent="0.2">
      <c r="A626" s="790">
        <v>41396</v>
      </c>
      <c r="B626" s="791" t="s">
        <v>28692</v>
      </c>
      <c r="C626" s="792" t="s">
        <v>14187</v>
      </c>
      <c r="D626" s="851">
        <f t="shared" si="20"/>
        <v>1250.68</v>
      </c>
      <c r="E626" s="842">
        <f t="shared" si="21"/>
        <v>1014.17</v>
      </c>
      <c r="I626" s="795">
        <v>1220.18</v>
      </c>
      <c r="L626" s="840" t="s">
        <v>862</v>
      </c>
      <c r="M626" s="848">
        <f>IFERROR(VLOOKUP(L626,REAJUSTE!A:AC,17,FALSE),"")</f>
        <v>1.0249999999999999</v>
      </c>
    </row>
    <row r="627" spans="1:13" ht="18" x14ac:dyDescent="0.2">
      <c r="A627" s="790">
        <v>41397</v>
      </c>
      <c r="B627" s="794" t="s">
        <v>28693</v>
      </c>
      <c r="C627" s="792" t="s">
        <v>14187</v>
      </c>
      <c r="D627" s="851">
        <f t="shared" si="20"/>
        <v>1225.4100000000001</v>
      </c>
      <c r="E627" s="842">
        <f t="shared" si="21"/>
        <v>993.68</v>
      </c>
      <c r="I627" s="795">
        <v>1195.53</v>
      </c>
      <c r="L627" s="840" t="s">
        <v>862</v>
      </c>
      <c r="M627" s="848">
        <f>IFERROR(VLOOKUP(L627,REAJUSTE!A:AC,17,FALSE),"")</f>
        <v>1.0249999999999999</v>
      </c>
    </row>
    <row r="628" spans="1:13" ht="18" x14ac:dyDescent="0.2">
      <c r="A628" s="790">
        <v>41398</v>
      </c>
      <c r="B628" s="794" t="s">
        <v>14737</v>
      </c>
      <c r="C628" s="792" t="s">
        <v>14187</v>
      </c>
      <c r="D628" s="851">
        <f t="shared" si="20"/>
        <v>1278.92</v>
      </c>
      <c r="E628" s="842">
        <f t="shared" si="21"/>
        <v>1037.07</v>
      </c>
      <c r="I628" s="795">
        <v>1247.73</v>
      </c>
      <c r="L628" s="840" t="s">
        <v>862</v>
      </c>
      <c r="M628" s="848">
        <f>IFERROR(VLOOKUP(L628,REAJUSTE!A:AC,17,FALSE),"")</f>
        <v>1.0249999999999999</v>
      </c>
    </row>
    <row r="629" spans="1:13" ht="18" x14ac:dyDescent="0.2">
      <c r="A629" s="790">
        <v>41399</v>
      </c>
      <c r="B629" s="794" t="s">
        <v>14738</v>
      </c>
      <c r="C629" s="792" t="s">
        <v>14187</v>
      </c>
      <c r="D629" s="851">
        <f t="shared" si="20"/>
        <v>1281.43</v>
      </c>
      <c r="E629" s="842">
        <f t="shared" si="21"/>
        <v>1039.0999999999999</v>
      </c>
      <c r="I629" s="795">
        <v>1250.18</v>
      </c>
      <c r="L629" s="840" t="s">
        <v>862</v>
      </c>
      <c r="M629" s="848">
        <f>IFERROR(VLOOKUP(L629,REAJUSTE!A:AC,17,FALSE),"")</f>
        <v>1.0249999999999999</v>
      </c>
    </row>
    <row r="630" spans="1:13" ht="18" x14ac:dyDescent="0.2">
      <c r="A630" s="790">
        <v>40654</v>
      </c>
      <c r="B630" s="794" t="s">
        <v>14739</v>
      </c>
      <c r="C630" s="792" t="s">
        <v>14203</v>
      </c>
      <c r="D630" s="851">
        <f t="shared" si="20"/>
        <v>930.98</v>
      </c>
      <c r="E630" s="842">
        <f t="shared" si="21"/>
        <v>754.93</v>
      </c>
      <c r="I630" s="793">
        <v>908.28</v>
      </c>
      <c r="L630" s="840" t="s">
        <v>862</v>
      </c>
      <c r="M630" s="848">
        <f>IFERROR(VLOOKUP(L630,REAJUSTE!A:AC,17,FALSE),"")</f>
        <v>1.0249999999999999</v>
      </c>
    </row>
    <row r="631" spans="1:13" ht="15" x14ac:dyDescent="0.2">
      <c r="A631" s="790">
        <v>40653</v>
      </c>
      <c r="B631" s="791" t="s">
        <v>14740</v>
      </c>
      <c r="C631" s="792" t="s">
        <v>14203</v>
      </c>
      <c r="D631" s="851">
        <f t="shared" si="20"/>
        <v>1017.78</v>
      </c>
      <c r="E631" s="842">
        <f t="shared" si="21"/>
        <v>825.31</v>
      </c>
      <c r="I631" s="793">
        <v>992.96</v>
      </c>
      <c r="L631" s="840" t="s">
        <v>862</v>
      </c>
      <c r="M631" s="848">
        <f>IFERROR(VLOOKUP(L631,REAJUSTE!A:AC,17,FALSE),"")</f>
        <v>1.0249999999999999</v>
      </c>
    </row>
    <row r="632" spans="1:13" ht="15" x14ac:dyDescent="0.2">
      <c r="A632" s="790">
        <v>41337</v>
      </c>
      <c r="B632" s="791" t="s">
        <v>14741</v>
      </c>
      <c r="C632" s="792" t="s">
        <v>14203</v>
      </c>
      <c r="D632" s="851">
        <f t="shared" si="20"/>
        <v>425.07</v>
      </c>
      <c r="E632" s="842">
        <f t="shared" si="21"/>
        <v>344.68</v>
      </c>
      <c r="I632" s="793">
        <v>414.71</v>
      </c>
      <c r="L632" s="840" t="s">
        <v>862</v>
      </c>
      <c r="M632" s="848">
        <f>IFERROR(VLOOKUP(L632,REAJUSTE!A:AC,17,FALSE),"")</f>
        <v>1.0249999999999999</v>
      </c>
    </row>
    <row r="633" spans="1:13" ht="15" x14ac:dyDescent="0.2">
      <c r="A633" s="790">
        <v>40719</v>
      </c>
      <c r="B633" s="791" t="s">
        <v>14742</v>
      </c>
      <c r="C633" s="792" t="s">
        <v>14185</v>
      </c>
      <c r="D633" s="851">
        <f t="shared" si="20"/>
        <v>109.5</v>
      </c>
      <c r="E633" s="842">
        <f t="shared" si="21"/>
        <v>88.79</v>
      </c>
      <c r="I633" s="793">
        <v>106.83</v>
      </c>
      <c r="L633" s="840" t="s">
        <v>862</v>
      </c>
      <c r="M633" s="848">
        <f>IFERROR(VLOOKUP(L633,REAJUSTE!A:AC,17,FALSE),"")</f>
        <v>1.0249999999999999</v>
      </c>
    </row>
    <row r="634" spans="1:13" ht="18" x14ac:dyDescent="0.2">
      <c r="A634" s="790">
        <v>41019</v>
      </c>
      <c r="B634" s="794" t="s">
        <v>14743</v>
      </c>
      <c r="C634" s="792" t="s">
        <v>14230</v>
      </c>
      <c r="D634" s="851">
        <f t="shared" si="20"/>
        <v>1113.4100000000001</v>
      </c>
      <c r="E634" s="842">
        <f t="shared" si="21"/>
        <v>902.86</v>
      </c>
      <c r="I634" s="795">
        <v>1086.26</v>
      </c>
      <c r="L634" s="840" t="s">
        <v>862</v>
      </c>
      <c r="M634" s="848">
        <f>IFERROR(VLOOKUP(L634,REAJUSTE!A:AC,17,FALSE),"")</f>
        <v>1.0249999999999999</v>
      </c>
    </row>
    <row r="635" spans="1:13" ht="18" x14ac:dyDescent="0.2">
      <c r="A635" s="790">
        <v>40557</v>
      </c>
      <c r="B635" s="794" t="s">
        <v>28694</v>
      </c>
      <c r="C635" s="792" t="s">
        <v>14203</v>
      </c>
      <c r="D635" s="851">
        <f t="shared" si="20"/>
        <v>171.62</v>
      </c>
      <c r="E635" s="842">
        <f t="shared" si="21"/>
        <v>139.16</v>
      </c>
      <c r="I635" s="793">
        <v>167.44</v>
      </c>
      <c r="L635" s="840" t="s">
        <v>862</v>
      </c>
      <c r="M635" s="848">
        <f>IFERROR(VLOOKUP(L635,REAJUSTE!A:AC,17,FALSE),"")</f>
        <v>1.0249999999999999</v>
      </c>
    </row>
    <row r="636" spans="1:13" ht="15" x14ac:dyDescent="0.2">
      <c r="A636" s="790">
        <v>40391</v>
      </c>
      <c r="B636" s="791" t="s">
        <v>14744</v>
      </c>
      <c r="C636" s="792" t="s">
        <v>14187</v>
      </c>
      <c r="D636" s="851">
        <f t="shared" si="20"/>
        <v>6.9</v>
      </c>
      <c r="E636" s="842">
        <f t="shared" si="21"/>
        <v>5.59</v>
      </c>
      <c r="I636" s="793">
        <v>6.74</v>
      </c>
      <c r="L636" s="840" t="s">
        <v>862</v>
      </c>
      <c r="M636" s="848">
        <f>IFERROR(VLOOKUP(L636,REAJUSTE!A:AC,17,FALSE),"")</f>
        <v>1.0249999999999999</v>
      </c>
    </row>
    <row r="637" spans="1:13" ht="15" x14ac:dyDescent="0.2">
      <c r="A637" s="790">
        <v>40380</v>
      </c>
      <c r="B637" s="791" t="s">
        <v>14745</v>
      </c>
      <c r="C637" s="792" t="s">
        <v>14187</v>
      </c>
      <c r="D637" s="851">
        <f t="shared" si="20"/>
        <v>57.52</v>
      </c>
      <c r="E637" s="842">
        <f t="shared" si="21"/>
        <v>46.64</v>
      </c>
      <c r="I637" s="793">
        <v>56.12</v>
      </c>
      <c r="L637" s="840" t="s">
        <v>862</v>
      </c>
      <c r="M637" s="848">
        <f>IFERROR(VLOOKUP(L637,REAJUSTE!A:AC,17,FALSE),"")</f>
        <v>1.0249999999999999</v>
      </c>
    </row>
    <row r="638" spans="1:13" ht="15" x14ac:dyDescent="0.2">
      <c r="A638" s="790">
        <v>40399</v>
      </c>
      <c r="B638" s="791" t="s">
        <v>14746</v>
      </c>
      <c r="C638" s="792" t="s">
        <v>14187</v>
      </c>
      <c r="D638" s="851">
        <f t="shared" si="20"/>
        <v>282.89999999999998</v>
      </c>
      <c r="E638" s="842">
        <f t="shared" si="21"/>
        <v>229.4</v>
      </c>
      <c r="I638" s="793">
        <v>276</v>
      </c>
      <c r="L638" s="840" t="s">
        <v>862</v>
      </c>
      <c r="M638" s="848">
        <f>IFERROR(VLOOKUP(L638,REAJUSTE!A:AC,17,FALSE),"")</f>
        <v>1.0249999999999999</v>
      </c>
    </row>
    <row r="639" spans="1:13" ht="15" x14ac:dyDescent="0.2">
      <c r="A639" s="790">
        <v>41028</v>
      </c>
      <c r="B639" s="791" t="s">
        <v>14747</v>
      </c>
      <c r="C639" s="792" t="s">
        <v>14187</v>
      </c>
      <c r="D639" s="851">
        <f t="shared" si="20"/>
        <v>4.9000000000000004</v>
      </c>
      <c r="E639" s="842">
        <f t="shared" si="21"/>
        <v>3.97</v>
      </c>
      <c r="I639" s="793">
        <v>4.79</v>
      </c>
      <c r="L639" s="840" t="s">
        <v>862</v>
      </c>
      <c r="M639" s="848">
        <f>IFERROR(VLOOKUP(L639,REAJUSTE!A:AC,17,FALSE),"")</f>
        <v>1.0249999999999999</v>
      </c>
    </row>
    <row r="640" spans="1:13" ht="15" x14ac:dyDescent="0.2">
      <c r="A640" s="790">
        <v>41167</v>
      </c>
      <c r="B640" s="791" t="s">
        <v>14748</v>
      </c>
      <c r="C640" s="792" t="s">
        <v>14203</v>
      </c>
      <c r="D640" s="851">
        <f t="shared" si="20"/>
        <v>3840</v>
      </c>
      <c r="E640" s="842">
        <f t="shared" si="21"/>
        <v>3113.85</v>
      </c>
      <c r="I640" s="795">
        <v>3746.35</v>
      </c>
      <c r="L640" s="840" t="s">
        <v>862</v>
      </c>
      <c r="M640" s="848">
        <f>IFERROR(VLOOKUP(L640,REAJUSTE!A:AC,17,FALSE),"")</f>
        <v>1.0249999999999999</v>
      </c>
    </row>
    <row r="641" spans="1:13" ht="15" x14ac:dyDescent="0.2">
      <c r="A641" s="790">
        <v>41168</v>
      </c>
      <c r="B641" s="791" t="s">
        <v>14749</v>
      </c>
      <c r="C641" s="792" t="s">
        <v>14203</v>
      </c>
      <c r="D641" s="851">
        <f t="shared" si="20"/>
        <v>4469.04</v>
      </c>
      <c r="E641" s="842">
        <f t="shared" si="21"/>
        <v>3623.93</v>
      </c>
      <c r="I641" s="795">
        <v>4360.04</v>
      </c>
      <c r="L641" s="840" t="s">
        <v>862</v>
      </c>
      <c r="M641" s="848">
        <f>IFERROR(VLOOKUP(L641,REAJUSTE!A:AC,17,FALSE),"")</f>
        <v>1.0249999999999999</v>
      </c>
    </row>
    <row r="642" spans="1:13" ht="15" x14ac:dyDescent="0.2">
      <c r="A642" s="790">
        <v>40570</v>
      </c>
      <c r="B642" s="791" t="s">
        <v>14750</v>
      </c>
      <c r="C642" s="792" t="s">
        <v>14203</v>
      </c>
      <c r="D642" s="851">
        <f t="shared" si="20"/>
        <v>15068.82</v>
      </c>
      <c r="E642" s="842">
        <f t="shared" si="21"/>
        <v>12219.28</v>
      </c>
      <c r="I642" s="795">
        <v>14701.29</v>
      </c>
      <c r="L642" s="840" t="s">
        <v>862</v>
      </c>
      <c r="M642" s="848">
        <f>IFERROR(VLOOKUP(L642,REAJUSTE!A:AC,17,FALSE),"")</f>
        <v>1.0249999999999999</v>
      </c>
    </row>
    <row r="643" spans="1:13" ht="15" x14ac:dyDescent="0.2">
      <c r="A643" s="790">
        <v>41115</v>
      </c>
      <c r="B643" s="791" t="s">
        <v>14751</v>
      </c>
      <c r="C643" s="792" t="s">
        <v>14203</v>
      </c>
      <c r="D643" s="851">
        <f t="shared" si="20"/>
        <v>2131.1999999999998</v>
      </c>
      <c r="E643" s="842">
        <f t="shared" si="21"/>
        <v>1728.18</v>
      </c>
      <c r="I643" s="795">
        <v>2079.2199999999998</v>
      </c>
      <c r="L643" s="840" t="s">
        <v>862</v>
      </c>
      <c r="M643" s="848">
        <f>IFERROR(VLOOKUP(L643,REAJUSTE!A:AC,17,FALSE),"")</f>
        <v>1.0249999999999999</v>
      </c>
    </row>
    <row r="644" spans="1:13" ht="15" x14ac:dyDescent="0.2">
      <c r="A644" s="790">
        <v>41116</v>
      </c>
      <c r="B644" s="791" t="s">
        <v>14752</v>
      </c>
      <c r="C644" s="792" t="s">
        <v>14203</v>
      </c>
      <c r="D644" s="851">
        <f t="shared" si="20"/>
        <v>2766.73</v>
      </c>
      <c r="E644" s="842">
        <f t="shared" si="21"/>
        <v>2243.5300000000002</v>
      </c>
      <c r="I644" s="795">
        <v>2699.25</v>
      </c>
      <c r="L644" s="840" t="s">
        <v>862</v>
      </c>
      <c r="M644" s="848">
        <f>IFERROR(VLOOKUP(L644,REAJUSTE!A:AC,17,FALSE),"")</f>
        <v>1.0249999999999999</v>
      </c>
    </row>
    <row r="645" spans="1:13" ht="15" x14ac:dyDescent="0.2">
      <c r="A645" s="790">
        <v>41117</v>
      </c>
      <c r="B645" s="791" t="s">
        <v>14753</v>
      </c>
      <c r="C645" s="792" t="s">
        <v>14203</v>
      </c>
      <c r="D645" s="851">
        <f t="shared" si="20"/>
        <v>3387.35</v>
      </c>
      <c r="E645" s="842">
        <f t="shared" si="21"/>
        <v>2746.79</v>
      </c>
      <c r="I645" s="795">
        <v>3304.74</v>
      </c>
      <c r="L645" s="840" t="s">
        <v>862</v>
      </c>
      <c r="M645" s="848">
        <f>IFERROR(VLOOKUP(L645,REAJUSTE!A:AC,17,FALSE),"")</f>
        <v>1.0249999999999999</v>
      </c>
    </row>
    <row r="646" spans="1:13" ht="15" x14ac:dyDescent="0.2">
      <c r="A646" s="790">
        <v>40572</v>
      </c>
      <c r="B646" s="791" t="s">
        <v>14754</v>
      </c>
      <c r="C646" s="792" t="s">
        <v>14203</v>
      </c>
      <c r="D646" s="851">
        <f t="shared" si="20"/>
        <v>24801.72</v>
      </c>
      <c r="E646" s="842">
        <f t="shared" si="21"/>
        <v>20111.669999999998</v>
      </c>
      <c r="I646" s="795">
        <v>24196.799999999999</v>
      </c>
      <c r="L646" s="840" t="s">
        <v>862</v>
      </c>
      <c r="M646" s="848">
        <f>IFERROR(VLOOKUP(L646,REAJUSTE!A:AC,17,FALSE),"")</f>
        <v>1.0249999999999999</v>
      </c>
    </row>
    <row r="647" spans="1:13" ht="18" x14ac:dyDescent="0.2">
      <c r="A647" s="790">
        <v>40553</v>
      </c>
      <c r="B647" s="794" t="s">
        <v>28695</v>
      </c>
      <c r="C647" s="792" t="s">
        <v>14203</v>
      </c>
      <c r="D647" s="851">
        <f t="shared" ref="D647:D710" si="22">TRUNC(I647*M647,2)</f>
        <v>5467.69</v>
      </c>
      <c r="E647" s="842">
        <f t="shared" ref="E647:E710" si="23">TRUNC(D647/1.2332,2)</f>
        <v>4433.74</v>
      </c>
      <c r="I647" s="795">
        <v>5334.34</v>
      </c>
      <c r="L647" s="840" t="s">
        <v>862</v>
      </c>
      <c r="M647" s="848">
        <f>IFERROR(VLOOKUP(L647,REAJUSTE!A:AC,17,FALSE),"")</f>
        <v>1.0249999999999999</v>
      </c>
    </row>
    <row r="648" spans="1:13" ht="18" x14ac:dyDescent="0.2">
      <c r="A648" s="790">
        <v>40554</v>
      </c>
      <c r="B648" s="794" t="s">
        <v>14755</v>
      </c>
      <c r="C648" s="792" t="s">
        <v>14203</v>
      </c>
      <c r="D648" s="851">
        <f t="shared" si="22"/>
        <v>6057.23</v>
      </c>
      <c r="E648" s="842">
        <f t="shared" si="23"/>
        <v>4911.79</v>
      </c>
      <c r="I648" s="795">
        <v>5909.5</v>
      </c>
      <c r="L648" s="840" t="s">
        <v>862</v>
      </c>
      <c r="M648" s="848">
        <f>IFERROR(VLOOKUP(L648,REAJUSTE!A:AC,17,FALSE),"")</f>
        <v>1.0249999999999999</v>
      </c>
    </row>
    <row r="649" spans="1:13" ht="18" x14ac:dyDescent="0.2">
      <c r="A649" s="790">
        <v>40555</v>
      </c>
      <c r="B649" s="794" t="s">
        <v>14756</v>
      </c>
      <c r="C649" s="792" t="s">
        <v>14203</v>
      </c>
      <c r="D649" s="851">
        <f t="shared" si="22"/>
        <v>6646.8</v>
      </c>
      <c r="E649" s="842">
        <f t="shared" si="23"/>
        <v>5389.87</v>
      </c>
      <c r="I649" s="795">
        <v>6484.69</v>
      </c>
      <c r="L649" s="840" t="s">
        <v>862</v>
      </c>
      <c r="M649" s="848">
        <f>IFERROR(VLOOKUP(L649,REAJUSTE!A:AC,17,FALSE),"")</f>
        <v>1.0249999999999999</v>
      </c>
    </row>
    <row r="650" spans="1:13" ht="18" x14ac:dyDescent="0.2">
      <c r="A650" s="790">
        <v>40556</v>
      </c>
      <c r="B650" s="794" t="s">
        <v>14757</v>
      </c>
      <c r="C650" s="792" t="s">
        <v>14203</v>
      </c>
      <c r="D650" s="851">
        <f t="shared" si="22"/>
        <v>7236.37</v>
      </c>
      <c r="E650" s="842">
        <f t="shared" si="23"/>
        <v>5867.96</v>
      </c>
      <c r="I650" s="795">
        <v>7059.88</v>
      </c>
      <c r="L650" s="840" t="s">
        <v>862</v>
      </c>
      <c r="M650" s="848">
        <f>IFERROR(VLOOKUP(L650,REAJUSTE!A:AC,17,FALSE),"")</f>
        <v>1.0249999999999999</v>
      </c>
    </row>
    <row r="651" spans="1:13" ht="15" x14ac:dyDescent="0.2">
      <c r="A651" s="790">
        <v>41086</v>
      </c>
      <c r="B651" s="791" t="s">
        <v>28696</v>
      </c>
      <c r="C651" s="792" t="s">
        <v>14187</v>
      </c>
      <c r="D651" s="851">
        <f t="shared" si="22"/>
        <v>15.59</v>
      </c>
      <c r="E651" s="842">
        <f t="shared" si="23"/>
        <v>12.64</v>
      </c>
      <c r="I651" s="793">
        <v>15.21</v>
      </c>
      <c r="L651" s="840" t="s">
        <v>862</v>
      </c>
      <c r="M651" s="848">
        <f>IFERROR(VLOOKUP(L651,REAJUSTE!A:AC,17,FALSE),"")</f>
        <v>1.0249999999999999</v>
      </c>
    </row>
    <row r="652" spans="1:13" ht="18" x14ac:dyDescent="0.2">
      <c r="A652" s="790">
        <v>41021</v>
      </c>
      <c r="B652" s="794" t="s">
        <v>14758</v>
      </c>
      <c r="C652" s="792" t="s">
        <v>14187</v>
      </c>
      <c r="D652" s="851">
        <f t="shared" si="22"/>
        <v>12.5</v>
      </c>
      <c r="E652" s="842">
        <f t="shared" si="23"/>
        <v>10.130000000000001</v>
      </c>
      <c r="I652" s="793">
        <v>12.2</v>
      </c>
      <c r="L652" s="840" t="s">
        <v>862</v>
      </c>
      <c r="M652" s="848">
        <f>IFERROR(VLOOKUP(L652,REAJUSTE!A:AC,17,FALSE),"")</f>
        <v>1.0249999999999999</v>
      </c>
    </row>
    <row r="653" spans="1:13" ht="15" x14ac:dyDescent="0.2">
      <c r="A653" s="790">
        <v>40304</v>
      </c>
      <c r="B653" s="791" t="s">
        <v>14759</v>
      </c>
      <c r="C653" s="792" t="s">
        <v>14185</v>
      </c>
      <c r="D653" s="851">
        <f t="shared" si="22"/>
        <v>62.4</v>
      </c>
      <c r="E653" s="842">
        <f t="shared" si="23"/>
        <v>50.6</v>
      </c>
      <c r="I653" s="793">
        <v>60.88</v>
      </c>
      <c r="L653" s="840" t="s">
        <v>862</v>
      </c>
      <c r="M653" s="848">
        <f>IFERROR(VLOOKUP(L653,REAJUSTE!A:AC,17,FALSE),"")</f>
        <v>1.0249999999999999</v>
      </c>
    </row>
    <row r="654" spans="1:13" ht="15" x14ac:dyDescent="0.2">
      <c r="A654" s="790">
        <v>40302</v>
      </c>
      <c r="B654" s="791" t="s">
        <v>14760</v>
      </c>
      <c r="C654" s="792" t="s">
        <v>14185</v>
      </c>
      <c r="D654" s="851">
        <f t="shared" si="22"/>
        <v>99.3</v>
      </c>
      <c r="E654" s="842">
        <f t="shared" si="23"/>
        <v>80.52</v>
      </c>
      <c r="I654" s="793">
        <v>96.88</v>
      </c>
      <c r="L654" s="840" t="s">
        <v>862</v>
      </c>
      <c r="M654" s="848">
        <f>IFERROR(VLOOKUP(L654,REAJUSTE!A:AC,17,FALSE),"")</f>
        <v>1.0249999999999999</v>
      </c>
    </row>
    <row r="655" spans="1:13" ht="15" x14ac:dyDescent="0.2">
      <c r="A655" s="790">
        <v>40301</v>
      </c>
      <c r="B655" s="791" t="s">
        <v>14761</v>
      </c>
      <c r="C655" s="792" t="s">
        <v>14185</v>
      </c>
      <c r="D655" s="851">
        <f t="shared" si="22"/>
        <v>143.99</v>
      </c>
      <c r="E655" s="842">
        <f t="shared" si="23"/>
        <v>116.76</v>
      </c>
      <c r="I655" s="793">
        <v>140.47999999999999</v>
      </c>
      <c r="L655" s="840" t="s">
        <v>862</v>
      </c>
      <c r="M655" s="848">
        <f>IFERROR(VLOOKUP(L655,REAJUSTE!A:AC,17,FALSE),"")</f>
        <v>1.0249999999999999</v>
      </c>
    </row>
    <row r="656" spans="1:13" ht="15" x14ac:dyDescent="0.2">
      <c r="A656" s="790">
        <v>40303</v>
      </c>
      <c r="B656" s="791" t="s">
        <v>14762</v>
      </c>
      <c r="C656" s="792" t="s">
        <v>14185</v>
      </c>
      <c r="D656" s="851">
        <f t="shared" si="22"/>
        <v>62.24</v>
      </c>
      <c r="E656" s="842">
        <f t="shared" si="23"/>
        <v>50.47</v>
      </c>
      <c r="I656" s="793">
        <v>60.73</v>
      </c>
      <c r="L656" s="840" t="s">
        <v>862</v>
      </c>
      <c r="M656" s="848">
        <f>IFERROR(VLOOKUP(L656,REAJUSTE!A:AC,17,FALSE),"")</f>
        <v>1.0249999999999999</v>
      </c>
    </row>
    <row r="657" spans="1:13" ht="15" x14ac:dyDescent="0.2">
      <c r="A657" s="790">
        <v>40559</v>
      </c>
      <c r="B657" s="791" t="s">
        <v>14763</v>
      </c>
      <c r="C657" s="792" t="s">
        <v>14203</v>
      </c>
      <c r="D657" s="851">
        <f t="shared" si="22"/>
        <v>1029.6300000000001</v>
      </c>
      <c r="E657" s="842">
        <f t="shared" si="23"/>
        <v>834.92</v>
      </c>
      <c r="I657" s="795">
        <v>1004.52</v>
      </c>
      <c r="L657" s="840" t="s">
        <v>862</v>
      </c>
      <c r="M657" s="848">
        <f>IFERROR(VLOOKUP(L657,REAJUSTE!A:AC,17,FALSE),"")</f>
        <v>1.0249999999999999</v>
      </c>
    </row>
    <row r="658" spans="1:13" ht="15" x14ac:dyDescent="0.2">
      <c r="A658" s="790">
        <v>41224</v>
      </c>
      <c r="B658" s="791" t="s">
        <v>14764</v>
      </c>
      <c r="C658" s="792" t="s">
        <v>14230</v>
      </c>
      <c r="D658" s="851">
        <f t="shared" si="22"/>
        <v>28.56</v>
      </c>
      <c r="E658" s="842">
        <f t="shared" si="23"/>
        <v>23.15</v>
      </c>
      <c r="I658" s="793">
        <v>27.87</v>
      </c>
      <c r="L658" s="840" t="s">
        <v>862</v>
      </c>
      <c r="M658" s="848">
        <f>IFERROR(VLOOKUP(L658,REAJUSTE!A:AC,17,FALSE),"")</f>
        <v>1.0249999999999999</v>
      </c>
    </row>
    <row r="659" spans="1:13" ht="15" x14ac:dyDescent="0.2">
      <c r="A659" s="790">
        <v>41225</v>
      </c>
      <c r="B659" s="791" t="s">
        <v>14765</v>
      </c>
      <c r="C659" s="792" t="s">
        <v>14230</v>
      </c>
      <c r="D659" s="851">
        <f t="shared" si="22"/>
        <v>32.54</v>
      </c>
      <c r="E659" s="842">
        <f t="shared" si="23"/>
        <v>26.38</v>
      </c>
      <c r="I659" s="793">
        <v>31.75</v>
      </c>
      <c r="L659" s="840" t="s">
        <v>862</v>
      </c>
      <c r="M659" s="848">
        <f>IFERROR(VLOOKUP(L659,REAJUSTE!A:AC,17,FALSE),"")</f>
        <v>1.0249999999999999</v>
      </c>
    </row>
    <row r="660" spans="1:13" ht="15" x14ac:dyDescent="0.2">
      <c r="A660" s="790">
        <v>41226</v>
      </c>
      <c r="B660" s="791" t="s">
        <v>14766</v>
      </c>
      <c r="C660" s="792" t="s">
        <v>14230</v>
      </c>
      <c r="D660" s="851">
        <f t="shared" si="22"/>
        <v>38.79</v>
      </c>
      <c r="E660" s="842">
        <f t="shared" si="23"/>
        <v>31.45</v>
      </c>
      <c r="I660" s="793">
        <v>37.85</v>
      </c>
      <c r="L660" s="840" t="s">
        <v>862</v>
      </c>
      <c r="M660" s="848">
        <f>IFERROR(VLOOKUP(L660,REAJUSTE!A:AC,17,FALSE),"")</f>
        <v>1.0249999999999999</v>
      </c>
    </row>
    <row r="661" spans="1:13" ht="15" x14ac:dyDescent="0.2">
      <c r="A661" s="790">
        <v>41060</v>
      </c>
      <c r="B661" s="791" t="s">
        <v>14767</v>
      </c>
      <c r="C661" s="792" t="s">
        <v>14230</v>
      </c>
      <c r="D661" s="851">
        <f t="shared" si="22"/>
        <v>89.6</v>
      </c>
      <c r="E661" s="842">
        <f t="shared" si="23"/>
        <v>72.650000000000006</v>
      </c>
      <c r="I661" s="793">
        <v>87.42</v>
      </c>
      <c r="L661" s="840" t="s">
        <v>862</v>
      </c>
      <c r="M661" s="848">
        <f>IFERROR(VLOOKUP(L661,REAJUSTE!A:AC,17,FALSE),"")</f>
        <v>1.0249999999999999</v>
      </c>
    </row>
    <row r="662" spans="1:13" ht="15" x14ac:dyDescent="0.2">
      <c r="A662" s="790">
        <v>41059</v>
      </c>
      <c r="B662" s="791" t="s">
        <v>14768</v>
      </c>
      <c r="C662" s="792" t="s">
        <v>14230</v>
      </c>
      <c r="D662" s="851">
        <f t="shared" si="22"/>
        <v>124.59</v>
      </c>
      <c r="E662" s="842">
        <f t="shared" si="23"/>
        <v>101.02</v>
      </c>
      <c r="I662" s="793">
        <v>121.56</v>
      </c>
      <c r="L662" s="840" t="s">
        <v>862</v>
      </c>
      <c r="M662" s="848">
        <f>IFERROR(VLOOKUP(L662,REAJUSTE!A:AC,17,FALSE),"")</f>
        <v>1.0249999999999999</v>
      </c>
    </row>
    <row r="663" spans="1:13" ht="15" x14ac:dyDescent="0.2">
      <c r="A663" s="790">
        <v>40567</v>
      </c>
      <c r="B663" s="791" t="s">
        <v>14769</v>
      </c>
      <c r="C663" s="792" t="s">
        <v>14230</v>
      </c>
      <c r="D663" s="851">
        <f t="shared" si="22"/>
        <v>119.33</v>
      </c>
      <c r="E663" s="842">
        <f t="shared" si="23"/>
        <v>96.76</v>
      </c>
      <c r="I663" s="793">
        <v>116.42</v>
      </c>
      <c r="L663" s="840" t="s">
        <v>862</v>
      </c>
      <c r="M663" s="848">
        <f>IFERROR(VLOOKUP(L663,REAJUSTE!A:AC,17,FALSE),"")</f>
        <v>1.0249999999999999</v>
      </c>
    </row>
    <row r="664" spans="1:13" ht="15" x14ac:dyDescent="0.2">
      <c r="A664" s="790">
        <v>40747</v>
      </c>
      <c r="B664" s="791" t="s">
        <v>14770</v>
      </c>
      <c r="C664" s="792" t="s">
        <v>14230</v>
      </c>
      <c r="D664" s="851">
        <f t="shared" si="22"/>
        <v>206.68</v>
      </c>
      <c r="E664" s="842">
        <f t="shared" si="23"/>
        <v>167.59</v>
      </c>
      <c r="I664" s="793">
        <v>201.64</v>
      </c>
      <c r="L664" s="840" t="s">
        <v>862</v>
      </c>
      <c r="M664" s="848">
        <f>IFERROR(VLOOKUP(L664,REAJUSTE!A:AC,17,FALSE),"")</f>
        <v>1.0249999999999999</v>
      </c>
    </row>
    <row r="665" spans="1:13" ht="15" x14ac:dyDescent="0.2">
      <c r="A665" s="790">
        <v>40727</v>
      </c>
      <c r="B665" s="791" t="s">
        <v>14771</v>
      </c>
      <c r="C665" s="792" t="s">
        <v>14185</v>
      </c>
      <c r="D665" s="851">
        <f t="shared" si="22"/>
        <v>485.77</v>
      </c>
      <c r="E665" s="842">
        <f t="shared" si="23"/>
        <v>393.91</v>
      </c>
      <c r="I665" s="793">
        <v>473.93</v>
      </c>
      <c r="L665" s="840" t="s">
        <v>862</v>
      </c>
      <c r="M665" s="848">
        <f>IFERROR(VLOOKUP(L665,REAJUSTE!A:AC,17,FALSE),"")</f>
        <v>1.0249999999999999</v>
      </c>
    </row>
    <row r="666" spans="1:13" ht="15" x14ac:dyDescent="0.2">
      <c r="A666" s="790">
        <v>41264</v>
      </c>
      <c r="B666" s="791" t="s">
        <v>14772</v>
      </c>
      <c r="C666" s="792" t="s">
        <v>14185</v>
      </c>
      <c r="D666" s="851">
        <f t="shared" si="22"/>
        <v>648.66</v>
      </c>
      <c r="E666" s="842">
        <f t="shared" si="23"/>
        <v>525.99</v>
      </c>
      <c r="I666" s="793">
        <v>632.84</v>
      </c>
      <c r="L666" s="840" t="s">
        <v>862</v>
      </c>
      <c r="M666" s="848">
        <f>IFERROR(VLOOKUP(L666,REAJUSTE!A:AC,17,FALSE),"")</f>
        <v>1.0249999999999999</v>
      </c>
    </row>
    <row r="667" spans="1:13" ht="15" x14ac:dyDescent="0.2">
      <c r="A667" s="790">
        <v>41239</v>
      </c>
      <c r="B667" s="791" t="s">
        <v>14773</v>
      </c>
      <c r="C667" s="792" t="s">
        <v>14185</v>
      </c>
      <c r="D667" s="851">
        <f t="shared" si="22"/>
        <v>156.13</v>
      </c>
      <c r="E667" s="842">
        <f t="shared" si="23"/>
        <v>126.6</v>
      </c>
      <c r="I667" s="793">
        <v>152.33000000000001</v>
      </c>
      <c r="L667" s="840" t="s">
        <v>862</v>
      </c>
      <c r="M667" s="848">
        <f>IFERROR(VLOOKUP(L667,REAJUSTE!A:AC,17,FALSE),"")</f>
        <v>1.0249999999999999</v>
      </c>
    </row>
    <row r="668" spans="1:13" ht="15" x14ac:dyDescent="0.2">
      <c r="A668" s="790">
        <v>40688</v>
      </c>
      <c r="B668" s="791" t="s">
        <v>14774</v>
      </c>
      <c r="C668" s="792" t="s">
        <v>14203</v>
      </c>
      <c r="D668" s="851">
        <f t="shared" si="22"/>
        <v>416.82</v>
      </c>
      <c r="E668" s="842">
        <f t="shared" si="23"/>
        <v>337.99</v>
      </c>
      <c r="I668" s="793">
        <v>406.66</v>
      </c>
      <c r="L668" s="840" t="s">
        <v>862</v>
      </c>
      <c r="M668" s="848">
        <f>IFERROR(VLOOKUP(L668,REAJUSTE!A:AC,17,FALSE),"")</f>
        <v>1.0249999999999999</v>
      </c>
    </row>
    <row r="669" spans="1:13" ht="15" x14ac:dyDescent="0.2">
      <c r="A669" s="790">
        <v>40690</v>
      </c>
      <c r="B669" s="791" t="s">
        <v>14775</v>
      </c>
      <c r="C669" s="792" t="s">
        <v>14203</v>
      </c>
      <c r="D669" s="851">
        <f t="shared" si="22"/>
        <v>2060.25</v>
      </c>
      <c r="E669" s="842">
        <f t="shared" si="23"/>
        <v>1670.65</v>
      </c>
      <c r="I669" s="795">
        <v>2010</v>
      </c>
      <c r="L669" s="840" t="s">
        <v>862</v>
      </c>
      <c r="M669" s="848">
        <f>IFERROR(VLOOKUP(L669,REAJUSTE!A:AC,17,FALSE),"")</f>
        <v>1.0249999999999999</v>
      </c>
    </row>
    <row r="670" spans="1:13" ht="15" x14ac:dyDescent="0.2">
      <c r="A670" s="790">
        <v>40691</v>
      </c>
      <c r="B670" s="791" t="s">
        <v>14776</v>
      </c>
      <c r="C670" s="792" t="s">
        <v>14203</v>
      </c>
      <c r="D670" s="851">
        <f t="shared" si="22"/>
        <v>2465.35</v>
      </c>
      <c r="E670" s="842">
        <f t="shared" si="23"/>
        <v>1999.14</v>
      </c>
      <c r="I670" s="795">
        <v>2405.2199999999998</v>
      </c>
      <c r="L670" s="840" t="s">
        <v>862</v>
      </c>
      <c r="M670" s="848">
        <f>IFERROR(VLOOKUP(L670,REAJUSTE!A:AC,17,FALSE),"")</f>
        <v>1.0249999999999999</v>
      </c>
    </row>
    <row r="671" spans="1:13" ht="15" x14ac:dyDescent="0.2">
      <c r="A671" s="790">
        <v>40689</v>
      </c>
      <c r="B671" s="791" t="s">
        <v>14777</v>
      </c>
      <c r="C671" s="792" t="s">
        <v>14203</v>
      </c>
      <c r="D671" s="851">
        <f t="shared" si="22"/>
        <v>1037.2</v>
      </c>
      <c r="E671" s="842">
        <f t="shared" si="23"/>
        <v>841.06</v>
      </c>
      <c r="I671" s="795">
        <v>1011.91</v>
      </c>
      <c r="L671" s="840" t="s">
        <v>862</v>
      </c>
      <c r="M671" s="848">
        <f>IFERROR(VLOOKUP(L671,REAJUSTE!A:AC,17,FALSE),"")</f>
        <v>1.0249999999999999</v>
      </c>
    </row>
    <row r="672" spans="1:13" ht="15" x14ac:dyDescent="0.2">
      <c r="A672" s="790">
        <v>40666</v>
      </c>
      <c r="B672" s="791" t="s">
        <v>14778</v>
      </c>
      <c r="C672" s="792" t="s">
        <v>14230</v>
      </c>
      <c r="D672" s="851">
        <f t="shared" si="22"/>
        <v>128.41999999999999</v>
      </c>
      <c r="E672" s="842">
        <f t="shared" si="23"/>
        <v>104.13</v>
      </c>
      <c r="I672" s="793">
        <v>125.29</v>
      </c>
      <c r="L672" s="840" t="s">
        <v>862</v>
      </c>
      <c r="M672" s="848">
        <f>IFERROR(VLOOKUP(L672,REAJUSTE!A:AC,17,FALSE),"")</f>
        <v>1.0249999999999999</v>
      </c>
    </row>
    <row r="673" spans="1:13" ht="15" x14ac:dyDescent="0.2">
      <c r="A673" s="790">
        <v>40667</v>
      </c>
      <c r="B673" s="791" t="s">
        <v>14779</v>
      </c>
      <c r="C673" s="792" t="s">
        <v>14230</v>
      </c>
      <c r="D673" s="851">
        <f t="shared" si="22"/>
        <v>134.30000000000001</v>
      </c>
      <c r="E673" s="842">
        <f t="shared" si="23"/>
        <v>108.9</v>
      </c>
      <c r="I673" s="793">
        <v>131.03</v>
      </c>
      <c r="L673" s="840" t="s">
        <v>862</v>
      </c>
      <c r="M673" s="848">
        <f>IFERROR(VLOOKUP(L673,REAJUSTE!A:AC,17,FALSE),"")</f>
        <v>1.0249999999999999</v>
      </c>
    </row>
    <row r="674" spans="1:13" ht="15" x14ac:dyDescent="0.2">
      <c r="A674" s="790">
        <v>41180</v>
      </c>
      <c r="B674" s="791" t="s">
        <v>14780</v>
      </c>
      <c r="C674" s="792" t="s">
        <v>14230</v>
      </c>
      <c r="D674" s="851">
        <f t="shared" si="22"/>
        <v>112.96</v>
      </c>
      <c r="E674" s="842">
        <f t="shared" si="23"/>
        <v>91.59</v>
      </c>
      <c r="I674" s="793">
        <v>110.21</v>
      </c>
      <c r="L674" s="840" t="s">
        <v>862</v>
      </c>
      <c r="M674" s="848">
        <f>IFERROR(VLOOKUP(L674,REAJUSTE!A:AC,17,FALSE),"")</f>
        <v>1.0249999999999999</v>
      </c>
    </row>
    <row r="675" spans="1:13" ht="15" x14ac:dyDescent="0.2">
      <c r="A675" s="790">
        <v>40668</v>
      </c>
      <c r="B675" s="791" t="s">
        <v>14781</v>
      </c>
      <c r="C675" s="792" t="s">
        <v>14230</v>
      </c>
      <c r="D675" s="851">
        <f t="shared" si="22"/>
        <v>147.03</v>
      </c>
      <c r="E675" s="842">
        <f t="shared" si="23"/>
        <v>119.22</v>
      </c>
      <c r="I675" s="793">
        <v>143.44999999999999</v>
      </c>
      <c r="L675" s="840" t="s">
        <v>862</v>
      </c>
      <c r="M675" s="848">
        <f>IFERROR(VLOOKUP(L675,REAJUSTE!A:AC,17,FALSE),"")</f>
        <v>1.0249999999999999</v>
      </c>
    </row>
    <row r="676" spans="1:13" ht="15" x14ac:dyDescent="0.2">
      <c r="A676" s="790">
        <v>40982</v>
      </c>
      <c r="B676" s="791" t="s">
        <v>14782</v>
      </c>
      <c r="C676" s="792" t="s">
        <v>14230</v>
      </c>
      <c r="D676" s="851">
        <f t="shared" si="22"/>
        <v>256.08</v>
      </c>
      <c r="E676" s="842">
        <f t="shared" si="23"/>
        <v>207.65</v>
      </c>
      <c r="I676" s="793">
        <v>249.84</v>
      </c>
      <c r="L676" s="840" t="s">
        <v>862</v>
      </c>
      <c r="M676" s="848">
        <f>IFERROR(VLOOKUP(L676,REAJUSTE!A:AC,17,FALSE),"")</f>
        <v>1.0249999999999999</v>
      </c>
    </row>
    <row r="677" spans="1:13" ht="15" x14ac:dyDescent="0.2">
      <c r="A677" s="790">
        <v>41336</v>
      </c>
      <c r="B677" s="791" t="s">
        <v>14783</v>
      </c>
      <c r="C677" s="792" t="s">
        <v>14230</v>
      </c>
      <c r="D677" s="851">
        <f t="shared" si="22"/>
        <v>134.44999999999999</v>
      </c>
      <c r="E677" s="842">
        <f t="shared" si="23"/>
        <v>109.02</v>
      </c>
      <c r="I677" s="793">
        <v>131.18</v>
      </c>
      <c r="L677" s="840" t="s">
        <v>862</v>
      </c>
      <c r="M677" s="848">
        <f>IFERROR(VLOOKUP(L677,REAJUSTE!A:AC,17,FALSE),"")</f>
        <v>1.0249999999999999</v>
      </c>
    </row>
    <row r="678" spans="1:13" ht="15" x14ac:dyDescent="0.2">
      <c r="A678" s="790">
        <v>40669</v>
      </c>
      <c r="B678" s="791" t="s">
        <v>14784</v>
      </c>
      <c r="C678" s="792" t="s">
        <v>14230</v>
      </c>
      <c r="D678" s="851">
        <f t="shared" si="22"/>
        <v>125.75</v>
      </c>
      <c r="E678" s="842">
        <f t="shared" si="23"/>
        <v>101.97</v>
      </c>
      <c r="I678" s="793">
        <v>122.69</v>
      </c>
      <c r="L678" s="840" t="s">
        <v>862</v>
      </c>
      <c r="M678" s="848">
        <f>IFERROR(VLOOKUP(L678,REAJUSTE!A:AC,17,FALSE),"")</f>
        <v>1.0249999999999999</v>
      </c>
    </row>
    <row r="679" spans="1:13" ht="15" x14ac:dyDescent="0.2">
      <c r="A679" s="790">
        <v>40670</v>
      </c>
      <c r="B679" s="791" t="s">
        <v>14785</v>
      </c>
      <c r="C679" s="792" t="s">
        <v>14230</v>
      </c>
      <c r="D679" s="851">
        <f t="shared" si="22"/>
        <v>93.85</v>
      </c>
      <c r="E679" s="842">
        <f t="shared" si="23"/>
        <v>76.099999999999994</v>
      </c>
      <c r="I679" s="793">
        <v>91.57</v>
      </c>
      <c r="L679" s="840" t="s">
        <v>862</v>
      </c>
      <c r="M679" s="848">
        <f>IFERROR(VLOOKUP(L679,REAJUSTE!A:AC,17,FALSE),"")</f>
        <v>1.0249999999999999</v>
      </c>
    </row>
    <row r="680" spans="1:13" ht="15" x14ac:dyDescent="0.2">
      <c r="A680" s="790">
        <v>40560</v>
      </c>
      <c r="B680" s="791" t="s">
        <v>14786</v>
      </c>
      <c r="C680" s="792" t="s">
        <v>14203</v>
      </c>
      <c r="D680" s="851">
        <f t="shared" si="22"/>
        <v>210.58</v>
      </c>
      <c r="E680" s="842">
        <f t="shared" si="23"/>
        <v>170.75</v>
      </c>
      <c r="I680" s="793">
        <v>205.45</v>
      </c>
      <c r="L680" s="840" t="s">
        <v>862</v>
      </c>
      <c r="M680" s="848">
        <f>IFERROR(VLOOKUP(L680,REAJUSTE!A:AC,17,FALSE),"")</f>
        <v>1.0249999999999999</v>
      </c>
    </row>
    <row r="681" spans="1:13" ht="15" x14ac:dyDescent="0.2">
      <c r="A681" s="790">
        <v>40558</v>
      </c>
      <c r="B681" s="791" t="s">
        <v>14787</v>
      </c>
      <c r="C681" s="792" t="s">
        <v>14203</v>
      </c>
      <c r="D681" s="851">
        <f t="shared" si="22"/>
        <v>648.04</v>
      </c>
      <c r="E681" s="842">
        <f t="shared" si="23"/>
        <v>525.49</v>
      </c>
      <c r="I681" s="793">
        <v>632.24</v>
      </c>
      <c r="L681" s="840" t="s">
        <v>862</v>
      </c>
      <c r="M681" s="848">
        <f>IFERROR(VLOOKUP(L681,REAJUSTE!A:AC,17,FALSE),"")</f>
        <v>1.0249999999999999</v>
      </c>
    </row>
    <row r="682" spans="1:13" ht="18" x14ac:dyDescent="0.2">
      <c r="A682" s="790">
        <v>41029</v>
      </c>
      <c r="B682" s="791" t="s">
        <v>28697</v>
      </c>
      <c r="C682" s="792" t="s">
        <v>14187</v>
      </c>
      <c r="D682" s="851">
        <f t="shared" si="22"/>
        <v>66.7</v>
      </c>
      <c r="E682" s="842">
        <f t="shared" si="23"/>
        <v>54.08</v>
      </c>
      <c r="I682" s="793">
        <v>65.08</v>
      </c>
      <c r="L682" s="840" t="s">
        <v>862</v>
      </c>
      <c r="M682" s="848">
        <f>IFERROR(VLOOKUP(L682,REAJUSTE!A:AC,17,FALSE),"")</f>
        <v>1.0249999999999999</v>
      </c>
    </row>
    <row r="683" spans="1:13" ht="15" x14ac:dyDescent="0.2">
      <c r="A683" s="790">
        <v>41040</v>
      </c>
      <c r="B683" s="791" t="s">
        <v>14788</v>
      </c>
      <c r="C683" s="792" t="s">
        <v>14187</v>
      </c>
      <c r="D683" s="851">
        <f t="shared" si="22"/>
        <v>47.03</v>
      </c>
      <c r="E683" s="842">
        <f t="shared" si="23"/>
        <v>38.130000000000003</v>
      </c>
      <c r="I683" s="793">
        <v>45.89</v>
      </c>
      <c r="L683" s="840" t="s">
        <v>862</v>
      </c>
      <c r="M683" s="848">
        <f>IFERROR(VLOOKUP(L683,REAJUSTE!A:AC,17,FALSE),"")</f>
        <v>1.0249999999999999</v>
      </c>
    </row>
    <row r="684" spans="1:13" ht="15" x14ac:dyDescent="0.2">
      <c r="A684" s="790">
        <v>42658</v>
      </c>
      <c r="B684" s="791" t="s">
        <v>14789</v>
      </c>
      <c r="C684" s="792" t="s">
        <v>14187</v>
      </c>
      <c r="D684" s="851">
        <f t="shared" si="22"/>
        <v>57.86</v>
      </c>
      <c r="E684" s="842">
        <f t="shared" si="23"/>
        <v>46.91</v>
      </c>
      <c r="I684" s="793">
        <v>56.45</v>
      </c>
      <c r="L684" s="840" t="s">
        <v>862</v>
      </c>
      <c r="M684" s="848">
        <f>IFERROR(VLOOKUP(L684,REAJUSTE!A:AC,17,FALSE),"")</f>
        <v>1.0249999999999999</v>
      </c>
    </row>
    <row r="685" spans="1:13" ht="15" x14ac:dyDescent="0.2">
      <c r="A685" s="790">
        <v>40655</v>
      </c>
      <c r="B685" s="791" t="s">
        <v>14790</v>
      </c>
      <c r="C685" s="792" t="s">
        <v>14203</v>
      </c>
      <c r="D685" s="851">
        <f t="shared" si="22"/>
        <v>510.71</v>
      </c>
      <c r="E685" s="842">
        <f t="shared" si="23"/>
        <v>414.13</v>
      </c>
      <c r="I685" s="793">
        <v>498.26</v>
      </c>
      <c r="L685" s="840" t="s">
        <v>862</v>
      </c>
      <c r="M685" s="848">
        <f>IFERROR(VLOOKUP(L685,REAJUSTE!A:AC,17,FALSE),"")</f>
        <v>1.0249999999999999</v>
      </c>
    </row>
    <row r="686" spans="1:13" ht="15" x14ac:dyDescent="0.2">
      <c r="A686" s="790">
        <v>41092</v>
      </c>
      <c r="B686" s="791" t="s">
        <v>14791</v>
      </c>
      <c r="C686" s="792" t="s">
        <v>14792</v>
      </c>
      <c r="D686" s="851">
        <f t="shared" si="22"/>
        <v>35.46</v>
      </c>
      <c r="E686" s="842">
        <f t="shared" si="23"/>
        <v>28.75</v>
      </c>
      <c r="I686" s="793">
        <v>34.6</v>
      </c>
      <c r="L686" s="840" t="s">
        <v>862</v>
      </c>
      <c r="M686" s="848">
        <f>IFERROR(VLOOKUP(L686,REAJUSTE!A:AC,17,FALSE),"")</f>
        <v>1.0249999999999999</v>
      </c>
    </row>
    <row r="687" spans="1:13" ht="15" x14ac:dyDescent="0.2">
      <c r="A687" s="790">
        <v>41091</v>
      </c>
      <c r="B687" s="791" t="s">
        <v>14793</v>
      </c>
      <c r="C687" s="792" t="s">
        <v>14792</v>
      </c>
      <c r="D687" s="851">
        <f t="shared" si="22"/>
        <v>47.99</v>
      </c>
      <c r="E687" s="842">
        <f t="shared" si="23"/>
        <v>38.909999999999997</v>
      </c>
      <c r="I687" s="793">
        <v>46.82</v>
      </c>
      <c r="L687" s="840" t="s">
        <v>862</v>
      </c>
      <c r="M687" s="848">
        <f>IFERROR(VLOOKUP(L687,REAJUSTE!A:AC,17,FALSE),"")</f>
        <v>1.0249999999999999</v>
      </c>
    </row>
    <row r="688" spans="1:13" ht="15" x14ac:dyDescent="0.2">
      <c r="A688" s="790">
        <v>40706</v>
      </c>
      <c r="B688" s="791" t="s">
        <v>14794</v>
      </c>
      <c r="C688" s="792" t="s">
        <v>14230</v>
      </c>
      <c r="D688" s="851">
        <f t="shared" si="22"/>
        <v>492.9</v>
      </c>
      <c r="E688" s="842">
        <f t="shared" si="23"/>
        <v>399.69</v>
      </c>
      <c r="I688" s="793">
        <v>480.88</v>
      </c>
      <c r="L688" s="840" t="s">
        <v>862</v>
      </c>
      <c r="M688" s="848">
        <f>IFERROR(VLOOKUP(L688,REAJUSTE!A:AC,17,FALSE),"")</f>
        <v>1.0249999999999999</v>
      </c>
    </row>
    <row r="689" spans="1:13" ht="18" x14ac:dyDescent="0.2">
      <c r="A689" s="790">
        <v>40651</v>
      </c>
      <c r="B689" s="794" t="s">
        <v>14795</v>
      </c>
      <c r="C689" s="792" t="s">
        <v>14230</v>
      </c>
      <c r="D689" s="851">
        <f t="shared" si="22"/>
        <v>705.03</v>
      </c>
      <c r="E689" s="842">
        <f t="shared" si="23"/>
        <v>571.70000000000005</v>
      </c>
      <c r="I689" s="793">
        <v>687.84</v>
      </c>
      <c r="L689" s="840" t="s">
        <v>862</v>
      </c>
      <c r="M689" s="848">
        <f>IFERROR(VLOOKUP(L689,REAJUSTE!A:AC,17,FALSE),"")</f>
        <v>1.0249999999999999</v>
      </c>
    </row>
    <row r="690" spans="1:13" ht="15" x14ac:dyDescent="0.2">
      <c r="A690" s="790">
        <v>41122</v>
      </c>
      <c r="B690" s="791" t="s">
        <v>14796</v>
      </c>
      <c r="C690" s="792" t="s">
        <v>14230</v>
      </c>
      <c r="D690" s="851">
        <f t="shared" si="22"/>
        <v>30.38</v>
      </c>
      <c r="E690" s="842">
        <f t="shared" si="23"/>
        <v>24.63</v>
      </c>
      <c r="I690" s="793">
        <v>29.64</v>
      </c>
      <c r="L690" s="840" t="s">
        <v>862</v>
      </c>
      <c r="M690" s="848">
        <f>IFERROR(VLOOKUP(L690,REAJUSTE!A:AC,17,FALSE),"")</f>
        <v>1.0249999999999999</v>
      </c>
    </row>
    <row r="691" spans="1:13" ht="15" x14ac:dyDescent="0.2">
      <c r="A691" s="790">
        <v>41123</v>
      </c>
      <c r="B691" s="791" t="s">
        <v>14797</v>
      </c>
      <c r="C691" s="792" t="s">
        <v>14230</v>
      </c>
      <c r="D691" s="851">
        <f t="shared" si="22"/>
        <v>67.59</v>
      </c>
      <c r="E691" s="842">
        <f t="shared" si="23"/>
        <v>54.8</v>
      </c>
      <c r="I691" s="793">
        <v>65.95</v>
      </c>
      <c r="L691" s="840" t="s">
        <v>862</v>
      </c>
      <c r="M691" s="848">
        <f>IFERROR(VLOOKUP(L691,REAJUSTE!A:AC,17,FALSE),"")</f>
        <v>1.0249999999999999</v>
      </c>
    </row>
    <row r="692" spans="1:13" ht="15" x14ac:dyDescent="0.2">
      <c r="A692" s="790">
        <v>41125</v>
      </c>
      <c r="B692" s="791" t="s">
        <v>14798</v>
      </c>
      <c r="C692" s="792" t="s">
        <v>14230</v>
      </c>
      <c r="D692" s="851">
        <f t="shared" si="22"/>
        <v>50.95</v>
      </c>
      <c r="E692" s="842">
        <f t="shared" si="23"/>
        <v>41.31</v>
      </c>
      <c r="I692" s="793">
        <v>49.71</v>
      </c>
      <c r="L692" s="840" t="s">
        <v>862</v>
      </c>
      <c r="M692" s="848">
        <f>IFERROR(VLOOKUP(L692,REAJUSTE!A:AC,17,FALSE),"")</f>
        <v>1.0249999999999999</v>
      </c>
    </row>
    <row r="693" spans="1:13" ht="15" x14ac:dyDescent="0.2">
      <c r="A693" s="790">
        <v>41119</v>
      </c>
      <c r="B693" s="791" t="s">
        <v>14799</v>
      </c>
      <c r="C693" s="792" t="s">
        <v>14230</v>
      </c>
      <c r="D693" s="851">
        <f t="shared" si="22"/>
        <v>13.78</v>
      </c>
      <c r="E693" s="842">
        <f t="shared" si="23"/>
        <v>11.17</v>
      </c>
      <c r="I693" s="793">
        <v>13.45</v>
      </c>
      <c r="L693" s="840" t="s">
        <v>862</v>
      </c>
      <c r="M693" s="848">
        <f>IFERROR(VLOOKUP(L693,REAJUSTE!A:AC,17,FALSE),"")</f>
        <v>1.0249999999999999</v>
      </c>
    </row>
    <row r="694" spans="1:13" ht="15" x14ac:dyDescent="0.2">
      <c r="A694" s="790">
        <v>41114</v>
      </c>
      <c r="B694" s="791" t="s">
        <v>14800</v>
      </c>
      <c r="C694" s="792" t="s">
        <v>14230</v>
      </c>
      <c r="D694" s="851">
        <f t="shared" si="22"/>
        <v>14.02</v>
      </c>
      <c r="E694" s="842">
        <f t="shared" si="23"/>
        <v>11.36</v>
      </c>
      <c r="I694" s="793">
        <v>13.68</v>
      </c>
      <c r="L694" s="840" t="s">
        <v>862</v>
      </c>
      <c r="M694" s="848">
        <f>IFERROR(VLOOKUP(L694,REAJUSTE!A:AC,17,FALSE),"")</f>
        <v>1.0249999999999999</v>
      </c>
    </row>
    <row r="695" spans="1:13" ht="15" x14ac:dyDescent="0.2">
      <c r="A695" s="790">
        <v>40707</v>
      </c>
      <c r="B695" s="791" t="s">
        <v>14801</v>
      </c>
      <c r="C695" s="792" t="s">
        <v>14230</v>
      </c>
      <c r="D695" s="851">
        <f t="shared" si="22"/>
        <v>266.23</v>
      </c>
      <c r="E695" s="842">
        <f t="shared" si="23"/>
        <v>215.88</v>
      </c>
      <c r="I695" s="793">
        <v>259.74</v>
      </c>
      <c r="L695" s="840" t="s">
        <v>862</v>
      </c>
      <c r="M695" s="848">
        <f>IFERROR(VLOOKUP(L695,REAJUSTE!A:AC,17,FALSE),"")</f>
        <v>1.0249999999999999</v>
      </c>
    </row>
    <row r="696" spans="1:13" ht="15" x14ac:dyDescent="0.2">
      <c r="A696" s="790">
        <v>41118</v>
      </c>
      <c r="B696" s="791" t="s">
        <v>14802</v>
      </c>
      <c r="C696" s="792" t="s">
        <v>14230</v>
      </c>
      <c r="D696" s="851">
        <f t="shared" si="22"/>
        <v>21.2</v>
      </c>
      <c r="E696" s="842">
        <f t="shared" si="23"/>
        <v>17.190000000000001</v>
      </c>
      <c r="I696" s="793">
        <v>20.69</v>
      </c>
      <c r="L696" s="840" t="s">
        <v>862</v>
      </c>
      <c r="M696" s="848">
        <f>IFERROR(VLOOKUP(L696,REAJUSTE!A:AC,17,FALSE),"")</f>
        <v>1.0249999999999999</v>
      </c>
    </row>
    <row r="697" spans="1:13" ht="15" x14ac:dyDescent="0.2">
      <c r="A697" s="790">
        <v>40702</v>
      </c>
      <c r="B697" s="791" t="s">
        <v>14803</v>
      </c>
      <c r="C697" s="792" t="s">
        <v>14185</v>
      </c>
      <c r="D697" s="851">
        <f t="shared" si="22"/>
        <v>547.87</v>
      </c>
      <c r="E697" s="842">
        <f t="shared" si="23"/>
        <v>444.26</v>
      </c>
      <c r="I697" s="793">
        <v>534.51</v>
      </c>
      <c r="L697" s="840" t="s">
        <v>862</v>
      </c>
      <c r="M697" s="848">
        <f>IFERROR(VLOOKUP(L697,REAJUSTE!A:AC,17,FALSE),"")</f>
        <v>1.0249999999999999</v>
      </c>
    </row>
    <row r="698" spans="1:13" ht="15" x14ac:dyDescent="0.2">
      <c r="A698" s="790">
        <v>40701</v>
      </c>
      <c r="B698" s="791" t="s">
        <v>14804</v>
      </c>
      <c r="C698" s="792" t="s">
        <v>14185</v>
      </c>
      <c r="D698" s="851">
        <f t="shared" si="22"/>
        <v>263.49</v>
      </c>
      <c r="E698" s="842">
        <f t="shared" si="23"/>
        <v>213.66</v>
      </c>
      <c r="I698" s="793">
        <v>257.07</v>
      </c>
      <c r="L698" s="840" t="s">
        <v>862</v>
      </c>
      <c r="M698" s="848">
        <f>IFERROR(VLOOKUP(L698,REAJUSTE!A:AC,17,FALSE),"")</f>
        <v>1.0249999999999999</v>
      </c>
    </row>
    <row r="699" spans="1:13" ht="15" x14ac:dyDescent="0.2">
      <c r="A699" s="790">
        <v>40698</v>
      </c>
      <c r="B699" s="791" t="s">
        <v>14805</v>
      </c>
      <c r="C699" s="792" t="s">
        <v>14230</v>
      </c>
      <c r="D699" s="851">
        <f t="shared" si="22"/>
        <v>127.82</v>
      </c>
      <c r="E699" s="842">
        <f t="shared" si="23"/>
        <v>103.64</v>
      </c>
      <c r="I699" s="793">
        <v>124.71</v>
      </c>
      <c r="L699" s="840" t="s">
        <v>862</v>
      </c>
      <c r="M699" s="848">
        <f>IFERROR(VLOOKUP(L699,REAJUSTE!A:AC,17,FALSE),"")</f>
        <v>1.0249999999999999</v>
      </c>
    </row>
    <row r="700" spans="1:13" ht="15" x14ac:dyDescent="0.2">
      <c r="A700" s="790">
        <v>40700</v>
      </c>
      <c r="B700" s="791" t="s">
        <v>14806</v>
      </c>
      <c r="C700" s="792" t="s">
        <v>14230</v>
      </c>
      <c r="D700" s="851">
        <f t="shared" si="22"/>
        <v>135.72999999999999</v>
      </c>
      <c r="E700" s="842">
        <f t="shared" si="23"/>
        <v>110.06</v>
      </c>
      <c r="I700" s="793">
        <v>132.41999999999999</v>
      </c>
      <c r="L700" s="840" t="s">
        <v>862</v>
      </c>
      <c r="M700" s="848">
        <f>IFERROR(VLOOKUP(L700,REAJUSTE!A:AC,17,FALSE),"")</f>
        <v>1.0249999999999999</v>
      </c>
    </row>
    <row r="701" spans="1:13" ht="15" x14ac:dyDescent="0.2">
      <c r="A701" s="790">
        <v>40696</v>
      </c>
      <c r="B701" s="791" t="s">
        <v>14807</v>
      </c>
      <c r="C701" s="792" t="s">
        <v>14230</v>
      </c>
      <c r="D701" s="851">
        <f t="shared" si="22"/>
        <v>267.17</v>
      </c>
      <c r="E701" s="842">
        <f t="shared" si="23"/>
        <v>216.64</v>
      </c>
      <c r="I701" s="793">
        <v>260.66000000000003</v>
      </c>
      <c r="L701" s="840" t="s">
        <v>862</v>
      </c>
      <c r="M701" s="848">
        <f>IFERROR(VLOOKUP(L701,REAJUSTE!A:AC,17,FALSE),"")</f>
        <v>1.0249999999999999</v>
      </c>
    </row>
    <row r="702" spans="1:13" ht="15" x14ac:dyDescent="0.2">
      <c r="A702" s="790">
        <v>40695</v>
      </c>
      <c r="B702" s="791" t="s">
        <v>14808</v>
      </c>
      <c r="C702" s="792" t="s">
        <v>14230</v>
      </c>
      <c r="D702" s="851">
        <f t="shared" si="22"/>
        <v>97.91</v>
      </c>
      <c r="E702" s="842">
        <f t="shared" si="23"/>
        <v>79.39</v>
      </c>
      <c r="I702" s="793">
        <v>95.53</v>
      </c>
      <c r="L702" s="840" t="s">
        <v>862</v>
      </c>
      <c r="M702" s="848">
        <f>IFERROR(VLOOKUP(L702,REAJUSTE!A:AC,17,FALSE),"")</f>
        <v>1.0249999999999999</v>
      </c>
    </row>
    <row r="703" spans="1:13" ht="15" x14ac:dyDescent="0.2">
      <c r="A703" s="790">
        <v>40692</v>
      </c>
      <c r="B703" s="791" t="s">
        <v>14809</v>
      </c>
      <c r="C703" s="792" t="s">
        <v>14230</v>
      </c>
      <c r="D703" s="851">
        <f t="shared" si="22"/>
        <v>5.44</v>
      </c>
      <c r="E703" s="842">
        <f t="shared" si="23"/>
        <v>4.41</v>
      </c>
      <c r="I703" s="793">
        <v>5.31</v>
      </c>
      <c r="L703" s="840" t="s">
        <v>862</v>
      </c>
      <c r="M703" s="848">
        <f>IFERROR(VLOOKUP(L703,REAJUSTE!A:AC,17,FALSE),"")</f>
        <v>1.0249999999999999</v>
      </c>
    </row>
    <row r="704" spans="1:13" ht="15" x14ac:dyDescent="0.2">
      <c r="A704" s="790">
        <v>40697</v>
      </c>
      <c r="B704" s="791" t="s">
        <v>14810</v>
      </c>
      <c r="C704" s="792" t="s">
        <v>14230</v>
      </c>
      <c r="D704" s="851">
        <f t="shared" si="22"/>
        <v>125.22</v>
      </c>
      <c r="E704" s="842">
        <f t="shared" si="23"/>
        <v>101.54</v>
      </c>
      <c r="I704" s="793">
        <v>122.17</v>
      </c>
      <c r="L704" s="840" t="s">
        <v>862</v>
      </c>
      <c r="M704" s="848">
        <f>IFERROR(VLOOKUP(L704,REAJUSTE!A:AC,17,FALSE),"")</f>
        <v>1.0249999999999999</v>
      </c>
    </row>
    <row r="705" spans="1:13" ht="15" x14ac:dyDescent="0.2">
      <c r="A705" s="790">
        <v>40699</v>
      </c>
      <c r="B705" s="791" t="s">
        <v>14811</v>
      </c>
      <c r="C705" s="792" t="s">
        <v>14230</v>
      </c>
      <c r="D705" s="851">
        <f t="shared" si="22"/>
        <v>301.26</v>
      </c>
      <c r="E705" s="842">
        <f t="shared" si="23"/>
        <v>244.29</v>
      </c>
      <c r="I705" s="793">
        <v>293.92</v>
      </c>
      <c r="L705" s="840" t="s">
        <v>862</v>
      </c>
      <c r="M705" s="848">
        <f>IFERROR(VLOOKUP(L705,REAJUSTE!A:AC,17,FALSE),"")</f>
        <v>1.0249999999999999</v>
      </c>
    </row>
    <row r="706" spans="1:13" ht="15" x14ac:dyDescent="0.2">
      <c r="A706" s="790">
        <v>40693</v>
      </c>
      <c r="B706" s="791" t="s">
        <v>14812</v>
      </c>
      <c r="C706" s="792" t="s">
        <v>14230</v>
      </c>
      <c r="D706" s="851">
        <f t="shared" si="22"/>
        <v>53.01</v>
      </c>
      <c r="E706" s="842">
        <f t="shared" si="23"/>
        <v>42.98</v>
      </c>
      <c r="I706" s="793">
        <v>51.72</v>
      </c>
      <c r="L706" s="840" t="s">
        <v>862</v>
      </c>
      <c r="M706" s="848">
        <f>IFERROR(VLOOKUP(L706,REAJUSTE!A:AC,17,FALSE),"")</f>
        <v>1.0249999999999999</v>
      </c>
    </row>
    <row r="707" spans="1:13" ht="15" x14ac:dyDescent="0.2">
      <c r="A707" s="790">
        <v>40694</v>
      </c>
      <c r="B707" s="791" t="s">
        <v>14813</v>
      </c>
      <c r="C707" s="792" t="s">
        <v>14230</v>
      </c>
      <c r="D707" s="851">
        <f t="shared" si="22"/>
        <v>105.83</v>
      </c>
      <c r="E707" s="842">
        <f t="shared" si="23"/>
        <v>85.81</v>
      </c>
      <c r="I707" s="793">
        <v>103.25</v>
      </c>
      <c r="L707" s="840" t="s">
        <v>862</v>
      </c>
      <c r="M707" s="848">
        <f>IFERROR(VLOOKUP(L707,REAJUSTE!A:AC,17,FALSE),"")</f>
        <v>1.0249999999999999</v>
      </c>
    </row>
    <row r="708" spans="1:13" ht="15" x14ac:dyDescent="0.2">
      <c r="A708" s="847" t="s">
        <v>15799</v>
      </c>
      <c r="B708" s="849"/>
      <c r="C708" s="849"/>
      <c r="D708" s="849"/>
      <c r="E708" s="849"/>
      <c r="F708" s="849"/>
      <c r="G708" s="849"/>
      <c r="H708" s="849"/>
      <c r="I708" s="849"/>
      <c r="J708" s="849"/>
      <c r="K708" s="849"/>
      <c r="L708" s="849"/>
      <c r="M708" s="848" t="str">
        <f>IFERROR(VLOOKUP(L708,REAJUSTE!A:AC,17,FALSE),"")</f>
        <v/>
      </c>
    </row>
    <row r="709" spans="1:13" ht="15" x14ac:dyDescent="0.2">
      <c r="A709" s="790">
        <v>40972</v>
      </c>
      <c r="B709" s="791" t="s">
        <v>14814</v>
      </c>
      <c r="C709" s="792" t="s">
        <v>14815</v>
      </c>
      <c r="D709" s="851" t="e">
        <f t="shared" si="22"/>
        <v>#VALUE!</v>
      </c>
      <c r="E709" s="842" t="e">
        <f t="shared" si="23"/>
        <v>#VALUE!</v>
      </c>
      <c r="I709" s="793">
        <v>0</v>
      </c>
      <c r="L709" s="840" t="s">
        <v>1764</v>
      </c>
      <c r="M709" s="848" t="str">
        <f>IFERROR(VLOOKUP(L709,REAJUSTE!A:AC,17,FALSE),"")</f>
        <v/>
      </c>
    </row>
    <row r="710" spans="1:13" ht="15" x14ac:dyDescent="0.2">
      <c r="A710" s="790">
        <v>41405</v>
      </c>
      <c r="B710" s="791" t="s">
        <v>14816</v>
      </c>
      <c r="C710" s="792" t="s">
        <v>14268</v>
      </c>
      <c r="D710" s="851" t="e">
        <f t="shared" si="22"/>
        <v>#VALUE!</v>
      </c>
      <c r="E710" s="842" t="e">
        <f t="shared" si="23"/>
        <v>#VALUE!</v>
      </c>
      <c r="I710" s="795">
        <v>4907.3900000000003</v>
      </c>
      <c r="L710" s="840" t="s">
        <v>1764</v>
      </c>
      <c r="M710" s="848" t="str">
        <f>IFERROR(VLOOKUP(L710,REAJUSTE!A:AC,17,FALSE),"")</f>
        <v/>
      </c>
    </row>
    <row r="711" spans="1:13" ht="15" x14ac:dyDescent="0.2">
      <c r="A711" s="790">
        <v>41360</v>
      </c>
      <c r="B711" s="791" t="s">
        <v>14817</v>
      </c>
      <c r="C711" s="792" t="s">
        <v>14268</v>
      </c>
      <c r="D711" s="851" t="e">
        <f t="shared" ref="D711:D774" si="24">TRUNC(I711*M711,2)</f>
        <v>#VALUE!</v>
      </c>
      <c r="E711" s="842" t="e">
        <f t="shared" ref="E711:E774" si="25">TRUNC(D711/1.2332,2)</f>
        <v>#VALUE!</v>
      </c>
      <c r="I711" s="795">
        <v>4168.1000000000004</v>
      </c>
      <c r="L711" s="840" t="s">
        <v>1762</v>
      </c>
      <c r="M711" s="848" t="str">
        <f>IFERROR(VLOOKUP(L711,REAJUSTE!A:AC,17,FALSE),"")</f>
        <v/>
      </c>
    </row>
    <row r="712" spans="1:13" ht="15" x14ac:dyDescent="0.2">
      <c r="A712" s="790">
        <v>40968</v>
      </c>
      <c r="B712" s="791" t="s">
        <v>14818</v>
      </c>
      <c r="C712" s="792" t="s">
        <v>14268</v>
      </c>
      <c r="D712" s="851" t="e">
        <f t="shared" si="24"/>
        <v>#VALUE!</v>
      </c>
      <c r="E712" s="842" t="e">
        <f t="shared" si="25"/>
        <v>#VALUE!</v>
      </c>
      <c r="I712" s="795">
        <v>5256.19</v>
      </c>
      <c r="L712" s="840" t="s">
        <v>1762</v>
      </c>
      <c r="M712" s="848" t="str">
        <f>IFERROR(VLOOKUP(L712,REAJUSTE!A:AC,17,FALSE),"")</f>
        <v/>
      </c>
    </row>
    <row r="713" spans="1:13" ht="15" x14ac:dyDescent="0.2">
      <c r="A713" s="790">
        <v>40976</v>
      </c>
      <c r="B713" s="791" t="s">
        <v>14819</v>
      </c>
      <c r="C713" s="792" t="s">
        <v>14268</v>
      </c>
      <c r="D713" s="851" t="e">
        <f t="shared" si="24"/>
        <v>#VALUE!</v>
      </c>
      <c r="E713" s="842" t="e">
        <f t="shared" si="25"/>
        <v>#VALUE!</v>
      </c>
      <c r="I713" s="795">
        <v>72220</v>
      </c>
      <c r="L713" s="840" t="s">
        <v>1765</v>
      </c>
      <c r="M713" s="848" t="str">
        <f>IFERROR(VLOOKUP(L713,REAJUSTE!A:AC,17,FALSE),"")</f>
        <v/>
      </c>
    </row>
    <row r="714" spans="1:13" ht="15" x14ac:dyDescent="0.2">
      <c r="A714" s="790">
        <v>101196</v>
      </c>
      <c r="B714" s="791" t="s">
        <v>14820</v>
      </c>
      <c r="C714" s="792" t="s">
        <v>14268</v>
      </c>
      <c r="D714" s="851" t="e">
        <f t="shared" si="24"/>
        <v>#VALUE!</v>
      </c>
      <c r="E714" s="842" t="e">
        <f t="shared" si="25"/>
        <v>#VALUE!</v>
      </c>
      <c r="I714" s="795">
        <v>3023.69</v>
      </c>
      <c r="L714" s="840" t="s">
        <v>15800</v>
      </c>
      <c r="M714" s="848" t="str">
        <f>IFERROR(VLOOKUP(L714,REAJUSTE!A:AC,17,FALSE),"")</f>
        <v/>
      </c>
    </row>
    <row r="715" spans="1:13" ht="15" x14ac:dyDescent="0.2">
      <c r="A715" s="790">
        <v>42545</v>
      </c>
      <c r="B715" s="791" t="s">
        <v>14821</v>
      </c>
      <c r="C715" s="792" t="s">
        <v>14268</v>
      </c>
      <c r="D715" s="851" t="e">
        <f t="shared" si="24"/>
        <v>#VALUE!</v>
      </c>
      <c r="E715" s="842" t="e">
        <f t="shared" si="25"/>
        <v>#VALUE!</v>
      </c>
      <c r="I715" s="795">
        <v>4770.08</v>
      </c>
      <c r="L715" s="840" t="s">
        <v>1765</v>
      </c>
      <c r="M715" s="848" t="str">
        <f>IFERROR(VLOOKUP(L715,REAJUSTE!A:AC,17,FALSE),"")</f>
        <v/>
      </c>
    </row>
    <row r="716" spans="1:13" ht="15" x14ac:dyDescent="0.2">
      <c r="A716" s="790">
        <v>40974</v>
      </c>
      <c r="B716" s="791" t="s">
        <v>14822</v>
      </c>
      <c r="C716" s="792" t="s">
        <v>14268</v>
      </c>
      <c r="D716" s="851" t="e">
        <f t="shared" si="24"/>
        <v>#VALUE!</v>
      </c>
      <c r="E716" s="842" t="e">
        <f t="shared" si="25"/>
        <v>#VALUE!</v>
      </c>
      <c r="I716" s="795">
        <v>3468.34</v>
      </c>
      <c r="L716" s="840" t="s">
        <v>1765</v>
      </c>
      <c r="M716" s="848" t="str">
        <f>IFERROR(VLOOKUP(L716,REAJUSTE!A:AC,17,FALSE),"")</f>
        <v/>
      </c>
    </row>
    <row r="717" spans="1:13" ht="15" x14ac:dyDescent="0.2">
      <c r="A717" s="790">
        <v>40978</v>
      </c>
      <c r="B717" s="791" t="s">
        <v>14823</v>
      </c>
      <c r="C717" s="792" t="s">
        <v>14268</v>
      </c>
      <c r="D717" s="851" t="e">
        <f t="shared" si="24"/>
        <v>#VALUE!</v>
      </c>
      <c r="E717" s="842" t="e">
        <f t="shared" si="25"/>
        <v>#VALUE!</v>
      </c>
      <c r="I717" s="795">
        <v>4215.3500000000004</v>
      </c>
      <c r="L717" s="840" t="s">
        <v>1765</v>
      </c>
      <c r="M717" s="848" t="str">
        <f>IFERROR(VLOOKUP(L717,REAJUSTE!A:AC,17,FALSE),"")</f>
        <v/>
      </c>
    </row>
    <row r="718" spans="1:13" ht="15" x14ac:dyDescent="0.2">
      <c r="A718" s="790">
        <v>40975</v>
      </c>
      <c r="B718" s="791" t="s">
        <v>14824</v>
      </c>
      <c r="C718" s="792" t="s">
        <v>14268</v>
      </c>
      <c r="D718" s="851" t="e">
        <f t="shared" si="24"/>
        <v>#VALUE!</v>
      </c>
      <c r="E718" s="842" t="e">
        <f t="shared" si="25"/>
        <v>#VALUE!</v>
      </c>
      <c r="I718" s="795">
        <v>2844.05</v>
      </c>
      <c r="L718" s="840" t="s">
        <v>1765</v>
      </c>
      <c r="M718" s="848" t="str">
        <f>IFERROR(VLOOKUP(L718,REAJUSTE!A:AC,17,FALSE),"")</f>
        <v/>
      </c>
    </row>
    <row r="719" spans="1:13" ht="15" x14ac:dyDescent="0.2">
      <c r="A719" s="790">
        <v>40969</v>
      </c>
      <c r="B719" s="791" t="s">
        <v>14825</v>
      </c>
      <c r="C719" s="792" t="s">
        <v>14268</v>
      </c>
      <c r="D719" s="851" t="e">
        <f t="shared" si="24"/>
        <v>#VALUE!</v>
      </c>
      <c r="E719" s="842" t="e">
        <f t="shared" si="25"/>
        <v>#VALUE!</v>
      </c>
      <c r="I719" s="795">
        <v>3631.1</v>
      </c>
      <c r="L719" s="840" t="s">
        <v>1765</v>
      </c>
      <c r="M719" s="848" t="str">
        <f>IFERROR(VLOOKUP(L719,REAJUSTE!A:AC,17,FALSE),"")</f>
        <v/>
      </c>
    </row>
    <row r="720" spans="1:13" ht="15" x14ac:dyDescent="0.2">
      <c r="A720" s="790">
        <v>40971</v>
      </c>
      <c r="B720" s="791" t="s">
        <v>14826</v>
      </c>
      <c r="C720" s="792" t="s">
        <v>14268</v>
      </c>
      <c r="D720" s="851" t="e">
        <f t="shared" si="24"/>
        <v>#VALUE!</v>
      </c>
      <c r="E720" s="842" t="e">
        <f t="shared" si="25"/>
        <v>#VALUE!</v>
      </c>
      <c r="I720" s="795">
        <v>3252.48</v>
      </c>
      <c r="L720" s="840" t="s">
        <v>1765</v>
      </c>
      <c r="M720" s="848" t="str">
        <f>IFERROR(VLOOKUP(L720,REAJUSTE!A:AC,17,FALSE),"")</f>
        <v/>
      </c>
    </row>
    <row r="721" spans="1:13" ht="15" x14ac:dyDescent="0.2">
      <c r="A721" s="847" t="s">
        <v>15801</v>
      </c>
      <c r="B721" s="849"/>
      <c r="C721" s="849"/>
      <c r="D721" s="849"/>
      <c r="E721" s="849"/>
      <c r="F721" s="849"/>
      <c r="G721" s="849"/>
      <c r="H721" s="849"/>
      <c r="I721" s="849"/>
      <c r="L721" s="849"/>
      <c r="M721" s="848" t="str">
        <f>IFERROR(VLOOKUP(L721,REAJUSTE!A:AC,17,FALSE),"")</f>
        <v/>
      </c>
    </row>
    <row r="722" spans="1:13" ht="15" x14ac:dyDescent="0.2">
      <c r="A722" s="790">
        <v>40910</v>
      </c>
      <c r="B722" s="791" t="s">
        <v>14827</v>
      </c>
      <c r="C722" s="792" t="s">
        <v>14203</v>
      </c>
      <c r="D722" s="851">
        <f t="shared" si="24"/>
        <v>22221.34</v>
      </c>
      <c r="E722" s="842">
        <f t="shared" si="25"/>
        <v>18019.25</v>
      </c>
      <c r="I722" s="795">
        <v>21785.63</v>
      </c>
      <c r="L722" s="840" t="s">
        <v>1767</v>
      </c>
      <c r="M722" s="848">
        <f>IFERROR(VLOOKUP(L722,REAJUSTE!A:AC,17,FALSE),"")</f>
        <v>1.02</v>
      </c>
    </row>
    <row r="723" spans="1:13" ht="15" x14ac:dyDescent="0.2">
      <c r="A723" s="790">
        <v>41362</v>
      </c>
      <c r="B723" s="791" t="s">
        <v>14828</v>
      </c>
      <c r="C723" s="792" t="s">
        <v>14203</v>
      </c>
      <c r="D723" s="851">
        <f t="shared" si="24"/>
        <v>16964.669999999998</v>
      </c>
      <c r="E723" s="842">
        <f t="shared" si="25"/>
        <v>13756.62</v>
      </c>
      <c r="I723" s="795">
        <v>16632.03</v>
      </c>
      <c r="L723" s="840" t="s">
        <v>1767</v>
      </c>
      <c r="M723" s="848">
        <f>IFERROR(VLOOKUP(L723,REAJUSTE!A:AC,17,FALSE),"")</f>
        <v>1.02</v>
      </c>
    </row>
    <row r="724" spans="1:13" ht="18" x14ac:dyDescent="0.2">
      <c r="A724" s="790">
        <v>43343</v>
      </c>
      <c r="B724" s="794" t="s">
        <v>14829</v>
      </c>
      <c r="C724" s="792" t="s">
        <v>14187</v>
      </c>
      <c r="D724" s="851">
        <f t="shared" si="24"/>
        <v>137.85</v>
      </c>
      <c r="E724" s="842">
        <f t="shared" si="25"/>
        <v>111.78</v>
      </c>
      <c r="I724" s="793">
        <v>135.15</v>
      </c>
      <c r="L724" s="840" t="s">
        <v>1767</v>
      </c>
      <c r="M724" s="848">
        <f>IFERROR(VLOOKUP(L724,REAJUSTE!A:AC,17,FALSE),"")</f>
        <v>1.02</v>
      </c>
    </row>
    <row r="725" spans="1:13" ht="15" x14ac:dyDescent="0.2">
      <c r="A725" s="790">
        <v>41151</v>
      </c>
      <c r="B725" s="791" t="s">
        <v>14830</v>
      </c>
      <c r="C725" s="792" t="s">
        <v>14203</v>
      </c>
      <c r="D725" s="851">
        <f t="shared" si="24"/>
        <v>2997.03</v>
      </c>
      <c r="E725" s="842">
        <f t="shared" si="25"/>
        <v>2430.2800000000002</v>
      </c>
      <c r="I725" s="795">
        <v>2938.27</v>
      </c>
      <c r="L725" s="840" t="s">
        <v>1767</v>
      </c>
      <c r="M725" s="848">
        <f>IFERROR(VLOOKUP(L725,REAJUSTE!A:AC,17,FALSE),"")</f>
        <v>1.02</v>
      </c>
    </row>
    <row r="726" spans="1:13" ht="15" x14ac:dyDescent="0.2">
      <c r="A726" s="790">
        <v>41346</v>
      </c>
      <c r="B726" s="791" t="s">
        <v>14831</v>
      </c>
      <c r="C726" s="792" t="s">
        <v>14230</v>
      </c>
      <c r="D726" s="851">
        <f t="shared" si="24"/>
        <v>57.32</v>
      </c>
      <c r="E726" s="842">
        <f t="shared" si="25"/>
        <v>46.48</v>
      </c>
      <c r="I726" s="793">
        <v>56.2</v>
      </c>
      <c r="L726" s="840" t="s">
        <v>1767</v>
      </c>
      <c r="M726" s="848">
        <f>IFERROR(VLOOKUP(L726,REAJUSTE!A:AC,17,FALSE),"")</f>
        <v>1.02</v>
      </c>
    </row>
    <row r="727" spans="1:13" ht="15" x14ac:dyDescent="0.2">
      <c r="A727" s="790">
        <v>41150</v>
      </c>
      <c r="B727" s="791" t="s">
        <v>14832</v>
      </c>
      <c r="C727" s="792" t="s">
        <v>14230</v>
      </c>
      <c r="D727" s="851">
        <f t="shared" si="24"/>
        <v>10.31</v>
      </c>
      <c r="E727" s="842">
        <f t="shared" si="25"/>
        <v>8.36</v>
      </c>
      <c r="I727" s="793">
        <v>10.11</v>
      </c>
      <c r="L727" s="840" t="s">
        <v>1767</v>
      </c>
      <c r="M727" s="848">
        <f>IFERROR(VLOOKUP(L727,REAJUSTE!A:AC,17,FALSE),"")</f>
        <v>1.02</v>
      </c>
    </row>
    <row r="728" spans="1:13" ht="15" x14ac:dyDescent="0.2">
      <c r="A728" s="790">
        <v>41149</v>
      </c>
      <c r="B728" s="791" t="s">
        <v>14833</v>
      </c>
      <c r="C728" s="792" t="s">
        <v>14230</v>
      </c>
      <c r="D728" s="851">
        <f t="shared" si="24"/>
        <v>14.24</v>
      </c>
      <c r="E728" s="842">
        <f t="shared" si="25"/>
        <v>11.54</v>
      </c>
      <c r="I728" s="793">
        <v>13.97</v>
      </c>
      <c r="L728" s="840" t="s">
        <v>1767</v>
      </c>
      <c r="M728" s="848">
        <f>IFERROR(VLOOKUP(L728,REAJUSTE!A:AC,17,FALSE),"")</f>
        <v>1.02</v>
      </c>
    </row>
    <row r="729" spans="1:13" ht="15" x14ac:dyDescent="0.2">
      <c r="A729" s="790">
        <v>41410</v>
      </c>
      <c r="B729" s="791" t="s">
        <v>14834</v>
      </c>
      <c r="C729" s="792" t="s">
        <v>14230</v>
      </c>
      <c r="D729" s="851">
        <f t="shared" si="24"/>
        <v>11.71</v>
      </c>
      <c r="E729" s="842">
        <f t="shared" si="25"/>
        <v>9.49</v>
      </c>
      <c r="I729" s="793">
        <v>11.49</v>
      </c>
      <c r="L729" s="840" t="s">
        <v>1767</v>
      </c>
      <c r="M729" s="848">
        <f>IFERROR(VLOOKUP(L729,REAJUSTE!A:AC,17,FALSE),"")</f>
        <v>1.02</v>
      </c>
    </row>
    <row r="730" spans="1:13" ht="15" x14ac:dyDescent="0.2">
      <c r="A730" s="790">
        <v>41148</v>
      </c>
      <c r="B730" s="791" t="s">
        <v>14835</v>
      </c>
      <c r="C730" s="792" t="s">
        <v>14230</v>
      </c>
      <c r="D730" s="851">
        <f t="shared" si="24"/>
        <v>14.08</v>
      </c>
      <c r="E730" s="842">
        <f t="shared" si="25"/>
        <v>11.41</v>
      </c>
      <c r="I730" s="793">
        <v>13.81</v>
      </c>
      <c r="L730" s="840" t="s">
        <v>1767</v>
      </c>
      <c r="M730" s="848">
        <f>IFERROR(VLOOKUP(L730,REAJUSTE!A:AC,17,FALSE),"")</f>
        <v>1.02</v>
      </c>
    </row>
    <row r="731" spans="1:13" ht="15" x14ac:dyDescent="0.2">
      <c r="A731" s="790">
        <v>41152</v>
      </c>
      <c r="B731" s="791" t="s">
        <v>14836</v>
      </c>
      <c r="C731" s="792" t="s">
        <v>14203</v>
      </c>
      <c r="D731" s="851">
        <f t="shared" si="24"/>
        <v>630.85</v>
      </c>
      <c r="E731" s="842">
        <f t="shared" si="25"/>
        <v>511.55</v>
      </c>
      <c r="I731" s="793">
        <v>618.49</v>
      </c>
      <c r="L731" s="840" t="s">
        <v>1767</v>
      </c>
      <c r="M731" s="848">
        <f>IFERROR(VLOOKUP(L731,REAJUSTE!A:AC,17,FALSE),"")</f>
        <v>1.02</v>
      </c>
    </row>
    <row r="732" spans="1:13" ht="15" x14ac:dyDescent="0.2">
      <c r="A732" s="790">
        <v>41004</v>
      </c>
      <c r="B732" s="791" t="s">
        <v>14837</v>
      </c>
      <c r="C732" s="792" t="s">
        <v>14203</v>
      </c>
      <c r="D732" s="851">
        <f t="shared" si="24"/>
        <v>1479.32</v>
      </c>
      <c r="E732" s="842">
        <f t="shared" si="25"/>
        <v>1199.57</v>
      </c>
      <c r="I732" s="795">
        <v>1450.32</v>
      </c>
      <c r="L732" s="840" t="s">
        <v>1767</v>
      </c>
      <c r="M732" s="848">
        <f>IFERROR(VLOOKUP(L732,REAJUSTE!A:AC,17,FALSE),"")</f>
        <v>1.02</v>
      </c>
    </row>
    <row r="733" spans="1:13" ht="15" x14ac:dyDescent="0.2">
      <c r="A733" s="790">
        <v>40911</v>
      </c>
      <c r="B733" s="791" t="s">
        <v>14838</v>
      </c>
      <c r="C733" s="792" t="s">
        <v>14187</v>
      </c>
      <c r="D733" s="851">
        <f t="shared" si="24"/>
        <v>71.819999999999993</v>
      </c>
      <c r="E733" s="842">
        <f t="shared" si="25"/>
        <v>58.23</v>
      </c>
      <c r="I733" s="793">
        <v>70.42</v>
      </c>
      <c r="L733" s="840" t="s">
        <v>1767</v>
      </c>
      <c r="M733" s="848">
        <f>IFERROR(VLOOKUP(L733,REAJUSTE!A:AC,17,FALSE),"")</f>
        <v>1.02</v>
      </c>
    </row>
    <row r="734" spans="1:13" ht="18" x14ac:dyDescent="0.2">
      <c r="A734" s="790">
        <v>40915</v>
      </c>
      <c r="B734" s="794" t="s">
        <v>14839</v>
      </c>
      <c r="C734" s="792" t="s">
        <v>14187</v>
      </c>
      <c r="D734" s="851">
        <f t="shared" si="24"/>
        <v>146.43</v>
      </c>
      <c r="E734" s="842">
        <f t="shared" si="25"/>
        <v>118.73</v>
      </c>
      <c r="I734" s="793">
        <v>143.56</v>
      </c>
      <c r="L734" s="840" t="s">
        <v>1767</v>
      </c>
      <c r="M734" s="848">
        <f>IFERROR(VLOOKUP(L734,REAJUSTE!A:AC,17,FALSE),"")</f>
        <v>1.02</v>
      </c>
    </row>
    <row r="735" spans="1:13" ht="18" x14ac:dyDescent="0.2">
      <c r="A735" s="790">
        <v>40899</v>
      </c>
      <c r="B735" s="794" t="s">
        <v>14840</v>
      </c>
      <c r="C735" s="792" t="s">
        <v>14230</v>
      </c>
      <c r="D735" s="851">
        <f t="shared" si="24"/>
        <v>25.03</v>
      </c>
      <c r="E735" s="842">
        <f t="shared" si="25"/>
        <v>20.29</v>
      </c>
      <c r="I735" s="793">
        <v>24.54</v>
      </c>
      <c r="L735" s="840" t="s">
        <v>1767</v>
      </c>
      <c r="M735" s="848">
        <f>IFERROR(VLOOKUP(L735,REAJUSTE!A:AC,17,FALSE),"")</f>
        <v>1.02</v>
      </c>
    </row>
    <row r="736" spans="1:13" ht="18" x14ac:dyDescent="0.2">
      <c r="A736" s="790">
        <v>40900</v>
      </c>
      <c r="B736" s="794" t="s">
        <v>14841</v>
      </c>
      <c r="C736" s="792" t="s">
        <v>14230</v>
      </c>
      <c r="D736" s="851">
        <f t="shared" si="24"/>
        <v>37.21</v>
      </c>
      <c r="E736" s="842">
        <f t="shared" si="25"/>
        <v>30.17</v>
      </c>
      <c r="I736" s="793">
        <v>36.49</v>
      </c>
      <c r="L736" s="840" t="s">
        <v>1767</v>
      </c>
      <c r="M736" s="848">
        <f>IFERROR(VLOOKUP(L736,REAJUSTE!A:AC,17,FALSE),"")</f>
        <v>1.02</v>
      </c>
    </row>
    <row r="737" spans="1:13" ht="18" x14ac:dyDescent="0.2">
      <c r="A737" s="790">
        <v>41365</v>
      </c>
      <c r="B737" s="794" t="s">
        <v>14842</v>
      </c>
      <c r="C737" s="792" t="s">
        <v>14230</v>
      </c>
      <c r="D737" s="851">
        <f t="shared" si="24"/>
        <v>29.45</v>
      </c>
      <c r="E737" s="842">
        <f t="shared" si="25"/>
        <v>23.88</v>
      </c>
      <c r="I737" s="793">
        <v>28.88</v>
      </c>
      <c r="L737" s="840" t="s">
        <v>1767</v>
      </c>
      <c r="M737" s="848">
        <f>IFERROR(VLOOKUP(L737,REAJUSTE!A:AC,17,FALSE),"")</f>
        <v>1.02</v>
      </c>
    </row>
    <row r="738" spans="1:13" ht="18" x14ac:dyDescent="0.2">
      <c r="A738" s="790">
        <v>41110</v>
      </c>
      <c r="B738" s="791" t="s">
        <v>28709</v>
      </c>
      <c r="C738" s="792" t="s">
        <v>14230</v>
      </c>
      <c r="D738" s="851">
        <f t="shared" si="24"/>
        <v>28.17</v>
      </c>
      <c r="E738" s="842">
        <f t="shared" si="25"/>
        <v>22.84</v>
      </c>
      <c r="I738" s="793">
        <v>27.62</v>
      </c>
      <c r="L738" s="840" t="s">
        <v>1767</v>
      </c>
      <c r="M738" s="848">
        <f>IFERROR(VLOOKUP(L738,REAJUSTE!A:AC,17,FALSE),"")</f>
        <v>1.02</v>
      </c>
    </row>
    <row r="739" spans="1:13" ht="15" x14ac:dyDescent="0.2">
      <c r="A739" s="790">
        <v>40903</v>
      </c>
      <c r="B739" s="791" t="s">
        <v>14843</v>
      </c>
      <c r="C739" s="792" t="s">
        <v>14230</v>
      </c>
      <c r="D739" s="851">
        <f t="shared" si="24"/>
        <v>38.96</v>
      </c>
      <c r="E739" s="842">
        <f t="shared" si="25"/>
        <v>31.59</v>
      </c>
      <c r="I739" s="793">
        <v>38.200000000000003</v>
      </c>
      <c r="L739" s="840" t="s">
        <v>1767</v>
      </c>
      <c r="M739" s="848">
        <f>IFERROR(VLOOKUP(L739,REAJUSTE!A:AC,17,FALSE),"")</f>
        <v>1.02</v>
      </c>
    </row>
    <row r="740" spans="1:13" ht="15" x14ac:dyDescent="0.2">
      <c r="A740" s="790">
        <v>40904</v>
      </c>
      <c r="B740" s="791" t="s">
        <v>14844</v>
      </c>
      <c r="C740" s="792" t="s">
        <v>14230</v>
      </c>
      <c r="D740" s="851">
        <f t="shared" si="24"/>
        <v>66.569999999999993</v>
      </c>
      <c r="E740" s="842">
        <f t="shared" si="25"/>
        <v>53.98</v>
      </c>
      <c r="I740" s="793">
        <v>65.27</v>
      </c>
      <c r="L740" s="840" t="s">
        <v>1767</v>
      </c>
      <c r="M740" s="848">
        <f>IFERROR(VLOOKUP(L740,REAJUSTE!A:AC,17,FALSE),"")</f>
        <v>1.02</v>
      </c>
    </row>
    <row r="741" spans="1:13" ht="18" x14ac:dyDescent="0.2">
      <c r="A741" s="790">
        <v>40905</v>
      </c>
      <c r="B741" s="794" t="s">
        <v>28710</v>
      </c>
      <c r="C741" s="792" t="s">
        <v>14230</v>
      </c>
      <c r="D741" s="851">
        <f t="shared" si="24"/>
        <v>42.33</v>
      </c>
      <c r="E741" s="842">
        <f t="shared" si="25"/>
        <v>34.32</v>
      </c>
      <c r="I741" s="793">
        <v>41.5</v>
      </c>
      <c r="L741" s="840" t="s">
        <v>1767</v>
      </c>
      <c r="M741" s="848">
        <f>IFERROR(VLOOKUP(L741,REAJUSTE!A:AC,17,FALSE),"")</f>
        <v>1.02</v>
      </c>
    </row>
    <row r="742" spans="1:13" ht="18" x14ac:dyDescent="0.2">
      <c r="A742" s="790">
        <v>43330</v>
      </c>
      <c r="B742" s="794" t="s">
        <v>14845</v>
      </c>
      <c r="C742" s="792" t="s">
        <v>14230</v>
      </c>
      <c r="D742" s="851">
        <f t="shared" si="24"/>
        <v>46.03</v>
      </c>
      <c r="E742" s="842">
        <f t="shared" si="25"/>
        <v>37.32</v>
      </c>
      <c r="I742" s="793">
        <v>45.13</v>
      </c>
      <c r="L742" s="840" t="s">
        <v>1767</v>
      </c>
      <c r="M742" s="848">
        <f>IFERROR(VLOOKUP(L742,REAJUSTE!A:AC,17,FALSE),"")</f>
        <v>1.02</v>
      </c>
    </row>
    <row r="743" spans="1:13" ht="18" x14ac:dyDescent="0.2">
      <c r="A743" s="790">
        <v>40901</v>
      </c>
      <c r="B743" s="794" t="s">
        <v>14846</v>
      </c>
      <c r="C743" s="792" t="s">
        <v>14230</v>
      </c>
      <c r="D743" s="851">
        <f t="shared" si="24"/>
        <v>25.95</v>
      </c>
      <c r="E743" s="842">
        <f t="shared" si="25"/>
        <v>21.04</v>
      </c>
      <c r="I743" s="793">
        <v>25.45</v>
      </c>
      <c r="L743" s="840" t="s">
        <v>1767</v>
      </c>
      <c r="M743" s="848">
        <f>IFERROR(VLOOKUP(L743,REAJUSTE!A:AC,17,FALSE),"")</f>
        <v>1.02</v>
      </c>
    </row>
    <row r="744" spans="1:13" ht="15" x14ac:dyDescent="0.2">
      <c r="A744" s="790">
        <v>42475</v>
      </c>
      <c r="B744" s="791" t="s">
        <v>14847</v>
      </c>
      <c r="C744" s="792" t="s">
        <v>14185</v>
      </c>
      <c r="D744" s="851">
        <f t="shared" si="24"/>
        <v>798.71</v>
      </c>
      <c r="E744" s="842">
        <f t="shared" si="25"/>
        <v>647.66999999999996</v>
      </c>
      <c r="I744" s="793">
        <v>783.05</v>
      </c>
      <c r="L744" s="840" t="s">
        <v>1767</v>
      </c>
      <c r="M744" s="848">
        <f>IFERROR(VLOOKUP(L744,REAJUSTE!A:AC,17,FALSE),"")</f>
        <v>1.02</v>
      </c>
    </row>
    <row r="745" spans="1:13" ht="15" x14ac:dyDescent="0.2">
      <c r="A745" s="790">
        <v>40945</v>
      </c>
      <c r="B745" s="791" t="s">
        <v>14848</v>
      </c>
      <c r="C745" s="792" t="s">
        <v>14230</v>
      </c>
      <c r="D745" s="851">
        <f t="shared" si="24"/>
        <v>114.32</v>
      </c>
      <c r="E745" s="842">
        <f t="shared" si="25"/>
        <v>92.7</v>
      </c>
      <c r="I745" s="793">
        <v>112.08</v>
      </c>
      <c r="L745" s="840" t="s">
        <v>1767</v>
      </c>
      <c r="M745" s="848">
        <f>IFERROR(VLOOKUP(L745,REAJUSTE!A:AC,17,FALSE),"")</f>
        <v>1.02</v>
      </c>
    </row>
    <row r="746" spans="1:13" ht="15" x14ac:dyDescent="0.2">
      <c r="A746" s="790">
        <v>41109</v>
      </c>
      <c r="B746" s="791" t="s">
        <v>14849</v>
      </c>
      <c r="C746" s="792" t="s">
        <v>14230</v>
      </c>
      <c r="D746" s="851">
        <f t="shared" si="24"/>
        <v>4.08</v>
      </c>
      <c r="E746" s="842">
        <f t="shared" si="25"/>
        <v>3.3</v>
      </c>
      <c r="I746" s="793">
        <v>4</v>
      </c>
      <c r="L746" s="840" t="s">
        <v>1767</v>
      </c>
      <c r="M746" s="848">
        <f>IFERROR(VLOOKUP(L746,REAJUSTE!A:AC,17,FALSE),"")</f>
        <v>1.02</v>
      </c>
    </row>
    <row r="747" spans="1:13" ht="15" x14ac:dyDescent="0.2">
      <c r="A747" s="790">
        <v>40164</v>
      </c>
      <c r="B747" s="791" t="s">
        <v>14850</v>
      </c>
      <c r="C747" s="792" t="s">
        <v>14187</v>
      </c>
      <c r="D747" s="851">
        <f t="shared" si="24"/>
        <v>76.61</v>
      </c>
      <c r="E747" s="842">
        <f t="shared" si="25"/>
        <v>62.12</v>
      </c>
      <c r="I747" s="793">
        <v>75.11</v>
      </c>
      <c r="L747" s="840" t="s">
        <v>1767</v>
      </c>
      <c r="M747" s="848">
        <f>IFERROR(VLOOKUP(L747,REAJUSTE!A:AC,17,FALSE),"")</f>
        <v>1.02</v>
      </c>
    </row>
    <row r="748" spans="1:13" ht="15" x14ac:dyDescent="0.2">
      <c r="A748" s="790">
        <v>40944</v>
      </c>
      <c r="B748" s="791" t="s">
        <v>14851</v>
      </c>
      <c r="C748" s="792" t="s">
        <v>14230</v>
      </c>
      <c r="D748" s="851">
        <f t="shared" si="24"/>
        <v>1026.06</v>
      </c>
      <c r="E748" s="842">
        <f t="shared" si="25"/>
        <v>832.03</v>
      </c>
      <c r="I748" s="795">
        <v>1005.95</v>
      </c>
      <c r="L748" s="840" t="s">
        <v>1767</v>
      </c>
      <c r="M748" s="848">
        <f>IFERROR(VLOOKUP(L748,REAJUSTE!A:AC,17,FALSE),"")</f>
        <v>1.02</v>
      </c>
    </row>
    <row r="749" spans="1:13" ht="15" x14ac:dyDescent="0.2">
      <c r="A749" s="790">
        <v>40902</v>
      </c>
      <c r="B749" s="791" t="s">
        <v>14852</v>
      </c>
      <c r="C749" s="792" t="s">
        <v>14230</v>
      </c>
      <c r="D749" s="851">
        <f t="shared" si="24"/>
        <v>7.35</v>
      </c>
      <c r="E749" s="842">
        <f t="shared" si="25"/>
        <v>5.96</v>
      </c>
      <c r="I749" s="793">
        <v>7.21</v>
      </c>
      <c r="L749" s="840" t="s">
        <v>1767</v>
      </c>
      <c r="M749" s="848">
        <f>IFERROR(VLOOKUP(L749,REAJUSTE!A:AC,17,FALSE),"")</f>
        <v>1.02</v>
      </c>
    </row>
    <row r="750" spans="1:13" ht="15" x14ac:dyDescent="0.2">
      <c r="A750" s="790">
        <v>41344</v>
      </c>
      <c r="B750" s="791" t="s">
        <v>14853</v>
      </c>
      <c r="C750" s="792" t="s">
        <v>14230</v>
      </c>
      <c r="D750" s="851">
        <f t="shared" si="24"/>
        <v>90.67</v>
      </c>
      <c r="E750" s="842">
        <f t="shared" si="25"/>
        <v>73.52</v>
      </c>
      <c r="I750" s="793">
        <v>88.9</v>
      </c>
      <c r="L750" s="840" t="s">
        <v>1767</v>
      </c>
      <c r="M750" s="848">
        <f>IFERROR(VLOOKUP(L750,REAJUSTE!A:AC,17,FALSE),"")</f>
        <v>1.02</v>
      </c>
    </row>
    <row r="751" spans="1:13" ht="15" x14ac:dyDescent="0.2">
      <c r="A751" s="790">
        <v>41345</v>
      </c>
      <c r="B751" s="791" t="s">
        <v>14854</v>
      </c>
      <c r="C751" s="792" t="s">
        <v>14230</v>
      </c>
      <c r="D751" s="851">
        <f t="shared" si="24"/>
        <v>153.69</v>
      </c>
      <c r="E751" s="842">
        <f t="shared" si="25"/>
        <v>124.62</v>
      </c>
      <c r="I751" s="793">
        <v>150.68</v>
      </c>
      <c r="L751" s="840" t="s">
        <v>1767</v>
      </c>
      <c r="M751" s="848">
        <f>IFERROR(VLOOKUP(L751,REAJUSTE!A:AC,17,FALSE),"")</f>
        <v>1.02</v>
      </c>
    </row>
    <row r="752" spans="1:13" ht="15" x14ac:dyDescent="0.2">
      <c r="A752" s="790">
        <v>41242</v>
      </c>
      <c r="B752" s="791" t="s">
        <v>14855</v>
      </c>
      <c r="C752" s="792" t="s">
        <v>14187</v>
      </c>
      <c r="D752" s="851">
        <f t="shared" si="24"/>
        <v>75.540000000000006</v>
      </c>
      <c r="E752" s="842">
        <f t="shared" si="25"/>
        <v>61.25</v>
      </c>
      <c r="I752" s="793">
        <v>74.06</v>
      </c>
      <c r="L752" s="840" t="s">
        <v>1767</v>
      </c>
      <c r="M752" s="848">
        <f>IFERROR(VLOOKUP(L752,REAJUSTE!A:AC,17,FALSE),"")</f>
        <v>1.02</v>
      </c>
    </row>
    <row r="753" spans="1:13" ht="15" x14ac:dyDescent="0.2">
      <c r="A753" s="790">
        <v>42476</v>
      </c>
      <c r="B753" s="791" t="s">
        <v>14856</v>
      </c>
      <c r="C753" s="792" t="s">
        <v>14203</v>
      </c>
      <c r="D753" s="851">
        <f t="shared" si="24"/>
        <v>55.64</v>
      </c>
      <c r="E753" s="842">
        <f t="shared" si="25"/>
        <v>45.11</v>
      </c>
      <c r="I753" s="793">
        <v>54.55</v>
      </c>
      <c r="L753" s="840" t="s">
        <v>1767</v>
      </c>
      <c r="M753" s="848">
        <f>IFERROR(VLOOKUP(L753,REAJUSTE!A:AC,17,FALSE),"")</f>
        <v>1.02</v>
      </c>
    </row>
    <row r="754" spans="1:13" ht="15" x14ac:dyDescent="0.2">
      <c r="A754" s="790">
        <v>41136</v>
      </c>
      <c r="B754" s="791" t="s">
        <v>14857</v>
      </c>
      <c r="C754" s="792" t="s">
        <v>14203</v>
      </c>
      <c r="D754" s="851">
        <f t="shared" si="24"/>
        <v>185.86</v>
      </c>
      <c r="E754" s="842">
        <f t="shared" si="25"/>
        <v>150.71</v>
      </c>
      <c r="I754" s="793">
        <v>182.22</v>
      </c>
      <c r="L754" s="840" t="s">
        <v>1767</v>
      </c>
      <c r="M754" s="848">
        <f>IFERROR(VLOOKUP(L754,REAJUSTE!A:AC,17,FALSE),"")</f>
        <v>1.02</v>
      </c>
    </row>
    <row r="755" spans="1:13" ht="15" x14ac:dyDescent="0.2">
      <c r="A755" s="790">
        <v>41135</v>
      </c>
      <c r="B755" s="791" t="s">
        <v>14858</v>
      </c>
      <c r="C755" s="792" t="s">
        <v>14203</v>
      </c>
      <c r="D755" s="851">
        <f t="shared" si="24"/>
        <v>147.06</v>
      </c>
      <c r="E755" s="842">
        <f t="shared" si="25"/>
        <v>119.25</v>
      </c>
      <c r="I755" s="793">
        <v>144.18</v>
      </c>
      <c r="L755" s="840" t="s">
        <v>1767</v>
      </c>
      <c r="M755" s="848">
        <f>IFERROR(VLOOKUP(L755,REAJUSTE!A:AC,17,FALSE),"")</f>
        <v>1.02</v>
      </c>
    </row>
    <row r="756" spans="1:13" ht="15" x14ac:dyDescent="0.2">
      <c r="A756" s="790">
        <v>40912</v>
      </c>
      <c r="B756" s="791" t="s">
        <v>14859</v>
      </c>
      <c r="C756" s="792" t="s">
        <v>14187</v>
      </c>
      <c r="D756" s="851">
        <f t="shared" si="24"/>
        <v>136.47999999999999</v>
      </c>
      <c r="E756" s="842">
        <f t="shared" si="25"/>
        <v>110.67</v>
      </c>
      <c r="I756" s="793">
        <v>133.81</v>
      </c>
      <c r="L756" s="840" t="s">
        <v>1767</v>
      </c>
      <c r="M756" s="848">
        <f>IFERROR(VLOOKUP(L756,REAJUSTE!A:AC,17,FALSE),"")</f>
        <v>1.02</v>
      </c>
    </row>
    <row r="757" spans="1:13" ht="15" x14ac:dyDescent="0.2">
      <c r="A757" s="790">
        <v>40908</v>
      </c>
      <c r="B757" s="791" t="s">
        <v>14860</v>
      </c>
      <c r="C757" s="792" t="s">
        <v>14203</v>
      </c>
      <c r="D757" s="851">
        <f t="shared" si="24"/>
        <v>13630.64</v>
      </c>
      <c r="E757" s="842">
        <f t="shared" si="25"/>
        <v>11053.06</v>
      </c>
      <c r="I757" s="795">
        <v>13363.38</v>
      </c>
      <c r="L757" s="840" t="s">
        <v>1767</v>
      </c>
      <c r="M757" s="848">
        <f>IFERROR(VLOOKUP(L757,REAJUSTE!A:AC,17,FALSE),"")</f>
        <v>1.02</v>
      </c>
    </row>
    <row r="758" spans="1:13" ht="15" x14ac:dyDescent="0.2">
      <c r="A758" s="790">
        <v>40907</v>
      </c>
      <c r="B758" s="791" t="s">
        <v>14861</v>
      </c>
      <c r="C758" s="792" t="s">
        <v>14203</v>
      </c>
      <c r="D758" s="851">
        <f t="shared" si="24"/>
        <v>19295.87</v>
      </c>
      <c r="E758" s="842">
        <f t="shared" si="25"/>
        <v>15646.99</v>
      </c>
      <c r="I758" s="795">
        <v>18917.52</v>
      </c>
      <c r="L758" s="840" t="s">
        <v>1767</v>
      </c>
      <c r="M758" s="848">
        <f>IFERROR(VLOOKUP(L758,REAJUSTE!A:AC,17,FALSE),"")</f>
        <v>1.02</v>
      </c>
    </row>
    <row r="759" spans="1:13" ht="15" x14ac:dyDescent="0.2">
      <c r="A759" s="790">
        <v>40906</v>
      </c>
      <c r="B759" s="791" t="s">
        <v>14862</v>
      </c>
      <c r="C759" s="792" t="s">
        <v>14230</v>
      </c>
      <c r="D759" s="851">
        <f t="shared" si="24"/>
        <v>5675.55</v>
      </c>
      <c r="E759" s="842">
        <f t="shared" si="25"/>
        <v>4602.29</v>
      </c>
      <c r="I759" s="795">
        <v>5564.27</v>
      </c>
      <c r="L759" s="840" t="s">
        <v>1767</v>
      </c>
      <c r="M759" s="848">
        <f>IFERROR(VLOOKUP(L759,REAJUSTE!A:AC,17,FALSE),"")</f>
        <v>1.02</v>
      </c>
    </row>
    <row r="760" spans="1:13" ht="15" x14ac:dyDescent="0.2">
      <c r="A760" s="790">
        <v>41240</v>
      </c>
      <c r="B760" s="791" t="s">
        <v>14863</v>
      </c>
      <c r="C760" s="792" t="s">
        <v>14187</v>
      </c>
      <c r="D760" s="851">
        <f t="shared" si="24"/>
        <v>123.71</v>
      </c>
      <c r="E760" s="842">
        <f t="shared" si="25"/>
        <v>100.31</v>
      </c>
      <c r="I760" s="793">
        <v>121.29</v>
      </c>
      <c r="L760" s="840" t="s">
        <v>1767</v>
      </c>
      <c r="M760" s="848">
        <f>IFERROR(VLOOKUP(L760,REAJUSTE!A:AC,17,FALSE),"")</f>
        <v>1.02</v>
      </c>
    </row>
    <row r="761" spans="1:13" ht="18" x14ac:dyDescent="0.2">
      <c r="A761" s="790">
        <v>40946</v>
      </c>
      <c r="B761" s="791" t="s">
        <v>14864</v>
      </c>
      <c r="C761" s="792" t="s">
        <v>14187</v>
      </c>
      <c r="D761" s="851">
        <f t="shared" si="24"/>
        <v>137.38</v>
      </c>
      <c r="E761" s="842">
        <f t="shared" si="25"/>
        <v>111.4</v>
      </c>
      <c r="I761" s="793">
        <v>134.69</v>
      </c>
      <c r="L761" s="840" t="s">
        <v>1767</v>
      </c>
      <c r="M761" s="848">
        <f>IFERROR(VLOOKUP(L761,REAJUSTE!A:AC,17,FALSE),"")</f>
        <v>1.02</v>
      </c>
    </row>
    <row r="762" spans="1:13" ht="15" x14ac:dyDescent="0.2">
      <c r="A762" s="790">
        <v>40942</v>
      </c>
      <c r="B762" s="791" t="s">
        <v>14865</v>
      </c>
      <c r="C762" s="792" t="s">
        <v>14187</v>
      </c>
      <c r="D762" s="851">
        <f t="shared" si="24"/>
        <v>58.16</v>
      </c>
      <c r="E762" s="842">
        <f t="shared" si="25"/>
        <v>47.16</v>
      </c>
      <c r="I762" s="793">
        <v>57.02</v>
      </c>
      <c r="L762" s="840" t="s">
        <v>1767</v>
      </c>
      <c r="M762" s="848">
        <f>IFERROR(VLOOKUP(L762,REAJUSTE!A:AC,17,FALSE),"")</f>
        <v>1.02</v>
      </c>
    </row>
    <row r="763" spans="1:13" ht="15" x14ac:dyDescent="0.2">
      <c r="A763" s="790">
        <v>41245</v>
      </c>
      <c r="B763" s="791" t="s">
        <v>14866</v>
      </c>
      <c r="C763" s="792" t="s">
        <v>14187</v>
      </c>
      <c r="D763" s="851">
        <f t="shared" si="24"/>
        <v>56.67</v>
      </c>
      <c r="E763" s="842">
        <f t="shared" si="25"/>
        <v>45.95</v>
      </c>
      <c r="I763" s="793">
        <v>55.56</v>
      </c>
      <c r="L763" s="840" t="s">
        <v>1767</v>
      </c>
      <c r="M763" s="848">
        <f>IFERROR(VLOOKUP(L763,REAJUSTE!A:AC,17,FALSE),"")</f>
        <v>1.02</v>
      </c>
    </row>
    <row r="764" spans="1:13" ht="15" x14ac:dyDescent="0.2">
      <c r="A764" s="790">
        <v>41404</v>
      </c>
      <c r="B764" s="791" t="s">
        <v>14867</v>
      </c>
      <c r="C764" s="792" t="s">
        <v>14187</v>
      </c>
      <c r="D764" s="851">
        <f t="shared" si="24"/>
        <v>47.07</v>
      </c>
      <c r="E764" s="842">
        <f t="shared" si="25"/>
        <v>38.159999999999997</v>
      </c>
      <c r="I764" s="793">
        <v>46.15</v>
      </c>
      <c r="L764" s="840" t="s">
        <v>1767</v>
      </c>
      <c r="M764" s="848">
        <f>IFERROR(VLOOKUP(L764,REAJUSTE!A:AC,17,FALSE),"")</f>
        <v>1.02</v>
      </c>
    </row>
    <row r="765" spans="1:13" ht="15" x14ac:dyDescent="0.2">
      <c r="A765" s="790">
        <v>41244</v>
      </c>
      <c r="B765" s="791" t="s">
        <v>14868</v>
      </c>
      <c r="C765" s="792" t="s">
        <v>14187</v>
      </c>
      <c r="D765" s="851">
        <f t="shared" si="24"/>
        <v>27.8</v>
      </c>
      <c r="E765" s="842">
        <f t="shared" si="25"/>
        <v>22.54</v>
      </c>
      <c r="I765" s="793">
        <v>27.26</v>
      </c>
      <c r="L765" s="840" t="s">
        <v>1767</v>
      </c>
      <c r="M765" s="848">
        <f>IFERROR(VLOOKUP(L765,REAJUSTE!A:AC,17,FALSE),"")</f>
        <v>1.02</v>
      </c>
    </row>
    <row r="766" spans="1:13" ht="15" x14ac:dyDescent="0.2">
      <c r="A766" s="790">
        <v>43328</v>
      </c>
      <c r="B766" s="791" t="s">
        <v>14869</v>
      </c>
      <c r="C766" s="792" t="s">
        <v>14203</v>
      </c>
      <c r="D766" s="851">
        <f t="shared" si="24"/>
        <v>16.899999999999999</v>
      </c>
      <c r="E766" s="842">
        <f t="shared" si="25"/>
        <v>13.7</v>
      </c>
      <c r="I766" s="793">
        <v>16.57</v>
      </c>
      <c r="L766" s="840" t="s">
        <v>1767</v>
      </c>
      <c r="M766" s="848">
        <f>IFERROR(VLOOKUP(L766,REAJUSTE!A:AC,17,FALSE),"")</f>
        <v>1.02</v>
      </c>
    </row>
    <row r="767" spans="1:13" ht="18" x14ac:dyDescent="0.2">
      <c r="A767" s="790">
        <v>40909</v>
      </c>
      <c r="B767" s="794" t="s">
        <v>14870</v>
      </c>
      <c r="C767" s="792" t="s">
        <v>14203</v>
      </c>
      <c r="D767" s="851">
        <f t="shared" si="24"/>
        <v>3841.67</v>
      </c>
      <c r="E767" s="842">
        <f t="shared" si="25"/>
        <v>3115.2</v>
      </c>
      <c r="I767" s="795">
        <v>3766.35</v>
      </c>
      <c r="L767" s="840" t="s">
        <v>1767</v>
      </c>
      <c r="M767" s="848">
        <f>IFERROR(VLOOKUP(L767,REAJUSTE!A:AC,17,FALSE),"")</f>
        <v>1.02</v>
      </c>
    </row>
    <row r="768" spans="1:13" ht="15" x14ac:dyDescent="0.2">
      <c r="A768" s="790">
        <v>41140</v>
      </c>
      <c r="B768" s="791" t="s">
        <v>14871</v>
      </c>
      <c r="C768" s="792" t="s">
        <v>14203</v>
      </c>
      <c r="D768" s="851">
        <f t="shared" si="24"/>
        <v>2979.73</v>
      </c>
      <c r="E768" s="842">
        <f t="shared" si="25"/>
        <v>2416.25</v>
      </c>
      <c r="I768" s="795">
        <v>2921.31</v>
      </c>
      <c r="L768" s="840" t="s">
        <v>1767</v>
      </c>
      <c r="M768" s="848">
        <f>IFERROR(VLOOKUP(L768,REAJUSTE!A:AC,17,FALSE),"")</f>
        <v>1.02</v>
      </c>
    </row>
    <row r="769" spans="1:13" ht="15" x14ac:dyDescent="0.2">
      <c r="A769" s="790">
        <v>41139</v>
      </c>
      <c r="B769" s="791" t="s">
        <v>14872</v>
      </c>
      <c r="C769" s="792" t="s">
        <v>14203</v>
      </c>
      <c r="D769" s="851">
        <f t="shared" si="24"/>
        <v>3397.53</v>
      </c>
      <c r="E769" s="842">
        <f t="shared" si="25"/>
        <v>2755.05</v>
      </c>
      <c r="I769" s="795">
        <v>3330.92</v>
      </c>
      <c r="L769" s="840" t="s">
        <v>1767</v>
      </c>
      <c r="M769" s="848">
        <f>IFERROR(VLOOKUP(L769,REAJUSTE!A:AC,17,FALSE),"")</f>
        <v>1.02</v>
      </c>
    </row>
    <row r="770" spans="1:13" ht="15" x14ac:dyDescent="0.2">
      <c r="A770" s="790">
        <v>41138</v>
      </c>
      <c r="B770" s="791" t="s">
        <v>14873</v>
      </c>
      <c r="C770" s="792" t="s">
        <v>14203</v>
      </c>
      <c r="D770" s="851">
        <f t="shared" si="24"/>
        <v>3370.13</v>
      </c>
      <c r="E770" s="842">
        <f t="shared" si="25"/>
        <v>2732.83</v>
      </c>
      <c r="I770" s="795">
        <v>3304.05</v>
      </c>
      <c r="L770" s="840" t="s">
        <v>1767</v>
      </c>
      <c r="M770" s="848">
        <f>IFERROR(VLOOKUP(L770,REAJUSTE!A:AC,17,FALSE),"")</f>
        <v>1.02</v>
      </c>
    </row>
    <row r="771" spans="1:13" ht="15" x14ac:dyDescent="0.2">
      <c r="A771" s="790">
        <v>41246</v>
      </c>
      <c r="B771" s="791" t="s">
        <v>14874</v>
      </c>
      <c r="C771" s="792" t="s">
        <v>14230</v>
      </c>
      <c r="D771" s="851">
        <f t="shared" si="24"/>
        <v>77.14</v>
      </c>
      <c r="E771" s="842">
        <f t="shared" si="25"/>
        <v>62.55</v>
      </c>
      <c r="I771" s="793">
        <v>75.63</v>
      </c>
      <c r="L771" s="840" t="s">
        <v>1767</v>
      </c>
      <c r="M771" s="848">
        <f>IFERROR(VLOOKUP(L771,REAJUSTE!A:AC,17,FALSE),"")</f>
        <v>1.02</v>
      </c>
    </row>
    <row r="772" spans="1:13" ht="15" x14ac:dyDescent="0.2">
      <c r="A772" s="790">
        <v>40943</v>
      </c>
      <c r="B772" s="791" t="s">
        <v>14875</v>
      </c>
      <c r="C772" s="792" t="s">
        <v>14230</v>
      </c>
      <c r="D772" s="851">
        <f t="shared" si="24"/>
        <v>70.13</v>
      </c>
      <c r="E772" s="842">
        <f t="shared" si="25"/>
        <v>56.86</v>
      </c>
      <c r="I772" s="793">
        <v>68.760000000000005</v>
      </c>
      <c r="L772" s="840" t="s">
        <v>1767</v>
      </c>
      <c r="M772" s="848">
        <f>IFERROR(VLOOKUP(L772,REAJUSTE!A:AC,17,FALSE),"")</f>
        <v>1.02</v>
      </c>
    </row>
    <row r="773" spans="1:13" ht="15" x14ac:dyDescent="0.2">
      <c r="A773" s="790">
        <v>40922</v>
      </c>
      <c r="B773" s="791" t="s">
        <v>14876</v>
      </c>
      <c r="C773" s="792" t="s">
        <v>14185</v>
      </c>
      <c r="D773" s="851">
        <f t="shared" si="24"/>
        <v>9.84</v>
      </c>
      <c r="E773" s="842">
        <f t="shared" si="25"/>
        <v>7.97</v>
      </c>
      <c r="I773" s="793">
        <v>9.65</v>
      </c>
      <c r="L773" s="840" t="s">
        <v>1767</v>
      </c>
      <c r="M773" s="848">
        <f>IFERROR(VLOOKUP(L773,REAJUSTE!A:AC,17,FALSE),"")</f>
        <v>1.02</v>
      </c>
    </row>
    <row r="774" spans="1:13" ht="15" x14ac:dyDescent="0.2">
      <c r="A774" s="790">
        <v>40914</v>
      </c>
      <c r="B774" s="791" t="s">
        <v>14877</v>
      </c>
      <c r="C774" s="792" t="s">
        <v>14230</v>
      </c>
      <c r="D774" s="851">
        <f t="shared" si="24"/>
        <v>29.46</v>
      </c>
      <c r="E774" s="842">
        <f t="shared" si="25"/>
        <v>23.88</v>
      </c>
      <c r="I774" s="793">
        <v>28.89</v>
      </c>
      <c r="L774" s="840" t="s">
        <v>1767</v>
      </c>
      <c r="M774" s="848">
        <f>IFERROR(VLOOKUP(L774,REAJUSTE!A:AC,17,FALSE),"")</f>
        <v>1.02</v>
      </c>
    </row>
    <row r="775" spans="1:13" ht="15" x14ac:dyDescent="0.2">
      <c r="A775" s="790">
        <v>40913</v>
      </c>
      <c r="B775" s="791" t="s">
        <v>14878</v>
      </c>
      <c r="C775" s="792" t="s">
        <v>14230</v>
      </c>
      <c r="D775" s="851">
        <f t="shared" ref="D775:D839" si="26">TRUNC(I775*M775,2)</f>
        <v>170.47</v>
      </c>
      <c r="E775" s="842">
        <f t="shared" ref="E775:E839" si="27">TRUNC(D775/1.2332,2)</f>
        <v>138.22999999999999</v>
      </c>
      <c r="I775" s="793">
        <v>167.13</v>
      </c>
      <c r="L775" s="840" t="s">
        <v>1767</v>
      </c>
      <c r="M775" s="848">
        <f>IFERROR(VLOOKUP(L775,REAJUSTE!A:AC,17,FALSE),"")</f>
        <v>1.02</v>
      </c>
    </row>
    <row r="776" spans="1:13" ht="18" x14ac:dyDescent="0.2">
      <c r="A776" s="790">
        <v>41191</v>
      </c>
      <c r="B776" s="794" t="s">
        <v>14879</v>
      </c>
      <c r="C776" s="792" t="s">
        <v>14230</v>
      </c>
      <c r="D776" s="851">
        <f t="shared" si="26"/>
        <v>776.49</v>
      </c>
      <c r="E776" s="842">
        <f t="shared" si="27"/>
        <v>629.65</v>
      </c>
      <c r="I776" s="793">
        <v>761.27</v>
      </c>
      <c r="L776" s="840" t="s">
        <v>1767</v>
      </c>
      <c r="M776" s="848">
        <f>IFERROR(VLOOKUP(L776,REAJUSTE!A:AC,17,FALSE),"")</f>
        <v>1.02</v>
      </c>
    </row>
    <row r="777" spans="1:13" ht="15" x14ac:dyDescent="0.2">
      <c r="A777" s="790">
        <v>40947</v>
      </c>
      <c r="B777" s="791" t="s">
        <v>14880</v>
      </c>
      <c r="C777" s="792" t="s">
        <v>14203</v>
      </c>
      <c r="D777" s="851">
        <f t="shared" si="26"/>
        <v>5200.21</v>
      </c>
      <c r="E777" s="842">
        <f t="shared" si="27"/>
        <v>4216.84</v>
      </c>
      <c r="I777" s="795">
        <v>5098.25</v>
      </c>
      <c r="L777" s="840" t="s">
        <v>1767</v>
      </c>
      <c r="M777" s="848">
        <f>IFERROR(VLOOKUP(L777,REAJUSTE!A:AC,17,FALSE),"")</f>
        <v>1.02</v>
      </c>
    </row>
    <row r="778" spans="1:13" ht="15" x14ac:dyDescent="0.2">
      <c r="A778" s="790">
        <v>43329</v>
      </c>
      <c r="B778" s="791" t="s">
        <v>14881</v>
      </c>
      <c r="C778" s="792" t="s">
        <v>14203</v>
      </c>
      <c r="D778" s="851">
        <f t="shared" si="26"/>
        <v>306.04000000000002</v>
      </c>
      <c r="E778" s="842">
        <f t="shared" si="27"/>
        <v>248.16</v>
      </c>
      <c r="I778" s="793">
        <v>300.04000000000002</v>
      </c>
      <c r="L778" s="840" t="s">
        <v>1767</v>
      </c>
      <c r="M778" s="848">
        <f>IFERROR(VLOOKUP(L778,REAJUSTE!A:AC,17,FALSE),"")</f>
        <v>1.02</v>
      </c>
    </row>
    <row r="779" spans="1:13" ht="18" x14ac:dyDescent="0.2">
      <c r="A779" s="790">
        <v>42050</v>
      </c>
      <c r="B779" s="794" t="s">
        <v>14882</v>
      </c>
      <c r="C779" s="792" t="s">
        <v>14187</v>
      </c>
      <c r="D779" s="851">
        <f t="shared" si="26"/>
        <v>207.46</v>
      </c>
      <c r="E779" s="842">
        <f t="shared" si="27"/>
        <v>168.22</v>
      </c>
      <c r="I779" s="793">
        <v>203.4</v>
      </c>
      <c r="L779" s="840" t="s">
        <v>1767</v>
      </c>
      <c r="M779" s="848">
        <f>IFERROR(VLOOKUP(L779,REAJUSTE!A:AC,17,FALSE),"")</f>
        <v>1.02</v>
      </c>
    </row>
    <row r="780" spans="1:13" ht="15" x14ac:dyDescent="0.2">
      <c r="A780" s="847" t="s">
        <v>28711</v>
      </c>
      <c r="B780" s="849"/>
      <c r="C780" s="849"/>
      <c r="D780" s="849"/>
      <c r="E780" s="849"/>
      <c r="F780" s="849"/>
      <c r="G780" s="849"/>
      <c r="H780" s="849"/>
      <c r="I780" s="849"/>
      <c r="L780" s="849"/>
      <c r="M780" s="848" t="str">
        <f>IFERROR(VLOOKUP(L780,REAJUSTE!A:AC,17,FALSE),"")</f>
        <v/>
      </c>
    </row>
    <row r="781" spans="1:13" ht="15" x14ac:dyDescent="0.2">
      <c r="A781" s="790">
        <v>42203</v>
      </c>
      <c r="B781" s="791" t="s">
        <v>14883</v>
      </c>
      <c r="C781" s="792" t="s">
        <v>14203</v>
      </c>
      <c r="D781" s="851">
        <f t="shared" si="26"/>
        <v>246.07</v>
      </c>
      <c r="E781" s="842">
        <f t="shared" si="27"/>
        <v>199.53</v>
      </c>
      <c r="I781" s="793">
        <v>241.25</v>
      </c>
      <c r="L781" s="840" t="s">
        <v>1767</v>
      </c>
      <c r="M781" s="848">
        <f>IFERROR(VLOOKUP(L781,REAJUSTE!A:AC,17,FALSE),"")</f>
        <v>1.02</v>
      </c>
    </row>
    <row r="782" spans="1:13" ht="15" x14ac:dyDescent="0.2">
      <c r="A782" s="790">
        <v>42202</v>
      </c>
      <c r="B782" s="791" t="s">
        <v>14884</v>
      </c>
      <c r="C782" s="792" t="s">
        <v>14203</v>
      </c>
      <c r="D782" s="851">
        <f t="shared" si="26"/>
        <v>155.25</v>
      </c>
      <c r="E782" s="842">
        <f t="shared" si="27"/>
        <v>125.89</v>
      </c>
      <c r="I782" s="793">
        <v>152.21</v>
      </c>
      <c r="L782" s="840" t="s">
        <v>1767</v>
      </c>
      <c r="M782" s="848">
        <f>IFERROR(VLOOKUP(L782,REAJUSTE!A:AC,17,FALSE),"")</f>
        <v>1.02</v>
      </c>
    </row>
    <row r="783" spans="1:13" ht="18" x14ac:dyDescent="0.2">
      <c r="A783" s="790">
        <v>42041</v>
      </c>
      <c r="B783" s="794" t="s">
        <v>14885</v>
      </c>
      <c r="C783" s="792" t="s">
        <v>14230</v>
      </c>
      <c r="D783" s="851">
        <f t="shared" si="26"/>
        <v>36.47</v>
      </c>
      <c r="E783" s="842">
        <f t="shared" si="27"/>
        <v>29.57</v>
      </c>
      <c r="I783" s="793">
        <v>35.76</v>
      </c>
      <c r="L783" s="840" t="s">
        <v>1767</v>
      </c>
      <c r="M783" s="848">
        <f>IFERROR(VLOOKUP(L783,REAJUSTE!A:AC,17,FALSE),"")</f>
        <v>1.02</v>
      </c>
    </row>
    <row r="784" spans="1:13" ht="15" x14ac:dyDescent="0.2">
      <c r="A784" s="790">
        <v>42199</v>
      </c>
      <c r="B784" s="791" t="s">
        <v>14886</v>
      </c>
      <c r="C784" s="792" t="s">
        <v>14187</v>
      </c>
      <c r="D784" s="851">
        <f t="shared" si="26"/>
        <v>2.2400000000000002</v>
      </c>
      <c r="E784" s="842">
        <f t="shared" si="27"/>
        <v>1.81</v>
      </c>
      <c r="I784" s="793">
        <v>2.2000000000000002</v>
      </c>
      <c r="L784" s="840" t="s">
        <v>1767</v>
      </c>
      <c r="M784" s="848">
        <f>IFERROR(VLOOKUP(L784,REAJUSTE!A:AC,17,FALSE),"")</f>
        <v>1.02</v>
      </c>
    </row>
    <row r="785" spans="1:13" ht="15" x14ac:dyDescent="0.2">
      <c r="A785" s="790">
        <v>42210</v>
      </c>
      <c r="B785" s="791" t="s">
        <v>14887</v>
      </c>
      <c r="C785" s="792" t="s">
        <v>14187</v>
      </c>
      <c r="D785" s="851">
        <f t="shared" si="26"/>
        <v>30.19</v>
      </c>
      <c r="E785" s="842">
        <f t="shared" si="27"/>
        <v>24.48</v>
      </c>
      <c r="I785" s="793">
        <v>29.6</v>
      </c>
      <c r="L785" s="840" t="s">
        <v>1767</v>
      </c>
      <c r="M785" s="848">
        <f>IFERROR(VLOOKUP(L785,REAJUSTE!A:AC,17,FALSE),"")</f>
        <v>1.02</v>
      </c>
    </row>
    <row r="786" spans="1:13" ht="15" x14ac:dyDescent="0.2">
      <c r="A786" s="790">
        <v>42206</v>
      </c>
      <c r="B786" s="791" t="s">
        <v>14888</v>
      </c>
      <c r="C786" s="792" t="s">
        <v>14187</v>
      </c>
      <c r="D786" s="851">
        <f t="shared" si="26"/>
        <v>25.87</v>
      </c>
      <c r="E786" s="842">
        <f t="shared" si="27"/>
        <v>20.97</v>
      </c>
      <c r="I786" s="793">
        <v>25.37</v>
      </c>
      <c r="L786" s="840" t="s">
        <v>1767</v>
      </c>
      <c r="M786" s="848">
        <f>IFERROR(VLOOKUP(L786,REAJUSTE!A:AC,17,FALSE),"")</f>
        <v>1.02</v>
      </c>
    </row>
    <row r="787" spans="1:13" ht="15" x14ac:dyDescent="0.2">
      <c r="A787" s="790">
        <v>42208</v>
      </c>
      <c r="B787" s="791" t="s">
        <v>14889</v>
      </c>
      <c r="C787" s="792" t="s">
        <v>14187</v>
      </c>
      <c r="D787" s="851">
        <f t="shared" si="26"/>
        <v>2.71</v>
      </c>
      <c r="E787" s="842">
        <f t="shared" si="27"/>
        <v>2.19</v>
      </c>
      <c r="I787" s="793">
        <v>2.66</v>
      </c>
      <c r="L787" s="840" t="s">
        <v>1767</v>
      </c>
      <c r="M787" s="848">
        <f>IFERROR(VLOOKUP(L787,REAJUSTE!A:AC,17,FALSE),"")</f>
        <v>1.02</v>
      </c>
    </row>
    <row r="788" spans="1:13" ht="15" x14ac:dyDescent="0.2">
      <c r="A788" s="790">
        <v>42209</v>
      </c>
      <c r="B788" s="791" t="s">
        <v>14890</v>
      </c>
      <c r="C788" s="792" t="s">
        <v>14187</v>
      </c>
      <c r="D788" s="851">
        <f t="shared" si="26"/>
        <v>12.87</v>
      </c>
      <c r="E788" s="842">
        <f t="shared" si="27"/>
        <v>10.43</v>
      </c>
      <c r="I788" s="793">
        <v>12.62</v>
      </c>
      <c r="L788" s="840" t="s">
        <v>1767</v>
      </c>
      <c r="M788" s="848">
        <f>IFERROR(VLOOKUP(L788,REAJUSTE!A:AC,17,FALSE),"")</f>
        <v>1.02</v>
      </c>
    </row>
    <row r="789" spans="1:13" ht="15" x14ac:dyDescent="0.2">
      <c r="A789" s="790">
        <v>42207</v>
      </c>
      <c r="B789" s="791" t="s">
        <v>14891</v>
      </c>
      <c r="C789" s="792" t="s">
        <v>14187</v>
      </c>
      <c r="D789" s="851">
        <f t="shared" si="26"/>
        <v>5.23</v>
      </c>
      <c r="E789" s="842">
        <f t="shared" si="27"/>
        <v>4.24</v>
      </c>
      <c r="I789" s="793">
        <v>5.13</v>
      </c>
      <c r="L789" s="840" t="s">
        <v>1767</v>
      </c>
      <c r="M789" s="848">
        <f>IFERROR(VLOOKUP(L789,REAJUSTE!A:AC,17,FALSE),"")</f>
        <v>1.02</v>
      </c>
    </row>
    <row r="790" spans="1:13" ht="15" x14ac:dyDescent="0.2">
      <c r="A790" s="790">
        <v>42237</v>
      </c>
      <c r="B790" s="791" t="s">
        <v>14892</v>
      </c>
      <c r="C790" s="792" t="s">
        <v>14187</v>
      </c>
      <c r="D790" s="851">
        <f t="shared" si="26"/>
        <v>7.95</v>
      </c>
      <c r="E790" s="842">
        <f t="shared" si="27"/>
        <v>6.44</v>
      </c>
      <c r="I790" s="793">
        <v>7.8</v>
      </c>
      <c r="L790" s="840" t="s">
        <v>1767</v>
      </c>
      <c r="M790" s="848">
        <f>IFERROR(VLOOKUP(L790,REAJUSTE!A:AC,17,FALSE),"")</f>
        <v>1.02</v>
      </c>
    </row>
    <row r="791" spans="1:13" ht="15" x14ac:dyDescent="0.2">
      <c r="A791" s="790">
        <v>42200</v>
      </c>
      <c r="B791" s="791" t="s">
        <v>14893</v>
      </c>
      <c r="C791" s="792" t="s">
        <v>14187</v>
      </c>
      <c r="D791" s="851">
        <f t="shared" si="26"/>
        <v>11.35</v>
      </c>
      <c r="E791" s="842">
        <f t="shared" si="27"/>
        <v>9.1999999999999993</v>
      </c>
      <c r="I791" s="793">
        <v>11.13</v>
      </c>
      <c r="L791" s="840" t="s">
        <v>1767</v>
      </c>
      <c r="M791" s="848">
        <f>IFERROR(VLOOKUP(L791,REAJUSTE!A:AC,17,FALSE),"")</f>
        <v>1.02</v>
      </c>
    </row>
    <row r="792" spans="1:13" ht="15" x14ac:dyDescent="0.2">
      <c r="A792" s="790">
        <v>42201</v>
      </c>
      <c r="B792" s="791" t="s">
        <v>14894</v>
      </c>
      <c r="C792" s="792" t="s">
        <v>14187</v>
      </c>
      <c r="D792" s="851">
        <f t="shared" si="26"/>
        <v>8.9499999999999993</v>
      </c>
      <c r="E792" s="842">
        <f t="shared" si="27"/>
        <v>7.25</v>
      </c>
      <c r="I792" s="793">
        <v>8.7799999999999994</v>
      </c>
      <c r="L792" s="840" t="s">
        <v>1767</v>
      </c>
      <c r="M792" s="848">
        <f>IFERROR(VLOOKUP(L792,REAJUSTE!A:AC,17,FALSE),"")</f>
        <v>1.02</v>
      </c>
    </row>
    <row r="793" spans="1:13" ht="18" x14ac:dyDescent="0.2">
      <c r="A793" s="790">
        <v>41247</v>
      </c>
      <c r="B793" s="794" t="s">
        <v>14895</v>
      </c>
      <c r="C793" s="792" t="s">
        <v>14185</v>
      </c>
      <c r="D793" s="851">
        <f t="shared" si="26"/>
        <v>93.61</v>
      </c>
      <c r="E793" s="842">
        <f t="shared" si="27"/>
        <v>75.900000000000006</v>
      </c>
      <c r="I793" s="793">
        <v>91.78</v>
      </c>
      <c r="L793" s="840" t="s">
        <v>1767</v>
      </c>
      <c r="M793" s="848">
        <f>IFERROR(VLOOKUP(L793,REAJUSTE!A:AC,17,FALSE),"")</f>
        <v>1.02</v>
      </c>
    </row>
    <row r="794" spans="1:13" ht="15" x14ac:dyDescent="0.2">
      <c r="A794" s="790">
        <v>42204</v>
      </c>
      <c r="B794" s="791" t="s">
        <v>14896</v>
      </c>
      <c r="C794" s="792" t="s">
        <v>14203</v>
      </c>
      <c r="D794" s="851">
        <f t="shared" si="26"/>
        <v>66.59</v>
      </c>
      <c r="E794" s="842">
        <f t="shared" si="27"/>
        <v>53.99</v>
      </c>
      <c r="I794" s="793">
        <v>65.290000000000006</v>
      </c>
      <c r="L794" s="840" t="s">
        <v>1767</v>
      </c>
      <c r="M794" s="848">
        <f>IFERROR(VLOOKUP(L794,REAJUSTE!A:AC,17,FALSE),"")</f>
        <v>1.02</v>
      </c>
    </row>
    <row r="795" spans="1:13" ht="15" x14ac:dyDescent="0.2">
      <c r="A795" s="790">
        <v>42044</v>
      </c>
      <c r="B795" s="791" t="s">
        <v>14897</v>
      </c>
      <c r="C795" s="792" t="s">
        <v>14203</v>
      </c>
      <c r="D795" s="851">
        <f t="shared" si="26"/>
        <v>5758.42</v>
      </c>
      <c r="E795" s="842">
        <f t="shared" si="27"/>
        <v>4669.49</v>
      </c>
      <c r="I795" s="795">
        <v>5645.51</v>
      </c>
      <c r="L795" s="840" t="s">
        <v>1767</v>
      </c>
      <c r="M795" s="848">
        <f>IFERROR(VLOOKUP(L795,REAJUSTE!A:AC,17,FALSE),"")</f>
        <v>1.02</v>
      </c>
    </row>
    <row r="796" spans="1:13" ht="15" x14ac:dyDescent="0.2">
      <c r="A796" s="790">
        <v>40102</v>
      </c>
      <c r="B796" s="791" t="s">
        <v>14898</v>
      </c>
      <c r="C796" s="792" t="s">
        <v>14187</v>
      </c>
      <c r="D796" s="851">
        <f t="shared" si="26"/>
        <v>25.31</v>
      </c>
      <c r="E796" s="842">
        <f t="shared" si="27"/>
        <v>20.52</v>
      </c>
      <c r="I796" s="793">
        <v>24.82</v>
      </c>
      <c r="L796" s="840" t="s">
        <v>1767</v>
      </c>
      <c r="M796" s="848">
        <f>IFERROR(VLOOKUP(L796,REAJUSTE!A:AC,17,FALSE),"")</f>
        <v>1.02</v>
      </c>
    </row>
    <row r="797" spans="1:13" ht="15" x14ac:dyDescent="0.2">
      <c r="A797" s="790">
        <v>42039</v>
      </c>
      <c r="B797" s="791" t="s">
        <v>14899</v>
      </c>
      <c r="C797" s="792" t="s">
        <v>14187</v>
      </c>
      <c r="D797" s="851">
        <f t="shared" si="26"/>
        <v>32.04</v>
      </c>
      <c r="E797" s="842">
        <f t="shared" si="27"/>
        <v>25.98</v>
      </c>
      <c r="I797" s="793">
        <v>31.42</v>
      </c>
      <c r="L797" s="840" t="s">
        <v>1767</v>
      </c>
      <c r="M797" s="848">
        <f>IFERROR(VLOOKUP(L797,REAJUSTE!A:AC,17,FALSE),"")</f>
        <v>1.02</v>
      </c>
    </row>
    <row r="798" spans="1:13" ht="15" x14ac:dyDescent="0.2">
      <c r="A798" s="847" t="s">
        <v>15802</v>
      </c>
      <c r="B798" s="849"/>
      <c r="C798" s="849"/>
      <c r="D798" s="849"/>
      <c r="E798" s="849"/>
      <c r="F798" s="849"/>
      <c r="G798" s="849"/>
      <c r="H798" s="849"/>
      <c r="I798" s="849"/>
      <c r="L798" s="849"/>
      <c r="M798" s="848" t="str">
        <f>IFERROR(VLOOKUP(L798,REAJUSTE!A:AC,17,FALSE),"")</f>
        <v/>
      </c>
    </row>
    <row r="799" spans="1:13" ht="15" x14ac:dyDescent="0.2">
      <c r="A799" s="790">
        <v>41153</v>
      </c>
      <c r="B799" s="791" t="s">
        <v>14900</v>
      </c>
      <c r="C799" s="792" t="s">
        <v>14203</v>
      </c>
      <c r="D799" s="851">
        <f t="shared" si="26"/>
        <v>169.28</v>
      </c>
      <c r="E799" s="842">
        <f t="shared" si="27"/>
        <v>137.26</v>
      </c>
      <c r="I799" s="793">
        <v>166.13</v>
      </c>
      <c r="L799" s="840" t="s">
        <v>1763</v>
      </c>
      <c r="M799" s="848">
        <f>IFERROR(VLOOKUP(L799,REAJUSTE!A:AC,17,FALSE),"")</f>
        <v>1.0189999999999999</v>
      </c>
    </row>
    <row r="800" spans="1:13" ht="15" x14ac:dyDescent="0.2">
      <c r="A800" s="790">
        <v>41409</v>
      </c>
      <c r="B800" s="791" t="s">
        <v>14901</v>
      </c>
      <c r="C800" s="792" t="s">
        <v>14203</v>
      </c>
      <c r="D800" s="851">
        <f t="shared" si="26"/>
        <v>807.84</v>
      </c>
      <c r="E800" s="842">
        <f t="shared" si="27"/>
        <v>655.07000000000005</v>
      </c>
      <c r="I800" s="793">
        <v>792.78</v>
      </c>
      <c r="L800" s="840" t="s">
        <v>1763</v>
      </c>
      <c r="M800" s="848">
        <f>IFERROR(VLOOKUP(L800,REAJUSTE!A:AC,17,FALSE),"")</f>
        <v>1.0189999999999999</v>
      </c>
    </row>
    <row r="801" spans="1:13" ht="15" x14ac:dyDescent="0.2">
      <c r="A801" s="790">
        <v>40928</v>
      </c>
      <c r="B801" s="791" t="s">
        <v>14902</v>
      </c>
      <c r="C801" s="792" t="s">
        <v>14203</v>
      </c>
      <c r="D801" s="851">
        <f t="shared" si="26"/>
        <v>94.21</v>
      </c>
      <c r="E801" s="842">
        <f t="shared" si="27"/>
        <v>76.39</v>
      </c>
      <c r="I801" s="793">
        <v>92.46</v>
      </c>
      <c r="L801" s="840" t="s">
        <v>1763</v>
      </c>
      <c r="M801" s="848">
        <f>IFERROR(VLOOKUP(L801,REAJUSTE!A:AC,17,FALSE),"")</f>
        <v>1.0189999999999999</v>
      </c>
    </row>
    <row r="802" spans="1:13" ht="15" x14ac:dyDescent="0.2">
      <c r="A802" s="790">
        <v>41408</v>
      </c>
      <c r="B802" s="791" t="s">
        <v>14903</v>
      </c>
      <c r="C802" s="792" t="s">
        <v>14203</v>
      </c>
      <c r="D802" s="851">
        <f t="shared" si="26"/>
        <v>4713.01</v>
      </c>
      <c r="E802" s="842">
        <f t="shared" si="27"/>
        <v>3821.77</v>
      </c>
      <c r="I802" s="795">
        <v>4625.1400000000003</v>
      </c>
      <c r="L802" s="840" t="s">
        <v>1763</v>
      </c>
      <c r="M802" s="848">
        <f>IFERROR(VLOOKUP(L802,REAJUSTE!A:AC,17,FALSE),"")</f>
        <v>1.0189999999999999</v>
      </c>
    </row>
    <row r="803" spans="1:13" ht="15" x14ac:dyDescent="0.2">
      <c r="A803" s="790">
        <v>41147</v>
      </c>
      <c r="B803" s="791" t="s">
        <v>14904</v>
      </c>
      <c r="C803" s="792" t="s">
        <v>14230</v>
      </c>
      <c r="D803" s="851">
        <f t="shared" si="26"/>
        <v>11.64</v>
      </c>
      <c r="E803" s="842">
        <f t="shared" si="27"/>
        <v>9.43</v>
      </c>
      <c r="I803" s="793">
        <v>11.43</v>
      </c>
      <c r="L803" s="840" t="s">
        <v>1763</v>
      </c>
      <c r="M803" s="848">
        <f>IFERROR(VLOOKUP(L803,REAJUSTE!A:AC,17,FALSE),"")</f>
        <v>1.0189999999999999</v>
      </c>
    </row>
    <row r="804" spans="1:13" ht="15" x14ac:dyDescent="0.2">
      <c r="A804" s="790">
        <v>42046</v>
      </c>
      <c r="B804" s="791" t="s">
        <v>14905</v>
      </c>
      <c r="C804" s="792" t="s">
        <v>14203</v>
      </c>
      <c r="D804" s="851">
        <f t="shared" si="26"/>
        <v>131.34</v>
      </c>
      <c r="E804" s="842">
        <f t="shared" si="27"/>
        <v>106.5</v>
      </c>
      <c r="I804" s="793">
        <v>128.9</v>
      </c>
      <c r="L804" s="840" t="s">
        <v>1763</v>
      </c>
      <c r="M804" s="848">
        <f>IFERROR(VLOOKUP(L804,REAJUSTE!A:AC,17,FALSE),"")</f>
        <v>1.0189999999999999</v>
      </c>
    </row>
    <row r="805" spans="1:13" ht="15" x14ac:dyDescent="0.2">
      <c r="A805" s="790">
        <v>41407</v>
      </c>
      <c r="B805" s="791" t="s">
        <v>14906</v>
      </c>
      <c r="C805" s="792" t="s">
        <v>14203</v>
      </c>
      <c r="D805" s="851">
        <f t="shared" si="26"/>
        <v>18368.96</v>
      </c>
      <c r="E805" s="842">
        <f t="shared" si="27"/>
        <v>14895.36</v>
      </c>
      <c r="I805" s="795">
        <v>18026.46</v>
      </c>
      <c r="L805" s="840" t="s">
        <v>1763</v>
      </c>
      <c r="M805" s="848">
        <f>IFERROR(VLOOKUP(L805,REAJUSTE!A:AC,17,FALSE),"")</f>
        <v>1.0189999999999999</v>
      </c>
    </row>
    <row r="806" spans="1:13" ht="15" x14ac:dyDescent="0.2">
      <c r="A806" s="790">
        <v>41146</v>
      </c>
      <c r="B806" s="791" t="s">
        <v>14907</v>
      </c>
      <c r="C806" s="792" t="s">
        <v>14203</v>
      </c>
      <c r="D806" s="851">
        <f t="shared" si="26"/>
        <v>33545.65</v>
      </c>
      <c r="E806" s="842">
        <f t="shared" si="27"/>
        <v>27202.11</v>
      </c>
      <c r="I806" s="795">
        <v>32920.17</v>
      </c>
      <c r="L806" s="840" t="s">
        <v>1763</v>
      </c>
      <c r="M806" s="848">
        <f>IFERROR(VLOOKUP(L806,REAJUSTE!A:AC,17,FALSE),"")</f>
        <v>1.0189999999999999</v>
      </c>
    </row>
    <row r="807" spans="1:13" ht="15" x14ac:dyDescent="0.2">
      <c r="A807" s="790">
        <v>41017</v>
      </c>
      <c r="B807" s="791" t="s">
        <v>14908</v>
      </c>
      <c r="C807" s="792" t="s">
        <v>14230</v>
      </c>
      <c r="D807" s="851">
        <f t="shared" si="26"/>
        <v>665.2</v>
      </c>
      <c r="E807" s="842">
        <f t="shared" si="27"/>
        <v>539.4</v>
      </c>
      <c r="I807" s="793">
        <v>652.79999999999995</v>
      </c>
      <c r="L807" s="840" t="s">
        <v>1763</v>
      </c>
      <c r="M807" s="848">
        <f>IFERROR(VLOOKUP(L807,REAJUSTE!A:AC,17,FALSE),"")</f>
        <v>1.0189999999999999</v>
      </c>
    </row>
    <row r="808" spans="1:13" ht="15" x14ac:dyDescent="0.2">
      <c r="A808" s="790">
        <v>40929</v>
      </c>
      <c r="B808" s="791" t="s">
        <v>14909</v>
      </c>
      <c r="C808" s="792" t="s">
        <v>14230</v>
      </c>
      <c r="D808" s="851">
        <f t="shared" si="26"/>
        <v>417.27</v>
      </c>
      <c r="E808" s="842">
        <f t="shared" si="27"/>
        <v>338.36</v>
      </c>
      <c r="I808" s="793">
        <v>409.49</v>
      </c>
      <c r="L808" s="840" t="s">
        <v>1763</v>
      </c>
      <c r="M808" s="848">
        <f>IFERROR(VLOOKUP(L808,REAJUSTE!A:AC,17,FALSE),"")</f>
        <v>1.0189999999999999</v>
      </c>
    </row>
    <row r="809" spans="1:13" ht="18" x14ac:dyDescent="0.2">
      <c r="A809" s="790">
        <v>41203</v>
      </c>
      <c r="B809" s="794" t="s">
        <v>14910</v>
      </c>
      <c r="C809" s="792" t="s">
        <v>14230</v>
      </c>
      <c r="D809" s="851">
        <f t="shared" si="26"/>
        <v>823.83</v>
      </c>
      <c r="E809" s="842">
        <f t="shared" si="27"/>
        <v>668.04</v>
      </c>
      <c r="I809" s="793">
        <v>808.47</v>
      </c>
      <c r="L809" s="840" t="s">
        <v>1763</v>
      </c>
      <c r="M809" s="848">
        <f>IFERROR(VLOOKUP(L809,REAJUSTE!A:AC,17,FALSE),"")</f>
        <v>1.0189999999999999</v>
      </c>
    </row>
    <row r="810" spans="1:13" ht="15" x14ac:dyDescent="0.2">
      <c r="A810" s="790">
        <v>42047</v>
      </c>
      <c r="B810" s="791" t="s">
        <v>14911</v>
      </c>
      <c r="C810" s="792" t="s">
        <v>14203</v>
      </c>
      <c r="D810" s="851">
        <f t="shared" si="26"/>
        <v>48.2</v>
      </c>
      <c r="E810" s="842">
        <f t="shared" si="27"/>
        <v>39.08</v>
      </c>
      <c r="I810" s="793">
        <v>47.31</v>
      </c>
      <c r="L810" s="840" t="s">
        <v>1763</v>
      </c>
      <c r="M810" s="848">
        <f>IFERROR(VLOOKUP(L810,REAJUSTE!A:AC,17,FALSE),"")</f>
        <v>1.0189999999999999</v>
      </c>
    </row>
    <row r="811" spans="1:13" ht="18" x14ac:dyDescent="0.2">
      <c r="A811" s="790">
        <v>41145</v>
      </c>
      <c r="B811" s="794" t="s">
        <v>14912</v>
      </c>
      <c r="C811" s="792" t="s">
        <v>14203</v>
      </c>
      <c r="D811" s="851">
        <f t="shared" si="26"/>
        <v>6295.09</v>
      </c>
      <c r="E811" s="842">
        <f t="shared" si="27"/>
        <v>5104.67</v>
      </c>
      <c r="I811" s="795">
        <v>6177.72</v>
      </c>
      <c r="L811" s="840" t="s">
        <v>1763</v>
      </c>
      <c r="M811" s="848">
        <f>IFERROR(VLOOKUP(L811,REAJUSTE!A:AC,17,FALSE),"")</f>
        <v>1.0189999999999999</v>
      </c>
    </row>
    <row r="812" spans="1:13" ht="15" x14ac:dyDescent="0.2">
      <c r="A812" s="790">
        <v>41141</v>
      </c>
      <c r="B812" s="791" t="s">
        <v>14913</v>
      </c>
      <c r="C812" s="792" t="s">
        <v>14203</v>
      </c>
      <c r="D812" s="851">
        <f t="shared" si="26"/>
        <v>2662.75</v>
      </c>
      <c r="E812" s="842">
        <f t="shared" si="27"/>
        <v>2159.21</v>
      </c>
      <c r="I812" s="795">
        <v>2613.11</v>
      </c>
      <c r="L812" s="840" t="s">
        <v>1763</v>
      </c>
      <c r="M812" s="848">
        <f>IFERROR(VLOOKUP(L812,REAJUSTE!A:AC,17,FALSE),"")</f>
        <v>1.0189999999999999</v>
      </c>
    </row>
    <row r="813" spans="1:13" ht="15" x14ac:dyDescent="0.2">
      <c r="A813" s="790">
        <v>41142</v>
      </c>
      <c r="B813" s="791" t="s">
        <v>14914</v>
      </c>
      <c r="C813" s="792" t="s">
        <v>14203</v>
      </c>
      <c r="D813" s="851">
        <f t="shared" si="26"/>
        <v>3260.02</v>
      </c>
      <c r="E813" s="842">
        <f t="shared" si="27"/>
        <v>2643.54</v>
      </c>
      <c r="I813" s="795">
        <v>3199.24</v>
      </c>
      <c r="L813" s="840" t="s">
        <v>1763</v>
      </c>
      <c r="M813" s="848">
        <f>IFERROR(VLOOKUP(L813,REAJUSTE!A:AC,17,FALSE),"")</f>
        <v>1.0189999999999999</v>
      </c>
    </row>
    <row r="814" spans="1:13" ht="15" x14ac:dyDescent="0.2">
      <c r="A814" s="790">
        <v>41143</v>
      </c>
      <c r="B814" s="791" t="s">
        <v>14915</v>
      </c>
      <c r="C814" s="792" t="s">
        <v>14203</v>
      </c>
      <c r="D814" s="851">
        <f t="shared" si="26"/>
        <v>3942.57</v>
      </c>
      <c r="E814" s="842">
        <f t="shared" si="27"/>
        <v>3197.02</v>
      </c>
      <c r="I814" s="795">
        <v>3869.06</v>
      </c>
      <c r="L814" s="840" t="s">
        <v>1763</v>
      </c>
      <c r="M814" s="848">
        <f>IFERROR(VLOOKUP(L814,REAJUSTE!A:AC,17,FALSE),"")</f>
        <v>1.0189999999999999</v>
      </c>
    </row>
    <row r="815" spans="1:13" ht="15" x14ac:dyDescent="0.2">
      <c r="A815" s="790">
        <v>43162</v>
      </c>
      <c r="B815" s="791" t="s">
        <v>14916</v>
      </c>
      <c r="C815" s="792" t="s">
        <v>14230</v>
      </c>
      <c r="D815" s="851" t="e">
        <f t="shared" si="26"/>
        <v>#VALUE!</v>
      </c>
      <c r="E815" s="842" t="e">
        <f t="shared" si="27"/>
        <v>#VALUE!</v>
      </c>
      <c r="I815" s="793">
        <v>538.04</v>
      </c>
      <c r="L815" s="840" t="s">
        <v>1796</v>
      </c>
      <c r="M815" s="848" t="str">
        <f>IFERROR(VLOOKUP(L815,REAJUSTE!A:AC,17,FALSE),"")</f>
        <v/>
      </c>
    </row>
    <row r="816" spans="1:13" ht="15" x14ac:dyDescent="0.2">
      <c r="A816" s="790">
        <v>40931</v>
      </c>
      <c r="B816" s="791" t="s">
        <v>14917</v>
      </c>
      <c r="C816" s="792" t="s">
        <v>14187</v>
      </c>
      <c r="D816" s="851" t="e">
        <f t="shared" si="26"/>
        <v>#VALUE!</v>
      </c>
      <c r="E816" s="842" t="e">
        <f t="shared" si="27"/>
        <v>#VALUE!</v>
      </c>
      <c r="I816" s="793">
        <v>321.01</v>
      </c>
      <c r="L816" s="840" t="s">
        <v>1796</v>
      </c>
      <c r="M816" s="848" t="str">
        <f>IFERROR(VLOOKUP(L816,REAJUSTE!A:AC,17,FALSE),"")</f>
        <v/>
      </c>
    </row>
    <row r="817" spans="1:13" ht="15" x14ac:dyDescent="0.2">
      <c r="A817" s="790">
        <v>41526</v>
      </c>
      <c r="B817" s="791" t="s">
        <v>14918</v>
      </c>
      <c r="C817" s="792" t="s">
        <v>14187</v>
      </c>
      <c r="D817" s="851" t="e">
        <f t="shared" si="26"/>
        <v>#VALUE!</v>
      </c>
      <c r="E817" s="842" t="e">
        <f t="shared" si="27"/>
        <v>#VALUE!</v>
      </c>
      <c r="I817" s="793">
        <v>12.73</v>
      </c>
      <c r="L817" s="840" t="s">
        <v>1796</v>
      </c>
      <c r="M817" s="848" t="str">
        <f>IFERROR(VLOOKUP(L817,REAJUSTE!A:AC,17,FALSE),"")</f>
        <v/>
      </c>
    </row>
    <row r="818" spans="1:13" ht="15" x14ac:dyDescent="0.2">
      <c r="A818" s="790">
        <v>42524</v>
      </c>
      <c r="B818" s="791" t="s">
        <v>14919</v>
      </c>
      <c r="C818" s="792" t="s">
        <v>14187</v>
      </c>
      <c r="D818" s="851" t="e">
        <f t="shared" si="26"/>
        <v>#VALUE!</v>
      </c>
      <c r="E818" s="842" t="e">
        <f t="shared" si="27"/>
        <v>#VALUE!</v>
      </c>
      <c r="I818" s="793">
        <v>116.1</v>
      </c>
      <c r="L818" s="840" t="s">
        <v>1796</v>
      </c>
      <c r="M818" s="848" t="str">
        <f>IFERROR(VLOOKUP(L818,REAJUSTE!A:AC,17,FALSE),"")</f>
        <v/>
      </c>
    </row>
    <row r="819" spans="1:13" ht="15" x14ac:dyDescent="0.2">
      <c r="A819" s="790">
        <v>40938</v>
      </c>
      <c r="B819" s="791" t="s">
        <v>14920</v>
      </c>
      <c r="C819" s="792" t="s">
        <v>14187</v>
      </c>
      <c r="D819" s="851">
        <f t="shared" si="26"/>
        <v>858.54</v>
      </c>
      <c r="E819" s="842">
        <f t="shared" si="27"/>
        <v>696.18</v>
      </c>
      <c r="I819" s="793">
        <v>842.54</v>
      </c>
      <c r="L819" s="840" t="s">
        <v>1763</v>
      </c>
      <c r="M819" s="848">
        <f>IFERROR(VLOOKUP(L819,REAJUSTE!A:AC,17,FALSE),"")</f>
        <v>1.0189999999999999</v>
      </c>
    </row>
    <row r="820" spans="1:13" ht="15" x14ac:dyDescent="0.2">
      <c r="A820" s="790">
        <v>40924</v>
      </c>
      <c r="B820" s="791" t="s">
        <v>14921</v>
      </c>
      <c r="C820" s="792" t="s">
        <v>14187</v>
      </c>
      <c r="D820" s="851" t="e">
        <f t="shared" si="26"/>
        <v>#VALUE!</v>
      </c>
      <c r="E820" s="842" t="e">
        <f t="shared" si="27"/>
        <v>#VALUE!</v>
      </c>
      <c r="I820" s="793">
        <v>18.54</v>
      </c>
      <c r="L820" s="840" t="s">
        <v>1796</v>
      </c>
      <c r="M820" s="848" t="str">
        <f>IFERROR(VLOOKUP(L820,REAJUSTE!A:AC,17,FALSE),"")</f>
        <v/>
      </c>
    </row>
    <row r="821" spans="1:13" ht="15" x14ac:dyDescent="0.2">
      <c r="A821" s="790">
        <v>40925</v>
      </c>
      <c r="B821" s="791" t="s">
        <v>14922</v>
      </c>
      <c r="C821" s="792" t="s">
        <v>14187</v>
      </c>
      <c r="D821" s="851" t="e">
        <f t="shared" si="26"/>
        <v>#VALUE!</v>
      </c>
      <c r="E821" s="842" t="e">
        <f t="shared" si="27"/>
        <v>#VALUE!</v>
      </c>
      <c r="I821" s="793">
        <v>23.57</v>
      </c>
      <c r="L821" s="840" t="s">
        <v>1796</v>
      </c>
      <c r="M821" s="848" t="str">
        <f>IFERROR(VLOOKUP(L821,REAJUSTE!A:AC,17,FALSE),"")</f>
        <v/>
      </c>
    </row>
    <row r="822" spans="1:13" ht="15" x14ac:dyDescent="0.2">
      <c r="A822" s="790">
        <v>40926</v>
      </c>
      <c r="B822" s="791" t="s">
        <v>14923</v>
      </c>
      <c r="C822" s="792" t="s">
        <v>14187</v>
      </c>
      <c r="D822" s="851" t="e">
        <f t="shared" si="26"/>
        <v>#VALUE!</v>
      </c>
      <c r="E822" s="842" t="e">
        <f t="shared" si="27"/>
        <v>#VALUE!</v>
      </c>
      <c r="I822" s="793">
        <v>28.61</v>
      </c>
      <c r="L822" s="840" t="s">
        <v>1796</v>
      </c>
      <c r="M822" s="848" t="str">
        <f>IFERROR(VLOOKUP(L822,REAJUSTE!A:AC,17,FALSE),"")</f>
        <v/>
      </c>
    </row>
    <row r="823" spans="1:13" ht="15" x14ac:dyDescent="0.2">
      <c r="A823" s="790">
        <v>40927</v>
      </c>
      <c r="B823" s="791" t="s">
        <v>14924</v>
      </c>
      <c r="C823" s="792" t="s">
        <v>14187</v>
      </c>
      <c r="D823" s="851" t="e">
        <f t="shared" si="26"/>
        <v>#VALUE!</v>
      </c>
      <c r="E823" s="842" t="e">
        <f t="shared" si="27"/>
        <v>#VALUE!</v>
      </c>
      <c r="I823" s="793">
        <v>55.3</v>
      </c>
      <c r="L823" s="840" t="s">
        <v>1796</v>
      </c>
      <c r="M823" s="848" t="str">
        <f>IFERROR(VLOOKUP(L823,REAJUSTE!A:AC,17,FALSE),"")</f>
        <v/>
      </c>
    </row>
    <row r="824" spans="1:13" ht="15" x14ac:dyDescent="0.2">
      <c r="A824" s="790">
        <v>41202</v>
      </c>
      <c r="B824" s="791" t="s">
        <v>14925</v>
      </c>
      <c r="C824" s="792" t="s">
        <v>14230</v>
      </c>
      <c r="D824" s="851">
        <f t="shared" si="26"/>
        <v>39.04</v>
      </c>
      <c r="E824" s="842">
        <f t="shared" si="27"/>
        <v>31.65</v>
      </c>
      <c r="I824" s="793">
        <v>38.32</v>
      </c>
      <c r="L824" s="840" t="s">
        <v>1763</v>
      </c>
      <c r="M824" s="848">
        <f>IFERROR(VLOOKUP(L824,REAJUSTE!A:AC,17,FALSE),"")</f>
        <v>1.0189999999999999</v>
      </c>
    </row>
    <row r="825" spans="1:13" ht="15" x14ac:dyDescent="0.2">
      <c r="A825" s="790">
        <v>40937</v>
      </c>
      <c r="B825" s="791" t="s">
        <v>14926</v>
      </c>
      <c r="C825" s="792" t="s">
        <v>14187</v>
      </c>
      <c r="D825" s="851">
        <f t="shared" si="26"/>
        <v>715.57</v>
      </c>
      <c r="E825" s="842">
        <f t="shared" si="27"/>
        <v>580.25</v>
      </c>
      <c r="I825" s="793">
        <v>702.23</v>
      </c>
      <c r="L825" s="840" t="s">
        <v>1763</v>
      </c>
      <c r="M825" s="848">
        <f>IFERROR(VLOOKUP(L825,REAJUSTE!A:AC,17,FALSE),"")</f>
        <v>1.0189999999999999</v>
      </c>
    </row>
    <row r="826" spans="1:13" ht="15" x14ac:dyDescent="0.2">
      <c r="A826" s="790">
        <v>40939</v>
      </c>
      <c r="B826" s="791" t="s">
        <v>28712</v>
      </c>
      <c r="C826" s="792" t="s">
        <v>14187</v>
      </c>
      <c r="D826" s="851">
        <f t="shared" si="26"/>
        <v>813.71</v>
      </c>
      <c r="E826" s="842">
        <f t="shared" si="27"/>
        <v>659.83</v>
      </c>
      <c r="I826" s="793">
        <v>798.54</v>
      </c>
      <c r="L826" s="840" t="s">
        <v>1763</v>
      </c>
      <c r="M826" s="848">
        <f>IFERROR(VLOOKUP(L826,REAJUSTE!A:AC,17,FALSE),"")</f>
        <v>1.0189999999999999</v>
      </c>
    </row>
    <row r="827" spans="1:13" ht="15" x14ac:dyDescent="0.2">
      <c r="A827" s="790">
        <v>40936</v>
      </c>
      <c r="B827" s="791" t="s">
        <v>14927</v>
      </c>
      <c r="C827" s="792" t="s">
        <v>14187</v>
      </c>
      <c r="D827" s="851">
        <f t="shared" si="26"/>
        <v>844.67</v>
      </c>
      <c r="E827" s="842">
        <f t="shared" si="27"/>
        <v>684.94</v>
      </c>
      <c r="I827" s="793">
        <v>828.93</v>
      </c>
      <c r="L827" s="840" t="s">
        <v>1763</v>
      </c>
      <c r="M827" s="848">
        <f>IFERROR(VLOOKUP(L827,REAJUSTE!A:AC,17,FALSE),"")</f>
        <v>1.0189999999999999</v>
      </c>
    </row>
    <row r="828" spans="1:13" ht="15" x14ac:dyDescent="0.2">
      <c r="A828" s="790">
        <v>40930</v>
      </c>
      <c r="B828" s="791" t="s">
        <v>14928</v>
      </c>
      <c r="C828" s="792" t="s">
        <v>14187</v>
      </c>
      <c r="D828" s="851" t="e">
        <f t="shared" si="26"/>
        <v>#VALUE!</v>
      </c>
      <c r="E828" s="842" t="e">
        <f t="shared" si="27"/>
        <v>#VALUE!</v>
      </c>
      <c r="I828" s="793">
        <v>313.89</v>
      </c>
      <c r="L828" s="840" t="s">
        <v>1796</v>
      </c>
      <c r="M828" s="848" t="str">
        <f>IFERROR(VLOOKUP(L828,REAJUSTE!A:AC,17,FALSE),"")</f>
        <v/>
      </c>
    </row>
    <row r="829" spans="1:13" ht="18" x14ac:dyDescent="0.2">
      <c r="A829" s="790">
        <v>41222</v>
      </c>
      <c r="B829" s="794" t="s">
        <v>28713</v>
      </c>
      <c r="C829" s="792" t="s">
        <v>14203</v>
      </c>
      <c r="D829" s="851">
        <f t="shared" si="26"/>
        <v>103.36</v>
      </c>
      <c r="E829" s="842">
        <f t="shared" si="27"/>
        <v>83.81</v>
      </c>
      <c r="I829" s="793">
        <v>101.44</v>
      </c>
      <c r="L829" s="840" t="s">
        <v>1763</v>
      </c>
      <c r="M829" s="848">
        <f>IFERROR(VLOOKUP(L829,REAJUSTE!A:AC,17,FALSE),"")</f>
        <v>1.0189999999999999</v>
      </c>
    </row>
    <row r="830" spans="1:13" ht="15" x14ac:dyDescent="0.2">
      <c r="A830" s="790">
        <v>40932</v>
      </c>
      <c r="B830" s="791" t="s">
        <v>14929</v>
      </c>
      <c r="C830" s="792" t="s">
        <v>14203</v>
      </c>
      <c r="D830" s="851" t="e">
        <f t="shared" si="26"/>
        <v>#VALUE!</v>
      </c>
      <c r="E830" s="842" t="e">
        <f t="shared" si="27"/>
        <v>#VALUE!</v>
      </c>
      <c r="I830" s="793">
        <v>24.22</v>
      </c>
      <c r="L830" s="840" t="s">
        <v>1796</v>
      </c>
      <c r="M830" s="848" t="str">
        <f>IFERROR(VLOOKUP(L830,REAJUSTE!A:AC,17,FALSE),"")</f>
        <v/>
      </c>
    </row>
    <row r="831" spans="1:13" ht="15" x14ac:dyDescent="0.2">
      <c r="A831" s="790">
        <v>40934</v>
      </c>
      <c r="B831" s="791" t="s">
        <v>14930</v>
      </c>
      <c r="C831" s="792" t="s">
        <v>14203</v>
      </c>
      <c r="D831" s="851" t="e">
        <f t="shared" si="26"/>
        <v>#VALUE!</v>
      </c>
      <c r="E831" s="842" t="e">
        <f t="shared" si="27"/>
        <v>#VALUE!</v>
      </c>
      <c r="I831" s="793">
        <v>26.05</v>
      </c>
      <c r="L831" s="840" t="s">
        <v>1796</v>
      </c>
      <c r="M831" s="848" t="str">
        <f>IFERROR(VLOOKUP(L831,REAJUSTE!A:AC,17,FALSE),"")</f>
        <v/>
      </c>
    </row>
    <row r="832" spans="1:13" ht="15" x14ac:dyDescent="0.2">
      <c r="A832" s="790">
        <v>40933</v>
      </c>
      <c r="B832" s="791" t="s">
        <v>14931</v>
      </c>
      <c r="C832" s="792" t="s">
        <v>14203</v>
      </c>
      <c r="D832" s="851" t="e">
        <f t="shared" si="26"/>
        <v>#VALUE!</v>
      </c>
      <c r="E832" s="842" t="e">
        <f t="shared" si="27"/>
        <v>#VALUE!</v>
      </c>
      <c r="I832" s="793">
        <v>74.709999999999994</v>
      </c>
      <c r="L832" s="840" t="s">
        <v>1796</v>
      </c>
      <c r="M832" s="848" t="str">
        <f>IFERROR(VLOOKUP(L832,REAJUSTE!A:AC,17,FALSE),"")</f>
        <v/>
      </c>
    </row>
    <row r="833" spans="1:13" ht="15" x14ac:dyDescent="0.2">
      <c r="A833" s="790">
        <v>40935</v>
      </c>
      <c r="B833" s="791" t="s">
        <v>14932</v>
      </c>
      <c r="C833" s="792" t="s">
        <v>14203</v>
      </c>
      <c r="D833" s="851" t="e">
        <f t="shared" si="26"/>
        <v>#VALUE!</v>
      </c>
      <c r="E833" s="842" t="e">
        <f t="shared" si="27"/>
        <v>#VALUE!</v>
      </c>
      <c r="I833" s="793">
        <v>73.09</v>
      </c>
      <c r="L833" s="840" t="s">
        <v>1796</v>
      </c>
      <c r="M833" s="848" t="str">
        <f>IFERROR(VLOOKUP(L833,REAJUSTE!A:AC,17,FALSE),"")</f>
        <v/>
      </c>
    </row>
    <row r="834" spans="1:13" ht="15" x14ac:dyDescent="0.2">
      <c r="A834" s="790">
        <v>41359</v>
      </c>
      <c r="B834" s="791" t="s">
        <v>14933</v>
      </c>
      <c r="C834" s="792" t="s">
        <v>14230</v>
      </c>
      <c r="D834" s="851" t="e">
        <f t="shared" si="26"/>
        <v>#VALUE!</v>
      </c>
      <c r="E834" s="842" t="e">
        <f t="shared" si="27"/>
        <v>#VALUE!</v>
      </c>
      <c r="I834" s="793">
        <v>22.85</v>
      </c>
      <c r="L834" s="840" t="s">
        <v>1796</v>
      </c>
      <c r="M834" s="848" t="str">
        <f>IFERROR(VLOOKUP(L834,REAJUSTE!A:AC,17,FALSE),"")</f>
        <v/>
      </c>
    </row>
    <row r="835" spans="1:13" ht="15" x14ac:dyDescent="0.2">
      <c r="A835" s="847" t="s">
        <v>15808</v>
      </c>
      <c r="B835" s="849"/>
      <c r="C835" s="849"/>
      <c r="D835" s="849"/>
      <c r="E835" s="849"/>
      <c r="F835" s="849"/>
      <c r="G835" s="849"/>
      <c r="H835" s="849"/>
      <c r="I835" s="849"/>
      <c r="L835" s="849"/>
      <c r="M835" s="848" t="str">
        <f>IFERROR(VLOOKUP(L835,REAJUSTE!A:AC,17,FALSE),"")</f>
        <v/>
      </c>
    </row>
    <row r="836" spans="1:13" ht="18" x14ac:dyDescent="0.2">
      <c r="A836" s="790">
        <v>42878</v>
      </c>
      <c r="B836" s="794" t="s">
        <v>14934</v>
      </c>
      <c r="C836" s="792" t="s">
        <v>14704</v>
      </c>
      <c r="D836" s="851" t="e">
        <f t="shared" ref="D836:D837" si="28">TRUNC(I836*M836,2)</f>
        <v>#VALUE!</v>
      </c>
      <c r="E836" s="842" t="e">
        <f t="shared" ref="E836:E837" si="29">TRUNC(D836/1.2332,2)</f>
        <v>#VALUE!</v>
      </c>
      <c r="I836" s="795">
        <v>3649.64</v>
      </c>
      <c r="L836" s="840" t="s">
        <v>1755</v>
      </c>
      <c r="M836" s="848" t="str">
        <f>IFERROR(VLOOKUP(L836,REAJUSTE!A:AC,17,FALSE),"")</f>
        <v/>
      </c>
    </row>
    <row r="837" spans="1:13" ht="15" x14ac:dyDescent="0.2">
      <c r="A837" s="790">
        <v>42888</v>
      </c>
      <c r="B837" s="791" t="s">
        <v>14935</v>
      </c>
      <c r="C837" s="792" t="s">
        <v>14704</v>
      </c>
      <c r="D837" s="851" t="e">
        <f t="shared" si="28"/>
        <v>#VALUE!</v>
      </c>
      <c r="E837" s="842" t="e">
        <f t="shared" si="29"/>
        <v>#VALUE!</v>
      </c>
      <c r="I837" s="795">
        <v>10204.66</v>
      </c>
      <c r="L837" s="840" t="s">
        <v>1755</v>
      </c>
      <c r="M837" s="848" t="str">
        <f>IFERROR(VLOOKUP(L837,REAJUSTE!A:AC,17,FALSE),"")</f>
        <v/>
      </c>
    </row>
    <row r="838" spans="1:13" ht="15" x14ac:dyDescent="0.2">
      <c r="A838" s="847" t="s">
        <v>15809</v>
      </c>
      <c r="B838" s="849"/>
      <c r="C838" s="849"/>
      <c r="D838" s="849"/>
      <c r="E838" s="849"/>
      <c r="F838" s="849"/>
      <c r="G838" s="849"/>
      <c r="H838" s="849"/>
      <c r="I838" s="849"/>
      <c r="L838" s="849"/>
      <c r="M838" s="848" t="str">
        <f>IFERROR(VLOOKUP(L838,REAJUSTE!A:AC,17,FALSE),"")</f>
        <v/>
      </c>
    </row>
    <row r="839" spans="1:13" ht="15" x14ac:dyDescent="0.2">
      <c r="A839" s="790">
        <v>40981</v>
      </c>
      <c r="B839" s="791" t="s">
        <v>14936</v>
      </c>
      <c r="C839" s="792" t="s">
        <v>14187</v>
      </c>
      <c r="D839" s="851" t="e">
        <f t="shared" si="26"/>
        <v>#VALUE!</v>
      </c>
      <c r="E839" s="842" t="e">
        <f t="shared" si="27"/>
        <v>#VALUE!</v>
      </c>
      <c r="I839" s="793">
        <v>2.91</v>
      </c>
      <c r="L839" s="840" t="s">
        <v>1797</v>
      </c>
      <c r="M839" s="848" t="str">
        <f>IFERROR(VLOOKUP(L839,REAJUSTE!A:AC,17,FALSE),"")</f>
        <v/>
      </c>
    </row>
    <row r="840" spans="1:13" ht="15" x14ac:dyDescent="0.2">
      <c r="A840" s="790">
        <v>40101</v>
      </c>
      <c r="B840" s="791" t="s">
        <v>14937</v>
      </c>
      <c r="C840" s="792" t="s">
        <v>14203</v>
      </c>
      <c r="D840" s="851" t="e">
        <f t="shared" ref="D840:D903" si="30">TRUNC(I840*M840,2)</f>
        <v>#VALUE!</v>
      </c>
      <c r="E840" s="842" t="e">
        <f t="shared" ref="E840:E903" si="31">TRUNC(D840/1.2332,2)</f>
        <v>#VALUE!</v>
      </c>
      <c r="I840" s="793">
        <v>284.3</v>
      </c>
      <c r="L840" s="840" t="s">
        <v>1797</v>
      </c>
      <c r="M840" s="848" t="str">
        <f>IFERROR(VLOOKUP(L840,REAJUSTE!A:AC,17,FALSE),"")</f>
        <v/>
      </c>
    </row>
    <row r="841" spans="1:13" ht="15" x14ac:dyDescent="0.2">
      <c r="A841" s="790">
        <v>40110</v>
      </c>
      <c r="B841" s="791" t="s">
        <v>14938</v>
      </c>
      <c r="C841" s="792" t="s">
        <v>14185</v>
      </c>
      <c r="D841" s="851" t="e">
        <f t="shared" si="30"/>
        <v>#VALUE!</v>
      </c>
      <c r="E841" s="842" t="e">
        <f t="shared" si="31"/>
        <v>#VALUE!</v>
      </c>
      <c r="I841" s="793">
        <v>63.05</v>
      </c>
      <c r="L841" s="840" t="s">
        <v>1797</v>
      </c>
      <c r="M841" s="848" t="str">
        <f>IFERROR(VLOOKUP(L841,REAJUSTE!A:AC,17,FALSE),"")</f>
        <v/>
      </c>
    </row>
    <row r="842" spans="1:13" ht="15" x14ac:dyDescent="0.2">
      <c r="A842" s="790">
        <v>40137</v>
      </c>
      <c r="B842" s="791" t="s">
        <v>14939</v>
      </c>
      <c r="C842" s="792" t="s">
        <v>14203</v>
      </c>
      <c r="D842" s="851" t="e">
        <f t="shared" si="30"/>
        <v>#VALUE!</v>
      </c>
      <c r="E842" s="842" t="e">
        <f t="shared" si="31"/>
        <v>#VALUE!</v>
      </c>
      <c r="I842" s="795">
        <v>2262.15</v>
      </c>
      <c r="L842" s="840" t="s">
        <v>1797</v>
      </c>
      <c r="M842" s="848" t="str">
        <f>IFERROR(VLOOKUP(L842,REAJUSTE!A:AC,17,FALSE),"")</f>
        <v/>
      </c>
    </row>
    <row r="843" spans="1:13" ht="15" x14ac:dyDescent="0.2">
      <c r="A843" s="790">
        <v>40138</v>
      </c>
      <c r="B843" s="791" t="s">
        <v>14940</v>
      </c>
      <c r="C843" s="792" t="s">
        <v>14203</v>
      </c>
      <c r="D843" s="851" t="e">
        <f t="shared" si="30"/>
        <v>#VALUE!</v>
      </c>
      <c r="E843" s="842" t="e">
        <f t="shared" si="31"/>
        <v>#VALUE!</v>
      </c>
      <c r="I843" s="795">
        <v>3728.61</v>
      </c>
      <c r="L843" s="840" t="s">
        <v>1797</v>
      </c>
      <c r="M843" s="848" t="str">
        <f>IFERROR(VLOOKUP(L843,REAJUSTE!A:AC,17,FALSE),"")</f>
        <v/>
      </c>
    </row>
    <row r="844" spans="1:13" ht="15" x14ac:dyDescent="0.2">
      <c r="A844" s="790">
        <v>43336</v>
      </c>
      <c r="B844" s="791" t="s">
        <v>14186</v>
      </c>
      <c r="C844" s="792" t="s">
        <v>14187</v>
      </c>
      <c r="D844" s="851" t="e">
        <f t="shared" si="30"/>
        <v>#VALUE!</v>
      </c>
      <c r="E844" s="842" t="e">
        <f t="shared" si="31"/>
        <v>#VALUE!</v>
      </c>
      <c r="I844" s="793">
        <v>2.25</v>
      </c>
      <c r="L844" s="840" t="s">
        <v>1797</v>
      </c>
      <c r="M844" s="848" t="str">
        <f>IFERROR(VLOOKUP(L844,REAJUSTE!A:AC,17,FALSE),"")</f>
        <v/>
      </c>
    </row>
    <row r="845" spans="1:13" ht="15" x14ac:dyDescent="0.2">
      <c r="A845" s="790">
        <v>40980</v>
      </c>
      <c r="B845" s="791" t="s">
        <v>14941</v>
      </c>
      <c r="C845" s="792" t="s">
        <v>14185</v>
      </c>
      <c r="D845" s="851" t="e">
        <f t="shared" si="30"/>
        <v>#VALUE!</v>
      </c>
      <c r="E845" s="842" t="e">
        <f t="shared" si="31"/>
        <v>#VALUE!</v>
      </c>
      <c r="I845" s="793">
        <v>21.37</v>
      </c>
      <c r="L845" s="840" t="s">
        <v>1797</v>
      </c>
      <c r="M845" s="848" t="str">
        <f>IFERROR(VLOOKUP(L845,REAJUSTE!A:AC,17,FALSE),"")</f>
        <v/>
      </c>
    </row>
    <row r="846" spans="1:13" ht="15" x14ac:dyDescent="0.2">
      <c r="A846" s="790">
        <v>40115</v>
      </c>
      <c r="B846" s="791" t="s">
        <v>14942</v>
      </c>
      <c r="C846" s="792" t="s">
        <v>14268</v>
      </c>
      <c r="D846" s="851" t="e">
        <f t="shared" si="30"/>
        <v>#VALUE!</v>
      </c>
      <c r="E846" s="842" t="e">
        <f t="shared" si="31"/>
        <v>#VALUE!</v>
      </c>
      <c r="I846" s="793">
        <v>486.97</v>
      </c>
      <c r="L846" s="840" t="s">
        <v>1797</v>
      </c>
      <c r="M846" s="848" t="str">
        <f>IFERROR(VLOOKUP(L846,REAJUSTE!A:AC,17,FALSE),"")</f>
        <v/>
      </c>
    </row>
    <row r="847" spans="1:13" ht="15" x14ac:dyDescent="0.2">
      <c r="A847" s="790">
        <v>40104</v>
      </c>
      <c r="B847" s="791" t="s">
        <v>14943</v>
      </c>
      <c r="C847" s="792" t="s">
        <v>14230</v>
      </c>
      <c r="D847" s="851" t="e">
        <f t="shared" si="30"/>
        <v>#VALUE!</v>
      </c>
      <c r="E847" s="842" t="e">
        <f t="shared" si="31"/>
        <v>#VALUE!</v>
      </c>
      <c r="I847" s="793">
        <v>23.97</v>
      </c>
      <c r="L847" s="840" t="s">
        <v>1797</v>
      </c>
      <c r="M847" s="848" t="str">
        <f>IFERROR(VLOOKUP(L847,REAJUSTE!A:AC,17,FALSE),"")</f>
        <v/>
      </c>
    </row>
    <row r="848" spans="1:13" ht="18" x14ac:dyDescent="0.2">
      <c r="A848" s="790">
        <v>40143</v>
      </c>
      <c r="B848" s="794" t="s">
        <v>14944</v>
      </c>
      <c r="C848" s="792" t="s">
        <v>14185</v>
      </c>
      <c r="D848" s="851" t="e">
        <f t="shared" si="30"/>
        <v>#VALUE!</v>
      </c>
      <c r="E848" s="842" t="e">
        <f t="shared" si="31"/>
        <v>#VALUE!</v>
      </c>
      <c r="I848" s="793">
        <v>170.47</v>
      </c>
      <c r="L848" s="840" t="s">
        <v>1797</v>
      </c>
      <c r="M848" s="848" t="str">
        <f>IFERROR(VLOOKUP(L848,REAJUSTE!A:AC,17,FALSE),"")</f>
        <v/>
      </c>
    </row>
    <row r="849" spans="1:13" ht="15" x14ac:dyDescent="0.2">
      <c r="A849" s="790">
        <v>40107</v>
      </c>
      <c r="B849" s="791" t="s">
        <v>14194</v>
      </c>
      <c r="C849" s="792" t="s">
        <v>14185</v>
      </c>
      <c r="D849" s="851" t="e">
        <f t="shared" si="30"/>
        <v>#VALUE!</v>
      </c>
      <c r="E849" s="842" t="e">
        <f t="shared" si="31"/>
        <v>#VALUE!</v>
      </c>
      <c r="I849" s="793">
        <v>10.32</v>
      </c>
      <c r="L849" s="840" t="s">
        <v>1797</v>
      </c>
      <c r="M849" s="848" t="str">
        <f>IFERROR(VLOOKUP(L849,REAJUSTE!A:AC,17,FALSE),"")</f>
        <v/>
      </c>
    </row>
    <row r="850" spans="1:13" ht="15" x14ac:dyDescent="0.2">
      <c r="A850" s="790">
        <v>40108</v>
      </c>
      <c r="B850" s="791" t="s">
        <v>14945</v>
      </c>
      <c r="C850" s="792" t="s">
        <v>14187</v>
      </c>
      <c r="D850" s="851" t="e">
        <f t="shared" si="30"/>
        <v>#VALUE!</v>
      </c>
      <c r="E850" s="842" t="e">
        <f t="shared" si="31"/>
        <v>#VALUE!</v>
      </c>
      <c r="I850" s="793">
        <v>4.95</v>
      </c>
      <c r="L850" s="840" t="s">
        <v>1797</v>
      </c>
      <c r="M850" s="848" t="str">
        <f>IFERROR(VLOOKUP(L850,REAJUSTE!A:AC,17,FALSE),"")</f>
        <v/>
      </c>
    </row>
    <row r="851" spans="1:13" ht="15" x14ac:dyDescent="0.2">
      <c r="A851" s="790">
        <v>40081</v>
      </c>
      <c r="B851" s="791" t="s">
        <v>14946</v>
      </c>
      <c r="C851" s="792" t="s">
        <v>14185</v>
      </c>
      <c r="D851" s="851" t="e">
        <f t="shared" si="30"/>
        <v>#VALUE!</v>
      </c>
      <c r="E851" s="842" t="e">
        <f t="shared" si="31"/>
        <v>#VALUE!</v>
      </c>
      <c r="I851" s="793">
        <v>13.72</v>
      </c>
      <c r="L851" s="840" t="s">
        <v>1797</v>
      </c>
      <c r="M851" s="848" t="str">
        <f>IFERROR(VLOOKUP(L851,REAJUSTE!A:AC,17,FALSE),"")</f>
        <v/>
      </c>
    </row>
    <row r="852" spans="1:13" ht="15" x14ac:dyDescent="0.2">
      <c r="A852" s="790">
        <v>40136</v>
      </c>
      <c r="B852" s="791" t="s">
        <v>14947</v>
      </c>
      <c r="C852" s="792" t="s">
        <v>14230</v>
      </c>
      <c r="D852" s="851" t="e">
        <f t="shared" si="30"/>
        <v>#VALUE!</v>
      </c>
      <c r="E852" s="842" t="e">
        <f t="shared" si="31"/>
        <v>#VALUE!</v>
      </c>
      <c r="I852" s="793">
        <v>934.67</v>
      </c>
      <c r="L852" s="840" t="s">
        <v>1797</v>
      </c>
      <c r="M852" s="848" t="str">
        <f>IFERROR(VLOOKUP(L852,REAJUSTE!A:AC,17,FALSE),"")</f>
        <v/>
      </c>
    </row>
    <row r="853" spans="1:13" ht="18" x14ac:dyDescent="0.2">
      <c r="A853" s="790">
        <v>40096</v>
      </c>
      <c r="B853" s="794" t="s">
        <v>14948</v>
      </c>
      <c r="C853" s="792" t="s">
        <v>14230</v>
      </c>
      <c r="D853" s="851" t="e">
        <f t="shared" si="30"/>
        <v>#VALUE!</v>
      </c>
      <c r="E853" s="842" t="e">
        <f t="shared" si="31"/>
        <v>#VALUE!</v>
      </c>
      <c r="I853" s="793">
        <v>566.91999999999996</v>
      </c>
      <c r="L853" s="840" t="s">
        <v>1797</v>
      </c>
      <c r="M853" s="848" t="str">
        <f>IFERROR(VLOOKUP(L853,REAJUSTE!A:AC,17,FALSE),"")</f>
        <v/>
      </c>
    </row>
    <row r="854" spans="1:13" ht="15" x14ac:dyDescent="0.2">
      <c r="A854" s="790">
        <v>40134</v>
      </c>
      <c r="B854" s="791" t="s">
        <v>14949</v>
      </c>
      <c r="C854" s="792" t="s">
        <v>14187</v>
      </c>
      <c r="D854" s="851" t="e">
        <f t="shared" si="30"/>
        <v>#VALUE!</v>
      </c>
      <c r="E854" s="842" t="e">
        <f t="shared" si="31"/>
        <v>#VALUE!</v>
      </c>
      <c r="I854" s="793">
        <v>9.4499999999999993</v>
      </c>
      <c r="L854" s="840" t="s">
        <v>1797</v>
      </c>
      <c r="M854" s="848" t="str">
        <f>IFERROR(VLOOKUP(L854,REAJUSTE!A:AC,17,FALSE),"")</f>
        <v/>
      </c>
    </row>
    <row r="855" spans="1:13" ht="15" x14ac:dyDescent="0.2">
      <c r="A855" s="790">
        <v>40105</v>
      </c>
      <c r="B855" s="791" t="s">
        <v>14950</v>
      </c>
      <c r="C855" s="792" t="s">
        <v>14187</v>
      </c>
      <c r="D855" s="851" t="e">
        <f t="shared" si="30"/>
        <v>#VALUE!</v>
      </c>
      <c r="E855" s="842" t="e">
        <f t="shared" si="31"/>
        <v>#VALUE!</v>
      </c>
      <c r="I855" s="793">
        <v>1.07</v>
      </c>
      <c r="L855" s="840" t="s">
        <v>1797</v>
      </c>
      <c r="M855" s="848" t="str">
        <f>IFERROR(VLOOKUP(L855,REAJUSTE!A:AC,17,FALSE),"")</f>
        <v/>
      </c>
    </row>
    <row r="856" spans="1:13" ht="15" x14ac:dyDescent="0.2">
      <c r="A856" s="790">
        <v>40084</v>
      </c>
      <c r="B856" s="791" t="s">
        <v>14951</v>
      </c>
      <c r="C856" s="792" t="s">
        <v>14230</v>
      </c>
      <c r="D856" s="851" t="e">
        <f t="shared" si="30"/>
        <v>#VALUE!</v>
      </c>
      <c r="E856" s="842" t="e">
        <f t="shared" si="31"/>
        <v>#VALUE!</v>
      </c>
      <c r="I856" s="793">
        <v>2.7</v>
      </c>
      <c r="L856" s="840" t="s">
        <v>1797</v>
      </c>
      <c r="M856" s="848" t="str">
        <f>IFERROR(VLOOKUP(L856,REAJUSTE!A:AC,17,FALSE),"")</f>
        <v/>
      </c>
    </row>
    <row r="857" spans="1:13" ht="15" x14ac:dyDescent="0.2">
      <c r="A857" s="790">
        <v>40144</v>
      </c>
      <c r="B857" s="791" t="s">
        <v>14952</v>
      </c>
      <c r="C857" s="792" t="s">
        <v>14230</v>
      </c>
      <c r="D857" s="851" t="e">
        <f t="shared" si="30"/>
        <v>#VALUE!</v>
      </c>
      <c r="E857" s="842" t="e">
        <f t="shared" si="31"/>
        <v>#VALUE!</v>
      </c>
      <c r="I857" s="793">
        <v>218.22</v>
      </c>
      <c r="L857" s="840" t="s">
        <v>1797</v>
      </c>
      <c r="M857" s="848" t="str">
        <f>IFERROR(VLOOKUP(L857,REAJUSTE!A:AC,17,FALSE),"")</f>
        <v/>
      </c>
    </row>
    <row r="858" spans="1:13" ht="15" x14ac:dyDescent="0.2">
      <c r="A858" s="790">
        <v>40106</v>
      </c>
      <c r="B858" s="791" t="s">
        <v>14953</v>
      </c>
      <c r="C858" s="792" t="s">
        <v>14185</v>
      </c>
      <c r="D858" s="851" t="e">
        <f t="shared" si="30"/>
        <v>#VALUE!</v>
      </c>
      <c r="E858" s="842" t="e">
        <f t="shared" si="31"/>
        <v>#VALUE!</v>
      </c>
      <c r="I858" s="793">
        <v>18.64</v>
      </c>
      <c r="L858" s="840" t="s">
        <v>1797</v>
      </c>
      <c r="M858" s="848" t="str">
        <f>IFERROR(VLOOKUP(L858,REAJUSTE!A:AC,17,FALSE),"")</f>
        <v/>
      </c>
    </row>
    <row r="859" spans="1:13" ht="15" x14ac:dyDescent="0.2">
      <c r="A859" s="790">
        <v>40135</v>
      </c>
      <c r="B859" s="791" t="s">
        <v>14954</v>
      </c>
      <c r="C859" s="792" t="s">
        <v>14187</v>
      </c>
      <c r="D859" s="851" t="e">
        <f t="shared" si="30"/>
        <v>#VALUE!</v>
      </c>
      <c r="E859" s="842" t="e">
        <f t="shared" si="31"/>
        <v>#VALUE!</v>
      </c>
      <c r="I859" s="793">
        <v>22.27</v>
      </c>
      <c r="L859" s="840" t="s">
        <v>1797</v>
      </c>
      <c r="M859" s="848" t="str">
        <f>IFERROR(VLOOKUP(L859,REAJUSTE!A:AC,17,FALSE),"")</f>
        <v/>
      </c>
    </row>
    <row r="860" spans="1:13" ht="15" x14ac:dyDescent="0.2">
      <c r="A860" s="790">
        <v>40111</v>
      </c>
      <c r="B860" s="791" t="s">
        <v>14955</v>
      </c>
      <c r="C860" s="792" t="s">
        <v>14187</v>
      </c>
      <c r="D860" s="851" t="e">
        <f t="shared" si="30"/>
        <v>#VALUE!</v>
      </c>
      <c r="E860" s="842" t="e">
        <f t="shared" si="31"/>
        <v>#VALUE!</v>
      </c>
      <c r="I860" s="793">
        <v>9.44</v>
      </c>
      <c r="L860" s="840" t="s">
        <v>1797</v>
      </c>
      <c r="M860" s="848" t="str">
        <f>IFERROR(VLOOKUP(L860,REAJUSTE!A:AC,17,FALSE),"")</f>
        <v/>
      </c>
    </row>
    <row r="861" spans="1:13" ht="15" x14ac:dyDescent="0.2">
      <c r="A861" s="790">
        <v>40126</v>
      </c>
      <c r="B861" s="791" t="s">
        <v>14956</v>
      </c>
      <c r="C861" s="792" t="s">
        <v>14187</v>
      </c>
      <c r="D861" s="851" t="e">
        <f t="shared" si="30"/>
        <v>#VALUE!</v>
      </c>
      <c r="E861" s="842" t="e">
        <f t="shared" si="31"/>
        <v>#VALUE!</v>
      </c>
      <c r="I861" s="793">
        <v>6.81</v>
      </c>
      <c r="L861" s="840" t="s">
        <v>1797</v>
      </c>
      <c r="M861" s="848" t="str">
        <f>IFERROR(VLOOKUP(L861,REAJUSTE!A:AC,17,FALSE),"")</f>
        <v/>
      </c>
    </row>
    <row r="862" spans="1:13" ht="15" x14ac:dyDescent="0.2">
      <c r="A862" s="790">
        <v>40127</v>
      </c>
      <c r="B862" s="791" t="s">
        <v>14957</v>
      </c>
      <c r="C862" s="792" t="s">
        <v>14187</v>
      </c>
      <c r="D862" s="851" t="e">
        <f t="shared" si="30"/>
        <v>#VALUE!</v>
      </c>
      <c r="E862" s="842" t="e">
        <f t="shared" si="31"/>
        <v>#VALUE!</v>
      </c>
      <c r="I862" s="793">
        <v>9.3699999999999992</v>
      </c>
      <c r="L862" s="840" t="s">
        <v>1797</v>
      </c>
      <c r="M862" s="848" t="str">
        <f>IFERROR(VLOOKUP(L862,REAJUSTE!A:AC,17,FALSE),"")</f>
        <v/>
      </c>
    </row>
    <row r="863" spans="1:13" ht="15" x14ac:dyDescent="0.2">
      <c r="A863" s="790">
        <v>40128</v>
      </c>
      <c r="B863" s="791" t="s">
        <v>14958</v>
      </c>
      <c r="C863" s="792" t="s">
        <v>14187</v>
      </c>
      <c r="D863" s="851" t="e">
        <f t="shared" si="30"/>
        <v>#VALUE!</v>
      </c>
      <c r="E863" s="842" t="e">
        <f t="shared" si="31"/>
        <v>#VALUE!</v>
      </c>
      <c r="I863" s="793">
        <v>12.45</v>
      </c>
      <c r="L863" s="840" t="s">
        <v>1797</v>
      </c>
      <c r="M863" s="848" t="str">
        <f>IFERROR(VLOOKUP(L863,REAJUSTE!A:AC,17,FALSE),"")</f>
        <v/>
      </c>
    </row>
    <row r="864" spans="1:13" ht="15" x14ac:dyDescent="0.2">
      <c r="A864" s="790">
        <v>40129</v>
      </c>
      <c r="B864" s="791" t="s">
        <v>14959</v>
      </c>
      <c r="C864" s="792" t="s">
        <v>14187</v>
      </c>
      <c r="D864" s="851" t="e">
        <f t="shared" si="30"/>
        <v>#VALUE!</v>
      </c>
      <c r="E864" s="842" t="e">
        <f t="shared" si="31"/>
        <v>#VALUE!</v>
      </c>
      <c r="I864" s="793">
        <v>16.45</v>
      </c>
      <c r="L864" s="840" t="s">
        <v>1797</v>
      </c>
      <c r="M864" s="848" t="str">
        <f>IFERROR(VLOOKUP(L864,REAJUSTE!A:AC,17,FALSE),"")</f>
        <v/>
      </c>
    </row>
    <row r="865" spans="1:13" ht="15" x14ac:dyDescent="0.2">
      <c r="A865" s="790">
        <v>40085</v>
      </c>
      <c r="B865" s="791" t="s">
        <v>14960</v>
      </c>
      <c r="C865" s="792" t="s">
        <v>14230</v>
      </c>
      <c r="D865" s="851" t="e">
        <f t="shared" si="30"/>
        <v>#VALUE!</v>
      </c>
      <c r="E865" s="842" t="e">
        <f t="shared" si="31"/>
        <v>#VALUE!</v>
      </c>
      <c r="I865" s="793">
        <v>2.02</v>
      </c>
      <c r="L865" s="840" t="s">
        <v>1797</v>
      </c>
      <c r="M865" s="848" t="str">
        <f>IFERROR(VLOOKUP(L865,REAJUSTE!A:AC,17,FALSE),"")</f>
        <v/>
      </c>
    </row>
    <row r="866" spans="1:13" ht="15" x14ac:dyDescent="0.2">
      <c r="A866" s="790">
        <v>40086</v>
      </c>
      <c r="B866" s="791" t="s">
        <v>14961</v>
      </c>
      <c r="C866" s="792" t="s">
        <v>14230</v>
      </c>
      <c r="D866" s="851" t="e">
        <f t="shared" si="30"/>
        <v>#VALUE!</v>
      </c>
      <c r="E866" s="842" t="e">
        <f t="shared" si="31"/>
        <v>#VALUE!</v>
      </c>
      <c r="I866" s="793">
        <v>49.15</v>
      </c>
      <c r="L866" s="840" t="s">
        <v>1797</v>
      </c>
      <c r="M866" s="848" t="str">
        <f>IFERROR(VLOOKUP(L866,REAJUSTE!A:AC,17,FALSE),"")</f>
        <v/>
      </c>
    </row>
    <row r="867" spans="1:13" ht="15" x14ac:dyDescent="0.2">
      <c r="A867" s="790">
        <v>40087</v>
      </c>
      <c r="B867" s="791" t="s">
        <v>14962</v>
      </c>
      <c r="C867" s="792" t="s">
        <v>14203</v>
      </c>
      <c r="D867" s="851" t="e">
        <f t="shared" si="30"/>
        <v>#VALUE!</v>
      </c>
      <c r="E867" s="842" t="e">
        <f t="shared" si="31"/>
        <v>#VALUE!</v>
      </c>
      <c r="I867" s="793">
        <v>192.51</v>
      </c>
      <c r="L867" s="840" t="s">
        <v>1797</v>
      </c>
      <c r="M867" s="848" t="str">
        <f>IFERROR(VLOOKUP(L867,REAJUSTE!A:AC,17,FALSE),"")</f>
        <v/>
      </c>
    </row>
    <row r="868" spans="1:13" ht="18" x14ac:dyDescent="0.2">
      <c r="A868" s="790">
        <v>40983</v>
      </c>
      <c r="B868" s="794" t="s">
        <v>14963</v>
      </c>
      <c r="C868" s="792" t="s">
        <v>14230</v>
      </c>
      <c r="D868" s="851" t="e">
        <f t="shared" si="30"/>
        <v>#VALUE!</v>
      </c>
      <c r="E868" s="842" t="e">
        <f t="shared" si="31"/>
        <v>#VALUE!</v>
      </c>
      <c r="I868" s="793">
        <v>16</v>
      </c>
      <c r="L868" s="840" t="s">
        <v>1797</v>
      </c>
      <c r="M868" s="848" t="str">
        <f>IFERROR(VLOOKUP(L868,REAJUSTE!A:AC,17,FALSE),"")</f>
        <v/>
      </c>
    </row>
    <row r="869" spans="1:13" ht="15" x14ac:dyDescent="0.2">
      <c r="A869" s="790">
        <v>40100</v>
      </c>
      <c r="B869" s="791" t="s">
        <v>14964</v>
      </c>
      <c r="C869" s="792" t="s">
        <v>14230</v>
      </c>
      <c r="D869" s="851" t="e">
        <f t="shared" si="30"/>
        <v>#VALUE!</v>
      </c>
      <c r="E869" s="842" t="e">
        <f t="shared" si="31"/>
        <v>#VALUE!</v>
      </c>
      <c r="I869" s="793">
        <v>163.72999999999999</v>
      </c>
      <c r="L869" s="840" t="s">
        <v>1797</v>
      </c>
      <c r="M869" s="848" t="str">
        <f>IFERROR(VLOOKUP(L869,REAJUSTE!A:AC,17,FALSE),"")</f>
        <v/>
      </c>
    </row>
    <row r="870" spans="1:13" ht="15" x14ac:dyDescent="0.2">
      <c r="A870" s="790">
        <v>40141</v>
      </c>
      <c r="B870" s="791" t="s">
        <v>14965</v>
      </c>
      <c r="C870" s="792" t="s">
        <v>14230</v>
      </c>
      <c r="D870" s="851" t="e">
        <f t="shared" si="30"/>
        <v>#VALUE!</v>
      </c>
      <c r="E870" s="842" t="e">
        <f t="shared" si="31"/>
        <v>#VALUE!</v>
      </c>
      <c r="I870" s="793">
        <v>86.82</v>
      </c>
      <c r="L870" s="840" t="s">
        <v>1797</v>
      </c>
      <c r="M870" s="848" t="str">
        <f>IFERROR(VLOOKUP(L870,REAJUSTE!A:AC,17,FALSE),"")</f>
        <v/>
      </c>
    </row>
    <row r="871" spans="1:13" ht="15" x14ac:dyDescent="0.2">
      <c r="A871" s="790">
        <v>40118</v>
      </c>
      <c r="B871" s="791" t="s">
        <v>14966</v>
      </c>
      <c r="C871" s="792" t="s">
        <v>14187</v>
      </c>
      <c r="D871" s="851" t="e">
        <f t="shared" si="30"/>
        <v>#VALUE!</v>
      </c>
      <c r="E871" s="842" t="e">
        <f t="shared" si="31"/>
        <v>#VALUE!</v>
      </c>
      <c r="I871" s="793">
        <v>115.89</v>
      </c>
      <c r="L871" s="840" t="s">
        <v>1797</v>
      </c>
      <c r="M871" s="848" t="str">
        <f>IFERROR(VLOOKUP(L871,REAJUSTE!A:AC,17,FALSE),"")</f>
        <v/>
      </c>
    </row>
    <row r="872" spans="1:13" ht="15" x14ac:dyDescent="0.2">
      <c r="A872" s="790">
        <v>40116</v>
      </c>
      <c r="B872" s="791" t="s">
        <v>14967</v>
      </c>
      <c r="C872" s="792" t="s">
        <v>14187</v>
      </c>
      <c r="D872" s="851" t="e">
        <f t="shared" si="30"/>
        <v>#VALUE!</v>
      </c>
      <c r="E872" s="842" t="e">
        <f t="shared" si="31"/>
        <v>#VALUE!</v>
      </c>
      <c r="I872" s="793">
        <v>106.4</v>
      </c>
      <c r="L872" s="840" t="s">
        <v>1797</v>
      </c>
      <c r="M872" s="848" t="str">
        <f>IFERROR(VLOOKUP(L872,REAJUSTE!A:AC,17,FALSE),"")</f>
        <v/>
      </c>
    </row>
    <row r="873" spans="1:13" ht="15" x14ac:dyDescent="0.2">
      <c r="A873" s="790">
        <v>40117</v>
      </c>
      <c r="B873" s="791" t="s">
        <v>14968</v>
      </c>
      <c r="C873" s="792" t="s">
        <v>14187</v>
      </c>
      <c r="D873" s="851" t="e">
        <f t="shared" si="30"/>
        <v>#VALUE!</v>
      </c>
      <c r="E873" s="842" t="e">
        <f t="shared" si="31"/>
        <v>#VALUE!</v>
      </c>
      <c r="I873" s="793">
        <v>69.599999999999994</v>
      </c>
      <c r="L873" s="840" t="s">
        <v>1797</v>
      </c>
      <c r="M873" s="848" t="str">
        <f>IFERROR(VLOOKUP(L873,REAJUSTE!A:AC,17,FALSE),"")</f>
        <v/>
      </c>
    </row>
    <row r="874" spans="1:13" ht="15" x14ac:dyDescent="0.2">
      <c r="A874" s="790">
        <v>40148</v>
      </c>
      <c r="B874" s="791" t="s">
        <v>14969</v>
      </c>
      <c r="C874" s="792" t="s">
        <v>14230</v>
      </c>
      <c r="D874" s="851" t="e">
        <f t="shared" si="30"/>
        <v>#VALUE!</v>
      </c>
      <c r="E874" s="842" t="e">
        <f t="shared" si="31"/>
        <v>#VALUE!</v>
      </c>
      <c r="I874" s="793">
        <v>4.68</v>
      </c>
      <c r="L874" s="840" t="s">
        <v>1797</v>
      </c>
      <c r="M874" s="848" t="str">
        <f>IFERROR(VLOOKUP(L874,REAJUSTE!A:AC,17,FALSE),"")</f>
        <v/>
      </c>
    </row>
    <row r="875" spans="1:13" ht="15" x14ac:dyDescent="0.2">
      <c r="A875" s="790">
        <v>40112</v>
      </c>
      <c r="B875" s="791" t="s">
        <v>14970</v>
      </c>
      <c r="C875" s="792" t="s">
        <v>14187</v>
      </c>
      <c r="D875" s="851" t="e">
        <f t="shared" si="30"/>
        <v>#VALUE!</v>
      </c>
      <c r="E875" s="842" t="e">
        <f t="shared" si="31"/>
        <v>#VALUE!</v>
      </c>
      <c r="I875" s="793">
        <v>3.42</v>
      </c>
      <c r="L875" s="840" t="s">
        <v>1797</v>
      </c>
      <c r="M875" s="848" t="str">
        <f>IFERROR(VLOOKUP(L875,REAJUSTE!A:AC,17,FALSE),"")</f>
        <v/>
      </c>
    </row>
    <row r="876" spans="1:13" ht="15" x14ac:dyDescent="0.2">
      <c r="A876" s="790">
        <v>40149</v>
      </c>
      <c r="B876" s="791" t="s">
        <v>14971</v>
      </c>
      <c r="C876" s="792" t="s">
        <v>14187</v>
      </c>
      <c r="D876" s="851" t="e">
        <f t="shared" si="30"/>
        <v>#VALUE!</v>
      </c>
      <c r="E876" s="842" t="e">
        <f t="shared" si="31"/>
        <v>#VALUE!</v>
      </c>
      <c r="I876" s="793">
        <v>9.6</v>
      </c>
      <c r="L876" s="840" t="s">
        <v>1797</v>
      </c>
      <c r="M876" s="848" t="str">
        <f>IFERROR(VLOOKUP(L876,REAJUSTE!A:AC,17,FALSE),"")</f>
        <v/>
      </c>
    </row>
    <row r="877" spans="1:13" ht="15" x14ac:dyDescent="0.2">
      <c r="A877" s="790">
        <v>40094</v>
      </c>
      <c r="B877" s="791" t="s">
        <v>14972</v>
      </c>
      <c r="C877" s="792" t="s">
        <v>14187</v>
      </c>
      <c r="D877" s="851" t="e">
        <f t="shared" si="30"/>
        <v>#VALUE!</v>
      </c>
      <c r="E877" s="842" t="e">
        <f t="shared" si="31"/>
        <v>#VALUE!</v>
      </c>
      <c r="I877" s="793">
        <v>161.1</v>
      </c>
      <c r="L877" s="840" t="s">
        <v>1797</v>
      </c>
      <c r="M877" s="848" t="str">
        <f>IFERROR(VLOOKUP(L877,REAJUSTE!A:AC,17,FALSE),"")</f>
        <v/>
      </c>
    </row>
    <row r="878" spans="1:13" ht="15" x14ac:dyDescent="0.2">
      <c r="A878" s="790">
        <v>40095</v>
      </c>
      <c r="B878" s="791" t="s">
        <v>14973</v>
      </c>
      <c r="C878" s="792" t="s">
        <v>14187</v>
      </c>
      <c r="D878" s="851" t="e">
        <f t="shared" si="30"/>
        <v>#VALUE!</v>
      </c>
      <c r="E878" s="842" t="e">
        <f t="shared" si="31"/>
        <v>#VALUE!</v>
      </c>
      <c r="I878" s="793">
        <v>496.83</v>
      </c>
      <c r="L878" s="840" t="s">
        <v>1797</v>
      </c>
      <c r="M878" s="848" t="str">
        <f>IFERROR(VLOOKUP(L878,REAJUSTE!A:AC,17,FALSE),"")</f>
        <v/>
      </c>
    </row>
    <row r="879" spans="1:13" ht="15" x14ac:dyDescent="0.2">
      <c r="A879" s="790">
        <v>40114</v>
      </c>
      <c r="B879" s="791" t="s">
        <v>14974</v>
      </c>
      <c r="C879" s="792" t="s">
        <v>14268</v>
      </c>
      <c r="D879" s="851" t="e">
        <f t="shared" si="30"/>
        <v>#VALUE!</v>
      </c>
      <c r="E879" s="842" t="e">
        <f t="shared" si="31"/>
        <v>#VALUE!</v>
      </c>
      <c r="I879" s="793">
        <v>418.23</v>
      </c>
      <c r="L879" s="840" t="s">
        <v>1797</v>
      </c>
      <c r="M879" s="848" t="str">
        <f>IFERROR(VLOOKUP(L879,REAJUSTE!A:AC,17,FALSE),"")</f>
        <v/>
      </c>
    </row>
    <row r="880" spans="1:13" ht="18" x14ac:dyDescent="0.2">
      <c r="A880" s="790">
        <v>41134</v>
      </c>
      <c r="B880" s="794" t="s">
        <v>14975</v>
      </c>
      <c r="C880" s="792" t="s">
        <v>14185</v>
      </c>
      <c r="D880" s="851" t="e">
        <f t="shared" si="30"/>
        <v>#VALUE!</v>
      </c>
      <c r="E880" s="842" t="e">
        <f t="shared" si="31"/>
        <v>#VALUE!</v>
      </c>
      <c r="I880" s="793">
        <v>175.08</v>
      </c>
      <c r="L880" s="840" t="s">
        <v>1797</v>
      </c>
      <c r="M880" s="848" t="str">
        <f>IFERROR(VLOOKUP(L880,REAJUSTE!A:AC,17,FALSE),"")</f>
        <v/>
      </c>
    </row>
    <row r="881" spans="1:13" ht="15" x14ac:dyDescent="0.2">
      <c r="A881" s="790">
        <v>40130</v>
      </c>
      <c r="B881" s="791" t="s">
        <v>14976</v>
      </c>
      <c r="C881" s="792" t="s">
        <v>14268</v>
      </c>
      <c r="D881" s="851" t="e">
        <f t="shared" si="30"/>
        <v>#VALUE!</v>
      </c>
      <c r="E881" s="842" t="e">
        <f t="shared" si="31"/>
        <v>#VALUE!</v>
      </c>
      <c r="I881" s="793">
        <v>526.65</v>
      </c>
      <c r="L881" s="840" t="s">
        <v>1797</v>
      </c>
      <c r="M881" s="848" t="str">
        <f>IFERROR(VLOOKUP(L881,REAJUSTE!A:AC,17,FALSE),"")</f>
        <v/>
      </c>
    </row>
    <row r="882" spans="1:13" ht="15" x14ac:dyDescent="0.2">
      <c r="A882" s="790">
        <v>40131</v>
      </c>
      <c r="B882" s="791" t="s">
        <v>14977</v>
      </c>
      <c r="C882" s="792" t="s">
        <v>14268</v>
      </c>
      <c r="D882" s="851" t="e">
        <f t="shared" si="30"/>
        <v>#VALUE!</v>
      </c>
      <c r="E882" s="842" t="e">
        <f t="shared" si="31"/>
        <v>#VALUE!</v>
      </c>
      <c r="I882" s="793">
        <v>453.95</v>
      </c>
      <c r="L882" s="840" t="s">
        <v>1797</v>
      </c>
      <c r="M882" s="848" t="str">
        <f>IFERROR(VLOOKUP(L882,REAJUSTE!A:AC,17,FALSE),"")</f>
        <v/>
      </c>
    </row>
    <row r="883" spans="1:13" ht="15" x14ac:dyDescent="0.2">
      <c r="A883" s="790">
        <v>40083</v>
      </c>
      <c r="B883" s="791" t="s">
        <v>14978</v>
      </c>
      <c r="C883" s="792" t="s">
        <v>14187</v>
      </c>
      <c r="D883" s="851" t="e">
        <f t="shared" si="30"/>
        <v>#VALUE!</v>
      </c>
      <c r="E883" s="842" t="e">
        <f t="shared" si="31"/>
        <v>#VALUE!</v>
      </c>
      <c r="I883" s="793">
        <v>5.01</v>
      </c>
      <c r="L883" s="840" t="s">
        <v>1797</v>
      </c>
      <c r="M883" s="848" t="str">
        <f>IFERROR(VLOOKUP(L883,REAJUSTE!A:AC,17,FALSE),"")</f>
        <v/>
      </c>
    </row>
    <row r="884" spans="1:13" ht="15" x14ac:dyDescent="0.2">
      <c r="A884" s="790">
        <v>40079</v>
      </c>
      <c r="B884" s="791" t="s">
        <v>14979</v>
      </c>
      <c r="C884" s="792" t="s">
        <v>14185</v>
      </c>
      <c r="D884" s="851" t="e">
        <f t="shared" si="30"/>
        <v>#VALUE!</v>
      </c>
      <c r="E884" s="842" t="e">
        <f t="shared" si="31"/>
        <v>#VALUE!</v>
      </c>
      <c r="I884" s="793">
        <v>41.38</v>
      </c>
      <c r="L884" s="840" t="s">
        <v>1797</v>
      </c>
      <c r="M884" s="848" t="str">
        <f>IFERROR(VLOOKUP(L884,REAJUSTE!A:AC,17,FALSE),"")</f>
        <v/>
      </c>
    </row>
    <row r="885" spans="1:13" ht="15" x14ac:dyDescent="0.2">
      <c r="A885" s="790">
        <v>40082</v>
      </c>
      <c r="B885" s="791" t="s">
        <v>14980</v>
      </c>
      <c r="C885" s="792" t="s">
        <v>14187</v>
      </c>
      <c r="D885" s="851" t="e">
        <f t="shared" si="30"/>
        <v>#VALUE!</v>
      </c>
      <c r="E885" s="842" t="e">
        <f t="shared" si="31"/>
        <v>#VALUE!</v>
      </c>
      <c r="I885" s="793">
        <v>0.19</v>
      </c>
      <c r="L885" s="840" t="s">
        <v>1797</v>
      </c>
      <c r="M885" s="848" t="str">
        <f>IFERROR(VLOOKUP(L885,REAJUSTE!A:AC,17,FALSE),"")</f>
        <v/>
      </c>
    </row>
    <row r="886" spans="1:13" ht="15" x14ac:dyDescent="0.2">
      <c r="A886" s="790">
        <v>40119</v>
      </c>
      <c r="B886" s="791" t="s">
        <v>14981</v>
      </c>
      <c r="C886" s="792" t="s">
        <v>14187</v>
      </c>
      <c r="D886" s="851" t="e">
        <f t="shared" si="30"/>
        <v>#VALUE!</v>
      </c>
      <c r="E886" s="842" t="e">
        <f t="shared" si="31"/>
        <v>#VALUE!</v>
      </c>
      <c r="I886" s="793">
        <v>56.19</v>
      </c>
      <c r="L886" s="840" t="s">
        <v>1797</v>
      </c>
      <c r="M886" s="848" t="str">
        <f>IFERROR(VLOOKUP(L886,REAJUSTE!A:AC,17,FALSE),"")</f>
        <v/>
      </c>
    </row>
    <row r="887" spans="1:13" ht="15" x14ac:dyDescent="0.2">
      <c r="A887" s="790">
        <v>40122</v>
      </c>
      <c r="B887" s="791" t="s">
        <v>14981</v>
      </c>
      <c r="C887" s="792" t="s">
        <v>14268</v>
      </c>
      <c r="D887" s="851" t="e">
        <f t="shared" si="30"/>
        <v>#VALUE!</v>
      </c>
      <c r="E887" s="842" t="e">
        <f t="shared" si="31"/>
        <v>#VALUE!</v>
      </c>
      <c r="I887" s="793">
        <v>635.29</v>
      </c>
      <c r="L887" s="840" t="s">
        <v>1797</v>
      </c>
      <c r="M887" s="848" t="str">
        <f>IFERROR(VLOOKUP(L887,REAJUSTE!A:AC,17,FALSE),"")</f>
        <v/>
      </c>
    </row>
    <row r="888" spans="1:13" ht="15" x14ac:dyDescent="0.2">
      <c r="A888" s="790">
        <v>40120</v>
      </c>
      <c r="B888" s="791" t="s">
        <v>14982</v>
      </c>
      <c r="C888" s="792" t="s">
        <v>14187</v>
      </c>
      <c r="D888" s="851" t="e">
        <f t="shared" si="30"/>
        <v>#VALUE!</v>
      </c>
      <c r="E888" s="842" t="e">
        <f t="shared" si="31"/>
        <v>#VALUE!</v>
      </c>
      <c r="I888" s="793">
        <v>19.39</v>
      </c>
      <c r="L888" s="840" t="s">
        <v>1797</v>
      </c>
      <c r="M888" s="848" t="str">
        <f>IFERROR(VLOOKUP(L888,REAJUSTE!A:AC,17,FALSE),"")</f>
        <v/>
      </c>
    </row>
    <row r="889" spans="1:13" ht="15" x14ac:dyDescent="0.2">
      <c r="A889" s="790">
        <v>40121</v>
      </c>
      <c r="B889" s="791" t="s">
        <v>14983</v>
      </c>
      <c r="C889" s="792" t="s">
        <v>14187</v>
      </c>
      <c r="D889" s="851" t="e">
        <f t="shared" si="30"/>
        <v>#VALUE!</v>
      </c>
      <c r="E889" s="842" t="e">
        <f t="shared" si="31"/>
        <v>#VALUE!</v>
      </c>
      <c r="I889" s="793">
        <v>65.69</v>
      </c>
      <c r="L889" s="840" t="s">
        <v>1797</v>
      </c>
      <c r="M889" s="848" t="str">
        <f>IFERROR(VLOOKUP(L889,REAJUSTE!A:AC,17,FALSE),"")</f>
        <v/>
      </c>
    </row>
    <row r="890" spans="1:13" ht="15" x14ac:dyDescent="0.2">
      <c r="A890" s="790">
        <v>40123</v>
      </c>
      <c r="B890" s="791" t="s">
        <v>14983</v>
      </c>
      <c r="C890" s="792" t="s">
        <v>14268</v>
      </c>
      <c r="D890" s="851" t="e">
        <f t="shared" si="30"/>
        <v>#VALUE!</v>
      </c>
      <c r="E890" s="842" t="e">
        <f t="shared" si="31"/>
        <v>#VALUE!</v>
      </c>
      <c r="I890" s="793">
        <v>696.12</v>
      </c>
      <c r="L890" s="840" t="s">
        <v>1797</v>
      </c>
      <c r="M890" s="848" t="str">
        <f>IFERROR(VLOOKUP(L890,REAJUSTE!A:AC,17,FALSE),"")</f>
        <v/>
      </c>
    </row>
    <row r="891" spans="1:13" ht="15" x14ac:dyDescent="0.2">
      <c r="A891" s="790">
        <v>40080</v>
      </c>
      <c r="B891" s="791" t="s">
        <v>14984</v>
      </c>
      <c r="C891" s="792" t="s">
        <v>14185</v>
      </c>
      <c r="D891" s="851" t="e">
        <f t="shared" si="30"/>
        <v>#VALUE!</v>
      </c>
      <c r="E891" s="842" t="e">
        <f t="shared" si="31"/>
        <v>#VALUE!</v>
      </c>
      <c r="I891" s="793">
        <v>3.21</v>
      </c>
      <c r="L891" s="840" t="s">
        <v>1797</v>
      </c>
      <c r="M891" s="848" t="str">
        <f>IFERROR(VLOOKUP(L891,REAJUSTE!A:AC,17,FALSE),"")</f>
        <v/>
      </c>
    </row>
    <row r="892" spans="1:13" ht="15" x14ac:dyDescent="0.2">
      <c r="A892" s="790">
        <v>40089</v>
      </c>
      <c r="B892" s="791" t="s">
        <v>14985</v>
      </c>
      <c r="C892" s="792" t="s">
        <v>14203</v>
      </c>
      <c r="D892" s="851" t="e">
        <f t="shared" si="30"/>
        <v>#VALUE!</v>
      </c>
      <c r="E892" s="842" t="e">
        <f t="shared" si="31"/>
        <v>#VALUE!</v>
      </c>
      <c r="I892" s="795">
        <v>2533.65</v>
      </c>
      <c r="L892" s="840" t="s">
        <v>1797</v>
      </c>
      <c r="M892" s="848" t="str">
        <f>IFERROR(VLOOKUP(L892,REAJUSTE!A:AC,17,FALSE),"")</f>
        <v/>
      </c>
    </row>
    <row r="893" spans="1:13" ht="15" x14ac:dyDescent="0.2">
      <c r="A893" s="790">
        <v>40088</v>
      </c>
      <c r="B893" s="791" t="s">
        <v>14986</v>
      </c>
      <c r="C893" s="792" t="s">
        <v>14203</v>
      </c>
      <c r="D893" s="851" t="e">
        <f t="shared" si="30"/>
        <v>#VALUE!</v>
      </c>
      <c r="E893" s="842" t="e">
        <f t="shared" si="31"/>
        <v>#VALUE!</v>
      </c>
      <c r="I893" s="795">
        <v>1223.5999999999999</v>
      </c>
      <c r="L893" s="840" t="s">
        <v>1797</v>
      </c>
      <c r="M893" s="848" t="str">
        <f>IFERROR(VLOOKUP(L893,REAJUSTE!A:AC,17,FALSE),"")</f>
        <v/>
      </c>
    </row>
    <row r="894" spans="1:13" ht="15" x14ac:dyDescent="0.2">
      <c r="A894" s="790">
        <v>40092</v>
      </c>
      <c r="B894" s="791" t="s">
        <v>14987</v>
      </c>
      <c r="C894" s="792" t="s">
        <v>14203</v>
      </c>
      <c r="D894" s="851" t="e">
        <f t="shared" si="30"/>
        <v>#VALUE!</v>
      </c>
      <c r="E894" s="842" t="e">
        <f t="shared" si="31"/>
        <v>#VALUE!</v>
      </c>
      <c r="I894" s="793">
        <v>453.22</v>
      </c>
      <c r="L894" s="840" t="s">
        <v>1797</v>
      </c>
      <c r="M894" s="848" t="str">
        <f>IFERROR(VLOOKUP(L894,REAJUSTE!A:AC,17,FALSE),"")</f>
        <v/>
      </c>
    </row>
    <row r="895" spans="1:13" ht="15" x14ac:dyDescent="0.2">
      <c r="A895" s="790">
        <v>40078</v>
      </c>
      <c r="B895" s="791" t="s">
        <v>28715</v>
      </c>
      <c r="C895" s="792" t="s">
        <v>14230</v>
      </c>
      <c r="D895" s="851" t="e">
        <f t="shared" si="30"/>
        <v>#VALUE!</v>
      </c>
      <c r="E895" s="842" t="e">
        <f t="shared" si="31"/>
        <v>#VALUE!</v>
      </c>
      <c r="I895" s="793">
        <v>11.83</v>
      </c>
      <c r="L895" s="840" t="s">
        <v>1797</v>
      </c>
      <c r="M895" s="848" t="str">
        <f>IFERROR(VLOOKUP(L895,REAJUSTE!A:AC,17,FALSE),"")</f>
        <v/>
      </c>
    </row>
    <row r="896" spans="1:13" ht="15" x14ac:dyDescent="0.2">
      <c r="A896" s="790">
        <v>40097</v>
      </c>
      <c r="B896" s="791" t="s">
        <v>14988</v>
      </c>
      <c r="C896" s="792" t="s">
        <v>14230</v>
      </c>
      <c r="D896" s="851" t="e">
        <f t="shared" si="30"/>
        <v>#VALUE!</v>
      </c>
      <c r="E896" s="842" t="e">
        <f t="shared" si="31"/>
        <v>#VALUE!</v>
      </c>
      <c r="I896" s="793">
        <v>197.26</v>
      </c>
      <c r="L896" s="840" t="s">
        <v>1797</v>
      </c>
      <c r="M896" s="848" t="str">
        <f>IFERROR(VLOOKUP(L896,REAJUSTE!A:AC,17,FALSE),"")</f>
        <v/>
      </c>
    </row>
    <row r="897" spans="1:13" ht="15" x14ac:dyDescent="0.2">
      <c r="A897" s="790">
        <v>40090</v>
      </c>
      <c r="B897" s="791" t="s">
        <v>14989</v>
      </c>
      <c r="C897" s="792" t="s">
        <v>14230</v>
      </c>
      <c r="D897" s="851" t="e">
        <f t="shared" si="30"/>
        <v>#VALUE!</v>
      </c>
      <c r="E897" s="842" t="e">
        <f t="shared" si="31"/>
        <v>#VALUE!</v>
      </c>
      <c r="I897" s="793">
        <v>52.71</v>
      </c>
      <c r="L897" s="840" t="s">
        <v>1797</v>
      </c>
      <c r="M897" s="848" t="str">
        <f>IFERROR(VLOOKUP(L897,REAJUSTE!A:AC,17,FALSE),"")</f>
        <v/>
      </c>
    </row>
    <row r="898" spans="1:13" ht="15" x14ac:dyDescent="0.2">
      <c r="A898" s="790">
        <v>40099</v>
      </c>
      <c r="B898" s="791" t="s">
        <v>14990</v>
      </c>
      <c r="C898" s="792" t="s">
        <v>14185</v>
      </c>
      <c r="D898" s="851" t="e">
        <f t="shared" si="30"/>
        <v>#VALUE!</v>
      </c>
      <c r="E898" s="842" t="e">
        <f t="shared" si="31"/>
        <v>#VALUE!</v>
      </c>
      <c r="I898" s="795">
        <v>1066.9000000000001</v>
      </c>
      <c r="L898" s="840" t="s">
        <v>1797</v>
      </c>
      <c r="M898" s="848" t="str">
        <f>IFERROR(VLOOKUP(L898,REAJUSTE!A:AC,17,FALSE),"")</f>
        <v/>
      </c>
    </row>
    <row r="899" spans="1:13" ht="15" x14ac:dyDescent="0.2">
      <c r="A899" s="790">
        <v>40091</v>
      </c>
      <c r="B899" s="791" t="s">
        <v>14991</v>
      </c>
      <c r="C899" s="792" t="s">
        <v>14230</v>
      </c>
      <c r="D899" s="851" t="e">
        <f t="shared" si="30"/>
        <v>#VALUE!</v>
      </c>
      <c r="E899" s="842" t="e">
        <f t="shared" si="31"/>
        <v>#VALUE!</v>
      </c>
      <c r="I899" s="793">
        <v>68.19</v>
      </c>
      <c r="L899" s="840" t="s">
        <v>1797</v>
      </c>
      <c r="M899" s="848" t="str">
        <f>IFERROR(VLOOKUP(L899,REAJUSTE!A:AC,17,FALSE),"")</f>
        <v/>
      </c>
    </row>
    <row r="900" spans="1:13" ht="15" x14ac:dyDescent="0.2">
      <c r="A900" s="790">
        <v>40093</v>
      </c>
      <c r="B900" s="791" t="s">
        <v>14992</v>
      </c>
      <c r="C900" s="792" t="s">
        <v>14187</v>
      </c>
      <c r="D900" s="851" t="e">
        <f t="shared" si="30"/>
        <v>#VALUE!</v>
      </c>
      <c r="E900" s="842" t="e">
        <f t="shared" si="31"/>
        <v>#VALUE!</v>
      </c>
      <c r="I900" s="793">
        <v>149.93</v>
      </c>
      <c r="L900" s="840" t="s">
        <v>1797</v>
      </c>
      <c r="M900" s="848" t="str">
        <f>IFERROR(VLOOKUP(L900,REAJUSTE!A:AC,17,FALSE),"")</f>
        <v/>
      </c>
    </row>
    <row r="901" spans="1:13" ht="18" x14ac:dyDescent="0.2">
      <c r="A901" s="790">
        <v>43353</v>
      </c>
      <c r="B901" s="794" t="s">
        <v>14993</v>
      </c>
      <c r="C901" s="792" t="s">
        <v>14187</v>
      </c>
      <c r="D901" s="851" t="e">
        <f t="shared" si="30"/>
        <v>#VALUE!</v>
      </c>
      <c r="E901" s="842" t="e">
        <f t="shared" si="31"/>
        <v>#VALUE!</v>
      </c>
      <c r="I901" s="793">
        <v>1.1200000000000001</v>
      </c>
      <c r="L901" s="840" t="s">
        <v>1797</v>
      </c>
      <c r="M901" s="848" t="str">
        <f>IFERROR(VLOOKUP(L901,REAJUSTE!A:AC,17,FALSE),"")</f>
        <v/>
      </c>
    </row>
    <row r="902" spans="1:13" ht="18" x14ac:dyDescent="0.2">
      <c r="A902" s="790">
        <v>43337</v>
      </c>
      <c r="B902" s="794" t="s">
        <v>14994</v>
      </c>
      <c r="C902" s="792" t="s">
        <v>14187</v>
      </c>
      <c r="D902" s="851" t="e">
        <f t="shared" si="30"/>
        <v>#VALUE!</v>
      </c>
      <c r="E902" s="842" t="e">
        <f t="shared" si="31"/>
        <v>#VALUE!</v>
      </c>
      <c r="I902" s="793">
        <v>0.94</v>
      </c>
      <c r="L902" s="840" t="s">
        <v>1797</v>
      </c>
      <c r="M902" s="848" t="str">
        <f>IFERROR(VLOOKUP(L902,REAJUSTE!A:AC,17,FALSE),"")</f>
        <v/>
      </c>
    </row>
    <row r="903" spans="1:13" ht="15" x14ac:dyDescent="0.2">
      <c r="A903" s="790">
        <v>40077</v>
      </c>
      <c r="B903" s="791" t="s">
        <v>14995</v>
      </c>
      <c r="C903" s="792" t="s">
        <v>14187</v>
      </c>
      <c r="D903" s="851" t="e">
        <f t="shared" si="30"/>
        <v>#VALUE!</v>
      </c>
      <c r="E903" s="842" t="e">
        <f t="shared" si="31"/>
        <v>#VALUE!</v>
      </c>
      <c r="I903" s="793">
        <v>0.33</v>
      </c>
      <c r="L903" s="840" t="s">
        <v>1797</v>
      </c>
      <c r="M903" s="848" t="str">
        <f>IFERROR(VLOOKUP(L903,REAJUSTE!A:AC,17,FALSE),"")</f>
        <v/>
      </c>
    </row>
    <row r="904" spans="1:13" ht="15" x14ac:dyDescent="0.2">
      <c r="A904" s="790">
        <v>40142</v>
      </c>
      <c r="B904" s="791" t="s">
        <v>14996</v>
      </c>
      <c r="C904" s="792" t="s">
        <v>14230</v>
      </c>
      <c r="D904" s="851" t="e">
        <f t="shared" ref="D904:D967" si="32">TRUNC(I904*M904,2)</f>
        <v>#VALUE!</v>
      </c>
      <c r="E904" s="842" t="e">
        <f t="shared" ref="E904:E967" si="33">TRUNC(D904/1.2332,2)</f>
        <v>#VALUE!</v>
      </c>
      <c r="I904" s="793">
        <v>138.75</v>
      </c>
      <c r="L904" s="840" t="s">
        <v>1797</v>
      </c>
      <c r="M904" s="848" t="str">
        <f>IFERROR(VLOOKUP(L904,REAJUSTE!A:AC,17,FALSE),"")</f>
        <v/>
      </c>
    </row>
    <row r="905" spans="1:13" ht="15" x14ac:dyDescent="0.2">
      <c r="A905" s="790">
        <v>40124</v>
      </c>
      <c r="B905" s="791" t="s">
        <v>14997</v>
      </c>
      <c r="C905" s="792" t="s">
        <v>14187</v>
      </c>
      <c r="D905" s="851" t="e">
        <f t="shared" si="32"/>
        <v>#VALUE!</v>
      </c>
      <c r="E905" s="842" t="e">
        <f t="shared" si="33"/>
        <v>#VALUE!</v>
      </c>
      <c r="I905" s="793">
        <v>16.72</v>
      </c>
      <c r="L905" s="840" t="s">
        <v>1797</v>
      </c>
      <c r="M905" s="848" t="str">
        <f>IFERROR(VLOOKUP(L905,REAJUSTE!A:AC,17,FALSE),"")</f>
        <v/>
      </c>
    </row>
    <row r="906" spans="1:13" ht="15" x14ac:dyDescent="0.2">
      <c r="A906" s="790">
        <v>40146</v>
      </c>
      <c r="B906" s="791" t="s">
        <v>14998</v>
      </c>
      <c r="C906" s="792" t="s">
        <v>14187</v>
      </c>
      <c r="D906" s="851" t="e">
        <f t="shared" si="32"/>
        <v>#VALUE!</v>
      </c>
      <c r="E906" s="842" t="e">
        <f t="shared" si="33"/>
        <v>#VALUE!</v>
      </c>
      <c r="I906" s="793">
        <v>22.46</v>
      </c>
      <c r="L906" s="840" t="s">
        <v>1797</v>
      </c>
      <c r="M906" s="848" t="str">
        <f>IFERROR(VLOOKUP(L906,REAJUSTE!A:AC,17,FALSE),"")</f>
        <v/>
      </c>
    </row>
    <row r="907" spans="1:13" ht="15" x14ac:dyDescent="0.2">
      <c r="A907" s="790">
        <v>40145</v>
      </c>
      <c r="B907" s="791" t="s">
        <v>14999</v>
      </c>
      <c r="C907" s="792" t="s">
        <v>14187</v>
      </c>
      <c r="D907" s="851" t="e">
        <f t="shared" si="32"/>
        <v>#VALUE!</v>
      </c>
      <c r="E907" s="842" t="e">
        <f t="shared" si="33"/>
        <v>#VALUE!</v>
      </c>
      <c r="I907" s="793">
        <v>329.56</v>
      </c>
      <c r="L907" s="840" t="s">
        <v>1797</v>
      </c>
      <c r="M907" s="848" t="str">
        <f>IFERROR(VLOOKUP(L907,REAJUSTE!A:AC,17,FALSE),"")</f>
        <v/>
      </c>
    </row>
    <row r="908" spans="1:13" ht="15" x14ac:dyDescent="0.2">
      <c r="A908" s="790">
        <v>40109</v>
      </c>
      <c r="B908" s="791" t="s">
        <v>15000</v>
      </c>
      <c r="C908" s="792" t="s">
        <v>14185</v>
      </c>
      <c r="D908" s="851" t="e">
        <f t="shared" si="32"/>
        <v>#VALUE!</v>
      </c>
      <c r="E908" s="842" t="e">
        <f t="shared" si="33"/>
        <v>#VALUE!</v>
      </c>
      <c r="I908" s="793">
        <v>55.56</v>
      </c>
      <c r="L908" s="840" t="s">
        <v>1797</v>
      </c>
      <c r="M908" s="848" t="str">
        <f>IFERROR(VLOOKUP(L908,REAJUSTE!A:AC,17,FALSE),"")</f>
        <v/>
      </c>
    </row>
    <row r="909" spans="1:13" ht="15" x14ac:dyDescent="0.2">
      <c r="A909" s="790">
        <v>40125</v>
      </c>
      <c r="B909" s="791" t="s">
        <v>15001</v>
      </c>
      <c r="C909" s="792" t="s">
        <v>14187</v>
      </c>
      <c r="D909" s="851" t="e">
        <f t="shared" si="32"/>
        <v>#VALUE!</v>
      </c>
      <c r="E909" s="842" t="e">
        <f t="shared" si="33"/>
        <v>#VALUE!</v>
      </c>
      <c r="I909" s="793">
        <v>21.64</v>
      </c>
      <c r="L909" s="840" t="s">
        <v>1797</v>
      </c>
      <c r="M909" s="848" t="str">
        <f>IFERROR(VLOOKUP(L909,REAJUSTE!A:AC,17,FALSE),"")</f>
        <v/>
      </c>
    </row>
    <row r="910" spans="1:13" ht="15" x14ac:dyDescent="0.2">
      <c r="A910" s="790">
        <v>40113</v>
      </c>
      <c r="B910" s="791" t="s">
        <v>15002</v>
      </c>
      <c r="C910" s="792" t="s">
        <v>14187</v>
      </c>
      <c r="D910" s="851" t="e">
        <f t="shared" si="32"/>
        <v>#VALUE!</v>
      </c>
      <c r="E910" s="842" t="e">
        <f t="shared" si="33"/>
        <v>#VALUE!</v>
      </c>
      <c r="I910" s="793">
        <v>25.73</v>
      </c>
      <c r="L910" s="840" t="s">
        <v>1797</v>
      </c>
      <c r="M910" s="848" t="str">
        <f>IFERROR(VLOOKUP(L910,REAJUSTE!A:AC,17,FALSE),"")</f>
        <v/>
      </c>
    </row>
    <row r="911" spans="1:13" ht="15" x14ac:dyDescent="0.2">
      <c r="A911" s="790">
        <v>40140</v>
      </c>
      <c r="B911" s="791" t="s">
        <v>15003</v>
      </c>
      <c r="C911" s="792" t="s">
        <v>14230</v>
      </c>
      <c r="D911" s="851" t="e">
        <f t="shared" si="32"/>
        <v>#VALUE!</v>
      </c>
      <c r="E911" s="842" t="e">
        <f t="shared" si="33"/>
        <v>#VALUE!</v>
      </c>
      <c r="I911" s="793">
        <v>135.93</v>
      </c>
      <c r="L911" s="840" t="s">
        <v>1797</v>
      </c>
      <c r="M911" s="848" t="str">
        <f>IFERROR(VLOOKUP(L911,REAJUSTE!A:AC,17,FALSE),"")</f>
        <v/>
      </c>
    </row>
    <row r="912" spans="1:13" ht="15" x14ac:dyDescent="0.2">
      <c r="A912" s="790">
        <v>40139</v>
      </c>
      <c r="B912" s="791" t="s">
        <v>15004</v>
      </c>
      <c r="C912" s="792" t="s">
        <v>14230</v>
      </c>
      <c r="D912" s="851" t="e">
        <f t="shared" si="32"/>
        <v>#VALUE!</v>
      </c>
      <c r="E912" s="842" t="e">
        <f t="shared" si="33"/>
        <v>#VALUE!</v>
      </c>
      <c r="I912" s="793">
        <v>15.35</v>
      </c>
      <c r="L912" s="840" t="s">
        <v>1797</v>
      </c>
      <c r="M912" s="848" t="str">
        <f>IFERROR(VLOOKUP(L912,REAJUSTE!A:AC,17,FALSE),"")</f>
        <v/>
      </c>
    </row>
    <row r="913" spans="1:13" ht="15" x14ac:dyDescent="0.2">
      <c r="A913" s="847" t="s">
        <v>15810</v>
      </c>
      <c r="B913" s="849"/>
      <c r="C913" s="849"/>
      <c r="D913" s="849"/>
      <c r="E913" s="849"/>
      <c r="F913" s="849"/>
      <c r="G913" s="849"/>
      <c r="H913" s="849"/>
      <c r="I913" s="849"/>
      <c r="L913" s="849"/>
      <c r="M913" s="848" t="str">
        <f>IFERROR(VLOOKUP(L913,REAJUSTE!A:AC,17,FALSE),"")</f>
        <v/>
      </c>
    </row>
    <row r="914" spans="1:13" ht="15" x14ac:dyDescent="0.2">
      <c r="A914" s="790">
        <v>42186</v>
      </c>
      <c r="B914" s="791" t="s">
        <v>15005</v>
      </c>
      <c r="C914" s="792" t="s">
        <v>14704</v>
      </c>
      <c r="D914" s="851" t="e">
        <f t="shared" si="32"/>
        <v>#VALUE!</v>
      </c>
      <c r="E914" s="842" t="e">
        <f t="shared" si="33"/>
        <v>#VALUE!</v>
      </c>
      <c r="I914" s="795">
        <v>10516.72</v>
      </c>
      <c r="L914" s="840" t="s">
        <v>1755</v>
      </c>
      <c r="M914" s="848" t="str">
        <f>IFERROR(VLOOKUP(L914,REAJUSTE!A:AC,17,FALSE),"")</f>
        <v/>
      </c>
    </row>
    <row r="915" spans="1:13" ht="15" x14ac:dyDescent="0.2">
      <c r="A915" s="847" t="s">
        <v>15811</v>
      </c>
      <c r="B915" s="849"/>
      <c r="C915" s="849"/>
      <c r="D915" s="849"/>
      <c r="E915" s="849"/>
      <c r="F915" s="849"/>
      <c r="G915" s="849"/>
      <c r="H915" s="849"/>
      <c r="I915" s="849"/>
      <c r="L915" s="849"/>
      <c r="M915" s="848" t="str">
        <f>IFERROR(VLOOKUP(L915,REAJUSTE!A:AC,17,FALSE),"")</f>
        <v/>
      </c>
    </row>
    <row r="916" spans="1:13" ht="15" x14ac:dyDescent="0.2">
      <c r="A916" s="790">
        <v>41352</v>
      </c>
      <c r="B916" s="791" t="s">
        <v>15006</v>
      </c>
      <c r="C916" s="792" t="s">
        <v>14203</v>
      </c>
      <c r="D916" s="851">
        <f t="shared" si="32"/>
        <v>250.51</v>
      </c>
      <c r="E916" s="842">
        <f t="shared" si="33"/>
        <v>203.13</v>
      </c>
      <c r="I916" s="793">
        <v>242.04</v>
      </c>
      <c r="L916" s="840" t="s">
        <v>15820</v>
      </c>
      <c r="M916" s="848">
        <f>IFERROR(VLOOKUP(L916,REAJUSTE!A:AC,17,FALSE),"")</f>
        <v>1.0349999999999999</v>
      </c>
    </row>
    <row r="917" spans="1:13" ht="18" x14ac:dyDescent="0.2">
      <c r="A917" s="790">
        <v>41340</v>
      </c>
      <c r="B917" s="791" t="s">
        <v>15007</v>
      </c>
      <c r="C917" s="792" t="s">
        <v>14230</v>
      </c>
      <c r="D917" s="851">
        <f t="shared" si="32"/>
        <v>803.14</v>
      </c>
      <c r="E917" s="842">
        <f t="shared" si="33"/>
        <v>651.26</v>
      </c>
      <c r="I917" s="793">
        <v>775.99</v>
      </c>
      <c r="L917" s="840" t="s">
        <v>15820</v>
      </c>
      <c r="M917" s="848">
        <f>IFERROR(VLOOKUP(L917,REAJUSTE!A:AC,17,FALSE),"")</f>
        <v>1.0349999999999999</v>
      </c>
    </row>
    <row r="918" spans="1:13" ht="15" x14ac:dyDescent="0.2">
      <c r="A918" s="790">
        <v>40331</v>
      </c>
      <c r="B918" s="791" t="s">
        <v>15008</v>
      </c>
      <c r="C918" s="792" t="s">
        <v>14187</v>
      </c>
      <c r="D918" s="851">
        <f t="shared" si="32"/>
        <v>134.66</v>
      </c>
      <c r="E918" s="842">
        <f t="shared" si="33"/>
        <v>109.19</v>
      </c>
      <c r="I918" s="793">
        <v>130.11000000000001</v>
      </c>
      <c r="L918" s="840" t="s">
        <v>15820</v>
      </c>
      <c r="M918" s="848">
        <f>IFERROR(VLOOKUP(L918,REAJUSTE!A:AC,17,FALSE),"")</f>
        <v>1.0349999999999999</v>
      </c>
    </row>
    <row r="919" spans="1:13" ht="15" x14ac:dyDescent="0.2">
      <c r="A919" s="790">
        <v>40403</v>
      </c>
      <c r="B919" s="791" t="s">
        <v>15009</v>
      </c>
      <c r="C919" s="792" t="s">
        <v>14230</v>
      </c>
      <c r="D919" s="851">
        <f t="shared" si="32"/>
        <v>312.01</v>
      </c>
      <c r="E919" s="842">
        <f t="shared" si="33"/>
        <v>253</v>
      </c>
      <c r="I919" s="793">
        <v>301.45999999999998</v>
      </c>
      <c r="L919" s="840" t="s">
        <v>15820</v>
      </c>
      <c r="M919" s="848">
        <f>IFERROR(VLOOKUP(L919,REAJUSTE!A:AC,17,FALSE),"")</f>
        <v>1.0349999999999999</v>
      </c>
    </row>
    <row r="920" spans="1:13" ht="15" x14ac:dyDescent="0.2">
      <c r="A920" s="790">
        <v>40405</v>
      </c>
      <c r="B920" s="791" t="s">
        <v>15010</v>
      </c>
      <c r="C920" s="792" t="s">
        <v>14230</v>
      </c>
      <c r="D920" s="851">
        <f t="shared" si="32"/>
        <v>448.53</v>
      </c>
      <c r="E920" s="842">
        <f t="shared" si="33"/>
        <v>363.71</v>
      </c>
      <c r="I920" s="793">
        <v>433.37</v>
      </c>
      <c r="L920" s="840" t="s">
        <v>15820</v>
      </c>
      <c r="M920" s="848">
        <f>IFERROR(VLOOKUP(L920,REAJUSTE!A:AC,17,FALSE),"")</f>
        <v>1.0349999999999999</v>
      </c>
    </row>
    <row r="921" spans="1:13" ht="15" x14ac:dyDescent="0.2">
      <c r="A921" s="790">
        <v>40408</v>
      </c>
      <c r="B921" s="791" t="s">
        <v>15011</v>
      </c>
      <c r="C921" s="792" t="s">
        <v>14230</v>
      </c>
      <c r="D921" s="851">
        <f t="shared" si="32"/>
        <v>852.88</v>
      </c>
      <c r="E921" s="842">
        <f t="shared" si="33"/>
        <v>691.59</v>
      </c>
      <c r="I921" s="793">
        <v>824.04</v>
      </c>
      <c r="L921" s="840" t="s">
        <v>15820</v>
      </c>
      <c r="M921" s="848">
        <f>IFERROR(VLOOKUP(L921,REAJUSTE!A:AC,17,FALSE),"")</f>
        <v>1.0349999999999999</v>
      </c>
    </row>
    <row r="922" spans="1:13" ht="18" x14ac:dyDescent="0.2">
      <c r="A922" s="790">
        <v>40406</v>
      </c>
      <c r="B922" s="794" t="s">
        <v>15012</v>
      </c>
      <c r="C922" s="792" t="s">
        <v>14230</v>
      </c>
      <c r="D922" s="851">
        <f t="shared" si="32"/>
        <v>776.67</v>
      </c>
      <c r="E922" s="842">
        <f t="shared" si="33"/>
        <v>629.79999999999995</v>
      </c>
      <c r="I922" s="793">
        <v>750.41</v>
      </c>
      <c r="L922" s="840" t="s">
        <v>15820</v>
      </c>
      <c r="M922" s="848">
        <f>IFERROR(VLOOKUP(L922,REAJUSTE!A:AC,17,FALSE),"")</f>
        <v>1.0349999999999999</v>
      </c>
    </row>
    <row r="923" spans="1:13" ht="18" x14ac:dyDescent="0.2">
      <c r="A923" s="790">
        <v>40407</v>
      </c>
      <c r="B923" s="794" t="s">
        <v>15013</v>
      </c>
      <c r="C923" s="792" t="s">
        <v>14230</v>
      </c>
      <c r="D923" s="851">
        <f t="shared" si="32"/>
        <v>1332.73</v>
      </c>
      <c r="E923" s="842">
        <f t="shared" si="33"/>
        <v>1080.7</v>
      </c>
      <c r="I923" s="795">
        <v>1287.67</v>
      </c>
      <c r="L923" s="840" t="s">
        <v>15820</v>
      </c>
      <c r="M923" s="848">
        <f>IFERROR(VLOOKUP(L923,REAJUSTE!A:AC,17,FALSE),"")</f>
        <v>1.0349999999999999</v>
      </c>
    </row>
    <row r="924" spans="1:13" ht="18" x14ac:dyDescent="0.2">
      <c r="A924" s="790">
        <v>40409</v>
      </c>
      <c r="B924" s="794" t="s">
        <v>15014</v>
      </c>
      <c r="C924" s="792" t="s">
        <v>14230</v>
      </c>
      <c r="D924" s="851">
        <f t="shared" si="32"/>
        <v>1485.17</v>
      </c>
      <c r="E924" s="842">
        <f t="shared" si="33"/>
        <v>1204.32</v>
      </c>
      <c r="I924" s="795">
        <v>1434.95</v>
      </c>
      <c r="L924" s="840" t="s">
        <v>15820</v>
      </c>
      <c r="M924" s="848">
        <f>IFERROR(VLOOKUP(L924,REAJUSTE!A:AC,17,FALSE),"")</f>
        <v>1.0349999999999999</v>
      </c>
    </row>
    <row r="925" spans="1:13" ht="15" x14ac:dyDescent="0.2">
      <c r="A925" s="790">
        <v>40404</v>
      </c>
      <c r="B925" s="791" t="s">
        <v>15015</v>
      </c>
      <c r="C925" s="792" t="s">
        <v>14230</v>
      </c>
      <c r="D925" s="851">
        <f t="shared" si="32"/>
        <v>306.89</v>
      </c>
      <c r="E925" s="842">
        <f t="shared" si="33"/>
        <v>248.85</v>
      </c>
      <c r="I925" s="793">
        <v>296.52</v>
      </c>
      <c r="L925" s="840" t="s">
        <v>15820</v>
      </c>
      <c r="M925" s="848">
        <f>IFERROR(VLOOKUP(L925,REAJUSTE!A:AC,17,FALSE),"")</f>
        <v>1.0349999999999999</v>
      </c>
    </row>
    <row r="926" spans="1:13" ht="15" x14ac:dyDescent="0.2">
      <c r="A926" s="790">
        <v>40410</v>
      </c>
      <c r="B926" s="791" t="s">
        <v>15016</v>
      </c>
      <c r="C926" s="792" t="s">
        <v>14230</v>
      </c>
      <c r="D926" s="851">
        <f t="shared" si="32"/>
        <v>638.20000000000005</v>
      </c>
      <c r="E926" s="842">
        <f t="shared" si="33"/>
        <v>517.51</v>
      </c>
      <c r="I926" s="793">
        <v>616.62</v>
      </c>
      <c r="L926" s="840" t="s">
        <v>15820</v>
      </c>
      <c r="M926" s="848">
        <f>IFERROR(VLOOKUP(L926,REAJUSTE!A:AC,17,FALSE),"")</f>
        <v>1.0349999999999999</v>
      </c>
    </row>
    <row r="927" spans="1:13" ht="18" x14ac:dyDescent="0.2">
      <c r="A927" s="790">
        <v>40309</v>
      </c>
      <c r="B927" s="794" t="s">
        <v>15017</v>
      </c>
      <c r="C927" s="792" t="s">
        <v>14187</v>
      </c>
      <c r="D927" s="851">
        <f t="shared" si="32"/>
        <v>212.1</v>
      </c>
      <c r="E927" s="842">
        <f t="shared" si="33"/>
        <v>171.99</v>
      </c>
      <c r="I927" s="793">
        <v>204.93</v>
      </c>
      <c r="L927" s="840" t="s">
        <v>15820</v>
      </c>
      <c r="M927" s="848">
        <f>IFERROR(VLOOKUP(L927,REAJUSTE!A:AC,17,FALSE),"")</f>
        <v>1.0349999999999999</v>
      </c>
    </row>
    <row r="928" spans="1:13" ht="15" x14ac:dyDescent="0.2">
      <c r="A928" s="790">
        <v>41258</v>
      </c>
      <c r="B928" s="791" t="s">
        <v>15018</v>
      </c>
      <c r="C928" s="792" t="s">
        <v>14230</v>
      </c>
      <c r="D928" s="851">
        <f t="shared" si="32"/>
        <v>423.23</v>
      </c>
      <c r="E928" s="842">
        <f t="shared" si="33"/>
        <v>343.19</v>
      </c>
      <c r="I928" s="793">
        <v>408.92</v>
      </c>
      <c r="L928" s="840" t="s">
        <v>15820</v>
      </c>
      <c r="M928" s="848">
        <f>IFERROR(VLOOKUP(L928,REAJUSTE!A:AC,17,FALSE),"")</f>
        <v>1.0349999999999999</v>
      </c>
    </row>
    <row r="929" spans="1:13" ht="15" x14ac:dyDescent="0.2">
      <c r="A929" s="790">
        <v>41034</v>
      </c>
      <c r="B929" s="791" t="s">
        <v>15019</v>
      </c>
      <c r="C929" s="792" t="s">
        <v>14230</v>
      </c>
      <c r="D929" s="851">
        <f t="shared" si="32"/>
        <v>325.55</v>
      </c>
      <c r="E929" s="842">
        <f t="shared" si="33"/>
        <v>263.98</v>
      </c>
      <c r="I929" s="793">
        <v>314.55</v>
      </c>
      <c r="L929" s="840" t="s">
        <v>15820</v>
      </c>
      <c r="M929" s="848">
        <f>IFERROR(VLOOKUP(L929,REAJUSTE!A:AC,17,FALSE),"")</f>
        <v>1.0349999999999999</v>
      </c>
    </row>
    <row r="930" spans="1:13" ht="18" x14ac:dyDescent="0.2">
      <c r="A930" s="790">
        <v>41026</v>
      </c>
      <c r="B930" s="794" t="s">
        <v>15020</v>
      </c>
      <c r="C930" s="792" t="s">
        <v>14230</v>
      </c>
      <c r="D930" s="851">
        <f t="shared" si="32"/>
        <v>265.7</v>
      </c>
      <c r="E930" s="842">
        <f t="shared" si="33"/>
        <v>215.45</v>
      </c>
      <c r="I930" s="793">
        <v>256.72000000000003</v>
      </c>
      <c r="L930" s="840" t="s">
        <v>15820</v>
      </c>
      <c r="M930" s="848">
        <f>IFERROR(VLOOKUP(L930,REAJUSTE!A:AC,17,FALSE),"")</f>
        <v>1.0349999999999999</v>
      </c>
    </row>
    <row r="931" spans="1:13" ht="18" x14ac:dyDescent="0.2">
      <c r="A931" s="790">
        <v>41022</v>
      </c>
      <c r="B931" s="791" t="s">
        <v>28717</v>
      </c>
      <c r="C931" s="792" t="s">
        <v>14230</v>
      </c>
      <c r="D931" s="851">
        <f t="shared" si="32"/>
        <v>247.99</v>
      </c>
      <c r="E931" s="842">
        <f t="shared" si="33"/>
        <v>201.09</v>
      </c>
      <c r="I931" s="793">
        <v>239.61</v>
      </c>
      <c r="L931" s="840" t="s">
        <v>15820</v>
      </c>
      <c r="M931" s="848">
        <f>IFERROR(VLOOKUP(L931,REAJUSTE!A:AC,17,FALSE),"")</f>
        <v>1.0349999999999999</v>
      </c>
    </row>
    <row r="932" spans="1:13" ht="15" x14ac:dyDescent="0.2">
      <c r="A932" s="847" t="s">
        <v>15812</v>
      </c>
      <c r="B932" s="849"/>
      <c r="C932" s="849"/>
      <c r="D932" s="849"/>
      <c r="E932" s="849"/>
      <c r="F932" s="849"/>
      <c r="G932" s="849"/>
      <c r="H932" s="849"/>
      <c r="I932" s="849"/>
      <c r="L932" s="849"/>
      <c r="M932" s="848" t="str">
        <f>IFERROR(VLOOKUP(L932,REAJUSTE!A:AC,17,FALSE),"")</f>
        <v/>
      </c>
    </row>
    <row r="933" spans="1:13" ht="18" x14ac:dyDescent="0.2">
      <c r="A933" s="790">
        <v>41403</v>
      </c>
      <c r="B933" s="794" t="s">
        <v>15021</v>
      </c>
      <c r="C933" s="792" t="s">
        <v>14230</v>
      </c>
      <c r="D933" s="851">
        <f t="shared" si="32"/>
        <v>1457.12</v>
      </c>
      <c r="E933" s="842">
        <f t="shared" si="33"/>
        <v>1181.57</v>
      </c>
      <c r="I933" s="795">
        <v>1407.85</v>
      </c>
      <c r="L933" s="840" t="s">
        <v>15820</v>
      </c>
      <c r="M933" s="848">
        <f>IFERROR(VLOOKUP(L933,REAJUSTE!A:AC,17,FALSE),"")</f>
        <v>1.0349999999999999</v>
      </c>
    </row>
    <row r="934" spans="1:13" ht="15" x14ac:dyDescent="0.2">
      <c r="A934" s="790">
        <v>40398</v>
      </c>
      <c r="B934" s="791" t="s">
        <v>15022</v>
      </c>
      <c r="C934" s="792" t="s">
        <v>14187</v>
      </c>
      <c r="D934" s="851">
        <f t="shared" si="32"/>
        <v>285.66000000000003</v>
      </c>
      <c r="E934" s="842">
        <f t="shared" si="33"/>
        <v>231.64</v>
      </c>
      <c r="I934" s="793">
        <v>276</v>
      </c>
      <c r="L934" s="840" t="s">
        <v>15820</v>
      </c>
      <c r="M934" s="848">
        <f>IFERROR(VLOOKUP(L934,REAJUSTE!A:AC,17,FALSE),"")</f>
        <v>1.0349999999999999</v>
      </c>
    </row>
    <row r="935" spans="1:13" ht="15" x14ac:dyDescent="0.2">
      <c r="A935" s="790">
        <v>41036</v>
      </c>
      <c r="B935" s="791" t="s">
        <v>15023</v>
      </c>
      <c r="C935" s="792" t="s">
        <v>15024</v>
      </c>
      <c r="D935" s="851">
        <f t="shared" si="32"/>
        <v>206.49</v>
      </c>
      <c r="E935" s="842">
        <f t="shared" si="33"/>
        <v>167.44</v>
      </c>
      <c r="I935" s="793">
        <v>199.51</v>
      </c>
      <c r="L935" s="840" t="s">
        <v>15820</v>
      </c>
      <c r="M935" s="848">
        <f>IFERROR(VLOOKUP(L935,REAJUSTE!A:AC,17,FALSE),"")</f>
        <v>1.0349999999999999</v>
      </c>
    </row>
    <row r="936" spans="1:13" ht="15" x14ac:dyDescent="0.2">
      <c r="A936" s="847" t="s">
        <v>15813</v>
      </c>
      <c r="B936" s="849"/>
      <c r="C936" s="849"/>
      <c r="D936" s="849"/>
      <c r="E936" s="849"/>
      <c r="F936" s="849"/>
      <c r="G936" s="849"/>
      <c r="H936" s="849"/>
      <c r="I936" s="849"/>
      <c r="L936" s="849"/>
      <c r="M936" s="848" t="str">
        <f>IFERROR(VLOOKUP(L936,REAJUSTE!A:AC,17,FALSE),"")</f>
        <v/>
      </c>
    </row>
    <row r="937" spans="1:13" ht="18" x14ac:dyDescent="0.2">
      <c r="A937" s="790">
        <v>40381</v>
      </c>
      <c r="B937" s="794" t="s">
        <v>15025</v>
      </c>
      <c r="C937" s="792" t="s">
        <v>14187</v>
      </c>
      <c r="D937" s="851">
        <f t="shared" si="32"/>
        <v>36.21</v>
      </c>
      <c r="E937" s="842">
        <f t="shared" si="33"/>
        <v>29.36</v>
      </c>
      <c r="I937" s="793" t="s">
        <v>28722</v>
      </c>
      <c r="L937" s="840" t="s">
        <v>15820</v>
      </c>
      <c r="M937" s="848">
        <f>IFERROR(VLOOKUP(L937,REAJUSTE!A:AC,17,FALSE),"")</f>
        <v>1.0349999999999999</v>
      </c>
    </row>
    <row r="938" spans="1:13" ht="15" x14ac:dyDescent="0.2">
      <c r="A938" s="790">
        <v>41260</v>
      </c>
      <c r="B938" s="791" t="s">
        <v>15026</v>
      </c>
      <c r="C938" s="792" t="s">
        <v>14203</v>
      </c>
      <c r="D938" s="851">
        <f t="shared" si="32"/>
        <v>1359.88</v>
      </c>
      <c r="E938" s="842">
        <f t="shared" si="33"/>
        <v>1102.72</v>
      </c>
      <c r="I938" s="793" t="s">
        <v>28723</v>
      </c>
      <c r="L938" s="840" t="s">
        <v>15820</v>
      </c>
      <c r="M938" s="848">
        <f>IFERROR(VLOOKUP(L938,REAJUSTE!A:AC,17,FALSE),"")</f>
        <v>1.0349999999999999</v>
      </c>
    </row>
    <row r="939" spans="1:13" ht="15" x14ac:dyDescent="0.2">
      <c r="A939" s="790">
        <v>41045</v>
      </c>
      <c r="B939" s="791" t="s">
        <v>15027</v>
      </c>
      <c r="C939" s="792" t="s">
        <v>14203</v>
      </c>
      <c r="D939" s="851">
        <f t="shared" si="32"/>
        <v>1260.08</v>
      </c>
      <c r="E939" s="842">
        <f t="shared" si="33"/>
        <v>1021.79</v>
      </c>
      <c r="I939" s="793" t="s">
        <v>28724</v>
      </c>
      <c r="L939" s="840" t="s">
        <v>15820</v>
      </c>
      <c r="M939" s="848">
        <f>IFERROR(VLOOKUP(L939,REAJUSTE!A:AC,17,FALSE),"")</f>
        <v>1.0349999999999999</v>
      </c>
    </row>
    <row r="940" spans="1:13" ht="18" x14ac:dyDescent="0.2">
      <c r="A940" s="790">
        <v>40387</v>
      </c>
      <c r="B940" s="791" t="s">
        <v>28718</v>
      </c>
      <c r="C940" s="792" t="s">
        <v>15028</v>
      </c>
      <c r="D940" s="851">
        <f t="shared" si="32"/>
        <v>117.62</v>
      </c>
      <c r="E940" s="842">
        <f t="shared" si="33"/>
        <v>95.37</v>
      </c>
      <c r="I940" s="793" t="s">
        <v>28725</v>
      </c>
      <c r="L940" s="840" t="s">
        <v>15820</v>
      </c>
      <c r="M940" s="848">
        <f>IFERROR(VLOOKUP(L940,REAJUSTE!A:AC,17,FALSE),"")</f>
        <v>1.0349999999999999</v>
      </c>
    </row>
    <row r="941" spans="1:13" ht="18" x14ac:dyDescent="0.2">
      <c r="A941" s="790">
        <v>40339</v>
      </c>
      <c r="B941" s="794" t="s">
        <v>15029</v>
      </c>
      <c r="C941" s="792" t="s">
        <v>14230</v>
      </c>
      <c r="D941" s="851">
        <f t="shared" si="32"/>
        <v>125.79</v>
      </c>
      <c r="E941" s="842">
        <f t="shared" si="33"/>
        <v>102</v>
      </c>
      <c r="I941" s="793" t="s">
        <v>28726</v>
      </c>
      <c r="L941" s="840" t="s">
        <v>15820</v>
      </c>
      <c r="M941" s="848">
        <f>IFERROR(VLOOKUP(L941,REAJUSTE!A:AC,17,FALSE),"")</f>
        <v>1.0349999999999999</v>
      </c>
    </row>
    <row r="942" spans="1:13" ht="15" x14ac:dyDescent="0.2">
      <c r="A942" s="790">
        <v>40379</v>
      </c>
      <c r="B942" s="791" t="s">
        <v>15030</v>
      </c>
      <c r="C942" s="792" t="s">
        <v>14373</v>
      </c>
      <c r="D942" s="851">
        <f t="shared" si="32"/>
        <v>18.809999999999999</v>
      </c>
      <c r="E942" s="842">
        <f t="shared" si="33"/>
        <v>15.25</v>
      </c>
      <c r="I942" s="793" t="s">
        <v>28727</v>
      </c>
      <c r="L942" s="840" t="s">
        <v>15820</v>
      </c>
      <c r="M942" s="848">
        <f>IFERROR(VLOOKUP(L942,REAJUSTE!A:AC,17,FALSE),"")</f>
        <v>1.0349999999999999</v>
      </c>
    </row>
    <row r="943" spans="1:13" ht="18" x14ac:dyDescent="0.2">
      <c r="A943" s="790">
        <v>42875</v>
      </c>
      <c r="B943" s="794" t="s">
        <v>15031</v>
      </c>
      <c r="C943" s="792" t="s">
        <v>14230</v>
      </c>
      <c r="D943" s="851">
        <f t="shared" si="32"/>
        <v>63.4</v>
      </c>
      <c r="E943" s="842">
        <f t="shared" si="33"/>
        <v>51.41</v>
      </c>
      <c r="I943" s="793" t="s">
        <v>28728</v>
      </c>
      <c r="L943" s="840" t="s">
        <v>15820</v>
      </c>
      <c r="M943" s="848">
        <f>IFERROR(VLOOKUP(L943,REAJUSTE!A:AC,17,FALSE),"")</f>
        <v>1.0349999999999999</v>
      </c>
    </row>
    <row r="944" spans="1:13" ht="18" x14ac:dyDescent="0.2">
      <c r="A944" s="790">
        <v>40991</v>
      </c>
      <c r="B944" s="794" t="s">
        <v>15032</v>
      </c>
      <c r="C944" s="792" t="s">
        <v>14373</v>
      </c>
      <c r="D944" s="851">
        <f t="shared" si="32"/>
        <v>66.36</v>
      </c>
      <c r="E944" s="842">
        <f t="shared" si="33"/>
        <v>53.81</v>
      </c>
      <c r="I944" s="793" t="s">
        <v>28729</v>
      </c>
      <c r="L944" s="840" t="s">
        <v>15820</v>
      </c>
      <c r="M944" s="848">
        <f>IFERROR(VLOOKUP(L944,REAJUSTE!A:AC,17,FALSE),"")</f>
        <v>1.0349999999999999</v>
      </c>
    </row>
    <row r="945" spans="1:13" ht="15" x14ac:dyDescent="0.2">
      <c r="A945" s="790">
        <v>108478</v>
      </c>
      <c r="B945" s="791" t="s">
        <v>15033</v>
      </c>
      <c r="C945" s="792" t="s">
        <v>14198</v>
      </c>
      <c r="D945" s="851">
        <f t="shared" si="32"/>
        <v>696.94</v>
      </c>
      <c r="E945" s="842">
        <f t="shared" si="33"/>
        <v>565.14</v>
      </c>
      <c r="I945" s="793" t="s">
        <v>28730</v>
      </c>
      <c r="L945" s="840" t="s">
        <v>15820</v>
      </c>
      <c r="M945" s="848">
        <f>IFERROR(VLOOKUP(L945,REAJUSTE!A:AC,17,FALSE),"")</f>
        <v>1.0349999999999999</v>
      </c>
    </row>
    <row r="946" spans="1:13" ht="15" x14ac:dyDescent="0.2">
      <c r="A946" s="790">
        <v>108479</v>
      </c>
      <c r="B946" s="791" t="s">
        <v>15034</v>
      </c>
      <c r="C946" s="792" t="s">
        <v>14198</v>
      </c>
      <c r="D946" s="851">
        <f t="shared" si="32"/>
        <v>736.01</v>
      </c>
      <c r="E946" s="842">
        <f t="shared" si="33"/>
        <v>596.82000000000005</v>
      </c>
      <c r="I946" s="793" t="s">
        <v>28731</v>
      </c>
      <c r="L946" s="840" t="s">
        <v>15820</v>
      </c>
      <c r="M946" s="848">
        <f>IFERROR(VLOOKUP(L946,REAJUSTE!A:AC,17,FALSE),"")</f>
        <v>1.0349999999999999</v>
      </c>
    </row>
    <row r="947" spans="1:13" ht="15" x14ac:dyDescent="0.2">
      <c r="A947" s="790">
        <v>108480</v>
      </c>
      <c r="B947" s="791" t="s">
        <v>15035</v>
      </c>
      <c r="C947" s="792" t="s">
        <v>14198</v>
      </c>
      <c r="D947" s="851">
        <f t="shared" si="32"/>
        <v>752.91</v>
      </c>
      <c r="E947" s="842">
        <f t="shared" si="33"/>
        <v>610.53</v>
      </c>
      <c r="I947" s="793" t="s">
        <v>28732</v>
      </c>
      <c r="L947" s="840" t="s">
        <v>15820</v>
      </c>
      <c r="M947" s="848">
        <f>IFERROR(VLOOKUP(L947,REAJUSTE!A:AC,17,FALSE),"")</f>
        <v>1.0349999999999999</v>
      </c>
    </row>
    <row r="948" spans="1:13" ht="15" x14ac:dyDescent="0.2">
      <c r="A948" s="790">
        <v>108481</v>
      </c>
      <c r="B948" s="791" t="s">
        <v>15036</v>
      </c>
      <c r="C948" s="792" t="s">
        <v>14198</v>
      </c>
      <c r="D948" s="851">
        <f t="shared" si="32"/>
        <v>832.62</v>
      </c>
      <c r="E948" s="842">
        <f t="shared" si="33"/>
        <v>675.17</v>
      </c>
      <c r="I948" s="793" t="s">
        <v>28733</v>
      </c>
      <c r="L948" s="840" t="s">
        <v>15820</v>
      </c>
      <c r="M948" s="848">
        <f>IFERROR(VLOOKUP(L948,REAJUSTE!A:AC,17,FALSE),"")</f>
        <v>1.0349999999999999</v>
      </c>
    </row>
    <row r="949" spans="1:13" ht="15" x14ac:dyDescent="0.2">
      <c r="A949" s="790">
        <v>108477</v>
      </c>
      <c r="B949" s="791" t="s">
        <v>15037</v>
      </c>
      <c r="C949" s="792" t="s">
        <v>14198</v>
      </c>
      <c r="D949" s="851">
        <f t="shared" si="32"/>
        <v>865.76</v>
      </c>
      <c r="E949" s="842">
        <f t="shared" si="33"/>
        <v>702.04</v>
      </c>
      <c r="I949" s="793" t="s">
        <v>28734</v>
      </c>
      <c r="L949" s="840" t="s">
        <v>15820</v>
      </c>
      <c r="M949" s="848">
        <f>IFERROR(VLOOKUP(L949,REAJUSTE!A:AC,17,FALSE),"")</f>
        <v>1.0349999999999999</v>
      </c>
    </row>
    <row r="950" spans="1:13" ht="15" x14ac:dyDescent="0.2">
      <c r="A950" s="790">
        <v>40382</v>
      </c>
      <c r="B950" s="791" t="s">
        <v>15038</v>
      </c>
      <c r="C950" s="792" t="s">
        <v>14185</v>
      </c>
      <c r="D950" s="851">
        <f t="shared" si="32"/>
        <v>1148.08</v>
      </c>
      <c r="E950" s="842">
        <f t="shared" si="33"/>
        <v>930.97</v>
      </c>
      <c r="I950" s="793" t="s">
        <v>28735</v>
      </c>
      <c r="L950" s="840" t="s">
        <v>15820</v>
      </c>
      <c r="M950" s="848">
        <f>IFERROR(VLOOKUP(L950,REAJUSTE!A:AC,17,FALSE),"")</f>
        <v>1.0349999999999999</v>
      </c>
    </row>
    <row r="951" spans="1:13" ht="15" x14ac:dyDescent="0.2">
      <c r="A951" s="790">
        <v>42660</v>
      </c>
      <c r="B951" s="791" t="s">
        <v>15039</v>
      </c>
      <c r="C951" s="792" t="s">
        <v>14185</v>
      </c>
      <c r="D951" s="851">
        <f t="shared" si="32"/>
        <v>1477.37</v>
      </c>
      <c r="E951" s="842">
        <f t="shared" si="33"/>
        <v>1197.99</v>
      </c>
      <c r="I951" s="793" t="s">
        <v>28736</v>
      </c>
      <c r="L951" s="840" t="s">
        <v>15820</v>
      </c>
      <c r="M951" s="848">
        <f>IFERROR(VLOOKUP(L951,REAJUSTE!A:AC,17,FALSE),"")</f>
        <v>1.0349999999999999</v>
      </c>
    </row>
    <row r="952" spans="1:13" ht="18" x14ac:dyDescent="0.2">
      <c r="A952" s="790">
        <v>40401</v>
      </c>
      <c r="B952" s="794" t="s">
        <v>15040</v>
      </c>
      <c r="C952" s="792" t="s">
        <v>14203</v>
      </c>
      <c r="D952" s="851">
        <f t="shared" si="32"/>
        <v>1788.02</v>
      </c>
      <c r="E952" s="842">
        <f t="shared" si="33"/>
        <v>1449.9</v>
      </c>
      <c r="I952" s="793" t="s">
        <v>28737</v>
      </c>
      <c r="L952" s="840" t="s">
        <v>15820</v>
      </c>
      <c r="M952" s="848">
        <f>IFERROR(VLOOKUP(L952,REAJUSTE!A:AC,17,FALSE),"")</f>
        <v>1.0349999999999999</v>
      </c>
    </row>
    <row r="953" spans="1:13" ht="15" x14ac:dyDescent="0.2">
      <c r="A953" s="790">
        <v>41200</v>
      </c>
      <c r="B953" s="791" t="s">
        <v>15041</v>
      </c>
      <c r="C953" s="792" t="s">
        <v>14203</v>
      </c>
      <c r="D953" s="851">
        <f t="shared" si="32"/>
        <v>35.92</v>
      </c>
      <c r="E953" s="842">
        <f t="shared" si="33"/>
        <v>29.12</v>
      </c>
      <c r="I953" s="793" t="s">
        <v>28738</v>
      </c>
      <c r="L953" s="840" t="s">
        <v>15820</v>
      </c>
      <c r="M953" s="848">
        <f>IFERROR(VLOOKUP(L953,REAJUSTE!A:AC,17,FALSE),"")</f>
        <v>1.0349999999999999</v>
      </c>
    </row>
    <row r="954" spans="1:13" ht="15" x14ac:dyDescent="0.2">
      <c r="A954" s="790">
        <v>42876</v>
      </c>
      <c r="B954" s="791" t="s">
        <v>15042</v>
      </c>
      <c r="C954" s="792" t="s">
        <v>14187</v>
      </c>
      <c r="D954" s="851">
        <f t="shared" si="32"/>
        <v>187.15</v>
      </c>
      <c r="E954" s="842">
        <f t="shared" si="33"/>
        <v>151.75</v>
      </c>
      <c r="I954" s="793" t="s">
        <v>28739</v>
      </c>
      <c r="L954" s="840" t="s">
        <v>15820</v>
      </c>
      <c r="M954" s="848">
        <f>IFERROR(VLOOKUP(L954,REAJUSTE!A:AC,17,FALSE),"")</f>
        <v>1.0349999999999999</v>
      </c>
    </row>
    <row r="955" spans="1:13" ht="18" x14ac:dyDescent="0.2">
      <c r="A955" s="790">
        <v>42239</v>
      </c>
      <c r="B955" s="794" t="s">
        <v>15043</v>
      </c>
      <c r="C955" s="792" t="s">
        <v>14185</v>
      </c>
      <c r="D955" s="851">
        <f t="shared" si="32"/>
        <v>246.46</v>
      </c>
      <c r="E955" s="842">
        <f t="shared" si="33"/>
        <v>199.85</v>
      </c>
      <c r="I955" s="793" t="s">
        <v>28740</v>
      </c>
      <c r="L955" s="840" t="s">
        <v>15820</v>
      </c>
      <c r="M955" s="848">
        <f>IFERROR(VLOOKUP(L955,REAJUSTE!A:AC,17,FALSE),"")</f>
        <v>1.0349999999999999</v>
      </c>
    </row>
    <row r="956" spans="1:13" ht="18" x14ac:dyDescent="0.2">
      <c r="A956" s="790">
        <v>40329</v>
      </c>
      <c r="B956" s="794" t="s">
        <v>15044</v>
      </c>
      <c r="C956" s="792" t="s">
        <v>14185</v>
      </c>
      <c r="D956" s="851">
        <f t="shared" si="32"/>
        <v>264.70999999999998</v>
      </c>
      <c r="E956" s="842">
        <f t="shared" si="33"/>
        <v>214.65</v>
      </c>
      <c r="I956" s="793" t="s">
        <v>28741</v>
      </c>
      <c r="L956" s="840" t="s">
        <v>15820</v>
      </c>
      <c r="M956" s="848">
        <f>IFERROR(VLOOKUP(L956,REAJUSTE!A:AC,17,FALSE),"")</f>
        <v>1.0349999999999999</v>
      </c>
    </row>
    <row r="957" spans="1:13" ht="15" x14ac:dyDescent="0.2">
      <c r="A957" s="790">
        <v>41195</v>
      </c>
      <c r="B957" s="791" t="s">
        <v>15045</v>
      </c>
      <c r="C957" s="792" t="s">
        <v>14373</v>
      </c>
      <c r="D957" s="851">
        <f t="shared" si="32"/>
        <v>16.399999999999999</v>
      </c>
      <c r="E957" s="842">
        <f t="shared" si="33"/>
        <v>13.29</v>
      </c>
      <c r="I957" s="793" t="s">
        <v>28558</v>
      </c>
      <c r="L957" s="840" t="s">
        <v>15820</v>
      </c>
      <c r="M957" s="848">
        <f>IFERROR(VLOOKUP(L957,REAJUSTE!A:AC,17,FALSE),"")</f>
        <v>1.0349999999999999</v>
      </c>
    </row>
    <row r="958" spans="1:13" ht="15" x14ac:dyDescent="0.2">
      <c r="A958" s="790">
        <v>40315</v>
      </c>
      <c r="B958" s="791" t="s">
        <v>15046</v>
      </c>
      <c r="C958" s="792" t="s">
        <v>14187</v>
      </c>
      <c r="D958" s="851">
        <f t="shared" si="32"/>
        <v>402.72</v>
      </c>
      <c r="E958" s="842">
        <f t="shared" si="33"/>
        <v>326.56</v>
      </c>
      <c r="I958" s="793" t="s">
        <v>28742</v>
      </c>
      <c r="L958" s="840" t="s">
        <v>15820</v>
      </c>
      <c r="M958" s="848">
        <f>IFERROR(VLOOKUP(L958,REAJUSTE!A:AC,17,FALSE),"")</f>
        <v>1.0349999999999999</v>
      </c>
    </row>
    <row r="959" spans="1:13" ht="18" x14ac:dyDescent="0.2">
      <c r="A959" s="790">
        <v>40314</v>
      </c>
      <c r="B959" s="794" t="s">
        <v>28719</v>
      </c>
      <c r="C959" s="792" t="s">
        <v>14187</v>
      </c>
      <c r="D959" s="851">
        <f t="shared" si="32"/>
        <v>164.76</v>
      </c>
      <c r="E959" s="842">
        <f t="shared" si="33"/>
        <v>133.6</v>
      </c>
      <c r="I959" s="793" t="s">
        <v>28743</v>
      </c>
      <c r="L959" s="840" t="s">
        <v>15820</v>
      </c>
      <c r="M959" s="848">
        <f>IFERROR(VLOOKUP(L959,REAJUSTE!A:AC,17,FALSE),"")</f>
        <v>1.0349999999999999</v>
      </c>
    </row>
    <row r="960" spans="1:13" ht="18" x14ac:dyDescent="0.2">
      <c r="A960" s="790">
        <v>40321</v>
      </c>
      <c r="B960" s="794" t="s">
        <v>15047</v>
      </c>
      <c r="C960" s="792" t="s">
        <v>14187</v>
      </c>
      <c r="D960" s="851">
        <f t="shared" si="32"/>
        <v>130.52000000000001</v>
      </c>
      <c r="E960" s="842">
        <f t="shared" si="33"/>
        <v>105.83</v>
      </c>
      <c r="I960" s="793" t="s">
        <v>28744</v>
      </c>
      <c r="L960" s="840" t="s">
        <v>15820</v>
      </c>
      <c r="M960" s="848">
        <f>IFERROR(VLOOKUP(L960,REAJUSTE!A:AC,17,FALSE),"")</f>
        <v>1.0349999999999999</v>
      </c>
    </row>
    <row r="961" spans="1:13" ht="18" x14ac:dyDescent="0.2">
      <c r="A961" s="790">
        <v>40323</v>
      </c>
      <c r="B961" s="794" t="s">
        <v>15048</v>
      </c>
      <c r="C961" s="792" t="s">
        <v>14187</v>
      </c>
      <c r="D961" s="851">
        <f t="shared" si="32"/>
        <v>145.22</v>
      </c>
      <c r="E961" s="842">
        <f t="shared" si="33"/>
        <v>117.75</v>
      </c>
      <c r="I961" s="793" t="s">
        <v>28745</v>
      </c>
      <c r="L961" s="840" t="s">
        <v>15820</v>
      </c>
      <c r="M961" s="848">
        <f>IFERROR(VLOOKUP(L961,REAJUSTE!A:AC,17,FALSE),"")</f>
        <v>1.0349999999999999</v>
      </c>
    </row>
    <row r="962" spans="1:13" ht="18" x14ac:dyDescent="0.2">
      <c r="A962" s="790">
        <v>40324</v>
      </c>
      <c r="B962" s="794" t="s">
        <v>15049</v>
      </c>
      <c r="C962" s="792" t="s">
        <v>14187</v>
      </c>
      <c r="D962" s="851">
        <f t="shared" si="32"/>
        <v>124.7</v>
      </c>
      <c r="E962" s="842">
        <f t="shared" si="33"/>
        <v>101.11</v>
      </c>
      <c r="I962" s="793" t="s">
        <v>28746</v>
      </c>
      <c r="L962" s="840" t="s">
        <v>15820</v>
      </c>
      <c r="M962" s="848">
        <f>IFERROR(VLOOKUP(L962,REAJUSTE!A:AC,17,FALSE),"")</f>
        <v>1.0349999999999999</v>
      </c>
    </row>
    <row r="963" spans="1:13" ht="18" x14ac:dyDescent="0.2">
      <c r="A963" s="790">
        <v>40325</v>
      </c>
      <c r="B963" s="794" t="s">
        <v>15050</v>
      </c>
      <c r="C963" s="792" t="s">
        <v>14187</v>
      </c>
      <c r="D963" s="851">
        <f t="shared" si="32"/>
        <v>107.23</v>
      </c>
      <c r="E963" s="842">
        <f t="shared" si="33"/>
        <v>86.95</v>
      </c>
      <c r="I963" s="793" t="s">
        <v>28747</v>
      </c>
      <c r="L963" s="840" t="s">
        <v>15820</v>
      </c>
      <c r="M963" s="848">
        <f>IFERROR(VLOOKUP(L963,REAJUSTE!A:AC,17,FALSE),"")</f>
        <v>1.0349999999999999</v>
      </c>
    </row>
    <row r="964" spans="1:13" ht="18" x14ac:dyDescent="0.2">
      <c r="A964" s="790">
        <v>40319</v>
      </c>
      <c r="B964" s="791" t="s">
        <v>28720</v>
      </c>
      <c r="C964" s="792" t="s">
        <v>14187</v>
      </c>
      <c r="D964" s="851">
        <f t="shared" si="32"/>
        <v>168.33</v>
      </c>
      <c r="E964" s="842">
        <f t="shared" si="33"/>
        <v>136.49</v>
      </c>
      <c r="I964" s="793" t="s">
        <v>28748</v>
      </c>
      <c r="L964" s="840" t="s">
        <v>15820</v>
      </c>
      <c r="M964" s="848">
        <f>IFERROR(VLOOKUP(L964,REAJUSTE!A:AC,17,FALSE),"")</f>
        <v>1.0349999999999999</v>
      </c>
    </row>
    <row r="965" spans="1:13" ht="18" x14ac:dyDescent="0.2">
      <c r="A965" s="790">
        <v>40320</v>
      </c>
      <c r="B965" s="794" t="s">
        <v>28721</v>
      </c>
      <c r="C965" s="792" t="s">
        <v>14187</v>
      </c>
      <c r="D965" s="851">
        <f t="shared" si="32"/>
        <v>184.67</v>
      </c>
      <c r="E965" s="842">
        <f t="shared" si="33"/>
        <v>149.74</v>
      </c>
      <c r="I965" s="793" t="s">
        <v>28749</v>
      </c>
      <c r="L965" s="840" t="s">
        <v>15820</v>
      </c>
      <c r="M965" s="848">
        <f>IFERROR(VLOOKUP(L965,REAJUSTE!A:AC,17,FALSE),"")</f>
        <v>1.0349999999999999</v>
      </c>
    </row>
    <row r="966" spans="1:13" ht="18" x14ac:dyDescent="0.2">
      <c r="A966" s="790">
        <v>40322</v>
      </c>
      <c r="B966" s="794" t="s">
        <v>15051</v>
      </c>
      <c r="C966" s="792" t="s">
        <v>14187</v>
      </c>
      <c r="D966" s="851">
        <f t="shared" si="32"/>
        <v>209.49</v>
      </c>
      <c r="E966" s="842">
        <f t="shared" si="33"/>
        <v>169.87</v>
      </c>
      <c r="I966" s="793" t="s">
        <v>28750</v>
      </c>
      <c r="L966" s="840" t="s">
        <v>15820</v>
      </c>
      <c r="M966" s="848">
        <f>IFERROR(VLOOKUP(L966,REAJUSTE!A:AC,17,FALSE),"")</f>
        <v>1.0349999999999999</v>
      </c>
    </row>
    <row r="967" spans="1:13" ht="15" x14ac:dyDescent="0.2">
      <c r="A967" s="790">
        <v>40342</v>
      </c>
      <c r="B967" s="791" t="s">
        <v>15052</v>
      </c>
      <c r="C967" s="792" t="s">
        <v>14203</v>
      </c>
      <c r="D967" s="851">
        <f t="shared" si="32"/>
        <v>48.44</v>
      </c>
      <c r="E967" s="842">
        <f t="shared" si="33"/>
        <v>39.270000000000003</v>
      </c>
      <c r="I967" s="793" t="s">
        <v>28752</v>
      </c>
      <c r="L967" s="840" t="s">
        <v>15820</v>
      </c>
      <c r="M967" s="848">
        <f>IFERROR(VLOOKUP(L967,REAJUSTE!A:AC,17,FALSE),"")</f>
        <v>1.0349999999999999</v>
      </c>
    </row>
    <row r="968" spans="1:13" ht="15" x14ac:dyDescent="0.2">
      <c r="A968" s="790">
        <v>40338</v>
      </c>
      <c r="B968" s="791" t="s">
        <v>15053</v>
      </c>
      <c r="C968" s="792" t="s">
        <v>14203</v>
      </c>
      <c r="D968" s="851">
        <f t="shared" ref="D968:D1031" si="34">TRUNC(I968*M968,2)</f>
        <v>43.48</v>
      </c>
      <c r="E968" s="842">
        <f t="shared" ref="E968:E1031" si="35">TRUNC(D968/1.2332,2)</f>
        <v>35.25</v>
      </c>
      <c r="I968" s="793" t="s">
        <v>28753</v>
      </c>
      <c r="L968" s="840" t="s">
        <v>15820</v>
      </c>
      <c r="M968" s="848">
        <f>IFERROR(VLOOKUP(L968,REAJUSTE!A:AC,17,FALSE),"")</f>
        <v>1.0349999999999999</v>
      </c>
    </row>
    <row r="969" spans="1:13" ht="18" x14ac:dyDescent="0.2">
      <c r="A969" s="790">
        <v>40341</v>
      </c>
      <c r="B969" s="794" t="s">
        <v>15054</v>
      </c>
      <c r="C969" s="792" t="s">
        <v>14203</v>
      </c>
      <c r="D969" s="851">
        <f t="shared" si="34"/>
        <v>11.36</v>
      </c>
      <c r="E969" s="842">
        <f t="shared" si="35"/>
        <v>9.2100000000000009</v>
      </c>
      <c r="I969" s="793" t="s">
        <v>28754</v>
      </c>
      <c r="L969" s="840" t="s">
        <v>15820</v>
      </c>
      <c r="M969" s="848">
        <f>IFERROR(VLOOKUP(L969,REAJUSTE!A:AC,17,FALSE),"")</f>
        <v>1.0349999999999999</v>
      </c>
    </row>
    <row r="970" spans="1:13" ht="15" x14ac:dyDescent="0.2">
      <c r="A970" s="790">
        <v>40416</v>
      </c>
      <c r="B970" s="791" t="s">
        <v>15055</v>
      </c>
      <c r="C970" s="792" t="s">
        <v>14230</v>
      </c>
      <c r="D970" s="851">
        <f t="shared" si="34"/>
        <v>441.07</v>
      </c>
      <c r="E970" s="842">
        <f t="shared" si="35"/>
        <v>357.66</v>
      </c>
      <c r="I970" s="793" t="s">
        <v>28755</v>
      </c>
      <c r="L970" s="840" t="s">
        <v>15820</v>
      </c>
      <c r="M970" s="848">
        <f>IFERROR(VLOOKUP(L970,REAJUSTE!A:AC,17,FALSE),"")</f>
        <v>1.0349999999999999</v>
      </c>
    </row>
    <row r="971" spans="1:13" ht="15" x14ac:dyDescent="0.2">
      <c r="A971" s="790">
        <v>40388</v>
      </c>
      <c r="B971" s="791" t="s">
        <v>15056</v>
      </c>
      <c r="C971" s="792" t="s">
        <v>14230</v>
      </c>
      <c r="D971" s="851">
        <f t="shared" si="34"/>
        <v>403.45</v>
      </c>
      <c r="E971" s="842">
        <f t="shared" si="35"/>
        <v>327.14999999999998</v>
      </c>
      <c r="I971" s="793" t="s">
        <v>28756</v>
      </c>
      <c r="L971" s="840" t="s">
        <v>15820</v>
      </c>
      <c r="M971" s="848">
        <f>IFERROR(VLOOKUP(L971,REAJUSTE!A:AC,17,FALSE),"")</f>
        <v>1.0349999999999999</v>
      </c>
    </row>
    <row r="972" spans="1:13" ht="15" x14ac:dyDescent="0.2">
      <c r="A972" s="790">
        <v>40402</v>
      </c>
      <c r="B972" s="791" t="s">
        <v>15057</v>
      </c>
      <c r="C972" s="792" t="s">
        <v>14187</v>
      </c>
      <c r="D972" s="851">
        <f t="shared" si="34"/>
        <v>21.2</v>
      </c>
      <c r="E972" s="842">
        <f t="shared" si="35"/>
        <v>17.190000000000001</v>
      </c>
      <c r="I972" s="793" t="s">
        <v>28757</v>
      </c>
      <c r="L972" s="840" t="s">
        <v>15820</v>
      </c>
      <c r="M972" s="848">
        <f>IFERROR(VLOOKUP(L972,REAJUSTE!A:AC,17,FALSE),"")</f>
        <v>1.0349999999999999</v>
      </c>
    </row>
    <row r="973" spans="1:13" ht="15" x14ac:dyDescent="0.2">
      <c r="A973" s="790">
        <v>41033</v>
      </c>
      <c r="B973" s="791" t="s">
        <v>15058</v>
      </c>
      <c r="C973" s="792" t="s">
        <v>15059</v>
      </c>
      <c r="D973" s="851">
        <f t="shared" si="34"/>
        <v>62.23</v>
      </c>
      <c r="E973" s="842">
        <f t="shared" si="35"/>
        <v>50.46</v>
      </c>
      <c r="I973" s="793" t="s">
        <v>28758</v>
      </c>
      <c r="L973" s="840" t="s">
        <v>15820</v>
      </c>
      <c r="M973" s="848">
        <f>IFERROR(VLOOKUP(L973,REAJUSTE!A:AC,17,FALSE),"")</f>
        <v>1.0349999999999999</v>
      </c>
    </row>
    <row r="974" spans="1:13" ht="15" x14ac:dyDescent="0.2">
      <c r="A974" s="790">
        <v>41233</v>
      </c>
      <c r="B974" s="791" t="s">
        <v>15060</v>
      </c>
      <c r="C974" s="792" t="s">
        <v>14373</v>
      </c>
      <c r="D974" s="851">
        <f t="shared" si="34"/>
        <v>896.34</v>
      </c>
      <c r="E974" s="842">
        <f t="shared" si="35"/>
        <v>726.84</v>
      </c>
      <c r="I974" s="793" t="s">
        <v>28759</v>
      </c>
      <c r="L974" s="840" t="s">
        <v>15820</v>
      </c>
      <c r="M974" s="848">
        <f>IFERROR(VLOOKUP(L974,REAJUSTE!A:AC,17,FALSE),"")</f>
        <v>1.0349999999999999</v>
      </c>
    </row>
    <row r="975" spans="1:13" ht="15" x14ac:dyDescent="0.2">
      <c r="A975" s="790">
        <v>40386</v>
      </c>
      <c r="B975" s="791" t="s">
        <v>15061</v>
      </c>
      <c r="C975" s="792" t="s">
        <v>14230</v>
      </c>
      <c r="D975" s="851">
        <f t="shared" si="34"/>
        <v>287.37</v>
      </c>
      <c r="E975" s="842">
        <f t="shared" si="35"/>
        <v>233.02</v>
      </c>
      <c r="I975" s="793" t="s">
        <v>28760</v>
      </c>
      <c r="L975" s="840" t="s">
        <v>15820</v>
      </c>
      <c r="M975" s="848">
        <f>IFERROR(VLOOKUP(L975,REAJUSTE!A:AC,17,FALSE),"")</f>
        <v>1.0349999999999999</v>
      </c>
    </row>
    <row r="976" spans="1:13" ht="18" x14ac:dyDescent="0.2">
      <c r="A976" s="790">
        <v>41199</v>
      </c>
      <c r="B976" s="791" t="s">
        <v>15062</v>
      </c>
      <c r="C976" s="792" t="s">
        <v>14230</v>
      </c>
      <c r="D976" s="851">
        <f t="shared" si="34"/>
        <v>55.37</v>
      </c>
      <c r="E976" s="842">
        <f t="shared" si="35"/>
        <v>44.89</v>
      </c>
      <c r="I976" s="793" t="s">
        <v>28761</v>
      </c>
      <c r="L976" s="840" t="s">
        <v>15820</v>
      </c>
      <c r="M976" s="848">
        <f>IFERROR(VLOOKUP(L976,REAJUSTE!A:AC,17,FALSE),"")</f>
        <v>1.0349999999999999</v>
      </c>
    </row>
    <row r="977" spans="1:13" ht="18" x14ac:dyDescent="0.2">
      <c r="A977" s="790">
        <v>42529</v>
      </c>
      <c r="B977" s="794" t="s">
        <v>15063</v>
      </c>
      <c r="C977" s="792" t="s">
        <v>14230</v>
      </c>
      <c r="D977" s="851">
        <f t="shared" si="34"/>
        <v>650.14</v>
      </c>
      <c r="E977" s="842">
        <f t="shared" si="35"/>
        <v>527.19000000000005</v>
      </c>
      <c r="I977" s="793" t="s">
        <v>28762</v>
      </c>
      <c r="L977" s="840" t="s">
        <v>15820</v>
      </c>
      <c r="M977" s="848">
        <f>IFERROR(VLOOKUP(L977,REAJUSTE!A:AC,17,FALSE),"")</f>
        <v>1.0349999999999999</v>
      </c>
    </row>
    <row r="978" spans="1:13" ht="18" x14ac:dyDescent="0.2">
      <c r="A978" s="790">
        <v>40384</v>
      </c>
      <c r="B978" s="794" t="s">
        <v>15064</v>
      </c>
      <c r="C978" s="792" t="s">
        <v>14230</v>
      </c>
      <c r="D978" s="851">
        <f t="shared" si="34"/>
        <v>1605.54</v>
      </c>
      <c r="E978" s="842">
        <f t="shared" si="35"/>
        <v>1301.92</v>
      </c>
      <c r="I978" s="793" t="s">
        <v>28763</v>
      </c>
      <c r="L978" s="840" t="s">
        <v>15820</v>
      </c>
      <c r="M978" s="848">
        <f>IFERROR(VLOOKUP(L978,REAJUSTE!A:AC,17,FALSE),"")</f>
        <v>1.0349999999999999</v>
      </c>
    </row>
    <row r="979" spans="1:13" ht="18" x14ac:dyDescent="0.2">
      <c r="A979" s="790">
        <v>40385</v>
      </c>
      <c r="B979" s="794" t="s">
        <v>15065</v>
      </c>
      <c r="C979" s="792" t="s">
        <v>14230</v>
      </c>
      <c r="D979" s="851">
        <f t="shared" si="34"/>
        <v>1674.44</v>
      </c>
      <c r="E979" s="842">
        <f t="shared" si="35"/>
        <v>1357.8</v>
      </c>
      <c r="I979" s="793" t="s">
        <v>28764</v>
      </c>
      <c r="L979" s="840" t="s">
        <v>15820</v>
      </c>
      <c r="M979" s="848">
        <f>IFERROR(VLOOKUP(L979,REAJUSTE!A:AC,17,FALSE),"")</f>
        <v>1.0349999999999999</v>
      </c>
    </row>
    <row r="980" spans="1:13" ht="15" x14ac:dyDescent="0.2">
      <c r="A980" s="790">
        <v>40393</v>
      </c>
      <c r="B980" s="791" t="s">
        <v>15066</v>
      </c>
      <c r="C980" s="792" t="s">
        <v>14230</v>
      </c>
      <c r="D980" s="851">
        <f t="shared" si="34"/>
        <v>34.76</v>
      </c>
      <c r="E980" s="842">
        <f t="shared" si="35"/>
        <v>28.18</v>
      </c>
      <c r="I980" s="793" t="s">
        <v>28765</v>
      </c>
      <c r="L980" s="840" t="s">
        <v>15820</v>
      </c>
      <c r="M980" s="848">
        <f>IFERROR(VLOOKUP(L980,REAJUSTE!A:AC,17,FALSE),"")</f>
        <v>1.0349999999999999</v>
      </c>
    </row>
    <row r="981" spans="1:13" ht="15" x14ac:dyDescent="0.2">
      <c r="A981" s="790">
        <v>40394</v>
      </c>
      <c r="B981" s="791" t="s">
        <v>15067</v>
      </c>
      <c r="C981" s="792" t="s">
        <v>14230</v>
      </c>
      <c r="D981" s="851">
        <f t="shared" si="34"/>
        <v>39.94</v>
      </c>
      <c r="E981" s="842">
        <f t="shared" si="35"/>
        <v>32.380000000000003</v>
      </c>
      <c r="I981" s="793" t="s">
        <v>28766</v>
      </c>
      <c r="L981" s="840" t="s">
        <v>15820</v>
      </c>
      <c r="M981" s="848">
        <f>IFERROR(VLOOKUP(L981,REAJUSTE!A:AC,17,FALSE),"")</f>
        <v>1.0349999999999999</v>
      </c>
    </row>
    <row r="982" spans="1:13" ht="15" x14ac:dyDescent="0.2">
      <c r="A982" s="790">
        <v>40390</v>
      </c>
      <c r="B982" s="791" t="s">
        <v>15068</v>
      </c>
      <c r="C982" s="792" t="s">
        <v>14187</v>
      </c>
      <c r="D982" s="851">
        <f t="shared" si="34"/>
        <v>6.44</v>
      </c>
      <c r="E982" s="842">
        <f t="shared" si="35"/>
        <v>5.22</v>
      </c>
      <c r="I982" s="793" t="s">
        <v>28767</v>
      </c>
      <c r="L982" s="840" t="s">
        <v>15820</v>
      </c>
      <c r="M982" s="848">
        <f>IFERROR(VLOOKUP(L982,REAJUSTE!A:AC,17,FALSE),"")</f>
        <v>1.0349999999999999</v>
      </c>
    </row>
    <row r="983" spans="1:13" ht="18" x14ac:dyDescent="0.2">
      <c r="A983" s="790">
        <v>42256</v>
      </c>
      <c r="B983" s="791" t="s">
        <v>15069</v>
      </c>
      <c r="C983" s="792" t="s">
        <v>14187</v>
      </c>
      <c r="D983" s="851">
        <f t="shared" si="34"/>
        <v>6243.18</v>
      </c>
      <c r="E983" s="842">
        <f t="shared" si="35"/>
        <v>5062.58</v>
      </c>
      <c r="I983" s="793" t="s">
        <v>28768</v>
      </c>
      <c r="L983" s="840" t="s">
        <v>15820</v>
      </c>
      <c r="M983" s="848">
        <f>IFERROR(VLOOKUP(L983,REAJUSTE!A:AC,17,FALSE),"")</f>
        <v>1.0349999999999999</v>
      </c>
    </row>
    <row r="984" spans="1:13" ht="15" x14ac:dyDescent="0.2">
      <c r="A984" s="790">
        <v>40400</v>
      </c>
      <c r="B984" s="791" t="s">
        <v>28751</v>
      </c>
      <c r="C984" s="792" t="s">
        <v>14373</v>
      </c>
      <c r="D984" s="851">
        <f t="shared" si="34"/>
        <v>21.83</v>
      </c>
      <c r="E984" s="842">
        <f t="shared" si="35"/>
        <v>17.7</v>
      </c>
      <c r="I984" s="793" t="s">
        <v>28769</v>
      </c>
      <c r="L984" s="840" t="s">
        <v>15820</v>
      </c>
      <c r="M984" s="848">
        <f>IFERROR(VLOOKUP(L984,REAJUSTE!A:AC,17,FALSE),"")</f>
        <v>1.0349999999999999</v>
      </c>
    </row>
    <row r="985" spans="1:13" ht="15" x14ac:dyDescent="0.2">
      <c r="A985" s="790">
        <v>41201</v>
      </c>
      <c r="B985" s="791" t="s">
        <v>15070</v>
      </c>
      <c r="C985" s="792" t="s">
        <v>14187</v>
      </c>
      <c r="D985" s="851">
        <f t="shared" si="34"/>
        <v>472.47</v>
      </c>
      <c r="E985" s="842">
        <f t="shared" si="35"/>
        <v>383.12</v>
      </c>
      <c r="I985" s="793" t="s">
        <v>28770</v>
      </c>
      <c r="L985" s="840" t="s">
        <v>15820</v>
      </c>
      <c r="M985" s="848">
        <f>IFERROR(VLOOKUP(L985,REAJUSTE!A:AC,17,FALSE),"")</f>
        <v>1.0349999999999999</v>
      </c>
    </row>
    <row r="986" spans="1:13" ht="15" x14ac:dyDescent="0.2">
      <c r="A986" s="790">
        <v>41035</v>
      </c>
      <c r="B986" s="791" t="s">
        <v>15071</v>
      </c>
      <c r="C986" s="792" t="s">
        <v>14230</v>
      </c>
      <c r="D986" s="851">
        <f t="shared" si="34"/>
        <v>151.72999999999999</v>
      </c>
      <c r="E986" s="842">
        <f t="shared" si="35"/>
        <v>123.03</v>
      </c>
      <c r="I986" s="793" t="s">
        <v>28771</v>
      </c>
      <c r="L986" s="840" t="s">
        <v>15820</v>
      </c>
      <c r="M986" s="848">
        <f>IFERROR(VLOOKUP(L986,REAJUSTE!A:AC,17,FALSE),"")</f>
        <v>1.0349999999999999</v>
      </c>
    </row>
    <row r="987" spans="1:13" ht="18" x14ac:dyDescent="0.2">
      <c r="A987" s="790">
        <v>41263</v>
      </c>
      <c r="B987" s="794" t="s">
        <v>15072</v>
      </c>
      <c r="C987" s="792" t="s">
        <v>14230</v>
      </c>
      <c r="D987" s="851">
        <f t="shared" si="34"/>
        <v>286.92</v>
      </c>
      <c r="E987" s="842">
        <f t="shared" si="35"/>
        <v>232.66</v>
      </c>
      <c r="I987" s="793" t="s">
        <v>28772</v>
      </c>
      <c r="L987" s="840" t="s">
        <v>15820</v>
      </c>
      <c r="M987" s="848">
        <f>IFERROR(VLOOKUP(L987,REAJUSTE!A:AC,17,FALSE),"")</f>
        <v>1.0349999999999999</v>
      </c>
    </row>
    <row r="988" spans="1:13" ht="18" x14ac:dyDescent="0.2">
      <c r="A988" s="790">
        <v>41089</v>
      </c>
      <c r="B988" s="794" t="s">
        <v>15073</v>
      </c>
      <c r="C988" s="792" t="s">
        <v>14230</v>
      </c>
      <c r="D988" s="851">
        <f t="shared" si="34"/>
        <v>303.39</v>
      </c>
      <c r="E988" s="842">
        <f t="shared" si="35"/>
        <v>246.01</v>
      </c>
      <c r="I988" s="793" t="s">
        <v>28773</v>
      </c>
      <c r="L988" s="840" t="s">
        <v>15820</v>
      </c>
      <c r="M988" s="848">
        <f>IFERROR(VLOOKUP(L988,REAJUSTE!A:AC,17,FALSE),"")</f>
        <v>1.0349999999999999</v>
      </c>
    </row>
    <row r="989" spans="1:13" ht="18" x14ac:dyDescent="0.2">
      <c r="A989" s="790">
        <v>41039</v>
      </c>
      <c r="B989" s="794" t="s">
        <v>15074</v>
      </c>
      <c r="C989" s="792" t="s">
        <v>14230</v>
      </c>
      <c r="D989" s="851">
        <f t="shared" si="34"/>
        <v>491.52</v>
      </c>
      <c r="E989" s="842">
        <f t="shared" si="35"/>
        <v>398.57</v>
      </c>
      <c r="I989" s="793" t="s">
        <v>28774</v>
      </c>
      <c r="L989" s="840" t="s">
        <v>15820</v>
      </c>
      <c r="M989" s="848">
        <f>IFERROR(VLOOKUP(L989,REAJUSTE!A:AC,17,FALSE),"")</f>
        <v>1.0349999999999999</v>
      </c>
    </row>
    <row r="990" spans="1:13" ht="15" x14ac:dyDescent="0.2">
      <c r="A990" s="790">
        <v>41030</v>
      </c>
      <c r="B990" s="791" t="s">
        <v>15075</v>
      </c>
      <c r="C990" s="792" t="s">
        <v>14230</v>
      </c>
      <c r="D990" s="851">
        <f t="shared" si="34"/>
        <v>281.49</v>
      </c>
      <c r="E990" s="842">
        <f t="shared" si="35"/>
        <v>228.25</v>
      </c>
      <c r="I990" s="793" t="s">
        <v>28775</v>
      </c>
      <c r="L990" s="840" t="s">
        <v>15820</v>
      </c>
      <c r="M990" s="848">
        <f>IFERROR(VLOOKUP(L990,REAJUSTE!A:AC,17,FALSE),"")</f>
        <v>1.0349999999999999</v>
      </c>
    </row>
    <row r="991" spans="1:13" ht="15" x14ac:dyDescent="0.2">
      <c r="A991" s="847" t="s">
        <v>15814</v>
      </c>
      <c r="B991" s="849"/>
      <c r="C991" s="849"/>
      <c r="D991" s="849"/>
      <c r="E991" s="849"/>
      <c r="F991" s="849"/>
      <c r="G991" s="849"/>
      <c r="H991" s="849"/>
      <c r="I991" s="849"/>
      <c r="L991" s="849"/>
      <c r="M991" s="848" t="str">
        <f>IFERROR(VLOOKUP(L991,REAJUSTE!A:AC,17,FALSE),"")</f>
        <v/>
      </c>
    </row>
    <row r="992" spans="1:13" ht="15" x14ac:dyDescent="0.2">
      <c r="A992" s="790">
        <v>42045</v>
      </c>
      <c r="B992" s="791" t="s">
        <v>15076</v>
      </c>
      <c r="C992" s="792" t="s">
        <v>14185</v>
      </c>
      <c r="D992" s="851" t="e">
        <f t="shared" si="34"/>
        <v>#VALUE!</v>
      </c>
      <c r="E992" s="842" t="e">
        <f t="shared" si="35"/>
        <v>#VALUE!</v>
      </c>
      <c r="I992" s="793" t="s">
        <v>28706</v>
      </c>
      <c r="L992" s="840" t="s">
        <v>1755</v>
      </c>
      <c r="M992" s="848" t="str">
        <f>IFERROR(VLOOKUP(L992,REAJUSTE!A:AC,17,FALSE),"")</f>
        <v/>
      </c>
    </row>
    <row r="993" spans="1:13" ht="15" x14ac:dyDescent="0.2">
      <c r="A993" s="790">
        <v>42043</v>
      </c>
      <c r="B993" s="791" t="s">
        <v>15077</v>
      </c>
      <c r="C993" s="792" t="s">
        <v>14815</v>
      </c>
      <c r="D993" s="851" t="e">
        <f t="shared" si="34"/>
        <v>#VALUE!</v>
      </c>
      <c r="E993" s="842" t="e">
        <f t="shared" si="35"/>
        <v>#VALUE!</v>
      </c>
      <c r="I993" s="793" t="s">
        <v>28708</v>
      </c>
      <c r="L993" s="840" t="s">
        <v>1755</v>
      </c>
      <c r="M993" s="848" t="str">
        <f>IFERROR(VLOOKUP(L993,REAJUSTE!A:AC,17,FALSE),"")</f>
        <v/>
      </c>
    </row>
    <row r="994" spans="1:13" ht="15" x14ac:dyDescent="0.2">
      <c r="A994" s="847" t="s">
        <v>15815</v>
      </c>
      <c r="B994" s="849"/>
      <c r="C994" s="849"/>
      <c r="D994" s="849"/>
      <c r="E994" s="849"/>
      <c r="F994" s="849"/>
      <c r="G994" s="849"/>
      <c r="H994" s="849"/>
      <c r="I994" s="849"/>
      <c r="L994" s="849"/>
      <c r="M994" s="848" t="str">
        <f>IFERROR(VLOOKUP(L994,REAJUSTE!A:AC,17,FALSE),"")</f>
        <v/>
      </c>
    </row>
    <row r="995" spans="1:13" ht="15" x14ac:dyDescent="0.2">
      <c r="A995" s="790">
        <v>42512</v>
      </c>
      <c r="B995" s="791" t="s">
        <v>15078</v>
      </c>
      <c r="C995" s="792" t="s">
        <v>14185</v>
      </c>
      <c r="D995" s="851">
        <f t="shared" si="34"/>
        <v>6.7</v>
      </c>
      <c r="E995" s="842">
        <f t="shared" si="35"/>
        <v>5.43</v>
      </c>
      <c r="I995" s="793">
        <v>6.51</v>
      </c>
      <c r="L995" s="840" t="s">
        <v>861</v>
      </c>
      <c r="M995" s="848">
        <f>IFERROR(VLOOKUP(L995,REAJUSTE!A:AC,17,FALSE),"")</f>
        <v>1.03</v>
      </c>
    </row>
    <row r="996" spans="1:13" ht="15" x14ac:dyDescent="0.2">
      <c r="A996" s="790">
        <v>42513</v>
      </c>
      <c r="B996" s="791" t="s">
        <v>15079</v>
      </c>
      <c r="C996" s="792" t="s">
        <v>14185</v>
      </c>
      <c r="D996" s="851">
        <f t="shared" si="34"/>
        <v>8.6999999999999993</v>
      </c>
      <c r="E996" s="842">
        <f t="shared" si="35"/>
        <v>7.05</v>
      </c>
      <c r="I996" s="793">
        <v>8.4499999999999993</v>
      </c>
      <c r="L996" s="840" t="s">
        <v>861</v>
      </c>
      <c r="M996" s="848">
        <f>IFERROR(VLOOKUP(L996,REAJUSTE!A:AC,17,FALSE),"")</f>
        <v>1.03</v>
      </c>
    </row>
    <row r="997" spans="1:13" ht="15" x14ac:dyDescent="0.2">
      <c r="A997" s="790">
        <v>42514</v>
      </c>
      <c r="B997" s="791" t="s">
        <v>15080</v>
      </c>
      <c r="C997" s="792" t="s">
        <v>14185</v>
      </c>
      <c r="D997" s="851">
        <f t="shared" si="34"/>
        <v>13.56</v>
      </c>
      <c r="E997" s="842">
        <f t="shared" si="35"/>
        <v>10.99</v>
      </c>
      <c r="I997" s="793">
        <v>13.17</v>
      </c>
      <c r="L997" s="840" t="s">
        <v>861</v>
      </c>
      <c r="M997" s="848">
        <f>IFERROR(VLOOKUP(L997,REAJUSTE!A:AC,17,FALSE),"")</f>
        <v>1.03</v>
      </c>
    </row>
    <row r="998" spans="1:13" ht="15" x14ac:dyDescent="0.2">
      <c r="A998" s="790">
        <v>43349</v>
      </c>
      <c r="B998" s="791" t="s">
        <v>15081</v>
      </c>
      <c r="C998" s="792" t="s">
        <v>14185</v>
      </c>
      <c r="D998" s="851">
        <f t="shared" si="34"/>
        <v>13.42</v>
      </c>
      <c r="E998" s="842">
        <f t="shared" si="35"/>
        <v>10.88</v>
      </c>
      <c r="I998" s="793">
        <v>13.03</v>
      </c>
      <c r="L998" s="840" t="s">
        <v>861</v>
      </c>
      <c r="M998" s="848">
        <f>IFERROR(VLOOKUP(L998,REAJUSTE!A:AC,17,FALSE),"")</f>
        <v>1.03</v>
      </c>
    </row>
    <row r="999" spans="1:13" ht="15" x14ac:dyDescent="0.2">
      <c r="A999" s="790">
        <v>42515</v>
      </c>
      <c r="B999" s="791" t="s">
        <v>15082</v>
      </c>
      <c r="C999" s="792" t="s">
        <v>14185</v>
      </c>
      <c r="D999" s="851">
        <f t="shared" si="34"/>
        <v>10.35</v>
      </c>
      <c r="E999" s="842">
        <f t="shared" si="35"/>
        <v>8.39</v>
      </c>
      <c r="I999" s="793">
        <v>10.050000000000001</v>
      </c>
      <c r="L999" s="840" t="s">
        <v>861</v>
      </c>
      <c r="M999" s="848">
        <f>IFERROR(VLOOKUP(L999,REAJUSTE!A:AC,17,FALSE),"")</f>
        <v>1.03</v>
      </c>
    </row>
    <row r="1000" spans="1:13" ht="15" x14ac:dyDescent="0.2">
      <c r="A1000" s="790">
        <v>42523</v>
      </c>
      <c r="B1000" s="791" t="s">
        <v>15083</v>
      </c>
      <c r="C1000" s="792" t="s">
        <v>14185</v>
      </c>
      <c r="D1000" s="851">
        <f t="shared" si="34"/>
        <v>15.11</v>
      </c>
      <c r="E1000" s="842">
        <f t="shared" si="35"/>
        <v>12.25</v>
      </c>
      <c r="I1000" s="793">
        <v>14.67</v>
      </c>
      <c r="L1000" s="840" t="s">
        <v>861</v>
      </c>
      <c r="M1000" s="848">
        <f>IFERROR(VLOOKUP(L1000,REAJUSTE!A:AC,17,FALSE),"")</f>
        <v>1.03</v>
      </c>
    </row>
    <row r="1001" spans="1:13" ht="15" x14ac:dyDescent="0.2">
      <c r="A1001" s="790">
        <v>42576</v>
      </c>
      <c r="B1001" s="791" t="s">
        <v>15084</v>
      </c>
      <c r="C1001" s="792" t="s">
        <v>14185</v>
      </c>
      <c r="D1001" s="851">
        <f t="shared" si="34"/>
        <v>203.68</v>
      </c>
      <c r="E1001" s="842">
        <f t="shared" si="35"/>
        <v>165.16</v>
      </c>
      <c r="I1001" s="793">
        <v>197.75</v>
      </c>
      <c r="L1001" s="840" t="s">
        <v>861</v>
      </c>
      <c r="M1001" s="848">
        <f>IFERROR(VLOOKUP(L1001,REAJUSTE!A:AC,17,FALSE),"")</f>
        <v>1.03</v>
      </c>
    </row>
    <row r="1002" spans="1:13" ht="15" x14ac:dyDescent="0.2">
      <c r="A1002" s="790">
        <v>42577</v>
      </c>
      <c r="B1002" s="791" t="s">
        <v>15085</v>
      </c>
      <c r="C1002" s="792" t="s">
        <v>14185</v>
      </c>
      <c r="D1002" s="851">
        <f t="shared" si="34"/>
        <v>17.3</v>
      </c>
      <c r="E1002" s="842">
        <f t="shared" si="35"/>
        <v>14.02</v>
      </c>
      <c r="I1002" s="793">
        <v>16.8</v>
      </c>
      <c r="L1002" s="840" t="s">
        <v>861</v>
      </c>
      <c r="M1002" s="848">
        <f>IFERROR(VLOOKUP(L1002,REAJUSTE!A:AC,17,FALSE),"")</f>
        <v>1.03</v>
      </c>
    </row>
    <row r="1003" spans="1:13" ht="15" x14ac:dyDescent="0.2">
      <c r="A1003" s="790">
        <v>42578</v>
      </c>
      <c r="B1003" s="791" t="s">
        <v>15086</v>
      </c>
      <c r="C1003" s="792" t="s">
        <v>14185</v>
      </c>
      <c r="D1003" s="851">
        <f t="shared" si="34"/>
        <v>6.33</v>
      </c>
      <c r="E1003" s="842">
        <f t="shared" si="35"/>
        <v>5.13</v>
      </c>
      <c r="I1003" s="793">
        <v>6.15</v>
      </c>
      <c r="L1003" s="840" t="s">
        <v>861</v>
      </c>
      <c r="M1003" s="848">
        <f>IFERROR(VLOOKUP(L1003,REAJUSTE!A:AC,17,FALSE),"")</f>
        <v>1.03</v>
      </c>
    </row>
    <row r="1004" spans="1:13" ht="15" x14ac:dyDescent="0.2">
      <c r="A1004" s="790">
        <v>42580</v>
      </c>
      <c r="B1004" s="791" t="s">
        <v>15087</v>
      </c>
      <c r="C1004" s="792" t="s">
        <v>14185</v>
      </c>
      <c r="D1004" s="851">
        <f t="shared" si="34"/>
        <v>9.35</v>
      </c>
      <c r="E1004" s="842">
        <f t="shared" si="35"/>
        <v>7.58</v>
      </c>
      <c r="I1004" s="793">
        <v>9.08</v>
      </c>
      <c r="L1004" s="840" t="s">
        <v>861</v>
      </c>
      <c r="M1004" s="848">
        <f>IFERROR(VLOOKUP(L1004,REAJUSTE!A:AC,17,FALSE),"")</f>
        <v>1.03</v>
      </c>
    </row>
    <row r="1005" spans="1:13" ht="15" x14ac:dyDescent="0.2">
      <c r="A1005" s="790">
        <v>42582</v>
      </c>
      <c r="B1005" s="791" t="s">
        <v>15088</v>
      </c>
      <c r="C1005" s="792" t="s">
        <v>14185</v>
      </c>
      <c r="D1005" s="851">
        <f t="shared" si="34"/>
        <v>93.71</v>
      </c>
      <c r="E1005" s="842">
        <f t="shared" si="35"/>
        <v>75.98</v>
      </c>
      <c r="I1005" s="793">
        <v>90.99</v>
      </c>
      <c r="L1005" s="840" t="s">
        <v>861</v>
      </c>
      <c r="M1005" s="848">
        <f>IFERROR(VLOOKUP(L1005,REAJUSTE!A:AC,17,FALSE),"")</f>
        <v>1.03</v>
      </c>
    </row>
    <row r="1006" spans="1:13" ht="15" x14ac:dyDescent="0.2">
      <c r="A1006" s="790">
        <v>42586</v>
      </c>
      <c r="B1006" s="791" t="s">
        <v>15089</v>
      </c>
      <c r="C1006" s="792" t="s">
        <v>14185</v>
      </c>
      <c r="D1006" s="851">
        <f t="shared" si="34"/>
        <v>91.07</v>
      </c>
      <c r="E1006" s="842">
        <f t="shared" si="35"/>
        <v>73.84</v>
      </c>
      <c r="I1006" s="793">
        <v>88.42</v>
      </c>
      <c r="L1006" s="840" t="s">
        <v>861</v>
      </c>
      <c r="M1006" s="848">
        <f>IFERROR(VLOOKUP(L1006,REAJUSTE!A:AC,17,FALSE),"")</f>
        <v>1.03</v>
      </c>
    </row>
    <row r="1007" spans="1:13" ht="15" x14ac:dyDescent="0.2">
      <c r="A1007" s="790">
        <v>42587</v>
      </c>
      <c r="B1007" s="791" t="s">
        <v>15090</v>
      </c>
      <c r="C1007" s="792" t="s">
        <v>14187</v>
      </c>
      <c r="D1007" s="851">
        <f t="shared" si="34"/>
        <v>1.58</v>
      </c>
      <c r="E1007" s="842">
        <f t="shared" si="35"/>
        <v>1.28</v>
      </c>
      <c r="I1007" s="793">
        <v>1.54</v>
      </c>
      <c r="L1007" s="840" t="s">
        <v>861</v>
      </c>
      <c r="M1007" s="848">
        <f>IFERROR(VLOOKUP(L1007,REAJUSTE!A:AC,17,FALSE),"")</f>
        <v>1.03</v>
      </c>
    </row>
    <row r="1008" spans="1:13" ht="18" x14ac:dyDescent="0.2">
      <c r="A1008" s="790">
        <v>42590</v>
      </c>
      <c r="B1008" s="794" t="s">
        <v>15091</v>
      </c>
      <c r="C1008" s="792" t="s">
        <v>14187</v>
      </c>
      <c r="D1008" s="851">
        <f t="shared" si="34"/>
        <v>15.45</v>
      </c>
      <c r="E1008" s="842">
        <f t="shared" si="35"/>
        <v>12.52</v>
      </c>
      <c r="I1008" s="793">
        <v>15</v>
      </c>
      <c r="L1008" s="840" t="s">
        <v>861</v>
      </c>
      <c r="M1008" s="848">
        <f>IFERROR(VLOOKUP(L1008,REAJUSTE!A:AC,17,FALSE),"")</f>
        <v>1.03</v>
      </c>
    </row>
    <row r="1009" spans="1:13" ht="15" x14ac:dyDescent="0.2">
      <c r="A1009" s="790">
        <v>42591</v>
      </c>
      <c r="B1009" s="791" t="s">
        <v>15092</v>
      </c>
      <c r="C1009" s="792" t="s">
        <v>14187</v>
      </c>
      <c r="D1009" s="851">
        <f t="shared" si="34"/>
        <v>67.95</v>
      </c>
      <c r="E1009" s="842">
        <f t="shared" si="35"/>
        <v>55.1</v>
      </c>
      <c r="I1009" s="793">
        <v>65.98</v>
      </c>
      <c r="L1009" s="840" t="s">
        <v>861</v>
      </c>
      <c r="M1009" s="848">
        <f>IFERROR(VLOOKUP(L1009,REAJUSTE!A:AC,17,FALSE),"")</f>
        <v>1.03</v>
      </c>
    </row>
    <row r="1010" spans="1:13" ht="15" x14ac:dyDescent="0.2">
      <c r="A1010" s="790">
        <v>42592</v>
      </c>
      <c r="B1010" s="791" t="s">
        <v>15093</v>
      </c>
      <c r="C1010" s="792" t="s">
        <v>14187</v>
      </c>
      <c r="D1010" s="851">
        <f t="shared" si="34"/>
        <v>26.39</v>
      </c>
      <c r="E1010" s="842">
        <f t="shared" si="35"/>
        <v>21.39</v>
      </c>
      <c r="I1010" s="793">
        <v>25.63</v>
      </c>
      <c r="L1010" s="840" t="s">
        <v>861</v>
      </c>
      <c r="M1010" s="848">
        <f>IFERROR(VLOOKUP(L1010,REAJUSTE!A:AC,17,FALSE),"")</f>
        <v>1.03</v>
      </c>
    </row>
    <row r="1011" spans="1:13" ht="18" x14ac:dyDescent="0.2">
      <c r="A1011" s="790">
        <v>42593</v>
      </c>
      <c r="B1011" s="794" t="s">
        <v>28776</v>
      </c>
      <c r="C1011" s="792" t="s">
        <v>14185</v>
      </c>
      <c r="D1011" s="851">
        <f t="shared" si="34"/>
        <v>55.46</v>
      </c>
      <c r="E1011" s="842">
        <f t="shared" si="35"/>
        <v>44.97</v>
      </c>
      <c r="I1011" s="793">
        <v>53.85</v>
      </c>
      <c r="L1011" s="840" t="s">
        <v>861</v>
      </c>
      <c r="M1011" s="848">
        <f>IFERROR(VLOOKUP(L1011,REAJUSTE!A:AC,17,FALSE),"")</f>
        <v>1.03</v>
      </c>
    </row>
    <row r="1012" spans="1:13" ht="18" x14ac:dyDescent="0.2">
      <c r="A1012" s="790">
        <v>42596</v>
      </c>
      <c r="B1012" s="794" t="s">
        <v>15094</v>
      </c>
      <c r="C1012" s="792" t="s">
        <v>14185</v>
      </c>
      <c r="D1012" s="851">
        <f t="shared" si="34"/>
        <v>10.220000000000001</v>
      </c>
      <c r="E1012" s="842">
        <f t="shared" si="35"/>
        <v>8.2799999999999994</v>
      </c>
      <c r="I1012" s="793">
        <v>9.93</v>
      </c>
      <c r="L1012" s="840" t="s">
        <v>861</v>
      </c>
      <c r="M1012" s="848">
        <f>IFERROR(VLOOKUP(L1012,REAJUSTE!A:AC,17,FALSE),"")</f>
        <v>1.03</v>
      </c>
    </row>
    <row r="1013" spans="1:13" ht="15" x14ac:dyDescent="0.2">
      <c r="A1013" s="847" t="s">
        <v>15816</v>
      </c>
      <c r="B1013" s="849"/>
      <c r="C1013" s="849"/>
      <c r="D1013" s="849"/>
      <c r="E1013" s="849"/>
      <c r="F1013" s="849"/>
      <c r="G1013" s="849"/>
      <c r="H1013" s="849"/>
      <c r="I1013" s="849"/>
      <c r="L1013" s="849"/>
      <c r="M1013" s="848" t="str">
        <f>IFERROR(VLOOKUP(L1013,REAJUSTE!A:AC,17,FALSE),"")</f>
        <v/>
      </c>
    </row>
    <row r="1014" spans="1:13" ht="15" x14ac:dyDescent="0.2">
      <c r="A1014" s="790">
        <v>42483</v>
      </c>
      <c r="B1014" s="791" t="s">
        <v>15095</v>
      </c>
      <c r="C1014" s="792" t="s">
        <v>14185</v>
      </c>
      <c r="D1014" s="851">
        <f t="shared" si="34"/>
        <v>211.39</v>
      </c>
      <c r="E1014" s="842">
        <f t="shared" si="35"/>
        <v>171.41</v>
      </c>
      <c r="I1014" s="793">
        <v>204.05</v>
      </c>
      <c r="L1014" s="840" t="s">
        <v>538</v>
      </c>
      <c r="M1014" s="848">
        <f>IFERROR(VLOOKUP(L1014,REAJUSTE!A:AC,17,FALSE),"")</f>
        <v>1.036</v>
      </c>
    </row>
    <row r="1015" spans="1:13" ht="15" x14ac:dyDescent="0.2">
      <c r="A1015" s="790">
        <v>42695</v>
      </c>
      <c r="B1015" s="791" t="s">
        <v>15096</v>
      </c>
      <c r="C1015" s="792" t="s">
        <v>14185</v>
      </c>
      <c r="D1015" s="851">
        <f t="shared" si="34"/>
        <v>234.4</v>
      </c>
      <c r="E1015" s="842">
        <f t="shared" si="35"/>
        <v>190.07</v>
      </c>
      <c r="I1015" s="793">
        <v>226.26</v>
      </c>
      <c r="L1015" s="840" t="s">
        <v>538</v>
      </c>
      <c r="M1015" s="848">
        <f>IFERROR(VLOOKUP(L1015,REAJUSTE!A:AC,17,FALSE),"")</f>
        <v>1.036</v>
      </c>
    </row>
    <row r="1016" spans="1:13" ht="18" x14ac:dyDescent="0.2">
      <c r="A1016" s="790">
        <v>42481</v>
      </c>
      <c r="B1016" s="794" t="s">
        <v>15097</v>
      </c>
      <c r="C1016" s="792" t="s">
        <v>14185</v>
      </c>
      <c r="D1016" s="851">
        <f t="shared" si="34"/>
        <v>146.38</v>
      </c>
      <c r="E1016" s="842">
        <f t="shared" si="35"/>
        <v>118.69</v>
      </c>
      <c r="I1016" s="793">
        <v>141.30000000000001</v>
      </c>
      <c r="L1016" s="840" t="s">
        <v>538</v>
      </c>
      <c r="M1016" s="848">
        <f>IFERROR(VLOOKUP(L1016,REAJUSTE!A:AC,17,FALSE),"")</f>
        <v>1.036</v>
      </c>
    </row>
    <row r="1017" spans="1:13" ht="15" x14ac:dyDescent="0.2">
      <c r="A1017" s="790">
        <v>42496</v>
      </c>
      <c r="B1017" s="791" t="s">
        <v>15098</v>
      </c>
      <c r="C1017" s="792" t="s">
        <v>14187</v>
      </c>
      <c r="D1017" s="851">
        <f t="shared" si="34"/>
        <v>7.02</v>
      </c>
      <c r="E1017" s="842">
        <f t="shared" si="35"/>
        <v>5.69</v>
      </c>
      <c r="I1017" s="793">
        <v>6.78</v>
      </c>
      <c r="L1017" s="840" t="s">
        <v>538</v>
      </c>
      <c r="M1017" s="848">
        <f>IFERROR(VLOOKUP(L1017,REAJUSTE!A:AC,17,FALSE),"")</f>
        <v>1.036</v>
      </c>
    </row>
    <row r="1018" spans="1:13" ht="18" x14ac:dyDescent="0.2">
      <c r="A1018" s="790">
        <v>41133</v>
      </c>
      <c r="B1018" s="794" t="s">
        <v>15099</v>
      </c>
      <c r="C1018" s="792" t="s">
        <v>14187</v>
      </c>
      <c r="D1018" s="851">
        <f t="shared" si="34"/>
        <v>21.85</v>
      </c>
      <c r="E1018" s="842">
        <f t="shared" si="35"/>
        <v>17.71</v>
      </c>
      <c r="I1018" s="793">
        <v>21.1</v>
      </c>
      <c r="L1018" s="840" t="s">
        <v>538</v>
      </c>
      <c r="M1018" s="848">
        <f>IFERROR(VLOOKUP(L1018,REAJUSTE!A:AC,17,FALSE),"")</f>
        <v>1.036</v>
      </c>
    </row>
    <row r="1019" spans="1:13" ht="18" x14ac:dyDescent="0.2">
      <c r="A1019" s="790">
        <v>42479</v>
      </c>
      <c r="B1019" s="794" t="s">
        <v>15100</v>
      </c>
      <c r="C1019" s="792" t="s">
        <v>14187</v>
      </c>
      <c r="D1019" s="851">
        <f t="shared" si="34"/>
        <v>15.24</v>
      </c>
      <c r="E1019" s="842">
        <f t="shared" si="35"/>
        <v>12.35</v>
      </c>
      <c r="I1019" s="793">
        <v>14.72</v>
      </c>
      <c r="L1019" s="840" t="s">
        <v>538</v>
      </c>
      <c r="M1019" s="848">
        <f>IFERROR(VLOOKUP(L1019,REAJUSTE!A:AC,17,FALSE),"")</f>
        <v>1.036</v>
      </c>
    </row>
    <row r="1020" spans="1:13" ht="15" x14ac:dyDescent="0.2">
      <c r="A1020" s="790">
        <v>43333</v>
      </c>
      <c r="B1020" s="791" t="s">
        <v>28777</v>
      </c>
      <c r="C1020" s="792" t="s">
        <v>14187</v>
      </c>
      <c r="D1020" s="851">
        <f t="shared" si="34"/>
        <v>1.97</v>
      </c>
      <c r="E1020" s="842">
        <f t="shared" si="35"/>
        <v>1.59</v>
      </c>
      <c r="I1020" s="793">
        <v>1.91</v>
      </c>
      <c r="L1020" s="840" t="s">
        <v>538</v>
      </c>
      <c r="M1020" s="848">
        <f>IFERROR(VLOOKUP(L1020,REAJUSTE!A:AC,17,FALSE),"")</f>
        <v>1.036</v>
      </c>
    </row>
    <row r="1021" spans="1:13" ht="18" x14ac:dyDescent="0.2">
      <c r="A1021" s="790">
        <v>42484</v>
      </c>
      <c r="B1021" s="794" t="s">
        <v>28778</v>
      </c>
      <c r="C1021" s="792" t="s">
        <v>14187</v>
      </c>
      <c r="D1021" s="851">
        <f t="shared" si="34"/>
        <v>10.02</v>
      </c>
      <c r="E1021" s="842">
        <f t="shared" si="35"/>
        <v>8.1199999999999992</v>
      </c>
      <c r="I1021" s="793">
        <v>9.68</v>
      </c>
      <c r="L1021" s="840" t="s">
        <v>538</v>
      </c>
      <c r="M1021" s="848">
        <f>IFERROR(VLOOKUP(L1021,REAJUSTE!A:AC,17,FALSE),"")</f>
        <v>1.036</v>
      </c>
    </row>
    <row r="1022" spans="1:13" ht="18" x14ac:dyDescent="0.2">
      <c r="A1022" s="790">
        <v>42497</v>
      </c>
      <c r="B1022" s="794" t="s">
        <v>28779</v>
      </c>
      <c r="C1022" s="792" t="s">
        <v>14187</v>
      </c>
      <c r="D1022" s="851">
        <f t="shared" si="34"/>
        <v>26.28</v>
      </c>
      <c r="E1022" s="842">
        <f t="shared" si="35"/>
        <v>21.31</v>
      </c>
      <c r="I1022" s="793">
        <v>25.37</v>
      </c>
      <c r="L1022" s="840" t="s">
        <v>538</v>
      </c>
      <c r="M1022" s="848">
        <f>IFERROR(VLOOKUP(L1022,REAJUSTE!A:AC,17,FALSE),"")</f>
        <v>1.036</v>
      </c>
    </row>
    <row r="1023" spans="1:13" ht="18" x14ac:dyDescent="0.2">
      <c r="A1023" s="790">
        <v>42493</v>
      </c>
      <c r="B1023" s="794" t="s">
        <v>15101</v>
      </c>
      <c r="C1023" s="792" t="s">
        <v>14187</v>
      </c>
      <c r="D1023" s="851">
        <f t="shared" si="34"/>
        <v>140.47999999999999</v>
      </c>
      <c r="E1023" s="842">
        <f t="shared" si="35"/>
        <v>113.91</v>
      </c>
      <c r="I1023" s="793">
        <v>135.6</v>
      </c>
      <c r="L1023" s="840" t="s">
        <v>538</v>
      </c>
      <c r="M1023" s="848">
        <f>IFERROR(VLOOKUP(L1023,REAJUSTE!A:AC,17,FALSE),"")</f>
        <v>1.036</v>
      </c>
    </row>
    <row r="1024" spans="1:13" ht="18" x14ac:dyDescent="0.2">
      <c r="A1024" s="790">
        <v>42494</v>
      </c>
      <c r="B1024" s="794" t="s">
        <v>15102</v>
      </c>
      <c r="C1024" s="792" t="s">
        <v>14268</v>
      </c>
      <c r="D1024" s="851">
        <f t="shared" si="34"/>
        <v>774.18</v>
      </c>
      <c r="E1024" s="842">
        <f t="shared" si="35"/>
        <v>627.78</v>
      </c>
      <c r="I1024" s="793">
        <v>747.28</v>
      </c>
      <c r="L1024" s="840" t="s">
        <v>538</v>
      </c>
      <c r="M1024" s="848">
        <f>IFERROR(VLOOKUP(L1024,REAJUSTE!A:AC,17,FALSE),"")</f>
        <v>1.036</v>
      </c>
    </row>
    <row r="1025" spans="1:13" ht="18" x14ac:dyDescent="0.2">
      <c r="A1025" s="790">
        <v>42498</v>
      </c>
      <c r="B1025" s="794" t="s">
        <v>15103</v>
      </c>
      <c r="C1025" s="792" t="s">
        <v>14187</v>
      </c>
      <c r="D1025" s="851">
        <f t="shared" si="34"/>
        <v>144.97999999999999</v>
      </c>
      <c r="E1025" s="842">
        <f t="shared" si="35"/>
        <v>117.56</v>
      </c>
      <c r="I1025" s="793">
        <v>139.94999999999999</v>
      </c>
      <c r="L1025" s="840" t="s">
        <v>538</v>
      </c>
      <c r="M1025" s="848">
        <f>IFERROR(VLOOKUP(L1025,REAJUSTE!A:AC,17,FALSE),"")</f>
        <v>1.036</v>
      </c>
    </row>
    <row r="1026" spans="1:13" ht="18" x14ac:dyDescent="0.2">
      <c r="A1026" s="790">
        <v>42499</v>
      </c>
      <c r="B1026" s="791" t="s">
        <v>28780</v>
      </c>
      <c r="C1026" s="792" t="s">
        <v>14187</v>
      </c>
      <c r="D1026" s="851">
        <f t="shared" si="34"/>
        <v>162.91</v>
      </c>
      <c r="E1026" s="842">
        <f t="shared" si="35"/>
        <v>132.1</v>
      </c>
      <c r="I1026" s="793">
        <v>157.25</v>
      </c>
      <c r="L1026" s="840" t="s">
        <v>538</v>
      </c>
      <c r="M1026" s="848">
        <f>IFERROR(VLOOKUP(L1026,REAJUSTE!A:AC,17,FALSE),"")</f>
        <v>1.036</v>
      </c>
    </row>
    <row r="1027" spans="1:13" ht="18" x14ac:dyDescent="0.2">
      <c r="A1027" s="790">
        <v>42500</v>
      </c>
      <c r="B1027" s="791" t="s">
        <v>28781</v>
      </c>
      <c r="C1027" s="792" t="s">
        <v>14187</v>
      </c>
      <c r="D1027" s="851">
        <f t="shared" si="34"/>
        <v>181.65</v>
      </c>
      <c r="E1027" s="842">
        <f t="shared" si="35"/>
        <v>147.29</v>
      </c>
      <c r="I1027" s="793">
        <v>175.34</v>
      </c>
      <c r="L1027" s="840" t="s">
        <v>538</v>
      </c>
      <c r="M1027" s="848">
        <f>IFERROR(VLOOKUP(L1027,REAJUSTE!A:AC,17,FALSE),"")</f>
        <v>1.036</v>
      </c>
    </row>
    <row r="1028" spans="1:13" ht="18" x14ac:dyDescent="0.2">
      <c r="A1028" s="790">
        <v>42501</v>
      </c>
      <c r="B1028" s="794" t="s">
        <v>28782</v>
      </c>
      <c r="C1028" s="792" t="s">
        <v>14187</v>
      </c>
      <c r="D1028" s="851">
        <f t="shared" si="34"/>
        <v>370.38</v>
      </c>
      <c r="E1028" s="842">
        <f t="shared" si="35"/>
        <v>300.33999999999997</v>
      </c>
      <c r="I1028" s="793">
        <v>357.51</v>
      </c>
      <c r="L1028" s="840" t="s">
        <v>538</v>
      </c>
      <c r="M1028" s="848">
        <f>IFERROR(VLOOKUP(L1028,REAJUSTE!A:AC,17,FALSE),"")</f>
        <v>1.036</v>
      </c>
    </row>
    <row r="1029" spans="1:13" ht="18" x14ac:dyDescent="0.2">
      <c r="A1029" s="790">
        <v>42502</v>
      </c>
      <c r="B1029" s="794" t="s">
        <v>15104</v>
      </c>
      <c r="C1029" s="792" t="s">
        <v>14187</v>
      </c>
      <c r="D1029" s="851">
        <f t="shared" si="34"/>
        <v>369.49</v>
      </c>
      <c r="E1029" s="842">
        <f t="shared" si="35"/>
        <v>299.61</v>
      </c>
      <c r="I1029" s="793">
        <v>356.66</v>
      </c>
      <c r="L1029" s="840" t="s">
        <v>538</v>
      </c>
      <c r="M1029" s="848">
        <f>IFERROR(VLOOKUP(L1029,REAJUSTE!A:AC,17,FALSE),"")</f>
        <v>1.036</v>
      </c>
    </row>
    <row r="1030" spans="1:13" ht="18" x14ac:dyDescent="0.2">
      <c r="A1030" s="790">
        <v>42503</v>
      </c>
      <c r="B1030" s="794" t="s">
        <v>15105</v>
      </c>
      <c r="C1030" s="792" t="s">
        <v>14187</v>
      </c>
      <c r="D1030" s="851">
        <f t="shared" si="34"/>
        <v>214.45</v>
      </c>
      <c r="E1030" s="842">
        <f t="shared" si="35"/>
        <v>173.89</v>
      </c>
      <c r="I1030" s="793">
        <v>207</v>
      </c>
      <c r="L1030" s="840" t="s">
        <v>538</v>
      </c>
      <c r="M1030" s="848">
        <f>IFERROR(VLOOKUP(L1030,REAJUSTE!A:AC,17,FALSE),"")</f>
        <v>1.036</v>
      </c>
    </row>
    <row r="1031" spans="1:13" ht="18" x14ac:dyDescent="0.2">
      <c r="A1031" s="790">
        <v>43334</v>
      </c>
      <c r="B1031" s="794" t="s">
        <v>15106</v>
      </c>
      <c r="C1031" s="792" t="s">
        <v>14187</v>
      </c>
      <c r="D1031" s="851">
        <f t="shared" si="34"/>
        <v>1.64</v>
      </c>
      <c r="E1031" s="842">
        <f t="shared" si="35"/>
        <v>1.32</v>
      </c>
      <c r="I1031" s="793">
        <v>1.59</v>
      </c>
      <c r="L1031" s="840" t="s">
        <v>538</v>
      </c>
      <c r="M1031" s="848">
        <f>IFERROR(VLOOKUP(L1031,REAJUSTE!A:AC,17,FALSE),"")</f>
        <v>1.036</v>
      </c>
    </row>
    <row r="1032" spans="1:13" ht="18" x14ac:dyDescent="0.2">
      <c r="A1032" s="790">
        <v>42485</v>
      </c>
      <c r="B1032" s="794" t="s">
        <v>15107</v>
      </c>
      <c r="C1032" s="792" t="s">
        <v>14187</v>
      </c>
      <c r="D1032" s="851">
        <f t="shared" ref="D1032:D1095" si="36">TRUNC(I1032*M1032,2)</f>
        <v>3.81</v>
      </c>
      <c r="E1032" s="842">
        <f t="shared" ref="E1032:E1095" si="37">TRUNC(D1032/1.2332,2)</f>
        <v>3.08</v>
      </c>
      <c r="I1032" s="793">
        <v>3.68</v>
      </c>
      <c r="L1032" s="840" t="s">
        <v>538</v>
      </c>
      <c r="M1032" s="848">
        <f>IFERROR(VLOOKUP(L1032,REAJUSTE!A:AC,17,FALSE),"")</f>
        <v>1.036</v>
      </c>
    </row>
    <row r="1033" spans="1:13" ht="15" x14ac:dyDescent="0.2">
      <c r="A1033" s="790">
        <v>42495</v>
      </c>
      <c r="B1033" s="791" t="s">
        <v>15108</v>
      </c>
      <c r="C1033" s="792" t="s">
        <v>14187</v>
      </c>
      <c r="D1033" s="851">
        <f t="shared" si="36"/>
        <v>2.0499999999999998</v>
      </c>
      <c r="E1033" s="842">
        <f t="shared" si="37"/>
        <v>1.66</v>
      </c>
      <c r="I1033" s="793">
        <v>1.98</v>
      </c>
      <c r="L1033" s="840" t="s">
        <v>538</v>
      </c>
      <c r="M1033" s="848">
        <f>IFERROR(VLOOKUP(L1033,REAJUSTE!A:AC,17,FALSE),"")</f>
        <v>1.036</v>
      </c>
    </row>
    <row r="1034" spans="1:13" ht="15" x14ac:dyDescent="0.2">
      <c r="A1034" s="790">
        <v>42507</v>
      </c>
      <c r="B1034" s="791" t="s">
        <v>15109</v>
      </c>
      <c r="C1034" s="792" t="s">
        <v>14230</v>
      </c>
      <c r="D1034" s="851">
        <f t="shared" si="36"/>
        <v>38.97</v>
      </c>
      <c r="E1034" s="842">
        <f t="shared" si="37"/>
        <v>31.6</v>
      </c>
      <c r="I1034" s="793">
        <v>37.619999999999997</v>
      </c>
      <c r="L1034" s="840" t="s">
        <v>538</v>
      </c>
      <c r="M1034" s="848">
        <f>IFERROR(VLOOKUP(L1034,REAJUSTE!A:AC,17,FALSE),"")</f>
        <v>1.036</v>
      </c>
    </row>
    <row r="1035" spans="1:13" ht="15" x14ac:dyDescent="0.2">
      <c r="A1035" s="790">
        <v>42505</v>
      </c>
      <c r="B1035" s="791" t="s">
        <v>15110</v>
      </c>
      <c r="C1035" s="792" t="s">
        <v>14187</v>
      </c>
      <c r="D1035" s="851">
        <f t="shared" si="36"/>
        <v>31.51</v>
      </c>
      <c r="E1035" s="842">
        <f t="shared" si="37"/>
        <v>25.55</v>
      </c>
      <c r="I1035" s="793">
        <v>30.42</v>
      </c>
      <c r="L1035" s="840" t="s">
        <v>538</v>
      </c>
      <c r="M1035" s="848">
        <f>IFERROR(VLOOKUP(L1035,REAJUSTE!A:AC,17,FALSE),"")</f>
        <v>1.036</v>
      </c>
    </row>
    <row r="1036" spans="1:13" ht="15" x14ac:dyDescent="0.2">
      <c r="A1036" s="790">
        <v>42504</v>
      </c>
      <c r="B1036" s="791" t="s">
        <v>15111</v>
      </c>
      <c r="C1036" s="792" t="s">
        <v>14187</v>
      </c>
      <c r="D1036" s="851">
        <f t="shared" si="36"/>
        <v>86.78</v>
      </c>
      <c r="E1036" s="842">
        <f t="shared" si="37"/>
        <v>70.36</v>
      </c>
      <c r="I1036" s="793">
        <v>83.77</v>
      </c>
      <c r="L1036" s="840" t="s">
        <v>538</v>
      </c>
      <c r="M1036" s="848">
        <f>IFERROR(VLOOKUP(L1036,REAJUSTE!A:AC,17,FALSE),"")</f>
        <v>1.036</v>
      </c>
    </row>
    <row r="1037" spans="1:13" ht="15" x14ac:dyDescent="0.2">
      <c r="A1037" s="790">
        <v>42506</v>
      </c>
      <c r="B1037" s="791" t="s">
        <v>15112</v>
      </c>
      <c r="C1037" s="792" t="s">
        <v>14187</v>
      </c>
      <c r="D1037" s="851">
        <f t="shared" si="36"/>
        <v>105.65</v>
      </c>
      <c r="E1037" s="842">
        <f t="shared" si="37"/>
        <v>85.67</v>
      </c>
      <c r="I1037" s="793">
        <v>101.98</v>
      </c>
      <c r="L1037" s="840" t="s">
        <v>538</v>
      </c>
      <c r="M1037" s="848">
        <f>IFERROR(VLOOKUP(L1037,REAJUSTE!A:AC,17,FALSE),"")</f>
        <v>1.036</v>
      </c>
    </row>
    <row r="1038" spans="1:13" ht="15" x14ac:dyDescent="0.2">
      <c r="A1038" s="790">
        <v>42482</v>
      </c>
      <c r="B1038" s="791" t="s">
        <v>15113</v>
      </c>
      <c r="C1038" s="792" t="s">
        <v>14185</v>
      </c>
      <c r="D1038" s="851">
        <f t="shared" si="36"/>
        <v>200.91</v>
      </c>
      <c r="E1038" s="842">
        <f t="shared" si="37"/>
        <v>162.91</v>
      </c>
      <c r="I1038" s="793">
        <v>193.93</v>
      </c>
      <c r="L1038" s="840" t="s">
        <v>538</v>
      </c>
      <c r="M1038" s="848">
        <f>IFERROR(VLOOKUP(L1038,REAJUSTE!A:AC,17,FALSE),"")</f>
        <v>1.036</v>
      </c>
    </row>
    <row r="1039" spans="1:13" ht="15" x14ac:dyDescent="0.2">
      <c r="A1039" s="790">
        <v>42702</v>
      </c>
      <c r="B1039" s="791" t="s">
        <v>15114</v>
      </c>
      <c r="C1039" s="792" t="s">
        <v>14185</v>
      </c>
      <c r="D1039" s="851">
        <f t="shared" si="36"/>
        <v>234.4</v>
      </c>
      <c r="E1039" s="842">
        <f t="shared" si="37"/>
        <v>190.07</v>
      </c>
      <c r="I1039" s="793">
        <v>226.26</v>
      </c>
      <c r="L1039" s="840" t="s">
        <v>538</v>
      </c>
      <c r="M1039" s="848">
        <f>IFERROR(VLOOKUP(L1039,REAJUSTE!A:AC,17,FALSE),"")</f>
        <v>1.036</v>
      </c>
    </row>
    <row r="1040" spans="1:13" ht="18" x14ac:dyDescent="0.2">
      <c r="A1040" s="790">
        <v>42480</v>
      </c>
      <c r="B1040" s="794" t="s">
        <v>28783</v>
      </c>
      <c r="C1040" s="792" t="s">
        <v>14185</v>
      </c>
      <c r="D1040" s="851">
        <f t="shared" si="36"/>
        <v>146.38</v>
      </c>
      <c r="E1040" s="842">
        <f t="shared" si="37"/>
        <v>118.69</v>
      </c>
      <c r="I1040" s="793">
        <v>141.30000000000001</v>
      </c>
      <c r="L1040" s="840" t="s">
        <v>538</v>
      </c>
      <c r="M1040" s="848">
        <f>IFERROR(VLOOKUP(L1040,REAJUSTE!A:AC,17,FALSE),"")</f>
        <v>1.036</v>
      </c>
    </row>
    <row r="1041" spans="1:13" ht="18" x14ac:dyDescent="0.2">
      <c r="A1041" s="790">
        <v>42489</v>
      </c>
      <c r="B1041" s="794" t="s">
        <v>15115</v>
      </c>
      <c r="C1041" s="792" t="s">
        <v>14187</v>
      </c>
      <c r="D1041" s="851">
        <f t="shared" si="36"/>
        <v>21.71</v>
      </c>
      <c r="E1041" s="842">
        <f t="shared" si="37"/>
        <v>17.600000000000001</v>
      </c>
      <c r="I1041" s="793">
        <v>20.96</v>
      </c>
      <c r="L1041" s="840" t="s">
        <v>538</v>
      </c>
      <c r="M1041" s="848">
        <f>IFERROR(VLOOKUP(L1041,REAJUSTE!A:AC,17,FALSE),"")</f>
        <v>1.036</v>
      </c>
    </row>
    <row r="1042" spans="1:13" ht="18" x14ac:dyDescent="0.2">
      <c r="A1042" s="790">
        <v>42487</v>
      </c>
      <c r="B1042" s="791" t="s">
        <v>28784</v>
      </c>
      <c r="C1042" s="792" t="s">
        <v>14187</v>
      </c>
      <c r="D1042" s="851">
        <f t="shared" si="36"/>
        <v>36.479999999999997</v>
      </c>
      <c r="E1042" s="842">
        <f t="shared" si="37"/>
        <v>29.58</v>
      </c>
      <c r="I1042" s="793">
        <v>35.22</v>
      </c>
      <c r="L1042" s="840" t="s">
        <v>538</v>
      </c>
      <c r="M1042" s="848">
        <f>IFERROR(VLOOKUP(L1042,REAJUSTE!A:AC,17,FALSE),"")</f>
        <v>1.036</v>
      </c>
    </row>
    <row r="1043" spans="1:13" ht="18" x14ac:dyDescent="0.2">
      <c r="A1043" s="790">
        <v>42486</v>
      </c>
      <c r="B1043" s="791" t="s">
        <v>28785</v>
      </c>
      <c r="C1043" s="792" t="s">
        <v>14187</v>
      </c>
      <c r="D1043" s="851">
        <f t="shared" si="36"/>
        <v>22.59</v>
      </c>
      <c r="E1043" s="842">
        <f t="shared" si="37"/>
        <v>18.309999999999999</v>
      </c>
      <c r="I1043" s="793">
        <v>21.81</v>
      </c>
      <c r="L1043" s="840" t="s">
        <v>538</v>
      </c>
      <c r="M1043" s="848">
        <f>IFERROR(VLOOKUP(L1043,REAJUSTE!A:AC,17,FALSE),"")</f>
        <v>1.036</v>
      </c>
    </row>
    <row r="1044" spans="1:13" ht="18" x14ac:dyDescent="0.2">
      <c r="A1044" s="790">
        <v>42488</v>
      </c>
      <c r="B1044" s="794" t="s">
        <v>15116</v>
      </c>
      <c r="C1044" s="792" t="s">
        <v>14187</v>
      </c>
      <c r="D1044" s="851">
        <f t="shared" si="36"/>
        <v>15.5</v>
      </c>
      <c r="E1044" s="842">
        <f t="shared" si="37"/>
        <v>12.56</v>
      </c>
      <c r="I1044" s="793">
        <v>14.97</v>
      </c>
      <c r="L1044" s="840" t="s">
        <v>538</v>
      </c>
      <c r="M1044" s="848">
        <f>IFERROR(VLOOKUP(L1044,REAJUSTE!A:AC,17,FALSE),"")</f>
        <v>1.036</v>
      </c>
    </row>
    <row r="1045" spans="1:13" ht="15" x14ac:dyDescent="0.2">
      <c r="A1045" s="847" t="s">
        <v>15817</v>
      </c>
      <c r="B1045" s="849"/>
      <c r="C1045" s="849"/>
      <c r="D1045" s="849"/>
      <c r="E1045" s="849"/>
      <c r="F1045" s="849"/>
      <c r="G1045" s="849"/>
      <c r="H1045" s="849"/>
      <c r="I1045" s="849"/>
      <c r="L1045" s="849"/>
      <c r="M1045" s="848" t="str">
        <f>IFERROR(VLOOKUP(L1045,REAJUSTE!A:AC,17,FALSE),"")</f>
        <v/>
      </c>
    </row>
    <row r="1046" spans="1:13" ht="15" x14ac:dyDescent="0.2">
      <c r="A1046" s="790">
        <v>42601</v>
      </c>
      <c r="B1046" s="791" t="s">
        <v>28786</v>
      </c>
      <c r="C1046" s="792" t="s">
        <v>14187</v>
      </c>
      <c r="D1046" s="851">
        <f t="shared" si="36"/>
        <v>96.36</v>
      </c>
      <c r="E1046" s="842">
        <f t="shared" si="37"/>
        <v>78.13</v>
      </c>
      <c r="I1046" s="793" t="s">
        <v>28788</v>
      </c>
      <c r="L1046" s="840" t="s">
        <v>862</v>
      </c>
      <c r="M1046" s="848">
        <f>IFERROR(VLOOKUP(L1046,REAJUSTE!A:AC,17,FALSE),"")</f>
        <v>1.0249999999999999</v>
      </c>
    </row>
    <row r="1047" spans="1:13" ht="15" x14ac:dyDescent="0.2">
      <c r="A1047" s="790">
        <v>43602</v>
      </c>
      <c r="B1047" s="791" t="s">
        <v>15117</v>
      </c>
      <c r="C1047" s="792" t="s">
        <v>14187</v>
      </c>
      <c r="D1047" s="851">
        <f t="shared" si="36"/>
        <v>139.77000000000001</v>
      </c>
      <c r="E1047" s="842">
        <f t="shared" si="37"/>
        <v>113.33</v>
      </c>
      <c r="I1047" s="793" t="s">
        <v>28698</v>
      </c>
      <c r="L1047" s="840" t="s">
        <v>862</v>
      </c>
      <c r="M1047" s="848">
        <f>IFERROR(VLOOKUP(L1047,REAJUSTE!A:AC,17,FALSE),"")</f>
        <v>1.0249999999999999</v>
      </c>
    </row>
    <row r="1048" spans="1:13" ht="18" x14ac:dyDescent="0.2">
      <c r="A1048" s="790">
        <v>42602</v>
      </c>
      <c r="B1048" s="794" t="s">
        <v>15118</v>
      </c>
      <c r="C1048" s="792" t="s">
        <v>14187</v>
      </c>
      <c r="D1048" s="851">
        <f t="shared" si="36"/>
        <v>151.85</v>
      </c>
      <c r="E1048" s="842">
        <f t="shared" si="37"/>
        <v>123.13</v>
      </c>
      <c r="I1048" s="793" t="s">
        <v>28789</v>
      </c>
      <c r="L1048" s="840" t="s">
        <v>862</v>
      </c>
      <c r="M1048" s="848">
        <f>IFERROR(VLOOKUP(L1048,REAJUSTE!A:AC,17,FALSE),"")</f>
        <v>1.0249999999999999</v>
      </c>
    </row>
    <row r="1049" spans="1:13" ht="18" x14ac:dyDescent="0.2">
      <c r="A1049" s="790">
        <v>42603</v>
      </c>
      <c r="B1049" s="794" t="s">
        <v>15119</v>
      </c>
      <c r="C1049" s="792" t="s">
        <v>14187</v>
      </c>
      <c r="D1049" s="851">
        <f t="shared" si="36"/>
        <v>92.82</v>
      </c>
      <c r="E1049" s="842">
        <f t="shared" si="37"/>
        <v>75.260000000000005</v>
      </c>
      <c r="I1049" s="793" t="s">
        <v>28790</v>
      </c>
      <c r="L1049" s="840" t="s">
        <v>862</v>
      </c>
      <c r="M1049" s="848">
        <f>IFERROR(VLOOKUP(L1049,REAJUSTE!A:AC,17,FALSE),"")</f>
        <v>1.0249999999999999</v>
      </c>
    </row>
    <row r="1050" spans="1:13" ht="15" x14ac:dyDescent="0.2">
      <c r="A1050" s="790">
        <v>42604</v>
      </c>
      <c r="B1050" s="791" t="s">
        <v>15120</v>
      </c>
      <c r="C1050" s="792" t="s">
        <v>14185</v>
      </c>
      <c r="D1050" s="851">
        <f t="shared" si="36"/>
        <v>438.51</v>
      </c>
      <c r="E1050" s="842">
        <f t="shared" si="37"/>
        <v>355.58</v>
      </c>
      <c r="I1050" s="793" t="s">
        <v>28791</v>
      </c>
      <c r="L1050" s="840" t="s">
        <v>862</v>
      </c>
      <c r="M1050" s="848">
        <f>IFERROR(VLOOKUP(L1050,REAJUSTE!A:AC,17,FALSE),"")</f>
        <v>1.0249999999999999</v>
      </c>
    </row>
    <row r="1051" spans="1:13" ht="18" x14ac:dyDescent="0.2">
      <c r="A1051" s="790">
        <v>42605</v>
      </c>
      <c r="B1051" s="794" t="s">
        <v>28787</v>
      </c>
      <c r="C1051" s="792" t="s">
        <v>14185</v>
      </c>
      <c r="D1051" s="851">
        <f t="shared" si="36"/>
        <v>590.12</v>
      </c>
      <c r="E1051" s="842">
        <f t="shared" si="37"/>
        <v>478.52</v>
      </c>
      <c r="I1051" s="793" t="s">
        <v>28792</v>
      </c>
      <c r="L1051" s="840" t="s">
        <v>862</v>
      </c>
      <c r="M1051" s="848">
        <f>IFERROR(VLOOKUP(L1051,REAJUSTE!A:AC,17,FALSE),"")</f>
        <v>1.0249999999999999</v>
      </c>
    </row>
    <row r="1052" spans="1:13" ht="18" x14ac:dyDescent="0.2">
      <c r="A1052" s="790">
        <v>42606</v>
      </c>
      <c r="B1052" s="794" t="s">
        <v>15121</v>
      </c>
      <c r="C1052" s="792" t="s">
        <v>14185</v>
      </c>
      <c r="D1052" s="851">
        <f t="shared" si="36"/>
        <v>40.26</v>
      </c>
      <c r="E1052" s="842">
        <f t="shared" si="37"/>
        <v>32.64</v>
      </c>
      <c r="I1052" s="793" t="s">
        <v>28793</v>
      </c>
      <c r="L1052" s="840" t="s">
        <v>862</v>
      </c>
      <c r="M1052" s="848">
        <f>IFERROR(VLOOKUP(L1052,REAJUSTE!A:AC,17,FALSE),"")</f>
        <v>1.0249999999999999</v>
      </c>
    </row>
    <row r="1053" spans="1:13" ht="15" x14ac:dyDescent="0.2">
      <c r="A1053" s="790">
        <v>42607</v>
      </c>
      <c r="B1053" s="791" t="s">
        <v>15122</v>
      </c>
      <c r="C1053" s="792" t="s">
        <v>14187</v>
      </c>
      <c r="D1053" s="851">
        <f t="shared" si="36"/>
        <v>148.96</v>
      </c>
      <c r="E1053" s="842">
        <f t="shared" si="37"/>
        <v>120.79</v>
      </c>
      <c r="I1053" s="793" t="s">
        <v>28794</v>
      </c>
      <c r="L1053" s="840" t="s">
        <v>862</v>
      </c>
      <c r="M1053" s="848">
        <f>IFERROR(VLOOKUP(L1053,REAJUSTE!A:AC,17,FALSE),"")</f>
        <v>1.0249999999999999</v>
      </c>
    </row>
    <row r="1054" spans="1:13" ht="15" x14ac:dyDescent="0.2">
      <c r="A1054" s="790">
        <v>42608</v>
      </c>
      <c r="B1054" s="791" t="s">
        <v>15123</v>
      </c>
      <c r="C1054" s="792" t="s">
        <v>14187</v>
      </c>
      <c r="D1054" s="851">
        <f t="shared" si="36"/>
        <v>39.119999999999997</v>
      </c>
      <c r="E1054" s="842">
        <f t="shared" si="37"/>
        <v>31.72</v>
      </c>
      <c r="I1054" s="793" t="s">
        <v>28796</v>
      </c>
      <c r="L1054" s="840" t="s">
        <v>862</v>
      </c>
      <c r="M1054" s="848">
        <f>IFERROR(VLOOKUP(L1054,REAJUSTE!A:AC,17,FALSE),"")</f>
        <v>1.0249999999999999</v>
      </c>
    </row>
    <row r="1055" spans="1:13" ht="15" x14ac:dyDescent="0.2">
      <c r="A1055" s="790">
        <v>42609</v>
      </c>
      <c r="B1055" s="791" t="s">
        <v>15124</v>
      </c>
      <c r="C1055" s="792" t="s">
        <v>14185</v>
      </c>
      <c r="D1055" s="851">
        <f t="shared" si="36"/>
        <v>83.61</v>
      </c>
      <c r="E1055" s="842">
        <f t="shared" si="37"/>
        <v>67.790000000000006</v>
      </c>
      <c r="I1055" s="793" t="s">
        <v>28797</v>
      </c>
      <c r="L1055" s="840" t="s">
        <v>862</v>
      </c>
      <c r="M1055" s="848">
        <f>IFERROR(VLOOKUP(L1055,REAJUSTE!A:AC,17,FALSE),"")</f>
        <v>1.0249999999999999</v>
      </c>
    </row>
    <row r="1056" spans="1:13" ht="15" x14ac:dyDescent="0.2">
      <c r="A1056" s="790">
        <v>42611</v>
      </c>
      <c r="B1056" s="791" t="s">
        <v>15125</v>
      </c>
      <c r="C1056" s="792" t="s">
        <v>14185</v>
      </c>
      <c r="D1056" s="851">
        <f t="shared" si="36"/>
        <v>728.9</v>
      </c>
      <c r="E1056" s="842">
        <f t="shared" si="37"/>
        <v>591.05999999999995</v>
      </c>
      <c r="I1056" s="793" t="s">
        <v>28731</v>
      </c>
      <c r="L1056" s="840" t="s">
        <v>862</v>
      </c>
      <c r="M1056" s="848">
        <f>IFERROR(VLOOKUP(L1056,REAJUSTE!A:AC,17,FALSE),"")</f>
        <v>1.0249999999999999</v>
      </c>
    </row>
    <row r="1057" spans="1:13" ht="15" x14ac:dyDescent="0.2">
      <c r="A1057" s="790">
        <v>42612</v>
      </c>
      <c r="B1057" s="791" t="s">
        <v>15126</v>
      </c>
      <c r="C1057" s="792" t="s">
        <v>14185</v>
      </c>
      <c r="D1057" s="851">
        <f t="shared" si="36"/>
        <v>1299.4100000000001</v>
      </c>
      <c r="E1057" s="842">
        <f t="shared" si="37"/>
        <v>1053.68</v>
      </c>
      <c r="I1057" s="793" t="s">
        <v>28798</v>
      </c>
      <c r="L1057" s="840" t="s">
        <v>862</v>
      </c>
      <c r="M1057" s="848">
        <f>IFERROR(VLOOKUP(L1057,REAJUSTE!A:AC,17,FALSE),"")</f>
        <v>1.0249999999999999</v>
      </c>
    </row>
    <row r="1058" spans="1:13" ht="15" x14ac:dyDescent="0.2">
      <c r="A1058" s="790">
        <v>42613</v>
      </c>
      <c r="B1058" s="791" t="s">
        <v>15127</v>
      </c>
      <c r="C1058" s="792" t="s">
        <v>14185</v>
      </c>
      <c r="D1058" s="851">
        <f t="shared" si="36"/>
        <v>747.88</v>
      </c>
      <c r="E1058" s="842">
        <f t="shared" si="37"/>
        <v>606.45000000000005</v>
      </c>
      <c r="I1058" s="793" t="s">
        <v>28799</v>
      </c>
      <c r="L1058" s="840" t="s">
        <v>862</v>
      </c>
      <c r="M1058" s="848">
        <f>IFERROR(VLOOKUP(L1058,REAJUSTE!A:AC,17,FALSE),"")</f>
        <v>1.0249999999999999</v>
      </c>
    </row>
    <row r="1059" spans="1:13" ht="15" x14ac:dyDescent="0.2">
      <c r="A1059" s="790">
        <v>42615</v>
      </c>
      <c r="B1059" s="791" t="s">
        <v>15128</v>
      </c>
      <c r="C1059" s="792" t="s">
        <v>14230</v>
      </c>
      <c r="D1059" s="851">
        <f t="shared" si="36"/>
        <v>385.51</v>
      </c>
      <c r="E1059" s="842">
        <f t="shared" si="37"/>
        <v>312.60000000000002</v>
      </c>
      <c r="I1059" s="793" t="s">
        <v>28700</v>
      </c>
      <c r="L1059" s="840" t="s">
        <v>862</v>
      </c>
      <c r="M1059" s="848">
        <f>IFERROR(VLOOKUP(L1059,REAJUSTE!A:AC,17,FALSE),"")</f>
        <v>1.0249999999999999</v>
      </c>
    </row>
    <row r="1060" spans="1:13" ht="15" x14ac:dyDescent="0.2">
      <c r="A1060" s="790">
        <v>41173</v>
      </c>
      <c r="B1060" s="791" t="s">
        <v>15129</v>
      </c>
      <c r="C1060" s="792" t="s">
        <v>14230</v>
      </c>
      <c r="D1060" s="851">
        <f t="shared" si="36"/>
        <v>30.6</v>
      </c>
      <c r="E1060" s="842">
        <f t="shared" si="37"/>
        <v>24.81</v>
      </c>
      <c r="I1060" s="793" t="s">
        <v>28800</v>
      </c>
      <c r="L1060" s="840" t="s">
        <v>862</v>
      </c>
      <c r="M1060" s="848">
        <f>IFERROR(VLOOKUP(L1060,REAJUSTE!A:AC,17,FALSE),"")</f>
        <v>1.0249999999999999</v>
      </c>
    </row>
    <row r="1061" spans="1:13" ht="15" x14ac:dyDescent="0.2">
      <c r="A1061" s="790">
        <v>41174</v>
      </c>
      <c r="B1061" s="791" t="s">
        <v>15130</v>
      </c>
      <c r="C1061" s="792" t="s">
        <v>14230</v>
      </c>
      <c r="D1061" s="851">
        <f t="shared" si="36"/>
        <v>32.68</v>
      </c>
      <c r="E1061" s="842">
        <f t="shared" si="37"/>
        <v>26.5</v>
      </c>
      <c r="I1061" s="793" t="s">
        <v>28801</v>
      </c>
      <c r="L1061" s="840" t="s">
        <v>862</v>
      </c>
      <c r="M1061" s="848">
        <f>IFERROR(VLOOKUP(L1061,REAJUSTE!A:AC,17,FALSE),"")</f>
        <v>1.0249999999999999</v>
      </c>
    </row>
    <row r="1062" spans="1:13" ht="15" x14ac:dyDescent="0.2">
      <c r="A1062" s="790">
        <v>41175</v>
      </c>
      <c r="B1062" s="791" t="s">
        <v>15131</v>
      </c>
      <c r="C1062" s="792" t="s">
        <v>14230</v>
      </c>
      <c r="D1062" s="851">
        <f t="shared" si="36"/>
        <v>40.94</v>
      </c>
      <c r="E1062" s="842">
        <f t="shared" si="37"/>
        <v>33.19</v>
      </c>
      <c r="I1062" s="793" t="s">
        <v>28802</v>
      </c>
      <c r="L1062" s="840" t="s">
        <v>862</v>
      </c>
      <c r="M1062" s="848">
        <f>IFERROR(VLOOKUP(L1062,REAJUSTE!A:AC,17,FALSE),"")</f>
        <v>1.0249999999999999</v>
      </c>
    </row>
    <row r="1063" spans="1:13" ht="15" x14ac:dyDescent="0.2">
      <c r="A1063" s="790">
        <v>41176</v>
      </c>
      <c r="B1063" s="791" t="s">
        <v>15132</v>
      </c>
      <c r="C1063" s="792" t="s">
        <v>14230</v>
      </c>
      <c r="D1063" s="851">
        <f t="shared" si="36"/>
        <v>61.61</v>
      </c>
      <c r="E1063" s="842">
        <f t="shared" si="37"/>
        <v>49.95</v>
      </c>
      <c r="I1063" s="793" t="s">
        <v>28803</v>
      </c>
      <c r="L1063" s="840" t="s">
        <v>862</v>
      </c>
      <c r="M1063" s="848">
        <f>IFERROR(VLOOKUP(L1063,REAJUSTE!A:AC,17,FALSE),"")</f>
        <v>1.0249999999999999</v>
      </c>
    </row>
    <row r="1064" spans="1:13" ht="15" x14ac:dyDescent="0.2">
      <c r="A1064" s="790">
        <v>42635</v>
      </c>
      <c r="B1064" s="791" t="s">
        <v>15133</v>
      </c>
      <c r="C1064" s="792" t="s">
        <v>14203</v>
      </c>
      <c r="D1064" s="851">
        <f t="shared" si="36"/>
        <v>19877.28</v>
      </c>
      <c r="E1064" s="842">
        <f t="shared" si="37"/>
        <v>16118.45</v>
      </c>
      <c r="I1064" s="793" t="s">
        <v>28804</v>
      </c>
      <c r="L1064" s="840" t="s">
        <v>862</v>
      </c>
      <c r="M1064" s="848">
        <f>IFERROR(VLOOKUP(L1064,REAJUSTE!A:AC,17,FALSE),"")</f>
        <v>1.0249999999999999</v>
      </c>
    </row>
    <row r="1065" spans="1:13" ht="15" x14ac:dyDescent="0.2">
      <c r="A1065" s="790">
        <v>40628</v>
      </c>
      <c r="B1065" s="791" t="s">
        <v>15134</v>
      </c>
      <c r="C1065" s="792" t="s">
        <v>14203</v>
      </c>
      <c r="D1065" s="851">
        <f t="shared" si="36"/>
        <v>39959.14</v>
      </c>
      <c r="E1065" s="842">
        <f t="shared" si="37"/>
        <v>32402.799999999999</v>
      </c>
      <c r="I1065" s="793" t="s">
        <v>28805</v>
      </c>
      <c r="L1065" s="840" t="s">
        <v>862</v>
      </c>
      <c r="M1065" s="848">
        <f>IFERROR(VLOOKUP(L1065,REAJUSTE!A:AC,17,FALSE),"")</f>
        <v>1.0249999999999999</v>
      </c>
    </row>
    <row r="1066" spans="1:13" ht="15" x14ac:dyDescent="0.2">
      <c r="A1066" s="790">
        <v>40619</v>
      </c>
      <c r="B1066" s="791" t="s">
        <v>15135</v>
      </c>
      <c r="C1066" s="792" t="s">
        <v>14203</v>
      </c>
      <c r="D1066" s="851">
        <f t="shared" si="36"/>
        <v>36509.120000000003</v>
      </c>
      <c r="E1066" s="842">
        <f t="shared" si="37"/>
        <v>29605.18</v>
      </c>
      <c r="I1066" s="793" t="s">
        <v>28806</v>
      </c>
      <c r="L1066" s="840" t="s">
        <v>862</v>
      </c>
      <c r="M1066" s="848">
        <f>IFERROR(VLOOKUP(L1066,REAJUSTE!A:AC,17,FALSE),"")</f>
        <v>1.0249999999999999</v>
      </c>
    </row>
    <row r="1067" spans="1:13" ht="15" x14ac:dyDescent="0.2">
      <c r="A1067" s="790">
        <v>41087</v>
      </c>
      <c r="B1067" s="791" t="s">
        <v>15136</v>
      </c>
      <c r="C1067" s="792" t="s">
        <v>14203</v>
      </c>
      <c r="D1067" s="851">
        <f t="shared" si="36"/>
        <v>2098.64</v>
      </c>
      <c r="E1067" s="842">
        <f t="shared" si="37"/>
        <v>1701.78</v>
      </c>
      <c r="I1067" s="793" t="s">
        <v>28807</v>
      </c>
      <c r="L1067" s="840" t="s">
        <v>862</v>
      </c>
      <c r="M1067" s="848">
        <f>IFERROR(VLOOKUP(L1067,REAJUSTE!A:AC,17,FALSE),"")</f>
        <v>1.0249999999999999</v>
      </c>
    </row>
    <row r="1068" spans="1:13" ht="18" x14ac:dyDescent="0.2">
      <c r="A1068" s="790">
        <v>42676</v>
      </c>
      <c r="B1068" s="794" t="s">
        <v>15137</v>
      </c>
      <c r="C1068" s="792" t="s">
        <v>14230</v>
      </c>
      <c r="D1068" s="851">
        <f t="shared" si="36"/>
        <v>26126.799999999999</v>
      </c>
      <c r="E1068" s="842">
        <f t="shared" si="37"/>
        <v>21186.18</v>
      </c>
      <c r="I1068" s="793" t="s">
        <v>28808</v>
      </c>
      <c r="L1068" s="840" t="s">
        <v>862</v>
      </c>
      <c r="M1068" s="848">
        <f>IFERROR(VLOOKUP(L1068,REAJUSTE!A:AC,17,FALSE),"")</f>
        <v>1.0249999999999999</v>
      </c>
    </row>
    <row r="1069" spans="1:13" ht="18" x14ac:dyDescent="0.2">
      <c r="A1069" s="790">
        <v>42677</v>
      </c>
      <c r="B1069" s="794" t="s">
        <v>15138</v>
      </c>
      <c r="C1069" s="792" t="s">
        <v>14230</v>
      </c>
      <c r="D1069" s="851">
        <f t="shared" si="36"/>
        <v>20956.07</v>
      </c>
      <c r="E1069" s="842">
        <f t="shared" si="37"/>
        <v>16993.240000000002</v>
      </c>
      <c r="I1069" s="793" t="s">
        <v>28809</v>
      </c>
      <c r="L1069" s="840" t="s">
        <v>862</v>
      </c>
      <c r="M1069" s="848">
        <f>IFERROR(VLOOKUP(L1069,REAJUSTE!A:AC,17,FALSE),"")</f>
        <v>1.0249999999999999</v>
      </c>
    </row>
    <row r="1070" spans="1:13" ht="15" x14ac:dyDescent="0.2">
      <c r="A1070" s="790">
        <v>42678</v>
      </c>
      <c r="B1070" s="791" t="s">
        <v>15139</v>
      </c>
      <c r="C1070" s="792" t="s">
        <v>14187</v>
      </c>
      <c r="D1070" s="851">
        <f t="shared" si="36"/>
        <v>10.37</v>
      </c>
      <c r="E1070" s="842">
        <f t="shared" si="37"/>
        <v>8.4</v>
      </c>
      <c r="I1070" s="793" t="s">
        <v>28810</v>
      </c>
      <c r="L1070" s="840" t="s">
        <v>862</v>
      </c>
      <c r="M1070" s="848">
        <f>IFERROR(VLOOKUP(L1070,REAJUSTE!A:AC,17,FALSE),"")</f>
        <v>1.0249999999999999</v>
      </c>
    </row>
    <row r="1071" spans="1:13" ht="18" x14ac:dyDescent="0.2">
      <c r="A1071" s="790">
        <v>41159</v>
      </c>
      <c r="B1071" s="794" t="s">
        <v>28795</v>
      </c>
      <c r="C1071" s="792" t="s">
        <v>14203</v>
      </c>
      <c r="D1071" s="851">
        <f t="shared" si="36"/>
        <v>4897.49</v>
      </c>
      <c r="E1071" s="842">
        <f t="shared" si="37"/>
        <v>3971.36</v>
      </c>
      <c r="I1071" s="793" t="s">
        <v>28811</v>
      </c>
      <c r="L1071" s="840" t="s">
        <v>862</v>
      </c>
      <c r="M1071" s="848">
        <f>IFERROR(VLOOKUP(L1071,REAJUSTE!A:AC,17,FALSE),"")</f>
        <v>1.0249999999999999</v>
      </c>
    </row>
    <row r="1072" spans="1:13" ht="15" x14ac:dyDescent="0.2">
      <c r="A1072" s="790">
        <v>41144</v>
      </c>
      <c r="B1072" s="791" t="s">
        <v>15140</v>
      </c>
      <c r="C1072" s="792" t="s">
        <v>14203</v>
      </c>
      <c r="D1072" s="851">
        <f t="shared" si="36"/>
        <v>3592.64</v>
      </c>
      <c r="E1072" s="842">
        <f t="shared" si="37"/>
        <v>2913.26</v>
      </c>
      <c r="I1072" s="793" t="s">
        <v>28812</v>
      </c>
      <c r="L1072" s="840" t="s">
        <v>862</v>
      </c>
      <c r="M1072" s="848">
        <f>IFERROR(VLOOKUP(L1072,REAJUSTE!A:AC,17,FALSE),"")</f>
        <v>1.0249999999999999</v>
      </c>
    </row>
    <row r="1073" spans="1:13" ht="15" x14ac:dyDescent="0.2">
      <c r="A1073" s="790">
        <v>41158</v>
      </c>
      <c r="B1073" s="791" t="s">
        <v>15141</v>
      </c>
      <c r="C1073" s="792" t="s">
        <v>14203</v>
      </c>
      <c r="D1073" s="851">
        <f t="shared" si="36"/>
        <v>4192.9399999999996</v>
      </c>
      <c r="E1073" s="842">
        <f t="shared" si="37"/>
        <v>3400.04</v>
      </c>
      <c r="I1073" s="793" t="s">
        <v>28813</v>
      </c>
      <c r="L1073" s="840" t="s">
        <v>862</v>
      </c>
      <c r="M1073" s="848">
        <f>IFERROR(VLOOKUP(L1073,REAJUSTE!A:AC,17,FALSE),"")</f>
        <v>1.0249999999999999</v>
      </c>
    </row>
    <row r="1074" spans="1:13" ht="15" x14ac:dyDescent="0.2">
      <c r="A1074" s="790">
        <v>41160</v>
      </c>
      <c r="B1074" s="791" t="s">
        <v>15142</v>
      </c>
      <c r="C1074" s="792" t="s">
        <v>14203</v>
      </c>
      <c r="D1074" s="851">
        <f t="shared" si="36"/>
        <v>6247.52</v>
      </c>
      <c r="E1074" s="842">
        <f t="shared" si="37"/>
        <v>5066.1000000000004</v>
      </c>
      <c r="I1074" s="793" t="s">
        <v>28814</v>
      </c>
      <c r="L1074" s="840" t="s">
        <v>862</v>
      </c>
      <c r="M1074" s="848">
        <f>IFERROR(VLOOKUP(L1074,REAJUSTE!A:AC,17,FALSE),"")</f>
        <v>1.0249999999999999</v>
      </c>
    </row>
    <row r="1075" spans="1:13" ht="18" x14ac:dyDescent="0.2">
      <c r="A1075" s="790">
        <v>41101</v>
      </c>
      <c r="B1075" s="794" t="s">
        <v>15143</v>
      </c>
      <c r="C1075" s="792" t="s">
        <v>14203</v>
      </c>
      <c r="D1075" s="851">
        <f t="shared" si="36"/>
        <v>3012.4</v>
      </c>
      <c r="E1075" s="842">
        <f t="shared" si="37"/>
        <v>2442.75</v>
      </c>
      <c r="I1075" s="793" t="s">
        <v>28815</v>
      </c>
      <c r="L1075" s="840" t="s">
        <v>862</v>
      </c>
      <c r="M1075" s="848">
        <f>IFERROR(VLOOKUP(L1075,REAJUSTE!A:AC,17,FALSE),"")</f>
        <v>1.0249999999999999</v>
      </c>
    </row>
    <row r="1076" spans="1:13" ht="15" x14ac:dyDescent="0.2">
      <c r="A1076" s="790">
        <v>42679</v>
      </c>
      <c r="B1076" s="791" t="s">
        <v>15144</v>
      </c>
      <c r="C1076" s="792" t="s">
        <v>14203</v>
      </c>
      <c r="D1076" s="851">
        <f t="shared" si="36"/>
        <v>6758.38</v>
      </c>
      <c r="E1076" s="842">
        <f t="shared" si="37"/>
        <v>5480.36</v>
      </c>
      <c r="I1076" s="793" t="s">
        <v>28816</v>
      </c>
      <c r="L1076" s="840" t="s">
        <v>862</v>
      </c>
      <c r="M1076" s="848">
        <f>IFERROR(VLOOKUP(L1076,REAJUSTE!A:AC,17,FALSE),"")</f>
        <v>1.0249999999999999</v>
      </c>
    </row>
    <row r="1077" spans="1:13" ht="15" x14ac:dyDescent="0.2">
      <c r="A1077" s="790">
        <v>42680</v>
      </c>
      <c r="B1077" s="791" t="s">
        <v>15145</v>
      </c>
      <c r="C1077" s="792" t="s">
        <v>14203</v>
      </c>
      <c r="D1077" s="851">
        <f t="shared" si="36"/>
        <v>6532.03</v>
      </c>
      <c r="E1077" s="842">
        <f t="shared" si="37"/>
        <v>5296.81</v>
      </c>
      <c r="I1077" s="793" t="s">
        <v>28817</v>
      </c>
      <c r="L1077" s="840" t="s">
        <v>862</v>
      </c>
      <c r="M1077" s="848">
        <f>IFERROR(VLOOKUP(L1077,REAJUSTE!A:AC,17,FALSE),"")</f>
        <v>1.0249999999999999</v>
      </c>
    </row>
    <row r="1078" spans="1:13" ht="15" x14ac:dyDescent="0.2">
      <c r="A1078" s="790">
        <v>42681</v>
      </c>
      <c r="B1078" s="791" t="s">
        <v>15146</v>
      </c>
      <c r="C1078" s="792" t="s">
        <v>14203</v>
      </c>
      <c r="D1078" s="851">
        <f t="shared" si="36"/>
        <v>8006.75</v>
      </c>
      <c r="E1078" s="842">
        <f t="shared" si="37"/>
        <v>6492.66</v>
      </c>
      <c r="I1078" s="793" t="s">
        <v>28818</v>
      </c>
      <c r="L1078" s="840" t="s">
        <v>862</v>
      </c>
      <c r="M1078" s="848">
        <f>IFERROR(VLOOKUP(L1078,REAJUSTE!A:AC,17,FALSE),"")</f>
        <v>1.0249999999999999</v>
      </c>
    </row>
    <row r="1079" spans="1:13" ht="15" x14ac:dyDescent="0.2">
      <c r="A1079" s="790">
        <v>42682</v>
      </c>
      <c r="B1079" s="791" t="s">
        <v>15147</v>
      </c>
      <c r="C1079" s="792" t="s">
        <v>14203</v>
      </c>
      <c r="D1079" s="851">
        <f t="shared" si="36"/>
        <v>3466.49</v>
      </c>
      <c r="E1079" s="842">
        <f t="shared" si="37"/>
        <v>2810.97</v>
      </c>
      <c r="I1079" s="793" t="s">
        <v>28819</v>
      </c>
      <c r="L1079" s="840" t="s">
        <v>862</v>
      </c>
      <c r="M1079" s="848">
        <f>IFERROR(VLOOKUP(L1079,REAJUSTE!A:AC,17,FALSE),"")</f>
        <v>1.0249999999999999</v>
      </c>
    </row>
    <row r="1080" spans="1:13" ht="15" x14ac:dyDescent="0.2">
      <c r="A1080" s="790">
        <v>41334</v>
      </c>
      <c r="B1080" s="791" t="s">
        <v>15148</v>
      </c>
      <c r="C1080" s="792" t="s">
        <v>14203</v>
      </c>
      <c r="D1080" s="851">
        <f t="shared" si="36"/>
        <v>4371.6000000000004</v>
      </c>
      <c r="E1080" s="842">
        <f t="shared" si="37"/>
        <v>3544.92</v>
      </c>
      <c r="I1080" s="793" t="s">
        <v>28820</v>
      </c>
      <c r="L1080" s="840" t="s">
        <v>862</v>
      </c>
      <c r="M1080" s="848">
        <f>IFERROR(VLOOKUP(L1080,REAJUSTE!A:AC,17,FALSE),"")</f>
        <v>1.0249999999999999</v>
      </c>
    </row>
    <row r="1081" spans="1:13" ht="15" x14ac:dyDescent="0.2">
      <c r="A1081" s="790">
        <v>42683</v>
      </c>
      <c r="B1081" s="791" t="s">
        <v>15149</v>
      </c>
      <c r="C1081" s="792" t="s">
        <v>14203</v>
      </c>
      <c r="D1081" s="851">
        <f t="shared" si="36"/>
        <v>3033.19</v>
      </c>
      <c r="E1081" s="842">
        <f t="shared" si="37"/>
        <v>2459.6</v>
      </c>
      <c r="I1081" s="793" t="s">
        <v>28821</v>
      </c>
      <c r="L1081" s="840" t="s">
        <v>862</v>
      </c>
      <c r="M1081" s="848">
        <f>IFERROR(VLOOKUP(L1081,REAJUSTE!A:AC,17,FALSE),"")</f>
        <v>1.0249999999999999</v>
      </c>
    </row>
    <row r="1082" spans="1:13" ht="15" x14ac:dyDescent="0.2">
      <c r="A1082" s="790">
        <v>42684</v>
      </c>
      <c r="B1082" s="791" t="s">
        <v>15150</v>
      </c>
      <c r="C1082" s="792" t="s">
        <v>14203</v>
      </c>
      <c r="D1082" s="851">
        <f t="shared" si="36"/>
        <v>4656.66</v>
      </c>
      <c r="E1082" s="842">
        <f t="shared" si="37"/>
        <v>3776.07</v>
      </c>
      <c r="I1082" s="793" t="s">
        <v>28822</v>
      </c>
      <c r="L1082" s="840" t="s">
        <v>862</v>
      </c>
      <c r="M1082" s="848">
        <f>IFERROR(VLOOKUP(L1082,REAJUSTE!A:AC,17,FALSE),"")</f>
        <v>1.0249999999999999</v>
      </c>
    </row>
    <row r="1083" spans="1:13" ht="15" x14ac:dyDescent="0.2">
      <c r="A1083" s="790">
        <v>42685</v>
      </c>
      <c r="B1083" s="791" t="s">
        <v>15151</v>
      </c>
      <c r="C1083" s="792" t="s">
        <v>14203</v>
      </c>
      <c r="D1083" s="851">
        <f t="shared" si="36"/>
        <v>5778.93</v>
      </c>
      <c r="E1083" s="842">
        <f t="shared" si="37"/>
        <v>4686.12</v>
      </c>
      <c r="I1083" s="793" t="s">
        <v>28823</v>
      </c>
      <c r="L1083" s="840" t="s">
        <v>862</v>
      </c>
      <c r="M1083" s="848">
        <f>IFERROR(VLOOKUP(L1083,REAJUSTE!A:AC,17,FALSE),"")</f>
        <v>1.0249999999999999</v>
      </c>
    </row>
    <row r="1084" spans="1:13" ht="15" x14ac:dyDescent="0.2">
      <c r="A1084" s="790">
        <v>42686</v>
      </c>
      <c r="B1084" s="791" t="s">
        <v>15152</v>
      </c>
      <c r="C1084" s="792" t="s">
        <v>14203</v>
      </c>
      <c r="D1084" s="851">
        <f t="shared" si="36"/>
        <v>6848.78</v>
      </c>
      <c r="E1084" s="842">
        <f t="shared" si="37"/>
        <v>5553.66</v>
      </c>
      <c r="I1084" s="793" t="s">
        <v>28824</v>
      </c>
      <c r="L1084" s="840" t="s">
        <v>862</v>
      </c>
      <c r="M1084" s="848">
        <f>IFERROR(VLOOKUP(L1084,REAJUSTE!A:AC,17,FALSE),"")</f>
        <v>1.0249999999999999</v>
      </c>
    </row>
    <row r="1085" spans="1:13" ht="18" x14ac:dyDescent="0.2">
      <c r="A1085" s="790">
        <v>41162</v>
      </c>
      <c r="B1085" s="794" t="s">
        <v>15153</v>
      </c>
      <c r="C1085" s="792" t="s">
        <v>14203</v>
      </c>
      <c r="D1085" s="851">
        <f t="shared" si="36"/>
        <v>3198.62</v>
      </c>
      <c r="E1085" s="842">
        <f t="shared" si="37"/>
        <v>2593.75</v>
      </c>
      <c r="I1085" s="793" t="s">
        <v>28825</v>
      </c>
      <c r="L1085" s="840" t="s">
        <v>862</v>
      </c>
      <c r="M1085" s="848">
        <f>IFERROR(VLOOKUP(L1085,REAJUSTE!A:AC,17,FALSE),"")</f>
        <v>1.0249999999999999</v>
      </c>
    </row>
    <row r="1086" spans="1:13" ht="15" x14ac:dyDescent="0.2">
      <c r="A1086" s="790">
        <v>41163</v>
      </c>
      <c r="B1086" s="791" t="s">
        <v>15154</v>
      </c>
      <c r="C1086" s="792" t="s">
        <v>14203</v>
      </c>
      <c r="D1086" s="851">
        <f t="shared" si="36"/>
        <v>3827.65</v>
      </c>
      <c r="E1086" s="842">
        <f t="shared" si="37"/>
        <v>3103.83</v>
      </c>
      <c r="I1086" s="793" t="s">
        <v>28826</v>
      </c>
      <c r="L1086" s="840" t="s">
        <v>862</v>
      </c>
      <c r="M1086" s="848">
        <f>IFERROR(VLOOKUP(L1086,REAJUSTE!A:AC,17,FALSE),"")</f>
        <v>1.0249999999999999</v>
      </c>
    </row>
    <row r="1087" spans="1:13" ht="15" x14ac:dyDescent="0.2">
      <c r="A1087" s="790">
        <v>41164</v>
      </c>
      <c r="B1087" s="791" t="s">
        <v>15155</v>
      </c>
      <c r="C1087" s="792" t="s">
        <v>14203</v>
      </c>
      <c r="D1087" s="851">
        <f t="shared" si="36"/>
        <v>4663.18</v>
      </c>
      <c r="E1087" s="842">
        <f t="shared" si="37"/>
        <v>3781.36</v>
      </c>
      <c r="I1087" s="793" t="s">
        <v>28827</v>
      </c>
      <c r="L1087" s="840" t="s">
        <v>862</v>
      </c>
      <c r="M1087" s="848">
        <f>IFERROR(VLOOKUP(L1087,REAJUSTE!A:AC,17,FALSE),"")</f>
        <v>1.0249999999999999</v>
      </c>
    </row>
    <row r="1088" spans="1:13" ht="15" x14ac:dyDescent="0.2">
      <c r="A1088" s="790">
        <v>41165</v>
      </c>
      <c r="B1088" s="791" t="s">
        <v>15156</v>
      </c>
      <c r="C1088" s="792" t="s">
        <v>14203</v>
      </c>
      <c r="D1088" s="851">
        <f t="shared" si="36"/>
        <v>5206.38</v>
      </c>
      <c r="E1088" s="842">
        <f t="shared" si="37"/>
        <v>4221.84</v>
      </c>
      <c r="I1088" s="793" t="s">
        <v>28828</v>
      </c>
      <c r="L1088" s="840" t="s">
        <v>862</v>
      </c>
      <c r="M1088" s="848">
        <f>IFERROR(VLOOKUP(L1088,REAJUSTE!A:AC,17,FALSE),"")</f>
        <v>1.0249999999999999</v>
      </c>
    </row>
    <row r="1089" spans="1:13" ht="15" x14ac:dyDescent="0.2">
      <c r="A1089" s="790">
        <v>41166</v>
      </c>
      <c r="B1089" s="791" t="s">
        <v>15157</v>
      </c>
      <c r="C1089" s="792" t="s">
        <v>14203</v>
      </c>
      <c r="D1089" s="851">
        <f t="shared" si="36"/>
        <v>6382.83</v>
      </c>
      <c r="E1089" s="842">
        <f t="shared" si="37"/>
        <v>5175.82</v>
      </c>
      <c r="I1089" s="793" t="s">
        <v>28829</v>
      </c>
      <c r="L1089" s="840" t="s">
        <v>862</v>
      </c>
      <c r="M1089" s="848">
        <f>IFERROR(VLOOKUP(L1089,REAJUSTE!A:AC,17,FALSE),"")</f>
        <v>1.0249999999999999</v>
      </c>
    </row>
    <row r="1090" spans="1:13" ht="15" x14ac:dyDescent="0.2">
      <c r="A1090" s="790">
        <v>42687</v>
      </c>
      <c r="B1090" s="791" t="s">
        <v>15158</v>
      </c>
      <c r="C1090" s="792" t="s">
        <v>14203</v>
      </c>
      <c r="D1090" s="851">
        <f t="shared" si="36"/>
        <v>2001.56</v>
      </c>
      <c r="E1090" s="842">
        <f t="shared" si="37"/>
        <v>1623.06</v>
      </c>
      <c r="I1090" s="793" t="s">
        <v>28830</v>
      </c>
      <c r="L1090" s="840" t="s">
        <v>862</v>
      </c>
      <c r="M1090" s="848">
        <f>IFERROR(VLOOKUP(L1090,REAJUSTE!A:AC,17,FALSE),"")</f>
        <v>1.0249999999999999</v>
      </c>
    </row>
    <row r="1091" spans="1:13" ht="15" x14ac:dyDescent="0.2">
      <c r="A1091" s="790">
        <v>42688</v>
      </c>
      <c r="B1091" s="791" t="s">
        <v>15159</v>
      </c>
      <c r="C1091" s="792" t="s">
        <v>14203</v>
      </c>
      <c r="D1091" s="851">
        <f t="shared" si="36"/>
        <v>2529.8200000000002</v>
      </c>
      <c r="E1091" s="842">
        <f t="shared" si="37"/>
        <v>2051.42</v>
      </c>
      <c r="I1091" s="793" t="s">
        <v>28831</v>
      </c>
      <c r="L1091" s="840" t="s">
        <v>862</v>
      </c>
      <c r="M1091" s="848">
        <f>IFERROR(VLOOKUP(L1091,REAJUSTE!A:AC,17,FALSE),"")</f>
        <v>1.0249999999999999</v>
      </c>
    </row>
    <row r="1092" spans="1:13" ht="15" x14ac:dyDescent="0.2">
      <c r="A1092" s="790">
        <v>42689</v>
      </c>
      <c r="B1092" s="791" t="s">
        <v>15160</v>
      </c>
      <c r="C1092" s="792" t="s">
        <v>14203</v>
      </c>
      <c r="D1092" s="851">
        <f t="shared" si="36"/>
        <v>3189.7</v>
      </c>
      <c r="E1092" s="842">
        <f t="shared" si="37"/>
        <v>2586.52</v>
      </c>
      <c r="I1092" s="793" t="s">
        <v>28832</v>
      </c>
      <c r="L1092" s="840" t="s">
        <v>862</v>
      </c>
      <c r="M1092" s="848">
        <f>IFERROR(VLOOKUP(L1092,REAJUSTE!A:AC,17,FALSE),"")</f>
        <v>1.0249999999999999</v>
      </c>
    </row>
    <row r="1093" spans="1:13" ht="15" x14ac:dyDescent="0.2">
      <c r="A1093" s="790">
        <v>42690</v>
      </c>
      <c r="B1093" s="791" t="s">
        <v>15161</v>
      </c>
      <c r="C1093" s="792" t="s">
        <v>14203</v>
      </c>
      <c r="D1093" s="851">
        <f t="shared" si="36"/>
        <v>5091.4799999999996</v>
      </c>
      <c r="E1093" s="842">
        <f t="shared" si="37"/>
        <v>4128.67</v>
      </c>
      <c r="I1093" s="793" t="s">
        <v>28833</v>
      </c>
      <c r="L1093" s="840" t="s">
        <v>862</v>
      </c>
      <c r="M1093" s="848">
        <f>IFERROR(VLOOKUP(L1093,REAJUSTE!A:AC,17,FALSE),"")</f>
        <v>1.0249999999999999</v>
      </c>
    </row>
    <row r="1094" spans="1:13" ht="15" x14ac:dyDescent="0.2">
      <c r="A1094" s="790">
        <v>42691</v>
      </c>
      <c r="B1094" s="791" t="s">
        <v>15162</v>
      </c>
      <c r="C1094" s="792" t="s">
        <v>14203</v>
      </c>
      <c r="D1094" s="851">
        <f t="shared" si="36"/>
        <v>12290.62</v>
      </c>
      <c r="E1094" s="842">
        <f t="shared" si="37"/>
        <v>9966.44</v>
      </c>
      <c r="I1094" s="793" t="s">
        <v>28834</v>
      </c>
      <c r="L1094" s="840" t="s">
        <v>862</v>
      </c>
      <c r="M1094" s="848">
        <f>IFERROR(VLOOKUP(L1094,REAJUSTE!A:AC,17,FALSE),"")</f>
        <v>1.0249999999999999</v>
      </c>
    </row>
    <row r="1095" spans="1:13" ht="15" x14ac:dyDescent="0.2">
      <c r="A1095" s="790">
        <v>42693</v>
      </c>
      <c r="B1095" s="791" t="s">
        <v>15163</v>
      </c>
      <c r="C1095" s="792" t="s">
        <v>14230</v>
      </c>
      <c r="D1095" s="851">
        <f t="shared" si="36"/>
        <v>5743.72</v>
      </c>
      <c r="E1095" s="842">
        <f t="shared" si="37"/>
        <v>4657.57</v>
      </c>
      <c r="I1095" s="793" t="s">
        <v>28835</v>
      </c>
      <c r="L1095" s="840" t="s">
        <v>862</v>
      </c>
      <c r="M1095" s="848">
        <f>IFERROR(VLOOKUP(L1095,REAJUSTE!A:AC,17,FALSE),"")</f>
        <v>1.0249999999999999</v>
      </c>
    </row>
    <row r="1096" spans="1:13" ht="15" x14ac:dyDescent="0.2">
      <c r="A1096" s="790">
        <v>42692</v>
      </c>
      <c r="B1096" s="791" t="s">
        <v>15164</v>
      </c>
      <c r="C1096" s="792" t="s">
        <v>14203</v>
      </c>
      <c r="D1096" s="851">
        <f t="shared" ref="D1096:D1159" si="38">TRUNC(I1096*M1096,2)</f>
        <v>981.86</v>
      </c>
      <c r="E1096" s="842">
        <f t="shared" ref="E1096:E1159" si="39">TRUNC(D1096/1.2332,2)</f>
        <v>796.18</v>
      </c>
      <c r="I1096" s="793" t="s">
        <v>28836</v>
      </c>
      <c r="L1096" s="840" t="s">
        <v>862</v>
      </c>
      <c r="M1096" s="848">
        <f>IFERROR(VLOOKUP(L1096,REAJUSTE!A:AC,17,FALSE),"")</f>
        <v>1.0249999999999999</v>
      </c>
    </row>
    <row r="1097" spans="1:13" ht="15" x14ac:dyDescent="0.2">
      <c r="A1097" s="790">
        <v>41085</v>
      </c>
      <c r="B1097" s="791" t="s">
        <v>15165</v>
      </c>
      <c r="C1097" s="792" t="s">
        <v>14203</v>
      </c>
      <c r="D1097" s="851">
        <f t="shared" si="38"/>
        <v>2109.33</v>
      </c>
      <c r="E1097" s="842">
        <f t="shared" si="39"/>
        <v>1710.45</v>
      </c>
      <c r="I1097" s="793" t="s">
        <v>28837</v>
      </c>
      <c r="L1097" s="840" t="s">
        <v>862</v>
      </c>
      <c r="M1097" s="848">
        <f>IFERROR(VLOOKUP(L1097,REAJUSTE!A:AC,17,FALSE),"")</f>
        <v>1.0249999999999999</v>
      </c>
    </row>
    <row r="1098" spans="1:13" ht="15" x14ac:dyDescent="0.2">
      <c r="A1098" s="790">
        <v>42694</v>
      </c>
      <c r="B1098" s="791" t="s">
        <v>15166</v>
      </c>
      <c r="C1098" s="792" t="s">
        <v>14203</v>
      </c>
      <c r="D1098" s="851">
        <f t="shared" si="38"/>
        <v>659.03</v>
      </c>
      <c r="E1098" s="842">
        <f t="shared" si="39"/>
        <v>534.4</v>
      </c>
      <c r="I1098" s="793" t="s">
        <v>28838</v>
      </c>
      <c r="L1098" s="840" t="s">
        <v>862</v>
      </c>
      <c r="M1098" s="848">
        <f>IFERROR(VLOOKUP(L1098,REAJUSTE!A:AC,17,FALSE),"")</f>
        <v>1.0249999999999999</v>
      </c>
    </row>
    <row r="1099" spans="1:13" ht="15" x14ac:dyDescent="0.2">
      <c r="A1099" s="790">
        <v>41241</v>
      </c>
      <c r="B1099" s="791" t="s">
        <v>15167</v>
      </c>
      <c r="C1099" s="792" t="s">
        <v>14203</v>
      </c>
      <c r="D1099" s="851">
        <f t="shared" si="38"/>
        <v>2197.92</v>
      </c>
      <c r="E1099" s="842">
        <f t="shared" si="39"/>
        <v>1782.28</v>
      </c>
      <c r="I1099" s="793" t="s">
        <v>28839</v>
      </c>
      <c r="L1099" s="840" t="s">
        <v>862</v>
      </c>
      <c r="M1099" s="848">
        <f>IFERROR(VLOOKUP(L1099,REAJUSTE!A:AC,17,FALSE),"")</f>
        <v>1.0249999999999999</v>
      </c>
    </row>
    <row r="1100" spans="1:13" ht="15" x14ac:dyDescent="0.2">
      <c r="A1100" s="790">
        <v>42697</v>
      </c>
      <c r="B1100" s="791" t="s">
        <v>15168</v>
      </c>
      <c r="C1100" s="792" t="s">
        <v>14230</v>
      </c>
      <c r="D1100" s="851">
        <f t="shared" si="38"/>
        <v>828.34</v>
      </c>
      <c r="E1100" s="842">
        <f t="shared" si="39"/>
        <v>671.69</v>
      </c>
      <c r="I1100" s="793" t="s">
        <v>28840</v>
      </c>
      <c r="L1100" s="840" t="s">
        <v>862</v>
      </c>
      <c r="M1100" s="848">
        <f>IFERROR(VLOOKUP(L1100,REAJUSTE!A:AC,17,FALSE),"")</f>
        <v>1.0249999999999999</v>
      </c>
    </row>
    <row r="1101" spans="1:13" ht="18" x14ac:dyDescent="0.2">
      <c r="A1101" s="790">
        <v>42698</v>
      </c>
      <c r="B1101" s="794" t="s">
        <v>15169</v>
      </c>
      <c r="C1101" s="792" t="s">
        <v>14230</v>
      </c>
      <c r="D1101" s="851">
        <f t="shared" si="38"/>
        <v>290.10000000000002</v>
      </c>
      <c r="E1101" s="842">
        <f t="shared" si="39"/>
        <v>235.24</v>
      </c>
      <c r="I1101" s="793" t="s">
        <v>28841</v>
      </c>
      <c r="L1101" s="840" t="s">
        <v>862</v>
      </c>
      <c r="M1101" s="848">
        <f>IFERROR(VLOOKUP(L1101,REAJUSTE!A:AC,17,FALSE),"")</f>
        <v>1.0249999999999999</v>
      </c>
    </row>
    <row r="1102" spans="1:13" ht="15" x14ac:dyDescent="0.2">
      <c r="A1102" s="790">
        <v>42699</v>
      </c>
      <c r="B1102" s="791" t="s">
        <v>15170</v>
      </c>
      <c r="C1102" s="792" t="s">
        <v>14230</v>
      </c>
      <c r="D1102" s="851">
        <f t="shared" si="38"/>
        <v>357.02</v>
      </c>
      <c r="E1102" s="842">
        <f t="shared" si="39"/>
        <v>289.5</v>
      </c>
      <c r="I1102" s="793" t="s">
        <v>28701</v>
      </c>
      <c r="L1102" s="840" t="s">
        <v>862</v>
      </c>
      <c r="M1102" s="848">
        <f>IFERROR(VLOOKUP(L1102,REAJUSTE!A:AC,17,FALSE),"")</f>
        <v>1.0249999999999999</v>
      </c>
    </row>
    <row r="1103" spans="1:13" ht="15" x14ac:dyDescent="0.2">
      <c r="A1103" s="790">
        <v>42700</v>
      </c>
      <c r="B1103" s="791" t="s">
        <v>15171</v>
      </c>
      <c r="C1103" s="792" t="s">
        <v>14230</v>
      </c>
      <c r="D1103" s="851">
        <f t="shared" si="38"/>
        <v>253.97</v>
      </c>
      <c r="E1103" s="842">
        <f t="shared" si="39"/>
        <v>205.94</v>
      </c>
      <c r="I1103" s="793" t="s">
        <v>28842</v>
      </c>
      <c r="L1103" s="840" t="s">
        <v>862</v>
      </c>
      <c r="M1103" s="848">
        <f>IFERROR(VLOOKUP(L1103,REAJUSTE!A:AC,17,FALSE),"")</f>
        <v>1.0249999999999999</v>
      </c>
    </row>
    <row r="1104" spans="1:13" ht="15" x14ac:dyDescent="0.2">
      <c r="A1104" s="790">
        <v>42701</v>
      </c>
      <c r="B1104" s="791" t="s">
        <v>15172</v>
      </c>
      <c r="C1104" s="792" t="s">
        <v>14187</v>
      </c>
      <c r="D1104" s="851">
        <f t="shared" si="38"/>
        <v>61.72</v>
      </c>
      <c r="E1104" s="842">
        <f t="shared" si="39"/>
        <v>50.04</v>
      </c>
      <c r="I1104" s="793" t="s">
        <v>28843</v>
      </c>
      <c r="L1104" s="840" t="s">
        <v>862</v>
      </c>
      <c r="M1104" s="848">
        <f>IFERROR(VLOOKUP(L1104,REAJUSTE!A:AC,17,FALSE),"")</f>
        <v>1.0249999999999999</v>
      </c>
    </row>
    <row r="1105" spans="1:13" ht="18" x14ac:dyDescent="0.2">
      <c r="A1105" s="790">
        <v>42703</v>
      </c>
      <c r="B1105" s="794" t="s">
        <v>15173</v>
      </c>
      <c r="C1105" s="792" t="s">
        <v>14187</v>
      </c>
      <c r="D1105" s="851">
        <f t="shared" si="38"/>
        <v>138.35</v>
      </c>
      <c r="E1105" s="842">
        <f t="shared" si="39"/>
        <v>112.18</v>
      </c>
      <c r="I1105" s="793" t="s">
        <v>28844</v>
      </c>
      <c r="L1105" s="840" t="s">
        <v>862</v>
      </c>
      <c r="M1105" s="848">
        <f>IFERROR(VLOOKUP(L1105,REAJUSTE!A:AC,17,FALSE),"")</f>
        <v>1.0249999999999999</v>
      </c>
    </row>
    <row r="1106" spans="1:13" ht="15" x14ac:dyDescent="0.2">
      <c r="A1106" s="790">
        <v>42704</v>
      </c>
      <c r="B1106" s="791" t="s">
        <v>15174</v>
      </c>
      <c r="C1106" s="792" t="s">
        <v>14187</v>
      </c>
      <c r="D1106" s="851">
        <f t="shared" si="38"/>
        <v>9.61</v>
      </c>
      <c r="E1106" s="842">
        <f t="shared" si="39"/>
        <v>7.79</v>
      </c>
      <c r="I1106" s="793" t="s">
        <v>28845</v>
      </c>
      <c r="L1106" s="840" t="s">
        <v>862</v>
      </c>
      <c r="M1106" s="848">
        <f>IFERROR(VLOOKUP(L1106,REAJUSTE!A:AC,17,FALSE),"")</f>
        <v>1.0249999999999999</v>
      </c>
    </row>
    <row r="1107" spans="1:13" ht="15" x14ac:dyDescent="0.2">
      <c r="A1107" s="790">
        <v>42705</v>
      </c>
      <c r="B1107" s="791" t="s">
        <v>15175</v>
      </c>
      <c r="C1107" s="792" t="s">
        <v>14187</v>
      </c>
      <c r="D1107" s="851">
        <f t="shared" si="38"/>
        <v>16.48</v>
      </c>
      <c r="E1107" s="842">
        <f t="shared" si="39"/>
        <v>13.36</v>
      </c>
      <c r="I1107" s="793" t="s">
        <v>28846</v>
      </c>
      <c r="L1107" s="840" t="s">
        <v>862</v>
      </c>
      <c r="M1107" s="848">
        <f>IFERROR(VLOOKUP(L1107,REAJUSTE!A:AC,17,FALSE),"")</f>
        <v>1.0249999999999999</v>
      </c>
    </row>
    <row r="1108" spans="1:13" ht="18" x14ac:dyDescent="0.2">
      <c r="A1108" s="790">
        <v>42706</v>
      </c>
      <c r="B1108" s="794" t="s">
        <v>15176</v>
      </c>
      <c r="C1108" s="792" t="s">
        <v>14185</v>
      </c>
      <c r="D1108" s="851">
        <f t="shared" si="38"/>
        <v>9.52</v>
      </c>
      <c r="E1108" s="842">
        <f t="shared" si="39"/>
        <v>7.71</v>
      </c>
      <c r="I1108" s="793" t="s">
        <v>28847</v>
      </c>
      <c r="L1108" s="840" t="s">
        <v>862</v>
      </c>
      <c r="M1108" s="848">
        <f>IFERROR(VLOOKUP(L1108,REAJUSTE!A:AC,17,FALSE),"")</f>
        <v>1.0249999999999999</v>
      </c>
    </row>
    <row r="1109" spans="1:13" ht="18" x14ac:dyDescent="0.2">
      <c r="A1109" s="790">
        <v>42707</v>
      </c>
      <c r="B1109" s="794" t="s">
        <v>15177</v>
      </c>
      <c r="C1109" s="792" t="s">
        <v>14185</v>
      </c>
      <c r="D1109" s="851">
        <f t="shared" si="38"/>
        <v>113.03</v>
      </c>
      <c r="E1109" s="842">
        <f t="shared" si="39"/>
        <v>91.65</v>
      </c>
      <c r="I1109" s="793" t="s">
        <v>28848</v>
      </c>
      <c r="L1109" s="840" t="s">
        <v>862</v>
      </c>
      <c r="M1109" s="848">
        <f>IFERROR(VLOOKUP(L1109,REAJUSTE!A:AC,17,FALSE),"")</f>
        <v>1.0249999999999999</v>
      </c>
    </row>
    <row r="1110" spans="1:13" ht="18" x14ac:dyDescent="0.2">
      <c r="A1110" s="790">
        <v>42708</v>
      </c>
      <c r="B1110" s="794" t="s">
        <v>15178</v>
      </c>
      <c r="C1110" s="792" t="s">
        <v>14185</v>
      </c>
      <c r="D1110" s="851">
        <f t="shared" si="38"/>
        <v>173.9</v>
      </c>
      <c r="E1110" s="842">
        <f t="shared" si="39"/>
        <v>141.01</v>
      </c>
      <c r="I1110" s="793" t="s">
        <v>28849</v>
      </c>
      <c r="L1110" s="840" t="s">
        <v>862</v>
      </c>
      <c r="M1110" s="848">
        <f>IFERROR(VLOOKUP(L1110,REAJUSTE!A:AC,17,FALSE),"")</f>
        <v>1.0249999999999999</v>
      </c>
    </row>
    <row r="1111" spans="1:13" s="885" customFormat="1" ht="18" x14ac:dyDescent="0.2">
      <c r="A1111" s="880">
        <v>42709</v>
      </c>
      <c r="B1111" s="881" t="s">
        <v>28850</v>
      </c>
      <c r="C1111" s="882" t="s">
        <v>58</v>
      </c>
      <c r="D1111" s="883">
        <f t="shared" si="38"/>
        <v>173.9</v>
      </c>
      <c r="E1111" s="884">
        <f t="shared" si="39"/>
        <v>141.01</v>
      </c>
      <c r="I1111" s="886" t="s">
        <v>28851</v>
      </c>
      <c r="L1111" s="887" t="s">
        <v>862</v>
      </c>
      <c r="M1111" s="848">
        <f>IFERROR(VLOOKUP(L1111,REAJUSTE!A:AC,17,FALSE),"")</f>
        <v>1.0249999999999999</v>
      </c>
    </row>
    <row r="1112" spans="1:13" ht="18" x14ac:dyDescent="0.2">
      <c r="A1112" s="790">
        <v>42710</v>
      </c>
      <c r="B1112" s="794" t="s">
        <v>15179</v>
      </c>
      <c r="C1112" s="888" t="s">
        <v>14185</v>
      </c>
      <c r="D1112" s="851">
        <f t="shared" si="38"/>
        <v>173.9</v>
      </c>
      <c r="E1112" s="842">
        <f t="shared" si="39"/>
        <v>141.01</v>
      </c>
      <c r="I1112" s="890" t="s">
        <v>28849</v>
      </c>
      <c r="L1112" s="840" t="s">
        <v>862</v>
      </c>
      <c r="M1112" s="848">
        <f>IFERROR(VLOOKUP(L1112,REAJUSTE!A:AC,17,FALSE),"")</f>
        <v>1.0249999999999999</v>
      </c>
    </row>
    <row r="1113" spans="1:13" ht="18" x14ac:dyDescent="0.2">
      <c r="A1113" s="790">
        <v>42711</v>
      </c>
      <c r="B1113" s="794" t="s">
        <v>15180</v>
      </c>
      <c r="C1113" s="888" t="s">
        <v>14230</v>
      </c>
      <c r="D1113" s="851">
        <f t="shared" si="38"/>
        <v>765.42</v>
      </c>
      <c r="E1113" s="842">
        <f t="shared" si="39"/>
        <v>620.66999999999996</v>
      </c>
      <c r="I1113" s="890" t="s">
        <v>28859</v>
      </c>
      <c r="L1113" s="840" t="s">
        <v>862</v>
      </c>
      <c r="M1113" s="848">
        <f>IFERROR(VLOOKUP(L1113,REAJUSTE!A:AC,17,FALSE),"")</f>
        <v>1.0249999999999999</v>
      </c>
    </row>
    <row r="1114" spans="1:13" ht="18" x14ac:dyDescent="0.2">
      <c r="A1114" s="790">
        <v>42712</v>
      </c>
      <c r="B1114" s="794" t="s">
        <v>15181</v>
      </c>
      <c r="C1114" s="888" t="s">
        <v>14185</v>
      </c>
      <c r="D1114" s="851">
        <f t="shared" si="38"/>
        <v>1461.45</v>
      </c>
      <c r="E1114" s="842">
        <f t="shared" si="39"/>
        <v>1185.08</v>
      </c>
      <c r="I1114" s="890" t="s">
        <v>28860</v>
      </c>
      <c r="L1114" s="840" t="s">
        <v>862</v>
      </c>
      <c r="M1114" s="848">
        <f>IFERROR(VLOOKUP(L1114,REAJUSTE!A:AC,17,FALSE),"")</f>
        <v>1.0249999999999999</v>
      </c>
    </row>
    <row r="1115" spans="1:13" ht="15" x14ac:dyDescent="0.2">
      <c r="A1115" s="790">
        <v>42714</v>
      </c>
      <c r="B1115" s="889" t="s">
        <v>15182</v>
      </c>
      <c r="C1115" s="888" t="s">
        <v>14185</v>
      </c>
      <c r="D1115" s="851">
        <f t="shared" si="38"/>
        <v>749.26</v>
      </c>
      <c r="E1115" s="842">
        <f t="shared" si="39"/>
        <v>607.57000000000005</v>
      </c>
      <c r="I1115" s="890" t="s">
        <v>28861</v>
      </c>
      <c r="L1115" s="840" t="s">
        <v>862</v>
      </c>
      <c r="M1115" s="848">
        <f>IFERROR(VLOOKUP(L1115,REAJUSTE!A:AC,17,FALSE),"")</f>
        <v>1.0249999999999999</v>
      </c>
    </row>
    <row r="1116" spans="1:13" ht="15" x14ac:dyDescent="0.2">
      <c r="A1116" s="790">
        <v>42717</v>
      </c>
      <c r="B1116" s="889" t="s">
        <v>15183</v>
      </c>
      <c r="C1116" s="888" t="s">
        <v>14185</v>
      </c>
      <c r="D1116" s="851">
        <f t="shared" si="38"/>
        <v>993.61</v>
      </c>
      <c r="E1116" s="842">
        <f t="shared" si="39"/>
        <v>805.71</v>
      </c>
      <c r="I1116" s="890" t="s">
        <v>28862</v>
      </c>
      <c r="L1116" s="840" t="s">
        <v>862</v>
      </c>
      <c r="M1116" s="848">
        <f>IFERROR(VLOOKUP(L1116,REAJUSTE!A:AC,17,FALSE),"")</f>
        <v>1.0249999999999999</v>
      </c>
    </row>
    <row r="1117" spans="1:13" ht="15" x14ac:dyDescent="0.2">
      <c r="A1117" s="790">
        <v>42716</v>
      </c>
      <c r="B1117" s="889" t="s">
        <v>15184</v>
      </c>
      <c r="C1117" s="888" t="s">
        <v>14185</v>
      </c>
      <c r="D1117" s="851">
        <f t="shared" si="38"/>
        <v>986.75</v>
      </c>
      <c r="E1117" s="842">
        <f t="shared" si="39"/>
        <v>800.15</v>
      </c>
      <c r="I1117" s="890" t="s">
        <v>28863</v>
      </c>
      <c r="L1117" s="840" t="s">
        <v>862</v>
      </c>
      <c r="M1117" s="848">
        <f>IFERROR(VLOOKUP(L1117,REAJUSTE!A:AC,17,FALSE),"")</f>
        <v>1.0249999999999999</v>
      </c>
    </row>
    <row r="1118" spans="1:13" ht="15" x14ac:dyDescent="0.2">
      <c r="A1118" s="790">
        <v>42719</v>
      </c>
      <c r="B1118" s="889" t="s">
        <v>15185</v>
      </c>
      <c r="C1118" s="888" t="s">
        <v>14185</v>
      </c>
      <c r="D1118" s="851">
        <f t="shared" si="38"/>
        <v>1029</v>
      </c>
      <c r="E1118" s="842">
        <f t="shared" si="39"/>
        <v>834.41</v>
      </c>
      <c r="I1118" s="890" t="s">
        <v>28864</v>
      </c>
      <c r="L1118" s="840" t="s">
        <v>862</v>
      </c>
      <c r="M1118" s="848">
        <f>IFERROR(VLOOKUP(L1118,REAJUSTE!A:AC,17,FALSE),"")</f>
        <v>1.0249999999999999</v>
      </c>
    </row>
    <row r="1119" spans="1:13" ht="15" x14ac:dyDescent="0.2">
      <c r="A1119" s="790">
        <v>42718</v>
      </c>
      <c r="B1119" s="889" t="s">
        <v>15186</v>
      </c>
      <c r="C1119" s="888" t="s">
        <v>14185</v>
      </c>
      <c r="D1119" s="851">
        <f t="shared" si="38"/>
        <v>1021.33</v>
      </c>
      <c r="E1119" s="842">
        <f t="shared" si="39"/>
        <v>828.19</v>
      </c>
      <c r="I1119" s="890" t="s">
        <v>28865</v>
      </c>
      <c r="L1119" s="840" t="s">
        <v>862</v>
      </c>
      <c r="M1119" s="848">
        <f>IFERROR(VLOOKUP(L1119,REAJUSTE!A:AC,17,FALSE),"")</f>
        <v>1.0249999999999999</v>
      </c>
    </row>
    <row r="1120" spans="1:13" ht="18" x14ac:dyDescent="0.2">
      <c r="A1120" s="790">
        <v>42722</v>
      </c>
      <c r="B1120" s="794" t="s">
        <v>28852</v>
      </c>
      <c r="C1120" s="888" t="s">
        <v>14185</v>
      </c>
      <c r="D1120" s="851">
        <f t="shared" si="38"/>
        <v>1241.4000000000001</v>
      </c>
      <c r="E1120" s="842">
        <f t="shared" si="39"/>
        <v>1006.64</v>
      </c>
      <c r="I1120" s="890" t="s">
        <v>28866</v>
      </c>
      <c r="L1120" s="840" t="s">
        <v>862</v>
      </c>
      <c r="M1120" s="848">
        <f>IFERROR(VLOOKUP(L1120,REAJUSTE!A:AC,17,FALSE),"")</f>
        <v>1.0249999999999999</v>
      </c>
    </row>
    <row r="1121" spans="1:13" ht="15" x14ac:dyDescent="0.2">
      <c r="A1121" s="790">
        <v>42721</v>
      </c>
      <c r="B1121" s="889" t="s">
        <v>15187</v>
      </c>
      <c r="C1121" s="888" t="s">
        <v>14185</v>
      </c>
      <c r="D1121" s="851">
        <f t="shared" si="38"/>
        <v>1061.6400000000001</v>
      </c>
      <c r="E1121" s="842">
        <f t="shared" si="39"/>
        <v>860.88</v>
      </c>
      <c r="I1121" s="890" t="s">
        <v>28867</v>
      </c>
      <c r="L1121" s="840" t="s">
        <v>862</v>
      </c>
      <c r="M1121" s="848">
        <f>IFERROR(VLOOKUP(L1121,REAJUSTE!A:AC,17,FALSE),"")</f>
        <v>1.0249999999999999</v>
      </c>
    </row>
    <row r="1122" spans="1:13" ht="15" x14ac:dyDescent="0.2">
      <c r="A1122" s="790">
        <v>42720</v>
      </c>
      <c r="B1122" s="889" t="s">
        <v>15188</v>
      </c>
      <c r="C1122" s="888" t="s">
        <v>14185</v>
      </c>
      <c r="D1122" s="851">
        <f t="shared" si="38"/>
        <v>1053.19</v>
      </c>
      <c r="E1122" s="842">
        <f t="shared" si="39"/>
        <v>854.03</v>
      </c>
      <c r="I1122" s="890" t="s">
        <v>28868</v>
      </c>
      <c r="L1122" s="840" t="s">
        <v>862</v>
      </c>
      <c r="M1122" s="848">
        <f>IFERROR(VLOOKUP(L1122,REAJUSTE!A:AC,17,FALSE),"")</f>
        <v>1.0249999999999999</v>
      </c>
    </row>
    <row r="1123" spans="1:13" ht="18" x14ac:dyDescent="0.2">
      <c r="A1123" s="790">
        <v>42723</v>
      </c>
      <c r="B1123" s="794" t="s">
        <v>15189</v>
      </c>
      <c r="C1123" s="888" t="s">
        <v>14185</v>
      </c>
      <c r="D1123" s="851">
        <f t="shared" si="38"/>
        <v>1163.93</v>
      </c>
      <c r="E1123" s="842">
        <f t="shared" si="39"/>
        <v>943.82</v>
      </c>
      <c r="I1123" s="890" t="s">
        <v>28869</v>
      </c>
      <c r="L1123" s="840" t="s">
        <v>862</v>
      </c>
      <c r="M1123" s="848">
        <f>IFERROR(VLOOKUP(L1123,REAJUSTE!A:AC,17,FALSE),"")</f>
        <v>1.0249999999999999</v>
      </c>
    </row>
    <row r="1124" spans="1:13" ht="15" x14ac:dyDescent="0.2">
      <c r="A1124" s="790">
        <v>42724</v>
      </c>
      <c r="B1124" s="889" t="s">
        <v>15190</v>
      </c>
      <c r="C1124" s="888" t="s">
        <v>14185</v>
      </c>
      <c r="D1124" s="851">
        <f t="shared" si="38"/>
        <v>2326.9899999999998</v>
      </c>
      <c r="E1124" s="842">
        <f t="shared" si="39"/>
        <v>1886.95</v>
      </c>
      <c r="I1124" s="890" t="s">
        <v>28870</v>
      </c>
      <c r="L1124" s="840" t="s">
        <v>862</v>
      </c>
      <c r="M1124" s="848">
        <f>IFERROR(VLOOKUP(L1124,REAJUSTE!A:AC,17,FALSE),"")</f>
        <v>1.0249999999999999</v>
      </c>
    </row>
    <row r="1125" spans="1:13" ht="18" x14ac:dyDescent="0.2">
      <c r="A1125" s="790">
        <v>42726</v>
      </c>
      <c r="B1125" s="794" t="s">
        <v>15191</v>
      </c>
      <c r="C1125" s="888" t="s">
        <v>14230</v>
      </c>
      <c r="D1125" s="851">
        <f t="shared" si="38"/>
        <v>741.74</v>
      </c>
      <c r="E1125" s="842">
        <f t="shared" si="39"/>
        <v>601.47</v>
      </c>
      <c r="I1125" s="890" t="s">
        <v>28871</v>
      </c>
      <c r="L1125" s="840" t="s">
        <v>862</v>
      </c>
      <c r="M1125" s="848">
        <f>IFERROR(VLOOKUP(L1125,REAJUSTE!A:AC,17,FALSE),"")</f>
        <v>1.0249999999999999</v>
      </c>
    </row>
    <row r="1126" spans="1:13" ht="18" x14ac:dyDescent="0.2">
      <c r="A1126" s="790">
        <v>42727</v>
      </c>
      <c r="B1126" s="794" t="s">
        <v>15192</v>
      </c>
      <c r="C1126" s="888" t="s">
        <v>14230</v>
      </c>
      <c r="D1126" s="851">
        <f t="shared" si="38"/>
        <v>741.74</v>
      </c>
      <c r="E1126" s="842">
        <f t="shared" si="39"/>
        <v>601.47</v>
      </c>
      <c r="I1126" s="890" t="s">
        <v>28871</v>
      </c>
      <c r="L1126" s="840" t="s">
        <v>862</v>
      </c>
      <c r="M1126" s="848">
        <f>IFERROR(VLOOKUP(L1126,REAJUSTE!A:AC,17,FALSE),"")</f>
        <v>1.0249999999999999</v>
      </c>
    </row>
    <row r="1127" spans="1:13" ht="18" x14ac:dyDescent="0.2">
      <c r="A1127" s="790">
        <v>42728</v>
      </c>
      <c r="B1127" s="889" t="s">
        <v>15193</v>
      </c>
      <c r="C1127" s="888" t="s">
        <v>14230</v>
      </c>
      <c r="D1127" s="851">
        <f t="shared" si="38"/>
        <v>674.54</v>
      </c>
      <c r="E1127" s="842">
        <f t="shared" si="39"/>
        <v>546.98</v>
      </c>
      <c r="I1127" s="890" t="s">
        <v>28872</v>
      </c>
      <c r="L1127" s="840" t="s">
        <v>862</v>
      </c>
      <c r="M1127" s="848">
        <f>IFERROR(VLOOKUP(L1127,REAJUSTE!A:AC,17,FALSE),"")</f>
        <v>1.0249999999999999</v>
      </c>
    </row>
    <row r="1128" spans="1:13" ht="18" x14ac:dyDescent="0.2">
      <c r="A1128" s="790">
        <v>42729</v>
      </c>
      <c r="B1128" s="794" t="s">
        <v>15194</v>
      </c>
      <c r="C1128" s="888" t="s">
        <v>14230</v>
      </c>
      <c r="D1128" s="851">
        <f t="shared" si="38"/>
        <v>674.54</v>
      </c>
      <c r="E1128" s="842">
        <f t="shared" si="39"/>
        <v>546.98</v>
      </c>
      <c r="I1128" s="890" t="s">
        <v>28872</v>
      </c>
      <c r="L1128" s="840" t="s">
        <v>862</v>
      </c>
      <c r="M1128" s="848">
        <f>IFERROR(VLOOKUP(L1128,REAJUSTE!A:AC,17,FALSE),"")</f>
        <v>1.0249999999999999</v>
      </c>
    </row>
    <row r="1129" spans="1:13" ht="18" x14ac:dyDescent="0.2">
      <c r="A1129" s="790">
        <v>42730</v>
      </c>
      <c r="B1129" s="794" t="s">
        <v>15195</v>
      </c>
      <c r="C1129" s="888" t="s">
        <v>14230</v>
      </c>
      <c r="D1129" s="851">
        <f t="shared" si="38"/>
        <v>1447.25</v>
      </c>
      <c r="E1129" s="842">
        <f t="shared" si="39"/>
        <v>1173.57</v>
      </c>
      <c r="I1129" s="890" t="s">
        <v>28873</v>
      </c>
      <c r="L1129" s="840" t="s">
        <v>862</v>
      </c>
      <c r="M1129" s="848">
        <f>IFERROR(VLOOKUP(L1129,REAJUSTE!A:AC,17,FALSE),"")</f>
        <v>1.0249999999999999</v>
      </c>
    </row>
    <row r="1130" spans="1:13" ht="18" x14ac:dyDescent="0.2">
      <c r="A1130" s="790">
        <v>42731</v>
      </c>
      <c r="B1130" s="794" t="s">
        <v>15196</v>
      </c>
      <c r="C1130" s="888" t="s">
        <v>14230</v>
      </c>
      <c r="D1130" s="851">
        <f t="shared" si="38"/>
        <v>1447.25</v>
      </c>
      <c r="E1130" s="842">
        <f t="shared" si="39"/>
        <v>1173.57</v>
      </c>
      <c r="I1130" s="890" t="s">
        <v>28873</v>
      </c>
      <c r="L1130" s="840" t="s">
        <v>862</v>
      </c>
      <c r="M1130" s="848">
        <f>IFERROR(VLOOKUP(L1130,REAJUSTE!A:AC,17,FALSE),"")</f>
        <v>1.0249999999999999</v>
      </c>
    </row>
    <row r="1131" spans="1:13" ht="18" x14ac:dyDescent="0.2">
      <c r="A1131" s="790">
        <v>42732</v>
      </c>
      <c r="B1131" s="794" t="s">
        <v>15197</v>
      </c>
      <c r="C1131" s="888" t="s">
        <v>14230</v>
      </c>
      <c r="D1131" s="851">
        <f t="shared" si="38"/>
        <v>1448.74</v>
      </c>
      <c r="E1131" s="842">
        <f t="shared" si="39"/>
        <v>1174.78</v>
      </c>
      <c r="I1131" s="890" t="s">
        <v>28874</v>
      </c>
      <c r="L1131" s="840" t="s">
        <v>862</v>
      </c>
      <c r="M1131" s="848">
        <f>IFERROR(VLOOKUP(L1131,REAJUSTE!A:AC,17,FALSE),"")</f>
        <v>1.0249999999999999</v>
      </c>
    </row>
    <row r="1132" spans="1:13" ht="18" x14ac:dyDescent="0.2">
      <c r="A1132" s="790">
        <v>42733</v>
      </c>
      <c r="B1132" s="794" t="s">
        <v>15198</v>
      </c>
      <c r="C1132" s="888" t="s">
        <v>14230</v>
      </c>
      <c r="D1132" s="851">
        <f t="shared" si="38"/>
        <v>1448.74</v>
      </c>
      <c r="E1132" s="842">
        <f t="shared" si="39"/>
        <v>1174.78</v>
      </c>
      <c r="I1132" s="890" t="s">
        <v>28874</v>
      </c>
      <c r="L1132" s="840" t="s">
        <v>862</v>
      </c>
      <c r="M1132" s="848">
        <f>IFERROR(VLOOKUP(L1132,REAJUSTE!A:AC,17,FALSE),"")</f>
        <v>1.0249999999999999</v>
      </c>
    </row>
    <row r="1133" spans="1:13" ht="18" x14ac:dyDescent="0.2">
      <c r="A1133" s="790">
        <v>42734</v>
      </c>
      <c r="B1133" s="889" t="s">
        <v>28853</v>
      </c>
      <c r="C1133" s="888" t="s">
        <v>14230</v>
      </c>
      <c r="D1133" s="851">
        <f t="shared" si="38"/>
        <v>1695.84</v>
      </c>
      <c r="E1133" s="842">
        <f t="shared" si="39"/>
        <v>1375.15</v>
      </c>
      <c r="I1133" s="890" t="s">
        <v>28875</v>
      </c>
      <c r="L1133" s="840" t="s">
        <v>862</v>
      </c>
      <c r="M1133" s="848">
        <f>IFERROR(VLOOKUP(L1133,REAJUSTE!A:AC,17,FALSE),"")</f>
        <v>1.0249999999999999</v>
      </c>
    </row>
    <row r="1134" spans="1:13" ht="18" x14ac:dyDescent="0.2">
      <c r="A1134" s="790">
        <v>42735</v>
      </c>
      <c r="B1134" s="794" t="s">
        <v>15199</v>
      </c>
      <c r="C1134" s="888" t="s">
        <v>14230</v>
      </c>
      <c r="D1134" s="851">
        <f t="shared" si="38"/>
        <v>1583.1</v>
      </c>
      <c r="E1134" s="842">
        <f t="shared" si="39"/>
        <v>1283.73</v>
      </c>
      <c r="I1134" s="890" t="s">
        <v>28702</v>
      </c>
      <c r="L1134" s="840" t="s">
        <v>862</v>
      </c>
      <c r="M1134" s="848">
        <f>IFERROR(VLOOKUP(L1134,REAJUSTE!A:AC,17,FALSE),"")</f>
        <v>1.0249999999999999</v>
      </c>
    </row>
    <row r="1135" spans="1:13" ht="18" x14ac:dyDescent="0.2">
      <c r="A1135" s="790">
        <v>42736</v>
      </c>
      <c r="B1135" s="794" t="s">
        <v>15200</v>
      </c>
      <c r="C1135" s="888" t="s">
        <v>14230</v>
      </c>
      <c r="D1135" s="851">
        <f t="shared" si="38"/>
        <v>1793.95</v>
      </c>
      <c r="E1135" s="842">
        <f t="shared" si="39"/>
        <v>1454.71</v>
      </c>
      <c r="I1135" s="890" t="s">
        <v>28876</v>
      </c>
      <c r="L1135" s="840" t="s">
        <v>862</v>
      </c>
      <c r="M1135" s="848">
        <f>IFERROR(VLOOKUP(L1135,REAJUSTE!A:AC,17,FALSE),"")</f>
        <v>1.0249999999999999</v>
      </c>
    </row>
    <row r="1136" spans="1:13" ht="18" x14ac:dyDescent="0.2">
      <c r="A1136" s="790">
        <v>42737</v>
      </c>
      <c r="B1136" s="794" t="s">
        <v>15201</v>
      </c>
      <c r="C1136" s="888" t="s">
        <v>14230</v>
      </c>
      <c r="D1136" s="851">
        <f t="shared" si="38"/>
        <v>1793.95</v>
      </c>
      <c r="E1136" s="842">
        <f t="shared" si="39"/>
        <v>1454.71</v>
      </c>
      <c r="I1136" s="890" t="s">
        <v>28876</v>
      </c>
      <c r="L1136" s="840" t="s">
        <v>862</v>
      </c>
      <c r="M1136" s="848">
        <f>IFERROR(VLOOKUP(L1136,REAJUSTE!A:AC,17,FALSE),"")</f>
        <v>1.0249999999999999</v>
      </c>
    </row>
    <row r="1137" spans="1:13" ht="18" x14ac:dyDescent="0.2">
      <c r="A1137" s="790">
        <v>42738</v>
      </c>
      <c r="B1137" s="794" t="s">
        <v>15202</v>
      </c>
      <c r="C1137" s="888" t="s">
        <v>14230</v>
      </c>
      <c r="D1137" s="851">
        <f t="shared" si="38"/>
        <v>2092.54</v>
      </c>
      <c r="E1137" s="842">
        <f t="shared" si="39"/>
        <v>1696.83</v>
      </c>
      <c r="I1137" s="890" t="s">
        <v>28877</v>
      </c>
      <c r="L1137" s="840" t="s">
        <v>862</v>
      </c>
      <c r="M1137" s="848">
        <f>IFERROR(VLOOKUP(L1137,REAJUSTE!A:AC,17,FALSE),"")</f>
        <v>1.0249999999999999</v>
      </c>
    </row>
    <row r="1138" spans="1:13" ht="18" x14ac:dyDescent="0.2">
      <c r="A1138" s="790">
        <v>42739</v>
      </c>
      <c r="B1138" s="794" t="s">
        <v>28854</v>
      </c>
      <c r="C1138" s="888" t="s">
        <v>14230</v>
      </c>
      <c r="D1138" s="851">
        <f t="shared" si="38"/>
        <v>2356.48</v>
      </c>
      <c r="E1138" s="842">
        <f t="shared" si="39"/>
        <v>1910.86</v>
      </c>
      <c r="I1138" s="890" t="s">
        <v>28878</v>
      </c>
      <c r="L1138" s="840" t="s">
        <v>862</v>
      </c>
      <c r="M1138" s="848">
        <f>IFERROR(VLOOKUP(L1138,REAJUSTE!A:AC,17,FALSE),"")</f>
        <v>1.0249999999999999</v>
      </c>
    </row>
    <row r="1139" spans="1:13" ht="18" x14ac:dyDescent="0.2">
      <c r="A1139" s="790">
        <v>42740</v>
      </c>
      <c r="B1139" s="889" t="s">
        <v>28855</v>
      </c>
      <c r="C1139" s="888" t="s">
        <v>14230</v>
      </c>
      <c r="D1139" s="851">
        <f t="shared" si="38"/>
        <v>2473.7800000000002</v>
      </c>
      <c r="E1139" s="842">
        <f t="shared" si="39"/>
        <v>2005.98</v>
      </c>
      <c r="I1139" s="890" t="s">
        <v>28879</v>
      </c>
      <c r="L1139" s="840" t="s">
        <v>862</v>
      </c>
      <c r="M1139" s="848">
        <f>IFERROR(VLOOKUP(L1139,REAJUSTE!A:AC,17,FALSE),"")</f>
        <v>1.0249999999999999</v>
      </c>
    </row>
    <row r="1140" spans="1:13" ht="18" x14ac:dyDescent="0.2">
      <c r="A1140" s="790">
        <v>42741</v>
      </c>
      <c r="B1140" s="889" t="s">
        <v>28856</v>
      </c>
      <c r="C1140" s="888" t="s">
        <v>14230</v>
      </c>
      <c r="D1140" s="851">
        <f t="shared" si="38"/>
        <v>2473.7800000000002</v>
      </c>
      <c r="E1140" s="842">
        <f t="shared" si="39"/>
        <v>2005.98</v>
      </c>
      <c r="I1140" s="890" t="s">
        <v>28879</v>
      </c>
      <c r="L1140" s="840" t="s">
        <v>862</v>
      </c>
      <c r="M1140" s="848">
        <f>IFERROR(VLOOKUP(L1140,REAJUSTE!A:AC,17,FALSE),"")</f>
        <v>1.0249999999999999</v>
      </c>
    </row>
    <row r="1141" spans="1:13" ht="18" x14ac:dyDescent="0.2">
      <c r="A1141" s="790">
        <v>42742</v>
      </c>
      <c r="B1141" s="794" t="s">
        <v>15203</v>
      </c>
      <c r="C1141" s="888" t="s">
        <v>14230</v>
      </c>
      <c r="D1141" s="851">
        <f t="shared" si="38"/>
        <v>3013.96</v>
      </c>
      <c r="E1141" s="842">
        <f t="shared" si="39"/>
        <v>2444.0100000000002</v>
      </c>
      <c r="I1141" s="890" t="s">
        <v>28880</v>
      </c>
      <c r="L1141" s="840" t="s">
        <v>862</v>
      </c>
      <c r="M1141" s="848">
        <f>IFERROR(VLOOKUP(L1141,REAJUSTE!A:AC,17,FALSE),"")</f>
        <v>1.0249999999999999</v>
      </c>
    </row>
    <row r="1142" spans="1:13" ht="18" x14ac:dyDescent="0.2">
      <c r="A1142" s="790">
        <v>42743</v>
      </c>
      <c r="B1142" s="794" t="s">
        <v>15204</v>
      </c>
      <c r="C1142" s="888" t="s">
        <v>14230</v>
      </c>
      <c r="D1142" s="851">
        <f t="shared" si="38"/>
        <v>3230.5</v>
      </c>
      <c r="E1142" s="842">
        <f t="shared" si="39"/>
        <v>2619.6</v>
      </c>
      <c r="I1142" s="890" t="s">
        <v>28881</v>
      </c>
      <c r="L1142" s="840" t="s">
        <v>862</v>
      </c>
      <c r="M1142" s="848">
        <f>IFERROR(VLOOKUP(L1142,REAJUSTE!A:AC,17,FALSE),"")</f>
        <v>1.0249999999999999</v>
      </c>
    </row>
    <row r="1143" spans="1:13" ht="18" x14ac:dyDescent="0.2">
      <c r="A1143" s="790">
        <v>42744</v>
      </c>
      <c r="B1143" s="794" t="s">
        <v>15205</v>
      </c>
      <c r="C1143" s="888" t="s">
        <v>14230</v>
      </c>
      <c r="D1143" s="851">
        <f t="shared" si="38"/>
        <v>3230.5</v>
      </c>
      <c r="E1143" s="842">
        <f t="shared" si="39"/>
        <v>2619.6</v>
      </c>
      <c r="I1143" s="890" t="s">
        <v>28881</v>
      </c>
      <c r="L1143" s="840" t="s">
        <v>862</v>
      </c>
      <c r="M1143" s="848">
        <f>IFERROR(VLOOKUP(L1143,REAJUSTE!A:AC,17,FALSE),"")</f>
        <v>1.0249999999999999</v>
      </c>
    </row>
    <row r="1144" spans="1:13" ht="18" x14ac:dyDescent="0.2">
      <c r="A1144" s="790">
        <v>42745</v>
      </c>
      <c r="B1144" s="794" t="s">
        <v>28857</v>
      </c>
      <c r="C1144" s="888" t="s">
        <v>14230</v>
      </c>
      <c r="D1144" s="851">
        <f t="shared" si="38"/>
        <v>3379.78</v>
      </c>
      <c r="E1144" s="842">
        <f t="shared" si="39"/>
        <v>2740.65</v>
      </c>
      <c r="I1144" s="890" t="s">
        <v>28882</v>
      </c>
      <c r="L1144" s="840" t="s">
        <v>862</v>
      </c>
      <c r="M1144" s="848">
        <f>IFERROR(VLOOKUP(L1144,REAJUSTE!A:AC,17,FALSE),"")</f>
        <v>1.0249999999999999</v>
      </c>
    </row>
    <row r="1145" spans="1:13" ht="18" x14ac:dyDescent="0.2">
      <c r="A1145" s="790">
        <v>42746</v>
      </c>
      <c r="B1145" s="794" t="s">
        <v>15206</v>
      </c>
      <c r="C1145" s="888" t="s">
        <v>14230</v>
      </c>
      <c r="D1145" s="851">
        <f t="shared" si="38"/>
        <v>3379.78</v>
      </c>
      <c r="E1145" s="842">
        <f t="shared" si="39"/>
        <v>2740.65</v>
      </c>
      <c r="I1145" s="890" t="s">
        <v>28882</v>
      </c>
      <c r="L1145" s="840" t="s">
        <v>862</v>
      </c>
      <c r="M1145" s="848">
        <f>IFERROR(VLOOKUP(L1145,REAJUSTE!A:AC,17,FALSE),"")</f>
        <v>1.0249999999999999</v>
      </c>
    </row>
    <row r="1146" spans="1:13" ht="18" x14ac:dyDescent="0.2">
      <c r="A1146" s="790">
        <v>42747</v>
      </c>
      <c r="B1146" s="889" t="s">
        <v>28858</v>
      </c>
      <c r="C1146" s="888" t="s">
        <v>14230</v>
      </c>
      <c r="D1146" s="851">
        <f t="shared" si="38"/>
        <v>4437.6400000000003</v>
      </c>
      <c r="E1146" s="842">
        <f t="shared" si="39"/>
        <v>3598.47</v>
      </c>
      <c r="I1146" s="890" t="s">
        <v>28883</v>
      </c>
      <c r="L1146" s="840" t="s">
        <v>862</v>
      </c>
      <c r="M1146" s="848">
        <f>IFERROR(VLOOKUP(L1146,REAJUSTE!A:AC,17,FALSE),"")</f>
        <v>1.0249999999999999</v>
      </c>
    </row>
    <row r="1147" spans="1:13" ht="18" x14ac:dyDescent="0.2">
      <c r="A1147" s="790">
        <v>42748</v>
      </c>
      <c r="B1147" s="794" t="s">
        <v>15207</v>
      </c>
      <c r="C1147" s="888" t="s">
        <v>14230</v>
      </c>
      <c r="D1147" s="851">
        <f t="shared" si="38"/>
        <v>152.44</v>
      </c>
      <c r="E1147" s="842">
        <f t="shared" si="39"/>
        <v>123.61</v>
      </c>
      <c r="I1147" s="890" t="s">
        <v>28884</v>
      </c>
      <c r="L1147" s="840" t="s">
        <v>862</v>
      </c>
      <c r="M1147" s="848">
        <f>IFERROR(VLOOKUP(L1147,REAJUSTE!A:AC,17,FALSE),"")</f>
        <v>1.0249999999999999</v>
      </c>
    </row>
    <row r="1148" spans="1:13" ht="18" x14ac:dyDescent="0.2">
      <c r="A1148" s="790">
        <v>42749</v>
      </c>
      <c r="B1148" s="794" t="s">
        <v>15208</v>
      </c>
      <c r="C1148" s="888" t="s">
        <v>14230</v>
      </c>
      <c r="D1148" s="851">
        <f t="shared" si="38"/>
        <v>163.04</v>
      </c>
      <c r="E1148" s="842">
        <f t="shared" si="39"/>
        <v>132.19999999999999</v>
      </c>
      <c r="I1148" s="890" t="s">
        <v>28600</v>
      </c>
      <c r="L1148" s="840" t="s">
        <v>862</v>
      </c>
      <c r="M1148" s="848">
        <f>IFERROR(VLOOKUP(L1148,REAJUSTE!A:AC,17,FALSE),"")</f>
        <v>1.0249999999999999</v>
      </c>
    </row>
    <row r="1149" spans="1:13" ht="18" x14ac:dyDescent="0.2">
      <c r="A1149" s="790">
        <v>42750</v>
      </c>
      <c r="B1149" s="794" t="s">
        <v>15209</v>
      </c>
      <c r="C1149" s="888" t="s">
        <v>14230</v>
      </c>
      <c r="D1149" s="851">
        <f t="shared" si="38"/>
        <v>197.33</v>
      </c>
      <c r="E1149" s="842">
        <f t="shared" si="39"/>
        <v>160.01</v>
      </c>
      <c r="I1149" s="890" t="s">
        <v>28885</v>
      </c>
      <c r="L1149" s="840" t="s">
        <v>862</v>
      </c>
      <c r="M1149" s="848">
        <f>IFERROR(VLOOKUP(L1149,REAJUSTE!A:AC,17,FALSE),"")</f>
        <v>1.0249999999999999</v>
      </c>
    </row>
    <row r="1150" spans="1:13" s="885" customFormat="1" ht="18" x14ac:dyDescent="0.2">
      <c r="A1150" s="880">
        <v>42751</v>
      </c>
      <c r="B1150" s="881" t="s">
        <v>28886</v>
      </c>
      <c r="C1150" s="882" t="s">
        <v>71</v>
      </c>
      <c r="D1150" s="883">
        <f t="shared" si="38"/>
        <v>210.47</v>
      </c>
      <c r="E1150" s="884">
        <f t="shared" si="39"/>
        <v>170.66</v>
      </c>
      <c r="I1150" s="886" t="s">
        <v>28887</v>
      </c>
      <c r="L1150" s="887" t="s">
        <v>862</v>
      </c>
      <c r="M1150" s="848">
        <f>IFERROR(VLOOKUP(L1150,REAJUSTE!A:AC,17,FALSE),"")</f>
        <v>1.0249999999999999</v>
      </c>
    </row>
    <row r="1151" spans="1:13" ht="18" x14ac:dyDescent="0.2">
      <c r="A1151" s="790">
        <v>42752</v>
      </c>
      <c r="B1151" s="794" t="s">
        <v>15210</v>
      </c>
      <c r="C1151" s="888" t="s">
        <v>14230</v>
      </c>
      <c r="D1151" s="851">
        <f t="shared" si="38"/>
        <v>277.33999999999997</v>
      </c>
      <c r="E1151" s="842">
        <f t="shared" si="39"/>
        <v>224.89</v>
      </c>
      <c r="I1151" s="890" t="s">
        <v>28897</v>
      </c>
      <c r="L1151" s="840" t="s">
        <v>862</v>
      </c>
      <c r="M1151" s="848">
        <f>IFERROR(VLOOKUP(L1151,REAJUSTE!A:AC,17,FALSE),"")</f>
        <v>1.0249999999999999</v>
      </c>
    </row>
    <row r="1152" spans="1:13" ht="18" x14ac:dyDescent="0.2">
      <c r="A1152" s="790">
        <v>42753</v>
      </c>
      <c r="B1152" s="794" t="s">
        <v>15211</v>
      </c>
      <c r="C1152" s="888" t="s">
        <v>14230</v>
      </c>
      <c r="D1152" s="851">
        <f t="shared" si="38"/>
        <v>278.88</v>
      </c>
      <c r="E1152" s="842">
        <f t="shared" si="39"/>
        <v>226.14</v>
      </c>
      <c r="I1152" s="890" t="s">
        <v>28898</v>
      </c>
      <c r="L1152" s="840" t="s">
        <v>862</v>
      </c>
      <c r="M1152" s="848">
        <f>IFERROR(VLOOKUP(L1152,REAJUSTE!A:AC,17,FALSE),"")</f>
        <v>1.0249999999999999</v>
      </c>
    </row>
    <row r="1153" spans="1:13" ht="18" x14ac:dyDescent="0.2">
      <c r="A1153" s="790">
        <v>42754</v>
      </c>
      <c r="B1153" s="794" t="s">
        <v>15212</v>
      </c>
      <c r="C1153" s="888" t="s">
        <v>14230</v>
      </c>
      <c r="D1153" s="851">
        <f t="shared" si="38"/>
        <v>439.14</v>
      </c>
      <c r="E1153" s="842">
        <f t="shared" si="39"/>
        <v>356.09</v>
      </c>
      <c r="I1153" s="890" t="s">
        <v>28899</v>
      </c>
      <c r="L1153" s="840" t="s">
        <v>862</v>
      </c>
      <c r="M1153" s="848">
        <f>IFERROR(VLOOKUP(L1153,REAJUSTE!A:AC,17,FALSE),"")</f>
        <v>1.0249999999999999</v>
      </c>
    </row>
    <row r="1154" spans="1:13" ht="18" x14ac:dyDescent="0.2">
      <c r="A1154" s="790">
        <v>42755</v>
      </c>
      <c r="B1154" s="794" t="s">
        <v>15213</v>
      </c>
      <c r="C1154" s="888" t="s">
        <v>14230</v>
      </c>
      <c r="D1154" s="851">
        <f t="shared" si="38"/>
        <v>451.69</v>
      </c>
      <c r="E1154" s="842">
        <f t="shared" si="39"/>
        <v>366.27</v>
      </c>
      <c r="I1154" s="890" t="s">
        <v>28900</v>
      </c>
      <c r="L1154" s="840" t="s">
        <v>862</v>
      </c>
      <c r="M1154" s="848">
        <f>IFERROR(VLOOKUP(L1154,REAJUSTE!A:AC,17,FALSE),"")</f>
        <v>1.0249999999999999</v>
      </c>
    </row>
    <row r="1155" spans="1:13" ht="18" x14ac:dyDescent="0.2">
      <c r="A1155" s="790">
        <v>42756</v>
      </c>
      <c r="B1155" s="794" t="s">
        <v>15214</v>
      </c>
      <c r="C1155" s="888" t="s">
        <v>14230</v>
      </c>
      <c r="D1155" s="851">
        <f t="shared" si="38"/>
        <v>248.32</v>
      </c>
      <c r="E1155" s="842">
        <f t="shared" si="39"/>
        <v>201.36</v>
      </c>
      <c r="I1155" s="890" t="s">
        <v>28901</v>
      </c>
      <c r="L1155" s="840" t="s">
        <v>862</v>
      </c>
      <c r="M1155" s="848">
        <f>IFERROR(VLOOKUP(L1155,REAJUSTE!A:AC,17,FALSE),"")</f>
        <v>1.0249999999999999</v>
      </c>
    </row>
    <row r="1156" spans="1:13" ht="18" x14ac:dyDescent="0.2">
      <c r="A1156" s="790">
        <v>42757</v>
      </c>
      <c r="B1156" s="889" t="s">
        <v>15215</v>
      </c>
      <c r="C1156" s="888" t="s">
        <v>14230</v>
      </c>
      <c r="D1156" s="851">
        <f t="shared" si="38"/>
        <v>317.43</v>
      </c>
      <c r="E1156" s="842">
        <f t="shared" si="39"/>
        <v>257.39999999999998</v>
      </c>
      <c r="I1156" s="890" t="s">
        <v>28902</v>
      </c>
      <c r="L1156" s="840" t="s">
        <v>862</v>
      </c>
      <c r="M1156" s="848">
        <f>IFERROR(VLOOKUP(L1156,REAJUSTE!A:AC,17,FALSE),"")</f>
        <v>1.0249999999999999</v>
      </c>
    </row>
    <row r="1157" spans="1:13" ht="18" x14ac:dyDescent="0.2">
      <c r="A1157" s="790">
        <v>42759</v>
      </c>
      <c r="B1157" s="794" t="s">
        <v>28888</v>
      </c>
      <c r="C1157" s="888" t="s">
        <v>14230</v>
      </c>
      <c r="D1157" s="851">
        <f t="shared" si="38"/>
        <v>324.89999999999998</v>
      </c>
      <c r="E1157" s="842">
        <f t="shared" si="39"/>
        <v>263.45999999999998</v>
      </c>
      <c r="I1157" s="890" t="s">
        <v>28903</v>
      </c>
      <c r="L1157" s="840" t="s">
        <v>862</v>
      </c>
      <c r="M1157" s="848">
        <f>IFERROR(VLOOKUP(L1157,REAJUSTE!A:AC,17,FALSE),"")</f>
        <v>1.0249999999999999</v>
      </c>
    </row>
    <row r="1158" spans="1:13" ht="18" x14ac:dyDescent="0.2">
      <c r="A1158" s="790">
        <v>42760</v>
      </c>
      <c r="B1158" s="794" t="s">
        <v>15216</v>
      </c>
      <c r="C1158" s="888" t="s">
        <v>14230</v>
      </c>
      <c r="D1158" s="851">
        <f t="shared" si="38"/>
        <v>540.5</v>
      </c>
      <c r="E1158" s="842">
        <f t="shared" si="39"/>
        <v>438.29</v>
      </c>
      <c r="I1158" s="890" t="s">
        <v>28904</v>
      </c>
      <c r="L1158" s="840" t="s">
        <v>862</v>
      </c>
      <c r="M1158" s="848">
        <f>IFERROR(VLOOKUP(L1158,REAJUSTE!A:AC,17,FALSE),"")</f>
        <v>1.0249999999999999</v>
      </c>
    </row>
    <row r="1159" spans="1:13" ht="18" x14ac:dyDescent="0.2">
      <c r="A1159" s="790">
        <v>42761</v>
      </c>
      <c r="B1159" s="794" t="s">
        <v>15217</v>
      </c>
      <c r="C1159" s="888" t="s">
        <v>14230</v>
      </c>
      <c r="D1159" s="851">
        <f t="shared" si="38"/>
        <v>540.5</v>
      </c>
      <c r="E1159" s="842">
        <f t="shared" si="39"/>
        <v>438.29</v>
      </c>
      <c r="I1159" s="890" t="s">
        <v>28904</v>
      </c>
      <c r="L1159" s="840" t="s">
        <v>862</v>
      </c>
      <c r="M1159" s="848">
        <f>IFERROR(VLOOKUP(L1159,REAJUSTE!A:AC,17,FALSE),"")</f>
        <v>1.0249999999999999</v>
      </c>
    </row>
    <row r="1160" spans="1:13" ht="18" x14ac:dyDescent="0.2">
      <c r="A1160" s="790">
        <v>42762</v>
      </c>
      <c r="B1160" s="794" t="s">
        <v>15218</v>
      </c>
      <c r="C1160" s="888" t="s">
        <v>14230</v>
      </c>
      <c r="D1160" s="851">
        <f t="shared" ref="D1160:D1223" si="40">TRUNC(I1160*M1160,2)</f>
        <v>506.91</v>
      </c>
      <c r="E1160" s="842">
        <f t="shared" ref="E1160:E1223" si="41">TRUNC(D1160/1.2332,2)</f>
        <v>411.05</v>
      </c>
      <c r="I1160" s="890" t="s">
        <v>28905</v>
      </c>
      <c r="L1160" s="840" t="s">
        <v>862</v>
      </c>
      <c r="M1160" s="848">
        <f>IFERROR(VLOOKUP(L1160,REAJUSTE!A:AC,17,FALSE),"")</f>
        <v>1.0249999999999999</v>
      </c>
    </row>
    <row r="1161" spans="1:13" ht="18" x14ac:dyDescent="0.2">
      <c r="A1161" s="790">
        <v>42763</v>
      </c>
      <c r="B1161" s="794" t="s">
        <v>15219</v>
      </c>
      <c r="C1161" s="888" t="s">
        <v>14230</v>
      </c>
      <c r="D1161" s="851">
        <f t="shared" si="40"/>
        <v>506.91</v>
      </c>
      <c r="E1161" s="842">
        <f t="shared" si="41"/>
        <v>411.05</v>
      </c>
      <c r="I1161" s="890" t="s">
        <v>28905</v>
      </c>
      <c r="L1161" s="840" t="s">
        <v>862</v>
      </c>
      <c r="M1161" s="848">
        <f>IFERROR(VLOOKUP(L1161,REAJUSTE!A:AC,17,FALSE),"")</f>
        <v>1.0249999999999999</v>
      </c>
    </row>
    <row r="1162" spans="1:13" ht="18" x14ac:dyDescent="0.2">
      <c r="A1162" s="790">
        <v>42764</v>
      </c>
      <c r="B1162" s="889" t="s">
        <v>28889</v>
      </c>
      <c r="C1162" s="888" t="s">
        <v>14230</v>
      </c>
      <c r="D1162" s="851">
        <f t="shared" si="40"/>
        <v>1055.1500000000001</v>
      </c>
      <c r="E1162" s="842">
        <f t="shared" si="41"/>
        <v>855.61</v>
      </c>
      <c r="I1162" s="890" t="s">
        <v>28906</v>
      </c>
      <c r="L1162" s="840" t="s">
        <v>862</v>
      </c>
      <c r="M1162" s="848">
        <f>IFERROR(VLOOKUP(L1162,REAJUSTE!A:AC,17,FALSE),"")</f>
        <v>1.0249999999999999</v>
      </c>
    </row>
    <row r="1163" spans="1:13" ht="18" x14ac:dyDescent="0.2">
      <c r="A1163" s="790">
        <v>42765</v>
      </c>
      <c r="B1163" s="794" t="s">
        <v>28890</v>
      </c>
      <c r="C1163" s="888" t="s">
        <v>14230</v>
      </c>
      <c r="D1163" s="851">
        <f t="shared" si="40"/>
        <v>1055.1500000000001</v>
      </c>
      <c r="E1163" s="842">
        <f t="shared" si="41"/>
        <v>855.61</v>
      </c>
      <c r="I1163" s="890" t="s">
        <v>28906</v>
      </c>
      <c r="L1163" s="840" t="s">
        <v>862</v>
      </c>
      <c r="M1163" s="848">
        <f>IFERROR(VLOOKUP(L1163,REAJUSTE!A:AC,17,FALSE),"")</f>
        <v>1.0249999999999999</v>
      </c>
    </row>
    <row r="1164" spans="1:13" ht="18" x14ac:dyDescent="0.2">
      <c r="A1164" s="790">
        <v>42766</v>
      </c>
      <c r="B1164" s="794" t="s">
        <v>15220</v>
      </c>
      <c r="C1164" s="888" t="s">
        <v>14230</v>
      </c>
      <c r="D1164" s="851">
        <f t="shared" si="40"/>
        <v>1055.9000000000001</v>
      </c>
      <c r="E1164" s="842">
        <f t="shared" si="41"/>
        <v>856.22</v>
      </c>
      <c r="I1164" s="890" t="s">
        <v>28907</v>
      </c>
      <c r="L1164" s="840" t="s">
        <v>862</v>
      </c>
      <c r="M1164" s="848">
        <f>IFERROR(VLOOKUP(L1164,REAJUSTE!A:AC,17,FALSE),"")</f>
        <v>1.0249999999999999</v>
      </c>
    </row>
    <row r="1165" spans="1:13" ht="18" x14ac:dyDescent="0.2">
      <c r="A1165" s="790">
        <v>42767</v>
      </c>
      <c r="B1165" s="794" t="s">
        <v>15221</v>
      </c>
      <c r="C1165" s="888" t="s">
        <v>14230</v>
      </c>
      <c r="D1165" s="851">
        <f t="shared" si="40"/>
        <v>1055.9000000000001</v>
      </c>
      <c r="E1165" s="842">
        <f t="shared" si="41"/>
        <v>856.22</v>
      </c>
      <c r="I1165" s="890" t="s">
        <v>28907</v>
      </c>
      <c r="L1165" s="840" t="s">
        <v>862</v>
      </c>
      <c r="M1165" s="848">
        <f>IFERROR(VLOOKUP(L1165,REAJUSTE!A:AC,17,FALSE),"")</f>
        <v>1.0249999999999999</v>
      </c>
    </row>
    <row r="1166" spans="1:13" ht="18" x14ac:dyDescent="0.2">
      <c r="A1166" s="790">
        <v>42768</v>
      </c>
      <c r="B1166" s="794" t="s">
        <v>15222</v>
      </c>
      <c r="C1166" s="888" t="s">
        <v>14230</v>
      </c>
      <c r="D1166" s="851">
        <f t="shared" si="40"/>
        <v>1323.02</v>
      </c>
      <c r="E1166" s="842">
        <f t="shared" si="41"/>
        <v>1072.83</v>
      </c>
      <c r="I1166" s="890" t="s">
        <v>28908</v>
      </c>
      <c r="L1166" s="840" t="s">
        <v>862</v>
      </c>
      <c r="M1166" s="848">
        <f>IFERROR(VLOOKUP(L1166,REAJUSTE!A:AC,17,FALSE),"")</f>
        <v>1.0249999999999999</v>
      </c>
    </row>
    <row r="1167" spans="1:13" ht="18" x14ac:dyDescent="0.2">
      <c r="A1167" s="790">
        <v>42769</v>
      </c>
      <c r="B1167" s="794" t="s">
        <v>15223</v>
      </c>
      <c r="C1167" s="888" t="s">
        <v>14230</v>
      </c>
      <c r="D1167" s="851">
        <f t="shared" si="40"/>
        <v>1323.02</v>
      </c>
      <c r="E1167" s="842">
        <f t="shared" si="41"/>
        <v>1072.83</v>
      </c>
      <c r="I1167" s="890" t="s">
        <v>28908</v>
      </c>
      <c r="L1167" s="840" t="s">
        <v>862</v>
      </c>
      <c r="M1167" s="848">
        <f>IFERROR(VLOOKUP(L1167,REAJUSTE!A:AC,17,FALSE),"")</f>
        <v>1.0249999999999999</v>
      </c>
    </row>
    <row r="1168" spans="1:13" ht="18" x14ac:dyDescent="0.2">
      <c r="A1168" s="790">
        <v>42770</v>
      </c>
      <c r="B1168" s="889" t="s">
        <v>28891</v>
      </c>
      <c r="C1168" s="888" t="s">
        <v>14230</v>
      </c>
      <c r="D1168" s="851">
        <f t="shared" si="40"/>
        <v>1372.08</v>
      </c>
      <c r="E1168" s="842">
        <f t="shared" si="41"/>
        <v>1112.6099999999999</v>
      </c>
      <c r="I1168" s="890" t="s">
        <v>28909</v>
      </c>
      <c r="L1168" s="840" t="s">
        <v>862</v>
      </c>
      <c r="M1168" s="848">
        <f>IFERROR(VLOOKUP(L1168,REAJUSTE!A:AC,17,FALSE),"")</f>
        <v>1.0249999999999999</v>
      </c>
    </row>
    <row r="1169" spans="1:13" ht="18" x14ac:dyDescent="0.2">
      <c r="A1169" s="790">
        <v>42771</v>
      </c>
      <c r="B1169" s="794" t="s">
        <v>15224</v>
      </c>
      <c r="C1169" s="888" t="s">
        <v>14230</v>
      </c>
      <c r="D1169" s="851">
        <f t="shared" si="40"/>
        <v>1372.08</v>
      </c>
      <c r="E1169" s="842">
        <f t="shared" si="41"/>
        <v>1112.6099999999999</v>
      </c>
      <c r="I1169" s="890" t="s">
        <v>28909</v>
      </c>
      <c r="L1169" s="840" t="s">
        <v>862</v>
      </c>
      <c r="M1169" s="848">
        <f>IFERROR(VLOOKUP(L1169,REAJUSTE!A:AC,17,FALSE),"")</f>
        <v>1.0249999999999999</v>
      </c>
    </row>
    <row r="1170" spans="1:13" ht="18" x14ac:dyDescent="0.2">
      <c r="A1170" s="790">
        <v>42772</v>
      </c>
      <c r="B1170" s="794" t="s">
        <v>15225</v>
      </c>
      <c r="C1170" s="888" t="s">
        <v>14230</v>
      </c>
      <c r="D1170" s="851">
        <f t="shared" si="40"/>
        <v>1794.42</v>
      </c>
      <c r="E1170" s="842">
        <f t="shared" si="41"/>
        <v>1455.09</v>
      </c>
      <c r="I1170" s="890" t="s">
        <v>28910</v>
      </c>
      <c r="L1170" s="840" t="s">
        <v>862</v>
      </c>
      <c r="M1170" s="848">
        <f>IFERROR(VLOOKUP(L1170,REAJUSTE!A:AC,17,FALSE),"")</f>
        <v>1.0249999999999999</v>
      </c>
    </row>
    <row r="1171" spans="1:13" ht="18" x14ac:dyDescent="0.2">
      <c r="A1171" s="790">
        <v>42773</v>
      </c>
      <c r="B1171" s="794" t="s">
        <v>15226</v>
      </c>
      <c r="C1171" s="888" t="s">
        <v>14230</v>
      </c>
      <c r="D1171" s="851">
        <f t="shared" si="40"/>
        <v>1794.42</v>
      </c>
      <c r="E1171" s="842">
        <f t="shared" si="41"/>
        <v>1455.09</v>
      </c>
      <c r="I1171" s="890" t="s">
        <v>28910</v>
      </c>
      <c r="L1171" s="840" t="s">
        <v>862</v>
      </c>
      <c r="M1171" s="848">
        <f>IFERROR(VLOOKUP(L1171,REAJUSTE!A:AC,17,FALSE),"")</f>
        <v>1.0249999999999999</v>
      </c>
    </row>
    <row r="1172" spans="1:13" ht="18" x14ac:dyDescent="0.2">
      <c r="A1172" s="790">
        <v>42774</v>
      </c>
      <c r="B1172" s="794" t="s">
        <v>15227</v>
      </c>
      <c r="C1172" s="888" t="s">
        <v>14230</v>
      </c>
      <c r="D1172" s="851">
        <f t="shared" si="40"/>
        <v>1853.07</v>
      </c>
      <c r="E1172" s="842">
        <f t="shared" si="41"/>
        <v>1502.65</v>
      </c>
      <c r="I1172" s="890" t="s">
        <v>28911</v>
      </c>
      <c r="L1172" s="840" t="s">
        <v>862</v>
      </c>
      <c r="M1172" s="848">
        <f>IFERROR(VLOOKUP(L1172,REAJUSTE!A:AC,17,FALSE),"")</f>
        <v>1.0249999999999999</v>
      </c>
    </row>
    <row r="1173" spans="1:13" ht="18" x14ac:dyDescent="0.2">
      <c r="A1173" s="790">
        <v>42775</v>
      </c>
      <c r="B1173" s="794" t="s">
        <v>28892</v>
      </c>
      <c r="C1173" s="888" t="s">
        <v>14230</v>
      </c>
      <c r="D1173" s="851">
        <f t="shared" si="40"/>
        <v>1853.07</v>
      </c>
      <c r="E1173" s="842">
        <f t="shared" si="41"/>
        <v>1502.65</v>
      </c>
      <c r="I1173" s="890" t="s">
        <v>28911</v>
      </c>
      <c r="L1173" s="840" t="s">
        <v>862</v>
      </c>
      <c r="M1173" s="848">
        <f>IFERROR(VLOOKUP(L1173,REAJUSTE!A:AC,17,FALSE),"")</f>
        <v>1.0249999999999999</v>
      </c>
    </row>
    <row r="1174" spans="1:13" ht="18" x14ac:dyDescent="0.2">
      <c r="A1174" s="790">
        <v>42776</v>
      </c>
      <c r="B1174" s="889" t="s">
        <v>28893</v>
      </c>
      <c r="C1174" s="888" t="s">
        <v>14230</v>
      </c>
      <c r="D1174" s="851">
        <f t="shared" si="40"/>
        <v>373.82</v>
      </c>
      <c r="E1174" s="842">
        <f t="shared" si="41"/>
        <v>303.13</v>
      </c>
      <c r="I1174" s="890" t="s">
        <v>28912</v>
      </c>
      <c r="L1174" s="840" t="s">
        <v>862</v>
      </c>
      <c r="M1174" s="848">
        <f>IFERROR(VLOOKUP(L1174,REAJUSTE!A:AC,17,FALSE),"")</f>
        <v>1.0249999999999999</v>
      </c>
    </row>
    <row r="1175" spans="1:13" ht="18" x14ac:dyDescent="0.2">
      <c r="A1175" s="790">
        <v>42777</v>
      </c>
      <c r="B1175" s="889" t="s">
        <v>28894</v>
      </c>
      <c r="C1175" s="888" t="s">
        <v>14230</v>
      </c>
      <c r="D1175" s="851">
        <f t="shared" si="40"/>
        <v>373.82</v>
      </c>
      <c r="E1175" s="842">
        <f t="shared" si="41"/>
        <v>303.13</v>
      </c>
      <c r="I1175" s="890" t="s">
        <v>28912</v>
      </c>
      <c r="L1175" s="840" t="s">
        <v>862</v>
      </c>
      <c r="M1175" s="848">
        <f>IFERROR(VLOOKUP(L1175,REAJUSTE!A:AC,17,FALSE),"")</f>
        <v>1.0249999999999999</v>
      </c>
    </row>
    <row r="1176" spans="1:13" ht="18" x14ac:dyDescent="0.2">
      <c r="A1176" s="790">
        <v>42778</v>
      </c>
      <c r="B1176" s="794" t="s">
        <v>15228</v>
      </c>
      <c r="C1176" s="888" t="s">
        <v>14230</v>
      </c>
      <c r="D1176" s="851">
        <f t="shared" si="40"/>
        <v>340.23</v>
      </c>
      <c r="E1176" s="842">
        <f t="shared" si="41"/>
        <v>275.89</v>
      </c>
      <c r="I1176" s="890" t="s">
        <v>28913</v>
      </c>
      <c r="L1176" s="840" t="s">
        <v>862</v>
      </c>
      <c r="M1176" s="848">
        <f>IFERROR(VLOOKUP(L1176,REAJUSTE!A:AC,17,FALSE),"")</f>
        <v>1.0249999999999999</v>
      </c>
    </row>
    <row r="1177" spans="1:13" ht="18" x14ac:dyDescent="0.2">
      <c r="A1177" s="790">
        <v>42779</v>
      </c>
      <c r="B1177" s="794" t="s">
        <v>15229</v>
      </c>
      <c r="C1177" s="888" t="s">
        <v>14230</v>
      </c>
      <c r="D1177" s="851">
        <f t="shared" si="40"/>
        <v>340.23</v>
      </c>
      <c r="E1177" s="842">
        <f t="shared" si="41"/>
        <v>275.89</v>
      </c>
      <c r="I1177" s="890" t="s">
        <v>28913</v>
      </c>
      <c r="L1177" s="840" t="s">
        <v>862</v>
      </c>
      <c r="M1177" s="848">
        <f>IFERROR(VLOOKUP(L1177,REAJUSTE!A:AC,17,FALSE),"")</f>
        <v>1.0249999999999999</v>
      </c>
    </row>
    <row r="1178" spans="1:13" ht="18" x14ac:dyDescent="0.2">
      <c r="A1178" s="790">
        <v>42780</v>
      </c>
      <c r="B1178" s="794" t="s">
        <v>15230</v>
      </c>
      <c r="C1178" s="888" t="s">
        <v>14230</v>
      </c>
      <c r="D1178" s="851">
        <f t="shared" si="40"/>
        <v>819.47</v>
      </c>
      <c r="E1178" s="842">
        <f t="shared" si="41"/>
        <v>664.5</v>
      </c>
      <c r="I1178" s="890" t="s">
        <v>28914</v>
      </c>
      <c r="L1178" s="840" t="s">
        <v>862</v>
      </c>
      <c r="M1178" s="848">
        <f>IFERROR(VLOOKUP(L1178,REAJUSTE!A:AC,17,FALSE),"")</f>
        <v>1.0249999999999999</v>
      </c>
    </row>
    <row r="1179" spans="1:13" ht="18" x14ac:dyDescent="0.2">
      <c r="A1179" s="790">
        <v>42781</v>
      </c>
      <c r="B1179" s="794" t="s">
        <v>28895</v>
      </c>
      <c r="C1179" s="888" t="s">
        <v>14230</v>
      </c>
      <c r="D1179" s="851">
        <f t="shared" si="40"/>
        <v>819.47</v>
      </c>
      <c r="E1179" s="842">
        <f t="shared" si="41"/>
        <v>664.5</v>
      </c>
      <c r="I1179" s="890" t="s">
        <v>28914</v>
      </c>
      <c r="L1179" s="840" t="s">
        <v>862</v>
      </c>
      <c r="M1179" s="848">
        <f>IFERROR(VLOOKUP(L1179,REAJUSTE!A:AC,17,FALSE),"")</f>
        <v>1.0249999999999999</v>
      </c>
    </row>
    <row r="1180" spans="1:13" ht="18" x14ac:dyDescent="0.2">
      <c r="A1180" s="790">
        <v>42782</v>
      </c>
      <c r="B1180" s="794" t="s">
        <v>15231</v>
      </c>
      <c r="C1180" s="888" t="s">
        <v>14230</v>
      </c>
      <c r="D1180" s="851">
        <f t="shared" si="40"/>
        <v>820.22</v>
      </c>
      <c r="E1180" s="842">
        <f t="shared" si="41"/>
        <v>665.11</v>
      </c>
      <c r="I1180" s="890" t="s">
        <v>28915</v>
      </c>
      <c r="L1180" s="840" t="s">
        <v>862</v>
      </c>
      <c r="M1180" s="848">
        <f>IFERROR(VLOOKUP(L1180,REAJUSTE!A:AC,17,FALSE),"")</f>
        <v>1.0249999999999999</v>
      </c>
    </row>
    <row r="1181" spans="1:13" ht="18" x14ac:dyDescent="0.2">
      <c r="A1181" s="790">
        <v>42783</v>
      </c>
      <c r="B1181" s="889" t="s">
        <v>28896</v>
      </c>
      <c r="C1181" s="888" t="s">
        <v>14230</v>
      </c>
      <c r="D1181" s="851">
        <f t="shared" si="40"/>
        <v>820.22</v>
      </c>
      <c r="E1181" s="842">
        <f t="shared" si="41"/>
        <v>665.11</v>
      </c>
      <c r="I1181" s="890" t="s">
        <v>28915</v>
      </c>
      <c r="L1181" s="840" t="s">
        <v>862</v>
      </c>
      <c r="M1181" s="848">
        <f>IFERROR(VLOOKUP(L1181,REAJUSTE!A:AC,17,FALSE),"")</f>
        <v>1.0249999999999999</v>
      </c>
    </row>
    <row r="1182" spans="1:13" ht="18" x14ac:dyDescent="0.2">
      <c r="A1182" s="790">
        <v>42784</v>
      </c>
      <c r="B1182" s="794" t="s">
        <v>15232</v>
      </c>
      <c r="C1182" s="888" t="s">
        <v>14230</v>
      </c>
      <c r="D1182" s="851">
        <f t="shared" si="40"/>
        <v>942.13</v>
      </c>
      <c r="E1182" s="842">
        <f t="shared" si="41"/>
        <v>763.97</v>
      </c>
      <c r="I1182" s="890" t="s">
        <v>28916</v>
      </c>
      <c r="L1182" s="840" t="s">
        <v>862</v>
      </c>
      <c r="M1182" s="848">
        <f>IFERROR(VLOOKUP(L1182,REAJUSTE!A:AC,17,FALSE),"")</f>
        <v>1.0249999999999999</v>
      </c>
    </row>
    <row r="1183" spans="1:13" ht="18" x14ac:dyDescent="0.2">
      <c r="A1183" s="790">
        <v>42785</v>
      </c>
      <c r="B1183" s="794" t="s">
        <v>15233</v>
      </c>
      <c r="C1183" s="888" t="s">
        <v>14230</v>
      </c>
      <c r="D1183" s="851">
        <f t="shared" si="40"/>
        <v>942.13</v>
      </c>
      <c r="E1183" s="842">
        <f t="shared" si="41"/>
        <v>763.97</v>
      </c>
      <c r="I1183" s="890" t="s">
        <v>28916</v>
      </c>
      <c r="L1183" s="840" t="s">
        <v>862</v>
      </c>
      <c r="M1183" s="848">
        <f>IFERROR(VLOOKUP(L1183,REAJUSTE!A:AC,17,FALSE),"")</f>
        <v>1.0249999999999999</v>
      </c>
    </row>
    <row r="1184" spans="1:13" ht="18" x14ac:dyDescent="0.2">
      <c r="A1184" s="790">
        <v>42786</v>
      </c>
      <c r="B1184" s="794" t="s">
        <v>15234</v>
      </c>
      <c r="C1184" s="888" t="s">
        <v>14230</v>
      </c>
      <c r="D1184" s="851">
        <f t="shared" si="40"/>
        <v>991.19</v>
      </c>
      <c r="E1184" s="842">
        <f t="shared" si="41"/>
        <v>803.75</v>
      </c>
      <c r="I1184" s="890" t="s">
        <v>28917</v>
      </c>
      <c r="L1184" s="840" t="s">
        <v>862</v>
      </c>
      <c r="M1184" s="848">
        <f>IFERROR(VLOOKUP(L1184,REAJUSTE!A:AC,17,FALSE),"")</f>
        <v>1.0249999999999999</v>
      </c>
    </row>
    <row r="1185" spans="1:13" s="885" customFormat="1" ht="18" x14ac:dyDescent="0.2">
      <c r="A1185" s="880">
        <v>42787</v>
      </c>
      <c r="B1185" s="881" t="s">
        <v>28918</v>
      </c>
      <c r="C1185" s="882" t="s">
        <v>71</v>
      </c>
      <c r="D1185" s="883">
        <f t="shared" si="40"/>
        <v>991.19</v>
      </c>
      <c r="E1185" s="884">
        <f t="shared" si="41"/>
        <v>803.75</v>
      </c>
      <c r="I1185" s="886" t="s">
        <v>28919</v>
      </c>
      <c r="L1185" s="887" t="s">
        <v>862</v>
      </c>
      <c r="M1185" s="848">
        <f>IFERROR(VLOOKUP(L1185,REAJUSTE!A:AC,17,FALSE),"")</f>
        <v>1.0249999999999999</v>
      </c>
    </row>
    <row r="1186" spans="1:13" ht="18" x14ac:dyDescent="0.2">
      <c r="A1186" s="790">
        <v>42788</v>
      </c>
      <c r="B1186" s="794" t="s">
        <v>15235</v>
      </c>
      <c r="C1186" s="888" t="s">
        <v>14230</v>
      </c>
      <c r="D1186" s="851">
        <f t="shared" si="40"/>
        <v>1140.48</v>
      </c>
      <c r="E1186" s="842">
        <f t="shared" si="41"/>
        <v>924.81</v>
      </c>
      <c r="I1186" s="890" t="s">
        <v>28929</v>
      </c>
      <c r="L1186" s="840" t="s">
        <v>862</v>
      </c>
      <c r="M1186" s="848">
        <f>IFERROR(VLOOKUP(L1186,REAJUSTE!A:AC,17,FALSE),"")</f>
        <v>1.0249999999999999</v>
      </c>
    </row>
    <row r="1187" spans="1:13" ht="18" x14ac:dyDescent="0.2">
      <c r="A1187" s="790">
        <v>42789</v>
      </c>
      <c r="B1187" s="794" t="s">
        <v>15236</v>
      </c>
      <c r="C1187" s="888" t="s">
        <v>14230</v>
      </c>
      <c r="D1187" s="851">
        <f t="shared" si="40"/>
        <v>1278.42</v>
      </c>
      <c r="E1187" s="842">
        <f t="shared" si="41"/>
        <v>1036.6600000000001</v>
      </c>
      <c r="I1187" s="890" t="s">
        <v>28930</v>
      </c>
      <c r="L1187" s="840" t="s">
        <v>862</v>
      </c>
      <c r="M1187" s="848">
        <f>IFERROR(VLOOKUP(L1187,REAJUSTE!A:AC,17,FALSE),"")</f>
        <v>1.0249999999999999</v>
      </c>
    </row>
    <row r="1188" spans="1:13" ht="18" x14ac:dyDescent="0.2">
      <c r="A1188" s="790">
        <v>42790</v>
      </c>
      <c r="B1188" s="794" t="s">
        <v>15237</v>
      </c>
      <c r="C1188" s="888" t="s">
        <v>14230</v>
      </c>
      <c r="D1188" s="851">
        <f t="shared" si="40"/>
        <v>1278.42</v>
      </c>
      <c r="E1188" s="842">
        <f t="shared" si="41"/>
        <v>1036.6600000000001</v>
      </c>
      <c r="I1188" s="890" t="s">
        <v>28930</v>
      </c>
      <c r="L1188" s="840" t="s">
        <v>862</v>
      </c>
      <c r="M1188" s="848">
        <f>IFERROR(VLOOKUP(L1188,REAJUSTE!A:AC,17,FALSE),"")</f>
        <v>1.0249999999999999</v>
      </c>
    </row>
    <row r="1189" spans="1:13" ht="18" x14ac:dyDescent="0.2">
      <c r="A1189" s="790">
        <v>42791</v>
      </c>
      <c r="B1189" s="794" t="s">
        <v>15238</v>
      </c>
      <c r="C1189" s="888" t="s">
        <v>14230</v>
      </c>
      <c r="D1189" s="851">
        <f t="shared" si="40"/>
        <v>1337.07</v>
      </c>
      <c r="E1189" s="842">
        <f t="shared" si="41"/>
        <v>1084.22</v>
      </c>
      <c r="I1189" s="890" t="s">
        <v>28931</v>
      </c>
      <c r="L1189" s="840" t="s">
        <v>862</v>
      </c>
      <c r="M1189" s="848">
        <f>IFERROR(VLOOKUP(L1189,REAJUSTE!A:AC,17,FALSE),"")</f>
        <v>1.0249999999999999</v>
      </c>
    </row>
    <row r="1190" spans="1:13" ht="18" x14ac:dyDescent="0.2">
      <c r="A1190" s="790">
        <v>42792</v>
      </c>
      <c r="B1190" s="794" t="s">
        <v>15239</v>
      </c>
      <c r="C1190" s="888" t="s">
        <v>14230</v>
      </c>
      <c r="D1190" s="851">
        <f t="shared" si="40"/>
        <v>1337.07</v>
      </c>
      <c r="E1190" s="842">
        <f t="shared" si="41"/>
        <v>1084.22</v>
      </c>
      <c r="I1190" s="890" t="s">
        <v>28931</v>
      </c>
      <c r="L1190" s="840" t="s">
        <v>862</v>
      </c>
      <c r="M1190" s="848">
        <f>IFERROR(VLOOKUP(L1190,REAJUSTE!A:AC,17,FALSE),"")</f>
        <v>1.0249999999999999</v>
      </c>
    </row>
    <row r="1191" spans="1:13" ht="18" x14ac:dyDescent="0.2">
      <c r="A1191" s="790">
        <v>42793</v>
      </c>
      <c r="B1191" s="889" t="s">
        <v>15240</v>
      </c>
      <c r="C1191" s="888" t="s">
        <v>14230</v>
      </c>
      <c r="D1191" s="851">
        <f t="shared" si="40"/>
        <v>1607.15</v>
      </c>
      <c r="E1191" s="842">
        <f t="shared" si="41"/>
        <v>1303.23</v>
      </c>
      <c r="I1191" s="890" t="s">
        <v>28932</v>
      </c>
      <c r="L1191" s="840" t="s">
        <v>862</v>
      </c>
      <c r="M1191" s="848">
        <f>IFERROR(VLOOKUP(L1191,REAJUSTE!A:AC,17,FALSE),"")</f>
        <v>1.0249999999999999</v>
      </c>
    </row>
    <row r="1192" spans="1:13" ht="18" x14ac:dyDescent="0.2">
      <c r="A1192" s="790">
        <v>42794</v>
      </c>
      <c r="B1192" s="794" t="s">
        <v>28920</v>
      </c>
      <c r="C1192" s="888" t="s">
        <v>14230</v>
      </c>
      <c r="D1192" s="851">
        <f t="shared" si="40"/>
        <v>1709.45</v>
      </c>
      <c r="E1192" s="842">
        <f t="shared" si="41"/>
        <v>1386.19</v>
      </c>
      <c r="I1192" s="890" t="s">
        <v>28933</v>
      </c>
      <c r="L1192" s="840" t="s">
        <v>862</v>
      </c>
      <c r="M1192" s="848">
        <f>IFERROR(VLOOKUP(L1192,REAJUSTE!A:AC,17,FALSE),"")</f>
        <v>1.0249999999999999</v>
      </c>
    </row>
    <row r="1193" spans="1:13" ht="18" x14ac:dyDescent="0.2">
      <c r="A1193" s="790">
        <v>42758</v>
      </c>
      <c r="B1193" s="794" t="s">
        <v>15241</v>
      </c>
      <c r="C1193" s="888" t="s">
        <v>14230</v>
      </c>
      <c r="D1193" s="851">
        <f t="shared" si="40"/>
        <v>1709.45</v>
      </c>
      <c r="E1193" s="842">
        <f t="shared" si="41"/>
        <v>1386.19</v>
      </c>
      <c r="I1193" s="890" t="s">
        <v>28933</v>
      </c>
      <c r="L1193" s="840" t="s">
        <v>862</v>
      </c>
      <c r="M1193" s="848">
        <f>IFERROR(VLOOKUP(L1193,REAJUSTE!A:AC,17,FALSE),"")</f>
        <v>1.0249999999999999</v>
      </c>
    </row>
    <row r="1194" spans="1:13" ht="18" x14ac:dyDescent="0.2">
      <c r="A1194" s="790">
        <v>42795</v>
      </c>
      <c r="B1194" s="794" t="s">
        <v>15242</v>
      </c>
      <c r="C1194" s="888" t="s">
        <v>14230</v>
      </c>
      <c r="D1194" s="851">
        <f t="shared" si="40"/>
        <v>1784.09</v>
      </c>
      <c r="E1194" s="842">
        <f t="shared" si="41"/>
        <v>1446.71</v>
      </c>
      <c r="I1194" s="890" t="s">
        <v>28934</v>
      </c>
      <c r="L1194" s="840" t="s">
        <v>862</v>
      </c>
      <c r="M1194" s="848">
        <f>IFERROR(VLOOKUP(L1194,REAJUSTE!A:AC,17,FALSE),"")</f>
        <v>1.0249999999999999</v>
      </c>
    </row>
    <row r="1195" spans="1:13" ht="18" x14ac:dyDescent="0.2">
      <c r="A1195" s="790">
        <v>42796</v>
      </c>
      <c r="B1195" s="794" t="s">
        <v>15243</v>
      </c>
      <c r="C1195" s="888" t="s">
        <v>14230</v>
      </c>
      <c r="D1195" s="851">
        <f t="shared" si="40"/>
        <v>1784.09</v>
      </c>
      <c r="E1195" s="842">
        <f t="shared" si="41"/>
        <v>1446.71</v>
      </c>
      <c r="I1195" s="890" t="s">
        <v>28934</v>
      </c>
      <c r="L1195" s="840" t="s">
        <v>862</v>
      </c>
      <c r="M1195" s="848">
        <f>IFERROR(VLOOKUP(L1195,REAJUSTE!A:AC,17,FALSE),"")</f>
        <v>1.0249999999999999</v>
      </c>
    </row>
    <row r="1196" spans="1:13" ht="18" x14ac:dyDescent="0.2">
      <c r="A1196" s="790">
        <v>42797</v>
      </c>
      <c r="B1196" s="794" t="s">
        <v>15244</v>
      </c>
      <c r="C1196" s="888" t="s">
        <v>14230</v>
      </c>
      <c r="D1196" s="851">
        <f t="shared" si="40"/>
        <v>2313.0300000000002</v>
      </c>
      <c r="E1196" s="842">
        <f t="shared" si="41"/>
        <v>1875.63</v>
      </c>
      <c r="I1196" s="890" t="s">
        <v>28935</v>
      </c>
      <c r="L1196" s="840" t="s">
        <v>862</v>
      </c>
      <c r="M1196" s="848">
        <f>IFERROR(VLOOKUP(L1196,REAJUSTE!A:AC,17,FALSE),"")</f>
        <v>1.0249999999999999</v>
      </c>
    </row>
    <row r="1197" spans="1:13" ht="18" x14ac:dyDescent="0.2">
      <c r="A1197" s="790">
        <v>42798</v>
      </c>
      <c r="B1197" s="889" t="s">
        <v>28921</v>
      </c>
      <c r="C1197" s="888" t="s">
        <v>14230</v>
      </c>
      <c r="D1197" s="851">
        <f t="shared" si="40"/>
        <v>1115.6099999999999</v>
      </c>
      <c r="E1197" s="842">
        <f t="shared" si="41"/>
        <v>904.64</v>
      </c>
      <c r="I1197" s="890" t="s">
        <v>28936</v>
      </c>
      <c r="L1197" s="840" t="s">
        <v>862</v>
      </c>
      <c r="M1197" s="848">
        <f>IFERROR(VLOOKUP(L1197,REAJUSTE!A:AC,17,FALSE),"")</f>
        <v>1.0249999999999999</v>
      </c>
    </row>
    <row r="1198" spans="1:13" ht="18" x14ac:dyDescent="0.2">
      <c r="A1198" s="790">
        <v>42799</v>
      </c>
      <c r="B1198" s="794" t="s">
        <v>28922</v>
      </c>
      <c r="C1198" s="888" t="s">
        <v>14230</v>
      </c>
      <c r="D1198" s="851">
        <f t="shared" si="40"/>
        <v>1115.6099999999999</v>
      </c>
      <c r="E1198" s="842">
        <f t="shared" si="41"/>
        <v>904.64</v>
      </c>
      <c r="I1198" s="890" t="s">
        <v>28936</v>
      </c>
      <c r="L1198" s="840" t="s">
        <v>862</v>
      </c>
      <c r="M1198" s="848">
        <f>IFERROR(VLOOKUP(L1198,REAJUSTE!A:AC,17,FALSE),"")</f>
        <v>1.0249999999999999</v>
      </c>
    </row>
    <row r="1199" spans="1:13" ht="18" x14ac:dyDescent="0.2">
      <c r="A1199" s="790">
        <v>42800</v>
      </c>
      <c r="B1199" s="794" t="s">
        <v>15245</v>
      </c>
      <c r="C1199" s="888" t="s">
        <v>14230</v>
      </c>
      <c r="D1199" s="851">
        <f t="shared" si="40"/>
        <v>1014.82</v>
      </c>
      <c r="E1199" s="842">
        <f t="shared" si="41"/>
        <v>822.91</v>
      </c>
      <c r="I1199" s="890" t="s">
        <v>28937</v>
      </c>
      <c r="L1199" s="840" t="s">
        <v>862</v>
      </c>
      <c r="M1199" s="848">
        <f>IFERROR(VLOOKUP(L1199,REAJUSTE!A:AC,17,FALSE),"")</f>
        <v>1.0249999999999999</v>
      </c>
    </row>
    <row r="1200" spans="1:13" ht="18" x14ac:dyDescent="0.2">
      <c r="A1200" s="790">
        <v>42801</v>
      </c>
      <c r="B1200" s="794" t="s">
        <v>15246</v>
      </c>
      <c r="C1200" s="888" t="s">
        <v>14230</v>
      </c>
      <c r="D1200" s="851">
        <f t="shared" si="40"/>
        <v>1014.82</v>
      </c>
      <c r="E1200" s="842">
        <f t="shared" si="41"/>
        <v>822.91</v>
      </c>
      <c r="I1200" s="890" t="s">
        <v>28937</v>
      </c>
      <c r="L1200" s="840" t="s">
        <v>862</v>
      </c>
      <c r="M1200" s="848">
        <f>IFERROR(VLOOKUP(L1200,REAJUSTE!A:AC,17,FALSE),"")</f>
        <v>1.0249999999999999</v>
      </c>
    </row>
    <row r="1201" spans="1:13" ht="18" x14ac:dyDescent="0.2">
      <c r="A1201" s="790">
        <v>42802</v>
      </c>
      <c r="B1201" s="794" t="s">
        <v>15247</v>
      </c>
      <c r="C1201" s="888" t="s">
        <v>14230</v>
      </c>
      <c r="D1201" s="851">
        <f t="shared" si="40"/>
        <v>2081.5500000000002</v>
      </c>
      <c r="E1201" s="842">
        <f t="shared" si="41"/>
        <v>1687.92</v>
      </c>
      <c r="I1201" s="890" t="s">
        <v>28938</v>
      </c>
      <c r="L1201" s="840" t="s">
        <v>862</v>
      </c>
      <c r="M1201" s="848">
        <f>IFERROR(VLOOKUP(L1201,REAJUSTE!A:AC,17,FALSE),"")</f>
        <v>1.0249999999999999</v>
      </c>
    </row>
    <row r="1202" spans="1:13" ht="18" x14ac:dyDescent="0.2">
      <c r="A1202" s="790">
        <v>42803</v>
      </c>
      <c r="B1202" s="794" t="s">
        <v>15248</v>
      </c>
      <c r="C1202" s="888" t="s">
        <v>14230</v>
      </c>
      <c r="D1202" s="851">
        <f t="shared" si="40"/>
        <v>2081.5500000000002</v>
      </c>
      <c r="E1202" s="842">
        <f t="shared" si="41"/>
        <v>1687.92</v>
      </c>
      <c r="I1202" s="890" t="s">
        <v>28938</v>
      </c>
      <c r="L1202" s="840" t="s">
        <v>862</v>
      </c>
      <c r="M1202" s="848">
        <f>IFERROR(VLOOKUP(L1202,REAJUSTE!A:AC,17,FALSE),"")</f>
        <v>1.0249999999999999</v>
      </c>
    </row>
    <row r="1203" spans="1:13" ht="18" x14ac:dyDescent="0.2">
      <c r="A1203" s="790">
        <v>42804</v>
      </c>
      <c r="B1203" s="889" t="s">
        <v>28923</v>
      </c>
      <c r="C1203" s="888" t="s">
        <v>14230</v>
      </c>
      <c r="D1203" s="851">
        <f t="shared" si="40"/>
        <v>2083.79</v>
      </c>
      <c r="E1203" s="842">
        <f t="shared" si="41"/>
        <v>1689.74</v>
      </c>
      <c r="I1203" s="890" t="s">
        <v>28939</v>
      </c>
      <c r="L1203" s="840" t="s">
        <v>862</v>
      </c>
      <c r="M1203" s="848">
        <f>IFERROR(VLOOKUP(L1203,REAJUSTE!A:AC,17,FALSE),"")</f>
        <v>1.0249999999999999</v>
      </c>
    </row>
    <row r="1204" spans="1:13" ht="18" x14ac:dyDescent="0.2">
      <c r="A1204" s="790">
        <v>42805</v>
      </c>
      <c r="B1204" s="794" t="s">
        <v>15249</v>
      </c>
      <c r="C1204" s="888" t="s">
        <v>14230</v>
      </c>
      <c r="D1204" s="851">
        <f t="shared" si="40"/>
        <v>2083.79</v>
      </c>
      <c r="E1204" s="842">
        <f t="shared" si="41"/>
        <v>1689.74</v>
      </c>
      <c r="I1204" s="890" t="s">
        <v>28939</v>
      </c>
      <c r="L1204" s="840" t="s">
        <v>862</v>
      </c>
      <c r="M1204" s="848">
        <f>IFERROR(VLOOKUP(L1204,REAJUSTE!A:AC,17,FALSE),"")</f>
        <v>1.0249999999999999</v>
      </c>
    </row>
    <row r="1205" spans="1:13" ht="18" x14ac:dyDescent="0.2">
      <c r="A1205" s="790">
        <v>42806</v>
      </c>
      <c r="B1205" s="794" t="s">
        <v>15250</v>
      </c>
      <c r="C1205" s="888" t="s">
        <v>14230</v>
      </c>
      <c r="D1205" s="851">
        <f t="shared" si="40"/>
        <v>2449.52</v>
      </c>
      <c r="E1205" s="842">
        <f t="shared" si="41"/>
        <v>1986.31</v>
      </c>
      <c r="I1205" s="890" t="s">
        <v>28940</v>
      </c>
      <c r="L1205" s="840" t="s">
        <v>862</v>
      </c>
      <c r="M1205" s="848">
        <f>IFERROR(VLOOKUP(L1205,REAJUSTE!A:AC,17,FALSE),"")</f>
        <v>1.0249999999999999</v>
      </c>
    </row>
    <row r="1206" spans="1:13" ht="18" x14ac:dyDescent="0.2">
      <c r="A1206" s="790">
        <v>42807</v>
      </c>
      <c r="B1206" s="794" t="s">
        <v>15251</v>
      </c>
      <c r="C1206" s="888" t="s">
        <v>14230</v>
      </c>
      <c r="D1206" s="851">
        <f t="shared" si="40"/>
        <v>2449.52</v>
      </c>
      <c r="E1206" s="842">
        <f t="shared" si="41"/>
        <v>1986.31</v>
      </c>
      <c r="I1206" s="890" t="s">
        <v>28940</v>
      </c>
      <c r="L1206" s="840" t="s">
        <v>862</v>
      </c>
      <c r="M1206" s="848">
        <f>IFERROR(VLOOKUP(L1206,REAJUSTE!A:AC,17,FALSE),"")</f>
        <v>1.0249999999999999</v>
      </c>
    </row>
    <row r="1207" spans="1:13" ht="18" x14ac:dyDescent="0.2">
      <c r="A1207" s="790">
        <v>42808</v>
      </c>
      <c r="B1207" s="794" t="s">
        <v>15252</v>
      </c>
      <c r="C1207" s="888" t="s">
        <v>14230</v>
      </c>
      <c r="D1207" s="851">
        <f t="shared" si="40"/>
        <v>2596.69</v>
      </c>
      <c r="E1207" s="842">
        <f t="shared" si="41"/>
        <v>2105.65</v>
      </c>
      <c r="I1207" s="890" t="s">
        <v>28941</v>
      </c>
      <c r="L1207" s="840" t="s">
        <v>862</v>
      </c>
      <c r="M1207" s="848">
        <f>IFERROR(VLOOKUP(L1207,REAJUSTE!A:AC,17,FALSE),"")</f>
        <v>1.0249999999999999</v>
      </c>
    </row>
    <row r="1208" spans="1:13" ht="18" x14ac:dyDescent="0.2">
      <c r="A1208" s="790">
        <v>42809</v>
      </c>
      <c r="B1208" s="794" t="s">
        <v>28924</v>
      </c>
      <c r="C1208" s="888" t="s">
        <v>14230</v>
      </c>
      <c r="D1208" s="851">
        <f t="shared" si="40"/>
        <v>2596.69</v>
      </c>
      <c r="E1208" s="842">
        <f t="shared" si="41"/>
        <v>2105.65</v>
      </c>
      <c r="I1208" s="890" t="s">
        <v>28941</v>
      </c>
      <c r="L1208" s="840" t="s">
        <v>862</v>
      </c>
      <c r="M1208" s="848">
        <f>IFERROR(VLOOKUP(L1208,REAJUSTE!A:AC,17,FALSE),"")</f>
        <v>1.0249999999999999</v>
      </c>
    </row>
    <row r="1209" spans="1:13" ht="18" x14ac:dyDescent="0.2">
      <c r="A1209" s="790">
        <v>42810</v>
      </c>
      <c r="B1209" s="889" t="s">
        <v>28925</v>
      </c>
      <c r="C1209" s="888" t="s">
        <v>14230</v>
      </c>
      <c r="D1209" s="851">
        <f t="shared" si="40"/>
        <v>3044.57</v>
      </c>
      <c r="E1209" s="842">
        <f t="shared" si="41"/>
        <v>2468.83</v>
      </c>
      <c r="I1209" s="890" t="s">
        <v>28942</v>
      </c>
      <c r="L1209" s="840" t="s">
        <v>862</v>
      </c>
      <c r="M1209" s="848">
        <f>IFERROR(VLOOKUP(L1209,REAJUSTE!A:AC,17,FALSE),"")</f>
        <v>1.0249999999999999</v>
      </c>
    </row>
    <row r="1210" spans="1:13" ht="18" x14ac:dyDescent="0.2">
      <c r="A1210" s="790">
        <v>42811</v>
      </c>
      <c r="B1210" s="889" t="s">
        <v>28926</v>
      </c>
      <c r="C1210" s="888" t="s">
        <v>14230</v>
      </c>
      <c r="D1210" s="851">
        <f t="shared" si="40"/>
        <v>3458.39</v>
      </c>
      <c r="E1210" s="842">
        <f t="shared" si="41"/>
        <v>2804.4</v>
      </c>
      <c r="I1210" s="890" t="s">
        <v>28943</v>
      </c>
      <c r="L1210" s="840" t="s">
        <v>862</v>
      </c>
      <c r="M1210" s="848">
        <f>IFERROR(VLOOKUP(L1210,REAJUSTE!A:AC,17,FALSE),"")</f>
        <v>1.0249999999999999</v>
      </c>
    </row>
    <row r="1211" spans="1:13" ht="18" x14ac:dyDescent="0.2">
      <c r="A1211" s="790">
        <v>42812</v>
      </c>
      <c r="B1211" s="794" t="s">
        <v>15253</v>
      </c>
      <c r="C1211" s="888" t="s">
        <v>14230</v>
      </c>
      <c r="D1211" s="851">
        <f t="shared" si="40"/>
        <v>3458.39</v>
      </c>
      <c r="E1211" s="842">
        <f t="shared" si="41"/>
        <v>2804.4</v>
      </c>
      <c r="I1211" s="890" t="s">
        <v>28943</v>
      </c>
      <c r="L1211" s="840" t="s">
        <v>862</v>
      </c>
      <c r="M1211" s="848">
        <f>IFERROR(VLOOKUP(L1211,REAJUSTE!A:AC,17,FALSE),"")</f>
        <v>1.0249999999999999</v>
      </c>
    </row>
    <row r="1212" spans="1:13" ht="18" x14ac:dyDescent="0.2">
      <c r="A1212" s="790">
        <v>42813</v>
      </c>
      <c r="B1212" s="794" t="s">
        <v>15254</v>
      </c>
      <c r="C1212" s="888" t="s">
        <v>14230</v>
      </c>
      <c r="D1212" s="851">
        <f t="shared" si="40"/>
        <v>3634.34</v>
      </c>
      <c r="E1212" s="842">
        <f t="shared" si="41"/>
        <v>2947.08</v>
      </c>
      <c r="I1212" s="890" t="s">
        <v>28944</v>
      </c>
      <c r="L1212" s="840" t="s">
        <v>862</v>
      </c>
      <c r="M1212" s="848">
        <f>IFERROR(VLOOKUP(L1212,REAJUSTE!A:AC,17,FALSE),"")</f>
        <v>1.0249999999999999</v>
      </c>
    </row>
    <row r="1213" spans="1:13" ht="18" x14ac:dyDescent="0.2">
      <c r="A1213" s="790">
        <v>42814</v>
      </c>
      <c r="B1213" s="794" t="s">
        <v>15255</v>
      </c>
      <c r="C1213" s="888" t="s">
        <v>14230</v>
      </c>
      <c r="D1213" s="851">
        <f t="shared" si="40"/>
        <v>3634.34</v>
      </c>
      <c r="E1213" s="842">
        <f t="shared" si="41"/>
        <v>2947.08</v>
      </c>
      <c r="I1213" s="890" t="s">
        <v>28944</v>
      </c>
      <c r="L1213" s="840" t="s">
        <v>862</v>
      </c>
      <c r="M1213" s="848">
        <f>IFERROR(VLOOKUP(L1213,REAJUSTE!A:AC,17,FALSE),"")</f>
        <v>1.0249999999999999</v>
      </c>
    </row>
    <row r="1214" spans="1:13" ht="18" x14ac:dyDescent="0.2">
      <c r="A1214" s="790">
        <v>42815</v>
      </c>
      <c r="B1214" s="794" t="s">
        <v>28927</v>
      </c>
      <c r="C1214" s="888" t="s">
        <v>14230</v>
      </c>
      <c r="D1214" s="851">
        <f t="shared" si="40"/>
        <v>4444.6000000000004</v>
      </c>
      <c r="E1214" s="842">
        <f t="shared" si="41"/>
        <v>3604.11</v>
      </c>
      <c r="I1214" s="890" t="s">
        <v>28945</v>
      </c>
      <c r="L1214" s="840" t="s">
        <v>862</v>
      </c>
      <c r="M1214" s="848">
        <f>IFERROR(VLOOKUP(L1214,REAJUSTE!A:AC,17,FALSE),"")</f>
        <v>1.0249999999999999</v>
      </c>
    </row>
    <row r="1215" spans="1:13" ht="18" x14ac:dyDescent="0.2">
      <c r="A1215" s="790">
        <v>42816</v>
      </c>
      <c r="B1215" s="794" t="s">
        <v>15256</v>
      </c>
      <c r="C1215" s="888" t="s">
        <v>14230</v>
      </c>
      <c r="D1215" s="851">
        <f t="shared" si="40"/>
        <v>4751.5200000000004</v>
      </c>
      <c r="E1215" s="842">
        <f t="shared" si="41"/>
        <v>3853</v>
      </c>
      <c r="I1215" s="890" t="s">
        <v>28946</v>
      </c>
      <c r="L1215" s="840" t="s">
        <v>862</v>
      </c>
      <c r="M1215" s="848">
        <f>IFERROR(VLOOKUP(L1215,REAJUSTE!A:AC,17,FALSE),"")</f>
        <v>1.0249999999999999</v>
      </c>
    </row>
    <row r="1216" spans="1:13" ht="18" x14ac:dyDescent="0.2">
      <c r="A1216" s="790">
        <v>42817</v>
      </c>
      <c r="B1216" s="889" t="s">
        <v>28928</v>
      </c>
      <c r="C1216" s="888" t="s">
        <v>14230</v>
      </c>
      <c r="D1216" s="851">
        <f t="shared" si="40"/>
        <v>4751.5200000000004</v>
      </c>
      <c r="E1216" s="842">
        <f t="shared" si="41"/>
        <v>3853</v>
      </c>
      <c r="I1216" s="890" t="s">
        <v>28946</v>
      </c>
      <c r="L1216" s="840" t="s">
        <v>862</v>
      </c>
      <c r="M1216" s="848">
        <f>IFERROR(VLOOKUP(L1216,REAJUSTE!A:AC,17,FALSE),"")</f>
        <v>1.0249999999999999</v>
      </c>
    </row>
    <row r="1217" spans="1:13" ht="18" x14ac:dyDescent="0.2">
      <c r="A1217" s="790">
        <v>42818</v>
      </c>
      <c r="B1217" s="794" t="s">
        <v>15257</v>
      </c>
      <c r="C1217" s="888" t="s">
        <v>14230</v>
      </c>
      <c r="D1217" s="851">
        <f t="shared" si="40"/>
        <v>4975.4399999999996</v>
      </c>
      <c r="E1217" s="842">
        <f t="shared" si="41"/>
        <v>4034.57</v>
      </c>
      <c r="I1217" s="890" t="s">
        <v>28947</v>
      </c>
      <c r="L1217" s="840" t="s">
        <v>862</v>
      </c>
      <c r="M1217" s="848">
        <f>IFERROR(VLOOKUP(L1217,REAJUSTE!A:AC,17,FALSE),"")</f>
        <v>1.0249999999999999</v>
      </c>
    </row>
    <row r="1218" spans="1:13" ht="18" x14ac:dyDescent="0.2">
      <c r="A1218" s="790">
        <v>42819</v>
      </c>
      <c r="B1218" s="794" t="s">
        <v>15258</v>
      </c>
      <c r="C1218" s="888" t="s">
        <v>14230</v>
      </c>
      <c r="D1218" s="851">
        <f t="shared" si="40"/>
        <v>4975.4399999999996</v>
      </c>
      <c r="E1218" s="842">
        <f t="shared" si="41"/>
        <v>4034.57</v>
      </c>
      <c r="I1218" s="890" t="s">
        <v>28947</v>
      </c>
      <c r="L1218" s="840" t="s">
        <v>862</v>
      </c>
      <c r="M1218" s="848">
        <f>IFERROR(VLOOKUP(L1218,REAJUSTE!A:AC,17,FALSE),"")</f>
        <v>1.0249999999999999</v>
      </c>
    </row>
    <row r="1219" spans="1:13" ht="18" x14ac:dyDescent="0.2">
      <c r="A1219" s="790">
        <v>42820</v>
      </c>
      <c r="B1219" s="794" t="s">
        <v>15259</v>
      </c>
      <c r="C1219" s="888" t="s">
        <v>14230</v>
      </c>
      <c r="D1219" s="851">
        <f t="shared" si="40"/>
        <v>6562.24</v>
      </c>
      <c r="E1219" s="842">
        <f t="shared" si="41"/>
        <v>5321.31</v>
      </c>
      <c r="I1219" s="890" t="s">
        <v>28948</v>
      </c>
      <c r="L1219" s="840" t="s">
        <v>862</v>
      </c>
      <c r="M1219" s="848">
        <f>IFERROR(VLOOKUP(L1219,REAJUSTE!A:AC,17,FALSE),"")</f>
        <v>1.0249999999999999</v>
      </c>
    </row>
    <row r="1220" spans="1:13" ht="15" x14ac:dyDescent="0.2">
      <c r="A1220" s="790">
        <v>41321</v>
      </c>
      <c r="B1220" s="889" t="s">
        <v>15260</v>
      </c>
      <c r="C1220" s="888" t="s">
        <v>14230</v>
      </c>
      <c r="D1220" s="851">
        <f t="shared" si="40"/>
        <v>8370.35</v>
      </c>
      <c r="E1220" s="842">
        <f t="shared" si="41"/>
        <v>6787.5</v>
      </c>
      <c r="I1220" s="890" t="s">
        <v>28949</v>
      </c>
      <c r="L1220" s="840" t="s">
        <v>862</v>
      </c>
      <c r="M1220" s="848">
        <f>IFERROR(VLOOKUP(L1220,REAJUSTE!A:AC,17,FALSE),"")</f>
        <v>1.0249999999999999</v>
      </c>
    </row>
    <row r="1221" spans="1:13" s="885" customFormat="1" ht="15" x14ac:dyDescent="0.2">
      <c r="A1221" s="880">
        <v>42821</v>
      </c>
      <c r="B1221" s="891" t="s">
        <v>28950</v>
      </c>
      <c r="C1221" s="882" t="s">
        <v>71</v>
      </c>
      <c r="D1221" s="883">
        <f t="shared" si="40"/>
        <v>6028.89</v>
      </c>
      <c r="E1221" s="884">
        <f t="shared" si="41"/>
        <v>4888.8100000000004</v>
      </c>
      <c r="I1221" s="886" t="s">
        <v>28951</v>
      </c>
      <c r="L1221" s="887" t="s">
        <v>862</v>
      </c>
      <c r="M1221" s="848">
        <f>IFERROR(VLOOKUP(L1221,REAJUSTE!A:AC,17,FALSE),"")</f>
        <v>1.0249999999999999</v>
      </c>
    </row>
    <row r="1222" spans="1:13" ht="15" x14ac:dyDescent="0.2">
      <c r="A1222" s="790">
        <v>42822</v>
      </c>
      <c r="B1222" s="889" t="s">
        <v>15261</v>
      </c>
      <c r="C1222" s="888" t="s">
        <v>14230</v>
      </c>
      <c r="D1222" s="851">
        <f t="shared" si="40"/>
        <v>6302.94</v>
      </c>
      <c r="E1222" s="842">
        <f t="shared" si="41"/>
        <v>5111.04</v>
      </c>
      <c r="I1222" s="890" t="s">
        <v>28955</v>
      </c>
      <c r="L1222" s="840" t="s">
        <v>862</v>
      </c>
      <c r="M1222" s="848">
        <f>IFERROR(VLOOKUP(L1222,REAJUSTE!A:AC,17,FALSE),"")</f>
        <v>1.0249999999999999</v>
      </c>
    </row>
    <row r="1223" spans="1:13" ht="15" x14ac:dyDescent="0.2">
      <c r="A1223" s="790">
        <v>42823</v>
      </c>
      <c r="B1223" s="889" t="s">
        <v>15262</v>
      </c>
      <c r="C1223" s="888" t="s">
        <v>14230</v>
      </c>
      <c r="D1223" s="851">
        <f t="shared" si="40"/>
        <v>8857.67</v>
      </c>
      <c r="E1223" s="842">
        <f t="shared" si="41"/>
        <v>7182.67</v>
      </c>
      <c r="I1223" s="890" t="s">
        <v>28956</v>
      </c>
      <c r="L1223" s="840" t="s">
        <v>862</v>
      </c>
      <c r="M1223" s="848">
        <f>IFERROR(VLOOKUP(L1223,REAJUSTE!A:AC,17,FALSE),"")</f>
        <v>1.0249999999999999</v>
      </c>
    </row>
    <row r="1224" spans="1:13" ht="15" x14ac:dyDescent="0.2">
      <c r="A1224" s="790">
        <v>42824</v>
      </c>
      <c r="B1224" s="889" t="s">
        <v>15263</v>
      </c>
      <c r="C1224" s="888" t="s">
        <v>14230</v>
      </c>
      <c r="D1224" s="851">
        <f t="shared" ref="D1224:D1287" si="42">TRUNC(I1224*M1224,2)</f>
        <v>8633.68</v>
      </c>
      <c r="E1224" s="842">
        <f t="shared" ref="E1224:E1287" si="43">TRUNC(D1224/1.2332,2)</f>
        <v>7001.03</v>
      </c>
      <c r="I1224" s="890" t="s">
        <v>28957</v>
      </c>
      <c r="L1224" s="840" t="s">
        <v>862</v>
      </c>
      <c r="M1224" s="848">
        <f>IFERROR(VLOOKUP(L1224,REAJUSTE!A:AC,17,FALSE),"")</f>
        <v>1.0249999999999999</v>
      </c>
    </row>
    <row r="1225" spans="1:13" ht="15" x14ac:dyDescent="0.2">
      <c r="A1225" s="790">
        <v>42825</v>
      </c>
      <c r="B1225" s="889" t="s">
        <v>15264</v>
      </c>
      <c r="C1225" s="888" t="s">
        <v>14230</v>
      </c>
      <c r="D1225" s="851">
        <f t="shared" si="42"/>
        <v>9743.4500000000007</v>
      </c>
      <c r="E1225" s="842">
        <f t="shared" si="43"/>
        <v>7900.94</v>
      </c>
      <c r="I1225" s="890" t="s">
        <v>28958</v>
      </c>
      <c r="L1225" s="840" t="s">
        <v>862</v>
      </c>
      <c r="M1225" s="848">
        <f>IFERROR(VLOOKUP(L1225,REAJUSTE!A:AC,17,FALSE),"")</f>
        <v>1.0249999999999999</v>
      </c>
    </row>
    <row r="1226" spans="1:13" ht="15" x14ac:dyDescent="0.2">
      <c r="A1226" s="790">
        <v>40600</v>
      </c>
      <c r="B1226" s="889" t="s">
        <v>15265</v>
      </c>
      <c r="C1226" s="888" t="s">
        <v>14230</v>
      </c>
      <c r="D1226" s="851">
        <f t="shared" si="42"/>
        <v>12957.17</v>
      </c>
      <c r="E1226" s="842">
        <f t="shared" si="43"/>
        <v>10506.94</v>
      </c>
      <c r="I1226" s="890" t="s">
        <v>28959</v>
      </c>
      <c r="L1226" s="840" t="s">
        <v>862</v>
      </c>
      <c r="M1226" s="848">
        <f>IFERROR(VLOOKUP(L1226,REAJUSTE!A:AC,17,FALSE),"")</f>
        <v>1.0249999999999999</v>
      </c>
    </row>
    <row r="1227" spans="1:13" ht="15" x14ac:dyDescent="0.2">
      <c r="A1227" s="790">
        <v>42827</v>
      </c>
      <c r="B1227" s="889" t="s">
        <v>15266</v>
      </c>
      <c r="C1227" s="888" t="s">
        <v>14230</v>
      </c>
      <c r="D1227" s="851">
        <f t="shared" si="42"/>
        <v>14460.2</v>
      </c>
      <c r="E1227" s="842">
        <f t="shared" si="43"/>
        <v>11725.75</v>
      </c>
      <c r="I1227" s="890" t="s">
        <v>28960</v>
      </c>
      <c r="L1227" s="840" t="s">
        <v>862</v>
      </c>
      <c r="M1227" s="848">
        <f>IFERROR(VLOOKUP(L1227,REAJUSTE!A:AC,17,FALSE),"")</f>
        <v>1.0249999999999999</v>
      </c>
    </row>
    <row r="1228" spans="1:13" ht="15" x14ac:dyDescent="0.2">
      <c r="A1228" s="790">
        <v>42826</v>
      </c>
      <c r="B1228" s="889" t="s">
        <v>15267</v>
      </c>
      <c r="C1228" s="888" t="s">
        <v>14230</v>
      </c>
      <c r="D1228" s="851">
        <f t="shared" si="42"/>
        <v>12391.13</v>
      </c>
      <c r="E1228" s="842">
        <f t="shared" si="43"/>
        <v>10047.94</v>
      </c>
      <c r="I1228" s="890" t="s">
        <v>28961</v>
      </c>
      <c r="L1228" s="840" t="s">
        <v>862</v>
      </c>
      <c r="M1228" s="848">
        <f>IFERROR(VLOOKUP(L1228,REAJUSTE!A:AC,17,FALSE),"")</f>
        <v>1.0249999999999999</v>
      </c>
    </row>
    <row r="1229" spans="1:13" ht="15" x14ac:dyDescent="0.2">
      <c r="A1229" s="790">
        <v>42828</v>
      </c>
      <c r="B1229" s="889" t="s">
        <v>15268</v>
      </c>
      <c r="C1229" s="888" t="s">
        <v>14230</v>
      </c>
      <c r="D1229" s="851">
        <f t="shared" si="42"/>
        <v>12731.09</v>
      </c>
      <c r="E1229" s="842">
        <f t="shared" si="43"/>
        <v>10323.620000000001</v>
      </c>
      <c r="I1229" s="890" t="s">
        <v>28962</v>
      </c>
      <c r="L1229" s="840" t="s">
        <v>862</v>
      </c>
      <c r="M1229" s="848">
        <f>IFERROR(VLOOKUP(L1229,REAJUSTE!A:AC,17,FALSE),"")</f>
        <v>1.0249999999999999</v>
      </c>
    </row>
    <row r="1230" spans="1:13" ht="15" x14ac:dyDescent="0.2">
      <c r="A1230" s="790">
        <v>42830</v>
      </c>
      <c r="B1230" s="889" t="s">
        <v>15269</v>
      </c>
      <c r="C1230" s="888" t="s">
        <v>14230</v>
      </c>
      <c r="D1230" s="851">
        <f t="shared" si="42"/>
        <v>13135.84</v>
      </c>
      <c r="E1230" s="842">
        <f t="shared" si="43"/>
        <v>10651.83</v>
      </c>
      <c r="I1230" s="890" t="s">
        <v>28963</v>
      </c>
      <c r="L1230" s="840" t="s">
        <v>862</v>
      </c>
      <c r="M1230" s="848">
        <f>IFERROR(VLOOKUP(L1230,REAJUSTE!A:AC,17,FALSE),"")</f>
        <v>1.0249999999999999</v>
      </c>
    </row>
    <row r="1231" spans="1:13" ht="15" x14ac:dyDescent="0.2">
      <c r="A1231" s="790">
        <v>42829</v>
      </c>
      <c r="B1231" s="889" t="s">
        <v>15270</v>
      </c>
      <c r="C1231" s="888" t="s">
        <v>14230</v>
      </c>
      <c r="D1231" s="851">
        <f t="shared" si="42"/>
        <v>11772.5</v>
      </c>
      <c r="E1231" s="842">
        <f t="shared" si="43"/>
        <v>9546.2999999999993</v>
      </c>
      <c r="I1231" s="890" t="s">
        <v>28964</v>
      </c>
      <c r="L1231" s="840" t="s">
        <v>862</v>
      </c>
      <c r="M1231" s="848">
        <f>IFERROR(VLOOKUP(L1231,REAJUSTE!A:AC,17,FALSE),"")</f>
        <v>1.0249999999999999</v>
      </c>
    </row>
    <row r="1232" spans="1:13" ht="15" x14ac:dyDescent="0.2">
      <c r="A1232" s="790">
        <v>42831</v>
      </c>
      <c r="B1232" s="889" t="s">
        <v>15271</v>
      </c>
      <c r="C1232" s="888" t="s">
        <v>14230</v>
      </c>
      <c r="D1232" s="851">
        <f t="shared" si="42"/>
        <v>14181.59</v>
      </c>
      <c r="E1232" s="842">
        <f t="shared" si="43"/>
        <v>11499.82</v>
      </c>
      <c r="I1232" s="890" t="s">
        <v>28965</v>
      </c>
      <c r="L1232" s="840" t="s">
        <v>862</v>
      </c>
      <c r="M1232" s="848">
        <f>IFERROR(VLOOKUP(L1232,REAJUSTE!A:AC,17,FALSE),"")</f>
        <v>1.0249999999999999</v>
      </c>
    </row>
    <row r="1233" spans="1:13" ht="15" x14ac:dyDescent="0.2">
      <c r="A1233" s="790">
        <v>42832</v>
      </c>
      <c r="B1233" s="889" t="s">
        <v>15272</v>
      </c>
      <c r="C1233" s="888" t="s">
        <v>14230</v>
      </c>
      <c r="D1233" s="851">
        <f t="shared" si="42"/>
        <v>15690.8</v>
      </c>
      <c r="E1233" s="842">
        <f t="shared" si="43"/>
        <v>12723.64</v>
      </c>
      <c r="I1233" s="890" t="s">
        <v>28966</v>
      </c>
      <c r="L1233" s="840" t="s">
        <v>862</v>
      </c>
      <c r="M1233" s="848">
        <f>IFERROR(VLOOKUP(L1233,REAJUSTE!A:AC,17,FALSE),"")</f>
        <v>1.0249999999999999</v>
      </c>
    </row>
    <row r="1234" spans="1:13" ht="15" x14ac:dyDescent="0.2">
      <c r="A1234" s="790">
        <v>42834</v>
      </c>
      <c r="B1234" s="889" t="s">
        <v>15273</v>
      </c>
      <c r="C1234" s="888" t="s">
        <v>14230</v>
      </c>
      <c r="D1234" s="851">
        <f t="shared" si="42"/>
        <v>16787.939999999999</v>
      </c>
      <c r="E1234" s="842">
        <f t="shared" si="43"/>
        <v>13613.31</v>
      </c>
      <c r="I1234" s="890" t="s">
        <v>28967</v>
      </c>
      <c r="L1234" s="840" t="s">
        <v>862</v>
      </c>
      <c r="M1234" s="848">
        <f>IFERROR(VLOOKUP(L1234,REAJUSTE!A:AC,17,FALSE),"")</f>
        <v>1.0249999999999999</v>
      </c>
    </row>
    <row r="1235" spans="1:13" ht="15" x14ac:dyDescent="0.2">
      <c r="A1235" s="790">
        <v>42833</v>
      </c>
      <c r="B1235" s="889" t="s">
        <v>15274</v>
      </c>
      <c r="C1235" s="888" t="s">
        <v>14230</v>
      </c>
      <c r="D1235" s="851">
        <f t="shared" si="42"/>
        <v>15578.22</v>
      </c>
      <c r="E1235" s="842">
        <f t="shared" si="43"/>
        <v>12632.35</v>
      </c>
      <c r="I1235" s="890" t="s">
        <v>28968</v>
      </c>
      <c r="L1235" s="840" t="s">
        <v>862</v>
      </c>
      <c r="M1235" s="848">
        <f>IFERROR(VLOOKUP(L1235,REAJUSTE!A:AC,17,FALSE),"")</f>
        <v>1.0249999999999999</v>
      </c>
    </row>
    <row r="1236" spans="1:13" ht="15" x14ac:dyDescent="0.2">
      <c r="A1236" s="790">
        <v>42835</v>
      </c>
      <c r="B1236" s="889" t="s">
        <v>15275</v>
      </c>
      <c r="C1236" s="888" t="s">
        <v>14230</v>
      </c>
      <c r="D1236" s="851">
        <f t="shared" si="42"/>
        <v>3655.18</v>
      </c>
      <c r="E1236" s="842">
        <f t="shared" si="43"/>
        <v>2963.97</v>
      </c>
      <c r="I1236" s="890" t="s">
        <v>28969</v>
      </c>
      <c r="L1236" s="840" t="s">
        <v>862</v>
      </c>
      <c r="M1236" s="848">
        <f>IFERROR(VLOOKUP(L1236,REAJUSTE!A:AC,17,FALSE),"")</f>
        <v>1.0249999999999999</v>
      </c>
    </row>
    <row r="1237" spans="1:13" ht="15" x14ac:dyDescent="0.2">
      <c r="A1237" s="790">
        <v>42836</v>
      </c>
      <c r="B1237" s="889" t="s">
        <v>15276</v>
      </c>
      <c r="C1237" s="888" t="s">
        <v>14230</v>
      </c>
      <c r="D1237" s="851">
        <f t="shared" si="42"/>
        <v>3860.71</v>
      </c>
      <c r="E1237" s="842">
        <f t="shared" si="43"/>
        <v>3130.64</v>
      </c>
      <c r="I1237" s="890" t="s">
        <v>28970</v>
      </c>
      <c r="L1237" s="840" t="s">
        <v>862</v>
      </c>
      <c r="M1237" s="848">
        <f>IFERROR(VLOOKUP(L1237,REAJUSTE!A:AC,17,FALSE),"")</f>
        <v>1.0249999999999999</v>
      </c>
    </row>
    <row r="1238" spans="1:13" ht="15" x14ac:dyDescent="0.2">
      <c r="A1238" s="790">
        <v>42837</v>
      </c>
      <c r="B1238" s="889" t="s">
        <v>15277</v>
      </c>
      <c r="C1238" s="888" t="s">
        <v>14230</v>
      </c>
      <c r="D1238" s="851">
        <f t="shared" si="42"/>
        <v>6335.7</v>
      </c>
      <c r="E1238" s="842">
        <f t="shared" si="43"/>
        <v>5137.6000000000004</v>
      </c>
      <c r="I1238" s="890" t="s">
        <v>28971</v>
      </c>
      <c r="L1238" s="840" t="s">
        <v>862</v>
      </c>
      <c r="M1238" s="848">
        <f>IFERROR(VLOOKUP(L1238,REAJUSTE!A:AC,17,FALSE),"")</f>
        <v>1.0249999999999999</v>
      </c>
    </row>
    <row r="1239" spans="1:13" ht="15" x14ac:dyDescent="0.2">
      <c r="A1239" s="790">
        <v>42838</v>
      </c>
      <c r="B1239" s="889" t="s">
        <v>15278</v>
      </c>
      <c r="C1239" s="888" t="s">
        <v>14230</v>
      </c>
      <c r="D1239" s="851">
        <f t="shared" si="42"/>
        <v>5210.49</v>
      </c>
      <c r="E1239" s="842">
        <f t="shared" si="43"/>
        <v>4225.17</v>
      </c>
      <c r="I1239" s="890" t="s">
        <v>28972</v>
      </c>
      <c r="L1239" s="840" t="s">
        <v>862</v>
      </c>
      <c r="M1239" s="848">
        <f>IFERROR(VLOOKUP(L1239,REAJUSTE!A:AC,17,FALSE),"")</f>
        <v>1.0249999999999999</v>
      </c>
    </row>
    <row r="1240" spans="1:13" ht="15" x14ac:dyDescent="0.2">
      <c r="A1240" s="790">
        <v>42839</v>
      </c>
      <c r="B1240" s="889" t="s">
        <v>15279</v>
      </c>
      <c r="C1240" s="888" t="s">
        <v>14230</v>
      </c>
      <c r="D1240" s="851">
        <f t="shared" si="42"/>
        <v>5856.13</v>
      </c>
      <c r="E1240" s="842">
        <f t="shared" si="43"/>
        <v>4748.72</v>
      </c>
      <c r="I1240" s="890" t="s">
        <v>28973</v>
      </c>
      <c r="L1240" s="840" t="s">
        <v>862</v>
      </c>
      <c r="M1240" s="848">
        <f>IFERROR(VLOOKUP(L1240,REAJUSTE!A:AC,17,FALSE),"")</f>
        <v>1.0249999999999999</v>
      </c>
    </row>
    <row r="1241" spans="1:13" ht="15" x14ac:dyDescent="0.2">
      <c r="A1241" s="790">
        <v>42840</v>
      </c>
      <c r="B1241" s="889" t="s">
        <v>15280</v>
      </c>
      <c r="C1241" s="888" t="s">
        <v>14230</v>
      </c>
      <c r="D1241" s="851">
        <f t="shared" si="42"/>
        <v>7495.36</v>
      </c>
      <c r="E1241" s="842">
        <f t="shared" si="43"/>
        <v>6077.97</v>
      </c>
      <c r="I1241" s="890" t="s">
        <v>28974</v>
      </c>
      <c r="L1241" s="840" t="s">
        <v>862</v>
      </c>
      <c r="M1241" s="848">
        <f>IFERROR(VLOOKUP(L1241,REAJUSTE!A:AC,17,FALSE),"")</f>
        <v>1.0249999999999999</v>
      </c>
    </row>
    <row r="1242" spans="1:13" ht="15" x14ac:dyDescent="0.2">
      <c r="A1242" s="790">
        <v>42841</v>
      </c>
      <c r="B1242" s="889" t="s">
        <v>15281</v>
      </c>
      <c r="C1242" s="888" t="s">
        <v>14230</v>
      </c>
      <c r="D1242" s="851">
        <f t="shared" si="42"/>
        <v>9450.06</v>
      </c>
      <c r="E1242" s="842">
        <f t="shared" si="43"/>
        <v>7663.03</v>
      </c>
      <c r="I1242" s="890" t="s">
        <v>28975</v>
      </c>
      <c r="L1242" s="840" t="s">
        <v>862</v>
      </c>
      <c r="M1242" s="848">
        <f>IFERROR(VLOOKUP(L1242,REAJUSTE!A:AC,17,FALSE),"")</f>
        <v>1.0249999999999999</v>
      </c>
    </row>
    <row r="1243" spans="1:13" ht="15" x14ac:dyDescent="0.2">
      <c r="A1243" s="790">
        <v>40585</v>
      </c>
      <c r="B1243" s="889" t="s">
        <v>15282</v>
      </c>
      <c r="C1243" s="888" t="s">
        <v>14230</v>
      </c>
      <c r="D1243" s="851">
        <f t="shared" si="42"/>
        <v>8133.67</v>
      </c>
      <c r="E1243" s="842">
        <f t="shared" si="43"/>
        <v>6595.58</v>
      </c>
      <c r="I1243" s="890" t="s">
        <v>28976</v>
      </c>
      <c r="L1243" s="840" t="s">
        <v>862</v>
      </c>
      <c r="M1243" s="848">
        <f>IFERROR(VLOOKUP(L1243,REAJUSTE!A:AC,17,FALSE),"")</f>
        <v>1.0249999999999999</v>
      </c>
    </row>
    <row r="1244" spans="1:13" ht="15" x14ac:dyDescent="0.2">
      <c r="A1244" s="790">
        <v>42843</v>
      </c>
      <c r="B1244" s="889" t="s">
        <v>15283</v>
      </c>
      <c r="C1244" s="888" t="s">
        <v>14230</v>
      </c>
      <c r="D1244" s="851">
        <f t="shared" si="42"/>
        <v>8091.72</v>
      </c>
      <c r="E1244" s="842">
        <f t="shared" si="43"/>
        <v>6561.56</v>
      </c>
      <c r="I1244" s="890" t="s">
        <v>28977</v>
      </c>
      <c r="L1244" s="840" t="s">
        <v>862</v>
      </c>
      <c r="M1244" s="848">
        <f>IFERROR(VLOOKUP(L1244,REAJUSTE!A:AC,17,FALSE),"")</f>
        <v>1.0249999999999999</v>
      </c>
    </row>
    <row r="1245" spans="1:13" ht="15" x14ac:dyDescent="0.2">
      <c r="A1245" s="790">
        <v>42844</v>
      </c>
      <c r="B1245" s="889" t="s">
        <v>15284</v>
      </c>
      <c r="C1245" s="888" t="s">
        <v>14230</v>
      </c>
      <c r="D1245" s="851">
        <f t="shared" si="42"/>
        <v>9413.15</v>
      </c>
      <c r="E1245" s="842">
        <f t="shared" si="43"/>
        <v>7633.1</v>
      </c>
      <c r="I1245" s="890" t="s">
        <v>28978</v>
      </c>
      <c r="L1245" s="840" t="s">
        <v>862</v>
      </c>
      <c r="M1245" s="848">
        <f>IFERROR(VLOOKUP(L1245,REAJUSTE!A:AC,17,FALSE),"")</f>
        <v>1.0249999999999999</v>
      </c>
    </row>
    <row r="1246" spans="1:13" ht="15" x14ac:dyDescent="0.2">
      <c r="A1246" s="790">
        <v>42845</v>
      </c>
      <c r="B1246" s="889" t="s">
        <v>15285</v>
      </c>
      <c r="C1246" s="888" t="s">
        <v>14230</v>
      </c>
      <c r="D1246" s="851">
        <f t="shared" si="42"/>
        <v>11206.09</v>
      </c>
      <c r="E1246" s="842">
        <f t="shared" si="43"/>
        <v>9087</v>
      </c>
      <c r="I1246" s="890" t="s">
        <v>28979</v>
      </c>
      <c r="L1246" s="840" t="s">
        <v>862</v>
      </c>
      <c r="M1246" s="848">
        <f>IFERROR(VLOOKUP(L1246,REAJUSTE!A:AC,17,FALSE),"")</f>
        <v>1.0249999999999999</v>
      </c>
    </row>
    <row r="1247" spans="1:13" ht="15" x14ac:dyDescent="0.2">
      <c r="A1247" s="790">
        <v>41179</v>
      </c>
      <c r="B1247" s="889" t="s">
        <v>15286</v>
      </c>
      <c r="C1247" s="888" t="s">
        <v>14230</v>
      </c>
      <c r="D1247" s="851">
        <f t="shared" si="42"/>
        <v>9885.9699999999993</v>
      </c>
      <c r="E1247" s="842">
        <f t="shared" si="43"/>
        <v>8016.51</v>
      </c>
      <c r="I1247" s="890" t="s">
        <v>28980</v>
      </c>
      <c r="L1247" s="840" t="s">
        <v>862</v>
      </c>
      <c r="M1247" s="848">
        <f>IFERROR(VLOOKUP(L1247,REAJUSTE!A:AC,17,FALSE),"")</f>
        <v>1.0249999999999999</v>
      </c>
    </row>
    <row r="1248" spans="1:13" ht="15" x14ac:dyDescent="0.2">
      <c r="A1248" s="790">
        <v>42842</v>
      </c>
      <c r="B1248" s="889" t="s">
        <v>15287</v>
      </c>
      <c r="C1248" s="888" t="s">
        <v>14230</v>
      </c>
      <c r="D1248" s="851">
        <f t="shared" si="42"/>
        <v>10223.15</v>
      </c>
      <c r="E1248" s="842">
        <f t="shared" si="43"/>
        <v>8289.93</v>
      </c>
      <c r="I1248" s="890" t="s">
        <v>28981</v>
      </c>
      <c r="L1248" s="840" t="s">
        <v>862</v>
      </c>
      <c r="M1248" s="848">
        <f>IFERROR(VLOOKUP(L1248,REAJUSTE!A:AC,17,FALSE),"")</f>
        <v>1.0249999999999999</v>
      </c>
    </row>
    <row r="1249" spans="1:13" ht="15" x14ac:dyDescent="0.2">
      <c r="A1249" s="790">
        <v>42848</v>
      </c>
      <c r="B1249" s="889" t="s">
        <v>15288</v>
      </c>
      <c r="C1249" s="888" t="s">
        <v>14230</v>
      </c>
      <c r="D1249" s="851">
        <f t="shared" si="42"/>
        <v>11672.68</v>
      </c>
      <c r="E1249" s="842">
        <f t="shared" si="43"/>
        <v>9465.35</v>
      </c>
      <c r="I1249" s="890" t="s">
        <v>28982</v>
      </c>
      <c r="L1249" s="840" t="s">
        <v>862</v>
      </c>
      <c r="M1249" s="848">
        <f>IFERROR(VLOOKUP(L1249,REAJUSTE!A:AC,17,FALSE),"")</f>
        <v>1.0249999999999999</v>
      </c>
    </row>
    <row r="1250" spans="1:13" ht="15" x14ac:dyDescent="0.2">
      <c r="A1250" s="790">
        <v>42849</v>
      </c>
      <c r="B1250" s="889" t="s">
        <v>15289</v>
      </c>
      <c r="C1250" s="888" t="s">
        <v>14230</v>
      </c>
      <c r="D1250" s="851">
        <f t="shared" si="42"/>
        <v>8405.43</v>
      </c>
      <c r="E1250" s="842">
        <f t="shared" si="43"/>
        <v>6815.95</v>
      </c>
      <c r="I1250" s="890" t="s">
        <v>28983</v>
      </c>
      <c r="L1250" s="840" t="s">
        <v>862</v>
      </c>
      <c r="M1250" s="848">
        <f>IFERROR(VLOOKUP(L1250,REAJUSTE!A:AC,17,FALSE),"")</f>
        <v>1.0249999999999999</v>
      </c>
    </row>
    <row r="1251" spans="1:13" ht="15" x14ac:dyDescent="0.2">
      <c r="A1251" s="790">
        <v>42850</v>
      </c>
      <c r="B1251" s="889" t="s">
        <v>15290</v>
      </c>
      <c r="C1251" s="888" t="s">
        <v>14230</v>
      </c>
      <c r="D1251" s="851">
        <f t="shared" si="42"/>
        <v>8912.4</v>
      </c>
      <c r="E1251" s="842">
        <f t="shared" si="43"/>
        <v>7227.05</v>
      </c>
      <c r="I1251" s="890" t="s">
        <v>28984</v>
      </c>
      <c r="L1251" s="840" t="s">
        <v>862</v>
      </c>
      <c r="M1251" s="848">
        <f>IFERROR(VLOOKUP(L1251,REAJUSTE!A:AC,17,FALSE),"")</f>
        <v>1.0249999999999999</v>
      </c>
    </row>
    <row r="1252" spans="1:13" ht="15" x14ac:dyDescent="0.2">
      <c r="A1252" s="790">
        <v>42851</v>
      </c>
      <c r="B1252" s="889" t="s">
        <v>15291</v>
      </c>
      <c r="C1252" s="888" t="s">
        <v>14230</v>
      </c>
      <c r="D1252" s="851">
        <f t="shared" si="42"/>
        <v>12398.5</v>
      </c>
      <c r="E1252" s="842">
        <f t="shared" si="43"/>
        <v>10053.92</v>
      </c>
      <c r="I1252" s="890" t="s">
        <v>28985</v>
      </c>
      <c r="L1252" s="840" t="s">
        <v>862</v>
      </c>
      <c r="M1252" s="848">
        <f>IFERROR(VLOOKUP(L1252,REAJUSTE!A:AC,17,FALSE),"")</f>
        <v>1.0249999999999999</v>
      </c>
    </row>
    <row r="1253" spans="1:13" ht="15" x14ac:dyDescent="0.2">
      <c r="A1253" s="790">
        <v>42852</v>
      </c>
      <c r="B1253" s="889" t="s">
        <v>15292</v>
      </c>
      <c r="C1253" s="888" t="s">
        <v>14230</v>
      </c>
      <c r="D1253" s="851">
        <f t="shared" si="42"/>
        <v>13097.4</v>
      </c>
      <c r="E1253" s="842">
        <f t="shared" si="43"/>
        <v>10620.66</v>
      </c>
      <c r="I1253" s="890" t="s">
        <v>28986</v>
      </c>
      <c r="L1253" s="840" t="s">
        <v>862</v>
      </c>
      <c r="M1253" s="848">
        <f>IFERROR(VLOOKUP(L1253,REAJUSTE!A:AC,17,FALSE),"")</f>
        <v>1.0249999999999999</v>
      </c>
    </row>
    <row r="1254" spans="1:13" ht="15" x14ac:dyDescent="0.2">
      <c r="A1254" s="790">
        <v>42853</v>
      </c>
      <c r="B1254" s="889" t="s">
        <v>15293</v>
      </c>
      <c r="C1254" s="888" t="s">
        <v>14230</v>
      </c>
      <c r="D1254" s="851">
        <f t="shared" si="42"/>
        <v>17880.07</v>
      </c>
      <c r="E1254" s="842">
        <f t="shared" si="43"/>
        <v>14498.92</v>
      </c>
      <c r="I1254" s="890" t="s">
        <v>28987</v>
      </c>
      <c r="L1254" s="840" t="s">
        <v>862</v>
      </c>
      <c r="M1254" s="848">
        <f>IFERROR(VLOOKUP(L1254,REAJUSTE!A:AC,17,FALSE),"")</f>
        <v>1.0249999999999999</v>
      </c>
    </row>
    <row r="1255" spans="1:13" ht="15" x14ac:dyDescent="0.2">
      <c r="A1255" s="790">
        <v>42854</v>
      </c>
      <c r="B1255" s="889" t="s">
        <v>15294</v>
      </c>
      <c r="C1255" s="888" t="s">
        <v>14230</v>
      </c>
      <c r="D1255" s="851">
        <f t="shared" si="42"/>
        <v>20254.939999999999</v>
      </c>
      <c r="E1255" s="842">
        <f t="shared" si="43"/>
        <v>16424.689999999999</v>
      </c>
      <c r="I1255" s="890" t="s">
        <v>28988</v>
      </c>
      <c r="L1255" s="840" t="s">
        <v>862</v>
      </c>
      <c r="M1255" s="848">
        <f>IFERROR(VLOOKUP(L1255,REAJUSTE!A:AC,17,FALSE),"")</f>
        <v>1.0249999999999999</v>
      </c>
    </row>
    <row r="1256" spans="1:13" ht="15" x14ac:dyDescent="0.2">
      <c r="A1256" s="790">
        <v>42855</v>
      </c>
      <c r="B1256" s="889" t="s">
        <v>15295</v>
      </c>
      <c r="C1256" s="888" t="s">
        <v>14230</v>
      </c>
      <c r="D1256" s="851">
        <f t="shared" si="42"/>
        <v>16188.66</v>
      </c>
      <c r="E1256" s="842">
        <f t="shared" si="43"/>
        <v>13127.35</v>
      </c>
      <c r="I1256" s="890" t="s">
        <v>28989</v>
      </c>
      <c r="L1256" s="840" t="s">
        <v>862</v>
      </c>
      <c r="M1256" s="848">
        <f>IFERROR(VLOOKUP(L1256,REAJUSTE!A:AC,17,FALSE),"")</f>
        <v>1.0249999999999999</v>
      </c>
    </row>
    <row r="1257" spans="1:13" ht="15" x14ac:dyDescent="0.2">
      <c r="A1257" s="790">
        <v>42856</v>
      </c>
      <c r="B1257" s="889" t="s">
        <v>15296</v>
      </c>
      <c r="C1257" s="888" t="s">
        <v>14230</v>
      </c>
      <c r="D1257" s="851">
        <f t="shared" si="42"/>
        <v>18133.59</v>
      </c>
      <c r="E1257" s="842">
        <f t="shared" si="43"/>
        <v>14704.5</v>
      </c>
      <c r="I1257" s="890" t="s">
        <v>28990</v>
      </c>
      <c r="L1257" s="840" t="s">
        <v>862</v>
      </c>
      <c r="M1257" s="848">
        <f>IFERROR(VLOOKUP(L1257,REAJUSTE!A:AC,17,FALSE),"")</f>
        <v>1.0249999999999999</v>
      </c>
    </row>
    <row r="1258" spans="1:13" ht="15" x14ac:dyDescent="0.2">
      <c r="A1258" s="790">
        <v>42858</v>
      </c>
      <c r="B1258" s="889" t="s">
        <v>15297</v>
      </c>
      <c r="C1258" s="888" t="s">
        <v>14230</v>
      </c>
      <c r="D1258" s="851">
        <f t="shared" si="42"/>
        <v>20024.54</v>
      </c>
      <c r="E1258" s="842">
        <f t="shared" si="43"/>
        <v>16237.86</v>
      </c>
      <c r="I1258" s="890" t="s">
        <v>28991</v>
      </c>
      <c r="L1258" s="840" t="s">
        <v>862</v>
      </c>
      <c r="M1258" s="848">
        <f>IFERROR(VLOOKUP(L1258,REAJUSTE!A:AC,17,FALSE),"")</f>
        <v>1.0249999999999999</v>
      </c>
    </row>
    <row r="1259" spans="1:13" ht="15" x14ac:dyDescent="0.2">
      <c r="A1259" s="790">
        <v>42857</v>
      </c>
      <c r="B1259" s="889" t="s">
        <v>15298</v>
      </c>
      <c r="C1259" s="888" t="s">
        <v>14230</v>
      </c>
      <c r="D1259" s="851">
        <f t="shared" si="42"/>
        <v>20024.54</v>
      </c>
      <c r="E1259" s="842">
        <f t="shared" si="43"/>
        <v>16237.86</v>
      </c>
      <c r="I1259" s="890" t="s">
        <v>28991</v>
      </c>
      <c r="L1259" s="840" t="s">
        <v>862</v>
      </c>
      <c r="M1259" s="848">
        <f>IFERROR(VLOOKUP(L1259,REAJUSTE!A:AC,17,FALSE),"")</f>
        <v>1.0249999999999999</v>
      </c>
    </row>
    <row r="1260" spans="1:13" ht="15" x14ac:dyDescent="0.2">
      <c r="A1260" s="790">
        <v>42859</v>
      </c>
      <c r="B1260" s="889" t="s">
        <v>15299</v>
      </c>
      <c r="C1260" s="888" t="s">
        <v>14230</v>
      </c>
      <c r="D1260" s="851">
        <f t="shared" si="42"/>
        <v>22680.080000000002</v>
      </c>
      <c r="E1260" s="842">
        <f t="shared" si="43"/>
        <v>18391.240000000002</v>
      </c>
      <c r="I1260" s="890" t="s">
        <v>28992</v>
      </c>
      <c r="L1260" s="840" t="s">
        <v>862</v>
      </c>
      <c r="M1260" s="848">
        <f>IFERROR(VLOOKUP(L1260,REAJUSTE!A:AC,17,FALSE),"")</f>
        <v>1.0249999999999999</v>
      </c>
    </row>
    <row r="1261" spans="1:13" ht="15" x14ac:dyDescent="0.2">
      <c r="A1261" s="790">
        <v>42860</v>
      </c>
      <c r="B1261" s="889" t="s">
        <v>15300</v>
      </c>
      <c r="C1261" s="888" t="s">
        <v>14230</v>
      </c>
      <c r="D1261" s="851">
        <f t="shared" si="42"/>
        <v>21555.91</v>
      </c>
      <c r="E1261" s="842">
        <f t="shared" si="43"/>
        <v>17479.650000000001</v>
      </c>
      <c r="I1261" s="890" t="s">
        <v>28993</v>
      </c>
      <c r="L1261" s="840" t="s">
        <v>862</v>
      </c>
      <c r="M1261" s="848">
        <f>IFERROR(VLOOKUP(L1261,REAJUSTE!A:AC,17,FALSE),"")</f>
        <v>1.0249999999999999</v>
      </c>
    </row>
    <row r="1262" spans="1:13" ht="15" x14ac:dyDescent="0.2">
      <c r="A1262" s="790">
        <v>42861</v>
      </c>
      <c r="B1262" s="889" t="s">
        <v>15301</v>
      </c>
      <c r="C1262" s="888" t="s">
        <v>14230</v>
      </c>
      <c r="D1262" s="851">
        <f t="shared" si="42"/>
        <v>24136</v>
      </c>
      <c r="E1262" s="842">
        <f t="shared" si="43"/>
        <v>19571.84</v>
      </c>
      <c r="I1262" s="890" t="s">
        <v>28994</v>
      </c>
      <c r="L1262" s="840" t="s">
        <v>862</v>
      </c>
      <c r="M1262" s="848">
        <f>IFERROR(VLOOKUP(L1262,REAJUSTE!A:AC,17,FALSE),"")</f>
        <v>1.0249999999999999</v>
      </c>
    </row>
    <row r="1263" spans="1:13" ht="15" x14ac:dyDescent="0.2">
      <c r="A1263" s="790">
        <v>42862</v>
      </c>
      <c r="B1263" s="889" t="s">
        <v>15302</v>
      </c>
      <c r="C1263" s="888" t="s">
        <v>14185</v>
      </c>
      <c r="D1263" s="851">
        <f t="shared" si="42"/>
        <v>28.7</v>
      </c>
      <c r="E1263" s="842">
        <f t="shared" si="43"/>
        <v>23.27</v>
      </c>
      <c r="I1263" s="890" t="s">
        <v>28995</v>
      </c>
      <c r="L1263" s="840" t="s">
        <v>862</v>
      </c>
      <c r="M1263" s="848">
        <f>IFERROR(VLOOKUP(L1263,REAJUSTE!A:AC,17,FALSE),"")</f>
        <v>1.0249999999999999</v>
      </c>
    </row>
    <row r="1264" spans="1:13" ht="15" x14ac:dyDescent="0.2">
      <c r="A1264" s="790">
        <v>42863</v>
      </c>
      <c r="B1264" s="889" t="s">
        <v>15303</v>
      </c>
      <c r="C1264" s="888" t="s">
        <v>14185</v>
      </c>
      <c r="D1264" s="851">
        <f t="shared" si="42"/>
        <v>57.41</v>
      </c>
      <c r="E1264" s="842">
        <f t="shared" si="43"/>
        <v>46.55</v>
      </c>
      <c r="I1264" s="890" t="s">
        <v>28996</v>
      </c>
      <c r="L1264" s="840" t="s">
        <v>862</v>
      </c>
      <c r="M1264" s="848">
        <f>IFERROR(VLOOKUP(L1264,REAJUSTE!A:AC,17,FALSE),"")</f>
        <v>1.0249999999999999</v>
      </c>
    </row>
    <row r="1265" spans="1:13" ht="15" x14ac:dyDescent="0.2">
      <c r="A1265" s="790">
        <v>42864</v>
      </c>
      <c r="B1265" s="889" t="s">
        <v>15304</v>
      </c>
      <c r="C1265" s="888" t="s">
        <v>14185</v>
      </c>
      <c r="D1265" s="851">
        <f t="shared" si="42"/>
        <v>249.89</v>
      </c>
      <c r="E1265" s="842">
        <f t="shared" si="43"/>
        <v>202.63</v>
      </c>
      <c r="I1265" s="890" t="s">
        <v>28997</v>
      </c>
      <c r="L1265" s="840" t="s">
        <v>862</v>
      </c>
      <c r="M1265" s="848">
        <f>IFERROR(VLOOKUP(L1265,REAJUSTE!A:AC,17,FALSE),"")</f>
        <v>1.0249999999999999</v>
      </c>
    </row>
    <row r="1266" spans="1:13" ht="18" x14ac:dyDescent="0.2">
      <c r="A1266" s="790">
        <v>42865</v>
      </c>
      <c r="B1266" s="794" t="s">
        <v>28952</v>
      </c>
      <c r="C1266" s="888" t="s">
        <v>14230</v>
      </c>
      <c r="D1266" s="851">
        <f t="shared" si="42"/>
        <v>35.21</v>
      </c>
      <c r="E1266" s="842">
        <f t="shared" si="43"/>
        <v>28.55</v>
      </c>
      <c r="I1266" s="890" t="s">
        <v>28998</v>
      </c>
      <c r="L1266" s="840" t="s">
        <v>862</v>
      </c>
      <c r="M1266" s="848">
        <f>IFERROR(VLOOKUP(L1266,REAJUSTE!A:AC,17,FALSE),"")</f>
        <v>1.0249999999999999</v>
      </c>
    </row>
    <row r="1267" spans="1:13" ht="15" x14ac:dyDescent="0.2">
      <c r="A1267" s="790">
        <v>42867</v>
      </c>
      <c r="B1267" s="889" t="s">
        <v>15305</v>
      </c>
      <c r="C1267" s="888" t="s">
        <v>14185</v>
      </c>
      <c r="D1267" s="851">
        <f t="shared" si="42"/>
        <v>322.27999999999997</v>
      </c>
      <c r="E1267" s="842">
        <f t="shared" si="43"/>
        <v>261.33</v>
      </c>
      <c r="I1267" s="890" t="s">
        <v>28999</v>
      </c>
      <c r="L1267" s="840" t="s">
        <v>862</v>
      </c>
      <c r="M1267" s="848">
        <f>IFERROR(VLOOKUP(L1267,REAJUSTE!A:AC,17,FALSE),"")</f>
        <v>1.0249999999999999</v>
      </c>
    </row>
    <row r="1268" spans="1:13" ht="15" x14ac:dyDescent="0.2">
      <c r="A1268" s="790">
        <v>42868</v>
      </c>
      <c r="B1268" s="889" t="s">
        <v>15306</v>
      </c>
      <c r="C1268" s="888" t="s">
        <v>14185</v>
      </c>
      <c r="D1268" s="851">
        <f t="shared" si="42"/>
        <v>475.61</v>
      </c>
      <c r="E1268" s="842">
        <f t="shared" si="43"/>
        <v>385.67</v>
      </c>
      <c r="I1268" s="890" t="s">
        <v>29000</v>
      </c>
      <c r="L1268" s="840" t="s">
        <v>862</v>
      </c>
      <c r="M1268" s="848">
        <f>IFERROR(VLOOKUP(L1268,REAJUSTE!A:AC,17,FALSE),"")</f>
        <v>1.0249999999999999</v>
      </c>
    </row>
    <row r="1269" spans="1:13" ht="15" x14ac:dyDescent="0.2">
      <c r="A1269" s="790">
        <v>42869</v>
      </c>
      <c r="B1269" s="889" t="s">
        <v>15307</v>
      </c>
      <c r="C1269" s="888" t="s">
        <v>14185</v>
      </c>
      <c r="D1269" s="851">
        <f t="shared" si="42"/>
        <v>419.66</v>
      </c>
      <c r="E1269" s="842">
        <f t="shared" si="43"/>
        <v>340.3</v>
      </c>
      <c r="I1269" s="890" t="s">
        <v>29001</v>
      </c>
      <c r="L1269" s="840" t="s">
        <v>862</v>
      </c>
      <c r="M1269" s="848">
        <f>IFERROR(VLOOKUP(L1269,REAJUSTE!A:AC,17,FALSE),"")</f>
        <v>1.0249999999999999</v>
      </c>
    </row>
    <row r="1270" spans="1:13" ht="15" x14ac:dyDescent="0.2">
      <c r="A1270" s="790">
        <v>42870</v>
      </c>
      <c r="B1270" s="889" t="s">
        <v>15308</v>
      </c>
      <c r="C1270" s="888" t="s">
        <v>14185</v>
      </c>
      <c r="D1270" s="851">
        <f t="shared" si="42"/>
        <v>333.48</v>
      </c>
      <c r="E1270" s="842">
        <f t="shared" si="43"/>
        <v>270.41000000000003</v>
      </c>
      <c r="I1270" s="890" t="s">
        <v>29002</v>
      </c>
      <c r="L1270" s="840" t="s">
        <v>862</v>
      </c>
      <c r="M1270" s="848">
        <f>IFERROR(VLOOKUP(L1270,REAJUSTE!A:AC,17,FALSE),"")</f>
        <v>1.0249999999999999</v>
      </c>
    </row>
    <row r="1271" spans="1:13" ht="15" x14ac:dyDescent="0.2">
      <c r="A1271" s="790">
        <v>42880</v>
      </c>
      <c r="B1271" s="889" t="s">
        <v>15309</v>
      </c>
      <c r="C1271" s="888" t="s">
        <v>14203</v>
      </c>
      <c r="D1271" s="851">
        <f t="shared" si="42"/>
        <v>1064.0899999999999</v>
      </c>
      <c r="E1271" s="842">
        <f t="shared" si="43"/>
        <v>862.86</v>
      </c>
      <c r="I1271" s="890" t="s">
        <v>28704</v>
      </c>
      <c r="L1271" s="840" t="s">
        <v>862</v>
      </c>
      <c r="M1271" s="848">
        <f>IFERROR(VLOOKUP(L1271,REAJUSTE!A:AC,17,FALSE),"")</f>
        <v>1.0249999999999999</v>
      </c>
    </row>
    <row r="1272" spans="1:13" ht="15" x14ac:dyDescent="0.2">
      <c r="A1272" s="790">
        <v>42883</v>
      </c>
      <c r="B1272" s="889" t="s">
        <v>15310</v>
      </c>
      <c r="C1272" s="888" t="s">
        <v>14230</v>
      </c>
      <c r="D1272" s="851">
        <f t="shared" si="42"/>
        <v>62.69</v>
      </c>
      <c r="E1272" s="842">
        <f t="shared" si="43"/>
        <v>50.83</v>
      </c>
      <c r="I1272" s="890" t="s">
        <v>29003</v>
      </c>
      <c r="L1272" s="840" t="s">
        <v>862</v>
      </c>
      <c r="M1272" s="848">
        <f>IFERROR(VLOOKUP(L1272,REAJUSTE!A:AC,17,FALSE),"")</f>
        <v>1.0249999999999999</v>
      </c>
    </row>
    <row r="1273" spans="1:13" ht="18" x14ac:dyDescent="0.2">
      <c r="A1273" s="790">
        <v>42899</v>
      </c>
      <c r="B1273" s="794" t="s">
        <v>15311</v>
      </c>
      <c r="C1273" s="888" t="s">
        <v>14230</v>
      </c>
      <c r="D1273" s="851">
        <f t="shared" si="42"/>
        <v>92.88</v>
      </c>
      <c r="E1273" s="842">
        <f t="shared" si="43"/>
        <v>75.31</v>
      </c>
      <c r="I1273" s="890" t="s">
        <v>29004</v>
      </c>
      <c r="L1273" s="840" t="s">
        <v>862</v>
      </c>
      <c r="M1273" s="848">
        <f>IFERROR(VLOOKUP(L1273,REAJUSTE!A:AC,17,FALSE),"")</f>
        <v>1.0249999999999999</v>
      </c>
    </row>
    <row r="1274" spans="1:13" ht="15" x14ac:dyDescent="0.2">
      <c r="A1274" s="790">
        <v>42901</v>
      </c>
      <c r="B1274" s="889" t="s">
        <v>15312</v>
      </c>
      <c r="C1274" s="888" t="s">
        <v>14230</v>
      </c>
      <c r="D1274" s="851">
        <f t="shared" si="42"/>
        <v>74.87</v>
      </c>
      <c r="E1274" s="842">
        <f t="shared" si="43"/>
        <v>60.71</v>
      </c>
      <c r="I1274" s="890" t="s">
        <v>29005</v>
      </c>
      <c r="L1274" s="840" t="s">
        <v>862</v>
      </c>
      <c r="M1274" s="848">
        <f>IFERROR(VLOOKUP(L1274,REAJUSTE!A:AC,17,FALSE),"")</f>
        <v>1.0249999999999999</v>
      </c>
    </row>
    <row r="1275" spans="1:13" ht="15" x14ac:dyDescent="0.2">
      <c r="A1275" s="790">
        <v>42900</v>
      </c>
      <c r="B1275" s="889" t="s">
        <v>15313</v>
      </c>
      <c r="C1275" s="888" t="s">
        <v>14230</v>
      </c>
      <c r="D1275" s="851">
        <f t="shared" si="42"/>
        <v>38.44</v>
      </c>
      <c r="E1275" s="842">
        <f t="shared" si="43"/>
        <v>31.17</v>
      </c>
      <c r="I1275" s="890" t="s">
        <v>29006</v>
      </c>
      <c r="L1275" s="840" t="s">
        <v>862</v>
      </c>
      <c r="M1275" s="848">
        <f>IFERROR(VLOOKUP(L1275,REAJUSTE!A:AC,17,FALSE),"")</f>
        <v>1.0249999999999999</v>
      </c>
    </row>
    <row r="1276" spans="1:13" ht="15" x14ac:dyDescent="0.2">
      <c r="A1276" s="790">
        <v>41185</v>
      </c>
      <c r="B1276" s="889" t="s">
        <v>15314</v>
      </c>
      <c r="C1276" s="888" t="s">
        <v>14230</v>
      </c>
      <c r="D1276" s="851">
        <f t="shared" si="42"/>
        <v>16.399999999999999</v>
      </c>
      <c r="E1276" s="842">
        <f t="shared" si="43"/>
        <v>13.29</v>
      </c>
      <c r="I1276" s="890" t="s">
        <v>28716</v>
      </c>
      <c r="L1276" s="840" t="s">
        <v>862</v>
      </c>
      <c r="M1276" s="848">
        <f>IFERROR(VLOOKUP(L1276,REAJUSTE!A:AC,17,FALSE),"")</f>
        <v>1.0249999999999999</v>
      </c>
    </row>
    <row r="1277" spans="1:13" ht="18" x14ac:dyDescent="0.2">
      <c r="A1277" s="790">
        <v>42903</v>
      </c>
      <c r="B1277" s="794" t="s">
        <v>28953</v>
      </c>
      <c r="C1277" s="888" t="s">
        <v>14230</v>
      </c>
      <c r="D1277" s="851">
        <f t="shared" si="42"/>
        <v>194.98</v>
      </c>
      <c r="E1277" s="842">
        <f t="shared" si="43"/>
        <v>158.1</v>
      </c>
      <c r="I1277" s="890" t="s">
        <v>29007</v>
      </c>
      <c r="L1277" s="840" t="s">
        <v>862</v>
      </c>
      <c r="M1277" s="848">
        <f>IFERROR(VLOOKUP(L1277,REAJUSTE!A:AC,17,FALSE),"")</f>
        <v>1.0249999999999999</v>
      </c>
    </row>
    <row r="1278" spans="1:13" ht="18" x14ac:dyDescent="0.2">
      <c r="A1278" s="790">
        <v>42904</v>
      </c>
      <c r="B1278" s="889" t="s">
        <v>28954</v>
      </c>
      <c r="C1278" s="888" t="s">
        <v>14230</v>
      </c>
      <c r="D1278" s="851">
        <f t="shared" si="42"/>
        <v>148.52000000000001</v>
      </c>
      <c r="E1278" s="842">
        <f t="shared" si="43"/>
        <v>120.43</v>
      </c>
      <c r="I1278" s="890" t="s">
        <v>29008</v>
      </c>
      <c r="L1278" s="840" t="s">
        <v>862</v>
      </c>
      <c r="M1278" s="848">
        <f>IFERROR(VLOOKUP(L1278,REAJUSTE!A:AC,17,FALSE),"")</f>
        <v>1.0249999999999999</v>
      </c>
    </row>
    <row r="1279" spans="1:13" ht="18" x14ac:dyDescent="0.2">
      <c r="A1279" s="790">
        <v>42902</v>
      </c>
      <c r="B1279" s="794" t="s">
        <v>15315</v>
      </c>
      <c r="C1279" s="888" t="s">
        <v>14230</v>
      </c>
      <c r="D1279" s="851">
        <f t="shared" si="42"/>
        <v>157.78</v>
      </c>
      <c r="E1279" s="842">
        <f t="shared" si="43"/>
        <v>127.94</v>
      </c>
      <c r="I1279" s="890" t="s">
        <v>29009</v>
      </c>
      <c r="L1279" s="840" t="s">
        <v>862</v>
      </c>
      <c r="M1279" s="848">
        <f>IFERROR(VLOOKUP(L1279,REAJUSTE!A:AC,17,FALSE),"")</f>
        <v>1.0249999999999999</v>
      </c>
    </row>
    <row r="1280" spans="1:13" ht="15" x14ac:dyDescent="0.2">
      <c r="A1280" s="790">
        <v>42905</v>
      </c>
      <c r="B1280" s="889" t="s">
        <v>15316</v>
      </c>
      <c r="C1280" s="888" t="s">
        <v>14230</v>
      </c>
      <c r="D1280" s="851">
        <f t="shared" si="42"/>
        <v>34.36</v>
      </c>
      <c r="E1280" s="842">
        <f t="shared" si="43"/>
        <v>27.86</v>
      </c>
      <c r="I1280" s="890" t="s">
        <v>29010</v>
      </c>
      <c r="L1280" s="840" t="s">
        <v>862</v>
      </c>
      <c r="M1280" s="848">
        <f>IFERROR(VLOOKUP(L1280,REAJUSTE!A:AC,17,FALSE),"")</f>
        <v>1.0249999999999999</v>
      </c>
    </row>
    <row r="1281" spans="1:13" ht="18" x14ac:dyDescent="0.2">
      <c r="A1281" s="790">
        <v>43120</v>
      </c>
      <c r="B1281" s="794" t="s">
        <v>15317</v>
      </c>
      <c r="C1281" s="888" t="s">
        <v>14230</v>
      </c>
      <c r="D1281" s="851">
        <f t="shared" si="42"/>
        <v>154.43</v>
      </c>
      <c r="E1281" s="842">
        <f t="shared" si="43"/>
        <v>125.22</v>
      </c>
      <c r="I1281" s="890" t="s">
        <v>29011</v>
      </c>
      <c r="L1281" s="840" t="s">
        <v>862</v>
      </c>
      <c r="M1281" s="848">
        <f>IFERROR(VLOOKUP(L1281,REAJUSTE!A:AC,17,FALSE),"")</f>
        <v>1.0249999999999999</v>
      </c>
    </row>
    <row r="1282" spans="1:13" ht="18" x14ac:dyDescent="0.2">
      <c r="A1282" s="790">
        <v>42906</v>
      </c>
      <c r="B1282" s="794" t="s">
        <v>15318</v>
      </c>
      <c r="C1282" s="888" t="s">
        <v>14230</v>
      </c>
      <c r="D1282" s="851">
        <f t="shared" si="42"/>
        <v>174.4</v>
      </c>
      <c r="E1282" s="842">
        <f t="shared" si="43"/>
        <v>141.41999999999999</v>
      </c>
      <c r="I1282" s="890" t="s">
        <v>29012</v>
      </c>
      <c r="L1282" s="840" t="s">
        <v>862</v>
      </c>
      <c r="M1282" s="848">
        <f>IFERROR(VLOOKUP(L1282,REAJUSTE!A:AC,17,FALSE),"")</f>
        <v>1.0249999999999999</v>
      </c>
    </row>
    <row r="1283" spans="1:13" s="885" customFormat="1" ht="18" x14ac:dyDescent="0.2">
      <c r="A1283" s="880">
        <v>42907</v>
      </c>
      <c r="B1283" s="881" t="s">
        <v>29013</v>
      </c>
      <c r="C1283" s="882" t="s">
        <v>71</v>
      </c>
      <c r="D1283" s="883">
        <f t="shared" si="42"/>
        <v>187.94</v>
      </c>
      <c r="E1283" s="884">
        <f t="shared" si="43"/>
        <v>152.4</v>
      </c>
      <c r="I1283" s="886" t="s">
        <v>29014</v>
      </c>
      <c r="L1283" s="887" t="s">
        <v>862</v>
      </c>
      <c r="M1283" s="848">
        <f>IFERROR(VLOOKUP(L1283,REAJUSTE!A:AC,17,FALSE),"")</f>
        <v>1.0249999999999999</v>
      </c>
    </row>
    <row r="1284" spans="1:13" ht="18" x14ac:dyDescent="0.2">
      <c r="A1284" s="790">
        <v>42908</v>
      </c>
      <c r="B1284" s="794" t="s">
        <v>15319</v>
      </c>
      <c r="C1284" s="888" t="s">
        <v>14230</v>
      </c>
      <c r="D1284" s="851">
        <f t="shared" si="42"/>
        <v>181.4</v>
      </c>
      <c r="E1284" s="842">
        <f t="shared" si="43"/>
        <v>147.09</v>
      </c>
      <c r="I1284" s="890" t="s">
        <v>29021</v>
      </c>
      <c r="L1284" s="840" t="s">
        <v>862</v>
      </c>
      <c r="M1284" s="848">
        <f>IFERROR(VLOOKUP(L1284,REAJUSTE!A:AC,17,FALSE),"")</f>
        <v>1.0249999999999999</v>
      </c>
    </row>
    <row r="1285" spans="1:13" ht="18" x14ac:dyDescent="0.2">
      <c r="A1285" s="790">
        <v>43122</v>
      </c>
      <c r="B1285" s="794" t="s">
        <v>15320</v>
      </c>
      <c r="C1285" s="888" t="s">
        <v>14230</v>
      </c>
      <c r="D1285" s="851">
        <f t="shared" si="42"/>
        <v>181.98</v>
      </c>
      <c r="E1285" s="842">
        <f t="shared" si="43"/>
        <v>147.56</v>
      </c>
      <c r="I1285" s="890" t="s">
        <v>29022</v>
      </c>
      <c r="L1285" s="840" t="s">
        <v>862</v>
      </c>
      <c r="M1285" s="848">
        <f>IFERROR(VLOOKUP(L1285,REAJUSTE!A:AC,17,FALSE),"")</f>
        <v>1.0249999999999999</v>
      </c>
    </row>
    <row r="1286" spans="1:13" ht="18" x14ac:dyDescent="0.2">
      <c r="A1286" s="790">
        <v>42913</v>
      </c>
      <c r="B1286" s="794" t="s">
        <v>15321</v>
      </c>
      <c r="C1286" s="888" t="s">
        <v>14230</v>
      </c>
      <c r="D1286" s="851">
        <f t="shared" si="42"/>
        <v>215.66</v>
      </c>
      <c r="E1286" s="842">
        <f t="shared" si="43"/>
        <v>174.87</v>
      </c>
      <c r="I1286" s="890" t="s">
        <v>29023</v>
      </c>
      <c r="L1286" s="840" t="s">
        <v>862</v>
      </c>
      <c r="M1286" s="848">
        <f>IFERROR(VLOOKUP(L1286,REAJUSTE!A:AC,17,FALSE),"")</f>
        <v>1.0249999999999999</v>
      </c>
    </row>
    <row r="1287" spans="1:13" ht="18" x14ac:dyDescent="0.2">
      <c r="A1287" s="790">
        <v>42910</v>
      </c>
      <c r="B1287" s="794" t="s">
        <v>15322</v>
      </c>
      <c r="C1287" s="888" t="s">
        <v>14230</v>
      </c>
      <c r="D1287" s="851">
        <f t="shared" si="42"/>
        <v>393.11</v>
      </c>
      <c r="E1287" s="842">
        <f t="shared" si="43"/>
        <v>318.77</v>
      </c>
      <c r="I1287" s="890" t="s">
        <v>29024</v>
      </c>
      <c r="L1287" s="840" t="s">
        <v>862</v>
      </c>
      <c r="M1287" s="848">
        <f>IFERROR(VLOOKUP(L1287,REAJUSTE!A:AC,17,FALSE),"")</f>
        <v>1.0249999999999999</v>
      </c>
    </row>
    <row r="1288" spans="1:13" ht="18" x14ac:dyDescent="0.2">
      <c r="A1288" s="790">
        <v>42909</v>
      </c>
      <c r="B1288" s="794" t="s">
        <v>15323</v>
      </c>
      <c r="C1288" s="888" t="s">
        <v>14230</v>
      </c>
      <c r="D1288" s="851">
        <f t="shared" ref="D1288:D1351" si="44">TRUNC(I1288*M1288,2)</f>
        <v>249.25</v>
      </c>
      <c r="E1288" s="842">
        <f t="shared" ref="E1288:E1351" si="45">TRUNC(D1288/1.2332,2)</f>
        <v>202.11</v>
      </c>
      <c r="I1288" s="890" t="s">
        <v>29025</v>
      </c>
      <c r="L1288" s="840" t="s">
        <v>862</v>
      </c>
      <c r="M1288" s="848">
        <f>IFERROR(VLOOKUP(L1288,REAJUSTE!A:AC,17,FALSE),"")</f>
        <v>1.0249999999999999</v>
      </c>
    </row>
    <row r="1289" spans="1:13" ht="18" x14ac:dyDescent="0.2">
      <c r="A1289" s="790">
        <v>42911</v>
      </c>
      <c r="B1289" s="794" t="s">
        <v>15324</v>
      </c>
      <c r="C1289" s="888" t="s">
        <v>14230</v>
      </c>
      <c r="D1289" s="851">
        <f t="shared" si="44"/>
        <v>196.4</v>
      </c>
      <c r="E1289" s="842">
        <f t="shared" si="45"/>
        <v>159.26</v>
      </c>
      <c r="I1289" s="890" t="s">
        <v>29026</v>
      </c>
      <c r="L1289" s="840" t="s">
        <v>862</v>
      </c>
      <c r="M1289" s="848">
        <f>IFERROR(VLOOKUP(L1289,REAJUSTE!A:AC,17,FALSE),"")</f>
        <v>1.0249999999999999</v>
      </c>
    </row>
    <row r="1290" spans="1:13" ht="18" x14ac:dyDescent="0.2">
      <c r="A1290" s="790">
        <v>42912</v>
      </c>
      <c r="B1290" s="794" t="s">
        <v>29015</v>
      </c>
      <c r="C1290" s="888" t="s">
        <v>14230</v>
      </c>
      <c r="D1290" s="851">
        <f t="shared" si="44"/>
        <v>202.13</v>
      </c>
      <c r="E1290" s="842">
        <f t="shared" si="45"/>
        <v>163.9</v>
      </c>
      <c r="I1290" s="890" t="s">
        <v>29027</v>
      </c>
      <c r="L1290" s="840" t="s">
        <v>862</v>
      </c>
      <c r="M1290" s="848">
        <f>IFERROR(VLOOKUP(L1290,REAJUSTE!A:AC,17,FALSE),"")</f>
        <v>1.0249999999999999</v>
      </c>
    </row>
    <row r="1291" spans="1:13" ht="18" x14ac:dyDescent="0.2">
      <c r="A1291" s="790">
        <v>42915</v>
      </c>
      <c r="B1291" s="794" t="s">
        <v>15325</v>
      </c>
      <c r="C1291" s="888" t="s">
        <v>14230</v>
      </c>
      <c r="D1291" s="851">
        <f t="shared" si="44"/>
        <v>214.17</v>
      </c>
      <c r="E1291" s="842">
        <f t="shared" si="45"/>
        <v>173.67</v>
      </c>
      <c r="I1291" s="890" t="s">
        <v>29028</v>
      </c>
      <c r="L1291" s="840" t="s">
        <v>862</v>
      </c>
      <c r="M1291" s="848">
        <f>IFERROR(VLOOKUP(L1291,REAJUSTE!A:AC,17,FALSE),"")</f>
        <v>1.0249999999999999</v>
      </c>
    </row>
    <row r="1292" spans="1:13" ht="18" x14ac:dyDescent="0.2">
      <c r="A1292" s="790">
        <v>42914</v>
      </c>
      <c r="B1292" s="794" t="s">
        <v>15326</v>
      </c>
      <c r="C1292" s="888" t="s">
        <v>14230</v>
      </c>
      <c r="D1292" s="851">
        <f t="shared" si="44"/>
        <v>150.88999999999999</v>
      </c>
      <c r="E1292" s="842">
        <f t="shared" si="45"/>
        <v>122.35</v>
      </c>
      <c r="I1292" s="890" t="s">
        <v>29029</v>
      </c>
      <c r="L1292" s="840" t="s">
        <v>862</v>
      </c>
      <c r="M1292" s="848">
        <f>IFERROR(VLOOKUP(L1292,REAJUSTE!A:AC,17,FALSE),"")</f>
        <v>1.0249999999999999</v>
      </c>
    </row>
    <row r="1293" spans="1:13" ht="18" x14ac:dyDescent="0.2">
      <c r="A1293" s="790">
        <v>42917</v>
      </c>
      <c r="B1293" s="794" t="s">
        <v>15327</v>
      </c>
      <c r="C1293" s="888" t="s">
        <v>14230</v>
      </c>
      <c r="D1293" s="851">
        <f t="shared" si="44"/>
        <v>1304.96</v>
      </c>
      <c r="E1293" s="842">
        <f t="shared" si="45"/>
        <v>1058.19</v>
      </c>
      <c r="I1293" s="890" t="s">
        <v>29030</v>
      </c>
      <c r="L1293" s="840" t="s">
        <v>862</v>
      </c>
      <c r="M1293" s="848">
        <f>IFERROR(VLOOKUP(L1293,REAJUSTE!A:AC,17,FALSE),"")</f>
        <v>1.0249999999999999</v>
      </c>
    </row>
    <row r="1294" spans="1:13" ht="18" x14ac:dyDescent="0.2">
      <c r="A1294" s="790">
        <v>42918</v>
      </c>
      <c r="B1294" s="794" t="s">
        <v>15328</v>
      </c>
      <c r="C1294" s="888" t="s">
        <v>14230</v>
      </c>
      <c r="D1294" s="851">
        <f t="shared" si="44"/>
        <v>1668.26</v>
      </c>
      <c r="E1294" s="842">
        <f t="shared" si="45"/>
        <v>1352.78</v>
      </c>
      <c r="I1294" s="890" t="s">
        <v>29031</v>
      </c>
      <c r="L1294" s="840" t="s">
        <v>862</v>
      </c>
      <c r="M1294" s="848">
        <f>IFERROR(VLOOKUP(L1294,REAJUSTE!A:AC,17,FALSE),"")</f>
        <v>1.0249999999999999</v>
      </c>
    </row>
    <row r="1295" spans="1:13" ht="18" x14ac:dyDescent="0.2">
      <c r="A1295" s="790">
        <v>42916</v>
      </c>
      <c r="B1295" s="889" t="s">
        <v>29016</v>
      </c>
      <c r="C1295" s="888" t="s">
        <v>14230</v>
      </c>
      <c r="D1295" s="851">
        <f t="shared" si="44"/>
        <v>1004.95</v>
      </c>
      <c r="E1295" s="842">
        <f t="shared" si="45"/>
        <v>814.91</v>
      </c>
      <c r="I1295" s="890" t="s">
        <v>29032</v>
      </c>
      <c r="L1295" s="840" t="s">
        <v>862</v>
      </c>
      <c r="M1295" s="848">
        <f>IFERROR(VLOOKUP(L1295,REAJUSTE!A:AC,17,FALSE),"")</f>
        <v>1.0249999999999999</v>
      </c>
    </row>
    <row r="1296" spans="1:13" ht="18" x14ac:dyDescent="0.2">
      <c r="A1296" s="790">
        <v>42919</v>
      </c>
      <c r="B1296" s="794" t="s">
        <v>29017</v>
      </c>
      <c r="C1296" s="888" t="s">
        <v>14230</v>
      </c>
      <c r="D1296" s="851">
        <f t="shared" si="44"/>
        <v>126.86</v>
      </c>
      <c r="E1296" s="842">
        <f t="shared" si="45"/>
        <v>102.87</v>
      </c>
      <c r="I1296" s="890" t="s">
        <v>29033</v>
      </c>
      <c r="L1296" s="840" t="s">
        <v>862</v>
      </c>
      <c r="M1296" s="848">
        <f>IFERROR(VLOOKUP(L1296,REAJUSTE!A:AC,17,FALSE),"")</f>
        <v>1.0249999999999999</v>
      </c>
    </row>
    <row r="1297" spans="1:13" ht="18" x14ac:dyDescent="0.2">
      <c r="A1297" s="790">
        <v>42920</v>
      </c>
      <c r="B1297" s="794" t="s">
        <v>15329</v>
      </c>
      <c r="C1297" s="888" t="s">
        <v>14230</v>
      </c>
      <c r="D1297" s="851">
        <f t="shared" si="44"/>
        <v>1023.48</v>
      </c>
      <c r="E1297" s="842">
        <f t="shared" si="45"/>
        <v>829.93</v>
      </c>
      <c r="I1297" s="890" t="s">
        <v>29034</v>
      </c>
      <c r="L1297" s="840" t="s">
        <v>862</v>
      </c>
      <c r="M1297" s="848">
        <f>IFERROR(VLOOKUP(L1297,REAJUSTE!A:AC,17,FALSE),"")</f>
        <v>1.0249999999999999</v>
      </c>
    </row>
    <row r="1298" spans="1:13" ht="18" x14ac:dyDescent="0.2">
      <c r="A1298" s="790">
        <v>42921</v>
      </c>
      <c r="B1298" s="794" t="s">
        <v>15330</v>
      </c>
      <c r="C1298" s="888" t="s">
        <v>14230</v>
      </c>
      <c r="D1298" s="851">
        <f t="shared" si="44"/>
        <v>197.92</v>
      </c>
      <c r="E1298" s="842">
        <f t="shared" si="45"/>
        <v>160.49</v>
      </c>
      <c r="I1298" s="890" t="s">
        <v>29035</v>
      </c>
      <c r="L1298" s="840" t="s">
        <v>862</v>
      </c>
      <c r="M1298" s="848">
        <f>IFERROR(VLOOKUP(L1298,REAJUSTE!A:AC,17,FALSE),"")</f>
        <v>1.0249999999999999</v>
      </c>
    </row>
    <row r="1299" spans="1:13" ht="15" x14ac:dyDescent="0.2">
      <c r="A1299" s="790">
        <v>42922</v>
      </c>
      <c r="B1299" s="889" t="s">
        <v>15331</v>
      </c>
      <c r="C1299" s="888" t="s">
        <v>14230</v>
      </c>
      <c r="D1299" s="851">
        <f t="shared" si="44"/>
        <v>40.22</v>
      </c>
      <c r="E1299" s="842">
        <f t="shared" si="45"/>
        <v>32.61</v>
      </c>
      <c r="I1299" s="890" t="s">
        <v>29036</v>
      </c>
      <c r="L1299" s="840" t="s">
        <v>862</v>
      </c>
      <c r="M1299" s="848">
        <f>IFERROR(VLOOKUP(L1299,REAJUSTE!A:AC,17,FALSE),"")</f>
        <v>1.0249999999999999</v>
      </c>
    </row>
    <row r="1300" spans="1:13" ht="15" x14ac:dyDescent="0.2">
      <c r="A1300" s="790">
        <v>42923</v>
      </c>
      <c r="B1300" s="889" t="s">
        <v>15332</v>
      </c>
      <c r="C1300" s="888" t="s">
        <v>14230</v>
      </c>
      <c r="D1300" s="851">
        <f t="shared" si="44"/>
        <v>41.75</v>
      </c>
      <c r="E1300" s="842">
        <f t="shared" si="45"/>
        <v>33.85</v>
      </c>
      <c r="I1300" s="890" t="s">
        <v>29037</v>
      </c>
      <c r="L1300" s="840" t="s">
        <v>862</v>
      </c>
      <c r="M1300" s="848">
        <f>IFERROR(VLOOKUP(L1300,REAJUSTE!A:AC,17,FALSE),"")</f>
        <v>1.0249999999999999</v>
      </c>
    </row>
    <row r="1301" spans="1:13" ht="15" x14ac:dyDescent="0.2">
      <c r="A1301" s="790">
        <v>42924</v>
      </c>
      <c r="B1301" s="889" t="s">
        <v>15333</v>
      </c>
      <c r="C1301" s="888" t="s">
        <v>14230</v>
      </c>
      <c r="D1301" s="851">
        <f t="shared" si="44"/>
        <v>25.61</v>
      </c>
      <c r="E1301" s="842">
        <f t="shared" si="45"/>
        <v>20.76</v>
      </c>
      <c r="I1301" s="890" t="s">
        <v>29038</v>
      </c>
      <c r="L1301" s="840" t="s">
        <v>862</v>
      </c>
      <c r="M1301" s="848">
        <f>IFERROR(VLOOKUP(L1301,REAJUSTE!A:AC,17,FALSE),"")</f>
        <v>1.0249999999999999</v>
      </c>
    </row>
    <row r="1302" spans="1:13" ht="15" x14ac:dyDescent="0.2">
      <c r="A1302" s="790">
        <v>42925</v>
      </c>
      <c r="B1302" s="889" t="s">
        <v>15334</v>
      </c>
      <c r="C1302" s="888" t="s">
        <v>14230</v>
      </c>
      <c r="D1302" s="851">
        <f t="shared" si="44"/>
        <v>10.43</v>
      </c>
      <c r="E1302" s="842">
        <f t="shared" si="45"/>
        <v>8.4499999999999993</v>
      </c>
      <c r="I1302" s="890" t="s">
        <v>29039</v>
      </c>
      <c r="L1302" s="840" t="s">
        <v>862</v>
      </c>
      <c r="M1302" s="848">
        <f>IFERROR(VLOOKUP(L1302,REAJUSTE!A:AC,17,FALSE),"")</f>
        <v>1.0249999999999999</v>
      </c>
    </row>
    <row r="1303" spans="1:13" ht="15" x14ac:dyDescent="0.2">
      <c r="A1303" s="790">
        <v>42926</v>
      </c>
      <c r="B1303" s="889" t="s">
        <v>15335</v>
      </c>
      <c r="C1303" s="888" t="s">
        <v>14230</v>
      </c>
      <c r="D1303" s="851">
        <f t="shared" si="44"/>
        <v>11.78</v>
      </c>
      <c r="E1303" s="842">
        <f t="shared" si="45"/>
        <v>9.5500000000000007</v>
      </c>
      <c r="I1303" s="890" t="s">
        <v>29040</v>
      </c>
      <c r="L1303" s="840" t="s">
        <v>862</v>
      </c>
      <c r="M1303" s="848">
        <f>IFERROR(VLOOKUP(L1303,REAJUSTE!A:AC,17,FALSE),"")</f>
        <v>1.0249999999999999</v>
      </c>
    </row>
    <row r="1304" spans="1:13" ht="15" x14ac:dyDescent="0.2">
      <c r="A1304" s="790">
        <v>42927</v>
      </c>
      <c r="B1304" s="889" t="s">
        <v>15336</v>
      </c>
      <c r="C1304" s="888" t="s">
        <v>14230</v>
      </c>
      <c r="D1304" s="851">
        <f t="shared" si="44"/>
        <v>12.9</v>
      </c>
      <c r="E1304" s="842">
        <f t="shared" si="45"/>
        <v>10.46</v>
      </c>
      <c r="I1304" s="890" t="s">
        <v>29041</v>
      </c>
      <c r="L1304" s="840" t="s">
        <v>862</v>
      </c>
      <c r="M1304" s="848">
        <f>IFERROR(VLOOKUP(L1304,REAJUSTE!A:AC,17,FALSE),"")</f>
        <v>1.0249999999999999</v>
      </c>
    </row>
    <row r="1305" spans="1:13" ht="15" x14ac:dyDescent="0.2">
      <c r="A1305" s="790">
        <v>42928</v>
      </c>
      <c r="B1305" s="889" t="s">
        <v>15337</v>
      </c>
      <c r="C1305" s="888" t="s">
        <v>14230</v>
      </c>
      <c r="D1305" s="851">
        <f t="shared" si="44"/>
        <v>20.74</v>
      </c>
      <c r="E1305" s="842">
        <f t="shared" si="45"/>
        <v>16.809999999999999</v>
      </c>
      <c r="I1305" s="890" t="s">
        <v>29042</v>
      </c>
      <c r="L1305" s="840" t="s">
        <v>862</v>
      </c>
      <c r="M1305" s="848">
        <f>IFERROR(VLOOKUP(L1305,REAJUSTE!A:AC,17,FALSE),"")</f>
        <v>1.0249999999999999</v>
      </c>
    </row>
    <row r="1306" spans="1:13" ht="18" x14ac:dyDescent="0.2">
      <c r="A1306" s="790">
        <v>42942</v>
      </c>
      <c r="B1306" s="794" t="s">
        <v>15338</v>
      </c>
      <c r="C1306" s="888" t="s">
        <v>14230</v>
      </c>
      <c r="D1306" s="851">
        <f t="shared" si="44"/>
        <v>122.12</v>
      </c>
      <c r="E1306" s="842">
        <f t="shared" si="45"/>
        <v>99.02</v>
      </c>
      <c r="I1306" s="890" t="s">
        <v>29043</v>
      </c>
      <c r="L1306" s="840" t="s">
        <v>862</v>
      </c>
      <c r="M1306" s="848">
        <f>IFERROR(VLOOKUP(L1306,REAJUSTE!A:AC,17,FALSE),"")</f>
        <v>1.0249999999999999</v>
      </c>
    </row>
    <row r="1307" spans="1:13" ht="15" x14ac:dyDescent="0.2">
      <c r="A1307" s="790">
        <v>42944</v>
      </c>
      <c r="B1307" s="889" t="s">
        <v>15339</v>
      </c>
      <c r="C1307" s="888" t="s">
        <v>14185</v>
      </c>
      <c r="D1307" s="851">
        <f t="shared" si="44"/>
        <v>109.13</v>
      </c>
      <c r="E1307" s="842">
        <f t="shared" si="45"/>
        <v>88.49</v>
      </c>
      <c r="I1307" s="890" t="s">
        <v>29044</v>
      </c>
      <c r="L1307" s="840" t="s">
        <v>862</v>
      </c>
      <c r="M1307" s="848">
        <f>IFERROR(VLOOKUP(L1307,REAJUSTE!A:AC,17,FALSE),"")</f>
        <v>1.0249999999999999</v>
      </c>
    </row>
    <row r="1308" spans="1:13" ht="15" x14ac:dyDescent="0.2">
      <c r="A1308" s="790">
        <v>42943</v>
      </c>
      <c r="B1308" s="889" t="s">
        <v>15340</v>
      </c>
      <c r="C1308" s="888" t="s">
        <v>14185</v>
      </c>
      <c r="D1308" s="851">
        <f t="shared" si="44"/>
        <v>102.54</v>
      </c>
      <c r="E1308" s="842">
        <f t="shared" si="45"/>
        <v>83.14</v>
      </c>
      <c r="I1308" s="890" t="s">
        <v>29045</v>
      </c>
      <c r="L1308" s="840" t="s">
        <v>862</v>
      </c>
      <c r="M1308" s="848">
        <f>IFERROR(VLOOKUP(L1308,REAJUSTE!A:AC,17,FALSE),"")</f>
        <v>1.0249999999999999</v>
      </c>
    </row>
    <row r="1309" spans="1:13" ht="15" x14ac:dyDescent="0.2">
      <c r="A1309" s="790">
        <v>42946</v>
      </c>
      <c r="B1309" s="889" t="s">
        <v>15341</v>
      </c>
      <c r="C1309" s="888" t="s">
        <v>14185</v>
      </c>
      <c r="D1309" s="851">
        <f t="shared" si="44"/>
        <v>153.83000000000001</v>
      </c>
      <c r="E1309" s="842">
        <f t="shared" si="45"/>
        <v>124.74</v>
      </c>
      <c r="I1309" s="890" t="s">
        <v>29046</v>
      </c>
      <c r="L1309" s="840" t="s">
        <v>862</v>
      </c>
      <c r="M1309" s="848">
        <f>IFERROR(VLOOKUP(L1309,REAJUSTE!A:AC,17,FALSE),"")</f>
        <v>1.0249999999999999</v>
      </c>
    </row>
    <row r="1310" spans="1:13" ht="15" x14ac:dyDescent="0.2">
      <c r="A1310" s="790">
        <v>42945</v>
      </c>
      <c r="B1310" s="889" t="s">
        <v>15342</v>
      </c>
      <c r="C1310" s="888" t="s">
        <v>14185</v>
      </c>
      <c r="D1310" s="851">
        <f t="shared" si="44"/>
        <v>151.12</v>
      </c>
      <c r="E1310" s="842">
        <f t="shared" si="45"/>
        <v>122.54</v>
      </c>
      <c r="I1310" s="890" t="s">
        <v>29047</v>
      </c>
      <c r="L1310" s="840" t="s">
        <v>862</v>
      </c>
      <c r="M1310" s="848">
        <f>IFERROR(VLOOKUP(L1310,REAJUSTE!A:AC,17,FALSE),"")</f>
        <v>1.0249999999999999</v>
      </c>
    </row>
    <row r="1311" spans="1:13" ht="15" x14ac:dyDescent="0.2">
      <c r="A1311" s="790">
        <v>42948</v>
      </c>
      <c r="B1311" s="889" t="s">
        <v>15343</v>
      </c>
      <c r="C1311" s="888" t="s">
        <v>14185</v>
      </c>
      <c r="D1311" s="851">
        <f t="shared" si="44"/>
        <v>220.88</v>
      </c>
      <c r="E1311" s="842">
        <f t="shared" si="45"/>
        <v>179.11</v>
      </c>
      <c r="I1311" s="890" t="s">
        <v>29048</v>
      </c>
      <c r="L1311" s="840" t="s">
        <v>862</v>
      </c>
      <c r="M1311" s="848">
        <f>IFERROR(VLOOKUP(L1311,REAJUSTE!A:AC,17,FALSE),"")</f>
        <v>1.0249999999999999</v>
      </c>
    </row>
    <row r="1312" spans="1:13" ht="15" x14ac:dyDescent="0.2">
      <c r="A1312" s="790">
        <v>42947</v>
      </c>
      <c r="B1312" s="889" t="s">
        <v>15344</v>
      </c>
      <c r="C1312" s="888" t="s">
        <v>14185</v>
      </c>
      <c r="D1312" s="851">
        <f t="shared" si="44"/>
        <v>224</v>
      </c>
      <c r="E1312" s="842">
        <f t="shared" si="45"/>
        <v>181.64</v>
      </c>
      <c r="I1312" s="890" t="s">
        <v>29049</v>
      </c>
      <c r="L1312" s="840" t="s">
        <v>862</v>
      </c>
      <c r="M1312" s="848">
        <f>IFERROR(VLOOKUP(L1312,REAJUSTE!A:AC,17,FALSE),"")</f>
        <v>1.0249999999999999</v>
      </c>
    </row>
    <row r="1313" spans="1:13" ht="15" x14ac:dyDescent="0.2">
      <c r="A1313" s="790">
        <v>42949</v>
      </c>
      <c r="B1313" s="889" t="s">
        <v>15345</v>
      </c>
      <c r="C1313" s="888" t="s">
        <v>14185</v>
      </c>
      <c r="D1313" s="851">
        <f t="shared" si="44"/>
        <v>227.44</v>
      </c>
      <c r="E1313" s="842">
        <f t="shared" si="45"/>
        <v>184.43</v>
      </c>
      <c r="I1313" s="890" t="s">
        <v>29050</v>
      </c>
      <c r="L1313" s="840" t="s">
        <v>862</v>
      </c>
      <c r="M1313" s="848">
        <f>IFERROR(VLOOKUP(L1313,REAJUSTE!A:AC,17,FALSE),"")</f>
        <v>1.0249999999999999</v>
      </c>
    </row>
    <row r="1314" spans="1:13" ht="15" x14ac:dyDescent="0.2">
      <c r="A1314" s="790">
        <v>42950</v>
      </c>
      <c r="B1314" s="889" t="s">
        <v>15346</v>
      </c>
      <c r="C1314" s="888" t="s">
        <v>14185</v>
      </c>
      <c r="D1314" s="851">
        <f t="shared" si="44"/>
        <v>231.13</v>
      </c>
      <c r="E1314" s="842">
        <f t="shared" si="45"/>
        <v>187.42</v>
      </c>
      <c r="I1314" s="890" t="s">
        <v>29051</v>
      </c>
      <c r="L1314" s="840" t="s">
        <v>862</v>
      </c>
      <c r="M1314" s="848">
        <f>IFERROR(VLOOKUP(L1314,REAJUSTE!A:AC,17,FALSE),"")</f>
        <v>1.0249999999999999</v>
      </c>
    </row>
    <row r="1315" spans="1:13" ht="15" x14ac:dyDescent="0.2">
      <c r="A1315" s="790">
        <v>42951</v>
      </c>
      <c r="B1315" s="889" t="s">
        <v>15347</v>
      </c>
      <c r="C1315" s="888" t="s">
        <v>14185</v>
      </c>
      <c r="D1315" s="851">
        <f t="shared" si="44"/>
        <v>279.43</v>
      </c>
      <c r="E1315" s="842">
        <f t="shared" si="45"/>
        <v>226.58</v>
      </c>
      <c r="I1315" s="890" t="s">
        <v>29052</v>
      </c>
      <c r="L1315" s="840" t="s">
        <v>862</v>
      </c>
      <c r="M1315" s="848">
        <f>IFERROR(VLOOKUP(L1315,REAJUSTE!A:AC,17,FALSE),"")</f>
        <v>1.0249999999999999</v>
      </c>
    </row>
    <row r="1316" spans="1:13" ht="15" x14ac:dyDescent="0.2">
      <c r="A1316" s="790">
        <v>42952</v>
      </c>
      <c r="B1316" s="889" t="s">
        <v>15348</v>
      </c>
      <c r="C1316" s="888" t="s">
        <v>14185</v>
      </c>
      <c r="D1316" s="851">
        <f t="shared" si="44"/>
        <v>287.64</v>
      </c>
      <c r="E1316" s="842">
        <f t="shared" si="45"/>
        <v>233.24</v>
      </c>
      <c r="I1316" s="890" t="s">
        <v>29053</v>
      </c>
      <c r="L1316" s="840" t="s">
        <v>862</v>
      </c>
      <c r="M1316" s="848">
        <f>IFERROR(VLOOKUP(L1316,REAJUSTE!A:AC,17,FALSE),"")</f>
        <v>1.0249999999999999</v>
      </c>
    </row>
    <row r="1317" spans="1:13" ht="15" x14ac:dyDescent="0.2">
      <c r="A1317" s="790">
        <v>42953</v>
      </c>
      <c r="B1317" s="889" t="s">
        <v>15349</v>
      </c>
      <c r="C1317" s="888" t="s">
        <v>14185</v>
      </c>
      <c r="D1317" s="851">
        <f t="shared" si="44"/>
        <v>484.8</v>
      </c>
      <c r="E1317" s="842">
        <f t="shared" si="45"/>
        <v>393.12</v>
      </c>
      <c r="I1317" s="890" t="s">
        <v>29054</v>
      </c>
      <c r="L1317" s="840" t="s">
        <v>862</v>
      </c>
      <c r="M1317" s="848">
        <f>IFERROR(VLOOKUP(L1317,REAJUSTE!A:AC,17,FALSE),"")</f>
        <v>1.0249999999999999</v>
      </c>
    </row>
    <row r="1318" spans="1:13" ht="15" x14ac:dyDescent="0.2">
      <c r="A1318" s="790">
        <v>42954</v>
      </c>
      <c r="B1318" s="889" t="s">
        <v>15350</v>
      </c>
      <c r="C1318" s="888" t="s">
        <v>14185</v>
      </c>
      <c r="D1318" s="851">
        <f t="shared" si="44"/>
        <v>510.88</v>
      </c>
      <c r="E1318" s="842">
        <f t="shared" si="45"/>
        <v>414.27</v>
      </c>
      <c r="I1318" s="890" t="s">
        <v>29055</v>
      </c>
      <c r="L1318" s="840" t="s">
        <v>862</v>
      </c>
      <c r="M1318" s="848">
        <f>IFERROR(VLOOKUP(L1318,REAJUSTE!A:AC,17,FALSE),"")</f>
        <v>1.0249999999999999</v>
      </c>
    </row>
    <row r="1319" spans="1:13" ht="15" x14ac:dyDescent="0.2">
      <c r="A1319" s="790">
        <v>42955</v>
      </c>
      <c r="B1319" s="889" t="s">
        <v>15351</v>
      </c>
      <c r="C1319" s="888" t="s">
        <v>14185</v>
      </c>
      <c r="D1319" s="851">
        <f t="shared" si="44"/>
        <v>402.42</v>
      </c>
      <c r="E1319" s="842">
        <f t="shared" si="45"/>
        <v>326.32</v>
      </c>
      <c r="I1319" s="890" t="s">
        <v>29056</v>
      </c>
      <c r="L1319" s="840" t="s">
        <v>862</v>
      </c>
      <c r="M1319" s="848">
        <f>IFERROR(VLOOKUP(L1319,REAJUSTE!A:AC,17,FALSE),"")</f>
        <v>1.0249999999999999</v>
      </c>
    </row>
    <row r="1320" spans="1:13" ht="15" x14ac:dyDescent="0.2">
      <c r="A1320" s="790">
        <v>42956</v>
      </c>
      <c r="B1320" s="889" t="s">
        <v>15352</v>
      </c>
      <c r="C1320" s="888" t="s">
        <v>14185</v>
      </c>
      <c r="D1320" s="851">
        <f t="shared" si="44"/>
        <v>151.12</v>
      </c>
      <c r="E1320" s="842">
        <f t="shared" si="45"/>
        <v>122.54</v>
      </c>
      <c r="I1320" s="890" t="s">
        <v>29047</v>
      </c>
      <c r="L1320" s="840" t="s">
        <v>862</v>
      </c>
      <c r="M1320" s="848">
        <f>IFERROR(VLOOKUP(L1320,REAJUSTE!A:AC,17,FALSE),"")</f>
        <v>1.0249999999999999</v>
      </c>
    </row>
    <row r="1321" spans="1:13" ht="18" x14ac:dyDescent="0.2">
      <c r="A1321" s="790">
        <v>42957</v>
      </c>
      <c r="B1321" s="794" t="s">
        <v>15353</v>
      </c>
      <c r="C1321" s="888" t="s">
        <v>14185</v>
      </c>
      <c r="D1321" s="851">
        <f t="shared" si="44"/>
        <v>344.03</v>
      </c>
      <c r="E1321" s="842">
        <f t="shared" si="45"/>
        <v>278.97000000000003</v>
      </c>
      <c r="I1321" s="890" t="s">
        <v>29057</v>
      </c>
      <c r="L1321" s="840" t="s">
        <v>862</v>
      </c>
      <c r="M1321" s="848">
        <f>IFERROR(VLOOKUP(L1321,REAJUSTE!A:AC,17,FALSE),"")</f>
        <v>1.0249999999999999</v>
      </c>
    </row>
    <row r="1322" spans="1:13" ht="18" x14ac:dyDescent="0.2">
      <c r="A1322" s="790">
        <v>42958</v>
      </c>
      <c r="B1322" s="794" t="s">
        <v>29018</v>
      </c>
      <c r="C1322" s="888" t="s">
        <v>14185</v>
      </c>
      <c r="D1322" s="851">
        <f t="shared" si="44"/>
        <v>409.31</v>
      </c>
      <c r="E1322" s="842">
        <f t="shared" si="45"/>
        <v>331.9</v>
      </c>
      <c r="I1322" s="890" t="s">
        <v>29058</v>
      </c>
      <c r="L1322" s="840" t="s">
        <v>862</v>
      </c>
      <c r="M1322" s="848">
        <f>IFERROR(VLOOKUP(L1322,REAJUSTE!A:AC,17,FALSE),"")</f>
        <v>1.0249999999999999</v>
      </c>
    </row>
    <row r="1323" spans="1:13" ht="18" x14ac:dyDescent="0.2">
      <c r="A1323" s="790">
        <v>42959</v>
      </c>
      <c r="B1323" s="794" t="s">
        <v>29019</v>
      </c>
      <c r="C1323" s="888" t="s">
        <v>14185</v>
      </c>
      <c r="D1323" s="851">
        <f t="shared" si="44"/>
        <v>413.01</v>
      </c>
      <c r="E1323" s="842">
        <f t="shared" si="45"/>
        <v>334.9</v>
      </c>
      <c r="I1323" s="890" t="s">
        <v>29059</v>
      </c>
      <c r="L1323" s="840" t="s">
        <v>862</v>
      </c>
      <c r="M1323" s="848">
        <f>IFERROR(VLOOKUP(L1323,REAJUSTE!A:AC,17,FALSE),"")</f>
        <v>1.0249999999999999</v>
      </c>
    </row>
    <row r="1324" spans="1:13" ht="15" x14ac:dyDescent="0.2">
      <c r="A1324" s="790">
        <v>42961</v>
      </c>
      <c r="B1324" s="889" t="s">
        <v>29020</v>
      </c>
      <c r="C1324" s="888" t="s">
        <v>14185</v>
      </c>
      <c r="D1324" s="851">
        <f t="shared" si="44"/>
        <v>36.43</v>
      </c>
      <c r="E1324" s="842">
        <f t="shared" si="45"/>
        <v>29.54</v>
      </c>
      <c r="I1324" s="890" t="s">
        <v>29060</v>
      </c>
      <c r="L1324" s="840" t="s">
        <v>862</v>
      </c>
      <c r="M1324" s="848">
        <f>IFERROR(VLOOKUP(L1324,REAJUSTE!A:AC,17,FALSE),"")</f>
        <v>1.0249999999999999</v>
      </c>
    </row>
    <row r="1325" spans="1:13" ht="18" x14ac:dyDescent="0.2">
      <c r="A1325" s="790">
        <v>42962</v>
      </c>
      <c r="B1325" s="794" t="s">
        <v>15354</v>
      </c>
      <c r="C1325" s="888" t="s">
        <v>14185</v>
      </c>
      <c r="D1325" s="851">
        <f t="shared" si="44"/>
        <v>36.43</v>
      </c>
      <c r="E1325" s="842">
        <f t="shared" si="45"/>
        <v>29.54</v>
      </c>
      <c r="I1325" s="890" t="s">
        <v>29060</v>
      </c>
      <c r="L1325" s="840" t="s">
        <v>862</v>
      </c>
      <c r="M1325" s="848">
        <f>IFERROR(VLOOKUP(L1325,REAJUSTE!A:AC,17,FALSE),"")</f>
        <v>1.0249999999999999</v>
      </c>
    </row>
    <row r="1326" spans="1:13" ht="15" x14ac:dyDescent="0.2">
      <c r="A1326" s="790">
        <v>42960</v>
      </c>
      <c r="B1326" s="889" t="s">
        <v>15355</v>
      </c>
      <c r="C1326" s="888" t="s">
        <v>14185</v>
      </c>
      <c r="D1326" s="851">
        <f t="shared" si="44"/>
        <v>23.82</v>
      </c>
      <c r="E1326" s="842">
        <f t="shared" si="45"/>
        <v>19.309999999999999</v>
      </c>
      <c r="I1326" s="890" t="s">
        <v>28703</v>
      </c>
      <c r="L1326" s="840" t="s">
        <v>862</v>
      </c>
      <c r="M1326" s="848">
        <f>IFERROR(VLOOKUP(L1326,REAJUSTE!A:AC,17,FALSE),"")</f>
        <v>1.0249999999999999</v>
      </c>
    </row>
    <row r="1327" spans="1:13" ht="18" x14ac:dyDescent="0.2">
      <c r="A1327" s="790">
        <v>42964</v>
      </c>
      <c r="B1327" s="794" t="s">
        <v>15356</v>
      </c>
      <c r="C1327" s="888" t="s">
        <v>14185</v>
      </c>
      <c r="D1327" s="851">
        <f t="shared" si="44"/>
        <v>38.61</v>
      </c>
      <c r="E1327" s="842">
        <f t="shared" si="45"/>
        <v>31.3</v>
      </c>
      <c r="I1327" s="890" t="s">
        <v>29061</v>
      </c>
      <c r="L1327" s="840" t="s">
        <v>862</v>
      </c>
      <c r="M1327" s="848">
        <f>IFERROR(VLOOKUP(L1327,REAJUSTE!A:AC,17,FALSE),"")</f>
        <v>1.0249999999999999</v>
      </c>
    </row>
    <row r="1328" spans="1:13" ht="15" x14ac:dyDescent="0.2">
      <c r="A1328" s="790">
        <v>42963</v>
      </c>
      <c r="B1328" s="889" t="s">
        <v>15357</v>
      </c>
      <c r="C1328" s="888" t="s">
        <v>14185</v>
      </c>
      <c r="D1328" s="851">
        <f t="shared" si="44"/>
        <v>25.88</v>
      </c>
      <c r="E1328" s="842">
        <f t="shared" si="45"/>
        <v>20.98</v>
      </c>
      <c r="I1328" s="890" t="s">
        <v>29062</v>
      </c>
      <c r="L1328" s="840" t="s">
        <v>862</v>
      </c>
      <c r="M1328" s="848">
        <f>IFERROR(VLOOKUP(L1328,REAJUSTE!A:AC,17,FALSE),"")</f>
        <v>1.0249999999999999</v>
      </c>
    </row>
    <row r="1329" spans="1:13" ht="18" x14ac:dyDescent="0.2">
      <c r="A1329" s="790">
        <v>42966</v>
      </c>
      <c r="B1329" s="794" t="s">
        <v>15358</v>
      </c>
      <c r="C1329" s="888" t="s">
        <v>14185</v>
      </c>
      <c r="D1329" s="851">
        <f t="shared" si="44"/>
        <v>42.8</v>
      </c>
      <c r="E1329" s="842">
        <f t="shared" si="45"/>
        <v>34.700000000000003</v>
      </c>
      <c r="I1329" s="890" t="s">
        <v>29063</v>
      </c>
      <c r="L1329" s="840" t="s">
        <v>862</v>
      </c>
      <c r="M1329" s="848">
        <f>IFERROR(VLOOKUP(L1329,REAJUSTE!A:AC,17,FALSE),"")</f>
        <v>1.0249999999999999</v>
      </c>
    </row>
    <row r="1330" spans="1:13" s="885" customFormat="1" ht="15" x14ac:dyDescent="0.2">
      <c r="A1330" s="880">
        <v>42965</v>
      </c>
      <c r="B1330" s="891" t="s">
        <v>29064</v>
      </c>
      <c r="C1330" s="882" t="s">
        <v>58</v>
      </c>
      <c r="D1330" s="883">
        <f t="shared" si="44"/>
        <v>30.05</v>
      </c>
      <c r="E1330" s="884">
        <f t="shared" si="45"/>
        <v>24.36</v>
      </c>
      <c r="I1330" s="886" t="s">
        <v>29065</v>
      </c>
      <c r="L1330" s="887" t="s">
        <v>862</v>
      </c>
      <c r="M1330" s="848">
        <f>IFERROR(VLOOKUP(L1330,REAJUSTE!A:AC,17,FALSE),"")</f>
        <v>1.0249999999999999</v>
      </c>
    </row>
    <row r="1331" spans="1:13" ht="18" x14ac:dyDescent="0.2">
      <c r="A1331" s="790">
        <v>42968</v>
      </c>
      <c r="B1331" s="794" t="s">
        <v>15359</v>
      </c>
      <c r="C1331" s="888" t="s">
        <v>14185</v>
      </c>
      <c r="D1331" s="851">
        <f t="shared" si="44"/>
        <v>54.48</v>
      </c>
      <c r="E1331" s="842">
        <f t="shared" si="45"/>
        <v>44.17</v>
      </c>
      <c r="I1331" s="890" t="s">
        <v>29071</v>
      </c>
      <c r="L1331" s="840" t="s">
        <v>862</v>
      </c>
      <c r="M1331" s="848">
        <f>IFERROR(VLOOKUP(L1331,REAJUSTE!A:AC,17,FALSE),"")</f>
        <v>1.0249999999999999</v>
      </c>
    </row>
    <row r="1332" spans="1:13" ht="15" x14ac:dyDescent="0.2">
      <c r="A1332" s="790">
        <v>42967</v>
      </c>
      <c r="B1332" s="889" t="s">
        <v>15360</v>
      </c>
      <c r="C1332" s="888" t="s">
        <v>14185</v>
      </c>
      <c r="D1332" s="851">
        <f t="shared" si="44"/>
        <v>43.31</v>
      </c>
      <c r="E1332" s="842">
        <f t="shared" si="45"/>
        <v>35.119999999999997</v>
      </c>
      <c r="I1332" s="890" t="s">
        <v>29072</v>
      </c>
      <c r="L1332" s="840" t="s">
        <v>862</v>
      </c>
      <c r="M1332" s="848">
        <f>IFERROR(VLOOKUP(L1332,REAJUSTE!A:AC,17,FALSE),"")</f>
        <v>1.0249999999999999</v>
      </c>
    </row>
    <row r="1333" spans="1:13" ht="18" x14ac:dyDescent="0.2">
      <c r="A1333" s="790">
        <v>42970</v>
      </c>
      <c r="B1333" s="794" t="s">
        <v>15361</v>
      </c>
      <c r="C1333" s="888" t="s">
        <v>14185</v>
      </c>
      <c r="D1333" s="851">
        <f t="shared" si="44"/>
        <v>62.44</v>
      </c>
      <c r="E1333" s="842">
        <f t="shared" si="45"/>
        <v>50.63</v>
      </c>
      <c r="I1333" s="890" t="s">
        <v>29073</v>
      </c>
      <c r="L1333" s="840" t="s">
        <v>862</v>
      </c>
      <c r="M1333" s="848">
        <f>IFERROR(VLOOKUP(L1333,REAJUSTE!A:AC,17,FALSE),"")</f>
        <v>1.0249999999999999</v>
      </c>
    </row>
    <row r="1334" spans="1:13" ht="15" x14ac:dyDescent="0.2">
      <c r="A1334" s="790">
        <v>42969</v>
      </c>
      <c r="B1334" s="889" t="s">
        <v>15362</v>
      </c>
      <c r="C1334" s="888" t="s">
        <v>14185</v>
      </c>
      <c r="D1334" s="851">
        <f t="shared" si="44"/>
        <v>51.78</v>
      </c>
      <c r="E1334" s="842">
        <f t="shared" si="45"/>
        <v>41.98</v>
      </c>
      <c r="I1334" s="890" t="s">
        <v>29074</v>
      </c>
      <c r="L1334" s="840" t="s">
        <v>862</v>
      </c>
      <c r="M1334" s="848">
        <f>IFERROR(VLOOKUP(L1334,REAJUSTE!A:AC,17,FALSE),"")</f>
        <v>1.0249999999999999</v>
      </c>
    </row>
    <row r="1335" spans="1:13" ht="18" x14ac:dyDescent="0.2">
      <c r="A1335" s="790">
        <v>42973</v>
      </c>
      <c r="B1335" s="794" t="s">
        <v>15363</v>
      </c>
      <c r="C1335" s="888" t="s">
        <v>14185</v>
      </c>
      <c r="D1335" s="851">
        <f t="shared" si="44"/>
        <v>74.34</v>
      </c>
      <c r="E1335" s="842">
        <f t="shared" si="45"/>
        <v>60.28</v>
      </c>
      <c r="I1335" s="890" t="s">
        <v>29075</v>
      </c>
      <c r="L1335" s="840" t="s">
        <v>862</v>
      </c>
      <c r="M1335" s="848">
        <f>IFERROR(VLOOKUP(L1335,REAJUSTE!A:AC,17,FALSE),"")</f>
        <v>1.0249999999999999</v>
      </c>
    </row>
    <row r="1336" spans="1:13" ht="18" x14ac:dyDescent="0.2">
      <c r="A1336" s="790">
        <v>42979</v>
      </c>
      <c r="B1336" s="794" t="s">
        <v>15364</v>
      </c>
      <c r="C1336" s="888" t="s">
        <v>14185</v>
      </c>
      <c r="D1336" s="851">
        <f t="shared" si="44"/>
        <v>74.34</v>
      </c>
      <c r="E1336" s="842">
        <f t="shared" si="45"/>
        <v>60.28</v>
      </c>
      <c r="I1336" s="890" t="s">
        <v>29075</v>
      </c>
      <c r="L1336" s="840" t="s">
        <v>862</v>
      </c>
      <c r="M1336" s="848">
        <f>IFERROR(VLOOKUP(L1336,REAJUSTE!A:AC,17,FALSE),"")</f>
        <v>1.0249999999999999</v>
      </c>
    </row>
    <row r="1337" spans="1:13" ht="15" x14ac:dyDescent="0.2">
      <c r="A1337" s="790">
        <v>42971</v>
      </c>
      <c r="B1337" s="889" t="s">
        <v>15365</v>
      </c>
      <c r="C1337" s="888" t="s">
        <v>14185</v>
      </c>
      <c r="D1337" s="851">
        <f t="shared" si="44"/>
        <v>64.83</v>
      </c>
      <c r="E1337" s="842">
        <f t="shared" si="45"/>
        <v>52.57</v>
      </c>
      <c r="I1337" s="890" t="s">
        <v>29076</v>
      </c>
      <c r="L1337" s="840" t="s">
        <v>862</v>
      </c>
      <c r="M1337" s="848">
        <f>IFERROR(VLOOKUP(L1337,REAJUSTE!A:AC,17,FALSE),"")</f>
        <v>1.0249999999999999</v>
      </c>
    </row>
    <row r="1338" spans="1:13" ht="18" x14ac:dyDescent="0.2">
      <c r="A1338" s="790">
        <v>42981</v>
      </c>
      <c r="B1338" s="794" t="s">
        <v>29066</v>
      </c>
      <c r="C1338" s="888" t="s">
        <v>14187</v>
      </c>
      <c r="D1338" s="851">
        <f t="shared" si="44"/>
        <v>325.33</v>
      </c>
      <c r="E1338" s="842">
        <f t="shared" si="45"/>
        <v>263.8</v>
      </c>
      <c r="I1338" s="890" t="s">
        <v>29077</v>
      </c>
      <c r="L1338" s="840" t="s">
        <v>862</v>
      </c>
      <c r="M1338" s="848">
        <f>IFERROR(VLOOKUP(L1338,REAJUSTE!A:AC,17,FALSE),"")</f>
        <v>1.0249999999999999</v>
      </c>
    </row>
    <row r="1339" spans="1:13" ht="18" x14ac:dyDescent="0.2">
      <c r="A1339" s="790">
        <v>42982</v>
      </c>
      <c r="B1339" s="794" t="s">
        <v>15366</v>
      </c>
      <c r="C1339" s="888" t="s">
        <v>14185</v>
      </c>
      <c r="D1339" s="851">
        <f t="shared" si="44"/>
        <v>243.49</v>
      </c>
      <c r="E1339" s="842">
        <f t="shared" si="45"/>
        <v>197.44</v>
      </c>
      <c r="I1339" s="890" t="s">
        <v>29078</v>
      </c>
      <c r="L1339" s="840" t="s">
        <v>862</v>
      </c>
      <c r="M1339" s="848">
        <f>IFERROR(VLOOKUP(L1339,REAJUSTE!A:AC,17,FALSE),"")</f>
        <v>1.0249999999999999</v>
      </c>
    </row>
    <row r="1340" spans="1:13" ht="18" x14ac:dyDescent="0.2">
      <c r="A1340" s="790">
        <v>42987</v>
      </c>
      <c r="B1340" s="794" t="s">
        <v>15367</v>
      </c>
      <c r="C1340" s="888" t="s">
        <v>14187</v>
      </c>
      <c r="D1340" s="851">
        <f t="shared" si="44"/>
        <v>109.12</v>
      </c>
      <c r="E1340" s="842">
        <f t="shared" si="45"/>
        <v>88.48</v>
      </c>
      <c r="I1340" s="890" t="s">
        <v>29079</v>
      </c>
      <c r="L1340" s="840" t="s">
        <v>862</v>
      </c>
      <c r="M1340" s="848">
        <f>IFERROR(VLOOKUP(L1340,REAJUSTE!A:AC,17,FALSE),"")</f>
        <v>1.0249999999999999</v>
      </c>
    </row>
    <row r="1341" spans="1:13" ht="18" x14ac:dyDescent="0.2">
      <c r="A1341" s="790">
        <v>42988</v>
      </c>
      <c r="B1341" s="794" t="s">
        <v>15368</v>
      </c>
      <c r="C1341" s="888" t="s">
        <v>14187</v>
      </c>
      <c r="D1341" s="851">
        <f t="shared" si="44"/>
        <v>92.23</v>
      </c>
      <c r="E1341" s="842">
        <f t="shared" si="45"/>
        <v>74.78</v>
      </c>
      <c r="I1341" s="890" t="s">
        <v>29080</v>
      </c>
      <c r="L1341" s="840" t="s">
        <v>862</v>
      </c>
      <c r="M1341" s="848">
        <f>IFERROR(VLOOKUP(L1341,REAJUSTE!A:AC,17,FALSE),"")</f>
        <v>1.0249999999999999</v>
      </c>
    </row>
    <row r="1342" spans="1:13" ht="15" x14ac:dyDescent="0.2">
      <c r="A1342" s="790">
        <v>42989</v>
      </c>
      <c r="B1342" s="889" t="s">
        <v>15369</v>
      </c>
      <c r="C1342" s="888" t="s">
        <v>14187</v>
      </c>
      <c r="D1342" s="851">
        <f t="shared" si="44"/>
        <v>13.04</v>
      </c>
      <c r="E1342" s="842">
        <f t="shared" si="45"/>
        <v>10.57</v>
      </c>
      <c r="I1342" s="890" t="s">
        <v>28714</v>
      </c>
      <c r="L1342" s="840" t="s">
        <v>862</v>
      </c>
      <c r="M1342" s="848">
        <f>IFERROR(VLOOKUP(L1342,REAJUSTE!A:AC,17,FALSE),"")</f>
        <v>1.0249999999999999</v>
      </c>
    </row>
    <row r="1343" spans="1:13" ht="18" x14ac:dyDescent="0.2">
      <c r="A1343" s="790">
        <v>42991</v>
      </c>
      <c r="B1343" s="794" t="s">
        <v>15370</v>
      </c>
      <c r="C1343" s="888" t="s">
        <v>14187</v>
      </c>
      <c r="D1343" s="851">
        <f t="shared" si="44"/>
        <v>152.47999999999999</v>
      </c>
      <c r="E1343" s="842">
        <f t="shared" si="45"/>
        <v>123.64</v>
      </c>
      <c r="I1343" s="890" t="s">
        <v>29081</v>
      </c>
      <c r="L1343" s="840" t="s">
        <v>862</v>
      </c>
      <c r="M1343" s="848">
        <f>IFERROR(VLOOKUP(L1343,REAJUSTE!A:AC,17,FALSE),"")</f>
        <v>1.0249999999999999</v>
      </c>
    </row>
    <row r="1344" spans="1:13" ht="18" x14ac:dyDescent="0.2">
      <c r="A1344" s="790">
        <v>42992</v>
      </c>
      <c r="B1344" s="889" t="s">
        <v>29067</v>
      </c>
      <c r="C1344" s="888" t="s">
        <v>14187</v>
      </c>
      <c r="D1344" s="851">
        <f t="shared" si="44"/>
        <v>130.85</v>
      </c>
      <c r="E1344" s="842">
        <f t="shared" si="45"/>
        <v>106.1</v>
      </c>
      <c r="I1344" s="890" t="s">
        <v>29082</v>
      </c>
      <c r="L1344" s="840" t="s">
        <v>862</v>
      </c>
      <c r="M1344" s="848">
        <f>IFERROR(VLOOKUP(L1344,REAJUSTE!A:AC,17,FALSE),"")</f>
        <v>1.0249999999999999</v>
      </c>
    </row>
    <row r="1345" spans="1:13" ht="18" x14ac:dyDescent="0.2">
      <c r="A1345" s="790">
        <v>42993</v>
      </c>
      <c r="B1345" s="794" t="s">
        <v>29068</v>
      </c>
      <c r="C1345" s="888" t="s">
        <v>14187</v>
      </c>
      <c r="D1345" s="851">
        <f t="shared" si="44"/>
        <v>111.99</v>
      </c>
      <c r="E1345" s="842">
        <f t="shared" si="45"/>
        <v>90.81</v>
      </c>
      <c r="I1345" s="890" t="s">
        <v>29083</v>
      </c>
      <c r="L1345" s="840" t="s">
        <v>862</v>
      </c>
      <c r="M1345" s="848">
        <f>IFERROR(VLOOKUP(L1345,REAJUSTE!A:AC,17,FALSE),"")</f>
        <v>1.0249999999999999</v>
      </c>
    </row>
    <row r="1346" spans="1:13" ht="18" x14ac:dyDescent="0.2">
      <c r="A1346" s="790">
        <v>42994</v>
      </c>
      <c r="B1346" s="794" t="s">
        <v>15371</v>
      </c>
      <c r="C1346" s="888" t="s">
        <v>14187</v>
      </c>
      <c r="D1346" s="851">
        <f t="shared" si="44"/>
        <v>215.2</v>
      </c>
      <c r="E1346" s="842">
        <f t="shared" si="45"/>
        <v>174.5</v>
      </c>
      <c r="I1346" s="890" t="s">
        <v>29084</v>
      </c>
      <c r="L1346" s="840" t="s">
        <v>862</v>
      </c>
      <c r="M1346" s="848">
        <f>IFERROR(VLOOKUP(L1346,REAJUSTE!A:AC,17,FALSE),"")</f>
        <v>1.0249999999999999</v>
      </c>
    </row>
    <row r="1347" spans="1:13" ht="18" x14ac:dyDescent="0.2">
      <c r="A1347" s="790">
        <v>43070</v>
      </c>
      <c r="B1347" s="794" t="s">
        <v>15372</v>
      </c>
      <c r="C1347" s="888" t="s">
        <v>14187</v>
      </c>
      <c r="D1347" s="851">
        <f t="shared" si="44"/>
        <v>370.48</v>
      </c>
      <c r="E1347" s="842">
        <f t="shared" si="45"/>
        <v>300.42</v>
      </c>
      <c r="I1347" s="890" t="s">
        <v>29085</v>
      </c>
      <c r="L1347" s="840" t="s">
        <v>862</v>
      </c>
      <c r="M1347" s="848">
        <f>IFERROR(VLOOKUP(L1347,REAJUSTE!A:AC,17,FALSE),"")</f>
        <v>1.0249999999999999</v>
      </c>
    </row>
    <row r="1348" spans="1:13" ht="15" x14ac:dyDescent="0.2">
      <c r="A1348" s="790">
        <v>42996</v>
      </c>
      <c r="B1348" s="889" t="s">
        <v>15373</v>
      </c>
      <c r="C1348" s="888" t="s">
        <v>14185</v>
      </c>
      <c r="D1348" s="851">
        <f t="shared" si="44"/>
        <v>677.8</v>
      </c>
      <c r="E1348" s="842">
        <f t="shared" si="45"/>
        <v>549.62</v>
      </c>
      <c r="I1348" s="890" t="s">
        <v>29086</v>
      </c>
      <c r="L1348" s="840" t="s">
        <v>862</v>
      </c>
      <c r="M1348" s="848">
        <f>IFERROR(VLOOKUP(L1348,REAJUSTE!A:AC,17,FALSE),"")</f>
        <v>1.0249999999999999</v>
      </c>
    </row>
    <row r="1349" spans="1:13" ht="15" x14ac:dyDescent="0.2">
      <c r="A1349" s="790">
        <v>43012</v>
      </c>
      <c r="B1349" s="889" t="s">
        <v>15374</v>
      </c>
      <c r="C1349" s="888" t="s">
        <v>14187</v>
      </c>
      <c r="D1349" s="851">
        <f t="shared" si="44"/>
        <v>12.88</v>
      </c>
      <c r="E1349" s="842">
        <f t="shared" si="45"/>
        <v>10.44</v>
      </c>
      <c r="I1349" s="890" t="s">
        <v>29087</v>
      </c>
      <c r="L1349" s="840" t="s">
        <v>862</v>
      </c>
      <c r="M1349" s="848">
        <f>IFERROR(VLOOKUP(L1349,REAJUSTE!A:AC,17,FALSE),"")</f>
        <v>1.0249999999999999</v>
      </c>
    </row>
    <row r="1350" spans="1:13" ht="18" x14ac:dyDescent="0.2">
      <c r="A1350" s="790">
        <v>43011</v>
      </c>
      <c r="B1350" s="794" t="s">
        <v>15375</v>
      </c>
      <c r="C1350" s="888" t="s">
        <v>14187</v>
      </c>
      <c r="D1350" s="851">
        <f t="shared" si="44"/>
        <v>8.36</v>
      </c>
      <c r="E1350" s="842">
        <f t="shared" si="45"/>
        <v>6.77</v>
      </c>
      <c r="I1350" s="890" t="s">
        <v>29088</v>
      </c>
      <c r="L1350" s="840" t="s">
        <v>862</v>
      </c>
      <c r="M1350" s="848">
        <f>IFERROR(VLOOKUP(L1350,REAJUSTE!A:AC,17,FALSE),"")</f>
        <v>1.0249999999999999</v>
      </c>
    </row>
    <row r="1351" spans="1:13" ht="15" x14ac:dyDescent="0.2">
      <c r="A1351" s="790">
        <v>43003</v>
      </c>
      <c r="B1351" s="889" t="s">
        <v>15376</v>
      </c>
      <c r="C1351" s="888" t="s">
        <v>14185</v>
      </c>
      <c r="D1351" s="851">
        <f t="shared" si="44"/>
        <v>220.15</v>
      </c>
      <c r="E1351" s="842">
        <f t="shared" si="45"/>
        <v>178.51</v>
      </c>
      <c r="I1351" s="890" t="s">
        <v>29089</v>
      </c>
      <c r="L1351" s="840" t="s">
        <v>862</v>
      </c>
      <c r="M1351" s="848">
        <f>IFERROR(VLOOKUP(L1351,REAJUSTE!A:AC,17,FALSE),"")</f>
        <v>1.0249999999999999</v>
      </c>
    </row>
    <row r="1352" spans="1:13" ht="15" x14ac:dyDescent="0.2">
      <c r="A1352" s="790">
        <v>43004</v>
      </c>
      <c r="B1352" s="889" t="s">
        <v>15377</v>
      </c>
      <c r="C1352" s="888" t="s">
        <v>14187</v>
      </c>
      <c r="D1352" s="851">
        <f t="shared" ref="D1352:D1415" si="46">TRUNC(I1352*M1352,2)</f>
        <v>62.2</v>
      </c>
      <c r="E1352" s="842">
        <f t="shared" ref="E1352:E1415" si="47">TRUNC(D1352/1.2332,2)</f>
        <v>50.43</v>
      </c>
      <c r="I1352" s="890" t="s">
        <v>29090</v>
      </c>
      <c r="L1352" s="840" t="s">
        <v>862</v>
      </c>
      <c r="M1352" s="848">
        <f>IFERROR(VLOOKUP(L1352,REAJUSTE!A:AC,17,FALSE),"")</f>
        <v>1.0249999999999999</v>
      </c>
    </row>
    <row r="1353" spans="1:13" ht="15" x14ac:dyDescent="0.2">
      <c r="A1353" s="790">
        <v>43005</v>
      </c>
      <c r="B1353" s="889" t="s">
        <v>15378</v>
      </c>
      <c r="C1353" s="888" t="s">
        <v>14230</v>
      </c>
      <c r="D1353" s="851">
        <f t="shared" si="46"/>
        <v>55.76</v>
      </c>
      <c r="E1353" s="842">
        <f t="shared" si="47"/>
        <v>45.21</v>
      </c>
      <c r="I1353" s="890" t="s">
        <v>29091</v>
      </c>
      <c r="L1353" s="840" t="s">
        <v>862</v>
      </c>
      <c r="M1353" s="848">
        <f>IFERROR(VLOOKUP(L1353,REAJUSTE!A:AC,17,FALSE),"")</f>
        <v>1.0249999999999999</v>
      </c>
    </row>
    <row r="1354" spans="1:13" ht="15" x14ac:dyDescent="0.2">
      <c r="A1354" s="790">
        <v>43006</v>
      </c>
      <c r="B1354" s="889" t="s">
        <v>15379</v>
      </c>
      <c r="C1354" s="888" t="s">
        <v>14230</v>
      </c>
      <c r="D1354" s="851">
        <f t="shared" si="46"/>
        <v>90.1</v>
      </c>
      <c r="E1354" s="842">
        <f t="shared" si="47"/>
        <v>73.06</v>
      </c>
      <c r="I1354" s="890" t="s">
        <v>28707</v>
      </c>
      <c r="L1354" s="840" t="s">
        <v>862</v>
      </c>
      <c r="M1354" s="848">
        <f>IFERROR(VLOOKUP(L1354,REAJUSTE!A:AC,17,FALSE),"")</f>
        <v>1.0249999999999999</v>
      </c>
    </row>
    <row r="1355" spans="1:13" ht="15" x14ac:dyDescent="0.2">
      <c r="A1355" s="790">
        <v>43007</v>
      </c>
      <c r="B1355" s="889" t="s">
        <v>15380</v>
      </c>
      <c r="C1355" s="888" t="s">
        <v>14230</v>
      </c>
      <c r="D1355" s="851">
        <f t="shared" si="46"/>
        <v>29.34</v>
      </c>
      <c r="E1355" s="842">
        <f t="shared" si="47"/>
        <v>23.79</v>
      </c>
      <c r="I1355" s="890" t="s">
        <v>29092</v>
      </c>
      <c r="L1355" s="840" t="s">
        <v>862</v>
      </c>
      <c r="M1355" s="848">
        <f>IFERROR(VLOOKUP(L1355,REAJUSTE!A:AC,17,FALSE),"")</f>
        <v>1.0249999999999999</v>
      </c>
    </row>
    <row r="1356" spans="1:13" ht="15" x14ac:dyDescent="0.2">
      <c r="A1356" s="790">
        <v>43008</v>
      </c>
      <c r="B1356" s="889" t="s">
        <v>15381</v>
      </c>
      <c r="C1356" s="888" t="s">
        <v>14230</v>
      </c>
      <c r="D1356" s="851">
        <f t="shared" si="46"/>
        <v>82.15</v>
      </c>
      <c r="E1356" s="842">
        <f t="shared" si="47"/>
        <v>66.61</v>
      </c>
      <c r="I1356" s="890" t="s">
        <v>29093</v>
      </c>
      <c r="L1356" s="840" t="s">
        <v>862</v>
      </c>
      <c r="M1356" s="848">
        <f>IFERROR(VLOOKUP(L1356,REAJUSTE!A:AC,17,FALSE),"")</f>
        <v>1.0249999999999999</v>
      </c>
    </row>
    <row r="1357" spans="1:13" ht="15" x14ac:dyDescent="0.2">
      <c r="A1357" s="790">
        <v>43009</v>
      </c>
      <c r="B1357" s="889" t="s">
        <v>15382</v>
      </c>
      <c r="C1357" s="888" t="s">
        <v>14187</v>
      </c>
      <c r="D1357" s="851">
        <f t="shared" si="46"/>
        <v>168.8</v>
      </c>
      <c r="E1357" s="842">
        <f t="shared" si="47"/>
        <v>136.87</v>
      </c>
      <c r="I1357" s="890" t="s">
        <v>29094</v>
      </c>
      <c r="L1357" s="840" t="s">
        <v>862</v>
      </c>
      <c r="M1357" s="848">
        <f>IFERROR(VLOOKUP(L1357,REAJUSTE!A:AC,17,FALSE),"")</f>
        <v>1.0249999999999999</v>
      </c>
    </row>
    <row r="1358" spans="1:13" ht="18" x14ac:dyDescent="0.2">
      <c r="A1358" s="790">
        <v>43018</v>
      </c>
      <c r="B1358" s="794" t="s">
        <v>15383</v>
      </c>
      <c r="C1358" s="888" t="s">
        <v>14230</v>
      </c>
      <c r="D1358" s="851">
        <f t="shared" si="46"/>
        <v>97.27</v>
      </c>
      <c r="E1358" s="842">
        <f t="shared" si="47"/>
        <v>78.87</v>
      </c>
      <c r="I1358" s="890" t="s">
        <v>29095</v>
      </c>
      <c r="L1358" s="840" t="s">
        <v>862</v>
      </c>
      <c r="M1358" s="848">
        <f>IFERROR(VLOOKUP(L1358,REAJUSTE!A:AC,17,FALSE),"")</f>
        <v>1.0249999999999999</v>
      </c>
    </row>
    <row r="1359" spans="1:13" ht="18" x14ac:dyDescent="0.2">
      <c r="A1359" s="790">
        <v>43026</v>
      </c>
      <c r="B1359" s="794" t="s">
        <v>29069</v>
      </c>
      <c r="C1359" s="888" t="s">
        <v>14230</v>
      </c>
      <c r="D1359" s="851">
        <f t="shared" si="46"/>
        <v>38.96</v>
      </c>
      <c r="E1359" s="842">
        <f t="shared" si="47"/>
        <v>31.59</v>
      </c>
      <c r="I1359" s="890" t="s">
        <v>29096</v>
      </c>
      <c r="L1359" s="840" t="s">
        <v>862</v>
      </c>
      <c r="M1359" s="848">
        <f>IFERROR(VLOOKUP(L1359,REAJUSTE!A:AC,17,FALSE),"")</f>
        <v>1.0249999999999999</v>
      </c>
    </row>
    <row r="1360" spans="1:13" ht="18" x14ac:dyDescent="0.2">
      <c r="A1360" s="790">
        <v>43033</v>
      </c>
      <c r="B1360" s="794" t="s">
        <v>15384</v>
      </c>
      <c r="C1360" s="888" t="s">
        <v>14203</v>
      </c>
      <c r="D1360" s="851">
        <f t="shared" si="46"/>
        <v>1668.14</v>
      </c>
      <c r="E1360" s="842">
        <f t="shared" si="47"/>
        <v>1352.69</v>
      </c>
      <c r="I1360" s="890" t="s">
        <v>29097</v>
      </c>
      <c r="L1360" s="840" t="s">
        <v>862</v>
      </c>
      <c r="M1360" s="848">
        <f>IFERROR(VLOOKUP(L1360,REAJUSTE!A:AC,17,FALSE),"")</f>
        <v>1.0249999999999999</v>
      </c>
    </row>
    <row r="1361" spans="1:13" ht="15" x14ac:dyDescent="0.2">
      <c r="A1361" s="790">
        <v>43037</v>
      </c>
      <c r="B1361" s="889" t="s">
        <v>15385</v>
      </c>
      <c r="C1361" s="888" t="s">
        <v>14185</v>
      </c>
      <c r="D1361" s="851">
        <f t="shared" si="46"/>
        <v>119.83</v>
      </c>
      <c r="E1361" s="842">
        <f t="shared" si="47"/>
        <v>97.16</v>
      </c>
      <c r="I1361" s="890" t="s">
        <v>29098</v>
      </c>
      <c r="L1361" s="840" t="s">
        <v>862</v>
      </c>
      <c r="M1361" s="848">
        <f>IFERROR(VLOOKUP(L1361,REAJUSTE!A:AC,17,FALSE),"")</f>
        <v>1.0249999999999999</v>
      </c>
    </row>
    <row r="1362" spans="1:13" ht="15" x14ac:dyDescent="0.2">
      <c r="A1362" s="790">
        <v>43038</v>
      </c>
      <c r="B1362" s="889" t="s">
        <v>29070</v>
      </c>
      <c r="C1362" s="888" t="s">
        <v>14203</v>
      </c>
      <c r="D1362" s="851">
        <f t="shared" si="46"/>
        <v>183.7</v>
      </c>
      <c r="E1362" s="842">
        <f t="shared" si="47"/>
        <v>148.96</v>
      </c>
      <c r="I1362" s="890" t="s">
        <v>29099</v>
      </c>
      <c r="L1362" s="840" t="s">
        <v>862</v>
      </c>
      <c r="M1362" s="848">
        <f>IFERROR(VLOOKUP(L1362,REAJUSTE!A:AC,17,FALSE),"")</f>
        <v>1.0249999999999999</v>
      </c>
    </row>
    <row r="1363" spans="1:13" ht="15" x14ac:dyDescent="0.2">
      <c r="A1363" s="790">
        <v>43039</v>
      </c>
      <c r="B1363" s="889" t="s">
        <v>15386</v>
      </c>
      <c r="C1363" s="888" t="s">
        <v>14187</v>
      </c>
      <c r="D1363" s="851">
        <f t="shared" si="46"/>
        <v>8</v>
      </c>
      <c r="E1363" s="842">
        <f t="shared" si="47"/>
        <v>6.48</v>
      </c>
      <c r="I1363" s="890" t="s">
        <v>29100</v>
      </c>
      <c r="L1363" s="840" t="s">
        <v>862</v>
      </c>
      <c r="M1363" s="848">
        <f>IFERROR(VLOOKUP(L1363,REAJUSTE!A:AC,17,FALSE),"")</f>
        <v>1.0249999999999999</v>
      </c>
    </row>
    <row r="1364" spans="1:13" ht="18" x14ac:dyDescent="0.2">
      <c r="A1364" s="790">
        <v>43040</v>
      </c>
      <c r="B1364" s="794" t="s">
        <v>15387</v>
      </c>
      <c r="C1364" s="888" t="s">
        <v>14187</v>
      </c>
      <c r="D1364" s="851">
        <f t="shared" si="46"/>
        <v>61.48</v>
      </c>
      <c r="E1364" s="842">
        <f t="shared" si="47"/>
        <v>49.85</v>
      </c>
      <c r="I1364" s="890" t="s">
        <v>29101</v>
      </c>
      <c r="L1364" s="840" t="s">
        <v>862</v>
      </c>
      <c r="M1364" s="848">
        <f>IFERROR(VLOOKUP(L1364,REAJUSTE!A:AC,17,FALSE),"")</f>
        <v>1.0249999999999999</v>
      </c>
    </row>
    <row r="1365" spans="1:13" ht="15" x14ac:dyDescent="0.2">
      <c r="A1365" s="790">
        <v>43042</v>
      </c>
      <c r="B1365" s="889" t="s">
        <v>15388</v>
      </c>
      <c r="C1365" s="888" t="s">
        <v>14187</v>
      </c>
      <c r="D1365" s="851">
        <f t="shared" si="46"/>
        <v>5.43</v>
      </c>
      <c r="E1365" s="842">
        <f t="shared" si="47"/>
        <v>4.4000000000000004</v>
      </c>
      <c r="I1365" s="890" t="s">
        <v>29102</v>
      </c>
      <c r="L1365" s="840" t="s">
        <v>862</v>
      </c>
      <c r="M1365" s="848">
        <f>IFERROR(VLOOKUP(L1365,REAJUSTE!A:AC,17,FALSE),"")</f>
        <v>1.0249999999999999</v>
      </c>
    </row>
    <row r="1366" spans="1:13" ht="15" x14ac:dyDescent="0.2">
      <c r="A1366" s="790">
        <v>43043</v>
      </c>
      <c r="B1366" s="889" t="s">
        <v>15389</v>
      </c>
      <c r="C1366" s="888" t="s">
        <v>14203</v>
      </c>
      <c r="D1366" s="851">
        <f t="shared" si="46"/>
        <v>3856.19</v>
      </c>
      <c r="E1366" s="842">
        <f t="shared" si="47"/>
        <v>3126.97</v>
      </c>
      <c r="I1366" s="890" t="s">
        <v>29103</v>
      </c>
      <c r="L1366" s="840" t="s">
        <v>862</v>
      </c>
      <c r="M1366" s="848">
        <f>IFERROR(VLOOKUP(L1366,REAJUSTE!A:AC,17,FALSE),"")</f>
        <v>1.0249999999999999</v>
      </c>
    </row>
    <row r="1367" spans="1:13" ht="15" x14ac:dyDescent="0.2">
      <c r="A1367" s="790">
        <v>43044</v>
      </c>
      <c r="B1367" s="889" t="s">
        <v>15390</v>
      </c>
      <c r="C1367" s="888" t="s">
        <v>14203</v>
      </c>
      <c r="D1367" s="851">
        <f t="shared" si="46"/>
        <v>4485.22</v>
      </c>
      <c r="E1367" s="842">
        <f t="shared" si="47"/>
        <v>3637.05</v>
      </c>
      <c r="I1367" s="890" t="s">
        <v>29104</v>
      </c>
      <c r="L1367" s="840" t="s">
        <v>862</v>
      </c>
      <c r="M1367" s="848">
        <f>IFERROR(VLOOKUP(L1367,REAJUSTE!A:AC,17,FALSE),"")</f>
        <v>1.0249999999999999</v>
      </c>
    </row>
    <row r="1368" spans="1:13" ht="15" x14ac:dyDescent="0.2">
      <c r="A1368" s="790">
        <v>41169</v>
      </c>
      <c r="B1368" s="889" t="s">
        <v>15391</v>
      </c>
      <c r="C1368" s="888" t="s">
        <v>14203</v>
      </c>
      <c r="D1368" s="851">
        <f t="shared" si="46"/>
        <v>5320.76</v>
      </c>
      <c r="E1368" s="842">
        <f t="shared" si="47"/>
        <v>4314.59</v>
      </c>
      <c r="I1368" s="890" t="s">
        <v>29105</v>
      </c>
      <c r="L1368" s="840" t="s">
        <v>862</v>
      </c>
      <c r="M1368" s="848">
        <f>IFERROR(VLOOKUP(L1368,REAJUSTE!A:AC,17,FALSE),"")</f>
        <v>1.0249999999999999</v>
      </c>
    </row>
    <row r="1369" spans="1:13" ht="15" x14ac:dyDescent="0.2">
      <c r="A1369" s="790">
        <v>41170</v>
      </c>
      <c r="B1369" s="889" t="s">
        <v>15392</v>
      </c>
      <c r="C1369" s="888" t="s">
        <v>14203</v>
      </c>
      <c r="D1369" s="851">
        <f t="shared" si="46"/>
        <v>5863.95</v>
      </c>
      <c r="E1369" s="842">
        <f t="shared" si="47"/>
        <v>4755.0600000000004</v>
      </c>
      <c r="I1369" s="890" t="s">
        <v>29106</v>
      </c>
      <c r="L1369" s="840" t="s">
        <v>862</v>
      </c>
      <c r="M1369" s="848">
        <f>IFERROR(VLOOKUP(L1369,REAJUSTE!A:AC,17,FALSE),"")</f>
        <v>1.0249999999999999</v>
      </c>
    </row>
    <row r="1370" spans="1:13" ht="15" x14ac:dyDescent="0.2">
      <c r="A1370" s="790">
        <v>41171</v>
      </c>
      <c r="B1370" s="889" t="s">
        <v>15393</v>
      </c>
      <c r="C1370" s="888" t="s">
        <v>14203</v>
      </c>
      <c r="D1370" s="851">
        <f t="shared" si="46"/>
        <v>7024.22</v>
      </c>
      <c r="E1370" s="842">
        <f t="shared" si="47"/>
        <v>5695.92</v>
      </c>
      <c r="I1370" s="890" t="s">
        <v>29107</v>
      </c>
      <c r="L1370" s="840" t="s">
        <v>862</v>
      </c>
      <c r="M1370" s="848">
        <f>IFERROR(VLOOKUP(L1370,REAJUSTE!A:AC,17,FALSE),"")</f>
        <v>1.0249999999999999</v>
      </c>
    </row>
    <row r="1371" spans="1:13" ht="15" x14ac:dyDescent="0.2">
      <c r="A1371" s="790">
        <v>43046</v>
      </c>
      <c r="B1371" s="889" t="s">
        <v>15394</v>
      </c>
      <c r="C1371" s="888" t="s">
        <v>14203</v>
      </c>
      <c r="D1371" s="851">
        <f t="shared" si="46"/>
        <v>2190.08</v>
      </c>
      <c r="E1371" s="842">
        <f t="shared" si="47"/>
        <v>1775.93</v>
      </c>
      <c r="I1371" s="890" t="s">
        <v>29108</v>
      </c>
      <c r="L1371" s="840" t="s">
        <v>862</v>
      </c>
      <c r="M1371" s="848">
        <f>IFERROR(VLOOKUP(L1371,REAJUSTE!A:AC,17,FALSE),"")</f>
        <v>1.0249999999999999</v>
      </c>
    </row>
    <row r="1372" spans="1:13" ht="15" x14ac:dyDescent="0.2">
      <c r="A1372" s="790">
        <v>43047</v>
      </c>
      <c r="B1372" s="889" t="s">
        <v>15395</v>
      </c>
      <c r="C1372" s="888" t="s">
        <v>14203</v>
      </c>
      <c r="D1372" s="851">
        <f t="shared" si="46"/>
        <v>2825.61</v>
      </c>
      <c r="E1372" s="842">
        <f t="shared" si="47"/>
        <v>2291.2800000000002</v>
      </c>
      <c r="I1372" s="890" t="s">
        <v>29109</v>
      </c>
      <c r="L1372" s="840" t="s">
        <v>862</v>
      </c>
      <c r="M1372" s="848">
        <f>IFERROR(VLOOKUP(L1372,REAJUSTE!A:AC,17,FALSE),"")</f>
        <v>1.0249999999999999</v>
      </c>
    </row>
    <row r="1373" spans="1:13" ht="15" x14ac:dyDescent="0.2">
      <c r="A1373" s="790">
        <v>43048</v>
      </c>
      <c r="B1373" s="889" t="s">
        <v>15396</v>
      </c>
      <c r="C1373" s="888" t="s">
        <v>14203</v>
      </c>
      <c r="D1373" s="851">
        <f t="shared" si="46"/>
        <v>3446.24</v>
      </c>
      <c r="E1373" s="842">
        <f t="shared" si="47"/>
        <v>2794.55</v>
      </c>
      <c r="I1373" s="890" t="s">
        <v>29110</v>
      </c>
      <c r="L1373" s="840" t="s">
        <v>862</v>
      </c>
      <c r="M1373" s="848">
        <f>IFERROR(VLOOKUP(L1373,REAJUSTE!A:AC,17,FALSE),"")</f>
        <v>1.0249999999999999</v>
      </c>
    </row>
    <row r="1374" spans="1:13" ht="18" x14ac:dyDescent="0.2">
      <c r="A1374" s="790">
        <v>43050</v>
      </c>
      <c r="B1374" s="794" t="s">
        <v>15397</v>
      </c>
      <c r="C1374" s="888" t="s">
        <v>14203</v>
      </c>
      <c r="D1374" s="851">
        <f t="shared" si="46"/>
        <v>5481.74</v>
      </c>
      <c r="E1374" s="842">
        <f t="shared" si="47"/>
        <v>4445.13</v>
      </c>
      <c r="I1374" s="890" t="s">
        <v>29111</v>
      </c>
      <c r="L1374" s="840" t="s">
        <v>862</v>
      </c>
      <c r="M1374" s="848">
        <f>IFERROR(VLOOKUP(L1374,REAJUSTE!A:AC,17,FALSE),"")</f>
        <v>1.0249999999999999</v>
      </c>
    </row>
    <row r="1375" spans="1:13" ht="18" x14ac:dyDescent="0.2">
      <c r="A1375" s="790">
        <v>43051</v>
      </c>
      <c r="B1375" s="794" t="s">
        <v>15398</v>
      </c>
      <c r="C1375" s="888" t="s">
        <v>14203</v>
      </c>
      <c r="D1375" s="851">
        <f t="shared" si="46"/>
        <v>6071.28</v>
      </c>
      <c r="E1375" s="842">
        <f t="shared" si="47"/>
        <v>4923.1899999999996</v>
      </c>
      <c r="I1375" s="890" t="s">
        <v>29112</v>
      </c>
      <c r="L1375" s="840" t="s">
        <v>862</v>
      </c>
      <c r="M1375" s="848">
        <f>IFERROR(VLOOKUP(L1375,REAJUSTE!A:AC,17,FALSE),"")</f>
        <v>1.0249999999999999</v>
      </c>
    </row>
    <row r="1376" spans="1:13" ht="18" x14ac:dyDescent="0.2">
      <c r="A1376" s="790">
        <v>43052</v>
      </c>
      <c r="B1376" s="794" t="s">
        <v>15399</v>
      </c>
      <c r="C1376" s="888" t="s">
        <v>14203</v>
      </c>
      <c r="D1376" s="851">
        <f t="shared" si="46"/>
        <v>6660.84</v>
      </c>
      <c r="E1376" s="842">
        <f t="shared" si="47"/>
        <v>5401.26</v>
      </c>
      <c r="I1376" s="890" t="s">
        <v>29113</v>
      </c>
      <c r="L1376" s="840" t="s">
        <v>862</v>
      </c>
      <c r="M1376" s="848">
        <f>IFERROR(VLOOKUP(L1376,REAJUSTE!A:AC,17,FALSE),"")</f>
        <v>1.0249999999999999</v>
      </c>
    </row>
    <row r="1377" spans="1:13" s="885" customFormat="1" ht="18" x14ac:dyDescent="0.2">
      <c r="A1377" s="880">
        <v>43053</v>
      </c>
      <c r="B1377" s="881" t="s">
        <v>29114</v>
      </c>
      <c r="C1377" s="882" t="s">
        <v>29115</v>
      </c>
      <c r="D1377" s="883">
        <f t="shared" si="46"/>
        <v>7250.41</v>
      </c>
      <c r="E1377" s="884">
        <f t="shared" si="47"/>
        <v>5879.34</v>
      </c>
      <c r="I1377" s="886" t="s">
        <v>29116</v>
      </c>
      <c r="L1377" s="887" t="s">
        <v>862</v>
      </c>
      <c r="M1377" s="848">
        <f>IFERROR(VLOOKUP(L1377,REAJUSTE!A:AC,17,FALSE),"")</f>
        <v>1.0249999999999999</v>
      </c>
    </row>
    <row r="1378" spans="1:13" ht="18" x14ac:dyDescent="0.2">
      <c r="A1378" s="790">
        <v>43054</v>
      </c>
      <c r="B1378" s="794" t="s">
        <v>15400</v>
      </c>
      <c r="C1378" s="888" t="s">
        <v>14187</v>
      </c>
      <c r="D1378" s="851">
        <f t="shared" si="46"/>
        <v>16.940000000000001</v>
      </c>
      <c r="E1378" s="842">
        <f t="shared" si="47"/>
        <v>13.73</v>
      </c>
      <c r="I1378" s="890" t="s">
        <v>29118</v>
      </c>
      <c r="L1378" s="840" t="s">
        <v>862</v>
      </c>
      <c r="M1378" s="848">
        <f>IFERROR(VLOOKUP(L1378,REAJUSTE!A:AC,17,FALSE),"")</f>
        <v>1.0249999999999999</v>
      </c>
    </row>
    <row r="1379" spans="1:13" ht="18" x14ac:dyDescent="0.2">
      <c r="A1379" s="790">
        <v>43055</v>
      </c>
      <c r="B1379" s="794" t="s">
        <v>15401</v>
      </c>
      <c r="C1379" s="888" t="s">
        <v>14187</v>
      </c>
      <c r="D1379" s="851">
        <f t="shared" si="46"/>
        <v>13.59</v>
      </c>
      <c r="E1379" s="842">
        <f t="shared" si="47"/>
        <v>11.02</v>
      </c>
      <c r="I1379" s="890" t="s">
        <v>29119</v>
      </c>
      <c r="L1379" s="840" t="s">
        <v>862</v>
      </c>
      <c r="M1379" s="848">
        <f>IFERROR(VLOOKUP(L1379,REAJUSTE!A:AC,17,FALSE),"")</f>
        <v>1.0249999999999999</v>
      </c>
    </row>
    <row r="1380" spans="1:13" ht="15" x14ac:dyDescent="0.2">
      <c r="A1380" s="790">
        <v>43056</v>
      </c>
      <c r="B1380" s="889" t="s">
        <v>15402</v>
      </c>
      <c r="C1380" s="888" t="s">
        <v>14185</v>
      </c>
      <c r="D1380" s="851">
        <f t="shared" si="46"/>
        <v>65</v>
      </c>
      <c r="E1380" s="842">
        <f t="shared" si="47"/>
        <v>52.7</v>
      </c>
      <c r="I1380" s="890" t="s">
        <v>29120</v>
      </c>
      <c r="L1380" s="840" t="s">
        <v>862</v>
      </c>
      <c r="M1380" s="848">
        <f>IFERROR(VLOOKUP(L1380,REAJUSTE!A:AC,17,FALSE),"")</f>
        <v>1.0249999999999999</v>
      </c>
    </row>
    <row r="1381" spans="1:13" ht="15" x14ac:dyDescent="0.2">
      <c r="A1381" s="790">
        <v>43058</v>
      </c>
      <c r="B1381" s="889" t="s">
        <v>15403</v>
      </c>
      <c r="C1381" s="888" t="s">
        <v>14185</v>
      </c>
      <c r="D1381" s="851">
        <f t="shared" si="46"/>
        <v>156.5</v>
      </c>
      <c r="E1381" s="842">
        <f t="shared" si="47"/>
        <v>126.9</v>
      </c>
      <c r="I1381" s="890" t="s">
        <v>29121</v>
      </c>
      <c r="L1381" s="840" t="s">
        <v>862</v>
      </c>
      <c r="M1381" s="848">
        <f>IFERROR(VLOOKUP(L1381,REAJUSTE!A:AC,17,FALSE),"")</f>
        <v>1.0249999999999999</v>
      </c>
    </row>
    <row r="1382" spans="1:13" ht="15" x14ac:dyDescent="0.2">
      <c r="A1382" s="790">
        <v>43057</v>
      </c>
      <c r="B1382" s="889" t="s">
        <v>15404</v>
      </c>
      <c r="C1382" s="888" t="s">
        <v>14185</v>
      </c>
      <c r="D1382" s="851">
        <f t="shared" si="46"/>
        <v>107.93</v>
      </c>
      <c r="E1382" s="842">
        <f t="shared" si="47"/>
        <v>87.52</v>
      </c>
      <c r="I1382" s="890" t="s">
        <v>29122</v>
      </c>
      <c r="L1382" s="840" t="s">
        <v>862</v>
      </c>
      <c r="M1382" s="848">
        <f>IFERROR(VLOOKUP(L1382,REAJUSTE!A:AC,17,FALSE),"")</f>
        <v>1.0249999999999999</v>
      </c>
    </row>
    <row r="1383" spans="1:13" ht="15" x14ac:dyDescent="0.2">
      <c r="A1383" s="790">
        <v>43059</v>
      </c>
      <c r="B1383" s="889" t="s">
        <v>15405</v>
      </c>
      <c r="C1383" s="888" t="s">
        <v>14185</v>
      </c>
      <c r="D1383" s="851">
        <f t="shared" si="46"/>
        <v>67.66</v>
      </c>
      <c r="E1383" s="842">
        <f t="shared" si="47"/>
        <v>54.86</v>
      </c>
      <c r="I1383" s="890" t="s">
        <v>29123</v>
      </c>
      <c r="L1383" s="840" t="s">
        <v>862</v>
      </c>
      <c r="M1383" s="848">
        <f>IFERROR(VLOOKUP(L1383,REAJUSTE!A:AC,17,FALSE),"")</f>
        <v>1.0249999999999999</v>
      </c>
    </row>
    <row r="1384" spans="1:13" ht="15" x14ac:dyDescent="0.2">
      <c r="A1384" s="790">
        <v>43060</v>
      </c>
      <c r="B1384" s="889" t="s">
        <v>15406</v>
      </c>
      <c r="C1384" s="888" t="s">
        <v>14203</v>
      </c>
      <c r="D1384" s="851">
        <f t="shared" si="46"/>
        <v>1032.8800000000001</v>
      </c>
      <c r="E1384" s="842">
        <f t="shared" si="47"/>
        <v>837.56</v>
      </c>
      <c r="I1384" s="890" t="s">
        <v>29124</v>
      </c>
      <c r="L1384" s="840" t="s">
        <v>862</v>
      </c>
      <c r="M1384" s="848">
        <f>IFERROR(VLOOKUP(L1384,REAJUSTE!A:AC,17,FALSE),"")</f>
        <v>1.0249999999999999</v>
      </c>
    </row>
    <row r="1385" spans="1:13" ht="15" x14ac:dyDescent="0.2">
      <c r="A1385" s="790">
        <v>43064</v>
      </c>
      <c r="B1385" s="889" t="s">
        <v>15407</v>
      </c>
      <c r="C1385" s="888" t="s">
        <v>14230</v>
      </c>
      <c r="D1385" s="851">
        <f t="shared" si="46"/>
        <v>32.700000000000003</v>
      </c>
      <c r="E1385" s="842">
        <f t="shared" si="47"/>
        <v>26.51</v>
      </c>
      <c r="I1385" s="890" t="s">
        <v>29125</v>
      </c>
      <c r="L1385" s="840" t="s">
        <v>862</v>
      </c>
      <c r="M1385" s="848">
        <f>IFERROR(VLOOKUP(L1385,REAJUSTE!A:AC,17,FALSE),"")</f>
        <v>1.0249999999999999</v>
      </c>
    </row>
    <row r="1386" spans="1:13" ht="15" x14ac:dyDescent="0.2">
      <c r="A1386" s="790">
        <v>43065</v>
      </c>
      <c r="B1386" s="889" t="s">
        <v>15408</v>
      </c>
      <c r="C1386" s="888" t="s">
        <v>14230</v>
      </c>
      <c r="D1386" s="851">
        <f t="shared" si="46"/>
        <v>37.29</v>
      </c>
      <c r="E1386" s="842">
        <f t="shared" si="47"/>
        <v>30.23</v>
      </c>
      <c r="I1386" s="890" t="s">
        <v>29126</v>
      </c>
      <c r="L1386" s="840" t="s">
        <v>862</v>
      </c>
      <c r="M1386" s="848">
        <f>IFERROR(VLOOKUP(L1386,REAJUSTE!A:AC,17,FALSE),"")</f>
        <v>1.0249999999999999</v>
      </c>
    </row>
    <row r="1387" spans="1:13" ht="15" x14ac:dyDescent="0.2">
      <c r="A1387" s="790">
        <v>43066</v>
      </c>
      <c r="B1387" s="889" t="s">
        <v>15409</v>
      </c>
      <c r="C1387" s="888" t="s">
        <v>14230</v>
      </c>
      <c r="D1387" s="851">
        <f t="shared" si="46"/>
        <v>47.13</v>
      </c>
      <c r="E1387" s="842">
        <f t="shared" si="47"/>
        <v>38.21</v>
      </c>
      <c r="I1387" s="890" t="s">
        <v>29127</v>
      </c>
      <c r="L1387" s="840" t="s">
        <v>862</v>
      </c>
      <c r="M1387" s="848">
        <f>IFERROR(VLOOKUP(L1387,REAJUSTE!A:AC,17,FALSE),"")</f>
        <v>1.0249999999999999</v>
      </c>
    </row>
    <row r="1388" spans="1:13" ht="15" x14ac:dyDescent="0.2">
      <c r="A1388" s="790">
        <v>43067</v>
      </c>
      <c r="B1388" s="889" t="s">
        <v>15410</v>
      </c>
      <c r="C1388" s="888" t="s">
        <v>14230</v>
      </c>
      <c r="D1388" s="851">
        <f t="shared" si="46"/>
        <v>95.54</v>
      </c>
      <c r="E1388" s="842">
        <f t="shared" si="47"/>
        <v>77.47</v>
      </c>
      <c r="I1388" s="890" t="s">
        <v>29128</v>
      </c>
      <c r="L1388" s="840" t="s">
        <v>862</v>
      </c>
      <c r="M1388" s="848">
        <f>IFERROR(VLOOKUP(L1388,REAJUSTE!A:AC,17,FALSE),"")</f>
        <v>1.0249999999999999</v>
      </c>
    </row>
    <row r="1389" spans="1:13" ht="18" x14ac:dyDescent="0.2">
      <c r="A1389" s="790">
        <v>43063</v>
      </c>
      <c r="B1389" s="794" t="s">
        <v>15411</v>
      </c>
      <c r="C1389" s="888" t="s">
        <v>14230</v>
      </c>
      <c r="D1389" s="851">
        <f t="shared" si="46"/>
        <v>130.54</v>
      </c>
      <c r="E1389" s="842">
        <f t="shared" si="47"/>
        <v>105.85</v>
      </c>
      <c r="I1389" s="890" t="s">
        <v>29129</v>
      </c>
      <c r="L1389" s="840" t="s">
        <v>862</v>
      </c>
      <c r="M1389" s="848">
        <f>IFERROR(VLOOKUP(L1389,REAJUSTE!A:AC,17,FALSE),"")</f>
        <v>1.0249999999999999</v>
      </c>
    </row>
    <row r="1390" spans="1:13" ht="15" x14ac:dyDescent="0.2">
      <c r="A1390" s="790">
        <v>43068</v>
      </c>
      <c r="B1390" s="889" t="s">
        <v>15412</v>
      </c>
      <c r="C1390" s="888" t="s">
        <v>14230</v>
      </c>
      <c r="D1390" s="851">
        <f t="shared" si="46"/>
        <v>124.35</v>
      </c>
      <c r="E1390" s="842">
        <f t="shared" si="47"/>
        <v>100.83</v>
      </c>
      <c r="I1390" s="890" t="s">
        <v>29130</v>
      </c>
      <c r="L1390" s="840" t="s">
        <v>862</v>
      </c>
      <c r="M1390" s="848">
        <f>IFERROR(VLOOKUP(L1390,REAJUSTE!A:AC,17,FALSE),"")</f>
        <v>1.0249999999999999</v>
      </c>
    </row>
    <row r="1391" spans="1:13" ht="15" x14ac:dyDescent="0.2">
      <c r="A1391" s="790">
        <v>43069</v>
      </c>
      <c r="B1391" s="889" t="s">
        <v>15413</v>
      </c>
      <c r="C1391" s="888" t="s">
        <v>14230</v>
      </c>
      <c r="D1391" s="851">
        <f t="shared" si="46"/>
        <v>249.01</v>
      </c>
      <c r="E1391" s="842">
        <f t="shared" si="47"/>
        <v>201.92</v>
      </c>
      <c r="I1391" s="890" t="s">
        <v>29131</v>
      </c>
      <c r="L1391" s="840" t="s">
        <v>862</v>
      </c>
      <c r="M1391" s="848">
        <f>IFERROR(VLOOKUP(L1391,REAJUSTE!A:AC,17,FALSE),"")</f>
        <v>1.0249999999999999</v>
      </c>
    </row>
    <row r="1392" spans="1:13" ht="18" x14ac:dyDescent="0.2">
      <c r="A1392" s="790">
        <v>43071</v>
      </c>
      <c r="B1392" s="794" t="s">
        <v>15414</v>
      </c>
      <c r="C1392" s="888" t="s">
        <v>14185</v>
      </c>
      <c r="D1392" s="851">
        <f t="shared" si="46"/>
        <v>508.78</v>
      </c>
      <c r="E1392" s="842">
        <f t="shared" si="47"/>
        <v>412.56</v>
      </c>
      <c r="I1392" s="890" t="s">
        <v>29132</v>
      </c>
      <c r="L1392" s="840" t="s">
        <v>862</v>
      </c>
      <c r="M1392" s="848">
        <f>IFERROR(VLOOKUP(L1392,REAJUSTE!A:AC,17,FALSE),"")</f>
        <v>1.0249999999999999</v>
      </c>
    </row>
    <row r="1393" spans="1:13" ht="15" x14ac:dyDescent="0.2">
      <c r="A1393" s="790">
        <v>43078</v>
      </c>
      <c r="B1393" s="889" t="s">
        <v>15415</v>
      </c>
      <c r="C1393" s="888" t="s">
        <v>14230</v>
      </c>
      <c r="D1393" s="851">
        <f t="shared" si="46"/>
        <v>134.01</v>
      </c>
      <c r="E1393" s="842">
        <f t="shared" si="47"/>
        <v>108.66</v>
      </c>
      <c r="I1393" s="890" t="s">
        <v>29133</v>
      </c>
      <c r="L1393" s="840" t="s">
        <v>862</v>
      </c>
      <c r="M1393" s="848">
        <f>IFERROR(VLOOKUP(L1393,REAJUSTE!A:AC,17,FALSE),"")</f>
        <v>1.0249999999999999</v>
      </c>
    </row>
    <row r="1394" spans="1:13" ht="15" x14ac:dyDescent="0.2">
      <c r="A1394" s="790">
        <v>43079</v>
      </c>
      <c r="B1394" s="889" t="s">
        <v>15416</v>
      </c>
      <c r="C1394" s="888" t="s">
        <v>14230</v>
      </c>
      <c r="D1394" s="851">
        <f t="shared" si="46"/>
        <v>139.91</v>
      </c>
      <c r="E1394" s="842">
        <f t="shared" si="47"/>
        <v>113.45</v>
      </c>
      <c r="I1394" s="890" t="s">
        <v>29134</v>
      </c>
      <c r="L1394" s="840" t="s">
        <v>862</v>
      </c>
      <c r="M1394" s="848">
        <f>IFERROR(VLOOKUP(L1394,REAJUSTE!A:AC,17,FALSE),"")</f>
        <v>1.0249999999999999</v>
      </c>
    </row>
    <row r="1395" spans="1:13" ht="15" x14ac:dyDescent="0.2">
      <c r="A1395" s="790">
        <v>43080</v>
      </c>
      <c r="B1395" s="889" t="s">
        <v>15417</v>
      </c>
      <c r="C1395" s="888" t="s">
        <v>14230</v>
      </c>
      <c r="D1395" s="851">
        <f t="shared" si="46"/>
        <v>118.56</v>
      </c>
      <c r="E1395" s="842">
        <f t="shared" si="47"/>
        <v>96.14</v>
      </c>
      <c r="I1395" s="890" t="s">
        <v>29135</v>
      </c>
      <c r="L1395" s="840" t="s">
        <v>862</v>
      </c>
      <c r="M1395" s="848">
        <f>IFERROR(VLOOKUP(L1395,REAJUSTE!A:AC,17,FALSE),"")</f>
        <v>1.0249999999999999</v>
      </c>
    </row>
    <row r="1396" spans="1:13" ht="15" x14ac:dyDescent="0.2">
      <c r="A1396" s="790">
        <v>43081</v>
      </c>
      <c r="B1396" s="889" t="s">
        <v>15418</v>
      </c>
      <c r="C1396" s="888" t="s">
        <v>14230</v>
      </c>
      <c r="D1396" s="851">
        <f t="shared" si="46"/>
        <v>152.63999999999999</v>
      </c>
      <c r="E1396" s="842">
        <f t="shared" si="47"/>
        <v>123.77</v>
      </c>
      <c r="I1396" s="890" t="s">
        <v>28705</v>
      </c>
      <c r="L1396" s="840" t="s">
        <v>862</v>
      </c>
      <c r="M1396" s="848">
        <f>IFERROR(VLOOKUP(L1396,REAJUSTE!A:AC,17,FALSE),"")</f>
        <v>1.0249999999999999</v>
      </c>
    </row>
    <row r="1397" spans="1:13" ht="15" x14ac:dyDescent="0.2">
      <c r="A1397" s="790">
        <v>43085</v>
      </c>
      <c r="B1397" s="889" t="s">
        <v>15419</v>
      </c>
      <c r="C1397" s="888" t="s">
        <v>14230</v>
      </c>
      <c r="D1397" s="851">
        <f t="shared" si="46"/>
        <v>262.85000000000002</v>
      </c>
      <c r="E1397" s="842">
        <f t="shared" si="47"/>
        <v>213.14</v>
      </c>
      <c r="I1397" s="890" t="s">
        <v>29136</v>
      </c>
      <c r="L1397" s="840" t="s">
        <v>862</v>
      </c>
      <c r="M1397" s="848">
        <f>IFERROR(VLOOKUP(L1397,REAJUSTE!A:AC,17,FALSE),"")</f>
        <v>1.0249999999999999</v>
      </c>
    </row>
    <row r="1398" spans="1:13" ht="18" x14ac:dyDescent="0.2">
      <c r="A1398" s="790">
        <v>43083</v>
      </c>
      <c r="B1398" s="794" t="s">
        <v>29117</v>
      </c>
      <c r="C1398" s="888" t="s">
        <v>14230</v>
      </c>
      <c r="D1398" s="851">
        <f t="shared" si="46"/>
        <v>131.35</v>
      </c>
      <c r="E1398" s="842">
        <f t="shared" si="47"/>
        <v>106.51</v>
      </c>
      <c r="I1398" s="890" t="s">
        <v>29137</v>
      </c>
      <c r="L1398" s="840" t="s">
        <v>862</v>
      </c>
      <c r="M1398" s="848">
        <f>IFERROR(VLOOKUP(L1398,REAJUSTE!A:AC,17,FALSE),"")</f>
        <v>1.0249999999999999</v>
      </c>
    </row>
    <row r="1399" spans="1:13" ht="18" x14ac:dyDescent="0.2">
      <c r="A1399" s="790">
        <v>43084</v>
      </c>
      <c r="B1399" s="794" t="s">
        <v>15420</v>
      </c>
      <c r="C1399" s="888" t="s">
        <v>14230</v>
      </c>
      <c r="D1399" s="851">
        <f t="shared" si="46"/>
        <v>99.46</v>
      </c>
      <c r="E1399" s="842">
        <f t="shared" si="47"/>
        <v>80.650000000000006</v>
      </c>
      <c r="I1399" s="890" t="s">
        <v>29138</v>
      </c>
      <c r="L1399" s="840" t="s">
        <v>862</v>
      </c>
      <c r="M1399" s="848">
        <f>IFERROR(VLOOKUP(L1399,REAJUSTE!A:AC,17,FALSE),"")</f>
        <v>1.0249999999999999</v>
      </c>
    </row>
    <row r="1400" spans="1:13" ht="15" x14ac:dyDescent="0.2">
      <c r="A1400" s="790">
        <v>43086</v>
      </c>
      <c r="B1400" s="889" t="s">
        <v>15421</v>
      </c>
      <c r="C1400" s="888" t="s">
        <v>14203</v>
      </c>
      <c r="D1400" s="851">
        <f t="shared" si="46"/>
        <v>212.86</v>
      </c>
      <c r="E1400" s="842">
        <f t="shared" si="47"/>
        <v>172.6</v>
      </c>
      <c r="I1400" s="890" t="s">
        <v>29139</v>
      </c>
      <c r="L1400" s="840" t="s">
        <v>862</v>
      </c>
      <c r="M1400" s="848">
        <f>IFERROR(VLOOKUP(L1400,REAJUSTE!A:AC,17,FALSE),"")</f>
        <v>1.0249999999999999</v>
      </c>
    </row>
    <row r="1401" spans="1:13" ht="15" x14ac:dyDescent="0.2">
      <c r="A1401" s="790">
        <v>43087</v>
      </c>
      <c r="B1401" s="889" t="s">
        <v>15422</v>
      </c>
      <c r="C1401" s="888" t="s">
        <v>14203</v>
      </c>
      <c r="D1401" s="851">
        <f t="shared" si="46"/>
        <v>652.79999999999995</v>
      </c>
      <c r="E1401" s="842">
        <f t="shared" si="47"/>
        <v>529.35</v>
      </c>
      <c r="I1401" s="890" t="s">
        <v>29140</v>
      </c>
      <c r="L1401" s="840" t="s">
        <v>862</v>
      </c>
      <c r="M1401" s="848">
        <f>IFERROR(VLOOKUP(L1401,REAJUSTE!A:AC,17,FALSE),"")</f>
        <v>1.0249999999999999</v>
      </c>
    </row>
    <row r="1402" spans="1:13" ht="18" x14ac:dyDescent="0.2">
      <c r="A1402" s="790">
        <v>43089</v>
      </c>
      <c r="B1402" s="794" t="s">
        <v>15423</v>
      </c>
      <c r="C1402" s="888" t="s">
        <v>14187</v>
      </c>
      <c r="D1402" s="851">
        <f t="shared" si="46"/>
        <v>74.349999999999994</v>
      </c>
      <c r="E1402" s="842">
        <f t="shared" si="47"/>
        <v>60.29</v>
      </c>
      <c r="I1402" s="890" t="s">
        <v>29141</v>
      </c>
      <c r="L1402" s="840" t="s">
        <v>862</v>
      </c>
      <c r="M1402" s="848">
        <f>IFERROR(VLOOKUP(L1402,REAJUSTE!A:AC,17,FALSE),"")</f>
        <v>1.0249999999999999</v>
      </c>
    </row>
    <row r="1403" spans="1:13" ht="15" x14ac:dyDescent="0.2">
      <c r="A1403" s="790">
        <v>43090</v>
      </c>
      <c r="B1403" s="889" t="s">
        <v>15424</v>
      </c>
      <c r="C1403" s="888" t="s">
        <v>14187</v>
      </c>
      <c r="D1403" s="851">
        <f t="shared" si="46"/>
        <v>51.31</v>
      </c>
      <c r="E1403" s="842">
        <f t="shared" si="47"/>
        <v>41.6</v>
      </c>
      <c r="I1403" s="890" t="s">
        <v>29142</v>
      </c>
      <c r="L1403" s="840" t="s">
        <v>862</v>
      </c>
      <c r="M1403" s="848">
        <f>IFERROR(VLOOKUP(L1403,REAJUSTE!A:AC,17,FALSE),"")</f>
        <v>1.0249999999999999</v>
      </c>
    </row>
    <row r="1404" spans="1:13" ht="18" x14ac:dyDescent="0.2">
      <c r="A1404" s="790">
        <v>43088</v>
      </c>
      <c r="B1404" s="794" t="s">
        <v>15425</v>
      </c>
      <c r="C1404" s="888" t="s">
        <v>14230</v>
      </c>
      <c r="D1404" s="851">
        <f t="shared" si="46"/>
        <v>24.14</v>
      </c>
      <c r="E1404" s="842">
        <f t="shared" si="47"/>
        <v>19.57</v>
      </c>
      <c r="I1404" s="890" t="s">
        <v>29143</v>
      </c>
      <c r="L1404" s="840" t="s">
        <v>862</v>
      </c>
      <c r="M1404" s="848">
        <f>IFERROR(VLOOKUP(L1404,REAJUSTE!A:AC,17,FALSE),"")</f>
        <v>1.0249999999999999</v>
      </c>
    </row>
    <row r="1405" spans="1:13" ht="15" x14ac:dyDescent="0.2">
      <c r="A1405" s="790">
        <v>43091</v>
      </c>
      <c r="B1405" s="889" t="s">
        <v>15426</v>
      </c>
      <c r="C1405" s="888" t="s">
        <v>14203</v>
      </c>
      <c r="D1405" s="851">
        <f t="shared" si="46"/>
        <v>568.87</v>
      </c>
      <c r="E1405" s="842">
        <f t="shared" si="47"/>
        <v>461.29</v>
      </c>
      <c r="I1405" s="890" t="s">
        <v>29144</v>
      </c>
      <c r="L1405" s="840" t="s">
        <v>862</v>
      </c>
      <c r="M1405" s="848">
        <f>IFERROR(VLOOKUP(L1405,REAJUSTE!A:AC,17,FALSE),"")</f>
        <v>1.0249999999999999</v>
      </c>
    </row>
    <row r="1406" spans="1:13" ht="18" x14ac:dyDescent="0.2">
      <c r="A1406" s="790">
        <v>43092</v>
      </c>
      <c r="B1406" s="794" t="s">
        <v>15427</v>
      </c>
      <c r="C1406" s="888" t="s">
        <v>14792</v>
      </c>
      <c r="D1406" s="851">
        <f t="shared" si="46"/>
        <v>38.549999999999997</v>
      </c>
      <c r="E1406" s="842">
        <f t="shared" si="47"/>
        <v>31.26</v>
      </c>
      <c r="I1406" s="890" t="s">
        <v>29145</v>
      </c>
      <c r="L1406" s="840" t="s">
        <v>862</v>
      </c>
      <c r="M1406" s="848">
        <f>IFERROR(VLOOKUP(L1406,REAJUSTE!A:AC,17,FALSE),"")</f>
        <v>1.0249999999999999</v>
      </c>
    </row>
    <row r="1407" spans="1:13" ht="18" x14ac:dyDescent="0.2">
      <c r="A1407" s="790">
        <v>43093</v>
      </c>
      <c r="B1407" s="794" t="s">
        <v>15428</v>
      </c>
      <c r="C1407" s="888" t="s">
        <v>14792</v>
      </c>
      <c r="D1407" s="851">
        <f t="shared" si="46"/>
        <v>52.16</v>
      </c>
      <c r="E1407" s="842">
        <f t="shared" si="47"/>
        <v>42.29</v>
      </c>
      <c r="I1407" s="890" t="s">
        <v>29146</v>
      </c>
      <c r="L1407" s="840" t="s">
        <v>862</v>
      </c>
      <c r="M1407" s="848">
        <f>IFERROR(VLOOKUP(L1407,REAJUSTE!A:AC,17,FALSE),"")</f>
        <v>1.0249999999999999</v>
      </c>
    </row>
    <row r="1408" spans="1:13" ht="18" x14ac:dyDescent="0.2">
      <c r="A1408" s="790">
        <v>43094</v>
      </c>
      <c r="B1408" s="794" t="s">
        <v>15429</v>
      </c>
      <c r="C1408" s="888" t="s">
        <v>14230</v>
      </c>
      <c r="D1408" s="851">
        <f t="shared" si="46"/>
        <v>511.1</v>
      </c>
      <c r="E1408" s="842">
        <f t="shared" si="47"/>
        <v>414.45</v>
      </c>
      <c r="I1408" s="890" t="s">
        <v>29147</v>
      </c>
      <c r="L1408" s="840" t="s">
        <v>862</v>
      </c>
      <c r="M1408" s="848">
        <f>IFERROR(VLOOKUP(L1408,REAJUSTE!A:AC,17,FALSE),"")</f>
        <v>1.0249999999999999</v>
      </c>
    </row>
    <row r="1409" spans="1:13" ht="18" x14ac:dyDescent="0.2">
      <c r="A1409" s="790">
        <v>43095</v>
      </c>
      <c r="B1409" s="794" t="s">
        <v>15430</v>
      </c>
      <c r="C1409" s="888" t="s">
        <v>14230</v>
      </c>
      <c r="D1409" s="851">
        <f t="shared" si="46"/>
        <v>808.35</v>
      </c>
      <c r="E1409" s="842">
        <f t="shared" si="47"/>
        <v>655.48</v>
      </c>
      <c r="I1409" s="890" t="s">
        <v>29148</v>
      </c>
      <c r="L1409" s="840" t="s">
        <v>862</v>
      </c>
      <c r="M1409" s="848">
        <f>IFERROR(VLOOKUP(L1409,REAJUSTE!A:AC,17,FALSE),"")</f>
        <v>1.0249999999999999</v>
      </c>
    </row>
    <row r="1410" spans="1:13" ht="15" x14ac:dyDescent="0.2">
      <c r="A1410" s="790">
        <v>43096</v>
      </c>
      <c r="B1410" s="889" t="s">
        <v>15431</v>
      </c>
      <c r="C1410" s="888" t="s">
        <v>14230</v>
      </c>
      <c r="D1410" s="851">
        <f t="shared" si="46"/>
        <v>867.66</v>
      </c>
      <c r="E1410" s="842">
        <f t="shared" si="47"/>
        <v>703.58</v>
      </c>
      <c r="I1410" s="890" t="s">
        <v>29149</v>
      </c>
      <c r="L1410" s="840" t="s">
        <v>862</v>
      </c>
      <c r="M1410" s="848">
        <f>IFERROR(VLOOKUP(L1410,REAJUSTE!A:AC,17,FALSE),"")</f>
        <v>1.0249999999999999</v>
      </c>
    </row>
    <row r="1411" spans="1:13" ht="15" x14ac:dyDescent="0.2">
      <c r="A1411" s="790">
        <v>43098</v>
      </c>
      <c r="B1411" s="889" t="s">
        <v>15432</v>
      </c>
      <c r="C1411" s="888" t="s">
        <v>14230</v>
      </c>
      <c r="D1411" s="851">
        <f t="shared" si="46"/>
        <v>31.55</v>
      </c>
      <c r="E1411" s="842">
        <f t="shared" si="47"/>
        <v>25.58</v>
      </c>
      <c r="I1411" s="890" t="s">
        <v>29150</v>
      </c>
      <c r="L1411" s="840" t="s">
        <v>862</v>
      </c>
      <c r="M1411" s="848">
        <f>IFERROR(VLOOKUP(L1411,REAJUSTE!A:AC,17,FALSE),"")</f>
        <v>1.0249999999999999</v>
      </c>
    </row>
    <row r="1412" spans="1:13" ht="15" x14ac:dyDescent="0.2">
      <c r="A1412" s="790">
        <v>43097</v>
      </c>
      <c r="B1412" s="889" t="s">
        <v>15433</v>
      </c>
      <c r="C1412" s="888" t="s">
        <v>14230</v>
      </c>
      <c r="D1412" s="851">
        <f t="shared" si="46"/>
        <v>68.760000000000005</v>
      </c>
      <c r="E1412" s="842">
        <f t="shared" si="47"/>
        <v>55.75</v>
      </c>
      <c r="I1412" s="890" t="s">
        <v>29151</v>
      </c>
      <c r="L1412" s="840" t="s">
        <v>862</v>
      </c>
      <c r="M1412" s="848">
        <f>IFERROR(VLOOKUP(L1412,REAJUSTE!A:AC,17,FALSE),"")</f>
        <v>1.0249999999999999</v>
      </c>
    </row>
    <row r="1413" spans="1:13" ht="15" x14ac:dyDescent="0.2">
      <c r="A1413" s="790">
        <v>43100</v>
      </c>
      <c r="B1413" s="889" t="s">
        <v>15434</v>
      </c>
      <c r="C1413" s="888" t="s">
        <v>14230</v>
      </c>
      <c r="D1413" s="851">
        <f t="shared" si="46"/>
        <v>52.12</v>
      </c>
      <c r="E1413" s="842">
        <f t="shared" si="47"/>
        <v>42.26</v>
      </c>
      <c r="I1413" s="890" t="s">
        <v>29152</v>
      </c>
      <c r="L1413" s="840" t="s">
        <v>862</v>
      </c>
      <c r="M1413" s="848">
        <f>IFERROR(VLOOKUP(L1413,REAJUSTE!A:AC,17,FALSE),"")</f>
        <v>1.0249999999999999</v>
      </c>
    </row>
    <row r="1414" spans="1:13" ht="15" x14ac:dyDescent="0.2">
      <c r="A1414" s="790">
        <v>43101</v>
      </c>
      <c r="B1414" s="889" t="s">
        <v>15435</v>
      </c>
      <c r="C1414" s="888" t="s">
        <v>14230</v>
      </c>
      <c r="D1414" s="851">
        <f t="shared" si="46"/>
        <v>14.96</v>
      </c>
      <c r="E1414" s="842">
        <f t="shared" si="47"/>
        <v>12.13</v>
      </c>
      <c r="I1414" s="890" t="s">
        <v>29153</v>
      </c>
      <c r="L1414" s="840" t="s">
        <v>862</v>
      </c>
      <c r="M1414" s="848">
        <f>IFERROR(VLOOKUP(L1414,REAJUSTE!A:AC,17,FALSE),"")</f>
        <v>1.0249999999999999</v>
      </c>
    </row>
    <row r="1415" spans="1:13" ht="15" x14ac:dyDescent="0.2">
      <c r="A1415" s="790">
        <v>43102</v>
      </c>
      <c r="B1415" s="889" t="s">
        <v>15436</v>
      </c>
      <c r="C1415" s="888" t="s">
        <v>14230</v>
      </c>
      <c r="D1415" s="851">
        <f t="shared" si="46"/>
        <v>15.2</v>
      </c>
      <c r="E1415" s="842">
        <f t="shared" si="47"/>
        <v>12.32</v>
      </c>
      <c r="I1415" s="890" t="s">
        <v>29154</v>
      </c>
      <c r="L1415" s="840" t="s">
        <v>862</v>
      </c>
      <c r="M1415" s="848">
        <f>IFERROR(VLOOKUP(L1415,REAJUSTE!A:AC,17,FALSE),"")</f>
        <v>1.0249999999999999</v>
      </c>
    </row>
    <row r="1416" spans="1:13" ht="15" x14ac:dyDescent="0.2">
      <c r="A1416" s="790">
        <v>42614</v>
      </c>
      <c r="B1416" s="889" t="s">
        <v>15437</v>
      </c>
      <c r="C1416" s="888" t="s">
        <v>14230</v>
      </c>
      <c r="D1416" s="851">
        <f t="shared" ref="D1416:D1454" si="48">TRUNC(I1416*M1416,2)</f>
        <v>271.11</v>
      </c>
      <c r="E1416" s="842">
        <f t="shared" ref="E1416:E1454" si="49">TRUNC(D1416/1.2332,2)</f>
        <v>219.84</v>
      </c>
      <c r="I1416" s="890" t="s">
        <v>29155</v>
      </c>
      <c r="L1416" s="840" t="s">
        <v>862</v>
      </c>
      <c r="M1416" s="848">
        <f>IFERROR(VLOOKUP(L1416,REAJUSTE!A:AC,17,FALSE),"")</f>
        <v>1.0249999999999999</v>
      </c>
    </row>
    <row r="1417" spans="1:13" ht="18" x14ac:dyDescent="0.2">
      <c r="A1417" s="790">
        <v>43104</v>
      </c>
      <c r="B1417" s="794" t="s">
        <v>15438</v>
      </c>
      <c r="C1417" s="888" t="s">
        <v>14230</v>
      </c>
      <c r="D1417" s="851">
        <f t="shared" si="48"/>
        <v>22.37</v>
      </c>
      <c r="E1417" s="842">
        <f t="shared" si="49"/>
        <v>18.13</v>
      </c>
      <c r="I1417" s="890" t="s">
        <v>29156</v>
      </c>
      <c r="L1417" s="840" t="s">
        <v>862</v>
      </c>
      <c r="M1417" s="848">
        <f>IFERROR(VLOOKUP(L1417,REAJUSTE!A:AC,17,FALSE),"")</f>
        <v>1.0249999999999999</v>
      </c>
    </row>
    <row r="1418" spans="1:13" ht="15" x14ac:dyDescent="0.2">
      <c r="A1418" s="790">
        <v>43105</v>
      </c>
      <c r="B1418" s="889" t="s">
        <v>15439</v>
      </c>
      <c r="C1418" s="888" t="s">
        <v>14185</v>
      </c>
      <c r="D1418" s="851">
        <f t="shared" si="48"/>
        <v>547.87</v>
      </c>
      <c r="E1418" s="842">
        <f t="shared" si="49"/>
        <v>444.26</v>
      </c>
      <c r="I1418" s="890" t="s">
        <v>28699</v>
      </c>
      <c r="L1418" s="840" t="s">
        <v>862</v>
      </c>
      <c r="M1418" s="848">
        <f>IFERROR(VLOOKUP(L1418,REAJUSTE!A:AC,17,FALSE),"")</f>
        <v>1.0249999999999999</v>
      </c>
    </row>
    <row r="1419" spans="1:13" ht="15" x14ac:dyDescent="0.2">
      <c r="A1419" s="790">
        <v>43106</v>
      </c>
      <c r="B1419" s="889" t="s">
        <v>15440</v>
      </c>
      <c r="C1419" s="888" t="s">
        <v>14185</v>
      </c>
      <c r="D1419" s="851">
        <f t="shared" si="48"/>
        <v>290.99</v>
      </c>
      <c r="E1419" s="842">
        <f t="shared" si="49"/>
        <v>235.96</v>
      </c>
      <c r="I1419" s="890" t="s">
        <v>29157</v>
      </c>
      <c r="L1419" s="840" t="s">
        <v>862</v>
      </c>
      <c r="M1419" s="848">
        <f>IFERROR(VLOOKUP(L1419,REAJUSTE!A:AC,17,FALSE),"")</f>
        <v>1.0249999999999999</v>
      </c>
    </row>
    <row r="1420" spans="1:13" ht="15" x14ac:dyDescent="0.2">
      <c r="A1420" s="790">
        <v>43111</v>
      </c>
      <c r="B1420" s="889" t="s">
        <v>15441</v>
      </c>
      <c r="C1420" s="888" t="s">
        <v>14230</v>
      </c>
      <c r="D1420" s="851">
        <f t="shared" si="48"/>
        <v>5.92</v>
      </c>
      <c r="E1420" s="842">
        <f t="shared" si="49"/>
        <v>4.8</v>
      </c>
      <c r="I1420" s="890" t="s">
        <v>29158</v>
      </c>
      <c r="L1420" s="840" t="s">
        <v>862</v>
      </c>
      <c r="M1420" s="848">
        <f>IFERROR(VLOOKUP(L1420,REAJUSTE!A:AC,17,FALSE),"")</f>
        <v>1.0249999999999999</v>
      </c>
    </row>
    <row r="1421" spans="1:13" ht="15" x14ac:dyDescent="0.2">
      <c r="A1421" s="847" t="s">
        <v>15818</v>
      </c>
      <c r="B1421" s="849"/>
      <c r="C1421" s="849"/>
      <c r="D1421" s="849"/>
      <c r="E1421" s="849"/>
      <c r="F1421" s="849"/>
      <c r="G1421" s="849"/>
      <c r="H1421" s="849"/>
      <c r="I1421" s="849"/>
      <c r="L1421" s="849"/>
      <c r="M1421" s="848" t="str">
        <f>IFERROR(VLOOKUP(L1421,REAJUSTE!A:AC,17,FALSE),"")</f>
        <v/>
      </c>
    </row>
    <row r="1422" spans="1:13" ht="18" x14ac:dyDescent="0.2">
      <c r="A1422" s="790">
        <v>41578</v>
      </c>
      <c r="B1422" s="794" t="s">
        <v>15442</v>
      </c>
      <c r="C1422" s="888" t="s">
        <v>14704</v>
      </c>
      <c r="D1422" s="851">
        <f t="shared" si="48"/>
        <v>1452.17</v>
      </c>
      <c r="E1422" s="842">
        <f t="shared" si="49"/>
        <v>1177.56</v>
      </c>
      <c r="I1422" s="892">
        <v>1426.5</v>
      </c>
      <c r="L1422" s="840" t="s">
        <v>1766</v>
      </c>
      <c r="M1422" s="848">
        <f>IFERROR(VLOOKUP(L1422,REAJUSTE!A:AC,17,FALSE),"")</f>
        <v>1.018</v>
      </c>
    </row>
    <row r="1423" spans="1:13" ht="18" x14ac:dyDescent="0.2">
      <c r="A1423" s="790">
        <v>42511</v>
      </c>
      <c r="B1423" s="794" t="s">
        <v>15443</v>
      </c>
      <c r="C1423" s="888" t="s">
        <v>14704</v>
      </c>
      <c r="D1423" s="851">
        <f t="shared" si="48"/>
        <v>1358.02</v>
      </c>
      <c r="E1423" s="842">
        <f t="shared" si="49"/>
        <v>1101.21</v>
      </c>
      <c r="I1423" s="892">
        <v>1334.01</v>
      </c>
      <c r="L1423" s="840" t="s">
        <v>1766</v>
      </c>
      <c r="M1423" s="848">
        <f>IFERROR(VLOOKUP(L1423,REAJUSTE!A:AC,17,FALSE),"")</f>
        <v>1.018</v>
      </c>
    </row>
    <row r="1424" spans="1:13" ht="15" x14ac:dyDescent="0.2">
      <c r="A1424" s="790">
        <v>41579</v>
      </c>
      <c r="B1424" s="889" t="s">
        <v>15444</v>
      </c>
      <c r="C1424" s="888" t="s">
        <v>14704</v>
      </c>
      <c r="D1424" s="851">
        <f t="shared" si="48"/>
        <v>952.83</v>
      </c>
      <c r="E1424" s="842">
        <f t="shared" si="49"/>
        <v>772.64</v>
      </c>
      <c r="I1424" s="890">
        <v>935.99</v>
      </c>
      <c r="L1424" s="840" t="s">
        <v>1766</v>
      </c>
      <c r="M1424" s="848">
        <f>IFERROR(VLOOKUP(L1424,REAJUSTE!A:AC,17,FALSE),"")</f>
        <v>1.018</v>
      </c>
    </row>
    <row r="1425" spans="1:13" ht="18" x14ac:dyDescent="0.2">
      <c r="A1425" s="790">
        <v>41678</v>
      </c>
      <c r="B1425" s="794" t="s">
        <v>29159</v>
      </c>
      <c r="C1425" s="888" t="s">
        <v>14704</v>
      </c>
      <c r="D1425" s="851">
        <f t="shared" si="48"/>
        <v>1452.17</v>
      </c>
      <c r="E1425" s="842">
        <f t="shared" si="49"/>
        <v>1177.56</v>
      </c>
      <c r="I1425" s="892">
        <v>1426.5</v>
      </c>
      <c r="L1425" s="840" t="s">
        <v>1766</v>
      </c>
      <c r="M1425" s="848">
        <f>IFERROR(VLOOKUP(L1425,REAJUSTE!A:AC,17,FALSE),"")</f>
        <v>1.018</v>
      </c>
    </row>
    <row r="1426" spans="1:13" ht="18" x14ac:dyDescent="0.2">
      <c r="A1426" s="790">
        <v>41455</v>
      </c>
      <c r="B1426" s="889" t="s">
        <v>15445</v>
      </c>
      <c r="C1426" s="888" t="s">
        <v>14704</v>
      </c>
      <c r="D1426" s="851">
        <f t="shared" si="48"/>
        <v>2904.35</v>
      </c>
      <c r="E1426" s="842">
        <f t="shared" si="49"/>
        <v>2355.13</v>
      </c>
      <c r="I1426" s="892">
        <v>2853</v>
      </c>
      <c r="L1426" s="840" t="s">
        <v>1766</v>
      </c>
      <c r="M1426" s="848">
        <f>IFERROR(VLOOKUP(L1426,REAJUSTE!A:AC,17,FALSE),"")</f>
        <v>1.018</v>
      </c>
    </row>
    <row r="1427" spans="1:13" ht="18" x14ac:dyDescent="0.2">
      <c r="A1427" s="790">
        <v>41456</v>
      </c>
      <c r="B1427" s="794" t="s">
        <v>15446</v>
      </c>
      <c r="C1427" s="888" t="s">
        <v>14704</v>
      </c>
      <c r="D1427" s="851">
        <f t="shared" si="48"/>
        <v>4356.54</v>
      </c>
      <c r="E1427" s="842">
        <f t="shared" si="49"/>
        <v>3532.71</v>
      </c>
      <c r="I1427" s="892">
        <v>4279.51</v>
      </c>
      <c r="L1427" s="840" t="s">
        <v>1766</v>
      </c>
      <c r="M1427" s="848">
        <f>IFERROR(VLOOKUP(L1427,REAJUSTE!A:AC,17,FALSE),"")</f>
        <v>1.018</v>
      </c>
    </row>
    <row r="1428" spans="1:13" ht="18" x14ac:dyDescent="0.2">
      <c r="A1428" s="790">
        <v>41580</v>
      </c>
      <c r="B1428" s="794" t="s">
        <v>15447</v>
      </c>
      <c r="C1428" s="888" t="s">
        <v>14704</v>
      </c>
      <c r="D1428" s="851">
        <f t="shared" si="48"/>
        <v>1483.56</v>
      </c>
      <c r="E1428" s="842">
        <f t="shared" si="49"/>
        <v>1203.01</v>
      </c>
      <c r="I1428" s="892">
        <v>1457.33</v>
      </c>
      <c r="L1428" s="840" t="s">
        <v>1766</v>
      </c>
      <c r="M1428" s="848">
        <f>IFERROR(VLOOKUP(L1428,REAJUSTE!A:AC,17,FALSE),"")</f>
        <v>1.018</v>
      </c>
    </row>
    <row r="1429" spans="1:13" ht="15" x14ac:dyDescent="0.2">
      <c r="A1429" s="790">
        <v>41454</v>
      </c>
      <c r="B1429" s="889" t="s">
        <v>15448</v>
      </c>
      <c r="C1429" s="888" t="s">
        <v>14704</v>
      </c>
      <c r="D1429" s="851">
        <f t="shared" si="48"/>
        <v>959.43</v>
      </c>
      <c r="E1429" s="842">
        <f t="shared" si="49"/>
        <v>778</v>
      </c>
      <c r="I1429" s="890">
        <v>942.47</v>
      </c>
      <c r="L1429" s="840" t="s">
        <v>1766</v>
      </c>
      <c r="M1429" s="848">
        <f>IFERROR(VLOOKUP(L1429,REAJUSTE!A:AC,17,FALSE),"")</f>
        <v>1.018</v>
      </c>
    </row>
    <row r="1430" spans="1:13" ht="18" x14ac:dyDescent="0.2">
      <c r="A1430" s="790">
        <v>41498</v>
      </c>
      <c r="B1430" s="794" t="s">
        <v>15449</v>
      </c>
      <c r="C1430" s="888" t="s">
        <v>14187</v>
      </c>
      <c r="D1430" s="851">
        <f t="shared" si="48"/>
        <v>1051.97</v>
      </c>
      <c r="E1430" s="842">
        <f t="shared" si="49"/>
        <v>853.04</v>
      </c>
      <c r="I1430" s="892">
        <v>1033.3699999999999</v>
      </c>
      <c r="L1430" s="840" t="s">
        <v>1766</v>
      </c>
      <c r="M1430" s="848">
        <f>IFERROR(VLOOKUP(L1430,REAJUSTE!A:AC,17,FALSE),"")</f>
        <v>1.018</v>
      </c>
    </row>
    <row r="1431" spans="1:13" ht="18" x14ac:dyDescent="0.2">
      <c r="A1431" s="790">
        <v>41531</v>
      </c>
      <c r="B1431" s="794" t="s">
        <v>15450</v>
      </c>
      <c r="C1431" s="888" t="s">
        <v>14187</v>
      </c>
      <c r="D1431" s="851">
        <f t="shared" si="48"/>
        <v>768.27</v>
      </c>
      <c r="E1431" s="842">
        <f t="shared" si="49"/>
        <v>622.98</v>
      </c>
      <c r="I1431" s="890">
        <v>754.69</v>
      </c>
      <c r="L1431" s="840" t="s">
        <v>1766</v>
      </c>
      <c r="M1431" s="848">
        <f>IFERROR(VLOOKUP(L1431,REAJUSTE!A:AC,17,FALSE),"")</f>
        <v>1.018</v>
      </c>
    </row>
    <row r="1432" spans="1:13" ht="15" x14ac:dyDescent="0.2">
      <c r="A1432" s="790">
        <v>41557</v>
      </c>
      <c r="B1432" s="889" t="s">
        <v>15451</v>
      </c>
      <c r="C1432" s="888" t="s">
        <v>14230</v>
      </c>
      <c r="D1432" s="851">
        <f t="shared" si="48"/>
        <v>238.3</v>
      </c>
      <c r="E1432" s="842">
        <f t="shared" si="49"/>
        <v>193.23</v>
      </c>
      <c r="I1432" s="890">
        <v>234.09</v>
      </c>
      <c r="L1432" s="840" t="s">
        <v>1766</v>
      </c>
      <c r="M1432" s="848">
        <f>IFERROR(VLOOKUP(L1432,REAJUSTE!A:AC,17,FALSE),"")</f>
        <v>1.018</v>
      </c>
    </row>
    <row r="1433" spans="1:13" ht="15" x14ac:dyDescent="0.2">
      <c r="A1433" s="790">
        <v>41506</v>
      </c>
      <c r="B1433" s="889" t="s">
        <v>15452</v>
      </c>
      <c r="C1433" s="888" t="s">
        <v>14187</v>
      </c>
      <c r="D1433" s="851">
        <f t="shared" si="48"/>
        <v>70.45</v>
      </c>
      <c r="E1433" s="842">
        <f t="shared" si="49"/>
        <v>57.12</v>
      </c>
      <c r="I1433" s="890">
        <v>69.209999999999994</v>
      </c>
      <c r="L1433" s="840" t="s">
        <v>1766</v>
      </c>
      <c r="M1433" s="848">
        <f>IFERROR(VLOOKUP(L1433,REAJUSTE!A:AC,17,FALSE),"")</f>
        <v>1.018</v>
      </c>
    </row>
    <row r="1434" spans="1:13" ht="18" x14ac:dyDescent="0.2">
      <c r="A1434" s="790">
        <v>41505</v>
      </c>
      <c r="B1434" s="794" t="s">
        <v>15453</v>
      </c>
      <c r="C1434" s="888" t="s">
        <v>14187</v>
      </c>
      <c r="D1434" s="851">
        <f t="shared" si="48"/>
        <v>141.86000000000001</v>
      </c>
      <c r="E1434" s="842">
        <f t="shared" si="49"/>
        <v>115.03</v>
      </c>
      <c r="I1434" s="890">
        <v>139.36000000000001</v>
      </c>
      <c r="L1434" s="840" t="s">
        <v>1766</v>
      </c>
      <c r="M1434" s="848">
        <f>IFERROR(VLOOKUP(L1434,REAJUSTE!A:AC,17,FALSE),"")</f>
        <v>1.018</v>
      </c>
    </row>
    <row r="1435" spans="1:13" ht="18" x14ac:dyDescent="0.2">
      <c r="A1435" s="790">
        <v>41528</v>
      </c>
      <c r="B1435" s="794" t="s">
        <v>15454</v>
      </c>
      <c r="C1435" s="888" t="s">
        <v>14187</v>
      </c>
      <c r="D1435" s="851">
        <f t="shared" si="48"/>
        <v>356.56</v>
      </c>
      <c r="E1435" s="842">
        <f t="shared" si="49"/>
        <v>289.13</v>
      </c>
      <c r="I1435" s="890">
        <v>350.26</v>
      </c>
      <c r="L1435" s="840" t="s">
        <v>1766</v>
      </c>
      <c r="M1435" s="848">
        <f>IFERROR(VLOOKUP(L1435,REAJUSTE!A:AC,17,FALSE),"")</f>
        <v>1.018</v>
      </c>
    </row>
    <row r="1436" spans="1:13" ht="15" x14ac:dyDescent="0.2">
      <c r="A1436" s="790">
        <v>41546</v>
      </c>
      <c r="B1436" s="889" t="s">
        <v>15455</v>
      </c>
      <c r="C1436" s="888" t="s">
        <v>15456</v>
      </c>
      <c r="D1436" s="851">
        <f t="shared" si="48"/>
        <v>465.4</v>
      </c>
      <c r="E1436" s="842">
        <f t="shared" si="49"/>
        <v>377.39</v>
      </c>
      <c r="I1436" s="890">
        <v>457.18</v>
      </c>
      <c r="L1436" s="840" t="s">
        <v>1766</v>
      </c>
      <c r="M1436" s="848">
        <f>IFERROR(VLOOKUP(L1436,REAJUSTE!A:AC,17,FALSE),"")</f>
        <v>1.018</v>
      </c>
    </row>
    <row r="1437" spans="1:13" ht="15" x14ac:dyDescent="0.2">
      <c r="A1437" s="790">
        <v>41545</v>
      </c>
      <c r="B1437" s="889" t="s">
        <v>15457</v>
      </c>
      <c r="C1437" s="888" t="s">
        <v>15456</v>
      </c>
      <c r="D1437" s="851">
        <f t="shared" si="48"/>
        <v>396.65</v>
      </c>
      <c r="E1437" s="842">
        <f t="shared" si="49"/>
        <v>321.64</v>
      </c>
      <c r="I1437" s="890">
        <v>389.64</v>
      </c>
      <c r="L1437" s="840" t="s">
        <v>1766</v>
      </c>
      <c r="M1437" s="848">
        <f>IFERROR(VLOOKUP(L1437,REAJUSTE!A:AC,17,FALSE),"")</f>
        <v>1.018</v>
      </c>
    </row>
    <row r="1438" spans="1:13" ht="15" x14ac:dyDescent="0.2">
      <c r="A1438" s="790">
        <v>41547</v>
      </c>
      <c r="B1438" s="889" t="s">
        <v>15458</v>
      </c>
      <c r="C1438" s="888" t="s">
        <v>15456</v>
      </c>
      <c r="D1438" s="851">
        <f t="shared" si="48"/>
        <v>366.36</v>
      </c>
      <c r="E1438" s="842">
        <f t="shared" si="49"/>
        <v>297.08</v>
      </c>
      <c r="I1438" s="890">
        <v>359.89</v>
      </c>
      <c r="L1438" s="840" t="s">
        <v>1766</v>
      </c>
      <c r="M1438" s="848">
        <f>IFERROR(VLOOKUP(L1438,REAJUSTE!A:AC,17,FALSE),"")</f>
        <v>1.018</v>
      </c>
    </row>
    <row r="1439" spans="1:13" ht="15" x14ac:dyDescent="0.2">
      <c r="A1439" s="790">
        <v>41497</v>
      </c>
      <c r="B1439" s="889" t="s">
        <v>15459</v>
      </c>
      <c r="C1439" s="888" t="s">
        <v>14203</v>
      </c>
      <c r="D1439" s="851">
        <f t="shared" si="48"/>
        <v>4867.5</v>
      </c>
      <c r="E1439" s="842">
        <f t="shared" si="49"/>
        <v>3947.04</v>
      </c>
      <c r="I1439" s="892">
        <v>4781.4399999999996</v>
      </c>
      <c r="L1439" s="840" t="s">
        <v>1766</v>
      </c>
      <c r="M1439" s="848">
        <f>IFERROR(VLOOKUP(L1439,REAJUSTE!A:AC,17,FALSE),"")</f>
        <v>1.018</v>
      </c>
    </row>
    <row r="1440" spans="1:13" ht="15" x14ac:dyDescent="0.2">
      <c r="A1440" s="790">
        <v>41495</v>
      </c>
      <c r="B1440" s="889" t="s">
        <v>15460</v>
      </c>
      <c r="C1440" s="888" t="s">
        <v>14203</v>
      </c>
      <c r="D1440" s="851">
        <f t="shared" si="48"/>
        <v>1536.26</v>
      </c>
      <c r="E1440" s="842">
        <f t="shared" si="49"/>
        <v>1245.75</v>
      </c>
      <c r="I1440" s="892">
        <v>1509.1</v>
      </c>
      <c r="L1440" s="840" t="s">
        <v>1766</v>
      </c>
      <c r="M1440" s="848">
        <f>IFERROR(VLOOKUP(L1440,REAJUSTE!A:AC,17,FALSE),"")</f>
        <v>1.018</v>
      </c>
    </row>
    <row r="1441" spans="1:13" ht="15" x14ac:dyDescent="0.2">
      <c r="A1441" s="790">
        <v>41496</v>
      </c>
      <c r="B1441" s="889" t="s">
        <v>15461</v>
      </c>
      <c r="C1441" s="888" t="s">
        <v>14203</v>
      </c>
      <c r="D1441" s="851">
        <f t="shared" si="48"/>
        <v>2301.7600000000002</v>
      </c>
      <c r="E1441" s="842">
        <f t="shared" si="49"/>
        <v>1866.49</v>
      </c>
      <c r="I1441" s="892">
        <v>2261.0700000000002</v>
      </c>
      <c r="L1441" s="840" t="s">
        <v>1766</v>
      </c>
      <c r="M1441" s="848">
        <f>IFERROR(VLOOKUP(L1441,REAJUSTE!A:AC,17,FALSE),"")</f>
        <v>1.018</v>
      </c>
    </row>
    <row r="1442" spans="1:13" ht="15" x14ac:dyDescent="0.2">
      <c r="A1442" s="790">
        <v>41544</v>
      </c>
      <c r="B1442" s="889" t="s">
        <v>15462</v>
      </c>
      <c r="C1442" s="888" t="s">
        <v>15456</v>
      </c>
      <c r="D1442" s="851">
        <f t="shared" si="48"/>
        <v>713.86</v>
      </c>
      <c r="E1442" s="842">
        <f t="shared" si="49"/>
        <v>578.86</v>
      </c>
      <c r="I1442" s="890">
        <v>701.24</v>
      </c>
      <c r="L1442" s="840" t="s">
        <v>1766</v>
      </c>
      <c r="M1442" s="848">
        <f>IFERROR(VLOOKUP(L1442,REAJUSTE!A:AC,17,FALSE),"")</f>
        <v>1.018</v>
      </c>
    </row>
    <row r="1443" spans="1:13" ht="15" x14ac:dyDescent="0.2">
      <c r="A1443" s="790">
        <v>41500</v>
      </c>
      <c r="B1443" s="889" t="s">
        <v>15463</v>
      </c>
      <c r="C1443" s="888" t="s">
        <v>14187</v>
      </c>
      <c r="D1443" s="851">
        <f t="shared" si="48"/>
        <v>414.2</v>
      </c>
      <c r="E1443" s="842">
        <f t="shared" si="49"/>
        <v>335.87</v>
      </c>
      <c r="I1443" s="890">
        <v>406.88</v>
      </c>
      <c r="L1443" s="840" t="s">
        <v>1766</v>
      </c>
      <c r="M1443" s="848">
        <f>IFERROR(VLOOKUP(L1443,REAJUSTE!A:AC,17,FALSE),"")</f>
        <v>1.018</v>
      </c>
    </row>
    <row r="1444" spans="1:13" ht="18" x14ac:dyDescent="0.2">
      <c r="A1444" s="790">
        <v>41501</v>
      </c>
      <c r="B1444" s="794" t="s">
        <v>15464</v>
      </c>
      <c r="C1444" s="888" t="s">
        <v>14230</v>
      </c>
      <c r="D1444" s="851">
        <f t="shared" si="48"/>
        <v>67.209999999999994</v>
      </c>
      <c r="E1444" s="842">
        <f t="shared" si="49"/>
        <v>54.5</v>
      </c>
      <c r="I1444" s="890">
        <v>66.03</v>
      </c>
      <c r="L1444" s="840" t="s">
        <v>1766</v>
      </c>
      <c r="M1444" s="848">
        <f>IFERROR(VLOOKUP(L1444,REAJUSTE!A:AC,17,FALSE),"")</f>
        <v>1.018</v>
      </c>
    </row>
    <row r="1445" spans="1:13" ht="18" x14ac:dyDescent="0.2">
      <c r="A1445" s="790">
        <v>41499</v>
      </c>
      <c r="B1445" s="794" t="s">
        <v>15465</v>
      </c>
      <c r="C1445" s="888" t="s">
        <v>14230</v>
      </c>
      <c r="D1445" s="851">
        <f t="shared" si="48"/>
        <v>522.55999999999995</v>
      </c>
      <c r="E1445" s="842">
        <f t="shared" si="49"/>
        <v>423.74</v>
      </c>
      <c r="I1445" s="890">
        <v>513.33000000000004</v>
      </c>
      <c r="L1445" s="840" t="s">
        <v>1766</v>
      </c>
      <c r="M1445" s="848">
        <f>IFERROR(VLOOKUP(L1445,REAJUSTE!A:AC,17,FALSE),"")</f>
        <v>1.018</v>
      </c>
    </row>
    <row r="1446" spans="1:13" ht="18" x14ac:dyDescent="0.2">
      <c r="A1446" s="790">
        <v>41503</v>
      </c>
      <c r="B1446" s="794" t="s">
        <v>15466</v>
      </c>
      <c r="C1446" s="888" t="s">
        <v>14230</v>
      </c>
      <c r="D1446" s="851">
        <f t="shared" si="48"/>
        <v>621.79999999999995</v>
      </c>
      <c r="E1446" s="842">
        <f t="shared" si="49"/>
        <v>504.21</v>
      </c>
      <c r="I1446" s="890">
        <v>610.80999999999995</v>
      </c>
      <c r="L1446" s="840" t="s">
        <v>1766</v>
      </c>
      <c r="M1446" s="848">
        <f>IFERROR(VLOOKUP(L1446,REAJUSTE!A:AC,17,FALSE),"")</f>
        <v>1.018</v>
      </c>
    </row>
    <row r="1447" spans="1:13" ht="18" x14ac:dyDescent="0.2">
      <c r="A1447" s="790">
        <v>41530</v>
      </c>
      <c r="B1447" s="794" t="s">
        <v>15467</v>
      </c>
      <c r="C1447" s="888" t="s">
        <v>14187</v>
      </c>
      <c r="D1447" s="851">
        <f t="shared" si="48"/>
        <v>598.5</v>
      </c>
      <c r="E1447" s="842">
        <f t="shared" si="49"/>
        <v>485.32</v>
      </c>
      <c r="I1447" s="890">
        <v>587.91999999999996</v>
      </c>
      <c r="L1447" s="840" t="s">
        <v>1766</v>
      </c>
      <c r="M1447" s="848">
        <f>IFERROR(VLOOKUP(L1447,REAJUSTE!A:AC,17,FALSE),"")</f>
        <v>1.018</v>
      </c>
    </row>
    <row r="1448" spans="1:13" ht="15" x14ac:dyDescent="0.2">
      <c r="A1448" s="790">
        <v>41527</v>
      </c>
      <c r="B1448" s="889" t="s">
        <v>15468</v>
      </c>
      <c r="C1448" s="888" t="s">
        <v>14203</v>
      </c>
      <c r="D1448" s="851">
        <f t="shared" si="48"/>
        <v>3017.12</v>
      </c>
      <c r="E1448" s="842">
        <f t="shared" si="49"/>
        <v>2446.5700000000002</v>
      </c>
      <c r="I1448" s="892">
        <v>2963.78</v>
      </c>
      <c r="L1448" s="840" t="s">
        <v>1766</v>
      </c>
      <c r="M1448" s="848">
        <f>IFERROR(VLOOKUP(L1448,REAJUSTE!A:AC,17,FALSE),"")</f>
        <v>1.018</v>
      </c>
    </row>
    <row r="1449" spans="1:13" ht="18" x14ac:dyDescent="0.2">
      <c r="A1449" s="790">
        <v>41529</v>
      </c>
      <c r="B1449" s="794" t="s">
        <v>15469</v>
      </c>
      <c r="C1449" s="888" t="s">
        <v>14203</v>
      </c>
      <c r="D1449" s="851">
        <f t="shared" si="48"/>
        <v>36941.449999999997</v>
      </c>
      <c r="E1449" s="842">
        <f t="shared" si="49"/>
        <v>29955.759999999998</v>
      </c>
      <c r="I1449" s="892">
        <v>36288.269999999997</v>
      </c>
      <c r="L1449" s="840" t="s">
        <v>1766</v>
      </c>
      <c r="M1449" s="848">
        <f>IFERROR(VLOOKUP(L1449,REAJUSTE!A:AC,17,FALSE),"")</f>
        <v>1.018</v>
      </c>
    </row>
    <row r="1450" spans="1:13" ht="15" x14ac:dyDescent="0.2">
      <c r="A1450" s="790">
        <v>41555</v>
      </c>
      <c r="B1450" s="889" t="s">
        <v>15470</v>
      </c>
      <c r="C1450" s="888" t="s">
        <v>14203</v>
      </c>
      <c r="D1450" s="851">
        <f t="shared" si="48"/>
        <v>8389.9500000000007</v>
      </c>
      <c r="E1450" s="842">
        <f t="shared" si="49"/>
        <v>6803.39</v>
      </c>
      <c r="I1450" s="892">
        <v>8241.61</v>
      </c>
      <c r="L1450" s="840" t="s">
        <v>1766</v>
      </c>
      <c r="M1450" s="848">
        <f>IFERROR(VLOOKUP(L1450,REAJUSTE!A:AC,17,FALSE),"")</f>
        <v>1.018</v>
      </c>
    </row>
    <row r="1451" spans="1:13" ht="18" x14ac:dyDescent="0.2">
      <c r="A1451" s="790">
        <v>100883</v>
      </c>
      <c r="B1451" s="794" t="s">
        <v>15471</v>
      </c>
      <c r="C1451" s="888" t="s">
        <v>14230</v>
      </c>
      <c r="D1451" s="851">
        <f t="shared" si="48"/>
        <v>320.64999999999998</v>
      </c>
      <c r="E1451" s="842">
        <f t="shared" si="49"/>
        <v>260.01</v>
      </c>
      <c r="I1451" s="890">
        <v>314.99</v>
      </c>
      <c r="L1451" s="840" t="s">
        <v>1766</v>
      </c>
      <c r="M1451" s="848">
        <f>IFERROR(VLOOKUP(L1451,REAJUSTE!A:AC,17,FALSE),"")</f>
        <v>1.018</v>
      </c>
    </row>
    <row r="1452" spans="1:13" ht="18" x14ac:dyDescent="0.2">
      <c r="A1452" s="790">
        <v>100882</v>
      </c>
      <c r="B1452" s="794" t="s">
        <v>15472</v>
      </c>
      <c r="C1452" s="888" t="s">
        <v>14230</v>
      </c>
      <c r="D1452" s="851">
        <f t="shared" si="48"/>
        <v>179.73</v>
      </c>
      <c r="E1452" s="842">
        <f t="shared" si="49"/>
        <v>145.74</v>
      </c>
      <c r="I1452" s="890">
        <v>176.56</v>
      </c>
      <c r="L1452" s="840" t="s">
        <v>1766</v>
      </c>
      <c r="M1452" s="848">
        <f>IFERROR(VLOOKUP(L1452,REAJUSTE!A:AC,17,FALSE),"")</f>
        <v>1.018</v>
      </c>
    </row>
    <row r="1453" spans="1:13" ht="15" x14ac:dyDescent="0.2">
      <c r="A1453" s="847" t="s">
        <v>15819</v>
      </c>
      <c r="B1453" s="849"/>
      <c r="C1453" s="849"/>
      <c r="D1453" s="849"/>
      <c r="E1453" s="849"/>
      <c r="F1453" s="849"/>
      <c r="G1453" s="849"/>
      <c r="H1453" s="849"/>
      <c r="I1453" s="849"/>
      <c r="L1453" s="849"/>
      <c r="M1453" s="848" t="str">
        <f>IFERROR(VLOOKUP(L1453,REAJUSTE!A:AC,17,FALSE),"")</f>
        <v/>
      </c>
    </row>
    <row r="1454" spans="1:13" ht="15" x14ac:dyDescent="0.2">
      <c r="A1454" s="790">
        <v>100390</v>
      </c>
      <c r="B1454" s="791" t="s">
        <v>15473</v>
      </c>
      <c r="C1454" s="792" t="s">
        <v>14203</v>
      </c>
      <c r="D1454" s="851">
        <f t="shared" si="48"/>
        <v>0</v>
      </c>
      <c r="E1454" s="842">
        <f t="shared" si="49"/>
        <v>0</v>
      </c>
      <c r="I1454" s="793">
        <v>0</v>
      </c>
      <c r="L1454" s="840" t="s">
        <v>15821</v>
      </c>
      <c r="M1454" s="848">
        <f>IFERROR(VLOOKUP(L1454,REAJUSTE!A:AC,17,FALSE),"")</f>
        <v>1.0389999999999999</v>
      </c>
    </row>
  </sheetData>
  <mergeCells count="4">
    <mergeCell ref="L2:M2"/>
    <mergeCell ref="I3:J3"/>
    <mergeCell ref="A1:C2"/>
    <mergeCell ref="D1:E1"/>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61A3-43EF-4147-83BB-CF591A9D5AE7}">
  <dimension ref="A1:J2915"/>
  <sheetViews>
    <sheetView topLeftCell="A2912" workbookViewId="0">
      <selection activeCell="J2912" sqref="J2912"/>
    </sheetView>
  </sheetViews>
  <sheetFormatPr defaultRowHeight="12.75" x14ac:dyDescent="0.2"/>
  <cols>
    <col min="1" max="1" width="9.5703125" customWidth="1"/>
    <col min="2" max="2" width="36.5703125" bestFit="1" customWidth="1"/>
    <col min="3" max="3" width="6.85546875" customWidth="1"/>
    <col min="4" max="4" width="13.85546875" bestFit="1" customWidth="1"/>
    <col min="6" max="6" width="16.85546875" bestFit="1" customWidth="1"/>
    <col min="7" max="7" width="20.5703125" bestFit="1" customWidth="1"/>
    <col min="9" max="9" width="39" bestFit="1" customWidth="1"/>
    <col min="10" max="10" width="10.7109375" bestFit="1" customWidth="1"/>
  </cols>
  <sheetData>
    <row r="1" spans="1:10" ht="14.45" customHeight="1" x14ac:dyDescent="0.25">
      <c r="A1" s="803" t="s">
        <v>15569</v>
      </c>
      <c r="B1" s="803"/>
      <c r="C1" s="803"/>
      <c r="D1" s="803"/>
    </row>
    <row r="2" spans="1:10" ht="14.45" customHeight="1" x14ac:dyDescent="0.25">
      <c r="A2" s="803" t="s">
        <v>15570</v>
      </c>
      <c r="B2" s="803"/>
      <c r="C2" s="803"/>
      <c r="D2" s="803"/>
    </row>
    <row r="3" spans="1:10" ht="14.45" customHeight="1" x14ac:dyDescent="0.25">
      <c r="A3" s="803" t="s">
        <v>15571</v>
      </c>
      <c r="B3" s="803"/>
      <c r="C3" s="803"/>
      <c r="D3" s="803"/>
    </row>
    <row r="4" spans="1:10" ht="14.45" customHeight="1" x14ac:dyDescent="0.25">
      <c r="A4" s="803" t="s">
        <v>15572</v>
      </c>
      <c r="B4" s="803"/>
      <c r="C4" s="803"/>
      <c r="D4" s="803"/>
    </row>
    <row r="5" spans="1:10" x14ac:dyDescent="0.2">
      <c r="A5" s="852"/>
      <c r="B5" s="852"/>
      <c r="C5" s="852"/>
      <c r="D5" s="852"/>
    </row>
    <row r="6" spans="1:10" ht="28.9" customHeight="1" x14ac:dyDescent="0.25">
      <c r="A6" s="964" t="s">
        <v>29160</v>
      </c>
      <c r="B6" s="964"/>
      <c r="C6" s="964"/>
      <c r="D6" s="803" t="s">
        <v>15573</v>
      </c>
    </row>
    <row r="7" spans="1:10" ht="14.45" customHeight="1" x14ac:dyDescent="0.25">
      <c r="A7" s="964" t="s">
        <v>15574</v>
      </c>
      <c r="B7" s="964"/>
      <c r="C7" s="964"/>
      <c r="D7" s="803" t="s">
        <v>15575</v>
      </c>
    </row>
    <row r="8" spans="1:10" x14ac:dyDescent="0.2">
      <c r="A8" s="852"/>
      <c r="B8" s="852"/>
      <c r="C8" s="852"/>
      <c r="D8" s="852"/>
    </row>
    <row r="9" spans="1:10" ht="42.6" customHeight="1" x14ac:dyDescent="0.25">
      <c r="A9" s="964" t="s">
        <v>29161</v>
      </c>
      <c r="B9" s="964"/>
      <c r="C9" s="964"/>
      <c r="D9" s="803" t="s">
        <v>29275</v>
      </c>
      <c r="F9" s="953" t="s">
        <v>15823</v>
      </c>
      <c r="G9" s="954"/>
      <c r="H9" s="817"/>
      <c r="I9" s="817"/>
      <c r="J9" s="817"/>
    </row>
    <row r="10" spans="1:10" ht="15" x14ac:dyDescent="0.25">
      <c r="A10" s="803" t="s">
        <v>15576</v>
      </c>
      <c r="B10" s="803"/>
      <c r="C10" s="803"/>
      <c r="D10" s="803"/>
      <c r="F10" s="818">
        <v>0</v>
      </c>
      <c r="G10" s="819">
        <v>157.27000000000001</v>
      </c>
      <c r="H10" s="817"/>
      <c r="I10" s="955" t="s">
        <v>1785</v>
      </c>
      <c r="J10" s="955"/>
    </row>
    <row r="11" spans="1:10" x14ac:dyDescent="0.2">
      <c r="A11" s="852"/>
      <c r="B11" s="852"/>
      <c r="C11" s="852"/>
      <c r="D11" s="852"/>
      <c r="F11" s="823" t="s">
        <v>1782</v>
      </c>
      <c r="G11" s="824"/>
      <c r="H11" s="817"/>
      <c r="I11" s="825" t="s">
        <v>1778</v>
      </c>
      <c r="J11" s="825" t="s">
        <v>1785</v>
      </c>
    </row>
    <row r="12" spans="1:10" ht="15" x14ac:dyDescent="0.25">
      <c r="A12" s="515" t="s">
        <v>608</v>
      </c>
      <c r="B12" s="515" t="s">
        <v>609</v>
      </c>
      <c r="C12" s="516" t="s">
        <v>610</v>
      </c>
      <c r="D12" s="804" t="s">
        <v>69</v>
      </c>
    </row>
    <row r="13" spans="1:10" ht="15" x14ac:dyDescent="0.2">
      <c r="A13" s="805">
        <v>1</v>
      </c>
      <c r="B13" s="805" t="s">
        <v>5</v>
      </c>
      <c r="C13" s="806"/>
      <c r="D13" s="807"/>
    </row>
    <row r="14" spans="1:10" ht="15" x14ac:dyDescent="0.2">
      <c r="A14" s="805">
        <v>102</v>
      </c>
      <c r="B14" s="805" t="s">
        <v>42</v>
      </c>
      <c r="C14" s="806"/>
      <c r="D14" s="807"/>
      <c r="F14" s="801" t="s">
        <v>15478</v>
      </c>
    </row>
    <row r="15" spans="1:10" ht="25.5" x14ac:dyDescent="0.2">
      <c r="A15" s="794">
        <v>10201</v>
      </c>
      <c r="B15" s="794" t="s">
        <v>580</v>
      </c>
      <c r="C15" s="806" t="s">
        <v>877</v>
      </c>
      <c r="D15" s="807">
        <f>TRUNC(F15*J15,2)</f>
        <v>26.54</v>
      </c>
      <c r="F15" s="807">
        <v>26.13</v>
      </c>
      <c r="I15" s="840" t="s">
        <v>15822</v>
      </c>
      <c r="J15" s="848">
        <f>IFERROR(VLOOKUP(I15,REAJUSTE!A:AB,22,FALSE),"")</f>
        <v>1.016</v>
      </c>
    </row>
    <row r="16" spans="1:10" ht="25.5" x14ac:dyDescent="0.2">
      <c r="A16" s="794">
        <v>10202</v>
      </c>
      <c r="B16" s="794" t="s">
        <v>76</v>
      </c>
      <c r="C16" s="806" t="s">
        <v>877</v>
      </c>
      <c r="D16" s="807">
        <f t="shared" ref="D16:D79" si="0">TRUNC(F16*J16,2)</f>
        <v>14.29</v>
      </c>
      <c r="F16" s="807">
        <v>14.07</v>
      </c>
      <c r="I16" s="840" t="s">
        <v>15822</v>
      </c>
      <c r="J16" s="848">
        <f>IFERROR(VLOOKUP(I16,REAJUSTE!A:AB,22,FALSE),"")</f>
        <v>1.016</v>
      </c>
    </row>
    <row r="17" spans="1:10" ht="25.5" x14ac:dyDescent="0.2">
      <c r="A17" s="794">
        <v>10203</v>
      </c>
      <c r="B17" s="794" t="s">
        <v>77</v>
      </c>
      <c r="C17" s="806" t="s">
        <v>877</v>
      </c>
      <c r="D17" s="807">
        <f t="shared" si="0"/>
        <v>28.59</v>
      </c>
      <c r="F17" s="807">
        <v>28.14</v>
      </c>
      <c r="I17" s="840" t="s">
        <v>15822</v>
      </c>
      <c r="J17" s="848">
        <f>IFERROR(VLOOKUP(I17,REAJUSTE!A:AB,22,FALSE),"")</f>
        <v>1.016</v>
      </c>
    </row>
    <row r="18" spans="1:10" ht="25.5" x14ac:dyDescent="0.2">
      <c r="A18" s="794">
        <v>10204</v>
      </c>
      <c r="B18" s="794" t="s">
        <v>611</v>
      </c>
      <c r="C18" s="806" t="s">
        <v>877</v>
      </c>
      <c r="D18" s="807">
        <f t="shared" si="0"/>
        <v>20.420000000000002</v>
      </c>
      <c r="F18" s="807">
        <v>20.100000000000001</v>
      </c>
      <c r="I18" s="840" t="s">
        <v>15822</v>
      </c>
      <c r="J18" s="848">
        <f>IFERROR(VLOOKUP(I18,REAJUSTE!A:AB,22,FALSE),"")</f>
        <v>1.016</v>
      </c>
    </row>
    <row r="19" spans="1:10" ht="15" x14ac:dyDescent="0.2">
      <c r="A19" s="794">
        <v>10205</v>
      </c>
      <c r="B19" s="794" t="s">
        <v>78</v>
      </c>
      <c r="C19" s="806" t="s">
        <v>877</v>
      </c>
      <c r="D19" s="807">
        <f t="shared" si="0"/>
        <v>18.36</v>
      </c>
      <c r="F19" s="807">
        <v>18.079999999999998</v>
      </c>
      <c r="I19" s="840" t="s">
        <v>15822</v>
      </c>
      <c r="J19" s="848">
        <f>IFERROR(VLOOKUP(I19,REAJUSTE!A:AB,22,FALSE),"")</f>
        <v>1.016</v>
      </c>
    </row>
    <row r="20" spans="1:10" ht="15" x14ac:dyDescent="0.2">
      <c r="A20" s="794">
        <v>10206</v>
      </c>
      <c r="B20" s="794" t="s">
        <v>579</v>
      </c>
      <c r="C20" s="806" t="s">
        <v>877</v>
      </c>
      <c r="D20" s="807">
        <f t="shared" si="0"/>
        <v>51.06</v>
      </c>
      <c r="F20" s="807">
        <v>50.26</v>
      </c>
      <c r="I20" s="840" t="s">
        <v>15822</v>
      </c>
      <c r="J20" s="848">
        <f>IFERROR(VLOOKUP(I20,REAJUSTE!A:AB,22,FALSE),"")</f>
        <v>1.016</v>
      </c>
    </row>
    <row r="21" spans="1:10" ht="25.5" x14ac:dyDescent="0.2">
      <c r="A21" s="794">
        <v>10207</v>
      </c>
      <c r="B21" s="794" t="s">
        <v>79</v>
      </c>
      <c r="C21" s="806" t="s">
        <v>877</v>
      </c>
      <c r="D21" s="807">
        <f t="shared" si="0"/>
        <v>51.06</v>
      </c>
      <c r="F21" s="807">
        <v>50.26</v>
      </c>
      <c r="I21" s="840" t="s">
        <v>15822</v>
      </c>
      <c r="J21" s="848">
        <f>IFERROR(VLOOKUP(I21,REAJUSTE!A:AB,22,FALSE),"")</f>
        <v>1.016</v>
      </c>
    </row>
    <row r="22" spans="1:10" ht="25.5" x14ac:dyDescent="0.2">
      <c r="A22" s="794">
        <v>10208</v>
      </c>
      <c r="B22" s="794" t="s">
        <v>80</v>
      </c>
      <c r="C22" s="806" t="s">
        <v>877</v>
      </c>
      <c r="D22" s="807">
        <f t="shared" si="0"/>
        <v>10.210000000000001</v>
      </c>
      <c r="F22" s="807">
        <v>10.050000000000001</v>
      </c>
      <c r="I22" s="840" t="s">
        <v>15822</v>
      </c>
      <c r="J22" s="848">
        <f>IFERROR(VLOOKUP(I22,REAJUSTE!A:AB,22,FALSE),"")</f>
        <v>1.016</v>
      </c>
    </row>
    <row r="23" spans="1:10" ht="15" x14ac:dyDescent="0.2">
      <c r="A23" s="794">
        <v>10209</v>
      </c>
      <c r="B23" s="794" t="s">
        <v>581</v>
      </c>
      <c r="C23" s="806" t="s">
        <v>873</v>
      </c>
      <c r="D23" s="807">
        <f t="shared" si="0"/>
        <v>61.28</v>
      </c>
      <c r="F23" s="807">
        <v>60.32</v>
      </c>
      <c r="I23" s="840" t="s">
        <v>15822</v>
      </c>
      <c r="J23" s="848">
        <f>IFERROR(VLOOKUP(I23,REAJUSTE!A:AB,22,FALSE),"")</f>
        <v>1.016</v>
      </c>
    </row>
    <row r="24" spans="1:10" ht="25.5" x14ac:dyDescent="0.2">
      <c r="A24" s="794">
        <v>10210</v>
      </c>
      <c r="B24" s="794" t="s">
        <v>81</v>
      </c>
      <c r="C24" s="806" t="s">
        <v>873</v>
      </c>
      <c r="D24" s="807">
        <f t="shared" si="0"/>
        <v>288.05</v>
      </c>
      <c r="F24" s="807">
        <v>283.52</v>
      </c>
      <c r="I24" s="840" t="s">
        <v>15822</v>
      </c>
      <c r="J24" s="848">
        <f>IFERROR(VLOOKUP(I24,REAJUSTE!A:AB,22,FALSE),"")</f>
        <v>1.016</v>
      </c>
    </row>
    <row r="25" spans="1:10" ht="38.25" x14ac:dyDescent="0.2">
      <c r="A25" s="794">
        <v>10212</v>
      </c>
      <c r="B25" s="794" t="s">
        <v>82</v>
      </c>
      <c r="C25" s="806" t="s">
        <v>877</v>
      </c>
      <c r="D25" s="807">
        <f t="shared" si="0"/>
        <v>12.25</v>
      </c>
      <c r="F25" s="807">
        <v>12.06</v>
      </c>
      <c r="I25" s="840" t="s">
        <v>15822</v>
      </c>
      <c r="J25" s="848">
        <f>IFERROR(VLOOKUP(I25,REAJUSTE!A:AB,22,FALSE),"")</f>
        <v>1.016</v>
      </c>
    </row>
    <row r="26" spans="1:10" ht="38.25" x14ac:dyDescent="0.2">
      <c r="A26" s="794">
        <v>10213</v>
      </c>
      <c r="B26" s="794" t="s">
        <v>612</v>
      </c>
      <c r="C26" s="806" t="s">
        <v>877</v>
      </c>
      <c r="D26" s="807">
        <f t="shared" si="0"/>
        <v>14.29</v>
      </c>
      <c r="F26" s="807">
        <v>14.07</v>
      </c>
      <c r="I26" s="840" t="s">
        <v>15822</v>
      </c>
      <c r="J26" s="848">
        <f>IFERROR(VLOOKUP(I26,REAJUSTE!A:AB,22,FALSE),"")</f>
        <v>1.016</v>
      </c>
    </row>
    <row r="27" spans="1:10" ht="25.5" x14ac:dyDescent="0.2">
      <c r="A27" s="794">
        <v>10214</v>
      </c>
      <c r="B27" s="794" t="s">
        <v>83</v>
      </c>
      <c r="C27" s="806" t="s">
        <v>877</v>
      </c>
      <c r="D27" s="807">
        <f t="shared" si="0"/>
        <v>16.32</v>
      </c>
      <c r="F27" s="807">
        <v>16.07</v>
      </c>
      <c r="I27" s="840" t="s">
        <v>15822</v>
      </c>
      <c r="J27" s="848">
        <f>IFERROR(VLOOKUP(I27,REAJUSTE!A:AB,22,FALSE),"")</f>
        <v>1.016</v>
      </c>
    </row>
    <row r="28" spans="1:10" ht="15" x14ac:dyDescent="0.2">
      <c r="A28" s="794">
        <v>10215</v>
      </c>
      <c r="B28" s="794" t="s">
        <v>84</v>
      </c>
      <c r="C28" s="806" t="s">
        <v>877</v>
      </c>
      <c r="D28" s="807">
        <f t="shared" si="0"/>
        <v>10.210000000000001</v>
      </c>
      <c r="F28" s="807">
        <v>10.050000000000001</v>
      </c>
      <c r="I28" s="840" t="s">
        <v>15822</v>
      </c>
      <c r="J28" s="848">
        <f>IFERROR(VLOOKUP(I28,REAJUSTE!A:AB,22,FALSE),"")</f>
        <v>1.016</v>
      </c>
    </row>
    <row r="29" spans="1:10" ht="15" x14ac:dyDescent="0.2">
      <c r="A29" s="794">
        <v>10216</v>
      </c>
      <c r="B29" s="794" t="s">
        <v>613</v>
      </c>
      <c r="C29" s="806" t="s">
        <v>4</v>
      </c>
      <c r="D29" s="807">
        <f t="shared" si="0"/>
        <v>10.210000000000001</v>
      </c>
      <c r="F29" s="807">
        <v>10.050000000000001</v>
      </c>
      <c r="I29" s="840" t="s">
        <v>15822</v>
      </c>
      <c r="J29" s="848">
        <f>IFERROR(VLOOKUP(I29,REAJUSTE!A:AB,22,FALSE),"")</f>
        <v>1.016</v>
      </c>
    </row>
    <row r="30" spans="1:10" ht="25.5" x14ac:dyDescent="0.2">
      <c r="A30" s="794">
        <v>10218</v>
      </c>
      <c r="B30" s="794" t="s">
        <v>85</v>
      </c>
      <c r="C30" s="806" t="s">
        <v>877</v>
      </c>
      <c r="D30" s="807">
        <f t="shared" si="0"/>
        <v>13.56</v>
      </c>
      <c r="F30" s="807">
        <v>13.35</v>
      </c>
      <c r="I30" s="840" t="s">
        <v>15822</v>
      </c>
      <c r="J30" s="848">
        <f>IFERROR(VLOOKUP(I30,REAJUSTE!A:AB,22,FALSE),"")</f>
        <v>1.016</v>
      </c>
    </row>
    <row r="31" spans="1:10" ht="25.5" x14ac:dyDescent="0.2">
      <c r="A31" s="794">
        <v>10219</v>
      </c>
      <c r="B31" s="794" t="s">
        <v>86</v>
      </c>
      <c r="C31" s="806" t="s">
        <v>873</v>
      </c>
      <c r="D31" s="807">
        <f t="shared" si="0"/>
        <v>337.44</v>
      </c>
      <c r="F31" s="807">
        <v>332.13</v>
      </c>
      <c r="I31" s="840" t="s">
        <v>15822</v>
      </c>
      <c r="J31" s="848">
        <f>IFERROR(VLOOKUP(I31,REAJUSTE!A:AB,22,FALSE),"")</f>
        <v>1.016</v>
      </c>
    </row>
    <row r="32" spans="1:10" ht="25.5" x14ac:dyDescent="0.2">
      <c r="A32" s="794">
        <v>10220</v>
      </c>
      <c r="B32" s="794" t="s">
        <v>87</v>
      </c>
      <c r="C32" s="806" t="s">
        <v>877</v>
      </c>
      <c r="D32" s="807">
        <f t="shared" si="0"/>
        <v>12.59</v>
      </c>
      <c r="F32" s="807">
        <v>12.4</v>
      </c>
      <c r="I32" s="840" t="s">
        <v>15822</v>
      </c>
      <c r="J32" s="848">
        <f>IFERROR(VLOOKUP(I32,REAJUSTE!A:AB,22,FALSE),"")</f>
        <v>1.016</v>
      </c>
    </row>
    <row r="33" spans="1:10" ht="15" x14ac:dyDescent="0.2">
      <c r="A33" s="794">
        <v>10221</v>
      </c>
      <c r="B33" s="794" t="s">
        <v>88</v>
      </c>
      <c r="C33" s="806" t="s">
        <v>588</v>
      </c>
      <c r="D33" s="807">
        <f t="shared" si="0"/>
        <v>31.04</v>
      </c>
      <c r="F33" s="807">
        <v>30.56</v>
      </c>
      <c r="I33" s="840" t="s">
        <v>15822</v>
      </c>
      <c r="J33" s="848">
        <f>IFERROR(VLOOKUP(I33,REAJUSTE!A:AB,22,FALSE),"")</f>
        <v>1.016</v>
      </c>
    </row>
    <row r="34" spans="1:10" ht="25.5" x14ac:dyDescent="0.2">
      <c r="A34" s="794">
        <v>10222</v>
      </c>
      <c r="B34" s="794" t="s">
        <v>89</v>
      </c>
      <c r="C34" s="806" t="s">
        <v>877</v>
      </c>
      <c r="D34" s="807">
        <f t="shared" si="0"/>
        <v>22.57</v>
      </c>
      <c r="F34" s="807">
        <v>22.22</v>
      </c>
      <c r="I34" s="840" t="s">
        <v>15822</v>
      </c>
      <c r="J34" s="848">
        <f>IFERROR(VLOOKUP(I34,REAJUSTE!A:AB,22,FALSE),"")</f>
        <v>1.016</v>
      </c>
    </row>
    <row r="35" spans="1:10" ht="15" x14ac:dyDescent="0.2">
      <c r="A35" s="794">
        <v>10223</v>
      </c>
      <c r="B35" s="794" t="s">
        <v>90</v>
      </c>
      <c r="C35" s="806" t="s">
        <v>588</v>
      </c>
      <c r="D35" s="807">
        <f t="shared" si="0"/>
        <v>21.12</v>
      </c>
      <c r="F35" s="807">
        <v>20.79</v>
      </c>
      <c r="I35" s="840" t="s">
        <v>15822</v>
      </c>
      <c r="J35" s="848">
        <f>IFERROR(VLOOKUP(I35,REAJUSTE!A:AB,22,FALSE),"")</f>
        <v>1.016</v>
      </c>
    </row>
    <row r="36" spans="1:10" ht="25.5" x14ac:dyDescent="0.2">
      <c r="A36" s="794">
        <v>10224</v>
      </c>
      <c r="B36" s="794" t="s">
        <v>66</v>
      </c>
      <c r="C36" s="806" t="s">
        <v>877</v>
      </c>
      <c r="D36" s="807">
        <f t="shared" si="0"/>
        <v>18</v>
      </c>
      <c r="F36" s="807">
        <v>17.72</v>
      </c>
      <c r="I36" s="840" t="s">
        <v>15822</v>
      </c>
      <c r="J36" s="848">
        <f>IFERROR(VLOOKUP(I36,REAJUSTE!A:AB,22,FALSE),"")</f>
        <v>1.016</v>
      </c>
    </row>
    <row r="37" spans="1:10" ht="15" x14ac:dyDescent="0.2">
      <c r="A37" s="794">
        <v>10225</v>
      </c>
      <c r="B37" s="794" t="s">
        <v>91</v>
      </c>
      <c r="C37" s="806" t="s">
        <v>877</v>
      </c>
      <c r="D37" s="807">
        <f t="shared" si="0"/>
        <v>25.34</v>
      </c>
      <c r="F37" s="807">
        <v>24.95</v>
      </c>
      <c r="I37" s="840" t="s">
        <v>15822</v>
      </c>
      <c r="J37" s="848">
        <f>IFERROR(VLOOKUP(I37,REAJUSTE!A:AB,22,FALSE),"")</f>
        <v>1.016</v>
      </c>
    </row>
    <row r="38" spans="1:10" ht="15" x14ac:dyDescent="0.2">
      <c r="A38" s="794">
        <v>10226</v>
      </c>
      <c r="B38" s="794" t="s">
        <v>92</v>
      </c>
      <c r="C38" s="806" t="s">
        <v>588</v>
      </c>
      <c r="D38" s="807">
        <f t="shared" si="0"/>
        <v>25.34</v>
      </c>
      <c r="F38" s="807">
        <v>24.95</v>
      </c>
      <c r="I38" s="840" t="s">
        <v>15822</v>
      </c>
      <c r="J38" s="848">
        <f>IFERROR(VLOOKUP(I38,REAJUSTE!A:AB,22,FALSE),"")</f>
        <v>1.016</v>
      </c>
    </row>
    <row r="39" spans="1:10" ht="25.5" x14ac:dyDescent="0.2">
      <c r="A39" s="794">
        <v>10227</v>
      </c>
      <c r="B39" s="794" t="s">
        <v>15577</v>
      </c>
      <c r="C39" s="806" t="s">
        <v>588</v>
      </c>
      <c r="D39" s="807">
        <f t="shared" si="0"/>
        <v>42.25</v>
      </c>
      <c r="F39" s="807">
        <v>41.59</v>
      </c>
      <c r="I39" s="840" t="s">
        <v>15822</v>
      </c>
      <c r="J39" s="848">
        <f>IFERROR(VLOOKUP(I39,REAJUSTE!A:AB,22,FALSE),"")</f>
        <v>1.016</v>
      </c>
    </row>
    <row r="40" spans="1:10" ht="25.5" x14ac:dyDescent="0.2">
      <c r="A40" s="794">
        <v>10228</v>
      </c>
      <c r="B40" s="794" t="s">
        <v>93</v>
      </c>
      <c r="C40" s="806" t="s">
        <v>877</v>
      </c>
      <c r="D40" s="807">
        <f t="shared" si="0"/>
        <v>6.85</v>
      </c>
      <c r="F40" s="807">
        <v>6.75</v>
      </c>
      <c r="I40" s="840" t="s">
        <v>15822</v>
      </c>
      <c r="J40" s="848">
        <f>IFERROR(VLOOKUP(I40,REAJUSTE!A:AB,22,FALSE),"")</f>
        <v>1.016</v>
      </c>
    </row>
    <row r="41" spans="1:10" ht="15" x14ac:dyDescent="0.2">
      <c r="A41" s="794">
        <v>10229</v>
      </c>
      <c r="B41" s="794" t="s">
        <v>94</v>
      </c>
      <c r="C41" s="806" t="s">
        <v>588</v>
      </c>
      <c r="D41" s="807">
        <f t="shared" si="0"/>
        <v>40.85</v>
      </c>
      <c r="F41" s="807">
        <v>40.21</v>
      </c>
      <c r="I41" s="840" t="s">
        <v>15822</v>
      </c>
      <c r="J41" s="848">
        <f>IFERROR(VLOOKUP(I41,REAJUSTE!A:AB,22,FALSE),"")</f>
        <v>1.016</v>
      </c>
    </row>
    <row r="42" spans="1:10" ht="15" x14ac:dyDescent="0.2">
      <c r="A42" s="794">
        <v>10230</v>
      </c>
      <c r="B42" s="794" t="s">
        <v>95</v>
      </c>
      <c r="C42" s="806" t="s">
        <v>877</v>
      </c>
      <c r="D42" s="807">
        <f t="shared" si="0"/>
        <v>6.52</v>
      </c>
      <c r="F42" s="807">
        <v>6.42</v>
      </c>
      <c r="I42" s="840" t="s">
        <v>15822</v>
      </c>
      <c r="J42" s="848">
        <f>IFERROR(VLOOKUP(I42,REAJUSTE!A:AB,22,FALSE),"")</f>
        <v>1.016</v>
      </c>
    </row>
    <row r="43" spans="1:10" ht="25.5" x14ac:dyDescent="0.2">
      <c r="A43" s="794">
        <v>10234</v>
      </c>
      <c r="B43" s="794" t="s">
        <v>614</v>
      </c>
      <c r="C43" s="806" t="s">
        <v>877</v>
      </c>
      <c r="D43" s="807">
        <f t="shared" si="0"/>
        <v>26.54</v>
      </c>
      <c r="F43" s="807">
        <v>26.13</v>
      </c>
      <c r="I43" s="840" t="s">
        <v>15822</v>
      </c>
      <c r="J43" s="848">
        <f>IFERROR(VLOOKUP(I43,REAJUSTE!A:AB,22,FALSE),"")</f>
        <v>1.016</v>
      </c>
    </row>
    <row r="44" spans="1:10" ht="25.5" x14ac:dyDescent="0.2">
      <c r="A44" s="794">
        <v>10238</v>
      </c>
      <c r="B44" s="794" t="s">
        <v>96</v>
      </c>
      <c r="C44" s="806" t="s">
        <v>877</v>
      </c>
      <c r="D44" s="807">
        <f t="shared" si="0"/>
        <v>10.210000000000001</v>
      </c>
      <c r="F44" s="807">
        <v>10.050000000000001</v>
      </c>
      <c r="I44" s="840" t="s">
        <v>15822</v>
      </c>
      <c r="J44" s="848">
        <f>IFERROR(VLOOKUP(I44,REAJUSTE!A:AB,22,FALSE),"")</f>
        <v>1.016</v>
      </c>
    </row>
    <row r="45" spans="1:10" ht="25.5" x14ac:dyDescent="0.2">
      <c r="A45" s="794">
        <v>10239</v>
      </c>
      <c r="B45" s="794" t="s">
        <v>615</v>
      </c>
      <c r="C45" s="806" t="s">
        <v>877</v>
      </c>
      <c r="D45" s="807">
        <f t="shared" si="0"/>
        <v>39.44</v>
      </c>
      <c r="F45" s="807">
        <v>38.82</v>
      </c>
      <c r="I45" s="840" t="s">
        <v>15822</v>
      </c>
      <c r="J45" s="848">
        <f>IFERROR(VLOOKUP(I45,REAJUSTE!A:AB,22,FALSE),"")</f>
        <v>1.016</v>
      </c>
    </row>
    <row r="46" spans="1:10" ht="25.5" x14ac:dyDescent="0.2">
      <c r="A46" s="794">
        <v>10240</v>
      </c>
      <c r="B46" s="794" t="s">
        <v>97</v>
      </c>
      <c r="C46" s="806" t="s">
        <v>588</v>
      </c>
      <c r="D46" s="807">
        <f t="shared" si="0"/>
        <v>11.16</v>
      </c>
      <c r="F46" s="807">
        <v>10.99</v>
      </c>
      <c r="I46" s="840" t="s">
        <v>15822</v>
      </c>
      <c r="J46" s="848">
        <f>IFERROR(VLOOKUP(I46,REAJUSTE!A:AB,22,FALSE),"")</f>
        <v>1.016</v>
      </c>
    </row>
    <row r="47" spans="1:10" ht="15" x14ac:dyDescent="0.2">
      <c r="A47" s="794">
        <v>10242</v>
      </c>
      <c r="B47" s="794" t="s">
        <v>98</v>
      </c>
      <c r="C47" s="806" t="s">
        <v>877</v>
      </c>
      <c r="D47" s="807">
        <f t="shared" si="0"/>
        <v>3.59</v>
      </c>
      <c r="F47" s="807">
        <v>3.54</v>
      </c>
      <c r="I47" s="840" t="s">
        <v>15822</v>
      </c>
      <c r="J47" s="848">
        <f>IFERROR(VLOOKUP(I47,REAJUSTE!A:AB,22,FALSE),"")</f>
        <v>1.016</v>
      </c>
    </row>
    <row r="48" spans="1:10" ht="25.5" x14ac:dyDescent="0.2">
      <c r="A48" s="794">
        <v>10244</v>
      </c>
      <c r="B48" s="794" t="s">
        <v>99</v>
      </c>
      <c r="C48" s="806" t="s">
        <v>4</v>
      </c>
      <c r="D48" s="807">
        <f t="shared" si="0"/>
        <v>14.72</v>
      </c>
      <c r="F48" s="807">
        <v>14.49</v>
      </c>
      <c r="I48" s="840" t="s">
        <v>15822</v>
      </c>
      <c r="J48" s="848">
        <f>IFERROR(VLOOKUP(I48,REAJUSTE!A:AB,22,FALSE),"")</f>
        <v>1.016</v>
      </c>
    </row>
    <row r="49" spans="1:10" ht="38.25" x14ac:dyDescent="0.2">
      <c r="A49" s="794">
        <v>10246</v>
      </c>
      <c r="B49" s="794" t="s">
        <v>1775</v>
      </c>
      <c r="C49" s="806" t="s">
        <v>877</v>
      </c>
      <c r="D49" s="807">
        <f t="shared" si="0"/>
        <v>3.82</v>
      </c>
      <c r="F49" s="807">
        <v>3.76</v>
      </c>
      <c r="I49" s="840" t="s">
        <v>15822</v>
      </c>
      <c r="J49" s="848">
        <f>IFERROR(VLOOKUP(I49,REAJUSTE!A:AB,22,FALSE),"")</f>
        <v>1.016</v>
      </c>
    </row>
    <row r="50" spans="1:10" ht="25.5" x14ac:dyDescent="0.2">
      <c r="A50" s="794">
        <v>10253</v>
      </c>
      <c r="B50" s="794" t="s">
        <v>616</v>
      </c>
      <c r="C50" s="806" t="s">
        <v>877</v>
      </c>
      <c r="D50" s="807">
        <f t="shared" si="0"/>
        <v>29.74</v>
      </c>
      <c r="F50" s="807">
        <v>29.28</v>
      </c>
      <c r="I50" s="840" t="s">
        <v>15822</v>
      </c>
      <c r="J50" s="848">
        <f>IFERROR(VLOOKUP(I50,REAJUSTE!A:AB,22,FALSE),"")</f>
        <v>1.016</v>
      </c>
    </row>
    <row r="51" spans="1:10" ht="25.5" x14ac:dyDescent="0.2">
      <c r="A51" s="794">
        <v>10254</v>
      </c>
      <c r="B51" s="794" t="s">
        <v>617</v>
      </c>
      <c r="C51" s="806" t="s">
        <v>877</v>
      </c>
      <c r="D51" s="807">
        <f t="shared" si="0"/>
        <v>9.8699999999999992</v>
      </c>
      <c r="F51" s="807">
        <v>9.7200000000000006</v>
      </c>
      <c r="I51" s="840" t="s">
        <v>15822</v>
      </c>
      <c r="J51" s="848">
        <f>IFERROR(VLOOKUP(I51,REAJUSTE!A:AB,22,FALSE),"")</f>
        <v>1.016</v>
      </c>
    </row>
    <row r="52" spans="1:10" ht="25.5" x14ac:dyDescent="0.2">
      <c r="A52" s="794">
        <v>10255</v>
      </c>
      <c r="B52" s="794" t="s">
        <v>100</v>
      </c>
      <c r="C52" s="806" t="s">
        <v>877</v>
      </c>
      <c r="D52" s="807">
        <f t="shared" si="0"/>
        <v>24.39</v>
      </c>
      <c r="F52" s="807">
        <v>24.01</v>
      </c>
      <c r="I52" s="840" t="s">
        <v>15822</v>
      </c>
      <c r="J52" s="848">
        <f>IFERROR(VLOOKUP(I52,REAJUSTE!A:AB,22,FALSE),"")</f>
        <v>1.016</v>
      </c>
    </row>
    <row r="53" spans="1:10" ht="25.5" x14ac:dyDescent="0.2">
      <c r="A53" s="794">
        <v>10256</v>
      </c>
      <c r="B53" s="794" t="s">
        <v>101</v>
      </c>
      <c r="C53" s="806" t="s">
        <v>877</v>
      </c>
      <c r="D53" s="807">
        <f t="shared" si="0"/>
        <v>7.77</v>
      </c>
      <c r="F53" s="807">
        <v>7.65</v>
      </c>
      <c r="I53" s="840" t="s">
        <v>15822</v>
      </c>
      <c r="J53" s="848">
        <f>IFERROR(VLOOKUP(I53,REAJUSTE!A:AB,22,FALSE),"")</f>
        <v>1.016</v>
      </c>
    </row>
    <row r="54" spans="1:10" ht="25.5" x14ac:dyDescent="0.2">
      <c r="A54" s="794">
        <v>10259</v>
      </c>
      <c r="B54" s="794" t="s">
        <v>102</v>
      </c>
      <c r="C54" s="806" t="s">
        <v>4</v>
      </c>
      <c r="D54" s="807">
        <f t="shared" si="0"/>
        <v>2.36</v>
      </c>
      <c r="F54" s="807">
        <v>2.33</v>
      </c>
      <c r="I54" s="840" t="s">
        <v>15822</v>
      </c>
      <c r="J54" s="848">
        <f>IFERROR(VLOOKUP(I54,REAJUSTE!A:AB,22,FALSE),"")</f>
        <v>1.016</v>
      </c>
    </row>
    <row r="55" spans="1:10" ht="15" x14ac:dyDescent="0.2">
      <c r="A55" s="794">
        <v>10264</v>
      </c>
      <c r="B55" s="794" t="s">
        <v>103</v>
      </c>
      <c r="C55" s="806" t="s">
        <v>877</v>
      </c>
      <c r="D55" s="807">
        <f t="shared" si="0"/>
        <v>28.34</v>
      </c>
      <c r="F55" s="807">
        <v>27.9</v>
      </c>
      <c r="I55" s="840" t="s">
        <v>15822</v>
      </c>
      <c r="J55" s="848">
        <f>IFERROR(VLOOKUP(I55,REAJUSTE!A:AB,22,FALSE),"")</f>
        <v>1.016</v>
      </c>
    </row>
    <row r="56" spans="1:10" ht="15" x14ac:dyDescent="0.2">
      <c r="A56" s="794">
        <v>10271</v>
      </c>
      <c r="B56" s="794" t="s">
        <v>104</v>
      </c>
      <c r="C56" s="806" t="s">
        <v>588</v>
      </c>
      <c r="D56" s="807">
        <f t="shared" si="0"/>
        <v>15.16</v>
      </c>
      <c r="F56" s="807">
        <v>14.93</v>
      </c>
      <c r="I56" s="840" t="s">
        <v>15822</v>
      </c>
      <c r="J56" s="848">
        <f>IFERROR(VLOOKUP(I56,REAJUSTE!A:AB,22,FALSE),"")</f>
        <v>1.016</v>
      </c>
    </row>
    <row r="57" spans="1:10" ht="15" x14ac:dyDescent="0.2">
      <c r="A57" s="794">
        <v>10279</v>
      </c>
      <c r="B57" s="794" t="s">
        <v>105</v>
      </c>
      <c r="C57" s="806" t="s">
        <v>588</v>
      </c>
      <c r="D57" s="807">
        <f t="shared" si="0"/>
        <v>23.76</v>
      </c>
      <c r="F57" s="807">
        <v>23.39</v>
      </c>
      <c r="I57" s="840" t="s">
        <v>15822</v>
      </c>
      <c r="J57" s="848">
        <f>IFERROR(VLOOKUP(I57,REAJUSTE!A:AB,22,FALSE),"")</f>
        <v>1.016</v>
      </c>
    </row>
    <row r="58" spans="1:10" ht="25.5" x14ac:dyDescent="0.2">
      <c r="A58" s="794">
        <v>10280</v>
      </c>
      <c r="B58" s="794" t="s">
        <v>106</v>
      </c>
      <c r="C58" s="806" t="s">
        <v>877</v>
      </c>
      <c r="D58" s="807">
        <f t="shared" si="0"/>
        <v>8.86</v>
      </c>
      <c r="F58" s="807">
        <v>8.73</v>
      </c>
      <c r="I58" s="840" t="s">
        <v>15822</v>
      </c>
      <c r="J58" s="848">
        <f>IFERROR(VLOOKUP(I58,REAJUSTE!A:AB,22,FALSE),"")</f>
        <v>1.016</v>
      </c>
    </row>
    <row r="59" spans="1:10" ht="15" x14ac:dyDescent="0.2">
      <c r="A59" s="794">
        <v>10286</v>
      </c>
      <c r="B59" s="794" t="s">
        <v>107</v>
      </c>
      <c r="C59" s="806" t="s">
        <v>877</v>
      </c>
      <c r="D59" s="807">
        <f t="shared" si="0"/>
        <v>15.11</v>
      </c>
      <c r="F59" s="807">
        <v>14.88</v>
      </c>
      <c r="I59" s="840" t="s">
        <v>15822</v>
      </c>
      <c r="J59" s="848">
        <f>IFERROR(VLOOKUP(I59,REAJUSTE!A:AB,22,FALSE),"")</f>
        <v>1.016</v>
      </c>
    </row>
    <row r="60" spans="1:10" ht="15" x14ac:dyDescent="0.2">
      <c r="A60" s="794">
        <v>10292</v>
      </c>
      <c r="B60" s="794" t="s">
        <v>108</v>
      </c>
      <c r="C60" s="806" t="s">
        <v>4</v>
      </c>
      <c r="D60" s="807">
        <f t="shared" si="0"/>
        <v>0.62</v>
      </c>
      <c r="F60" s="807">
        <v>0.62</v>
      </c>
      <c r="I60" s="840" t="s">
        <v>15822</v>
      </c>
      <c r="J60" s="848">
        <f>IFERROR(VLOOKUP(I60,REAJUSTE!A:AB,22,FALSE),"")</f>
        <v>1.016</v>
      </c>
    </row>
    <row r="61" spans="1:10" ht="15" x14ac:dyDescent="0.2">
      <c r="A61" s="805">
        <v>103</v>
      </c>
      <c r="B61" s="805" t="s">
        <v>42</v>
      </c>
      <c r="C61" s="806"/>
      <c r="D61" s="807">
        <f t="shared" si="0"/>
        <v>0</v>
      </c>
      <c r="F61" s="807"/>
      <c r="I61" s="840" t="s">
        <v>15822</v>
      </c>
      <c r="J61" s="848">
        <f>IFERROR(VLOOKUP(I61,REAJUSTE!A:AB,22,FALSE),"")</f>
        <v>1.016</v>
      </c>
    </row>
    <row r="62" spans="1:10" ht="25.5" x14ac:dyDescent="0.2">
      <c r="A62" s="794">
        <v>10315</v>
      </c>
      <c r="B62" s="794" t="s">
        <v>109</v>
      </c>
      <c r="C62" s="806" t="s">
        <v>877</v>
      </c>
      <c r="D62" s="807">
        <f t="shared" si="0"/>
        <v>11.66</v>
      </c>
      <c r="F62" s="807">
        <v>11.48</v>
      </c>
      <c r="I62" s="840" t="s">
        <v>15822</v>
      </c>
      <c r="J62" s="848">
        <f>IFERROR(VLOOKUP(I62,REAJUSTE!A:AB,22,FALSE),"")</f>
        <v>1.016</v>
      </c>
    </row>
    <row r="63" spans="1:10" ht="25.5" x14ac:dyDescent="0.2">
      <c r="A63" s="794">
        <v>10317</v>
      </c>
      <c r="B63" s="794" t="s">
        <v>110</v>
      </c>
      <c r="C63" s="806" t="s">
        <v>877</v>
      </c>
      <c r="D63" s="807">
        <f t="shared" si="0"/>
        <v>122.57</v>
      </c>
      <c r="F63" s="807">
        <v>120.64</v>
      </c>
      <c r="I63" s="840" t="s">
        <v>15822</v>
      </c>
      <c r="J63" s="848">
        <f>IFERROR(VLOOKUP(I63,REAJUSTE!A:AB,22,FALSE),"")</f>
        <v>1.016</v>
      </c>
    </row>
    <row r="64" spans="1:10" ht="25.5" x14ac:dyDescent="0.2">
      <c r="A64" s="794">
        <v>10318</v>
      </c>
      <c r="B64" s="794" t="s">
        <v>111</v>
      </c>
      <c r="C64" s="806" t="s">
        <v>877</v>
      </c>
      <c r="D64" s="807">
        <f t="shared" si="0"/>
        <v>14.31</v>
      </c>
      <c r="F64" s="807">
        <v>14.09</v>
      </c>
      <c r="I64" s="840" t="s">
        <v>15822</v>
      </c>
      <c r="J64" s="848">
        <f>IFERROR(VLOOKUP(I64,REAJUSTE!A:AB,22,FALSE),"")</f>
        <v>1.016</v>
      </c>
    </row>
    <row r="65" spans="1:10" ht="25.5" x14ac:dyDescent="0.2">
      <c r="A65" s="794">
        <v>10319</v>
      </c>
      <c r="B65" s="794" t="s">
        <v>112</v>
      </c>
      <c r="C65" s="806" t="s">
        <v>877</v>
      </c>
      <c r="D65" s="807">
        <f t="shared" si="0"/>
        <v>19.86</v>
      </c>
      <c r="F65" s="807">
        <v>19.55</v>
      </c>
      <c r="I65" s="840" t="s">
        <v>15822</v>
      </c>
      <c r="J65" s="848">
        <f>IFERROR(VLOOKUP(I65,REAJUSTE!A:AB,22,FALSE),"")</f>
        <v>1.016</v>
      </c>
    </row>
    <row r="66" spans="1:10" ht="25.5" x14ac:dyDescent="0.2">
      <c r="A66" s="794">
        <v>10320</v>
      </c>
      <c r="B66" s="794" t="s">
        <v>113</v>
      </c>
      <c r="C66" s="806" t="s">
        <v>877</v>
      </c>
      <c r="D66" s="807">
        <f t="shared" si="0"/>
        <v>2.0299999999999998</v>
      </c>
      <c r="F66" s="807">
        <v>2</v>
      </c>
      <c r="I66" s="840" t="s">
        <v>15822</v>
      </c>
      <c r="J66" s="848">
        <f>IFERROR(VLOOKUP(I66,REAJUSTE!A:AB,22,FALSE),"")</f>
        <v>1.016</v>
      </c>
    </row>
    <row r="67" spans="1:10" ht="15" x14ac:dyDescent="0.2">
      <c r="A67" s="794">
        <v>10323</v>
      </c>
      <c r="B67" s="794" t="s">
        <v>114</v>
      </c>
      <c r="C67" s="806" t="s">
        <v>588</v>
      </c>
      <c r="D67" s="807">
        <f t="shared" si="0"/>
        <v>11.16</v>
      </c>
      <c r="F67" s="807">
        <v>10.99</v>
      </c>
      <c r="I67" s="840" t="s">
        <v>15822</v>
      </c>
      <c r="J67" s="848">
        <f>IFERROR(VLOOKUP(I67,REAJUSTE!A:AB,22,FALSE),"")</f>
        <v>1.016</v>
      </c>
    </row>
    <row r="68" spans="1:10" ht="25.5" x14ac:dyDescent="0.2">
      <c r="A68" s="794">
        <v>10324</v>
      </c>
      <c r="B68" s="794" t="s">
        <v>115</v>
      </c>
      <c r="C68" s="806" t="s">
        <v>877</v>
      </c>
      <c r="D68" s="807">
        <f t="shared" si="0"/>
        <v>8.9700000000000006</v>
      </c>
      <c r="F68" s="807">
        <v>8.83</v>
      </c>
      <c r="I68" s="840" t="s">
        <v>15822</v>
      </c>
      <c r="J68" s="848">
        <f>IFERROR(VLOOKUP(I68,REAJUSTE!A:AB,22,FALSE),"")</f>
        <v>1.016</v>
      </c>
    </row>
    <row r="69" spans="1:10" ht="25.5" x14ac:dyDescent="0.2">
      <c r="A69" s="794">
        <v>10325</v>
      </c>
      <c r="B69" s="794" t="s">
        <v>116</v>
      </c>
      <c r="C69" s="806" t="s">
        <v>877</v>
      </c>
      <c r="D69" s="807">
        <f t="shared" si="0"/>
        <v>29.74</v>
      </c>
      <c r="F69" s="807">
        <v>29.28</v>
      </c>
      <c r="I69" s="840" t="s">
        <v>15822</v>
      </c>
      <c r="J69" s="848">
        <f>IFERROR(VLOOKUP(I69,REAJUSTE!A:AB,22,FALSE),"")</f>
        <v>1.016</v>
      </c>
    </row>
    <row r="70" spans="1:10" ht="25.5" x14ac:dyDescent="0.2">
      <c r="A70" s="794">
        <v>10326</v>
      </c>
      <c r="B70" s="794" t="s">
        <v>117</v>
      </c>
      <c r="C70" s="806" t="s">
        <v>877</v>
      </c>
      <c r="D70" s="807">
        <f t="shared" si="0"/>
        <v>29.74</v>
      </c>
      <c r="F70" s="807">
        <v>29.28</v>
      </c>
      <c r="I70" s="840" t="s">
        <v>15822</v>
      </c>
      <c r="J70" s="848">
        <f>IFERROR(VLOOKUP(I70,REAJUSTE!A:AB,22,FALSE),"")</f>
        <v>1.016</v>
      </c>
    </row>
    <row r="71" spans="1:10" ht="15" x14ac:dyDescent="0.2">
      <c r="A71" s="794">
        <v>10327</v>
      </c>
      <c r="B71" s="794" t="s">
        <v>118</v>
      </c>
      <c r="C71" s="806" t="s">
        <v>4</v>
      </c>
      <c r="D71" s="807">
        <f t="shared" si="0"/>
        <v>2.52</v>
      </c>
      <c r="F71" s="807">
        <v>2.4900000000000002</v>
      </c>
      <c r="I71" s="840" t="s">
        <v>15822</v>
      </c>
      <c r="J71" s="848">
        <f>IFERROR(VLOOKUP(I71,REAJUSTE!A:AB,22,FALSE),"")</f>
        <v>1.016</v>
      </c>
    </row>
    <row r="72" spans="1:10" ht="15" x14ac:dyDescent="0.2">
      <c r="A72" s="794">
        <v>10329</v>
      </c>
      <c r="B72" s="794" t="s">
        <v>119</v>
      </c>
      <c r="C72" s="806" t="s">
        <v>588</v>
      </c>
      <c r="D72" s="807">
        <f t="shared" si="0"/>
        <v>20.86</v>
      </c>
      <c r="F72" s="807">
        <v>20.54</v>
      </c>
      <c r="I72" s="840" t="s">
        <v>15822</v>
      </c>
      <c r="J72" s="848">
        <f>IFERROR(VLOOKUP(I72,REAJUSTE!A:AB,22,FALSE),"")</f>
        <v>1.016</v>
      </c>
    </row>
    <row r="73" spans="1:10" ht="38.25" x14ac:dyDescent="0.2">
      <c r="A73" s="794">
        <v>10331</v>
      </c>
      <c r="B73" s="794" t="s">
        <v>120</v>
      </c>
      <c r="C73" s="806" t="s">
        <v>877</v>
      </c>
      <c r="D73" s="807">
        <f t="shared" si="0"/>
        <v>10.93</v>
      </c>
      <c r="F73" s="807">
        <v>10.76</v>
      </c>
      <c r="I73" s="840" t="s">
        <v>15822</v>
      </c>
      <c r="J73" s="848">
        <f>IFERROR(VLOOKUP(I73,REAJUSTE!A:AB,22,FALSE),"")</f>
        <v>1.016</v>
      </c>
    </row>
    <row r="74" spans="1:10" ht="15" x14ac:dyDescent="0.2">
      <c r="A74" s="794">
        <v>10332</v>
      </c>
      <c r="B74" s="794" t="s">
        <v>121</v>
      </c>
      <c r="C74" s="806" t="s">
        <v>4</v>
      </c>
      <c r="D74" s="807">
        <f t="shared" si="0"/>
        <v>3.78</v>
      </c>
      <c r="F74" s="807">
        <v>3.73</v>
      </c>
      <c r="I74" s="840" t="s">
        <v>15822</v>
      </c>
      <c r="J74" s="848">
        <f>IFERROR(VLOOKUP(I74,REAJUSTE!A:AB,22,FALSE),"")</f>
        <v>1.016</v>
      </c>
    </row>
    <row r="75" spans="1:10" ht="15" x14ac:dyDescent="0.2">
      <c r="A75" s="794">
        <v>10333</v>
      </c>
      <c r="B75" s="794" t="s">
        <v>122</v>
      </c>
      <c r="C75" s="806" t="s">
        <v>877</v>
      </c>
      <c r="D75" s="807">
        <f t="shared" si="0"/>
        <v>8.48</v>
      </c>
      <c r="F75" s="807">
        <v>8.35</v>
      </c>
      <c r="I75" s="840" t="s">
        <v>15822</v>
      </c>
      <c r="J75" s="848">
        <f>IFERROR(VLOOKUP(I75,REAJUSTE!A:AB,22,FALSE),"")</f>
        <v>1.016</v>
      </c>
    </row>
    <row r="76" spans="1:10" ht="15" x14ac:dyDescent="0.2">
      <c r="A76" s="805">
        <v>104</v>
      </c>
      <c r="B76" s="805" t="s">
        <v>123</v>
      </c>
      <c r="C76" s="806"/>
      <c r="D76" s="807">
        <f t="shared" si="0"/>
        <v>0</v>
      </c>
      <c r="F76" s="807"/>
      <c r="I76" s="840" t="s">
        <v>15822</v>
      </c>
      <c r="J76" s="848">
        <f>IFERROR(VLOOKUP(I76,REAJUSTE!A:AB,22,FALSE),"")</f>
        <v>1.016</v>
      </c>
    </row>
    <row r="77" spans="1:10" ht="15" x14ac:dyDescent="0.2">
      <c r="A77" s="794">
        <v>10401</v>
      </c>
      <c r="B77" s="794" t="s">
        <v>124</v>
      </c>
      <c r="C77" s="806" t="s">
        <v>877</v>
      </c>
      <c r="D77" s="807">
        <f t="shared" si="0"/>
        <v>1.39</v>
      </c>
      <c r="F77" s="807">
        <v>1.37</v>
      </c>
      <c r="I77" s="840" t="s">
        <v>15822</v>
      </c>
      <c r="J77" s="848">
        <f>IFERROR(VLOOKUP(I77,REAJUSTE!A:AB,22,FALSE),"")</f>
        <v>1.016</v>
      </c>
    </row>
    <row r="78" spans="1:10" ht="15" x14ac:dyDescent="0.2">
      <c r="A78" s="794">
        <v>10402</v>
      </c>
      <c r="B78" s="794" t="s">
        <v>125</v>
      </c>
      <c r="C78" s="806" t="s">
        <v>877</v>
      </c>
      <c r="D78" s="807">
        <f t="shared" si="0"/>
        <v>4.5</v>
      </c>
      <c r="F78" s="807">
        <v>4.43</v>
      </c>
      <c r="I78" s="840" t="s">
        <v>15822</v>
      </c>
      <c r="J78" s="848">
        <f>IFERROR(VLOOKUP(I78,REAJUSTE!A:AB,22,FALSE),"")</f>
        <v>1.016</v>
      </c>
    </row>
    <row r="79" spans="1:10" ht="25.5" x14ac:dyDescent="0.2">
      <c r="A79" s="794">
        <v>10403</v>
      </c>
      <c r="B79" s="794" t="s">
        <v>126</v>
      </c>
      <c r="C79" s="806" t="s">
        <v>588</v>
      </c>
      <c r="D79" s="807">
        <f t="shared" si="0"/>
        <v>54.01</v>
      </c>
      <c r="F79" s="807">
        <v>53.16</v>
      </c>
      <c r="I79" s="840" t="s">
        <v>15822</v>
      </c>
      <c r="J79" s="848">
        <f>IFERROR(VLOOKUP(I79,REAJUSTE!A:AB,22,FALSE),"")</f>
        <v>1.016</v>
      </c>
    </row>
    <row r="80" spans="1:10" ht="25.5" x14ac:dyDescent="0.2">
      <c r="A80" s="794">
        <v>10404</v>
      </c>
      <c r="B80" s="794" t="s">
        <v>127</v>
      </c>
      <c r="C80" s="806" t="s">
        <v>588</v>
      </c>
      <c r="D80" s="807">
        <f t="shared" ref="D80:D143" si="1">TRUNC(F80*J80,2)</f>
        <v>134.30000000000001</v>
      </c>
      <c r="F80" s="807">
        <v>132.19</v>
      </c>
      <c r="I80" s="840" t="s">
        <v>15822</v>
      </c>
      <c r="J80" s="848">
        <f>IFERROR(VLOOKUP(I80,REAJUSTE!A:AB,22,FALSE),"")</f>
        <v>1.016</v>
      </c>
    </row>
    <row r="81" spans="1:10" ht="15" x14ac:dyDescent="0.2">
      <c r="A81" s="805">
        <v>105</v>
      </c>
      <c r="B81" s="805" t="s">
        <v>128</v>
      </c>
      <c r="C81" s="806"/>
      <c r="D81" s="807">
        <f t="shared" si="1"/>
        <v>0</v>
      </c>
      <c r="F81" s="807"/>
      <c r="I81" s="840" t="s">
        <v>15822</v>
      </c>
      <c r="J81" s="848">
        <f>IFERROR(VLOOKUP(I81,REAJUSTE!A:AB,22,FALSE),"")</f>
        <v>1.016</v>
      </c>
    </row>
    <row r="82" spans="1:10" ht="15" x14ac:dyDescent="0.2">
      <c r="A82" s="794">
        <v>10501</v>
      </c>
      <c r="B82" s="794" t="s">
        <v>129</v>
      </c>
      <c r="C82" s="806" t="s">
        <v>877</v>
      </c>
      <c r="D82" s="807">
        <f t="shared" si="1"/>
        <v>11.03</v>
      </c>
      <c r="F82" s="807">
        <v>10.86</v>
      </c>
      <c r="I82" s="840" t="s">
        <v>15822</v>
      </c>
      <c r="J82" s="848">
        <f>IFERROR(VLOOKUP(I82,REAJUSTE!A:AB,22,FALSE),"")</f>
        <v>1.016</v>
      </c>
    </row>
    <row r="83" spans="1:10" ht="51" x14ac:dyDescent="0.2">
      <c r="A83" s="794">
        <v>10512</v>
      </c>
      <c r="B83" s="794" t="s">
        <v>130</v>
      </c>
      <c r="C83" s="806" t="s">
        <v>68</v>
      </c>
      <c r="D83" s="807">
        <f t="shared" si="1"/>
        <v>22998.63</v>
      </c>
      <c r="F83" s="808">
        <v>22636.45</v>
      </c>
      <c r="I83" s="840" t="s">
        <v>15822</v>
      </c>
      <c r="J83" s="848">
        <f>IFERROR(VLOOKUP(I83,REAJUSTE!A:AB,22,FALSE),"")</f>
        <v>1.016</v>
      </c>
    </row>
    <row r="84" spans="1:10" ht="30" x14ac:dyDescent="0.2">
      <c r="A84" s="805">
        <v>108</v>
      </c>
      <c r="B84" s="805" t="s">
        <v>29162</v>
      </c>
      <c r="C84" s="806"/>
      <c r="D84" s="807">
        <f t="shared" si="1"/>
        <v>0</v>
      </c>
      <c r="F84" s="807"/>
      <c r="I84" s="840" t="s">
        <v>15822</v>
      </c>
      <c r="J84" s="848">
        <f>IFERROR(VLOOKUP(I84,REAJUSTE!A:AB,22,FALSE),"")</f>
        <v>1.016</v>
      </c>
    </row>
    <row r="85" spans="1:10" ht="15" x14ac:dyDescent="0.2">
      <c r="A85" s="794">
        <v>10801</v>
      </c>
      <c r="B85" s="794" t="s">
        <v>29163</v>
      </c>
      <c r="C85" s="806" t="s">
        <v>68</v>
      </c>
      <c r="D85" s="807">
        <f t="shared" si="1"/>
        <v>20588.150000000001</v>
      </c>
      <c r="F85" s="808">
        <v>20263.93</v>
      </c>
      <c r="I85" s="840" t="s">
        <v>15822</v>
      </c>
      <c r="J85" s="848">
        <f>IFERROR(VLOOKUP(I85,REAJUSTE!A:AB,22,FALSE),"")</f>
        <v>1.016</v>
      </c>
    </row>
    <row r="86" spans="1:10" ht="15" x14ac:dyDescent="0.2">
      <c r="A86" s="794">
        <v>10802</v>
      </c>
      <c r="B86" s="794" t="s">
        <v>29164</v>
      </c>
      <c r="C86" s="806" t="s">
        <v>68</v>
      </c>
      <c r="D86" s="807">
        <f t="shared" si="1"/>
        <v>24657.29</v>
      </c>
      <c r="F86" s="808">
        <v>24268.99</v>
      </c>
      <c r="I86" s="840" t="s">
        <v>15822</v>
      </c>
      <c r="J86" s="848">
        <f>IFERROR(VLOOKUP(I86,REAJUSTE!A:AB,22,FALSE),"")</f>
        <v>1.016</v>
      </c>
    </row>
    <row r="87" spans="1:10" ht="15" x14ac:dyDescent="0.2">
      <c r="A87" s="794">
        <v>10803</v>
      </c>
      <c r="B87" s="794" t="s">
        <v>29165</v>
      </c>
      <c r="C87" s="806" t="s">
        <v>68</v>
      </c>
      <c r="D87" s="807">
        <f t="shared" si="1"/>
        <v>28787.93</v>
      </c>
      <c r="F87" s="808">
        <v>28334.58</v>
      </c>
      <c r="I87" s="840" t="s">
        <v>15822</v>
      </c>
      <c r="J87" s="848">
        <f>IFERROR(VLOOKUP(I87,REAJUSTE!A:AB,22,FALSE),"")</f>
        <v>1.016</v>
      </c>
    </row>
    <row r="88" spans="1:10" ht="15" x14ac:dyDescent="0.2">
      <c r="A88" s="794">
        <v>10807</v>
      </c>
      <c r="B88" s="794" t="s">
        <v>879</v>
      </c>
      <c r="C88" s="806" t="s">
        <v>68</v>
      </c>
      <c r="D88" s="807">
        <f t="shared" si="1"/>
        <v>3208.22</v>
      </c>
      <c r="F88" s="808">
        <v>3157.7</v>
      </c>
      <c r="I88" s="840" t="s">
        <v>15822</v>
      </c>
      <c r="J88" s="848">
        <f>IFERROR(VLOOKUP(I88,REAJUSTE!A:AB,22,FALSE),"")</f>
        <v>1.016</v>
      </c>
    </row>
    <row r="89" spans="1:10" ht="15" x14ac:dyDescent="0.2">
      <c r="A89" s="794">
        <v>10808</v>
      </c>
      <c r="B89" s="794" t="s">
        <v>29166</v>
      </c>
      <c r="C89" s="806" t="s">
        <v>68</v>
      </c>
      <c r="D89" s="807">
        <f t="shared" si="1"/>
        <v>13616.5</v>
      </c>
      <c r="F89" s="808">
        <v>13402.07</v>
      </c>
      <c r="I89" s="840" t="s">
        <v>15822</v>
      </c>
      <c r="J89" s="848">
        <f>IFERROR(VLOOKUP(I89,REAJUSTE!A:AB,22,FALSE),"")</f>
        <v>1.016</v>
      </c>
    </row>
    <row r="90" spans="1:10" ht="15" x14ac:dyDescent="0.2">
      <c r="A90" s="794">
        <v>10809</v>
      </c>
      <c r="B90" s="794" t="s">
        <v>891</v>
      </c>
      <c r="C90" s="806" t="s">
        <v>68</v>
      </c>
      <c r="D90" s="807">
        <f t="shared" si="1"/>
        <v>2381.0300000000002</v>
      </c>
      <c r="F90" s="808">
        <v>2343.54</v>
      </c>
      <c r="I90" s="840" t="s">
        <v>15822</v>
      </c>
      <c r="J90" s="848">
        <f>IFERROR(VLOOKUP(I90,REAJUSTE!A:AB,22,FALSE),"")</f>
        <v>1.016</v>
      </c>
    </row>
    <row r="91" spans="1:10" ht="15" x14ac:dyDescent="0.2">
      <c r="A91" s="794">
        <v>10810</v>
      </c>
      <c r="B91" s="794" t="s">
        <v>4010</v>
      </c>
      <c r="C91" s="806" t="s">
        <v>68</v>
      </c>
      <c r="D91" s="807">
        <f t="shared" si="1"/>
        <v>4464.45</v>
      </c>
      <c r="F91" s="808">
        <v>4394.1499999999996</v>
      </c>
      <c r="I91" s="840" t="s">
        <v>15822</v>
      </c>
      <c r="J91" s="848">
        <f>IFERROR(VLOOKUP(I91,REAJUSTE!A:AB,22,FALSE),"")</f>
        <v>1.016</v>
      </c>
    </row>
    <row r="92" spans="1:10" ht="15" x14ac:dyDescent="0.2">
      <c r="A92" s="794">
        <v>10811</v>
      </c>
      <c r="B92" s="794" t="s">
        <v>29167</v>
      </c>
      <c r="C92" s="806" t="s">
        <v>68</v>
      </c>
      <c r="D92" s="807">
        <f t="shared" si="1"/>
        <v>5803.78</v>
      </c>
      <c r="F92" s="808">
        <v>5712.39</v>
      </c>
      <c r="I92" s="840" t="s">
        <v>15822</v>
      </c>
      <c r="J92" s="848">
        <f>IFERROR(VLOOKUP(I92,REAJUSTE!A:AB,22,FALSE),"")</f>
        <v>1.016</v>
      </c>
    </row>
    <row r="93" spans="1:10" ht="15" x14ac:dyDescent="0.2">
      <c r="A93" s="794">
        <v>10812</v>
      </c>
      <c r="B93" s="794" t="s">
        <v>29168</v>
      </c>
      <c r="C93" s="806" t="s">
        <v>68</v>
      </c>
      <c r="D93" s="807">
        <f t="shared" si="1"/>
        <v>29473.14</v>
      </c>
      <c r="F93" s="808">
        <v>29009</v>
      </c>
      <c r="I93" s="840" t="s">
        <v>15822</v>
      </c>
      <c r="J93" s="848">
        <f>IFERROR(VLOOKUP(I93,REAJUSTE!A:AB,22,FALSE),"")</f>
        <v>1.016</v>
      </c>
    </row>
    <row r="94" spans="1:10" ht="15" x14ac:dyDescent="0.2">
      <c r="A94" s="794">
        <v>10813</v>
      </c>
      <c r="B94" s="794" t="s">
        <v>29169</v>
      </c>
      <c r="C94" s="806" t="s">
        <v>68</v>
      </c>
      <c r="D94" s="807">
        <f t="shared" si="1"/>
        <v>16445.21</v>
      </c>
      <c r="F94" s="808">
        <v>16186.24</v>
      </c>
      <c r="I94" s="840" t="s">
        <v>15822</v>
      </c>
      <c r="J94" s="848">
        <f>IFERROR(VLOOKUP(I94,REAJUSTE!A:AB,22,FALSE),"")</f>
        <v>1.016</v>
      </c>
    </row>
    <row r="95" spans="1:10" ht="15" x14ac:dyDescent="0.2">
      <c r="A95" s="794">
        <v>10814</v>
      </c>
      <c r="B95" s="794" t="s">
        <v>29170</v>
      </c>
      <c r="C95" s="806" t="s">
        <v>68</v>
      </c>
      <c r="D95" s="807">
        <f t="shared" si="1"/>
        <v>10988.08</v>
      </c>
      <c r="F95" s="808">
        <v>10815.04</v>
      </c>
      <c r="I95" s="840" t="s">
        <v>15822</v>
      </c>
      <c r="J95" s="848">
        <f>IFERROR(VLOOKUP(I95,REAJUSTE!A:AB,22,FALSE),"")</f>
        <v>1.016</v>
      </c>
    </row>
    <row r="96" spans="1:10" ht="15" x14ac:dyDescent="0.2">
      <c r="A96" s="794">
        <v>10815</v>
      </c>
      <c r="B96" s="794" t="s">
        <v>29171</v>
      </c>
      <c r="C96" s="806" t="s">
        <v>68</v>
      </c>
      <c r="D96" s="807">
        <f t="shared" si="1"/>
        <v>8790.67</v>
      </c>
      <c r="F96" s="808">
        <v>8652.24</v>
      </c>
      <c r="I96" s="840" t="s">
        <v>15822</v>
      </c>
      <c r="J96" s="848">
        <f>IFERROR(VLOOKUP(I96,REAJUSTE!A:AB,22,FALSE),"")</f>
        <v>1.016</v>
      </c>
    </row>
    <row r="97" spans="1:10" ht="15" x14ac:dyDescent="0.2">
      <c r="A97" s="794">
        <v>10816</v>
      </c>
      <c r="B97" s="794" t="s">
        <v>29172</v>
      </c>
      <c r="C97" s="806" t="s">
        <v>68</v>
      </c>
      <c r="D97" s="807">
        <f t="shared" si="1"/>
        <v>7031.38</v>
      </c>
      <c r="F97" s="808">
        <v>6920.65</v>
      </c>
      <c r="I97" s="840" t="s">
        <v>15822</v>
      </c>
      <c r="J97" s="848">
        <f>IFERROR(VLOOKUP(I97,REAJUSTE!A:AB,22,FALSE),"")</f>
        <v>1.016</v>
      </c>
    </row>
    <row r="98" spans="1:10" ht="15" x14ac:dyDescent="0.2">
      <c r="A98" s="794">
        <v>10817</v>
      </c>
      <c r="B98" s="794" t="s">
        <v>29173</v>
      </c>
      <c r="C98" s="806" t="s">
        <v>68</v>
      </c>
      <c r="D98" s="807">
        <f t="shared" si="1"/>
        <v>3542.3</v>
      </c>
      <c r="F98" s="808">
        <v>3486.52</v>
      </c>
      <c r="I98" s="840" t="s">
        <v>15822</v>
      </c>
      <c r="J98" s="848">
        <f>IFERROR(VLOOKUP(I98,REAJUSTE!A:AB,22,FALSE),"")</f>
        <v>1.016</v>
      </c>
    </row>
    <row r="99" spans="1:10" ht="15" x14ac:dyDescent="0.2">
      <c r="A99" s="794">
        <v>10818</v>
      </c>
      <c r="B99" s="794" t="s">
        <v>29174</v>
      </c>
      <c r="C99" s="806" t="s">
        <v>68</v>
      </c>
      <c r="D99" s="807">
        <f t="shared" si="1"/>
        <v>7308.98</v>
      </c>
      <c r="F99" s="808">
        <v>7193.88</v>
      </c>
      <c r="I99" s="840" t="s">
        <v>15822</v>
      </c>
      <c r="J99" s="848">
        <f>IFERROR(VLOOKUP(I99,REAJUSTE!A:AB,22,FALSE),"")</f>
        <v>1.016</v>
      </c>
    </row>
    <row r="100" spans="1:10" ht="15" x14ac:dyDescent="0.2">
      <c r="A100" s="805">
        <v>2</v>
      </c>
      <c r="B100" s="805" t="s">
        <v>131</v>
      </c>
      <c r="C100" s="806"/>
      <c r="D100" s="807">
        <f t="shared" si="1"/>
        <v>0</v>
      </c>
      <c r="F100" s="807"/>
      <c r="I100" s="840" t="s">
        <v>15822</v>
      </c>
      <c r="J100" s="848">
        <f>IFERROR(VLOOKUP(I100,REAJUSTE!A:AB,22,FALSE),"")</f>
        <v>1.016</v>
      </c>
    </row>
    <row r="101" spans="1:10" ht="15" x14ac:dyDescent="0.2">
      <c r="A101" s="805">
        <v>203</v>
      </c>
      <c r="B101" s="805" t="s">
        <v>132</v>
      </c>
      <c r="C101" s="806"/>
      <c r="D101" s="807">
        <f t="shared" si="1"/>
        <v>0</v>
      </c>
      <c r="F101" s="807"/>
      <c r="I101" s="840" t="s">
        <v>15822</v>
      </c>
      <c r="J101" s="848">
        <f>IFERROR(VLOOKUP(I101,REAJUSTE!A:AB,22,FALSE),"")</f>
        <v>1.016</v>
      </c>
    </row>
    <row r="102" spans="1:10" ht="25.5" x14ac:dyDescent="0.2">
      <c r="A102" s="794">
        <v>20305</v>
      </c>
      <c r="B102" s="794" t="s">
        <v>10392</v>
      </c>
      <c r="C102" s="806" t="s">
        <v>877</v>
      </c>
      <c r="D102" s="807">
        <f t="shared" si="1"/>
        <v>249.2</v>
      </c>
      <c r="F102" s="807">
        <v>245.28</v>
      </c>
      <c r="I102" s="840" t="s">
        <v>15822</v>
      </c>
      <c r="J102" s="848">
        <f>IFERROR(VLOOKUP(I102,REAJUSTE!A:AB,22,FALSE),"")</f>
        <v>1.016</v>
      </c>
    </row>
    <row r="103" spans="1:10" ht="51" x14ac:dyDescent="0.2">
      <c r="A103" s="794">
        <v>20339</v>
      </c>
      <c r="B103" s="794" t="s">
        <v>133</v>
      </c>
      <c r="C103" s="806" t="s">
        <v>877</v>
      </c>
      <c r="D103" s="807">
        <f t="shared" si="1"/>
        <v>23.97</v>
      </c>
      <c r="F103" s="807">
        <v>23.6</v>
      </c>
      <c r="I103" s="840" t="s">
        <v>15822</v>
      </c>
      <c r="J103" s="848">
        <f>IFERROR(VLOOKUP(I103,REAJUSTE!A:AB,22,FALSE),"")</f>
        <v>1.016</v>
      </c>
    </row>
    <row r="104" spans="1:10" ht="89.25" x14ac:dyDescent="0.2">
      <c r="A104" s="794">
        <v>20343</v>
      </c>
      <c r="B104" s="794" t="s">
        <v>618</v>
      </c>
      <c r="C104" s="806" t="s">
        <v>68</v>
      </c>
      <c r="D104" s="807">
        <f t="shared" si="1"/>
        <v>1151.53</v>
      </c>
      <c r="F104" s="808">
        <v>1133.4000000000001</v>
      </c>
      <c r="I104" s="840" t="s">
        <v>15822</v>
      </c>
      <c r="J104" s="848">
        <f>IFERROR(VLOOKUP(I104,REAJUSTE!A:AB,22,FALSE),"")</f>
        <v>1.016</v>
      </c>
    </row>
    <row r="105" spans="1:10" ht="25.5" x14ac:dyDescent="0.2">
      <c r="A105" s="794">
        <v>20344</v>
      </c>
      <c r="B105" s="794" t="s">
        <v>619</v>
      </c>
      <c r="C105" s="806" t="s">
        <v>588</v>
      </c>
      <c r="D105" s="807">
        <f t="shared" si="1"/>
        <v>1727.2</v>
      </c>
      <c r="F105" s="808">
        <v>1700</v>
      </c>
      <c r="I105" s="840" t="s">
        <v>15822</v>
      </c>
      <c r="J105" s="848">
        <f>IFERROR(VLOOKUP(I105,REAJUSTE!A:AB,22,FALSE),"")</f>
        <v>1.016</v>
      </c>
    </row>
    <row r="106" spans="1:10" ht="25.5" x14ac:dyDescent="0.2">
      <c r="A106" s="794">
        <v>20346</v>
      </c>
      <c r="B106" s="794" t="s">
        <v>620</v>
      </c>
      <c r="C106" s="806" t="s">
        <v>4</v>
      </c>
      <c r="D106" s="807">
        <f t="shared" si="1"/>
        <v>14.66</v>
      </c>
      <c r="F106" s="807">
        <v>14.43</v>
      </c>
      <c r="I106" s="840" t="s">
        <v>15822</v>
      </c>
      <c r="J106" s="848">
        <f>IFERROR(VLOOKUP(I106,REAJUSTE!A:AB,22,FALSE),"")</f>
        <v>1.016</v>
      </c>
    </row>
    <row r="107" spans="1:10" ht="63.75" x14ac:dyDescent="0.2">
      <c r="A107" s="794">
        <v>20348</v>
      </c>
      <c r="B107" s="794" t="s">
        <v>621</v>
      </c>
      <c r="C107" s="806" t="s">
        <v>877</v>
      </c>
      <c r="D107" s="807">
        <f t="shared" si="1"/>
        <v>28.93</v>
      </c>
      <c r="F107" s="807">
        <v>28.48</v>
      </c>
      <c r="I107" s="840" t="s">
        <v>15822</v>
      </c>
      <c r="J107" s="848">
        <f>IFERROR(VLOOKUP(I107,REAJUSTE!A:AB,22,FALSE),"")</f>
        <v>1.016</v>
      </c>
    </row>
    <row r="108" spans="1:10" ht="89.25" x14ac:dyDescent="0.2">
      <c r="A108" s="794">
        <v>20350</v>
      </c>
      <c r="B108" s="794" t="s">
        <v>10391</v>
      </c>
      <c r="C108" s="806" t="s">
        <v>4</v>
      </c>
      <c r="D108" s="807">
        <f t="shared" si="1"/>
        <v>150.76</v>
      </c>
      <c r="F108" s="807">
        <v>148.38999999999999</v>
      </c>
      <c r="I108" s="840" t="s">
        <v>15822</v>
      </c>
      <c r="J108" s="848">
        <f>IFERROR(VLOOKUP(I108,REAJUSTE!A:AB,22,FALSE),"")</f>
        <v>1.016</v>
      </c>
    </row>
    <row r="109" spans="1:10" ht="76.5" x14ac:dyDescent="0.2">
      <c r="A109" s="794">
        <v>20351</v>
      </c>
      <c r="B109" s="794" t="s">
        <v>12733</v>
      </c>
      <c r="C109" s="806" t="s">
        <v>4</v>
      </c>
      <c r="D109" s="807">
        <f t="shared" si="1"/>
        <v>317.01</v>
      </c>
      <c r="F109" s="807">
        <v>312.02</v>
      </c>
      <c r="I109" s="840" t="s">
        <v>15822</v>
      </c>
      <c r="J109" s="848">
        <f>IFERROR(VLOOKUP(I109,REAJUSTE!A:AB,22,FALSE),"")</f>
        <v>1.016</v>
      </c>
    </row>
    <row r="110" spans="1:10" ht="102" x14ac:dyDescent="0.2">
      <c r="A110" s="794">
        <v>20352</v>
      </c>
      <c r="B110" s="794" t="s">
        <v>622</v>
      </c>
      <c r="C110" s="806" t="s">
        <v>900</v>
      </c>
      <c r="D110" s="807">
        <f t="shared" si="1"/>
        <v>1292.0899999999999</v>
      </c>
      <c r="F110" s="808">
        <v>1271.75</v>
      </c>
      <c r="I110" s="840" t="s">
        <v>15822</v>
      </c>
      <c r="J110" s="848">
        <f>IFERROR(VLOOKUP(I110,REAJUSTE!A:AB,22,FALSE),"")</f>
        <v>1.016</v>
      </c>
    </row>
    <row r="111" spans="1:10" ht="76.5" x14ac:dyDescent="0.2">
      <c r="A111" s="794">
        <v>20353</v>
      </c>
      <c r="B111" s="794" t="s">
        <v>623</v>
      </c>
      <c r="C111" s="806" t="s">
        <v>900</v>
      </c>
      <c r="D111" s="807">
        <f t="shared" si="1"/>
        <v>1185.33</v>
      </c>
      <c r="F111" s="808">
        <v>1166.67</v>
      </c>
      <c r="I111" s="840" t="s">
        <v>15822</v>
      </c>
      <c r="J111" s="848">
        <f>IFERROR(VLOOKUP(I111,REAJUSTE!A:AB,22,FALSE),"")</f>
        <v>1.016</v>
      </c>
    </row>
    <row r="112" spans="1:10" ht="63.75" x14ac:dyDescent="0.2">
      <c r="A112" s="794">
        <v>20354</v>
      </c>
      <c r="B112" s="794" t="s">
        <v>624</v>
      </c>
      <c r="C112" s="806" t="s">
        <v>900</v>
      </c>
      <c r="D112" s="807">
        <f t="shared" si="1"/>
        <v>832.1</v>
      </c>
      <c r="F112" s="807">
        <v>819</v>
      </c>
      <c r="I112" s="840" t="s">
        <v>15822</v>
      </c>
      <c r="J112" s="848">
        <f>IFERROR(VLOOKUP(I112,REAJUSTE!A:AB,22,FALSE),"")</f>
        <v>1.016</v>
      </c>
    </row>
    <row r="113" spans="1:10" ht="76.5" x14ac:dyDescent="0.2">
      <c r="A113" s="794">
        <v>20355</v>
      </c>
      <c r="B113" s="794" t="s">
        <v>625</v>
      </c>
      <c r="C113" s="806" t="s">
        <v>900</v>
      </c>
      <c r="D113" s="807">
        <f t="shared" si="1"/>
        <v>1277.51</v>
      </c>
      <c r="F113" s="808">
        <v>1257.4000000000001</v>
      </c>
      <c r="I113" s="840" t="s">
        <v>15822</v>
      </c>
      <c r="J113" s="848">
        <f>IFERROR(VLOOKUP(I113,REAJUSTE!A:AB,22,FALSE),"")</f>
        <v>1.016</v>
      </c>
    </row>
    <row r="114" spans="1:10" ht="63.75" x14ac:dyDescent="0.2">
      <c r="A114" s="794">
        <v>20356</v>
      </c>
      <c r="B114" s="794" t="s">
        <v>626</v>
      </c>
      <c r="C114" s="806" t="s">
        <v>900</v>
      </c>
      <c r="D114" s="807">
        <f t="shared" si="1"/>
        <v>805.18</v>
      </c>
      <c r="F114" s="807">
        <v>792.5</v>
      </c>
      <c r="I114" s="840" t="s">
        <v>15822</v>
      </c>
      <c r="J114" s="848">
        <f>IFERROR(VLOOKUP(I114,REAJUSTE!A:AB,22,FALSE),"")</f>
        <v>1.016</v>
      </c>
    </row>
    <row r="115" spans="1:10" ht="60" x14ac:dyDescent="0.2">
      <c r="A115" s="805">
        <v>207</v>
      </c>
      <c r="B115" s="805" t="s">
        <v>627</v>
      </c>
      <c r="C115" s="806"/>
      <c r="D115" s="807">
        <f t="shared" si="1"/>
        <v>0</v>
      </c>
      <c r="F115" s="807"/>
      <c r="I115" s="840" t="s">
        <v>15822</v>
      </c>
      <c r="J115" s="848">
        <f>IFERROR(VLOOKUP(I115,REAJUSTE!A:AB,22,FALSE),"")</f>
        <v>1.016</v>
      </c>
    </row>
    <row r="116" spans="1:10" ht="76.5" x14ac:dyDescent="0.2">
      <c r="A116" s="794">
        <v>20701</v>
      </c>
      <c r="B116" s="794" t="s">
        <v>628</v>
      </c>
      <c r="C116" s="806" t="s">
        <v>877</v>
      </c>
      <c r="D116" s="807">
        <f t="shared" si="1"/>
        <v>841.25</v>
      </c>
      <c r="F116" s="807">
        <v>828.01</v>
      </c>
      <c r="I116" s="840" t="s">
        <v>15822</v>
      </c>
      <c r="J116" s="848">
        <f>IFERROR(VLOOKUP(I116,REAJUSTE!A:AB,22,FALSE),"")</f>
        <v>1.016</v>
      </c>
    </row>
    <row r="117" spans="1:10" ht="76.5" x14ac:dyDescent="0.2">
      <c r="A117" s="794">
        <v>20702</v>
      </c>
      <c r="B117" s="794" t="s">
        <v>134</v>
      </c>
      <c r="C117" s="806" t="s">
        <v>877</v>
      </c>
      <c r="D117" s="807">
        <f t="shared" si="1"/>
        <v>592.44000000000005</v>
      </c>
      <c r="F117" s="807">
        <v>583.12</v>
      </c>
      <c r="I117" s="840" t="s">
        <v>15822</v>
      </c>
      <c r="J117" s="848">
        <f>IFERROR(VLOOKUP(I117,REAJUSTE!A:AB,22,FALSE),"")</f>
        <v>1.016</v>
      </c>
    </row>
    <row r="118" spans="1:10" ht="76.5" x14ac:dyDescent="0.2">
      <c r="A118" s="794">
        <v>20703</v>
      </c>
      <c r="B118" s="794" t="s">
        <v>135</v>
      </c>
      <c r="C118" s="806" t="s">
        <v>877</v>
      </c>
      <c r="D118" s="807">
        <f t="shared" si="1"/>
        <v>515.91</v>
      </c>
      <c r="F118" s="807">
        <v>507.79</v>
      </c>
      <c r="I118" s="840" t="s">
        <v>15822</v>
      </c>
      <c r="J118" s="848">
        <f>IFERROR(VLOOKUP(I118,REAJUSTE!A:AB,22,FALSE),"")</f>
        <v>1.016</v>
      </c>
    </row>
    <row r="119" spans="1:10" ht="76.5" x14ac:dyDescent="0.2">
      <c r="A119" s="794">
        <v>20704</v>
      </c>
      <c r="B119" s="794" t="s">
        <v>136</v>
      </c>
      <c r="C119" s="806" t="s">
        <v>877</v>
      </c>
      <c r="D119" s="807">
        <f t="shared" si="1"/>
        <v>467.58</v>
      </c>
      <c r="F119" s="807">
        <v>460.22</v>
      </c>
      <c r="I119" s="840" t="s">
        <v>15822</v>
      </c>
      <c r="J119" s="848">
        <f>IFERROR(VLOOKUP(I119,REAJUSTE!A:AB,22,FALSE),"")</f>
        <v>1.016</v>
      </c>
    </row>
    <row r="120" spans="1:10" ht="76.5" x14ac:dyDescent="0.2">
      <c r="A120" s="794">
        <v>20705</v>
      </c>
      <c r="B120" s="794" t="s">
        <v>137</v>
      </c>
      <c r="C120" s="806" t="s">
        <v>588</v>
      </c>
      <c r="D120" s="807">
        <f t="shared" si="1"/>
        <v>15729.91</v>
      </c>
      <c r="F120" s="808">
        <v>15482.2</v>
      </c>
      <c r="I120" s="840" t="s">
        <v>15822</v>
      </c>
      <c r="J120" s="848">
        <f>IFERROR(VLOOKUP(I120,REAJUSTE!A:AB,22,FALSE),"")</f>
        <v>1.016</v>
      </c>
    </row>
    <row r="121" spans="1:10" ht="76.5" x14ac:dyDescent="0.2">
      <c r="A121" s="794">
        <v>20706</v>
      </c>
      <c r="B121" s="794" t="s">
        <v>138</v>
      </c>
      <c r="C121" s="806" t="s">
        <v>588</v>
      </c>
      <c r="D121" s="807">
        <f t="shared" si="1"/>
        <v>23764.240000000002</v>
      </c>
      <c r="F121" s="808">
        <v>23390</v>
      </c>
      <c r="I121" s="840" t="s">
        <v>15822</v>
      </c>
      <c r="J121" s="848">
        <f>IFERROR(VLOOKUP(I121,REAJUSTE!A:AB,22,FALSE),"")</f>
        <v>1.016</v>
      </c>
    </row>
    <row r="122" spans="1:10" ht="76.5" x14ac:dyDescent="0.2">
      <c r="A122" s="794">
        <v>20707</v>
      </c>
      <c r="B122" s="794" t="s">
        <v>139</v>
      </c>
      <c r="C122" s="806" t="s">
        <v>588</v>
      </c>
      <c r="D122" s="807">
        <f t="shared" si="1"/>
        <v>29456.6</v>
      </c>
      <c r="F122" s="808">
        <v>28992.720000000001</v>
      </c>
      <c r="I122" s="840" t="s">
        <v>15822</v>
      </c>
      <c r="J122" s="848">
        <f>IFERROR(VLOOKUP(I122,REAJUSTE!A:AB,22,FALSE),"")</f>
        <v>1.016</v>
      </c>
    </row>
    <row r="123" spans="1:10" ht="76.5" x14ac:dyDescent="0.2">
      <c r="A123" s="794">
        <v>20708</v>
      </c>
      <c r="B123" s="794" t="s">
        <v>140</v>
      </c>
      <c r="C123" s="806" t="s">
        <v>877</v>
      </c>
      <c r="D123" s="807">
        <f t="shared" si="1"/>
        <v>208.3</v>
      </c>
      <c r="F123" s="807">
        <v>205.02</v>
      </c>
      <c r="I123" s="840" t="s">
        <v>15822</v>
      </c>
      <c r="J123" s="848">
        <f>IFERROR(VLOOKUP(I123,REAJUSTE!A:AB,22,FALSE),"")</f>
        <v>1.016</v>
      </c>
    </row>
    <row r="124" spans="1:10" ht="76.5" x14ac:dyDescent="0.2">
      <c r="A124" s="794">
        <v>20709</v>
      </c>
      <c r="B124" s="794" t="s">
        <v>141</v>
      </c>
      <c r="C124" s="806" t="s">
        <v>877</v>
      </c>
      <c r="D124" s="807">
        <f t="shared" si="1"/>
        <v>281.60000000000002</v>
      </c>
      <c r="F124" s="807">
        <v>277.17</v>
      </c>
      <c r="I124" s="840" t="s">
        <v>15822</v>
      </c>
      <c r="J124" s="848">
        <f>IFERROR(VLOOKUP(I124,REAJUSTE!A:AB,22,FALSE),"")</f>
        <v>1.016</v>
      </c>
    </row>
    <row r="125" spans="1:10" ht="38.25" x14ac:dyDescent="0.2">
      <c r="A125" s="794">
        <v>20710</v>
      </c>
      <c r="B125" s="794" t="s">
        <v>629</v>
      </c>
      <c r="C125" s="806" t="s">
        <v>588</v>
      </c>
      <c r="D125" s="807">
        <f t="shared" si="1"/>
        <v>1812.21</v>
      </c>
      <c r="F125" s="808">
        <v>1783.68</v>
      </c>
      <c r="I125" s="840" t="s">
        <v>15822</v>
      </c>
      <c r="J125" s="848">
        <f>IFERROR(VLOOKUP(I125,REAJUSTE!A:AB,22,FALSE),"")</f>
        <v>1.016</v>
      </c>
    </row>
    <row r="126" spans="1:10" ht="51" x14ac:dyDescent="0.2">
      <c r="A126" s="794">
        <v>20711</v>
      </c>
      <c r="B126" s="794" t="s">
        <v>630</v>
      </c>
      <c r="C126" s="806" t="s">
        <v>588</v>
      </c>
      <c r="D126" s="807">
        <f t="shared" si="1"/>
        <v>2190.4299999999998</v>
      </c>
      <c r="F126" s="808">
        <v>2155.94</v>
      </c>
      <c r="I126" s="840" t="s">
        <v>15822</v>
      </c>
      <c r="J126" s="848">
        <f>IFERROR(VLOOKUP(I126,REAJUSTE!A:AB,22,FALSE),"")</f>
        <v>1.016</v>
      </c>
    </row>
    <row r="127" spans="1:10" ht="76.5" x14ac:dyDescent="0.2">
      <c r="A127" s="794">
        <v>20712</v>
      </c>
      <c r="B127" s="794" t="s">
        <v>15578</v>
      </c>
      <c r="C127" s="806" t="s">
        <v>4</v>
      </c>
      <c r="D127" s="807">
        <f t="shared" si="1"/>
        <v>57.17</v>
      </c>
      <c r="F127" s="807">
        <v>56.27</v>
      </c>
      <c r="I127" s="840" t="s">
        <v>15822</v>
      </c>
      <c r="J127" s="848">
        <f>IFERROR(VLOOKUP(I127,REAJUSTE!A:AB,22,FALSE),"")</f>
        <v>1.016</v>
      </c>
    </row>
    <row r="128" spans="1:10" ht="76.5" x14ac:dyDescent="0.2">
      <c r="A128" s="794">
        <v>20713</v>
      </c>
      <c r="B128" s="794" t="s">
        <v>142</v>
      </c>
      <c r="C128" s="806" t="s">
        <v>4</v>
      </c>
      <c r="D128" s="807">
        <f t="shared" si="1"/>
        <v>510.62</v>
      </c>
      <c r="F128" s="807">
        <v>502.58</v>
      </c>
      <c r="I128" s="840" t="s">
        <v>15822</v>
      </c>
      <c r="J128" s="848">
        <f>IFERROR(VLOOKUP(I128,REAJUSTE!A:AB,22,FALSE),"")</f>
        <v>1.016</v>
      </c>
    </row>
    <row r="129" spans="1:10" ht="51" x14ac:dyDescent="0.2">
      <c r="A129" s="794">
        <v>20714</v>
      </c>
      <c r="B129" s="794" t="s">
        <v>143</v>
      </c>
      <c r="C129" s="806" t="s">
        <v>4</v>
      </c>
      <c r="D129" s="807">
        <f t="shared" si="1"/>
        <v>412.42</v>
      </c>
      <c r="F129" s="807">
        <v>405.93</v>
      </c>
      <c r="I129" s="840" t="s">
        <v>15822</v>
      </c>
      <c r="J129" s="848">
        <f>IFERROR(VLOOKUP(I129,REAJUSTE!A:AB,22,FALSE),"")</f>
        <v>1.016</v>
      </c>
    </row>
    <row r="130" spans="1:10" ht="60" x14ac:dyDescent="0.2">
      <c r="A130" s="805">
        <v>208</v>
      </c>
      <c r="B130" s="805" t="s">
        <v>631</v>
      </c>
      <c r="C130" s="806"/>
      <c r="D130" s="807">
        <f t="shared" si="1"/>
        <v>0</v>
      </c>
      <c r="F130" s="807"/>
      <c r="I130" s="840" t="s">
        <v>15822</v>
      </c>
      <c r="J130" s="848">
        <f>IFERROR(VLOOKUP(I130,REAJUSTE!A:AB,22,FALSE),"")</f>
        <v>1.016</v>
      </c>
    </row>
    <row r="131" spans="1:10" ht="76.5" x14ac:dyDescent="0.2">
      <c r="A131" s="794">
        <v>20801</v>
      </c>
      <c r="B131" s="794" t="s">
        <v>144</v>
      </c>
      <c r="C131" s="806" t="s">
        <v>877</v>
      </c>
      <c r="D131" s="807">
        <f t="shared" si="1"/>
        <v>645.65</v>
      </c>
      <c r="F131" s="807">
        <v>635.49</v>
      </c>
      <c r="I131" s="840" t="s">
        <v>15822</v>
      </c>
      <c r="J131" s="848">
        <f>IFERROR(VLOOKUP(I131,REAJUSTE!A:AB,22,FALSE),"")</f>
        <v>1.016</v>
      </c>
    </row>
    <row r="132" spans="1:10" ht="76.5" x14ac:dyDescent="0.2">
      <c r="A132" s="794">
        <v>20802</v>
      </c>
      <c r="B132" s="794" t="s">
        <v>145</v>
      </c>
      <c r="C132" s="806" t="s">
        <v>877</v>
      </c>
      <c r="D132" s="807">
        <f t="shared" si="1"/>
        <v>464.08</v>
      </c>
      <c r="F132" s="807">
        <v>456.78</v>
      </c>
      <c r="I132" s="840" t="s">
        <v>15822</v>
      </c>
      <c r="J132" s="848">
        <f>IFERROR(VLOOKUP(I132,REAJUSTE!A:AB,22,FALSE),"")</f>
        <v>1.016</v>
      </c>
    </row>
    <row r="133" spans="1:10" ht="76.5" x14ac:dyDescent="0.2">
      <c r="A133" s="794">
        <v>20803</v>
      </c>
      <c r="B133" s="794" t="s">
        <v>146</v>
      </c>
      <c r="C133" s="806" t="s">
        <v>877</v>
      </c>
      <c r="D133" s="807">
        <f t="shared" si="1"/>
        <v>406.49</v>
      </c>
      <c r="F133" s="807">
        <v>400.09</v>
      </c>
      <c r="I133" s="840" t="s">
        <v>15822</v>
      </c>
      <c r="J133" s="848">
        <f>IFERROR(VLOOKUP(I133,REAJUSTE!A:AB,22,FALSE),"")</f>
        <v>1.016</v>
      </c>
    </row>
    <row r="134" spans="1:10" ht="76.5" x14ac:dyDescent="0.2">
      <c r="A134" s="794">
        <v>20804</v>
      </c>
      <c r="B134" s="794" t="s">
        <v>632</v>
      </c>
      <c r="C134" s="806" t="s">
        <v>877</v>
      </c>
      <c r="D134" s="807">
        <f t="shared" si="1"/>
        <v>392.4</v>
      </c>
      <c r="F134" s="807">
        <v>386.23</v>
      </c>
      <c r="I134" s="840" t="s">
        <v>15822</v>
      </c>
      <c r="J134" s="848">
        <f>IFERROR(VLOOKUP(I134,REAJUSTE!A:AB,22,FALSE),"")</f>
        <v>1.016</v>
      </c>
    </row>
    <row r="135" spans="1:10" ht="76.5" x14ac:dyDescent="0.2">
      <c r="A135" s="794">
        <v>20805</v>
      </c>
      <c r="B135" s="794" t="s">
        <v>147</v>
      </c>
      <c r="C135" s="806" t="s">
        <v>588</v>
      </c>
      <c r="D135" s="807">
        <f t="shared" si="1"/>
        <v>12520.39</v>
      </c>
      <c r="F135" s="808">
        <v>12323.22</v>
      </c>
      <c r="I135" s="840" t="s">
        <v>15822</v>
      </c>
      <c r="J135" s="848">
        <f>IFERROR(VLOOKUP(I135,REAJUSTE!A:AB,22,FALSE),"")</f>
        <v>1.016</v>
      </c>
    </row>
    <row r="136" spans="1:10" ht="76.5" x14ac:dyDescent="0.2">
      <c r="A136" s="794">
        <v>20806</v>
      </c>
      <c r="B136" s="794" t="s">
        <v>148</v>
      </c>
      <c r="C136" s="806" t="s">
        <v>588</v>
      </c>
      <c r="D136" s="807">
        <f t="shared" si="1"/>
        <v>18926.86</v>
      </c>
      <c r="F136" s="808">
        <v>18628.8</v>
      </c>
      <c r="I136" s="840" t="s">
        <v>15822</v>
      </c>
      <c r="J136" s="848">
        <f>IFERROR(VLOOKUP(I136,REAJUSTE!A:AB,22,FALSE),"")</f>
        <v>1.016</v>
      </c>
    </row>
    <row r="137" spans="1:10" ht="76.5" x14ac:dyDescent="0.2">
      <c r="A137" s="794">
        <v>20807</v>
      </c>
      <c r="B137" s="794" t="s">
        <v>149</v>
      </c>
      <c r="C137" s="806" t="s">
        <v>588</v>
      </c>
      <c r="D137" s="807">
        <f t="shared" si="1"/>
        <v>23561.360000000001</v>
      </c>
      <c r="F137" s="808">
        <v>23190.32</v>
      </c>
      <c r="I137" s="840" t="s">
        <v>15822</v>
      </c>
      <c r="J137" s="848">
        <f>IFERROR(VLOOKUP(I137,REAJUSTE!A:AB,22,FALSE),"")</f>
        <v>1.016</v>
      </c>
    </row>
    <row r="138" spans="1:10" ht="76.5" x14ac:dyDescent="0.2">
      <c r="A138" s="794">
        <v>20808</v>
      </c>
      <c r="B138" s="794" t="s">
        <v>150</v>
      </c>
      <c r="C138" s="806" t="s">
        <v>877</v>
      </c>
      <c r="D138" s="807">
        <f t="shared" si="1"/>
        <v>147.41999999999999</v>
      </c>
      <c r="F138" s="807">
        <v>145.1</v>
      </c>
      <c r="I138" s="840" t="s">
        <v>15822</v>
      </c>
      <c r="J138" s="848">
        <f>IFERROR(VLOOKUP(I138,REAJUSTE!A:AB,22,FALSE),"")</f>
        <v>1.016</v>
      </c>
    </row>
    <row r="139" spans="1:10" ht="76.5" x14ac:dyDescent="0.2">
      <c r="A139" s="794">
        <v>20809</v>
      </c>
      <c r="B139" s="794" t="s">
        <v>151</v>
      </c>
      <c r="C139" s="806" t="s">
        <v>877</v>
      </c>
      <c r="D139" s="807">
        <f t="shared" si="1"/>
        <v>204</v>
      </c>
      <c r="F139" s="807">
        <v>200.79</v>
      </c>
      <c r="I139" s="840" t="s">
        <v>15822</v>
      </c>
      <c r="J139" s="848">
        <f>IFERROR(VLOOKUP(I139,REAJUSTE!A:AB,22,FALSE),"")</f>
        <v>1.016</v>
      </c>
    </row>
    <row r="140" spans="1:10" ht="51" x14ac:dyDescent="0.2">
      <c r="A140" s="794">
        <v>20810</v>
      </c>
      <c r="B140" s="794" t="s">
        <v>633</v>
      </c>
      <c r="C140" s="806" t="s">
        <v>588</v>
      </c>
      <c r="D140" s="807">
        <f t="shared" si="1"/>
        <v>1145.78</v>
      </c>
      <c r="F140" s="808">
        <v>1127.74</v>
      </c>
      <c r="I140" s="840" t="s">
        <v>15822</v>
      </c>
      <c r="J140" s="848">
        <f>IFERROR(VLOOKUP(I140,REAJUSTE!A:AB,22,FALSE),"")</f>
        <v>1.016</v>
      </c>
    </row>
    <row r="141" spans="1:10" ht="51" x14ac:dyDescent="0.2">
      <c r="A141" s="794">
        <v>20811</v>
      </c>
      <c r="B141" s="794" t="s">
        <v>634</v>
      </c>
      <c r="C141" s="806" t="s">
        <v>588</v>
      </c>
      <c r="D141" s="807">
        <f t="shared" si="1"/>
        <v>1357.85</v>
      </c>
      <c r="F141" s="808">
        <v>1336.47</v>
      </c>
      <c r="I141" s="840" t="s">
        <v>15822</v>
      </c>
      <c r="J141" s="848">
        <f>IFERROR(VLOOKUP(I141,REAJUSTE!A:AB,22,FALSE),"")</f>
        <v>1.016</v>
      </c>
    </row>
    <row r="142" spans="1:10" ht="76.5" x14ac:dyDescent="0.2">
      <c r="A142" s="794">
        <v>20812</v>
      </c>
      <c r="B142" s="794" t="s">
        <v>15579</v>
      </c>
      <c r="C142" s="806" t="s">
        <v>4</v>
      </c>
      <c r="D142" s="807">
        <f t="shared" si="1"/>
        <v>38.979999999999997</v>
      </c>
      <c r="F142" s="807">
        <v>38.369999999999997</v>
      </c>
      <c r="I142" s="840" t="s">
        <v>15822</v>
      </c>
      <c r="J142" s="848">
        <f>IFERROR(VLOOKUP(I142,REAJUSTE!A:AB,22,FALSE),"")</f>
        <v>1.016</v>
      </c>
    </row>
    <row r="143" spans="1:10" ht="15" x14ac:dyDescent="0.2">
      <c r="A143" s="805">
        <v>3</v>
      </c>
      <c r="B143" s="805" t="s">
        <v>635</v>
      </c>
      <c r="C143" s="806"/>
      <c r="D143" s="807">
        <f t="shared" si="1"/>
        <v>0</v>
      </c>
      <c r="F143" s="807"/>
      <c r="I143" s="840" t="s">
        <v>15822</v>
      </c>
      <c r="J143" s="848">
        <f>IFERROR(VLOOKUP(I143,REAJUSTE!A:AB,22,FALSE),"")</f>
        <v>1.016</v>
      </c>
    </row>
    <row r="144" spans="1:10" ht="15" x14ac:dyDescent="0.2">
      <c r="A144" s="805">
        <v>301</v>
      </c>
      <c r="B144" s="805" t="s">
        <v>152</v>
      </c>
      <c r="C144" s="806"/>
      <c r="D144" s="807">
        <f t="shared" ref="D144:D207" si="2">TRUNC(F144*J144,2)</f>
        <v>0</v>
      </c>
      <c r="F144" s="807"/>
      <c r="I144" s="840" t="s">
        <v>15822</v>
      </c>
      <c r="J144" s="848">
        <f>IFERROR(VLOOKUP(I144,REAJUSTE!A:AB,22,FALSE),"")</f>
        <v>1.016</v>
      </c>
    </row>
    <row r="145" spans="1:10" ht="25.5" x14ac:dyDescent="0.2">
      <c r="A145" s="794">
        <v>30101</v>
      </c>
      <c r="B145" s="794" t="s">
        <v>153</v>
      </c>
      <c r="C145" s="806" t="s">
        <v>873</v>
      </c>
      <c r="D145" s="807">
        <f t="shared" si="2"/>
        <v>58.51</v>
      </c>
      <c r="F145" s="807">
        <v>57.59</v>
      </c>
      <c r="I145" s="840" t="s">
        <v>15822</v>
      </c>
      <c r="J145" s="848">
        <f>IFERROR(VLOOKUP(I145,REAJUSTE!A:AB,22,FALSE),"")</f>
        <v>1.016</v>
      </c>
    </row>
    <row r="146" spans="1:10" ht="25.5" x14ac:dyDescent="0.2">
      <c r="A146" s="794">
        <v>30102</v>
      </c>
      <c r="B146" s="794" t="s">
        <v>154</v>
      </c>
      <c r="C146" s="806" t="s">
        <v>873</v>
      </c>
      <c r="D146" s="807">
        <f t="shared" si="2"/>
        <v>99.01</v>
      </c>
      <c r="F146" s="807">
        <v>97.46</v>
      </c>
      <c r="I146" s="840" t="s">
        <v>15822</v>
      </c>
      <c r="J146" s="848">
        <f>IFERROR(VLOOKUP(I146,REAJUSTE!A:AB,22,FALSE),"")</f>
        <v>1.016</v>
      </c>
    </row>
    <row r="147" spans="1:10" ht="25.5" x14ac:dyDescent="0.2">
      <c r="A147" s="794">
        <v>30103</v>
      </c>
      <c r="B147" s="794" t="s">
        <v>636</v>
      </c>
      <c r="C147" s="806" t="s">
        <v>873</v>
      </c>
      <c r="D147" s="807">
        <f t="shared" si="2"/>
        <v>16.39</v>
      </c>
      <c r="F147" s="807">
        <v>16.14</v>
      </c>
      <c r="I147" s="840" t="s">
        <v>15822</v>
      </c>
      <c r="J147" s="848">
        <f>IFERROR(VLOOKUP(I147,REAJUSTE!A:AB,22,FALSE),"")</f>
        <v>1.016</v>
      </c>
    </row>
    <row r="148" spans="1:10" ht="25.5" x14ac:dyDescent="0.2">
      <c r="A148" s="794">
        <v>30104</v>
      </c>
      <c r="B148" s="794" t="s">
        <v>155</v>
      </c>
      <c r="C148" s="806" t="s">
        <v>873</v>
      </c>
      <c r="D148" s="807">
        <f t="shared" si="2"/>
        <v>22.94</v>
      </c>
      <c r="F148" s="807">
        <v>22.58</v>
      </c>
      <c r="I148" s="840" t="s">
        <v>15822</v>
      </c>
      <c r="J148" s="848">
        <f>IFERROR(VLOOKUP(I148,REAJUSTE!A:AB,22,FALSE),"")</f>
        <v>1.016</v>
      </c>
    </row>
    <row r="149" spans="1:10" ht="25.5" x14ac:dyDescent="0.2">
      <c r="A149" s="794">
        <v>30119</v>
      </c>
      <c r="B149" s="794" t="s">
        <v>637</v>
      </c>
      <c r="C149" s="806" t="s">
        <v>877</v>
      </c>
      <c r="D149" s="807">
        <f t="shared" si="2"/>
        <v>30.6</v>
      </c>
      <c r="F149" s="807">
        <v>30.12</v>
      </c>
      <c r="I149" s="840" t="s">
        <v>15822</v>
      </c>
      <c r="J149" s="848">
        <f>IFERROR(VLOOKUP(I149,REAJUSTE!A:AB,22,FALSE),"")</f>
        <v>1.016</v>
      </c>
    </row>
    <row r="150" spans="1:10" ht="15" x14ac:dyDescent="0.2">
      <c r="A150" s="805">
        <v>302</v>
      </c>
      <c r="B150" s="805" t="s">
        <v>156</v>
      </c>
      <c r="C150" s="806"/>
      <c r="D150" s="807">
        <f t="shared" si="2"/>
        <v>0</v>
      </c>
      <c r="F150" s="807"/>
      <c r="I150" s="840" t="s">
        <v>15822</v>
      </c>
      <c r="J150" s="848">
        <f>IFERROR(VLOOKUP(I150,REAJUSTE!A:AB,22,FALSE),"")</f>
        <v>1.016</v>
      </c>
    </row>
    <row r="151" spans="1:10" ht="25.5" x14ac:dyDescent="0.2">
      <c r="A151" s="794">
        <v>30201</v>
      </c>
      <c r="B151" s="794" t="s">
        <v>157</v>
      </c>
      <c r="C151" s="806" t="s">
        <v>873</v>
      </c>
      <c r="D151" s="807">
        <f t="shared" si="2"/>
        <v>63.01</v>
      </c>
      <c r="F151" s="807">
        <v>62.02</v>
      </c>
      <c r="I151" s="840" t="s">
        <v>15822</v>
      </c>
      <c r="J151" s="848">
        <f>IFERROR(VLOOKUP(I151,REAJUSTE!A:AB,22,FALSE),"")</f>
        <v>1.016</v>
      </c>
    </row>
    <row r="152" spans="1:10" ht="38.25" x14ac:dyDescent="0.2">
      <c r="A152" s="794">
        <v>30202</v>
      </c>
      <c r="B152" s="794" t="s">
        <v>638</v>
      </c>
      <c r="C152" s="806" t="s">
        <v>873</v>
      </c>
      <c r="D152" s="807">
        <f t="shared" si="2"/>
        <v>158.38</v>
      </c>
      <c r="F152" s="807">
        <v>155.88999999999999</v>
      </c>
      <c r="I152" s="840" t="s">
        <v>15822</v>
      </c>
      <c r="J152" s="848">
        <f>IFERROR(VLOOKUP(I152,REAJUSTE!A:AB,22,FALSE),"")</f>
        <v>1.016</v>
      </c>
    </row>
    <row r="153" spans="1:10" ht="25.5" x14ac:dyDescent="0.2">
      <c r="A153" s="794">
        <v>30203</v>
      </c>
      <c r="B153" s="794" t="s">
        <v>577</v>
      </c>
      <c r="C153" s="806" t="s">
        <v>873</v>
      </c>
      <c r="D153" s="807">
        <f t="shared" si="2"/>
        <v>251.05</v>
      </c>
      <c r="F153" s="807">
        <v>247.1</v>
      </c>
      <c r="I153" s="840" t="s">
        <v>15822</v>
      </c>
      <c r="J153" s="848">
        <f>IFERROR(VLOOKUP(I153,REAJUSTE!A:AB,22,FALSE),"")</f>
        <v>1.016</v>
      </c>
    </row>
    <row r="154" spans="1:10" ht="15" x14ac:dyDescent="0.2">
      <c r="A154" s="794">
        <v>30204</v>
      </c>
      <c r="B154" s="794" t="s">
        <v>578</v>
      </c>
      <c r="C154" s="806" t="s">
        <v>873</v>
      </c>
      <c r="D154" s="807">
        <f t="shared" si="2"/>
        <v>221.39</v>
      </c>
      <c r="F154" s="807">
        <v>217.91</v>
      </c>
      <c r="I154" s="840" t="s">
        <v>15822</v>
      </c>
      <c r="J154" s="848">
        <f>IFERROR(VLOOKUP(I154,REAJUSTE!A:AB,22,FALSE),"")</f>
        <v>1.016</v>
      </c>
    </row>
    <row r="155" spans="1:10" ht="51" x14ac:dyDescent="0.2">
      <c r="A155" s="794">
        <v>30206</v>
      </c>
      <c r="B155" s="794" t="s">
        <v>639</v>
      </c>
      <c r="C155" s="806" t="s">
        <v>873</v>
      </c>
      <c r="D155" s="807">
        <f t="shared" si="2"/>
        <v>207.1</v>
      </c>
      <c r="F155" s="807">
        <v>203.84</v>
      </c>
      <c r="I155" s="840" t="s">
        <v>15822</v>
      </c>
      <c r="J155" s="848">
        <f>IFERROR(VLOOKUP(I155,REAJUSTE!A:AB,22,FALSE),"")</f>
        <v>1.016</v>
      </c>
    </row>
    <row r="156" spans="1:10" ht="51" x14ac:dyDescent="0.2">
      <c r="A156" s="794">
        <v>30208</v>
      </c>
      <c r="B156" s="794" t="s">
        <v>640</v>
      </c>
      <c r="C156" s="806" t="s">
        <v>873</v>
      </c>
      <c r="D156" s="807">
        <f t="shared" si="2"/>
        <v>164.65</v>
      </c>
      <c r="F156" s="807">
        <v>162.06</v>
      </c>
      <c r="I156" s="840" t="s">
        <v>15822</v>
      </c>
      <c r="J156" s="848">
        <f>IFERROR(VLOOKUP(I156,REAJUSTE!A:AB,22,FALSE),"")</f>
        <v>1.016</v>
      </c>
    </row>
    <row r="157" spans="1:10" ht="25.5" x14ac:dyDescent="0.2">
      <c r="A157" s="794">
        <v>30209</v>
      </c>
      <c r="B157" s="794" t="s">
        <v>574</v>
      </c>
      <c r="C157" s="806" t="s">
        <v>873</v>
      </c>
      <c r="D157" s="807">
        <f t="shared" si="2"/>
        <v>183.85</v>
      </c>
      <c r="F157" s="807">
        <v>180.96</v>
      </c>
      <c r="I157" s="840" t="s">
        <v>15822</v>
      </c>
      <c r="J157" s="848">
        <f>IFERROR(VLOOKUP(I157,REAJUSTE!A:AB,22,FALSE),"")</f>
        <v>1.016</v>
      </c>
    </row>
    <row r="158" spans="1:10" ht="38.25" x14ac:dyDescent="0.2">
      <c r="A158" s="794">
        <v>30210</v>
      </c>
      <c r="B158" s="794" t="s">
        <v>158</v>
      </c>
      <c r="C158" s="806" t="s">
        <v>873</v>
      </c>
      <c r="D158" s="807">
        <f t="shared" si="2"/>
        <v>33.71</v>
      </c>
      <c r="F158" s="807">
        <v>33.18</v>
      </c>
      <c r="I158" s="840" t="s">
        <v>15822</v>
      </c>
      <c r="J158" s="848">
        <f>IFERROR(VLOOKUP(I158,REAJUSTE!A:AB,22,FALSE),"")</f>
        <v>1.016</v>
      </c>
    </row>
    <row r="159" spans="1:10" ht="15" x14ac:dyDescent="0.2">
      <c r="A159" s="794">
        <v>30211</v>
      </c>
      <c r="B159" s="794" t="s">
        <v>575</v>
      </c>
      <c r="C159" s="806" t="s">
        <v>873</v>
      </c>
      <c r="D159" s="807">
        <f t="shared" si="2"/>
        <v>8.09</v>
      </c>
      <c r="F159" s="807">
        <v>7.97</v>
      </c>
      <c r="I159" s="840" t="s">
        <v>15822</v>
      </c>
      <c r="J159" s="848">
        <f>IFERROR(VLOOKUP(I159,REAJUSTE!A:AB,22,FALSE),"")</f>
        <v>1.016</v>
      </c>
    </row>
    <row r="160" spans="1:10" ht="15" x14ac:dyDescent="0.2">
      <c r="A160" s="805">
        <v>303</v>
      </c>
      <c r="B160" s="805" t="s">
        <v>576</v>
      </c>
      <c r="C160" s="806"/>
      <c r="D160" s="807">
        <f t="shared" si="2"/>
        <v>0</v>
      </c>
      <c r="F160" s="807"/>
      <c r="I160" s="840" t="s">
        <v>15822</v>
      </c>
      <c r="J160" s="848">
        <f>IFERROR(VLOOKUP(I160,REAJUSTE!A:AB,22,FALSE),"")</f>
        <v>1.016</v>
      </c>
    </row>
    <row r="161" spans="1:10" ht="63.75" x14ac:dyDescent="0.2">
      <c r="A161" s="794">
        <v>30304</v>
      </c>
      <c r="B161" s="794" t="s">
        <v>641</v>
      </c>
      <c r="C161" s="806" t="s">
        <v>873</v>
      </c>
      <c r="D161" s="807">
        <f t="shared" si="2"/>
        <v>87.33</v>
      </c>
      <c r="F161" s="807">
        <v>85.96</v>
      </c>
      <c r="I161" s="840" t="s">
        <v>15822</v>
      </c>
      <c r="J161" s="848">
        <f>IFERROR(VLOOKUP(I161,REAJUSTE!A:AB,22,FALSE),"")</f>
        <v>1.016</v>
      </c>
    </row>
    <row r="162" spans="1:10" ht="63.75" x14ac:dyDescent="0.2">
      <c r="A162" s="794">
        <v>30305</v>
      </c>
      <c r="B162" s="794" t="s">
        <v>159</v>
      </c>
      <c r="C162" s="806" t="s">
        <v>588</v>
      </c>
      <c r="D162" s="807">
        <f t="shared" si="2"/>
        <v>27</v>
      </c>
      <c r="F162" s="807">
        <v>26.58</v>
      </c>
      <c r="I162" s="840" t="s">
        <v>15822</v>
      </c>
      <c r="J162" s="848">
        <f>IFERROR(VLOOKUP(I162,REAJUSTE!A:AB,22,FALSE),"")</f>
        <v>1.016</v>
      </c>
    </row>
    <row r="163" spans="1:10" ht="63.75" x14ac:dyDescent="0.2">
      <c r="A163" s="794">
        <v>30306</v>
      </c>
      <c r="B163" s="794" t="s">
        <v>160</v>
      </c>
      <c r="C163" s="806" t="s">
        <v>588</v>
      </c>
      <c r="D163" s="807">
        <f t="shared" si="2"/>
        <v>18</v>
      </c>
      <c r="F163" s="807">
        <v>17.72</v>
      </c>
      <c r="I163" s="840" t="s">
        <v>15822</v>
      </c>
      <c r="J163" s="848">
        <f>IFERROR(VLOOKUP(I163,REAJUSTE!A:AB,22,FALSE),"")</f>
        <v>1.016</v>
      </c>
    </row>
    <row r="164" spans="1:10" ht="15" x14ac:dyDescent="0.2">
      <c r="A164" s="805">
        <v>4</v>
      </c>
      <c r="B164" s="805" t="s">
        <v>161</v>
      </c>
      <c r="C164" s="806"/>
      <c r="D164" s="807">
        <f t="shared" si="2"/>
        <v>0</v>
      </c>
      <c r="F164" s="807"/>
      <c r="I164" s="840" t="s">
        <v>15822</v>
      </c>
      <c r="J164" s="848">
        <f>IFERROR(VLOOKUP(I164,REAJUSTE!A:AB,22,FALSE),"")</f>
        <v>1.016</v>
      </c>
    </row>
    <row r="165" spans="1:10" ht="15" x14ac:dyDescent="0.2">
      <c r="A165" s="805">
        <v>402</v>
      </c>
      <c r="B165" s="805" t="s">
        <v>642</v>
      </c>
      <c r="C165" s="806"/>
      <c r="D165" s="807">
        <f t="shared" si="2"/>
        <v>0</v>
      </c>
      <c r="F165" s="807"/>
      <c r="I165" s="840" t="s">
        <v>15822</v>
      </c>
      <c r="J165" s="848">
        <f>IFERROR(VLOOKUP(I165,REAJUSTE!A:AB,22,FALSE),"")</f>
        <v>1.016</v>
      </c>
    </row>
    <row r="166" spans="1:10" ht="38.25" x14ac:dyDescent="0.2">
      <c r="A166" s="794">
        <v>40202</v>
      </c>
      <c r="B166" s="794" t="s">
        <v>162</v>
      </c>
      <c r="C166" s="806" t="s">
        <v>873</v>
      </c>
      <c r="D166" s="807">
        <f t="shared" si="2"/>
        <v>707.94</v>
      </c>
      <c r="F166" s="807">
        <v>696.8</v>
      </c>
      <c r="I166" s="840" t="s">
        <v>15822</v>
      </c>
      <c r="J166" s="848">
        <f>IFERROR(VLOOKUP(I166,REAJUSTE!A:AB,22,FALSE),"")</f>
        <v>1.016</v>
      </c>
    </row>
    <row r="167" spans="1:10" ht="63.75" x14ac:dyDescent="0.2">
      <c r="A167" s="794">
        <v>40206</v>
      </c>
      <c r="B167" s="794" t="s">
        <v>643</v>
      </c>
      <c r="C167" s="806" t="s">
        <v>877</v>
      </c>
      <c r="D167" s="807">
        <f t="shared" si="2"/>
        <v>85.65</v>
      </c>
      <c r="F167" s="807">
        <v>84.31</v>
      </c>
      <c r="I167" s="840" t="s">
        <v>15822</v>
      </c>
      <c r="J167" s="848">
        <f>IFERROR(VLOOKUP(I167,REAJUSTE!A:AB,22,FALSE),"")</f>
        <v>1.016</v>
      </c>
    </row>
    <row r="168" spans="1:10" ht="38.25" x14ac:dyDescent="0.2">
      <c r="A168" s="794">
        <v>40224</v>
      </c>
      <c r="B168" s="794" t="s">
        <v>644</v>
      </c>
      <c r="C168" s="806" t="s">
        <v>873</v>
      </c>
      <c r="D168" s="807">
        <f t="shared" si="2"/>
        <v>772.39</v>
      </c>
      <c r="F168" s="807">
        <v>760.23</v>
      </c>
      <c r="I168" s="840" t="s">
        <v>15822</v>
      </c>
      <c r="J168" s="848">
        <f>IFERROR(VLOOKUP(I168,REAJUSTE!A:AB,22,FALSE),"")</f>
        <v>1.016</v>
      </c>
    </row>
    <row r="169" spans="1:10" ht="51" x14ac:dyDescent="0.2">
      <c r="A169" s="794">
        <v>40231</v>
      </c>
      <c r="B169" s="794" t="s">
        <v>645</v>
      </c>
      <c r="C169" s="806" t="s">
        <v>873</v>
      </c>
      <c r="D169" s="807">
        <f t="shared" si="2"/>
        <v>682.22</v>
      </c>
      <c r="F169" s="807">
        <v>671.48</v>
      </c>
      <c r="I169" s="840" t="s">
        <v>15822</v>
      </c>
      <c r="J169" s="848">
        <f>IFERROR(VLOOKUP(I169,REAJUSTE!A:AB,22,FALSE),"")</f>
        <v>1.016</v>
      </c>
    </row>
    <row r="170" spans="1:10" ht="38.25" x14ac:dyDescent="0.2">
      <c r="A170" s="794">
        <v>40233</v>
      </c>
      <c r="B170" s="794" t="s">
        <v>646</v>
      </c>
      <c r="C170" s="806" t="s">
        <v>873</v>
      </c>
      <c r="D170" s="807">
        <f t="shared" si="2"/>
        <v>704.66</v>
      </c>
      <c r="F170" s="807">
        <v>693.57</v>
      </c>
      <c r="I170" s="840" t="s">
        <v>15822</v>
      </c>
      <c r="J170" s="848">
        <f>IFERROR(VLOOKUP(I170,REAJUSTE!A:AB,22,FALSE),"")</f>
        <v>1.016</v>
      </c>
    </row>
    <row r="171" spans="1:10" ht="38.25" x14ac:dyDescent="0.2">
      <c r="A171" s="794">
        <v>40235</v>
      </c>
      <c r="B171" s="794" t="s">
        <v>647</v>
      </c>
      <c r="C171" s="806" t="s">
        <v>873</v>
      </c>
      <c r="D171" s="807">
        <f t="shared" si="2"/>
        <v>726.42</v>
      </c>
      <c r="F171" s="807">
        <v>714.99</v>
      </c>
      <c r="I171" s="840" t="s">
        <v>15822</v>
      </c>
      <c r="J171" s="848">
        <f>IFERROR(VLOOKUP(I171,REAJUSTE!A:AB,22,FALSE),"")</f>
        <v>1.016</v>
      </c>
    </row>
    <row r="172" spans="1:10" ht="38.25" x14ac:dyDescent="0.2">
      <c r="A172" s="794">
        <v>40237</v>
      </c>
      <c r="B172" s="794" t="s">
        <v>648</v>
      </c>
      <c r="C172" s="806" t="s">
        <v>873</v>
      </c>
      <c r="D172" s="807">
        <f t="shared" si="2"/>
        <v>750.22</v>
      </c>
      <c r="F172" s="807">
        <v>738.41</v>
      </c>
      <c r="I172" s="840" t="s">
        <v>15822</v>
      </c>
      <c r="J172" s="848">
        <f>IFERROR(VLOOKUP(I172,REAJUSTE!A:AB,22,FALSE),"")</f>
        <v>1.016</v>
      </c>
    </row>
    <row r="173" spans="1:10" ht="51" x14ac:dyDescent="0.2">
      <c r="A173" s="794">
        <v>40238</v>
      </c>
      <c r="B173" s="794" t="s">
        <v>649</v>
      </c>
      <c r="C173" s="806" t="s">
        <v>877</v>
      </c>
      <c r="D173" s="807">
        <f t="shared" si="2"/>
        <v>86.64</v>
      </c>
      <c r="F173" s="807">
        <v>85.28</v>
      </c>
      <c r="I173" s="840" t="s">
        <v>15822</v>
      </c>
      <c r="J173" s="848">
        <f>IFERROR(VLOOKUP(I173,REAJUSTE!A:AB,22,FALSE),"")</f>
        <v>1.016</v>
      </c>
    </row>
    <row r="174" spans="1:10" ht="63.75" x14ac:dyDescent="0.2">
      <c r="A174" s="794">
        <v>40239</v>
      </c>
      <c r="B174" s="794" t="s">
        <v>650</v>
      </c>
      <c r="C174" s="806" t="s">
        <v>873</v>
      </c>
      <c r="D174" s="807">
        <f t="shared" si="2"/>
        <v>710.59</v>
      </c>
      <c r="F174" s="807">
        <v>699.4</v>
      </c>
      <c r="I174" s="840" t="s">
        <v>15822</v>
      </c>
      <c r="J174" s="848">
        <f>IFERROR(VLOOKUP(I174,REAJUSTE!A:AB,22,FALSE),"")</f>
        <v>1.016</v>
      </c>
    </row>
    <row r="175" spans="1:10" ht="63.75" x14ac:dyDescent="0.2">
      <c r="A175" s="794">
        <v>40240</v>
      </c>
      <c r="B175" s="794" t="s">
        <v>651</v>
      </c>
      <c r="C175" s="806" t="s">
        <v>873</v>
      </c>
      <c r="D175" s="807">
        <f t="shared" si="2"/>
        <v>735.12</v>
      </c>
      <c r="F175" s="807">
        <v>723.55</v>
      </c>
      <c r="I175" s="840" t="s">
        <v>15822</v>
      </c>
      <c r="J175" s="848">
        <f>IFERROR(VLOOKUP(I175,REAJUSTE!A:AB,22,FALSE),"")</f>
        <v>1.016</v>
      </c>
    </row>
    <row r="176" spans="1:10" ht="38.25" x14ac:dyDescent="0.2">
      <c r="A176" s="794">
        <v>40243</v>
      </c>
      <c r="B176" s="794" t="s">
        <v>652</v>
      </c>
      <c r="C176" s="806" t="s">
        <v>51</v>
      </c>
      <c r="D176" s="807">
        <f t="shared" si="2"/>
        <v>11.29</v>
      </c>
      <c r="F176" s="807">
        <v>11.12</v>
      </c>
      <c r="I176" s="840" t="s">
        <v>15822</v>
      </c>
      <c r="J176" s="848">
        <f>IFERROR(VLOOKUP(I176,REAJUSTE!A:AB,22,FALSE),"")</f>
        <v>1.016</v>
      </c>
    </row>
    <row r="177" spans="1:10" ht="38.25" x14ac:dyDescent="0.2">
      <c r="A177" s="794">
        <v>40245</v>
      </c>
      <c r="B177" s="794" t="s">
        <v>653</v>
      </c>
      <c r="C177" s="806" t="s">
        <v>51</v>
      </c>
      <c r="D177" s="807">
        <f t="shared" si="2"/>
        <v>12.05</v>
      </c>
      <c r="F177" s="807">
        <v>11.87</v>
      </c>
      <c r="I177" s="840" t="s">
        <v>15822</v>
      </c>
      <c r="J177" s="848">
        <f>IFERROR(VLOOKUP(I177,REAJUSTE!A:AB,22,FALSE),"")</f>
        <v>1.016</v>
      </c>
    </row>
    <row r="178" spans="1:10" ht="38.25" x14ac:dyDescent="0.2">
      <c r="A178" s="794">
        <v>40246</v>
      </c>
      <c r="B178" s="794" t="s">
        <v>654</v>
      </c>
      <c r="C178" s="806" t="s">
        <v>51</v>
      </c>
      <c r="D178" s="807">
        <f t="shared" si="2"/>
        <v>12.05</v>
      </c>
      <c r="F178" s="807">
        <v>11.87</v>
      </c>
      <c r="I178" s="840" t="s">
        <v>15822</v>
      </c>
      <c r="J178" s="848">
        <f>IFERROR(VLOOKUP(I178,REAJUSTE!A:AB,22,FALSE),"")</f>
        <v>1.016</v>
      </c>
    </row>
    <row r="179" spans="1:10" ht="63.75" x14ac:dyDescent="0.2">
      <c r="A179" s="794">
        <v>40249</v>
      </c>
      <c r="B179" s="794" t="s">
        <v>655</v>
      </c>
      <c r="C179" s="806" t="s">
        <v>877</v>
      </c>
      <c r="D179" s="807">
        <f t="shared" si="2"/>
        <v>127.06</v>
      </c>
      <c r="F179" s="807">
        <v>125.06</v>
      </c>
      <c r="I179" s="840" t="s">
        <v>15822</v>
      </c>
      <c r="J179" s="848">
        <f>IFERROR(VLOOKUP(I179,REAJUSTE!A:AB,22,FALSE),"")</f>
        <v>1.016</v>
      </c>
    </row>
    <row r="180" spans="1:10" ht="63.75" x14ac:dyDescent="0.2">
      <c r="A180" s="794">
        <v>40250</v>
      </c>
      <c r="B180" s="794" t="s">
        <v>656</v>
      </c>
      <c r="C180" s="806" t="s">
        <v>877</v>
      </c>
      <c r="D180" s="807">
        <f t="shared" si="2"/>
        <v>101.17</v>
      </c>
      <c r="F180" s="807">
        <v>99.58</v>
      </c>
      <c r="I180" s="840" t="s">
        <v>15822</v>
      </c>
      <c r="J180" s="848">
        <f>IFERROR(VLOOKUP(I180,REAJUSTE!A:AB,22,FALSE),"")</f>
        <v>1.016</v>
      </c>
    </row>
    <row r="181" spans="1:10" ht="63.75" x14ac:dyDescent="0.2">
      <c r="A181" s="794">
        <v>40253</v>
      </c>
      <c r="B181" s="794" t="s">
        <v>657</v>
      </c>
      <c r="C181" s="806" t="s">
        <v>873</v>
      </c>
      <c r="D181" s="807">
        <f t="shared" si="2"/>
        <v>754.22</v>
      </c>
      <c r="F181" s="807">
        <v>742.35</v>
      </c>
      <c r="I181" s="840" t="s">
        <v>15822</v>
      </c>
      <c r="J181" s="848">
        <f>IFERROR(VLOOKUP(I181,REAJUSTE!A:AB,22,FALSE),"")</f>
        <v>1.016</v>
      </c>
    </row>
    <row r="182" spans="1:10" ht="15" x14ac:dyDescent="0.2">
      <c r="A182" s="805">
        <v>403</v>
      </c>
      <c r="B182" s="805" t="s">
        <v>658</v>
      </c>
      <c r="C182" s="806"/>
      <c r="D182" s="807">
        <f t="shared" si="2"/>
        <v>0</v>
      </c>
      <c r="F182" s="807"/>
      <c r="I182" s="840" t="s">
        <v>15822</v>
      </c>
      <c r="J182" s="848">
        <f>IFERROR(VLOOKUP(I182,REAJUSTE!A:AB,22,FALSE),"")</f>
        <v>1.016</v>
      </c>
    </row>
    <row r="183" spans="1:10" ht="38.25" x14ac:dyDescent="0.2">
      <c r="A183" s="794">
        <v>40315</v>
      </c>
      <c r="B183" s="794" t="s">
        <v>644</v>
      </c>
      <c r="C183" s="806" t="s">
        <v>873</v>
      </c>
      <c r="D183" s="807">
        <f t="shared" si="2"/>
        <v>886.59</v>
      </c>
      <c r="F183" s="807">
        <v>872.63</v>
      </c>
      <c r="I183" s="840" t="s">
        <v>15822</v>
      </c>
      <c r="J183" s="848">
        <f>IFERROR(VLOOKUP(I183,REAJUSTE!A:AB,22,FALSE),"")</f>
        <v>1.016</v>
      </c>
    </row>
    <row r="184" spans="1:10" ht="38.25" x14ac:dyDescent="0.2">
      <c r="A184" s="794">
        <v>40320</v>
      </c>
      <c r="B184" s="794" t="s">
        <v>646</v>
      </c>
      <c r="C184" s="806" t="s">
        <v>873</v>
      </c>
      <c r="D184" s="807">
        <f t="shared" si="2"/>
        <v>818.86</v>
      </c>
      <c r="F184" s="807">
        <v>805.97</v>
      </c>
      <c r="I184" s="840" t="s">
        <v>15822</v>
      </c>
      <c r="J184" s="848">
        <f>IFERROR(VLOOKUP(I184,REAJUSTE!A:AB,22,FALSE),"")</f>
        <v>1.016</v>
      </c>
    </row>
    <row r="185" spans="1:10" ht="38.25" x14ac:dyDescent="0.2">
      <c r="A185" s="794">
        <v>40322</v>
      </c>
      <c r="B185" s="794" t="s">
        <v>647</v>
      </c>
      <c r="C185" s="806" t="s">
        <v>873</v>
      </c>
      <c r="D185" s="807">
        <f t="shared" si="2"/>
        <v>840.62</v>
      </c>
      <c r="F185" s="807">
        <v>827.39</v>
      </c>
      <c r="I185" s="840" t="s">
        <v>15822</v>
      </c>
      <c r="J185" s="848">
        <f>IFERROR(VLOOKUP(I185,REAJUSTE!A:AB,22,FALSE),"")</f>
        <v>1.016</v>
      </c>
    </row>
    <row r="186" spans="1:10" ht="38.25" x14ac:dyDescent="0.2">
      <c r="A186" s="794">
        <v>40324</v>
      </c>
      <c r="B186" s="794" t="s">
        <v>648</v>
      </c>
      <c r="C186" s="806" t="s">
        <v>873</v>
      </c>
      <c r="D186" s="807">
        <f t="shared" si="2"/>
        <v>864.42</v>
      </c>
      <c r="F186" s="807">
        <v>850.81</v>
      </c>
      <c r="I186" s="840" t="s">
        <v>15822</v>
      </c>
      <c r="J186" s="848">
        <f>IFERROR(VLOOKUP(I186,REAJUSTE!A:AB,22,FALSE),"")</f>
        <v>1.016</v>
      </c>
    </row>
    <row r="187" spans="1:10" ht="38.25" x14ac:dyDescent="0.2">
      <c r="A187" s="794">
        <v>40328</v>
      </c>
      <c r="B187" s="794" t="s">
        <v>652</v>
      </c>
      <c r="C187" s="806" t="s">
        <v>51</v>
      </c>
      <c r="D187" s="807">
        <f t="shared" si="2"/>
        <v>11.29</v>
      </c>
      <c r="F187" s="807">
        <v>11.12</v>
      </c>
      <c r="I187" s="840" t="s">
        <v>15822</v>
      </c>
      <c r="J187" s="848">
        <f>IFERROR(VLOOKUP(I187,REAJUSTE!A:AB,22,FALSE),"")</f>
        <v>1.016</v>
      </c>
    </row>
    <row r="188" spans="1:10" ht="63.75" x14ac:dyDescent="0.2">
      <c r="A188" s="794">
        <v>40329</v>
      </c>
      <c r="B188" s="794" t="s">
        <v>659</v>
      </c>
      <c r="C188" s="806" t="s">
        <v>873</v>
      </c>
      <c r="D188" s="807">
        <f t="shared" si="2"/>
        <v>649.45000000000005</v>
      </c>
      <c r="F188" s="807">
        <v>639.23</v>
      </c>
      <c r="I188" s="840" t="s">
        <v>15822</v>
      </c>
      <c r="J188" s="848">
        <f>IFERROR(VLOOKUP(I188,REAJUSTE!A:AB,22,FALSE),"")</f>
        <v>1.016</v>
      </c>
    </row>
    <row r="189" spans="1:10" ht="63.75" x14ac:dyDescent="0.2">
      <c r="A189" s="794">
        <v>40330</v>
      </c>
      <c r="B189" s="794" t="s">
        <v>660</v>
      </c>
      <c r="C189" s="806" t="s">
        <v>873</v>
      </c>
      <c r="D189" s="807">
        <f t="shared" si="2"/>
        <v>675.39</v>
      </c>
      <c r="F189" s="807">
        <v>664.76</v>
      </c>
      <c r="I189" s="840" t="s">
        <v>15822</v>
      </c>
      <c r="J189" s="848">
        <f>IFERROR(VLOOKUP(I189,REAJUSTE!A:AB,22,FALSE),"")</f>
        <v>1.016</v>
      </c>
    </row>
    <row r="190" spans="1:10" ht="63.75" x14ac:dyDescent="0.2">
      <c r="A190" s="794">
        <v>40331</v>
      </c>
      <c r="B190" s="794" t="s">
        <v>661</v>
      </c>
      <c r="C190" s="806" t="s">
        <v>873</v>
      </c>
      <c r="D190" s="807">
        <f t="shared" si="2"/>
        <v>695.58</v>
      </c>
      <c r="F190" s="807">
        <v>684.63</v>
      </c>
      <c r="I190" s="840" t="s">
        <v>15822</v>
      </c>
      <c r="J190" s="848">
        <f>IFERROR(VLOOKUP(I190,REAJUSTE!A:AB,22,FALSE),"")</f>
        <v>1.016</v>
      </c>
    </row>
    <row r="191" spans="1:10" ht="38.25" x14ac:dyDescent="0.2">
      <c r="A191" s="794">
        <v>40332</v>
      </c>
      <c r="B191" s="794" t="s">
        <v>662</v>
      </c>
      <c r="C191" s="806" t="s">
        <v>51</v>
      </c>
      <c r="D191" s="807">
        <f t="shared" si="2"/>
        <v>12.05</v>
      </c>
      <c r="F191" s="807">
        <v>11.87</v>
      </c>
      <c r="I191" s="840" t="s">
        <v>15822</v>
      </c>
      <c r="J191" s="848">
        <f>IFERROR(VLOOKUP(I191,REAJUSTE!A:AB,22,FALSE),"")</f>
        <v>1.016</v>
      </c>
    </row>
    <row r="192" spans="1:10" ht="38.25" x14ac:dyDescent="0.2">
      <c r="A192" s="794">
        <v>40333</v>
      </c>
      <c r="B192" s="794" t="s">
        <v>654</v>
      </c>
      <c r="C192" s="806" t="s">
        <v>51</v>
      </c>
      <c r="D192" s="807">
        <f t="shared" si="2"/>
        <v>12.05</v>
      </c>
      <c r="F192" s="807">
        <v>11.87</v>
      </c>
      <c r="I192" s="840" t="s">
        <v>15822</v>
      </c>
      <c r="J192" s="848">
        <f>IFERROR(VLOOKUP(I192,REAJUSTE!A:AB,22,FALSE),"")</f>
        <v>1.016</v>
      </c>
    </row>
    <row r="193" spans="1:10" ht="89.25" x14ac:dyDescent="0.2">
      <c r="A193" s="794">
        <v>40337</v>
      </c>
      <c r="B193" s="794" t="s">
        <v>163</v>
      </c>
      <c r="C193" s="806" t="s">
        <v>877</v>
      </c>
      <c r="D193" s="807">
        <f t="shared" si="2"/>
        <v>105.06</v>
      </c>
      <c r="F193" s="807">
        <v>103.41</v>
      </c>
      <c r="I193" s="840" t="s">
        <v>15822</v>
      </c>
      <c r="J193" s="848">
        <f>IFERROR(VLOOKUP(I193,REAJUSTE!A:AB,22,FALSE),"")</f>
        <v>1.016</v>
      </c>
    </row>
    <row r="194" spans="1:10" ht="76.5" x14ac:dyDescent="0.2">
      <c r="A194" s="794">
        <v>40339</v>
      </c>
      <c r="B194" s="794" t="s">
        <v>663</v>
      </c>
      <c r="C194" s="806" t="s">
        <v>877</v>
      </c>
      <c r="D194" s="807">
        <f t="shared" si="2"/>
        <v>124.7</v>
      </c>
      <c r="F194" s="807">
        <v>122.74</v>
      </c>
      <c r="I194" s="840" t="s">
        <v>15822</v>
      </c>
      <c r="J194" s="848">
        <f>IFERROR(VLOOKUP(I194,REAJUSTE!A:AB,22,FALSE),"")</f>
        <v>1.016</v>
      </c>
    </row>
    <row r="195" spans="1:10" ht="15" x14ac:dyDescent="0.2">
      <c r="A195" s="805">
        <v>404</v>
      </c>
      <c r="B195" s="805" t="s">
        <v>164</v>
      </c>
      <c r="C195" s="806"/>
      <c r="D195" s="807">
        <f t="shared" si="2"/>
        <v>0</v>
      </c>
      <c r="F195" s="807"/>
      <c r="I195" s="840" t="s">
        <v>15822</v>
      </c>
      <c r="J195" s="848">
        <f>IFERROR(VLOOKUP(I195,REAJUSTE!A:AB,22,FALSE),"")</f>
        <v>1.016</v>
      </c>
    </row>
    <row r="196" spans="1:10" ht="25.5" x14ac:dyDescent="0.2">
      <c r="A196" s="794">
        <v>40405</v>
      </c>
      <c r="B196" s="794" t="s">
        <v>165</v>
      </c>
      <c r="C196" s="806" t="s">
        <v>877</v>
      </c>
      <c r="D196" s="807">
        <f t="shared" si="2"/>
        <v>113.03</v>
      </c>
      <c r="F196" s="807">
        <v>111.25</v>
      </c>
      <c r="I196" s="840" t="s">
        <v>15822</v>
      </c>
      <c r="J196" s="848">
        <f>IFERROR(VLOOKUP(I196,REAJUSTE!A:AB,22,FALSE),"")</f>
        <v>1.016</v>
      </c>
    </row>
    <row r="197" spans="1:10" ht="15" x14ac:dyDescent="0.2">
      <c r="A197" s="805">
        <v>406</v>
      </c>
      <c r="B197" s="805" t="s">
        <v>664</v>
      </c>
      <c r="C197" s="806"/>
      <c r="D197" s="807">
        <f t="shared" si="2"/>
        <v>0</v>
      </c>
      <c r="F197" s="807"/>
      <c r="I197" s="840" t="s">
        <v>15822</v>
      </c>
      <c r="J197" s="848">
        <f>IFERROR(VLOOKUP(I197,REAJUSTE!A:AB,22,FALSE),"")</f>
        <v>1.016</v>
      </c>
    </row>
    <row r="198" spans="1:10" ht="63.75" x14ac:dyDescent="0.2">
      <c r="A198" s="794">
        <v>40601</v>
      </c>
      <c r="B198" s="794" t="s">
        <v>29175</v>
      </c>
      <c r="C198" s="806" t="s">
        <v>877</v>
      </c>
      <c r="D198" s="807">
        <f t="shared" si="2"/>
        <v>117.76</v>
      </c>
      <c r="F198" s="807">
        <v>115.91</v>
      </c>
      <c r="I198" s="840" t="s">
        <v>15822</v>
      </c>
      <c r="J198" s="848">
        <f>IFERROR(VLOOKUP(I198,REAJUSTE!A:AB,22,FALSE),"")</f>
        <v>1.016</v>
      </c>
    </row>
    <row r="199" spans="1:10" ht="76.5" x14ac:dyDescent="0.2">
      <c r="A199" s="794">
        <v>40602</v>
      </c>
      <c r="B199" s="794" t="s">
        <v>29176</v>
      </c>
      <c r="C199" s="806" t="s">
        <v>877</v>
      </c>
      <c r="D199" s="807">
        <f t="shared" si="2"/>
        <v>139.71</v>
      </c>
      <c r="F199" s="807">
        <v>137.51</v>
      </c>
      <c r="I199" s="840" t="s">
        <v>15822</v>
      </c>
      <c r="J199" s="848">
        <f>IFERROR(VLOOKUP(I199,REAJUSTE!A:AB,22,FALSE),"")</f>
        <v>1.016</v>
      </c>
    </row>
    <row r="200" spans="1:10" ht="15" x14ac:dyDescent="0.2">
      <c r="A200" s="805">
        <v>407</v>
      </c>
      <c r="B200" s="805" t="s">
        <v>166</v>
      </c>
      <c r="C200" s="806"/>
      <c r="D200" s="807">
        <f t="shared" si="2"/>
        <v>0</v>
      </c>
      <c r="F200" s="807"/>
      <c r="I200" s="840" t="s">
        <v>15822</v>
      </c>
      <c r="J200" s="848">
        <f>IFERROR(VLOOKUP(I200,REAJUSTE!A:AB,22,FALSE),"")</f>
        <v>1.016</v>
      </c>
    </row>
    <row r="201" spans="1:10" ht="51" x14ac:dyDescent="0.2">
      <c r="A201" s="794">
        <v>40705</v>
      </c>
      <c r="B201" s="794" t="s">
        <v>167</v>
      </c>
      <c r="C201" s="806" t="s">
        <v>4</v>
      </c>
      <c r="D201" s="807">
        <f t="shared" si="2"/>
        <v>72.150000000000006</v>
      </c>
      <c r="F201" s="807">
        <v>71.02</v>
      </c>
      <c r="I201" s="840" t="s">
        <v>15822</v>
      </c>
      <c r="J201" s="848">
        <f>IFERROR(VLOOKUP(I201,REAJUSTE!A:AB,22,FALSE),"")</f>
        <v>1.016</v>
      </c>
    </row>
    <row r="202" spans="1:10" ht="15" x14ac:dyDescent="0.2">
      <c r="A202" s="805">
        <v>408</v>
      </c>
      <c r="B202" s="805" t="s">
        <v>168</v>
      </c>
      <c r="C202" s="806"/>
      <c r="D202" s="807">
        <f t="shared" si="2"/>
        <v>0</v>
      </c>
      <c r="F202" s="807"/>
      <c r="I202" s="840" t="s">
        <v>15822</v>
      </c>
      <c r="J202" s="848">
        <f>IFERROR(VLOOKUP(I202,REAJUSTE!A:AB,22,FALSE),"")</f>
        <v>1.016</v>
      </c>
    </row>
    <row r="203" spans="1:10" ht="25.5" x14ac:dyDescent="0.2">
      <c r="A203" s="794">
        <v>40801</v>
      </c>
      <c r="B203" s="794" t="s">
        <v>169</v>
      </c>
      <c r="C203" s="806" t="s">
        <v>873</v>
      </c>
      <c r="D203" s="807">
        <f t="shared" si="2"/>
        <v>3037.03</v>
      </c>
      <c r="F203" s="808">
        <v>2989.21</v>
      </c>
      <c r="I203" s="840" t="s">
        <v>15822</v>
      </c>
      <c r="J203" s="848">
        <f>IFERROR(VLOOKUP(I203,REAJUSTE!A:AB,22,FALSE),"")</f>
        <v>1.016</v>
      </c>
    </row>
    <row r="204" spans="1:10" ht="38.25" x14ac:dyDescent="0.2">
      <c r="A204" s="794">
        <v>40802</v>
      </c>
      <c r="B204" s="794" t="s">
        <v>170</v>
      </c>
      <c r="C204" s="806" t="s">
        <v>877</v>
      </c>
      <c r="D204" s="807">
        <f t="shared" si="2"/>
        <v>151.84</v>
      </c>
      <c r="F204" s="807">
        <v>149.44999999999999</v>
      </c>
      <c r="I204" s="840" t="s">
        <v>15822</v>
      </c>
      <c r="J204" s="848">
        <f>IFERROR(VLOOKUP(I204,REAJUSTE!A:AB,22,FALSE),"")</f>
        <v>1.016</v>
      </c>
    </row>
    <row r="205" spans="1:10" ht="38.25" x14ac:dyDescent="0.2">
      <c r="A205" s="794">
        <v>40803</v>
      </c>
      <c r="B205" s="794" t="s">
        <v>665</v>
      </c>
      <c r="C205" s="806" t="s">
        <v>877</v>
      </c>
      <c r="D205" s="807">
        <f t="shared" si="2"/>
        <v>90.01</v>
      </c>
      <c r="F205" s="807">
        <v>88.6</v>
      </c>
      <c r="I205" s="840" t="s">
        <v>15822</v>
      </c>
      <c r="J205" s="848">
        <f>IFERROR(VLOOKUP(I205,REAJUSTE!A:AB,22,FALSE),"")</f>
        <v>1.016</v>
      </c>
    </row>
    <row r="206" spans="1:10" ht="51" x14ac:dyDescent="0.2">
      <c r="A206" s="794">
        <v>40806</v>
      </c>
      <c r="B206" s="794" t="s">
        <v>171</v>
      </c>
      <c r="C206" s="806" t="s">
        <v>877</v>
      </c>
      <c r="D206" s="807">
        <f t="shared" si="2"/>
        <v>27</v>
      </c>
      <c r="F206" s="807">
        <v>26.58</v>
      </c>
      <c r="I206" s="840" t="s">
        <v>15822</v>
      </c>
      <c r="J206" s="848">
        <f>IFERROR(VLOOKUP(I206,REAJUSTE!A:AB,22,FALSE),"")</f>
        <v>1.016</v>
      </c>
    </row>
    <row r="207" spans="1:10" ht="38.25" x14ac:dyDescent="0.2">
      <c r="A207" s="794">
        <v>40807</v>
      </c>
      <c r="B207" s="794" t="s">
        <v>172</v>
      </c>
      <c r="C207" s="806" t="s">
        <v>877</v>
      </c>
      <c r="D207" s="807">
        <f t="shared" si="2"/>
        <v>85.06</v>
      </c>
      <c r="F207" s="807">
        <v>83.73</v>
      </c>
      <c r="I207" s="840" t="s">
        <v>15822</v>
      </c>
      <c r="J207" s="848">
        <f>IFERROR(VLOOKUP(I207,REAJUSTE!A:AB,22,FALSE),"")</f>
        <v>1.016</v>
      </c>
    </row>
    <row r="208" spans="1:10" ht="15" x14ac:dyDescent="0.2">
      <c r="A208" s="794">
        <v>40808</v>
      </c>
      <c r="B208" s="794" t="s">
        <v>173</v>
      </c>
      <c r="C208" s="806" t="s">
        <v>51</v>
      </c>
      <c r="D208" s="807">
        <f t="shared" ref="D208:D271" si="3">TRUNC(F208*J208,2)</f>
        <v>5.35</v>
      </c>
      <c r="F208" s="807">
        <v>5.27</v>
      </c>
      <c r="I208" s="840" t="s">
        <v>15822</v>
      </c>
      <c r="J208" s="848">
        <f>IFERROR(VLOOKUP(I208,REAJUSTE!A:AB,22,FALSE),"")</f>
        <v>1.016</v>
      </c>
    </row>
    <row r="209" spans="1:10" ht="38.25" x14ac:dyDescent="0.2">
      <c r="A209" s="794">
        <v>40809</v>
      </c>
      <c r="B209" s="794" t="s">
        <v>174</v>
      </c>
      <c r="C209" s="806" t="s">
        <v>877</v>
      </c>
      <c r="D209" s="807">
        <f t="shared" si="3"/>
        <v>461.73</v>
      </c>
      <c r="F209" s="807">
        <v>454.46</v>
      </c>
      <c r="I209" s="840" t="s">
        <v>15822</v>
      </c>
      <c r="J209" s="848">
        <f>IFERROR(VLOOKUP(I209,REAJUSTE!A:AB,22,FALSE),"")</f>
        <v>1.016</v>
      </c>
    </row>
    <row r="210" spans="1:10" ht="38.25" x14ac:dyDescent="0.2">
      <c r="A210" s="794">
        <v>40810</v>
      </c>
      <c r="B210" s="794" t="s">
        <v>175</v>
      </c>
      <c r="C210" s="806" t="s">
        <v>873</v>
      </c>
      <c r="D210" s="807">
        <f t="shared" si="3"/>
        <v>8710.91</v>
      </c>
      <c r="F210" s="808">
        <v>8573.74</v>
      </c>
      <c r="I210" s="840" t="s">
        <v>15822</v>
      </c>
      <c r="J210" s="848">
        <f>IFERROR(VLOOKUP(I210,REAJUSTE!A:AB,22,FALSE),"")</f>
        <v>1.016</v>
      </c>
    </row>
    <row r="211" spans="1:10" ht="25.5" x14ac:dyDescent="0.2">
      <c r="A211" s="794">
        <v>40813</v>
      </c>
      <c r="B211" s="794" t="s">
        <v>176</v>
      </c>
      <c r="C211" s="806" t="s">
        <v>877</v>
      </c>
      <c r="D211" s="807">
        <f t="shared" si="3"/>
        <v>82.62</v>
      </c>
      <c r="F211" s="807">
        <v>81.319999999999993</v>
      </c>
      <c r="I211" s="840" t="s">
        <v>15822</v>
      </c>
      <c r="J211" s="848">
        <f>IFERROR(VLOOKUP(I211,REAJUSTE!A:AB,22,FALSE),"")</f>
        <v>1.016</v>
      </c>
    </row>
    <row r="212" spans="1:10" ht="25.5" x14ac:dyDescent="0.2">
      <c r="A212" s="794">
        <v>40816</v>
      </c>
      <c r="B212" s="794" t="s">
        <v>177</v>
      </c>
      <c r="C212" s="806" t="s">
        <v>877</v>
      </c>
      <c r="D212" s="807">
        <f t="shared" si="3"/>
        <v>15.3</v>
      </c>
      <c r="F212" s="807">
        <v>15.06</v>
      </c>
      <c r="I212" s="840" t="s">
        <v>15822</v>
      </c>
      <c r="J212" s="848">
        <f>IFERROR(VLOOKUP(I212,REAJUSTE!A:AB,22,FALSE),"")</f>
        <v>1.016</v>
      </c>
    </row>
    <row r="213" spans="1:10" ht="63.75" x14ac:dyDescent="0.2">
      <c r="A213" s="794">
        <v>40817</v>
      </c>
      <c r="B213" s="794" t="s">
        <v>178</v>
      </c>
      <c r="C213" s="806" t="s">
        <v>873</v>
      </c>
      <c r="D213" s="807">
        <f t="shared" si="3"/>
        <v>4160.8900000000003</v>
      </c>
      <c r="F213" s="808">
        <v>4095.37</v>
      </c>
      <c r="I213" s="840" t="s">
        <v>15822</v>
      </c>
      <c r="J213" s="848">
        <f>IFERROR(VLOOKUP(I213,REAJUSTE!A:AB,22,FALSE),"")</f>
        <v>1.016</v>
      </c>
    </row>
    <row r="214" spans="1:10" ht="38.25" x14ac:dyDescent="0.2">
      <c r="A214" s="794">
        <v>40818</v>
      </c>
      <c r="B214" s="794" t="s">
        <v>179</v>
      </c>
      <c r="C214" s="806" t="s">
        <v>877</v>
      </c>
      <c r="D214" s="807">
        <f t="shared" si="3"/>
        <v>73.37</v>
      </c>
      <c r="F214" s="807">
        <v>72.22</v>
      </c>
      <c r="I214" s="840" t="s">
        <v>15822</v>
      </c>
      <c r="J214" s="848">
        <f>IFERROR(VLOOKUP(I214,REAJUSTE!A:AB,22,FALSE),"")</f>
        <v>1.016</v>
      </c>
    </row>
    <row r="215" spans="1:10" ht="90" x14ac:dyDescent="0.2">
      <c r="A215" s="805">
        <v>409</v>
      </c>
      <c r="B215" s="805" t="s">
        <v>666</v>
      </c>
      <c r="C215" s="806"/>
      <c r="D215" s="807">
        <f t="shared" si="3"/>
        <v>0</v>
      </c>
      <c r="F215" s="807"/>
      <c r="I215" s="840" t="s">
        <v>15822</v>
      </c>
      <c r="J215" s="848">
        <f>IFERROR(VLOOKUP(I215,REAJUSTE!A:AB,22,FALSE),"")</f>
        <v>1.016</v>
      </c>
    </row>
    <row r="216" spans="1:10" ht="89.25" x14ac:dyDescent="0.2">
      <c r="A216" s="794">
        <v>40901</v>
      </c>
      <c r="B216" s="794" t="s">
        <v>901</v>
      </c>
      <c r="C216" s="806" t="s">
        <v>4</v>
      </c>
      <c r="D216" s="807">
        <f t="shared" si="3"/>
        <v>602.79999999999995</v>
      </c>
      <c r="F216" s="807">
        <v>593.30999999999995</v>
      </c>
      <c r="I216" s="840" t="s">
        <v>15822</v>
      </c>
      <c r="J216" s="848">
        <f>IFERROR(VLOOKUP(I216,REAJUSTE!A:AB,22,FALSE),"")</f>
        <v>1.016</v>
      </c>
    </row>
    <row r="217" spans="1:10" ht="89.25" x14ac:dyDescent="0.2">
      <c r="A217" s="794">
        <v>40902</v>
      </c>
      <c r="B217" s="794" t="s">
        <v>902</v>
      </c>
      <c r="C217" s="806" t="s">
        <v>4</v>
      </c>
      <c r="D217" s="807">
        <f t="shared" si="3"/>
        <v>1007.56</v>
      </c>
      <c r="F217" s="807">
        <v>991.7</v>
      </c>
      <c r="I217" s="840" t="s">
        <v>15822</v>
      </c>
      <c r="J217" s="848">
        <f>IFERROR(VLOOKUP(I217,REAJUSTE!A:AB,22,FALSE),"")</f>
        <v>1.016</v>
      </c>
    </row>
    <row r="218" spans="1:10" ht="89.25" x14ac:dyDescent="0.2">
      <c r="A218" s="794">
        <v>40903</v>
      </c>
      <c r="B218" s="794" t="s">
        <v>903</v>
      </c>
      <c r="C218" s="806" t="s">
        <v>4</v>
      </c>
      <c r="D218" s="807">
        <f t="shared" si="3"/>
        <v>1456.2</v>
      </c>
      <c r="F218" s="808">
        <v>1433.27</v>
      </c>
      <c r="I218" s="840" t="s">
        <v>15822</v>
      </c>
      <c r="J218" s="848">
        <f>IFERROR(VLOOKUP(I218,REAJUSTE!A:AB,22,FALSE),"")</f>
        <v>1.016</v>
      </c>
    </row>
    <row r="219" spans="1:10" ht="76.5" x14ac:dyDescent="0.2">
      <c r="A219" s="794">
        <v>40904</v>
      </c>
      <c r="B219" s="794" t="s">
        <v>904</v>
      </c>
      <c r="C219" s="806" t="s">
        <v>4</v>
      </c>
      <c r="D219" s="807">
        <f t="shared" si="3"/>
        <v>1957.58</v>
      </c>
      <c r="F219" s="808">
        <v>1926.76</v>
      </c>
      <c r="I219" s="840" t="s">
        <v>15822</v>
      </c>
      <c r="J219" s="848">
        <f>IFERROR(VLOOKUP(I219,REAJUSTE!A:AB,22,FALSE),"")</f>
        <v>1.016</v>
      </c>
    </row>
    <row r="220" spans="1:10" ht="15" x14ac:dyDescent="0.2">
      <c r="A220" s="805">
        <v>5</v>
      </c>
      <c r="B220" s="805" t="s">
        <v>180</v>
      </c>
      <c r="C220" s="806"/>
      <c r="D220" s="807">
        <f t="shared" si="3"/>
        <v>0</v>
      </c>
      <c r="F220" s="807"/>
      <c r="I220" s="840" t="s">
        <v>15822</v>
      </c>
      <c r="J220" s="848">
        <f>IFERROR(VLOOKUP(I220,REAJUSTE!A:AB,22,FALSE),"")</f>
        <v>1.016</v>
      </c>
    </row>
    <row r="221" spans="1:10" ht="15" x14ac:dyDescent="0.2">
      <c r="A221" s="805">
        <v>501</v>
      </c>
      <c r="B221" s="805" t="s">
        <v>181</v>
      </c>
      <c r="C221" s="806"/>
      <c r="D221" s="807">
        <f t="shared" si="3"/>
        <v>0</v>
      </c>
      <c r="F221" s="807"/>
      <c r="I221" s="840" t="s">
        <v>15822</v>
      </c>
      <c r="J221" s="848">
        <f>IFERROR(VLOOKUP(I221,REAJUSTE!A:AB,22,FALSE),"")</f>
        <v>1.016</v>
      </c>
    </row>
    <row r="222" spans="1:10" ht="51" x14ac:dyDescent="0.2">
      <c r="A222" s="794">
        <v>50112</v>
      </c>
      <c r="B222" s="794" t="s">
        <v>667</v>
      </c>
      <c r="C222" s="806" t="s">
        <v>877</v>
      </c>
      <c r="D222" s="807">
        <f t="shared" si="3"/>
        <v>193.28</v>
      </c>
      <c r="F222" s="807">
        <v>190.24</v>
      </c>
      <c r="I222" s="840" t="s">
        <v>15822</v>
      </c>
      <c r="J222" s="848">
        <f>IFERROR(VLOOKUP(I222,REAJUSTE!A:AB,22,FALSE),"")</f>
        <v>1.016</v>
      </c>
    </row>
    <row r="223" spans="1:10" ht="38.25" x14ac:dyDescent="0.2">
      <c r="A223" s="794">
        <v>50115</v>
      </c>
      <c r="B223" s="794" t="s">
        <v>182</v>
      </c>
      <c r="C223" s="806" t="s">
        <v>873</v>
      </c>
      <c r="D223" s="807">
        <f t="shared" si="3"/>
        <v>608.48</v>
      </c>
      <c r="F223" s="807">
        <v>598.9</v>
      </c>
      <c r="I223" s="840" t="s">
        <v>15822</v>
      </c>
      <c r="J223" s="848">
        <f>IFERROR(VLOOKUP(I223,REAJUSTE!A:AB,22,FALSE),"")</f>
        <v>1.016</v>
      </c>
    </row>
    <row r="224" spans="1:10" ht="63.75" x14ac:dyDescent="0.2">
      <c r="A224" s="794">
        <v>50122</v>
      </c>
      <c r="B224" s="794" t="s">
        <v>183</v>
      </c>
      <c r="C224" s="806" t="s">
        <v>877</v>
      </c>
      <c r="D224" s="807">
        <f t="shared" si="3"/>
        <v>229.34</v>
      </c>
      <c r="F224" s="807">
        <v>225.73</v>
      </c>
      <c r="I224" s="840" t="s">
        <v>15822</v>
      </c>
      <c r="J224" s="848">
        <f>IFERROR(VLOOKUP(I224,REAJUSTE!A:AB,22,FALSE),"")</f>
        <v>1.016</v>
      </c>
    </row>
    <row r="225" spans="1:10" ht="15" x14ac:dyDescent="0.2">
      <c r="A225" s="805">
        <v>502</v>
      </c>
      <c r="B225" s="805" t="s">
        <v>184</v>
      </c>
      <c r="C225" s="806"/>
      <c r="D225" s="807">
        <f t="shared" si="3"/>
        <v>0</v>
      </c>
      <c r="F225" s="807"/>
      <c r="I225" s="840" t="s">
        <v>15822</v>
      </c>
      <c r="J225" s="848">
        <f>IFERROR(VLOOKUP(I225,REAJUSTE!A:AB,22,FALSE),"")</f>
        <v>1.016</v>
      </c>
    </row>
    <row r="226" spans="1:10" ht="63.75" x14ac:dyDescent="0.2">
      <c r="A226" s="794">
        <v>50202</v>
      </c>
      <c r="B226" s="794" t="s">
        <v>185</v>
      </c>
      <c r="C226" s="806" t="s">
        <v>877</v>
      </c>
      <c r="D226" s="807">
        <f t="shared" si="3"/>
        <v>142.91999999999999</v>
      </c>
      <c r="F226" s="807">
        <v>140.66999999999999</v>
      </c>
      <c r="I226" s="840" t="s">
        <v>15822</v>
      </c>
      <c r="J226" s="848">
        <f>IFERROR(VLOOKUP(I226,REAJUSTE!A:AB,22,FALSE),"")</f>
        <v>1.016</v>
      </c>
    </row>
    <row r="227" spans="1:10" ht="38.25" x14ac:dyDescent="0.2">
      <c r="A227" s="794">
        <v>50203</v>
      </c>
      <c r="B227" s="794" t="s">
        <v>186</v>
      </c>
      <c r="C227" s="806" t="s">
        <v>588</v>
      </c>
      <c r="D227" s="807">
        <f t="shared" si="3"/>
        <v>508</v>
      </c>
      <c r="F227" s="807">
        <v>500</v>
      </c>
      <c r="I227" s="840" t="s">
        <v>15822</v>
      </c>
      <c r="J227" s="848">
        <f>IFERROR(VLOOKUP(I227,REAJUSTE!A:AB,22,FALSE),"")</f>
        <v>1.016</v>
      </c>
    </row>
    <row r="228" spans="1:10" ht="38.25" x14ac:dyDescent="0.2">
      <c r="A228" s="794">
        <v>50205</v>
      </c>
      <c r="B228" s="794" t="s">
        <v>187</v>
      </c>
      <c r="C228" s="806" t="s">
        <v>877</v>
      </c>
      <c r="D228" s="807">
        <f t="shared" si="3"/>
        <v>544.36</v>
      </c>
      <c r="F228" s="807">
        <v>535.79</v>
      </c>
      <c r="I228" s="840" t="s">
        <v>15822</v>
      </c>
      <c r="J228" s="848">
        <f>IFERROR(VLOOKUP(I228,REAJUSTE!A:AB,22,FALSE),"")</f>
        <v>1.016</v>
      </c>
    </row>
    <row r="229" spans="1:10" ht="38.25" x14ac:dyDescent="0.2">
      <c r="A229" s="794">
        <v>50206</v>
      </c>
      <c r="B229" s="794" t="s">
        <v>188</v>
      </c>
      <c r="C229" s="806" t="s">
        <v>877</v>
      </c>
      <c r="D229" s="807">
        <f t="shared" si="3"/>
        <v>573.46</v>
      </c>
      <c r="F229" s="807">
        <v>564.42999999999995</v>
      </c>
      <c r="I229" s="840" t="s">
        <v>15822</v>
      </c>
      <c r="J229" s="848">
        <f>IFERROR(VLOOKUP(I229,REAJUSTE!A:AB,22,FALSE),"")</f>
        <v>1.016</v>
      </c>
    </row>
    <row r="230" spans="1:10" ht="63.75" x14ac:dyDescent="0.2">
      <c r="A230" s="794">
        <v>50208</v>
      </c>
      <c r="B230" s="794" t="s">
        <v>189</v>
      </c>
      <c r="C230" s="806" t="s">
        <v>877</v>
      </c>
      <c r="D230" s="807">
        <f t="shared" si="3"/>
        <v>150.22999999999999</v>
      </c>
      <c r="F230" s="807">
        <v>147.87</v>
      </c>
      <c r="I230" s="840" t="s">
        <v>15822</v>
      </c>
      <c r="J230" s="848">
        <f>IFERROR(VLOOKUP(I230,REAJUSTE!A:AB,22,FALSE),"")</f>
        <v>1.016</v>
      </c>
    </row>
    <row r="231" spans="1:10" ht="15" x14ac:dyDescent="0.2">
      <c r="A231" s="805">
        <v>503</v>
      </c>
      <c r="B231" s="805" t="s">
        <v>190</v>
      </c>
      <c r="C231" s="806"/>
      <c r="D231" s="807">
        <f t="shared" si="3"/>
        <v>0</v>
      </c>
      <c r="F231" s="807"/>
      <c r="I231" s="840" t="s">
        <v>15822</v>
      </c>
      <c r="J231" s="848">
        <f>IFERROR(VLOOKUP(I231,REAJUSTE!A:AB,22,FALSE),"")</f>
        <v>1.016</v>
      </c>
    </row>
    <row r="232" spans="1:10" ht="38.25" x14ac:dyDescent="0.2">
      <c r="A232" s="794">
        <v>50301</v>
      </c>
      <c r="B232" s="794" t="s">
        <v>191</v>
      </c>
      <c r="C232" s="806" t="s">
        <v>4</v>
      </c>
      <c r="D232" s="807">
        <f t="shared" si="3"/>
        <v>9.83</v>
      </c>
      <c r="F232" s="807">
        <v>9.68</v>
      </c>
      <c r="I232" s="840" t="s">
        <v>15822</v>
      </c>
      <c r="J232" s="848">
        <f>IFERROR(VLOOKUP(I232,REAJUSTE!A:AB,22,FALSE),"")</f>
        <v>1.016</v>
      </c>
    </row>
    <row r="233" spans="1:10" ht="38.25" x14ac:dyDescent="0.2">
      <c r="A233" s="794">
        <v>50303</v>
      </c>
      <c r="B233" s="794" t="s">
        <v>192</v>
      </c>
      <c r="C233" s="806" t="s">
        <v>4</v>
      </c>
      <c r="D233" s="807">
        <f t="shared" si="3"/>
        <v>80.38</v>
      </c>
      <c r="F233" s="807">
        <v>79.12</v>
      </c>
      <c r="I233" s="840" t="s">
        <v>15822</v>
      </c>
      <c r="J233" s="848">
        <f>IFERROR(VLOOKUP(I233,REAJUSTE!A:AB,22,FALSE),"")</f>
        <v>1.016</v>
      </c>
    </row>
    <row r="234" spans="1:10" ht="15" x14ac:dyDescent="0.2">
      <c r="A234" s="805">
        <v>505</v>
      </c>
      <c r="B234" s="805" t="s">
        <v>193</v>
      </c>
      <c r="C234" s="806"/>
      <c r="D234" s="807">
        <f t="shared" si="3"/>
        <v>0</v>
      </c>
      <c r="F234" s="807"/>
      <c r="I234" s="840" t="s">
        <v>15822</v>
      </c>
      <c r="J234" s="848">
        <f>IFERROR(VLOOKUP(I234,REAJUSTE!A:AB,22,FALSE),"")</f>
        <v>1.016</v>
      </c>
    </row>
    <row r="235" spans="1:10" ht="63.75" x14ac:dyDescent="0.2">
      <c r="A235" s="794">
        <v>50501</v>
      </c>
      <c r="B235" s="794" t="s">
        <v>194</v>
      </c>
      <c r="C235" s="806" t="s">
        <v>877</v>
      </c>
      <c r="D235" s="807">
        <f t="shared" si="3"/>
        <v>138.38</v>
      </c>
      <c r="F235" s="807">
        <v>136.21</v>
      </c>
      <c r="I235" s="840" t="s">
        <v>15822</v>
      </c>
      <c r="J235" s="848">
        <f>IFERROR(VLOOKUP(I235,REAJUSTE!A:AB,22,FALSE),"")</f>
        <v>1.016</v>
      </c>
    </row>
    <row r="236" spans="1:10" ht="76.5" x14ac:dyDescent="0.2">
      <c r="A236" s="794">
        <v>50502</v>
      </c>
      <c r="B236" s="794" t="s">
        <v>195</v>
      </c>
      <c r="C236" s="806" t="s">
        <v>877</v>
      </c>
      <c r="D236" s="807">
        <f t="shared" si="3"/>
        <v>260.94</v>
      </c>
      <c r="F236" s="807">
        <v>256.83999999999997</v>
      </c>
      <c r="I236" s="840" t="s">
        <v>15822</v>
      </c>
      <c r="J236" s="848">
        <f>IFERROR(VLOOKUP(I236,REAJUSTE!A:AB,22,FALSE),"")</f>
        <v>1.016</v>
      </c>
    </row>
    <row r="237" spans="1:10" ht="76.5" x14ac:dyDescent="0.2">
      <c r="A237" s="794">
        <v>50503</v>
      </c>
      <c r="B237" s="794" t="s">
        <v>196</v>
      </c>
      <c r="C237" s="806" t="s">
        <v>877</v>
      </c>
      <c r="D237" s="807">
        <f t="shared" si="3"/>
        <v>97.27</v>
      </c>
      <c r="F237" s="807">
        <v>95.74</v>
      </c>
      <c r="I237" s="840" t="s">
        <v>15822</v>
      </c>
      <c r="J237" s="848">
        <f>IFERROR(VLOOKUP(I237,REAJUSTE!A:AB,22,FALSE),"")</f>
        <v>1.016</v>
      </c>
    </row>
    <row r="238" spans="1:10" ht="45" x14ac:dyDescent="0.2">
      <c r="A238" s="805">
        <v>506</v>
      </c>
      <c r="B238" s="805" t="s">
        <v>197</v>
      </c>
      <c r="C238" s="806"/>
      <c r="D238" s="807">
        <f t="shared" si="3"/>
        <v>0</v>
      </c>
      <c r="F238" s="807"/>
      <c r="I238" s="840" t="s">
        <v>15822</v>
      </c>
      <c r="J238" s="848">
        <f>IFERROR(VLOOKUP(I238,REAJUSTE!A:AB,22,FALSE),"")</f>
        <v>1.016</v>
      </c>
    </row>
    <row r="239" spans="1:10" ht="76.5" x14ac:dyDescent="0.2">
      <c r="A239" s="794">
        <v>50601</v>
      </c>
      <c r="B239" s="794" t="s">
        <v>198</v>
      </c>
      <c r="C239" s="806" t="s">
        <v>877</v>
      </c>
      <c r="D239" s="807">
        <f t="shared" si="3"/>
        <v>69.62</v>
      </c>
      <c r="F239" s="807">
        <v>68.53</v>
      </c>
      <c r="I239" s="840" t="s">
        <v>15822</v>
      </c>
      <c r="J239" s="848">
        <f>IFERROR(VLOOKUP(I239,REAJUSTE!A:AB,22,FALSE),"")</f>
        <v>1.016</v>
      </c>
    </row>
    <row r="240" spans="1:10" ht="76.5" x14ac:dyDescent="0.2">
      <c r="A240" s="794">
        <v>50602</v>
      </c>
      <c r="B240" s="794" t="s">
        <v>199</v>
      </c>
      <c r="C240" s="806" t="s">
        <v>877</v>
      </c>
      <c r="D240" s="807">
        <f t="shared" si="3"/>
        <v>88.04</v>
      </c>
      <c r="F240" s="807">
        <v>86.66</v>
      </c>
      <c r="I240" s="840" t="s">
        <v>15822</v>
      </c>
      <c r="J240" s="848">
        <f>IFERROR(VLOOKUP(I240,REAJUSTE!A:AB,22,FALSE),"")</f>
        <v>1.016</v>
      </c>
    </row>
    <row r="241" spans="1:10" ht="76.5" x14ac:dyDescent="0.2">
      <c r="A241" s="794">
        <v>50603</v>
      </c>
      <c r="B241" s="794" t="s">
        <v>200</v>
      </c>
      <c r="C241" s="806" t="s">
        <v>877</v>
      </c>
      <c r="D241" s="807">
        <f t="shared" si="3"/>
        <v>105</v>
      </c>
      <c r="F241" s="807">
        <v>103.35</v>
      </c>
      <c r="I241" s="840" t="s">
        <v>15822</v>
      </c>
      <c r="J241" s="848">
        <f>IFERROR(VLOOKUP(I241,REAJUSTE!A:AB,22,FALSE),"")</f>
        <v>1.016</v>
      </c>
    </row>
    <row r="242" spans="1:10" ht="76.5" x14ac:dyDescent="0.2">
      <c r="A242" s="794">
        <v>50605</v>
      </c>
      <c r="B242" s="794" t="s">
        <v>201</v>
      </c>
      <c r="C242" s="806" t="s">
        <v>877</v>
      </c>
      <c r="D242" s="807">
        <f t="shared" si="3"/>
        <v>79.73</v>
      </c>
      <c r="F242" s="807">
        <v>78.48</v>
      </c>
      <c r="I242" s="840" t="s">
        <v>15822</v>
      </c>
      <c r="J242" s="848">
        <f>IFERROR(VLOOKUP(I242,REAJUSTE!A:AB,22,FALSE),"")</f>
        <v>1.016</v>
      </c>
    </row>
    <row r="243" spans="1:10" ht="76.5" x14ac:dyDescent="0.2">
      <c r="A243" s="794">
        <v>50606</v>
      </c>
      <c r="B243" s="794" t="s">
        <v>202</v>
      </c>
      <c r="C243" s="806" t="s">
        <v>877</v>
      </c>
      <c r="D243" s="807">
        <f t="shared" si="3"/>
        <v>69.319999999999993</v>
      </c>
      <c r="F243" s="807">
        <v>68.23</v>
      </c>
      <c r="I243" s="840" t="s">
        <v>15822</v>
      </c>
      <c r="J243" s="848">
        <f>IFERROR(VLOOKUP(I243,REAJUSTE!A:AB,22,FALSE),"")</f>
        <v>1.016</v>
      </c>
    </row>
    <row r="244" spans="1:10" ht="76.5" x14ac:dyDescent="0.2">
      <c r="A244" s="794">
        <v>50607</v>
      </c>
      <c r="B244" s="794" t="s">
        <v>203</v>
      </c>
      <c r="C244" s="806" t="s">
        <v>877</v>
      </c>
      <c r="D244" s="807">
        <f t="shared" si="3"/>
        <v>139.36000000000001</v>
      </c>
      <c r="F244" s="807">
        <v>137.16999999999999</v>
      </c>
      <c r="I244" s="840" t="s">
        <v>15822</v>
      </c>
      <c r="J244" s="848">
        <f>IFERROR(VLOOKUP(I244,REAJUSTE!A:AB,22,FALSE),"")</f>
        <v>1.016</v>
      </c>
    </row>
    <row r="245" spans="1:10" ht="76.5" x14ac:dyDescent="0.2">
      <c r="A245" s="794">
        <v>50608</v>
      </c>
      <c r="B245" s="794" t="s">
        <v>204</v>
      </c>
      <c r="C245" s="806" t="s">
        <v>877</v>
      </c>
      <c r="D245" s="807">
        <f t="shared" si="3"/>
        <v>119.78</v>
      </c>
      <c r="F245" s="807">
        <v>117.9</v>
      </c>
      <c r="I245" s="840" t="s">
        <v>15822</v>
      </c>
      <c r="J245" s="848">
        <f>IFERROR(VLOOKUP(I245,REAJUSTE!A:AB,22,FALSE),"")</f>
        <v>1.016</v>
      </c>
    </row>
    <row r="246" spans="1:10" ht="15" x14ac:dyDescent="0.2">
      <c r="A246" s="805">
        <v>6</v>
      </c>
      <c r="B246" s="805" t="s">
        <v>205</v>
      </c>
      <c r="C246" s="806"/>
      <c r="D246" s="807">
        <f t="shared" si="3"/>
        <v>0</v>
      </c>
      <c r="F246" s="807"/>
      <c r="I246" s="840" t="s">
        <v>15822</v>
      </c>
      <c r="J246" s="848">
        <f>IFERROR(VLOOKUP(I246,REAJUSTE!A:AB,22,FALSE),"")</f>
        <v>1.016</v>
      </c>
    </row>
    <row r="247" spans="1:10" ht="15" x14ac:dyDescent="0.2">
      <c r="A247" s="805">
        <v>601</v>
      </c>
      <c r="B247" s="805" t="s">
        <v>206</v>
      </c>
      <c r="C247" s="806"/>
      <c r="D247" s="807">
        <f t="shared" si="3"/>
        <v>0</v>
      </c>
      <c r="F247" s="807"/>
      <c r="I247" s="840" t="s">
        <v>15822</v>
      </c>
      <c r="J247" s="848">
        <f>IFERROR(VLOOKUP(I247,REAJUSTE!A:AB,22,FALSE),"")</f>
        <v>1.016</v>
      </c>
    </row>
    <row r="248" spans="1:10" ht="51" x14ac:dyDescent="0.2">
      <c r="A248" s="794">
        <v>60101</v>
      </c>
      <c r="B248" s="794" t="s">
        <v>15580</v>
      </c>
      <c r="C248" s="806" t="s">
        <v>588</v>
      </c>
      <c r="D248" s="807">
        <f t="shared" si="3"/>
        <v>395.65</v>
      </c>
      <c r="F248" s="807">
        <v>389.42</v>
      </c>
      <c r="I248" s="840" t="s">
        <v>15822</v>
      </c>
      <c r="J248" s="848">
        <f>IFERROR(VLOOKUP(I248,REAJUSTE!A:AB,22,FALSE),"")</f>
        <v>1.016</v>
      </c>
    </row>
    <row r="249" spans="1:10" ht="51" x14ac:dyDescent="0.2">
      <c r="A249" s="794">
        <v>60102</v>
      </c>
      <c r="B249" s="794" t="s">
        <v>15581</v>
      </c>
      <c r="C249" s="806" t="s">
        <v>588</v>
      </c>
      <c r="D249" s="807">
        <f t="shared" si="3"/>
        <v>395.65</v>
      </c>
      <c r="F249" s="807">
        <v>389.42</v>
      </c>
      <c r="I249" s="840" t="s">
        <v>15822</v>
      </c>
      <c r="J249" s="848">
        <f>IFERROR(VLOOKUP(I249,REAJUSTE!A:AB,22,FALSE),"")</f>
        <v>1.016</v>
      </c>
    </row>
    <row r="250" spans="1:10" ht="51" x14ac:dyDescent="0.2">
      <c r="A250" s="794">
        <v>60103</v>
      </c>
      <c r="B250" s="794" t="s">
        <v>15582</v>
      </c>
      <c r="C250" s="806" t="s">
        <v>588</v>
      </c>
      <c r="D250" s="807">
        <f t="shared" si="3"/>
        <v>395.65</v>
      </c>
      <c r="F250" s="807">
        <v>389.42</v>
      </c>
      <c r="I250" s="840" t="s">
        <v>15822</v>
      </c>
      <c r="J250" s="848">
        <f>IFERROR(VLOOKUP(I250,REAJUSTE!A:AB,22,FALSE),"")</f>
        <v>1.016</v>
      </c>
    </row>
    <row r="251" spans="1:10" ht="38.25" x14ac:dyDescent="0.2">
      <c r="A251" s="794">
        <v>60107</v>
      </c>
      <c r="B251" s="794" t="s">
        <v>15583</v>
      </c>
      <c r="C251" s="806" t="s">
        <v>4</v>
      </c>
      <c r="D251" s="807">
        <f t="shared" si="3"/>
        <v>21.7</v>
      </c>
      <c r="F251" s="807">
        <v>21.36</v>
      </c>
      <c r="I251" s="840" t="s">
        <v>15822</v>
      </c>
      <c r="J251" s="848">
        <f>IFERROR(VLOOKUP(I251,REAJUSTE!A:AB,22,FALSE),"")</f>
        <v>1.016</v>
      </c>
    </row>
    <row r="252" spans="1:10" ht="51" x14ac:dyDescent="0.2">
      <c r="A252" s="794">
        <v>60108</v>
      </c>
      <c r="B252" s="794" t="s">
        <v>15584</v>
      </c>
      <c r="C252" s="806" t="s">
        <v>588</v>
      </c>
      <c r="D252" s="807">
        <f t="shared" si="3"/>
        <v>445.73</v>
      </c>
      <c r="F252" s="807">
        <v>438.72</v>
      </c>
      <c r="I252" s="840" t="s">
        <v>15822</v>
      </c>
      <c r="J252" s="848">
        <f>IFERROR(VLOOKUP(I252,REAJUSTE!A:AB,22,FALSE),"")</f>
        <v>1.016</v>
      </c>
    </row>
    <row r="253" spans="1:10" ht="38.25" x14ac:dyDescent="0.2">
      <c r="A253" s="794">
        <v>60110</v>
      </c>
      <c r="B253" s="794" t="s">
        <v>15585</v>
      </c>
      <c r="C253" s="806" t="s">
        <v>4</v>
      </c>
      <c r="D253" s="807">
        <f t="shared" si="3"/>
        <v>86.01</v>
      </c>
      <c r="F253" s="807">
        <v>84.66</v>
      </c>
      <c r="I253" s="840" t="s">
        <v>15822</v>
      </c>
      <c r="J253" s="848">
        <f>IFERROR(VLOOKUP(I253,REAJUSTE!A:AB,22,FALSE),"")</f>
        <v>1.016</v>
      </c>
    </row>
    <row r="254" spans="1:10" ht="38.25" x14ac:dyDescent="0.2">
      <c r="A254" s="794">
        <v>60112</v>
      </c>
      <c r="B254" s="794" t="s">
        <v>15586</v>
      </c>
      <c r="C254" s="806" t="s">
        <v>4</v>
      </c>
      <c r="D254" s="807">
        <f t="shared" si="3"/>
        <v>68.84</v>
      </c>
      <c r="F254" s="807">
        <v>67.760000000000005</v>
      </c>
      <c r="I254" s="840" t="s">
        <v>15822</v>
      </c>
      <c r="J254" s="848">
        <f>IFERROR(VLOOKUP(I254,REAJUSTE!A:AB,22,FALSE),"")</f>
        <v>1.016</v>
      </c>
    </row>
    <row r="255" spans="1:10" ht="38.25" x14ac:dyDescent="0.2">
      <c r="A255" s="794">
        <v>60113</v>
      </c>
      <c r="B255" s="794" t="s">
        <v>15587</v>
      </c>
      <c r="C255" s="806" t="s">
        <v>4</v>
      </c>
      <c r="D255" s="807">
        <f t="shared" si="3"/>
        <v>28.41</v>
      </c>
      <c r="F255" s="807">
        <v>27.97</v>
      </c>
      <c r="I255" s="840" t="s">
        <v>15822</v>
      </c>
      <c r="J255" s="848">
        <f>IFERROR(VLOOKUP(I255,REAJUSTE!A:AB,22,FALSE),"")</f>
        <v>1.016</v>
      </c>
    </row>
    <row r="256" spans="1:10" ht="15" x14ac:dyDescent="0.2">
      <c r="A256" s="805">
        <v>611</v>
      </c>
      <c r="B256" s="805" t="s">
        <v>207</v>
      </c>
      <c r="C256" s="806"/>
      <c r="D256" s="807">
        <f t="shared" si="3"/>
        <v>0</v>
      </c>
      <c r="F256" s="807"/>
      <c r="I256" s="840" t="s">
        <v>15822</v>
      </c>
      <c r="J256" s="848">
        <f>IFERROR(VLOOKUP(I256,REAJUSTE!A:AB,22,FALSE),"")</f>
        <v>1.016</v>
      </c>
    </row>
    <row r="257" spans="1:10" ht="38.25" x14ac:dyDescent="0.2">
      <c r="A257" s="794">
        <v>61101</v>
      </c>
      <c r="B257" s="794" t="s">
        <v>15588</v>
      </c>
      <c r="C257" s="806" t="s">
        <v>588</v>
      </c>
      <c r="D257" s="807">
        <f t="shared" si="3"/>
        <v>10.64</v>
      </c>
      <c r="F257" s="807">
        <v>10.48</v>
      </c>
      <c r="I257" s="840" t="s">
        <v>15822</v>
      </c>
      <c r="J257" s="848">
        <f>IFERROR(VLOOKUP(I257,REAJUSTE!A:AB,22,FALSE),"")</f>
        <v>1.016</v>
      </c>
    </row>
    <row r="258" spans="1:10" ht="38.25" x14ac:dyDescent="0.2">
      <c r="A258" s="794">
        <v>61102</v>
      </c>
      <c r="B258" s="794" t="s">
        <v>15589</v>
      </c>
      <c r="C258" s="806" t="s">
        <v>588</v>
      </c>
      <c r="D258" s="807">
        <f t="shared" si="3"/>
        <v>145.9</v>
      </c>
      <c r="F258" s="807">
        <v>143.61000000000001</v>
      </c>
      <c r="I258" s="840" t="s">
        <v>15822</v>
      </c>
      <c r="J258" s="848">
        <f>IFERROR(VLOOKUP(I258,REAJUSTE!A:AB,22,FALSE),"")</f>
        <v>1.016</v>
      </c>
    </row>
    <row r="259" spans="1:10" ht="38.25" x14ac:dyDescent="0.2">
      <c r="A259" s="794">
        <v>61103</v>
      </c>
      <c r="B259" s="794" t="s">
        <v>15590</v>
      </c>
      <c r="C259" s="806" t="s">
        <v>588</v>
      </c>
      <c r="D259" s="807">
        <f t="shared" si="3"/>
        <v>260.05</v>
      </c>
      <c r="F259" s="807">
        <v>255.96</v>
      </c>
      <c r="I259" s="840" t="s">
        <v>15822</v>
      </c>
      <c r="J259" s="848">
        <f>IFERROR(VLOOKUP(I259,REAJUSTE!A:AB,22,FALSE),"")</f>
        <v>1.016</v>
      </c>
    </row>
    <row r="260" spans="1:10" ht="25.5" x14ac:dyDescent="0.2">
      <c r="A260" s="794">
        <v>61104</v>
      </c>
      <c r="B260" s="794" t="s">
        <v>15591</v>
      </c>
      <c r="C260" s="806" t="s">
        <v>588</v>
      </c>
      <c r="D260" s="807">
        <f t="shared" si="3"/>
        <v>88.06</v>
      </c>
      <c r="F260" s="807">
        <v>86.68</v>
      </c>
      <c r="I260" s="840" t="s">
        <v>15822</v>
      </c>
      <c r="J260" s="848">
        <f>IFERROR(VLOOKUP(I260,REAJUSTE!A:AB,22,FALSE),"")</f>
        <v>1.016</v>
      </c>
    </row>
    <row r="261" spans="1:10" ht="38.25" x14ac:dyDescent="0.2">
      <c r="A261" s="794">
        <v>61106</v>
      </c>
      <c r="B261" s="794" t="s">
        <v>15592</v>
      </c>
      <c r="C261" s="806" t="s">
        <v>588</v>
      </c>
      <c r="D261" s="807">
        <f t="shared" si="3"/>
        <v>141.63</v>
      </c>
      <c r="F261" s="807">
        <v>139.4</v>
      </c>
      <c r="I261" s="840" t="s">
        <v>15822</v>
      </c>
      <c r="J261" s="848">
        <f>IFERROR(VLOOKUP(I261,REAJUSTE!A:AB,22,FALSE),"")</f>
        <v>1.016</v>
      </c>
    </row>
    <row r="262" spans="1:10" ht="38.25" x14ac:dyDescent="0.2">
      <c r="A262" s="794">
        <v>61107</v>
      </c>
      <c r="B262" s="794" t="s">
        <v>15593</v>
      </c>
      <c r="C262" s="806" t="s">
        <v>588</v>
      </c>
      <c r="D262" s="807">
        <f t="shared" si="3"/>
        <v>89.39</v>
      </c>
      <c r="F262" s="807">
        <v>87.99</v>
      </c>
      <c r="I262" s="840" t="s">
        <v>15822</v>
      </c>
      <c r="J262" s="848">
        <f>IFERROR(VLOOKUP(I262,REAJUSTE!A:AB,22,FALSE),"")</f>
        <v>1.016</v>
      </c>
    </row>
    <row r="263" spans="1:10" ht="38.25" x14ac:dyDescent="0.2">
      <c r="A263" s="794">
        <v>61108</v>
      </c>
      <c r="B263" s="794" t="s">
        <v>15594</v>
      </c>
      <c r="C263" s="806" t="s">
        <v>588</v>
      </c>
      <c r="D263" s="807">
        <f t="shared" si="3"/>
        <v>123.25</v>
      </c>
      <c r="F263" s="807">
        <v>121.31</v>
      </c>
      <c r="I263" s="840" t="s">
        <v>15822</v>
      </c>
      <c r="J263" s="848">
        <f>IFERROR(VLOOKUP(I263,REAJUSTE!A:AB,22,FALSE),"")</f>
        <v>1.016</v>
      </c>
    </row>
    <row r="264" spans="1:10" ht="38.25" x14ac:dyDescent="0.2">
      <c r="A264" s="794">
        <v>61112</v>
      </c>
      <c r="B264" s="794" t="s">
        <v>15595</v>
      </c>
      <c r="C264" s="806" t="s">
        <v>588</v>
      </c>
      <c r="D264" s="807">
        <f t="shared" si="3"/>
        <v>59.73</v>
      </c>
      <c r="F264" s="807">
        <v>58.79</v>
      </c>
      <c r="I264" s="840" t="s">
        <v>15822</v>
      </c>
      <c r="J264" s="848">
        <f>IFERROR(VLOOKUP(I264,REAJUSTE!A:AB,22,FALSE),"")</f>
        <v>1.016</v>
      </c>
    </row>
    <row r="265" spans="1:10" ht="105" x14ac:dyDescent="0.2">
      <c r="A265" s="805">
        <v>613</v>
      </c>
      <c r="B265" s="805" t="s">
        <v>668</v>
      </c>
      <c r="C265" s="806"/>
      <c r="D265" s="807">
        <f t="shared" si="3"/>
        <v>0</v>
      </c>
      <c r="F265" s="807"/>
      <c r="I265" s="840" t="s">
        <v>15822</v>
      </c>
      <c r="J265" s="848">
        <f>IFERROR(VLOOKUP(I265,REAJUSTE!A:AB,22,FALSE),"")</f>
        <v>1.016</v>
      </c>
    </row>
    <row r="266" spans="1:10" ht="102" x14ac:dyDescent="0.2">
      <c r="A266" s="794">
        <v>61301</v>
      </c>
      <c r="B266" s="794" t="s">
        <v>15596</v>
      </c>
      <c r="C266" s="806" t="s">
        <v>588</v>
      </c>
      <c r="D266" s="807">
        <f t="shared" si="3"/>
        <v>908.69</v>
      </c>
      <c r="F266" s="807">
        <v>894.38</v>
      </c>
      <c r="I266" s="840" t="s">
        <v>15822</v>
      </c>
      <c r="J266" s="848">
        <f>IFERROR(VLOOKUP(I266,REAJUSTE!A:AB,22,FALSE),"")</f>
        <v>1.016</v>
      </c>
    </row>
    <row r="267" spans="1:10" ht="102" x14ac:dyDescent="0.2">
      <c r="A267" s="794">
        <v>61302</v>
      </c>
      <c r="B267" s="794" t="s">
        <v>15597</v>
      </c>
      <c r="C267" s="806" t="s">
        <v>588</v>
      </c>
      <c r="D267" s="807">
        <f t="shared" si="3"/>
        <v>919.43</v>
      </c>
      <c r="F267" s="807">
        <v>904.96</v>
      </c>
      <c r="I267" s="840" t="s">
        <v>15822</v>
      </c>
      <c r="J267" s="848">
        <f>IFERROR(VLOOKUP(I267,REAJUSTE!A:AB,22,FALSE),"")</f>
        <v>1.016</v>
      </c>
    </row>
    <row r="268" spans="1:10" ht="102" x14ac:dyDescent="0.2">
      <c r="A268" s="794">
        <v>61303</v>
      </c>
      <c r="B268" s="794" t="s">
        <v>15598</v>
      </c>
      <c r="C268" s="806" t="s">
        <v>588</v>
      </c>
      <c r="D268" s="807">
        <f t="shared" si="3"/>
        <v>926.38</v>
      </c>
      <c r="F268" s="807">
        <v>911.8</v>
      </c>
      <c r="I268" s="840" t="s">
        <v>15822</v>
      </c>
      <c r="J268" s="848">
        <f>IFERROR(VLOOKUP(I268,REAJUSTE!A:AB,22,FALSE),"")</f>
        <v>1.016</v>
      </c>
    </row>
    <row r="269" spans="1:10" ht="102" x14ac:dyDescent="0.2">
      <c r="A269" s="794">
        <v>61304</v>
      </c>
      <c r="B269" s="794" t="s">
        <v>15599</v>
      </c>
      <c r="C269" s="806" t="s">
        <v>588</v>
      </c>
      <c r="D269" s="807">
        <f t="shared" si="3"/>
        <v>1008.2</v>
      </c>
      <c r="F269" s="807">
        <v>992.33</v>
      </c>
      <c r="I269" s="840" t="s">
        <v>15822</v>
      </c>
      <c r="J269" s="848">
        <f>IFERROR(VLOOKUP(I269,REAJUSTE!A:AB,22,FALSE),"")</f>
        <v>1.016</v>
      </c>
    </row>
    <row r="270" spans="1:10" ht="90" x14ac:dyDescent="0.2">
      <c r="A270" s="805">
        <v>614</v>
      </c>
      <c r="B270" s="805" t="s">
        <v>669</v>
      </c>
      <c r="C270" s="806"/>
      <c r="D270" s="807">
        <f t="shared" si="3"/>
        <v>0</v>
      </c>
      <c r="F270" s="807"/>
      <c r="I270" s="840" t="s">
        <v>15822</v>
      </c>
      <c r="J270" s="848">
        <f>IFERROR(VLOOKUP(I270,REAJUSTE!A:AB,22,FALSE),"")</f>
        <v>1.016</v>
      </c>
    </row>
    <row r="271" spans="1:10" ht="114.75" x14ac:dyDescent="0.2">
      <c r="A271" s="794">
        <v>61401</v>
      </c>
      <c r="B271" s="794" t="s">
        <v>15600</v>
      </c>
      <c r="C271" s="806" t="s">
        <v>588</v>
      </c>
      <c r="D271" s="807">
        <f t="shared" si="3"/>
        <v>1104.52</v>
      </c>
      <c r="F271" s="808">
        <v>1087.1300000000001</v>
      </c>
      <c r="I271" s="840" t="s">
        <v>15822</v>
      </c>
      <c r="J271" s="848">
        <f>IFERROR(VLOOKUP(I271,REAJUSTE!A:AB,22,FALSE),"")</f>
        <v>1.016</v>
      </c>
    </row>
    <row r="272" spans="1:10" ht="114.75" x14ac:dyDescent="0.2">
      <c r="A272" s="794">
        <v>61402</v>
      </c>
      <c r="B272" s="794" t="s">
        <v>15601</v>
      </c>
      <c r="C272" s="806" t="s">
        <v>588</v>
      </c>
      <c r="D272" s="807">
        <f t="shared" ref="D272:D335" si="4">TRUNC(F272*J272,2)</f>
        <v>1120.6600000000001</v>
      </c>
      <c r="F272" s="808">
        <v>1103.02</v>
      </c>
      <c r="I272" s="840" t="s">
        <v>15822</v>
      </c>
      <c r="J272" s="848">
        <f>IFERROR(VLOOKUP(I272,REAJUSTE!A:AB,22,FALSE),"")</f>
        <v>1.016</v>
      </c>
    </row>
    <row r="273" spans="1:10" ht="114.75" x14ac:dyDescent="0.2">
      <c r="A273" s="794">
        <v>61403</v>
      </c>
      <c r="B273" s="794" t="s">
        <v>15602</v>
      </c>
      <c r="C273" s="806" t="s">
        <v>588</v>
      </c>
      <c r="D273" s="807">
        <f t="shared" si="4"/>
        <v>1104.52</v>
      </c>
      <c r="F273" s="808">
        <v>1087.1300000000001</v>
      </c>
      <c r="I273" s="840" t="s">
        <v>15822</v>
      </c>
      <c r="J273" s="848">
        <f>IFERROR(VLOOKUP(I273,REAJUSTE!A:AB,22,FALSE),"")</f>
        <v>1.016</v>
      </c>
    </row>
    <row r="274" spans="1:10" ht="114.75" x14ac:dyDescent="0.2">
      <c r="A274" s="794">
        <v>61404</v>
      </c>
      <c r="B274" s="794" t="s">
        <v>15603</v>
      </c>
      <c r="C274" s="806" t="s">
        <v>588</v>
      </c>
      <c r="D274" s="807">
        <f t="shared" si="4"/>
        <v>1120.6600000000001</v>
      </c>
      <c r="F274" s="808">
        <v>1103.02</v>
      </c>
      <c r="I274" s="840" t="s">
        <v>15822</v>
      </c>
      <c r="J274" s="848">
        <f>IFERROR(VLOOKUP(I274,REAJUSTE!A:AB,22,FALSE),"")</f>
        <v>1.016</v>
      </c>
    </row>
    <row r="275" spans="1:10" ht="60" x14ac:dyDescent="0.2">
      <c r="A275" s="805">
        <v>617</v>
      </c>
      <c r="B275" s="805" t="s">
        <v>670</v>
      </c>
      <c r="C275" s="806"/>
      <c r="D275" s="807">
        <f t="shared" si="4"/>
        <v>0</v>
      </c>
      <c r="F275" s="807"/>
      <c r="I275" s="840" t="s">
        <v>15822</v>
      </c>
      <c r="J275" s="848">
        <f>IFERROR(VLOOKUP(I275,REAJUSTE!A:AB,22,FALSE),"")</f>
        <v>1.016</v>
      </c>
    </row>
    <row r="276" spans="1:10" ht="63.75" x14ac:dyDescent="0.2">
      <c r="A276" s="794">
        <v>61701</v>
      </c>
      <c r="B276" s="794" t="s">
        <v>15604</v>
      </c>
      <c r="C276" s="806" t="s">
        <v>588</v>
      </c>
      <c r="D276" s="807">
        <f t="shared" si="4"/>
        <v>971.5</v>
      </c>
      <c r="F276" s="807">
        <v>956.21</v>
      </c>
      <c r="I276" s="840" t="s">
        <v>15822</v>
      </c>
      <c r="J276" s="848">
        <f>IFERROR(VLOOKUP(I276,REAJUSTE!A:AB,22,FALSE),"")</f>
        <v>1.016</v>
      </c>
    </row>
    <row r="277" spans="1:10" ht="63.75" x14ac:dyDescent="0.2">
      <c r="A277" s="794">
        <v>61702</v>
      </c>
      <c r="B277" s="794" t="s">
        <v>15605</v>
      </c>
      <c r="C277" s="806" t="s">
        <v>588</v>
      </c>
      <c r="D277" s="807">
        <f t="shared" si="4"/>
        <v>1039.9100000000001</v>
      </c>
      <c r="F277" s="808">
        <v>1023.54</v>
      </c>
      <c r="I277" s="840" t="s">
        <v>15822</v>
      </c>
      <c r="J277" s="848">
        <f>IFERROR(VLOOKUP(I277,REAJUSTE!A:AB,22,FALSE),"")</f>
        <v>1.016</v>
      </c>
    </row>
    <row r="278" spans="1:10" ht="63.75" x14ac:dyDescent="0.2">
      <c r="A278" s="794">
        <v>61703</v>
      </c>
      <c r="B278" s="794" t="s">
        <v>15606</v>
      </c>
      <c r="C278" s="806" t="s">
        <v>588</v>
      </c>
      <c r="D278" s="807">
        <f t="shared" si="4"/>
        <v>1104.27</v>
      </c>
      <c r="F278" s="808">
        <v>1086.8800000000001</v>
      </c>
      <c r="I278" s="840" t="s">
        <v>15822</v>
      </c>
      <c r="J278" s="848">
        <f>IFERROR(VLOOKUP(I278,REAJUSTE!A:AB,22,FALSE),"")</f>
        <v>1.016</v>
      </c>
    </row>
    <row r="279" spans="1:10" ht="120" x14ac:dyDescent="0.2">
      <c r="A279" s="805">
        <v>619</v>
      </c>
      <c r="B279" s="805" t="s">
        <v>208</v>
      </c>
      <c r="C279" s="806"/>
      <c r="D279" s="807">
        <f t="shared" si="4"/>
        <v>0</v>
      </c>
      <c r="F279" s="807"/>
      <c r="I279" s="840" t="s">
        <v>15822</v>
      </c>
      <c r="J279" s="848">
        <f>IFERROR(VLOOKUP(I279,REAJUSTE!A:AB,22,FALSE),"")</f>
        <v>1.016</v>
      </c>
    </row>
    <row r="280" spans="1:10" ht="114.75" x14ac:dyDescent="0.2">
      <c r="A280" s="794">
        <v>61901</v>
      </c>
      <c r="B280" s="794" t="s">
        <v>15607</v>
      </c>
      <c r="C280" s="806" t="s">
        <v>588</v>
      </c>
      <c r="D280" s="807">
        <f t="shared" si="4"/>
        <v>1076.54</v>
      </c>
      <c r="F280" s="808">
        <v>1059.5899999999999</v>
      </c>
      <c r="I280" s="840" t="s">
        <v>15822</v>
      </c>
      <c r="J280" s="848">
        <f>IFERROR(VLOOKUP(I280,REAJUSTE!A:AB,22,FALSE),"")</f>
        <v>1.016</v>
      </c>
    </row>
    <row r="281" spans="1:10" ht="114.75" x14ac:dyDescent="0.2">
      <c r="A281" s="794">
        <v>61902</v>
      </c>
      <c r="B281" s="794" t="s">
        <v>15608</v>
      </c>
      <c r="C281" s="806" t="s">
        <v>588</v>
      </c>
      <c r="D281" s="807">
        <f t="shared" si="4"/>
        <v>1104.9100000000001</v>
      </c>
      <c r="F281" s="808">
        <v>1087.51</v>
      </c>
      <c r="I281" s="840" t="s">
        <v>15822</v>
      </c>
      <c r="J281" s="848">
        <f>IFERROR(VLOOKUP(I281,REAJUSTE!A:AB,22,FALSE),"")</f>
        <v>1.016</v>
      </c>
    </row>
    <row r="282" spans="1:10" ht="114.75" x14ac:dyDescent="0.2">
      <c r="A282" s="794">
        <v>61903</v>
      </c>
      <c r="B282" s="794" t="s">
        <v>15609</v>
      </c>
      <c r="C282" s="806" t="s">
        <v>588</v>
      </c>
      <c r="D282" s="807">
        <f t="shared" si="4"/>
        <v>1171.53</v>
      </c>
      <c r="F282" s="808">
        <v>1153.0899999999999</v>
      </c>
      <c r="I282" s="840" t="s">
        <v>15822</v>
      </c>
      <c r="J282" s="848">
        <f>IFERROR(VLOOKUP(I282,REAJUSTE!A:AB,22,FALSE),"")</f>
        <v>1.016</v>
      </c>
    </row>
    <row r="283" spans="1:10" ht="15" x14ac:dyDescent="0.2">
      <c r="A283" s="805">
        <v>622</v>
      </c>
      <c r="B283" s="805" t="s">
        <v>209</v>
      </c>
      <c r="C283" s="806"/>
      <c r="D283" s="807">
        <f t="shared" si="4"/>
        <v>0</v>
      </c>
      <c r="F283" s="807"/>
      <c r="I283" s="840" t="s">
        <v>15822</v>
      </c>
      <c r="J283" s="848">
        <f>IFERROR(VLOOKUP(I283,REAJUSTE!A:AB,22,FALSE),"")</f>
        <v>1.016</v>
      </c>
    </row>
    <row r="284" spans="1:10" ht="38.25" x14ac:dyDescent="0.2">
      <c r="A284" s="794">
        <v>62201</v>
      </c>
      <c r="B284" s="794" t="s">
        <v>15610</v>
      </c>
      <c r="C284" s="806" t="s">
        <v>588</v>
      </c>
      <c r="D284" s="807">
        <f t="shared" si="4"/>
        <v>116.07</v>
      </c>
      <c r="F284" s="807">
        <v>114.25</v>
      </c>
      <c r="I284" s="840" t="s">
        <v>15822</v>
      </c>
      <c r="J284" s="848">
        <f>IFERROR(VLOOKUP(I284,REAJUSTE!A:AB,22,FALSE),"")</f>
        <v>1.016</v>
      </c>
    </row>
    <row r="285" spans="1:10" ht="51" x14ac:dyDescent="0.2">
      <c r="A285" s="794">
        <v>62202</v>
      </c>
      <c r="B285" s="794" t="s">
        <v>15611</v>
      </c>
      <c r="C285" s="806" t="s">
        <v>588</v>
      </c>
      <c r="D285" s="807">
        <f t="shared" si="4"/>
        <v>116.07</v>
      </c>
      <c r="F285" s="807">
        <v>114.25</v>
      </c>
      <c r="I285" s="840" t="s">
        <v>15822</v>
      </c>
      <c r="J285" s="848">
        <f>IFERROR(VLOOKUP(I285,REAJUSTE!A:AB,22,FALSE),"")</f>
        <v>1.016</v>
      </c>
    </row>
    <row r="286" spans="1:10" ht="38.25" x14ac:dyDescent="0.2">
      <c r="A286" s="794">
        <v>62203</v>
      </c>
      <c r="B286" s="794" t="s">
        <v>15612</v>
      </c>
      <c r="C286" s="806" t="s">
        <v>588</v>
      </c>
      <c r="D286" s="807">
        <f t="shared" si="4"/>
        <v>111.8</v>
      </c>
      <c r="F286" s="807">
        <v>110.04</v>
      </c>
      <c r="I286" s="840" t="s">
        <v>15822</v>
      </c>
      <c r="J286" s="848">
        <f>IFERROR(VLOOKUP(I286,REAJUSTE!A:AB,22,FALSE),"")</f>
        <v>1.016</v>
      </c>
    </row>
    <row r="287" spans="1:10" ht="38.25" x14ac:dyDescent="0.2">
      <c r="A287" s="794">
        <v>62204</v>
      </c>
      <c r="B287" s="794" t="s">
        <v>15613</v>
      </c>
      <c r="C287" s="806" t="s">
        <v>588</v>
      </c>
      <c r="D287" s="807">
        <f t="shared" si="4"/>
        <v>84.41</v>
      </c>
      <c r="F287" s="807">
        <v>83.09</v>
      </c>
      <c r="I287" s="840" t="s">
        <v>15822</v>
      </c>
      <c r="J287" s="848">
        <f>IFERROR(VLOOKUP(I287,REAJUSTE!A:AB,22,FALSE),"")</f>
        <v>1.016</v>
      </c>
    </row>
    <row r="288" spans="1:10" ht="25.5" x14ac:dyDescent="0.2">
      <c r="A288" s="794">
        <v>62205</v>
      </c>
      <c r="B288" s="794" t="s">
        <v>15614</v>
      </c>
      <c r="C288" s="806" t="s">
        <v>588</v>
      </c>
      <c r="D288" s="807">
        <f t="shared" si="4"/>
        <v>73.239999999999995</v>
      </c>
      <c r="F288" s="807">
        <v>72.09</v>
      </c>
      <c r="I288" s="840" t="s">
        <v>15822</v>
      </c>
      <c r="J288" s="848">
        <f>IFERROR(VLOOKUP(I288,REAJUSTE!A:AB,22,FALSE),"")</f>
        <v>1.016</v>
      </c>
    </row>
    <row r="289" spans="1:10" ht="25.5" x14ac:dyDescent="0.2">
      <c r="A289" s="794">
        <v>62206</v>
      </c>
      <c r="B289" s="794" t="s">
        <v>15615</v>
      </c>
      <c r="C289" s="806" t="s">
        <v>588</v>
      </c>
      <c r="D289" s="807">
        <f t="shared" si="4"/>
        <v>9.41</v>
      </c>
      <c r="F289" s="807">
        <v>9.27</v>
      </c>
      <c r="I289" s="840" t="s">
        <v>15822</v>
      </c>
      <c r="J289" s="848">
        <f>IFERROR(VLOOKUP(I289,REAJUSTE!A:AB,22,FALSE),"")</f>
        <v>1.016</v>
      </c>
    </row>
    <row r="290" spans="1:10" ht="51" x14ac:dyDescent="0.2">
      <c r="A290" s="794">
        <v>62207</v>
      </c>
      <c r="B290" s="794" t="s">
        <v>15616</v>
      </c>
      <c r="C290" s="806" t="s">
        <v>588</v>
      </c>
      <c r="D290" s="807">
        <f t="shared" si="4"/>
        <v>53.59</v>
      </c>
      <c r="F290" s="807">
        <v>52.75</v>
      </c>
      <c r="I290" s="840" t="s">
        <v>15822</v>
      </c>
      <c r="J290" s="848">
        <f>IFERROR(VLOOKUP(I290,REAJUSTE!A:AB,22,FALSE),"")</f>
        <v>1.016</v>
      </c>
    </row>
    <row r="291" spans="1:10" ht="25.5" x14ac:dyDescent="0.2">
      <c r="A291" s="794">
        <v>62208</v>
      </c>
      <c r="B291" s="794" t="s">
        <v>15617</v>
      </c>
      <c r="C291" s="806" t="s">
        <v>588</v>
      </c>
      <c r="D291" s="807">
        <f t="shared" si="4"/>
        <v>76.95</v>
      </c>
      <c r="F291" s="807">
        <v>75.739999999999995</v>
      </c>
      <c r="I291" s="840" t="s">
        <v>15822</v>
      </c>
      <c r="J291" s="848">
        <f>IFERROR(VLOOKUP(I291,REAJUSTE!A:AB,22,FALSE),"")</f>
        <v>1.016</v>
      </c>
    </row>
    <row r="292" spans="1:10" ht="25.5" x14ac:dyDescent="0.2">
      <c r="A292" s="794">
        <v>62211</v>
      </c>
      <c r="B292" s="794" t="s">
        <v>15618</v>
      </c>
      <c r="C292" s="806" t="s">
        <v>4</v>
      </c>
      <c r="D292" s="807">
        <f t="shared" si="4"/>
        <v>3.23</v>
      </c>
      <c r="F292" s="807">
        <v>3.18</v>
      </c>
      <c r="I292" s="840" t="s">
        <v>15822</v>
      </c>
      <c r="J292" s="848">
        <f>IFERROR(VLOOKUP(I292,REAJUSTE!A:AB,22,FALSE),"")</f>
        <v>1.016</v>
      </c>
    </row>
    <row r="293" spans="1:10" ht="63.75" x14ac:dyDescent="0.2">
      <c r="A293" s="794">
        <v>62212</v>
      </c>
      <c r="B293" s="794" t="s">
        <v>15619</v>
      </c>
      <c r="C293" s="806" t="s">
        <v>4</v>
      </c>
      <c r="D293" s="807">
        <f t="shared" si="4"/>
        <v>15.74</v>
      </c>
      <c r="F293" s="807">
        <v>15.5</v>
      </c>
      <c r="I293" s="840" t="s">
        <v>15822</v>
      </c>
      <c r="J293" s="848">
        <f>IFERROR(VLOOKUP(I293,REAJUSTE!A:AB,22,FALSE),"")</f>
        <v>1.016</v>
      </c>
    </row>
    <row r="294" spans="1:10" ht="90" x14ac:dyDescent="0.2">
      <c r="A294" s="805">
        <v>623</v>
      </c>
      <c r="B294" s="805" t="s">
        <v>671</v>
      </c>
      <c r="C294" s="806"/>
      <c r="D294" s="807">
        <f t="shared" si="4"/>
        <v>0</v>
      </c>
      <c r="F294" s="807"/>
      <c r="I294" s="840" t="s">
        <v>15822</v>
      </c>
      <c r="J294" s="848">
        <f>IFERROR(VLOOKUP(I294,REAJUSTE!A:AB,22,FALSE),"")</f>
        <v>1.016</v>
      </c>
    </row>
    <row r="295" spans="1:10" ht="102" x14ac:dyDescent="0.2">
      <c r="A295" s="794">
        <v>62301</v>
      </c>
      <c r="B295" s="794" t="s">
        <v>15620</v>
      </c>
      <c r="C295" s="806" t="s">
        <v>588</v>
      </c>
      <c r="D295" s="807">
        <f t="shared" si="4"/>
        <v>791.57</v>
      </c>
      <c r="F295" s="807">
        <v>779.11</v>
      </c>
      <c r="I295" s="840" t="s">
        <v>15822</v>
      </c>
      <c r="J295" s="848">
        <f>IFERROR(VLOOKUP(I295,REAJUSTE!A:AB,22,FALSE),"")</f>
        <v>1.016</v>
      </c>
    </row>
    <row r="296" spans="1:10" ht="102" x14ac:dyDescent="0.2">
      <c r="A296" s="794">
        <v>62302</v>
      </c>
      <c r="B296" s="794" t="s">
        <v>15621</v>
      </c>
      <c r="C296" s="806" t="s">
        <v>588</v>
      </c>
      <c r="D296" s="807">
        <f t="shared" si="4"/>
        <v>812.91</v>
      </c>
      <c r="F296" s="807">
        <v>800.11</v>
      </c>
      <c r="I296" s="840" t="s">
        <v>15822</v>
      </c>
      <c r="J296" s="848">
        <f>IFERROR(VLOOKUP(I296,REAJUSTE!A:AB,22,FALSE),"")</f>
        <v>1.016</v>
      </c>
    </row>
    <row r="297" spans="1:10" ht="90" x14ac:dyDescent="0.2">
      <c r="A297" s="805">
        <v>625</v>
      </c>
      <c r="B297" s="805" t="s">
        <v>12734</v>
      </c>
      <c r="C297" s="806"/>
      <c r="D297" s="807">
        <f t="shared" si="4"/>
        <v>0</v>
      </c>
      <c r="F297" s="807"/>
      <c r="I297" s="840" t="s">
        <v>15822</v>
      </c>
      <c r="J297" s="848">
        <f>IFERROR(VLOOKUP(I297,REAJUSTE!A:AB,22,FALSE),"")</f>
        <v>1.016</v>
      </c>
    </row>
    <row r="298" spans="1:10" ht="102" x14ac:dyDescent="0.2">
      <c r="A298" s="794">
        <v>62501</v>
      </c>
      <c r="B298" s="794" t="s">
        <v>15622</v>
      </c>
      <c r="C298" s="806" t="s">
        <v>588</v>
      </c>
      <c r="D298" s="807">
        <f t="shared" si="4"/>
        <v>1645.46</v>
      </c>
      <c r="F298" s="808">
        <v>1619.55</v>
      </c>
      <c r="I298" s="840" t="s">
        <v>15822</v>
      </c>
      <c r="J298" s="848">
        <f>IFERROR(VLOOKUP(I298,REAJUSTE!A:AB,22,FALSE),"")</f>
        <v>1.016</v>
      </c>
    </row>
    <row r="299" spans="1:10" ht="102" x14ac:dyDescent="0.2">
      <c r="A299" s="794">
        <v>62502</v>
      </c>
      <c r="B299" s="794" t="s">
        <v>15623</v>
      </c>
      <c r="C299" s="806" t="s">
        <v>588</v>
      </c>
      <c r="D299" s="807">
        <f t="shared" si="4"/>
        <v>1776.1</v>
      </c>
      <c r="F299" s="808">
        <v>1748.13</v>
      </c>
      <c r="I299" s="840" t="s">
        <v>15822</v>
      </c>
      <c r="J299" s="848">
        <f>IFERROR(VLOOKUP(I299,REAJUSTE!A:AB,22,FALSE),"")</f>
        <v>1.016</v>
      </c>
    </row>
    <row r="300" spans="1:10" ht="102" x14ac:dyDescent="0.2">
      <c r="A300" s="794">
        <v>62503</v>
      </c>
      <c r="B300" s="794" t="s">
        <v>15624</v>
      </c>
      <c r="C300" s="806" t="s">
        <v>588</v>
      </c>
      <c r="D300" s="807">
        <f t="shared" si="4"/>
        <v>1885.74</v>
      </c>
      <c r="F300" s="808">
        <v>1856.05</v>
      </c>
      <c r="I300" s="840" t="s">
        <v>15822</v>
      </c>
      <c r="J300" s="848">
        <f>IFERROR(VLOOKUP(I300,REAJUSTE!A:AB,22,FALSE),"")</f>
        <v>1.016</v>
      </c>
    </row>
    <row r="301" spans="1:10" ht="102" x14ac:dyDescent="0.2">
      <c r="A301" s="794">
        <v>62504</v>
      </c>
      <c r="B301" s="794" t="s">
        <v>15625</v>
      </c>
      <c r="C301" s="806" t="s">
        <v>588</v>
      </c>
      <c r="D301" s="807">
        <f t="shared" si="4"/>
        <v>2031.25</v>
      </c>
      <c r="F301" s="808">
        <v>1999.27</v>
      </c>
      <c r="I301" s="840" t="s">
        <v>15822</v>
      </c>
      <c r="J301" s="848">
        <f>IFERROR(VLOOKUP(I301,REAJUSTE!A:AB,22,FALSE),"")</f>
        <v>1.016</v>
      </c>
    </row>
    <row r="302" spans="1:10" ht="102" x14ac:dyDescent="0.2">
      <c r="A302" s="794">
        <v>62505</v>
      </c>
      <c r="B302" s="794" t="s">
        <v>15626</v>
      </c>
      <c r="C302" s="806" t="s">
        <v>588</v>
      </c>
      <c r="D302" s="807">
        <f t="shared" si="4"/>
        <v>3571.95</v>
      </c>
      <c r="F302" s="808">
        <v>3515.7</v>
      </c>
      <c r="I302" s="840" t="s">
        <v>15822</v>
      </c>
      <c r="J302" s="848">
        <f>IFERROR(VLOOKUP(I302,REAJUSTE!A:AB,22,FALSE),"")</f>
        <v>1.016</v>
      </c>
    </row>
    <row r="303" spans="1:10" ht="15" x14ac:dyDescent="0.2">
      <c r="A303" s="805">
        <v>7</v>
      </c>
      <c r="B303" s="805" t="s">
        <v>210</v>
      </c>
      <c r="C303" s="806"/>
      <c r="D303" s="807">
        <f t="shared" si="4"/>
        <v>0</v>
      </c>
      <c r="F303" s="807"/>
      <c r="I303" s="840" t="s">
        <v>15822</v>
      </c>
      <c r="J303" s="848">
        <f>IFERROR(VLOOKUP(I303,REAJUSTE!A:AB,22,FALSE),"")</f>
        <v>1.016</v>
      </c>
    </row>
    <row r="304" spans="1:10" ht="15" x14ac:dyDescent="0.2">
      <c r="A304" s="805">
        <v>711</v>
      </c>
      <c r="B304" s="805" t="s">
        <v>211</v>
      </c>
      <c r="C304" s="806"/>
      <c r="D304" s="807">
        <f t="shared" si="4"/>
        <v>0</v>
      </c>
      <c r="F304" s="807"/>
      <c r="I304" s="840" t="s">
        <v>15822</v>
      </c>
      <c r="J304" s="848">
        <f>IFERROR(VLOOKUP(I304,REAJUSTE!A:AB,22,FALSE),"")</f>
        <v>1.016</v>
      </c>
    </row>
    <row r="305" spans="1:10" ht="63.75" x14ac:dyDescent="0.2">
      <c r="A305" s="794">
        <v>71101</v>
      </c>
      <c r="B305" s="794" t="s">
        <v>212</v>
      </c>
      <c r="C305" s="806" t="s">
        <v>877</v>
      </c>
      <c r="D305" s="807">
        <f t="shared" si="4"/>
        <v>709.5</v>
      </c>
      <c r="F305" s="807">
        <v>698.33</v>
      </c>
      <c r="I305" s="840" t="s">
        <v>15822</v>
      </c>
      <c r="J305" s="848">
        <f>IFERROR(VLOOKUP(I305,REAJUSTE!A:AB,22,FALSE),"")</f>
        <v>1.016</v>
      </c>
    </row>
    <row r="306" spans="1:10" ht="51" x14ac:dyDescent="0.2">
      <c r="A306" s="794">
        <v>71103</v>
      </c>
      <c r="B306" s="794" t="s">
        <v>905</v>
      </c>
      <c r="C306" s="806" t="s">
        <v>877</v>
      </c>
      <c r="D306" s="807">
        <f t="shared" si="4"/>
        <v>107.58</v>
      </c>
      <c r="F306" s="807">
        <v>105.89</v>
      </c>
      <c r="I306" s="840" t="s">
        <v>15822</v>
      </c>
      <c r="J306" s="848">
        <f>IFERROR(VLOOKUP(I306,REAJUSTE!A:AB,22,FALSE),"")</f>
        <v>1.016</v>
      </c>
    </row>
    <row r="307" spans="1:10" ht="25.5" x14ac:dyDescent="0.2">
      <c r="A307" s="794">
        <v>71104</v>
      </c>
      <c r="B307" s="794" t="s">
        <v>672</v>
      </c>
      <c r="C307" s="806" t="s">
        <v>877</v>
      </c>
      <c r="D307" s="807">
        <f t="shared" si="4"/>
        <v>613.32000000000005</v>
      </c>
      <c r="F307" s="807">
        <v>603.66999999999996</v>
      </c>
      <c r="I307" s="840" t="s">
        <v>15822</v>
      </c>
      <c r="J307" s="848">
        <f>IFERROR(VLOOKUP(I307,REAJUSTE!A:AB,22,FALSE),"")</f>
        <v>1.016</v>
      </c>
    </row>
    <row r="308" spans="1:10" ht="25.5" x14ac:dyDescent="0.2">
      <c r="A308" s="794">
        <v>71105</v>
      </c>
      <c r="B308" s="794" t="s">
        <v>213</v>
      </c>
      <c r="C308" s="806" t="s">
        <v>877</v>
      </c>
      <c r="D308" s="807">
        <f t="shared" si="4"/>
        <v>373.72</v>
      </c>
      <c r="F308" s="807">
        <v>367.84</v>
      </c>
      <c r="I308" s="840" t="s">
        <v>15822</v>
      </c>
      <c r="J308" s="848">
        <f>IFERROR(VLOOKUP(I308,REAJUSTE!A:AB,22,FALSE),"")</f>
        <v>1.016</v>
      </c>
    </row>
    <row r="309" spans="1:10" ht="25.5" x14ac:dyDescent="0.2">
      <c r="A309" s="794">
        <v>71106</v>
      </c>
      <c r="B309" s="794" t="s">
        <v>214</v>
      </c>
      <c r="C309" s="806" t="s">
        <v>877</v>
      </c>
      <c r="D309" s="807">
        <f t="shared" si="4"/>
        <v>742.18</v>
      </c>
      <c r="F309" s="807">
        <v>730.5</v>
      </c>
      <c r="I309" s="840" t="s">
        <v>15822</v>
      </c>
      <c r="J309" s="848">
        <f>IFERROR(VLOOKUP(I309,REAJUSTE!A:AB,22,FALSE),"")</f>
        <v>1.016</v>
      </c>
    </row>
    <row r="310" spans="1:10" ht="25.5" x14ac:dyDescent="0.2">
      <c r="A310" s="794">
        <v>71107</v>
      </c>
      <c r="B310" s="794" t="s">
        <v>215</v>
      </c>
      <c r="C310" s="806" t="s">
        <v>877</v>
      </c>
      <c r="D310" s="807">
        <f t="shared" si="4"/>
        <v>888.81</v>
      </c>
      <c r="F310" s="807">
        <v>874.82</v>
      </c>
      <c r="I310" s="840" t="s">
        <v>15822</v>
      </c>
      <c r="J310" s="848">
        <f>IFERROR(VLOOKUP(I310,REAJUSTE!A:AB,22,FALSE),"")</f>
        <v>1.016</v>
      </c>
    </row>
    <row r="311" spans="1:10" ht="15" x14ac:dyDescent="0.2">
      <c r="A311" s="805">
        <v>717</v>
      </c>
      <c r="B311" s="805" t="s">
        <v>216</v>
      </c>
      <c r="C311" s="806"/>
      <c r="D311" s="807">
        <f t="shared" si="4"/>
        <v>0</v>
      </c>
      <c r="F311" s="807"/>
      <c r="I311" s="840" t="s">
        <v>15822</v>
      </c>
      <c r="J311" s="848">
        <f>IFERROR(VLOOKUP(I311,REAJUSTE!A:AB,22,FALSE),"")</f>
        <v>1.016</v>
      </c>
    </row>
    <row r="312" spans="1:10" ht="51" x14ac:dyDescent="0.2">
      <c r="A312" s="794">
        <v>71701</v>
      </c>
      <c r="B312" s="794" t="s">
        <v>217</v>
      </c>
      <c r="C312" s="806" t="s">
        <v>877</v>
      </c>
      <c r="D312" s="807">
        <f t="shared" si="4"/>
        <v>564.13</v>
      </c>
      <c r="F312" s="807">
        <v>555.25</v>
      </c>
      <c r="I312" s="840" t="s">
        <v>15822</v>
      </c>
      <c r="J312" s="848">
        <f>IFERROR(VLOOKUP(I312,REAJUSTE!A:AB,22,FALSE),"")</f>
        <v>1.016</v>
      </c>
    </row>
    <row r="313" spans="1:10" ht="51" x14ac:dyDescent="0.2">
      <c r="A313" s="794">
        <v>71702</v>
      </c>
      <c r="B313" s="794" t="s">
        <v>218</v>
      </c>
      <c r="C313" s="806" t="s">
        <v>877</v>
      </c>
      <c r="D313" s="807">
        <f t="shared" si="4"/>
        <v>807.07</v>
      </c>
      <c r="F313" s="807">
        <v>794.37</v>
      </c>
      <c r="I313" s="840" t="s">
        <v>15822</v>
      </c>
      <c r="J313" s="848">
        <f>IFERROR(VLOOKUP(I313,REAJUSTE!A:AB,22,FALSE),"")</f>
        <v>1.016</v>
      </c>
    </row>
    <row r="314" spans="1:10" ht="63.75" x14ac:dyDescent="0.2">
      <c r="A314" s="794">
        <v>71703</v>
      </c>
      <c r="B314" s="794" t="s">
        <v>673</v>
      </c>
      <c r="C314" s="806" t="s">
        <v>877</v>
      </c>
      <c r="D314" s="807">
        <f t="shared" si="4"/>
        <v>459.64</v>
      </c>
      <c r="F314" s="807">
        <v>452.41</v>
      </c>
      <c r="I314" s="840" t="s">
        <v>15822</v>
      </c>
      <c r="J314" s="848">
        <f>IFERROR(VLOOKUP(I314,REAJUSTE!A:AB,22,FALSE),"")</f>
        <v>1.016</v>
      </c>
    </row>
    <row r="315" spans="1:10" ht="51" x14ac:dyDescent="0.2">
      <c r="A315" s="794">
        <v>71704</v>
      </c>
      <c r="B315" s="794" t="s">
        <v>219</v>
      </c>
      <c r="C315" s="806" t="s">
        <v>877</v>
      </c>
      <c r="D315" s="807">
        <f t="shared" si="4"/>
        <v>992.81</v>
      </c>
      <c r="F315" s="807">
        <v>977.18</v>
      </c>
      <c r="I315" s="840" t="s">
        <v>15822</v>
      </c>
      <c r="J315" s="848">
        <f>IFERROR(VLOOKUP(I315,REAJUSTE!A:AB,22,FALSE),"")</f>
        <v>1.016</v>
      </c>
    </row>
    <row r="316" spans="1:10" ht="38.25" x14ac:dyDescent="0.2">
      <c r="A316" s="794">
        <v>71706</v>
      </c>
      <c r="B316" s="794" t="s">
        <v>220</v>
      </c>
      <c r="C316" s="806" t="s">
        <v>877</v>
      </c>
      <c r="D316" s="807">
        <f t="shared" si="4"/>
        <v>312.12</v>
      </c>
      <c r="F316" s="807">
        <v>307.20999999999998</v>
      </c>
      <c r="I316" s="840" t="s">
        <v>15822</v>
      </c>
      <c r="J316" s="848">
        <f>IFERROR(VLOOKUP(I316,REAJUSTE!A:AB,22,FALSE),"")</f>
        <v>1.016</v>
      </c>
    </row>
    <row r="317" spans="1:10" ht="15" x14ac:dyDescent="0.2">
      <c r="A317" s="805">
        <v>718</v>
      </c>
      <c r="B317" s="805" t="s">
        <v>209</v>
      </c>
      <c r="C317" s="806"/>
      <c r="D317" s="807">
        <f t="shared" si="4"/>
        <v>0</v>
      </c>
      <c r="F317" s="807"/>
      <c r="I317" s="840" t="s">
        <v>15822</v>
      </c>
      <c r="J317" s="848">
        <f>IFERROR(VLOOKUP(I317,REAJUSTE!A:AB,22,FALSE),"")</f>
        <v>1.016</v>
      </c>
    </row>
    <row r="318" spans="1:10" ht="25.5" x14ac:dyDescent="0.2">
      <c r="A318" s="794">
        <v>71801</v>
      </c>
      <c r="B318" s="794" t="s">
        <v>221</v>
      </c>
      <c r="C318" s="806" t="s">
        <v>877</v>
      </c>
      <c r="D318" s="807">
        <f t="shared" si="4"/>
        <v>27</v>
      </c>
      <c r="F318" s="807">
        <v>26.58</v>
      </c>
      <c r="I318" s="840" t="s">
        <v>15822</v>
      </c>
      <c r="J318" s="848">
        <f>IFERROR(VLOOKUP(I318,REAJUSTE!A:AB,22,FALSE),"")</f>
        <v>1.016</v>
      </c>
    </row>
    <row r="319" spans="1:10" ht="15" x14ac:dyDescent="0.2">
      <c r="A319" s="805">
        <v>8</v>
      </c>
      <c r="B319" s="805" t="s">
        <v>674</v>
      </c>
      <c r="C319" s="806"/>
      <c r="D319" s="807">
        <f t="shared" si="4"/>
        <v>0</v>
      </c>
      <c r="F319" s="807"/>
      <c r="I319" s="840" t="s">
        <v>15822</v>
      </c>
      <c r="J319" s="848">
        <f>IFERROR(VLOOKUP(I319,REAJUSTE!A:AB,22,FALSE),"")</f>
        <v>1.016</v>
      </c>
    </row>
    <row r="320" spans="1:10" ht="15" x14ac:dyDescent="0.2">
      <c r="A320" s="805">
        <v>801</v>
      </c>
      <c r="B320" s="805" t="s">
        <v>222</v>
      </c>
      <c r="C320" s="806"/>
      <c r="D320" s="807">
        <f t="shared" si="4"/>
        <v>0</v>
      </c>
      <c r="F320" s="807"/>
      <c r="I320" s="840" t="s">
        <v>15822</v>
      </c>
      <c r="J320" s="848">
        <f>IFERROR(VLOOKUP(I320,REAJUSTE!A:AB,22,FALSE),"")</f>
        <v>1.016</v>
      </c>
    </row>
    <row r="321" spans="1:10" ht="25.5" x14ac:dyDescent="0.2">
      <c r="A321" s="794">
        <v>80102</v>
      </c>
      <c r="B321" s="794" t="s">
        <v>675</v>
      </c>
      <c r="C321" s="806" t="s">
        <v>877</v>
      </c>
      <c r="D321" s="807">
        <f t="shared" si="4"/>
        <v>215.33</v>
      </c>
      <c r="F321" s="807">
        <v>211.94</v>
      </c>
      <c r="I321" s="840" t="s">
        <v>15822</v>
      </c>
      <c r="J321" s="848">
        <f>IFERROR(VLOOKUP(I321,REAJUSTE!A:AB,22,FALSE),"")</f>
        <v>1.016</v>
      </c>
    </row>
    <row r="322" spans="1:10" ht="25.5" x14ac:dyDescent="0.2">
      <c r="A322" s="794">
        <v>80103</v>
      </c>
      <c r="B322" s="794" t="s">
        <v>676</v>
      </c>
      <c r="C322" s="806" t="s">
        <v>877</v>
      </c>
      <c r="D322" s="807">
        <f t="shared" si="4"/>
        <v>297.79000000000002</v>
      </c>
      <c r="F322" s="807">
        <v>293.11</v>
      </c>
      <c r="I322" s="840" t="s">
        <v>15822</v>
      </c>
      <c r="J322" s="848">
        <f>IFERROR(VLOOKUP(I322,REAJUSTE!A:AB,22,FALSE),"")</f>
        <v>1.016</v>
      </c>
    </row>
    <row r="323" spans="1:10" ht="15" x14ac:dyDescent="0.2">
      <c r="A323" s="794">
        <v>80107</v>
      </c>
      <c r="B323" s="794" t="s">
        <v>223</v>
      </c>
      <c r="C323" s="806" t="s">
        <v>877</v>
      </c>
      <c r="D323" s="807">
        <f t="shared" si="4"/>
        <v>1484.48</v>
      </c>
      <c r="F323" s="808">
        <v>1461.11</v>
      </c>
      <c r="I323" s="840" t="s">
        <v>15822</v>
      </c>
      <c r="J323" s="848">
        <f>IFERROR(VLOOKUP(I323,REAJUSTE!A:AB,22,FALSE),"")</f>
        <v>1.016</v>
      </c>
    </row>
    <row r="324" spans="1:10" ht="15" x14ac:dyDescent="0.2">
      <c r="A324" s="805">
        <v>802</v>
      </c>
      <c r="B324" s="805" t="s">
        <v>677</v>
      </c>
      <c r="C324" s="806"/>
      <c r="D324" s="807">
        <f t="shared" si="4"/>
        <v>0</v>
      </c>
      <c r="F324" s="807"/>
      <c r="I324" s="840" t="s">
        <v>15822</v>
      </c>
      <c r="J324" s="848">
        <f>IFERROR(VLOOKUP(I324,REAJUSTE!A:AB,22,FALSE),"")</f>
        <v>1.016</v>
      </c>
    </row>
    <row r="325" spans="1:10" ht="51" x14ac:dyDescent="0.2">
      <c r="A325" s="794">
        <v>80201</v>
      </c>
      <c r="B325" s="794" t="s">
        <v>224</v>
      </c>
      <c r="C325" s="806" t="s">
        <v>877</v>
      </c>
      <c r="D325" s="807">
        <f t="shared" si="4"/>
        <v>699.92</v>
      </c>
      <c r="F325" s="807">
        <v>688.9</v>
      </c>
      <c r="I325" s="840" t="s">
        <v>15822</v>
      </c>
      <c r="J325" s="848">
        <f>IFERROR(VLOOKUP(I325,REAJUSTE!A:AB,22,FALSE),"")</f>
        <v>1.016</v>
      </c>
    </row>
    <row r="326" spans="1:10" ht="63.75" x14ac:dyDescent="0.2">
      <c r="A326" s="794">
        <v>80202</v>
      </c>
      <c r="B326" s="794" t="s">
        <v>225</v>
      </c>
      <c r="C326" s="806" t="s">
        <v>877</v>
      </c>
      <c r="D326" s="807">
        <f t="shared" si="4"/>
        <v>849.64</v>
      </c>
      <c r="F326" s="807">
        <v>836.26</v>
      </c>
      <c r="I326" s="840" t="s">
        <v>15822</v>
      </c>
      <c r="J326" s="848">
        <f>IFERROR(VLOOKUP(I326,REAJUSTE!A:AB,22,FALSE),"")</f>
        <v>1.016</v>
      </c>
    </row>
    <row r="327" spans="1:10" ht="63.75" x14ac:dyDescent="0.2">
      <c r="A327" s="794">
        <v>80203</v>
      </c>
      <c r="B327" s="794" t="s">
        <v>226</v>
      </c>
      <c r="C327" s="806" t="s">
        <v>877</v>
      </c>
      <c r="D327" s="807">
        <f t="shared" si="4"/>
        <v>734.36</v>
      </c>
      <c r="F327" s="807">
        <v>722.8</v>
      </c>
      <c r="I327" s="840" t="s">
        <v>15822</v>
      </c>
      <c r="J327" s="848">
        <f>IFERROR(VLOOKUP(I327,REAJUSTE!A:AB,22,FALSE),"")</f>
        <v>1.016</v>
      </c>
    </row>
    <row r="328" spans="1:10" ht="15" x14ac:dyDescent="0.2">
      <c r="A328" s="805">
        <v>9</v>
      </c>
      <c r="B328" s="805" t="s">
        <v>227</v>
      </c>
      <c r="C328" s="806"/>
      <c r="D328" s="807">
        <f t="shared" si="4"/>
        <v>0</v>
      </c>
      <c r="F328" s="807"/>
      <c r="I328" s="840" t="s">
        <v>15822</v>
      </c>
      <c r="J328" s="848">
        <f>IFERROR(VLOOKUP(I328,REAJUSTE!A:AB,22,FALSE),"")</f>
        <v>1.016</v>
      </c>
    </row>
    <row r="329" spans="1:10" ht="15" x14ac:dyDescent="0.2">
      <c r="A329" s="805">
        <v>901</v>
      </c>
      <c r="B329" s="805" t="s">
        <v>228</v>
      </c>
      <c r="C329" s="806"/>
      <c r="D329" s="807">
        <f t="shared" si="4"/>
        <v>0</v>
      </c>
      <c r="F329" s="807"/>
      <c r="I329" s="840" t="s">
        <v>15822</v>
      </c>
      <c r="J329" s="848">
        <f>IFERROR(VLOOKUP(I329,REAJUSTE!A:AB,22,FALSE),"")</f>
        <v>1.016</v>
      </c>
    </row>
    <row r="330" spans="1:10" ht="89.25" x14ac:dyDescent="0.2">
      <c r="A330" s="794">
        <v>90101</v>
      </c>
      <c r="B330" s="794" t="s">
        <v>678</v>
      </c>
      <c r="C330" s="806" t="s">
        <v>877</v>
      </c>
      <c r="D330" s="807">
        <f t="shared" si="4"/>
        <v>242.49</v>
      </c>
      <c r="F330" s="807">
        <v>238.68</v>
      </c>
      <c r="I330" s="840" t="s">
        <v>15822</v>
      </c>
      <c r="J330" s="848">
        <f>IFERROR(VLOOKUP(I330,REAJUSTE!A:AB,22,FALSE),"")</f>
        <v>1.016</v>
      </c>
    </row>
    <row r="331" spans="1:10" ht="76.5" x14ac:dyDescent="0.2">
      <c r="A331" s="794">
        <v>90102</v>
      </c>
      <c r="B331" s="794" t="s">
        <v>679</v>
      </c>
      <c r="C331" s="806" t="s">
        <v>877</v>
      </c>
      <c r="D331" s="807">
        <f t="shared" si="4"/>
        <v>118.63</v>
      </c>
      <c r="F331" s="807">
        <v>116.77</v>
      </c>
      <c r="I331" s="840" t="s">
        <v>15822</v>
      </c>
      <c r="J331" s="848">
        <f>IFERROR(VLOOKUP(I331,REAJUSTE!A:AB,22,FALSE),"")</f>
        <v>1.016</v>
      </c>
    </row>
    <row r="332" spans="1:10" ht="63.75" x14ac:dyDescent="0.2">
      <c r="A332" s="794">
        <v>90103</v>
      </c>
      <c r="B332" s="794" t="s">
        <v>229</v>
      </c>
      <c r="C332" s="806" t="s">
        <v>877</v>
      </c>
      <c r="D332" s="807">
        <f t="shared" si="4"/>
        <v>95.84</v>
      </c>
      <c r="F332" s="807">
        <v>94.34</v>
      </c>
      <c r="I332" s="840" t="s">
        <v>15822</v>
      </c>
      <c r="J332" s="848">
        <f>IFERROR(VLOOKUP(I332,REAJUSTE!A:AB,22,FALSE),"")</f>
        <v>1.016</v>
      </c>
    </row>
    <row r="333" spans="1:10" ht="76.5" x14ac:dyDescent="0.2">
      <c r="A333" s="794">
        <v>90104</v>
      </c>
      <c r="B333" s="794" t="s">
        <v>680</v>
      </c>
      <c r="C333" s="806" t="s">
        <v>877</v>
      </c>
      <c r="D333" s="807">
        <f t="shared" si="4"/>
        <v>390.1</v>
      </c>
      <c r="F333" s="807">
        <v>383.96</v>
      </c>
      <c r="I333" s="840" t="s">
        <v>15822</v>
      </c>
      <c r="J333" s="848">
        <f>IFERROR(VLOOKUP(I333,REAJUSTE!A:AB,22,FALSE),"")</f>
        <v>1.016</v>
      </c>
    </row>
    <row r="334" spans="1:10" ht="89.25" x14ac:dyDescent="0.2">
      <c r="A334" s="794">
        <v>90105</v>
      </c>
      <c r="B334" s="794" t="s">
        <v>681</v>
      </c>
      <c r="C334" s="806" t="s">
        <v>877</v>
      </c>
      <c r="D334" s="807">
        <f t="shared" si="4"/>
        <v>243.79</v>
      </c>
      <c r="F334" s="807">
        <v>239.96</v>
      </c>
      <c r="I334" s="840" t="s">
        <v>15822</v>
      </c>
      <c r="J334" s="848">
        <f>IFERROR(VLOOKUP(I334,REAJUSTE!A:AB,22,FALSE),"")</f>
        <v>1.016</v>
      </c>
    </row>
    <row r="335" spans="1:10" ht="15" x14ac:dyDescent="0.2">
      <c r="A335" s="805">
        <v>902</v>
      </c>
      <c r="B335" s="805" t="s">
        <v>230</v>
      </c>
      <c r="C335" s="806"/>
      <c r="D335" s="807">
        <f t="shared" si="4"/>
        <v>0</v>
      </c>
      <c r="F335" s="807"/>
      <c r="I335" s="840" t="s">
        <v>15822</v>
      </c>
      <c r="J335" s="848">
        <f>IFERROR(VLOOKUP(I335,REAJUSTE!A:AB,22,FALSE),"")</f>
        <v>1.016</v>
      </c>
    </row>
    <row r="336" spans="1:10" ht="38.25" x14ac:dyDescent="0.2">
      <c r="A336" s="794">
        <v>90202</v>
      </c>
      <c r="B336" s="794" t="s">
        <v>231</v>
      </c>
      <c r="C336" s="806" t="s">
        <v>877</v>
      </c>
      <c r="D336" s="807">
        <f t="shared" ref="D336:D399" si="5">TRUNC(F336*J336,2)</f>
        <v>54.05</v>
      </c>
      <c r="F336" s="807">
        <v>53.2</v>
      </c>
      <c r="I336" s="840" t="s">
        <v>15822</v>
      </c>
      <c r="J336" s="848">
        <f>IFERROR(VLOOKUP(I336,REAJUSTE!A:AB,22,FALSE),"")</f>
        <v>1.016</v>
      </c>
    </row>
    <row r="337" spans="1:10" ht="38.25" x14ac:dyDescent="0.2">
      <c r="A337" s="794">
        <v>90203</v>
      </c>
      <c r="B337" s="794" t="s">
        <v>232</v>
      </c>
      <c r="C337" s="806" t="s">
        <v>877</v>
      </c>
      <c r="D337" s="807">
        <f t="shared" si="5"/>
        <v>82.32</v>
      </c>
      <c r="F337" s="807">
        <v>81.03</v>
      </c>
      <c r="I337" s="840" t="s">
        <v>15822</v>
      </c>
      <c r="J337" s="848">
        <f>IFERROR(VLOOKUP(I337,REAJUSTE!A:AB,22,FALSE),"")</f>
        <v>1.016</v>
      </c>
    </row>
    <row r="338" spans="1:10" ht="38.25" x14ac:dyDescent="0.2">
      <c r="A338" s="794">
        <v>90206</v>
      </c>
      <c r="B338" s="794" t="s">
        <v>233</v>
      </c>
      <c r="C338" s="806" t="s">
        <v>877</v>
      </c>
      <c r="D338" s="807">
        <f t="shared" si="5"/>
        <v>85.02</v>
      </c>
      <c r="F338" s="807">
        <v>83.69</v>
      </c>
      <c r="I338" s="840" t="s">
        <v>15822</v>
      </c>
      <c r="J338" s="848">
        <f>IFERROR(VLOOKUP(I338,REAJUSTE!A:AB,22,FALSE),"")</f>
        <v>1.016</v>
      </c>
    </row>
    <row r="339" spans="1:10" ht="63.75" x14ac:dyDescent="0.2">
      <c r="A339" s="794">
        <v>90211</v>
      </c>
      <c r="B339" s="794" t="s">
        <v>682</v>
      </c>
      <c r="C339" s="806" t="s">
        <v>877</v>
      </c>
      <c r="D339" s="807">
        <f t="shared" si="5"/>
        <v>174.25</v>
      </c>
      <c r="F339" s="807">
        <v>171.51</v>
      </c>
      <c r="I339" s="840" t="s">
        <v>15822</v>
      </c>
      <c r="J339" s="848">
        <f>IFERROR(VLOOKUP(I339,REAJUSTE!A:AB,22,FALSE),"")</f>
        <v>1.016</v>
      </c>
    </row>
    <row r="340" spans="1:10" ht="38.25" x14ac:dyDescent="0.2">
      <c r="A340" s="794">
        <v>90212</v>
      </c>
      <c r="B340" s="794" t="s">
        <v>234</v>
      </c>
      <c r="C340" s="806" t="s">
        <v>877</v>
      </c>
      <c r="D340" s="807">
        <f t="shared" si="5"/>
        <v>137.12</v>
      </c>
      <c r="F340" s="807">
        <v>134.97</v>
      </c>
      <c r="I340" s="840" t="s">
        <v>15822</v>
      </c>
      <c r="J340" s="848">
        <f>IFERROR(VLOOKUP(I340,REAJUSTE!A:AB,22,FALSE),"")</f>
        <v>1.016</v>
      </c>
    </row>
    <row r="341" spans="1:10" ht="25.5" x14ac:dyDescent="0.2">
      <c r="A341" s="794">
        <v>90215</v>
      </c>
      <c r="B341" s="794" t="s">
        <v>683</v>
      </c>
      <c r="C341" s="806" t="s">
        <v>4</v>
      </c>
      <c r="D341" s="807">
        <f t="shared" si="5"/>
        <v>37.68</v>
      </c>
      <c r="F341" s="807">
        <v>37.090000000000003</v>
      </c>
      <c r="I341" s="840" t="s">
        <v>15822</v>
      </c>
      <c r="J341" s="848">
        <f>IFERROR(VLOOKUP(I341,REAJUSTE!A:AB,22,FALSE),"")</f>
        <v>1.016</v>
      </c>
    </row>
    <row r="342" spans="1:10" ht="25.5" x14ac:dyDescent="0.2">
      <c r="A342" s="794">
        <v>90216</v>
      </c>
      <c r="B342" s="794" t="s">
        <v>235</v>
      </c>
      <c r="C342" s="806" t="s">
        <v>4</v>
      </c>
      <c r="D342" s="807">
        <f t="shared" si="5"/>
        <v>88.69</v>
      </c>
      <c r="F342" s="807">
        <v>87.3</v>
      </c>
      <c r="I342" s="840" t="s">
        <v>15822</v>
      </c>
      <c r="J342" s="848">
        <f>IFERROR(VLOOKUP(I342,REAJUSTE!A:AB,22,FALSE),"")</f>
        <v>1.016</v>
      </c>
    </row>
    <row r="343" spans="1:10" ht="38.25" x14ac:dyDescent="0.2">
      <c r="A343" s="794">
        <v>90219</v>
      </c>
      <c r="B343" s="794" t="s">
        <v>236</v>
      </c>
      <c r="C343" s="806" t="s">
        <v>877</v>
      </c>
      <c r="D343" s="807">
        <f t="shared" si="5"/>
        <v>89.71</v>
      </c>
      <c r="F343" s="807">
        <v>88.3</v>
      </c>
      <c r="I343" s="840" t="s">
        <v>15822</v>
      </c>
      <c r="J343" s="848">
        <f>IFERROR(VLOOKUP(I343,REAJUSTE!A:AB,22,FALSE),"")</f>
        <v>1.016</v>
      </c>
    </row>
    <row r="344" spans="1:10" ht="63.75" x14ac:dyDescent="0.2">
      <c r="A344" s="794">
        <v>90228</v>
      </c>
      <c r="B344" s="794" t="s">
        <v>12735</v>
      </c>
      <c r="C344" s="806" t="s">
        <v>877</v>
      </c>
      <c r="D344" s="807">
        <f t="shared" si="5"/>
        <v>80.650000000000006</v>
      </c>
      <c r="F344" s="807">
        <v>79.38</v>
      </c>
      <c r="I344" s="840" t="s">
        <v>15822</v>
      </c>
      <c r="J344" s="848">
        <f>IFERROR(VLOOKUP(I344,REAJUSTE!A:AB,22,FALSE),"")</f>
        <v>1.016</v>
      </c>
    </row>
    <row r="345" spans="1:10" ht="15" x14ac:dyDescent="0.2">
      <c r="A345" s="805">
        <v>903</v>
      </c>
      <c r="B345" s="805" t="s">
        <v>237</v>
      </c>
      <c r="C345" s="806"/>
      <c r="D345" s="807">
        <f t="shared" si="5"/>
        <v>0</v>
      </c>
      <c r="F345" s="807"/>
      <c r="I345" s="840" t="s">
        <v>15822</v>
      </c>
      <c r="J345" s="848">
        <f>IFERROR(VLOOKUP(I345,REAJUSTE!A:AB,22,FALSE),"")</f>
        <v>1.016</v>
      </c>
    </row>
    <row r="346" spans="1:10" ht="38.25" x14ac:dyDescent="0.2">
      <c r="A346" s="794">
        <v>90301</v>
      </c>
      <c r="B346" s="794" t="s">
        <v>238</v>
      </c>
      <c r="C346" s="806" t="s">
        <v>4</v>
      </c>
      <c r="D346" s="807">
        <f t="shared" si="5"/>
        <v>114.02</v>
      </c>
      <c r="F346" s="807">
        <v>112.23</v>
      </c>
      <c r="I346" s="840" t="s">
        <v>15822</v>
      </c>
      <c r="J346" s="848">
        <f>IFERROR(VLOOKUP(I346,REAJUSTE!A:AB,22,FALSE),"")</f>
        <v>1.016</v>
      </c>
    </row>
    <row r="347" spans="1:10" ht="25.5" x14ac:dyDescent="0.2">
      <c r="A347" s="794">
        <v>90302</v>
      </c>
      <c r="B347" s="794" t="s">
        <v>239</v>
      </c>
      <c r="C347" s="806" t="s">
        <v>4</v>
      </c>
      <c r="D347" s="807">
        <f t="shared" si="5"/>
        <v>38.76</v>
      </c>
      <c r="F347" s="807">
        <v>38.15</v>
      </c>
      <c r="I347" s="840" t="s">
        <v>15822</v>
      </c>
      <c r="J347" s="848">
        <f>IFERROR(VLOOKUP(I347,REAJUSTE!A:AB,22,FALSE),"")</f>
        <v>1.016</v>
      </c>
    </row>
    <row r="348" spans="1:10" ht="38.25" x14ac:dyDescent="0.2">
      <c r="A348" s="794">
        <v>90305</v>
      </c>
      <c r="B348" s="794" t="s">
        <v>240</v>
      </c>
      <c r="C348" s="806" t="s">
        <v>4</v>
      </c>
      <c r="D348" s="807">
        <f t="shared" si="5"/>
        <v>272.69</v>
      </c>
      <c r="F348" s="807">
        <v>268.39999999999998</v>
      </c>
      <c r="I348" s="840" t="s">
        <v>15822</v>
      </c>
      <c r="J348" s="848">
        <f>IFERROR(VLOOKUP(I348,REAJUSTE!A:AB,22,FALSE),"")</f>
        <v>1.016</v>
      </c>
    </row>
    <row r="349" spans="1:10" ht="25.5" x14ac:dyDescent="0.2">
      <c r="A349" s="794">
        <v>90312</v>
      </c>
      <c r="B349" s="794" t="s">
        <v>241</v>
      </c>
      <c r="C349" s="806" t="s">
        <v>4</v>
      </c>
      <c r="D349" s="807">
        <f t="shared" si="5"/>
        <v>224.44</v>
      </c>
      <c r="F349" s="807">
        <v>220.91</v>
      </c>
      <c r="I349" s="840" t="s">
        <v>15822</v>
      </c>
      <c r="J349" s="848">
        <f>IFERROR(VLOOKUP(I349,REAJUSTE!A:AB,22,FALSE),"")</f>
        <v>1.016</v>
      </c>
    </row>
    <row r="350" spans="1:10" ht="25.5" x14ac:dyDescent="0.2">
      <c r="A350" s="794">
        <v>90314</v>
      </c>
      <c r="B350" s="794" t="s">
        <v>684</v>
      </c>
      <c r="C350" s="806" t="s">
        <v>4</v>
      </c>
      <c r="D350" s="807">
        <f t="shared" si="5"/>
        <v>62.62</v>
      </c>
      <c r="F350" s="807">
        <v>61.64</v>
      </c>
      <c r="I350" s="840" t="s">
        <v>15822</v>
      </c>
      <c r="J350" s="848">
        <f>IFERROR(VLOOKUP(I350,REAJUSTE!A:AB,22,FALSE),"")</f>
        <v>1.016</v>
      </c>
    </row>
    <row r="351" spans="1:10" ht="15" x14ac:dyDescent="0.2">
      <c r="A351" s="805">
        <v>904</v>
      </c>
      <c r="B351" s="805" t="s">
        <v>242</v>
      </c>
      <c r="C351" s="806"/>
      <c r="D351" s="807">
        <f t="shared" si="5"/>
        <v>0</v>
      </c>
      <c r="F351" s="807"/>
      <c r="I351" s="840" t="s">
        <v>15822</v>
      </c>
      <c r="J351" s="848">
        <f>IFERROR(VLOOKUP(I351,REAJUSTE!A:AB,22,FALSE),"")</f>
        <v>1.016</v>
      </c>
    </row>
    <row r="352" spans="1:10" ht="76.5" x14ac:dyDescent="0.2">
      <c r="A352" s="794">
        <v>90403</v>
      </c>
      <c r="B352" s="794" t="s">
        <v>243</v>
      </c>
      <c r="C352" s="806" t="s">
        <v>4</v>
      </c>
      <c r="D352" s="807">
        <f t="shared" si="5"/>
        <v>125.95</v>
      </c>
      <c r="F352" s="807">
        <v>123.97</v>
      </c>
      <c r="I352" s="840" t="s">
        <v>15822</v>
      </c>
      <c r="J352" s="848">
        <f>IFERROR(VLOOKUP(I352,REAJUSTE!A:AB,22,FALSE),"")</f>
        <v>1.016</v>
      </c>
    </row>
    <row r="353" spans="1:10" ht="15" x14ac:dyDescent="0.2">
      <c r="A353" s="805">
        <v>905</v>
      </c>
      <c r="B353" s="805" t="s">
        <v>209</v>
      </c>
      <c r="C353" s="806"/>
      <c r="D353" s="807">
        <f t="shared" si="5"/>
        <v>0</v>
      </c>
      <c r="F353" s="807"/>
      <c r="I353" s="840" t="s">
        <v>15822</v>
      </c>
      <c r="J353" s="848">
        <f>IFERROR(VLOOKUP(I353,REAJUSTE!A:AB,22,FALSE),"")</f>
        <v>1.016</v>
      </c>
    </row>
    <row r="354" spans="1:10" ht="51" x14ac:dyDescent="0.2">
      <c r="A354" s="794">
        <v>90501</v>
      </c>
      <c r="B354" s="794" t="s">
        <v>244</v>
      </c>
      <c r="C354" s="806" t="s">
        <v>877</v>
      </c>
      <c r="D354" s="807">
        <f t="shared" si="5"/>
        <v>68.38</v>
      </c>
      <c r="F354" s="807">
        <v>67.31</v>
      </c>
      <c r="I354" s="840" t="s">
        <v>15822</v>
      </c>
      <c r="J354" s="848">
        <f>IFERROR(VLOOKUP(I354,REAJUSTE!A:AB,22,FALSE),"")</f>
        <v>1.016</v>
      </c>
    </row>
    <row r="355" spans="1:10" ht="63.75" x14ac:dyDescent="0.2">
      <c r="A355" s="794">
        <v>90502</v>
      </c>
      <c r="B355" s="794" t="s">
        <v>245</v>
      </c>
      <c r="C355" s="806" t="s">
        <v>877</v>
      </c>
      <c r="D355" s="807">
        <f t="shared" si="5"/>
        <v>23.42</v>
      </c>
      <c r="F355" s="807">
        <v>23.06</v>
      </c>
      <c r="I355" s="840" t="s">
        <v>15822</v>
      </c>
      <c r="J355" s="848">
        <f>IFERROR(VLOOKUP(I355,REAJUSTE!A:AB,22,FALSE),"")</f>
        <v>1.016</v>
      </c>
    </row>
    <row r="356" spans="1:10" ht="25.5" x14ac:dyDescent="0.2">
      <c r="A356" s="794">
        <v>90506</v>
      </c>
      <c r="B356" s="794" t="s">
        <v>246</v>
      </c>
      <c r="C356" s="806" t="s">
        <v>877</v>
      </c>
      <c r="D356" s="807">
        <f t="shared" si="5"/>
        <v>18.3</v>
      </c>
      <c r="F356" s="807">
        <v>18.02</v>
      </c>
      <c r="I356" s="840" t="s">
        <v>15822</v>
      </c>
      <c r="J356" s="848">
        <f>IFERROR(VLOOKUP(I356,REAJUSTE!A:AB,22,FALSE),"")</f>
        <v>1.016</v>
      </c>
    </row>
    <row r="357" spans="1:10" ht="25.5" x14ac:dyDescent="0.2">
      <c r="A357" s="794">
        <v>90509</v>
      </c>
      <c r="B357" s="794" t="s">
        <v>247</v>
      </c>
      <c r="C357" s="806" t="s">
        <v>877</v>
      </c>
      <c r="D357" s="807">
        <f t="shared" si="5"/>
        <v>96.95</v>
      </c>
      <c r="F357" s="807">
        <v>95.43</v>
      </c>
      <c r="I357" s="840" t="s">
        <v>15822</v>
      </c>
      <c r="J357" s="848">
        <f>IFERROR(VLOOKUP(I357,REAJUSTE!A:AB,22,FALSE),"")</f>
        <v>1.016</v>
      </c>
    </row>
    <row r="358" spans="1:10" ht="25.5" x14ac:dyDescent="0.2">
      <c r="A358" s="794">
        <v>90511</v>
      </c>
      <c r="B358" s="794" t="s">
        <v>248</v>
      </c>
      <c r="C358" s="806" t="s">
        <v>877</v>
      </c>
      <c r="D358" s="807">
        <f t="shared" si="5"/>
        <v>46.32</v>
      </c>
      <c r="F358" s="807">
        <v>45.6</v>
      </c>
      <c r="I358" s="840" t="s">
        <v>15822</v>
      </c>
      <c r="J358" s="848">
        <f>IFERROR(VLOOKUP(I358,REAJUSTE!A:AB,22,FALSE),"")</f>
        <v>1.016</v>
      </c>
    </row>
    <row r="359" spans="1:10" ht="25.5" x14ac:dyDescent="0.2">
      <c r="A359" s="794">
        <v>90512</v>
      </c>
      <c r="B359" s="794" t="s">
        <v>685</v>
      </c>
      <c r="C359" s="806" t="s">
        <v>873</v>
      </c>
      <c r="D359" s="807">
        <f t="shared" si="5"/>
        <v>24.74</v>
      </c>
      <c r="F359" s="807">
        <v>24.36</v>
      </c>
      <c r="I359" s="840" t="s">
        <v>15822</v>
      </c>
      <c r="J359" s="848">
        <f>IFERROR(VLOOKUP(I359,REAJUSTE!A:AB,22,FALSE),"")</f>
        <v>1.016</v>
      </c>
    </row>
    <row r="360" spans="1:10" ht="15" x14ac:dyDescent="0.2">
      <c r="A360" s="805">
        <v>10</v>
      </c>
      <c r="B360" s="805" t="s">
        <v>249</v>
      </c>
      <c r="C360" s="806"/>
      <c r="D360" s="807">
        <f t="shared" si="5"/>
        <v>0</v>
      </c>
      <c r="F360" s="807"/>
      <c r="I360" s="840" t="s">
        <v>15822</v>
      </c>
      <c r="J360" s="848">
        <f>IFERROR(VLOOKUP(I360,REAJUSTE!A:AB,22,FALSE),"")</f>
        <v>1.016</v>
      </c>
    </row>
    <row r="361" spans="1:10" ht="30" x14ac:dyDescent="0.2">
      <c r="A361" s="805">
        <v>1001</v>
      </c>
      <c r="B361" s="805" t="s">
        <v>250</v>
      </c>
      <c r="C361" s="806"/>
      <c r="D361" s="807">
        <f t="shared" si="5"/>
        <v>0</v>
      </c>
      <c r="F361" s="807"/>
      <c r="I361" s="840" t="s">
        <v>15822</v>
      </c>
      <c r="J361" s="848">
        <f>IFERROR(VLOOKUP(I361,REAJUSTE!A:AB,22,FALSE),"")</f>
        <v>1.016</v>
      </c>
    </row>
    <row r="362" spans="1:10" ht="76.5" x14ac:dyDescent="0.2">
      <c r="A362" s="794">
        <v>100102</v>
      </c>
      <c r="B362" s="794" t="s">
        <v>251</v>
      </c>
      <c r="C362" s="806" t="s">
        <v>877</v>
      </c>
      <c r="D362" s="807">
        <f t="shared" si="5"/>
        <v>87.4</v>
      </c>
      <c r="F362" s="807">
        <v>86.03</v>
      </c>
      <c r="I362" s="840" t="s">
        <v>15822</v>
      </c>
      <c r="J362" s="848">
        <f>IFERROR(VLOOKUP(I362,REAJUSTE!A:AB,22,FALSE),"")</f>
        <v>1.016</v>
      </c>
    </row>
    <row r="363" spans="1:10" ht="76.5" x14ac:dyDescent="0.2">
      <c r="A363" s="794">
        <v>100105</v>
      </c>
      <c r="B363" s="794" t="s">
        <v>15627</v>
      </c>
      <c r="C363" s="806" t="s">
        <v>877</v>
      </c>
      <c r="D363" s="807">
        <f t="shared" si="5"/>
        <v>308.42</v>
      </c>
      <c r="F363" s="807">
        <v>303.57</v>
      </c>
      <c r="I363" s="840" t="s">
        <v>15822</v>
      </c>
      <c r="J363" s="848">
        <f>IFERROR(VLOOKUP(I363,REAJUSTE!A:AB,22,FALSE),"")</f>
        <v>1.016</v>
      </c>
    </row>
    <row r="364" spans="1:10" ht="45" x14ac:dyDescent="0.2">
      <c r="A364" s="805">
        <v>1002</v>
      </c>
      <c r="B364" s="805" t="s">
        <v>252</v>
      </c>
      <c r="C364" s="806"/>
      <c r="D364" s="807">
        <f t="shared" si="5"/>
        <v>0</v>
      </c>
      <c r="F364" s="807"/>
      <c r="I364" s="840" t="s">
        <v>15822</v>
      </c>
      <c r="J364" s="848">
        <f>IFERROR(VLOOKUP(I364,REAJUSTE!A:AB,22,FALSE),"")</f>
        <v>1.016</v>
      </c>
    </row>
    <row r="365" spans="1:10" ht="25.5" x14ac:dyDescent="0.2">
      <c r="A365" s="794">
        <v>100202</v>
      </c>
      <c r="B365" s="794" t="s">
        <v>686</v>
      </c>
      <c r="C365" s="806" t="s">
        <v>877</v>
      </c>
      <c r="D365" s="807">
        <f t="shared" si="5"/>
        <v>59.79</v>
      </c>
      <c r="F365" s="807">
        <v>58.85</v>
      </c>
      <c r="I365" s="840" t="s">
        <v>15822</v>
      </c>
      <c r="J365" s="848">
        <f>IFERROR(VLOOKUP(I365,REAJUSTE!A:AB,22,FALSE),"")</f>
        <v>1.016</v>
      </c>
    </row>
    <row r="366" spans="1:10" ht="25.5" x14ac:dyDescent="0.2">
      <c r="A366" s="794">
        <v>100203</v>
      </c>
      <c r="B366" s="794" t="s">
        <v>253</v>
      </c>
      <c r="C366" s="806" t="s">
        <v>877</v>
      </c>
      <c r="D366" s="807">
        <f t="shared" si="5"/>
        <v>44.57</v>
      </c>
      <c r="F366" s="807">
        <v>43.87</v>
      </c>
      <c r="I366" s="840" t="s">
        <v>15822</v>
      </c>
      <c r="J366" s="848">
        <f>IFERROR(VLOOKUP(I366,REAJUSTE!A:AB,22,FALSE),"")</f>
        <v>1.016</v>
      </c>
    </row>
    <row r="367" spans="1:10" ht="63.75" x14ac:dyDescent="0.2">
      <c r="A367" s="794">
        <v>100204</v>
      </c>
      <c r="B367" s="794" t="s">
        <v>254</v>
      </c>
      <c r="C367" s="806" t="s">
        <v>877</v>
      </c>
      <c r="D367" s="807">
        <f t="shared" si="5"/>
        <v>47.93</v>
      </c>
      <c r="F367" s="807">
        <v>47.18</v>
      </c>
      <c r="I367" s="840" t="s">
        <v>15822</v>
      </c>
      <c r="J367" s="848">
        <f>IFERROR(VLOOKUP(I367,REAJUSTE!A:AB,22,FALSE),"")</f>
        <v>1.016</v>
      </c>
    </row>
    <row r="368" spans="1:10" ht="76.5" x14ac:dyDescent="0.2">
      <c r="A368" s="794">
        <v>100208</v>
      </c>
      <c r="B368" s="794" t="s">
        <v>15628</v>
      </c>
      <c r="C368" s="806" t="s">
        <v>877</v>
      </c>
      <c r="D368" s="807">
        <f t="shared" si="5"/>
        <v>271.60000000000002</v>
      </c>
      <c r="F368" s="807">
        <v>267.33</v>
      </c>
      <c r="I368" s="840" t="s">
        <v>15822</v>
      </c>
      <c r="J368" s="848">
        <f>IFERROR(VLOOKUP(I368,REAJUSTE!A:AB,22,FALSE),"")</f>
        <v>1.016</v>
      </c>
    </row>
    <row r="369" spans="1:10" ht="30" x14ac:dyDescent="0.2">
      <c r="A369" s="805">
        <v>1003</v>
      </c>
      <c r="B369" s="805" t="s">
        <v>255</v>
      </c>
      <c r="C369" s="806"/>
      <c r="D369" s="807">
        <f t="shared" si="5"/>
        <v>0</v>
      </c>
      <c r="F369" s="807"/>
      <c r="I369" s="840" t="s">
        <v>15822</v>
      </c>
      <c r="J369" s="848">
        <f>IFERROR(VLOOKUP(I369,REAJUSTE!A:AB,22,FALSE),"")</f>
        <v>1.016</v>
      </c>
    </row>
    <row r="370" spans="1:10" ht="76.5" x14ac:dyDescent="0.2">
      <c r="A370" s="794">
        <v>100301</v>
      </c>
      <c r="B370" s="794" t="s">
        <v>256</v>
      </c>
      <c r="C370" s="806" t="s">
        <v>877</v>
      </c>
      <c r="D370" s="807">
        <f t="shared" si="5"/>
        <v>97.99</v>
      </c>
      <c r="F370" s="807">
        <v>96.45</v>
      </c>
      <c r="I370" s="840" t="s">
        <v>15822</v>
      </c>
      <c r="J370" s="848">
        <f>IFERROR(VLOOKUP(I370,REAJUSTE!A:AB,22,FALSE),"")</f>
        <v>1.016</v>
      </c>
    </row>
    <row r="371" spans="1:10" ht="15" x14ac:dyDescent="0.2">
      <c r="A371" s="805">
        <v>11</v>
      </c>
      <c r="B371" s="805" t="s">
        <v>257</v>
      </c>
      <c r="C371" s="806"/>
      <c r="D371" s="807">
        <f t="shared" si="5"/>
        <v>0</v>
      </c>
      <c r="F371" s="807"/>
      <c r="I371" s="840" t="s">
        <v>15822</v>
      </c>
      <c r="J371" s="848">
        <f>IFERROR(VLOOKUP(I371,REAJUSTE!A:AB,22,FALSE),"")</f>
        <v>1.016</v>
      </c>
    </row>
    <row r="372" spans="1:10" ht="15" x14ac:dyDescent="0.2">
      <c r="A372" s="805">
        <v>1101</v>
      </c>
      <c r="B372" s="805" t="s">
        <v>258</v>
      </c>
      <c r="C372" s="806"/>
      <c r="D372" s="807">
        <f t="shared" si="5"/>
        <v>0</v>
      </c>
      <c r="F372" s="807"/>
      <c r="I372" s="840" t="s">
        <v>15822</v>
      </c>
      <c r="J372" s="848">
        <f>IFERROR(VLOOKUP(I372,REAJUSTE!A:AB,22,FALSE),"")</f>
        <v>1.016</v>
      </c>
    </row>
    <row r="373" spans="1:10" ht="38.25" x14ac:dyDescent="0.2">
      <c r="A373" s="794">
        <v>110101</v>
      </c>
      <c r="B373" s="794" t="s">
        <v>259</v>
      </c>
      <c r="C373" s="806" t="s">
        <v>877</v>
      </c>
      <c r="D373" s="807">
        <f t="shared" si="5"/>
        <v>14.3</v>
      </c>
      <c r="F373" s="807">
        <v>14.08</v>
      </c>
      <c r="I373" s="840" t="s">
        <v>15822</v>
      </c>
      <c r="J373" s="848">
        <f>IFERROR(VLOOKUP(I373,REAJUSTE!A:AB,22,FALSE),"")</f>
        <v>1.016</v>
      </c>
    </row>
    <row r="374" spans="1:10" ht="15" x14ac:dyDescent="0.2">
      <c r="A374" s="805">
        <v>1102</v>
      </c>
      <c r="B374" s="805" t="s">
        <v>260</v>
      </c>
      <c r="C374" s="806"/>
      <c r="D374" s="807">
        <f t="shared" si="5"/>
        <v>0</v>
      </c>
      <c r="F374" s="807"/>
      <c r="I374" s="840" t="s">
        <v>15822</v>
      </c>
      <c r="J374" s="848">
        <f>IFERROR(VLOOKUP(I374,REAJUSTE!A:AB,22,FALSE),"")</f>
        <v>1.016</v>
      </c>
    </row>
    <row r="375" spans="1:10" ht="15" x14ac:dyDescent="0.2">
      <c r="A375" s="794">
        <v>110201</v>
      </c>
      <c r="B375" s="794" t="s">
        <v>687</v>
      </c>
      <c r="C375" s="806" t="s">
        <v>877</v>
      </c>
      <c r="D375" s="807">
        <f t="shared" si="5"/>
        <v>64.14</v>
      </c>
      <c r="F375" s="807">
        <v>63.13</v>
      </c>
      <c r="I375" s="840" t="s">
        <v>15822</v>
      </c>
      <c r="J375" s="848">
        <f>IFERROR(VLOOKUP(I375,REAJUSTE!A:AB,22,FALSE),"")</f>
        <v>1.016</v>
      </c>
    </row>
    <row r="376" spans="1:10" ht="51" x14ac:dyDescent="0.2">
      <c r="A376" s="794">
        <v>110210</v>
      </c>
      <c r="B376" s="794" t="s">
        <v>12736</v>
      </c>
      <c r="C376" s="806" t="s">
        <v>877</v>
      </c>
      <c r="D376" s="807">
        <f t="shared" si="5"/>
        <v>105.38</v>
      </c>
      <c r="F376" s="807">
        <v>103.73</v>
      </c>
      <c r="I376" s="840" t="s">
        <v>15822</v>
      </c>
      <c r="J376" s="848">
        <f>IFERROR(VLOOKUP(I376,REAJUSTE!A:AB,22,FALSE),"")</f>
        <v>1.016</v>
      </c>
    </row>
    <row r="377" spans="1:10" ht="30" x14ac:dyDescent="0.2">
      <c r="A377" s="805">
        <v>1103</v>
      </c>
      <c r="B377" s="805" t="s">
        <v>261</v>
      </c>
      <c r="C377" s="806"/>
      <c r="D377" s="807">
        <f t="shared" si="5"/>
        <v>0</v>
      </c>
      <c r="F377" s="807"/>
      <c r="I377" s="840" t="s">
        <v>15822</v>
      </c>
      <c r="J377" s="848">
        <f>IFERROR(VLOOKUP(I377,REAJUSTE!A:AB,22,FALSE),"")</f>
        <v>1.016</v>
      </c>
    </row>
    <row r="378" spans="1:10" ht="38.25" x14ac:dyDescent="0.2">
      <c r="A378" s="794">
        <v>110301</v>
      </c>
      <c r="B378" s="794" t="s">
        <v>262</v>
      </c>
      <c r="C378" s="806" t="s">
        <v>877</v>
      </c>
      <c r="D378" s="807">
        <f t="shared" si="5"/>
        <v>39.950000000000003</v>
      </c>
      <c r="F378" s="807">
        <v>39.33</v>
      </c>
      <c r="I378" s="840" t="s">
        <v>15822</v>
      </c>
      <c r="J378" s="848">
        <f>IFERROR(VLOOKUP(I378,REAJUSTE!A:AB,22,FALSE),"")</f>
        <v>1.016</v>
      </c>
    </row>
    <row r="379" spans="1:10" ht="38.25" x14ac:dyDescent="0.2">
      <c r="A379" s="794">
        <v>110302</v>
      </c>
      <c r="B379" s="794" t="s">
        <v>64</v>
      </c>
      <c r="C379" s="806" t="s">
        <v>877</v>
      </c>
      <c r="D379" s="807">
        <f t="shared" si="5"/>
        <v>68.78</v>
      </c>
      <c r="F379" s="807">
        <v>67.7</v>
      </c>
      <c r="I379" s="840" t="s">
        <v>15822</v>
      </c>
      <c r="J379" s="848">
        <f>IFERROR(VLOOKUP(I379,REAJUSTE!A:AB,22,FALSE),"")</f>
        <v>1.016</v>
      </c>
    </row>
    <row r="380" spans="1:10" ht="15" x14ac:dyDescent="0.2">
      <c r="A380" s="805">
        <v>1104</v>
      </c>
      <c r="B380" s="805" t="s">
        <v>209</v>
      </c>
      <c r="C380" s="806"/>
      <c r="D380" s="807">
        <f t="shared" si="5"/>
        <v>0</v>
      </c>
      <c r="F380" s="807"/>
      <c r="I380" s="840" t="s">
        <v>15822</v>
      </c>
      <c r="J380" s="848">
        <f>IFERROR(VLOOKUP(I380,REAJUSTE!A:AB,22,FALSE),"")</f>
        <v>1.016</v>
      </c>
    </row>
    <row r="381" spans="1:10" ht="25.5" x14ac:dyDescent="0.2">
      <c r="A381" s="794">
        <v>110401</v>
      </c>
      <c r="B381" s="794" t="s">
        <v>688</v>
      </c>
      <c r="C381" s="806" t="s">
        <v>877</v>
      </c>
      <c r="D381" s="807">
        <f t="shared" si="5"/>
        <v>61.15</v>
      </c>
      <c r="F381" s="807">
        <v>60.19</v>
      </c>
      <c r="I381" s="840" t="s">
        <v>15822</v>
      </c>
      <c r="J381" s="848">
        <f>IFERROR(VLOOKUP(I381,REAJUSTE!A:AB,22,FALSE),"")</f>
        <v>1.016</v>
      </c>
    </row>
    <row r="382" spans="1:10" ht="15" x14ac:dyDescent="0.2">
      <c r="A382" s="805">
        <v>12</v>
      </c>
      <c r="B382" s="805" t="s">
        <v>263</v>
      </c>
      <c r="C382" s="806"/>
      <c r="D382" s="807">
        <f t="shared" si="5"/>
        <v>0</v>
      </c>
      <c r="F382" s="807"/>
      <c r="I382" s="840" t="s">
        <v>15822</v>
      </c>
      <c r="J382" s="848">
        <f>IFERROR(VLOOKUP(I382,REAJUSTE!A:AB,22,FALSE),"")</f>
        <v>1.016</v>
      </c>
    </row>
    <row r="383" spans="1:10" ht="15" x14ac:dyDescent="0.2">
      <c r="A383" s="805">
        <v>1201</v>
      </c>
      <c r="B383" s="805" t="s">
        <v>258</v>
      </c>
      <c r="C383" s="806"/>
      <c r="D383" s="807">
        <f t="shared" si="5"/>
        <v>0</v>
      </c>
      <c r="F383" s="807"/>
      <c r="I383" s="840" t="s">
        <v>15822</v>
      </c>
      <c r="J383" s="848">
        <f>IFERROR(VLOOKUP(I383,REAJUSTE!A:AB,22,FALSE),"")</f>
        <v>1.016</v>
      </c>
    </row>
    <row r="384" spans="1:10" ht="38.25" x14ac:dyDescent="0.2">
      <c r="A384" s="794">
        <v>120101</v>
      </c>
      <c r="B384" s="794" t="s">
        <v>264</v>
      </c>
      <c r="C384" s="806" t="s">
        <v>877</v>
      </c>
      <c r="D384" s="807">
        <f t="shared" si="5"/>
        <v>7.34</v>
      </c>
      <c r="F384" s="807">
        <v>7.23</v>
      </c>
      <c r="I384" s="840" t="s">
        <v>15822</v>
      </c>
      <c r="J384" s="848">
        <f>IFERROR(VLOOKUP(I384,REAJUSTE!A:AB,22,FALSE),"")</f>
        <v>1.016</v>
      </c>
    </row>
    <row r="385" spans="1:10" ht="15" x14ac:dyDescent="0.2">
      <c r="A385" s="805">
        <v>1202</v>
      </c>
      <c r="B385" s="805" t="s">
        <v>265</v>
      </c>
      <c r="C385" s="806"/>
      <c r="D385" s="807">
        <f t="shared" si="5"/>
        <v>0</v>
      </c>
      <c r="F385" s="807"/>
      <c r="I385" s="840" t="s">
        <v>15822</v>
      </c>
      <c r="J385" s="848">
        <f>IFERROR(VLOOKUP(I385,REAJUSTE!A:AB,22,FALSE),"")</f>
        <v>1.016</v>
      </c>
    </row>
    <row r="386" spans="1:10" ht="63.75" x14ac:dyDescent="0.2">
      <c r="A386" s="794">
        <v>120201</v>
      </c>
      <c r="B386" s="794" t="s">
        <v>266</v>
      </c>
      <c r="C386" s="806" t="s">
        <v>877</v>
      </c>
      <c r="D386" s="807">
        <f t="shared" si="5"/>
        <v>97.35</v>
      </c>
      <c r="F386" s="807">
        <v>95.82</v>
      </c>
      <c r="I386" s="840" t="s">
        <v>15822</v>
      </c>
      <c r="J386" s="848">
        <f>IFERROR(VLOOKUP(I386,REAJUSTE!A:AB,22,FALSE),"")</f>
        <v>1.016</v>
      </c>
    </row>
    <row r="387" spans="1:10" ht="38.25" x14ac:dyDescent="0.2">
      <c r="A387" s="794">
        <v>120205</v>
      </c>
      <c r="B387" s="794" t="s">
        <v>689</v>
      </c>
      <c r="C387" s="806" t="s">
        <v>4</v>
      </c>
      <c r="D387" s="807">
        <f t="shared" si="5"/>
        <v>60.66</v>
      </c>
      <c r="F387" s="807">
        <v>59.71</v>
      </c>
      <c r="I387" s="840" t="s">
        <v>15822</v>
      </c>
      <c r="J387" s="848">
        <f>IFERROR(VLOOKUP(I387,REAJUSTE!A:AB,22,FALSE),"")</f>
        <v>1.016</v>
      </c>
    </row>
    <row r="388" spans="1:10" ht="38.25" x14ac:dyDescent="0.2">
      <c r="A388" s="794">
        <v>120207</v>
      </c>
      <c r="B388" s="794" t="s">
        <v>690</v>
      </c>
      <c r="C388" s="806" t="s">
        <v>4</v>
      </c>
      <c r="D388" s="807">
        <f t="shared" si="5"/>
        <v>83.47</v>
      </c>
      <c r="F388" s="807">
        <v>82.16</v>
      </c>
      <c r="I388" s="840" t="s">
        <v>15822</v>
      </c>
      <c r="J388" s="848">
        <f>IFERROR(VLOOKUP(I388,REAJUSTE!A:AB,22,FALSE),"")</f>
        <v>1.016</v>
      </c>
    </row>
    <row r="389" spans="1:10" ht="25.5" x14ac:dyDescent="0.2">
      <c r="A389" s="794">
        <v>120208</v>
      </c>
      <c r="B389" s="794" t="s">
        <v>267</v>
      </c>
      <c r="C389" s="806" t="s">
        <v>4</v>
      </c>
      <c r="D389" s="807">
        <f t="shared" si="5"/>
        <v>19.91</v>
      </c>
      <c r="F389" s="807">
        <v>19.600000000000001</v>
      </c>
      <c r="I389" s="840" t="s">
        <v>15822</v>
      </c>
      <c r="J389" s="848">
        <f>IFERROR(VLOOKUP(I389,REAJUSTE!A:AB,22,FALSE),"")</f>
        <v>1.016</v>
      </c>
    </row>
    <row r="390" spans="1:10" ht="25.5" x14ac:dyDescent="0.2">
      <c r="A390" s="794">
        <v>120216</v>
      </c>
      <c r="B390" s="794" t="s">
        <v>268</v>
      </c>
      <c r="C390" s="806" t="s">
        <v>4</v>
      </c>
      <c r="D390" s="807">
        <f t="shared" si="5"/>
        <v>19.45</v>
      </c>
      <c r="F390" s="807">
        <v>19.149999999999999</v>
      </c>
      <c r="I390" s="840" t="s">
        <v>15822</v>
      </c>
      <c r="J390" s="848">
        <f>IFERROR(VLOOKUP(I390,REAJUSTE!A:AB,22,FALSE),"")</f>
        <v>1.016</v>
      </c>
    </row>
    <row r="391" spans="1:10" ht="63.75" x14ac:dyDescent="0.2">
      <c r="A391" s="794">
        <v>120220</v>
      </c>
      <c r="B391" s="794" t="s">
        <v>29177</v>
      </c>
      <c r="C391" s="806" t="s">
        <v>877</v>
      </c>
      <c r="D391" s="807">
        <f t="shared" si="5"/>
        <v>95.79</v>
      </c>
      <c r="F391" s="807">
        <v>94.29</v>
      </c>
      <c r="I391" s="840" t="s">
        <v>15822</v>
      </c>
      <c r="J391" s="848">
        <f>IFERROR(VLOOKUP(I391,REAJUSTE!A:AB,22,FALSE),"")</f>
        <v>1.016</v>
      </c>
    </row>
    <row r="392" spans="1:10" ht="63.75" x14ac:dyDescent="0.2">
      <c r="A392" s="794">
        <v>120221</v>
      </c>
      <c r="B392" s="794" t="s">
        <v>691</v>
      </c>
      <c r="C392" s="806" t="s">
        <v>877</v>
      </c>
      <c r="D392" s="807">
        <f t="shared" si="5"/>
        <v>251.14</v>
      </c>
      <c r="F392" s="807">
        <v>247.19</v>
      </c>
      <c r="I392" s="840" t="s">
        <v>15822</v>
      </c>
      <c r="J392" s="848">
        <f>IFERROR(VLOOKUP(I392,REAJUSTE!A:AB,22,FALSE),"")</f>
        <v>1.016</v>
      </c>
    </row>
    <row r="393" spans="1:10" ht="38.25" x14ac:dyDescent="0.2">
      <c r="A393" s="794">
        <v>120224</v>
      </c>
      <c r="B393" s="794" t="s">
        <v>269</v>
      </c>
      <c r="C393" s="806" t="s">
        <v>877</v>
      </c>
      <c r="D393" s="807">
        <f t="shared" si="5"/>
        <v>16.649999999999999</v>
      </c>
      <c r="F393" s="807">
        <v>16.39</v>
      </c>
      <c r="I393" s="840" t="s">
        <v>15822</v>
      </c>
      <c r="J393" s="848">
        <f>IFERROR(VLOOKUP(I393,REAJUSTE!A:AB,22,FALSE),"")</f>
        <v>1.016</v>
      </c>
    </row>
    <row r="394" spans="1:10" ht="38.25" x14ac:dyDescent="0.2">
      <c r="A394" s="794">
        <v>120227</v>
      </c>
      <c r="B394" s="794" t="s">
        <v>270</v>
      </c>
      <c r="C394" s="806" t="s">
        <v>4</v>
      </c>
      <c r="D394" s="807">
        <f t="shared" si="5"/>
        <v>55.82</v>
      </c>
      <c r="F394" s="807">
        <v>54.95</v>
      </c>
      <c r="I394" s="840" t="s">
        <v>15822</v>
      </c>
      <c r="J394" s="848">
        <f>IFERROR(VLOOKUP(I394,REAJUSTE!A:AB,22,FALSE),"")</f>
        <v>1.016</v>
      </c>
    </row>
    <row r="395" spans="1:10" ht="76.5" x14ac:dyDescent="0.2">
      <c r="A395" s="794">
        <v>120232</v>
      </c>
      <c r="B395" s="794" t="s">
        <v>29178</v>
      </c>
      <c r="C395" s="806" t="s">
        <v>877</v>
      </c>
      <c r="D395" s="807">
        <f t="shared" si="5"/>
        <v>103.05</v>
      </c>
      <c r="F395" s="807">
        <v>101.43</v>
      </c>
      <c r="I395" s="840" t="s">
        <v>15822</v>
      </c>
      <c r="J395" s="848">
        <f>IFERROR(VLOOKUP(I395,REAJUSTE!A:AB,22,FALSE),"")</f>
        <v>1.016</v>
      </c>
    </row>
    <row r="396" spans="1:10" ht="30" x14ac:dyDescent="0.2">
      <c r="A396" s="805">
        <v>1203</v>
      </c>
      <c r="B396" s="805" t="s">
        <v>261</v>
      </c>
      <c r="C396" s="806"/>
      <c r="D396" s="807">
        <f t="shared" si="5"/>
        <v>0</v>
      </c>
      <c r="F396" s="807"/>
      <c r="I396" s="840" t="s">
        <v>15822</v>
      </c>
      <c r="J396" s="848">
        <f>IFERROR(VLOOKUP(I396,REAJUSTE!A:AB,22,FALSE),"")</f>
        <v>1.016</v>
      </c>
    </row>
    <row r="397" spans="1:10" ht="38.25" x14ac:dyDescent="0.2">
      <c r="A397" s="794">
        <v>120301</v>
      </c>
      <c r="B397" s="794" t="s">
        <v>272</v>
      </c>
      <c r="C397" s="806" t="s">
        <v>877</v>
      </c>
      <c r="D397" s="807">
        <f t="shared" si="5"/>
        <v>35.74</v>
      </c>
      <c r="F397" s="807">
        <v>35.18</v>
      </c>
      <c r="I397" s="840" t="s">
        <v>15822</v>
      </c>
      <c r="J397" s="848">
        <f>IFERROR(VLOOKUP(I397,REAJUSTE!A:AB,22,FALSE),"")</f>
        <v>1.016</v>
      </c>
    </row>
    <row r="398" spans="1:10" ht="38.25" x14ac:dyDescent="0.2">
      <c r="A398" s="794">
        <v>120302</v>
      </c>
      <c r="B398" s="794" t="s">
        <v>273</v>
      </c>
      <c r="C398" s="806" t="s">
        <v>877</v>
      </c>
      <c r="D398" s="807">
        <f t="shared" si="5"/>
        <v>25.14</v>
      </c>
      <c r="F398" s="807">
        <v>24.75</v>
      </c>
      <c r="I398" s="840" t="s">
        <v>15822</v>
      </c>
      <c r="J398" s="848">
        <f>IFERROR(VLOOKUP(I398,REAJUSTE!A:AB,22,FALSE),"")</f>
        <v>1.016</v>
      </c>
    </row>
    <row r="399" spans="1:10" ht="51" x14ac:dyDescent="0.2">
      <c r="A399" s="794">
        <v>120303</v>
      </c>
      <c r="B399" s="794" t="s">
        <v>274</v>
      </c>
      <c r="C399" s="806" t="s">
        <v>877</v>
      </c>
      <c r="D399" s="807">
        <f t="shared" si="5"/>
        <v>61.01</v>
      </c>
      <c r="F399" s="807">
        <v>60.05</v>
      </c>
      <c r="I399" s="840" t="s">
        <v>15822</v>
      </c>
      <c r="J399" s="848">
        <f>IFERROR(VLOOKUP(I399,REAJUSTE!A:AB,22,FALSE),"")</f>
        <v>1.016</v>
      </c>
    </row>
    <row r="400" spans="1:10" ht="63.75" x14ac:dyDescent="0.2">
      <c r="A400" s="794">
        <v>120304</v>
      </c>
      <c r="B400" s="794" t="s">
        <v>275</v>
      </c>
      <c r="C400" s="806" t="s">
        <v>877</v>
      </c>
      <c r="D400" s="807">
        <f t="shared" ref="D400:D463" si="6">TRUNC(F400*J400,2)</f>
        <v>67.709999999999994</v>
      </c>
      <c r="F400" s="807">
        <v>66.650000000000006</v>
      </c>
      <c r="I400" s="840" t="s">
        <v>15822</v>
      </c>
      <c r="J400" s="848">
        <f>IFERROR(VLOOKUP(I400,REAJUSTE!A:AB,22,FALSE),"")</f>
        <v>1.016</v>
      </c>
    </row>
    <row r="401" spans="1:10" ht="51" x14ac:dyDescent="0.2">
      <c r="A401" s="794">
        <v>120308</v>
      </c>
      <c r="B401" s="794" t="s">
        <v>276</v>
      </c>
      <c r="C401" s="806" t="s">
        <v>877</v>
      </c>
      <c r="D401" s="807">
        <f t="shared" si="6"/>
        <v>8.34</v>
      </c>
      <c r="F401" s="807">
        <v>8.2100000000000009</v>
      </c>
      <c r="I401" s="840" t="s">
        <v>15822</v>
      </c>
      <c r="J401" s="848">
        <f>IFERROR(VLOOKUP(I401,REAJUSTE!A:AB,22,FALSE),"")</f>
        <v>1.016</v>
      </c>
    </row>
    <row r="402" spans="1:10" ht="15" x14ac:dyDescent="0.2">
      <c r="A402" s="805">
        <v>13</v>
      </c>
      <c r="B402" s="805" t="s">
        <v>692</v>
      </c>
      <c r="C402" s="806"/>
      <c r="D402" s="807">
        <f t="shared" si="6"/>
        <v>0</v>
      </c>
      <c r="F402" s="807"/>
      <c r="I402" s="840" t="s">
        <v>15822</v>
      </c>
      <c r="J402" s="848">
        <f>IFERROR(VLOOKUP(I402,REAJUSTE!A:AB,22,FALSE),"")</f>
        <v>1.016</v>
      </c>
    </row>
    <row r="403" spans="1:10" ht="15" x14ac:dyDescent="0.2">
      <c r="A403" s="805">
        <v>1301</v>
      </c>
      <c r="B403" s="805" t="s">
        <v>277</v>
      </c>
      <c r="C403" s="806"/>
      <c r="D403" s="807">
        <f t="shared" si="6"/>
        <v>0</v>
      </c>
      <c r="F403" s="807"/>
      <c r="I403" s="840" t="s">
        <v>15822</v>
      </c>
      <c r="J403" s="848">
        <f>IFERROR(VLOOKUP(I403,REAJUSTE!A:AB,22,FALSE),"")</f>
        <v>1.016</v>
      </c>
    </row>
    <row r="404" spans="1:10" ht="38.25" x14ac:dyDescent="0.2">
      <c r="A404" s="794">
        <v>130103</v>
      </c>
      <c r="B404" s="794" t="s">
        <v>29179</v>
      </c>
      <c r="C404" s="806" t="s">
        <v>877</v>
      </c>
      <c r="D404" s="807">
        <f t="shared" si="6"/>
        <v>26.04</v>
      </c>
      <c r="F404" s="807">
        <v>25.63</v>
      </c>
      <c r="I404" s="840" t="s">
        <v>15822</v>
      </c>
      <c r="J404" s="848">
        <f>IFERROR(VLOOKUP(I404,REAJUSTE!A:AB,22,FALSE),"")</f>
        <v>1.016</v>
      </c>
    </row>
    <row r="405" spans="1:10" ht="38.25" x14ac:dyDescent="0.2">
      <c r="A405" s="794">
        <v>130104</v>
      </c>
      <c r="B405" s="794" t="s">
        <v>278</v>
      </c>
      <c r="C405" s="806" t="s">
        <v>877</v>
      </c>
      <c r="D405" s="807">
        <f t="shared" si="6"/>
        <v>40.6</v>
      </c>
      <c r="F405" s="807">
        <v>39.97</v>
      </c>
      <c r="I405" s="840" t="s">
        <v>15822</v>
      </c>
      <c r="J405" s="848">
        <f>IFERROR(VLOOKUP(I405,REAJUSTE!A:AB,22,FALSE),"")</f>
        <v>1.016</v>
      </c>
    </row>
    <row r="406" spans="1:10" ht="38.25" x14ac:dyDescent="0.2">
      <c r="A406" s="794">
        <v>130109</v>
      </c>
      <c r="B406" s="794" t="s">
        <v>279</v>
      </c>
      <c r="C406" s="806" t="s">
        <v>877</v>
      </c>
      <c r="D406" s="807">
        <f t="shared" si="6"/>
        <v>85.7</v>
      </c>
      <c r="F406" s="807">
        <v>84.36</v>
      </c>
      <c r="I406" s="840" t="s">
        <v>15822</v>
      </c>
      <c r="J406" s="848">
        <f>IFERROR(VLOOKUP(I406,REAJUSTE!A:AB,22,FALSE),"")</f>
        <v>1.016</v>
      </c>
    </row>
    <row r="407" spans="1:10" ht="25.5" x14ac:dyDescent="0.2">
      <c r="A407" s="794">
        <v>130110</v>
      </c>
      <c r="B407" s="794" t="s">
        <v>280</v>
      </c>
      <c r="C407" s="806" t="s">
        <v>877</v>
      </c>
      <c r="D407" s="807">
        <f t="shared" si="6"/>
        <v>70.989999999999995</v>
      </c>
      <c r="F407" s="807">
        <v>69.88</v>
      </c>
      <c r="I407" s="840" t="s">
        <v>15822</v>
      </c>
      <c r="J407" s="848">
        <f>IFERROR(VLOOKUP(I407,REAJUSTE!A:AB,22,FALSE),"")</f>
        <v>1.016</v>
      </c>
    </row>
    <row r="408" spans="1:10" ht="25.5" x14ac:dyDescent="0.2">
      <c r="A408" s="794">
        <v>130111</v>
      </c>
      <c r="B408" s="794" t="s">
        <v>281</v>
      </c>
      <c r="C408" s="806" t="s">
        <v>877</v>
      </c>
      <c r="D408" s="807">
        <f t="shared" si="6"/>
        <v>64.87</v>
      </c>
      <c r="F408" s="807">
        <v>63.85</v>
      </c>
      <c r="I408" s="840" t="s">
        <v>15822</v>
      </c>
      <c r="J408" s="848">
        <f>IFERROR(VLOOKUP(I408,REAJUSTE!A:AB,22,FALSE),"")</f>
        <v>1.016</v>
      </c>
    </row>
    <row r="409" spans="1:10" ht="25.5" x14ac:dyDescent="0.2">
      <c r="A409" s="794">
        <v>130112</v>
      </c>
      <c r="B409" s="794" t="s">
        <v>282</v>
      </c>
      <c r="C409" s="806" t="s">
        <v>877</v>
      </c>
      <c r="D409" s="807">
        <f t="shared" si="6"/>
        <v>53.83</v>
      </c>
      <c r="F409" s="807">
        <v>52.99</v>
      </c>
      <c r="I409" s="840" t="s">
        <v>15822</v>
      </c>
      <c r="J409" s="848">
        <f>IFERROR(VLOOKUP(I409,REAJUSTE!A:AB,22,FALSE),"")</f>
        <v>1.016</v>
      </c>
    </row>
    <row r="410" spans="1:10" ht="25.5" x14ac:dyDescent="0.2">
      <c r="A410" s="794">
        <v>130113</v>
      </c>
      <c r="B410" s="794" t="s">
        <v>283</v>
      </c>
      <c r="C410" s="806" t="s">
        <v>877</v>
      </c>
      <c r="D410" s="807">
        <f t="shared" si="6"/>
        <v>86.29</v>
      </c>
      <c r="F410" s="807">
        <v>84.94</v>
      </c>
      <c r="I410" s="840" t="s">
        <v>15822</v>
      </c>
      <c r="J410" s="848">
        <f>IFERROR(VLOOKUP(I410,REAJUSTE!A:AB,22,FALSE),"")</f>
        <v>1.016</v>
      </c>
    </row>
    <row r="411" spans="1:10" ht="15" x14ac:dyDescent="0.2">
      <c r="A411" s="805">
        <v>1302</v>
      </c>
      <c r="B411" s="805" t="s">
        <v>265</v>
      </c>
      <c r="C411" s="806"/>
      <c r="D411" s="807">
        <f t="shared" si="6"/>
        <v>0</v>
      </c>
      <c r="F411" s="807"/>
      <c r="I411" s="840" t="s">
        <v>15822</v>
      </c>
      <c r="J411" s="848">
        <f>IFERROR(VLOOKUP(I411,REAJUSTE!A:AB,22,FALSE),"")</f>
        <v>1.016</v>
      </c>
    </row>
    <row r="412" spans="1:10" ht="51" x14ac:dyDescent="0.2">
      <c r="A412" s="794">
        <v>130202</v>
      </c>
      <c r="B412" s="794" t="s">
        <v>284</v>
      </c>
      <c r="C412" s="806" t="s">
        <v>877</v>
      </c>
      <c r="D412" s="807">
        <f t="shared" si="6"/>
        <v>59.36</v>
      </c>
      <c r="F412" s="807">
        <v>58.43</v>
      </c>
      <c r="I412" s="840" t="s">
        <v>15822</v>
      </c>
      <c r="J412" s="848">
        <f>IFERROR(VLOOKUP(I412,REAJUSTE!A:AB,22,FALSE),"")</f>
        <v>1.016</v>
      </c>
    </row>
    <row r="413" spans="1:10" ht="51" x14ac:dyDescent="0.2">
      <c r="A413" s="794">
        <v>130205</v>
      </c>
      <c r="B413" s="794" t="s">
        <v>285</v>
      </c>
      <c r="C413" s="806" t="s">
        <v>877</v>
      </c>
      <c r="D413" s="807">
        <f t="shared" si="6"/>
        <v>476.11</v>
      </c>
      <c r="F413" s="807">
        <v>468.62</v>
      </c>
      <c r="I413" s="840" t="s">
        <v>15822</v>
      </c>
      <c r="J413" s="848">
        <f>IFERROR(VLOOKUP(I413,REAJUSTE!A:AB,22,FALSE),"")</f>
        <v>1.016</v>
      </c>
    </row>
    <row r="414" spans="1:10" ht="38.25" x14ac:dyDescent="0.2">
      <c r="A414" s="794">
        <v>130208</v>
      </c>
      <c r="B414" s="794" t="s">
        <v>286</v>
      </c>
      <c r="C414" s="806" t="s">
        <v>4</v>
      </c>
      <c r="D414" s="807">
        <f t="shared" si="6"/>
        <v>10.72</v>
      </c>
      <c r="F414" s="807">
        <v>10.56</v>
      </c>
      <c r="I414" s="840" t="s">
        <v>15822</v>
      </c>
      <c r="J414" s="848">
        <f>IFERROR(VLOOKUP(I414,REAJUSTE!A:AB,22,FALSE),"")</f>
        <v>1.016</v>
      </c>
    </row>
    <row r="415" spans="1:10" ht="38.25" x14ac:dyDescent="0.2">
      <c r="A415" s="794">
        <v>130209</v>
      </c>
      <c r="B415" s="794" t="s">
        <v>287</v>
      </c>
      <c r="C415" s="806" t="s">
        <v>877</v>
      </c>
      <c r="D415" s="807">
        <f t="shared" si="6"/>
        <v>96.46</v>
      </c>
      <c r="F415" s="807">
        <v>94.95</v>
      </c>
      <c r="I415" s="840" t="s">
        <v>15822</v>
      </c>
      <c r="J415" s="848">
        <f>IFERROR(VLOOKUP(I415,REAJUSTE!A:AB,22,FALSE),"")</f>
        <v>1.016</v>
      </c>
    </row>
    <row r="416" spans="1:10" ht="63.75" x14ac:dyDescent="0.2">
      <c r="A416" s="794">
        <v>130210</v>
      </c>
      <c r="B416" s="794" t="s">
        <v>288</v>
      </c>
      <c r="C416" s="806" t="s">
        <v>877</v>
      </c>
      <c r="D416" s="807">
        <f t="shared" si="6"/>
        <v>69.53</v>
      </c>
      <c r="F416" s="807">
        <v>68.44</v>
      </c>
      <c r="I416" s="840" t="s">
        <v>15822</v>
      </c>
      <c r="J416" s="848">
        <f>IFERROR(VLOOKUP(I416,REAJUSTE!A:AB,22,FALSE),"")</f>
        <v>1.016</v>
      </c>
    </row>
    <row r="417" spans="1:10" ht="51" x14ac:dyDescent="0.2">
      <c r="A417" s="794">
        <v>130211</v>
      </c>
      <c r="B417" s="794" t="s">
        <v>289</v>
      </c>
      <c r="C417" s="806" t="s">
        <v>877</v>
      </c>
      <c r="D417" s="807">
        <f t="shared" si="6"/>
        <v>240.79</v>
      </c>
      <c r="F417" s="807">
        <v>237</v>
      </c>
      <c r="I417" s="840" t="s">
        <v>15822</v>
      </c>
      <c r="J417" s="848">
        <f>IFERROR(VLOOKUP(I417,REAJUSTE!A:AB,22,FALSE),"")</f>
        <v>1.016</v>
      </c>
    </row>
    <row r="418" spans="1:10" ht="38.25" x14ac:dyDescent="0.2">
      <c r="A418" s="794">
        <v>130222</v>
      </c>
      <c r="B418" s="794" t="s">
        <v>290</v>
      </c>
      <c r="C418" s="806" t="s">
        <v>877</v>
      </c>
      <c r="D418" s="807">
        <f t="shared" si="6"/>
        <v>187.4</v>
      </c>
      <c r="F418" s="807">
        <v>184.45</v>
      </c>
      <c r="I418" s="840" t="s">
        <v>15822</v>
      </c>
      <c r="J418" s="848">
        <f>IFERROR(VLOOKUP(I418,REAJUSTE!A:AB,22,FALSE),"")</f>
        <v>1.016</v>
      </c>
    </row>
    <row r="419" spans="1:10" ht="38.25" x14ac:dyDescent="0.2">
      <c r="A419" s="794">
        <v>130223</v>
      </c>
      <c r="B419" s="794" t="s">
        <v>291</v>
      </c>
      <c r="C419" s="806" t="s">
        <v>877</v>
      </c>
      <c r="D419" s="807">
        <f t="shared" si="6"/>
        <v>14.83</v>
      </c>
      <c r="F419" s="807">
        <v>14.6</v>
      </c>
      <c r="I419" s="840" t="s">
        <v>15822</v>
      </c>
      <c r="J419" s="848">
        <f>IFERROR(VLOOKUP(I419,REAJUSTE!A:AB,22,FALSE),"")</f>
        <v>1.016</v>
      </c>
    </row>
    <row r="420" spans="1:10" ht="38.25" x14ac:dyDescent="0.2">
      <c r="A420" s="794">
        <v>130225</v>
      </c>
      <c r="B420" s="794" t="s">
        <v>292</v>
      </c>
      <c r="C420" s="806" t="s">
        <v>877</v>
      </c>
      <c r="D420" s="807">
        <f t="shared" si="6"/>
        <v>11.13</v>
      </c>
      <c r="F420" s="807">
        <v>10.96</v>
      </c>
      <c r="I420" s="840" t="s">
        <v>15822</v>
      </c>
      <c r="J420" s="848">
        <f>IFERROR(VLOOKUP(I420,REAJUSTE!A:AB,22,FALSE),"")</f>
        <v>1.016</v>
      </c>
    </row>
    <row r="421" spans="1:10" ht="25.5" x14ac:dyDescent="0.2">
      <c r="A421" s="794">
        <v>130226</v>
      </c>
      <c r="B421" s="794" t="s">
        <v>293</v>
      </c>
      <c r="C421" s="806" t="s">
        <v>877</v>
      </c>
      <c r="D421" s="807">
        <f t="shared" si="6"/>
        <v>16.079999999999998</v>
      </c>
      <c r="F421" s="807">
        <v>15.83</v>
      </c>
      <c r="I421" s="840" t="s">
        <v>15822</v>
      </c>
      <c r="J421" s="848">
        <f>IFERROR(VLOOKUP(I421,REAJUSTE!A:AB,22,FALSE),"")</f>
        <v>1.016</v>
      </c>
    </row>
    <row r="422" spans="1:10" ht="76.5" x14ac:dyDescent="0.2">
      <c r="A422" s="794">
        <v>130228</v>
      </c>
      <c r="B422" s="794" t="s">
        <v>294</v>
      </c>
      <c r="C422" s="806" t="s">
        <v>877</v>
      </c>
      <c r="D422" s="807">
        <f t="shared" si="6"/>
        <v>58.82</v>
      </c>
      <c r="F422" s="807">
        <v>57.9</v>
      </c>
      <c r="I422" s="840" t="s">
        <v>15822</v>
      </c>
      <c r="J422" s="848">
        <f>IFERROR(VLOOKUP(I422,REAJUSTE!A:AB,22,FALSE),"")</f>
        <v>1.016</v>
      </c>
    </row>
    <row r="423" spans="1:10" ht="89.25" x14ac:dyDescent="0.2">
      <c r="A423" s="794">
        <v>130230</v>
      </c>
      <c r="B423" s="794" t="s">
        <v>693</v>
      </c>
      <c r="C423" s="806" t="s">
        <v>877</v>
      </c>
      <c r="D423" s="807">
        <f t="shared" si="6"/>
        <v>136.04</v>
      </c>
      <c r="F423" s="807">
        <v>133.9</v>
      </c>
      <c r="I423" s="840" t="s">
        <v>15822</v>
      </c>
      <c r="J423" s="848">
        <f>IFERROR(VLOOKUP(I423,REAJUSTE!A:AB,22,FALSE),"")</f>
        <v>1.016</v>
      </c>
    </row>
    <row r="424" spans="1:10" ht="89.25" x14ac:dyDescent="0.2">
      <c r="A424" s="794">
        <v>130231</v>
      </c>
      <c r="B424" s="794" t="s">
        <v>295</v>
      </c>
      <c r="C424" s="806" t="s">
        <v>877</v>
      </c>
      <c r="D424" s="807">
        <f t="shared" si="6"/>
        <v>149.86000000000001</v>
      </c>
      <c r="F424" s="807">
        <v>147.5</v>
      </c>
      <c r="I424" s="840" t="s">
        <v>15822</v>
      </c>
      <c r="J424" s="848">
        <f>IFERROR(VLOOKUP(I424,REAJUSTE!A:AB,22,FALSE),"")</f>
        <v>1.016</v>
      </c>
    </row>
    <row r="425" spans="1:10" ht="76.5" x14ac:dyDescent="0.2">
      <c r="A425" s="794">
        <v>130233</v>
      </c>
      <c r="B425" s="794" t="s">
        <v>29180</v>
      </c>
      <c r="C425" s="806" t="s">
        <v>877</v>
      </c>
      <c r="D425" s="807">
        <f t="shared" si="6"/>
        <v>146.44999999999999</v>
      </c>
      <c r="F425" s="807">
        <v>144.15</v>
      </c>
      <c r="I425" s="840" t="s">
        <v>15822</v>
      </c>
      <c r="J425" s="848">
        <f>IFERROR(VLOOKUP(I425,REAJUSTE!A:AB,22,FALSE),"")</f>
        <v>1.016</v>
      </c>
    </row>
    <row r="426" spans="1:10" ht="76.5" x14ac:dyDescent="0.2">
      <c r="A426" s="794">
        <v>130234</v>
      </c>
      <c r="B426" s="794" t="s">
        <v>29181</v>
      </c>
      <c r="C426" s="806" t="s">
        <v>877</v>
      </c>
      <c r="D426" s="807">
        <f t="shared" si="6"/>
        <v>210.12</v>
      </c>
      <c r="F426" s="807">
        <v>206.82</v>
      </c>
      <c r="I426" s="840" t="s">
        <v>15822</v>
      </c>
      <c r="J426" s="848">
        <f>IFERROR(VLOOKUP(I426,REAJUSTE!A:AB,22,FALSE),"")</f>
        <v>1.016</v>
      </c>
    </row>
    <row r="427" spans="1:10" ht="76.5" x14ac:dyDescent="0.2">
      <c r="A427" s="794">
        <v>130236</v>
      </c>
      <c r="B427" s="794" t="s">
        <v>296</v>
      </c>
      <c r="C427" s="806" t="s">
        <v>877</v>
      </c>
      <c r="D427" s="807">
        <f t="shared" si="6"/>
        <v>82.32</v>
      </c>
      <c r="F427" s="807">
        <v>81.03</v>
      </c>
      <c r="I427" s="840" t="s">
        <v>15822</v>
      </c>
      <c r="J427" s="848">
        <f>IFERROR(VLOOKUP(I427,REAJUSTE!A:AB,22,FALSE),"")</f>
        <v>1.016</v>
      </c>
    </row>
    <row r="428" spans="1:10" ht="76.5" x14ac:dyDescent="0.2">
      <c r="A428" s="794">
        <v>130237</v>
      </c>
      <c r="B428" s="794" t="s">
        <v>271</v>
      </c>
      <c r="C428" s="806" t="s">
        <v>877</v>
      </c>
      <c r="D428" s="807">
        <f t="shared" si="6"/>
        <v>58.82</v>
      </c>
      <c r="F428" s="807">
        <v>57.9</v>
      </c>
      <c r="I428" s="840" t="s">
        <v>15822</v>
      </c>
      <c r="J428" s="848">
        <f>IFERROR(VLOOKUP(I428,REAJUSTE!A:AB,22,FALSE),"")</f>
        <v>1.016</v>
      </c>
    </row>
    <row r="429" spans="1:10" ht="30" x14ac:dyDescent="0.2">
      <c r="A429" s="805">
        <v>1303</v>
      </c>
      <c r="B429" s="805" t="s">
        <v>297</v>
      </c>
      <c r="C429" s="806"/>
      <c r="D429" s="807">
        <f t="shared" si="6"/>
        <v>0</v>
      </c>
      <c r="F429" s="807"/>
      <c r="I429" s="840" t="s">
        <v>15822</v>
      </c>
      <c r="J429" s="848">
        <f>IFERROR(VLOOKUP(I429,REAJUSTE!A:AB,22,FALSE),"")</f>
        <v>1.016</v>
      </c>
    </row>
    <row r="430" spans="1:10" ht="38.25" x14ac:dyDescent="0.2">
      <c r="A430" s="794">
        <v>130301</v>
      </c>
      <c r="B430" s="794" t="s">
        <v>298</v>
      </c>
      <c r="C430" s="806" t="s">
        <v>4</v>
      </c>
      <c r="D430" s="807">
        <f t="shared" si="6"/>
        <v>15.08</v>
      </c>
      <c r="F430" s="807">
        <v>14.85</v>
      </c>
      <c r="I430" s="840" t="s">
        <v>15822</v>
      </c>
      <c r="J430" s="848">
        <f>IFERROR(VLOOKUP(I430,REAJUSTE!A:AB,22,FALSE),"")</f>
        <v>1.016</v>
      </c>
    </row>
    <row r="431" spans="1:10" ht="51" x14ac:dyDescent="0.2">
      <c r="A431" s="794">
        <v>130303</v>
      </c>
      <c r="B431" s="794" t="s">
        <v>12737</v>
      </c>
      <c r="C431" s="806" t="s">
        <v>4</v>
      </c>
      <c r="D431" s="807">
        <f t="shared" si="6"/>
        <v>17.21</v>
      </c>
      <c r="F431" s="807">
        <v>16.940000000000001</v>
      </c>
      <c r="I431" s="840" t="s">
        <v>15822</v>
      </c>
      <c r="J431" s="848">
        <f>IFERROR(VLOOKUP(I431,REAJUSTE!A:AB,22,FALSE),"")</f>
        <v>1.016</v>
      </c>
    </row>
    <row r="432" spans="1:10" ht="25.5" x14ac:dyDescent="0.2">
      <c r="A432" s="794">
        <v>130304</v>
      </c>
      <c r="B432" s="794" t="s">
        <v>299</v>
      </c>
      <c r="C432" s="806" t="s">
        <v>4</v>
      </c>
      <c r="D432" s="807">
        <f t="shared" si="6"/>
        <v>44.57</v>
      </c>
      <c r="F432" s="807">
        <v>43.87</v>
      </c>
      <c r="I432" s="840" t="s">
        <v>15822</v>
      </c>
      <c r="J432" s="848">
        <f>IFERROR(VLOOKUP(I432,REAJUSTE!A:AB,22,FALSE),"")</f>
        <v>1.016</v>
      </c>
    </row>
    <row r="433" spans="1:10" ht="25.5" x14ac:dyDescent="0.2">
      <c r="A433" s="794">
        <v>130307</v>
      </c>
      <c r="B433" s="794" t="s">
        <v>694</v>
      </c>
      <c r="C433" s="806" t="s">
        <v>4</v>
      </c>
      <c r="D433" s="807">
        <f t="shared" si="6"/>
        <v>221.91</v>
      </c>
      <c r="F433" s="807">
        <v>218.42</v>
      </c>
      <c r="I433" s="840" t="s">
        <v>15822</v>
      </c>
      <c r="J433" s="848">
        <f>IFERROR(VLOOKUP(I433,REAJUSTE!A:AB,22,FALSE),"")</f>
        <v>1.016</v>
      </c>
    </row>
    <row r="434" spans="1:10" ht="25.5" x14ac:dyDescent="0.2">
      <c r="A434" s="794">
        <v>130308</v>
      </c>
      <c r="B434" s="794" t="s">
        <v>300</v>
      </c>
      <c r="C434" s="806" t="s">
        <v>4</v>
      </c>
      <c r="D434" s="807">
        <f t="shared" si="6"/>
        <v>54.03</v>
      </c>
      <c r="F434" s="807">
        <v>53.18</v>
      </c>
      <c r="I434" s="840" t="s">
        <v>15822</v>
      </c>
      <c r="J434" s="848">
        <f>IFERROR(VLOOKUP(I434,REAJUSTE!A:AB,22,FALSE),"")</f>
        <v>1.016</v>
      </c>
    </row>
    <row r="435" spans="1:10" ht="38.25" x14ac:dyDescent="0.2">
      <c r="A435" s="794">
        <v>130311</v>
      </c>
      <c r="B435" s="794" t="s">
        <v>301</v>
      </c>
      <c r="C435" s="806" t="s">
        <v>4</v>
      </c>
      <c r="D435" s="807">
        <f t="shared" si="6"/>
        <v>26.4</v>
      </c>
      <c r="F435" s="807">
        <v>25.99</v>
      </c>
      <c r="I435" s="840" t="s">
        <v>15822</v>
      </c>
      <c r="J435" s="848">
        <f>IFERROR(VLOOKUP(I435,REAJUSTE!A:AB,22,FALSE),"")</f>
        <v>1.016</v>
      </c>
    </row>
    <row r="436" spans="1:10" ht="63.75" x14ac:dyDescent="0.2">
      <c r="A436" s="794">
        <v>130315</v>
      </c>
      <c r="B436" s="794" t="s">
        <v>15629</v>
      </c>
      <c r="C436" s="806" t="s">
        <v>4</v>
      </c>
      <c r="D436" s="807">
        <f t="shared" si="6"/>
        <v>46.72</v>
      </c>
      <c r="F436" s="807">
        <v>45.99</v>
      </c>
      <c r="I436" s="840" t="s">
        <v>15822</v>
      </c>
      <c r="J436" s="848">
        <f>IFERROR(VLOOKUP(I436,REAJUSTE!A:AB,22,FALSE),"")</f>
        <v>1.016</v>
      </c>
    </row>
    <row r="437" spans="1:10" ht="25.5" x14ac:dyDescent="0.2">
      <c r="A437" s="794">
        <v>130317</v>
      </c>
      <c r="B437" s="794" t="s">
        <v>302</v>
      </c>
      <c r="C437" s="806" t="s">
        <v>4</v>
      </c>
      <c r="D437" s="807">
        <f t="shared" si="6"/>
        <v>80.73</v>
      </c>
      <c r="F437" s="807">
        <v>79.459999999999994</v>
      </c>
      <c r="I437" s="840" t="s">
        <v>15822</v>
      </c>
      <c r="J437" s="848">
        <f>IFERROR(VLOOKUP(I437,REAJUSTE!A:AB,22,FALSE),"")</f>
        <v>1.016</v>
      </c>
    </row>
    <row r="438" spans="1:10" ht="51" x14ac:dyDescent="0.2">
      <c r="A438" s="794">
        <v>130320</v>
      </c>
      <c r="B438" s="794" t="s">
        <v>695</v>
      </c>
      <c r="C438" s="806" t="s">
        <v>4</v>
      </c>
      <c r="D438" s="807">
        <f t="shared" si="6"/>
        <v>35.15</v>
      </c>
      <c r="F438" s="807">
        <v>34.6</v>
      </c>
      <c r="I438" s="840" t="s">
        <v>15822</v>
      </c>
      <c r="J438" s="848">
        <f>IFERROR(VLOOKUP(I438,REAJUSTE!A:AB,22,FALSE),"")</f>
        <v>1.016</v>
      </c>
    </row>
    <row r="439" spans="1:10" ht="63.75" x14ac:dyDescent="0.2">
      <c r="A439" s="794">
        <v>130321</v>
      </c>
      <c r="B439" s="794" t="s">
        <v>303</v>
      </c>
      <c r="C439" s="806" t="s">
        <v>4</v>
      </c>
      <c r="D439" s="807">
        <f t="shared" si="6"/>
        <v>46.72</v>
      </c>
      <c r="F439" s="807">
        <v>45.99</v>
      </c>
      <c r="I439" s="840" t="s">
        <v>15822</v>
      </c>
      <c r="J439" s="848">
        <f>IFERROR(VLOOKUP(I439,REAJUSTE!A:AB,22,FALSE),"")</f>
        <v>1.016</v>
      </c>
    </row>
    <row r="440" spans="1:10" ht="76.5" x14ac:dyDescent="0.2">
      <c r="A440" s="794">
        <v>130322</v>
      </c>
      <c r="B440" s="794" t="s">
        <v>304</v>
      </c>
      <c r="C440" s="806" t="s">
        <v>4</v>
      </c>
      <c r="D440" s="807">
        <f t="shared" si="6"/>
        <v>30.03</v>
      </c>
      <c r="F440" s="807">
        <v>29.56</v>
      </c>
      <c r="I440" s="840" t="s">
        <v>15822</v>
      </c>
      <c r="J440" s="848">
        <f>IFERROR(VLOOKUP(I440,REAJUSTE!A:AB,22,FALSE),"")</f>
        <v>1.016</v>
      </c>
    </row>
    <row r="441" spans="1:10" ht="51" x14ac:dyDescent="0.2">
      <c r="A441" s="794">
        <v>130323</v>
      </c>
      <c r="B441" s="794" t="s">
        <v>305</v>
      </c>
      <c r="C441" s="806" t="s">
        <v>4</v>
      </c>
      <c r="D441" s="807">
        <f t="shared" si="6"/>
        <v>52.02</v>
      </c>
      <c r="F441" s="807">
        <v>51.21</v>
      </c>
      <c r="I441" s="840" t="s">
        <v>15822</v>
      </c>
      <c r="J441" s="848">
        <f>IFERROR(VLOOKUP(I441,REAJUSTE!A:AB,22,FALSE),"")</f>
        <v>1.016</v>
      </c>
    </row>
    <row r="442" spans="1:10" ht="15" x14ac:dyDescent="0.2">
      <c r="A442" s="805">
        <v>1304</v>
      </c>
      <c r="B442" s="805" t="s">
        <v>209</v>
      </c>
      <c r="C442" s="806"/>
      <c r="D442" s="807">
        <f t="shared" si="6"/>
        <v>0</v>
      </c>
      <c r="F442" s="807"/>
      <c r="I442" s="840" t="s">
        <v>15822</v>
      </c>
      <c r="J442" s="848">
        <f>IFERROR(VLOOKUP(I442,REAJUSTE!A:AB,22,FALSE),"")</f>
        <v>1.016</v>
      </c>
    </row>
    <row r="443" spans="1:10" ht="38.25" x14ac:dyDescent="0.2">
      <c r="A443" s="794">
        <v>130403</v>
      </c>
      <c r="B443" s="794" t="s">
        <v>306</v>
      </c>
      <c r="C443" s="806" t="s">
        <v>877</v>
      </c>
      <c r="D443" s="807">
        <f t="shared" si="6"/>
        <v>135.63999999999999</v>
      </c>
      <c r="F443" s="807">
        <v>133.51</v>
      </c>
      <c r="I443" s="840" t="s">
        <v>15822</v>
      </c>
      <c r="J443" s="848">
        <f>IFERROR(VLOOKUP(I443,REAJUSTE!A:AB,22,FALSE),"")</f>
        <v>1.016</v>
      </c>
    </row>
    <row r="444" spans="1:10" ht="15" x14ac:dyDescent="0.2">
      <c r="A444" s="805">
        <v>14</v>
      </c>
      <c r="B444" s="805" t="s">
        <v>696</v>
      </c>
      <c r="C444" s="806"/>
      <c r="D444" s="807">
        <f t="shared" si="6"/>
        <v>0</v>
      </c>
      <c r="F444" s="807"/>
      <c r="I444" s="840" t="s">
        <v>15822</v>
      </c>
      <c r="J444" s="848">
        <f>IFERROR(VLOOKUP(I444,REAJUSTE!A:AB,22,FALSE),"")</f>
        <v>1.016</v>
      </c>
    </row>
    <row r="445" spans="1:10" ht="30" x14ac:dyDescent="0.2">
      <c r="A445" s="805">
        <v>1401</v>
      </c>
      <c r="B445" s="805" t="s">
        <v>307</v>
      </c>
      <c r="C445" s="806"/>
      <c r="D445" s="807">
        <f t="shared" si="6"/>
        <v>0</v>
      </c>
      <c r="F445" s="807"/>
      <c r="I445" s="840" t="s">
        <v>15822</v>
      </c>
      <c r="J445" s="848">
        <f>IFERROR(VLOOKUP(I445,REAJUSTE!A:AB,22,FALSE),"")</f>
        <v>1.016</v>
      </c>
    </row>
    <row r="446" spans="1:10" ht="63.75" x14ac:dyDescent="0.2">
      <c r="A446" s="794">
        <v>140102</v>
      </c>
      <c r="B446" s="794" t="s">
        <v>697</v>
      </c>
      <c r="C446" s="806" t="s">
        <v>588</v>
      </c>
      <c r="D446" s="807">
        <f t="shared" si="6"/>
        <v>2257.44</v>
      </c>
      <c r="F446" s="808">
        <v>2221.89</v>
      </c>
      <c r="I446" s="840" t="s">
        <v>15822</v>
      </c>
      <c r="J446" s="848">
        <f>IFERROR(VLOOKUP(I446,REAJUSTE!A:AB,22,FALSE),"")</f>
        <v>1.016</v>
      </c>
    </row>
    <row r="447" spans="1:10" ht="63.75" x14ac:dyDescent="0.2">
      <c r="A447" s="794">
        <v>140103</v>
      </c>
      <c r="B447" s="794" t="s">
        <v>698</v>
      </c>
      <c r="C447" s="806" t="s">
        <v>588</v>
      </c>
      <c r="D447" s="807">
        <f t="shared" si="6"/>
        <v>3237.34</v>
      </c>
      <c r="F447" s="808">
        <v>3186.36</v>
      </c>
      <c r="I447" s="840" t="s">
        <v>15822</v>
      </c>
      <c r="J447" s="848">
        <f>IFERROR(VLOOKUP(I447,REAJUSTE!A:AB,22,FALSE),"")</f>
        <v>1.016</v>
      </c>
    </row>
    <row r="448" spans="1:10" ht="76.5" x14ac:dyDescent="0.2">
      <c r="A448" s="794">
        <v>140108</v>
      </c>
      <c r="B448" s="794" t="s">
        <v>699</v>
      </c>
      <c r="C448" s="806" t="s">
        <v>588</v>
      </c>
      <c r="D448" s="807">
        <f t="shared" si="6"/>
        <v>6225.52</v>
      </c>
      <c r="F448" s="808">
        <v>6127.49</v>
      </c>
      <c r="I448" s="840" t="s">
        <v>15822</v>
      </c>
      <c r="J448" s="848">
        <f>IFERROR(VLOOKUP(I448,REAJUSTE!A:AB,22,FALSE),"")</f>
        <v>1.016</v>
      </c>
    </row>
    <row r="449" spans="1:10" ht="76.5" x14ac:dyDescent="0.2">
      <c r="A449" s="794">
        <v>140109</v>
      </c>
      <c r="B449" s="794" t="s">
        <v>700</v>
      </c>
      <c r="C449" s="806" t="s">
        <v>588</v>
      </c>
      <c r="D449" s="807">
        <f t="shared" si="6"/>
        <v>6760.19</v>
      </c>
      <c r="F449" s="808">
        <v>6653.74</v>
      </c>
      <c r="I449" s="840" t="s">
        <v>15822</v>
      </c>
      <c r="J449" s="848">
        <f>IFERROR(VLOOKUP(I449,REAJUSTE!A:AB,22,FALSE),"")</f>
        <v>1.016</v>
      </c>
    </row>
    <row r="450" spans="1:10" ht="15" x14ac:dyDescent="0.2">
      <c r="A450" s="805">
        <v>1402</v>
      </c>
      <c r="B450" s="805" t="s">
        <v>308</v>
      </c>
      <c r="C450" s="806"/>
      <c r="D450" s="807">
        <f t="shared" si="6"/>
        <v>0</v>
      </c>
      <c r="F450" s="807"/>
      <c r="I450" s="840" t="s">
        <v>15822</v>
      </c>
      <c r="J450" s="848">
        <f>IFERROR(VLOOKUP(I450,REAJUSTE!A:AB,22,FALSE),"")</f>
        <v>1.016</v>
      </c>
    </row>
    <row r="451" spans="1:10" ht="89.25" x14ac:dyDescent="0.2">
      <c r="A451" s="794">
        <v>140201</v>
      </c>
      <c r="B451" s="794" t="s">
        <v>15630</v>
      </c>
      <c r="C451" s="806" t="s">
        <v>588</v>
      </c>
      <c r="D451" s="807">
        <f t="shared" si="6"/>
        <v>451.08</v>
      </c>
      <c r="F451" s="807">
        <v>443.98</v>
      </c>
      <c r="I451" s="840" t="s">
        <v>15822</v>
      </c>
      <c r="J451" s="848">
        <f>IFERROR(VLOOKUP(I451,REAJUSTE!A:AB,22,FALSE),"")</f>
        <v>1.016</v>
      </c>
    </row>
    <row r="452" spans="1:10" ht="76.5" x14ac:dyDescent="0.2">
      <c r="A452" s="794">
        <v>140207</v>
      </c>
      <c r="B452" s="794" t="s">
        <v>15631</v>
      </c>
      <c r="C452" s="806" t="s">
        <v>588</v>
      </c>
      <c r="D452" s="807">
        <f t="shared" si="6"/>
        <v>395.08</v>
      </c>
      <c r="F452" s="807">
        <v>388.86</v>
      </c>
      <c r="I452" s="840" t="s">
        <v>15822</v>
      </c>
      <c r="J452" s="848">
        <f>IFERROR(VLOOKUP(I452,REAJUSTE!A:AB,22,FALSE),"")</f>
        <v>1.016</v>
      </c>
    </row>
    <row r="453" spans="1:10" ht="89.25" x14ac:dyDescent="0.2">
      <c r="A453" s="794">
        <v>140208</v>
      </c>
      <c r="B453" s="794" t="s">
        <v>15632</v>
      </c>
      <c r="C453" s="806" t="s">
        <v>588</v>
      </c>
      <c r="D453" s="807">
        <f t="shared" si="6"/>
        <v>773.85</v>
      </c>
      <c r="F453" s="807">
        <v>761.67</v>
      </c>
      <c r="I453" s="840" t="s">
        <v>15822</v>
      </c>
      <c r="J453" s="848">
        <f>IFERROR(VLOOKUP(I453,REAJUSTE!A:AB,22,FALSE),"")</f>
        <v>1.016</v>
      </c>
    </row>
    <row r="454" spans="1:10" ht="76.5" x14ac:dyDescent="0.2">
      <c r="A454" s="794">
        <v>140209</v>
      </c>
      <c r="B454" s="794" t="s">
        <v>701</v>
      </c>
      <c r="C454" s="806" t="s">
        <v>588</v>
      </c>
      <c r="D454" s="807">
        <f t="shared" si="6"/>
        <v>285.95</v>
      </c>
      <c r="F454" s="807">
        <v>281.45</v>
      </c>
      <c r="I454" s="840" t="s">
        <v>15822</v>
      </c>
      <c r="J454" s="848">
        <f>IFERROR(VLOOKUP(I454,REAJUSTE!A:AB,22,FALSE),"")</f>
        <v>1.016</v>
      </c>
    </row>
    <row r="455" spans="1:10" ht="15" x14ac:dyDescent="0.2">
      <c r="A455" s="805">
        <v>1407</v>
      </c>
      <c r="B455" s="805" t="s">
        <v>702</v>
      </c>
      <c r="C455" s="806"/>
      <c r="D455" s="807">
        <f t="shared" si="6"/>
        <v>0</v>
      </c>
      <c r="F455" s="807"/>
      <c r="I455" s="840" t="s">
        <v>15822</v>
      </c>
      <c r="J455" s="848">
        <f>IFERROR(VLOOKUP(I455,REAJUSTE!A:AB,22,FALSE),"")</f>
        <v>1.016</v>
      </c>
    </row>
    <row r="456" spans="1:10" ht="25.5" x14ac:dyDescent="0.2">
      <c r="A456" s="794">
        <v>140701</v>
      </c>
      <c r="B456" s="794" t="s">
        <v>309</v>
      </c>
      <c r="C456" s="806" t="s">
        <v>310</v>
      </c>
      <c r="D456" s="807">
        <f t="shared" si="6"/>
        <v>113.56</v>
      </c>
      <c r="F456" s="807">
        <v>111.78</v>
      </c>
      <c r="I456" s="840" t="s">
        <v>15822</v>
      </c>
      <c r="J456" s="848">
        <f>IFERROR(VLOOKUP(I456,REAJUSTE!A:AB,22,FALSE),"")</f>
        <v>1.016</v>
      </c>
    </row>
    <row r="457" spans="1:10" ht="25.5" x14ac:dyDescent="0.2">
      <c r="A457" s="794">
        <v>140702</v>
      </c>
      <c r="B457" s="794" t="s">
        <v>311</v>
      </c>
      <c r="C457" s="806" t="s">
        <v>310</v>
      </c>
      <c r="D457" s="807">
        <f t="shared" si="6"/>
        <v>230.64</v>
      </c>
      <c r="F457" s="807">
        <v>227.01</v>
      </c>
      <c r="I457" s="840" t="s">
        <v>15822</v>
      </c>
      <c r="J457" s="848">
        <f>IFERROR(VLOOKUP(I457,REAJUSTE!A:AB,22,FALSE),"")</f>
        <v>1.016</v>
      </c>
    </row>
    <row r="458" spans="1:10" ht="15" x14ac:dyDescent="0.2">
      <c r="A458" s="794">
        <v>140703</v>
      </c>
      <c r="B458" s="794" t="s">
        <v>312</v>
      </c>
      <c r="C458" s="806" t="s">
        <v>310</v>
      </c>
      <c r="D458" s="807">
        <f t="shared" si="6"/>
        <v>443.63</v>
      </c>
      <c r="F458" s="807">
        <v>436.65</v>
      </c>
      <c r="I458" s="840" t="s">
        <v>15822</v>
      </c>
      <c r="J458" s="848">
        <f>IFERROR(VLOOKUP(I458,REAJUSTE!A:AB,22,FALSE),"")</f>
        <v>1.016</v>
      </c>
    </row>
    <row r="459" spans="1:10" ht="25.5" x14ac:dyDescent="0.2">
      <c r="A459" s="794">
        <v>140704</v>
      </c>
      <c r="B459" s="794" t="s">
        <v>703</v>
      </c>
      <c r="C459" s="806" t="s">
        <v>310</v>
      </c>
      <c r="D459" s="807">
        <f t="shared" si="6"/>
        <v>430.24</v>
      </c>
      <c r="F459" s="807">
        <v>423.47</v>
      </c>
      <c r="I459" s="840" t="s">
        <v>15822</v>
      </c>
      <c r="J459" s="848">
        <f>IFERROR(VLOOKUP(I459,REAJUSTE!A:AB,22,FALSE),"")</f>
        <v>1.016</v>
      </c>
    </row>
    <row r="460" spans="1:10" ht="25.5" x14ac:dyDescent="0.2">
      <c r="A460" s="794">
        <v>140705</v>
      </c>
      <c r="B460" s="794" t="s">
        <v>313</v>
      </c>
      <c r="C460" s="806" t="s">
        <v>310</v>
      </c>
      <c r="D460" s="807">
        <f t="shared" si="6"/>
        <v>138.82</v>
      </c>
      <c r="F460" s="807">
        <v>136.63999999999999</v>
      </c>
      <c r="I460" s="840" t="s">
        <v>15822</v>
      </c>
      <c r="J460" s="848">
        <f>IFERROR(VLOOKUP(I460,REAJUSTE!A:AB,22,FALSE),"")</f>
        <v>1.016</v>
      </c>
    </row>
    <row r="461" spans="1:10" ht="25.5" x14ac:dyDescent="0.2">
      <c r="A461" s="794">
        <v>140706</v>
      </c>
      <c r="B461" s="794" t="s">
        <v>314</v>
      </c>
      <c r="C461" s="806" t="s">
        <v>310</v>
      </c>
      <c r="D461" s="807">
        <f t="shared" si="6"/>
        <v>102.32</v>
      </c>
      <c r="F461" s="807">
        <v>100.71</v>
      </c>
      <c r="I461" s="840" t="s">
        <v>15822</v>
      </c>
      <c r="J461" s="848">
        <f>IFERROR(VLOOKUP(I461,REAJUSTE!A:AB,22,FALSE),"")</f>
        <v>1.016</v>
      </c>
    </row>
    <row r="462" spans="1:10" ht="38.25" x14ac:dyDescent="0.2">
      <c r="A462" s="794">
        <v>140707</v>
      </c>
      <c r="B462" s="794" t="s">
        <v>315</v>
      </c>
      <c r="C462" s="806" t="s">
        <v>310</v>
      </c>
      <c r="D462" s="807">
        <f t="shared" si="6"/>
        <v>190.03</v>
      </c>
      <c r="F462" s="807">
        <v>187.04</v>
      </c>
      <c r="I462" s="840" t="s">
        <v>15822</v>
      </c>
      <c r="J462" s="848">
        <f>IFERROR(VLOOKUP(I462,REAJUSTE!A:AB,22,FALSE),"")</f>
        <v>1.016</v>
      </c>
    </row>
    <row r="463" spans="1:10" ht="25.5" x14ac:dyDescent="0.2">
      <c r="A463" s="794">
        <v>140708</v>
      </c>
      <c r="B463" s="794" t="s">
        <v>316</v>
      </c>
      <c r="C463" s="806" t="s">
        <v>310</v>
      </c>
      <c r="D463" s="807">
        <f t="shared" si="6"/>
        <v>102.59</v>
      </c>
      <c r="F463" s="807">
        <v>100.98</v>
      </c>
      <c r="I463" s="840" t="s">
        <v>15822</v>
      </c>
      <c r="J463" s="848">
        <f>IFERROR(VLOOKUP(I463,REAJUSTE!A:AB,22,FALSE),"")</f>
        <v>1.016</v>
      </c>
    </row>
    <row r="464" spans="1:10" ht="25.5" x14ac:dyDescent="0.2">
      <c r="A464" s="794">
        <v>140709</v>
      </c>
      <c r="B464" s="794" t="s">
        <v>317</v>
      </c>
      <c r="C464" s="806" t="s">
        <v>310</v>
      </c>
      <c r="D464" s="807">
        <f t="shared" ref="D464:D527" si="7">TRUNC(F464*J464,2)</f>
        <v>101.88</v>
      </c>
      <c r="F464" s="807">
        <v>100.28</v>
      </c>
      <c r="I464" s="840" t="s">
        <v>15822</v>
      </c>
      <c r="J464" s="848">
        <f>IFERROR(VLOOKUP(I464,REAJUSTE!A:AB,22,FALSE),"")</f>
        <v>1.016</v>
      </c>
    </row>
    <row r="465" spans="1:10" ht="38.25" x14ac:dyDescent="0.2">
      <c r="A465" s="794">
        <v>140710</v>
      </c>
      <c r="B465" s="794" t="s">
        <v>318</v>
      </c>
      <c r="C465" s="806" t="s">
        <v>588</v>
      </c>
      <c r="D465" s="807">
        <f t="shared" si="7"/>
        <v>230.33</v>
      </c>
      <c r="F465" s="807">
        <v>226.71</v>
      </c>
      <c r="I465" s="840" t="s">
        <v>15822</v>
      </c>
      <c r="J465" s="848">
        <f>IFERROR(VLOOKUP(I465,REAJUSTE!A:AB,22,FALSE),"")</f>
        <v>1.016</v>
      </c>
    </row>
    <row r="466" spans="1:10" ht="38.25" x14ac:dyDescent="0.2">
      <c r="A466" s="794">
        <v>140711</v>
      </c>
      <c r="B466" s="794" t="s">
        <v>319</v>
      </c>
      <c r="C466" s="806" t="s">
        <v>588</v>
      </c>
      <c r="D466" s="807">
        <f t="shared" si="7"/>
        <v>132.57</v>
      </c>
      <c r="F466" s="807">
        <v>130.49</v>
      </c>
      <c r="I466" s="840" t="s">
        <v>15822</v>
      </c>
      <c r="J466" s="848">
        <f>IFERROR(VLOOKUP(I466,REAJUSTE!A:AB,22,FALSE),"")</f>
        <v>1.016</v>
      </c>
    </row>
    <row r="467" spans="1:10" ht="51" x14ac:dyDescent="0.2">
      <c r="A467" s="794">
        <v>140712</v>
      </c>
      <c r="B467" s="794" t="s">
        <v>704</v>
      </c>
      <c r="C467" s="806" t="s">
        <v>588</v>
      </c>
      <c r="D467" s="807">
        <f t="shared" si="7"/>
        <v>731.95</v>
      </c>
      <c r="F467" s="807">
        <v>720.43</v>
      </c>
      <c r="I467" s="840" t="s">
        <v>15822</v>
      </c>
      <c r="J467" s="848">
        <f>IFERROR(VLOOKUP(I467,REAJUSTE!A:AB,22,FALSE),"")</f>
        <v>1.016</v>
      </c>
    </row>
    <row r="468" spans="1:10" ht="63.75" x14ac:dyDescent="0.2">
      <c r="A468" s="794">
        <v>140713</v>
      </c>
      <c r="B468" s="794" t="s">
        <v>320</v>
      </c>
      <c r="C468" s="806" t="s">
        <v>588</v>
      </c>
      <c r="D468" s="807">
        <f t="shared" si="7"/>
        <v>1146.3599999999999</v>
      </c>
      <c r="F468" s="808">
        <v>1128.31</v>
      </c>
      <c r="I468" s="840" t="s">
        <v>15822</v>
      </c>
      <c r="J468" s="848">
        <f>IFERROR(VLOOKUP(I468,REAJUSTE!A:AB,22,FALSE),"")</f>
        <v>1.016</v>
      </c>
    </row>
    <row r="469" spans="1:10" ht="76.5" x14ac:dyDescent="0.2">
      <c r="A469" s="794">
        <v>140714</v>
      </c>
      <c r="B469" s="794" t="s">
        <v>321</v>
      </c>
      <c r="C469" s="806" t="s">
        <v>588</v>
      </c>
      <c r="D469" s="807">
        <f t="shared" si="7"/>
        <v>1227.8699999999999</v>
      </c>
      <c r="F469" s="808">
        <v>1208.54</v>
      </c>
      <c r="I469" s="840" t="s">
        <v>15822</v>
      </c>
      <c r="J469" s="848">
        <f>IFERROR(VLOOKUP(I469,REAJUSTE!A:AB,22,FALSE),"")</f>
        <v>1.016</v>
      </c>
    </row>
    <row r="470" spans="1:10" ht="15" x14ac:dyDescent="0.2">
      <c r="A470" s="805">
        <v>1409</v>
      </c>
      <c r="B470" s="805" t="s">
        <v>322</v>
      </c>
      <c r="C470" s="806"/>
      <c r="D470" s="807">
        <f t="shared" si="7"/>
        <v>0</v>
      </c>
      <c r="F470" s="807"/>
      <c r="I470" s="840" t="s">
        <v>15822</v>
      </c>
      <c r="J470" s="848">
        <f>IFERROR(VLOOKUP(I470,REAJUSTE!A:AB,22,FALSE),"")</f>
        <v>1.016</v>
      </c>
    </row>
    <row r="471" spans="1:10" ht="63.75" x14ac:dyDescent="0.2">
      <c r="A471" s="794">
        <v>140901</v>
      </c>
      <c r="B471" s="794" t="s">
        <v>12738</v>
      </c>
      <c r="C471" s="806" t="s">
        <v>4</v>
      </c>
      <c r="D471" s="807">
        <f t="shared" si="7"/>
        <v>131.72</v>
      </c>
      <c r="F471" s="807">
        <v>129.65</v>
      </c>
      <c r="I471" s="840" t="s">
        <v>15822</v>
      </c>
      <c r="J471" s="848">
        <f>IFERROR(VLOOKUP(I471,REAJUSTE!A:AB,22,FALSE),"")</f>
        <v>1.016</v>
      </c>
    </row>
    <row r="472" spans="1:10" ht="76.5" x14ac:dyDescent="0.2">
      <c r="A472" s="794">
        <v>140902</v>
      </c>
      <c r="B472" s="794" t="s">
        <v>12739</v>
      </c>
      <c r="C472" s="806" t="s">
        <v>4</v>
      </c>
      <c r="D472" s="807">
        <f t="shared" si="7"/>
        <v>174.81</v>
      </c>
      <c r="F472" s="807">
        <v>172.06</v>
      </c>
      <c r="I472" s="840" t="s">
        <v>15822</v>
      </c>
      <c r="J472" s="848">
        <f>IFERROR(VLOOKUP(I472,REAJUSTE!A:AB,22,FALSE),"")</f>
        <v>1.016</v>
      </c>
    </row>
    <row r="473" spans="1:10" ht="38.25" x14ac:dyDescent="0.2">
      <c r="A473" s="794">
        <v>140903</v>
      </c>
      <c r="B473" s="794" t="s">
        <v>323</v>
      </c>
      <c r="C473" s="806" t="s">
        <v>4</v>
      </c>
      <c r="D473" s="807">
        <f t="shared" si="7"/>
        <v>72.8</v>
      </c>
      <c r="F473" s="807">
        <v>71.66</v>
      </c>
      <c r="I473" s="840" t="s">
        <v>15822</v>
      </c>
      <c r="J473" s="848">
        <f>IFERROR(VLOOKUP(I473,REAJUSTE!A:AB,22,FALSE),"")</f>
        <v>1.016</v>
      </c>
    </row>
    <row r="474" spans="1:10" ht="38.25" x14ac:dyDescent="0.2">
      <c r="A474" s="794">
        <v>140904</v>
      </c>
      <c r="B474" s="794" t="s">
        <v>324</v>
      </c>
      <c r="C474" s="806" t="s">
        <v>4</v>
      </c>
      <c r="D474" s="807">
        <f t="shared" si="7"/>
        <v>105.34</v>
      </c>
      <c r="F474" s="807">
        <v>103.69</v>
      </c>
      <c r="I474" s="840" t="s">
        <v>15822</v>
      </c>
      <c r="J474" s="848">
        <f>IFERROR(VLOOKUP(I474,REAJUSTE!A:AB,22,FALSE),"")</f>
        <v>1.016</v>
      </c>
    </row>
    <row r="475" spans="1:10" ht="38.25" x14ac:dyDescent="0.2">
      <c r="A475" s="794">
        <v>140905</v>
      </c>
      <c r="B475" s="794" t="s">
        <v>325</v>
      </c>
      <c r="C475" s="806" t="s">
        <v>4</v>
      </c>
      <c r="D475" s="807">
        <f t="shared" si="7"/>
        <v>158.41</v>
      </c>
      <c r="F475" s="807">
        <v>155.91999999999999</v>
      </c>
      <c r="I475" s="840" t="s">
        <v>15822</v>
      </c>
      <c r="J475" s="848">
        <f>IFERROR(VLOOKUP(I475,REAJUSTE!A:AB,22,FALSE),"")</f>
        <v>1.016</v>
      </c>
    </row>
    <row r="476" spans="1:10" ht="38.25" x14ac:dyDescent="0.2">
      <c r="A476" s="794">
        <v>140906</v>
      </c>
      <c r="B476" s="794" t="s">
        <v>326</v>
      </c>
      <c r="C476" s="806" t="s">
        <v>4</v>
      </c>
      <c r="D476" s="807">
        <f t="shared" si="7"/>
        <v>66.55</v>
      </c>
      <c r="F476" s="807">
        <v>65.510000000000005</v>
      </c>
      <c r="I476" s="840" t="s">
        <v>15822</v>
      </c>
      <c r="J476" s="848">
        <f>IFERROR(VLOOKUP(I476,REAJUSTE!A:AB,22,FALSE),"")</f>
        <v>1.016</v>
      </c>
    </row>
    <row r="477" spans="1:10" ht="30" x14ac:dyDescent="0.2">
      <c r="A477" s="805">
        <v>1411</v>
      </c>
      <c r="B477" s="805" t="s">
        <v>327</v>
      </c>
      <c r="C477" s="806"/>
      <c r="D477" s="807">
        <f t="shared" si="7"/>
        <v>0</v>
      </c>
      <c r="F477" s="807"/>
      <c r="I477" s="840" t="s">
        <v>15822</v>
      </c>
      <c r="J477" s="848">
        <f>IFERROR(VLOOKUP(I477,REAJUSTE!A:AB,22,FALSE),"")</f>
        <v>1.016</v>
      </c>
    </row>
    <row r="478" spans="1:10" ht="89.25" x14ac:dyDescent="0.2">
      <c r="A478" s="794">
        <v>141101</v>
      </c>
      <c r="B478" s="794" t="s">
        <v>328</v>
      </c>
      <c r="C478" s="806" t="s">
        <v>588</v>
      </c>
      <c r="D478" s="807">
        <f t="shared" si="7"/>
        <v>600.21</v>
      </c>
      <c r="F478" s="807">
        <v>590.76</v>
      </c>
      <c r="I478" s="840" t="s">
        <v>15822</v>
      </c>
      <c r="J478" s="848">
        <f>IFERROR(VLOOKUP(I478,REAJUSTE!A:AB,22,FALSE),"")</f>
        <v>1.016</v>
      </c>
    </row>
    <row r="479" spans="1:10" ht="89.25" x14ac:dyDescent="0.2">
      <c r="A479" s="794">
        <v>141102</v>
      </c>
      <c r="B479" s="794" t="s">
        <v>67</v>
      </c>
      <c r="C479" s="806" t="s">
        <v>588</v>
      </c>
      <c r="D479" s="807">
        <f t="shared" si="7"/>
        <v>591.57000000000005</v>
      </c>
      <c r="F479" s="807">
        <v>582.26</v>
      </c>
      <c r="I479" s="840" t="s">
        <v>15822</v>
      </c>
      <c r="J479" s="848">
        <f>IFERROR(VLOOKUP(I479,REAJUSTE!A:AB,22,FALSE),"")</f>
        <v>1.016</v>
      </c>
    </row>
    <row r="480" spans="1:10" ht="89.25" x14ac:dyDescent="0.2">
      <c r="A480" s="794">
        <v>141103</v>
      </c>
      <c r="B480" s="794" t="s">
        <v>329</v>
      </c>
      <c r="C480" s="806" t="s">
        <v>588</v>
      </c>
      <c r="D480" s="807">
        <f t="shared" si="7"/>
        <v>672.51</v>
      </c>
      <c r="F480" s="807">
        <v>661.92</v>
      </c>
      <c r="I480" s="840" t="s">
        <v>15822</v>
      </c>
      <c r="J480" s="848">
        <f>IFERROR(VLOOKUP(I480,REAJUSTE!A:AB,22,FALSE),"")</f>
        <v>1.016</v>
      </c>
    </row>
    <row r="481" spans="1:10" ht="89.25" x14ac:dyDescent="0.2">
      <c r="A481" s="794">
        <v>141104</v>
      </c>
      <c r="B481" s="794" t="s">
        <v>330</v>
      </c>
      <c r="C481" s="806" t="s">
        <v>588</v>
      </c>
      <c r="D481" s="807">
        <f t="shared" si="7"/>
        <v>639.92999999999995</v>
      </c>
      <c r="F481" s="807">
        <v>629.86</v>
      </c>
      <c r="I481" s="840" t="s">
        <v>15822</v>
      </c>
      <c r="J481" s="848">
        <f>IFERROR(VLOOKUP(I481,REAJUSTE!A:AB,22,FALSE),"")</f>
        <v>1.016</v>
      </c>
    </row>
    <row r="482" spans="1:10" ht="89.25" x14ac:dyDescent="0.2">
      <c r="A482" s="794">
        <v>141105</v>
      </c>
      <c r="B482" s="794" t="s">
        <v>331</v>
      </c>
      <c r="C482" s="806" t="s">
        <v>588</v>
      </c>
      <c r="D482" s="807">
        <f t="shared" si="7"/>
        <v>630.01</v>
      </c>
      <c r="F482" s="807">
        <v>620.09</v>
      </c>
      <c r="I482" s="840" t="s">
        <v>15822</v>
      </c>
      <c r="J482" s="848">
        <f>IFERROR(VLOOKUP(I482,REAJUSTE!A:AB,22,FALSE),"")</f>
        <v>1.016</v>
      </c>
    </row>
    <row r="483" spans="1:10" ht="89.25" x14ac:dyDescent="0.2">
      <c r="A483" s="794">
        <v>141106</v>
      </c>
      <c r="B483" s="794" t="s">
        <v>332</v>
      </c>
      <c r="C483" s="806" t="s">
        <v>588</v>
      </c>
      <c r="D483" s="807">
        <f t="shared" si="7"/>
        <v>859.09</v>
      </c>
      <c r="F483" s="807">
        <v>845.57</v>
      </c>
      <c r="I483" s="840" t="s">
        <v>15822</v>
      </c>
      <c r="J483" s="848">
        <f>IFERROR(VLOOKUP(I483,REAJUSTE!A:AB,22,FALSE),"")</f>
        <v>1.016</v>
      </c>
    </row>
    <row r="484" spans="1:10" ht="89.25" x14ac:dyDescent="0.2">
      <c r="A484" s="794">
        <v>141107</v>
      </c>
      <c r="B484" s="794" t="s">
        <v>333</v>
      </c>
      <c r="C484" s="806" t="s">
        <v>588</v>
      </c>
      <c r="D484" s="807">
        <f t="shared" si="7"/>
        <v>840.79</v>
      </c>
      <c r="F484" s="807">
        <v>827.55</v>
      </c>
      <c r="I484" s="840" t="s">
        <v>15822</v>
      </c>
      <c r="J484" s="848">
        <f>IFERROR(VLOOKUP(I484,REAJUSTE!A:AB,22,FALSE),"")</f>
        <v>1.016</v>
      </c>
    </row>
    <row r="485" spans="1:10" ht="89.25" x14ac:dyDescent="0.2">
      <c r="A485" s="794">
        <v>141108</v>
      </c>
      <c r="B485" s="794" t="s">
        <v>705</v>
      </c>
      <c r="C485" s="806" t="s">
        <v>588</v>
      </c>
      <c r="D485" s="807">
        <f t="shared" si="7"/>
        <v>1212.1099999999999</v>
      </c>
      <c r="F485" s="808">
        <v>1193.03</v>
      </c>
      <c r="I485" s="840" t="s">
        <v>15822</v>
      </c>
      <c r="J485" s="848">
        <f>IFERROR(VLOOKUP(I485,REAJUSTE!A:AB,22,FALSE),"")</f>
        <v>1.016</v>
      </c>
    </row>
    <row r="486" spans="1:10" ht="51" x14ac:dyDescent="0.2">
      <c r="A486" s="794">
        <v>141109</v>
      </c>
      <c r="B486" s="794" t="s">
        <v>334</v>
      </c>
      <c r="C486" s="806" t="s">
        <v>4</v>
      </c>
      <c r="D486" s="807">
        <f t="shared" si="7"/>
        <v>199.86</v>
      </c>
      <c r="F486" s="807">
        <v>196.72</v>
      </c>
      <c r="I486" s="840" t="s">
        <v>15822</v>
      </c>
      <c r="J486" s="848">
        <f>IFERROR(VLOOKUP(I486,REAJUSTE!A:AB,22,FALSE),"")</f>
        <v>1.016</v>
      </c>
    </row>
    <row r="487" spans="1:10" ht="76.5" x14ac:dyDescent="0.2">
      <c r="A487" s="794">
        <v>141110</v>
      </c>
      <c r="B487" s="794" t="s">
        <v>335</v>
      </c>
      <c r="C487" s="806" t="s">
        <v>588</v>
      </c>
      <c r="D487" s="807">
        <f t="shared" si="7"/>
        <v>780.73</v>
      </c>
      <c r="F487" s="807">
        <v>768.44</v>
      </c>
      <c r="I487" s="840" t="s">
        <v>15822</v>
      </c>
      <c r="J487" s="848">
        <f>IFERROR(VLOOKUP(I487,REAJUSTE!A:AB,22,FALSE),"")</f>
        <v>1.016</v>
      </c>
    </row>
    <row r="488" spans="1:10" ht="76.5" x14ac:dyDescent="0.2">
      <c r="A488" s="794">
        <v>141111</v>
      </c>
      <c r="B488" s="794" t="s">
        <v>336</v>
      </c>
      <c r="C488" s="806" t="s">
        <v>588</v>
      </c>
      <c r="D488" s="807">
        <f t="shared" si="7"/>
        <v>772.09</v>
      </c>
      <c r="F488" s="807">
        <v>759.94</v>
      </c>
      <c r="I488" s="840" t="s">
        <v>15822</v>
      </c>
      <c r="J488" s="848">
        <f>IFERROR(VLOOKUP(I488,REAJUSTE!A:AB,22,FALSE),"")</f>
        <v>1.016</v>
      </c>
    </row>
    <row r="489" spans="1:10" ht="89.25" x14ac:dyDescent="0.2">
      <c r="A489" s="794">
        <v>141112</v>
      </c>
      <c r="B489" s="794" t="s">
        <v>337</v>
      </c>
      <c r="C489" s="806" t="s">
        <v>588</v>
      </c>
      <c r="D489" s="807">
        <f t="shared" si="7"/>
        <v>853.03</v>
      </c>
      <c r="F489" s="807">
        <v>839.6</v>
      </c>
      <c r="I489" s="840" t="s">
        <v>15822</v>
      </c>
      <c r="J489" s="848">
        <f>IFERROR(VLOOKUP(I489,REAJUSTE!A:AB,22,FALSE),"")</f>
        <v>1.016</v>
      </c>
    </row>
    <row r="490" spans="1:10" ht="89.25" x14ac:dyDescent="0.2">
      <c r="A490" s="794">
        <v>141113</v>
      </c>
      <c r="B490" s="794" t="s">
        <v>338</v>
      </c>
      <c r="C490" s="806" t="s">
        <v>588</v>
      </c>
      <c r="D490" s="807">
        <f t="shared" si="7"/>
        <v>820.47</v>
      </c>
      <c r="F490" s="807">
        <v>807.55</v>
      </c>
      <c r="I490" s="840" t="s">
        <v>15822</v>
      </c>
      <c r="J490" s="848">
        <f>IFERROR(VLOOKUP(I490,REAJUSTE!A:AB,22,FALSE),"")</f>
        <v>1.016</v>
      </c>
    </row>
    <row r="491" spans="1:10" ht="76.5" x14ac:dyDescent="0.2">
      <c r="A491" s="794">
        <v>141114</v>
      </c>
      <c r="B491" s="794" t="s">
        <v>339</v>
      </c>
      <c r="C491" s="806" t="s">
        <v>588</v>
      </c>
      <c r="D491" s="807">
        <f t="shared" si="7"/>
        <v>796.48</v>
      </c>
      <c r="F491" s="807">
        <v>783.94</v>
      </c>
      <c r="I491" s="840" t="s">
        <v>15822</v>
      </c>
      <c r="J491" s="848">
        <f>IFERROR(VLOOKUP(I491,REAJUSTE!A:AB,22,FALSE),"")</f>
        <v>1.016</v>
      </c>
    </row>
    <row r="492" spans="1:10" ht="30" x14ac:dyDescent="0.2">
      <c r="A492" s="805">
        <v>1412</v>
      </c>
      <c r="B492" s="805" t="s">
        <v>706</v>
      </c>
      <c r="C492" s="806"/>
      <c r="D492" s="807">
        <f t="shared" si="7"/>
        <v>0</v>
      </c>
      <c r="F492" s="807"/>
      <c r="I492" s="840" t="s">
        <v>15822</v>
      </c>
      <c r="J492" s="848">
        <f>IFERROR(VLOOKUP(I492,REAJUSTE!A:AB,22,FALSE),"")</f>
        <v>1.016</v>
      </c>
    </row>
    <row r="493" spans="1:10" ht="38.25" x14ac:dyDescent="0.2">
      <c r="A493" s="794">
        <v>141210</v>
      </c>
      <c r="B493" s="794" t="s">
        <v>15633</v>
      </c>
      <c r="C493" s="806" t="s">
        <v>4</v>
      </c>
      <c r="D493" s="807">
        <f t="shared" si="7"/>
        <v>61.56</v>
      </c>
      <c r="F493" s="807">
        <v>60.6</v>
      </c>
      <c r="I493" s="840" t="s">
        <v>15822</v>
      </c>
      <c r="J493" s="848">
        <f>IFERROR(VLOOKUP(I493,REAJUSTE!A:AB,22,FALSE),"")</f>
        <v>1.016</v>
      </c>
    </row>
    <row r="494" spans="1:10" ht="38.25" x14ac:dyDescent="0.2">
      <c r="A494" s="794">
        <v>141211</v>
      </c>
      <c r="B494" s="794" t="s">
        <v>15634</v>
      </c>
      <c r="C494" s="806" t="s">
        <v>4</v>
      </c>
      <c r="D494" s="807">
        <f t="shared" si="7"/>
        <v>73.11</v>
      </c>
      <c r="F494" s="807">
        <v>71.959999999999994</v>
      </c>
      <c r="I494" s="840" t="s">
        <v>15822</v>
      </c>
      <c r="J494" s="848">
        <f>IFERROR(VLOOKUP(I494,REAJUSTE!A:AB,22,FALSE),"")</f>
        <v>1.016</v>
      </c>
    </row>
    <row r="495" spans="1:10" ht="38.25" x14ac:dyDescent="0.2">
      <c r="A495" s="794">
        <v>141212</v>
      </c>
      <c r="B495" s="794" t="s">
        <v>15635</v>
      </c>
      <c r="C495" s="806" t="s">
        <v>4</v>
      </c>
      <c r="D495" s="807">
        <f t="shared" si="7"/>
        <v>98.83</v>
      </c>
      <c r="F495" s="807">
        <v>97.28</v>
      </c>
      <c r="I495" s="840" t="s">
        <v>15822</v>
      </c>
      <c r="J495" s="848">
        <f>IFERROR(VLOOKUP(I495,REAJUSTE!A:AB,22,FALSE),"")</f>
        <v>1.016</v>
      </c>
    </row>
    <row r="496" spans="1:10" ht="38.25" x14ac:dyDescent="0.2">
      <c r="A496" s="794">
        <v>141213</v>
      </c>
      <c r="B496" s="794" t="s">
        <v>15636</v>
      </c>
      <c r="C496" s="806" t="s">
        <v>4</v>
      </c>
      <c r="D496" s="807">
        <f t="shared" si="7"/>
        <v>114.09</v>
      </c>
      <c r="F496" s="807">
        <v>112.3</v>
      </c>
      <c r="I496" s="840" t="s">
        <v>15822</v>
      </c>
      <c r="J496" s="848">
        <f>IFERROR(VLOOKUP(I496,REAJUSTE!A:AB,22,FALSE),"")</f>
        <v>1.016</v>
      </c>
    </row>
    <row r="497" spans="1:10" ht="38.25" x14ac:dyDescent="0.2">
      <c r="A497" s="794">
        <v>141214</v>
      </c>
      <c r="B497" s="794" t="s">
        <v>15637</v>
      </c>
      <c r="C497" s="806" t="s">
        <v>4</v>
      </c>
      <c r="D497" s="807">
        <f t="shared" si="7"/>
        <v>138.68</v>
      </c>
      <c r="F497" s="807">
        <v>136.5</v>
      </c>
      <c r="I497" s="840" t="s">
        <v>15822</v>
      </c>
      <c r="J497" s="848">
        <f>IFERROR(VLOOKUP(I497,REAJUSTE!A:AB,22,FALSE),"")</f>
        <v>1.016</v>
      </c>
    </row>
    <row r="498" spans="1:10" ht="38.25" x14ac:dyDescent="0.2">
      <c r="A498" s="794">
        <v>141215</v>
      </c>
      <c r="B498" s="794" t="s">
        <v>15638</v>
      </c>
      <c r="C498" s="806" t="s">
        <v>4</v>
      </c>
      <c r="D498" s="807">
        <f t="shared" si="7"/>
        <v>166.08</v>
      </c>
      <c r="F498" s="807">
        <v>163.47</v>
      </c>
      <c r="I498" s="840" t="s">
        <v>15822</v>
      </c>
      <c r="J498" s="848">
        <f>IFERROR(VLOOKUP(I498,REAJUSTE!A:AB,22,FALSE),"")</f>
        <v>1.016</v>
      </c>
    </row>
    <row r="499" spans="1:10" ht="38.25" x14ac:dyDescent="0.2">
      <c r="A499" s="794">
        <v>141216</v>
      </c>
      <c r="B499" s="794" t="s">
        <v>15639</v>
      </c>
      <c r="C499" s="806" t="s">
        <v>4</v>
      </c>
      <c r="D499" s="807">
        <f t="shared" si="7"/>
        <v>213.2</v>
      </c>
      <c r="F499" s="807">
        <v>209.85</v>
      </c>
      <c r="I499" s="840" t="s">
        <v>15822</v>
      </c>
      <c r="J499" s="848">
        <f>IFERROR(VLOOKUP(I499,REAJUSTE!A:AB,22,FALSE),"")</f>
        <v>1.016</v>
      </c>
    </row>
    <row r="500" spans="1:10" ht="38.25" x14ac:dyDescent="0.2">
      <c r="A500" s="794">
        <v>141217</v>
      </c>
      <c r="B500" s="794" t="s">
        <v>15640</v>
      </c>
      <c r="C500" s="806" t="s">
        <v>4</v>
      </c>
      <c r="D500" s="807">
        <f t="shared" si="7"/>
        <v>236.33</v>
      </c>
      <c r="F500" s="807">
        <v>232.61</v>
      </c>
      <c r="I500" s="840" t="s">
        <v>15822</v>
      </c>
      <c r="J500" s="848">
        <f>IFERROR(VLOOKUP(I500,REAJUSTE!A:AB,22,FALSE),"")</f>
        <v>1.016</v>
      </c>
    </row>
    <row r="501" spans="1:10" ht="38.25" x14ac:dyDescent="0.2">
      <c r="A501" s="794">
        <v>141218</v>
      </c>
      <c r="B501" s="794" t="s">
        <v>15641</v>
      </c>
      <c r="C501" s="806" t="s">
        <v>4</v>
      </c>
      <c r="D501" s="807">
        <f t="shared" si="7"/>
        <v>297.33</v>
      </c>
      <c r="F501" s="807">
        <v>292.64999999999998</v>
      </c>
      <c r="I501" s="840" t="s">
        <v>15822</v>
      </c>
      <c r="J501" s="848">
        <f>IFERROR(VLOOKUP(I501,REAJUSTE!A:AB,22,FALSE),"")</f>
        <v>1.016</v>
      </c>
    </row>
    <row r="502" spans="1:10" ht="30" x14ac:dyDescent="0.2">
      <c r="A502" s="805">
        <v>1414</v>
      </c>
      <c r="B502" s="805" t="s">
        <v>707</v>
      </c>
      <c r="C502" s="806"/>
      <c r="D502" s="807">
        <f t="shared" si="7"/>
        <v>0</v>
      </c>
      <c r="F502" s="807"/>
      <c r="I502" s="840" t="s">
        <v>15822</v>
      </c>
      <c r="J502" s="848">
        <f>IFERROR(VLOOKUP(I502,REAJUSTE!A:AB,22,FALSE),"")</f>
        <v>1.016</v>
      </c>
    </row>
    <row r="503" spans="1:10" ht="25.5" x14ac:dyDescent="0.2">
      <c r="A503" s="794">
        <v>141409</v>
      </c>
      <c r="B503" s="794" t="s">
        <v>15642</v>
      </c>
      <c r="C503" s="806" t="s">
        <v>4</v>
      </c>
      <c r="D503" s="807">
        <f t="shared" si="7"/>
        <v>21.25</v>
      </c>
      <c r="F503" s="807">
        <v>20.92</v>
      </c>
      <c r="I503" s="840" t="s">
        <v>15822</v>
      </c>
      <c r="J503" s="848">
        <f>IFERROR(VLOOKUP(I503,REAJUSTE!A:AB,22,FALSE),"")</f>
        <v>1.016</v>
      </c>
    </row>
    <row r="504" spans="1:10" ht="25.5" x14ac:dyDescent="0.2">
      <c r="A504" s="794">
        <v>141410</v>
      </c>
      <c r="B504" s="794" t="s">
        <v>15643</v>
      </c>
      <c r="C504" s="806" t="s">
        <v>4</v>
      </c>
      <c r="D504" s="807">
        <f t="shared" si="7"/>
        <v>24</v>
      </c>
      <c r="F504" s="807">
        <v>23.63</v>
      </c>
      <c r="I504" s="840" t="s">
        <v>15822</v>
      </c>
      <c r="J504" s="848">
        <f>IFERROR(VLOOKUP(I504,REAJUSTE!A:AB,22,FALSE),"")</f>
        <v>1.016</v>
      </c>
    </row>
    <row r="505" spans="1:10" ht="25.5" x14ac:dyDescent="0.2">
      <c r="A505" s="794">
        <v>141411</v>
      </c>
      <c r="B505" s="794" t="s">
        <v>15644</v>
      </c>
      <c r="C505" s="806" t="s">
        <v>4</v>
      </c>
      <c r="D505" s="807">
        <f t="shared" si="7"/>
        <v>28.68</v>
      </c>
      <c r="F505" s="807">
        <v>28.23</v>
      </c>
      <c r="I505" s="840" t="s">
        <v>15822</v>
      </c>
      <c r="J505" s="848">
        <f>IFERROR(VLOOKUP(I505,REAJUSTE!A:AB,22,FALSE),"")</f>
        <v>1.016</v>
      </c>
    </row>
    <row r="506" spans="1:10" ht="25.5" x14ac:dyDescent="0.2">
      <c r="A506" s="794">
        <v>141412</v>
      </c>
      <c r="B506" s="794" t="s">
        <v>15645</v>
      </c>
      <c r="C506" s="806" t="s">
        <v>4</v>
      </c>
      <c r="D506" s="807">
        <f t="shared" si="7"/>
        <v>36.340000000000003</v>
      </c>
      <c r="F506" s="807">
        <v>35.770000000000003</v>
      </c>
      <c r="I506" s="840" t="s">
        <v>15822</v>
      </c>
      <c r="J506" s="848">
        <f>IFERROR(VLOOKUP(I506,REAJUSTE!A:AB,22,FALSE),"")</f>
        <v>1.016</v>
      </c>
    </row>
    <row r="507" spans="1:10" ht="25.5" x14ac:dyDescent="0.2">
      <c r="A507" s="794">
        <v>141413</v>
      </c>
      <c r="B507" s="794" t="s">
        <v>15646</v>
      </c>
      <c r="C507" s="806" t="s">
        <v>4</v>
      </c>
      <c r="D507" s="807">
        <f t="shared" si="7"/>
        <v>51</v>
      </c>
      <c r="F507" s="807">
        <v>50.2</v>
      </c>
      <c r="I507" s="840" t="s">
        <v>15822</v>
      </c>
      <c r="J507" s="848">
        <f>IFERROR(VLOOKUP(I507,REAJUSTE!A:AB,22,FALSE),"")</f>
        <v>1.016</v>
      </c>
    </row>
    <row r="508" spans="1:10" ht="25.5" x14ac:dyDescent="0.2">
      <c r="A508" s="794">
        <v>141414</v>
      </c>
      <c r="B508" s="794" t="s">
        <v>15647</v>
      </c>
      <c r="C508" s="806" t="s">
        <v>4</v>
      </c>
      <c r="D508" s="807">
        <f t="shared" si="7"/>
        <v>64.45</v>
      </c>
      <c r="F508" s="807">
        <v>63.44</v>
      </c>
      <c r="I508" s="840" t="s">
        <v>15822</v>
      </c>
      <c r="J508" s="848">
        <f>IFERROR(VLOOKUP(I508,REAJUSTE!A:AB,22,FALSE),"")</f>
        <v>1.016</v>
      </c>
    </row>
    <row r="509" spans="1:10" ht="25.5" x14ac:dyDescent="0.2">
      <c r="A509" s="794">
        <v>141415</v>
      </c>
      <c r="B509" s="794" t="s">
        <v>15648</v>
      </c>
      <c r="C509" s="806" t="s">
        <v>4</v>
      </c>
      <c r="D509" s="807">
        <f t="shared" si="7"/>
        <v>94.19</v>
      </c>
      <c r="F509" s="807">
        <v>92.71</v>
      </c>
      <c r="I509" s="840" t="s">
        <v>15822</v>
      </c>
      <c r="J509" s="848">
        <f>IFERROR(VLOOKUP(I509,REAJUSTE!A:AB,22,FALSE),"")</f>
        <v>1.016</v>
      </c>
    </row>
    <row r="510" spans="1:10" ht="25.5" x14ac:dyDescent="0.2">
      <c r="A510" s="794">
        <v>141416</v>
      </c>
      <c r="B510" s="794" t="s">
        <v>15649</v>
      </c>
      <c r="C510" s="806" t="s">
        <v>4</v>
      </c>
      <c r="D510" s="807">
        <f t="shared" si="7"/>
        <v>113.98</v>
      </c>
      <c r="F510" s="807">
        <v>112.19</v>
      </c>
      <c r="I510" s="840" t="s">
        <v>15822</v>
      </c>
      <c r="J510" s="848">
        <f>IFERROR(VLOOKUP(I510,REAJUSTE!A:AB,22,FALSE),"")</f>
        <v>1.016</v>
      </c>
    </row>
    <row r="511" spans="1:10" ht="30" x14ac:dyDescent="0.2">
      <c r="A511" s="805">
        <v>1415</v>
      </c>
      <c r="B511" s="805" t="s">
        <v>708</v>
      </c>
      <c r="C511" s="806"/>
      <c r="D511" s="807">
        <f t="shared" si="7"/>
        <v>0</v>
      </c>
      <c r="F511" s="807"/>
      <c r="I511" s="840" t="s">
        <v>15822</v>
      </c>
      <c r="J511" s="848">
        <f>IFERROR(VLOOKUP(I511,REAJUSTE!A:AB,22,FALSE),"")</f>
        <v>1.016</v>
      </c>
    </row>
    <row r="512" spans="1:10" ht="38.25" x14ac:dyDescent="0.2">
      <c r="A512" s="794">
        <v>141522</v>
      </c>
      <c r="B512" s="794" t="s">
        <v>15650</v>
      </c>
      <c r="C512" s="806" t="s">
        <v>588</v>
      </c>
      <c r="D512" s="807">
        <f t="shared" si="7"/>
        <v>23.33</v>
      </c>
      <c r="F512" s="807">
        <v>22.97</v>
      </c>
      <c r="I512" s="840" t="s">
        <v>15822</v>
      </c>
      <c r="J512" s="848">
        <f>IFERROR(VLOOKUP(I512,REAJUSTE!A:AB,22,FALSE),"")</f>
        <v>1.016</v>
      </c>
    </row>
    <row r="513" spans="1:10" ht="38.25" x14ac:dyDescent="0.2">
      <c r="A513" s="794">
        <v>141523</v>
      </c>
      <c r="B513" s="794" t="s">
        <v>15651</v>
      </c>
      <c r="C513" s="806" t="s">
        <v>588</v>
      </c>
      <c r="D513" s="807">
        <f t="shared" si="7"/>
        <v>29.67</v>
      </c>
      <c r="F513" s="807">
        <v>29.21</v>
      </c>
      <c r="I513" s="840" t="s">
        <v>15822</v>
      </c>
      <c r="J513" s="848">
        <f>IFERROR(VLOOKUP(I513,REAJUSTE!A:AB,22,FALSE),"")</f>
        <v>1.016</v>
      </c>
    </row>
    <row r="514" spans="1:10" ht="38.25" x14ac:dyDescent="0.2">
      <c r="A514" s="794">
        <v>141524</v>
      </c>
      <c r="B514" s="794" t="s">
        <v>15652</v>
      </c>
      <c r="C514" s="806" t="s">
        <v>588</v>
      </c>
      <c r="D514" s="807">
        <f t="shared" si="7"/>
        <v>38.29</v>
      </c>
      <c r="F514" s="807">
        <v>37.69</v>
      </c>
      <c r="I514" s="840" t="s">
        <v>15822</v>
      </c>
      <c r="J514" s="848">
        <f>IFERROR(VLOOKUP(I514,REAJUSTE!A:AB,22,FALSE),"")</f>
        <v>1.016</v>
      </c>
    </row>
    <row r="515" spans="1:10" ht="38.25" x14ac:dyDescent="0.2">
      <c r="A515" s="794">
        <v>141525</v>
      </c>
      <c r="B515" s="794" t="s">
        <v>15653</v>
      </c>
      <c r="C515" s="806" t="s">
        <v>588</v>
      </c>
      <c r="D515" s="807">
        <f t="shared" si="7"/>
        <v>43.34</v>
      </c>
      <c r="F515" s="807">
        <v>42.66</v>
      </c>
      <c r="I515" s="840" t="s">
        <v>15822</v>
      </c>
      <c r="J515" s="848">
        <f>IFERROR(VLOOKUP(I515,REAJUSTE!A:AB,22,FALSE),"")</f>
        <v>1.016</v>
      </c>
    </row>
    <row r="516" spans="1:10" ht="38.25" x14ac:dyDescent="0.2">
      <c r="A516" s="794">
        <v>141526</v>
      </c>
      <c r="B516" s="794" t="s">
        <v>15654</v>
      </c>
      <c r="C516" s="806" t="s">
        <v>588</v>
      </c>
      <c r="D516" s="807">
        <f t="shared" si="7"/>
        <v>77</v>
      </c>
      <c r="F516" s="807">
        <v>75.790000000000006</v>
      </c>
      <c r="I516" s="840" t="s">
        <v>15822</v>
      </c>
      <c r="J516" s="848">
        <f>IFERROR(VLOOKUP(I516,REAJUSTE!A:AB,22,FALSE),"")</f>
        <v>1.016</v>
      </c>
    </row>
    <row r="517" spans="1:10" ht="38.25" x14ac:dyDescent="0.2">
      <c r="A517" s="794">
        <v>141527</v>
      </c>
      <c r="B517" s="794" t="s">
        <v>15655</v>
      </c>
      <c r="C517" s="806" t="s">
        <v>588</v>
      </c>
      <c r="D517" s="807">
        <f t="shared" si="7"/>
        <v>241.68</v>
      </c>
      <c r="F517" s="807">
        <v>237.88</v>
      </c>
      <c r="I517" s="840" t="s">
        <v>15822</v>
      </c>
      <c r="J517" s="848">
        <f>IFERROR(VLOOKUP(I517,REAJUSTE!A:AB,22,FALSE),"")</f>
        <v>1.016</v>
      </c>
    </row>
    <row r="518" spans="1:10" ht="25.5" x14ac:dyDescent="0.2">
      <c r="A518" s="794">
        <v>141529</v>
      </c>
      <c r="B518" s="794" t="s">
        <v>15656</v>
      </c>
      <c r="C518" s="806" t="s">
        <v>588</v>
      </c>
      <c r="D518" s="807">
        <f t="shared" si="7"/>
        <v>7.35</v>
      </c>
      <c r="F518" s="807">
        <v>7.24</v>
      </c>
      <c r="I518" s="840" t="s">
        <v>15822</v>
      </c>
      <c r="J518" s="848">
        <f>IFERROR(VLOOKUP(I518,REAJUSTE!A:AB,22,FALSE),"")</f>
        <v>1.016</v>
      </c>
    </row>
    <row r="519" spans="1:10" ht="15" x14ac:dyDescent="0.2">
      <c r="A519" s="805">
        <v>1419</v>
      </c>
      <c r="B519" s="805" t="s">
        <v>709</v>
      </c>
      <c r="C519" s="806"/>
      <c r="D519" s="807">
        <f t="shared" si="7"/>
        <v>0</v>
      </c>
      <c r="F519" s="807"/>
      <c r="I519" s="840" t="s">
        <v>15822</v>
      </c>
      <c r="J519" s="848">
        <f>IFERROR(VLOOKUP(I519,REAJUSTE!A:AB,22,FALSE),"")</f>
        <v>1.016</v>
      </c>
    </row>
    <row r="520" spans="1:10" ht="38.25" x14ac:dyDescent="0.2">
      <c r="A520" s="794">
        <v>141906</v>
      </c>
      <c r="B520" s="794" t="s">
        <v>15657</v>
      </c>
      <c r="C520" s="806" t="s">
        <v>4</v>
      </c>
      <c r="D520" s="807">
        <f t="shared" si="7"/>
        <v>30.5</v>
      </c>
      <c r="F520" s="807">
        <v>30.02</v>
      </c>
      <c r="I520" s="840" t="s">
        <v>15822</v>
      </c>
      <c r="J520" s="848">
        <f>IFERROR(VLOOKUP(I520,REAJUSTE!A:AB,22,FALSE),"")</f>
        <v>1.016</v>
      </c>
    </row>
    <row r="521" spans="1:10" ht="38.25" x14ac:dyDescent="0.2">
      <c r="A521" s="794">
        <v>141907</v>
      </c>
      <c r="B521" s="794" t="s">
        <v>15658</v>
      </c>
      <c r="C521" s="806" t="s">
        <v>4</v>
      </c>
      <c r="D521" s="807">
        <f t="shared" si="7"/>
        <v>42.18</v>
      </c>
      <c r="F521" s="807">
        <v>41.52</v>
      </c>
      <c r="I521" s="840" t="s">
        <v>15822</v>
      </c>
      <c r="J521" s="848">
        <f>IFERROR(VLOOKUP(I521,REAJUSTE!A:AB,22,FALSE),"")</f>
        <v>1.016</v>
      </c>
    </row>
    <row r="522" spans="1:10" ht="38.25" x14ac:dyDescent="0.2">
      <c r="A522" s="794">
        <v>141908</v>
      </c>
      <c r="B522" s="794" t="s">
        <v>15659</v>
      </c>
      <c r="C522" s="806" t="s">
        <v>4</v>
      </c>
      <c r="D522" s="807">
        <f t="shared" si="7"/>
        <v>65.260000000000005</v>
      </c>
      <c r="F522" s="807">
        <v>64.239999999999995</v>
      </c>
      <c r="I522" s="840" t="s">
        <v>15822</v>
      </c>
      <c r="J522" s="848">
        <f>IFERROR(VLOOKUP(I522,REAJUSTE!A:AB,22,FALSE),"")</f>
        <v>1.016</v>
      </c>
    </row>
    <row r="523" spans="1:10" ht="38.25" x14ac:dyDescent="0.2">
      <c r="A523" s="794">
        <v>141909</v>
      </c>
      <c r="B523" s="794" t="s">
        <v>15660</v>
      </c>
      <c r="C523" s="806" t="s">
        <v>4</v>
      </c>
      <c r="D523" s="807">
        <f t="shared" si="7"/>
        <v>77.61</v>
      </c>
      <c r="F523" s="807">
        <v>76.39</v>
      </c>
      <c r="I523" s="840" t="s">
        <v>15822</v>
      </c>
      <c r="J523" s="848">
        <f>IFERROR(VLOOKUP(I523,REAJUSTE!A:AB,22,FALSE),"")</f>
        <v>1.016</v>
      </c>
    </row>
    <row r="524" spans="1:10" ht="38.25" x14ac:dyDescent="0.2">
      <c r="A524" s="794">
        <v>141910</v>
      </c>
      <c r="B524" s="794" t="s">
        <v>15661</v>
      </c>
      <c r="C524" s="806" t="s">
        <v>4</v>
      </c>
      <c r="D524" s="807">
        <f t="shared" si="7"/>
        <v>101.67</v>
      </c>
      <c r="F524" s="807">
        <v>100.07</v>
      </c>
      <c r="I524" s="840" t="s">
        <v>15822</v>
      </c>
      <c r="J524" s="848">
        <f>IFERROR(VLOOKUP(I524,REAJUSTE!A:AB,22,FALSE),"")</f>
        <v>1.016</v>
      </c>
    </row>
    <row r="525" spans="1:10" ht="15" x14ac:dyDescent="0.2">
      <c r="A525" s="805">
        <v>1421</v>
      </c>
      <c r="B525" s="805" t="s">
        <v>340</v>
      </c>
      <c r="C525" s="806"/>
      <c r="D525" s="807">
        <f t="shared" si="7"/>
        <v>0</v>
      </c>
      <c r="F525" s="807"/>
      <c r="I525" s="840" t="s">
        <v>15822</v>
      </c>
      <c r="J525" s="848">
        <f>IFERROR(VLOOKUP(I525,REAJUSTE!A:AB,22,FALSE),"")</f>
        <v>1.016</v>
      </c>
    </row>
    <row r="526" spans="1:10" ht="25.5" x14ac:dyDescent="0.2">
      <c r="A526" s="794">
        <v>142103</v>
      </c>
      <c r="B526" s="794" t="s">
        <v>341</v>
      </c>
      <c r="C526" s="806" t="s">
        <v>588</v>
      </c>
      <c r="D526" s="807">
        <f t="shared" si="7"/>
        <v>97.23</v>
      </c>
      <c r="F526" s="807">
        <v>95.7</v>
      </c>
      <c r="I526" s="840" t="s">
        <v>15822</v>
      </c>
      <c r="J526" s="848">
        <f>IFERROR(VLOOKUP(I526,REAJUSTE!A:AB,22,FALSE),"")</f>
        <v>1.016</v>
      </c>
    </row>
    <row r="527" spans="1:10" ht="25.5" x14ac:dyDescent="0.2">
      <c r="A527" s="794">
        <v>142104</v>
      </c>
      <c r="B527" s="794" t="s">
        <v>710</v>
      </c>
      <c r="C527" s="806" t="s">
        <v>588</v>
      </c>
      <c r="D527" s="807">
        <f t="shared" si="7"/>
        <v>29.95</v>
      </c>
      <c r="F527" s="807">
        <v>29.48</v>
      </c>
      <c r="I527" s="840" t="s">
        <v>15822</v>
      </c>
      <c r="J527" s="848">
        <f>IFERROR(VLOOKUP(I527,REAJUSTE!A:AB,22,FALSE),"")</f>
        <v>1.016</v>
      </c>
    </row>
    <row r="528" spans="1:10" ht="15" x14ac:dyDescent="0.2">
      <c r="A528" s="794">
        <v>142106</v>
      </c>
      <c r="B528" s="794" t="s">
        <v>342</v>
      </c>
      <c r="C528" s="806" t="s">
        <v>588</v>
      </c>
      <c r="D528" s="807">
        <f t="shared" ref="D528:D591" si="8">TRUNC(F528*J528,2)</f>
        <v>32.049999999999997</v>
      </c>
      <c r="F528" s="807">
        <v>31.55</v>
      </c>
      <c r="I528" s="840" t="s">
        <v>15822</v>
      </c>
      <c r="J528" s="848">
        <f>IFERROR(VLOOKUP(I528,REAJUSTE!A:AB,22,FALSE),"")</f>
        <v>1.016</v>
      </c>
    </row>
    <row r="529" spans="1:10" ht="25.5" x14ac:dyDescent="0.2">
      <c r="A529" s="794">
        <v>142107</v>
      </c>
      <c r="B529" s="794" t="s">
        <v>711</v>
      </c>
      <c r="C529" s="806" t="s">
        <v>588</v>
      </c>
      <c r="D529" s="807">
        <f t="shared" si="8"/>
        <v>67.959999999999994</v>
      </c>
      <c r="F529" s="807">
        <v>66.89</v>
      </c>
      <c r="I529" s="840" t="s">
        <v>15822</v>
      </c>
      <c r="J529" s="848">
        <f>IFERROR(VLOOKUP(I529,REAJUSTE!A:AB,22,FALSE),"")</f>
        <v>1.016</v>
      </c>
    </row>
    <row r="530" spans="1:10" ht="25.5" x14ac:dyDescent="0.2">
      <c r="A530" s="794">
        <v>142109</v>
      </c>
      <c r="B530" s="794" t="s">
        <v>343</v>
      </c>
      <c r="C530" s="806" t="s">
        <v>588</v>
      </c>
      <c r="D530" s="807">
        <f t="shared" si="8"/>
        <v>67.81</v>
      </c>
      <c r="F530" s="807">
        <v>66.75</v>
      </c>
      <c r="I530" s="840" t="s">
        <v>15822</v>
      </c>
      <c r="J530" s="848">
        <f>IFERROR(VLOOKUP(I530,REAJUSTE!A:AB,22,FALSE),"")</f>
        <v>1.016</v>
      </c>
    </row>
    <row r="531" spans="1:10" ht="38.25" x14ac:dyDescent="0.2">
      <c r="A531" s="794">
        <v>142111</v>
      </c>
      <c r="B531" s="794" t="s">
        <v>344</v>
      </c>
      <c r="C531" s="806" t="s">
        <v>588</v>
      </c>
      <c r="D531" s="807">
        <f t="shared" si="8"/>
        <v>131.69999999999999</v>
      </c>
      <c r="F531" s="807">
        <v>129.63</v>
      </c>
      <c r="I531" s="840" t="s">
        <v>15822</v>
      </c>
      <c r="J531" s="848">
        <f>IFERROR(VLOOKUP(I531,REAJUSTE!A:AB,22,FALSE),"")</f>
        <v>1.016</v>
      </c>
    </row>
    <row r="532" spans="1:10" ht="38.25" x14ac:dyDescent="0.2">
      <c r="A532" s="794">
        <v>142112</v>
      </c>
      <c r="B532" s="794" t="s">
        <v>345</v>
      </c>
      <c r="C532" s="806" t="s">
        <v>588</v>
      </c>
      <c r="D532" s="807">
        <f t="shared" si="8"/>
        <v>85.15</v>
      </c>
      <c r="F532" s="807">
        <v>83.81</v>
      </c>
      <c r="I532" s="840" t="s">
        <v>15822</v>
      </c>
      <c r="J532" s="848">
        <f>IFERROR(VLOOKUP(I532,REAJUSTE!A:AB,22,FALSE),"")</f>
        <v>1.016</v>
      </c>
    </row>
    <row r="533" spans="1:10" ht="25.5" x14ac:dyDescent="0.2">
      <c r="A533" s="794">
        <v>142114</v>
      </c>
      <c r="B533" s="794" t="s">
        <v>346</v>
      </c>
      <c r="C533" s="806" t="s">
        <v>588</v>
      </c>
      <c r="D533" s="807">
        <f t="shared" si="8"/>
        <v>14.11</v>
      </c>
      <c r="F533" s="807">
        <v>13.89</v>
      </c>
      <c r="I533" s="840" t="s">
        <v>15822</v>
      </c>
      <c r="J533" s="848">
        <f>IFERROR(VLOOKUP(I533,REAJUSTE!A:AB,22,FALSE),"")</f>
        <v>1.016</v>
      </c>
    </row>
    <row r="534" spans="1:10" ht="25.5" x14ac:dyDescent="0.2">
      <c r="A534" s="794">
        <v>142115</v>
      </c>
      <c r="B534" s="794" t="s">
        <v>712</v>
      </c>
      <c r="C534" s="806" t="s">
        <v>588</v>
      </c>
      <c r="D534" s="807">
        <f t="shared" si="8"/>
        <v>41.03</v>
      </c>
      <c r="F534" s="807">
        <v>40.39</v>
      </c>
      <c r="I534" s="840" t="s">
        <v>15822</v>
      </c>
      <c r="J534" s="848">
        <f>IFERROR(VLOOKUP(I534,REAJUSTE!A:AB,22,FALSE),"")</f>
        <v>1.016</v>
      </c>
    </row>
    <row r="535" spans="1:10" ht="25.5" x14ac:dyDescent="0.2">
      <c r="A535" s="794">
        <v>142116</v>
      </c>
      <c r="B535" s="794" t="s">
        <v>347</v>
      </c>
      <c r="C535" s="806" t="s">
        <v>588</v>
      </c>
      <c r="D535" s="807">
        <f t="shared" si="8"/>
        <v>9.11</v>
      </c>
      <c r="F535" s="807">
        <v>8.9700000000000006</v>
      </c>
      <c r="I535" s="840" t="s">
        <v>15822</v>
      </c>
      <c r="J535" s="848">
        <f>IFERROR(VLOOKUP(I535,REAJUSTE!A:AB,22,FALSE),"")</f>
        <v>1.016</v>
      </c>
    </row>
    <row r="536" spans="1:10" ht="25.5" x14ac:dyDescent="0.2">
      <c r="A536" s="794">
        <v>142117</v>
      </c>
      <c r="B536" s="794" t="s">
        <v>713</v>
      </c>
      <c r="C536" s="806" t="s">
        <v>588</v>
      </c>
      <c r="D536" s="807">
        <f t="shared" si="8"/>
        <v>29.96</v>
      </c>
      <c r="F536" s="807">
        <v>29.49</v>
      </c>
      <c r="I536" s="840" t="s">
        <v>15822</v>
      </c>
      <c r="J536" s="848">
        <f>IFERROR(VLOOKUP(I536,REAJUSTE!A:AB,22,FALSE),"")</f>
        <v>1.016</v>
      </c>
    </row>
    <row r="537" spans="1:10" ht="15" x14ac:dyDescent="0.2">
      <c r="A537" s="794">
        <v>142118</v>
      </c>
      <c r="B537" s="794" t="s">
        <v>714</v>
      </c>
      <c r="C537" s="806" t="s">
        <v>588</v>
      </c>
      <c r="D537" s="807">
        <f t="shared" si="8"/>
        <v>18.989999999999998</v>
      </c>
      <c r="F537" s="807">
        <v>18.7</v>
      </c>
      <c r="I537" s="840" t="s">
        <v>15822</v>
      </c>
      <c r="J537" s="848">
        <f>IFERROR(VLOOKUP(I537,REAJUSTE!A:AB,22,FALSE),"")</f>
        <v>1.016</v>
      </c>
    </row>
    <row r="538" spans="1:10" ht="25.5" x14ac:dyDescent="0.2">
      <c r="A538" s="794">
        <v>142119</v>
      </c>
      <c r="B538" s="794" t="s">
        <v>715</v>
      </c>
      <c r="C538" s="806" t="s">
        <v>588</v>
      </c>
      <c r="D538" s="807">
        <f t="shared" si="8"/>
        <v>115.91</v>
      </c>
      <c r="F538" s="807">
        <v>114.09</v>
      </c>
      <c r="I538" s="840" t="s">
        <v>15822</v>
      </c>
      <c r="J538" s="848">
        <f>IFERROR(VLOOKUP(I538,REAJUSTE!A:AB,22,FALSE),"")</f>
        <v>1.016</v>
      </c>
    </row>
    <row r="539" spans="1:10" ht="25.5" x14ac:dyDescent="0.2">
      <c r="A539" s="794">
        <v>142120</v>
      </c>
      <c r="B539" s="794" t="s">
        <v>716</v>
      </c>
      <c r="C539" s="806" t="s">
        <v>588</v>
      </c>
      <c r="D539" s="807">
        <f t="shared" si="8"/>
        <v>161.01</v>
      </c>
      <c r="F539" s="807">
        <v>158.47999999999999</v>
      </c>
      <c r="I539" s="840" t="s">
        <v>15822</v>
      </c>
      <c r="J539" s="848">
        <f>IFERROR(VLOOKUP(I539,REAJUSTE!A:AB,22,FALSE),"")</f>
        <v>1.016</v>
      </c>
    </row>
    <row r="540" spans="1:10" ht="25.5" x14ac:dyDescent="0.2">
      <c r="A540" s="794">
        <v>142121</v>
      </c>
      <c r="B540" s="794" t="s">
        <v>717</v>
      </c>
      <c r="C540" s="806" t="s">
        <v>588</v>
      </c>
      <c r="D540" s="807">
        <f t="shared" si="8"/>
        <v>265.58999999999997</v>
      </c>
      <c r="F540" s="807">
        <v>261.41000000000003</v>
      </c>
      <c r="I540" s="840" t="s">
        <v>15822</v>
      </c>
      <c r="J540" s="848">
        <f>IFERROR(VLOOKUP(I540,REAJUSTE!A:AB,22,FALSE),"")</f>
        <v>1.016</v>
      </c>
    </row>
    <row r="541" spans="1:10" ht="15" x14ac:dyDescent="0.2">
      <c r="A541" s="794">
        <v>142122</v>
      </c>
      <c r="B541" s="794" t="s">
        <v>718</v>
      </c>
      <c r="C541" s="806" t="s">
        <v>588</v>
      </c>
      <c r="D541" s="807">
        <f t="shared" si="8"/>
        <v>90.48</v>
      </c>
      <c r="F541" s="807">
        <v>89.06</v>
      </c>
      <c r="I541" s="840" t="s">
        <v>15822</v>
      </c>
      <c r="J541" s="848">
        <f>IFERROR(VLOOKUP(I541,REAJUSTE!A:AB,22,FALSE),"")</f>
        <v>1.016</v>
      </c>
    </row>
    <row r="542" spans="1:10" ht="25.5" x14ac:dyDescent="0.2">
      <c r="A542" s="794">
        <v>142123</v>
      </c>
      <c r="B542" s="794" t="s">
        <v>15662</v>
      </c>
      <c r="C542" s="806" t="s">
        <v>588</v>
      </c>
      <c r="D542" s="807">
        <f t="shared" si="8"/>
        <v>20.53</v>
      </c>
      <c r="F542" s="807">
        <v>20.21</v>
      </c>
      <c r="I542" s="840" t="s">
        <v>15822</v>
      </c>
      <c r="J542" s="848">
        <f>IFERROR(VLOOKUP(I542,REAJUSTE!A:AB,22,FALSE),"")</f>
        <v>1.016</v>
      </c>
    </row>
    <row r="543" spans="1:10" ht="45" x14ac:dyDescent="0.2">
      <c r="A543" s="805">
        <v>1422</v>
      </c>
      <c r="B543" s="805" t="s">
        <v>348</v>
      </c>
      <c r="C543" s="806"/>
      <c r="D543" s="807">
        <f t="shared" si="8"/>
        <v>0</v>
      </c>
      <c r="F543" s="807"/>
      <c r="I543" s="840" t="s">
        <v>15822</v>
      </c>
      <c r="J543" s="848">
        <f>IFERROR(VLOOKUP(I543,REAJUSTE!A:AB,22,FALSE),"")</f>
        <v>1.016</v>
      </c>
    </row>
    <row r="544" spans="1:10" ht="38.25" x14ac:dyDescent="0.2">
      <c r="A544" s="794">
        <v>142201</v>
      </c>
      <c r="B544" s="794" t="s">
        <v>349</v>
      </c>
      <c r="C544" s="806" t="s">
        <v>4</v>
      </c>
      <c r="D544" s="807">
        <f t="shared" si="8"/>
        <v>13.01</v>
      </c>
      <c r="F544" s="807">
        <v>12.81</v>
      </c>
      <c r="I544" s="840" t="s">
        <v>15822</v>
      </c>
      <c r="J544" s="848">
        <f>IFERROR(VLOOKUP(I544,REAJUSTE!A:AB,22,FALSE),"")</f>
        <v>1.016</v>
      </c>
    </row>
    <row r="545" spans="1:10" ht="38.25" x14ac:dyDescent="0.2">
      <c r="A545" s="794">
        <v>142202</v>
      </c>
      <c r="B545" s="794" t="s">
        <v>350</v>
      </c>
      <c r="C545" s="806" t="s">
        <v>4</v>
      </c>
      <c r="D545" s="807">
        <f t="shared" si="8"/>
        <v>19.5</v>
      </c>
      <c r="F545" s="807">
        <v>19.2</v>
      </c>
      <c r="I545" s="840" t="s">
        <v>15822</v>
      </c>
      <c r="J545" s="848">
        <f>IFERROR(VLOOKUP(I545,REAJUSTE!A:AB,22,FALSE),"")</f>
        <v>1.016</v>
      </c>
    </row>
    <row r="546" spans="1:10" ht="38.25" x14ac:dyDescent="0.2">
      <c r="A546" s="794">
        <v>142203</v>
      </c>
      <c r="B546" s="794" t="s">
        <v>351</v>
      </c>
      <c r="C546" s="806" t="s">
        <v>4</v>
      </c>
      <c r="D546" s="807">
        <f t="shared" si="8"/>
        <v>29.39</v>
      </c>
      <c r="F546" s="807">
        <v>28.93</v>
      </c>
      <c r="I546" s="840" t="s">
        <v>15822</v>
      </c>
      <c r="J546" s="848">
        <f>IFERROR(VLOOKUP(I546,REAJUSTE!A:AB,22,FALSE),"")</f>
        <v>1.016</v>
      </c>
    </row>
    <row r="547" spans="1:10" ht="38.25" x14ac:dyDescent="0.2">
      <c r="A547" s="794">
        <v>142204</v>
      </c>
      <c r="B547" s="794" t="s">
        <v>352</v>
      </c>
      <c r="C547" s="806" t="s">
        <v>4</v>
      </c>
      <c r="D547" s="807">
        <f t="shared" si="8"/>
        <v>24.84</v>
      </c>
      <c r="F547" s="807">
        <v>24.45</v>
      </c>
      <c r="I547" s="840" t="s">
        <v>15822</v>
      </c>
      <c r="J547" s="848">
        <f>IFERROR(VLOOKUP(I547,REAJUSTE!A:AB,22,FALSE),"")</f>
        <v>1.016</v>
      </c>
    </row>
    <row r="548" spans="1:10" ht="38.25" x14ac:dyDescent="0.2">
      <c r="A548" s="794">
        <v>142205</v>
      </c>
      <c r="B548" s="794" t="s">
        <v>353</v>
      </c>
      <c r="C548" s="806" t="s">
        <v>4</v>
      </c>
      <c r="D548" s="807">
        <f t="shared" si="8"/>
        <v>37.840000000000003</v>
      </c>
      <c r="F548" s="807">
        <v>37.25</v>
      </c>
      <c r="I548" s="840" t="s">
        <v>15822</v>
      </c>
      <c r="J548" s="848">
        <f>IFERROR(VLOOKUP(I548,REAJUSTE!A:AB,22,FALSE),"")</f>
        <v>1.016</v>
      </c>
    </row>
    <row r="549" spans="1:10" ht="38.25" x14ac:dyDescent="0.2">
      <c r="A549" s="794">
        <v>142206</v>
      </c>
      <c r="B549" s="794" t="s">
        <v>354</v>
      </c>
      <c r="C549" s="806" t="s">
        <v>4</v>
      </c>
      <c r="D549" s="807">
        <f t="shared" si="8"/>
        <v>55.08</v>
      </c>
      <c r="F549" s="807">
        <v>54.22</v>
      </c>
      <c r="I549" s="840" t="s">
        <v>15822</v>
      </c>
      <c r="J549" s="848">
        <f>IFERROR(VLOOKUP(I549,REAJUSTE!A:AB,22,FALSE),"")</f>
        <v>1.016</v>
      </c>
    </row>
    <row r="550" spans="1:10" ht="15" x14ac:dyDescent="0.2">
      <c r="A550" s="805">
        <v>1423</v>
      </c>
      <c r="B550" s="805" t="s">
        <v>209</v>
      </c>
      <c r="C550" s="806"/>
      <c r="D550" s="807">
        <f t="shared" si="8"/>
        <v>0</v>
      </c>
      <c r="F550" s="807"/>
      <c r="I550" s="840" t="s">
        <v>15822</v>
      </c>
      <c r="J550" s="848">
        <f>IFERROR(VLOOKUP(I550,REAJUSTE!A:AB,22,FALSE),"")</f>
        <v>1.016</v>
      </c>
    </row>
    <row r="551" spans="1:10" ht="25.5" x14ac:dyDescent="0.2">
      <c r="A551" s="794">
        <v>142301</v>
      </c>
      <c r="B551" s="794" t="s">
        <v>355</v>
      </c>
      <c r="C551" s="806" t="s">
        <v>588</v>
      </c>
      <c r="D551" s="807">
        <f t="shared" si="8"/>
        <v>22.35</v>
      </c>
      <c r="F551" s="807">
        <v>22</v>
      </c>
      <c r="I551" s="840" t="s">
        <v>15822</v>
      </c>
      <c r="J551" s="848">
        <f>IFERROR(VLOOKUP(I551,REAJUSTE!A:AB,22,FALSE),"")</f>
        <v>1.016</v>
      </c>
    </row>
    <row r="552" spans="1:10" ht="25.5" x14ac:dyDescent="0.2">
      <c r="A552" s="794">
        <v>142302</v>
      </c>
      <c r="B552" s="794" t="s">
        <v>719</v>
      </c>
      <c r="C552" s="806" t="s">
        <v>588</v>
      </c>
      <c r="D552" s="807">
        <f t="shared" si="8"/>
        <v>31.28</v>
      </c>
      <c r="F552" s="807">
        <v>30.79</v>
      </c>
      <c r="I552" s="840" t="s">
        <v>15822</v>
      </c>
      <c r="J552" s="848">
        <f>IFERROR(VLOOKUP(I552,REAJUSTE!A:AB,22,FALSE),"")</f>
        <v>1.016</v>
      </c>
    </row>
    <row r="553" spans="1:10" ht="15" x14ac:dyDescent="0.2">
      <c r="A553" s="794">
        <v>142303</v>
      </c>
      <c r="B553" s="794" t="s">
        <v>720</v>
      </c>
      <c r="C553" s="806" t="s">
        <v>588</v>
      </c>
      <c r="D553" s="807">
        <f t="shared" si="8"/>
        <v>22.35</v>
      </c>
      <c r="F553" s="807">
        <v>22</v>
      </c>
      <c r="I553" s="840" t="s">
        <v>15822</v>
      </c>
      <c r="J553" s="848">
        <f>IFERROR(VLOOKUP(I553,REAJUSTE!A:AB,22,FALSE),"")</f>
        <v>1.016</v>
      </c>
    </row>
    <row r="554" spans="1:10" ht="25.5" x14ac:dyDescent="0.2">
      <c r="A554" s="794">
        <v>142304</v>
      </c>
      <c r="B554" s="794" t="s">
        <v>721</v>
      </c>
      <c r="C554" s="806" t="s">
        <v>588</v>
      </c>
      <c r="D554" s="807">
        <f t="shared" si="8"/>
        <v>34.69</v>
      </c>
      <c r="F554" s="807">
        <v>34.15</v>
      </c>
      <c r="I554" s="840" t="s">
        <v>15822</v>
      </c>
      <c r="J554" s="848">
        <f>IFERROR(VLOOKUP(I554,REAJUSTE!A:AB,22,FALSE),"")</f>
        <v>1.016</v>
      </c>
    </row>
    <row r="555" spans="1:10" ht="15" x14ac:dyDescent="0.2">
      <c r="A555" s="805">
        <v>1428</v>
      </c>
      <c r="B555" s="805" t="s">
        <v>15663</v>
      </c>
      <c r="C555" s="806"/>
      <c r="D555" s="807">
        <f t="shared" si="8"/>
        <v>0</v>
      </c>
      <c r="F555" s="807"/>
      <c r="I555" s="840" t="s">
        <v>15822</v>
      </c>
      <c r="J555" s="848">
        <f>IFERROR(VLOOKUP(I555,REAJUSTE!A:AB,22,FALSE),"")</f>
        <v>1.016</v>
      </c>
    </row>
    <row r="556" spans="1:10" ht="38.25" x14ac:dyDescent="0.2">
      <c r="A556" s="794">
        <v>142801</v>
      </c>
      <c r="B556" s="794" t="s">
        <v>15664</v>
      </c>
      <c r="C556" s="806" t="s">
        <v>15665</v>
      </c>
      <c r="D556" s="807">
        <f t="shared" si="8"/>
        <v>3.91</v>
      </c>
      <c r="F556" s="807">
        <v>3.85</v>
      </c>
      <c r="I556" s="840" t="s">
        <v>15822</v>
      </c>
      <c r="J556" s="848">
        <f>IFERROR(VLOOKUP(I556,REAJUSTE!A:AB,22,FALSE),"")</f>
        <v>1.016</v>
      </c>
    </row>
    <row r="557" spans="1:10" ht="51" x14ac:dyDescent="0.2">
      <c r="A557" s="794">
        <v>142802</v>
      </c>
      <c r="B557" s="794" t="s">
        <v>15666</v>
      </c>
      <c r="C557" s="806" t="s">
        <v>15665</v>
      </c>
      <c r="D557" s="807">
        <f t="shared" si="8"/>
        <v>6.26</v>
      </c>
      <c r="F557" s="807">
        <v>6.17</v>
      </c>
      <c r="I557" s="840" t="s">
        <v>15822</v>
      </c>
      <c r="J557" s="848">
        <f>IFERROR(VLOOKUP(I557,REAJUSTE!A:AB,22,FALSE),"")</f>
        <v>1.016</v>
      </c>
    </row>
    <row r="558" spans="1:10" ht="51" x14ac:dyDescent="0.2">
      <c r="A558" s="794">
        <v>142803</v>
      </c>
      <c r="B558" s="794" t="s">
        <v>15667</v>
      </c>
      <c r="C558" s="806" t="s">
        <v>15665</v>
      </c>
      <c r="D558" s="807">
        <f t="shared" si="8"/>
        <v>8.02</v>
      </c>
      <c r="F558" s="807">
        <v>7.9</v>
      </c>
      <c r="I558" s="840" t="s">
        <v>15822</v>
      </c>
      <c r="J558" s="848">
        <f>IFERROR(VLOOKUP(I558,REAJUSTE!A:AB,22,FALSE),"")</f>
        <v>1.016</v>
      </c>
    </row>
    <row r="559" spans="1:10" ht="15" x14ac:dyDescent="0.2">
      <c r="A559" s="805">
        <v>15</v>
      </c>
      <c r="B559" s="805" t="s">
        <v>356</v>
      </c>
      <c r="C559" s="806"/>
      <c r="D559" s="807">
        <f t="shared" si="8"/>
        <v>0</v>
      </c>
      <c r="F559" s="807"/>
      <c r="I559" s="840" t="s">
        <v>15822</v>
      </c>
      <c r="J559" s="848">
        <f>IFERROR(VLOOKUP(I559,REAJUSTE!A:AB,22,FALSE),"")</f>
        <v>1.016</v>
      </c>
    </row>
    <row r="560" spans="1:10" ht="15" x14ac:dyDescent="0.2">
      <c r="A560" s="805">
        <v>1501</v>
      </c>
      <c r="B560" s="805" t="s">
        <v>357</v>
      </c>
      <c r="C560" s="806"/>
      <c r="D560" s="807">
        <f t="shared" si="8"/>
        <v>0</v>
      </c>
      <c r="F560" s="807"/>
      <c r="I560" s="840" t="s">
        <v>15822</v>
      </c>
      <c r="J560" s="848">
        <f>IFERROR(VLOOKUP(I560,REAJUSTE!A:AB,22,FALSE),"")</f>
        <v>1.016</v>
      </c>
    </row>
    <row r="561" spans="1:10" ht="89.25" x14ac:dyDescent="0.2">
      <c r="A561" s="794">
        <v>150122</v>
      </c>
      <c r="B561" s="794" t="s">
        <v>358</v>
      </c>
      <c r="C561" s="806" t="s">
        <v>588</v>
      </c>
      <c r="D561" s="807">
        <f t="shared" si="8"/>
        <v>1495.76</v>
      </c>
      <c r="F561" s="808">
        <v>1472.21</v>
      </c>
      <c r="I561" s="840" t="s">
        <v>15822</v>
      </c>
      <c r="J561" s="848">
        <f>IFERROR(VLOOKUP(I561,REAJUSTE!A:AB,22,FALSE),"")</f>
        <v>1.016</v>
      </c>
    </row>
    <row r="562" spans="1:10" ht="76.5" x14ac:dyDescent="0.2">
      <c r="A562" s="794">
        <v>150123</v>
      </c>
      <c r="B562" s="794" t="s">
        <v>359</v>
      </c>
      <c r="C562" s="806" t="s">
        <v>588</v>
      </c>
      <c r="D562" s="807">
        <f t="shared" si="8"/>
        <v>2720.68</v>
      </c>
      <c r="F562" s="808">
        <v>2677.84</v>
      </c>
      <c r="I562" s="840" t="s">
        <v>15822</v>
      </c>
      <c r="J562" s="848">
        <f>IFERROR(VLOOKUP(I562,REAJUSTE!A:AB,22,FALSE),"")</f>
        <v>1.016</v>
      </c>
    </row>
    <row r="563" spans="1:10" ht="15" x14ac:dyDescent="0.2">
      <c r="A563" s="805">
        <v>1503</v>
      </c>
      <c r="B563" s="805" t="s">
        <v>360</v>
      </c>
      <c r="C563" s="806"/>
      <c r="D563" s="807">
        <f t="shared" si="8"/>
        <v>0</v>
      </c>
      <c r="F563" s="807"/>
      <c r="I563" s="840" t="s">
        <v>15822</v>
      </c>
      <c r="J563" s="848">
        <f>IFERROR(VLOOKUP(I563,REAJUSTE!A:AB,22,FALSE),"")</f>
        <v>1.016</v>
      </c>
    </row>
    <row r="564" spans="1:10" ht="38.25" x14ac:dyDescent="0.2">
      <c r="A564" s="794">
        <v>150302</v>
      </c>
      <c r="B564" s="794" t="s">
        <v>12740</v>
      </c>
      <c r="C564" s="806" t="s">
        <v>588</v>
      </c>
      <c r="D564" s="807">
        <f t="shared" si="8"/>
        <v>243.6</v>
      </c>
      <c r="F564" s="807">
        <v>239.77</v>
      </c>
      <c r="I564" s="840" t="s">
        <v>15822</v>
      </c>
      <c r="J564" s="848">
        <f>IFERROR(VLOOKUP(I564,REAJUSTE!A:AB,22,FALSE),"")</f>
        <v>1.016</v>
      </c>
    </row>
    <row r="565" spans="1:10" ht="38.25" x14ac:dyDescent="0.2">
      <c r="A565" s="794">
        <v>150306</v>
      </c>
      <c r="B565" s="794" t="s">
        <v>12741</v>
      </c>
      <c r="C565" s="806" t="s">
        <v>588</v>
      </c>
      <c r="D565" s="807">
        <f t="shared" si="8"/>
        <v>240.85</v>
      </c>
      <c r="F565" s="807">
        <v>237.06</v>
      </c>
      <c r="I565" s="840" t="s">
        <v>15822</v>
      </c>
      <c r="J565" s="848">
        <f>IFERROR(VLOOKUP(I565,REAJUSTE!A:AB,22,FALSE),"")</f>
        <v>1.016</v>
      </c>
    </row>
    <row r="566" spans="1:10" ht="38.25" x14ac:dyDescent="0.2">
      <c r="A566" s="794">
        <v>150307</v>
      </c>
      <c r="B566" s="794" t="s">
        <v>361</v>
      </c>
      <c r="C566" s="806" t="s">
        <v>588</v>
      </c>
      <c r="D566" s="807">
        <f t="shared" si="8"/>
        <v>531.34</v>
      </c>
      <c r="F566" s="807">
        <v>522.98</v>
      </c>
      <c r="I566" s="840" t="s">
        <v>15822</v>
      </c>
      <c r="J566" s="848">
        <f>IFERROR(VLOOKUP(I566,REAJUSTE!A:AB,22,FALSE),"")</f>
        <v>1.016</v>
      </c>
    </row>
    <row r="567" spans="1:10" ht="38.25" x14ac:dyDescent="0.2">
      <c r="A567" s="794">
        <v>150308</v>
      </c>
      <c r="B567" s="794" t="s">
        <v>362</v>
      </c>
      <c r="C567" s="806" t="s">
        <v>588</v>
      </c>
      <c r="D567" s="807">
        <f t="shared" si="8"/>
        <v>559.12</v>
      </c>
      <c r="F567" s="807">
        <v>550.32000000000005</v>
      </c>
      <c r="I567" s="840" t="s">
        <v>15822</v>
      </c>
      <c r="J567" s="848">
        <f>IFERROR(VLOOKUP(I567,REAJUSTE!A:AB,22,FALSE),"")</f>
        <v>1.016</v>
      </c>
    </row>
    <row r="568" spans="1:10" ht="38.25" x14ac:dyDescent="0.2">
      <c r="A568" s="794">
        <v>150309</v>
      </c>
      <c r="B568" s="794" t="s">
        <v>363</v>
      </c>
      <c r="C568" s="806" t="s">
        <v>588</v>
      </c>
      <c r="D568" s="807">
        <f t="shared" si="8"/>
        <v>699.5</v>
      </c>
      <c r="F568" s="807">
        <v>688.49</v>
      </c>
      <c r="I568" s="840" t="s">
        <v>15822</v>
      </c>
      <c r="J568" s="848">
        <f>IFERROR(VLOOKUP(I568,REAJUSTE!A:AB,22,FALSE),"")</f>
        <v>1.016</v>
      </c>
    </row>
    <row r="569" spans="1:10" ht="15" x14ac:dyDescent="0.2">
      <c r="A569" s="794">
        <v>150310</v>
      </c>
      <c r="B569" s="794" t="s">
        <v>364</v>
      </c>
      <c r="C569" s="806" t="s">
        <v>588</v>
      </c>
      <c r="D569" s="807">
        <f t="shared" si="8"/>
        <v>129.21</v>
      </c>
      <c r="F569" s="807">
        <v>127.18</v>
      </c>
      <c r="I569" s="840" t="s">
        <v>15822</v>
      </c>
      <c r="J569" s="848">
        <f>IFERROR(VLOOKUP(I569,REAJUSTE!A:AB,22,FALSE),"")</f>
        <v>1.016</v>
      </c>
    </row>
    <row r="570" spans="1:10" ht="38.25" x14ac:dyDescent="0.2">
      <c r="A570" s="794">
        <v>150311</v>
      </c>
      <c r="B570" s="794" t="s">
        <v>365</v>
      </c>
      <c r="C570" s="806" t="s">
        <v>588</v>
      </c>
      <c r="D570" s="807">
        <f t="shared" si="8"/>
        <v>155.69999999999999</v>
      </c>
      <c r="F570" s="807">
        <v>153.25</v>
      </c>
      <c r="I570" s="840" t="s">
        <v>15822</v>
      </c>
      <c r="J570" s="848">
        <f>IFERROR(VLOOKUP(I570,REAJUSTE!A:AB,22,FALSE),"")</f>
        <v>1.016</v>
      </c>
    </row>
    <row r="571" spans="1:10" ht="38.25" x14ac:dyDescent="0.2">
      <c r="A571" s="794">
        <v>150312</v>
      </c>
      <c r="B571" s="794" t="s">
        <v>366</v>
      </c>
      <c r="C571" s="806" t="s">
        <v>588</v>
      </c>
      <c r="D571" s="807">
        <f t="shared" si="8"/>
        <v>122.05</v>
      </c>
      <c r="F571" s="807">
        <v>120.13</v>
      </c>
      <c r="I571" s="840" t="s">
        <v>15822</v>
      </c>
      <c r="J571" s="848">
        <f>IFERROR(VLOOKUP(I571,REAJUSTE!A:AB,22,FALSE),"")</f>
        <v>1.016</v>
      </c>
    </row>
    <row r="572" spans="1:10" ht="38.25" x14ac:dyDescent="0.2">
      <c r="A572" s="794">
        <v>150313</v>
      </c>
      <c r="B572" s="794" t="s">
        <v>12742</v>
      </c>
      <c r="C572" s="806" t="s">
        <v>588</v>
      </c>
      <c r="D572" s="807">
        <f t="shared" si="8"/>
        <v>151.59</v>
      </c>
      <c r="F572" s="807">
        <v>149.21</v>
      </c>
      <c r="I572" s="840" t="s">
        <v>15822</v>
      </c>
      <c r="J572" s="848">
        <f>IFERROR(VLOOKUP(I572,REAJUSTE!A:AB,22,FALSE),"")</f>
        <v>1.016</v>
      </c>
    </row>
    <row r="573" spans="1:10" ht="76.5" x14ac:dyDescent="0.2">
      <c r="A573" s="794">
        <v>150315</v>
      </c>
      <c r="B573" s="794" t="s">
        <v>722</v>
      </c>
      <c r="C573" s="806" t="s">
        <v>588</v>
      </c>
      <c r="D573" s="807">
        <f t="shared" si="8"/>
        <v>969.08</v>
      </c>
      <c r="F573" s="807">
        <v>953.82</v>
      </c>
      <c r="I573" s="840" t="s">
        <v>15822</v>
      </c>
      <c r="J573" s="848">
        <f>IFERROR(VLOOKUP(I573,REAJUSTE!A:AB,22,FALSE),"")</f>
        <v>1.016</v>
      </c>
    </row>
    <row r="574" spans="1:10" ht="76.5" x14ac:dyDescent="0.2">
      <c r="A574" s="794">
        <v>150316</v>
      </c>
      <c r="B574" s="794" t="s">
        <v>723</v>
      </c>
      <c r="C574" s="806" t="s">
        <v>588</v>
      </c>
      <c r="D574" s="807">
        <f t="shared" si="8"/>
        <v>1355.43</v>
      </c>
      <c r="F574" s="808">
        <v>1334.09</v>
      </c>
      <c r="I574" s="840" t="s">
        <v>15822</v>
      </c>
      <c r="J574" s="848">
        <f>IFERROR(VLOOKUP(I574,REAJUSTE!A:AB,22,FALSE),"")</f>
        <v>1.016</v>
      </c>
    </row>
    <row r="575" spans="1:10" ht="63.75" x14ac:dyDescent="0.2">
      <c r="A575" s="794">
        <v>150317</v>
      </c>
      <c r="B575" s="794" t="s">
        <v>367</v>
      </c>
      <c r="C575" s="806" t="s">
        <v>588</v>
      </c>
      <c r="D575" s="807">
        <f t="shared" si="8"/>
        <v>1756.58</v>
      </c>
      <c r="F575" s="808">
        <v>1728.92</v>
      </c>
      <c r="I575" s="840" t="s">
        <v>15822</v>
      </c>
      <c r="J575" s="848">
        <f>IFERROR(VLOOKUP(I575,REAJUSTE!A:AB,22,FALSE),"")</f>
        <v>1.016</v>
      </c>
    </row>
    <row r="576" spans="1:10" ht="15" x14ac:dyDescent="0.2">
      <c r="A576" s="805">
        <v>1506</v>
      </c>
      <c r="B576" s="805" t="s">
        <v>368</v>
      </c>
      <c r="C576" s="806"/>
      <c r="D576" s="807">
        <f t="shared" si="8"/>
        <v>0</v>
      </c>
      <c r="F576" s="807"/>
      <c r="I576" s="840" t="s">
        <v>15822</v>
      </c>
      <c r="J576" s="848">
        <f>IFERROR(VLOOKUP(I576,REAJUSTE!A:AB,22,FALSE),"")</f>
        <v>1.016</v>
      </c>
    </row>
    <row r="577" spans="1:10" ht="38.25" x14ac:dyDescent="0.2">
      <c r="A577" s="794">
        <v>150609</v>
      </c>
      <c r="B577" s="794" t="s">
        <v>724</v>
      </c>
      <c r="C577" s="806" t="s">
        <v>588</v>
      </c>
      <c r="D577" s="807">
        <f t="shared" si="8"/>
        <v>347.96</v>
      </c>
      <c r="F577" s="807">
        <v>342.49</v>
      </c>
      <c r="I577" s="840" t="s">
        <v>15822</v>
      </c>
      <c r="J577" s="848">
        <f>IFERROR(VLOOKUP(I577,REAJUSTE!A:AB,22,FALSE),"")</f>
        <v>1.016</v>
      </c>
    </row>
    <row r="578" spans="1:10" ht="63.75" x14ac:dyDescent="0.2">
      <c r="A578" s="794">
        <v>150610</v>
      </c>
      <c r="B578" s="794" t="s">
        <v>369</v>
      </c>
      <c r="C578" s="806" t="s">
        <v>588</v>
      </c>
      <c r="D578" s="807">
        <f t="shared" si="8"/>
        <v>339.69</v>
      </c>
      <c r="F578" s="807">
        <v>334.35</v>
      </c>
      <c r="I578" s="840" t="s">
        <v>15822</v>
      </c>
      <c r="J578" s="848">
        <f>IFERROR(VLOOKUP(I578,REAJUSTE!A:AB,22,FALSE),"")</f>
        <v>1.016</v>
      </c>
    </row>
    <row r="579" spans="1:10" ht="25.5" x14ac:dyDescent="0.2">
      <c r="A579" s="794">
        <v>150612</v>
      </c>
      <c r="B579" s="794" t="s">
        <v>12743</v>
      </c>
      <c r="C579" s="806" t="s">
        <v>588</v>
      </c>
      <c r="D579" s="807">
        <f t="shared" si="8"/>
        <v>42.53</v>
      </c>
      <c r="F579" s="807">
        <v>41.87</v>
      </c>
      <c r="I579" s="840" t="s">
        <v>15822</v>
      </c>
      <c r="J579" s="848">
        <f>IFERROR(VLOOKUP(I579,REAJUSTE!A:AB,22,FALSE),"")</f>
        <v>1.016</v>
      </c>
    </row>
    <row r="580" spans="1:10" ht="76.5" x14ac:dyDescent="0.2">
      <c r="A580" s="794">
        <v>150614</v>
      </c>
      <c r="B580" s="794" t="s">
        <v>370</v>
      </c>
      <c r="C580" s="806" t="s">
        <v>588</v>
      </c>
      <c r="D580" s="807">
        <f t="shared" si="8"/>
        <v>152.69</v>
      </c>
      <c r="F580" s="807">
        <v>150.29</v>
      </c>
      <c r="I580" s="840" t="s">
        <v>15822</v>
      </c>
      <c r="J580" s="848">
        <f>IFERROR(VLOOKUP(I580,REAJUSTE!A:AB,22,FALSE),"")</f>
        <v>1.016</v>
      </c>
    </row>
    <row r="581" spans="1:10" ht="76.5" x14ac:dyDescent="0.2">
      <c r="A581" s="794">
        <v>150615</v>
      </c>
      <c r="B581" s="794" t="s">
        <v>371</v>
      </c>
      <c r="C581" s="806" t="s">
        <v>588</v>
      </c>
      <c r="D581" s="807">
        <f t="shared" si="8"/>
        <v>196.06</v>
      </c>
      <c r="F581" s="807">
        <v>192.98</v>
      </c>
      <c r="I581" s="840" t="s">
        <v>15822</v>
      </c>
      <c r="J581" s="848">
        <f>IFERROR(VLOOKUP(I581,REAJUSTE!A:AB,22,FALSE),"")</f>
        <v>1.016</v>
      </c>
    </row>
    <row r="582" spans="1:10" ht="76.5" x14ac:dyDescent="0.2">
      <c r="A582" s="794">
        <v>150616</v>
      </c>
      <c r="B582" s="794" t="s">
        <v>372</v>
      </c>
      <c r="C582" s="806" t="s">
        <v>588</v>
      </c>
      <c r="D582" s="807">
        <f t="shared" si="8"/>
        <v>272.99</v>
      </c>
      <c r="F582" s="807">
        <v>268.7</v>
      </c>
      <c r="I582" s="840" t="s">
        <v>15822</v>
      </c>
      <c r="J582" s="848">
        <f>IFERROR(VLOOKUP(I582,REAJUSTE!A:AB,22,FALSE),"")</f>
        <v>1.016</v>
      </c>
    </row>
    <row r="583" spans="1:10" ht="76.5" x14ac:dyDescent="0.2">
      <c r="A583" s="794">
        <v>150626</v>
      </c>
      <c r="B583" s="794" t="s">
        <v>725</v>
      </c>
      <c r="C583" s="806" t="s">
        <v>588</v>
      </c>
      <c r="D583" s="807">
        <f t="shared" si="8"/>
        <v>204.34</v>
      </c>
      <c r="F583" s="807">
        <v>201.13</v>
      </c>
      <c r="I583" s="840" t="s">
        <v>15822</v>
      </c>
      <c r="J583" s="848">
        <f>IFERROR(VLOOKUP(I583,REAJUSTE!A:AB,22,FALSE),"")</f>
        <v>1.016</v>
      </c>
    </row>
    <row r="584" spans="1:10" ht="25.5" x14ac:dyDescent="0.2">
      <c r="A584" s="794">
        <v>150628</v>
      </c>
      <c r="B584" s="794" t="s">
        <v>726</v>
      </c>
      <c r="C584" s="806" t="s">
        <v>588</v>
      </c>
      <c r="D584" s="807">
        <f t="shared" si="8"/>
        <v>9.2200000000000006</v>
      </c>
      <c r="F584" s="807">
        <v>9.08</v>
      </c>
      <c r="I584" s="840" t="s">
        <v>15822</v>
      </c>
      <c r="J584" s="848">
        <f>IFERROR(VLOOKUP(I584,REAJUSTE!A:AB,22,FALSE),"")</f>
        <v>1.016</v>
      </c>
    </row>
    <row r="585" spans="1:10" ht="25.5" x14ac:dyDescent="0.2">
      <c r="A585" s="794">
        <v>150629</v>
      </c>
      <c r="B585" s="794" t="s">
        <v>727</v>
      </c>
      <c r="C585" s="806" t="s">
        <v>588</v>
      </c>
      <c r="D585" s="807">
        <f t="shared" si="8"/>
        <v>15.16</v>
      </c>
      <c r="F585" s="807">
        <v>14.93</v>
      </c>
      <c r="I585" s="840" t="s">
        <v>15822</v>
      </c>
      <c r="J585" s="848">
        <f>IFERROR(VLOOKUP(I585,REAJUSTE!A:AB,22,FALSE),"")</f>
        <v>1.016</v>
      </c>
    </row>
    <row r="586" spans="1:10" ht="25.5" x14ac:dyDescent="0.2">
      <c r="A586" s="794">
        <v>150632</v>
      </c>
      <c r="B586" s="794" t="s">
        <v>728</v>
      </c>
      <c r="C586" s="806" t="s">
        <v>588</v>
      </c>
      <c r="D586" s="807">
        <f t="shared" si="8"/>
        <v>75.16</v>
      </c>
      <c r="F586" s="807">
        <v>73.98</v>
      </c>
      <c r="I586" s="840" t="s">
        <v>15822</v>
      </c>
      <c r="J586" s="848">
        <f>IFERROR(VLOOKUP(I586,REAJUSTE!A:AB,22,FALSE),"")</f>
        <v>1.016</v>
      </c>
    </row>
    <row r="587" spans="1:10" ht="25.5" x14ac:dyDescent="0.2">
      <c r="A587" s="794">
        <v>150633</v>
      </c>
      <c r="B587" s="794" t="s">
        <v>373</v>
      </c>
      <c r="C587" s="806" t="s">
        <v>588</v>
      </c>
      <c r="D587" s="807">
        <f t="shared" si="8"/>
        <v>117.62</v>
      </c>
      <c r="F587" s="807">
        <v>115.77</v>
      </c>
      <c r="I587" s="840" t="s">
        <v>15822</v>
      </c>
      <c r="J587" s="848">
        <f>IFERROR(VLOOKUP(I587,REAJUSTE!A:AB,22,FALSE),"")</f>
        <v>1.016</v>
      </c>
    </row>
    <row r="588" spans="1:10" ht="25.5" x14ac:dyDescent="0.2">
      <c r="A588" s="794">
        <v>150634</v>
      </c>
      <c r="B588" s="794" t="s">
        <v>374</v>
      </c>
      <c r="C588" s="806" t="s">
        <v>588</v>
      </c>
      <c r="D588" s="807">
        <f t="shared" si="8"/>
        <v>177.41</v>
      </c>
      <c r="F588" s="807">
        <v>174.62</v>
      </c>
      <c r="I588" s="840" t="s">
        <v>15822</v>
      </c>
      <c r="J588" s="848">
        <f>IFERROR(VLOOKUP(I588,REAJUSTE!A:AB,22,FALSE),"")</f>
        <v>1.016</v>
      </c>
    </row>
    <row r="589" spans="1:10" ht="25.5" x14ac:dyDescent="0.2">
      <c r="A589" s="794">
        <v>150635</v>
      </c>
      <c r="B589" s="794" t="s">
        <v>729</v>
      </c>
      <c r="C589" s="806" t="s">
        <v>588</v>
      </c>
      <c r="D589" s="807">
        <f t="shared" si="8"/>
        <v>263.95999999999998</v>
      </c>
      <c r="F589" s="807">
        <v>259.81</v>
      </c>
      <c r="I589" s="840" t="s">
        <v>15822</v>
      </c>
      <c r="J589" s="848">
        <f>IFERROR(VLOOKUP(I589,REAJUSTE!A:AB,22,FALSE),"")</f>
        <v>1.016</v>
      </c>
    </row>
    <row r="590" spans="1:10" ht="25.5" x14ac:dyDescent="0.2">
      <c r="A590" s="794">
        <v>150636</v>
      </c>
      <c r="B590" s="794" t="s">
        <v>730</v>
      </c>
      <c r="C590" s="806" t="s">
        <v>588</v>
      </c>
      <c r="D590" s="807">
        <f t="shared" si="8"/>
        <v>11.51</v>
      </c>
      <c r="F590" s="807">
        <v>11.33</v>
      </c>
      <c r="I590" s="840" t="s">
        <v>15822</v>
      </c>
      <c r="J590" s="848">
        <f>IFERROR(VLOOKUP(I590,REAJUSTE!A:AB,22,FALSE),"")</f>
        <v>1.016</v>
      </c>
    </row>
    <row r="591" spans="1:10" ht="15" x14ac:dyDescent="0.2">
      <c r="A591" s="805">
        <v>1507</v>
      </c>
      <c r="B591" s="805" t="s">
        <v>375</v>
      </c>
      <c r="C591" s="806"/>
      <c r="D591" s="807">
        <f t="shared" si="8"/>
        <v>0</v>
      </c>
      <c r="F591" s="807"/>
      <c r="I591" s="840" t="s">
        <v>15822</v>
      </c>
      <c r="J591" s="848">
        <f>IFERROR(VLOOKUP(I591,REAJUSTE!A:AB,22,FALSE),"")</f>
        <v>1.016</v>
      </c>
    </row>
    <row r="592" spans="1:10" ht="63.75" x14ac:dyDescent="0.2">
      <c r="A592" s="794">
        <v>150701</v>
      </c>
      <c r="B592" s="794" t="s">
        <v>376</v>
      </c>
      <c r="C592" s="806" t="s">
        <v>4</v>
      </c>
      <c r="D592" s="807">
        <f t="shared" ref="D592:D655" si="9">TRUNC(F592*J592,2)</f>
        <v>59.86</v>
      </c>
      <c r="F592" s="807">
        <v>58.92</v>
      </c>
      <c r="I592" s="840" t="s">
        <v>15822</v>
      </c>
      <c r="J592" s="848">
        <f>IFERROR(VLOOKUP(I592,REAJUSTE!A:AB,22,FALSE),"")</f>
        <v>1.016</v>
      </c>
    </row>
    <row r="593" spans="1:10" ht="63.75" x14ac:dyDescent="0.2">
      <c r="A593" s="794">
        <v>150702</v>
      </c>
      <c r="B593" s="794" t="s">
        <v>377</v>
      </c>
      <c r="C593" s="806" t="s">
        <v>4</v>
      </c>
      <c r="D593" s="807">
        <f t="shared" si="9"/>
        <v>71.849999999999994</v>
      </c>
      <c r="F593" s="807">
        <v>70.72</v>
      </c>
      <c r="I593" s="840" t="s">
        <v>15822</v>
      </c>
      <c r="J593" s="848">
        <f>IFERROR(VLOOKUP(I593,REAJUSTE!A:AB,22,FALSE),"")</f>
        <v>1.016</v>
      </c>
    </row>
    <row r="594" spans="1:10" ht="63.75" x14ac:dyDescent="0.2">
      <c r="A594" s="794">
        <v>150703</v>
      </c>
      <c r="B594" s="794" t="s">
        <v>378</v>
      </c>
      <c r="C594" s="806" t="s">
        <v>4</v>
      </c>
      <c r="D594" s="807">
        <f t="shared" si="9"/>
        <v>186.41</v>
      </c>
      <c r="F594" s="807">
        <v>183.48</v>
      </c>
      <c r="I594" s="840" t="s">
        <v>15822</v>
      </c>
      <c r="J594" s="848">
        <f>IFERROR(VLOOKUP(I594,REAJUSTE!A:AB,22,FALSE),"")</f>
        <v>1.016</v>
      </c>
    </row>
    <row r="595" spans="1:10" ht="63.75" x14ac:dyDescent="0.2">
      <c r="A595" s="794">
        <v>150704</v>
      </c>
      <c r="B595" s="794" t="s">
        <v>379</v>
      </c>
      <c r="C595" s="806" t="s">
        <v>4</v>
      </c>
      <c r="D595" s="807">
        <f t="shared" si="9"/>
        <v>200.06</v>
      </c>
      <c r="F595" s="807">
        <v>196.91</v>
      </c>
      <c r="I595" s="840" t="s">
        <v>15822</v>
      </c>
      <c r="J595" s="848">
        <f>IFERROR(VLOOKUP(I595,REAJUSTE!A:AB,22,FALSE),"")</f>
        <v>1.016</v>
      </c>
    </row>
    <row r="596" spans="1:10" ht="15" x14ac:dyDescent="0.2">
      <c r="A596" s="805">
        <v>1508</v>
      </c>
      <c r="B596" s="805" t="s">
        <v>380</v>
      </c>
      <c r="C596" s="806"/>
      <c r="D596" s="807">
        <f t="shared" si="9"/>
        <v>0</v>
      </c>
      <c r="F596" s="807"/>
      <c r="I596" s="840" t="s">
        <v>15822</v>
      </c>
      <c r="J596" s="848">
        <f>IFERROR(VLOOKUP(I596,REAJUSTE!A:AB,22,FALSE),"")</f>
        <v>1.016</v>
      </c>
    </row>
    <row r="597" spans="1:10" ht="38.25" x14ac:dyDescent="0.2">
      <c r="A597" s="794">
        <v>150801</v>
      </c>
      <c r="B597" s="794" t="s">
        <v>1798</v>
      </c>
      <c r="C597" s="806" t="s">
        <v>4</v>
      </c>
      <c r="D597" s="807">
        <f t="shared" si="9"/>
        <v>17.22</v>
      </c>
      <c r="F597" s="807">
        <v>16.95</v>
      </c>
      <c r="I597" s="840" t="s">
        <v>15822</v>
      </c>
      <c r="J597" s="848">
        <f>IFERROR(VLOOKUP(I597,REAJUSTE!A:AB,22,FALSE),"")</f>
        <v>1.016</v>
      </c>
    </row>
    <row r="598" spans="1:10" ht="51" x14ac:dyDescent="0.2">
      <c r="A598" s="794">
        <v>150802</v>
      </c>
      <c r="B598" s="794" t="s">
        <v>906</v>
      </c>
      <c r="C598" s="806" t="s">
        <v>588</v>
      </c>
      <c r="D598" s="807">
        <f t="shared" si="9"/>
        <v>23.93</v>
      </c>
      <c r="F598" s="807">
        <v>23.56</v>
      </c>
      <c r="I598" s="840" t="s">
        <v>15822</v>
      </c>
      <c r="J598" s="848">
        <f>IFERROR(VLOOKUP(I598,REAJUSTE!A:AB,22,FALSE),"")</f>
        <v>1.016</v>
      </c>
    </row>
    <row r="599" spans="1:10" ht="51" x14ac:dyDescent="0.2">
      <c r="A599" s="794">
        <v>150803</v>
      </c>
      <c r="B599" s="794" t="s">
        <v>907</v>
      </c>
      <c r="C599" s="806" t="s">
        <v>588</v>
      </c>
      <c r="D599" s="807">
        <f t="shared" si="9"/>
        <v>30.28</v>
      </c>
      <c r="F599" s="807">
        <v>29.81</v>
      </c>
      <c r="I599" s="840" t="s">
        <v>15822</v>
      </c>
      <c r="J599" s="848">
        <f>IFERROR(VLOOKUP(I599,REAJUSTE!A:AB,22,FALSE),"")</f>
        <v>1.016</v>
      </c>
    </row>
    <row r="600" spans="1:10" ht="51" x14ac:dyDescent="0.2">
      <c r="A600" s="794">
        <v>150804</v>
      </c>
      <c r="B600" s="794" t="s">
        <v>908</v>
      </c>
      <c r="C600" s="806" t="s">
        <v>588</v>
      </c>
      <c r="D600" s="807">
        <f t="shared" si="9"/>
        <v>25.14</v>
      </c>
      <c r="F600" s="807">
        <v>24.75</v>
      </c>
      <c r="I600" s="840" t="s">
        <v>15822</v>
      </c>
      <c r="J600" s="848">
        <f>IFERROR(VLOOKUP(I600,REAJUSTE!A:AB,22,FALSE),"")</f>
        <v>1.016</v>
      </c>
    </row>
    <row r="601" spans="1:10" ht="51" x14ac:dyDescent="0.2">
      <c r="A601" s="794">
        <v>150805</v>
      </c>
      <c r="B601" s="794" t="s">
        <v>909</v>
      </c>
      <c r="C601" s="806" t="s">
        <v>588</v>
      </c>
      <c r="D601" s="807">
        <f t="shared" si="9"/>
        <v>26.85</v>
      </c>
      <c r="F601" s="807">
        <v>26.43</v>
      </c>
      <c r="I601" s="840" t="s">
        <v>15822</v>
      </c>
      <c r="J601" s="848">
        <f>IFERROR(VLOOKUP(I601,REAJUSTE!A:AB,22,FALSE),"")</f>
        <v>1.016</v>
      </c>
    </row>
    <row r="602" spans="1:10" ht="38.25" x14ac:dyDescent="0.2">
      <c r="A602" s="794">
        <v>150806</v>
      </c>
      <c r="B602" s="794" t="s">
        <v>1799</v>
      </c>
      <c r="C602" s="806" t="s">
        <v>4</v>
      </c>
      <c r="D602" s="807">
        <f t="shared" si="9"/>
        <v>27.51</v>
      </c>
      <c r="F602" s="807">
        <v>27.08</v>
      </c>
      <c r="I602" s="840" t="s">
        <v>15822</v>
      </c>
      <c r="J602" s="848">
        <f>IFERROR(VLOOKUP(I602,REAJUSTE!A:AB,22,FALSE),"")</f>
        <v>1.016</v>
      </c>
    </row>
    <row r="603" spans="1:10" ht="25.5" x14ac:dyDescent="0.2">
      <c r="A603" s="794">
        <v>150807</v>
      </c>
      <c r="B603" s="794" t="s">
        <v>381</v>
      </c>
      <c r="C603" s="806" t="s">
        <v>4</v>
      </c>
      <c r="D603" s="807">
        <f t="shared" si="9"/>
        <v>16.190000000000001</v>
      </c>
      <c r="F603" s="807">
        <v>15.94</v>
      </c>
      <c r="I603" s="840" t="s">
        <v>15822</v>
      </c>
      <c r="J603" s="848">
        <f>IFERROR(VLOOKUP(I603,REAJUSTE!A:AB,22,FALSE),"")</f>
        <v>1.016</v>
      </c>
    </row>
    <row r="604" spans="1:10" ht="25.5" x14ac:dyDescent="0.2">
      <c r="A604" s="794">
        <v>150835</v>
      </c>
      <c r="B604" s="794" t="s">
        <v>382</v>
      </c>
      <c r="C604" s="806" t="s">
        <v>4</v>
      </c>
      <c r="D604" s="807">
        <f t="shared" si="9"/>
        <v>79.39</v>
      </c>
      <c r="F604" s="807">
        <v>78.14</v>
      </c>
      <c r="I604" s="840" t="s">
        <v>15822</v>
      </c>
      <c r="J604" s="848">
        <f>IFERROR(VLOOKUP(I604,REAJUSTE!A:AB,22,FALSE),"")</f>
        <v>1.016</v>
      </c>
    </row>
    <row r="605" spans="1:10" ht="38.25" x14ac:dyDescent="0.2">
      <c r="A605" s="794">
        <v>150836</v>
      </c>
      <c r="B605" s="794" t="s">
        <v>383</v>
      </c>
      <c r="C605" s="806" t="s">
        <v>4</v>
      </c>
      <c r="D605" s="807">
        <f t="shared" si="9"/>
        <v>113.26</v>
      </c>
      <c r="F605" s="807">
        <v>111.48</v>
      </c>
      <c r="I605" s="840" t="s">
        <v>15822</v>
      </c>
      <c r="J605" s="848">
        <f>IFERROR(VLOOKUP(I605,REAJUSTE!A:AB,22,FALSE),"")</f>
        <v>1.016</v>
      </c>
    </row>
    <row r="606" spans="1:10" ht="38.25" x14ac:dyDescent="0.2">
      <c r="A606" s="794">
        <v>150837</v>
      </c>
      <c r="B606" s="794" t="s">
        <v>384</v>
      </c>
      <c r="C606" s="806" t="s">
        <v>4</v>
      </c>
      <c r="D606" s="807">
        <f t="shared" si="9"/>
        <v>147.97</v>
      </c>
      <c r="F606" s="807">
        <v>145.63999999999999</v>
      </c>
      <c r="I606" s="840" t="s">
        <v>15822</v>
      </c>
      <c r="J606" s="848">
        <f>IFERROR(VLOOKUP(I606,REAJUSTE!A:AB,22,FALSE),"")</f>
        <v>1.016</v>
      </c>
    </row>
    <row r="607" spans="1:10" ht="38.25" x14ac:dyDescent="0.2">
      <c r="A607" s="794">
        <v>150838</v>
      </c>
      <c r="B607" s="794" t="s">
        <v>385</v>
      </c>
      <c r="C607" s="806" t="s">
        <v>4</v>
      </c>
      <c r="D607" s="807">
        <f t="shared" si="9"/>
        <v>166.5</v>
      </c>
      <c r="F607" s="807">
        <v>163.88</v>
      </c>
      <c r="I607" s="840" t="s">
        <v>15822</v>
      </c>
      <c r="J607" s="848">
        <f>IFERROR(VLOOKUP(I607,REAJUSTE!A:AB,22,FALSE),"")</f>
        <v>1.016</v>
      </c>
    </row>
    <row r="608" spans="1:10" ht="25.5" x14ac:dyDescent="0.2">
      <c r="A608" s="794">
        <v>150843</v>
      </c>
      <c r="B608" s="794" t="s">
        <v>386</v>
      </c>
      <c r="C608" s="806" t="s">
        <v>588</v>
      </c>
      <c r="D608" s="807">
        <f t="shared" si="9"/>
        <v>60.58</v>
      </c>
      <c r="F608" s="807">
        <v>59.63</v>
      </c>
      <c r="I608" s="840" t="s">
        <v>15822</v>
      </c>
      <c r="J608" s="848">
        <f>IFERROR(VLOOKUP(I608,REAJUSTE!A:AB,22,FALSE),"")</f>
        <v>1.016</v>
      </c>
    </row>
    <row r="609" spans="1:10" ht="25.5" x14ac:dyDescent="0.2">
      <c r="A609" s="794">
        <v>150844</v>
      </c>
      <c r="B609" s="794" t="s">
        <v>387</v>
      </c>
      <c r="C609" s="806" t="s">
        <v>588</v>
      </c>
      <c r="D609" s="807">
        <f t="shared" si="9"/>
        <v>74.19</v>
      </c>
      <c r="F609" s="807">
        <v>73.03</v>
      </c>
      <c r="I609" s="840" t="s">
        <v>15822</v>
      </c>
      <c r="J609" s="848">
        <f>IFERROR(VLOOKUP(I609,REAJUSTE!A:AB,22,FALSE),"")</f>
        <v>1.016</v>
      </c>
    </row>
    <row r="610" spans="1:10" ht="25.5" x14ac:dyDescent="0.2">
      <c r="A610" s="794">
        <v>150845</v>
      </c>
      <c r="B610" s="794" t="s">
        <v>388</v>
      </c>
      <c r="C610" s="806" t="s">
        <v>588</v>
      </c>
      <c r="D610" s="807">
        <f t="shared" si="9"/>
        <v>92.55</v>
      </c>
      <c r="F610" s="807">
        <v>91.1</v>
      </c>
      <c r="I610" s="840" t="s">
        <v>15822</v>
      </c>
      <c r="J610" s="848">
        <f>IFERROR(VLOOKUP(I610,REAJUSTE!A:AB,22,FALSE),"")</f>
        <v>1.016</v>
      </c>
    </row>
    <row r="611" spans="1:10" ht="15" x14ac:dyDescent="0.2">
      <c r="A611" s="794">
        <v>150850</v>
      </c>
      <c r="B611" s="794" t="s">
        <v>389</v>
      </c>
      <c r="C611" s="806" t="s">
        <v>588</v>
      </c>
      <c r="D611" s="807">
        <f t="shared" si="9"/>
        <v>10.39</v>
      </c>
      <c r="F611" s="807">
        <v>10.23</v>
      </c>
      <c r="I611" s="840" t="s">
        <v>15822</v>
      </c>
      <c r="J611" s="848">
        <f>IFERROR(VLOOKUP(I611,REAJUSTE!A:AB,22,FALSE),"")</f>
        <v>1.016</v>
      </c>
    </row>
    <row r="612" spans="1:10" ht="15" x14ac:dyDescent="0.2">
      <c r="A612" s="794">
        <v>150851</v>
      </c>
      <c r="B612" s="794" t="s">
        <v>390</v>
      </c>
      <c r="C612" s="806" t="s">
        <v>588</v>
      </c>
      <c r="D612" s="807">
        <f t="shared" si="9"/>
        <v>10.88</v>
      </c>
      <c r="F612" s="807">
        <v>10.71</v>
      </c>
      <c r="I612" s="840" t="s">
        <v>15822</v>
      </c>
      <c r="J612" s="848">
        <f>IFERROR(VLOOKUP(I612,REAJUSTE!A:AB,22,FALSE),"")</f>
        <v>1.016</v>
      </c>
    </row>
    <row r="613" spans="1:10" ht="15" x14ac:dyDescent="0.2">
      <c r="A613" s="794">
        <v>150852</v>
      </c>
      <c r="B613" s="794" t="s">
        <v>391</v>
      </c>
      <c r="C613" s="806" t="s">
        <v>588</v>
      </c>
      <c r="D613" s="807">
        <f t="shared" si="9"/>
        <v>11.91</v>
      </c>
      <c r="F613" s="807">
        <v>11.73</v>
      </c>
      <c r="I613" s="840" t="s">
        <v>15822</v>
      </c>
      <c r="J613" s="848">
        <f>IFERROR(VLOOKUP(I613,REAJUSTE!A:AB,22,FALSE),"")</f>
        <v>1.016</v>
      </c>
    </row>
    <row r="614" spans="1:10" ht="38.25" x14ac:dyDescent="0.2">
      <c r="A614" s="794">
        <v>150860</v>
      </c>
      <c r="B614" s="794" t="s">
        <v>392</v>
      </c>
      <c r="C614" s="806" t="s">
        <v>588</v>
      </c>
      <c r="D614" s="807">
        <f t="shared" si="9"/>
        <v>43.46</v>
      </c>
      <c r="F614" s="807">
        <v>42.78</v>
      </c>
      <c r="I614" s="840" t="s">
        <v>15822</v>
      </c>
      <c r="J614" s="848">
        <f>IFERROR(VLOOKUP(I614,REAJUSTE!A:AB,22,FALSE),"")</f>
        <v>1.016</v>
      </c>
    </row>
    <row r="615" spans="1:10" ht="38.25" x14ac:dyDescent="0.2">
      <c r="A615" s="794">
        <v>150861</v>
      </c>
      <c r="B615" s="794" t="s">
        <v>393</v>
      </c>
      <c r="C615" s="806" t="s">
        <v>588</v>
      </c>
      <c r="D615" s="807">
        <f t="shared" si="9"/>
        <v>53.76</v>
      </c>
      <c r="F615" s="807">
        <v>52.92</v>
      </c>
      <c r="I615" s="840" t="s">
        <v>15822</v>
      </c>
      <c r="J615" s="848">
        <f>IFERROR(VLOOKUP(I615,REAJUSTE!A:AB,22,FALSE),"")</f>
        <v>1.016</v>
      </c>
    </row>
    <row r="616" spans="1:10" ht="38.25" x14ac:dyDescent="0.2">
      <c r="A616" s="794">
        <v>150862</v>
      </c>
      <c r="B616" s="794" t="s">
        <v>394</v>
      </c>
      <c r="C616" s="806" t="s">
        <v>588</v>
      </c>
      <c r="D616" s="807">
        <f t="shared" si="9"/>
        <v>76.73</v>
      </c>
      <c r="F616" s="807">
        <v>75.53</v>
      </c>
      <c r="I616" s="840" t="s">
        <v>15822</v>
      </c>
      <c r="J616" s="848">
        <f>IFERROR(VLOOKUP(I616,REAJUSTE!A:AB,22,FALSE),"")</f>
        <v>1.016</v>
      </c>
    </row>
    <row r="617" spans="1:10" ht="38.25" x14ac:dyDescent="0.2">
      <c r="A617" s="794">
        <v>150863</v>
      </c>
      <c r="B617" s="794" t="s">
        <v>395</v>
      </c>
      <c r="C617" s="806" t="s">
        <v>588</v>
      </c>
      <c r="D617" s="807">
        <f t="shared" si="9"/>
        <v>98.24</v>
      </c>
      <c r="F617" s="807">
        <v>96.7</v>
      </c>
      <c r="I617" s="840" t="s">
        <v>15822</v>
      </c>
      <c r="J617" s="848">
        <f>IFERROR(VLOOKUP(I617,REAJUSTE!A:AB,22,FALSE),"")</f>
        <v>1.016</v>
      </c>
    </row>
    <row r="618" spans="1:10" ht="38.25" x14ac:dyDescent="0.2">
      <c r="A618" s="794">
        <v>150866</v>
      </c>
      <c r="B618" s="794" t="s">
        <v>396</v>
      </c>
      <c r="C618" s="806" t="s">
        <v>588</v>
      </c>
      <c r="D618" s="807">
        <f t="shared" si="9"/>
        <v>11.83</v>
      </c>
      <c r="F618" s="807">
        <v>11.65</v>
      </c>
      <c r="I618" s="840" t="s">
        <v>15822</v>
      </c>
      <c r="J618" s="848">
        <f>IFERROR(VLOOKUP(I618,REAJUSTE!A:AB,22,FALSE),"")</f>
        <v>1.016</v>
      </c>
    </row>
    <row r="619" spans="1:10" ht="38.25" x14ac:dyDescent="0.2">
      <c r="A619" s="794">
        <v>150867</v>
      </c>
      <c r="B619" s="794" t="s">
        <v>397</v>
      </c>
      <c r="C619" s="806" t="s">
        <v>588</v>
      </c>
      <c r="D619" s="807">
        <f t="shared" si="9"/>
        <v>13.31</v>
      </c>
      <c r="F619" s="807">
        <v>13.11</v>
      </c>
      <c r="I619" s="840" t="s">
        <v>15822</v>
      </c>
      <c r="J619" s="848">
        <f>IFERROR(VLOOKUP(I619,REAJUSTE!A:AB,22,FALSE),"")</f>
        <v>1.016</v>
      </c>
    </row>
    <row r="620" spans="1:10" ht="38.25" x14ac:dyDescent="0.2">
      <c r="A620" s="794">
        <v>150870</v>
      </c>
      <c r="B620" s="794" t="s">
        <v>398</v>
      </c>
      <c r="C620" s="806" t="s">
        <v>588</v>
      </c>
      <c r="D620" s="807">
        <f t="shared" si="9"/>
        <v>97.61</v>
      </c>
      <c r="F620" s="807">
        <v>96.08</v>
      </c>
      <c r="I620" s="840" t="s">
        <v>15822</v>
      </c>
      <c r="J620" s="848">
        <f>IFERROR(VLOOKUP(I620,REAJUSTE!A:AB,22,FALSE),"")</f>
        <v>1.016</v>
      </c>
    </row>
    <row r="621" spans="1:10" ht="38.25" x14ac:dyDescent="0.2">
      <c r="A621" s="794">
        <v>150871</v>
      </c>
      <c r="B621" s="794" t="s">
        <v>399</v>
      </c>
      <c r="C621" s="806" t="s">
        <v>588</v>
      </c>
      <c r="D621" s="807">
        <f t="shared" si="9"/>
        <v>117.68</v>
      </c>
      <c r="F621" s="807">
        <v>115.83</v>
      </c>
      <c r="I621" s="840" t="s">
        <v>15822</v>
      </c>
      <c r="J621" s="848">
        <f>IFERROR(VLOOKUP(I621,REAJUSTE!A:AB,22,FALSE),"")</f>
        <v>1.016</v>
      </c>
    </row>
    <row r="622" spans="1:10" ht="38.25" x14ac:dyDescent="0.2">
      <c r="A622" s="794">
        <v>150875</v>
      </c>
      <c r="B622" s="794" t="s">
        <v>400</v>
      </c>
      <c r="C622" s="806" t="s">
        <v>588</v>
      </c>
      <c r="D622" s="807">
        <f t="shared" si="9"/>
        <v>70.680000000000007</v>
      </c>
      <c r="F622" s="807">
        <v>69.569999999999993</v>
      </c>
      <c r="I622" s="840" t="s">
        <v>15822</v>
      </c>
      <c r="J622" s="848">
        <f>IFERROR(VLOOKUP(I622,REAJUSTE!A:AB,22,FALSE),"")</f>
        <v>1.016</v>
      </c>
    </row>
    <row r="623" spans="1:10" ht="38.25" x14ac:dyDescent="0.2">
      <c r="A623" s="794">
        <v>150876</v>
      </c>
      <c r="B623" s="794" t="s">
        <v>401</v>
      </c>
      <c r="C623" s="806" t="s">
        <v>588</v>
      </c>
      <c r="D623" s="807">
        <f t="shared" si="9"/>
        <v>106.73</v>
      </c>
      <c r="F623" s="807">
        <v>105.05</v>
      </c>
      <c r="I623" s="840" t="s">
        <v>15822</v>
      </c>
      <c r="J623" s="848">
        <f>IFERROR(VLOOKUP(I623,REAJUSTE!A:AB,22,FALSE),"")</f>
        <v>1.016</v>
      </c>
    </row>
    <row r="624" spans="1:10" ht="63.75" x14ac:dyDescent="0.2">
      <c r="A624" s="794">
        <v>150880</v>
      </c>
      <c r="B624" s="794" t="s">
        <v>402</v>
      </c>
      <c r="C624" s="806" t="s">
        <v>588</v>
      </c>
      <c r="D624" s="807">
        <f t="shared" si="9"/>
        <v>31.75</v>
      </c>
      <c r="F624" s="807">
        <v>31.25</v>
      </c>
      <c r="I624" s="840" t="s">
        <v>15822</v>
      </c>
      <c r="J624" s="848">
        <f>IFERROR(VLOOKUP(I624,REAJUSTE!A:AB,22,FALSE),"")</f>
        <v>1.016</v>
      </c>
    </row>
    <row r="625" spans="1:10" ht="51" x14ac:dyDescent="0.2">
      <c r="A625" s="794">
        <v>150881</v>
      </c>
      <c r="B625" s="794" t="s">
        <v>403</v>
      </c>
      <c r="C625" s="806" t="s">
        <v>588</v>
      </c>
      <c r="D625" s="807">
        <f t="shared" si="9"/>
        <v>31.77</v>
      </c>
      <c r="F625" s="807">
        <v>31.27</v>
      </c>
      <c r="I625" s="840" t="s">
        <v>15822</v>
      </c>
      <c r="J625" s="848">
        <f>IFERROR(VLOOKUP(I625,REAJUSTE!A:AB,22,FALSE),"")</f>
        <v>1.016</v>
      </c>
    </row>
    <row r="626" spans="1:10" ht="51" x14ac:dyDescent="0.2">
      <c r="A626" s="794">
        <v>150882</v>
      </c>
      <c r="B626" s="794" t="s">
        <v>404</v>
      </c>
      <c r="C626" s="806" t="s">
        <v>588</v>
      </c>
      <c r="D626" s="807">
        <f t="shared" si="9"/>
        <v>56.99</v>
      </c>
      <c r="F626" s="807">
        <v>56.1</v>
      </c>
      <c r="I626" s="840" t="s">
        <v>15822</v>
      </c>
      <c r="J626" s="848">
        <f>IFERROR(VLOOKUP(I626,REAJUSTE!A:AB,22,FALSE),"")</f>
        <v>1.016</v>
      </c>
    </row>
    <row r="627" spans="1:10" ht="51" x14ac:dyDescent="0.2">
      <c r="A627" s="794">
        <v>150883</v>
      </c>
      <c r="B627" s="794" t="s">
        <v>405</v>
      </c>
      <c r="C627" s="806" t="s">
        <v>588</v>
      </c>
      <c r="D627" s="807">
        <f t="shared" si="9"/>
        <v>62.87</v>
      </c>
      <c r="F627" s="807">
        <v>61.88</v>
      </c>
      <c r="I627" s="840" t="s">
        <v>15822</v>
      </c>
      <c r="J627" s="848">
        <f>IFERROR(VLOOKUP(I627,REAJUSTE!A:AB,22,FALSE),"")</f>
        <v>1.016</v>
      </c>
    </row>
    <row r="628" spans="1:10" ht="76.5" x14ac:dyDescent="0.2">
      <c r="A628" s="794">
        <v>150884</v>
      </c>
      <c r="B628" s="794" t="s">
        <v>406</v>
      </c>
      <c r="C628" s="806" t="s">
        <v>588</v>
      </c>
      <c r="D628" s="807">
        <f t="shared" si="9"/>
        <v>40.14</v>
      </c>
      <c r="F628" s="807">
        <v>39.51</v>
      </c>
      <c r="I628" s="840" t="s">
        <v>15822</v>
      </c>
      <c r="J628" s="848">
        <f>IFERROR(VLOOKUP(I628,REAJUSTE!A:AB,22,FALSE),"")</f>
        <v>1.016</v>
      </c>
    </row>
    <row r="629" spans="1:10" ht="76.5" x14ac:dyDescent="0.2">
      <c r="A629" s="794">
        <v>150885</v>
      </c>
      <c r="B629" s="794" t="s">
        <v>15668</v>
      </c>
      <c r="C629" s="806" t="s">
        <v>588</v>
      </c>
      <c r="D629" s="807">
        <f t="shared" si="9"/>
        <v>45.33</v>
      </c>
      <c r="F629" s="807">
        <v>44.62</v>
      </c>
      <c r="I629" s="840" t="s">
        <v>15822</v>
      </c>
      <c r="J629" s="848">
        <f>IFERROR(VLOOKUP(I629,REAJUSTE!A:AB,22,FALSE),"")</f>
        <v>1.016</v>
      </c>
    </row>
    <row r="630" spans="1:10" ht="76.5" x14ac:dyDescent="0.2">
      <c r="A630" s="794">
        <v>150886</v>
      </c>
      <c r="B630" s="794" t="s">
        <v>15669</v>
      </c>
      <c r="C630" s="806" t="s">
        <v>588</v>
      </c>
      <c r="D630" s="807">
        <f t="shared" si="9"/>
        <v>47.46</v>
      </c>
      <c r="F630" s="807">
        <v>46.72</v>
      </c>
      <c r="I630" s="840" t="s">
        <v>15822</v>
      </c>
      <c r="J630" s="848">
        <f>IFERROR(VLOOKUP(I630,REAJUSTE!A:AB,22,FALSE),"")</f>
        <v>1.016</v>
      </c>
    </row>
    <row r="631" spans="1:10" ht="30" x14ac:dyDescent="0.2">
      <c r="A631" s="805">
        <v>1509</v>
      </c>
      <c r="B631" s="805" t="s">
        <v>407</v>
      </c>
      <c r="C631" s="806"/>
      <c r="D631" s="807">
        <f t="shared" si="9"/>
        <v>0</v>
      </c>
      <c r="F631" s="807"/>
      <c r="I631" s="840" t="s">
        <v>15822</v>
      </c>
      <c r="J631" s="848">
        <f>IFERROR(VLOOKUP(I631,REAJUSTE!A:AB,22,FALSE),"")</f>
        <v>1.016</v>
      </c>
    </row>
    <row r="632" spans="1:10" ht="15" x14ac:dyDescent="0.2">
      <c r="A632" s="794">
        <v>150906</v>
      </c>
      <c r="B632" s="794" t="s">
        <v>408</v>
      </c>
      <c r="C632" s="806" t="s">
        <v>4</v>
      </c>
      <c r="D632" s="807">
        <f t="shared" si="9"/>
        <v>2.0299999999999998</v>
      </c>
      <c r="F632" s="807">
        <v>2</v>
      </c>
      <c r="I632" s="840" t="s">
        <v>15822</v>
      </c>
      <c r="J632" s="848">
        <f>IFERROR(VLOOKUP(I632,REAJUSTE!A:AB,22,FALSE),"")</f>
        <v>1.016</v>
      </c>
    </row>
    <row r="633" spans="1:10" ht="15" x14ac:dyDescent="0.2">
      <c r="A633" s="794">
        <v>150910</v>
      </c>
      <c r="B633" s="794" t="s">
        <v>409</v>
      </c>
      <c r="C633" s="806" t="s">
        <v>588</v>
      </c>
      <c r="D633" s="807">
        <f t="shared" si="9"/>
        <v>13.98</v>
      </c>
      <c r="F633" s="807">
        <v>13.76</v>
      </c>
      <c r="I633" s="840" t="s">
        <v>15822</v>
      </c>
      <c r="J633" s="848">
        <f>IFERROR(VLOOKUP(I633,REAJUSTE!A:AB,22,FALSE),"")</f>
        <v>1.016</v>
      </c>
    </row>
    <row r="634" spans="1:10" ht="38.25" x14ac:dyDescent="0.2">
      <c r="A634" s="794">
        <v>150916</v>
      </c>
      <c r="B634" s="794" t="s">
        <v>410</v>
      </c>
      <c r="C634" s="806" t="s">
        <v>588</v>
      </c>
      <c r="D634" s="807">
        <f t="shared" si="9"/>
        <v>37.4</v>
      </c>
      <c r="F634" s="807">
        <v>36.82</v>
      </c>
      <c r="I634" s="840" t="s">
        <v>15822</v>
      </c>
      <c r="J634" s="848">
        <f>IFERROR(VLOOKUP(I634,REAJUSTE!A:AB,22,FALSE),"")</f>
        <v>1.016</v>
      </c>
    </row>
    <row r="635" spans="1:10" ht="25.5" x14ac:dyDescent="0.2">
      <c r="A635" s="794">
        <v>150918</v>
      </c>
      <c r="B635" s="794" t="s">
        <v>411</v>
      </c>
      <c r="C635" s="806" t="s">
        <v>588</v>
      </c>
      <c r="D635" s="807">
        <f t="shared" si="9"/>
        <v>34.51</v>
      </c>
      <c r="F635" s="807">
        <v>33.97</v>
      </c>
      <c r="I635" s="840" t="s">
        <v>15822</v>
      </c>
      <c r="J635" s="848">
        <f>IFERROR(VLOOKUP(I635,REAJUSTE!A:AB,22,FALSE),"")</f>
        <v>1.016</v>
      </c>
    </row>
    <row r="636" spans="1:10" ht="25.5" x14ac:dyDescent="0.2">
      <c r="A636" s="794">
        <v>150932</v>
      </c>
      <c r="B636" s="794" t="s">
        <v>412</v>
      </c>
      <c r="C636" s="806" t="s">
        <v>588</v>
      </c>
      <c r="D636" s="807">
        <f t="shared" si="9"/>
        <v>6.45</v>
      </c>
      <c r="F636" s="807">
        <v>6.35</v>
      </c>
      <c r="I636" s="840" t="s">
        <v>15822</v>
      </c>
      <c r="J636" s="848">
        <f>IFERROR(VLOOKUP(I636,REAJUSTE!A:AB,22,FALSE),"")</f>
        <v>1.016</v>
      </c>
    </row>
    <row r="637" spans="1:10" ht="15" x14ac:dyDescent="0.2">
      <c r="A637" s="794">
        <v>150934</v>
      </c>
      <c r="B637" s="794" t="s">
        <v>731</v>
      </c>
      <c r="C637" s="806" t="s">
        <v>588</v>
      </c>
      <c r="D637" s="807">
        <f t="shared" si="9"/>
        <v>24.14</v>
      </c>
      <c r="F637" s="807">
        <v>23.76</v>
      </c>
      <c r="I637" s="840" t="s">
        <v>15822</v>
      </c>
      <c r="J637" s="848">
        <f>IFERROR(VLOOKUP(I637,REAJUSTE!A:AB,22,FALSE),"")</f>
        <v>1.016</v>
      </c>
    </row>
    <row r="638" spans="1:10" ht="15" x14ac:dyDescent="0.2">
      <c r="A638" s="794">
        <v>150937</v>
      </c>
      <c r="B638" s="794" t="s">
        <v>732</v>
      </c>
      <c r="C638" s="806" t="s">
        <v>4</v>
      </c>
      <c r="D638" s="807">
        <f t="shared" si="9"/>
        <v>4.91</v>
      </c>
      <c r="F638" s="807">
        <v>4.84</v>
      </c>
      <c r="I638" s="840" t="s">
        <v>15822</v>
      </c>
      <c r="J638" s="848">
        <f>IFERROR(VLOOKUP(I638,REAJUSTE!A:AB,22,FALSE),"")</f>
        <v>1.016</v>
      </c>
    </row>
    <row r="639" spans="1:10" ht="15" x14ac:dyDescent="0.2">
      <c r="A639" s="794">
        <v>150964</v>
      </c>
      <c r="B639" s="794" t="s">
        <v>733</v>
      </c>
      <c r="C639" s="806" t="s">
        <v>588</v>
      </c>
      <c r="D639" s="807">
        <f t="shared" si="9"/>
        <v>24.14</v>
      </c>
      <c r="F639" s="807">
        <v>23.76</v>
      </c>
      <c r="I639" s="840" t="s">
        <v>15822</v>
      </c>
      <c r="J639" s="848">
        <f>IFERROR(VLOOKUP(I639,REAJUSTE!A:AB,22,FALSE),"")</f>
        <v>1.016</v>
      </c>
    </row>
    <row r="640" spans="1:10" ht="15" x14ac:dyDescent="0.2">
      <c r="A640" s="794">
        <v>150967</v>
      </c>
      <c r="B640" s="794" t="s">
        <v>413</v>
      </c>
      <c r="C640" s="806" t="s">
        <v>588</v>
      </c>
      <c r="D640" s="807">
        <f t="shared" si="9"/>
        <v>7.77</v>
      </c>
      <c r="F640" s="807">
        <v>7.65</v>
      </c>
      <c r="I640" s="840" t="s">
        <v>15822</v>
      </c>
      <c r="J640" s="848">
        <f>IFERROR(VLOOKUP(I640,REAJUSTE!A:AB,22,FALSE),"")</f>
        <v>1.016</v>
      </c>
    </row>
    <row r="641" spans="1:10" ht="30" x14ac:dyDescent="0.2">
      <c r="A641" s="805">
        <v>1510</v>
      </c>
      <c r="B641" s="805" t="s">
        <v>414</v>
      </c>
      <c r="C641" s="806"/>
      <c r="D641" s="807">
        <f t="shared" si="9"/>
        <v>0</v>
      </c>
      <c r="F641" s="807"/>
      <c r="I641" s="840" t="s">
        <v>15822</v>
      </c>
      <c r="J641" s="848">
        <f>IFERROR(VLOOKUP(I641,REAJUSTE!A:AB,22,FALSE),"")</f>
        <v>1.016</v>
      </c>
    </row>
    <row r="642" spans="1:10" ht="76.5" x14ac:dyDescent="0.2">
      <c r="A642" s="794">
        <v>151001</v>
      </c>
      <c r="B642" s="794" t="s">
        <v>415</v>
      </c>
      <c r="C642" s="806" t="s">
        <v>588</v>
      </c>
      <c r="D642" s="807">
        <f t="shared" si="9"/>
        <v>136.68</v>
      </c>
      <c r="F642" s="807">
        <v>134.53</v>
      </c>
      <c r="I642" s="840" t="s">
        <v>15822</v>
      </c>
      <c r="J642" s="848">
        <f>IFERROR(VLOOKUP(I642,REAJUSTE!A:AB,22,FALSE),"")</f>
        <v>1.016</v>
      </c>
    </row>
    <row r="643" spans="1:10" ht="76.5" x14ac:dyDescent="0.2">
      <c r="A643" s="794">
        <v>151002</v>
      </c>
      <c r="B643" s="794" t="s">
        <v>416</v>
      </c>
      <c r="C643" s="806" t="s">
        <v>588</v>
      </c>
      <c r="D643" s="807">
        <f t="shared" si="9"/>
        <v>309.58999999999997</v>
      </c>
      <c r="F643" s="807">
        <v>304.72000000000003</v>
      </c>
      <c r="I643" s="840" t="s">
        <v>15822</v>
      </c>
      <c r="J643" s="848">
        <f>IFERROR(VLOOKUP(I643,REAJUSTE!A:AB,22,FALSE),"")</f>
        <v>1.016</v>
      </c>
    </row>
    <row r="644" spans="1:10" ht="76.5" x14ac:dyDescent="0.2">
      <c r="A644" s="794">
        <v>151003</v>
      </c>
      <c r="B644" s="794" t="s">
        <v>417</v>
      </c>
      <c r="C644" s="806" t="s">
        <v>588</v>
      </c>
      <c r="D644" s="807">
        <f t="shared" si="9"/>
        <v>135.87</v>
      </c>
      <c r="F644" s="807">
        <v>133.74</v>
      </c>
      <c r="I644" s="840" t="s">
        <v>15822</v>
      </c>
      <c r="J644" s="848">
        <f>IFERROR(VLOOKUP(I644,REAJUSTE!A:AB,22,FALSE),"")</f>
        <v>1.016</v>
      </c>
    </row>
    <row r="645" spans="1:10" ht="76.5" x14ac:dyDescent="0.2">
      <c r="A645" s="794">
        <v>151015</v>
      </c>
      <c r="B645" s="794" t="s">
        <v>418</v>
      </c>
      <c r="C645" s="806" t="s">
        <v>588</v>
      </c>
      <c r="D645" s="807">
        <f t="shared" si="9"/>
        <v>240.76</v>
      </c>
      <c r="F645" s="807">
        <v>236.97</v>
      </c>
      <c r="I645" s="840" t="s">
        <v>15822</v>
      </c>
      <c r="J645" s="848">
        <f>IFERROR(VLOOKUP(I645,REAJUSTE!A:AB,22,FALSE),"")</f>
        <v>1.016</v>
      </c>
    </row>
    <row r="646" spans="1:10" ht="76.5" x14ac:dyDescent="0.2">
      <c r="A646" s="794">
        <v>151016</v>
      </c>
      <c r="B646" s="794" t="s">
        <v>419</v>
      </c>
      <c r="C646" s="806" t="s">
        <v>588</v>
      </c>
      <c r="D646" s="807">
        <f t="shared" si="9"/>
        <v>719.4</v>
      </c>
      <c r="F646" s="807">
        <v>708.08</v>
      </c>
      <c r="I646" s="840" t="s">
        <v>15822</v>
      </c>
      <c r="J646" s="848">
        <f>IFERROR(VLOOKUP(I646,REAJUSTE!A:AB,22,FALSE),"")</f>
        <v>1.016</v>
      </c>
    </row>
    <row r="647" spans="1:10" ht="76.5" x14ac:dyDescent="0.2">
      <c r="A647" s="794">
        <v>151017</v>
      </c>
      <c r="B647" s="794" t="s">
        <v>420</v>
      </c>
      <c r="C647" s="806" t="s">
        <v>588</v>
      </c>
      <c r="D647" s="807">
        <f t="shared" si="9"/>
        <v>1092.26</v>
      </c>
      <c r="F647" s="808">
        <v>1075.06</v>
      </c>
      <c r="I647" s="840" t="s">
        <v>15822</v>
      </c>
      <c r="J647" s="848">
        <f>IFERROR(VLOOKUP(I647,REAJUSTE!A:AB,22,FALSE),"")</f>
        <v>1.016</v>
      </c>
    </row>
    <row r="648" spans="1:10" ht="15" x14ac:dyDescent="0.2">
      <c r="A648" s="805">
        <v>1511</v>
      </c>
      <c r="B648" s="805" t="s">
        <v>421</v>
      </c>
      <c r="C648" s="806"/>
      <c r="D648" s="807">
        <f t="shared" si="9"/>
        <v>0</v>
      </c>
      <c r="F648" s="807"/>
      <c r="I648" s="840" t="s">
        <v>15822</v>
      </c>
      <c r="J648" s="848">
        <f>IFERROR(VLOOKUP(I648,REAJUSTE!A:AB,22,FALSE),"")</f>
        <v>1.016</v>
      </c>
    </row>
    <row r="649" spans="1:10" ht="25.5" x14ac:dyDescent="0.2">
      <c r="A649" s="794">
        <v>151125</v>
      </c>
      <c r="B649" s="794" t="s">
        <v>15670</v>
      </c>
      <c r="C649" s="806" t="s">
        <v>4</v>
      </c>
      <c r="D649" s="807">
        <f t="shared" si="9"/>
        <v>17.100000000000001</v>
      </c>
      <c r="F649" s="807">
        <v>16.84</v>
      </c>
      <c r="I649" s="840" t="s">
        <v>15822</v>
      </c>
      <c r="J649" s="848">
        <f>IFERROR(VLOOKUP(I649,REAJUSTE!A:AB,22,FALSE),"")</f>
        <v>1.016</v>
      </c>
    </row>
    <row r="650" spans="1:10" ht="25.5" x14ac:dyDescent="0.2">
      <c r="A650" s="794">
        <v>151126</v>
      </c>
      <c r="B650" s="794" t="s">
        <v>15671</v>
      </c>
      <c r="C650" s="806" t="s">
        <v>4</v>
      </c>
      <c r="D650" s="807">
        <f t="shared" si="9"/>
        <v>17.88</v>
      </c>
      <c r="F650" s="807">
        <v>17.600000000000001</v>
      </c>
      <c r="I650" s="840" t="s">
        <v>15822</v>
      </c>
      <c r="J650" s="848">
        <f>IFERROR(VLOOKUP(I650,REAJUSTE!A:AB,22,FALSE),"")</f>
        <v>1.016</v>
      </c>
    </row>
    <row r="651" spans="1:10" ht="25.5" x14ac:dyDescent="0.2">
      <c r="A651" s="794">
        <v>151127</v>
      </c>
      <c r="B651" s="794" t="s">
        <v>15672</v>
      </c>
      <c r="C651" s="806" t="s">
        <v>4</v>
      </c>
      <c r="D651" s="807">
        <f t="shared" si="9"/>
        <v>19.25</v>
      </c>
      <c r="F651" s="807">
        <v>18.95</v>
      </c>
      <c r="I651" s="840" t="s">
        <v>15822</v>
      </c>
      <c r="J651" s="848">
        <f>IFERROR(VLOOKUP(I651,REAJUSTE!A:AB,22,FALSE),"")</f>
        <v>1.016</v>
      </c>
    </row>
    <row r="652" spans="1:10" ht="25.5" x14ac:dyDescent="0.2">
      <c r="A652" s="794">
        <v>151128</v>
      </c>
      <c r="B652" s="794" t="s">
        <v>15673</v>
      </c>
      <c r="C652" s="806" t="s">
        <v>4</v>
      </c>
      <c r="D652" s="807">
        <f t="shared" si="9"/>
        <v>30.05</v>
      </c>
      <c r="F652" s="807">
        <v>29.58</v>
      </c>
      <c r="I652" s="840" t="s">
        <v>15822</v>
      </c>
      <c r="J652" s="848">
        <f>IFERROR(VLOOKUP(I652,REAJUSTE!A:AB,22,FALSE),"")</f>
        <v>1.016</v>
      </c>
    </row>
    <row r="653" spans="1:10" ht="25.5" x14ac:dyDescent="0.2">
      <c r="A653" s="794">
        <v>151129</v>
      </c>
      <c r="B653" s="794" t="s">
        <v>15674</v>
      </c>
      <c r="C653" s="806" t="s">
        <v>4</v>
      </c>
      <c r="D653" s="807">
        <f t="shared" si="9"/>
        <v>31.91</v>
      </c>
      <c r="F653" s="807">
        <v>31.41</v>
      </c>
      <c r="I653" s="840" t="s">
        <v>15822</v>
      </c>
      <c r="J653" s="848">
        <f>IFERROR(VLOOKUP(I653,REAJUSTE!A:AB,22,FALSE),"")</f>
        <v>1.016</v>
      </c>
    </row>
    <row r="654" spans="1:10" ht="25.5" x14ac:dyDescent="0.2">
      <c r="A654" s="794">
        <v>151130</v>
      </c>
      <c r="B654" s="794" t="s">
        <v>15675</v>
      </c>
      <c r="C654" s="806" t="s">
        <v>4</v>
      </c>
      <c r="D654" s="807">
        <f t="shared" si="9"/>
        <v>36.04</v>
      </c>
      <c r="F654" s="807">
        <v>35.479999999999997</v>
      </c>
      <c r="I654" s="840" t="s">
        <v>15822</v>
      </c>
      <c r="J654" s="848">
        <f>IFERROR(VLOOKUP(I654,REAJUSTE!A:AB,22,FALSE),"")</f>
        <v>1.016</v>
      </c>
    </row>
    <row r="655" spans="1:10" ht="25.5" x14ac:dyDescent="0.2">
      <c r="A655" s="794">
        <v>151131</v>
      </c>
      <c r="B655" s="794" t="s">
        <v>15676</v>
      </c>
      <c r="C655" s="806" t="s">
        <v>4</v>
      </c>
      <c r="D655" s="807">
        <f t="shared" si="9"/>
        <v>64.84</v>
      </c>
      <c r="F655" s="807">
        <v>63.82</v>
      </c>
      <c r="I655" s="840" t="s">
        <v>15822</v>
      </c>
      <c r="J655" s="848">
        <f>IFERROR(VLOOKUP(I655,REAJUSTE!A:AB,22,FALSE),"")</f>
        <v>1.016</v>
      </c>
    </row>
    <row r="656" spans="1:10" ht="25.5" x14ac:dyDescent="0.2">
      <c r="A656" s="794">
        <v>151132</v>
      </c>
      <c r="B656" s="794" t="s">
        <v>15677</v>
      </c>
      <c r="C656" s="806" t="s">
        <v>4</v>
      </c>
      <c r="D656" s="807">
        <f t="shared" ref="D656:D719" si="10">TRUNC(F656*J656,2)</f>
        <v>6.18</v>
      </c>
      <c r="F656" s="807">
        <v>6.09</v>
      </c>
      <c r="I656" s="840" t="s">
        <v>15822</v>
      </c>
      <c r="J656" s="848">
        <f>IFERROR(VLOOKUP(I656,REAJUSTE!A:AB,22,FALSE),"")</f>
        <v>1.016</v>
      </c>
    </row>
    <row r="657" spans="1:10" ht="25.5" x14ac:dyDescent="0.2">
      <c r="A657" s="794">
        <v>151133</v>
      </c>
      <c r="B657" s="794" t="s">
        <v>15678</v>
      </c>
      <c r="C657" s="806" t="s">
        <v>4</v>
      </c>
      <c r="D657" s="807">
        <f t="shared" si="10"/>
        <v>7.52</v>
      </c>
      <c r="F657" s="807">
        <v>7.41</v>
      </c>
      <c r="I657" s="840" t="s">
        <v>15822</v>
      </c>
      <c r="J657" s="848">
        <f>IFERROR(VLOOKUP(I657,REAJUSTE!A:AB,22,FALSE),"")</f>
        <v>1.016</v>
      </c>
    </row>
    <row r="658" spans="1:10" ht="25.5" x14ac:dyDescent="0.2">
      <c r="A658" s="794">
        <v>151135</v>
      </c>
      <c r="B658" s="794" t="s">
        <v>15679</v>
      </c>
      <c r="C658" s="806" t="s">
        <v>4</v>
      </c>
      <c r="D658" s="807">
        <f t="shared" si="10"/>
        <v>81.3</v>
      </c>
      <c r="F658" s="807">
        <v>80.02</v>
      </c>
      <c r="I658" s="840" t="s">
        <v>15822</v>
      </c>
      <c r="J658" s="848">
        <f>IFERROR(VLOOKUP(I658,REAJUSTE!A:AB,22,FALSE),"")</f>
        <v>1.016</v>
      </c>
    </row>
    <row r="659" spans="1:10" ht="25.5" x14ac:dyDescent="0.2">
      <c r="A659" s="794">
        <v>151136</v>
      </c>
      <c r="B659" s="794" t="s">
        <v>15680</v>
      </c>
      <c r="C659" s="806" t="s">
        <v>4</v>
      </c>
      <c r="D659" s="807">
        <f t="shared" si="10"/>
        <v>246.35</v>
      </c>
      <c r="F659" s="807">
        <v>242.48</v>
      </c>
      <c r="I659" s="840" t="s">
        <v>15822</v>
      </c>
      <c r="J659" s="848">
        <f>IFERROR(VLOOKUP(I659,REAJUSTE!A:AB,22,FALSE),"")</f>
        <v>1.016</v>
      </c>
    </row>
    <row r="660" spans="1:10" ht="51" x14ac:dyDescent="0.2">
      <c r="A660" s="794">
        <v>151137</v>
      </c>
      <c r="B660" s="794" t="s">
        <v>15681</v>
      </c>
      <c r="C660" s="806" t="s">
        <v>4</v>
      </c>
      <c r="D660" s="807">
        <f t="shared" si="10"/>
        <v>26.69</v>
      </c>
      <c r="F660" s="807">
        <v>26.27</v>
      </c>
      <c r="I660" s="840" t="s">
        <v>15822</v>
      </c>
      <c r="J660" s="848">
        <f>IFERROR(VLOOKUP(I660,REAJUSTE!A:AB,22,FALSE),"")</f>
        <v>1.016</v>
      </c>
    </row>
    <row r="661" spans="1:10" ht="51" x14ac:dyDescent="0.2">
      <c r="A661" s="794">
        <v>151138</v>
      </c>
      <c r="B661" s="794" t="s">
        <v>15682</v>
      </c>
      <c r="C661" s="806" t="s">
        <v>4</v>
      </c>
      <c r="D661" s="807">
        <f t="shared" si="10"/>
        <v>23.47</v>
      </c>
      <c r="F661" s="807">
        <v>23.11</v>
      </c>
      <c r="I661" s="840" t="s">
        <v>15822</v>
      </c>
      <c r="J661" s="848">
        <f>IFERROR(VLOOKUP(I661,REAJUSTE!A:AB,22,FALSE),"")</f>
        <v>1.016</v>
      </c>
    </row>
    <row r="662" spans="1:10" ht="51" x14ac:dyDescent="0.2">
      <c r="A662" s="794">
        <v>151139</v>
      </c>
      <c r="B662" s="794" t="s">
        <v>15683</v>
      </c>
      <c r="C662" s="806" t="s">
        <v>4</v>
      </c>
      <c r="D662" s="807">
        <f t="shared" si="10"/>
        <v>28.07</v>
      </c>
      <c r="F662" s="807">
        <v>27.63</v>
      </c>
      <c r="I662" s="840" t="s">
        <v>15822</v>
      </c>
      <c r="J662" s="848">
        <f>IFERROR(VLOOKUP(I662,REAJUSTE!A:AB,22,FALSE),"")</f>
        <v>1.016</v>
      </c>
    </row>
    <row r="663" spans="1:10" ht="51" x14ac:dyDescent="0.2">
      <c r="A663" s="794">
        <v>151140</v>
      </c>
      <c r="B663" s="794" t="s">
        <v>15684</v>
      </c>
      <c r="C663" s="806" t="s">
        <v>4</v>
      </c>
      <c r="D663" s="807">
        <f t="shared" si="10"/>
        <v>44.12</v>
      </c>
      <c r="F663" s="807">
        <v>43.43</v>
      </c>
      <c r="I663" s="840" t="s">
        <v>15822</v>
      </c>
      <c r="J663" s="848">
        <f>IFERROR(VLOOKUP(I663,REAJUSTE!A:AB,22,FALSE),"")</f>
        <v>1.016</v>
      </c>
    </row>
    <row r="664" spans="1:10" ht="51" x14ac:dyDescent="0.2">
      <c r="A664" s="794">
        <v>151141</v>
      </c>
      <c r="B664" s="794" t="s">
        <v>15685</v>
      </c>
      <c r="C664" s="806" t="s">
        <v>4</v>
      </c>
      <c r="D664" s="807">
        <f t="shared" si="10"/>
        <v>61.45</v>
      </c>
      <c r="F664" s="807">
        <v>60.49</v>
      </c>
      <c r="I664" s="840" t="s">
        <v>15822</v>
      </c>
      <c r="J664" s="848">
        <f>IFERROR(VLOOKUP(I664,REAJUSTE!A:AB,22,FALSE),"")</f>
        <v>1.016</v>
      </c>
    </row>
    <row r="665" spans="1:10" ht="51" x14ac:dyDescent="0.2">
      <c r="A665" s="794">
        <v>151142</v>
      </c>
      <c r="B665" s="794" t="s">
        <v>15686</v>
      </c>
      <c r="C665" s="806" t="s">
        <v>4</v>
      </c>
      <c r="D665" s="807">
        <f t="shared" si="10"/>
        <v>111.42</v>
      </c>
      <c r="F665" s="807">
        <v>109.67</v>
      </c>
      <c r="I665" s="840" t="s">
        <v>15822</v>
      </c>
      <c r="J665" s="848">
        <f>IFERROR(VLOOKUP(I665,REAJUSTE!A:AB,22,FALSE),"")</f>
        <v>1.016</v>
      </c>
    </row>
    <row r="666" spans="1:10" ht="15" x14ac:dyDescent="0.2">
      <c r="A666" s="805">
        <v>1513</v>
      </c>
      <c r="B666" s="805" t="s">
        <v>734</v>
      </c>
      <c r="C666" s="806"/>
      <c r="D666" s="807">
        <f t="shared" si="10"/>
        <v>0</v>
      </c>
      <c r="F666" s="807"/>
      <c r="I666" s="840" t="s">
        <v>15822</v>
      </c>
      <c r="J666" s="848">
        <f>IFERROR(VLOOKUP(I666,REAJUSTE!A:AB,22,FALSE),"")</f>
        <v>1.016</v>
      </c>
    </row>
    <row r="667" spans="1:10" ht="38.25" x14ac:dyDescent="0.2">
      <c r="A667" s="794">
        <v>151301</v>
      </c>
      <c r="B667" s="794" t="s">
        <v>15687</v>
      </c>
      <c r="C667" s="806" t="s">
        <v>588</v>
      </c>
      <c r="D667" s="807">
        <f t="shared" si="10"/>
        <v>23</v>
      </c>
      <c r="F667" s="807">
        <v>22.64</v>
      </c>
      <c r="I667" s="840" t="s">
        <v>15822</v>
      </c>
      <c r="J667" s="848">
        <f>IFERROR(VLOOKUP(I667,REAJUSTE!A:AB,22,FALSE),"")</f>
        <v>1.016</v>
      </c>
    </row>
    <row r="668" spans="1:10" ht="38.25" x14ac:dyDescent="0.2">
      <c r="A668" s="794">
        <v>151302</v>
      </c>
      <c r="B668" s="794" t="s">
        <v>15688</v>
      </c>
      <c r="C668" s="806" t="s">
        <v>588</v>
      </c>
      <c r="D668" s="807">
        <f t="shared" si="10"/>
        <v>23</v>
      </c>
      <c r="F668" s="807">
        <v>22.64</v>
      </c>
      <c r="I668" s="840" t="s">
        <v>15822</v>
      </c>
      <c r="J668" s="848">
        <f>IFERROR(VLOOKUP(I668,REAJUSTE!A:AB,22,FALSE),"")</f>
        <v>1.016</v>
      </c>
    </row>
    <row r="669" spans="1:10" ht="38.25" x14ac:dyDescent="0.2">
      <c r="A669" s="794">
        <v>151303</v>
      </c>
      <c r="B669" s="794" t="s">
        <v>15689</v>
      </c>
      <c r="C669" s="806" t="s">
        <v>588</v>
      </c>
      <c r="D669" s="807">
        <f t="shared" si="10"/>
        <v>23</v>
      </c>
      <c r="F669" s="807">
        <v>22.64</v>
      </c>
      <c r="I669" s="840" t="s">
        <v>15822</v>
      </c>
      <c r="J669" s="848">
        <f>IFERROR(VLOOKUP(I669,REAJUSTE!A:AB,22,FALSE),"")</f>
        <v>1.016</v>
      </c>
    </row>
    <row r="670" spans="1:10" ht="38.25" x14ac:dyDescent="0.2">
      <c r="A670" s="794">
        <v>151304</v>
      </c>
      <c r="B670" s="794" t="s">
        <v>15690</v>
      </c>
      <c r="C670" s="806" t="s">
        <v>588</v>
      </c>
      <c r="D670" s="807">
        <f t="shared" si="10"/>
        <v>23</v>
      </c>
      <c r="F670" s="807">
        <v>22.64</v>
      </c>
      <c r="I670" s="840" t="s">
        <v>15822</v>
      </c>
      <c r="J670" s="848">
        <f>IFERROR(VLOOKUP(I670,REAJUSTE!A:AB,22,FALSE),"")</f>
        <v>1.016</v>
      </c>
    </row>
    <row r="671" spans="1:10" ht="38.25" x14ac:dyDescent="0.2">
      <c r="A671" s="794">
        <v>151305</v>
      </c>
      <c r="B671" s="794" t="s">
        <v>15691</v>
      </c>
      <c r="C671" s="806" t="s">
        <v>588</v>
      </c>
      <c r="D671" s="807">
        <f t="shared" si="10"/>
        <v>30.81</v>
      </c>
      <c r="F671" s="807">
        <v>30.33</v>
      </c>
      <c r="I671" s="840" t="s">
        <v>15822</v>
      </c>
      <c r="J671" s="848">
        <f>IFERROR(VLOOKUP(I671,REAJUSTE!A:AB,22,FALSE),"")</f>
        <v>1.016</v>
      </c>
    </row>
    <row r="672" spans="1:10" ht="38.25" x14ac:dyDescent="0.2">
      <c r="A672" s="794">
        <v>151306</v>
      </c>
      <c r="B672" s="794" t="s">
        <v>15692</v>
      </c>
      <c r="C672" s="806" t="s">
        <v>588</v>
      </c>
      <c r="D672" s="807">
        <f t="shared" si="10"/>
        <v>66.680000000000007</v>
      </c>
      <c r="F672" s="807">
        <v>65.63</v>
      </c>
      <c r="I672" s="840" t="s">
        <v>15822</v>
      </c>
      <c r="J672" s="848">
        <f>IFERROR(VLOOKUP(I672,REAJUSTE!A:AB,22,FALSE),"")</f>
        <v>1.016</v>
      </c>
    </row>
    <row r="673" spans="1:10" ht="38.25" x14ac:dyDescent="0.2">
      <c r="A673" s="794">
        <v>151307</v>
      </c>
      <c r="B673" s="794" t="s">
        <v>15693</v>
      </c>
      <c r="C673" s="806" t="s">
        <v>588</v>
      </c>
      <c r="D673" s="807">
        <f t="shared" si="10"/>
        <v>66.680000000000007</v>
      </c>
      <c r="F673" s="807">
        <v>65.63</v>
      </c>
      <c r="I673" s="840" t="s">
        <v>15822</v>
      </c>
      <c r="J673" s="848">
        <f>IFERROR(VLOOKUP(I673,REAJUSTE!A:AB,22,FALSE),"")</f>
        <v>1.016</v>
      </c>
    </row>
    <row r="674" spans="1:10" ht="38.25" x14ac:dyDescent="0.2">
      <c r="A674" s="794">
        <v>151308</v>
      </c>
      <c r="B674" s="794" t="s">
        <v>15694</v>
      </c>
      <c r="C674" s="806" t="s">
        <v>588</v>
      </c>
      <c r="D674" s="807">
        <f t="shared" si="10"/>
        <v>87.25</v>
      </c>
      <c r="F674" s="807">
        <v>85.88</v>
      </c>
      <c r="I674" s="840" t="s">
        <v>15822</v>
      </c>
      <c r="J674" s="848">
        <f>IFERROR(VLOOKUP(I674,REAJUSTE!A:AB,22,FALSE),"")</f>
        <v>1.016</v>
      </c>
    </row>
    <row r="675" spans="1:10" ht="38.25" x14ac:dyDescent="0.2">
      <c r="A675" s="794">
        <v>151309</v>
      </c>
      <c r="B675" s="794" t="s">
        <v>15695</v>
      </c>
      <c r="C675" s="806" t="s">
        <v>588</v>
      </c>
      <c r="D675" s="807">
        <f t="shared" si="10"/>
        <v>92.05</v>
      </c>
      <c r="F675" s="807">
        <v>90.61</v>
      </c>
      <c r="I675" s="840" t="s">
        <v>15822</v>
      </c>
      <c r="J675" s="848">
        <f>IFERROR(VLOOKUP(I675,REAJUSTE!A:AB,22,FALSE),"")</f>
        <v>1.016</v>
      </c>
    </row>
    <row r="676" spans="1:10" ht="38.25" x14ac:dyDescent="0.2">
      <c r="A676" s="794">
        <v>151310</v>
      </c>
      <c r="B676" s="794" t="s">
        <v>15696</v>
      </c>
      <c r="C676" s="806" t="s">
        <v>588</v>
      </c>
      <c r="D676" s="807">
        <f t="shared" si="10"/>
        <v>96.22</v>
      </c>
      <c r="F676" s="807">
        <v>94.71</v>
      </c>
      <c r="I676" s="840" t="s">
        <v>15822</v>
      </c>
      <c r="J676" s="848">
        <f>IFERROR(VLOOKUP(I676,REAJUSTE!A:AB,22,FALSE),"")</f>
        <v>1.016</v>
      </c>
    </row>
    <row r="677" spans="1:10" ht="38.25" x14ac:dyDescent="0.2">
      <c r="A677" s="794">
        <v>151311</v>
      </c>
      <c r="B677" s="794" t="s">
        <v>15697</v>
      </c>
      <c r="C677" s="806" t="s">
        <v>588</v>
      </c>
      <c r="D677" s="807">
        <f t="shared" si="10"/>
        <v>96.22</v>
      </c>
      <c r="F677" s="807">
        <v>94.71</v>
      </c>
      <c r="I677" s="840" t="s">
        <v>15822</v>
      </c>
      <c r="J677" s="848">
        <f>IFERROR(VLOOKUP(I677,REAJUSTE!A:AB,22,FALSE),"")</f>
        <v>1.016</v>
      </c>
    </row>
    <row r="678" spans="1:10" ht="38.25" x14ac:dyDescent="0.2">
      <c r="A678" s="794">
        <v>151313</v>
      </c>
      <c r="B678" s="794" t="s">
        <v>15698</v>
      </c>
      <c r="C678" s="806" t="s">
        <v>588</v>
      </c>
      <c r="D678" s="807">
        <f t="shared" si="10"/>
        <v>216.35</v>
      </c>
      <c r="F678" s="807">
        <v>212.95</v>
      </c>
      <c r="I678" s="840" t="s">
        <v>15822</v>
      </c>
      <c r="J678" s="848">
        <f>IFERROR(VLOOKUP(I678,REAJUSTE!A:AB,22,FALSE),"")</f>
        <v>1.016</v>
      </c>
    </row>
    <row r="679" spans="1:10" ht="38.25" x14ac:dyDescent="0.2">
      <c r="A679" s="794">
        <v>151314</v>
      </c>
      <c r="B679" s="794" t="s">
        <v>15699</v>
      </c>
      <c r="C679" s="806" t="s">
        <v>588</v>
      </c>
      <c r="D679" s="807">
        <f t="shared" si="10"/>
        <v>420.16</v>
      </c>
      <c r="F679" s="807">
        <v>413.55</v>
      </c>
      <c r="I679" s="840" t="s">
        <v>15822</v>
      </c>
      <c r="J679" s="848">
        <f>IFERROR(VLOOKUP(I679,REAJUSTE!A:AB,22,FALSE),"")</f>
        <v>1.016</v>
      </c>
    </row>
    <row r="680" spans="1:10" ht="38.25" x14ac:dyDescent="0.2">
      <c r="A680" s="794">
        <v>151316</v>
      </c>
      <c r="B680" s="794" t="s">
        <v>15700</v>
      </c>
      <c r="C680" s="806" t="s">
        <v>588</v>
      </c>
      <c r="D680" s="807">
        <f t="shared" si="10"/>
        <v>177.57</v>
      </c>
      <c r="F680" s="807">
        <v>174.78</v>
      </c>
      <c r="I680" s="840" t="s">
        <v>15822</v>
      </c>
      <c r="J680" s="848">
        <f>IFERROR(VLOOKUP(I680,REAJUSTE!A:AB,22,FALSE),"")</f>
        <v>1.016</v>
      </c>
    </row>
    <row r="681" spans="1:10" ht="38.25" x14ac:dyDescent="0.2">
      <c r="A681" s="794">
        <v>151317</v>
      </c>
      <c r="B681" s="794" t="s">
        <v>15701</v>
      </c>
      <c r="C681" s="806" t="s">
        <v>588</v>
      </c>
      <c r="D681" s="807">
        <f t="shared" si="10"/>
        <v>31.28</v>
      </c>
      <c r="F681" s="807">
        <v>30.79</v>
      </c>
      <c r="I681" s="840" t="s">
        <v>15822</v>
      </c>
      <c r="J681" s="848">
        <f>IFERROR(VLOOKUP(I681,REAJUSTE!A:AB,22,FALSE),"")</f>
        <v>1.016</v>
      </c>
    </row>
    <row r="682" spans="1:10" ht="38.25" x14ac:dyDescent="0.2">
      <c r="A682" s="794">
        <v>151318</v>
      </c>
      <c r="B682" s="794" t="s">
        <v>15702</v>
      </c>
      <c r="C682" s="806" t="s">
        <v>588</v>
      </c>
      <c r="D682" s="807">
        <f t="shared" si="10"/>
        <v>32.4</v>
      </c>
      <c r="F682" s="807">
        <v>31.89</v>
      </c>
      <c r="I682" s="840" t="s">
        <v>15822</v>
      </c>
      <c r="J682" s="848">
        <f>IFERROR(VLOOKUP(I682,REAJUSTE!A:AB,22,FALSE),"")</f>
        <v>1.016</v>
      </c>
    </row>
    <row r="683" spans="1:10" ht="38.25" x14ac:dyDescent="0.2">
      <c r="A683" s="794">
        <v>151319</v>
      </c>
      <c r="B683" s="794" t="s">
        <v>15703</v>
      </c>
      <c r="C683" s="806" t="s">
        <v>588</v>
      </c>
      <c r="D683" s="807">
        <f t="shared" si="10"/>
        <v>33.86</v>
      </c>
      <c r="F683" s="807">
        <v>33.33</v>
      </c>
      <c r="I683" s="840" t="s">
        <v>15822</v>
      </c>
      <c r="J683" s="848">
        <f>IFERROR(VLOOKUP(I683,REAJUSTE!A:AB,22,FALSE),"")</f>
        <v>1.016</v>
      </c>
    </row>
    <row r="684" spans="1:10" ht="38.25" x14ac:dyDescent="0.2">
      <c r="A684" s="794">
        <v>151320</v>
      </c>
      <c r="B684" s="794" t="s">
        <v>15704</v>
      </c>
      <c r="C684" s="806" t="s">
        <v>588</v>
      </c>
      <c r="D684" s="807">
        <f t="shared" si="10"/>
        <v>54.17</v>
      </c>
      <c r="F684" s="807">
        <v>53.32</v>
      </c>
      <c r="I684" s="840" t="s">
        <v>15822</v>
      </c>
      <c r="J684" s="848">
        <f>IFERROR(VLOOKUP(I684,REAJUSTE!A:AB,22,FALSE),"")</f>
        <v>1.016</v>
      </c>
    </row>
    <row r="685" spans="1:10" ht="38.25" x14ac:dyDescent="0.2">
      <c r="A685" s="794">
        <v>151321</v>
      </c>
      <c r="B685" s="794" t="s">
        <v>15705</v>
      </c>
      <c r="C685" s="806" t="s">
        <v>588</v>
      </c>
      <c r="D685" s="807">
        <f t="shared" si="10"/>
        <v>66.680000000000007</v>
      </c>
      <c r="F685" s="807">
        <v>65.63</v>
      </c>
      <c r="I685" s="840" t="s">
        <v>15822</v>
      </c>
      <c r="J685" s="848">
        <f>IFERROR(VLOOKUP(I685,REAJUSTE!A:AB,22,FALSE),"")</f>
        <v>1.016</v>
      </c>
    </row>
    <row r="686" spans="1:10" ht="38.25" x14ac:dyDescent="0.2">
      <c r="A686" s="794">
        <v>151322</v>
      </c>
      <c r="B686" s="794" t="s">
        <v>15706</v>
      </c>
      <c r="C686" s="806" t="s">
        <v>588</v>
      </c>
      <c r="D686" s="807">
        <f t="shared" si="10"/>
        <v>66.680000000000007</v>
      </c>
      <c r="F686" s="807">
        <v>65.63</v>
      </c>
      <c r="I686" s="840" t="s">
        <v>15822</v>
      </c>
      <c r="J686" s="848">
        <f>IFERROR(VLOOKUP(I686,REAJUSTE!A:AB,22,FALSE),"")</f>
        <v>1.016</v>
      </c>
    </row>
    <row r="687" spans="1:10" ht="38.25" x14ac:dyDescent="0.2">
      <c r="A687" s="794">
        <v>151323</v>
      </c>
      <c r="B687" s="794" t="s">
        <v>15707</v>
      </c>
      <c r="C687" s="806" t="s">
        <v>588</v>
      </c>
      <c r="D687" s="807">
        <f t="shared" si="10"/>
        <v>73.400000000000006</v>
      </c>
      <c r="F687" s="807">
        <v>72.25</v>
      </c>
      <c r="I687" s="840" t="s">
        <v>15822</v>
      </c>
      <c r="J687" s="848">
        <f>IFERROR(VLOOKUP(I687,REAJUSTE!A:AB,22,FALSE),"")</f>
        <v>1.016</v>
      </c>
    </row>
    <row r="688" spans="1:10" ht="38.25" x14ac:dyDescent="0.2">
      <c r="A688" s="794">
        <v>151324</v>
      </c>
      <c r="B688" s="794" t="s">
        <v>15708</v>
      </c>
      <c r="C688" s="806" t="s">
        <v>588</v>
      </c>
      <c r="D688" s="807">
        <f t="shared" si="10"/>
        <v>89.7</v>
      </c>
      <c r="F688" s="807">
        <v>88.29</v>
      </c>
      <c r="I688" s="840" t="s">
        <v>15822</v>
      </c>
      <c r="J688" s="848">
        <f>IFERROR(VLOOKUP(I688,REAJUSTE!A:AB,22,FALSE),"")</f>
        <v>1.016</v>
      </c>
    </row>
    <row r="689" spans="1:10" ht="38.25" x14ac:dyDescent="0.2">
      <c r="A689" s="794">
        <v>151325</v>
      </c>
      <c r="B689" s="794" t="s">
        <v>15709</v>
      </c>
      <c r="C689" s="806" t="s">
        <v>588</v>
      </c>
      <c r="D689" s="807">
        <f t="shared" si="10"/>
        <v>113.79</v>
      </c>
      <c r="F689" s="807">
        <v>112</v>
      </c>
      <c r="I689" s="840" t="s">
        <v>15822</v>
      </c>
      <c r="J689" s="848">
        <f>IFERROR(VLOOKUP(I689,REAJUSTE!A:AB,22,FALSE),"")</f>
        <v>1.016</v>
      </c>
    </row>
    <row r="690" spans="1:10" ht="38.25" x14ac:dyDescent="0.2">
      <c r="A690" s="794">
        <v>151326</v>
      </c>
      <c r="B690" s="794" t="s">
        <v>15710</v>
      </c>
      <c r="C690" s="806" t="s">
        <v>588</v>
      </c>
      <c r="D690" s="807">
        <f t="shared" si="10"/>
        <v>125.29</v>
      </c>
      <c r="F690" s="807">
        <v>123.32</v>
      </c>
      <c r="I690" s="840" t="s">
        <v>15822</v>
      </c>
      <c r="J690" s="848">
        <f>IFERROR(VLOOKUP(I690,REAJUSTE!A:AB,22,FALSE),"")</f>
        <v>1.016</v>
      </c>
    </row>
    <row r="691" spans="1:10" ht="38.25" x14ac:dyDescent="0.2">
      <c r="A691" s="794">
        <v>151327</v>
      </c>
      <c r="B691" s="794" t="s">
        <v>15711</v>
      </c>
      <c r="C691" s="806" t="s">
        <v>588</v>
      </c>
      <c r="D691" s="807">
        <f t="shared" si="10"/>
        <v>92.05</v>
      </c>
      <c r="F691" s="807">
        <v>90.61</v>
      </c>
      <c r="I691" s="840" t="s">
        <v>15822</v>
      </c>
      <c r="J691" s="848">
        <f>IFERROR(VLOOKUP(I691,REAJUSTE!A:AB,22,FALSE),"")</f>
        <v>1.016</v>
      </c>
    </row>
    <row r="692" spans="1:10" ht="38.25" x14ac:dyDescent="0.2">
      <c r="A692" s="794">
        <v>151328</v>
      </c>
      <c r="B692" s="794" t="s">
        <v>15712</v>
      </c>
      <c r="C692" s="806" t="s">
        <v>588</v>
      </c>
      <c r="D692" s="807">
        <f t="shared" si="10"/>
        <v>92.05</v>
      </c>
      <c r="F692" s="807">
        <v>90.61</v>
      </c>
      <c r="I692" s="840" t="s">
        <v>15822</v>
      </c>
      <c r="J692" s="848">
        <f>IFERROR(VLOOKUP(I692,REAJUSTE!A:AB,22,FALSE),"")</f>
        <v>1.016</v>
      </c>
    </row>
    <row r="693" spans="1:10" ht="38.25" x14ac:dyDescent="0.2">
      <c r="A693" s="794">
        <v>151329</v>
      </c>
      <c r="B693" s="794" t="s">
        <v>15713</v>
      </c>
      <c r="C693" s="806" t="s">
        <v>588</v>
      </c>
      <c r="D693" s="807">
        <f t="shared" si="10"/>
        <v>92.05</v>
      </c>
      <c r="F693" s="807">
        <v>90.61</v>
      </c>
      <c r="I693" s="840" t="s">
        <v>15822</v>
      </c>
      <c r="J693" s="848">
        <f>IFERROR(VLOOKUP(I693,REAJUSTE!A:AB,22,FALSE),"")</f>
        <v>1.016</v>
      </c>
    </row>
    <row r="694" spans="1:10" ht="38.25" x14ac:dyDescent="0.2">
      <c r="A694" s="794">
        <v>151330</v>
      </c>
      <c r="B694" s="794" t="s">
        <v>15714</v>
      </c>
      <c r="C694" s="806" t="s">
        <v>588</v>
      </c>
      <c r="D694" s="807">
        <f t="shared" si="10"/>
        <v>110.7</v>
      </c>
      <c r="F694" s="807">
        <v>108.96</v>
      </c>
      <c r="I694" s="840" t="s">
        <v>15822</v>
      </c>
      <c r="J694" s="848">
        <f>IFERROR(VLOOKUP(I694,REAJUSTE!A:AB,22,FALSE),"")</f>
        <v>1.016</v>
      </c>
    </row>
    <row r="695" spans="1:10" ht="38.25" x14ac:dyDescent="0.2">
      <c r="A695" s="794">
        <v>151331</v>
      </c>
      <c r="B695" s="794" t="s">
        <v>15715</v>
      </c>
      <c r="C695" s="806" t="s">
        <v>588</v>
      </c>
      <c r="D695" s="807">
        <f t="shared" si="10"/>
        <v>177.57</v>
      </c>
      <c r="F695" s="807">
        <v>174.78</v>
      </c>
      <c r="I695" s="840" t="s">
        <v>15822</v>
      </c>
      <c r="J695" s="848">
        <f>IFERROR(VLOOKUP(I695,REAJUSTE!A:AB,22,FALSE),"")</f>
        <v>1.016</v>
      </c>
    </row>
    <row r="696" spans="1:10" ht="38.25" x14ac:dyDescent="0.2">
      <c r="A696" s="794">
        <v>151332</v>
      </c>
      <c r="B696" s="794" t="s">
        <v>15716</v>
      </c>
      <c r="C696" s="806" t="s">
        <v>588</v>
      </c>
      <c r="D696" s="807">
        <f t="shared" si="10"/>
        <v>460.97</v>
      </c>
      <c r="F696" s="807">
        <v>453.72</v>
      </c>
      <c r="I696" s="840" t="s">
        <v>15822</v>
      </c>
      <c r="J696" s="848">
        <f>IFERROR(VLOOKUP(I696,REAJUSTE!A:AB,22,FALSE),"")</f>
        <v>1.016</v>
      </c>
    </row>
    <row r="697" spans="1:10" ht="51" x14ac:dyDescent="0.2">
      <c r="A697" s="794">
        <v>151333</v>
      </c>
      <c r="B697" s="794" t="s">
        <v>15717</v>
      </c>
      <c r="C697" s="806" t="s">
        <v>588</v>
      </c>
      <c r="D697" s="807">
        <f t="shared" si="10"/>
        <v>491.14</v>
      </c>
      <c r="F697" s="807">
        <v>483.41</v>
      </c>
      <c r="I697" s="840" t="s">
        <v>15822</v>
      </c>
      <c r="J697" s="848">
        <f>IFERROR(VLOOKUP(I697,REAJUSTE!A:AB,22,FALSE),"")</f>
        <v>1.016</v>
      </c>
    </row>
    <row r="698" spans="1:10" ht="51" x14ac:dyDescent="0.2">
      <c r="A698" s="794">
        <v>151334</v>
      </c>
      <c r="B698" s="794" t="s">
        <v>15718</v>
      </c>
      <c r="C698" s="806" t="s">
        <v>588</v>
      </c>
      <c r="D698" s="807">
        <f t="shared" si="10"/>
        <v>491.14</v>
      </c>
      <c r="F698" s="807">
        <v>483.41</v>
      </c>
      <c r="I698" s="840" t="s">
        <v>15822</v>
      </c>
      <c r="J698" s="848">
        <f>IFERROR(VLOOKUP(I698,REAJUSTE!A:AB,22,FALSE),"")</f>
        <v>1.016</v>
      </c>
    </row>
    <row r="699" spans="1:10" ht="51" x14ac:dyDescent="0.2">
      <c r="A699" s="794">
        <v>151335</v>
      </c>
      <c r="B699" s="794" t="s">
        <v>15719</v>
      </c>
      <c r="C699" s="806" t="s">
        <v>588</v>
      </c>
      <c r="D699" s="807">
        <f t="shared" si="10"/>
        <v>1194.44</v>
      </c>
      <c r="F699" s="808">
        <v>1175.6300000000001</v>
      </c>
      <c r="I699" s="840" t="s">
        <v>15822</v>
      </c>
      <c r="J699" s="848">
        <f>IFERROR(VLOOKUP(I699,REAJUSTE!A:AB,22,FALSE),"")</f>
        <v>1.016</v>
      </c>
    </row>
    <row r="700" spans="1:10" ht="38.25" x14ac:dyDescent="0.2">
      <c r="A700" s="794">
        <v>151337</v>
      </c>
      <c r="B700" s="794" t="s">
        <v>15720</v>
      </c>
      <c r="C700" s="806" t="s">
        <v>588</v>
      </c>
      <c r="D700" s="807">
        <f t="shared" si="10"/>
        <v>109.1</v>
      </c>
      <c r="F700" s="807">
        <v>107.39</v>
      </c>
      <c r="I700" s="840" t="s">
        <v>15822</v>
      </c>
      <c r="J700" s="848">
        <f>IFERROR(VLOOKUP(I700,REAJUSTE!A:AB,22,FALSE),"")</f>
        <v>1.016</v>
      </c>
    </row>
    <row r="701" spans="1:10" ht="38.25" x14ac:dyDescent="0.2">
      <c r="A701" s="794">
        <v>151338</v>
      </c>
      <c r="B701" s="794" t="s">
        <v>15721</v>
      </c>
      <c r="C701" s="806" t="s">
        <v>588</v>
      </c>
      <c r="D701" s="807">
        <f t="shared" si="10"/>
        <v>23</v>
      </c>
      <c r="F701" s="807">
        <v>22.64</v>
      </c>
      <c r="I701" s="840" t="s">
        <v>15822</v>
      </c>
      <c r="J701" s="848">
        <f>IFERROR(VLOOKUP(I701,REAJUSTE!A:AB,22,FALSE),"")</f>
        <v>1.016</v>
      </c>
    </row>
    <row r="702" spans="1:10" ht="38.25" x14ac:dyDescent="0.2">
      <c r="A702" s="794">
        <v>151339</v>
      </c>
      <c r="B702" s="794" t="s">
        <v>15722</v>
      </c>
      <c r="C702" s="806" t="s">
        <v>588</v>
      </c>
      <c r="D702" s="807">
        <f t="shared" si="10"/>
        <v>460.97</v>
      </c>
      <c r="F702" s="807">
        <v>453.72</v>
      </c>
      <c r="I702" s="840" t="s">
        <v>15822</v>
      </c>
      <c r="J702" s="848">
        <f>IFERROR(VLOOKUP(I702,REAJUSTE!A:AB,22,FALSE),"")</f>
        <v>1.016</v>
      </c>
    </row>
    <row r="703" spans="1:10" ht="38.25" x14ac:dyDescent="0.2">
      <c r="A703" s="794">
        <v>151344</v>
      </c>
      <c r="B703" s="794" t="s">
        <v>15723</v>
      </c>
      <c r="C703" s="806" t="s">
        <v>588</v>
      </c>
      <c r="D703" s="807">
        <f t="shared" si="10"/>
        <v>87.17</v>
      </c>
      <c r="F703" s="807">
        <v>85.8</v>
      </c>
      <c r="I703" s="840" t="s">
        <v>15822</v>
      </c>
      <c r="J703" s="848">
        <f>IFERROR(VLOOKUP(I703,REAJUSTE!A:AB,22,FALSE),"")</f>
        <v>1.016</v>
      </c>
    </row>
    <row r="704" spans="1:10" ht="38.25" x14ac:dyDescent="0.2">
      <c r="A704" s="794">
        <v>151345</v>
      </c>
      <c r="B704" s="794" t="s">
        <v>15724</v>
      </c>
      <c r="C704" s="806" t="s">
        <v>588</v>
      </c>
      <c r="D704" s="807">
        <f t="shared" si="10"/>
        <v>87.17</v>
      </c>
      <c r="F704" s="807">
        <v>85.8</v>
      </c>
      <c r="I704" s="840" t="s">
        <v>15822</v>
      </c>
      <c r="J704" s="848">
        <f>IFERROR(VLOOKUP(I704,REAJUSTE!A:AB,22,FALSE),"")</f>
        <v>1.016</v>
      </c>
    </row>
    <row r="705" spans="1:10" ht="38.25" x14ac:dyDescent="0.2">
      <c r="A705" s="794">
        <v>151346</v>
      </c>
      <c r="B705" s="794" t="s">
        <v>15725</v>
      </c>
      <c r="C705" s="806" t="s">
        <v>588</v>
      </c>
      <c r="D705" s="807">
        <f t="shared" si="10"/>
        <v>125.38</v>
      </c>
      <c r="F705" s="807">
        <v>123.41</v>
      </c>
      <c r="I705" s="840" t="s">
        <v>15822</v>
      </c>
      <c r="J705" s="848">
        <f>IFERROR(VLOOKUP(I705,REAJUSTE!A:AB,22,FALSE),"")</f>
        <v>1.016</v>
      </c>
    </row>
    <row r="706" spans="1:10" ht="38.25" x14ac:dyDescent="0.2">
      <c r="A706" s="794">
        <v>151347</v>
      </c>
      <c r="B706" s="794" t="s">
        <v>15726</v>
      </c>
      <c r="C706" s="806" t="s">
        <v>588</v>
      </c>
      <c r="D706" s="807">
        <f t="shared" si="10"/>
        <v>125.38</v>
      </c>
      <c r="F706" s="807">
        <v>123.41</v>
      </c>
      <c r="I706" s="840" t="s">
        <v>15822</v>
      </c>
      <c r="J706" s="848">
        <f>IFERROR(VLOOKUP(I706,REAJUSTE!A:AB,22,FALSE),"")</f>
        <v>1.016</v>
      </c>
    </row>
    <row r="707" spans="1:10" ht="38.25" x14ac:dyDescent="0.2">
      <c r="A707" s="794">
        <v>151348</v>
      </c>
      <c r="B707" s="794" t="s">
        <v>15727</v>
      </c>
      <c r="C707" s="806" t="s">
        <v>588</v>
      </c>
      <c r="D707" s="807">
        <f t="shared" si="10"/>
        <v>125.38</v>
      </c>
      <c r="F707" s="807">
        <v>123.41</v>
      </c>
      <c r="I707" s="840" t="s">
        <v>15822</v>
      </c>
      <c r="J707" s="848">
        <f>IFERROR(VLOOKUP(I707,REAJUSTE!A:AB,22,FALSE),"")</f>
        <v>1.016</v>
      </c>
    </row>
    <row r="708" spans="1:10" ht="38.25" x14ac:dyDescent="0.2">
      <c r="A708" s="794">
        <v>151349</v>
      </c>
      <c r="B708" s="794" t="s">
        <v>15728</v>
      </c>
      <c r="C708" s="806" t="s">
        <v>588</v>
      </c>
      <c r="D708" s="807">
        <f t="shared" si="10"/>
        <v>87.17</v>
      </c>
      <c r="F708" s="807">
        <v>85.8</v>
      </c>
      <c r="I708" s="840" t="s">
        <v>15822</v>
      </c>
      <c r="J708" s="848">
        <f>IFERROR(VLOOKUP(I708,REAJUSTE!A:AB,22,FALSE),"")</f>
        <v>1.016</v>
      </c>
    </row>
    <row r="709" spans="1:10" ht="38.25" x14ac:dyDescent="0.2">
      <c r="A709" s="794">
        <v>151350</v>
      </c>
      <c r="B709" s="794" t="s">
        <v>15729</v>
      </c>
      <c r="C709" s="806" t="s">
        <v>588</v>
      </c>
      <c r="D709" s="807">
        <f t="shared" si="10"/>
        <v>131.31</v>
      </c>
      <c r="F709" s="807">
        <v>129.25</v>
      </c>
      <c r="I709" s="840" t="s">
        <v>15822</v>
      </c>
      <c r="J709" s="848">
        <f>IFERROR(VLOOKUP(I709,REAJUSTE!A:AB,22,FALSE),"")</f>
        <v>1.016</v>
      </c>
    </row>
    <row r="710" spans="1:10" ht="38.25" x14ac:dyDescent="0.2">
      <c r="A710" s="794">
        <v>151357</v>
      </c>
      <c r="B710" s="794" t="s">
        <v>15730</v>
      </c>
      <c r="C710" s="806" t="s">
        <v>588</v>
      </c>
      <c r="D710" s="807">
        <f t="shared" si="10"/>
        <v>140.04</v>
      </c>
      <c r="F710" s="807">
        <v>137.84</v>
      </c>
      <c r="I710" s="840" t="s">
        <v>15822</v>
      </c>
      <c r="J710" s="848">
        <f>IFERROR(VLOOKUP(I710,REAJUSTE!A:AB,22,FALSE),"")</f>
        <v>1.016</v>
      </c>
    </row>
    <row r="711" spans="1:10" ht="38.25" x14ac:dyDescent="0.2">
      <c r="A711" s="794">
        <v>151359</v>
      </c>
      <c r="B711" s="794" t="s">
        <v>15731</v>
      </c>
      <c r="C711" s="806" t="s">
        <v>588</v>
      </c>
      <c r="D711" s="807">
        <f t="shared" si="10"/>
        <v>204.18</v>
      </c>
      <c r="F711" s="807">
        <v>200.97</v>
      </c>
      <c r="I711" s="840" t="s">
        <v>15822</v>
      </c>
      <c r="J711" s="848">
        <f>IFERROR(VLOOKUP(I711,REAJUSTE!A:AB,22,FALSE),"")</f>
        <v>1.016</v>
      </c>
    </row>
    <row r="712" spans="1:10" ht="15" x14ac:dyDescent="0.2">
      <c r="A712" s="805">
        <v>1514</v>
      </c>
      <c r="B712" s="805" t="s">
        <v>422</v>
      </c>
      <c r="C712" s="806"/>
      <c r="D712" s="807">
        <f t="shared" si="10"/>
        <v>0</v>
      </c>
      <c r="F712" s="807"/>
      <c r="I712" s="840" t="s">
        <v>15822</v>
      </c>
      <c r="J712" s="848">
        <f>IFERROR(VLOOKUP(I712,REAJUSTE!A:AB,22,FALSE),"")</f>
        <v>1.016</v>
      </c>
    </row>
    <row r="713" spans="1:10" ht="38.25" x14ac:dyDescent="0.2">
      <c r="A713" s="794">
        <v>151401</v>
      </c>
      <c r="B713" s="794" t="s">
        <v>15732</v>
      </c>
      <c r="C713" s="806" t="s">
        <v>4</v>
      </c>
      <c r="D713" s="807">
        <f t="shared" si="10"/>
        <v>6.02</v>
      </c>
      <c r="F713" s="807">
        <v>5.93</v>
      </c>
      <c r="I713" s="840" t="s">
        <v>15822</v>
      </c>
      <c r="J713" s="848">
        <f>IFERROR(VLOOKUP(I713,REAJUSTE!A:AB,22,FALSE),"")</f>
        <v>1.016</v>
      </c>
    </row>
    <row r="714" spans="1:10" ht="38.25" x14ac:dyDescent="0.2">
      <c r="A714" s="794">
        <v>151402</v>
      </c>
      <c r="B714" s="794" t="s">
        <v>15733</v>
      </c>
      <c r="C714" s="806" t="s">
        <v>4</v>
      </c>
      <c r="D714" s="807">
        <f t="shared" si="10"/>
        <v>7.19</v>
      </c>
      <c r="F714" s="807">
        <v>7.08</v>
      </c>
      <c r="I714" s="840" t="s">
        <v>15822</v>
      </c>
      <c r="J714" s="848">
        <f>IFERROR(VLOOKUP(I714,REAJUSTE!A:AB,22,FALSE),"")</f>
        <v>1.016</v>
      </c>
    </row>
    <row r="715" spans="1:10" ht="38.25" x14ac:dyDescent="0.2">
      <c r="A715" s="794">
        <v>151403</v>
      </c>
      <c r="B715" s="794" t="s">
        <v>15734</v>
      </c>
      <c r="C715" s="806" t="s">
        <v>4</v>
      </c>
      <c r="D715" s="807">
        <f t="shared" si="10"/>
        <v>9.08</v>
      </c>
      <c r="F715" s="807">
        <v>8.94</v>
      </c>
      <c r="I715" s="840" t="s">
        <v>15822</v>
      </c>
      <c r="J715" s="848">
        <f>IFERROR(VLOOKUP(I715,REAJUSTE!A:AB,22,FALSE),"")</f>
        <v>1.016</v>
      </c>
    </row>
    <row r="716" spans="1:10" ht="38.25" x14ac:dyDescent="0.2">
      <c r="A716" s="794">
        <v>151404</v>
      </c>
      <c r="B716" s="794" t="s">
        <v>15735</v>
      </c>
      <c r="C716" s="806" t="s">
        <v>4</v>
      </c>
      <c r="D716" s="807">
        <f t="shared" si="10"/>
        <v>11.98</v>
      </c>
      <c r="F716" s="807">
        <v>11.8</v>
      </c>
      <c r="I716" s="840" t="s">
        <v>15822</v>
      </c>
      <c r="J716" s="848">
        <f>IFERROR(VLOOKUP(I716,REAJUSTE!A:AB,22,FALSE),"")</f>
        <v>1.016</v>
      </c>
    </row>
    <row r="717" spans="1:10" ht="38.25" x14ac:dyDescent="0.2">
      <c r="A717" s="794">
        <v>151405</v>
      </c>
      <c r="B717" s="794" t="s">
        <v>15736</v>
      </c>
      <c r="C717" s="806" t="s">
        <v>4</v>
      </c>
      <c r="D717" s="807">
        <f t="shared" si="10"/>
        <v>16.84</v>
      </c>
      <c r="F717" s="807">
        <v>16.579999999999998</v>
      </c>
      <c r="I717" s="840" t="s">
        <v>15822</v>
      </c>
      <c r="J717" s="848">
        <f>IFERROR(VLOOKUP(I717,REAJUSTE!A:AB,22,FALSE),"")</f>
        <v>1.016</v>
      </c>
    </row>
    <row r="718" spans="1:10" ht="38.25" x14ac:dyDescent="0.2">
      <c r="A718" s="794">
        <v>151406</v>
      </c>
      <c r="B718" s="794" t="s">
        <v>15737</v>
      </c>
      <c r="C718" s="806" t="s">
        <v>4</v>
      </c>
      <c r="D718" s="807">
        <f t="shared" si="10"/>
        <v>21.48</v>
      </c>
      <c r="F718" s="807">
        <v>21.15</v>
      </c>
      <c r="I718" s="840" t="s">
        <v>15822</v>
      </c>
      <c r="J718" s="848">
        <f>IFERROR(VLOOKUP(I718,REAJUSTE!A:AB,22,FALSE),"")</f>
        <v>1.016</v>
      </c>
    </row>
    <row r="719" spans="1:10" ht="38.25" x14ac:dyDescent="0.2">
      <c r="A719" s="794">
        <v>151407</v>
      </c>
      <c r="B719" s="794" t="s">
        <v>15738</v>
      </c>
      <c r="C719" s="806" t="s">
        <v>4</v>
      </c>
      <c r="D719" s="807">
        <f t="shared" si="10"/>
        <v>34.08</v>
      </c>
      <c r="F719" s="807">
        <v>33.549999999999997</v>
      </c>
      <c r="I719" s="840" t="s">
        <v>15822</v>
      </c>
      <c r="J719" s="848">
        <f>IFERROR(VLOOKUP(I719,REAJUSTE!A:AB,22,FALSE),"")</f>
        <v>1.016</v>
      </c>
    </row>
    <row r="720" spans="1:10" ht="38.25" x14ac:dyDescent="0.2">
      <c r="A720" s="794">
        <v>151413</v>
      </c>
      <c r="B720" s="794" t="s">
        <v>15739</v>
      </c>
      <c r="C720" s="806" t="s">
        <v>4</v>
      </c>
      <c r="D720" s="807">
        <f t="shared" ref="D720:D783" si="11">TRUNC(F720*J720,2)</f>
        <v>37.14</v>
      </c>
      <c r="F720" s="807">
        <v>36.56</v>
      </c>
      <c r="I720" s="840" t="s">
        <v>15822</v>
      </c>
      <c r="J720" s="848">
        <f>IFERROR(VLOOKUP(I720,REAJUSTE!A:AB,22,FALSE),"")</f>
        <v>1.016</v>
      </c>
    </row>
    <row r="721" spans="1:10" ht="38.25" x14ac:dyDescent="0.2">
      <c r="A721" s="794">
        <v>151414</v>
      </c>
      <c r="B721" s="794" t="s">
        <v>15740</v>
      </c>
      <c r="C721" s="806" t="s">
        <v>4</v>
      </c>
      <c r="D721" s="807">
        <f t="shared" si="11"/>
        <v>17.559999999999999</v>
      </c>
      <c r="F721" s="807">
        <v>17.29</v>
      </c>
      <c r="I721" s="840" t="s">
        <v>15822</v>
      </c>
      <c r="J721" s="848">
        <f>IFERROR(VLOOKUP(I721,REAJUSTE!A:AB,22,FALSE),"")</f>
        <v>1.016</v>
      </c>
    </row>
    <row r="722" spans="1:10" ht="38.25" x14ac:dyDescent="0.2">
      <c r="A722" s="794">
        <v>151417</v>
      </c>
      <c r="B722" s="794" t="s">
        <v>15741</v>
      </c>
      <c r="C722" s="806" t="s">
        <v>4</v>
      </c>
      <c r="D722" s="807">
        <f t="shared" si="11"/>
        <v>8.48</v>
      </c>
      <c r="F722" s="807">
        <v>8.35</v>
      </c>
      <c r="I722" s="840" t="s">
        <v>15822</v>
      </c>
      <c r="J722" s="848">
        <f>IFERROR(VLOOKUP(I722,REAJUSTE!A:AB,22,FALSE),"")</f>
        <v>1.016</v>
      </c>
    </row>
    <row r="723" spans="1:10" ht="38.25" x14ac:dyDescent="0.2">
      <c r="A723" s="794">
        <v>151418</v>
      </c>
      <c r="B723" s="794" t="s">
        <v>15742</v>
      </c>
      <c r="C723" s="806" t="s">
        <v>4</v>
      </c>
      <c r="D723" s="807">
        <f t="shared" si="11"/>
        <v>10.64</v>
      </c>
      <c r="F723" s="807">
        <v>10.48</v>
      </c>
      <c r="I723" s="840" t="s">
        <v>15822</v>
      </c>
      <c r="J723" s="848">
        <f>IFERROR(VLOOKUP(I723,REAJUSTE!A:AB,22,FALSE),"")</f>
        <v>1.016</v>
      </c>
    </row>
    <row r="724" spans="1:10" ht="38.25" x14ac:dyDescent="0.2">
      <c r="A724" s="794">
        <v>151419</v>
      </c>
      <c r="B724" s="794" t="s">
        <v>15743</v>
      </c>
      <c r="C724" s="806" t="s">
        <v>4</v>
      </c>
      <c r="D724" s="807">
        <f t="shared" si="11"/>
        <v>13.4</v>
      </c>
      <c r="F724" s="807">
        <v>13.19</v>
      </c>
      <c r="I724" s="840" t="s">
        <v>15822</v>
      </c>
      <c r="J724" s="848">
        <f>IFERROR(VLOOKUP(I724,REAJUSTE!A:AB,22,FALSE),"")</f>
        <v>1.016</v>
      </c>
    </row>
    <row r="725" spans="1:10" ht="38.25" x14ac:dyDescent="0.2">
      <c r="A725" s="794">
        <v>151420</v>
      </c>
      <c r="B725" s="794" t="s">
        <v>15744</v>
      </c>
      <c r="C725" s="806" t="s">
        <v>4</v>
      </c>
      <c r="D725" s="807">
        <f t="shared" si="11"/>
        <v>17.91</v>
      </c>
      <c r="F725" s="807">
        <v>17.63</v>
      </c>
      <c r="I725" s="840" t="s">
        <v>15822</v>
      </c>
      <c r="J725" s="848">
        <f>IFERROR(VLOOKUP(I725,REAJUSTE!A:AB,22,FALSE),"")</f>
        <v>1.016</v>
      </c>
    </row>
    <row r="726" spans="1:10" ht="38.25" x14ac:dyDescent="0.2">
      <c r="A726" s="794">
        <v>151421</v>
      </c>
      <c r="B726" s="794" t="s">
        <v>15745</v>
      </c>
      <c r="C726" s="806" t="s">
        <v>4</v>
      </c>
      <c r="D726" s="807">
        <f t="shared" si="11"/>
        <v>21.88</v>
      </c>
      <c r="F726" s="807">
        <v>21.54</v>
      </c>
      <c r="I726" s="840" t="s">
        <v>15822</v>
      </c>
      <c r="J726" s="848">
        <f>IFERROR(VLOOKUP(I726,REAJUSTE!A:AB,22,FALSE),"")</f>
        <v>1.016</v>
      </c>
    </row>
    <row r="727" spans="1:10" ht="38.25" x14ac:dyDescent="0.2">
      <c r="A727" s="794">
        <v>151422</v>
      </c>
      <c r="B727" s="794" t="s">
        <v>15746</v>
      </c>
      <c r="C727" s="806" t="s">
        <v>4</v>
      </c>
      <c r="D727" s="807">
        <f t="shared" si="11"/>
        <v>35.590000000000003</v>
      </c>
      <c r="F727" s="807">
        <v>35.03</v>
      </c>
      <c r="I727" s="840" t="s">
        <v>15822</v>
      </c>
      <c r="J727" s="848">
        <f>IFERROR(VLOOKUP(I727,REAJUSTE!A:AB,22,FALSE),"")</f>
        <v>1.016</v>
      </c>
    </row>
    <row r="728" spans="1:10" ht="38.25" x14ac:dyDescent="0.2">
      <c r="A728" s="794">
        <v>151423</v>
      </c>
      <c r="B728" s="794" t="s">
        <v>15747</v>
      </c>
      <c r="C728" s="806" t="s">
        <v>4</v>
      </c>
      <c r="D728" s="807">
        <f t="shared" si="11"/>
        <v>49.32</v>
      </c>
      <c r="F728" s="807">
        <v>48.55</v>
      </c>
      <c r="I728" s="840" t="s">
        <v>15822</v>
      </c>
      <c r="J728" s="848">
        <f>IFERROR(VLOOKUP(I728,REAJUSTE!A:AB,22,FALSE),"")</f>
        <v>1.016</v>
      </c>
    </row>
    <row r="729" spans="1:10" ht="38.25" x14ac:dyDescent="0.2">
      <c r="A729" s="794">
        <v>151425</v>
      </c>
      <c r="B729" s="794" t="s">
        <v>15748</v>
      </c>
      <c r="C729" s="806" t="s">
        <v>4</v>
      </c>
      <c r="D729" s="807">
        <f t="shared" si="11"/>
        <v>67.209999999999994</v>
      </c>
      <c r="F729" s="807">
        <v>66.16</v>
      </c>
      <c r="I729" s="840" t="s">
        <v>15822</v>
      </c>
      <c r="J729" s="848">
        <f>IFERROR(VLOOKUP(I729,REAJUSTE!A:AB,22,FALSE),"")</f>
        <v>1.016</v>
      </c>
    </row>
    <row r="730" spans="1:10" ht="38.25" x14ac:dyDescent="0.2">
      <c r="A730" s="794">
        <v>151426</v>
      </c>
      <c r="B730" s="794" t="s">
        <v>15749</v>
      </c>
      <c r="C730" s="806" t="s">
        <v>4</v>
      </c>
      <c r="D730" s="807">
        <f t="shared" si="11"/>
        <v>123.5</v>
      </c>
      <c r="F730" s="807">
        <v>121.56</v>
      </c>
      <c r="I730" s="840" t="s">
        <v>15822</v>
      </c>
      <c r="J730" s="848">
        <f>IFERROR(VLOOKUP(I730,REAJUSTE!A:AB,22,FALSE),"")</f>
        <v>1.016</v>
      </c>
    </row>
    <row r="731" spans="1:10" ht="38.25" x14ac:dyDescent="0.2">
      <c r="A731" s="794">
        <v>151427</v>
      </c>
      <c r="B731" s="794" t="s">
        <v>15750</v>
      </c>
      <c r="C731" s="806" t="s">
        <v>4</v>
      </c>
      <c r="D731" s="807">
        <f t="shared" si="11"/>
        <v>143.97</v>
      </c>
      <c r="F731" s="807">
        <v>141.71</v>
      </c>
      <c r="I731" s="840" t="s">
        <v>15822</v>
      </c>
      <c r="J731" s="848">
        <f>IFERROR(VLOOKUP(I731,REAJUSTE!A:AB,22,FALSE),"")</f>
        <v>1.016</v>
      </c>
    </row>
    <row r="732" spans="1:10" ht="38.25" x14ac:dyDescent="0.2">
      <c r="A732" s="794">
        <v>151428</v>
      </c>
      <c r="B732" s="794" t="s">
        <v>15751</v>
      </c>
      <c r="C732" s="806" t="s">
        <v>4</v>
      </c>
      <c r="D732" s="807">
        <f t="shared" si="11"/>
        <v>441.35</v>
      </c>
      <c r="F732" s="807">
        <v>434.4</v>
      </c>
      <c r="I732" s="840" t="s">
        <v>15822</v>
      </c>
      <c r="J732" s="848">
        <f>IFERROR(VLOOKUP(I732,REAJUSTE!A:AB,22,FALSE),"")</f>
        <v>1.016</v>
      </c>
    </row>
    <row r="733" spans="1:10" ht="38.25" x14ac:dyDescent="0.2">
      <c r="A733" s="794">
        <v>151429</v>
      </c>
      <c r="B733" s="794" t="s">
        <v>15752</v>
      </c>
      <c r="C733" s="806" t="s">
        <v>4</v>
      </c>
      <c r="D733" s="807">
        <f t="shared" si="11"/>
        <v>100.28</v>
      </c>
      <c r="F733" s="807">
        <v>98.71</v>
      </c>
      <c r="I733" s="840" t="s">
        <v>15822</v>
      </c>
      <c r="J733" s="848">
        <f>IFERROR(VLOOKUP(I733,REAJUSTE!A:AB,22,FALSE),"")</f>
        <v>1.016</v>
      </c>
    </row>
    <row r="734" spans="1:10" ht="38.25" x14ac:dyDescent="0.2">
      <c r="A734" s="794">
        <v>151430</v>
      </c>
      <c r="B734" s="794" t="s">
        <v>15753</v>
      </c>
      <c r="C734" s="806" t="s">
        <v>4</v>
      </c>
      <c r="D734" s="807">
        <f t="shared" si="11"/>
        <v>191.52</v>
      </c>
      <c r="F734" s="807">
        <v>188.51</v>
      </c>
      <c r="I734" s="840" t="s">
        <v>15822</v>
      </c>
      <c r="J734" s="848">
        <f>IFERROR(VLOOKUP(I734,REAJUSTE!A:AB,22,FALSE),"")</f>
        <v>1.016</v>
      </c>
    </row>
    <row r="735" spans="1:10" ht="38.25" x14ac:dyDescent="0.2">
      <c r="A735" s="794">
        <v>151431</v>
      </c>
      <c r="B735" s="794" t="s">
        <v>15754</v>
      </c>
      <c r="C735" s="806" t="s">
        <v>4</v>
      </c>
      <c r="D735" s="807">
        <f t="shared" si="11"/>
        <v>250.51</v>
      </c>
      <c r="F735" s="807">
        <v>246.57</v>
      </c>
      <c r="I735" s="840" t="s">
        <v>15822</v>
      </c>
      <c r="J735" s="848">
        <f>IFERROR(VLOOKUP(I735,REAJUSTE!A:AB,22,FALSE),"")</f>
        <v>1.016</v>
      </c>
    </row>
    <row r="736" spans="1:10" ht="38.25" x14ac:dyDescent="0.2">
      <c r="A736" s="794">
        <v>151432</v>
      </c>
      <c r="B736" s="794" t="s">
        <v>15755</v>
      </c>
      <c r="C736" s="806" t="s">
        <v>4</v>
      </c>
      <c r="D736" s="807">
        <f t="shared" si="11"/>
        <v>309.7</v>
      </c>
      <c r="F736" s="807">
        <v>304.83</v>
      </c>
      <c r="I736" s="840" t="s">
        <v>15822</v>
      </c>
      <c r="J736" s="848">
        <f>IFERROR(VLOOKUP(I736,REAJUSTE!A:AB,22,FALSE),"")</f>
        <v>1.016</v>
      </c>
    </row>
    <row r="737" spans="1:10" ht="38.25" x14ac:dyDescent="0.2">
      <c r="A737" s="794">
        <v>151433</v>
      </c>
      <c r="B737" s="794" t="s">
        <v>15756</v>
      </c>
      <c r="C737" s="806" t="s">
        <v>4</v>
      </c>
      <c r="D737" s="807">
        <f t="shared" si="11"/>
        <v>82.66</v>
      </c>
      <c r="F737" s="807">
        <v>81.36</v>
      </c>
      <c r="I737" s="840" t="s">
        <v>15822</v>
      </c>
      <c r="J737" s="848">
        <f>IFERROR(VLOOKUP(I737,REAJUSTE!A:AB,22,FALSE),"")</f>
        <v>1.016</v>
      </c>
    </row>
    <row r="738" spans="1:10" ht="38.25" x14ac:dyDescent="0.2">
      <c r="A738" s="794">
        <v>151434</v>
      </c>
      <c r="B738" s="794" t="s">
        <v>15757</v>
      </c>
      <c r="C738" s="806" t="s">
        <v>4</v>
      </c>
      <c r="D738" s="807">
        <f t="shared" si="11"/>
        <v>99.56</v>
      </c>
      <c r="F738" s="807">
        <v>98</v>
      </c>
      <c r="I738" s="840" t="s">
        <v>15822</v>
      </c>
      <c r="J738" s="848">
        <f>IFERROR(VLOOKUP(I738,REAJUSTE!A:AB,22,FALSE),"")</f>
        <v>1.016</v>
      </c>
    </row>
    <row r="739" spans="1:10" ht="38.25" x14ac:dyDescent="0.2">
      <c r="A739" s="794">
        <v>151438</v>
      </c>
      <c r="B739" s="794" t="s">
        <v>15758</v>
      </c>
      <c r="C739" s="806" t="s">
        <v>4</v>
      </c>
      <c r="D739" s="807">
        <f t="shared" si="11"/>
        <v>12.51</v>
      </c>
      <c r="F739" s="807">
        <v>12.32</v>
      </c>
      <c r="I739" s="840" t="s">
        <v>15822</v>
      </c>
      <c r="J739" s="848">
        <f>IFERROR(VLOOKUP(I739,REAJUSTE!A:AB,22,FALSE),"")</f>
        <v>1.016</v>
      </c>
    </row>
    <row r="740" spans="1:10" ht="38.25" x14ac:dyDescent="0.2">
      <c r="A740" s="794">
        <v>151439</v>
      </c>
      <c r="B740" s="794" t="s">
        <v>15759</v>
      </c>
      <c r="C740" s="806" t="s">
        <v>4</v>
      </c>
      <c r="D740" s="807">
        <f t="shared" si="11"/>
        <v>13.68</v>
      </c>
      <c r="F740" s="807">
        <v>13.47</v>
      </c>
      <c r="I740" s="840" t="s">
        <v>15822</v>
      </c>
      <c r="J740" s="848">
        <f>IFERROR(VLOOKUP(I740,REAJUSTE!A:AB,22,FALSE),"")</f>
        <v>1.016</v>
      </c>
    </row>
    <row r="741" spans="1:10" ht="38.25" x14ac:dyDescent="0.2">
      <c r="A741" s="794">
        <v>151440</v>
      </c>
      <c r="B741" s="794" t="s">
        <v>15760</v>
      </c>
      <c r="C741" s="806" t="s">
        <v>4</v>
      </c>
      <c r="D741" s="807">
        <f t="shared" si="11"/>
        <v>20.149999999999999</v>
      </c>
      <c r="F741" s="807">
        <v>19.84</v>
      </c>
      <c r="I741" s="840" t="s">
        <v>15822</v>
      </c>
      <c r="J741" s="848">
        <f>IFERROR(VLOOKUP(I741,REAJUSTE!A:AB,22,FALSE),"")</f>
        <v>1.016</v>
      </c>
    </row>
    <row r="742" spans="1:10" ht="51" x14ac:dyDescent="0.2">
      <c r="A742" s="794">
        <v>151441</v>
      </c>
      <c r="B742" s="794" t="s">
        <v>29182</v>
      </c>
      <c r="C742" s="806" t="s">
        <v>4</v>
      </c>
      <c r="D742" s="807">
        <f t="shared" si="11"/>
        <v>5.7</v>
      </c>
      <c r="F742" s="807">
        <v>5.62</v>
      </c>
      <c r="I742" s="840" t="s">
        <v>15822</v>
      </c>
      <c r="J742" s="848">
        <f>IFERROR(VLOOKUP(I742,REAJUSTE!A:AB,22,FALSE),"")</f>
        <v>1.016</v>
      </c>
    </row>
    <row r="743" spans="1:10" ht="51" x14ac:dyDescent="0.2">
      <c r="A743" s="794">
        <v>151442</v>
      </c>
      <c r="B743" s="794" t="s">
        <v>29183</v>
      </c>
      <c r="C743" s="806" t="s">
        <v>4</v>
      </c>
      <c r="D743" s="807">
        <f t="shared" si="11"/>
        <v>6.81</v>
      </c>
      <c r="F743" s="807">
        <v>6.71</v>
      </c>
      <c r="I743" s="840" t="s">
        <v>15822</v>
      </c>
      <c r="J743" s="848">
        <f>IFERROR(VLOOKUP(I743,REAJUSTE!A:AB,22,FALSE),"")</f>
        <v>1.016</v>
      </c>
    </row>
    <row r="744" spans="1:10" ht="51" x14ac:dyDescent="0.2">
      <c r="A744" s="794">
        <v>151443</v>
      </c>
      <c r="B744" s="794" t="s">
        <v>29184</v>
      </c>
      <c r="C744" s="806" t="s">
        <v>4</v>
      </c>
      <c r="D744" s="807">
        <f t="shared" si="11"/>
        <v>8.09</v>
      </c>
      <c r="F744" s="807">
        <v>7.97</v>
      </c>
      <c r="I744" s="840" t="s">
        <v>15822</v>
      </c>
      <c r="J744" s="848">
        <f>IFERROR(VLOOKUP(I744,REAJUSTE!A:AB,22,FALSE),"")</f>
        <v>1.016</v>
      </c>
    </row>
    <row r="745" spans="1:10" ht="51" x14ac:dyDescent="0.2">
      <c r="A745" s="794">
        <v>151444</v>
      </c>
      <c r="B745" s="794" t="s">
        <v>29185</v>
      </c>
      <c r="C745" s="806" t="s">
        <v>4</v>
      </c>
      <c r="D745" s="807">
        <f t="shared" si="11"/>
        <v>10.5</v>
      </c>
      <c r="F745" s="807">
        <v>10.34</v>
      </c>
      <c r="I745" s="840" t="s">
        <v>15822</v>
      </c>
      <c r="J745" s="848">
        <f>IFERROR(VLOOKUP(I745,REAJUSTE!A:AB,22,FALSE),"")</f>
        <v>1.016</v>
      </c>
    </row>
    <row r="746" spans="1:10" ht="51" x14ac:dyDescent="0.2">
      <c r="A746" s="794">
        <v>151445</v>
      </c>
      <c r="B746" s="794" t="s">
        <v>29186</v>
      </c>
      <c r="C746" s="806" t="s">
        <v>4</v>
      </c>
      <c r="D746" s="807">
        <f t="shared" si="11"/>
        <v>14.22</v>
      </c>
      <c r="F746" s="807">
        <v>14</v>
      </c>
      <c r="I746" s="840" t="s">
        <v>15822</v>
      </c>
      <c r="J746" s="848">
        <f>IFERROR(VLOOKUP(I746,REAJUSTE!A:AB,22,FALSE),"")</f>
        <v>1.016</v>
      </c>
    </row>
    <row r="747" spans="1:10" ht="51" x14ac:dyDescent="0.2">
      <c r="A747" s="794">
        <v>151446</v>
      </c>
      <c r="B747" s="794" t="s">
        <v>29187</v>
      </c>
      <c r="C747" s="806" t="s">
        <v>4</v>
      </c>
      <c r="D747" s="807">
        <f t="shared" si="11"/>
        <v>19.89</v>
      </c>
      <c r="F747" s="807">
        <v>19.579999999999998</v>
      </c>
      <c r="I747" s="840" t="s">
        <v>15822</v>
      </c>
      <c r="J747" s="848">
        <f>IFERROR(VLOOKUP(I747,REAJUSTE!A:AB,22,FALSE),"")</f>
        <v>1.016</v>
      </c>
    </row>
    <row r="748" spans="1:10" ht="51" x14ac:dyDescent="0.2">
      <c r="A748" s="794">
        <v>151447</v>
      </c>
      <c r="B748" s="794" t="s">
        <v>29188</v>
      </c>
      <c r="C748" s="806" t="s">
        <v>4</v>
      </c>
      <c r="D748" s="807">
        <f t="shared" si="11"/>
        <v>27.9</v>
      </c>
      <c r="F748" s="807">
        <v>27.47</v>
      </c>
      <c r="I748" s="840" t="s">
        <v>15822</v>
      </c>
      <c r="J748" s="848">
        <f>IFERROR(VLOOKUP(I748,REAJUSTE!A:AB,22,FALSE),"")</f>
        <v>1.016</v>
      </c>
    </row>
    <row r="749" spans="1:10" ht="15" x14ac:dyDescent="0.2">
      <c r="A749" s="805">
        <v>1515</v>
      </c>
      <c r="B749" s="805" t="s">
        <v>423</v>
      </c>
      <c r="C749" s="806"/>
      <c r="D749" s="807">
        <f t="shared" si="11"/>
        <v>0</v>
      </c>
      <c r="F749" s="807"/>
      <c r="I749" s="840" t="s">
        <v>15822</v>
      </c>
      <c r="J749" s="848">
        <f>IFERROR(VLOOKUP(I749,REAJUSTE!A:AB,22,FALSE),"")</f>
        <v>1.016</v>
      </c>
    </row>
    <row r="750" spans="1:10" ht="15" x14ac:dyDescent="0.2">
      <c r="A750" s="794">
        <v>151503</v>
      </c>
      <c r="B750" s="794" t="s">
        <v>735</v>
      </c>
      <c r="C750" s="806" t="s">
        <v>588</v>
      </c>
      <c r="D750" s="807">
        <f t="shared" si="11"/>
        <v>17.82</v>
      </c>
      <c r="F750" s="807">
        <v>17.54</v>
      </c>
      <c r="I750" s="840" t="s">
        <v>15822</v>
      </c>
      <c r="J750" s="848">
        <f>IFERROR(VLOOKUP(I750,REAJUSTE!A:AB,22,FALSE),"")</f>
        <v>1.016</v>
      </c>
    </row>
    <row r="751" spans="1:10" ht="15" x14ac:dyDescent="0.2">
      <c r="A751" s="794">
        <v>151504</v>
      </c>
      <c r="B751" s="794" t="s">
        <v>424</v>
      </c>
      <c r="C751" s="806" t="s">
        <v>588</v>
      </c>
      <c r="D751" s="807">
        <f t="shared" si="11"/>
        <v>18.27</v>
      </c>
      <c r="F751" s="807">
        <v>17.989999999999998</v>
      </c>
      <c r="I751" s="840" t="s">
        <v>15822</v>
      </c>
      <c r="J751" s="848">
        <f>IFERROR(VLOOKUP(I751,REAJUSTE!A:AB,22,FALSE),"")</f>
        <v>1.016</v>
      </c>
    </row>
    <row r="752" spans="1:10" ht="25.5" x14ac:dyDescent="0.2">
      <c r="A752" s="794">
        <v>151506</v>
      </c>
      <c r="B752" s="794" t="s">
        <v>736</v>
      </c>
      <c r="C752" s="806" t="s">
        <v>588</v>
      </c>
      <c r="D752" s="807">
        <f t="shared" si="11"/>
        <v>243.49</v>
      </c>
      <c r="F752" s="807">
        <v>239.66</v>
      </c>
      <c r="I752" s="840" t="s">
        <v>15822</v>
      </c>
      <c r="J752" s="848">
        <f>IFERROR(VLOOKUP(I752,REAJUSTE!A:AB,22,FALSE),"")</f>
        <v>1.016</v>
      </c>
    </row>
    <row r="753" spans="1:10" ht="15" x14ac:dyDescent="0.2">
      <c r="A753" s="794">
        <v>151507</v>
      </c>
      <c r="B753" s="794" t="s">
        <v>425</v>
      </c>
      <c r="C753" s="806" t="s">
        <v>588</v>
      </c>
      <c r="D753" s="807">
        <f t="shared" si="11"/>
        <v>12.94</v>
      </c>
      <c r="F753" s="807">
        <v>12.74</v>
      </c>
      <c r="I753" s="840" t="s">
        <v>15822</v>
      </c>
      <c r="J753" s="848">
        <f>IFERROR(VLOOKUP(I753,REAJUSTE!A:AB,22,FALSE),"")</f>
        <v>1.016</v>
      </c>
    </row>
    <row r="754" spans="1:10" ht="25.5" x14ac:dyDescent="0.2">
      <c r="A754" s="794">
        <v>151508</v>
      </c>
      <c r="B754" s="794" t="s">
        <v>737</v>
      </c>
      <c r="C754" s="806" t="s">
        <v>588</v>
      </c>
      <c r="D754" s="807">
        <f t="shared" si="11"/>
        <v>2.57</v>
      </c>
      <c r="F754" s="807">
        <v>2.5299999999999998</v>
      </c>
      <c r="I754" s="840" t="s">
        <v>15822</v>
      </c>
      <c r="J754" s="848">
        <f>IFERROR(VLOOKUP(I754,REAJUSTE!A:AB,22,FALSE),"")</f>
        <v>1.016</v>
      </c>
    </row>
    <row r="755" spans="1:10" ht="25.5" x14ac:dyDescent="0.2">
      <c r="A755" s="794">
        <v>151509</v>
      </c>
      <c r="B755" s="794" t="s">
        <v>738</v>
      </c>
      <c r="C755" s="806" t="s">
        <v>588</v>
      </c>
      <c r="D755" s="807">
        <f t="shared" si="11"/>
        <v>3.6</v>
      </c>
      <c r="F755" s="807">
        <v>3.55</v>
      </c>
      <c r="I755" s="840" t="s">
        <v>15822</v>
      </c>
      <c r="J755" s="848">
        <f>IFERROR(VLOOKUP(I755,REAJUSTE!A:AB,22,FALSE),"")</f>
        <v>1.016</v>
      </c>
    </row>
    <row r="756" spans="1:10" ht="25.5" x14ac:dyDescent="0.2">
      <c r="A756" s="794">
        <v>151510</v>
      </c>
      <c r="B756" s="794" t="s">
        <v>739</v>
      </c>
      <c r="C756" s="806" t="s">
        <v>588</v>
      </c>
      <c r="D756" s="807">
        <f t="shared" si="11"/>
        <v>7.53</v>
      </c>
      <c r="F756" s="807">
        <v>7.42</v>
      </c>
      <c r="I756" s="840" t="s">
        <v>15822</v>
      </c>
      <c r="J756" s="848">
        <f>IFERROR(VLOOKUP(I756,REAJUSTE!A:AB,22,FALSE),"")</f>
        <v>1.016</v>
      </c>
    </row>
    <row r="757" spans="1:10" ht="25.5" x14ac:dyDescent="0.2">
      <c r="A757" s="794">
        <v>151511</v>
      </c>
      <c r="B757" s="794" t="s">
        <v>740</v>
      </c>
      <c r="C757" s="806" t="s">
        <v>588</v>
      </c>
      <c r="D757" s="807">
        <f t="shared" si="11"/>
        <v>28.53</v>
      </c>
      <c r="F757" s="807">
        <v>28.09</v>
      </c>
      <c r="I757" s="840" t="s">
        <v>15822</v>
      </c>
      <c r="J757" s="848">
        <f>IFERROR(VLOOKUP(I757,REAJUSTE!A:AB,22,FALSE),"")</f>
        <v>1.016</v>
      </c>
    </row>
    <row r="758" spans="1:10" ht="15" x14ac:dyDescent="0.2">
      <c r="A758" s="794">
        <v>151512</v>
      </c>
      <c r="B758" s="794" t="s">
        <v>741</v>
      </c>
      <c r="C758" s="806" t="s">
        <v>588</v>
      </c>
      <c r="D758" s="807">
        <f t="shared" si="11"/>
        <v>90.48</v>
      </c>
      <c r="F758" s="807">
        <v>89.06</v>
      </c>
      <c r="I758" s="840" t="s">
        <v>15822</v>
      </c>
      <c r="J758" s="848">
        <f>IFERROR(VLOOKUP(I758,REAJUSTE!A:AB,22,FALSE),"")</f>
        <v>1.016</v>
      </c>
    </row>
    <row r="759" spans="1:10" ht="25.5" x14ac:dyDescent="0.2">
      <c r="A759" s="794">
        <v>151513</v>
      </c>
      <c r="B759" s="794" t="s">
        <v>426</v>
      </c>
      <c r="C759" s="806" t="s">
        <v>588</v>
      </c>
      <c r="D759" s="807">
        <f t="shared" si="11"/>
        <v>30.01</v>
      </c>
      <c r="F759" s="807">
        <v>29.54</v>
      </c>
      <c r="I759" s="840" t="s">
        <v>15822</v>
      </c>
      <c r="J759" s="848">
        <f>IFERROR(VLOOKUP(I759,REAJUSTE!A:AB,22,FALSE),"")</f>
        <v>1.016</v>
      </c>
    </row>
    <row r="760" spans="1:10" ht="45" x14ac:dyDescent="0.2">
      <c r="A760" s="805">
        <v>1516</v>
      </c>
      <c r="B760" s="805" t="s">
        <v>348</v>
      </c>
      <c r="C760" s="806"/>
      <c r="D760" s="807">
        <f t="shared" si="11"/>
        <v>0</v>
      </c>
      <c r="F760" s="807"/>
      <c r="I760" s="840" t="s">
        <v>15822</v>
      </c>
      <c r="J760" s="848">
        <f>IFERROR(VLOOKUP(I760,REAJUSTE!A:AB,22,FALSE),"")</f>
        <v>1.016</v>
      </c>
    </row>
    <row r="761" spans="1:10" ht="38.25" x14ac:dyDescent="0.2">
      <c r="A761" s="794">
        <v>151601</v>
      </c>
      <c r="B761" s="794" t="s">
        <v>427</v>
      </c>
      <c r="C761" s="806" t="s">
        <v>4</v>
      </c>
      <c r="D761" s="807">
        <f t="shared" si="11"/>
        <v>13.02</v>
      </c>
      <c r="F761" s="807">
        <v>12.82</v>
      </c>
      <c r="I761" s="840" t="s">
        <v>15822</v>
      </c>
      <c r="J761" s="848">
        <f>IFERROR(VLOOKUP(I761,REAJUSTE!A:AB,22,FALSE),"")</f>
        <v>1.016</v>
      </c>
    </row>
    <row r="762" spans="1:10" ht="38.25" x14ac:dyDescent="0.2">
      <c r="A762" s="794">
        <v>151602</v>
      </c>
      <c r="B762" s="794" t="s">
        <v>428</v>
      </c>
      <c r="C762" s="806" t="s">
        <v>4</v>
      </c>
      <c r="D762" s="807">
        <f t="shared" si="11"/>
        <v>19.5</v>
      </c>
      <c r="F762" s="807">
        <v>19.2</v>
      </c>
      <c r="I762" s="840" t="s">
        <v>15822</v>
      </c>
      <c r="J762" s="848">
        <f>IFERROR(VLOOKUP(I762,REAJUSTE!A:AB,22,FALSE),"")</f>
        <v>1.016</v>
      </c>
    </row>
    <row r="763" spans="1:10" ht="38.25" x14ac:dyDescent="0.2">
      <c r="A763" s="794">
        <v>151603</v>
      </c>
      <c r="B763" s="794" t="s">
        <v>429</v>
      </c>
      <c r="C763" s="806" t="s">
        <v>4</v>
      </c>
      <c r="D763" s="807">
        <f t="shared" si="11"/>
        <v>29.39</v>
      </c>
      <c r="F763" s="807">
        <v>28.93</v>
      </c>
      <c r="I763" s="840" t="s">
        <v>15822</v>
      </c>
      <c r="J763" s="848">
        <f>IFERROR(VLOOKUP(I763,REAJUSTE!A:AB,22,FALSE),"")</f>
        <v>1.016</v>
      </c>
    </row>
    <row r="764" spans="1:10" ht="38.25" x14ac:dyDescent="0.2">
      <c r="A764" s="794">
        <v>151604</v>
      </c>
      <c r="B764" s="794" t="s">
        <v>430</v>
      </c>
      <c r="C764" s="806" t="s">
        <v>4</v>
      </c>
      <c r="D764" s="807">
        <f t="shared" si="11"/>
        <v>24.85</v>
      </c>
      <c r="F764" s="807">
        <v>24.46</v>
      </c>
      <c r="I764" s="840" t="s">
        <v>15822</v>
      </c>
      <c r="J764" s="848">
        <f>IFERROR(VLOOKUP(I764,REAJUSTE!A:AB,22,FALSE),"")</f>
        <v>1.016</v>
      </c>
    </row>
    <row r="765" spans="1:10" ht="38.25" x14ac:dyDescent="0.2">
      <c r="A765" s="794">
        <v>151605</v>
      </c>
      <c r="B765" s="794" t="s">
        <v>431</v>
      </c>
      <c r="C765" s="806" t="s">
        <v>4</v>
      </c>
      <c r="D765" s="807">
        <f t="shared" si="11"/>
        <v>37.840000000000003</v>
      </c>
      <c r="F765" s="807">
        <v>37.25</v>
      </c>
      <c r="I765" s="840" t="s">
        <v>15822</v>
      </c>
      <c r="J765" s="848">
        <f>IFERROR(VLOOKUP(I765,REAJUSTE!A:AB,22,FALSE),"")</f>
        <v>1.016</v>
      </c>
    </row>
    <row r="766" spans="1:10" ht="38.25" x14ac:dyDescent="0.2">
      <c r="A766" s="794">
        <v>151606</v>
      </c>
      <c r="B766" s="794" t="s">
        <v>432</v>
      </c>
      <c r="C766" s="806" t="s">
        <v>4</v>
      </c>
      <c r="D766" s="807">
        <f t="shared" si="11"/>
        <v>55.08</v>
      </c>
      <c r="F766" s="807">
        <v>54.22</v>
      </c>
      <c r="I766" s="840" t="s">
        <v>15822</v>
      </c>
      <c r="J766" s="848">
        <f>IFERROR(VLOOKUP(I766,REAJUSTE!A:AB,22,FALSE),"")</f>
        <v>1.016</v>
      </c>
    </row>
    <row r="767" spans="1:10" ht="30" x14ac:dyDescent="0.2">
      <c r="A767" s="805">
        <v>1517</v>
      </c>
      <c r="B767" s="805" t="s">
        <v>742</v>
      </c>
      <c r="C767" s="806"/>
      <c r="D767" s="807">
        <f t="shared" si="11"/>
        <v>0</v>
      </c>
      <c r="F767" s="807"/>
      <c r="I767" s="840" t="s">
        <v>15822</v>
      </c>
      <c r="J767" s="848">
        <f>IFERROR(VLOOKUP(I767,REAJUSTE!A:AB,22,FALSE),"")</f>
        <v>1.016</v>
      </c>
    </row>
    <row r="768" spans="1:10" ht="51" x14ac:dyDescent="0.2">
      <c r="A768" s="794">
        <v>151701</v>
      </c>
      <c r="B768" s="794" t="s">
        <v>1800</v>
      </c>
      <c r="C768" s="806" t="s">
        <v>588</v>
      </c>
      <c r="D768" s="807">
        <f t="shared" si="11"/>
        <v>2223.4699999999998</v>
      </c>
      <c r="F768" s="808">
        <v>2188.46</v>
      </c>
      <c r="I768" s="840" t="s">
        <v>15822</v>
      </c>
      <c r="J768" s="848">
        <f>IFERROR(VLOOKUP(I768,REAJUSTE!A:AB,22,FALSE),"")</f>
        <v>1.016</v>
      </c>
    </row>
    <row r="769" spans="1:10" ht="51" x14ac:dyDescent="0.2">
      <c r="A769" s="794">
        <v>151702</v>
      </c>
      <c r="B769" s="794" t="s">
        <v>1801</v>
      </c>
      <c r="C769" s="806" t="s">
        <v>588</v>
      </c>
      <c r="D769" s="807">
        <f t="shared" si="11"/>
        <v>3031.83</v>
      </c>
      <c r="F769" s="808">
        <v>2984.09</v>
      </c>
      <c r="I769" s="840" t="s">
        <v>15822</v>
      </c>
      <c r="J769" s="848">
        <f>IFERROR(VLOOKUP(I769,REAJUSTE!A:AB,22,FALSE),"")</f>
        <v>1.016</v>
      </c>
    </row>
    <row r="770" spans="1:10" ht="51" x14ac:dyDescent="0.2">
      <c r="A770" s="794">
        <v>151703</v>
      </c>
      <c r="B770" s="794" t="s">
        <v>1802</v>
      </c>
      <c r="C770" s="806" t="s">
        <v>588</v>
      </c>
      <c r="D770" s="807">
        <f t="shared" si="11"/>
        <v>3290.37</v>
      </c>
      <c r="F770" s="808">
        <v>3238.56</v>
      </c>
      <c r="I770" s="840" t="s">
        <v>15822</v>
      </c>
      <c r="J770" s="848">
        <f>IFERROR(VLOOKUP(I770,REAJUSTE!A:AB,22,FALSE),"")</f>
        <v>1.016</v>
      </c>
    </row>
    <row r="771" spans="1:10" ht="51" x14ac:dyDescent="0.2">
      <c r="A771" s="794">
        <v>151704</v>
      </c>
      <c r="B771" s="794" t="s">
        <v>1803</v>
      </c>
      <c r="C771" s="806" t="s">
        <v>588</v>
      </c>
      <c r="D771" s="807">
        <f t="shared" si="11"/>
        <v>3732.3</v>
      </c>
      <c r="F771" s="808">
        <v>3673.53</v>
      </c>
      <c r="I771" s="840" t="s">
        <v>15822</v>
      </c>
      <c r="J771" s="848">
        <f>IFERROR(VLOOKUP(I771,REAJUSTE!A:AB,22,FALSE),"")</f>
        <v>1.016</v>
      </c>
    </row>
    <row r="772" spans="1:10" ht="51" x14ac:dyDescent="0.2">
      <c r="A772" s="794">
        <v>151705</v>
      </c>
      <c r="B772" s="794" t="s">
        <v>1804</v>
      </c>
      <c r="C772" s="806" t="s">
        <v>588</v>
      </c>
      <c r="D772" s="807">
        <f t="shared" si="11"/>
        <v>3988.37</v>
      </c>
      <c r="F772" s="808">
        <v>3925.57</v>
      </c>
      <c r="I772" s="840" t="s">
        <v>15822</v>
      </c>
      <c r="J772" s="848">
        <f>IFERROR(VLOOKUP(I772,REAJUSTE!A:AB,22,FALSE),"")</f>
        <v>1.016</v>
      </c>
    </row>
    <row r="773" spans="1:10" ht="51" x14ac:dyDescent="0.2">
      <c r="A773" s="794">
        <v>151706</v>
      </c>
      <c r="B773" s="794" t="s">
        <v>12744</v>
      </c>
      <c r="C773" s="806" t="s">
        <v>588</v>
      </c>
      <c r="D773" s="807">
        <f t="shared" si="11"/>
        <v>6519.61</v>
      </c>
      <c r="F773" s="808">
        <v>6416.94</v>
      </c>
      <c r="I773" s="840" t="s">
        <v>15822</v>
      </c>
      <c r="J773" s="848">
        <f>IFERROR(VLOOKUP(I773,REAJUSTE!A:AB,22,FALSE),"")</f>
        <v>1.016</v>
      </c>
    </row>
    <row r="774" spans="1:10" ht="63.75" x14ac:dyDescent="0.2">
      <c r="A774" s="794">
        <v>151707</v>
      </c>
      <c r="B774" s="794" t="s">
        <v>12745</v>
      </c>
      <c r="C774" s="806" t="s">
        <v>588</v>
      </c>
      <c r="D774" s="807">
        <f t="shared" si="11"/>
        <v>4984.8999999999996</v>
      </c>
      <c r="F774" s="808">
        <v>4906.3999999999996</v>
      </c>
      <c r="I774" s="840" t="s">
        <v>15822</v>
      </c>
      <c r="J774" s="848">
        <f>IFERROR(VLOOKUP(I774,REAJUSTE!A:AB,22,FALSE),"")</f>
        <v>1.016</v>
      </c>
    </row>
    <row r="775" spans="1:10" ht="51" x14ac:dyDescent="0.2">
      <c r="A775" s="794">
        <v>151710</v>
      </c>
      <c r="B775" s="794" t="s">
        <v>1805</v>
      </c>
      <c r="C775" s="806" t="s">
        <v>588</v>
      </c>
      <c r="D775" s="807">
        <f t="shared" si="11"/>
        <v>8278.01</v>
      </c>
      <c r="F775" s="808">
        <v>8147.65</v>
      </c>
      <c r="I775" s="840" t="s">
        <v>15822</v>
      </c>
      <c r="J775" s="848">
        <f>IFERROR(VLOOKUP(I775,REAJUSTE!A:AB,22,FALSE),"")</f>
        <v>1.016</v>
      </c>
    </row>
    <row r="776" spans="1:10" ht="63.75" x14ac:dyDescent="0.2">
      <c r="A776" s="794">
        <v>151711</v>
      </c>
      <c r="B776" s="794" t="s">
        <v>1806</v>
      </c>
      <c r="C776" s="806" t="s">
        <v>588</v>
      </c>
      <c r="D776" s="807">
        <f t="shared" si="11"/>
        <v>7385.64</v>
      </c>
      <c r="F776" s="808">
        <v>7269.34</v>
      </c>
      <c r="I776" s="840" t="s">
        <v>15822</v>
      </c>
      <c r="J776" s="848">
        <f>IFERROR(VLOOKUP(I776,REAJUSTE!A:AB,22,FALSE),"")</f>
        <v>1.016</v>
      </c>
    </row>
    <row r="777" spans="1:10" ht="76.5" x14ac:dyDescent="0.2">
      <c r="A777" s="794">
        <v>151712</v>
      </c>
      <c r="B777" s="794" t="s">
        <v>743</v>
      </c>
      <c r="C777" s="806" t="s">
        <v>588</v>
      </c>
      <c r="D777" s="807">
        <f t="shared" si="11"/>
        <v>38602.49</v>
      </c>
      <c r="F777" s="808">
        <v>37994.58</v>
      </c>
      <c r="I777" s="840" t="s">
        <v>15822</v>
      </c>
      <c r="J777" s="848">
        <f>IFERROR(VLOOKUP(I777,REAJUSTE!A:AB,22,FALSE),"")</f>
        <v>1.016</v>
      </c>
    </row>
    <row r="778" spans="1:10" ht="76.5" x14ac:dyDescent="0.2">
      <c r="A778" s="794">
        <v>151713</v>
      </c>
      <c r="B778" s="794" t="s">
        <v>744</v>
      </c>
      <c r="C778" s="806" t="s">
        <v>588</v>
      </c>
      <c r="D778" s="807">
        <f t="shared" si="11"/>
        <v>50048.3</v>
      </c>
      <c r="F778" s="808">
        <v>49260.14</v>
      </c>
      <c r="I778" s="840" t="s">
        <v>15822</v>
      </c>
      <c r="J778" s="848">
        <f>IFERROR(VLOOKUP(I778,REAJUSTE!A:AB,22,FALSE),"")</f>
        <v>1.016</v>
      </c>
    </row>
    <row r="779" spans="1:10" ht="76.5" x14ac:dyDescent="0.2">
      <c r="A779" s="794">
        <v>151714</v>
      </c>
      <c r="B779" s="794" t="s">
        <v>745</v>
      </c>
      <c r="C779" s="806" t="s">
        <v>588</v>
      </c>
      <c r="D779" s="807">
        <f t="shared" si="11"/>
        <v>73331.990000000005</v>
      </c>
      <c r="F779" s="808">
        <v>72177.16</v>
      </c>
      <c r="I779" s="840" t="s">
        <v>15822</v>
      </c>
      <c r="J779" s="848">
        <f>IFERROR(VLOOKUP(I779,REAJUSTE!A:AB,22,FALSE),"")</f>
        <v>1.016</v>
      </c>
    </row>
    <row r="780" spans="1:10" ht="76.5" x14ac:dyDescent="0.2">
      <c r="A780" s="794">
        <v>151715</v>
      </c>
      <c r="B780" s="794" t="s">
        <v>746</v>
      </c>
      <c r="C780" s="806" t="s">
        <v>588</v>
      </c>
      <c r="D780" s="807">
        <f t="shared" si="11"/>
        <v>91211.88</v>
      </c>
      <c r="F780" s="808">
        <v>89775.48</v>
      </c>
      <c r="I780" s="840" t="s">
        <v>15822</v>
      </c>
      <c r="J780" s="848">
        <f>IFERROR(VLOOKUP(I780,REAJUSTE!A:AB,22,FALSE),"")</f>
        <v>1.016</v>
      </c>
    </row>
    <row r="781" spans="1:10" ht="15" x14ac:dyDescent="0.2">
      <c r="A781" s="805">
        <v>1518</v>
      </c>
      <c r="B781" s="805" t="s">
        <v>747</v>
      </c>
      <c r="C781" s="806"/>
      <c r="D781" s="807">
        <f t="shared" si="11"/>
        <v>0</v>
      </c>
      <c r="F781" s="807"/>
      <c r="I781" s="840" t="s">
        <v>15822</v>
      </c>
      <c r="J781" s="848">
        <f>IFERROR(VLOOKUP(I781,REAJUSTE!A:AB,22,FALSE),"")</f>
        <v>1.016</v>
      </c>
    </row>
    <row r="782" spans="1:10" ht="63.75" x14ac:dyDescent="0.2">
      <c r="A782" s="794">
        <v>151801</v>
      </c>
      <c r="B782" s="794" t="s">
        <v>12746</v>
      </c>
      <c r="C782" s="806" t="s">
        <v>588</v>
      </c>
      <c r="D782" s="807">
        <f t="shared" si="11"/>
        <v>218.56</v>
      </c>
      <c r="F782" s="807">
        <v>215.12</v>
      </c>
      <c r="I782" s="840" t="s">
        <v>15822</v>
      </c>
      <c r="J782" s="848">
        <f>IFERROR(VLOOKUP(I782,REAJUSTE!A:AB,22,FALSE),"")</f>
        <v>1.016</v>
      </c>
    </row>
    <row r="783" spans="1:10" ht="63.75" x14ac:dyDescent="0.2">
      <c r="A783" s="794">
        <v>151802</v>
      </c>
      <c r="B783" s="794" t="s">
        <v>12747</v>
      </c>
      <c r="C783" s="806" t="s">
        <v>588</v>
      </c>
      <c r="D783" s="807">
        <f t="shared" si="11"/>
        <v>194.01</v>
      </c>
      <c r="F783" s="807">
        <v>190.96</v>
      </c>
      <c r="I783" s="840" t="s">
        <v>15822</v>
      </c>
      <c r="J783" s="848">
        <f>IFERROR(VLOOKUP(I783,REAJUSTE!A:AB,22,FALSE),"")</f>
        <v>1.016</v>
      </c>
    </row>
    <row r="784" spans="1:10" ht="63.75" x14ac:dyDescent="0.2">
      <c r="A784" s="794">
        <v>151803</v>
      </c>
      <c r="B784" s="794" t="s">
        <v>12748</v>
      </c>
      <c r="C784" s="806" t="s">
        <v>588</v>
      </c>
      <c r="D784" s="807">
        <f t="shared" ref="D784:D847" si="12">TRUNC(F784*J784,2)</f>
        <v>221.78</v>
      </c>
      <c r="F784" s="807">
        <v>218.29</v>
      </c>
      <c r="I784" s="840" t="s">
        <v>15822</v>
      </c>
      <c r="J784" s="848">
        <f>IFERROR(VLOOKUP(I784,REAJUSTE!A:AB,22,FALSE),"")</f>
        <v>1.016</v>
      </c>
    </row>
    <row r="785" spans="1:10" ht="63.75" x14ac:dyDescent="0.2">
      <c r="A785" s="794">
        <v>151805</v>
      </c>
      <c r="B785" s="794" t="s">
        <v>12749</v>
      </c>
      <c r="C785" s="806" t="s">
        <v>588</v>
      </c>
      <c r="D785" s="807">
        <f t="shared" si="12"/>
        <v>563.94000000000005</v>
      </c>
      <c r="F785" s="807">
        <v>555.05999999999995</v>
      </c>
      <c r="I785" s="840" t="s">
        <v>15822</v>
      </c>
      <c r="J785" s="848">
        <f>IFERROR(VLOOKUP(I785,REAJUSTE!A:AB,22,FALSE),"")</f>
        <v>1.016</v>
      </c>
    </row>
    <row r="786" spans="1:10" ht="63.75" x14ac:dyDescent="0.2">
      <c r="A786" s="794">
        <v>151806</v>
      </c>
      <c r="B786" s="794" t="s">
        <v>12750</v>
      </c>
      <c r="C786" s="806" t="s">
        <v>588</v>
      </c>
      <c r="D786" s="807">
        <f t="shared" si="12"/>
        <v>324.11</v>
      </c>
      <c r="F786" s="807">
        <v>319.01</v>
      </c>
      <c r="I786" s="840" t="s">
        <v>15822</v>
      </c>
      <c r="J786" s="848">
        <f>IFERROR(VLOOKUP(I786,REAJUSTE!A:AB,22,FALSE),"")</f>
        <v>1.016</v>
      </c>
    </row>
    <row r="787" spans="1:10" ht="63.75" x14ac:dyDescent="0.2">
      <c r="A787" s="794">
        <v>151807</v>
      </c>
      <c r="B787" s="794" t="s">
        <v>12751</v>
      </c>
      <c r="C787" s="806" t="s">
        <v>588</v>
      </c>
      <c r="D787" s="807">
        <f t="shared" si="12"/>
        <v>257.49</v>
      </c>
      <c r="F787" s="807">
        <v>253.44</v>
      </c>
      <c r="I787" s="840" t="s">
        <v>15822</v>
      </c>
      <c r="J787" s="848">
        <f>IFERROR(VLOOKUP(I787,REAJUSTE!A:AB,22,FALSE),"")</f>
        <v>1.016</v>
      </c>
    </row>
    <row r="788" spans="1:10" ht="63.75" x14ac:dyDescent="0.2">
      <c r="A788" s="794">
        <v>151809</v>
      </c>
      <c r="B788" s="794" t="s">
        <v>12752</v>
      </c>
      <c r="C788" s="806" t="s">
        <v>588</v>
      </c>
      <c r="D788" s="807">
        <f t="shared" si="12"/>
        <v>196.75</v>
      </c>
      <c r="F788" s="807">
        <v>193.66</v>
      </c>
      <c r="I788" s="840" t="s">
        <v>15822</v>
      </c>
      <c r="J788" s="848">
        <f>IFERROR(VLOOKUP(I788,REAJUSTE!A:AB,22,FALSE),"")</f>
        <v>1.016</v>
      </c>
    </row>
    <row r="789" spans="1:10" ht="63.75" x14ac:dyDescent="0.2">
      <c r="A789" s="794">
        <v>151810</v>
      </c>
      <c r="B789" s="794" t="s">
        <v>12753</v>
      </c>
      <c r="C789" s="806" t="s">
        <v>588</v>
      </c>
      <c r="D789" s="807">
        <f t="shared" si="12"/>
        <v>372.39</v>
      </c>
      <c r="F789" s="807">
        <v>366.53</v>
      </c>
      <c r="I789" s="840" t="s">
        <v>15822</v>
      </c>
      <c r="J789" s="848">
        <f>IFERROR(VLOOKUP(I789,REAJUSTE!A:AB,22,FALSE),"")</f>
        <v>1.016</v>
      </c>
    </row>
    <row r="790" spans="1:10" ht="76.5" x14ac:dyDescent="0.2">
      <c r="A790" s="794">
        <v>151811</v>
      </c>
      <c r="B790" s="794" t="s">
        <v>12754</v>
      </c>
      <c r="C790" s="806" t="s">
        <v>588</v>
      </c>
      <c r="D790" s="807">
        <f t="shared" si="12"/>
        <v>233.47</v>
      </c>
      <c r="F790" s="807">
        <v>229.8</v>
      </c>
      <c r="I790" s="840" t="s">
        <v>15822</v>
      </c>
      <c r="J790" s="848">
        <f>IFERROR(VLOOKUP(I790,REAJUSTE!A:AB,22,FALSE),"")</f>
        <v>1.016</v>
      </c>
    </row>
    <row r="791" spans="1:10" ht="76.5" x14ac:dyDescent="0.2">
      <c r="A791" s="794">
        <v>151812</v>
      </c>
      <c r="B791" s="794" t="s">
        <v>12755</v>
      </c>
      <c r="C791" s="806" t="s">
        <v>588</v>
      </c>
      <c r="D791" s="807">
        <f t="shared" si="12"/>
        <v>258.7</v>
      </c>
      <c r="F791" s="807">
        <v>254.63</v>
      </c>
      <c r="I791" s="840" t="s">
        <v>15822</v>
      </c>
      <c r="J791" s="848">
        <f>IFERROR(VLOOKUP(I791,REAJUSTE!A:AB,22,FALSE),"")</f>
        <v>1.016</v>
      </c>
    </row>
    <row r="792" spans="1:10" ht="63.75" x14ac:dyDescent="0.2">
      <c r="A792" s="794">
        <v>151813</v>
      </c>
      <c r="B792" s="794" t="s">
        <v>12756</v>
      </c>
      <c r="C792" s="806" t="s">
        <v>588</v>
      </c>
      <c r="D792" s="807">
        <f t="shared" si="12"/>
        <v>200.52</v>
      </c>
      <c r="F792" s="807">
        <v>197.37</v>
      </c>
      <c r="I792" s="840" t="s">
        <v>15822</v>
      </c>
      <c r="J792" s="848">
        <f>IFERROR(VLOOKUP(I792,REAJUSTE!A:AB,22,FALSE),"")</f>
        <v>1.016</v>
      </c>
    </row>
    <row r="793" spans="1:10" ht="51" x14ac:dyDescent="0.2">
      <c r="A793" s="794">
        <v>151814</v>
      </c>
      <c r="B793" s="794" t="s">
        <v>748</v>
      </c>
      <c r="C793" s="806" t="s">
        <v>588</v>
      </c>
      <c r="D793" s="807">
        <f t="shared" si="12"/>
        <v>323.91000000000003</v>
      </c>
      <c r="F793" s="807">
        <v>318.81</v>
      </c>
      <c r="I793" s="840" t="s">
        <v>15822</v>
      </c>
      <c r="J793" s="848">
        <f>IFERROR(VLOOKUP(I793,REAJUSTE!A:AB,22,FALSE),"")</f>
        <v>1.016</v>
      </c>
    </row>
    <row r="794" spans="1:10" ht="63.75" x14ac:dyDescent="0.2">
      <c r="A794" s="794">
        <v>151815</v>
      </c>
      <c r="B794" s="794" t="s">
        <v>12757</v>
      </c>
      <c r="C794" s="806" t="s">
        <v>588</v>
      </c>
      <c r="D794" s="807">
        <f t="shared" si="12"/>
        <v>159.26</v>
      </c>
      <c r="F794" s="807">
        <v>156.76</v>
      </c>
      <c r="I794" s="840" t="s">
        <v>15822</v>
      </c>
      <c r="J794" s="848">
        <f>IFERROR(VLOOKUP(I794,REAJUSTE!A:AB,22,FALSE),"")</f>
        <v>1.016</v>
      </c>
    </row>
    <row r="795" spans="1:10" ht="63.75" x14ac:dyDescent="0.2">
      <c r="A795" s="794">
        <v>151816</v>
      </c>
      <c r="B795" s="794" t="s">
        <v>12758</v>
      </c>
      <c r="C795" s="806" t="s">
        <v>588</v>
      </c>
      <c r="D795" s="807">
        <f t="shared" si="12"/>
        <v>279.97000000000003</v>
      </c>
      <c r="F795" s="807">
        <v>275.57</v>
      </c>
      <c r="I795" s="840" t="s">
        <v>15822</v>
      </c>
      <c r="J795" s="848">
        <f>IFERROR(VLOOKUP(I795,REAJUSTE!A:AB,22,FALSE),"")</f>
        <v>1.016</v>
      </c>
    </row>
    <row r="796" spans="1:10" ht="63.75" x14ac:dyDescent="0.2">
      <c r="A796" s="794">
        <v>151817</v>
      </c>
      <c r="B796" s="794" t="s">
        <v>749</v>
      </c>
      <c r="C796" s="806" t="s">
        <v>588</v>
      </c>
      <c r="D796" s="807">
        <f t="shared" si="12"/>
        <v>260.38</v>
      </c>
      <c r="F796" s="807">
        <v>256.27999999999997</v>
      </c>
      <c r="I796" s="840" t="s">
        <v>15822</v>
      </c>
      <c r="J796" s="848">
        <f>IFERROR(VLOOKUP(I796,REAJUSTE!A:AB,22,FALSE),"")</f>
        <v>1.016</v>
      </c>
    </row>
    <row r="797" spans="1:10" ht="51" x14ac:dyDescent="0.2">
      <c r="A797" s="794">
        <v>151819</v>
      </c>
      <c r="B797" s="794" t="s">
        <v>12759</v>
      </c>
      <c r="C797" s="806" t="s">
        <v>588</v>
      </c>
      <c r="D797" s="807">
        <f t="shared" si="12"/>
        <v>107.9</v>
      </c>
      <c r="F797" s="807">
        <v>106.21</v>
      </c>
      <c r="I797" s="840" t="s">
        <v>15822</v>
      </c>
      <c r="J797" s="848">
        <f>IFERROR(VLOOKUP(I797,REAJUSTE!A:AB,22,FALSE),"")</f>
        <v>1.016</v>
      </c>
    </row>
    <row r="798" spans="1:10" ht="63.75" x14ac:dyDescent="0.2">
      <c r="A798" s="794">
        <v>151820</v>
      </c>
      <c r="B798" s="794" t="s">
        <v>12760</v>
      </c>
      <c r="C798" s="806" t="s">
        <v>588</v>
      </c>
      <c r="D798" s="807">
        <f t="shared" si="12"/>
        <v>186.65</v>
      </c>
      <c r="F798" s="807">
        <v>183.72</v>
      </c>
      <c r="I798" s="840" t="s">
        <v>15822</v>
      </c>
      <c r="J798" s="848">
        <f>IFERROR(VLOOKUP(I798,REAJUSTE!A:AB,22,FALSE),"")</f>
        <v>1.016</v>
      </c>
    </row>
    <row r="799" spans="1:10" ht="30" x14ac:dyDescent="0.2">
      <c r="A799" s="805">
        <v>1519</v>
      </c>
      <c r="B799" s="805" t="s">
        <v>433</v>
      </c>
      <c r="C799" s="806"/>
      <c r="D799" s="807">
        <f t="shared" si="12"/>
        <v>0</v>
      </c>
      <c r="F799" s="807"/>
      <c r="I799" s="840" t="s">
        <v>15822</v>
      </c>
      <c r="J799" s="848">
        <f>IFERROR(VLOOKUP(I799,REAJUSTE!A:AB,22,FALSE),"")</f>
        <v>1.016</v>
      </c>
    </row>
    <row r="800" spans="1:10" ht="76.5" x14ac:dyDescent="0.2">
      <c r="A800" s="794">
        <v>151901</v>
      </c>
      <c r="B800" s="794" t="s">
        <v>750</v>
      </c>
      <c r="C800" s="806" t="s">
        <v>588</v>
      </c>
      <c r="D800" s="807">
        <f t="shared" si="12"/>
        <v>522.87</v>
      </c>
      <c r="F800" s="807">
        <v>514.64</v>
      </c>
      <c r="I800" s="840" t="s">
        <v>15822</v>
      </c>
      <c r="J800" s="848">
        <f>IFERROR(VLOOKUP(I800,REAJUSTE!A:AB,22,FALSE),"")</f>
        <v>1.016</v>
      </c>
    </row>
    <row r="801" spans="1:10" ht="76.5" x14ac:dyDescent="0.2">
      <c r="A801" s="794">
        <v>151902</v>
      </c>
      <c r="B801" s="794" t="s">
        <v>751</v>
      </c>
      <c r="C801" s="806" t="s">
        <v>588</v>
      </c>
      <c r="D801" s="807">
        <f t="shared" si="12"/>
        <v>585.61</v>
      </c>
      <c r="F801" s="807">
        <v>576.39</v>
      </c>
      <c r="I801" s="840" t="s">
        <v>15822</v>
      </c>
      <c r="J801" s="848">
        <f>IFERROR(VLOOKUP(I801,REAJUSTE!A:AB,22,FALSE),"")</f>
        <v>1.016</v>
      </c>
    </row>
    <row r="802" spans="1:10" ht="76.5" x14ac:dyDescent="0.2">
      <c r="A802" s="794">
        <v>151903</v>
      </c>
      <c r="B802" s="794" t="s">
        <v>752</v>
      </c>
      <c r="C802" s="806" t="s">
        <v>588</v>
      </c>
      <c r="D802" s="807">
        <f t="shared" si="12"/>
        <v>699.5</v>
      </c>
      <c r="F802" s="807">
        <v>688.49</v>
      </c>
      <c r="I802" s="840" t="s">
        <v>15822</v>
      </c>
      <c r="J802" s="848">
        <f>IFERROR(VLOOKUP(I802,REAJUSTE!A:AB,22,FALSE),"")</f>
        <v>1.016</v>
      </c>
    </row>
    <row r="803" spans="1:10" ht="76.5" x14ac:dyDescent="0.2">
      <c r="A803" s="794">
        <v>151904</v>
      </c>
      <c r="B803" s="794" t="s">
        <v>753</v>
      </c>
      <c r="C803" s="806" t="s">
        <v>588</v>
      </c>
      <c r="D803" s="807">
        <f t="shared" si="12"/>
        <v>839.81</v>
      </c>
      <c r="F803" s="807">
        <v>826.59</v>
      </c>
      <c r="I803" s="840" t="s">
        <v>15822</v>
      </c>
      <c r="J803" s="848">
        <f>IFERROR(VLOOKUP(I803,REAJUSTE!A:AB,22,FALSE),"")</f>
        <v>1.016</v>
      </c>
    </row>
    <row r="804" spans="1:10" ht="76.5" x14ac:dyDescent="0.2">
      <c r="A804" s="794">
        <v>151905</v>
      </c>
      <c r="B804" s="794" t="s">
        <v>754</v>
      </c>
      <c r="C804" s="806" t="s">
        <v>588</v>
      </c>
      <c r="D804" s="807">
        <f t="shared" si="12"/>
        <v>1187.99</v>
      </c>
      <c r="F804" s="808">
        <v>1169.29</v>
      </c>
      <c r="I804" s="840" t="s">
        <v>15822</v>
      </c>
      <c r="J804" s="848">
        <f>IFERROR(VLOOKUP(I804,REAJUSTE!A:AB,22,FALSE),"")</f>
        <v>1.016</v>
      </c>
    </row>
    <row r="805" spans="1:10" ht="30" x14ac:dyDescent="0.2">
      <c r="A805" s="805">
        <v>1520</v>
      </c>
      <c r="B805" s="805" t="s">
        <v>434</v>
      </c>
      <c r="C805" s="806"/>
      <c r="D805" s="807">
        <f t="shared" si="12"/>
        <v>0</v>
      </c>
      <c r="F805" s="807"/>
      <c r="I805" s="840" t="s">
        <v>15822</v>
      </c>
      <c r="J805" s="848">
        <f>IFERROR(VLOOKUP(I805,REAJUSTE!A:AB,22,FALSE),"")</f>
        <v>1.016</v>
      </c>
    </row>
    <row r="806" spans="1:10" ht="25.5" x14ac:dyDescent="0.2">
      <c r="A806" s="794">
        <v>152001</v>
      </c>
      <c r="B806" s="794" t="s">
        <v>29189</v>
      </c>
      <c r="C806" s="806" t="s">
        <v>588</v>
      </c>
      <c r="D806" s="807">
        <f t="shared" si="12"/>
        <v>13.28</v>
      </c>
      <c r="F806" s="807">
        <v>13.08</v>
      </c>
      <c r="I806" s="840" t="s">
        <v>15822</v>
      </c>
      <c r="J806" s="848">
        <f>IFERROR(VLOOKUP(I806,REAJUSTE!A:AB,22,FALSE),"")</f>
        <v>1.016</v>
      </c>
    </row>
    <row r="807" spans="1:10" ht="25.5" x14ac:dyDescent="0.2">
      <c r="A807" s="794">
        <v>152002</v>
      </c>
      <c r="B807" s="794" t="s">
        <v>29190</v>
      </c>
      <c r="C807" s="806" t="s">
        <v>588</v>
      </c>
      <c r="D807" s="807">
        <f t="shared" si="12"/>
        <v>13.39</v>
      </c>
      <c r="F807" s="807">
        <v>13.18</v>
      </c>
      <c r="I807" s="840" t="s">
        <v>15822</v>
      </c>
      <c r="J807" s="848">
        <f>IFERROR(VLOOKUP(I807,REAJUSTE!A:AB,22,FALSE),"")</f>
        <v>1.016</v>
      </c>
    </row>
    <row r="808" spans="1:10" ht="25.5" x14ac:dyDescent="0.2">
      <c r="A808" s="794">
        <v>152003</v>
      </c>
      <c r="B808" s="794" t="s">
        <v>29191</v>
      </c>
      <c r="C808" s="806" t="s">
        <v>588</v>
      </c>
      <c r="D808" s="807">
        <f t="shared" si="12"/>
        <v>15.7</v>
      </c>
      <c r="F808" s="807">
        <v>15.46</v>
      </c>
      <c r="I808" s="840" t="s">
        <v>15822</v>
      </c>
      <c r="J808" s="848">
        <f>IFERROR(VLOOKUP(I808,REAJUSTE!A:AB,22,FALSE),"")</f>
        <v>1.016</v>
      </c>
    </row>
    <row r="809" spans="1:10" ht="25.5" x14ac:dyDescent="0.2">
      <c r="A809" s="794">
        <v>152004</v>
      </c>
      <c r="B809" s="794" t="s">
        <v>29192</v>
      </c>
      <c r="C809" s="806" t="s">
        <v>588</v>
      </c>
      <c r="D809" s="807">
        <f t="shared" si="12"/>
        <v>16.22</v>
      </c>
      <c r="F809" s="807">
        <v>15.97</v>
      </c>
      <c r="I809" s="840" t="s">
        <v>15822</v>
      </c>
      <c r="J809" s="848">
        <f>IFERROR(VLOOKUP(I809,REAJUSTE!A:AB,22,FALSE),"")</f>
        <v>1.016</v>
      </c>
    </row>
    <row r="810" spans="1:10" ht="25.5" x14ac:dyDescent="0.2">
      <c r="A810" s="794">
        <v>152005</v>
      </c>
      <c r="B810" s="794" t="s">
        <v>29193</v>
      </c>
      <c r="C810" s="806" t="s">
        <v>588</v>
      </c>
      <c r="D810" s="807">
        <f t="shared" si="12"/>
        <v>19.66</v>
      </c>
      <c r="F810" s="807">
        <v>19.36</v>
      </c>
      <c r="I810" s="840" t="s">
        <v>15822</v>
      </c>
      <c r="J810" s="848">
        <f>IFERROR(VLOOKUP(I810,REAJUSTE!A:AB,22,FALSE),"")</f>
        <v>1.016</v>
      </c>
    </row>
    <row r="811" spans="1:10" ht="25.5" x14ac:dyDescent="0.2">
      <c r="A811" s="794">
        <v>152006</v>
      </c>
      <c r="B811" s="794" t="s">
        <v>29194</v>
      </c>
      <c r="C811" s="806" t="s">
        <v>588</v>
      </c>
      <c r="D811" s="807">
        <f t="shared" si="12"/>
        <v>20.73</v>
      </c>
      <c r="F811" s="807">
        <v>20.41</v>
      </c>
      <c r="I811" s="840" t="s">
        <v>15822</v>
      </c>
      <c r="J811" s="848">
        <f>IFERROR(VLOOKUP(I811,REAJUSTE!A:AB,22,FALSE),"")</f>
        <v>1.016</v>
      </c>
    </row>
    <row r="812" spans="1:10" ht="25.5" x14ac:dyDescent="0.2">
      <c r="A812" s="794">
        <v>152007</v>
      </c>
      <c r="B812" s="794" t="s">
        <v>29195</v>
      </c>
      <c r="C812" s="806" t="s">
        <v>588</v>
      </c>
      <c r="D812" s="807">
        <f t="shared" si="12"/>
        <v>27.11</v>
      </c>
      <c r="F812" s="807">
        <v>26.69</v>
      </c>
      <c r="I812" s="840" t="s">
        <v>15822</v>
      </c>
      <c r="J812" s="848">
        <f>IFERROR(VLOOKUP(I812,REAJUSTE!A:AB,22,FALSE),"")</f>
        <v>1.016</v>
      </c>
    </row>
    <row r="813" spans="1:10" ht="25.5" x14ac:dyDescent="0.2">
      <c r="A813" s="794">
        <v>152010</v>
      </c>
      <c r="B813" s="794" t="s">
        <v>29196</v>
      </c>
      <c r="C813" s="806" t="s">
        <v>588</v>
      </c>
      <c r="D813" s="807">
        <f t="shared" si="12"/>
        <v>27.48</v>
      </c>
      <c r="F813" s="807">
        <v>27.05</v>
      </c>
      <c r="I813" s="840" t="s">
        <v>15822</v>
      </c>
      <c r="J813" s="848">
        <f>IFERROR(VLOOKUP(I813,REAJUSTE!A:AB,22,FALSE),"")</f>
        <v>1.016</v>
      </c>
    </row>
    <row r="814" spans="1:10" ht="25.5" x14ac:dyDescent="0.2">
      <c r="A814" s="794">
        <v>152011</v>
      </c>
      <c r="B814" s="794" t="s">
        <v>29197</v>
      </c>
      <c r="C814" s="806" t="s">
        <v>588</v>
      </c>
      <c r="D814" s="807">
        <f t="shared" si="12"/>
        <v>36.93</v>
      </c>
      <c r="F814" s="807">
        <v>36.35</v>
      </c>
      <c r="I814" s="840" t="s">
        <v>15822</v>
      </c>
      <c r="J814" s="848">
        <f>IFERROR(VLOOKUP(I814,REAJUSTE!A:AB,22,FALSE),"")</f>
        <v>1.016</v>
      </c>
    </row>
    <row r="815" spans="1:10" ht="25.5" x14ac:dyDescent="0.2">
      <c r="A815" s="794">
        <v>152012</v>
      </c>
      <c r="B815" s="794" t="s">
        <v>29198</v>
      </c>
      <c r="C815" s="806" t="s">
        <v>588</v>
      </c>
      <c r="D815" s="807">
        <f t="shared" si="12"/>
        <v>42.95</v>
      </c>
      <c r="F815" s="807">
        <v>42.28</v>
      </c>
      <c r="I815" s="840" t="s">
        <v>15822</v>
      </c>
      <c r="J815" s="848">
        <f>IFERROR(VLOOKUP(I815,REAJUSTE!A:AB,22,FALSE),"")</f>
        <v>1.016</v>
      </c>
    </row>
    <row r="816" spans="1:10" ht="25.5" x14ac:dyDescent="0.2">
      <c r="A816" s="794">
        <v>152013</v>
      </c>
      <c r="B816" s="794" t="s">
        <v>29199</v>
      </c>
      <c r="C816" s="806" t="s">
        <v>588</v>
      </c>
      <c r="D816" s="807">
        <f t="shared" si="12"/>
        <v>48.31</v>
      </c>
      <c r="F816" s="807">
        <v>47.55</v>
      </c>
      <c r="I816" s="840" t="s">
        <v>15822</v>
      </c>
      <c r="J816" s="848">
        <f>IFERROR(VLOOKUP(I816,REAJUSTE!A:AB,22,FALSE),"")</f>
        <v>1.016</v>
      </c>
    </row>
    <row r="817" spans="1:10" ht="25.5" x14ac:dyDescent="0.2">
      <c r="A817" s="794">
        <v>152014</v>
      </c>
      <c r="B817" s="794" t="s">
        <v>29200</v>
      </c>
      <c r="C817" s="806" t="s">
        <v>588</v>
      </c>
      <c r="D817" s="807">
        <f t="shared" si="12"/>
        <v>58.06</v>
      </c>
      <c r="F817" s="807">
        <v>57.15</v>
      </c>
      <c r="I817" s="840" t="s">
        <v>15822</v>
      </c>
      <c r="J817" s="848">
        <f>IFERROR(VLOOKUP(I817,REAJUSTE!A:AB,22,FALSE),"")</f>
        <v>1.016</v>
      </c>
    </row>
    <row r="818" spans="1:10" ht="25.5" x14ac:dyDescent="0.2">
      <c r="A818" s="794">
        <v>152015</v>
      </c>
      <c r="B818" s="794" t="s">
        <v>29201</v>
      </c>
      <c r="C818" s="806" t="s">
        <v>588</v>
      </c>
      <c r="D818" s="807">
        <f t="shared" si="12"/>
        <v>63.3</v>
      </c>
      <c r="F818" s="807">
        <v>62.31</v>
      </c>
      <c r="I818" s="840" t="s">
        <v>15822</v>
      </c>
      <c r="J818" s="848">
        <f>IFERROR(VLOOKUP(I818,REAJUSTE!A:AB,22,FALSE),"")</f>
        <v>1.016</v>
      </c>
    </row>
    <row r="819" spans="1:10" ht="25.5" x14ac:dyDescent="0.2">
      <c r="A819" s="794">
        <v>152016</v>
      </c>
      <c r="B819" s="794" t="s">
        <v>29202</v>
      </c>
      <c r="C819" s="806" t="s">
        <v>588</v>
      </c>
      <c r="D819" s="807">
        <f t="shared" si="12"/>
        <v>64.69</v>
      </c>
      <c r="F819" s="807">
        <v>63.68</v>
      </c>
      <c r="I819" s="840" t="s">
        <v>15822</v>
      </c>
      <c r="J819" s="848">
        <f>IFERROR(VLOOKUP(I819,REAJUSTE!A:AB,22,FALSE),"")</f>
        <v>1.016</v>
      </c>
    </row>
    <row r="820" spans="1:10" ht="38.25" x14ac:dyDescent="0.2">
      <c r="A820" s="794">
        <v>152025</v>
      </c>
      <c r="B820" s="794" t="s">
        <v>29203</v>
      </c>
      <c r="C820" s="806" t="s">
        <v>588</v>
      </c>
      <c r="D820" s="807">
        <f t="shared" si="12"/>
        <v>226.53</v>
      </c>
      <c r="F820" s="807">
        <v>222.97</v>
      </c>
      <c r="I820" s="840" t="s">
        <v>15822</v>
      </c>
      <c r="J820" s="848">
        <f>IFERROR(VLOOKUP(I820,REAJUSTE!A:AB,22,FALSE),"")</f>
        <v>1.016</v>
      </c>
    </row>
    <row r="821" spans="1:10" ht="38.25" x14ac:dyDescent="0.2">
      <c r="A821" s="794">
        <v>152026</v>
      </c>
      <c r="B821" s="794" t="s">
        <v>29204</v>
      </c>
      <c r="C821" s="806" t="s">
        <v>588</v>
      </c>
      <c r="D821" s="807">
        <f t="shared" si="12"/>
        <v>249.88</v>
      </c>
      <c r="F821" s="807">
        <v>245.95</v>
      </c>
      <c r="I821" s="840" t="s">
        <v>15822</v>
      </c>
      <c r="J821" s="848">
        <f>IFERROR(VLOOKUP(I821,REAJUSTE!A:AB,22,FALSE),"")</f>
        <v>1.016</v>
      </c>
    </row>
    <row r="822" spans="1:10" ht="38.25" x14ac:dyDescent="0.2">
      <c r="A822" s="794">
        <v>152027</v>
      </c>
      <c r="B822" s="794" t="s">
        <v>29205</v>
      </c>
      <c r="C822" s="806" t="s">
        <v>588</v>
      </c>
      <c r="D822" s="807">
        <f t="shared" si="12"/>
        <v>334.39</v>
      </c>
      <c r="F822" s="807">
        <v>329.13</v>
      </c>
      <c r="I822" s="840" t="s">
        <v>15822</v>
      </c>
      <c r="J822" s="848">
        <f>IFERROR(VLOOKUP(I822,REAJUSTE!A:AB,22,FALSE),"")</f>
        <v>1.016</v>
      </c>
    </row>
    <row r="823" spans="1:10" ht="25.5" x14ac:dyDescent="0.2">
      <c r="A823" s="794">
        <v>152030</v>
      </c>
      <c r="B823" s="794" t="s">
        <v>29206</v>
      </c>
      <c r="C823" s="806" t="s">
        <v>588</v>
      </c>
      <c r="D823" s="807">
        <f t="shared" si="12"/>
        <v>14.86</v>
      </c>
      <c r="F823" s="807">
        <v>14.63</v>
      </c>
      <c r="I823" s="840" t="s">
        <v>15822</v>
      </c>
      <c r="J823" s="848">
        <f>IFERROR(VLOOKUP(I823,REAJUSTE!A:AB,22,FALSE),"")</f>
        <v>1.016</v>
      </c>
    </row>
    <row r="824" spans="1:10" ht="25.5" x14ac:dyDescent="0.2">
      <c r="A824" s="794">
        <v>152031</v>
      </c>
      <c r="B824" s="794" t="s">
        <v>29207</v>
      </c>
      <c r="C824" s="806" t="s">
        <v>588</v>
      </c>
      <c r="D824" s="807">
        <f t="shared" si="12"/>
        <v>20.11</v>
      </c>
      <c r="F824" s="807">
        <v>19.8</v>
      </c>
      <c r="I824" s="840" t="s">
        <v>15822</v>
      </c>
      <c r="J824" s="848">
        <f>IFERROR(VLOOKUP(I824,REAJUSTE!A:AB,22,FALSE),"")</f>
        <v>1.016</v>
      </c>
    </row>
    <row r="825" spans="1:10" ht="25.5" x14ac:dyDescent="0.2">
      <c r="A825" s="794">
        <v>152034</v>
      </c>
      <c r="B825" s="794" t="s">
        <v>29208</v>
      </c>
      <c r="C825" s="806" t="s">
        <v>588</v>
      </c>
      <c r="D825" s="807">
        <f t="shared" si="12"/>
        <v>16.39</v>
      </c>
      <c r="F825" s="807">
        <v>16.14</v>
      </c>
      <c r="I825" s="840" t="s">
        <v>15822</v>
      </c>
      <c r="J825" s="848">
        <f>IFERROR(VLOOKUP(I825,REAJUSTE!A:AB,22,FALSE),"")</f>
        <v>1.016</v>
      </c>
    </row>
    <row r="826" spans="1:10" ht="25.5" x14ac:dyDescent="0.2">
      <c r="A826" s="794">
        <v>152035</v>
      </c>
      <c r="B826" s="794" t="s">
        <v>29209</v>
      </c>
      <c r="C826" s="806" t="s">
        <v>588</v>
      </c>
      <c r="D826" s="807">
        <f t="shared" si="12"/>
        <v>16.73</v>
      </c>
      <c r="F826" s="807">
        <v>16.47</v>
      </c>
      <c r="I826" s="840" t="s">
        <v>15822</v>
      </c>
      <c r="J826" s="848">
        <f>IFERROR(VLOOKUP(I826,REAJUSTE!A:AB,22,FALSE),"")</f>
        <v>1.016</v>
      </c>
    </row>
    <row r="827" spans="1:10" ht="38.25" x14ac:dyDescent="0.2">
      <c r="A827" s="794">
        <v>152040</v>
      </c>
      <c r="B827" s="794" t="s">
        <v>29210</v>
      </c>
      <c r="C827" s="806" t="s">
        <v>588</v>
      </c>
      <c r="D827" s="807">
        <f t="shared" si="12"/>
        <v>10.76</v>
      </c>
      <c r="F827" s="807">
        <v>10.6</v>
      </c>
      <c r="I827" s="840" t="s">
        <v>15822</v>
      </c>
      <c r="J827" s="848">
        <f>IFERROR(VLOOKUP(I827,REAJUSTE!A:AB,22,FALSE),"")</f>
        <v>1.016</v>
      </c>
    </row>
    <row r="828" spans="1:10" ht="38.25" x14ac:dyDescent="0.2">
      <c r="A828" s="794">
        <v>152041</v>
      </c>
      <c r="B828" s="794" t="s">
        <v>29211</v>
      </c>
      <c r="C828" s="806" t="s">
        <v>588</v>
      </c>
      <c r="D828" s="807">
        <f t="shared" si="12"/>
        <v>13.13</v>
      </c>
      <c r="F828" s="807">
        <v>12.93</v>
      </c>
      <c r="I828" s="840" t="s">
        <v>15822</v>
      </c>
      <c r="J828" s="848">
        <f>IFERROR(VLOOKUP(I828,REAJUSTE!A:AB,22,FALSE),"")</f>
        <v>1.016</v>
      </c>
    </row>
    <row r="829" spans="1:10" ht="38.25" x14ac:dyDescent="0.2">
      <c r="A829" s="794">
        <v>152042</v>
      </c>
      <c r="B829" s="794" t="s">
        <v>29212</v>
      </c>
      <c r="C829" s="806" t="s">
        <v>588</v>
      </c>
      <c r="D829" s="807">
        <f t="shared" si="12"/>
        <v>19.53</v>
      </c>
      <c r="F829" s="807">
        <v>19.23</v>
      </c>
      <c r="I829" s="840" t="s">
        <v>15822</v>
      </c>
      <c r="J829" s="848">
        <f>IFERROR(VLOOKUP(I829,REAJUSTE!A:AB,22,FALSE),"")</f>
        <v>1.016</v>
      </c>
    </row>
    <row r="830" spans="1:10" ht="75" x14ac:dyDescent="0.2">
      <c r="A830" s="805">
        <v>1522</v>
      </c>
      <c r="B830" s="805" t="s">
        <v>12761</v>
      </c>
      <c r="C830" s="806"/>
      <c r="D830" s="807">
        <f t="shared" si="12"/>
        <v>0</v>
      </c>
      <c r="F830" s="807"/>
      <c r="I830" s="840" t="s">
        <v>15822</v>
      </c>
      <c r="J830" s="848">
        <f>IFERROR(VLOOKUP(I830,REAJUSTE!A:AB,22,FALSE),"")</f>
        <v>1.016</v>
      </c>
    </row>
    <row r="831" spans="1:10" ht="38.25" x14ac:dyDescent="0.2">
      <c r="A831" s="794">
        <v>152201</v>
      </c>
      <c r="B831" s="794" t="s">
        <v>12762</v>
      </c>
      <c r="C831" s="806" t="s">
        <v>588</v>
      </c>
      <c r="D831" s="807">
        <f t="shared" si="12"/>
        <v>89.42</v>
      </c>
      <c r="F831" s="807">
        <v>88.02</v>
      </c>
      <c r="I831" s="840" t="s">
        <v>15822</v>
      </c>
      <c r="J831" s="848">
        <f>IFERROR(VLOOKUP(I831,REAJUSTE!A:AB,22,FALSE),"")</f>
        <v>1.016</v>
      </c>
    </row>
    <row r="832" spans="1:10" ht="38.25" x14ac:dyDescent="0.2">
      <c r="A832" s="794">
        <v>152202</v>
      </c>
      <c r="B832" s="794" t="s">
        <v>12763</v>
      </c>
      <c r="C832" s="806" t="s">
        <v>588</v>
      </c>
      <c r="D832" s="807">
        <f t="shared" si="12"/>
        <v>134.13999999999999</v>
      </c>
      <c r="F832" s="807">
        <v>132.03</v>
      </c>
      <c r="I832" s="840" t="s">
        <v>15822</v>
      </c>
      <c r="J832" s="848">
        <f>IFERROR(VLOOKUP(I832,REAJUSTE!A:AB,22,FALSE),"")</f>
        <v>1.016</v>
      </c>
    </row>
    <row r="833" spans="1:10" ht="38.25" x14ac:dyDescent="0.2">
      <c r="A833" s="794">
        <v>152203</v>
      </c>
      <c r="B833" s="794" t="s">
        <v>12764</v>
      </c>
      <c r="C833" s="806" t="s">
        <v>588</v>
      </c>
      <c r="D833" s="807">
        <f t="shared" si="12"/>
        <v>223.57</v>
      </c>
      <c r="F833" s="807">
        <v>220.05</v>
      </c>
      <c r="I833" s="840" t="s">
        <v>15822</v>
      </c>
      <c r="J833" s="848">
        <f>IFERROR(VLOOKUP(I833,REAJUSTE!A:AB,22,FALSE),"")</f>
        <v>1.016</v>
      </c>
    </row>
    <row r="834" spans="1:10" ht="51" x14ac:dyDescent="0.2">
      <c r="A834" s="794">
        <v>152204</v>
      </c>
      <c r="B834" s="794" t="s">
        <v>12765</v>
      </c>
      <c r="C834" s="806" t="s">
        <v>4</v>
      </c>
      <c r="D834" s="807">
        <f t="shared" si="12"/>
        <v>29.95</v>
      </c>
      <c r="F834" s="807">
        <v>29.48</v>
      </c>
      <c r="I834" s="840" t="s">
        <v>15822</v>
      </c>
      <c r="J834" s="848">
        <f>IFERROR(VLOOKUP(I834,REAJUSTE!A:AB,22,FALSE),"")</f>
        <v>1.016</v>
      </c>
    </row>
    <row r="835" spans="1:10" ht="51" x14ac:dyDescent="0.2">
      <c r="A835" s="794">
        <v>152205</v>
      </c>
      <c r="B835" s="794" t="s">
        <v>12766</v>
      </c>
      <c r="C835" s="806" t="s">
        <v>4</v>
      </c>
      <c r="D835" s="807">
        <f t="shared" si="12"/>
        <v>44.71</v>
      </c>
      <c r="F835" s="807">
        <v>44.01</v>
      </c>
      <c r="I835" s="840" t="s">
        <v>15822</v>
      </c>
      <c r="J835" s="848">
        <f>IFERROR(VLOOKUP(I835,REAJUSTE!A:AB,22,FALSE),"")</f>
        <v>1.016</v>
      </c>
    </row>
    <row r="836" spans="1:10" ht="25.5" x14ac:dyDescent="0.2">
      <c r="A836" s="794">
        <v>152206</v>
      </c>
      <c r="B836" s="794" t="s">
        <v>12767</v>
      </c>
      <c r="C836" s="806" t="s">
        <v>588</v>
      </c>
      <c r="D836" s="807">
        <f t="shared" si="12"/>
        <v>35.76</v>
      </c>
      <c r="F836" s="807">
        <v>35.200000000000003</v>
      </c>
      <c r="I836" s="840" t="s">
        <v>15822</v>
      </c>
      <c r="J836" s="848">
        <f>IFERROR(VLOOKUP(I836,REAJUSTE!A:AB,22,FALSE),"")</f>
        <v>1.016</v>
      </c>
    </row>
    <row r="837" spans="1:10" ht="25.5" x14ac:dyDescent="0.2">
      <c r="A837" s="794">
        <v>152207</v>
      </c>
      <c r="B837" s="794" t="s">
        <v>12768</v>
      </c>
      <c r="C837" s="806" t="s">
        <v>4</v>
      </c>
      <c r="D837" s="807">
        <f t="shared" si="12"/>
        <v>22.35</v>
      </c>
      <c r="F837" s="807">
        <v>22</v>
      </c>
      <c r="I837" s="840" t="s">
        <v>15822</v>
      </c>
      <c r="J837" s="848">
        <f>IFERROR(VLOOKUP(I837,REAJUSTE!A:AB,22,FALSE),"")</f>
        <v>1.016</v>
      </c>
    </row>
    <row r="838" spans="1:10" ht="25.5" x14ac:dyDescent="0.2">
      <c r="A838" s="794">
        <v>152208</v>
      </c>
      <c r="B838" s="794" t="s">
        <v>12769</v>
      </c>
      <c r="C838" s="806" t="s">
        <v>588</v>
      </c>
      <c r="D838" s="807">
        <f t="shared" si="12"/>
        <v>40.229999999999997</v>
      </c>
      <c r="F838" s="807">
        <v>39.6</v>
      </c>
      <c r="I838" s="840" t="s">
        <v>15822</v>
      </c>
      <c r="J838" s="848">
        <f>IFERROR(VLOOKUP(I838,REAJUSTE!A:AB,22,FALSE),"")</f>
        <v>1.016</v>
      </c>
    </row>
    <row r="839" spans="1:10" ht="25.5" x14ac:dyDescent="0.2">
      <c r="A839" s="794">
        <v>152209</v>
      </c>
      <c r="B839" s="794" t="s">
        <v>12770</v>
      </c>
      <c r="C839" s="806" t="s">
        <v>588</v>
      </c>
      <c r="D839" s="807">
        <f t="shared" si="12"/>
        <v>89.42</v>
      </c>
      <c r="F839" s="807">
        <v>88.02</v>
      </c>
      <c r="I839" s="840" t="s">
        <v>15822</v>
      </c>
      <c r="J839" s="848">
        <f>IFERROR(VLOOKUP(I839,REAJUSTE!A:AB,22,FALSE),"")</f>
        <v>1.016</v>
      </c>
    </row>
    <row r="840" spans="1:10" ht="38.25" x14ac:dyDescent="0.2">
      <c r="A840" s="794">
        <v>152210</v>
      </c>
      <c r="B840" s="794" t="s">
        <v>12771</v>
      </c>
      <c r="C840" s="806" t="s">
        <v>588</v>
      </c>
      <c r="D840" s="807">
        <f t="shared" si="12"/>
        <v>178.85</v>
      </c>
      <c r="F840" s="807">
        <v>176.04</v>
      </c>
      <c r="I840" s="840" t="s">
        <v>15822</v>
      </c>
      <c r="J840" s="848">
        <f>IFERROR(VLOOKUP(I840,REAJUSTE!A:AB,22,FALSE),"")</f>
        <v>1.016</v>
      </c>
    </row>
    <row r="841" spans="1:10" ht="38.25" x14ac:dyDescent="0.2">
      <c r="A841" s="794">
        <v>152211</v>
      </c>
      <c r="B841" s="794" t="s">
        <v>12772</v>
      </c>
      <c r="C841" s="806" t="s">
        <v>588</v>
      </c>
      <c r="D841" s="807">
        <f t="shared" si="12"/>
        <v>223.57</v>
      </c>
      <c r="F841" s="807">
        <v>220.05</v>
      </c>
      <c r="I841" s="840" t="s">
        <v>15822</v>
      </c>
      <c r="J841" s="848">
        <f>IFERROR(VLOOKUP(I841,REAJUSTE!A:AB,22,FALSE),"")</f>
        <v>1.016</v>
      </c>
    </row>
    <row r="842" spans="1:10" ht="38.25" x14ac:dyDescent="0.2">
      <c r="A842" s="794">
        <v>152212</v>
      </c>
      <c r="B842" s="794" t="s">
        <v>12773</v>
      </c>
      <c r="C842" s="806" t="s">
        <v>588</v>
      </c>
      <c r="D842" s="807">
        <f t="shared" si="12"/>
        <v>357.71</v>
      </c>
      <c r="F842" s="807">
        <v>352.08</v>
      </c>
      <c r="I842" s="840" t="s">
        <v>15822</v>
      </c>
      <c r="J842" s="848">
        <f>IFERROR(VLOOKUP(I842,REAJUSTE!A:AB,22,FALSE),"")</f>
        <v>1.016</v>
      </c>
    </row>
    <row r="843" spans="1:10" ht="38.25" x14ac:dyDescent="0.2">
      <c r="A843" s="794">
        <v>152213</v>
      </c>
      <c r="B843" s="794" t="s">
        <v>12774</v>
      </c>
      <c r="C843" s="806" t="s">
        <v>588</v>
      </c>
      <c r="D843" s="807">
        <f t="shared" si="12"/>
        <v>17.87</v>
      </c>
      <c r="F843" s="807">
        <v>17.59</v>
      </c>
      <c r="I843" s="840" t="s">
        <v>15822</v>
      </c>
      <c r="J843" s="848">
        <f>IFERROR(VLOOKUP(I843,REAJUSTE!A:AB,22,FALSE),"")</f>
        <v>1.016</v>
      </c>
    </row>
    <row r="844" spans="1:10" ht="38.25" x14ac:dyDescent="0.2">
      <c r="A844" s="794">
        <v>152214</v>
      </c>
      <c r="B844" s="794" t="s">
        <v>12775</v>
      </c>
      <c r="C844" s="806" t="s">
        <v>588</v>
      </c>
      <c r="D844" s="807">
        <f t="shared" si="12"/>
        <v>26.82</v>
      </c>
      <c r="F844" s="807">
        <v>26.4</v>
      </c>
      <c r="I844" s="840" t="s">
        <v>15822</v>
      </c>
      <c r="J844" s="848">
        <f>IFERROR(VLOOKUP(I844,REAJUSTE!A:AB,22,FALSE),"")</f>
        <v>1.016</v>
      </c>
    </row>
    <row r="845" spans="1:10" ht="38.25" x14ac:dyDescent="0.2">
      <c r="A845" s="794">
        <v>152215</v>
      </c>
      <c r="B845" s="794" t="s">
        <v>12776</v>
      </c>
      <c r="C845" s="806" t="s">
        <v>588</v>
      </c>
      <c r="D845" s="807">
        <f t="shared" si="12"/>
        <v>13.41</v>
      </c>
      <c r="F845" s="807">
        <v>13.2</v>
      </c>
      <c r="I845" s="840" t="s">
        <v>15822</v>
      </c>
      <c r="J845" s="848">
        <f>IFERROR(VLOOKUP(I845,REAJUSTE!A:AB,22,FALSE),"")</f>
        <v>1.016</v>
      </c>
    </row>
    <row r="846" spans="1:10" ht="38.25" x14ac:dyDescent="0.2">
      <c r="A846" s="794">
        <v>152216</v>
      </c>
      <c r="B846" s="794" t="s">
        <v>12777</v>
      </c>
      <c r="C846" s="806" t="s">
        <v>588</v>
      </c>
      <c r="D846" s="807">
        <f t="shared" si="12"/>
        <v>20.11</v>
      </c>
      <c r="F846" s="807">
        <v>19.8</v>
      </c>
      <c r="I846" s="840" t="s">
        <v>15822</v>
      </c>
      <c r="J846" s="848">
        <f>IFERROR(VLOOKUP(I846,REAJUSTE!A:AB,22,FALSE),"")</f>
        <v>1.016</v>
      </c>
    </row>
    <row r="847" spans="1:10" ht="38.25" x14ac:dyDescent="0.2">
      <c r="A847" s="794">
        <v>152217</v>
      </c>
      <c r="B847" s="794" t="s">
        <v>12778</v>
      </c>
      <c r="C847" s="806" t="s">
        <v>588</v>
      </c>
      <c r="D847" s="807">
        <f t="shared" si="12"/>
        <v>22.35</v>
      </c>
      <c r="F847" s="807">
        <v>22</v>
      </c>
      <c r="I847" s="840" t="s">
        <v>15822</v>
      </c>
      <c r="J847" s="848">
        <f>IFERROR(VLOOKUP(I847,REAJUSTE!A:AB,22,FALSE),"")</f>
        <v>1.016</v>
      </c>
    </row>
    <row r="848" spans="1:10" ht="38.25" x14ac:dyDescent="0.2">
      <c r="A848" s="794">
        <v>152218</v>
      </c>
      <c r="B848" s="794" t="s">
        <v>12779</v>
      </c>
      <c r="C848" s="806" t="s">
        <v>588</v>
      </c>
      <c r="D848" s="807">
        <f t="shared" ref="D848:D911" si="13">TRUNC(F848*J848,2)</f>
        <v>26.82</v>
      </c>
      <c r="F848" s="807">
        <v>26.4</v>
      </c>
      <c r="I848" s="840" t="s">
        <v>15822</v>
      </c>
      <c r="J848" s="848">
        <f>IFERROR(VLOOKUP(I848,REAJUSTE!A:AB,22,FALSE),"")</f>
        <v>1.016</v>
      </c>
    </row>
    <row r="849" spans="1:10" ht="38.25" x14ac:dyDescent="0.2">
      <c r="A849" s="794">
        <v>152219</v>
      </c>
      <c r="B849" s="794" t="s">
        <v>12780</v>
      </c>
      <c r="C849" s="806" t="s">
        <v>588</v>
      </c>
      <c r="D849" s="807">
        <f t="shared" si="13"/>
        <v>31.28</v>
      </c>
      <c r="F849" s="807">
        <v>30.79</v>
      </c>
      <c r="I849" s="840" t="s">
        <v>15822</v>
      </c>
      <c r="J849" s="848">
        <f>IFERROR(VLOOKUP(I849,REAJUSTE!A:AB,22,FALSE),"")</f>
        <v>1.016</v>
      </c>
    </row>
    <row r="850" spans="1:10" ht="38.25" x14ac:dyDescent="0.2">
      <c r="A850" s="794">
        <v>152220</v>
      </c>
      <c r="B850" s="794" t="s">
        <v>12781</v>
      </c>
      <c r="C850" s="806" t="s">
        <v>588</v>
      </c>
      <c r="D850" s="807">
        <f t="shared" si="13"/>
        <v>35.76</v>
      </c>
      <c r="F850" s="807">
        <v>35.200000000000003</v>
      </c>
      <c r="I850" s="840" t="s">
        <v>15822</v>
      </c>
      <c r="J850" s="848">
        <f>IFERROR(VLOOKUP(I850,REAJUSTE!A:AB,22,FALSE),"")</f>
        <v>1.016</v>
      </c>
    </row>
    <row r="851" spans="1:10" ht="38.25" x14ac:dyDescent="0.2">
      <c r="A851" s="794">
        <v>152221</v>
      </c>
      <c r="B851" s="794" t="s">
        <v>12782</v>
      </c>
      <c r="C851" s="806" t="s">
        <v>588</v>
      </c>
      <c r="D851" s="807">
        <f t="shared" si="13"/>
        <v>40.229999999999997</v>
      </c>
      <c r="F851" s="807">
        <v>39.6</v>
      </c>
      <c r="I851" s="840" t="s">
        <v>15822</v>
      </c>
      <c r="J851" s="848">
        <f>IFERROR(VLOOKUP(I851,REAJUSTE!A:AB,22,FALSE),"")</f>
        <v>1.016</v>
      </c>
    </row>
    <row r="852" spans="1:10" ht="25.5" x14ac:dyDescent="0.2">
      <c r="A852" s="794">
        <v>152222</v>
      </c>
      <c r="B852" s="794" t="s">
        <v>12783</v>
      </c>
      <c r="C852" s="806" t="s">
        <v>588</v>
      </c>
      <c r="D852" s="807">
        <f t="shared" si="13"/>
        <v>20.11</v>
      </c>
      <c r="F852" s="807">
        <v>19.8</v>
      </c>
      <c r="I852" s="840" t="s">
        <v>15822</v>
      </c>
      <c r="J852" s="848">
        <f>IFERROR(VLOOKUP(I852,REAJUSTE!A:AB,22,FALSE),"")</f>
        <v>1.016</v>
      </c>
    </row>
    <row r="853" spans="1:10" ht="25.5" x14ac:dyDescent="0.2">
      <c r="A853" s="794">
        <v>152223</v>
      </c>
      <c r="B853" s="794" t="s">
        <v>12784</v>
      </c>
      <c r="C853" s="806" t="s">
        <v>588</v>
      </c>
      <c r="D853" s="807">
        <f t="shared" si="13"/>
        <v>11.16</v>
      </c>
      <c r="F853" s="807">
        <v>10.99</v>
      </c>
      <c r="I853" s="840" t="s">
        <v>15822</v>
      </c>
      <c r="J853" s="848">
        <f>IFERROR(VLOOKUP(I853,REAJUSTE!A:AB,22,FALSE),"")</f>
        <v>1.016</v>
      </c>
    </row>
    <row r="854" spans="1:10" ht="25.5" x14ac:dyDescent="0.2">
      <c r="A854" s="794">
        <v>152224</v>
      </c>
      <c r="B854" s="794" t="s">
        <v>12785</v>
      </c>
      <c r="C854" s="806" t="s">
        <v>588</v>
      </c>
      <c r="D854" s="807">
        <f t="shared" si="13"/>
        <v>40.229999999999997</v>
      </c>
      <c r="F854" s="807">
        <v>39.6</v>
      </c>
      <c r="I854" s="840" t="s">
        <v>15822</v>
      </c>
      <c r="J854" s="848">
        <f>IFERROR(VLOOKUP(I854,REAJUSTE!A:AB,22,FALSE),"")</f>
        <v>1.016</v>
      </c>
    </row>
    <row r="855" spans="1:10" ht="25.5" x14ac:dyDescent="0.2">
      <c r="A855" s="794">
        <v>152225</v>
      </c>
      <c r="B855" s="794" t="s">
        <v>12786</v>
      </c>
      <c r="C855" s="806" t="s">
        <v>588</v>
      </c>
      <c r="D855" s="807">
        <f t="shared" si="13"/>
        <v>40.229999999999997</v>
      </c>
      <c r="F855" s="807">
        <v>39.6</v>
      </c>
      <c r="I855" s="840" t="s">
        <v>15822</v>
      </c>
      <c r="J855" s="848">
        <f>IFERROR(VLOOKUP(I855,REAJUSTE!A:AB,22,FALSE),"")</f>
        <v>1.016</v>
      </c>
    </row>
    <row r="856" spans="1:10" ht="25.5" x14ac:dyDescent="0.2">
      <c r="A856" s="794">
        <v>152226</v>
      </c>
      <c r="B856" s="794" t="s">
        <v>12787</v>
      </c>
      <c r="C856" s="806" t="s">
        <v>588</v>
      </c>
      <c r="D856" s="807">
        <f t="shared" si="13"/>
        <v>20.11</v>
      </c>
      <c r="F856" s="807">
        <v>19.8</v>
      </c>
      <c r="I856" s="840" t="s">
        <v>15822</v>
      </c>
      <c r="J856" s="848">
        <f>IFERROR(VLOOKUP(I856,REAJUSTE!A:AB,22,FALSE),"")</f>
        <v>1.016</v>
      </c>
    </row>
    <row r="857" spans="1:10" ht="25.5" x14ac:dyDescent="0.2">
      <c r="A857" s="794">
        <v>152227</v>
      </c>
      <c r="B857" s="794" t="s">
        <v>12788</v>
      </c>
      <c r="C857" s="806" t="s">
        <v>588</v>
      </c>
      <c r="D857" s="807">
        <f t="shared" si="13"/>
        <v>20.11</v>
      </c>
      <c r="F857" s="807">
        <v>19.8</v>
      </c>
      <c r="I857" s="840" t="s">
        <v>15822</v>
      </c>
      <c r="J857" s="848">
        <f>IFERROR(VLOOKUP(I857,REAJUSTE!A:AB,22,FALSE),"")</f>
        <v>1.016</v>
      </c>
    </row>
    <row r="858" spans="1:10" ht="25.5" x14ac:dyDescent="0.2">
      <c r="A858" s="794">
        <v>152228</v>
      </c>
      <c r="B858" s="794" t="s">
        <v>12789</v>
      </c>
      <c r="C858" s="806" t="s">
        <v>588</v>
      </c>
      <c r="D858" s="807">
        <f t="shared" si="13"/>
        <v>7.27</v>
      </c>
      <c r="F858" s="807">
        <v>7.16</v>
      </c>
      <c r="I858" s="840" t="s">
        <v>15822</v>
      </c>
      <c r="J858" s="848">
        <f>IFERROR(VLOOKUP(I858,REAJUSTE!A:AB,22,FALSE),"")</f>
        <v>1.016</v>
      </c>
    </row>
    <row r="859" spans="1:10" ht="25.5" x14ac:dyDescent="0.2">
      <c r="A859" s="794">
        <v>152229</v>
      </c>
      <c r="B859" s="794" t="s">
        <v>12790</v>
      </c>
      <c r="C859" s="806" t="s">
        <v>588</v>
      </c>
      <c r="D859" s="807">
        <f t="shared" si="13"/>
        <v>1.69</v>
      </c>
      <c r="F859" s="807">
        <v>1.67</v>
      </c>
      <c r="I859" s="840" t="s">
        <v>15822</v>
      </c>
      <c r="J859" s="848">
        <f>IFERROR(VLOOKUP(I859,REAJUSTE!A:AB,22,FALSE),"")</f>
        <v>1.016</v>
      </c>
    </row>
    <row r="860" spans="1:10" ht="25.5" x14ac:dyDescent="0.2">
      <c r="A860" s="794">
        <v>152230</v>
      </c>
      <c r="B860" s="794" t="s">
        <v>12791</v>
      </c>
      <c r="C860" s="806" t="s">
        <v>588</v>
      </c>
      <c r="D860" s="807">
        <f t="shared" si="13"/>
        <v>16.63</v>
      </c>
      <c r="F860" s="807">
        <v>16.37</v>
      </c>
      <c r="I860" s="840" t="s">
        <v>15822</v>
      </c>
      <c r="J860" s="848">
        <f>IFERROR(VLOOKUP(I860,REAJUSTE!A:AB,22,FALSE),"")</f>
        <v>1.016</v>
      </c>
    </row>
    <row r="861" spans="1:10" ht="25.5" x14ac:dyDescent="0.2">
      <c r="A861" s="794">
        <v>152231</v>
      </c>
      <c r="B861" s="794" t="s">
        <v>12792</v>
      </c>
      <c r="C861" s="806" t="s">
        <v>588</v>
      </c>
      <c r="D861" s="807">
        <f t="shared" si="13"/>
        <v>33.270000000000003</v>
      </c>
      <c r="F861" s="807">
        <v>32.75</v>
      </c>
      <c r="I861" s="840" t="s">
        <v>15822</v>
      </c>
      <c r="J861" s="848">
        <f>IFERROR(VLOOKUP(I861,REAJUSTE!A:AB,22,FALSE),"")</f>
        <v>1.016</v>
      </c>
    </row>
    <row r="862" spans="1:10" ht="25.5" x14ac:dyDescent="0.2">
      <c r="A862" s="794">
        <v>152232</v>
      </c>
      <c r="B862" s="794" t="s">
        <v>12793</v>
      </c>
      <c r="C862" s="806" t="s">
        <v>588</v>
      </c>
      <c r="D862" s="807">
        <f t="shared" si="13"/>
        <v>66.56</v>
      </c>
      <c r="F862" s="807">
        <v>65.52</v>
      </c>
      <c r="I862" s="840" t="s">
        <v>15822</v>
      </c>
      <c r="J862" s="848">
        <f>IFERROR(VLOOKUP(I862,REAJUSTE!A:AB,22,FALSE),"")</f>
        <v>1.016</v>
      </c>
    </row>
    <row r="863" spans="1:10" ht="51" x14ac:dyDescent="0.2">
      <c r="A863" s="794">
        <v>152233</v>
      </c>
      <c r="B863" s="794" t="s">
        <v>12794</v>
      </c>
      <c r="C863" s="806" t="s">
        <v>588</v>
      </c>
      <c r="D863" s="807">
        <f t="shared" si="13"/>
        <v>325.07</v>
      </c>
      <c r="F863" s="807">
        <v>319.95999999999998</v>
      </c>
      <c r="I863" s="840" t="s">
        <v>15822</v>
      </c>
      <c r="J863" s="848">
        <f>IFERROR(VLOOKUP(I863,REAJUSTE!A:AB,22,FALSE),"")</f>
        <v>1.016</v>
      </c>
    </row>
    <row r="864" spans="1:10" ht="51" x14ac:dyDescent="0.2">
      <c r="A864" s="794">
        <v>152234</v>
      </c>
      <c r="B864" s="794" t="s">
        <v>12795</v>
      </c>
      <c r="C864" s="806" t="s">
        <v>588</v>
      </c>
      <c r="D864" s="807">
        <f t="shared" si="13"/>
        <v>548.91999999999996</v>
      </c>
      <c r="F864" s="807">
        <v>540.28</v>
      </c>
      <c r="I864" s="840" t="s">
        <v>15822</v>
      </c>
      <c r="J864" s="848">
        <f>IFERROR(VLOOKUP(I864,REAJUSTE!A:AB,22,FALSE),"")</f>
        <v>1.016</v>
      </c>
    </row>
    <row r="865" spans="1:10" ht="51" x14ac:dyDescent="0.2">
      <c r="A865" s="794">
        <v>152235</v>
      </c>
      <c r="B865" s="794" t="s">
        <v>12796</v>
      </c>
      <c r="C865" s="806" t="s">
        <v>588</v>
      </c>
      <c r="D865" s="807">
        <f t="shared" si="13"/>
        <v>1190.4000000000001</v>
      </c>
      <c r="F865" s="808">
        <v>1171.6600000000001</v>
      </c>
      <c r="I865" s="840" t="s">
        <v>15822</v>
      </c>
      <c r="J865" s="848">
        <f>IFERROR(VLOOKUP(I865,REAJUSTE!A:AB,22,FALSE),"")</f>
        <v>1.016</v>
      </c>
    </row>
    <row r="866" spans="1:10" ht="38.25" x14ac:dyDescent="0.2">
      <c r="A866" s="794">
        <v>152236</v>
      </c>
      <c r="B866" s="794" t="s">
        <v>12797</v>
      </c>
      <c r="C866" s="806" t="s">
        <v>4</v>
      </c>
      <c r="D866" s="807">
        <f t="shared" si="13"/>
        <v>2.2200000000000002</v>
      </c>
      <c r="F866" s="807">
        <v>2.19</v>
      </c>
      <c r="I866" s="840" t="s">
        <v>15822</v>
      </c>
      <c r="J866" s="848">
        <f>IFERROR(VLOOKUP(I866,REAJUSTE!A:AB,22,FALSE),"")</f>
        <v>1.016</v>
      </c>
    </row>
    <row r="867" spans="1:10" ht="38.25" x14ac:dyDescent="0.2">
      <c r="A867" s="794">
        <v>152238</v>
      </c>
      <c r="B867" s="794" t="s">
        <v>12798</v>
      </c>
      <c r="C867" s="806" t="s">
        <v>588</v>
      </c>
      <c r="D867" s="807">
        <f t="shared" si="13"/>
        <v>8.93</v>
      </c>
      <c r="F867" s="807">
        <v>8.7899999999999991</v>
      </c>
      <c r="I867" s="840" t="s">
        <v>15822</v>
      </c>
      <c r="J867" s="848">
        <f>IFERROR(VLOOKUP(I867,REAJUSTE!A:AB,22,FALSE),"")</f>
        <v>1.016</v>
      </c>
    </row>
    <row r="868" spans="1:10" ht="15" x14ac:dyDescent="0.2">
      <c r="A868" s="805">
        <v>16</v>
      </c>
      <c r="B868" s="805" t="s">
        <v>435</v>
      </c>
      <c r="C868" s="806"/>
      <c r="D868" s="807">
        <f t="shared" si="13"/>
        <v>0</v>
      </c>
      <c r="F868" s="807"/>
      <c r="I868" s="840" t="s">
        <v>15822</v>
      </c>
      <c r="J868" s="848">
        <f>IFERROR(VLOOKUP(I868,REAJUSTE!A:AB,22,FALSE),"")</f>
        <v>1.016</v>
      </c>
    </row>
    <row r="869" spans="1:10" ht="15" x14ac:dyDescent="0.2">
      <c r="A869" s="805">
        <v>1601</v>
      </c>
      <c r="B869" s="805" t="s">
        <v>436</v>
      </c>
      <c r="C869" s="806"/>
      <c r="D869" s="807">
        <f t="shared" si="13"/>
        <v>0</v>
      </c>
      <c r="F869" s="807"/>
      <c r="I869" s="840" t="s">
        <v>15822</v>
      </c>
      <c r="J869" s="848">
        <f>IFERROR(VLOOKUP(I869,REAJUSTE!A:AB,22,FALSE),"")</f>
        <v>1.016</v>
      </c>
    </row>
    <row r="870" spans="1:10" ht="38.25" x14ac:dyDescent="0.2">
      <c r="A870" s="794">
        <v>160105</v>
      </c>
      <c r="B870" s="794" t="s">
        <v>755</v>
      </c>
      <c r="C870" s="806" t="s">
        <v>588</v>
      </c>
      <c r="D870" s="807">
        <f t="shared" si="13"/>
        <v>1452.17</v>
      </c>
      <c r="F870" s="808">
        <v>1429.31</v>
      </c>
      <c r="I870" s="840" t="s">
        <v>15822</v>
      </c>
      <c r="J870" s="848">
        <f>IFERROR(VLOOKUP(I870,REAJUSTE!A:AB,22,FALSE),"")</f>
        <v>1.016</v>
      </c>
    </row>
    <row r="871" spans="1:10" ht="51" x14ac:dyDescent="0.2">
      <c r="A871" s="794">
        <v>160106</v>
      </c>
      <c r="B871" s="794" t="s">
        <v>437</v>
      </c>
      <c r="C871" s="806" t="s">
        <v>588</v>
      </c>
      <c r="D871" s="807">
        <f t="shared" si="13"/>
        <v>519.59</v>
      </c>
      <c r="F871" s="807">
        <v>511.41</v>
      </c>
      <c r="I871" s="840" t="s">
        <v>15822</v>
      </c>
      <c r="J871" s="848">
        <f>IFERROR(VLOOKUP(I871,REAJUSTE!A:AB,22,FALSE),"")</f>
        <v>1.016</v>
      </c>
    </row>
    <row r="872" spans="1:10" ht="38.25" x14ac:dyDescent="0.2">
      <c r="A872" s="794">
        <v>160108</v>
      </c>
      <c r="B872" s="794" t="s">
        <v>756</v>
      </c>
      <c r="C872" s="806" t="s">
        <v>588</v>
      </c>
      <c r="D872" s="807">
        <f t="shared" si="13"/>
        <v>137.83000000000001</v>
      </c>
      <c r="F872" s="807">
        <v>135.66</v>
      </c>
      <c r="I872" s="840" t="s">
        <v>15822</v>
      </c>
      <c r="J872" s="848">
        <f>IFERROR(VLOOKUP(I872,REAJUSTE!A:AB,22,FALSE),"")</f>
        <v>1.016</v>
      </c>
    </row>
    <row r="873" spans="1:10" ht="38.25" x14ac:dyDescent="0.2">
      <c r="A873" s="794">
        <v>160110</v>
      </c>
      <c r="B873" s="794" t="s">
        <v>757</v>
      </c>
      <c r="C873" s="806" t="s">
        <v>588</v>
      </c>
      <c r="D873" s="807">
        <f t="shared" si="13"/>
        <v>457.08</v>
      </c>
      <c r="F873" s="807">
        <v>449.89</v>
      </c>
      <c r="I873" s="840" t="s">
        <v>15822</v>
      </c>
      <c r="J873" s="848">
        <f>IFERROR(VLOOKUP(I873,REAJUSTE!A:AB,22,FALSE),"")</f>
        <v>1.016</v>
      </c>
    </row>
    <row r="874" spans="1:10" ht="51" x14ac:dyDescent="0.2">
      <c r="A874" s="794">
        <v>160111</v>
      </c>
      <c r="B874" s="794" t="s">
        <v>438</v>
      </c>
      <c r="C874" s="806" t="s">
        <v>588</v>
      </c>
      <c r="D874" s="807">
        <f t="shared" si="13"/>
        <v>1140.1199999999999</v>
      </c>
      <c r="F874" s="808">
        <v>1122.17</v>
      </c>
      <c r="I874" s="840" t="s">
        <v>15822</v>
      </c>
      <c r="J874" s="848">
        <f>IFERROR(VLOOKUP(I874,REAJUSTE!A:AB,22,FALSE),"")</f>
        <v>1.016</v>
      </c>
    </row>
    <row r="875" spans="1:10" ht="25.5" x14ac:dyDescent="0.2">
      <c r="A875" s="794">
        <v>160115</v>
      </c>
      <c r="B875" s="794" t="s">
        <v>758</v>
      </c>
      <c r="C875" s="806" t="s">
        <v>4</v>
      </c>
      <c r="D875" s="807">
        <f t="shared" si="13"/>
        <v>27.14</v>
      </c>
      <c r="F875" s="807">
        <v>26.72</v>
      </c>
      <c r="I875" s="840" t="s">
        <v>15822</v>
      </c>
      <c r="J875" s="848">
        <f>IFERROR(VLOOKUP(I875,REAJUSTE!A:AB,22,FALSE),"")</f>
        <v>1.016</v>
      </c>
    </row>
    <row r="876" spans="1:10" ht="25.5" x14ac:dyDescent="0.2">
      <c r="A876" s="794">
        <v>160120</v>
      </c>
      <c r="B876" s="794" t="s">
        <v>439</v>
      </c>
      <c r="C876" s="806" t="s">
        <v>588</v>
      </c>
      <c r="D876" s="807">
        <f t="shared" si="13"/>
        <v>80.7</v>
      </c>
      <c r="F876" s="807">
        <v>79.430000000000007</v>
      </c>
      <c r="I876" s="840" t="s">
        <v>15822</v>
      </c>
      <c r="J876" s="848">
        <f>IFERROR(VLOOKUP(I876,REAJUSTE!A:AB,22,FALSE),"")</f>
        <v>1.016</v>
      </c>
    </row>
    <row r="877" spans="1:10" ht="38.25" x14ac:dyDescent="0.2">
      <c r="A877" s="794">
        <v>160121</v>
      </c>
      <c r="B877" s="794" t="s">
        <v>12799</v>
      </c>
      <c r="C877" s="806" t="s">
        <v>588</v>
      </c>
      <c r="D877" s="807">
        <f t="shared" si="13"/>
        <v>729.41</v>
      </c>
      <c r="F877" s="807">
        <v>717.93</v>
      </c>
      <c r="I877" s="840" t="s">
        <v>15822</v>
      </c>
      <c r="J877" s="848">
        <f>IFERROR(VLOOKUP(I877,REAJUSTE!A:AB,22,FALSE),"")</f>
        <v>1.016</v>
      </c>
    </row>
    <row r="878" spans="1:10" ht="38.25" x14ac:dyDescent="0.2">
      <c r="A878" s="794">
        <v>160122</v>
      </c>
      <c r="B878" s="794" t="s">
        <v>12800</v>
      </c>
      <c r="C878" s="806" t="s">
        <v>588</v>
      </c>
      <c r="D878" s="807">
        <f t="shared" si="13"/>
        <v>1530.44</v>
      </c>
      <c r="F878" s="808">
        <v>1506.34</v>
      </c>
      <c r="I878" s="840" t="s">
        <v>15822</v>
      </c>
      <c r="J878" s="848">
        <f>IFERROR(VLOOKUP(I878,REAJUSTE!A:AB,22,FALSE),"")</f>
        <v>1.016</v>
      </c>
    </row>
    <row r="879" spans="1:10" ht="38.25" x14ac:dyDescent="0.2">
      <c r="A879" s="794">
        <v>160123</v>
      </c>
      <c r="B879" s="794" t="s">
        <v>12801</v>
      </c>
      <c r="C879" s="806" t="s">
        <v>588</v>
      </c>
      <c r="D879" s="807">
        <f t="shared" si="13"/>
        <v>2133.71</v>
      </c>
      <c r="F879" s="808">
        <v>2100.11</v>
      </c>
      <c r="I879" s="840" t="s">
        <v>15822</v>
      </c>
      <c r="J879" s="848">
        <f>IFERROR(VLOOKUP(I879,REAJUSTE!A:AB,22,FALSE),"")</f>
        <v>1.016</v>
      </c>
    </row>
    <row r="880" spans="1:10" ht="25.5" x14ac:dyDescent="0.2">
      <c r="A880" s="794">
        <v>160124</v>
      </c>
      <c r="B880" s="794" t="s">
        <v>12802</v>
      </c>
      <c r="C880" s="806" t="s">
        <v>4</v>
      </c>
      <c r="D880" s="807">
        <f t="shared" si="13"/>
        <v>20.41</v>
      </c>
      <c r="F880" s="807">
        <v>20.09</v>
      </c>
      <c r="I880" s="840" t="s">
        <v>15822</v>
      </c>
      <c r="J880" s="848">
        <f>IFERROR(VLOOKUP(I880,REAJUSTE!A:AB,22,FALSE),"")</f>
        <v>1.016</v>
      </c>
    </row>
    <row r="881" spans="1:10" ht="25.5" x14ac:dyDescent="0.2">
      <c r="A881" s="794">
        <v>160125</v>
      </c>
      <c r="B881" s="794" t="s">
        <v>12803</v>
      </c>
      <c r="C881" s="806" t="s">
        <v>4</v>
      </c>
      <c r="D881" s="807">
        <f t="shared" si="13"/>
        <v>99.92</v>
      </c>
      <c r="F881" s="807">
        <v>98.35</v>
      </c>
      <c r="I881" s="840" t="s">
        <v>15822</v>
      </c>
      <c r="J881" s="848">
        <f>IFERROR(VLOOKUP(I881,REAJUSTE!A:AB,22,FALSE),"")</f>
        <v>1.016</v>
      </c>
    </row>
    <row r="882" spans="1:10" ht="25.5" x14ac:dyDescent="0.2">
      <c r="A882" s="794">
        <v>160126</v>
      </c>
      <c r="B882" s="794" t="s">
        <v>12804</v>
      </c>
      <c r="C882" s="806" t="s">
        <v>4</v>
      </c>
      <c r="D882" s="807">
        <f t="shared" si="13"/>
        <v>48.85</v>
      </c>
      <c r="F882" s="807">
        <v>48.09</v>
      </c>
      <c r="I882" s="840" t="s">
        <v>15822</v>
      </c>
      <c r="J882" s="848">
        <f>IFERROR(VLOOKUP(I882,REAJUSTE!A:AB,22,FALSE),"")</f>
        <v>1.016</v>
      </c>
    </row>
    <row r="883" spans="1:10" ht="15" x14ac:dyDescent="0.2">
      <c r="A883" s="805">
        <v>1602</v>
      </c>
      <c r="B883" s="805" t="s">
        <v>440</v>
      </c>
      <c r="C883" s="806"/>
      <c r="D883" s="807">
        <f t="shared" si="13"/>
        <v>0</v>
      </c>
      <c r="F883" s="807"/>
      <c r="I883" s="840" t="s">
        <v>15822</v>
      </c>
      <c r="J883" s="848">
        <f>IFERROR(VLOOKUP(I883,REAJUSTE!A:AB,22,FALSE),"")</f>
        <v>1.016</v>
      </c>
    </row>
    <row r="884" spans="1:10" ht="76.5" x14ac:dyDescent="0.2">
      <c r="A884" s="794">
        <v>160207</v>
      </c>
      <c r="B884" s="794" t="s">
        <v>1807</v>
      </c>
      <c r="C884" s="806" t="s">
        <v>588</v>
      </c>
      <c r="D884" s="807">
        <f t="shared" si="13"/>
        <v>9303.52</v>
      </c>
      <c r="F884" s="808">
        <v>9157.01</v>
      </c>
      <c r="I884" s="840" t="s">
        <v>15822</v>
      </c>
      <c r="J884" s="848">
        <f>IFERROR(VLOOKUP(I884,REAJUSTE!A:AB,22,FALSE),"")</f>
        <v>1.016</v>
      </c>
    </row>
    <row r="885" spans="1:10" ht="76.5" x14ac:dyDescent="0.2">
      <c r="A885" s="794">
        <v>160208</v>
      </c>
      <c r="B885" s="794" t="s">
        <v>441</v>
      </c>
      <c r="C885" s="806" t="s">
        <v>588</v>
      </c>
      <c r="D885" s="807">
        <f t="shared" si="13"/>
        <v>16621.22</v>
      </c>
      <c r="F885" s="808">
        <v>16359.47</v>
      </c>
      <c r="I885" s="840" t="s">
        <v>15822</v>
      </c>
      <c r="J885" s="848">
        <f>IFERROR(VLOOKUP(I885,REAJUSTE!A:AB,22,FALSE),"")</f>
        <v>1.016</v>
      </c>
    </row>
    <row r="886" spans="1:10" ht="15" x14ac:dyDescent="0.2">
      <c r="A886" s="805">
        <v>1603</v>
      </c>
      <c r="B886" s="805" t="s">
        <v>759</v>
      </c>
      <c r="C886" s="806"/>
      <c r="D886" s="807">
        <f t="shared" si="13"/>
        <v>0</v>
      </c>
      <c r="F886" s="807"/>
      <c r="I886" s="840" t="s">
        <v>15822</v>
      </c>
      <c r="J886" s="848">
        <f>IFERROR(VLOOKUP(I886,REAJUSTE!A:AB,22,FALSE),"")</f>
        <v>1.016</v>
      </c>
    </row>
    <row r="887" spans="1:10" ht="38.25" x14ac:dyDescent="0.2">
      <c r="A887" s="794">
        <v>160303</v>
      </c>
      <c r="B887" s="794" t="s">
        <v>442</v>
      </c>
      <c r="C887" s="806" t="s">
        <v>588</v>
      </c>
      <c r="D887" s="807">
        <f t="shared" si="13"/>
        <v>482.93</v>
      </c>
      <c r="F887" s="807">
        <v>475.33</v>
      </c>
      <c r="I887" s="840" t="s">
        <v>15822</v>
      </c>
      <c r="J887" s="848">
        <f>IFERROR(VLOOKUP(I887,REAJUSTE!A:AB,22,FALSE),"")</f>
        <v>1.016</v>
      </c>
    </row>
    <row r="888" spans="1:10" ht="63.75" x14ac:dyDescent="0.2">
      <c r="A888" s="794">
        <v>160304</v>
      </c>
      <c r="B888" s="794" t="s">
        <v>760</v>
      </c>
      <c r="C888" s="806" t="s">
        <v>588</v>
      </c>
      <c r="D888" s="807">
        <f t="shared" si="13"/>
        <v>944.6</v>
      </c>
      <c r="F888" s="807">
        <v>929.73</v>
      </c>
      <c r="I888" s="840" t="s">
        <v>15822</v>
      </c>
      <c r="J888" s="848">
        <f>IFERROR(VLOOKUP(I888,REAJUSTE!A:AB,22,FALSE),"")</f>
        <v>1.016</v>
      </c>
    </row>
    <row r="889" spans="1:10" ht="38.25" x14ac:dyDescent="0.2">
      <c r="A889" s="794">
        <v>160305</v>
      </c>
      <c r="B889" s="794" t="s">
        <v>443</v>
      </c>
      <c r="C889" s="806" t="s">
        <v>4</v>
      </c>
      <c r="D889" s="807">
        <f t="shared" si="13"/>
        <v>94.19</v>
      </c>
      <c r="F889" s="807">
        <v>92.71</v>
      </c>
      <c r="I889" s="840" t="s">
        <v>15822</v>
      </c>
      <c r="J889" s="848">
        <f>IFERROR(VLOOKUP(I889,REAJUSTE!A:AB,22,FALSE),"")</f>
        <v>1.016</v>
      </c>
    </row>
    <row r="890" spans="1:10" ht="38.25" x14ac:dyDescent="0.2">
      <c r="A890" s="794">
        <v>160308</v>
      </c>
      <c r="B890" s="794" t="s">
        <v>444</v>
      </c>
      <c r="C890" s="806" t="s">
        <v>4</v>
      </c>
      <c r="D890" s="807">
        <f t="shared" si="13"/>
        <v>65.25</v>
      </c>
      <c r="F890" s="807">
        <v>64.23</v>
      </c>
      <c r="I890" s="840" t="s">
        <v>15822</v>
      </c>
      <c r="J890" s="848">
        <f>IFERROR(VLOOKUP(I890,REAJUSTE!A:AB,22,FALSE),"")</f>
        <v>1.016</v>
      </c>
    </row>
    <row r="891" spans="1:10" ht="76.5" x14ac:dyDescent="0.2">
      <c r="A891" s="794">
        <v>160309</v>
      </c>
      <c r="B891" s="794" t="s">
        <v>12805</v>
      </c>
      <c r="C891" s="806" t="s">
        <v>588</v>
      </c>
      <c r="D891" s="807">
        <f t="shared" si="13"/>
        <v>142.08000000000001</v>
      </c>
      <c r="F891" s="807">
        <v>139.85</v>
      </c>
      <c r="I891" s="840" t="s">
        <v>15822</v>
      </c>
      <c r="J891" s="848">
        <f>IFERROR(VLOOKUP(I891,REAJUSTE!A:AB,22,FALSE),"")</f>
        <v>1.016</v>
      </c>
    </row>
    <row r="892" spans="1:10" ht="38.25" x14ac:dyDescent="0.2">
      <c r="A892" s="794">
        <v>160310</v>
      </c>
      <c r="B892" s="794" t="s">
        <v>761</v>
      </c>
      <c r="C892" s="806" t="s">
        <v>588</v>
      </c>
      <c r="D892" s="807">
        <f t="shared" si="13"/>
        <v>67.239999999999995</v>
      </c>
      <c r="F892" s="807">
        <v>66.19</v>
      </c>
      <c r="I892" s="840" t="s">
        <v>15822</v>
      </c>
      <c r="J892" s="848">
        <f>IFERROR(VLOOKUP(I892,REAJUSTE!A:AB,22,FALSE),"")</f>
        <v>1.016</v>
      </c>
    </row>
    <row r="893" spans="1:10" ht="25.5" x14ac:dyDescent="0.2">
      <c r="A893" s="794">
        <v>160311</v>
      </c>
      <c r="B893" s="794" t="s">
        <v>736</v>
      </c>
      <c r="C893" s="806" t="s">
        <v>588</v>
      </c>
      <c r="D893" s="807">
        <f t="shared" si="13"/>
        <v>243.49</v>
      </c>
      <c r="F893" s="807">
        <v>239.66</v>
      </c>
      <c r="I893" s="840" t="s">
        <v>15822</v>
      </c>
      <c r="J893" s="848">
        <f>IFERROR(VLOOKUP(I893,REAJUSTE!A:AB,22,FALSE),"")</f>
        <v>1.016</v>
      </c>
    </row>
    <row r="894" spans="1:10" ht="63.75" x14ac:dyDescent="0.2">
      <c r="A894" s="794">
        <v>160312</v>
      </c>
      <c r="B894" s="794" t="s">
        <v>445</v>
      </c>
      <c r="C894" s="806" t="s">
        <v>588</v>
      </c>
      <c r="D894" s="807">
        <f t="shared" si="13"/>
        <v>56.86</v>
      </c>
      <c r="F894" s="807">
        <v>55.97</v>
      </c>
      <c r="I894" s="840" t="s">
        <v>15822</v>
      </c>
      <c r="J894" s="848">
        <f>IFERROR(VLOOKUP(I894,REAJUSTE!A:AB,22,FALSE),"")</f>
        <v>1.016</v>
      </c>
    </row>
    <row r="895" spans="1:10" ht="76.5" x14ac:dyDescent="0.2">
      <c r="A895" s="794">
        <v>160313</v>
      </c>
      <c r="B895" s="794" t="s">
        <v>762</v>
      </c>
      <c r="C895" s="806" t="s">
        <v>588</v>
      </c>
      <c r="D895" s="807">
        <f t="shared" si="13"/>
        <v>61.87</v>
      </c>
      <c r="F895" s="807">
        <v>60.9</v>
      </c>
      <c r="I895" s="840" t="s">
        <v>15822</v>
      </c>
      <c r="J895" s="848">
        <f>IFERROR(VLOOKUP(I895,REAJUSTE!A:AB,22,FALSE),"")</f>
        <v>1.016</v>
      </c>
    </row>
    <row r="896" spans="1:10" ht="76.5" x14ac:dyDescent="0.2">
      <c r="A896" s="794">
        <v>160314</v>
      </c>
      <c r="B896" s="794" t="s">
        <v>446</v>
      </c>
      <c r="C896" s="806" t="s">
        <v>588</v>
      </c>
      <c r="D896" s="807">
        <f t="shared" si="13"/>
        <v>917.46</v>
      </c>
      <c r="F896" s="807">
        <v>903.02</v>
      </c>
      <c r="I896" s="840" t="s">
        <v>15822</v>
      </c>
      <c r="J896" s="848">
        <f>IFERROR(VLOOKUP(I896,REAJUSTE!A:AB,22,FALSE),"")</f>
        <v>1.016</v>
      </c>
    </row>
    <row r="897" spans="1:10" ht="76.5" x14ac:dyDescent="0.2">
      <c r="A897" s="794">
        <v>160315</v>
      </c>
      <c r="B897" s="794" t="s">
        <v>447</v>
      </c>
      <c r="C897" s="806" t="s">
        <v>588</v>
      </c>
      <c r="D897" s="807">
        <f t="shared" si="13"/>
        <v>1283.4000000000001</v>
      </c>
      <c r="F897" s="808">
        <v>1263.19</v>
      </c>
      <c r="I897" s="840" t="s">
        <v>15822</v>
      </c>
      <c r="J897" s="848">
        <f>IFERROR(VLOOKUP(I897,REAJUSTE!A:AB,22,FALSE),"")</f>
        <v>1.016</v>
      </c>
    </row>
    <row r="898" spans="1:10" ht="51" x14ac:dyDescent="0.2">
      <c r="A898" s="794">
        <v>160316</v>
      </c>
      <c r="B898" s="794" t="s">
        <v>763</v>
      </c>
      <c r="C898" s="806" t="s">
        <v>588</v>
      </c>
      <c r="D898" s="807">
        <f t="shared" si="13"/>
        <v>89.18</v>
      </c>
      <c r="F898" s="807">
        <v>87.78</v>
      </c>
      <c r="I898" s="840" t="s">
        <v>15822</v>
      </c>
      <c r="J898" s="848">
        <f>IFERROR(VLOOKUP(I898,REAJUSTE!A:AB,22,FALSE),"")</f>
        <v>1.016</v>
      </c>
    </row>
    <row r="899" spans="1:10" ht="38.25" x14ac:dyDescent="0.2">
      <c r="A899" s="794">
        <v>160317</v>
      </c>
      <c r="B899" s="794" t="s">
        <v>448</v>
      </c>
      <c r="C899" s="806" t="s">
        <v>4</v>
      </c>
      <c r="D899" s="807">
        <f t="shared" si="13"/>
        <v>65.25</v>
      </c>
      <c r="F899" s="807">
        <v>64.23</v>
      </c>
      <c r="I899" s="840" t="s">
        <v>15822</v>
      </c>
      <c r="J899" s="848">
        <f>IFERROR(VLOOKUP(I899,REAJUSTE!A:AB,22,FALSE),"")</f>
        <v>1.016</v>
      </c>
    </row>
    <row r="900" spans="1:10" ht="38.25" x14ac:dyDescent="0.2">
      <c r="A900" s="794">
        <v>160318</v>
      </c>
      <c r="B900" s="794" t="s">
        <v>449</v>
      </c>
      <c r="C900" s="806" t="s">
        <v>4</v>
      </c>
      <c r="D900" s="807">
        <f t="shared" si="13"/>
        <v>46.07</v>
      </c>
      <c r="F900" s="807">
        <v>45.35</v>
      </c>
      <c r="I900" s="840" t="s">
        <v>15822</v>
      </c>
      <c r="J900" s="848">
        <f>IFERROR(VLOOKUP(I900,REAJUSTE!A:AB,22,FALSE),"")</f>
        <v>1.016</v>
      </c>
    </row>
    <row r="901" spans="1:10" ht="63.75" x14ac:dyDescent="0.2">
      <c r="A901" s="794">
        <v>160319</v>
      </c>
      <c r="B901" s="794" t="s">
        <v>450</v>
      </c>
      <c r="C901" s="806" t="s">
        <v>588</v>
      </c>
      <c r="D901" s="807">
        <f t="shared" si="13"/>
        <v>11.49</v>
      </c>
      <c r="F901" s="807">
        <v>11.31</v>
      </c>
      <c r="I901" s="840" t="s">
        <v>15822</v>
      </c>
      <c r="J901" s="848">
        <f>IFERROR(VLOOKUP(I901,REAJUSTE!A:AB,22,FALSE),"")</f>
        <v>1.016</v>
      </c>
    </row>
    <row r="902" spans="1:10" ht="51" x14ac:dyDescent="0.2">
      <c r="A902" s="794">
        <v>160321</v>
      </c>
      <c r="B902" s="794" t="s">
        <v>451</v>
      </c>
      <c r="C902" s="806" t="s">
        <v>588</v>
      </c>
      <c r="D902" s="807">
        <f t="shared" si="13"/>
        <v>170.46</v>
      </c>
      <c r="F902" s="807">
        <v>167.78</v>
      </c>
      <c r="I902" s="840" t="s">
        <v>15822</v>
      </c>
      <c r="J902" s="848">
        <f>IFERROR(VLOOKUP(I902,REAJUSTE!A:AB,22,FALSE),"")</f>
        <v>1.016</v>
      </c>
    </row>
    <row r="903" spans="1:10" ht="38.25" x14ac:dyDescent="0.2">
      <c r="A903" s="794">
        <v>160322</v>
      </c>
      <c r="B903" s="794" t="s">
        <v>764</v>
      </c>
      <c r="C903" s="806" t="s">
        <v>588</v>
      </c>
      <c r="D903" s="807">
        <f t="shared" si="13"/>
        <v>6.86</v>
      </c>
      <c r="F903" s="807">
        <v>6.76</v>
      </c>
      <c r="I903" s="840" t="s">
        <v>15822</v>
      </c>
      <c r="J903" s="848">
        <f>IFERROR(VLOOKUP(I903,REAJUSTE!A:AB,22,FALSE),"")</f>
        <v>1.016</v>
      </c>
    </row>
    <row r="904" spans="1:10" ht="38.25" x14ac:dyDescent="0.2">
      <c r="A904" s="794">
        <v>160323</v>
      </c>
      <c r="B904" s="794" t="s">
        <v>765</v>
      </c>
      <c r="C904" s="806" t="s">
        <v>588</v>
      </c>
      <c r="D904" s="807">
        <f t="shared" si="13"/>
        <v>12.29</v>
      </c>
      <c r="F904" s="807">
        <v>12.1</v>
      </c>
      <c r="I904" s="840" t="s">
        <v>15822</v>
      </c>
      <c r="J904" s="848">
        <f>IFERROR(VLOOKUP(I904,REAJUSTE!A:AB,22,FALSE),"")</f>
        <v>1.016</v>
      </c>
    </row>
    <row r="905" spans="1:10" ht="63.75" x14ac:dyDescent="0.2">
      <c r="A905" s="794">
        <v>160324</v>
      </c>
      <c r="B905" s="794" t="s">
        <v>766</v>
      </c>
      <c r="C905" s="806" t="s">
        <v>588</v>
      </c>
      <c r="D905" s="807">
        <f t="shared" si="13"/>
        <v>286.88</v>
      </c>
      <c r="F905" s="807">
        <v>282.37</v>
      </c>
      <c r="I905" s="840" t="s">
        <v>15822</v>
      </c>
      <c r="J905" s="848">
        <f>IFERROR(VLOOKUP(I905,REAJUSTE!A:AB,22,FALSE),"")</f>
        <v>1.016</v>
      </c>
    </row>
    <row r="906" spans="1:10" ht="76.5" x14ac:dyDescent="0.2">
      <c r="A906" s="794">
        <v>160325</v>
      </c>
      <c r="B906" s="794" t="s">
        <v>767</v>
      </c>
      <c r="C906" s="806" t="s">
        <v>588</v>
      </c>
      <c r="D906" s="807">
        <f t="shared" si="13"/>
        <v>663.04</v>
      </c>
      <c r="F906" s="807">
        <v>652.6</v>
      </c>
      <c r="I906" s="840" t="s">
        <v>15822</v>
      </c>
      <c r="J906" s="848">
        <f>IFERROR(VLOOKUP(I906,REAJUSTE!A:AB,22,FALSE),"")</f>
        <v>1.016</v>
      </c>
    </row>
    <row r="907" spans="1:10" ht="51" x14ac:dyDescent="0.2">
      <c r="A907" s="794">
        <v>160326</v>
      </c>
      <c r="B907" s="794" t="s">
        <v>768</v>
      </c>
      <c r="C907" s="806" t="s">
        <v>4</v>
      </c>
      <c r="D907" s="807">
        <f t="shared" si="13"/>
        <v>40.770000000000003</v>
      </c>
      <c r="F907" s="807">
        <v>40.130000000000003</v>
      </c>
      <c r="I907" s="840" t="s">
        <v>15822</v>
      </c>
      <c r="J907" s="848">
        <f>IFERROR(VLOOKUP(I907,REAJUSTE!A:AB,22,FALSE),"")</f>
        <v>1.016</v>
      </c>
    </row>
    <row r="908" spans="1:10" ht="51" x14ac:dyDescent="0.2">
      <c r="A908" s="794">
        <v>160327</v>
      </c>
      <c r="B908" s="794" t="s">
        <v>769</v>
      </c>
      <c r="C908" s="806" t="s">
        <v>4</v>
      </c>
      <c r="D908" s="807">
        <f t="shared" si="13"/>
        <v>41.75</v>
      </c>
      <c r="F908" s="807">
        <v>41.1</v>
      </c>
      <c r="I908" s="840" t="s">
        <v>15822</v>
      </c>
      <c r="J908" s="848">
        <f>IFERROR(VLOOKUP(I908,REAJUSTE!A:AB,22,FALSE),"")</f>
        <v>1.016</v>
      </c>
    </row>
    <row r="909" spans="1:10" ht="38.25" x14ac:dyDescent="0.2">
      <c r="A909" s="794">
        <v>160328</v>
      </c>
      <c r="B909" s="794" t="s">
        <v>770</v>
      </c>
      <c r="C909" s="806" t="s">
        <v>588</v>
      </c>
      <c r="D909" s="807">
        <f t="shared" si="13"/>
        <v>26.36</v>
      </c>
      <c r="F909" s="807">
        <v>25.95</v>
      </c>
      <c r="I909" s="840" t="s">
        <v>15822</v>
      </c>
      <c r="J909" s="848">
        <f>IFERROR(VLOOKUP(I909,REAJUSTE!A:AB,22,FALSE),"")</f>
        <v>1.016</v>
      </c>
    </row>
    <row r="910" spans="1:10" ht="51" x14ac:dyDescent="0.2">
      <c r="A910" s="794">
        <v>160329</v>
      </c>
      <c r="B910" s="794" t="s">
        <v>771</v>
      </c>
      <c r="C910" s="806" t="s">
        <v>588</v>
      </c>
      <c r="D910" s="807">
        <f t="shared" si="13"/>
        <v>21.95</v>
      </c>
      <c r="F910" s="807">
        <v>21.61</v>
      </c>
      <c r="I910" s="840" t="s">
        <v>15822</v>
      </c>
      <c r="J910" s="848">
        <f>IFERROR(VLOOKUP(I910,REAJUSTE!A:AB,22,FALSE),"")</f>
        <v>1.016</v>
      </c>
    </row>
    <row r="911" spans="1:10" ht="63.75" x14ac:dyDescent="0.2">
      <c r="A911" s="794">
        <v>160330</v>
      </c>
      <c r="B911" s="794" t="s">
        <v>452</v>
      </c>
      <c r="C911" s="806" t="s">
        <v>588</v>
      </c>
      <c r="D911" s="807">
        <f t="shared" si="13"/>
        <v>13.94</v>
      </c>
      <c r="F911" s="807">
        <v>13.73</v>
      </c>
      <c r="I911" s="840" t="s">
        <v>15822</v>
      </c>
      <c r="J911" s="848">
        <f>IFERROR(VLOOKUP(I911,REAJUSTE!A:AB,22,FALSE),"")</f>
        <v>1.016</v>
      </c>
    </row>
    <row r="912" spans="1:10" ht="51" x14ac:dyDescent="0.2">
      <c r="A912" s="794">
        <v>160331</v>
      </c>
      <c r="B912" s="794" t="s">
        <v>772</v>
      </c>
      <c r="C912" s="806" t="s">
        <v>588</v>
      </c>
      <c r="D912" s="807">
        <f t="shared" ref="D912:D975" si="14">TRUNC(F912*J912,2)</f>
        <v>37.270000000000003</v>
      </c>
      <c r="F912" s="807">
        <v>36.69</v>
      </c>
      <c r="I912" s="840" t="s">
        <v>15822</v>
      </c>
      <c r="J912" s="848">
        <f>IFERROR(VLOOKUP(I912,REAJUSTE!A:AB,22,FALSE),"")</f>
        <v>1.016</v>
      </c>
    </row>
    <row r="913" spans="1:10" ht="51" x14ac:dyDescent="0.2">
      <c r="A913" s="794">
        <v>160332</v>
      </c>
      <c r="B913" s="794" t="s">
        <v>773</v>
      </c>
      <c r="C913" s="806" t="s">
        <v>4</v>
      </c>
      <c r="D913" s="807">
        <f t="shared" si="14"/>
        <v>36.46</v>
      </c>
      <c r="F913" s="807">
        <v>35.89</v>
      </c>
      <c r="I913" s="840" t="s">
        <v>15822</v>
      </c>
      <c r="J913" s="848">
        <f>IFERROR(VLOOKUP(I913,REAJUSTE!A:AB,22,FALSE),"")</f>
        <v>1.016</v>
      </c>
    </row>
    <row r="914" spans="1:10" ht="63.75" x14ac:dyDescent="0.2">
      <c r="A914" s="794">
        <v>160333</v>
      </c>
      <c r="B914" s="794" t="s">
        <v>774</v>
      </c>
      <c r="C914" s="806" t="s">
        <v>4</v>
      </c>
      <c r="D914" s="807">
        <f t="shared" si="14"/>
        <v>79.040000000000006</v>
      </c>
      <c r="F914" s="807">
        <v>77.8</v>
      </c>
      <c r="I914" s="840" t="s">
        <v>15822</v>
      </c>
      <c r="J914" s="848">
        <f>IFERROR(VLOOKUP(I914,REAJUSTE!A:AB,22,FALSE),"")</f>
        <v>1.016</v>
      </c>
    </row>
    <row r="915" spans="1:10" ht="38.25" x14ac:dyDescent="0.2">
      <c r="A915" s="794">
        <v>160334</v>
      </c>
      <c r="B915" s="794" t="s">
        <v>775</v>
      </c>
      <c r="C915" s="806" t="s">
        <v>588</v>
      </c>
      <c r="D915" s="807">
        <f t="shared" si="14"/>
        <v>38.46</v>
      </c>
      <c r="F915" s="807">
        <v>37.86</v>
      </c>
      <c r="I915" s="840" t="s">
        <v>15822</v>
      </c>
      <c r="J915" s="848">
        <f>IFERROR(VLOOKUP(I915,REAJUSTE!A:AB,22,FALSE),"")</f>
        <v>1.016</v>
      </c>
    </row>
    <row r="916" spans="1:10" ht="51" x14ac:dyDescent="0.2">
      <c r="A916" s="794">
        <v>160335</v>
      </c>
      <c r="B916" s="794" t="s">
        <v>12806</v>
      </c>
      <c r="C916" s="806" t="s">
        <v>4</v>
      </c>
      <c r="D916" s="807">
        <f t="shared" si="14"/>
        <v>55.18</v>
      </c>
      <c r="F916" s="807">
        <v>54.32</v>
      </c>
      <c r="I916" s="840" t="s">
        <v>15822</v>
      </c>
      <c r="J916" s="848">
        <f>IFERROR(VLOOKUP(I916,REAJUSTE!A:AB,22,FALSE),"")</f>
        <v>1.016</v>
      </c>
    </row>
    <row r="917" spans="1:10" ht="15" x14ac:dyDescent="0.2">
      <c r="A917" s="805">
        <v>1606</v>
      </c>
      <c r="B917" s="805" t="s">
        <v>453</v>
      </c>
      <c r="C917" s="806"/>
      <c r="D917" s="807">
        <f t="shared" si="14"/>
        <v>0</v>
      </c>
      <c r="F917" s="807"/>
      <c r="I917" s="840" t="s">
        <v>15822</v>
      </c>
      <c r="J917" s="848">
        <f>IFERROR(VLOOKUP(I917,REAJUSTE!A:AB,22,FALSE),"")</f>
        <v>1.016</v>
      </c>
    </row>
    <row r="918" spans="1:10" ht="76.5" x14ac:dyDescent="0.2">
      <c r="A918" s="794">
        <v>160602</v>
      </c>
      <c r="B918" s="794" t="s">
        <v>776</v>
      </c>
      <c r="C918" s="806" t="s">
        <v>588</v>
      </c>
      <c r="D918" s="807">
        <f t="shared" si="14"/>
        <v>1965.44</v>
      </c>
      <c r="F918" s="808">
        <v>1934.49</v>
      </c>
      <c r="I918" s="840" t="s">
        <v>15822</v>
      </c>
      <c r="J918" s="848">
        <f>IFERROR(VLOOKUP(I918,REAJUSTE!A:AB,22,FALSE),"")</f>
        <v>1.016</v>
      </c>
    </row>
    <row r="919" spans="1:10" ht="51" x14ac:dyDescent="0.2">
      <c r="A919" s="794">
        <v>160603</v>
      </c>
      <c r="B919" s="794" t="s">
        <v>454</v>
      </c>
      <c r="C919" s="806" t="s">
        <v>588</v>
      </c>
      <c r="D919" s="807">
        <f t="shared" si="14"/>
        <v>857.52</v>
      </c>
      <c r="F919" s="807">
        <v>844.02</v>
      </c>
      <c r="I919" s="840" t="s">
        <v>15822</v>
      </c>
      <c r="J919" s="848">
        <f>IFERROR(VLOOKUP(I919,REAJUSTE!A:AB,22,FALSE),"")</f>
        <v>1.016</v>
      </c>
    </row>
    <row r="920" spans="1:10" ht="63.75" x14ac:dyDescent="0.2">
      <c r="A920" s="794">
        <v>160604</v>
      </c>
      <c r="B920" s="794" t="s">
        <v>29213</v>
      </c>
      <c r="C920" s="806" t="s">
        <v>588</v>
      </c>
      <c r="D920" s="807">
        <f t="shared" si="14"/>
        <v>211.93</v>
      </c>
      <c r="F920" s="807">
        <v>208.6</v>
      </c>
      <c r="I920" s="840" t="s">
        <v>15822</v>
      </c>
      <c r="J920" s="848">
        <f>IFERROR(VLOOKUP(I920,REAJUSTE!A:AB,22,FALSE),"")</f>
        <v>1.016</v>
      </c>
    </row>
    <row r="921" spans="1:10" ht="76.5" x14ac:dyDescent="0.2">
      <c r="A921" s="794">
        <v>160605</v>
      </c>
      <c r="B921" s="794" t="s">
        <v>29214</v>
      </c>
      <c r="C921" s="806" t="s">
        <v>588</v>
      </c>
      <c r="D921" s="807">
        <f t="shared" si="14"/>
        <v>216.64</v>
      </c>
      <c r="F921" s="807">
        <v>213.23</v>
      </c>
      <c r="I921" s="840" t="s">
        <v>15822</v>
      </c>
      <c r="J921" s="848">
        <f>IFERROR(VLOOKUP(I921,REAJUSTE!A:AB,22,FALSE),"")</f>
        <v>1.016</v>
      </c>
    </row>
    <row r="922" spans="1:10" ht="63.75" x14ac:dyDescent="0.2">
      <c r="A922" s="794">
        <v>160606</v>
      </c>
      <c r="B922" s="794" t="s">
        <v>29215</v>
      </c>
      <c r="C922" s="806" t="s">
        <v>588</v>
      </c>
      <c r="D922" s="807">
        <f t="shared" si="14"/>
        <v>729.37</v>
      </c>
      <c r="F922" s="807">
        <v>717.89</v>
      </c>
      <c r="I922" s="840" t="s">
        <v>15822</v>
      </c>
      <c r="J922" s="848">
        <f>IFERROR(VLOOKUP(I922,REAJUSTE!A:AB,22,FALSE),"")</f>
        <v>1.016</v>
      </c>
    </row>
    <row r="923" spans="1:10" ht="76.5" x14ac:dyDescent="0.2">
      <c r="A923" s="794">
        <v>160607</v>
      </c>
      <c r="B923" s="794" t="s">
        <v>29216</v>
      </c>
      <c r="C923" s="806" t="s">
        <v>588</v>
      </c>
      <c r="D923" s="807">
        <f t="shared" si="14"/>
        <v>197.02</v>
      </c>
      <c r="F923" s="807">
        <v>193.92</v>
      </c>
      <c r="I923" s="840" t="s">
        <v>15822</v>
      </c>
      <c r="J923" s="848">
        <f>IFERROR(VLOOKUP(I923,REAJUSTE!A:AB,22,FALSE),"")</f>
        <v>1.016</v>
      </c>
    </row>
    <row r="924" spans="1:10" ht="76.5" x14ac:dyDescent="0.2">
      <c r="A924" s="794">
        <v>160608</v>
      </c>
      <c r="B924" s="794" t="s">
        <v>455</v>
      </c>
      <c r="C924" s="806" t="s">
        <v>588</v>
      </c>
      <c r="D924" s="807">
        <f t="shared" si="14"/>
        <v>325.69</v>
      </c>
      <c r="F924" s="807">
        <v>320.57</v>
      </c>
      <c r="I924" s="840" t="s">
        <v>15822</v>
      </c>
      <c r="J924" s="848">
        <f>IFERROR(VLOOKUP(I924,REAJUSTE!A:AB,22,FALSE),"")</f>
        <v>1.016</v>
      </c>
    </row>
    <row r="925" spans="1:10" ht="51" x14ac:dyDescent="0.2">
      <c r="A925" s="794">
        <v>160612</v>
      </c>
      <c r="B925" s="794" t="s">
        <v>777</v>
      </c>
      <c r="C925" s="806" t="s">
        <v>588</v>
      </c>
      <c r="D925" s="807">
        <f t="shared" si="14"/>
        <v>27.25</v>
      </c>
      <c r="F925" s="807">
        <v>26.83</v>
      </c>
      <c r="I925" s="840" t="s">
        <v>15822</v>
      </c>
      <c r="J925" s="848">
        <f>IFERROR(VLOOKUP(I925,REAJUSTE!A:AB,22,FALSE),"")</f>
        <v>1.016</v>
      </c>
    </row>
    <row r="926" spans="1:10" ht="38.25" x14ac:dyDescent="0.2">
      <c r="A926" s="794">
        <v>160613</v>
      </c>
      <c r="B926" s="794" t="s">
        <v>456</v>
      </c>
      <c r="C926" s="806" t="s">
        <v>588</v>
      </c>
      <c r="D926" s="807">
        <f t="shared" si="14"/>
        <v>259.58999999999997</v>
      </c>
      <c r="F926" s="807">
        <v>255.51</v>
      </c>
      <c r="I926" s="840" t="s">
        <v>15822</v>
      </c>
      <c r="J926" s="848">
        <f>IFERROR(VLOOKUP(I926,REAJUSTE!A:AB,22,FALSE),"")</f>
        <v>1.016</v>
      </c>
    </row>
    <row r="927" spans="1:10" ht="76.5" x14ac:dyDescent="0.2">
      <c r="A927" s="794">
        <v>160625</v>
      </c>
      <c r="B927" s="794" t="s">
        <v>778</v>
      </c>
      <c r="C927" s="806" t="s">
        <v>588</v>
      </c>
      <c r="D927" s="807">
        <f t="shared" si="14"/>
        <v>855.27</v>
      </c>
      <c r="F927" s="807">
        <v>841.81</v>
      </c>
      <c r="I927" s="840" t="s">
        <v>15822</v>
      </c>
      <c r="J927" s="848">
        <f>IFERROR(VLOOKUP(I927,REAJUSTE!A:AB,22,FALSE),"")</f>
        <v>1.016</v>
      </c>
    </row>
    <row r="928" spans="1:10" ht="153" x14ac:dyDescent="0.2">
      <c r="A928" s="794">
        <v>160626</v>
      </c>
      <c r="B928" s="794" t="s">
        <v>29217</v>
      </c>
      <c r="C928" s="806" t="s">
        <v>588</v>
      </c>
      <c r="D928" s="807">
        <f t="shared" si="14"/>
        <v>1510.3</v>
      </c>
      <c r="F928" s="808">
        <v>1486.52</v>
      </c>
      <c r="I928" s="840" t="s">
        <v>15822</v>
      </c>
      <c r="J928" s="848">
        <f>IFERROR(VLOOKUP(I928,REAJUSTE!A:AB,22,FALSE),"")</f>
        <v>1.016</v>
      </c>
    </row>
    <row r="929" spans="1:10" ht="153" x14ac:dyDescent="0.2">
      <c r="A929" s="794">
        <v>160627</v>
      </c>
      <c r="B929" s="794" t="s">
        <v>29218</v>
      </c>
      <c r="C929" s="806" t="s">
        <v>588</v>
      </c>
      <c r="D929" s="807">
        <f t="shared" si="14"/>
        <v>1477.57</v>
      </c>
      <c r="F929" s="808">
        <v>1454.31</v>
      </c>
      <c r="I929" s="840" t="s">
        <v>15822</v>
      </c>
      <c r="J929" s="848">
        <f>IFERROR(VLOOKUP(I929,REAJUSTE!A:AB,22,FALSE),"")</f>
        <v>1.016</v>
      </c>
    </row>
    <row r="930" spans="1:10" ht="153" x14ac:dyDescent="0.2">
      <c r="A930" s="794">
        <v>160628</v>
      </c>
      <c r="B930" s="794" t="s">
        <v>29219</v>
      </c>
      <c r="C930" s="806" t="s">
        <v>588</v>
      </c>
      <c r="D930" s="807">
        <f t="shared" si="14"/>
        <v>1759.41</v>
      </c>
      <c r="F930" s="808">
        <v>1731.71</v>
      </c>
      <c r="I930" s="840" t="s">
        <v>15822</v>
      </c>
      <c r="J930" s="848">
        <f>IFERROR(VLOOKUP(I930,REAJUSTE!A:AB,22,FALSE),"")</f>
        <v>1.016</v>
      </c>
    </row>
    <row r="931" spans="1:10" ht="25.5" x14ac:dyDescent="0.2">
      <c r="A931" s="794">
        <v>160629</v>
      </c>
      <c r="B931" s="794" t="s">
        <v>12807</v>
      </c>
      <c r="C931" s="806" t="s">
        <v>4</v>
      </c>
      <c r="D931" s="807">
        <f t="shared" si="14"/>
        <v>119.49</v>
      </c>
      <c r="F931" s="807">
        <v>117.61</v>
      </c>
      <c r="I931" s="840" t="s">
        <v>15822</v>
      </c>
      <c r="J931" s="848">
        <f>IFERROR(VLOOKUP(I931,REAJUSTE!A:AB,22,FALSE),"")</f>
        <v>1.016</v>
      </c>
    </row>
    <row r="932" spans="1:10" ht="25.5" x14ac:dyDescent="0.2">
      <c r="A932" s="794">
        <v>160630</v>
      </c>
      <c r="B932" s="794" t="s">
        <v>12808</v>
      </c>
      <c r="C932" s="806" t="s">
        <v>4</v>
      </c>
      <c r="D932" s="807">
        <f t="shared" si="14"/>
        <v>147.87</v>
      </c>
      <c r="F932" s="807">
        <v>145.55000000000001</v>
      </c>
      <c r="I932" s="840" t="s">
        <v>15822</v>
      </c>
      <c r="J932" s="848">
        <f>IFERROR(VLOOKUP(I932,REAJUSTE!A:AB,22,FALSE),"")</f>
        <v>1.016</v>
      </c>
    </row>
    <row r="933" spans="1:10" ht="25.5" x14ac:dyDescent="0.2">
      <c r="A933" s="794">
        <v>160631</v>
      </c>
      <c r="B933" s="794" t="s">
        <v>12809</v>
      </c>
      <c r="C933" s="806" t="s">
        <v>4</v>
      </c>
      <c r="D933" s="807">
        <f t="shared" si="14"/>
        <v>176.16</v>
      </c>
      <c r="F933" s="807">
        <v>173.39</v>
      </c>
      <c r="I933" s="840" t="s">
        <v>15822</v>
      </c>
      <c r="J933" s="848">
        <f>IFERROR(VLOOKUP(I933,REAJUSTE!A:AB,22,FALSE),"")</f>
        <v>1.016</v>
      </c>
    </row>
    <row r="934" spans="1:10" ht="25.5" x14ac:dyDescent="0.2">
      <c r="A934" s="794">
        <v>160632</v>
      </c>
      <c r="B934" s="794" t="s">
        <v>12810</v>
      </c>
      <c r="C934" s="806" t="s">
        <v>4</v>
      </c>
      <c r="D934" s="807">
        <f t="shared" si="14"/>
        <v>250.44</v>
      </c>
      <c r="F934" s="807">
        <v>246.5</v>
      </c>
      <c r="I934" s="840" t="s">
        <v>15822</v>
      </c>
      <c r="J934" s="848">
        <f>IFERROR(VLOOKUP(I934,REAJUSTE!A:AB,22,FALSE),"")</f>
        <v>1.016</v>
      </c>
    </row>
    <row r="935" spans="1:10" ht="15" x14ac:dyDescent="0.2">
      <c r="A935" s="794">
        <v>160633</v>
      </c>
      <c r="B935" s="794" t="s">
        <v>12811</v>
      </c>
      <c r="C935" s="806" t="s">
        <v>588</v>
      </c>
      <c r="D935" s="807">
        <f t="shared" si="14"/>
        <v>268.73</v>
      </c>
      <c r="F935" s="807">
        <v>264.5</v>
      </c>
      <c r="I935" s="840" t="s">
        <v>15822</v>
      </c>
      <c r="J935" s="848">
        <f>IFERROR(VLOOKUP(I935,REAJUSTE!A:AB,22,FALSE),"")</f>
        <v>1.016</v>
      </c>
    </row>
    <row r="936" spans="1:10" ht="15" x14ac:dyDescent="0.2">
      <c r="A936" s="794">
        <v>160634</v>
      </c>
      <c r="B936" s="794" t="s">
        <v>12812</v>
      </c>
      <c r="C936" s="806" t="s">
        <v>588</v>
      </c>
      <c r="D936" s="807">
        <f t="shared" si="14"/>
        <v>438.51</v>
      </c>
      <c r="F936" s="807">
        <v>431.61</v>
      </c>
      <c r="I936" s="840" t="s">
        <v>15822</v>
      </c>
      <c r="J936" s="848">
        <f>IFERROR(VLOOKUP(I936,REAJUSTE!A:AB,22,FALSE),"")</f>
        <v>1.016</v>
      </c>
    </row>
    <row r="937" spans="1:10" ht="15" x14ac:dyDescent="0.2">
      <c r="A937" s="794">
        <v>160635</v>
      </c>
      <c r="B937" s="794" t="s">
        <v>12813</v>
      </c>
      <c r="C937" s="806" t="s">
        <v>588</v>
      </c>
      <c r="D937" s="807">
        <f t="shared" si="14"/>
        <v>598.25</v>
      </c>
      <c r="F937" s="807">
        <v>588.83000000000004</v>
      </c>
      <c r="I937" s="840" t="s">
        <v>15822</v>
      </c>
      <c r="J937" s="848">
        <f>IFERROR(VLOOKUP(I937,REAJUSTE!A:AB,22,FALSE),"")</f>
        <v>1.016</v>
      </c>
    </row>
    <row r="938" spans="1:10" ht="15" x14ac:dyDescent="0.2">
      <c r="A938" s="794">
        <v>160636</v>
      </c>
      <c r="B938" s="794" t="s">
        <v>12814</v>
      </c>
      <c r="C938" s="806" t="s">
        <v>588</v>
      </c>
      <c r="D938" s="807">
        <f t="shared" si="14"/>
        <v>958.6</v>
      </c>
      <c r="F938" s="807">
        <v>943.51</v>
      </c>
      <c r="I938" s="840" t="s">
        <v>15822</v>
      </c>
      <c r="J938" s="848">
        <f>IFERROR(VLOOKUP(I938,REAJUSTE!A:AB,22,FALSE),"")</f>
        <v>1.016</v>
      </c>
    </row>
    <row r="939" spans="1:10" ht="15" x14ac:dyDescent="0.2">
      <c r="A939" s="794">
        <v>160637</v>
      </c>
      <c r="B939" s="794" t="s">
        <v>12815</v>
      </c>
      <c r="C939" s="806" t="s">
        <v>588</v>
      </c>
      <c r="D939" s="807">
        <f t="shared" si="14"/>
        <v>87.27</v>
      </c>
      <c r="F939" s="807">
        <v>85.9</v>
      </c>
      <c r="I939" s="840" t="s">
        <v>15822</v>
      </c>
      <c r="J939" s="848">
        <f>IFERROR(VLOOKUP(I939,REAJUSTE!A:AB,22,FALSE),"")</f>
        <v>1.016</v>
      </c>
    </row>
    <row r="940" spans="1:10" ht="25.5" x14ac:dyDescent="0.2">
      <c r="A940" s="794">
        <v>160638</v>
      </c>
      <c r="B940" s="794" t="s">
        <v>12816</v>
      </c>
      <c r="C940" s="806" t="s">
        <v>588</v>
      </c>
      <c r="D940" s="807">
        <f t="shared" si="14"/>
        <v>128.22</v>
      </c>
      <c r="F940" s="807">
        <v>126.21</v>
      </c>
      <c r="I940" s="840" t="s">
        <v>15822</v>
      </c>
      <c r="J940" s="848">
        <f>IFERROR(VLOOKUP(I940,REAJUSTE!A:AB,22,FALSE),"")</f>
        <v>1.016</v>
      </c>
    </row>
    <row r="941" spans="1:10" ht="15" x14ac:dyDescent="0.2">
      <c r="A941" s="794">
        <v>160639</v>
      </c>
      <c r="B941" s="794" t="s">
        <v>12817</v>
      </c>
      <c r="C941" s="806" t="s">
        <v>588</v>
      </c>
      <c r="D941" s="807">
        <f t="shared" si="14"/>
        <v>197.28</v>
      </c>
      <c r="F941" s="807">
        <v>194.18</v>
      </c>
      <c r="I941" s="840" t="s">
        <v>15822</v>
      </c>
      <c r="J941" s="848">
        <f>IFERROR(VLOOKUP(I941,REAJUSTE!A:AB,22,FALSE),"")</f>
        <v>1.016</v>
      </c>
    </row>
    <row r="942" spans="1:10" ht="25.5" x14ac:dyDescent="0.2">
      <c r="A942" s="794">
        <v>160640</v>
      </c>
      <c r="B942" s="794" t="s">
        <v>12818</v>
      </c>
      <c r="C942" s="806" t="s">
        <v>588</v>
      </c>
      <c r="D942" s="807">
        <f t="shared" si="14"/>
        <v>345.89</v>
      </c>
      <c r="F942" s="807">
        <v>340.45</v>
      </c>
      <c r="I942" s="840" t="s">
        <v>15822</v>
      </c>
      <c r="J942" s="848">
        <f>IFERROR(VLOOKUP(I942,REAJUSTE!A:AB,22,FALSE),"")</f>
        <v>1.016</v>
      </c>
    </row>
    <row r="943" spans="1:10" ht="25.5" x14ac:dyDescent="0.2">
      <c r="A943" s="794">
        <v>160641</v>
      </c>
      <c r="B943" s="794" t="s">
        <v>12819</v>
      </c>
      <c r="C943" s="806" t="s">
        <v>588</v>
      </c>
      <c r="D943" s="807">
        <f t="shared" si="14"/>
        <v>68.48</v>
      </c>
      <c r="F943" s="807">
        <v>67.41</v>
      </c>
      <c r="I943" s="840" t="s">
        <v>15822</v>
      </c>
      <c r="J943" s="848">
        <f>IFERROR(VLOOKUP(I943,REAJUSTE!A:AB,22,FALSE),"")</f>
        <v>1.016</v>
      </c>
    </row>
    <row r="944" spans="1:10" ht="25.5" x14ac:dyDescent="0.2">
      <c r="A944" s="794">
        <v>160642</v>
      </c>
      <c r="B944" s="794" t="s">
        <v>12820</v>
      </c>
      <c r="C944" s="806" t="s">
        <v>588</v>
      </c>
      <c r="D944" s="807">
        <f t="shared" si="14"/>
        <v>105.12</v>
      </c>
      <c r="F944" s="807">
        <v>103.47</v>
      </c>
      <c r="I944" s="840" t="s">
        <v>15822</v>
      </c>
      <c r="J944" s="848">
        <f>IFERROR(VLOOKUP(I944,REAJUSTE!A:AB,22,FALSE),"")</f>
        <v>1.016</v>
      </c>
    </row>
    <row r="945" spans="1:10" ht="25.5" x14ac:dyDescent="0.2">
      <c r="A945" s="794">
        <v>160643</v>
      </c>
      <c r="B945" s="794" t="s">
        <v>12821</v>
      </c>
      <c r="C945" s="806" t="s">
        <v>588</v>
      </c>
      <c r="D945" s="807">
        <f t="shared" si="14"/>
        <v>172.57</v>
      </c>
      <c r="F945" s="807">
        <v>169.86</v>
      </c>
      <c r="I945" s="840" t="s">
        <v>15822</v>
      </c>
      <c r="J945" s="848">
        <f>IFERROR(VLOOKUP(I945,REAJUSTE!A:AB,22,FALSE),"")</f>
        <v>1.016</v>
      </c>
    </row>
    <row r="946" spans="1:10" ht="25.5" x14ac:dyDescent="0.2">
      <c r="A946" s="794">
        <v>160644</v>
      </c>
      <c r="B946" s="794" t="s">
        <v>12822</v>
      </c>
      <c r="C946" s="806" t="s">
        <v>588</v>
      </c>
      <c r="D946" s="807">
        <f t="shared" si="14"/>
        <v>290.68</v>
      </c>
      <c r="F946" s="807">
        <v>286.11</v>
      </c>
      <c r="I946" s="840" t="s">
        <v>15822</v>
      </c>
      <c r="J946" s="848">
        <f>IFERROR(VLOOKUP(I946,REAJUSTE!A:AB,22,FALSE),"")</f>
        <v>1.016</v>
      </c>
    </row>
    <row r="947" spans="1:10" ht="25.5" x14ac:dyDescent="0.2">
      <c r="A947" s="794">
        <v>160645</v>
      </c>
      <c r="B947" s="794" t="s">
        <v>12823</v>
      </c>
      <c r="C947" s="806" t="s">
        <v>588</v>
      </c>
      <c r="D947" s="807">
        <f t="shared" si="14"/>
        <v>69.48</v>
      </c>
      <c r="F947" s="807">
        <v>68.39</v>
      </c>
      <c r="I947" s="840" t="s">
        <v>15822</v>
      </c>
      <c r="J947" s="848">
        <f>IFERROR(VLOOKUP(I947,REAJUSTE!A:AB,22,FALSE),"")</f>
        <v>1.016</v>
      </c>
    </row>
    <row r="948" spans="1:10" ht="25.5" x14ac:dyDescent="0.2">
      <c r="A948" s="794">
        <v>160646</v>
      </c>
      <c r="B948" s="794" t="s">
        <v>12824</v>
      </c>
      <c r="C948" s="806" t="s">
        <v>588</v>
      </c>
      <c r="D948" s="807">
        <f t="shared" si="14"/>
        <v>102.81</v>
      </c>
      <c r="F948" s="807">
        <v>101.2</v>
      </c>
      <c r="I948" s="840" t="s">
        <v>15822</v>
      </c>
      <c r="J948" s="848">
        <f>IFERROR(VLOOKUP(I948,REAJUSTE!A:AB,22,FALSE),"")</f>
        <v>1.016</v>
      </c>
    </row>
    <row r="949" spans="1:10" ht="25.5" x14ac:dyDescent="0.2">
      <c r="A949" s="794">
        <v>160647</v>
      </c>
      <c r="B949" s="794" t="s">
        <v>12825</v>
      </c>
      <c r="C949" s="806" t="s">
        <v>588</v>
      </c>
      <c r="D949" s="807">
        <f t="shared" si="14"/>
        <v>170.85</v>
      </c>
      <c r="F949" s="807">
        <v>168.16</v>
      </c>
      <c r="I949" s="840" t="s">
        <v>15822</v>
      </c>
      <c r="J949" s="848">
        <f>IFERROR(VLOOKUP(I949,REAJUSTE!A:AB,22,FALSE),"")</f>
        <v>1.016</v>
      </c>
    </row>
    <row r="950" spans="1:10" ht="25.5" x14ac:dyDescent="0.2">
      <c r="A950" s="794">
        <v>160648</v>
      </c>
      <c r="B950" s="794" t="s">
        <v>12826</v>
      </c>
      <c r="C950" s="806" t="s">
        <v>588</v>
      </c>
      <c r="D950" s="807">
        <f t="shared" si="14"/>
        <v>288.47000000000003</v>
      </c>
      <c r="F950" s="807">
        <v>283.93</v>
      </c>
      <c r="I950" s="840" t="s">
        <v>15822</v>
      </c>
      <c r="J950" s="848">
        <f>IFERROR(VLOOKUP(I950,REAJUSTE!A:AB,22,FALSE),"")</f>
        <v>1.016</v>
      </c>
    </row>
    <row r="951" spans="1:10" ht="25.5" x14ac:dyDescent="0.2">
      <c r="A951" s="794">
        <v>160649</v>
      </c>
      <c r="B951" s="794" t="s">
        <v>12827</v>
      </c>
      <c r="C951" s="806" t="s">
        <v>588</v>
      </c>
      <c r="D951" s="807">
        <f t="shared" si="14"/>
        <v>429.88</v>
      </c>
      <c r="F951" s="807">
        <v>423.12</v>
      </c>
      <c r="I951" s="840" t="s">
        <v>15822</v>
      </c>
      <c r="J951" s="848">
        <f>IFERROR(VLOOKUP(I951,REAJUSTE!A:AB,22,FALSE),"")</f>
        <v>1.016</v>
      </c>
    </row>
    <row r="952" spans="1:10" ht="25.5" x14ac:dyDescent="0.2">
      <c r="A952" s="794">
        <v>160650</v>
      </c>
      <c r="B952" s="794" t="s">
        <v>12828</v>
      </c>
      <c r="C952" s="806" t="s">
        <v>588</v>
      </c>
      <c r="D952" s="807">
        <f t="shared" si="14"/>
        <v>649.91</v>
      </c>
      <c r="F952" s="807">
        <v>639.67999999999995</v>
      </c>
      <c r="I952" s="840" t="s">
        <v>15822</v>
      </c>
      <c r="J952" s="848">
        <f>IFERROR(VLOOKUP(I952,REAJUSTE!A:AB,22,FALSE),"")</f>
        <v>1.016</v>
      </c>
    </row>
    <row r="953" spans="1:10" ht="25.5" x14ac:dyDescent="0.2">
      <c r="A953" s="794">
        <v>160651</v>
      </c>
      <c r="B953" s="794" t="s">
        <v>12829</v>
      </c>
      <c r="C953" s="806" t="s">
        <v>588</v>
      </c>
      <c r="D953" s="807">
        <f t="shared" si="14"/>
        <v>959.18</v>
      </c>
      <c r="F953" s="807">
        <v>944.08</v>
      </c>
      <c r="I953" s="840" t="s">
        <v>15822</v>
      </c>
      <c r="J953" s="848">
        <f>IFERROR(VLOOKUP(I953,REAJUSTE!A:AB,22,FALSE),"")</f>
        <v>1.016</v>
      </c>
    </row>
    <row r="954" spans="1:10" ht="25.5" x14ac:dyDescent="0.2">
      <c r="A954" s="794">
        <v>160652</v>
      </c>
      <c r="B954" s="794" t="s">
        <v>12830</v>
      </c>
      <c r="C954" s="806" t="s">
        <v>588</v>
      </c>
      <c r="D954" s="807">
        <f t="shared" si="14"/>
        <v>1496.32</v>
      </c>
      <c r="F954" s="808">
        <v>1472.76</v>
      </c>
      <c r="I954" s="840" t="s">
        <v>15822</v>
      </c>
      <c r="J954" s="848">
        <f>IFERROR(VLOOKUP(I954,REAJUSTE!A:AB,22,FALSE),"")</f>
        <v>1.016</v>
      </c>
    </row>
    <row r="955" spans="1:10" ht="15" x14ac:dyDescent="0.2">
      <c r="A955" s="794">
        <v>160653</v>
      </c>
      <c r="B955" s="794" t="s">
        <v>12831</v>
      </c>
      <c r="C955" s="806" t="s">
        <v>588</v>
      </c>
      <c r="D955" s="807">
        <f t="shared" si="14"/>
        <v>429.88</v>
      </c>
      <c r="F955" s="807">
        <v>423.12</v>
      </c>
      <c r="I955" s="840" t="s">
        <v>15822</v>
      </c>
      <c r="J955" s="848">
        <f>IFERROR(VLOOKUP(I955,REAJUSTE!A:AB,22,FALSE),"")</f>
        <v>1.016</v>
      </c>
    </row>
    <row r="956" spans="1:10" ht="25.5" x14ac:dyDescent="0.2">
      <c r="A956" s="794">
        <v>160654</v>
      </c>
      <c r="B956" s="794" t="s">
        <v>12832</v>
      </c>
      <c r="C956" s="806" t="s">
        <v>588</v>
      </c>
      <c r="D956" s="807">
        <f t="shared" si="14"/>
        <v>649.91</v>
      </c>
      <c r="F956" s="807">
        <v>639.67999999999995</v>
      </c>
      <c r="I956" s="840" t="s">
        <v>15822</v>
      </c>
      <c r="J956" s="848">
        <f>IFERROR(VLOOKUP(I956,REAJUSTE!A:AB,22,FALSE),"")</f>
        <v>1.016</v>
      </c>
    </row>
    <row r="957" spans="1:10" ht="15" x14ac:dyDescent="0.2">
      <c r="A957" s="794">
        <v>160655</v>
      </c>
      <c r="B957" s="794" t="s">
        <v>12833</v>
      </c>
      <c r="C957" s="806" t="s">
        <v>588</v>
      </c>
      <c r="D957" s="807">
        <f t="shared" si="14"/>
        <v>959.18</v>
      </c>
      <c r="F957" s="807">
        <v>944.08</v>
      </c>
      <c r="I957" s="840" t="s">
        <v>15822</v>
      </c>
      <c r="J957" s="848">
        <f>IFERROR(VLOOKUP(I957,REAJUSTE!A:AB,22,FALSE),"")</f>
        <v>1.016</v>
      </c>
    </row>
    <row r="958" spans="1:10" ht="25.5" x14ac:dyDescent="0.2">
      <c r="A958" s="794">
        <v>160656</v>
      </c>
      <c r="B958" s="794" t="s">
        <v>12834</v>
      </c>
      <c r="C958" s="806" t="s">
        <v>588</v>
      </c>
      <c r="D958" s="807">
        <f t="shared" si="14"/>
        <v>1496.32</v>
      </c>
      <c r="F958" s="808">
        <v>1472.76</v>
      </c>
      <c r="I958" s="840" t="s">
        <v>15822</v>
      </c>
      <c r="J958" s="848">
        <f>IFERROR(VLOOKUP(I958,REAJUSTE!A:AB,22,FALSE),"")</f>
        <v>1.016</v>
      </c>
    </row>
    <row r="959" spans="1:10" ht="51" x14ac:dyDescent="0.2">
      <c r="A959" s="794">
        <v>160657</v>
      </c>
      <c r="B959" s="794" t="s">
        <v>12835</v>
      </c>
      <c r="C959" s="806" t="s">
        <v>588</v>
      </c>
      <c r="D959" s="807">
        <f t="shared" si="14"/>
        <v>168.98</v>
      </c>
      <c r="F959" s="807">
        <v>166.32</v>
      </c>
      <c r="I959" s="840" t="s">
        <v>15822</v>
      </c>
      <c r="J959" s="848">
        <f>IFERROR(VLOOKUP(I959,REAJUSTE!A:AB,22,FALSE),"")</f>
        <v>1.016</v>
      </c>
    </row>
    <row r="960" spans="1:10" ht="51" x14ac:dyDescent="0.2">
      <c r="A960" s="794">
        <v>160658</v>
      </c>
      <c r="B960" s="794" t="s">
        <v>12836</v>
      </c>
      <c r="C960" s="806" t="s">
        <v>588</v>
      </c>
      <c r="D960" s="807">
        <f t="shared" si="14"/>
        <v>207.01</v>
      </c>
      <c r="F960" s="807">
        <v>203.75</v>
      </c>
      <c r="I960" s="840" t="s">
        <v>15822</v>
      </c>
      <c r="J960" s="848">
        <f>IFERROR(VLOOKUP(I960,REAJUSTE!A:AB,22,FALSE),"")</f>
        <v>1.016</v>
      </c>
    </row>
    <row r="961" spans="1:10" ht="51" x14ac:dyDescent="0.2">
      <c r="A961" s="794">
        <v>160659</v>
      </c>
      <c r="B961" s="794" t="s">
        <v>12837</v>
      </c>
      <c r="C961" s="806" t="s">
        <v>588</v>
      </c>
      <c r="D961" s="807">
        <f t="shared" si="14"/>
        <v>220.57</v>
      </c>
      <c r="F961" s="807">
        <v>217.1</v>
      </c>
      <c r="I961" s="840" t="s">
        <v>15822</v>
      </c>
      <c r="J961" s="848">
        <f>IFERROR(VLOOKUP(I961,REAJUSTE!A:AB,22,FALSE),"")</f>
        <v>1.016</v>
      </c>
    </row>
    <row r="962" spans="1:10" ht="38.25" x14ac:dyDescent="0.2">
      <c r="A962" s="794">
        <v>160660</v>
      </c>
      <c r="B962" s="794" t="s">
        <v>12838</v>
      </c>
      <c r="C962" s="806" t="s">
        <v>588</v>
      </c>
      <c r="D962" s="807">
        <f t="shared" si="14"/>
        <v>156.63999999999999</v>
      </c>
      <c r="F962" s="807">
        <v>154.18</v>
      </c>
      <c r="I962" s="840" t="s">
        <v>15822</v>
      </c>
      <c r="J962" s="848">
        <f>IFERROR(VLOOKUP(I962,REAJUSTE!A:AB,22,FALSE),"")</f>
        <v>1.016</v>
      </c>
    </row>
    <row r="963" spans="1:10" ht="38.25" x14ac:dyDescent="0.2">
      <c r="A963" s="794">
        <v>160661</v>
      </c>
      <c r="B963" s="794" t="s">
        <v>12839</v>
      </c>
      <c r="C963" s="806" t="s">
        <v>588</v>
      </c>
      <c r="D963" s="807">
        <f t="shared" si="14"/>
        <v>166.91</v>
      </c>
      <c r="F963" s="807">
        <v>164.29</v>
      </c>
      <c r="I963" s="840" t="s">
        <v>15822</v>
      </c>
      <c r="J963" s="848">
        <f>IFERROR(VLOOKUP(I963,REAJUSTE!A:AB,22,FALSE),"")</f>
        <v>1.016</v>
      </c>
    </row>
    <row r="964" spans="1:10" ht="25.5" x14ac:dyDescent="0.2">
      <c r="A964" s="794">
        <v>160662</v>
      </c>
      <c r="B964" s="794" t="s">
        <v>12840</v>
      </c>
      <c r="C964" s="806" t="s">
        <v>588</v>
      </c>
      <c r="D964" s="807">
        <f t="shared" si="14"/>
        <v>764.7</v>
      </c>
      <c r="F964" s="807">
        <v>752.66</v>
      </c>
      <c r="I964" s="840" t="s">
        <v>15822</v>
      </c>
      <c r="J964" s="848">
        <f>IFERROR(VLOOKUP(I964,REAJUSTE!A:AB,22,FALSE),"")</f>
        <v>1.016</v>
      </c>
    </row>
    <row r="965" spans="1:10" ht="38.25" x14ac:dyDescent="0.2">
      <c r="A965" s="794">
        <v>160663</v>
      </c>
      <c r="B965" s="794" t="s">
        <v>779</v>
      </c>
      <c r="C965" s="806" t="s">
        <v>588</v>
      </c>
      <c r="D965" s="807">
        <f t="shared" si="14"/>
        <v>593.13</v>
      </c>
      <c r="F965" s="807">
        <v>583.79</v>
      </c>
      <c r="I965" s="840" t="s">
        <v>15822</v>
      </c>
      <c r="J965" s="848">
        <f>IFERROR(VLOOKUP(I965,REAJUSTE!A:AB,22,FALSE),"")</f>
        <v>1.016</v>
      </c>
    </row>
    <row r="966" spans="1:10" ht="89.25" x14ac:dyDescent="0.2">
      <c r="A966" s="794">
        <v>160665</v>
      </c>
      <c r="B966" s="794" t="s">
        <v>780</v>
      </c>
      <c r="C966" s="806" t="s">
        <v>588</v>
      </c>
      <c r="D966" s="807">
        <f t="shared" si="14"/>
        <v>2506.91</v>
      </c>
      <c r="F966" s="808">
        <v>2467.44</v>
      </c>
      <c r="I966" s="840" t="s">
        <v>15822</v>
      </c>
      <c r="J966" s="848">
        <f>IFERROR(VLOOKUP(I966,REAJUSTE!A:AB,22,FALSE),"")</f>
        <v>1.016</v>
      </c>
    </row>
    <row r="967" spans="1:10" ht="76.5" x14ac:dyDescent="0.2">
      <c r="A967" s="794">
        <v>160671</v>
      </c>
      <c r="B967" s="794" t="s">
        <v>781</v>
      </c>
      <c r="C967" s="806" t="s">
        <v>588</v>
      </c>
      <c r="D967" s="807">
        <f t="shared" si="14"/>
        <v>2434.59</v>
      </c>
      <c r="F967" s="808">
        <v>2396.25</v>
      </c>
      <c r="I967" s="840" t="s">
        <v>15822</v>
      </c>
      <c r="J967" s="848">
        <f>IFERROR(VLOOKUP(I967,REAJUSTE!A:AB,22,FALSE),"")</f>
        <v>1.016</v>
      </c>
    </row>
    <row r="968" spans="1:10" ht="63.75" x14ac:dyDescent="0.2">
      <c r="A968" s="794">
        <v>160673</v>
      </c>
      <c r="B968" s="794" t="s">
        <v>782</v>
      </c>
      <c r="C968" s="806" t="s">
        <v>588</v>
      </c>
      <c r="D968" s="807">
        <f t="shared" si="14"/>
        <v>2030.96</v>
      </c>
      <c r="F968" s="808">
        <v>1998.98</v>
      </c>
      <c r="I968" s="840" t="s">
        <v>15822</v>
      </c>
      <c r="J968" s="848">
        <f>IFERROR(VLOOKUP(I968,REAJUSTE!A:AB,22,FALSE),"")</f>
        <v>1.016</v>
      </c>
    </row>
    <row r="969" spans="1:10" ht="38.25" x14ac:dyDescent="0.2">
      <c r="A969" s="794">
        <v>160674</v>
      </c>
      <c r="B969" s="794" t="s">
        <v>783</v>
      </c>
      <c r="C969" s="806" t="s">
        <v>588</v>
      </c>
      <c r="D969" s="807">
        <f t="shared" si="14"/>
        <v>115.36</v>
      </c>
      <c r="F969" s="807">
        <v>113.55</v>
      </c>
      <c r="I969" s="840" t="s">
        <v>15822</v>
      </c>
      <c r="J969" s="848">
        <f>IFERROR(VLOOKUP(I969,REAJUSTE!A:AB,22,FALSE),"")</f>
        <v>1.016</v>
      </c>
    </row>
    <row r="970" spans="1:10" ht="38.25" x14ac:dyDescent="0.2">
      <c r="A970" s="794">
        <v>160675</v>
      </c>
      <c r="B970" s="794" t="s">
        <v>784</v>
      </c>
      <c r="C970" s="806" t="s">
        <v>588</v>
      </c>
      <c r="D970" s="807">
        <f t="shared" si="14"/>
        <v>149.09</v>
      </c>
      <c r="F970" s="807">
        <v>146.75</v>
      </c>
      <c r="I970" s="840" t="s">
        <v>15822</v>
      </c>
      <c r="J970" s="848">
        <f>IFERROR(VLOOKUP(I970,REAJUSTE!A:AB,22,FALSE),"")</f>
        <v>1.016</v>
      </c>
    </row>
    <row r="971" spans="1:10" ht="25.5" x14ac:dyDescent="0.2">
      <c r="A971" s="794">
        <v>160676</v>
      </c>
      <c r="B971" s="794" t="s">
        <v>785</v>
      </c>
      <c r="C971" s="806" t="s">
        <v>588</v>
      </c>
      <c r="D971" s="807">
        <f t="shared" si="14"/>
        <v>127.68</v>
      </c>
      <c r="F971" s="807">
        <v>125.67</v>
      </c>
      <c r="I971" s="840" t="s">
        <v>15822</v>
      </c>
      <c r="J971" s="848">
        <f>IFERROR(VLOOKUP(I971,REAJUSTE!A:AB,22,FALSE),"")</f>
        <v>1.016</v>
      </c>
    </row>
    <row r="972" spans="1:10" ht="15" x14ac:dyDescent="0.2">
      <c r="A972" s="805">
        <v>1607</v>
      </c>
      <c r="B972" s="805" t="s">
        <v>457</v>
      </c>
      <c r="C972" s="806"/>
      <c r="D972" s="807">
        <f t="shared" si="14"/>
        <v>0</v>
      </c>
      <c r="F972" s="807"/>
      <c r="I972" s="840" t="s">
        <v>15822</v>
      </c>
      <c r="J972" s="848">
        <f>IFERROR(VLOOKUP(I972,REAJUSTE!A:AB,22,FALSE),"")</f>
        <v>1.016</v>
      </c>
    </row>
    <row r="973" spans="1:10" ht="38.25" x14ac:dyDescent="0.2">
      <c r="A973" s="794">
        <v>160702</v>
      </c>
      <c r="B973" s="794" t="s">
        <v>458</v>
      </c>
      <c r="C973" s="806" t="s">
        <v>877</v>
      </c>
      <c r="D973" s="807">
        <f t="shared" si="14"/>
        <v>7.34</v>
      </c>
      <c r="F973" s="807">
        <v>7.23</v>
      </c>
      <c r="I973" s="840" t="s">
        <v>15822</v>
      </c>
      <c r="J973" s="848">
        <f>IFERROR(VLOOKUP(I973,REAJUSTE!A:AB,22,FALSE),"")</f>
        <v>1.016</v>
      </c>
    </row>
    <row r="974" spans="1:10" ht="51" x14ac:dyDescent="0.2">
      <c r="A974" s="794">
        <v>160704</v>
      </c>
      <c r="B974" s="794" t="s">
        <v>459</v>
      </c>
      <c r="C974" s="806" t="s">
        <v>873</v>
      </c>
      <c r="D974" s="807">
        <f t="shared" si="14"/>
        <v>2615.34</v>
      </c>
      <c r="F974" s="808">
        <v>2574.16</v>
      </c>
      <c r="I974" s="840" t="s">
        <v>15822</v>
      </c>
      <c r="J974" s="848">
        <f>IFERROR(VLOOKUP(I974,REAJUSTE!A:AB,22,FALSE),"")</f>
        <v>1.016</v>
      </c>
    </row>
    <row r="975" spans="1:10" ht="38.25" x14ac:dyDescent="0.2">
      <c r="A975" s="794">
        <v>160707</v>
      </c>
      <c r="B975" s="794" t="s">
        <v>460</v>
      </c>
      <c r="C975" s="806" t="s">
        <v>877</v>
      </c>
      <c r="D975" s="807">
        <f t="shared" si="14"/>
        <v>28.79</v>
      </c>
      <c r="F975" s="807">
        <v>28.34</v>
      </c>
      <c r="I975" s="840" t="s">
        <v>15822</v>
      </c>
      <c r="J975" s="848">
        <f>IFERROR(VLOOKUP(I975,REAJUSTE!A:AB,22,FALSE),"")</f>
        <v>1.016</v>
      </c>
    </row>
    <row r="976" spans="1:10" ht="38.25" x14ac:dyDescent="0.2">
      <c r="A976" s="794">
        <v>160708</v>
      </c>
      <c r="B976" s="794" t="s">
        <v>65</v>
      </c>
      <c r="C976" s="806" t="s">
        <v>877</v>
      </c>
      <c r="D976" s="807">
        <f t="shared" ref="D976:D1039" si="15">TRUNC(F976*J976,2)</f>
        <v>28.79</v>
      </c>
      <c r="F976" s="807">
        <v>28.34</v>
      </c>
      <c r="I976" s="840" t="s">
        <v>15822</v>
      </c>
      <c r="J976" s="848">
        <f>IFERROR(VLOOKUP(I976,REAJUSTE!A:AB,22,FALSE),"")</f>
        <v>1.016</v>
      </c>
    </row>
    <row r="977" spans="1:10" ht="25.5" x14ac:dyDescent="0.2">
      <c r="A977" s="794">
        <v>160709</v>
      </c>
      <c r="B977" s="794" t="s">
        <v>461</v>
      </c>
      <c r="C977" s="806" t="s">
        <v>877</v>
      </c>
      <c r="D977" s="807">
        <f t="shared" si="15"/>
        <v>1614.19</v>
      </c>
      <c r="F977" s="808">
        <v>1588.77</v>
      </c>
      <c r="I977" s="840" t="s">
        <v>15822</v>
      </c>
      <c r="J977" s="848">
        <f>IFERROR(VLOOKUP(I977,REAJUSTE!A:AB,22,FALSE),"")</f>
        <v>1.016</v>
      </c>
    </row>
    <row r="978" spans="1:10" ht="76.5" x14ac:dyDescent="0.2">
      <c r="A978" s="794">
        <v>160710</v>
      </c>
      <c r="B978" s="794" t="s">
        <v>462</v>
      </c>
      <c r="C978" s="806" t="s">
        <v>877</v>
      </c>
      <c r="D978" s="807">
        <f t="shared" si="15"/>
        <v>69.62</v>
      </c>
      <c r="F978" s="807">
        <v>68.53</v>
      </c>
      <c r="I978" s="840" t="s">
        <v>15822</v>
      </c>
      <c r="J978" s="848">
        <f>IFERROR(VLOOKUP(I978,REAJUSTE!A:AB,22,FALSE),"")</f>
        <v>1.016</v>
      </c>
    </row>
    <row r="979" spans="1:10" ht="38.25" x14ac:dyDescent="0.2">
      <c r="A979" s="794">
        <v>160711</v>
      </c>
      <c r="B979" s="794" t="s">
        <v>463</v>
      </c>
      <c r="C979" s="806" t="s">
        <v>877</v>
      </c>
      <c r="D979" s="807">
        <f t="shared" si="15"/>
        <v>61.01</v>
      </c>
      <c r="F979" s="807">
        <v>60.05</v>
      </c>
      <c r="I979" s="840" t="s">
        <v>15822</v>
      </c>
      <c r="J979" s="848">
        <f>IFERROR(VLOOKUP(I979,REAJUSTE!A:AB,22,FALSE),"")</f>
        <v>1.016</v>
      </c>
    </row>
    <row r="980" spans="1:10" ht="51" x14ac:dyDescent="0.2">
      <c r="A980" s="794">
        <v>160712</v>
      </c>
      <c r="B980" s="794" t="s">
        <v>464</v>
      </c>
      <c r="C980" s="806" t="s">
        <v>877</v>
      </c>
      <c r="D980" s="807">
        <f t="shared" si="15"/>
        <v>226.24</v>
      </c>
      <c r="F980" s="807">
        <v>222.68</v>
      </c>
      <c r="I980" s="840" t="s">
        <v>15822</v>
      </c>
      <c r="J980" s="848">
        <f>IFERROR(VLOOKUP(I980,REAJUSTE!A:AB,22,FALSE),"")</f>
        <v>1.016</v>
      </c>
    </row>
    <row r="981" spans="1:10" ht="51" x14ac:dyDescent="0.2">
      <c r="A981" s="794">
        <v>160713</v>
      </c>
      <c r="B981" s="794" t="s">
        <v>786</v>
      </c>
      <c r="C981" s="806" t="s">
        <v>877</v>
      </c>
      <c r="D981" s="807">
        <f t="shared" si="15"/>
        <v>516.66999999999996</v>
      </c>
      <c r="F981" s="807">
        <v>508.54</v>
      </c>
      <c r="I981" s="840" t="s">
        <v>15822</v>
      </c>
      <c r="J981" s="848">
        <f>IFERROR(VLOOKUP(I981,REAJUSTE!A:AB,22,FALSE),"")</f>
        <v>1.016</v>
      </c>
    </row>
    <row r="982" spans="1:10" ht="25.5" x14ac:dyDescent="0.2">
      <c r="A982" s="794">
        <v>160714</v>
      </c>
      <c r="B982" s="794" t="s">
        <v>465</v>
      </c>
      <c r="C982" s="806" t="s">
        <v>877</v>
      </c>
      <c r="D982" s="807">
        <f t="shared" si="15"/>
        <v>85.7</v>
      </c>
      <c r="F982" s="807">
        <v>84.36</v>
      </c>
      <c r="I982" s="840" t="s">
        <v>15822</v>
      </c>
      <c r="J982" s="848">
        <f>IFERROR(VLOOKUP(I982,REAJUSTE!A:AB,22,FALSE),"")</f>
        <v>1.016</v>
      </c>
    </row>
    <row r="983" spans="1:10" ht="89.25" x14ac:dyDescent="0.2">
      <c r="A983" s="794">
        <v>160715</v>
      </c>
      <c r="B983" s="794" t="s">
        <v>15761</v>
      </c>
      <c r="C983" s="806" t="s">
        <v>877</v>
      </c>
      <c r="D983" s="807">
        <f t="shared" si="15"/>
        <v>271.60000000000002</v>
      </c>
      <c r="F983" s="807">
        <v>267.33</v>
      </c>
      <c r="I983" s="840" t="s">
        <v>15822</v>
      </c>
      <c r="J983" s="848">
        <f>IFERROR(VLOOKUP(I983,REAJUSTE!A:AB,22,FALSE),"")</f>
        <v>1.016</v>
      </c>
    </row>
    <row r="984" spans="1:10" ht="38.25" x14ac:dyDescent="0.2">
      <c r="A984" s="794">
        <v>160716</v>
      </c>
      <c r="B984" s="794" t="s">
        <v>787</v>
      </c>
      <c r="C984" s="806" t="s">
        <v>873</v>
      </c>
      <c r="D984" s="807">
        <f t="shared" si="15"/>
        <v>704.66</v>
      </c>
      <c r="F984" s="807">
        <v>693.57</v>
      </c>
      <c r="I984" s="840" t="s">
        <v>15822</v>
      </c>
      <c r="J984" s="848">
        <f>IFERROR(VLOOKUP(I984,REAJUSTE!A:AB,22,FALSE),"")</f>
        <v>1.016</v>
      </c>
    </row>
    <row r="985" spans="1:10" ht="51" x14ac:dyDescent="0.2">
      <c r="A985" s="794">
        <v>160718</v>
      </c>
      <c r="B985" s="794" t="s">
        <v>466</v>
      </c>
      <c r="C985" s="806" t="s">
        <v>877</v>
      </c>
      <c r="D985" s="807">
        <f t="shared" si="15"/>
        <v>26.37</v>
      </c>
      <c r="F985" s="807">
        <v>25.96</v>
      </c>
      <c r="I985" s="840" t="s">
        <v>15822</v>
      </c>
      <c r="J985" s="848">
        <f>IFERROR(VLOOKUP(I985,REAJUSTE!A:AB,22,FALSE),"")</f>
        <v>1.016</v>
      </c>
    </row>
    <row r="986" spans="1:10" ht="15" x14ac:dyDescent="0.2">
      <c r="A986" s="805">
        <v>1608</v>
      </c>
      <c r="B986" s="805" t="s">
        <v>12841</v>
      </c>
      <c r="C986" s="806"/>
      <c r="D986" s="807">
        <f t="shared" si="15"/>
        <v>0</v>
      </c>
      <c r="F986" s="807"/>
      <c r="I986" s="840" t="s">
        <v>15822</v>
      </c>
      <c r="J986" s="848">
        <f>IFERROR(VLOOKUP(I986,REAJUSTE!A:AB,22,FALSE),"")</f>
        <v>1.016</v>
      </c>
    </row>
    <row r="987" spans="1:10" ht="25.5" x14ac:dyDescent="0.2">
      <c r="A987" s="794">
        <v>160806</v>
      </c>
      <c r="B987" s="794" t="s">
        <v>12842</v>
      </c>
      <c r="C987" s="806" t="s">
        <v>588</v>
      </c>
      <c r="D987" s="807">
        <f t="shared" si="15"/>
        <v>20.82</v>
      </c>
      <c r="F987" s="807">
        <v>20.5</v>
      </c>
      <c r="I987" s="840" t="s">
        <v>15822</v>
      </c>
      <c r="J987" s="848">
        <f>IFERROR(VLOOKUP(I987,REAJUSTE!A:AB,22,FALSE),"")</f>
        <v>1.016</v>
      </c>
    </row>
    <row r="988" spans="1:10" ht="15" x14ac:dyDescent="0.2">
      <c r="A988" s="794">
        <v>160807</v>
      </c>
      <c r="B988" s="794" t="s">
        <v>467</v>
      </c>
      <c r="C988" s="806" t="s">
        <v>588</v>
      </c>
      <c r="D988" s="807">
        <f t="shared" si="15"/>
        <v>11.95</v>
      </c>
      <c r="F988" s="807">
        <v>11.77</v>
      </c>
      <c r="I988" s="840" t="s">
        <v>15822</v>
      </c>
      <c r="J988" s="848">
        <f>IFERROR(VLOOKUP(I988,REAJUSTE!A:AB,22,FALSE),"")</f>
        <v>1.016</v>
      </c>
    </row>
    <row r="989" spans="1:10" ht="25.5" x14ac:dyDescent="0.2">
      <c r="A989" s="794">
        <v>160808</v>
      </c>
      <c r="B989" s="794" t="s">
        <v>12843</v>
      </c>
      <c r="C989" s="806" t="s">
        <v>4</v>
      </c>
      <c r="D989" s="807">
        <f t="shared" si="15"/>
        <v>4.21</v>
      </c>
      <c r="F989" s="807">
        <v>4.1500000000000004</v>
      </c>
      <c r="I989" s="840" t="s">
        <v>15822</v>
      </c>
      <c r="J989" s="848">
        <f>IFERROR(VLOOKUP(I989,REAJUSTE!A:AB,22,FALSE),"")</f>
        <v>1.016</v>
      </c>
    </row>
    <row r="990" spans="1:10" ht="25.5" x14ac:dyDescent="0.2">
      <c r="A990" s="794">
        <v>160809</v>
      </c>
      <c r="B990" s="794" t="s">
        <v>12844</v>
      </c>
      <c r="C990" s="806" t="s">
        <v>588</v>
      </c>
      <c r="D990" s="807">
        <f t="shared" si="15"/>
        <v>482.3</v>
      </c>
      <c r="F990" s="807">
        <v>474.71</v>
      </c>
      <c r="I990" s="840" t="s">
        <v>15822</v>
      </c>
      <c r="J990" s="848">
        <f>IFERROR(VLOOKUP(I990,REAJUSTE!A:AB,22,FALSE),"")</f>
        <v>1.016</v>
      </c>
    </row>
    <row r="991" spans="1:10" ht="25.5" x14ac:dyDescent="0.2">
      <c r="A991" s="794">
        <v>160810</v>
      </c>
      <c r="B991" s="794" t="s">
        <v>12845</v>
      </c>
      <c r="C991" s="806" t="s">
        <v>588</v>
      </c>
      <c r="D991" s="807">
        <f t="shared" si="15"/>
        <v>508.35</v>
      </c>
      <c r="F991" s="807">
        <v>500.35</v>
      </c>
      <c r="I991" s="840" t="s">
        <v>15822</v>
      </c>
      <c r="J991" s="848">
        <f>IFERROR(VLOOKUP(I991,REAJUSTE!A:AB,22,FALSE),"")</f>
        <v>1.016</v>
      </c>
    </row>
    <row r="992" spans="1:10" ht="25.5" x14ac:dyDescent="0.2">
      <c r="A992" s="794">
        <v>160811</v>
      </c>
      <c r="B992" s="794" t="s">
        <v>12846</v>
      </c>
      <c r="C992" s="806" t="s">
        <v>588</v>
      </c>
      <c r="D992" s="807">
        <f t="shared" si="15"/>
        <v>700.23</v>
      </c>
      <c r="F992" s="807">
        <v>689.21</v>
      </c>
      <c r="I992" s="840" t="s">
        <v>15822</v>
      </c>
      <c r="J992" s="848">
        <f>IFERROR(VLOOKUP(I992,REAJUSTE!A:AB,22,FALSE),"")</f>
        <v>1.016</v>
      </c>
    </row>
    <row r="993" spans="1:10" ht="25.5" x14ac:dyDescent="0.2">
      <c r="A993" s="794">
        <v>160812</v>
      </c>
      <c r="B993" s="794" t="s">
        <v>12847</v>
      </c>
      <c r="C993" s="806" t="s">
        <v>588</v>
      </c>
      <c r="D993" s="807">
        <f t="shared" si="15"/>
        <v>752.7</v>
      </c>
      <c r="F993" s="807">
        <v>740.85</v>
      </c>
      <c r="I993" s="840" t="s">
        <v>15822</v>
      </c>
      <c r="J993" s="848">
        <f>IFERROR(VLOOKUP(I993,REAJUSTE!A:AB,22,FALSE),"")</f>
        <v>1.016</v>
      </c>
    </row>
    <row r="994" spans="1:10" ht="38.25" x14ac:dyDescent="0.2">
      <c r="A994" s="794">
        <v>160813</v>
      </c>
      <c r="B994" s="794" t="s">
        <v>12848</v>
      </c>
      <c r="C994" s="806" t="s">
        <v>588</v>
      </c>
      <c r="D994" s="807">
        <f t="shared" si="15"/>
        <v>1805.01</v>
      </c>
      <c r="F994" s="808">
        <v>1776.59</v>
      </c>
      <c r="I994" s="840" t="s">
        <v>15822</v>
      </c>
      <c r="J994" s="848">
        <f>IFERROR(VLOOKUP(I994,REAJUSTE!A:AB,22,FALSE),"")</f>
        <v>1.016</v>
      </c>
    </row>
    <row r="995" spans="1:10" ht="38.25" x14ac:dyDescent="0.2">
      <c r="A995" s="794">
        <v>160814</v>
      </c>
      <c r="B995" s="794" t="s">
        <v>12849</v>
      </c>
      <c r="C995" s="806" t="s">
        <v>588</v>
      </c>
      <c r="D995" s="807">
        <f t="shared" si="15"/>
        <v>1914.13</v>
      </c>
      <c r="F995" s="808">
        <v>1883.99</v>
      </c>
      <c r="I995" s="840" t="s">
        <v>15822</v>
      </c>
      <c r="J995" s="848">
        <f>IFERROR(VLOOKUP(I995,REAJUSTE!A:AB,22,FALSE),"")</f>
        <v>1.016</v>
      </c>
    </row>
    <row r="996" spans="1:10" ht="38.25" x14ac:dyDescent="0.2">
      <c r="A996" s="794">
        <v>160815</v>
      </c>
      <c r="B996" s="794" t="s">
        <v>12850</v>
      </c>
      <c r="C996" s="806" t="s">
        <v>588</v>
      </c>
      <c r="D996" s="807">
        <f t="shared" si="15"/>
        <v>2075.9899999999998</v>
      </c>
      <c r="F996" s="808">
        <v>2043.3</v>
      </c>
      <c r="I996" s="840" t="s">
        <v>15822</v>
      </c>
      <c r="J996" s="848">
        <f>IFERROR(VLOOKUP(I996,REAJUSTE!A:AB,22,FALSE),"")</f>
        <v>1.016</v>
      </c>
    </row>
    <row r="997" spans="1:10" ht="38.25" x14ac:dyDescent="0.2">
      <c r="A997" s="794">
        <v>160816</v>
      </c>
      <c r="B997" s="794" t="s">
        <v>12851</v>
      </c>
      <c r="C997" s="806" t="s">
        <v>588</v>
      </c>
      <c r="D997" s="807">
        <f t="shared" si="15"/>
        <v>2146.7600000000002</v>
      </c>
      <c r="F997" s="808">
        <v>2112.96</v>
      </c>
      <c r="I997" s="840" t="s">
        <v>15822</v>
      </c>
      <c r="J997" s="848">
        <f>IFERROR(VLOOKUP(I997,REAJUSTE!A:AB,22,FALSE),"")</f>
        <v>1.016</v>
      </c>
    </row>
    <row r="998" spans="1:10" ht="38.25" x14ac:dyDescent="0.2">
      <c r="A998" s="794">
        <v>160822</v>
      </c>
      <c r="B998" s="794" t="s">
        <v>12852</v>
      </c>
      <c r="C998" s="806" t="s">
        <v>588</v>
      </c>
      <c r="D998" s="807">
        <f t="shared" si="15"/>
        <v>97.59</v>
      </c>
      <c r="F998" s="807">
        <v>96.06</v>
      </c>
      <c r="I998" s="840" t="s">
        <v>15822</v>
      </c>
      <c r="J998" s="848">
        <f>IFERROR(VLOOKUP(I998,REAJUSTE!A:AB,22,FALSE),"")</f>
        <v>1.016</v>
      </c>
    </row>
    <row r="999" spans="1:10" ht="38.25" x14ac:dyDescent="0.2">
      <c r="A999" s="794">
        <v>160823</v>
      </c>
      <c r="B999" s="794" t="s">
        <v>12853</v>
      </c>
      <c r="C999" s="806" t="s">
        <v>588</v>
      </c>
      <c r="D999" s="807">
        <f t="shared" si="15"/>
        <v>105.33</v>
      </c>
      <c r="F999" s="807">
        <v>103.68</v>
      </c>
      <c r="I999" s="840" t="s">
        <v>15822</v>
      </c>
      <c r="J999" s="848">
        <f>IFERROR(VLOOKUP(I999,REAJUSTE!A:AB,22,FALSE),"")</f>
        <v>1.016</v>
      </c>
    </row>
    <row r="1000" spans="1:10" ht="38.25" x14ac:dyDescent="0.2">
      <c r="A1000" s="794">
        <v>160825</v>
      </c>
      <c r="B1000" s="794" t="s">
        <v>12854</v>
      </c>
      <c r="C1000" s="806" t="s">
        <v>588</v>
      </c>
      <c r="D1000" s="807">
        <f t="shared" si="15"/>
        <v>35.89</v>
      </c>
      <c r="F1000" s="807">
        <v>35.33</v>
      </c>
      <c r="I1000" s="840" t="s">
        <v>15822</v>
      </c>
      <c r="J1000" s="848">
        <f>IFERROR(VLOOKUP(I1000,REAJUSTE!A:AB,22,FALSE),"")</f>
        <v>1.016</v>
      </c>
    </row>
    <row r="1001" spans="1:10" ht="38.25" x14ac:dyDescent="0.2">
      <c r="A1001" s="794">
        <v>160826</v>
      </c>
      <c r="B1001" s="794" t="s">
        <v>12855</v>
      </c>
      <c r="C1001" s="806" t="s">
        <v>588</v>
      </c>
      <c r="D1001" s="807">
        <f t="shared" si="15"/>
        <v>47.28</v>
      </c>
      <c r="F1001" s="807">
        <v>46.54</v>
      </c>
      <c r="I1001" s="840" t="s">
        <v>15822</v>
      </c>
      <c r="J1001" s="848">
        <f>IFERROR(VLOOKUP(I1001,REAJUSTE!A:AB,22,FALSE),"")</f>
        <v>1.016</v>
      </c>
    </row>
    <row r="1002" spans="1:10" ht="25.5" x14ac:dyDescent="0.2">
      <c r="A1002" s="794">
        <v>160827</v>
      </c>
      <c r="B1002" s="794" t="s">
        <v>12856</v>
      </c>
      <c r="C1002" s="806" t="s">
        <v>588</v>
      </c>
      <c r="D1002" s="807">
        <f t="shared" si="15"/>
        <v>261.20999999999998</v>
      </c>
      <c r="F1002" s="807">
        <v>257.10000000000002</v>
      </c>
      <c r="I1002" s="840" t="s">
        <v>15822</v>
      </c>
      <c r="J1002" s="848">
        <f>IFERROR(VLOOKUP(I1002,REAJUSTE!A:AB,22,FALSE),"")</f>
        <v>1.016</v>
      </c>
    </row>
    <row r="1003" spans="1:10" ht="25.5" x14ac:dyDescent="0.2">
      <c r="A1003" s="794">
        <v>160828</v>
      </c>
      <c r="B1003" s="794" t="s">
        <v>12857</v>
      </c>
      <c r="C1003" s="806" t="s">
        <v>588</v>
      </c>
      <c r="D1003" s="807">
        <f t="shared" si="15"/>
        <v>326.77999999999997</v>
      </c>
      <c r="F1003" s="807">
        <v>321.64</v>
      </c>
      <c r="I1003" s="840" t="s">
        <v>15822</v>
      </c>
      <c r="J1003" s="848">
        <f>IFERROR(VLOOKUP(I1003,REAJUSTE!A:AB,22,FALSE),"")</f>
        <v>1.016</v>
      </c>
    </row>
    <row r="1004" spans="1:10" ht="25.5" x14ac:dyDescent="0.2">
      <c r="A1004" s="794">
        <v>160829</v>
      </c>
      <c r="B1004" s="794" t="s">
        <v>12858</v>
      </c>
      <c r="C1004" s="806" t="s">
        <v>588</v>
      </c>
      <c r="D1004" s="807">
        <f t="shared" si="15"/>
        <v>17.54</v>
      </c>
      <c r="F1004" s="807">
        <v>17.27</v>
      </c>
      <c r="I1004" s="840" t="s">
        <v>15822</v>
      </c>
      <c r="J1004" s="848">
        <f>IFERROR(VLOOKUP(I1004,REAJUSTE!A:AB,22,FALSE),"")</f>
        <v>1.016</v>
      </c>
    </row>
    <row r="1005" spans="1:10" ht="25.5" x14ac:dyDescent="0.2">
      <c r="A1005" s="794">
        <v>160830</v>
      </c>
      <c r="B1005" s="794" t="s">
        <v>15762</v>
      </c>
      <c r="C1005" s="806" t="s">
        <v>588</v>
      </c>
      <c r="D1005" s="807">
        <f t="shared" si="15"/>
        <v>23.72</v>
      </c>
      <c r="F1005" s="807">
        <v>23.35</v>
      </c>
      <c r="I1005" s="840" t="s">
        <v>15822</v>
      </c>
      <c r="J1005" s="848">
        <f>IFERROR(VLOOKUP(I1005,REAJUSTE!A:AB,22,FALSE),"")</f>
        <v>1.016</v>
      </c>
    </row>
    <row r="1006" spans="1:10" ht="38.25" x14ac:dyDescent="0.2">
      <c r="A1006" s="794">
        <v>160831</v>
      </c>
      <c r="B1006" s="794" t="s">
        <v>12859</v>
      </c>
      <c r="C1006" s="806" t="s">
        <v>588</v>
      </c>
      <c r="D1006" s="807">
        <f t="shared" si="15"/>
        <v>61.55</v>
      </c>
      <c r="F1006" s="807">
        <v>60.59</v>
      </c>
      <c r="I1006" s="840" t="s">
        <v>15822</v>
      </c>
      <c r="J1006" s="848">
        <f>IFERROR(VLOOKUP(I1006,REAJUSTE!A:AB,22,FALSE),"")</f>
        <v>1.016</v>
      </c>
    </row>
    <row r="1007" spans="1:10" ht="38.25" x14ac:dyDescent="0.2">
      <c r="A1007" s="794">
        <v>160832</v>
      </c>
      <c r="B1007" s="794" t="s">
        <v>15763</v>
      </c>
      <c r="C1007" s="806" t="s">
        <v>588</v>
      </c>
      <c r="D1007" s="807">
        <f t="shared" si="15"/>
        <v>69.709999999999994</v>
      </c>
      <c r="F1007" s="807">
        <v>68.62</v>
      </c>
      <c r="I1007" s="840" t="s">
        <v>15822</v>
      </c>
      <c r="J1007" s="848">
        <f>IFERROR(VLOOKUP(I1007,REAJUSTE!A:AB,22,FALSE),"")</f>
        <v>1.016</v>
      </c>
    </row>
    <row r="1008" spans="1:10" ht="38.25" x14ac:dyDescent="0.2">
      <c r="A1008" s="794">
        <v>160833</v>
      </c>
      <c r="B1008" s="794" t="s">
        <v>12860</v>
      </c>
      <c r="C1008" s="806" t="s">
        <v>588</v>
      </c>
      <c r="D1008" s="807">
        <f t="shared" si="15"/>
        <v>102.88</v>
      </c>
      <c r="F1008" s="807">
        <v>101.26</v>
      </c>
      <c r="I1008" s="840" t="s">
        <v>15822</v>
      </c>
      <c r="J1008" s="848">
        <f>IFERROR(VLOOKUP(I1008,REAJUSTE!A:AB,22,FALSE),"")</f>
        <v>1.016</v>
      </c>
    </row>
    <row r="1009" spans="1:10" ht="38.25" x14ac:dyDescent="0.2">
      <c r="A1009" s="794">
        <v>160834</v>
      </c>
      <c r="B1009" s="794" t="s">
        <v>12861</v>
      </c>
      <c r="C1009" s="806" t="s">
        <v>588</v>
      </c>
      <c r="D1009" s="807">
        <f t="shared" si="15"/>
        <v>200.03</v>
      </c>
      <c r="F1009" s="807">
        <v>196.88</v>
      </c>
      <c r="I1009" s="840" t="s">
        <v>15822</v>
      </c>
      <c r="J1009" s="848">
        <f>IFERROR(VLOOKUP(I1009,REAJUSTE!A:AB,22,FALSE),"")</f>
        <v>1.016</v>
      </c>
    </row>
    <row r="1010" spans="1:10" ht="38.25" x14ac:dyDescent="0.2">
      <c r="A1010" s="794">
        <v>160835</v>
      </c>
      <c r="B1010" s="794" t="s">
        <v>12862</v>
      </c>
      <c r="C1010" s="806" t="s">
        <v>588</v>
      </c>
      <c r="D1010" s="807">
        <f t="shared" si="15"/>
        <v>259.41000000000003</v>
      </c>
      <c r="F1010" s="807">
        <v>255.33</v>
      </c>
      <c r="I1010" s="840" t="s">
        <v>15822</v>
      </c>
      <c r="J1010" s="848">
        <f>IFERROR(VLOOKUP(I1010,REAJUSTE!A:AB,22,FALSE),"")</f>
        <v>1.016</v>
      </c>
    </row>
    <row r="1011" spans="1:10" ht="38.25" x14ac:dyDescent="0.2">
      <c r="A1011" s="794">
        <v>160836</v>
      </c>
      <c r="B1011" s="794" t="s">
        <v>12863</v>
      </c>
      <c r="C1011" s="806" t="s">
        <v>588</v>
      </c>
      <c r="D1011" s="807">
        <f t="shared" si="15"/>
        <v>519.28</v>
      </c>
      <c r="F1011" s="807">
        <v>511.11</v>
      </c>
      <c r="I1011" s="840" t="s">
        <v>15822</v>
      </c>
      <c r="J1011" s="848">
        <f>IFERROR(VLOOKUP(I1011,REAJUSTE!A:AB,22,FALSE),"")</f>
        <v>1.016</v>
      </c>
    </row>
    <row r="1012" spans="1:10" ht="25.5" x14ac:dyDescent="0.2">
      <c r="A1012" s="794">
        <v>160837</v>
      </c>
      <c r="B1012" s="794" t="s">
        <v>12864</v>
      </c>
      <c r="C1012" s="806" t="s">
        <v>588</v>
      </c>
      <c r="D1012" s="807">
        <f t="shared" si="15"/>
        <v>287.24</v>
      </c>
      <c r="F1012" s="807">
        <v>282.72000000000003</v>
      </c>
      <c r="I1012" s="840" t="s">
        <v>15822</v>
      </c>
      <c r="J1012" s="848">
        <f>IFERROR(VLOOKUP(I1012,REAJUSTE!A:AB,22,FALSE),"")</f>
        <v>1.016</v>
      </c>
    </row>
    <row r="1013" spans="1:10" ht="25.5" x14ac:dyDescent="0.2">
      <c r="A1013" s="794">
        <v>160838</v>
      </c>
      <c r="B1013" s="794" t="s">
        <v>12865</v>
      </c>
      <c r="C1013" s="806" t="s">
        <v>588</v>
      </c>
      <c r="D1013" s="807">
        <f t="shared" si="15"/>
        <v>86.16</v>
      </c>
      <c r="F1013" s="807">
        <v>84.81</v>
      </c>
      <c r="I1013" s="840" t="s">
        <v>15822</v>
      </c>
      <c r="J1013" s="848">
        <f>IFERROR(VLOOKUP(I1013,REAJUSTE!A:AB,22,FALSE),"")</f>
        <v>1.016</v>
      </c>
    </row>
    <row r="1014" spans="1:10" ht="15" x14ac:dyDescent="0.2">
      <c r="A1014" s="794">
        <v>160839</v>
      </c>
      <c r="B1014" s="794" t="s">
        <v>12866</v>
      </c>
      <c r="C1014" s="806" t="s">
        <v>4</v>
      </c>
      <c r="D1014" s="807">
        <f t="shared" si="15"/>
        <v>5.82</v>
      </c>
      <c r="F1014" s="807">
        <v>5.73</v>
      </c>
      <c r="I1014" s="840" t="s">
        <v>15822</v>
      </c>
      <c r="J1014" s="848">
        <f>IFERROR(VLOOKUP(I1014,REAJUSTE!A:AB,22,FALSE),"")</f>
        <v>1.016</v>
      </c>
    </row>
    <row r="1015" spans="1:10" ht="25.5" x14ac:dyDescent="0.2">
      <c r="A1015" s="794">
        <v>160840</v>
      </c>
      <c r="B1015" s="794" t="s">
        <v>12867</v>
      </c>
      <c r="C1015" s="806" t="s">
        <v>588</v>
      </c>
      <c r="D1015" s="807">
        <f t="shared" si="15"/>
        <v>302.44</v>
      </c>
      <c r="F1015" s="807">
        <v>297.68</v>
      </c>
      <c r="I1015" s="840" t="s">
        <v>15822</v>
      </c>
      <c r="J1015" s="848">
        <f>IFERROR(VLOOKUP(I1015,REAJUSTE!A:AB,22,FALSE),"")</f>
        <v>1.016</v>
      </c>
    </row>
    <row r="1016" spans="1:10" ht="38.25" x14ac:dyDescent="0.2">
      <c r="A1016" s="794">
        <v>160841</v>
      </c>
      <c r="B1016" s="794" t="s">
        <v>12868</v>
      </c>
      <c r="C1016" s="806" t="s">
        <v>588</v>
      </c>
      <c r="D1016" s="807">
        <f t="shared" si="15"/>
        <v>302.44</v>
      </c>
      <c r="F1016" s="807">
        <v>297.68</v>
      </c>
      <c r="I1016" s="840" t="s">
        <v>15822</v>
      </c>
      <c r="J1016" s="848">
        <f>IFERROR(VLOOKUP(I1016,REAJUSTE!A:AB,22,FALSE),"")</f>
        <v>1.016</v>
      </c>
    </row>
    <row r="1017" spans="1:10" ht="25.5" x14ac:dyDescent="0.2">
      <c r="A1017" s="794">
        <v>160842</v>
      </c>
      <c r="B1017" s="794" t="s">
        <v>12869</v>
      </c>
      <c r="C1017" s="806" t="s">
        <v>588</v>
      </c>
      <c r="D1017" s="807">
        <f t="shared" si="15"/>
        <v>445.8</v>
      </c>
      <c r="F1017" s="807">
        <v>438.78</v>
      </c>
      <c r="I1017" s="840" t="s">
        <v>15822</v>
      </c>
      <c r="J1017" s="848">
        <f>IFERROR(VLOOKUP(I1017,REAJUSTE!A:AB,22,FALSE),"")</f>
        <v>1.016</v>
      </c>
    </row>
    <row r="1018" spans="1:10" ht="25.5" x14ac:dyDescent="0.2">
      <c r="A1018" s="794">
        <v>160844</v>
      </c>
      <c r="B1018" s="794" t="s">
        <v>12870</v>
      </c>
      <c r="C1018" s="806" t="s">
        <v>588</v>
      </c>
      <c r="D1018" s="807">
        <f t="shared" si="15"/>
        <v>656.74</v>
      </c>
      <c r="F1018" s="807">
        <v>646.4</v>
      </c>
      <c r="I1018" s="840" t="s">
        <v>15822</v>
      </c>
      <c r="J1018" s="848">
        <f>IFERROR(VLOOKUP(I1018,REAJUSTE!A:AB,22,FALSE),"")</f>
        <v>1.016</v>
      </c>
    </row>
    <row r="1019" spans="1:10" ht="25.5" x14ac:dyDescent="0.2">
      <c r="A1019" s="794">
        <v>160845</v>
      </c>
      <c r="B1019" s="794" t="s">
        <v>12871</v>
      </c>
      <c r="C1019" s="806" t="s">
        <v>588</v>
      </c>
      <c r="D1019" s="807">
        <f t="shared" si="15"/>
        <v>23.41</v>
      </c>
      <c r="F1019" s="807">
        <v>23.05</v>
      </c>
      <c r="I1019" s="840" t="s">
        <v>15822</v>
      </c>
      <c r="J1019" s="848">
        <f>IFERROR(VLOOKUP(I1019,REAJUSTE!A:AB,22,FALSE),"")</f>
        <v>1.016</v>
      </c>
    </row>
    <row r="1020" spans="1:10" ht="25.5" x14ac:dyDescent="0.2">
      <c r="A1020" s="794">
        <v>160846</v>
      </c>
      <c r="B1020" s="794" t="s">
        <v>12872</v>
      </c>
      <c r="C1020" s="806" t="s">
        <v>588</v>
      </c>
      <c r="D1020" s="807">
        <f t="shared" si="15"/>
        <v>37.700000000000003</v>
      </c>
      <c r="F1020" s="807">
        <v>37.11</v>
      </c>
      <c r="I1020" s="840" t="s">
        <v>15822</v>
      </c>
      <c r="J1020" s="848">
        <f>IFERROR(VLOOKUP(I1020,REAJUSTE!A:AB,22,FALSE),"")</f>
        <v>1.016</v>
      </c>
    </row>
    <row r="1021" spans="1:10" ht="25.5" x14ac:dyDescent="0.2">
      <c r="A1021" s="794">
        <v>160847</v>
      </c>
      <c r="B1021" s="794" t="s">
        <v>12873</v>
      </c>
      <c r="C1021" s="806" t="s">
        <v>588</v>
      </c>
      <c r="D1021" s="807">
        <f t="shared" si="15"/>
        <v>47.01</v>
      </c>
      <c r="F1021" s="807">
        <v>46.27</v>
      </c>
      <c r="I1021" s="840" t="s">
        <v>15822</v>
      </c>
      <c r="J1021" s="848">
        <f>IFERROR(VLOOKUP(I1021,REAJUSTE!A:AB,22,FALSE),"")</f>
        <v>1.016</v>
      </c>
    </row>
    <row r="1022" spans="1:10" ht="25.5" x14ac:dyDescent="0.2">
      <c r="A1022" s="794">
        <v>160848</v>
      </c>
      <c r="B1022" s="794" t="s">
        <v>12874</v>
      </c>
      <c r="C1022" s="806" t="s">
        <v>588</v>
      </c>
      <c r="D1022" s="807">
        <f t="shared" si="15"/>
        <v>54.01</v>
      </c>
      <c r="F1022" s="807">
        <v>53.16</v>
      </c>
      <c r="I1022" s="840" t="s">
        <v>15822</v>
      </c>
      <c r="J1022" s="848">
        <f>IFERROR(VLOOKUP(I1022,REAJUSTE!A:AB,22,FALSE),"")</f>
        <v>1.016</v>
      </c>
    </row>
    <row r="1023" spans="1:10" ht="25.5" x14ac:dyDescent="0.2">
      <c r="A1023" s="794">
        <v>160851</v>
      </c>
      <c r="B1023" s="794" t="s">
        <v>12875</v>
      </c>
      <c r="C1023" s="806" t="s">
        <v>4</v>
      </c>
      <c r="D1023" s="807">
        <f t="shared" si="15"/>
        <v>5.6</v>
      </c>
      <c r="F1023" s="807">
        <v>5.52</v>
      </c>
      <c r="I1023" s="840" t="s">
        <v>15822</v>
      </c>
      <c r="J1023" s="848">
        <f>IFERROR(VLOOKUP(I1023,REAJUSTE!A:AB,22,FALSE),"")</f>
        <v>1.016</v>
      </c>
    </row>
    <row r="1024" spans="1:10" ht="38.25" x14ac:dyDescent="0.2">
      <c r="A1024" s="794">
        <v>160864</v>
      </c>
      <c r="B1024" s="794" t="s">
        <v>12876</v>
      </c>
      <c r="C1024" s="806" t="s">
        <v>588</v>
      </c>
      <c r="D1024" s="807">
        <f t="shared" si="15"/>
        <v>1226.19</v>
      </c>
      <c r="F1024" s="808">
        <v>1206.8800000000001</v>
      </c>
      <c r="I1024" s="840" t="s">
        <v>15822</v>
      </c>
      <c r="J1024" s="848">
        <f>IFERROR(VLOOKUP(I1024,REAJUSTE!A:AB,22,FALSE),"")</f>
        <v>1.016</v>
      </c>
    </row>
    <row r="1025" spans="1:10" ht="38.25" x14ac:dyDescent="0.2">
      <c r="A1025" s="794">
        <v>160865</v>
      </c>
      <c r="B1025" s="794" t="s">
        <v>12877</v>
      </c>
      <c r="C1025" s="806" t="s">
        <v>588</v>
      </c>
      <c r="D1025" s="807">
        <f t="shared" si="15"/>
        <v>4005.17</v>
      </c>
      <c r="F1025" s="808">
        <v>3942.1</v>
      </c>
      <c r="I1025" s="840" t="s">
        <v>15822</v>
      </c>
      <c r="J1025" s="848">
        <f>IFERROR(VLOOKUP(I1025,REAJUSTE!A:AB,22,FALSE),"")</f>
        <v>1.016</v>
      </c>
    </row>
    <row r="1026" spans="1:10" ht="63.75" x14ac:dyDescent="0.2">
      <c r="A1026" s="794">
        <v>160866</v>
      </c>
      <c r="B1026" s="794" t="s">
        <v>12878</v>
      </c>
      <c r="C1026" s="806" t="s">
        <v>588</v>
      </c>
      <c r="D1026" s="807">
        <f t="shared" si="15"/>
        <v>2471.19</v>
      </c>
      <c r="F1026" s="808">
        <v>2432.2800000000002</v>
      </c>
      <c r="I1026" s="840" t="s">
        <v>15822</v>
      </c>
      <c r="J1026" s="848">
        <f>IFERROR(VLOOKUP(I1026,REAJUSTE!A:AB,22,FALSE),"")</f>
        <v>1.016</v>
      </c>
    </row>
    <row r="1027" spans="1:10" ht="63.75" x14ac:dyDescent="0.2">
      <c r="A1027" s="794">
        <v>160867</v>
      </c>
      <c r="B1027" s="794" t="s">
        <v>12879</v>
      </c>
      <c r="C1027" s="806" t="s">
        <v>588</v>
      </c>
      <c r="D1027" s="807">
        <f t="shared" si="15"/>
        <v>5942.43</v>
      </c>
      <c r="F1027" s="808">
        <v>5848.85</v>
      </c>
      <c r="I1027" s="840" t="s">
        <v>15822</v>
      </c>
      <c r="J1027" s="848">
        <f>IFERROR(VLOOKUP(I1027,REAJUSTE!A:AB,22,FALSE),"")</f>
        <v>1.016</v>
      </c>
    </row>
    <row r="1028" spans="1:10" ht="38.25" x14ac:dyDescent="0.2">
      <c r="A1028" s="794">
        <v>160869</v>
      </c>
      <c r="B1028" s="794" t="s">
        <v>12880</v>
      </c>
      <c r="C1028" s="806" t="s">
        <v>588</v>
      </c>
      <c r="D1028" s="807">
        <f t="shared" si="15"/>
        <v>43.64</v>
      </c>
      <c r="F1028" s="807">
        <v>42.96</v>
      </c>
      <c r="I1028" s="840" t="s">
        <v>15822</v>
      </c>
      <c r="J1028" s="848">
        <f>IFERROR(VLOOKUP(I1028,REAJUSTE!A:AB,22,FALSE),"")</f>
        <v>1.016</v>
      </c>
    </row>
    <row r="1029" spans="1:10" ht="38.25" x14ac:dyDescent="0.2">
      <c r="A1029" s="794">
        <v>160870</v>
      </c>
      <c r="B1029" s="794" t="s">
        <v>12881</v>
      </c>
      <c r="C1029" s="806" t="s">
        <v>588</v>
      </c>
      <c r="D1029" s="807">
        <f t="shared" si="15"/>
        <v>29.09</v>
      </c>
      <c r="F1029" s="807">
        <v>28.64</v>
      </c>
      <c r="I1029" s="840" t="s">
        <v>15822</v>
      </c>
      <c r="J1029" s="848">
        <f>IFERROR(VLOOKUP(I1029,REAJUSTE!A:AB,22,FALSE),"")</f>
        <v>1.016</v>
      </c>
    </row>
    <row r="1030" spans="1:10" ht="25.5" x14ac:dyDescent="0.2">
      <c r="A1030" s="794">
        <v>160871</v>
      </c>
      <c r="B1030" s="794" t="s">
        <v>12882</v>
      </c>
      <c r="C1030" s="806" t="s">
        <v>588</v>
      </c>
      <c r="D1030" s="807">
        <f t="shared" si="15"/>
        <v>28.89</v>
      </c>
      <c r="F1030" s="807">
        <v>28.44</v>
      </c>
      <c r="I1030" s="840" t="s">
        <v>15822</v>
      </c>
      <c r="J1030" s="848">
        <f>IFERROR(VLOOKUP(I1030,REAJUSTE!A:AB,22,FALSE),"")</f>
        <v>1.016</v>
      </c>
    </row>
    <row r="1031" spans="1:10" ht="25.5" x14ac:dyDescent="0.2">
      <c r="A1031" s="794">
        <v>160872</v>
      </c>
      <c r="B1031" s="794" t="s">
        <v>12883</v>
      </c>
      <c r="C1031" s="806" t="s">
        <v>588</v>
      </c>
      <c r="D1031" s="807">
        <f t="shared" si="15"/>
        <v>24.23</v>
      </c>
      <c r="F1031" s="807">
        <v>23.85</v>
      </c>
      <c r="I1031" s="840" t="s">
        <v>15822</v>
      </c>
      <c r="J1031" s="848">
        <f>IFERROR(VLOOKUP(I1031,REAJUSTE!A:AB,22,FALSE),"")</f>
        <v>1.016</v>
      </c>
    </row>
    <row r="1032" spans="1:10" ht="25.5" x14ac:dyDescent="0.2">
      <c r="A1032" s="794">
        <v>160873</v>
      </c>
      <c r="B1032" s="794" t="s">
        <v>12884</v>
      </c>
      <c r="C1032" s="806" t="s">
        <v>588</v>
      </c>
      <c r="D1032" s="807">
        <f t="shared" si="15"/>
        <v>39.1</v>
      </c>
      <c r="F1032" s="807">
        <v>38.49</v>
      </c>
      <c r="I1032" s="840" t="s">
        <v>15822</v>
      </c>
      <c r="J1032" s="848">
        <f>IFERROR(VLOOKUP(I1032,REAJUSTE!A:AB,22,FALSE),"")</f>
        <v>1.016</v>
      </c>
    </row>
    <row r="1033" spans="1:10" ht="25.5" x14ac:dyDescent="0.2">
      <c r="A1033" s="794">
        <v>160874</v>
      </c>
      <c r="B1033" s="794" t="s">
        <v>15764</v>
      </c>
      <c r="C1033" s="806" t="s">
        <v>588</v>
      </c>
      <c r="D1033" s="807">
        <f t="shared" si="15"/>
        <v>580.41</v>
      </c>
      <c r="F1033" s="807">
        <v>571.27</v>
      </c>
      <c r="I1033" s="840" t="s">
        <v>15822</v>
      </c>
      <c r="J1033" s="848">
        <f>IFERROR(VLOOKUP(I1033,REAJUSTE!A:AB,22,FALSE),"")</f>
        <v>1.016</v>
      </c>
    </row>
    <row r="1034" spans="1:10" ht="30" x14ac:dyDescent="0.2">
      <c r="A1034" s="805">
        <v>1610</v>
      </c>
      <c r="B1034" s="805" t="s">
        <v>12885</v>
      </c>
      <c r="C1034" s="806"/>
      <c r="D1034" s="807">
        <f t="shared" si="15"/>
        <v>0</v>
      </c>
      <c r="F1034" s="807"/>
      <c r="I1034" s="840" t="s">
        <v>15822</v>
      </c>
      <c r="J1034" s="848">
        <f>IFERROR(VLOOKUP(I1034,REAJUSTE!A:AB,22,FALSE),"")</f>
        <v>1.016</v>
      </c>
    </row>
    <row r="1035" spans="1:10" ht="25.5" x14ac:dyDescent="0.2">
      <c r="A1035" s="794">
        <v>161001</v>
      </c>
      <c r="B1035" s="794" t="s">
        <v>12886</v>
      </c>
      <c r="C1035" s="806" t="s">
        <v>4</v>
      </c>
      <c r="D1035" s="807">
        <f t="shared" si="15"/>
        <v>25.03</v>
      </c>
      <c r="F1035" s="807">
        <v>24.64</v>
      </c>
      <c r="I1035" s="840" t="s">
        <v>15822</v>
      </c>
      <c r="J1035" s="848">
        <f>IFERROR(VLOOKUP(I1035,REAJUSTE!A:AB,22,FALSE),"")</f>
        <v>1.016</v>
      </c>
    </row>
    <row r="1036" spans="1:10" ht="25.5" x14ac:dyDescent="0.2">
      <c r="A1036" s="794">
        <v>161002</v>
      </c>
      <c r="B1036" s="794" t="s">
        <v>12887</v>
      </c>
      <c r="C1036" s="806" t="s">
        <v>4</v>
      </c>
      <c r="D1036" s="807">
        <f t="shared" si="15"/>
        <v>34.1</v>
      </c>
      <c r="F1036" s="807">
        <v>33.57</v>
      </c>
      <c r="I1036" s="840" t="s">
        <v>15822</v>
      </c>
      <c r="J1036" s="848">
        <f>IFERROR(VLOOKUP(I1036,REAJUSTE!A:AB,22,FALSE),"")</f>
        <v>1.016</v>
      </c>
    </row>
    <row r="1037" spans="1:10" ht="25.5" x14ac:dyDescent="0.2">
      <c r="A1037" s="794">
        <v>161003</v>
      </c>
      <c r="B1037" s="794" t="s">
        <v>12888</v>
      </c>
      <c r="C1037" s="806" t="s">
        <v>4</v>
      </c>
      <c r="D1037" s="807">
        <f t="shared" si="15"/>
        <v>42.85</v>
      </c>
      <c r="F1037" s="807">
        <v>42.18</v>
      </c>
      <c r="I1037" s="840" t="s">
        <v>15822</v>
      </c>
      <c r="J1037" s="848">
        <f>IFERROR(VLOOKUP(I1037,REAJUSTE!A:AB,22,FALSE),"")</f>
        <v>1.016</v>
      </c>
    </row>
    <row r="1038" spans="1:10" ht="25.5" x14ac:dyDescent="0.2">
      <c r="A1038" s="794">
        <v>161004</v>
      </c>
      <c r="B1038" s="794" t="s">
        <v>12889</v>
      </c>
      <c r="C1038" s="806" t="s">
        <v>4</v>
      </c>
      <c r="D1038" s="807">
        <f t="shared" si="15"/>
        <v>54.81</v>
      </c>
      <c r="F1038" s="807">
        <v>53.95</v>
      </c>
      <c r="I1038" s="840" t="s">
        <v>15822</v>
      </c>
      <c r="J1038" s="848">
        <f>IFERROR(VLOOKUP(I1038,REAJUSTE!A:AB,22,FALSE),"")</f>
        <v>1.016</v>
      </c>
    </row>
    <row r="1039" spans="1:10" ht="25.5" x14ac:dyDescent="0.2">
      <c r="A1039" s="794">
        <v>161005</v>
      </c>
      <c r="B1039" s="794" t="s">
        <v>12890</v>
      </c>
      <c r="C1039" s="806" t="s">
        <v>4</v>
      </c>
      <c r="D1039" s="807">
        <f t="shared" si="15"/>
        <v>60.45</v>
      </c>
      <c r="F1039" s="807">
        <v>59.5</v>
      </c>
      <c r="I1039" s="840" t="s">
        <v>15822</v>
      </c>
      <c r="J1039" s="848">
        <f>IFERROR(VLOOKUP(I1039,REAJUSTE!A:AB,22,FALSE),"")</f>
        <v>1.016</v>
      </c>
    </row>
    <row r="1040" spans="1:10" ht="25.5" x14ac:dyDescent="0.2">
      <c r="A1040" s="794">
        <v>161006</v>
      </c>
      <c r="B1040" s="794" t="s">
        <v>12891</v>
      </c>
      <c r="C1040" s="806" t="s">
        <v>4</v>
      </c>
      <c r="D1040" s="807">
        <f t="shared" ref="D1040:D1103" si="16">TRUNC(F1040*J1040,2)</f>
        <v>85.54</v>
      </c>
      <c r="F1040" s="807">
        <v>84.2</v>
      </c>
      <c r="I1040" s="840" t="s">
        <v>15822</v>
      </c>
      <c r="J1040" s="848">
        <f>IFERROR(VLOOKUP(I1040,REAJUSTE!A:AB,22,FALSE),"")</f>
        <v>1.016</v>
      </c>
    </row>
    <row r="1041" spans="1:10" ht="25.5" x14ac:dyDescent="0.2">
      <c r="A1041" s="794">
        <v>161007</v>
      </c>
      <c r="B1041" s="794" t="s">
        <v>12892</v>
      </c>
      <c r="C1041" s="806" t="s">
        <v>4</v>
      </c>
      <c r="D1041" s="807">
        <f t="shared" si="16"/>
        <v>98.1</v>
      </c>
      <c r="F1041" s="807">
        <v>96.56</v>
      </c>
      <c r="I1041" s="840" t="s">
        <v>15822</v>
      </c>
      <c r="J1041" s="848">
        <f>IFERROR(VLOOKUP(I1041,REAJUSTE!A:AB,22,FALSE),"")</f>
        <v>1.016</v>
      </c>
    </row>
    <row r="1042" spans="1:10" ht="25.5" x14ac:dyDescent="0.2">
      <c r="A1042" s="794">
        <v>161008</v>
      </c>
      <c r="B1042" s="794" t="s">
        <v>12893</v>
      </c>
      <c r="C1042" s="806" t="s">
        <v>4</v>
      </c>
      <c r="D1042" s="807">
        <f t="shared" si="16"/>
        <v>118.66</v>
      </c>
      <c r="F1042" s="807">
        <v>116.8</v>
      </c>
      <c r="I1042" s="840" t="s">
        <v>15822</v>
      </c>
      <c r="J1042" s="848">
        <f>IFERROR(VLOOKUP(I1042,REAJUSTE!A:AB,22,FALSE),"")</f>
        <v>1.016</v>
      </c>
    </row>
    <row r="1043" spans="1:10" ht="25.5" x14ac:dyDescent="0.2">
      <c r="A1043" s="794">
        <v>161009</v>
      </c>
      <c r="B1043" s="794" t="s">
        <v>12894</v>
      </c>
      <c r="C1043" s="806" t="s">
        <v>4</v>
      </c>
      <c r="D1043" s="807">
        <f t="shared" si="16"/>
        <v>146.28</v>
      </c>
      <c r="F1043" s="807">
        <v>143.97999999999999</v>
      </c>
      <c r="I1043" s="840" t="s">
        <v>15822</v>
      </c>
      <c r="J1043" s="848">
        <f>IFERROR(VLOOKUP(I1043,REAJUSTE!A:AB,22,FALSE),"")</f>
        <v>1.016</v>
      </c>
    </row>
    <row r="1044" spans="1:10" ht="25.5" x14ac:dyDescent="0.2">
      <c r="A1044" s="794">
        <v>161010</v>
      </c>
      <c r="B1044" s="794" t="s">
        <v>12895</v>
      </c>
      <c r="C1044" s="806" t="s">
        <v>588</v>
      </c>
      <c r="D1044" s="807">
        <f t="shared" si="16"/>
        <v>18.260000000000002</v>
      </c>
      <c r="F1044" s="807">
        <v>17.98</v>
      </c>
      <c r="I1044" s="840" t="s">
        <v>15822</v>
      </c>
      <c r="J1044" s="848">
        <f>IFERROR(VLOOKUP(I1044,REAJUSTE!A:AB,22,FALSE),"")</f>
        <v>1.016</v>
      </c>
    </row>
    <row r="1045" spans="1:10" ht="25.5" x14ac:dyDescent="0.2">
      <c r="A1045" s="794">
        <v>161011</v>
      </c>
      <c r="B1045" s="794" t="s">
        <v>12896</v>
      </c>
      <c r="C1045" s="806" t="s">
        <v>588</v>
      </c>
      <c r="D1045" s="807">
        <f t="shared" si="16"/>
        <v>30.29</v>
      </c>
      <c r="F1045" s="807">
        <v>29.82</v>
      </c>
      <c r="I1045" s="840" t="s">
        <v>15822</v>
      </c>
      <c r="J1045" s="848">
        <f>IFERROR(VLOOKUP(I1045,REAJUSTE!A:AB,22,FALSE),"")</f>
        <v>1.016</v>
      </c>
    </row>
    <row r="1046" spans="1:10" ht="38.25" x14ac:dyDescent="0.2">
      <c r="A1046" s="794">
        <v>161012</v>
      </c>
      <c r="B1046" s="794" t="s">
        <v>12897</v>
      </c>
      <c r="C1046" s="806" t="s">
        <v>588</v>
      </c>
      <c r="D1046" s="807">
        <f t="shared" si="16"/>
        <v>51.69</v>
      </c>
      <c r="F1046" s="807">
        <v>50.88</v>
      </c>
      <c r="I1046" s="840" t="s">
        <v>15822</v>
      </c>
      <c r="J1046" s="848">
        <f>IFERROR(VLOOKUP(I1046,REAJUSTE!A:AB,22,FALSE),"")</f>
        <v>1.016</v>
      </c>
    </row>
    <row r="1047" spans="1:10" ht="15" x14ac:dyDescent="0.2">
      <c r="A1047" s="794">
        <v>161013</v>
      </c>
      <c r="B1047" s="794" t="s">
        <v>12898</v>
      </c>
      <c r="C1047" s="806" t="s">
        <v>51</v>
      </c>
      <c r="D1047" s="807">
        <f t="shared" si="16"/>
        <v>70.05</v>
      </c>
      <c r="F1047" s="807">
        <v>68.95</v>
      </c>
      <c r="I1047" s="840" t="s">
        <v>15822</v>
      </c>
      <c r="J1047" s="848">
        <f>IFERROR(VLOOKUP(I1047,REAJUSTE!A:AB,22,FALSE),"")</f>
        <v>1.016</v>
      </c>
    </row>
    <row r="1048" spans="1:10" ht="15" x14ac:dyDescent="0.2">
      <c r="A1048" s="794">
        <v>161014</v>
      </c>
      <c r="B1048" s="794" t="s">
        <v>12899</v>
      </c>
      <c r="C1048" s="806" t="s">
        <v>51</v>
      </c>
      <c r="D1048" s="807">
        <f t="shared" si="16"/>
        <v>72.17</v>
      </c>
      <c r="F1048" s="807">
        <v>71.040000000000006</v>
      </c>
      <c r="I1048" s="840" t="s">
        <v>15822</v>
      </c>
      <c r="J1048" s="848">
        <f>IFERROR(VLOOKUP(I1048,REAJUSTE!A:AB,22,FALSE),"")</f>
        <v>1.016</v>
      </c>
    </row>
    <row r="1049" spans="1:10" ht="15" x14ac:dyDescent="0.2">
      <c r="A1049" s="794">
        <v>161015</v>
      </c>
      <c r="B1049" s="794" t="s">
        <v>12900</v>
      </c>
      <c r="C1049" s="806" t="s">
        <v>51</v>
      </c>
      <c r="D1049" s="807">
        <f t="shared" si="16"/>
        <v>73.19</v>
      </c>
      <c r="F1049" s="807">
        <v>72.040000000000006</v>
      </c>
      <c r="I1049" s="840" t="s">
        <v>15822</v>
      </c>
      <c r="J1049" s="848">
        <f>IFERROR(VLOOKUP(I1049,REAJUSTE!A:AB,22,FALSE),"")</f>
        <v>1.016</v>
      </c>
    </row>
    <row r="1050" spans="1:10" ht="76.5" x14ac:dyDescent="0.2">
      <c r="A1050" s="794">
        <v>161016</v>
      </c>
      <c r="B1050" s="794" t="s">
        <v>12901</v>
      </c>
      <c r="C1050" s="806" t="s">
        <v>4</v>
      </c>
      <c r="D1050" s="807">
        <f t="shared" si="16"/>
        <v>113.29</v>
      </c>
      <c r="F1050" s="807">
        <v>111.51</v>
      </c>
      <c r="I1050" s="840" t="s">
        <v>15822</v>
      </c>
      <c r="J1050" s="848">
        <f>IFERROR(VLOOKUP(I1050,REAJUSTE!A:AB,22,FALSE),"")</f>
        <v>1.016</v>
      </c>
    </row>
    <row r="1051" spans="1:10" ht="25.5" x14ac:dyDescent="0.2">
      <c r="A1051" s="794">
        <v>161017</v>
      </c>
      <c r="B1051" s="794" t="s">
        <v>12902</v>
      </c>
      <c r="C1051" s="806" t="s">
        <v>877</v>
      </c>
      <c r="D1051" s="807">
        <f t="shared" si="16"/>
        <v>281.92</v>
      </c>
      <c r="F1051" s="807">
        <v>277.49</v>
      </c>
      <c r="I1051" s="840" t="s">
        <v>15822</v>
      </c>
      <c r="J1051" s="848">
        <f>IFERROR(VLOOKUP(I1051,REAJUSTE!A:AB,22,FALSE),"")</f>
        <v>1.016</v>
      </c>
    </row>
    <row r="1052" spans="1:10" ht="25.5" x14ac:dyDescent="0.2">
      <c r="A1052" s="794">
        <v>161018</v>
      </c>
      <c r="B1052" s="794" t="s">
        <v>12903</v>
      </c>
      <c r="C1052" s="806" t="s">
        <v>877</v>
      </c>
      <c r="D1052" s="807">
        <f t="shared" si="16"/>
        <v>227.06</v>
      </c>
      <c r="F1052" s="807">
        <v>223.49</v>
      </c>
      <c r="I1052" s="840" t="s">
        <v>15822</v>
      </c>
      <c r="J1052" s="848">
        <f>IFERROR(VLOOKUP(I1052,REAJUSTE!A:AB,22,FALSE),"")</f>
        <v>1.016</v>
      </c>
    </row>
    <row r="1053" spans="1:10" ht="25.5" x14ac:dyDescent="0.2">
      <c r="A1053" s="794">
        <v>161019</v>
      </c>
      <c r="B1053" s="794" t="s">
        <v>12904</v>
      </c>
      <c r="C1053" s="806" t="s">
        <v>877</v>
      </c>
      <c r="D1053" s="807">
        <f t="shared" si="16"/>
        <v>185.01</v>
      </c>
      <c r="F1053" s="807">
        <v>182.1</v>
      </c>
      <c r="I1053" s="840" t="s">
        <v>15822</v>
      </c>
      <c r="J1053" s="848">
        <f>IFERROR(VLOOKUP(I1053,REAJUSTE!A:AB,22,FALSE),"")</f>
        <v>1.016</v>
      </c>
    </row>
    <row r="1054" spans="1:10" ht="15" x14ac:dyDescent="0.2">
      <c r="A1054" s="805">
        <v>17</v>
      </c>
      <c r="B1054" s="805" t="s">
        <v>788</v>
      </c>
      <c r="C1054" s="806"/>
      <c r="D1054" s="807">
        <f t="shared" si="16"/>
        <v>0</v>
      </c>
      <c r="F1054" s="807"/>
      <c r="I1054" s="840" t="s">
        <v>15822</v>
      </c>
      <c r="J1054" s="848">
        <f>IFERROR(VLOOKUP(I1054,REAJUSTE!A:AB,22,FALSE),"")</f>
        <v>1.016</v>
      </c>
    </row>
    <row r="1055" spans="1:10" ht="15" x14ac:dyDescent="0.2">
      <c r="A1055" s="805">
        <v>1701</v>
      </c>
      <c r="B1055" s="805" t="s">
        <v>468</v>
      </c>
      <c r="C1055" s="806"/>
      <c r="D1055" s="807">
        <f t="shared" si="16"/>
        <v>0</v>
      </c>
      <c r="F1055" s="807"/>
      <c r="I1055" s="840" t="s">
        <v>15822</v>
      </c>
      <c r="J1055" s="848">
        <f>IFERROR(VLOOKUP(I1055,REAJUSTE!A:AB,22,FALSE),"")</f>
        <v>1.016</v>
      </c>
    </row>
    <row r="1056" spans="1:10" ht="76.5" x14ac:dyDescent="0.2">
      <c r="A1056" s="794">
        <v>170101</v>
      </c>
      <c r="B1056" s="794" t="s">
        <v>29220</v>
      </c>
      <c r="C1056" s="806" t="s">
        <v>588</v>
      </c>
      <c r="D1056" s="807">
        <f t="shared" si="16"/>
        <v>617.44000000000005</v>
      </c>
      <c r="F1056" s="807">
        <v>607.72</v>
      </c>
      <c r="I1056" s="840" t="s">
        <v>15822</v>
      </c>
      <c r="J1056" s="848">
        <f>IFERROR(VLOOKUP(I1056,REAJUSTE!A:AB,22,FALSE),"")</f>
        <v>1.016</v>
      </c>
    </row>
    <row r="1057" spans="1:10" ht="51" x14ac:dyDescent="0.2">
      <c r="A1057" s="794">
        <v>170107</v>
      </c>
      <c r="B1057" s="794" t="s">
        <v>29221</v>
      </c>
      <c r="C1057" s="806" t="s">
        <v>588</v>
      </c>
      <c r="D1057" s="807">
        <f t="shared" si="16"/>
        <v>683.35</v>
      </c>
      <c r="F1057" s="807">
        <v>672.59</v>
      </c>
      <c r="I1057" s="840" t="s">
        <v>15822</v>
      </c>
      <c r="J1057" s="848">
        <f>IFERROR(VLOOKUP(I1057,REAJUSTE!A:AB,22,FALSE),"")</f>
        <v>1.016</v>
      </c>
    </row>
    <row r="1058" spans="1:10" ht="25.5" x14ac:dyDescent="0.2">
      <c r="A1058" s="794">
        <v>170110</v>
      </c>
      <c r="B1058" s="794" t="s">
        <v>29222</v>
      </c>
      <c r="C1058" s="806" t="s">
        <v>588</v>
      </c>
      <c r="D1058" s="807">
        <f t="shared" si="16"/>
        <v>83.66</v>
      </c>
      <c r="F1058" s="807">
        <v>82.35</v>
      </c>
      <c r="I1058" s="840" t="s">
        <v>15822</v>
      </c>
      <c r="J1058" s="848">
        <f>IFERROR(VLOOKUP(I1058,REAJUSTE!A:AB,22,FALSE),"")</f>
        <v>1.016</v>
      </c>
    </row>
    <row r="1059" spans="1:10" ht="76.5" x14ac:dyDescent="0.2">
      <c r="A1059" s="794">
        <v>170114</v>
      </c>
      <c r="B1059" s="794" t="s">
        <v>29223</v>
      </c>
      <c r="C1059" s="806" t="s">
        <v>588</v>
      </c>
      <c r="D1059" s="807">
        <f t="shared" si="16"/>
        <v>976.95</v>
      </c>
      <c r="F1059" s="807">
        <v>961.57</v>
      </c>
      <c r="I1059" s="840" t="s">
        <v>15822</v>
      </c>
      <c r="J1059" s="848">
        <f>IFERROR(VLOOKUP(I1059,REAJUSTE!A:AB,22,FALSE),"")</f>
        <v>1.016</v>
      </c>
    </row>
    <row r="1060" spans="1:10" ht="89.25" x14ac:dyDescent="0.2">
      <c r="A1060" s="794">
        <v>170115</v>
      </c>
      <c r="B1060" s="794" t="s">
        <v>29224</v>
      </c>
      <c r="C1060" s="806" t="s">
        <v>588</v>
      </c>
      <c r="D1060" s="807">
        <f t="shared" si="16"/>
        <v>352.67</v>
      </c>
      <c r="F1060" s="807">
        <v>347.12</v>
      </c>
      <c r="I1060" s="840" t="s">
        <v>15822</v>
      </c>
      <c r="J1060" s="848">
        <f>IFERROR(VLOOKUP(I1060,REAJUSTE!A:AB,22,FALSE),"")</f>
        <v>1.016</v>
      </c>
    </row>
    <row r="1061" spans="1:10" ht="76.5" x14ac:dyDescent="0.2">
      <c r="A1061" s="794">
        <v>170116</v>
      </c>
      <c r="B1061" s="794" t="s">
        <v>29225</v>
      </c>
      <c r="C1061" s="806" t="s">
        <v>588</v>
      </c>
      <c r="D1061" s="807">
        <f t="shared" si="16"/>
        <v>599.1</v>
      </c>
      <c r="F1061" s="807">
        <v>589.66999999999996</v>
      </c>
      <c r="I1061" s="840" t="s">
        <v>15822</v>
      </c>
      <c r="J1061" s="848">
        <f>IFERROR(VLOOKUP(I1061,REAJUSTE!A:AB,22,FALSE),"")</f>
        <v>1.016</v>
      </c>
    </row>
    <row r="1062" spans="1:10" ht="76.5" x14ac:dyDescent="0.2">
      <c r="A1062" s="794">
        <v>170117</v>
      </c>
      <c r="B1062" s="794" t="s">
        <v>29226</v>
      </c>
      <c r="C1062" s="806" t="s">
        <v>588</v>
      </c>
      <c r="D1062" s="807">
        <f t="shared" si="16"/>
        <v>233.83</v>
      </c>
      <c r="F1062" s="807">
        <v>230.15</v>
      </c>
      <c r="I1062" s="840" t="s">
        <v>15822</v>
      </c>
      <c r="J1062" s="848">
        <f>IFERROR(VLOOKUP(I1062,REAJUSTE!A:AB,22,FALSE),"")</f>
        <v>1.016</v>
      </c>
    </row>
    <row r="1063" spans="1:10" ht="25.5" x14ac:dyDescent="0.2">
      <c r="A1063" s="794">
        <v>170119</v>
      </c>
      <c r="B1063" s="794" t="s">
        <v>29227</v>
      </c>
      <c r="C1063" s="806" t="s">
        <v>588</v>
      </c>
      <c r="D1063" s="807">
        <f t="shared" si="16"/>
        <v>74.17</v>
      </c>
      <c r="F1063" s="807">
        <v>73.010000000000005</v>
      </c>
      <c r="I1063" s="840" t="s">
        <v>15822</v>
      </c>
      <c r="J1063" s="848">
        <f>IFERROR(VLOOKUP(I1063,REAJUSTE!A:AB,22,FALSE),"")</f>
        <v>1.016</v>
      </c>
    </row>
    <row r="1064" spans="1:10" ht="76.5" x14ac:dyDescent="0.2">
      <c r="A1064" s="794">
        <v>170120</v>
      </c>
      <c r="B1064" s="794" t="s">
        <v>29228</v>
      </c>
      <c r="C1064" s="806" t="s">
        <v>588</v>
      </c>
      <c r="D1064" s="807">
        <f t="shared" si="16"/>
        <v>364.75</v>
      </c>
      <c r="F1064" s="807">
        <v>359.01</v>
      </c>
      <c r="I1064" s="840" t="s">
        <v>15822</v>
      </c>
      <c r="J1064" s="848">
        <f>IFERROR(VLOOKUP(I1064,REAJUSTE!A:AB,22,FALSE),"")</f>
        <v>1.016</v>
      </c>
    </row>
    <row r="1065" spans="1:10" ht="76.5" x14ac:dyDescent="0.2">
      <c r="A1065" s="794">
        <v>170121</v>
      </c>
      <c r="B1065" s="794" t="s">
        <v>29229</v>
      </c>
      <c r="C1065" s="806" t="s">
        <v>588</v>
      </c>
      <c r="D1065" s="807">
        <f t="shared" si="16"/>
        <v>331.85</v>
      </c>
      <c r="F1065" s="807">
        <v>326.63</v>
      </c>
      <c r="I1065" s="840" t="s">
        <v>15822</v>
      </c>
      <c r="J1065" s="848">
        <f>IFERROR(VLOOKUP(I1065,REAJUSTE!A:AB,22,FALSE),"")</f>
        <v>1.016</v>
      </c>
    </row>
    <row r="1066" spans="1:10" ht="76.5" x14ac:dyDescent="0.2">
      <c r="A1066" s="794">
        <v>170122</v>
      </c>
      <c r="B1066" s="794" t="s">
        <v>29230</v>
      </c>
      <c r="C1066" s="806" t="s">
        <v>588</v>
      </c>
      <c r="D1066" s="807">
        <f t="shared" si="16"/>
        <v>339.9</v>
      </c>
      <c r="F1066" s="807">
        <v>334.55</v>
      </c>
      <c r="I1066" s="840" t="s">
        <v>15822</v>
      </c>
      <c r="J1066" s="848">
        <f>IFERROR(VLOOKUP(I1066,REAJUSTE!A:AB,22,FALSE),"")</f>
        <v>1.016</v>
      </c>
    </row>
    <row r="1067" spans="1:10" ht="51" x14ac:dyDescent="0.2">
      <c r="A1067" s="794">
        <v>170123</v>
      </c>
      <c r="B1067" s="794" t="s">
        <v>29231</v>
      </c>
      <c r="C1067" s="806" t="s">
        <v>588</v>
      </c>
      <c r="D1067" s="807">
        <f t="shared" si="16"/>
        <v>149.03</v>
      </c>
      <c r="F1067" s="807">
        <v>146.69</v>
      </c>
      <c r="I1067" s="840" t="s">
        <v>15822</v>
      </c>
      <c r="J1067" s="848">
        <f>IFERROR(VLOOKUP(I1067,REAJUSTE!A:AB,22,FALSE),"")</f>
        <v>1.016</v>
      </c>
    </row>
    <row r="1068" spans="1:10" ht="76.5" x14ac:dyDescent="0.2">
      <c r="A1068" s="794">
        <v>170124</v>
      </c>
      <c r="B1068" s="794" t="s">
        <v>29232</v>
      </c>
      <c r="C1068" s="806" t="s">
        <v>588</v>
      </c>
      <c r="D1068" s="807">
        <f t="shared" si="16"/>
        <v>576.95000000000005</v>
      </c>
      <c r="F1068" s="807">
        <v>567.87</v>
      </c>
      <c r="I1068" s="840" t="s">
        <v>15822</v>
      </c>
      <c r="J1068" s="848">
        <f>IFERROR(VLOOKUP(I1068,REAJUSTE!A:AB,22,FALSE),"")</f>
        <v>1.016</v>
      </c>
    </row>
    <row r="1069" spans="1:10" ht="102" x14ac:dyDescent="0.2">
      <c r="A1069" s="794">
        <v>170126</v>
      </c>
      <c r="B1069" s="794" t="s">
        <v>29233</v>
      </c>
      <c r="C1069" s="806" t="s">
        <v>588</v>
      </c>
      <c r="D1069" s="807">
        <f t="shared" si="16"/>
        <v>3480.16</v>
      </c>
      <c r="F1069" s="808">
        <v>3425.36</v>
      </c>
      <c r="I1069" s="840" t="s">
        <v>15822</v>
      </c>
      <c r="J1069" s="848">
        <f>IFERROR(VLOOKUP(I1069,REAJUSTE!A:AB,22,FALSE),"")</f>
        <v>1.016</v>
      </c>
    </row>
    <row r="1070" spans="1:10" ht="102" x14ac:dyDescent="0.2">
      <c r="A1070" s="794">
        <v>170128</v>
      </c>
      <c r="B1070" s="794" t="s">
        <v>29234</v>
      </c>
      <c r="C1070" s="806" t="s">
        <v>588</v>
      </c>
      <c r="D1070" s="807">
        <f t="shared" si="16"/>
        <v>1427.44</v>
      </c>
      <c r="F1070" s="808">
        <v>1404.97</v>
      </c>
      <c r="I1070" s="840" t="s">
        <v>15822</v>
      </c>
      <c r="J1070" s="848">
        <f>IFERROR(VLOOKUP(I1070,REAJUSTE!A:AB,22,FALSE),"")</f>
        <v>1.016</v>
      </c>
    </row>
    <row r="1071" spans="1:10" ht="102" x14ac:dyDescent="0.2">
      <c r="A1071" s="794">
        <v>170129</v>
      </c>
      <c r="B1071" s="794" t="s">
        <v>29235</v>
      </c>
      <c r="C1071" s="806" t="s">
        <v>588</v>
      </c>
      <c r="D1071" s="807">
        <f t="shared" si="16"/>
        <v>661.46</v>
      </c>
      <c r="F1071" s="807">
        <v>651.04999999999995</v>
      </c>
      <c r="I1071" s="840" t="s">
        <v>15822</v>
      </c>
      <c r="J1071" s="848">
        <f>IFERROR(VLOOKUP(I1071,REAJUSTE!A:AB,22,FALSE),"")</f>
        <v>1.016</v>
      </c>
    </row>
    <row r="1072" spans="1:10" ht="76.5" x14ac:dyDescent="0.2">
      <c r="A1072" s="794">
        <v>170130</v>
      </c>
      <c r="B1072" s="794" t="s">
        <v>29236</v>
      </c>
      <c r="C1072" s="806" t="s">
        <v>588</v>
      </c>
      <c r="D1072" s="807">
        <f t="shared" si="16"/>
        <v>763.6</v>
      </c>
      <c r="F1072" s="807">
        <v>751.58</v>
      </c>
      <c r="I1072" s="840" t="s">
        <v>15822</v>
      </c>
      <c r="J1072" s="848">
        <f>IFERROR(VLOOKUP(I1072,REAJUSTE!A:AB,22,FALSE),"")</f>
        <v>1.016</v>
      </c>
    </row>
    <row r="1073" spans="1:10" ht="89.25" x14ac:dyDescent="0.2">
      <c r="A1073" s="794">
        <v>170132</v>
      </c>
      <c r="B1073" s="794" t="s">
        <v>29237</v>
      </c>
      <c r="C1073" s="806" t="s">
        <v>588</v>
      </c>
      <c r="D1073" s="807">
        <f t="shared" si="16"/>
        <v>2115.73</v>
      </c>
      <c r="F1073" s="808">
        <v>2082.42</v>
      </c>
      <c r="I1073" s="840" t="s">
        <v>15822</v>
      </c>
      <c r="J1073" s="848">
        <f>IFERROR(VLOOKUP(I1073,REAJUSTE!A:AB,22,FALSE),"")</f>
        <v>1.016</v>
      </c>
    </row>
    <row r="1074" spans="1:10" ht="76.5" x14ac:dyDescent="0.2">
      <c r="A1074" s="794">
        <v>170133</v>
      </c>
      <c r="B1074" s="794" t="s">
        <v>29238</v>
      </c>
      <c r="C1074" s="806" t="s">
        <v>588</v>
      </c>
      <c r="D1074" s="807">
        <f t="shared" si="16"/>
        <v>375.03</v>
      </c>
      <c r="F1074" s="807">
        <v>369.13</v>
      </c>
      <c r="I1074" s="840" t="s">
        <v>15822</v>
      </c>
      <c r="J1074" s="848">
        <f>IFERROR(VLOOKUP(I1074,REAJUSTE!A:AB,22,FALSE),"")</f>
        <v>1.016</v>
      </c>
    </row>
    <row r="1075" spans="1:10" ht="63.75" x14ac:dyDescent="0.2">
      <c r="A1075" s="794">
        <v>170134</v>
      </c>
      <c r="B1075" s="794" t="s">
        <v>29239</v>
      </c>
      <c r="C1075" s="806" t="s">
        <v>588</v>
      </c>
      <c r="D1075" s="807">
        <f t="shared" si="16"/>
        <v>748.32</v>
      </c>
      <c r="F1075" s="807">
        <v>736.54</v>
      </c>
      <c r="I1075" s="840" t="s">
        <v>15822</v>
      </c>
      <c r="J1075" s="848">
        <f>IFERROR(VLOOKUP(I1075,REAJUSTE!A:AB,22,FALSE),"")</f>
        <v>1.016</v>
      </c>
    </row>
    <row r="1076" spans="1:10" ht="102" x14ac:dyDescent="0.2">
      <c r="A1076" s="794">
        <v>170135</v>
      </c>
      <c r="B1076" s="794" t="s">
        <v>29240</v>
      </c>
      <c r="C1076" s="806" t="s">
        <v>588</v>
      </c>
      <c r="D1076" s="807">
        <f t="shared" si="16"/>
        <v>3648.64</v>
      </c>
      <c r="F1076" s="808">
        <v>3591.19</v>
      </c>
      <c r="I1076" s="840" t="s">
        <v>15822</v>
      </c>
      <c r="J1076" s="848">
        <f>IFERROR(VLOOKUP(I1076,REAJUSTE!A:AB,22,FALSE),"")</f>
        <v>1.016</v>
      </c>
    </row>
    <row r="1077" spans="1:10" ht="102" x14ac:dyDescent="0.2">
      <c r="A1077" s="794">
        <v>170136</v>
      </c>
      <c r="B1077" s="794" t="s">
        <v>29241</v>
      </c>
      <c r="C1077" s="806" t="s">
        <v>588</v>
      </c>
      <c r="D1077" s="807">
        <f t="shared" si="16"/>
        <v>1133.72</v>
      </c>
      <c r="F1077" s="808">
        <v>1115.8699999999999</v>
      </c>
      <c r="I1077" s="840" t="s">
        <v>15822</v>
      </c>
      <c r="J1077" s="848">
        <f>IFERROR(VLOOKUP(I1077,REAJUSTE!A:AB,22,FALSE),"")</f>
        <v>1.016</v>
      </c>
    </row>
    <row r="1078" spans="1:10" ht="15" x14ac:dyDescent="0.2">
      <c r="A1078" s="805">
        <v>1702</v>
      </c>
      <c r="B1078" s="805" t="s">
        <v>469</v>
      </c>
      <c r="C1078" s="806"/>
      <c r="D1078" s="807">
        <f t="shared" si="16"/>
        <v>0</v>
      </c>
      <c r="F1078" s="807"/>
      <c r="I1078" s="840" t="s">
        <v>15822</v>
      </c>
      <c r="J1078" s="848">
        <f>IFERROR(VLOOKUP(I1078,REAJUSTE!A:AB,22,FALSE),"")</f>
        <v>1.016</v>
      </c>
    </row>
    <row r="1079" spans="1:10" ht="15" x14ac:dyDescent="0.2">
      <c r="A1079" s="794">
        <v>170205</v>
      </c>
      <c r="B1079" s="794" t="s">
        <v>470</v>
      </c>
      <c r="C1079" s="806" t="s">
        <v>877</v>
      </c>
      <c r="D1079" s="807">
        <f t="shared" si="16"/>
        <v>549.82000000000005</v>
      </c>
      <c r="F1079" s="807">
        <v>541.16999999999996</v>
      </c>
      <c r="I1079" s="840" t="s">
        <v>15822</v>
      </c>
      <c r="J1079" s="848">
        <f>IFERROR(VLOOKUP(I1079,REAJUSTE!A:AB,22,FALSE),"")</f>
        <v>1.016</v>
      </c>
    </row>
    <row r="1080" spans="1:10" ht="25.5" x14ac:dyDescent="0.2">
      <c r="A1080" s="794">
        <v>170220</v>
      </c>
      <c r="B1080" s="794" t="s">
        <v>471</v>
      </c>
      <c r="C1080" s="806" t="s">
        <v>877</v>
      </c>
      <c r="D1080" s="807">
        <f t="shared" si="16"/>
        <v>446.63</v>
      </c>
      <c r="F1080" s="807">
        <v>439.6</v>
      </c>
      <c r="I1080" s="840" t="s">
        <v>15822</v>
      </c>
      <c r="J1080" s="848">
        <f>IFERROR(VLOOKUP(I1080,REAJUSTE!A:AB,22,FALSE),"")</f>
        <v>1.016</v>
      </c>
    </row>
    <row r="1081" spans="1:10" ht="25.5" x14ac:dyDescent="0.2">
      <c r="A1081" s="794">
        <v>170221</v>
      </c>
      <c r="B1081" s="794" t="s">
        <v>472</v>
      </c>
      <c r="C1081" s="806" t="s">
        <v>877</v>
      </c>
      <c r="D1081" s="807">
        <f t="shared" si="16"/>
        <v>23.78</v>
      </c>
      <c r="F1081" s="807">
        <v>23.41</v>
      </c>
      <c r="I1081" s="840" t="s">
        <v>15822</v>
      </c>
      <c r="J1081" s="848">
        <f>IFERROR(VLOOKUP(I1081,REAJUSTE!A:AB,22,FALSE),"")</f>
        <v>1.016</v>
      </c>
    </row>
    <row r="1082" spans="1:10" ht="76.5" x14ac:dyDescent="0.2">
      <c r="A1082" s="794">
        <v>170222</v>
      </c>
      <c r="B1082" s="794" t="s">
        <v>473</v>
      </c>
      <c r="C1082" s="806" t="s">
        <v>588</v>
      </c>
      <c r="D1082" s="807">
        <f t="shared" si="16"/>
        <v>2067.64</v>
      </c>
      <c r="F1082" s="808">
        <v>2035.08</v>
      </c>
      <c r="I1082" s="840" t="s">
        <v>15822</v>
      </c>
      <c r="J1082" s="848">
        <f>IFERROR(VLOOKUP(I1082,REAJUSTE!A:AB,22,FALSE),"")</f>
        <v>1.016</v>
      </c>
    </row>
    <row r="1083" spans="1:10" ht="30" x14ac:dyDescent="0.2">
      <c r="A1083" s="805">
        <v>1703</v>
      </c>
      <c r="B1083" s="805" t="s">
        <v>474</v>
      </c>
      <c r="C1083" s="806"/>
      <c r="D1083" s="807">
        <f t="shared" si="16"/>
        <v>0</v>
      </c>
      <c r="F1083" s="807"/>
      <c r="I1083" s="840" t="s">
        <v>15822</v>
      </c>
      <c r="J1083" s="848">
        <f>IFERROR(VLOOKUP(I1083,REAJUSTE!A:AB,22,FALSE),"")</f>
        <v>1.016</v>
      </c>
    </row>
    <row r="1084" spans="1:10" ht="38.25" x14ac:dyDescent="0.2">
      <c r="A1084" s="794">
        <v>170304</v>
      </c>
      <c r="B1084" s="794" t="s">
        <v>29242</v>
      </c>
      <c r="C1084" s="806" t="s">
        <v>588</v>
      </c>
      <c r="D1084" s="807">
        <f t="shared" si="16"/>
        <v>222.62</v>
      </c>
      <c r="F1084" s="807">
        <v>219.12</v>
      </c>
      <c r="I1084" s="840" t="s">
        <v>15822</v>
      </c>
      <c r="J1084" s="848">
        <f>IFERROR(VLOOKUP(I1084,REAJUSTE!A:AB,22,FALSE),"")</f>
        <v>1.016</v>
      </c>
    </row>
    <row r="1085" spans="1:10" ht="25.5" x14ac:dyDescent="0.2">
      <c r="A1085" s="794">
        <v>170306</v>
      </c>
      <c r="B1085" s="794" t="s">
        <v>29243</v>
      </c>
      <c r="C1085" s="806" t="s">
        <v>588</v>
      </c>
      <c r="D1085" s="807">
        <f t="shared" si="16"/>
        <v>211.38</v>
      </c>
      <c r="F1085" s="807">
        <v>208.06</v>
      </c>
      <c r="I1085" s="840" t="s">
        <v>15822</v>
      </c>
      <c r="J1085" s="848">
        <f>IFERROR(VLOOKUP(I1085,REAJUSTE!A:AB,22,FALSE),"")</f>
        <v>1.016</v>
      </c>
    </row>
    <row r="1086" spans="1:10" ht="25.5" x14ac:dyDescent="0.2">
      <c r="A1086" s="794">
        <v>170309</v>
      </c>
      <c r="B1086" s="794" t="s">
        <v>29244</v>
      </c>
      <c r="C1086" s="806" t="s">
        <v>588</v>
      </c>
      <c r="D1086" s="807">
        <f t="shared" si="16"/>
        <v>133</v>
      </c>
      <c r="F1086" s="807">
        <v>130.91</v>
      </c>
      <c r="I1086" s="840" t="s">
        <v>15822</v>
      </c>
      <c r="J1086" s="848">
        <f>IFERROR(VLOOKUP(I1086,REAJUSTE!A:AB,22,FALSE),"")</f>
        <v>1.016</v>
      </c>
    </row>
    <row r="1087" spans="1:10" ht="25.5" x14ac:dyDescent="0.2">
      <c r="A1087" s="794">
        <v>170310</v>
      </c>
      <c r="B1087" s="794" t="s">
        <v>29245</v>
      </c>
      <c r="C1087" s="806" t="s">
        <v>588</v>
      </c>
      <c r="D1087" s="807">
        <f t="shared" si="16"/>
        <v>203.57</v>
      </c>
      <c r="F1087" s="807">
        <v>200.37</v>
      </c>
      <c r="I1087" s="840" t="s">
        <v>15822</v>
      </c>
      <c r="J1087" s="848">
        <f>IFERROR(VLOOKUP(I1087,REAJUSTE!A:AB,22,FALSE),"")</f>
        <v>1.016</v>
      </c>
    </row>
    <row r="1088" spans="1:10" ht="25.5" x14ac:dyDescent="0.2">
      <c r="A1088" s="794">
        <v>170311</v>
      </c>
      <c r="B1088" s="794" t="s">
        <v>29246</v>
      </c>
      <c r="C1088" s="806" t="s">
        <v>588</v>
      </c>
      <c r="D1088" s="807">
        <f t="shared" si="16"/>
        <v>56.39</v>
      </c>
      <c r="F1088" s="807">
        <v>55.51</v>
      </c>
      <c r="I1088" s="840" t="s">
        <v>15822</v>
      </c>
      <c r="J1088" s="848">
        <f>IFERROR(VLOOKUP(I1088,REAJUSTE!A:AB,22,FALSE),"")</f>
        <v>1.016</v>
      </c>
    </row>
    <row r="1089" spans="1:10" ht="25.5" x14ac:dyDescent="0.2">
      <c r="A1089" s="794">
        <v>170313</v>
      </c>
      <c r="B1089" s="794" t="s">
        <v>29247</v>
      </c>
      <c r="C1089" s="806" t="s">
        <v>588</v>
      </c>
      <c r="D1089" s="807">
        <f t="shared" si="16"/>
        <v>211.38</v>
      </c>
      <c r="F1089" s="807">
        <v>208.06</v>
      </c>
      <c r="I1089" s="840" t="s">
        <v>15822</v>
      </c>
      <c r="J1089" s="848">
        <f>IFERROR(VLOOKUP(I1089,REAJUSTE!A:AB,22,FALSE),"")</f>
        <v>1.016</v>
      </c>
    </row>
    <row r="1090" spans="1:10" ht="25.5" x14ac:dyDescent="0.2">
      <c r="A1090" s="794">
        <v>170315</v>
      </c>
      <c r="B1090" s="794" t="s">
        <v>29248</v>
      </c>
      <c r="C1090" s="806" t="s">
        <v>588</v>
      </c>
      <c r="D1090" s="807">
        <f t="shared" si="16"/>
        <v>227.49</v>
      </c>
      <c r="F1090" s="807">
        <v>223.91</v>
      </c>
      <c r="I1090" s="840" t="s">
        <v>15822</v>
      </c>
      <c r="J1090" s="848">
        <f>IFERROR(VLOOKUP(I1090,REAJUSTE!A:AB,22,FALSE),"")</f>
        <v>1.016</v>
      </c>
    </row>
    <row r="1091" spans="1:10" ht="38.25" x14ac:dyDescent="0.2">
      <c r="A1091" s="794">
        <v>170316</v>
      </c>
      <c r="B1091" s="794" t="s">
        <v>475</v>
      </c>
      <c r="C1091" s="806" t="s">
        <v>588</v>
      </c>
      <c r="D1091" s="807">
        <f t="shared" si="16"/>
        <v>113.48</v>
      </c>
      <c r="F1091" s="807">
        <v>111.7</v>
      </c>
      <c r="I1091" s="840" t="s">
        <v>15822</v>
      </c>
      <c r="J1091" s="848">
        <f>IFERROR(VLOOKUP(I1091,REAJUSTE!A:AB,22,FALSE),"")</f>
        <v>1.016</v>
      </c>
    </row>
    <row r="1092" spans="1:10" ht="38.25" x14ac:dyDescent="0.2">
      <c r="A1092" s="794">
        <v>170317</v>
      </c>
      <c r="B1092" s="794" t="s">
        <v>476</v>
      </c>
      <c r="C1092" s="806" t="s">
        <v>588</v>
      </c>
      <c r="D1092" s="807">
        <f t="shared" si="16"/>
        <v>118.42</v>
      </c>
      <c r="F1092" s="807">
        <v>116.56</v>
      </c>
      <c r="I1092" s="840" t="s">
        <v>15822</v>
      </c>
      <c r="J1092" s="848">
        <f>IFERROR(VLOOKUP(I1092,REAJUSTE!A:AB,22,FALSE),"")</f>
        <v>1.016</v>
      </c>
    </row>
    <row r="1093" spans="1:10" ht="38.25" x14ac:dyDescent="0.2">
      <c r="A1093" s="794">
        <v>170318</v>
      </c>
      <c r="B1093" s="794" t="s">
        <v>29249</v>
      </c>
      <c r="C1093" s="806" t="s">
        <v>588</v>
      </c>
      <c r="D1093" s="807">
        <f t="shared" si="16"/>
        <v>60.11</v>
      </c>
      <c r="F1093" s="807">
        <v>59.17</v>
      </c>
      <c r="I1093" s="840" t="s">
        <v>15822</v>
      </c>
      <c r="J1093" s="848">
        <f>IFERROR(VLOOKUP(I1093,REAJUSTE!A:AB,22,FALSE),"")</f>
        <v>1.016</v>
      </c>
    </row>
    <row r="1094" spans="1:10" ht="25.5" x14ac:dyDescent="0.2">
      <c r="A1094" s="794">
        <v>170319</v>
      </c>
      <c r="B1094" s="794" t="s">
        <v>29250</v>
      </c>
      <c r="C1094" s="806" t="s">
        <v>588</v>
      </c>
      <c r="D1094" s="807">
        <f t="shared" si="16"/>
        <v>59.46</v>
      </c>
      <c r="F1094" s="807">
        <v>58.53</v>
      </c>
      <c r="I1094" s="840" t="s">
        <v>15822</v>
      </c>
      <c r="J1094" s="848">
        <f>IFERROR(VLOOKUP(I1094,REAJUSTE!A:AB,22,FALSE),"")</f>
        <v>1.016</v>
      </c>
    </row>
    <row r="1095" spans="1:10" ht="25.5" x14ac:dyDescent="0.2">
      <c r="A1095" s="794">
        <v>170320</v>
      </c>
      <c r="B1095" s="794" t="s">
        <v>29251</v>
      </c>
      <c r="C1095" s="806" t="s">
        <v>588</v>
      </c>
      <c r="D1095" s="807">
        <f t="shared" si="16"/>
        <v>63.04</v>
      </c>
      <c r="F1095" s="807">
        <v>62.05</v>
      </c>
      <c r="I1095" s="840" t="s">
        <v>15822</v>
      </c>
      <c r="J1095" s="848">
        <f>IFERROR(VLOOKUP(I1095,REAJUSTE!A:AB,22,FALSE),"")</f>
        <v>1.016</v>
      </c>
    </row>
    <row r="1096" spans="1:10" ht="25.5" x14ac:dyDescent="0.2">
      <c r="A1096" s="794">
        <v>170321</v>
      </c>
      <c r="B1096" s="794" t="s">
        <v>29252</v>
      </c>
      <c r="C1096" s="806" t="s">
        <v>588</v>
      </c>
      <c r="D1096" s="807">
        <f t="shared" si="16"/>
        <v>88.02</v>
      </c>
      <c r="F1096" s="807">
        <v>86.64</v>
      </c>
      <c r="I1096" s="840" t="s">
        <v>15822</v>
      </c>
      <c r="J1096" s="848">
        <f>IFERROR(VLOOKUP(I1096,REAJUSTE!A:AB,22,FALSE),"")</f>
        <v>1.016</v>
      </c>
    </row>
    <row r="1097" spans="1:10" ht="38.25" x14ac:dyDescent="0.2">
      <c r="A1097" s="794">
        <v>170322</v>
      </c>
      <c r="B1097" s="794" t="s">
        <v>29253</v>
      </c>
      <c r="C1097" s="806" t="s">
        <v>588</v>
      </c>
      <c r="D1097" s="807">
        <f t="shared" si="16"/>
        <v>135.99</v>
      </c>
      <c r="F1097" s="807">
        <v>133.85</v>
      </c>
      <c r="I1097" s="840" t="s">
        <v>15822</v>
      </c>
      <c r="J1097" s="848">
        <f>IFERROR(VLOOKUP(I1097,REAJUSTE!A:AB,22,FALSE),"")</f>
        <v>1.016</v>
      </c>
    </row>
    <row r="1098" spans="1:10" ht="38.25" x14ac:dyDescent="0.2">
      <c r="A1098" s="794">
        <v>170323</v>
      </c>
      <c r="B1098" s="794" t="s">
        <v>29254</v>
      </c>
      <c r="C1098" s="806" t="s">
        <v>588</v>
      </c>
      <c r="D1098" s="807">
        <f t="shared" si="16"/>
        <v>144.04</v>
      </c>
      <c r="F1098" s="807">
        <v>141.78</v>
      </c>
      <c r="I1098" s="840" t="s">
        <v>15822</v>
      </c>
      <c r="J1098" s="848">
        <f>IFERROR(VLOOKUP(I1098,REAJUSTE!A:AB,22,FALSE),"")</f>
        <v>1.016</v>
      </c>
    </row>
    <row r="1099" spans="1:10" ht="25.5" x14ac:dyDescent="0.2">
      <c r="A1099" s="794">
        <v>170324</v>
      </c>
      <c r="B1099" s="794" t="s">
        <v>29255</v>
      </c>
      <c r="C1099" s="806" t="s">
        <v>588</v>
      </c>
      <c r="D1099" s="807">
        <f t="shared" si="16"/>
        <v>265.32</v>
      </c>
      <c r="F1099" s="807">
        <v>261.14999999999998</v>
      </c>
      <c r="I1099" s="840" t="s">
        <v>15822</v>
      </c>
      <c r="J1099" s="848">
        <f>IFERROR(VLOOKUP(I1099,REAJUSTE!A:AB,22,FALSE),"")</f>
        <v>1.016</v>
      </c>
    </row>
    <row r="1100" spans="1:10" ht="38.25" x14ac:dyDescent="0.2">
      <c r="A1100" s="794">
        <v>170325</v>
      </c>
      <c r="B1100" s="794" t="s">
        <v>29256</v>
      </c>
      <c r="C1100" s="806" t="s">
        <v>588</v>
      </c>
      <c r="D1100" s="807">
        <f t="shared" si="16"/>
        <v>432.8</v>
      </c>
      <c r="F1100" s="807">
        <v>425.99</v>
      </c>
      <c r="I1100" s="840" t="s">
        <v>15822</v>
      </c>
      <c r="J1100" s="848">
        <f>IFERROR(VLOOKUP(I1100,REAJUSTE!A:AB,22,FALSE),"")</f>
        <v>1.016</v>
      </c>
    </row>
    <row r="1101" spans="1:10" ht="38.25" x14ac:dyDescent="0.2">
      <c r="A1101" s="794">
        <v>170326</v>
      </c>
      <c r="B1101" s="794" t="s">
        <v>29257</v>
      </c>
      <c r="C1101" s="806" t="s">
        <v>588</v>
      </c>
      <c r="D1101" s="807">
        <f t="shared" si="16"/>
        <v>590.17999999999995</v>
      </c>
      <c r="F1101" s="807">
        <v>580.89</v>
      </c>
      <c r="I1101" s="840" t="s">
        <v>15822</v>
      </c>
      <c r="J1101" s="848">
        <f>IFERROR(VLOOKUP(I1101,REAJUSTE!A:AB,22,FALSE),"")</f>
        <v>1.016</v>
      </c>
    </row>
    <row r="1102" spans="1:10" ht="38.25" x14ac:dyDescent="0.2">
      <c r="A1102" s="794">
        <v>170327</v>
      </c>
      <c r="B1102" s="794" t="s">
        <v>477</v>
      </c>
      <c r="C1102" s="806" t="s">
        <v>588</v>
      </c>
      <c r="D1102" s="807">
        <f t="shared" si="16"/>
        <v>107.81</v>
      </c>
      <c r="F1102" s="807">
        <v>106.12</v>
      </c>
      <c r="I1102" s="840" t="s">
        <v>15822</v>
      </c>
      <c r="J1102" s="848">
        <f>IFERROR(VLOOKUP(I1102,REAJUSTE!A:AB,22,FALSE),"")</f>
        <v>1.016</v>
      </c>
    </row>
    <row r="1103" spans="1:10" ht="38.25" x14ac:dyDescent="0.2">
      <c r="A1103" s="794">
        <v>170328</v>
      </c>
      <c r="B1103" s="794" t="s">
        <v>478</v>
      </c>
      <c r="C1103" s="806" t="s">
        <v>588</v>
      </c>
      <c r="D1103" s="807">
        <f t="shared" si="16"/>
        <v>115.1</v>
      </c>
      <c r="F1103" s="807">
        <v>113.29</v>
      </c>
      <c r="I1103" s="840" t="s">
        <v>15822</v>
      </c>
      <c r="J1103" s="848">
        <f>IFERROR(VLOOKUP(I1103,REAJUSTE!A:AB,22,FALSE),"")</f>
        <v>1.016</v>
      </c>
    </row>
    <row r="1104" spans="1:10" ht="38.25" x14ac:dyDescent="0.2">
      <c r="A1104" s="794">
        <v>170329</v>
      </c>
      <c r="B1104" s="794" t="s">
        <v>479</v>
      </c>
      <c r="C1104" s="806" t="s">
        <v>588</v>
      </c>
      <c r="D1104" s="807">
        <f t="shared" ref="D1104:D1167" si="17">TRUNC(F1104*J1104,2)</f>
        <v>154.54</v>
      </c>
      <c r="F1104" s="807">
        <v>152.11000000000001</v>
      </c>
      <c r="I1104" s="840" t="s">
        <v>15822</v>
      </c>
      <c r="J1104" s="848">
        <f>IFERROR(VLOOKUP(I1104,REAJUSTE!A:AB,22,FALSE),"")</f>
        <v>1.016</v>
      </c>
    </row>
    <row r="1105" spans="1:10" ht="38.25" x14ac:dyDescent="0.2">
      <c r="A1105" s="794">
        <v>170330</v>
      </c>
      <c r="B1105" s="794" t="s">
        <v>480</v>
      </c>
      <c r="C1105" s="806" t="s">
        <v>588</v>
      </c>
      <c r="D1105" s="807">
        <f t="shared" si="17"/>
        <v>230.28</v>
      </c>
      <c r="F1105" s="807">
        <v>226.66</v>
      </c>
      <c r="I1105" s="840" t="s">
        <v>15822</v>
      </c>
      <c r="J1105" s="848">
        <f>IFERROR(VLOOKUP(I1105,REAJUSTE!A:AB,22,FALSE),"")</f>
        <v>1.016</v>
      </c>
    </row>
    <row r="1106" spans="1:10" ht="51" x14ac:dyDescent="0.2">
      <c r="A1106" s="794">
        <v>170331</v>
      </c>
      <c r="B1106" s="794" t="s">
        <v>29258</v>
      </c>
      <c r="C1106" s="806" t="s">
        <v>588</v>
      </c>
      <c r="D1106" s="807">
        <f t="shared" si="17"/>
        <v>250.13</v>
      </c>
      <c r="F1106" s="807">
        <v>246.2</v>
      </c>
      <c r="I1106" s="840" t="s">
        <v>15822</v>
      </c>
      <c r="J1106" s="848">
        <f>IFERROR(VLOOKUP(I1106,REAJUSTE!A:AB,22,FALSE),"")</f>
        <v>1.016</v>
      </c>
    </row>
    <row r="1107" spans="1:10" ht="51" x14ac:dyDescent="0.2">
      <c r="A1107" s="794">
        <v>170345</v>
      </c>
      <c r="B1107" s="794" t="s">
        <v>29259</v>
      </c>
      <c r="C1107" s="806" t="s">
        <v>588</v>
      </c>
      <c r="D1107" s="807">
        <f t="shared" si="17"/>
        <v>385.09</v>
      </c>
      <c r="F1107" s="807">
        <v>379.03</v>
      </c>
      <c r="I1107" s="840" t="s">
        <v>15822</v>
      </c>
      <c r="J1107" s="848">
        <f>IFERROR(VLOOKUP(I1107,REAJUSTE!A:AB,22,FALSE),"")</f>
        <v>1.016</v>
      </c>
    </row>
    <row r="1108" spans="1:10" ht="51" x14ac:dyDescent="0.2">
      <c r="A1108" s="794">
        <v>170346</v>
      </c>
      <c r="B1108" s="794" t="s">
        <v>15765</v>
      </c>
      <c r="C1108" s="806" t="s">
        <v>588</v>
      </c>
      <c r="D1108" s="807">
        <f t="shared" si="17"/>
        <v>385.09</v>
      </c>
      <c r="F1108" s="807">
        <v>379.03</v>
      </c>
      <c r="I1108" s="840" t="s">
        <v>15822</v>
      </c>
      <c r="J1108" s="848">
        <f>IFERROR(VLOOKUP(I1108,REAJUSTE!A:AB,22,FALSE),"")</f>
        <v>1.016</v>
      </c>
    </row>
    <row r="1109" spans="1:10" ht="25.5" x14ac:dyDescent="0.2">
      <c r="A1109" s="794">
        <v>170347</v>
      </c>
      <c r="B1109" s="794" t="s">
        <v>29260</v>
      </c>
      <c r="C1109" s="806" t="s">
        <v>588</v>
      </c>
      <c r="D1109" s="807">
        <f t="shared" si="17"/>
        <v>15.35</v>
      </c>
      <c r="F1109" s="807">
        <v>15.11</v>
      </c>
      <c r="I1109" s="840" t="s">
        <v>15822</v>
      </c>
      <c r="J1109" s="848">
        <f>IFERROR(VLOOKUP(I1109,REAJUSTE!A:AB,22,FALSE),"")</f>
        <v>1.016</v>
      </c>
    </row>
    <row r="1110" spans="1:10" ht="25.5" x14ac:dyDescent="0.2">
      <c r="A1110" s="794">
        <v>170348</v>
      </c>
      <c r="B1110" s="794" t="s">
        <v>29261</v>
      </c>
      <c r="C1110" s="806" t="s">
        <v>588</v>
      </c>
      <c r="D1110" s="807">
        <f t="shared" si="17"/>
        <v>18.68</v>
      </c>
      <c r="F1110" s="807">
        <v>18.39</v>
      </c>
      <c r="I1110" s="840" t="s">
        <v>15822</v>
      </c>
      <c r="J1110" s="848">
        <f>IFERROR(VLOOKUP(I1110,REAJUSTE!A:AB,22,FALSE),"")</f>
        <v>1.016</v>
      </c>
    </row>
    <row r="1111" spans="1:10" ht="25.5" x14ac:dyDescent="0.2">
      <c r="A1111" s="794">
        <v>170349</v>
      </c>
      <c r="B1111" s="794" t="s">
        <v>29262</v>
      </c>
      <c r="C1111" s="806" t="s">
        <v>588</v>
      </c>
      <c r="D1111" s="807">
        <f t="shared" si="17"/>
        <v>69.36</v>
      </c>
      <c r="F1111" s="807">
        <v>68.27</v>
      </c>
      <c r="I1111" s="840" t="s">
        <v>15822</v>
      </c>
      <c r="J1111" s="848">
        <f>IFERROR(VLOOKUP(I1111,REAJUSTE!A:AB,22,FALSE),"")</f>
        <v>1.016</v>
      </c>
    </row>
    <row r="1112" spans="1:10" ht="38.25" x14ac:dyDescent="0.2">
      <c r="A1112" s="794">
        <v>170350</v>
      </c>
      <c r="B1112" s="794" t="s">
        <v>29263</v>
      </c>
      <c r="C1112" s="806" t="s">
        <v>588</v>
      </c>
      <c r="D1112" s="807">
        <f t="shared" si="17"/>
        <v>22.9</v>
      </c>
      <c r="F1112" s="807">
        <v>22.54</v>
      </c>
      <c r="I1112" s="840" t="s">
        <v>15822</v>
      </c>
      <c r="J1112" s="848">
        <f>IFERROR(VLOOKUP(I1112,REAJUSTE!A:AB,22,FALSE),"")</f>
        <v>1.016</v>
      </c>
    </row>
    <row r="1113" spans="1:10" ht="38.25" x14ac:dyDescent="0.2">
      <c r="A1113" s="794">
        <v>170351</v>
      </c>
      <c r="B1113" s="794" t="s">
        <v>29264</v>
      </c>
      <c r="C1113" s="806" t="s">
        <v>588</v>
      </c>
      <c r="D1113" s="807">
        <f t="shared" si="17"/>
        <v>458.29</v>
      </c>
      <c r="F1113" s="807">
        <v>451.08</v>
      </c>
      <c r="I1113" s="840" t="s">
        <v>15822</v>
      </c>
      <c r="J1113" s="848">
        <f>IFERROR(VLOOKUP(I1113,REAJUSTE!A:AB,22,FALSE),"")</f>
        <v>1.016</v>
      </c>
    </row>
    <row r="1114" spans="1:10" ht="51" x14ac:dyDescent="0.2">
      <c r="A1114" s="794">
        <v>170352</v>
      </c>
      <c r="B1114" s="794" t="s">
        <v>29265</v>
      </c>
      <c r="C1114" s="806" t="s">
        <v>588</v>
      </c>
      <c r="D1114" s="807">
        <f t="shared" si="17"/>
        <v>556.54</v>
      </c>
      <c r="F1114" s="807">
        <v>547.78</v>
      </c>
      <c r="I1114" s="840" t="s">
        <v>15822</v>
      </c>
      <c r="J1114" s="848">
        <f>IFERROR(VLOOKUP(I1114,REAJUSTE!A:AB,22,FALSE),"")</f>
        <v>1.016</v>
      </c>
    </row>
    <row r="1115" spans="1:10" ht="38.25" x14ac:dyDescent="0.2">
      <c r="A1115" s="794">
        <v>170353</v>
      </c>
      <c r="B1115" s="794" t="s">
        <v>29266</v>
      </c>
      <c r="C1115" s="806" t="s">
        <v>588</v>
      </c>
      <c r="D1115" s="807">
        <f t="shared" si="17"/>
        <v>541.58000000000004</v>
      </c>
      <c r="F1115" s="807">
        <v>533.05999999999995</v>
      </c>
      <c r="I1115" s="840" t="s">
        <v>15822</v>
      </c>
      <c r="J1115" s="848">
        <f>IFERROR(VLOOKUP(I1115,REAJUSTE!A:AB,22,FALSE),"")</f>
        <v>1.016</v>
      </c>
    </row>
    <row r="1116" spans="1:10" ht="38.25" x14ac:dyDescent="0.2">
      <c r="A1116" s="794">
        <v>170354</v>
      </c>
      <c r="B1116" s="794" t="s">
        <v>29267</v>
      </c>
      <c r="C1116" s="806" t="s">
        <v>588</v>
      </c>
      <c r="D1116" s="807">
        <f t="shared" si="17"/>
        <v>1463.47</v>
      </c>
      <c r="F1116" s="808">
        <v>1440.43</v>
      </c>
      <c r="I1116" s="840" t="s">
        <v>15822</v>
      </c>
      <c r="J1116" s="848">
        <f>IFERROR(VLOOKUP(I1116,REAJUSTE!A:AB,22,FALSE),"")</f>
        <v>1.016</v>
      </c>
    </row>
    <row r="1117" spans="1:10" ht="38.25" x14ac:dyDescent="0.2">
      <c r="A1117" s="794">
        <v>170357</v>
      </c>
      <c r="B1117" s="794" t="s">
        <v>29268</v>
      </c>
      <c r="C1117" s="806" t="s">
        <v>588</v>
      </c>
      <c r="D1117" s="807">
        <f t="shared" si="17"/>
        <v>1203.3499999999999</v>
      </c>
      <c r="F1117" s="808">
        <v>1184.4000000000001</v>
      </c>
      <c r="I1117" s="840" t="s">
        <v>15822</v>
      </c>
      <c r="J1117" s="848">
        <f>IFERROR(VLOOKUP(I1117,REAJUSTE!A:AB,22,FALSE),"")</f>
        <v>1.016</v>
      </c>
    </row>
    <row r="1118" spans="1:10" ht="25.5" x14ac:dyDescent="0.2">
      <c r="A1118" s="794">
        <v>170361</v>
      </c>
      <c r="B1118" s="794" t="s">
        <v>15766</v>
      </c>
      <c r="C1118" s="806" t="s">
        <v>588</v>
      </c>
      <c r="D1118" s="807">
        <f t="shared" si="17"/>
        <v>119.96</v>
      </c>
      <c r="F1118" s="807">
        <v>118.08</v>
      </c>
      <c r="I1118" s="840" t="s">
        <v>15822</v>
      </c>
      <c r="J1118" s="848">
        <f>IFERROR(VLOOKUP(I1118,REAJUSTE!A:AB,22,FALSE),"")</f>
        <v>1.016</v>
      </c>
    </row>
    <row r="1119" spans="1:10" ht="25.5" x14ac:dyDescent="0.2">
      <c r="A1119" s="794">
        <v>170362</v>
      </c>
      <c r="B1119" s="794" t="s">
        <v>15767</v>
      </c>
      <c r="C1119" s="806" t="s">
        <v>588</v>
      </c>
      <c r="D1119" s="807">
        <f t="shared" si="17"/>
        <v>139.49</v>
      </c>
      <c r="F1119" s="807">
        <v>137.30000000000001</v>
      </c>
      <c r="I1119" s="840" t="s">
        <v>15822</v>
      </c>
      <c r="J1119" s="848">
        <f>IFERROR(VLOOKUP(I1119,REAJUSTE!A:AB,22,FALSE),"")</f>
        <v>1.016</v>
      </c>
    </row>
    <row r="1120" spans="1:10" ht="25.5" x14ac:dyDescent="0.2">
      <c r="A1120" s="794">
        <v>170363</v>
      </c>
      <c r="B1120" s="794" t="s">
        <v>15768</v>
      </c>
      <c r="C1120" s="806" t="s">
        <v>588</v>
      </c>
      <c r="D1120" s="807">
        <f t="shared" si="17"/>
        <v>162.93</v>
      </c>
      <c r="F1120" s="807">
        <v>160.37</v>
      </c>
      <c r="I1120" s="840" t="s">
        <v>15822</v>
      </c>
      <c r="J1120" s="848">
        <f>IFERROR(VLOOKUP(I1120,REAJUSTE!A:AB,22,FALSE),"")</f>
        <v>1.016</v>
      </c>
    </row>
    <row r="1121" spans="1:10" ht="25.5" x14ac:dyDescent="0.2">
      <c r="A1121" s="794">
        <v>170364</v>
      </c>
      <c r="B1121" s="794" t="s">
        <v>15769</v>
      </c>
      <c r="C1121" s="806" t="s">
        <v>588</v>
      </c>
      <c r="D1121" s="807">
        <f t="shared" si="17"/>
        <v>245.54</v>
      </c>
      <c r="F1121" s="807">
        <v>241.68</v>
      </c>
      <c r="I1121" s="840" t="s">
        <v>15822</v>
      </c>
      <c r="J1121" s="848">
        <f>IFERROR(VLOOKUP(I1121,REAJUSTE!A:AB,22,FALSE),"")</f>
        <v>1.016</v>
      </c>
    </row>
    <row r="1122" spans="1:10" ht="25.5" x14ac:dyDescent="0.2">
      <c r="A1122" s="794">
        <v>170365</v>
      </c>
      <c r="B1122" s="794" t="s">
        <v>15770</v>
      </c>
      <c r="C1122" s="806" t="s">
        <v>588</v>
      </c>
      <c r="D1122" s="807">
        <f t="shared" si="17"/>
        <v>306.76</v>
      </c>
      <c r="F1122" s="807">
        <v>301.93</v>
      </c>
      <c r="I1122" s="840" t="s">
        <v>15822</v>
      </c>
      <c r="J1122" s="848">
        <f>IFERROR(VLOOKUP(I1122,REAJUSTE!A:AB,22,FALSE),"")</f>
        <v>1.016</v>
      </c>
    </row>
    <row r="1123" spans="1:10" ht="25.5" x14ac:dyDescent="0.2">
      <c r="A1123" s="794">
        <v>170366</v>
      </c>
      <c r="B1123" s="794" t="s">
        <v>15771</v>
      </c>
      <c r="C1123" s="806" t="s">
        <v>588</v>
      </c>
      <c r="D1123" s="807">
        <f t="shared" si="17"/>
        <v>429.88</v>
      </c>
      <c r="F1123" s="807">
        <v>423.12</v>
      </c>
      <c r="I1123" s="840" t="s">
        <v>15822</v>
      </c>
      <c r="J1123" s="848">
        <f>IFERROR(VLOOKUP(I1123,REAJUSTE!A:AB,22,FALSE),"")</f>
        <v>1.016</v>
      </c>
    </row>
    <row r="1124" spans="1:10" ht="25.5" x14ac:dyDescent="0.2">
      <c r="A1124" s="794">
        <v>170367</v>
      </c>
      <c r="B1124" s="794" t="s">
        <v>15772</v>
      </c>
      <c r="C1124" s="806" t="s">
        <v>588</v>
      </c>
      <c r="D1124" s="807">
        <f t="shared" si="17"/>
        <v>649.91</v>
      </c>
      <c r="F1124" s="807">
        <v>639.67999999999995</v>
      </c>
      <c r="I1124" s="840" t="s">
        <v>15822</v>
      </c>
      <c r="J1124" s="848">
        <f>IFERROR(VLOOKUP(I1124,REAJUSTE!A:AB,22,FALSE),"")</f>
        <v>1.016</v>
      </c>
    </row>
    <row r="1125" spans="1:10" ht="25.5" x14ac:dyDescent="0.2">
      <c r="A1125" s="794">
        <v>170368</v>
      </c>
      <c r="B1125" s="794" t="s">
        <v>15773</v>
      </c>
      <c r="C1125" s="806" t="s">
        <v>588</v>
      </c>
      <c r="D1125" s="807">
        <f t="shared" si="17"/>
        <v>959.18</v>
      </c>
      <c r="F1125" s="807">
        <v>944.08</v>
      </c>
      <c r="I1125" s="840" t="s">
        <v>15822</v>
      </c>
      <c r="J1125" s="848">
        <f>IFERROR(VLOOKUP(I1125,REAJUSTE!A:AB,22,FALSE),"")</f>
        <v>1.016</v>
      </c>
    </row>
    <row r="1126" spans="1:10" ht="25.5" x14ac:dyDescent="0.2">
      <c r="A1126" s="794">
        <v>170369</v>
      </c>
      <c r="B1126" s="794" t="s">
        <v>15774</v>
      </c>
      <c r="C1126" s="806" t="s">
        <v>588</v>
      </c>
      <c r="D1126" s="807">
        <f t="shared" si="17"/>
        <v>92.28</v>
      </c>
      <c r="F1126" s="807">
        <v>90.83</v>
      </c>
      <c r="I1126" s="840" t="s">
        <v>15822</v>
      </c>
      <c r="J1126" s="848">
        <f>IFERROR(VLOOKUP(I1126,REAJUSTE!A:AB,22,FALSE),"")</f>
        <v>1.016</v>
      </c>
    </row>
    <row r="1127" spans="1:10" ht="25.5" x14ac:dyDescent="0.2">
      <c r="A1127" s="794">
        <v>170370</v>
      </c>
      <c r="B1127" s="794" t="s">
        <v>15775</v>
      </c>
      <c r="C1127" s="806" t="s">
        <v>588</v>
      </c>
      <c r="D1127" s="807">
        <f t="shared" si="17"/>
        <v>100.98</v>
      </c>
      <c r="F1127" s="807">
        <v>99.39</v>
      </c>
      <c r="I1127" s="840" t="s">
        <v>15822</v>
      </c>
      <c r="J1127" s="848">
        <f>IFERROR(VLOOKUP(I1127,REAJUSTE!A:AB,22,FALSE),"")</f>
        <v>1.016</v>
      </c>
    </row>
    <row r="1128" spans="1:10" ht="25.5" x14ac:dyDescent="0.2">
      <c r="A1128" s="794">
        <v>170371</v>
      </c>
      <c r="B1128" s="794" t="s">
        <v>15776</v>
      </c>
      <c r="C1128" s="806" t="s">
        <v>588</v>
      </c>
      <c r="D1128" s="807">
        <f t="shared" si="17"/>
        <v>120.85</v>
      </c>
      <c r="F1128" s="807">
        <v>118.95</v>
      </c>
      <c r="I1128" s="840" t="s">
        <v>15822</v>
      </c>
      <c r="J1128" s="848">
        <f>IFERROR(VLOOKUP(I1128,REAJUSTE!A:AB,22,FALSE),"")</f>
        <v>1.016</v>
      </c>
    </row>
    <row r="1129" spans="1:10" ht="25.5" x14ac:dyDescent="0.2">
      <c r="A1129" s="794">
        <v>170372</v>
      </c>
      <c r="B1129" s="794" t="s">
        <v>15777</v>
      </c>
      <c r="C1129" s="806" t="s">
        <v>588</v>
      </c>
      <c r="D1129" s="807">
        <f t="shared" si="17"/>
        <v>183.23</v>
      </c>
      <c r="F1129" s="807">
        <v>180.35</v>
      </c>
      <c r="I1129" s="840" t="s">
        <v>15822</v>
      </c>
      <c r="J1129" s="848">
        <f>IFERROR(VLOOKUP(I1129,REAJUSTE!A:AB,22,FALSE),"")</f>
        <v>1.016</v>
      </c>
    </row>
    <row r="1130" spans="1:10" ht="25.5" x14ac:dyDescent="0.2">
      <c r="A1130" s="794">
        <v>170373</v>
      </c>
      <c r="B1130" s="794" t="s">
        <v>15778</v>
      </c>
      <c r="C1130" s="806" t="s">
        <v>588</v>
      </c>
      <c r="D1130" s="807">
        <f t="shared" si="17"/>
        <v>212.79</v>
      </c>
      <c r="F1130" s="807">
        <v>209.44</v>
      </c>
      <c r="I1130" s="840" t="s">
        <v>15822</v>
      </c>
      <c r="J1130" s="848">
        <f>IFERROR(VLOOKUP(I1130,REAJUSTE!A:AB,22,FALSE),"")</f>
        <v>1.016</v>
      </c>
    </row>
    <row r="1131" spans="1:10" ht="25.5" x14ac:dyDescent="0.2">
      <c r="A1131" s="794">
        <v>170374</v>
      </c>
      <c r="B1131" s="794" t="s">
        <v>15779</v>
      </c>
      <c r="C1131" s="806" t="s">
        <v>588</v>
      </c>
      <c r="D1131" s="807">
        <f t="shared" si="17"/>
        <v>297.8</v>
      </c>
      <c r="F1131" s="807">
        <v>293.12</v>
      </c>
      <c r="I1131" s="840" t="s">
        <v>15822</v>
      </c>
      <c r="J1131" s="848">
        <f>IFERROR(VLOOKUP(I1131,REAJUSTE!A:AB,22,FALSE),"")</f>
        <v>1.016</v>
      </c>
    </row>
    <row r="1132" spans="1:10" ht="25.5" x14ac:dyDescent="0.2">
      <c r="A1132" s="794">
        <v>170375</v>
      </c>
      <c r="B1132" s="794" t="s">
        <v>29269</v>
      </c>
      <c r="C1132" s="806" t="s">
        <v>588</v>
      </c>
      <c r="D1132" s="807">
        <f t="shared" si="17"/>
        <v>479.15</v>
      </c>
      <c r="F1132" s="807">
        <v>471.61</v>
      </c>
      <c r="I1132" s="840" t="s">
        <v>15822</v>
      </c>
      <c r="J1132" s="848">
        <f>IFERROR(VLOOKUP(I1132,REAJUSTE!A:AB,22,FALSE),"")</f>
        <v>1.016</v>
      </c>
    </row>
    <row r="1133" spans="1:10" ht="25.5" x14ac:dyDescent="0.2">
      <c r="A1133" s="794">
        <v>170376</v>
      </c>
      <c r="B1133" s="794" t="s">
        <v>15780</v>
      </c>
      <c r="C1133" s="806" t="s">
        <v>588</v>
      </c>
      <c r="D1133" s="807">
        <f t="shared" si="17"/>
        <v>655.58</v>
      </c>
      <c r="F1133" s="807">
        <v>645.26</v>
      </c>
      <c r="I1133" s="840" t="s">
        <v>15822</v>
      </c>
      <c r="J1133" s="848">
        <f>IFERROR(VLOOKUP(I1133,REAJUSTE!A:AB,22,FALSE),"")</f>
        <v>1.016</v>
      </c>
    </row>
    <row r="1134" spans="1:10" ht="15" x14ac:dyDescent="0.2">
      <c r="A1134" s="805">
        <v>1705</v>
      </c>
      <c r="B1134" s="805" t="s">
        <v>481</v>
      </c>
      <c r="C1134" s="806"/>
      <c r="D1134" s="807">
        <f t="shared" si="17"/>
        <v>0</v>
      </c>
      <c r="F1134" s="807"/>
      <c r="I1134" s="840" t="s">
        <v>15822</v>
      </c>
      <c r="J1134" s="848">
        <f>IFERROR(VLOOKUP(I1134,REAJUSTE!A:AB,22,FALSE),"")</f>
        <v>1.016</v>
      </c>
    </row>
    <row r="1135" spans="1:10" ht="38.25" x14ac:dyDescent="0.2">
      <c r="A1135" s="794">
        <v>170502</v>
      </c>
      <c r="B1135" s="794" t="s">
        <v>789</v>
      </c>
      <c r="C1135" s="806" t="s">
        <v>588</v>
      </c>
      <c r="D1135" s="807">
        <f t="shared" si="17"/>
        <v>186.28</v>
      </c>
      <c r="F1135" s="807">
        <v>183.35</v>
      </c>
      <c r="I1135" s="840" t="s">
        <v>15822</v>
      </c>
      <c r="J1135" s="848">
        <f>IFERROR(VLOOKUP(I1135,REAJUSTE!A:AB,22,FALSE),"")</f>
        <v>1.016</v>
      </c>
    </row>
    <row r="1136" spans="1:10" ht="38.25" x14ac:dyDescent="0.2">
      <c r="A1136" s="794">
        <v>170506</v>
      </c>
      <c r="B1136" s="794" t="s">
        <v>790</v>
      </c>
      <c r="C1136" s="806" t="s">
        <v>588</v>
      </c>
      <c r="D1136" s="807">
        <f t="shared" si="17"/>
        <v>687.78</v>
      </c>
      <c r="F1136" s="807">
        <v>676.95</v>
      </c>
      <c r="I1136" s="840" t="s">
        <v>15822</v>
      </c>
      <c r="J1136" s="848">
        <f>IFERROR(VLOOKUP(I1136,REAJUSTE!A:AB,22,FALSE),"")</f>
        <v>1.016</v>
      </c>
    </row>
    <row r="1137" spans="1:10" ht="76.5" x14ac:dyDescent="0.2">
      <c r="A1137" s="794">
        <v>170507</v>
      </c>
      <c r="B1137" s="794" t="s">
        <v>482</v>
      </c>
      <c r="C1137" s="806" t="s">
        <v>4</v>
      </c>
      <c r="D1137" s="807">
        <f t="shared" si="17"/>
        <v>1577.57</v>
      </c>
      <c r="F1137" s="808">
        <v>1552.73</v>
      </c>
      <c r="I1137" s="840" t="s">
        <v>15822</v>
      </c>
      <c r="J1137" s="848">
        <f>IFERROR(VLOOKUP(I1137,REAJUSTE!A:AB,22,FALSE),"")</f>
        <v>1.016</v>
      </c>
    </row>
    <row r="1138" spans="1:10" ht="76.5" x14ac:dyDescent="0.2">
      <c r="A1138" s="794">
        <v>170508</v>
      </c>
      <c r="B1138" s="794" t="s">
        <v>483</v>
      </c>
      <c r="C1138" s="806" t="s">
        <v>4</v>
      </c>
      <c r="D1138" s="807">
        <f t="shared" si="17"/>
        <v>1577.57</v>
      </c>
      <c r="F1138" s="808">
        <v>1552.73</v>
      </c>
      <c r="I1138" s="840" t="s">
        <v>15822</v>
      </c>
      <c r="J1138" s="848">
        <f>IFERROR(VLOOKUP(I1138,REAJUSTE!A:AB,22,FALSE),"")</f>
        <v>1.016</v>
      </c>
    </row>
    <row r="1139" spans="1:10" ht="38.25" x14ac:dyDescent="0.2">
      <c r="A1139" s="794">
        <v>170509</v>
      </c>
      <c r="B1139" s="794" t="s">
        <v>484</v>
      </c>
      <c r="C1139" s="806" t="s">
        <v>588</v>
      </c>
      <c r="D1139" s="807">
        <f t="shared" si="17"/>
        <v>2298.64</v>
      </c>
      <c r="F1139" s="808">
        <v>2262.4499999999998</v>
      </c>
      <c r="I1139" s="840" t="s">
        <v>15822</v>
      </c>
      <c r="J1139" s="848">
        <f>IFERROR(VLOOKUP(I1139,REAJUSTE!A:AB,22,FALSE),"")</f>
        <v>1.016</v>
      </c>
    </row>
    <row r="1140" spans="1:10" ht="76.5" x14ac:dyDescent="0.2">
      <c r="A1140" s="794">
        <v>170510</v>
      </c>
      <c r="B1140" s="794" t="s">
        <v>485</v>
      </c>
      <c r="C1140" s="806" t="s">
        <v>588</v>
      </c>
      <c r="D1140" s="807">
        <f t="shared" si="17"/>
        <v>5646.75</v>
      </c>
      <c r="F1140" s="808">
        <v>5557.83</v>
      </c>
      <c r="I1140" s="840" t="s">
        <v>15822</v>
      </c>
      <c r="J1140" s="848">
        <f>IFERROR(VLOOKUP(I1140,REAJUSTE!A:AB,22,FALSE),"")</f>
        <v>1.016</v>
      </c>
    </row>
    <row r="1141" spans="1:10" ht="51" x14ac:dyDescent="0.2">
      <c r="A1141" s="794">
        <v>170511</v>
      </c>
      <c r="B1141" s="794" t="s">
        <v>791</v>
      </c>
      <c r="C1141" s="806" t="s">
        <v>588</v>
      </c>
      <c r="D1141" s="807">
        <f t="shared" si="17"/>
        <v>2372.89</v>
      </c>
      <c r="F1141" s="808">
        <v>2335.5300000000002</v>
      </c>
      <c r="I1141" s="840" t="s">
        <v>15822</v>
      </c>
      <c r="J1141" s="848">
        <f>IFERROR(VLOOKUP(I1141,REAJUSTE!A:AB,22,FALSE),"")</f>
        <v>1.016</v>
      </c>
    </row>
    <row r="1142" spans="1:10" ht="63.75" x14ac:dyDescent="0.2">
      <c r="A1142" s="794">
        <v>170512</v>
      </c>
      <c r="B1142" s="794" t="s">
        <v>486</v>
      </c>
      <c r="C1142" s="806" t="s">
        <v>588</v>
      </c>
      <c r="D1142" s="807">
        <f t="shared" si="17"/>
        <v>637.84</v>
      </c>
      <c r="F1142" s="807">
        <v>627.79999999999995</v>
      </c>
      <c r="I1142" s="840" t="s">
        <v>15822</v>
      </c>
      <c r="J1142" s="848">
        <f>IFERROR(VLOOKUP(I1142,REAJUSTE!A:AB,22,FALSE),"")</f>
        <v>1.016</v>
      </c>
    </row>
    <row r="1143" spans="1:10" ht="63.75" x14ac:dyDescent="0.2">
      <c r="A1143" s="794">
        <v>170514</v>
      </c>
      <c r="B1143" s="794" t="s">
        <v>792</v>
      </c>
      <c r="C1143" s="806" t="s">
        <v>588</v>
      </c>
      <c r="D1143" s="807">
        <f t="shared" si="17"/>
        <v>1768.63</v>
      </c>
      <c r="F1143" s="808">
        <v>1740.78</v>
      </c>
      <c r="I1143" s="840" t="s">
        <v>15822</v>
      </c>
      <c r="J1143" s="848">
        <f>IFERROR(VLOOKUP(I1143,REAJUSTE!A:AB,22,FALSE),"")</f>
        <v>1.016</v>
      </c>
    </row>
    <row r="1144" spans="1:10" ht="63.75" x14ac:dyDescent="0.2">
      <c r="A1144" s="794">
        <v>170515</v>
      </c>
      <c r="B1144" s="794" t="s">
        <v>487</v>
      </c>
      <c r="C1144" s="806" t="s">
        <v>588</v>
      </c>
      <c r="D1144" s="807">
        <f t="shared" si="17"/>
        <v>1622.78</v>
      </c>
      <c r="F1144" s="808">
        <v>1597.23</v>
      </c>
      <c r="I1144" s="840" t="s">
        <v>15822</v>
      </c>
      <c r="J1144" s="848">
        <f>IFERROR(VLOOKUP(I1144,REAJUSTE!A:AB,22,FALSE),"")</f>
        <v>1.016</v>
      </c>
    </row>
    <row r="1145" spans="1:10" ht="63.75" x14ac:dyDescent="0.2">
      <c r="A1145" s="794">
        <v>170516</v>
      </c>
      <c r="B1145" s="794" t="s">
        <v>793</v>
      </c>
      <c r="C1145" s="806" t="s">
        <v>588</v>
      </c>
      <c r="D1145" s="807">
        <f t="shared" si="17"/>
        <v>3098.21</v>
      </c>
      <c r="F1145" s="808">
        <v>3049.42</v>
      </c>
      <c r="I1145" s="840" t="s">
        <v>15822</v>
      </c>
      <c r="J1145" s="848">
        <f>IFERROR(VLOOKUP(I1145,REAJUSTE!A:AB,22,FALSE),"")</f>
        <v>1.016</v>
      </c>
    </row>
    <row r="1146" spans="1:10" ht="38.25" x14ac:dyDescent="0.2">
      <c r="A1146" s="794">
        <v>170519</v>
      </c>
      <c r="B1146" s="794" t="s">
        <v>488</v>
      </c>
      <c r="C1146" s="806" t="s">
        <v>588</v>
      </c>
      <c r="D1146" s="807">
        <f t="shared" si="17"/>
        <v>312.62</v>
      </c>
      <c r="F1146" s="807">
        <v>307.7</v>
      </c>
      <c r="I1146" s="840" t="s">
        <v>15822</v>
      </c>
      <c r="J1146" s="848">
        <f>IFERROR(VLOOKUP(I1146,REAJUSTE!A:AB,22,FALSE),"")</f>
        <v>1.016</v>
      </c>
    </row>
    <row r="1147" spans="1:10" ht="38.25" x14ac:dyDescent="0.2">
      <c r="A1147" s="794">
        <v>170524</v>
      </c>
      <c r="B1147" s="794" t="s">
        <v>489</v>
      </c>
      <c r="C1147" s="806" t="s">
        <v>588</v>
      </c>
      <c r="D1147" s="807">
        <f t="shared" si="17"/>
        <v>75.05</v>
      </c>
      <c r="F1147" s="807">
        <v>73.87</v>
      </c>
      <c r="I1147" s="840" t="s">
        <v>15822</v>
      </c>
      <c r="J1147" s="848">
        <f>IFERROR(VLOOKUP(I1147,REAJUSTE!A:AB,22,FALSE),"")</f>
        <v>1.016</v>
      </c>
    </row>
    <row r="1148" spans="1:10" ht="38.25" x14ac:dyDescent="0.2">
      <c r="A1148" s="794">
        <v>170528</v>
      </c>
      <c r="B1148" s="794" t="s">
        <v>794</v>
      </c>
      <c r="C1148" s="806" t="s">
        <v>588</v>
      </c>
      <c r="D1148" s="807">
        <f t="shared" si="17"/>
        <v>3867.58</v>
      </c>
      <c r="F1148" s="808">
        <v>3806.68</v>
      </c>
      <c r="I1148" s="840" t="s">
        <v>15822</v>
      </c>
      <c r="J1148" s="848">
        <f>IFERROR(VLOOKUP(I1148,REAJUSTE!A:AB,22,FALSE),"")</f>
        <v>1.016</v>
      </c>
    </row>
    <row r="1149" spans="1:10" ht="63.75" x14ac:dyDescent="0.2">
      <c r="A1149" s="794">
        <v>170530</v>
      </c>
      <c r="B1149" s="794" t="s">
        <v>490</v>
      </c>
      <c r="C1149" s="806" t="s">
        <v>588</v>
      </c>
      <c r="D1149" s="807">
        <f t="shared" si="17"/>
        <v>520.24</v>
      </c>
      <c r="F1149" s="807">
        <v>512.04999999999995</v>
      </c>
      <c r="I1149" s="840" t="s">
        <v>15822</v>
      </c>
      <c r="J1149" s="848">
        <f>IFERROR(VLOOKUP(I1149,REAJUSTE!A:AB,22,FALSE),"")</f>
        <v>1.016</v>
      </c>
    </row>
    <row r="1150" spans="1:10" ht="38.25" x14ac:dyDescent="0.2">
      <c r="A1150" s="794">
        <v>170533</v>
      </c>
      <c r="B1150" s="794" t="s">
        <v>491</v>
      </c>
      <c r="C1150" s="806" t="s">
        <v>588</v>
      </c>
      <c r="D1150" s="807">
        <f t="shared" si="17"/>
        <v>1793.95</v>
      </c>
      <c r="F1150" s="808">
        <v>1765.7</v>
      </c>
      <c r="I1150" s="840" t="s">
        <v>15822</v>
      </c>
      <c r="J1150" s="848">
        <f>IFERROR(VLOOKUP(I1150,REAJUSTE!A:AB,22,FALSE),"")</f>
        <v>1.016</v>
      </c>
    </row>
    <row r="1151" spans="1:10" ht="38.25" x14ac:dyDescent="0.2">
      <c r="A1151" s="794">
        <v>170534</v>
      </c>
      <c r="B1151" s="794" t="s">
        <v>492</v>
      </c>
      <c r="C1151" s="806" t="s">
        <v>588</v>
      </c>
      <c r="D1151" s="807">
        <f t="shared" si="17"/>
        <v>3411.74</v>
      </c>
      <c r="F1151" s="808">
        <v>3358.02</v>
      </c>
      <c r="I1151" s="840" t="s">
        <v>15822</v>
      </c>
      <c r="J1151" s="848">
        <f>IFERROR(VLOOKUP(I1151,REAJUSTE!A:AB,22,FALSE),"")</f>
        <v>1.016</v>
      </c>
    </row>
    <row r="1152" spans="1:10" ht="38.25" x14ac:dyDescent="0.2">
      <c r="A1152" s="794">
        <v>170535</v>
      </c>
      <c r="B1152" s="794" t="s">
        <v>493</v>
      </c>
      <c r="C1152" s="806" t="s">
        <v>588</v>
      </c>
      <c r="D1152" s="807">
        <f t="shared" si="17"/>
        <v>2484.5700000000002</v>
      </c>
      <c r="F1152" s="808">
        <v>2445.4499999999998</v>
      </c>
      <c r="I1152" s="840" t="s">
        <v>15822</v>
      </c>
      <c r="J1152" s="848">
        <f>IFERROR(VLOOKUP(I1152,REAJUSTE!A:AB,22,FALSE),"")</f>
        <v>1.016</v>
      </c>
    </row>
    <row r="1153" spans="1:10" ht="38.25" x14ac:dyDescent="0.2">
      <c r="A1153" s="794">
        <v>170536</v>
      </c>
      <c r="B1153" s="794" t="s">
        <v>494</v>
      </c>
      <c r="C1153" s="806" t="s">
        <v>588</v>
      </c>
      <c r="D1153" s="807">
        <f t="shared" si="17"/>
        <v>3117.53</v>
      </c>
      <c r="F1153" s="808">
        <v>3068.44</v>
      </c>
      <c r="I1153" s="840" t="s">
        <v>15822</v>
      </c>
      <c r="J1153" s="848">
        <f>IFERROR(VLOOKUP(I1153,REAJUSTE!A:AB,22,FALSE),"")</f>
        <v>1.016</v>
      </c>
    </row>
    <row r="1154" spans="1:10" ht="38.25" x14ac:dyDescent="0.2">
      <c r="A1154" s="794">
        <v>170537</v>
      </c>
      <c r="B1154" s="794" t="s">
        <v>495</v>
      </c>
      <c r="C1154" s="806" t="s">
        <v>588</v>
      </c>
      <c r="D1154" s="807">
        <f t="shared" si="17"/>
        <v>64.64</v>
      </c>
      <c r="F1154" s="807">
        <v>63.63</v>
      </c>
      <c r="I1154" s="840" t="s">
        <v>15822</v>
      </c>
      <c r="J1154" s="848">
        <f>IFERROR(VLOOKUP(I1154,REAJUSTE!A:AB,22,FALSE),"")</f>
        <v>1.016</v>
      </c>
    </row>
    <row r="1155" spans="1:10" ht="25.5" x14ac:dyDescent="0.2">
      <c r="A1155" s="794">
        <v>170538</v>
      </c>
      <c r="B1155" s="794" t="s">
        <v>496</v>
      </c>
      <c r="C1155" s="806" t="s">
        <v>588</v>
      </c>
      <c r="D1155" s="807">
        <f t="shared" si="17"/>
        <v>28.11</v>
      </c>
      <c r="F1155" s="807">
        <v>27.67</v>
      </c>
      <c r="I1155" s="840" t="s">
        <v>15822</v>
      </c>
      <c r="J1155" s="848">
        <f>IFERROR(VLOOKUP(I1155,REAJUSTE!A:AB,22,FALSE),"")</f>
        <v>1.016</v>
      </c>
    </row>
    <row r="1156" spans="1:10" ht="38.25" x14ac:dyDescent="0.2">
      <c r="A1156" s="794">
        <v>170539</v>
      </c>
      <c r="B1156" s="794" t="s">
        <v>795</v>
      </c>
      <c r="C1156" s="806" t="s">
        <v>588</v>
      </c>
      <c r="D1156" s="807">
        <f t="shared" si="17"/>
        <v>622.70000000000005</v>
      </c>
      <c r="F1156" s="807">
        <v>612.9</v>
      </c>
      <c r="I1156" s="840" t="s">
        <v>15822</v>
      </c>
      <c r="J1156" s="848">
        <f>IFERROR(VLOOKUP(I1156,REAJUSTE!A:AB,22,FALSE),"")</f>
        <v>1.016</v>
      </c>
    </row>
    <row r="1157" spans="1:10" ht="38.25" x14ac:dyDescent="0.2">
      <c r="A1157" s="794">
        <v>170540</v>
      </c>
      <c r="B1157" s="794" t="s">
        <v>796</v>
      </c>
      <c r="C1157" s="806" t="s">
        <v>588</v>
      </c>
      <c r="D1157" s="807">
        <f t="shared" si="17"/>
        <v>821.69</v>
      </c>
      <c r="F1157" s="807">
        <v>808.75</v>
      </c>
      <c r="I1157" s="840" t="s">
        <v>15822</v>
      </c>
      <c r="J1157" s="848">
        <f>IFERROR(VLOOKUP(I1157,REAJUSTE!A:AB,22,FALSE),"")</f>
        <v>1.016</v>
      </c>
    </row>
    <row r="1158" spans="1:10" ht="25.5" x14ac:dyDescent="0.2">
      <c r="A1158" s="794">
        <v>170541</v>
      </c>
      <c r="B1158" s="794" t="s">
        <v>910</v>
      </c>
      <c r="C1158" s="806" t="s">
        <v>588</v>
      </c>
      <c r="D1158" s="807">
        <f t="shared" si="17"/>
        <v>170.34</v>
      </c>
      <c r="F1158" s="807">
        <v>167.66</v>
      </c>
      <c r="I1158" s="840" t="s">
        <v>15822</v>
      </c>
      <c r="J1158" s="848">
        <f>IFERROR(VLOOKUP(I1158,REAJUSTE!A:AB,22,FALSE),"")</f>
        <v>1.016</v>
      </c>
    </row>
    <row r="1159" spans="1:10" ht="76.5" x14ac:dyDescent="0.2">
      <c r="A1159" s="794">
        <v>170545</v>
      </c>
      <c r="B1159" s="794" t="s">
        <v>497</v>
      </c>
      <c r="C1159" s="806" t="s">
        <v>4</v>
      </c>
      <c r="D1159" s="807">
        <f t="shared" si="17"/>
        <v>1533.8</v>
      </c>
      <c r="F1159" s="808">
        <v>1509.65</v>
      </c>
      <c r="I1159" s="840" t="s">
        <v>15822</v>
      </c>
      <c r="J1159" s="848">
        <f>IFERROR(VLOOKUP(I1159,REAJUSTE!A:AB,22,FALSE),"")</f>
        <v>1.016</v>
      </c>
    </row>
    <row r="1160" spans="1:10" ht="25.5" x14ac:dyDescent="0.2">
      <c r="A1160" s="794">
        <v>170546</v>
      </c>
      <c r="B1160" s="794" t="s">
        <v>498</v>
      </c>
      <c r="C1160" s="806" t="s">
        <v>588</v>
      </c>
      <c r="D1160" s="807">
        <f t="shared" si="17"/>
        <v>388.48</v>
      </c>
      <c r="F1160" s="807">
        <v>382.37</v>
      </c>
      <c r="I1160" s="840" t="s">
        <v>15822</v>
      </c>
      <c r="J1160" s="848">
        <f>IFERROR(VLOOKUP(I1160,REAJUSTE!A:AB,22,FALSE),"")</f>
        <v>1.016</v>
      </c>
    </row>
    <row r="1161" spans="1:10" ht="38.25" x14ac:dyDescent="0.2">
      <c r="A1161" s="794">
        <v>170547</v>
      </c>
      <c r="B1161" s="794" t="s">
        <v>797</v>
      </c>
      <c r="C1161" s="806" t="s">
        <v>588</v>
      </c>
      <c r="D1161" s="807">
        <f t="shared" si="17"/>
        <v>597.76</v>
      </c>
      <c r="F1161" s="807">
        <v>588.35</v>
      </c>
      <c r="I1161" s="840" t="s">
        <v>15822</v>
      </c>
      <c r="J1161" s="848">
        <f>IFERROR(VLOOKUP(I1161,REAJUSTE!A:AB,22,FALSE),"")</f>
        <v>1.016</v>
      </c>
    </row>
    <row r="1162" spans="1:10" ht="38.25" x14ac:dyDescent="0.2">
      <c r="A1162" s="794">
        <v>170548</v>
      </c>
      <c r="B1162" s="794" t="s">
        <v>798</v>
      </c>
      <c r="C1162" s="806" t="s">
        <v>588</v>
      </c>
      <c r="D1162" s="807">
        <f t="shared" si="17"/>
        <v>1420.68</v>
      </c>
      <c r="F1162" s="808">
        <v>1398.31</v>
      </c>
      <c r="I1162" s="840" t="s">
        <v>15822</v>
      </c>
      <c r="J1162" s="848">
        <f>IFERROR(VLOOKUP(I1162,REAJUSTE!A:AB,22,FALSE),"")</f>
        <v>1.016</v>
      </c>
    </row>
    <row r="1163" spans="1:10" ht="38.25" x14ac:dyDescent="0.2">
      <c r="A1163" s="794">
        <v>170549</v>
      </c>
      <c r="B1163" s="794" t="s">
        <v>799</v>
      </c>
      <c r="C1163" s="806" t="s">
        <v>588</v>
      </c>
      <c r="D1163" s="807">
        <f t="shared" si="17"/>
        <v>2384.96</v>
      </c>
      <c r="F1163" s="808">
        <v>2347.41</v>
      </c>
      <c r="I1163" s="840" t="s">
        <v>15822</v>
      </c>
      <c r="J1163" s="848">
        <f>IFERROR(VLOOKUP(I1163,REAJUSTE!A:AB,22,FALSE),"")</f>
        <v>1.016</v>
      </c>
    </row>
    <row r="1164" spans="1:10" ht="38.25" x14ac:dyDescent="0.2">
      <c r="A1164" s="794">
        <v>170550</v>
      </c>
      <c r="B1164" s="794" t="s">
        <v>800</v>
      </c>
      <c r="C1164" s="806" t="s">
        <v>588</v>
      </c>
      <c r="D1164" s="807">
        <f t="shared" si="17"/>
        <v>1639.2</v>
      </c>
      <c r="F1164" s="808">
        <v>1613.39</v>
      </c>
      <c r="I1164" s="840" t="s">
        <v>15822</v>
      </c>
      <c r="J1164" s="848">
        <f>IFERROR(VLOOKUP(I1164,REAJUSTE!A:AB,22,FALSE),"")</f>
        <v>1.016</v>
      </c>
    </row>
    <row r="1165" spans="1:10" ht="25.5" x14ac:dyDescent="0.2">
      <c r="A1165" s="794">
        <v>170555</v>
      </c>
      <c r="B1165" s="794" t="s">
        <v>499</v>
      </c>
      <c r="C1165" s="806" t="s">
        <v>588</v>
      </c>
      <c r="D1165" s="807">
        <f t="shared" si="17"/>
        <v>297.44</v>
      </c>
      <c r="F1165" s="807">
        <v>292.76</v>
      </c>
      <c r="I1165" s="840" t="s">
        <v>15822</v>
      </c>
      <c r="J1165" s="848">
        <f>IFERROR(VLOOKUP(I1165,REAJUSTE!A:AB,22,FALSE),"")</f>
        <v>1.016</v>
      </c>
    </row>
    <row r="1166" spans="1:10" ht="76.5" x14ac:dyDescent="0.2">
      <c r="A1166" s="794">
        <v>170557</v>
      </c>
      <c r="B1166" s="794" t="s">
        <v>500</v>
      </c>
      <c r="C1166" s="806" t="s">
        <v>4</v>
      </c>
      <c r="D1166" s="807">
        <f t="shared" si="17"/>
        <v>1972.82</v>
      </c>
      <c r="F1166" s="808">
        <v>1941.76</v>
      </c>
      <c r="I1166" s="840" t="s">
        <v>15822</v>
      </c>
      <c r="J1166" s="848">
        <f>IFERROR(VLOOKUP(I1166,REAJUSTE!A:AB,22,FALSE),"")</f>
        <v>1.016</v>
      </c>
    </row>
    <row r="1167" spans="1:10" ht="51" x14ac:dyDescent="0.2">
      <c r="A1167" s="794">
        <v>170561</v>
      </c>
      <c r="B1167" s="794" t="s">
        <v>801</v>
      </c>
      <c r="C1167" s="806" t="s">
        <v>588</v>
      </c>
      <c r="D1167" s="807">
        <f t="shared" si="17"/>
        <v>11560.76</v>
      </c>
      <c r="F1167" s="808">
        <v>11378.71</v>
      </c>
      <c r="I1167" s="840" t="s">
        <v>15822</v>
      </c>
      <c r="J1167" s="848">
        <f>IFERROR(VLOOKUP(I1167,REAJUSTE!A:AB,22,FALSE),"")</f>
        <v>1.016</v>
      </c>
    </row>
    <row r="1168" spans="1:10" ht="38.25" x14ac:dyDescent="0.2">
      <c r="A1168" s="794">
        <v>170562</v>
      </c>
      <c r="B1168" s="794" t="s">
        <v>501</v>
      </c>
      <c r="C1168" s="806" t="s">
        <v>588</v>
      </c>
      <c r="D1168" s="807">
        <f t="shared" ref="D1168:D1231" si="18">TRUNC(F1168*J1168,2)</f>
        <v>3156.47</v>
      </c>
      <c r="F1168" s="808">
        <v>3106.77</v>
      </c>
      <c r="I1168" s="840" t="s">
        <v>15822</v>
      </c>
      <c r="J1168" s="848">
        <f>IFERROR(VLOOKUP(I1168,REAJUSTE!A:AB,22,FALSE),"")</f>
        <v>1.016</v>
      </c>
    </row>
    <row r="1169" spans="1:10" ht="102" x14ac:dyDescent="0.2">
      <c r="A1169" s="794">
        <v>170563</v>
      </c>
      <c r="B1169" s="794" t="s">
        <v>15781</v>
      </c>
      <c r="C1169" s="806" t="s">
        <v>588</v>
      </c>
      <c r="D1169" s="807">
        <f t="shared" si="18"/>
        <v>16411.400000000001</v>
      </c>
      <c r="F1169" s="808">
        <v>16152.96</v>
      </c>
      <c r="I1169" s="840" t="s">
        <v>15822</v>
      </c>
      <c r="J1169" s="848">
        <f>IFERROR(VLOOKUP(I1169,REAJUSTE!A:AB,22,FALSE),"")</f>
        <v>1.016</v>
      </c>
    </row>
    <row r="1170" spans="1:10" ht="15" x14ac:dyDescent="0.2">
      <c r="A1170" s="805">
        <v>1706</v>
      </c>
      <c r="B1170" s="805" t="s">
        <v>12905</v>
      </c>
      <c r="C1170" s="806"/>
      <c r="D1170" s="807">
        <f t="shared" si="18"/>
        <v>0</v>
      </c>
      <c r="F1170" s="807"/>
      <c r="I1170" s="840" t="s">
        <v>15822</v>
      </c>
      <c r="J1170" s="848">
        <f>IFERROR(VLOOKUP(I1170,REAJUSTE!A:AB,22,FALSE),"")</f>
        <v>1.016</v>
      </c>
    </row>
    <row r="1171" spans="1:10" ht="38.25" x14ac:dyDescent="0.2">
      <c r="A1171" s="794">
        <v>170601</v>
      </c>
      <c r="B1171" s="794" t="s">
        <v>12906</v>
      </c>
      <c r="C1171" s="806" t="s">
        <v>588</v>
      </c>
      <c r="D1171" s="807">
        <f t="shared" si="18"/>
        <v>120.94</v>
      </c>
      <c r="F1171" s="807">
        <v>119.04</v>
      </c>
      <c r="I1171" s="840" t="s">
        <v>15822</v>
      </c>
      <c r="J1171" s="848">
        <f>IFERROR(VLOOKUP(I1171,REAJUSTE!A:AB,22,FALSE),"")</f>
        <v>1.016</v>
      </c>
    </row>
    <row r="1172" spans="1:10" ht="38.25" x14ac:dyDescent="0.2">
      <c r="A1172" s="794">
        <v>170602</v>
      </c>
      <c r="B1172" s="794" t="s">
        <v>12907</v>
      </c>
      <c r="C1172" s="806" t="s">
        <v>588</v>
      </c>
      <c r="D1172" s="807">
        <f t="shared" si="18"/>
        <v>135.09</v>
      </c>
      <c r="F1172" s="807">
        <v>132.97</v>
      </c>
      <c r="I1172" s="840" t="s">
        <v>15822</v>
      </c>
      <c r="J1172" s="848">
        <f>IFERROR(VLOOKUP(I1172,REAJUSTE!A:AB,22,FALSE),"")</f>
        <v>1.016</v>
      </c>
    </row>
    <row r="1173" spans="1:10" ht="38.25" x14ac:dyDescent="0.2">
      <c r="A1173" s="794">
        <v>170603</v>
      </c>
      <c r="B1173" s="794" t="s">
        <v>12908</v>
      </c>
      <c r="C1173" s="806" t="s">
        <v>588</v>
      </c>
      <c r="D1173" s="807">
        <f t="shared" si="18"/>
        <v>154.49</v>
      </c>
      <c r="F1173" s="807">
        <v>152.06</v>
      </c>
      <c r="I1173" s="840" t="s">
        <v>15822</v>
      </c>
      <c r="J1173" s="848">
        <f>IFERROR(VLOOKUP(I1173,REAJUSTE!A:AB,22,FALSE),"")</f>
        <v>1.016</v>
      </c>
    </row>
    <row r="1174" spans="1:10" ht="38.25" x14ac:dyDescent="0.2">
      <c r="A1174" s="794">
        <v>170604</v>
      </c>
      <c r="B1174" s="794" t="s">
        <v>12909</v>
      </c>
      <c r="C1174" s="806" t="s">
        <v>588</v>
      </c>
      <c r="D1174" s="807">
        <f t="shared" si="18"/>
        <v>191.85</v>
      </c>
      <c r="F1174" s="807">
        <v>188.83</v>
      </c>
      <c r="I1174" s="840" t="s">
        <v>15822</v>
      </c>
      <c r="J1174" s="848">
        <f>IFERROR(VLOOKUP(I1174,REAJUSTE!A:AB,22,FALSE),"")</f>
        <v>1.016</v>
      </c>
    </row>
    <row r="1175" spans="1:10" ht="38.25" x14ac:dyDescent="0.2">
      <c r="A1175" s="794">
        <v>170607</v>
      </c>
      <c r="B1175" s="794" t="s">
        <v>12910</v>
      </c>
      <c r="C1175" s="806" t="s">
        <v>588</v>
      </c>
      <c r="D1175" s="807">
        <f t="shared" si="18"/>
        <v>376.32</v>
      </c>
      <c r="F1175" s="807">
        <v>370.4</v>
      </c>
      <c r="I1175" s="840" t="s">
        <v>15822</v>
      </c>
      <c r="J1175" s="848">
        <f>IFERROR(VLOOKUP(I1175,REAJUSTE!A:AB,22,FALSE),"")</f>
        <v>1.016</v>
      </c>
    </row>
    <row r="1176" spans="1:10" ht="89.25" x14ac:dyDescent="0.2">
      <c r="A1176" s="794">
        <v>170608</v>
      </c>
      <c r="B1176" s="794" t="s">
        <v>12911</v>
      </c>
      <c r="C1176" s="806" t="s">
        <v>588</v>
      </c>
      <c r="D1176" s="807">
        <f t="shared" si="18"/>
        <v>1698.86</v>
      </c>
      <c r="F1176" s="808">
        <v>1672.11</v>
      </c>
      <c r="I1176" s="840" t="s">
        <v>15822</v>
      </c>
      <c r="J1176" s="848">
        <f>IFERROR(VLOOKUP(I1176,REAJUSTE!A:AB,22,FALSE),"")</f>
        <v>1.016</v>
      </c>
    </row>
    <row r="1177" spans="1:10" ht="89.25" x14ac:dyDescent="0.2">
      <c r="A1177" s="794">
        <v>170609</v>
      </c>
      <c r="B1177" s="794" t="s">
        <v>12912</v>
      </c>
      <c r="C1177" s="806" t="s">
        <v>588</v>
      </c>
      <c r="D1177" s="807">
        <f t="shared" si="18"/>
        <v>1698.86</v>
      </c>
      <c r="F1177" s="808">
        <v>1672.11</v>
      </c>
      <c r="I1177" s="840" t="s">
        <v>15822</v>
      </c>
      <c r="J1177" s="848">
        <f>IFERROR(VLOOKUP(I1177,REAJUSTE!A:AB,22,FALSE),"")</f>
        <v>1.016</v>
      </c>
    </row>
    <row r="1178" spans="1:10" ht="51" x14ac:dyDescent="0.2">
      <c r="A1178" s="794">
        <v>170610</v>
      </c>
      <c r="B1178" s="794" t="s">
        <v>12913</v>
      </c>
      <c r="C1178" s="806" t="s">
        <v>588</v>
      </c>
      <c r="D1178" s="807">
        <f t="shared" si="18"/>
        <v>1812.8</v>
      </c>
      <c r="F1178" s="808">
        <v>1784.26</v>
      </c>
      <c r="I1178" s="840" t="s">
        <v>15822</v>
      </c>
      <c r="J1178" s="848">
        <f>IFERROR(VLOOKUP(I1178,REAJUSTE!A:AB,22,FALSE),"")</f>
        <v>1.016</v>
      </c>
    </row>
    <row r="1179" spans="1:10" ht="51" x14ac:dyDescent="0.2">
      <c r="A1179" s="794">
        <v>170611</v>
      </c>
      <c r="B1179" s="794" t="s">
        <v>12914</v>
      </c>
      <c r="C1179" s="806" t="s">
        <v>588</v>
      </c>
      <c r="D1179" s="807">
        <f t="shared" si="18"/>
        <v>1936.27</v>
      </c>
      <c r="F1179" s="808">
        <v>1905.78</v>
      </c>
      <c r="I1179" s="840" t="s">
        <v>15822</v>
      </c>
      <c r="J1179" s="848">
        <f>IFERROR(VLOOKUP(I1179,REAJUSTE!A:AB,22,FALSE),"")</f>
        <v>1.016</v>
      </c>
    </row>
    <row r="1180" spans="1:10" ht="76.5" x14ac:dyDescent="0.2">
      <c r="A1180" s="794">
        <v>170612</v>
      </c>
      <c r="B1180" s="794" t="s">
        <v>12915</v>
      </c>
      <c r="C1180" s="806" t="s">
        <v>588</v>
      </c>
      <c r="D1180" s="807">
        <f t="shared" si="18"/>
        <v>1427.81</v>
      </c>
      <c r="F1180" s="808">
        <v>1405.33</v>
      </c>
      <c r="I1180" s="840" t="s">
        <v>15822</v>
      </c>
      <c r="J1180" s="848">
        <f>IFERROR(VLOOKUP(I1180,REAJUSTE!A:AB,22,FALSE),"")</f>
        <v>1.016</v>
      </c>
    </row>
    <row r="1181" spans="1:10" ht="63.75" x14ac:dyDescent="0.2">
      <c r="A1181" s="794">
        <v>170613</v>
      </c>
      <c r="B1181" s="794" t="s">
        <v>12916</v>
      </c>
      <c r="C1181" s="806" t="s">
        <v>588</v>
      </c>
      <c r="D1181" s="807">
        <f t="shared" si="18"/>
        <v>2129.31</v>
      </c>
      <c r="F1181" s="808">
        <v>2095.7800000000002</v>
      </c>
      <c r="I1181" s="840" t="s">
        <v>15822</v>
      </c>
      <c r="J1181" s="848">
        <f>IFERROR(VLOOKUP(I1181,REAJUSTE!A:AB,22,FALSE),"")</f>
        <v>1.016</v>
      </c>
    </row>
    <row r="1182" spans="1:10" ht="63.75" x14ac:dyDescent="0.2">
      <c r="A1182" s="794">
        <v>170614</v>
      </c>
      <c r="B1182" s="794" t="s">
        <v>12917</v>
      </c>
      <c r="C1182" s="806" t="s">
        <v>588</v>
      </c>
      <c r="D1182" s="807">
        <f t="shared" si="18"/>
        <v>237.26</v>
      </c>
      <c r="F1182" s="807">
        <v>233.53</v>
      </c>
      <c r="I1182" s="840" t="s">
        <v>15822</v>
      </c>
      <c r="J1182" s="848">
        <f>IFERROR(VLOOKUP(I1182,REAJUSTE!A:AB,22,FALSE),"")</f>
        <v>1.016</v>
      </c>
    </row>
    <row r="1183" spans="1:10" ht="38.25" x14ac:dyDescent="0.2">
      <c r="A1183" s="794">
        <v>170615</v>
      </c>
      <c r="B1183" s="794" t="s">
        <v>12918</v>
      </c>
      <c r="C1183" s="806" t="s">
        <v>588</v>
      </c>
      <c r="D1183" s="807">
        <f t="shared" si="18"/>
        <v>149.46</v>
      </c>
      <c r="F1183" s="807">
        <v>147.11000000000001</v>
      </c>
      <c r="I1183" s="840" t="s">
        <v>15822</v>
      </c>
      <c r="J1183" s="848">
        <f>IFERROR(VLOOKUP(I1183,REAJUSTE!A:AB,22,FALSE),"")</f>
        <v>1.016</v>
      </c>
    </row>
    <row r="1184" spans="1:10" ht="15" x14ac:dyDescent="0.2">
      <c r="A1184" s="805">
        <v>18</v>
      </c>
      <c r="B1184" s="805" t="s">
        <v>802</v>
      </c>
      <c r="C1184" s="806"/>
      <c r="D1184" s="807">
        <f t="shared" si="18"/>
        <v>0</v>
      </c>
      <c r="F1184" s="807"/>
      <c r="I1184" s="840" t="s">
        <v>15822</v>
      </c>
      <c r="J1184" s="848">
        <f>IFERROR(VLOOKUP(I1184,REAJUSTE!A:AB,22,FALSE),"")</f>
        <v>1.016</v>
      </c>
    </row>
    <row r="1185" spans="1:10" ht="15" x14ac:dyDescent="0.2">
      <c r="A1185" s="805">
        <v>1801</v>
      </c>
      <c r="B1185" s="805" t="s">
        <v>502</v>
      </c>
      <c r="C1185" s="806"/>
      <c r="D1185" s="807">
        <f t="shared" si="18"/>
        <v>0</v>
      </c>
      <c r="F1185" s="807"/>
      <c r="I1185" s="840" t="s">
        <v>15822</v>
      </c>
      <c r="J1185" s="848">
        <f>IFERROR(VLOOKUP(I1185,REAJUSTE!A:AB,22,FALSE),"")</f>
        <v>1.016</v>
      </c>
    </row>
    <row r="1186" spans="1:10" ht="38.25" x14ac:dyDescent="0.2">
      <c r="A1186" s="794">
        <v>180107</v>
      </c>
      <c r="B1186" s="794" t="s">
        <v>503</v>
      </c>
      <c r="C1186" s="806" t="s">
        <v>588</v>
      </c>
      <c r="D1186" s="807">
        <f t="shared" si="18"/>
        <v>691.59</v>
      </c>
      <c r="F1186" s="807">
        <v>680.7</v>
      </c>
      <c r="I1186" s="840" t="s">
        <v>15822</v>
      </c>
      <c r="J1186" s="848">
        <f>IFERROR(VLOOKUP(I1186,REAJUSTE!A:AB,22,FALSE),"")</f>
        <v>1.016</v>
      </c>
    </row>
    <row r="1187" spans="1:10" ht="25.5" x14ac:dyDescent="0.2">
      <c r="A1187" s="794">
        <v>180110</v>
      </c>
      <c r="B1187" s="794" t="s">
        <v>504</v>
      </c>
      <c r="C1187" s="806" t="s">
        <v>588</v>
      </c>
      <c r="D1187" s="807">
        <f t="shared" si="18"/>
        <v>92.21</v>
      </c>
      <c r="F1187" s="807">
        <v>90.76</v>
      </c>
      <c r="I1187" s="840" t="s">
        <v>15822</v>
      </c>
      <c r="J1187" s="848">
        <f>IFERROR(VLOOKUP(I1187,REAJUSTE!A:AB,22,FALSE),"")</f>
        <v>1.016</v>
      </c>
    </row>
    <row r="1188" spans="1:10" ht="25.5" x14ac:dyDescent="0.2">
      <c r="A1188" s="794">
        <v>180115</v>
      </c>
      <c r="B1188" s="794" t="s">
        <v>505</v>
      </c>
      <c r="C1188" s="806" t="s">
        <v>588</v>
      </c>
      <c r="D1188" s="807">
        <f t="shared" si="18"/>
        <v>70.94</v>
      </c>
      <c r="F1188" s="807">
        <v>69.83</v>
      </c>
      <c r="I1188" s="840" t="s">
        <v>15822</v>
      </c>
      <c r="J1188" s="848">
        <f>IFERROR(VLOOKUP(I1188,REAJUSTE!A:AB,22,FALSE),"")</f>
        <v>1.016</v>
      </c>
    </row>
    <row r="1189" spans="1:10" ht="15" x14ac:dyDescent="0.2">
      <c r="A1189" s="805">
        <v>1802</v>
      </c>
      <c r="B1189" s="805" t="s">
        <v>506</v>
      </c>
      <c r="C1189" s="806"/>
      <c r="D1189" s="807">
        <f t="shared" si="18"/>
        <v>0</v>
      </c>
      <c r="F1189" s="807"/>
      <c r="I1189" s="840" t="s">
        <v>15822</v>
      </c>
      <c r="J1189" s="848">
        <f>IFERROR(VLOOKUP(I1189,REAJUSTE!A:AB,22,FALSE),"")</f>
        <v>1.016</v>
      </c>
    </row>
    <row r="1190" spans="1:10" ht="38.25" x14ac:dyDescent="0.2">
      <c r="A1190" s="794">
        <v>180201</v>
      </c>
      <c r="B1190" s="794" t="s">
        <v>911</v>
      </c>
      <c r="C1190" s="806" t="s">
        <v>588</v>
      </c>
      <c r="D1190" s="807">
        <f t="shared" si="18"/>
        <v>39.65</v>
      </c>
      <c r="F1190" s="807">
        <v>39.03</v>
      </c>
      <c r="I1190" s="840" t="s">
        <v>15822</v>
      </c>
      <c r="J1190" s="848">
        <f>IFERROR(VLOOKUP(I1190,REAJUSTE!A:AB,22,FALSE),"")</f>
        <v>1.016</v>
      </c>
    </row>
    <row r="1191" spans="1:10" ht="38.25" x14ac:dyDescent="0.2">
      <c r="A1191" s="794">
        <v>180202</v>
      </c>
      <c r="B1191" s="794" t="s">
        <v>912</v>
      </c>
      <c r="C1191" s="806" t="s">
        <v>588</v>
      </c>
      <c r="D1191" s="807">
        <f t="shared" si="18"/>
        <v>45.21</v>
      </c>
      <c r="F1191" s="807">
        <v>44.5</v>
      </c>
      <c r="I1191" s="840" t="s">
        <v>15822</v>
      </c>
      <c r="J1191" s="848">
        <f>IFERROR(VLOOKUP(I1191,REAJUSTE!A:AB,22,FALSE),"")</f>
        <v>1.016</v>
      </c>
    </row>
    <row r="1192" spans="1:10" ht="25.5" x14ac:dyDescent="0.2">
      <c r="A1192" s="794">
        <v>180204</v>
      </c>
      <c r="B1192" s="794" t="s">
        <v>803</v>
      </c>
      <c r="C1192" s="806" t="s">
        <v>588</v>
      </c>
      <c r="D1192" s="807">
        <f t="shared" si="18"/>
        <v>34.71</v>
      </c>
      <c r="F1192" s="807">
        <v>34.17</v>
      </c>
      <c r="I1192" s="840" t="s">
        <v>15822</v>
      </c>
      <c r="J1192" s="848">
        <f>IFERROR(VLOOKUP(I1192,REAJUSTE!A:AB,22,FALSE),"")</f>
        <v>1.016</v>
      </c>
    </row>
    <row r="1193" spans="1:10" ht="25.5" x14ac:dyDescent="0.2">
      <c r="A1193" s="794">
        <v>180205</v>
      </c>
      <c r="B1193" s="794" t="s">
        <v>804</v>
      </c>
      <c r="C1193" s="806" t="s">
        <v>588</v>
      </c>
      <c r="D1193" s="807">
        <f t="shared" si="18"/>
        <v>57.73</v>
      </c>
      <c r="F1193" s="807">
        <v>56.83</v>
      </c>
      <c r="I1193" s="840" t="s">
        <v>15822</v>
      </c>
      <c r="J1193" s="848">
        <f>IFERROR(VLOOKUP(I1193,REAJUSTE!A:AB,22,FALSE),"")</f>
        <v>1.016</v>
      </c>
    </row>
    <row r="1194" spans="1:10" ht="25.5" x14ac:dyDescent="0.2">
      <c r="A1194" s="794">
        <v>180206</v>
      </c>
      <c r="B1194" s="794" t="s">
        <v>507</v>
      </c>
      <c r="C1194" s="806" t="s">
        <v>588</v>
      </c>
      <c r="D1194" s="807">
        <f t="shared" si="18"/>
        <v>40.729999999999997</v>
      </c>
      <c r="F1194" s="807">
        <v>40.090000000000003</v>
      </c>
      <c r="I1194" s="840" t="s">
        <v>15822</v>
      </c>
      <c r="J1194" s="848">
        <f>IFERROR(VLOOKUP(I1194,REAJUSTE!A:AB,22,FALSE),"")</f>
        <v>1.016</v>
      </c>
    </row>
    <row r="1195" spans="1:10" ht="51" x14ac:dyDescent="0.2">
      <c r="A1195" s="794">
        <v>180207</v>
      </c>
      <c r="B1195" s="794" t="s">
        <v>1808</v>
      </c>
      <c r="C1195" s="806" t="s">
        <v>588</v>
      </c>
      <c r="D1195" s="807">
        <f t="shared" si="18"/>
        <v>62.67</v>
      </c>
      <c r="F1195" s="807">
        <v>61.69</v>
      </c>
      <c r="I1195" s="840" t="s">
        <v>15822</v>
      </c>
      <c r="J1195" s="848">
        <f>IFERROR(VLOOKUP(I1195,REAJUSTE!A:AB,22,FALSE),"")</f>
        <v>1.016</v>
      </c>
    </row>
    <row r="1196" spans="1:10" ht="38.25" x14ac:dyDescent="0.2">
      <c r="A1196" s="794">
        <v>180208</v>
      </c>
      <c r="B1196" s="794" t="s">
        <v>1809</v>
      </c>
      <c r="C1196" s="806" t="s">
        <v>588</v>
      </c>
      <c r="D1196" s="807">
        <f t="shared" si="18"/>
        <v>85.7</v>
      </c>
      <c r="F1196" s="807">
        <v>84.36</v>
      </c>
      <c r="I1196" s="840" t="s">
        <v>15822</v>
      </c>
      <c r="J1196" s="848">
        <f>IFERROR(VLOOKUP(I1196,REAJUSTE!A:AB,22,FALSE),"")</f>
        <v>1.016</v>
      </c>
    </row>
    <row r="1197" spans="1:10" ht="25.5" x14ac:dyDescent="0.2">
      <c r="A1197" s="794">
        <v>180209</v>
      </c>
      <c r="B1197" s="794" t="s">
        <v>508</v>
      </c>
      <c r="C1197" s="806" t="s">
        <v>588</v>
      </c>
      <c r="D1197" s="807">
        <f t="shared" si="18"/>
        <v>36.049999999999997</v>
      </c>
      <c r="F1197" s="807">
        <v>35.49</v>
      </c>
      <c r="I1197" s="840" t="s">
        <v>15822</v>
      </c>
      <c r="J1197" s="848">
        <f>IFERROR(VLOOKUP(I1197,REAJUSTE!A:AB,22,FALSE),"")</f>
        <v>1.016</v>
      </c>
    </row>
    <row r="1198" spans="1:10" ht="25.5" x14ac:dyDescent="0.2">
      <c r="A1198" s="794">
        <v>180210</v>
      </c>
      <c r="B1198" s="794" t="s">
        <v>509</v>
      </c>
      <c r="C1198" s="806" t="s">
        <v>588</v>
      </c>
      <c r="D1198" s="807">
        <f t="shared" si="18"/>
        <v>49.94</v>
      </c>
      <c r="F1198" s="807">
        <v>49.16</v>
      </c>
      <c r="I1198" s="840" t="s">
        <v>15822</v>
      </c>
      <c r="J1198" s="848">
        <f>IFERROR(VLOOKUP(I1198,REAJUSTE!A:AB,22,FALSE),"")</f>
        <v>1.016</v>
      </c>
    </row>
    <row r="1199" spans="1:10" ht="38.25" x14ac:dyDescent="0.2">
      <c r="A1199" s="794">
        <v>180211</v>
      </c>
      <c r="B1199" s="794" t="s">
        <v>510</v>
      </c>
      <c r="C1199" s="806" t="s">
        <v>588</v>
      </c>
      <c r="D1199" s="807">
        <f t="shared" si="18"/>
        <v>138.69</v>
      </c>
      <c r="F1199" s="807">
        <v>136.51</v>
      </c>
      <c r="I1199" s="840" t="s">
        <v>15822</v>
      </c>
      <c r="J1199" s="848">
        <f>IFERROR(VLOOKUP(I1199,REAJUSTE!A:AB,22,FALSE),"")</f>
        <v>1.016</v>
      </c>
    </row>
    <row r="1200" spans="1:10" ht="25.5" x14ac:dyDescent="0.2">
      <c r="A1200" s="794">
        <v>180212</v>
      </c>
      <c r="B1200" s="794" t="s">
        <v>805</v>
      </c>
      <c r="C1200" s="806" t="s">
        <v>588</v>
      </c>
      <c r="D1200" s="807">
        <f t="shared" si="18"/>
        <v>80.77</v>
      </c>
      <c r="F1200" s="807">
        <v>79.5</v>
      </c>
      <c r="I1200" s="840" t="s">
        <v>15822</v>
      </c>
      <c r="J1200" s="848">
        <f>IFERROR(VLOOKUP(I1200,REAJUSTE!A:AB,22,FALSE),"")</f>
        <v>1.016</v>
      </c>
    </row>
    <row r="1201" spans="1:10" ht="15" x14ac:dyDescent="0.2">
      <c r="A1201" s="794">
        <v>180217</v>
      </c>
      <c r="B1201" s="794" t="s">
        <v>511</v>
      </c>
      <c r="C1201" s="806" t="s">
        <v>588</v>
      </c>
      <c r="D1201" s="807">
        <f t="shared" si="18"/>
        <v>9.4499999999999993</v>
      </c>
      <c r="F1201" s="807">
        <v>9.31</v>
      </c>
      <c r="I1201" s="840" t="s">
        <v>15822</v>
      </c>
      <c r="J1201" s="848">
        <f>IFERROR(VLOOKUP(I1201,REAJUSTE!A:AB,22,FALSE),"")</f>
        <v>1.016</v>
      </c>
    </row>
    <row r="1202" spans="1:10" ht="15" x14ac:dyDescent="0.2">
      <c r="A1202" s="794">
        <v>180218</v>
      </c>
      <c r="B1202" s="794" t="s">
        <v>806</v>
      </c>
      <c r="C1202" s="806" t="s">
        <v>588</v>
      </c>
      <c r="D1202" s="807">
        <f t="shared" si="18"/>
        <v>19.100000000000001</v>
      </c>
      <c r="F1202" s="807">
        <v>18.8</v>
      </c>
      <c r="I1202" s="840" t="s">
        <v>15822</v>
      </c>
      <c r="J1202" s="848">
        <f>IFERROR(VLOOKUP(I1202,REAJUSTE!A:AB,22,FALSE),"")</f>
        <v>1.016</v>
      </c>
    </row>
    <row r="1203" spans="1:10" ht="15" x14ac:dyDescent="0.2">
      <c r="A1203" s="794">
        <v>180220</v>
      </c>
      <c r="B1203" s="794" t="s">
        <v>807</v>
      </c>
      <c r="C1203" s="806" t="s">
        <v>588</v>
      </c>
      <c r="D1203" s="807">
        <f t="shared" si="18"/>
        <v>51.34</v>
      </c>
      <c r="F1203" s="807">
        <v>50.54</v>
      </c>
      <c r="I1203" s="840" t="s">
        <v>15822</v>
      </c>
      <c r="J1203" s="848">
        <f>IFERROR(VLOOKUP(I1203,REAJUSTE!A:AB,22,FALSE),"")</f>
        <v>1.016</v>
      </c>
    </row>
    <row r="1204" spans="1:10" ht="15" x14ac:dyDescent="0.2">
      <c r="A1204" s="805">
        <v>1803</v>
      </c>
      <c r="B1204" s="805" t="s">
        <v>512</v>
      </c>
      <c r="C1204" s="806"/>
      <c r="D1204" s="807">
        <f t="shared" si="18"/>
        <v>0</v>
      </c>
      <c r="F1204" s="807"/>
      <c r="I1204" s="840" t="s">
        <v>15822</v>
      </c>
      <c r="J1204" s="848">
        <f>IFERROR(VLOOKUP(I1204,REAJUSTE!A:AB,22,FALSE),"")</f>
        <v>1.016</v>
      </c>
    </row>
    <row r="1205" spans="1:10" ht="25.5" x14ac:dyDescent="0.2">
      <c r="A1205" s="794">
        <v>180301</v>
      </c>
      <c r="B1205" s="794" t="s">
        <v>1810</v>
      </c>
      <c r="C1205" s="806" t="s">
        <v>588</v>
      </c>
      <c r="D1205" s="807">
        <f t="shared" si="18"/>
        <v>4493.46</v>
      </c>
      <c r="F1205" s="808">
        <v>4422.7</v>
      </c>
      <c r="I1205" s="840" t="s">
        <v>15822</v>
      </c>
      <c r="J1205" s="848">
        <f>IFERROR(VLOOKUP(I1205,REAJUSTE!A:AB,22,FALSE),"")</f>
        <v>1.016</v>
      </c>
    </row>
    <row r="1206" spans="1:10" ht="15" x14ac:dyDescent="0.2">
      <c r="A1206" s="794">
        <v>180302</v>
      </c>
      <c r="B1206" s="794" t="s">
        <v>513</v>
      </c>
      <c r="C1206" s="806" t="s">
        <v>588</v>
      </c>
      <c r="D1206" s="807">
        <f t="shared" si="18"/>
        <v>1057.6099999999999</v>
      </c>
      <c r="F1206" s="808">
        <v>1040.96</v>
      </c>
      <c r="I1206" s="840" t="s">
        <v>15822</v>
      </c>
      <c r="J1206" s="848">
        <f>IFERROR(VLOOKUP(I1206,REAJUSTE!A:AB,22,FALSE),"")</f>
        <v>1.016</v>
      </c>
    </row>
    <row r="1207" spans="1:10" ht="15" x14ac:dyDescent="0.2">
      <c r="A1207" s="794">
        <v>180303</v>
      </c>
      <c r="B1207" s="794" t="s">
        <v>808</v>
      </c>
      <c r="C1207" s="806" t="s">
        <v>588</v>
      </c>
      <c r="D1207" s="807">
        <f t="shared" si="18"/>
        <v>1654</v>
      </c>
      <c r="F1207" s="808">
        <v>1627.96</v>
      </c>
      <c r="I1207" s="840" t="s">
        <v>15822</v>
      </c>
      <c r="J1207" s="848">
        <f>IFERROR(VLOOKUP(I1207,REAJUSTE!A:AB,22,FALSE),"")</f>
        <v>1.016</v>
      </c>
    </row>
    <row r="1208" spans="1:10" ht="15" x14ac:dyDescent="0.2">
      <c r="A1208" s="794">
        <v>180304</v>
      </c>
      <c r="B1208" s="794" t="s">
        <v>514</v>
      </c>
      <c r="C1208" s="806" t="s">
        <v>588</v>
      </c>
      <c r="D1208" s="807">
        <f t="shared" si="18"/>
        <v>1778.96</v>
      </c>
      <c r="F1208" s="808">
        <v>1750.95</v>
      </c>
      <c r="I1208" s="840" t="s">
        <v>15822</v>
      </c>
      <c r="J1208" s="848">
        <f>IFERROR(VLOOKUP(I1208,REAJUSTE!A:AB,22,FALSE),"")</f>
        <v>1.016</v>
      </c>
    </row>
    <row r="1209" spans="1:10" ht="25.5" x14ac:dyDescent="0.2">
      <c r="A1209" s="794">
        <v>180305</v>
      </c>
      <c r="B1209" s="794" t="s">
        <v>515</v>
      </c>
      <c r="C1209" s="806" t="s">
        <v>588</v>
      </c>
      <c r="D1209" s="807">
        <f t="shared" si="18"/>
        <v>1688.94</v>
      </c>
      <c r="F1209" s="808">
        <v>1662.35</v>
      </c>
      <c r="I1209" s="840" t="s">
        <v>15822</v>
      </c>
      <c r="J1209" s="848">
        <f>IFERROR(VLOOKUP(I1209,REAJUSTE!A:AB,22,FALSE),"")</f>
        <v>1.016</v>
      </c>
    </row>
    <row r="1210" spans="1:10" ht="15" x14ac:dyDescent="0.2">
      <c r="A1210" s="805">
        <v>1804</v>
      </c>
      <c r="B1210" s="805" t="s">
        <v>809</v>
      </c>
      <c r="C1210" s="806"/>
      <c r="D1210" s="807">
        <f t="shared" si="18"/>
        <v>0</v>
      </c>
      <c r="F1210" s="807"/>
      <c r="I1210" s="840" t="s">
        <v>15822</v>
      </c>
      <c r="J1210" s="848">
        <f>IFERROR(VLOOKUP(I1210,REAJUSTE!A:AB,22,FALSE),"")</f>
        <v>1.016</v>
      </c>
    </row>
    <row r="1211" spans="1:10" ht="89.25" x14ac:dyDescent="0.2">
      <c r="A1211" s="794">
        <v>180405</v>
      </c>
      <c r="B1211" s="794" t="s">
        <v>15782</v>
      </c>
      <c r="C1211" s="806" t="s">
        <v>588</v>
      </c>
      <c r="D1211" s="807">
        <f t="shared" si="18"/>
        <v>4686.2299999999996</v>
      </c>
      <c r="F1211" s="808">
        <v>4612.4399999999996</v>
      </c>
      <c r="I1211" s="840" t="s">
        <v>15822</v>
      </c>
      <c r="J1211" s="848">
        <f>IFERROR(VLOOKUP(I1211,REAJUSTE!A:AB,22,FALSE),"")</f>
        <v>1.016</v>
      </c>
    </row>
    <row r="1212" spans="1:10" ht="15" x14ac:dyDescent="0.2">
      <c r="A1212" s="805">
        <v>1806</v>
      </c>
      <c r="B1212" s="805" t="s">
        <v>12919</v>
      </c>
      <c r="C1212" s="806"/>
      <c r="D1212" s="807">
        <f t="shared" si="18"/>
        <v>0</v>
      </c>
      <c r="F1212" s="807"/>
      <c r="I1212" s="840" t="s">
        <v>15822</v>
      </c>
      <c r="J1212" s="848">
        <f>IFERROR(VLOOKUP(I1212,REAJUSTE!A:AB,22,FALSE),"")</f>
        <v>1.016</v>
      </c>
    </row>
    <row r="1213" spans="1:10" ht="76.5" x14ac:dyDescent="0.2">
      <c r="A1213" s="794">
        <v>180602</v>
      </c>
      <c r="B1213" s="794" t="s">
        <v>12920</v>
      </c>
      <c r="C1213" s="806" t="s">
        <v>588</v>
      </c>
      <c r="D1213" s="807">
        <f t="shared" si="18"/>
        <v>2911.97</v>
      </c>
      <c r="F1213" s="808">
        <v>2866.12</v>
      </c>
      <c r="I1213" s="840" t="s">
        <v>15822</v>
      </c>
      <c r="J1213" s="848">
        <f>IFERROR(VLOOKUP(I1213,REAJUSTE!A:AB,22,FALSE),"")</f>
        <v>1.016</v>
      </c>
    </row>
    <row r="1214" spans="1:10" ht="76.5" x14ac:dyDescent="0.2">
      <c r="A1214" s="794">
        <v>180603</v>
      </c>
      <c r="B1214" s="794" t="s">
        <v>12921</v>
      </c>
      <c r="C1214" s="806" t="s">
        <v>588</v>
      </c>
      <c r="D1214" s="807">
        <f t="shared" si="18"/>
        <v>3281.79</v>
      </c>
      <c r="F1214" s="808">
        <v>3230.11</v>
      </c>
      <c r="I1214" s="840" t="s">
        <v>15822</v>
      </c>
      <c r="J1214" s="848">
        <f>IFERROR(VLOOKUP(I1214,REAJUSTE!A:AB,22,FALSE),"")</f>
        <v>1.016</v>
      </c>
    </row>
    <row r="1215" spans="1:10" ht="76.5" x14ac:dyDescent="0.2">
      <c r="A1215" s="794">
        <v>180604</v>
      </c>
      <c r="B1215" s="794" t="s">
        <v>12922</v>
      </c>
      <c r="C1215" s="806" t="s">
        <v>588</v>
      </c>
      <c r="D1215" s="807">
        <f t="shared" si="18"/>
        <v>4665.7299999999996</v>
      </c>
      <c r="F1215" s="808">
        <v>4592.26</v>
      </c>
      <c r="I1215" s="840" t="s">
        <v>15822</v>
      </c>
      <c r="J1215" s="848">
        <f>IFERROR(VLOOKUP(I1215,REAJUSTE!A:AB,22,FALSE),"")</f>
        <v>1.016</v>
      </c>
    </row>
    <row r="1216" spans="1:10" ht="76.5" x14ac:dyDescent="0.2">
      <c r="A1216" s="794">
        <v>180605</v>
      </c>
      <c r="B1216" s="794" t="s">
        <v>12923</v>
      </c>
      <c r="C1216" s="806" t="s">
        <v>588</v>
      </c>
      <c r="D1216" s="807">
        <f t="shared" si="18"/>
        <v>5489.92</v>
      </c>
      <c r="F1216" s="808">
        <v>5403.47</v>
      </c>
      <c r="I1216" s="840" t="s">
        <v>15822</v>
      </c>
      <c r="J1216" s="848">
        <f>IFERROR(VLOOKUP(I1216,REAJUSTE!A:AB,22,FALSE),"")</f>
        <v>1.016</v>
      </c>
    </row>
    <row r="1217" spans="1:10" ht="76.5" x14ac:dyDescent="0.2">
      <c r="A1217" s="794">
        <v>180606</v>
      </c>
      <c r="B1217" s="794" t="s">
        <v>12924</v>
      </c>
      <c r="C1217" s="806" t="s">
        <v>588</v>
      </c>
      <c r="D1217" s="807">
        <f t="shared" si="18"/>
        <v>5793.7</v>
      </c>
      <c r="F1217" s="808">
        <v>5702.47</v>
      </c>
      <c r="I1217" s="840" t="s">
        <v>15822</v>
      </c>
      <c r="J1217" s="848">
        <f>IFERROR(VLOOKUP(I1217,REAJUSTE!A:AB,22,FALSE),"")</f>
        <v>1.016</v>
      </c>
    </row>
    <row r="1218" spans="1:10" ht="89.25" x14ac:dyDescent="0.2">
      <c r="A1218" s="794">
        <v>180607</v>
      </c>
      <c r="B1218" s="794" t="s">
        <v>12925</v>
      </c>
      <c r="C1218" s="806" t="s">
        <v>588</v>
      </c>
      <c r="D1218" s="807">
        <f t="shared" si="18"/>
        <v>8116.26</v>
      </c>
      <c r="F1218" s="808">
        <v>7988.45</v>
      </c>
      <c r="I1218" s="840" t="s">
        <v>15822</v>
      </c>
      <c r="J1218" s="848">
        <f>IFERROR(VLOOKUP(I1218,REAJUSTE!A:AB,22,FALSE),"")</f>
        <v>1.016</v>
      </c>
    </row>
    <row r="1219" spans="1:10" ht="89.25" x14ac:dyDescent="0.2">
      <c r="A1219" s="794">
        <v>180608</v>
      </c>
      <c r="B1219" s="794" t="s">
        <v>12926</v>
      </c>
      <c r="C1219" s="806" t="s">
        <v>588</v>
      </c>
      <c r="D1219" s="807">
        <f t="shared" si="18"/>
        <v>11071.11</v>
      </c>
      <c r="F1219" s="808">
        <v>10896.77</v>
      </c>
      <c r="I1219" s="840" t="s">
        <v>15822</v>
      </c>
      <c r="J1219" s="848">
        <f>IFERROR(VLOOKUP(I1219,REAJUSTE!A:AB,22,FALSE),"")</f>
        <v>1.016</v>
      </c>
    </row>
    <row r="1220" spans="1:10" ht="89.25" x14ac:dyDescent="0.2">
      <c r="A1220" s="794">
        <v>180609</v>
      </c>
      <c r="B1220" s="794" t="s">
        <v>12927</v>
      </c>
      <c r="C1220" s="806" t="s">
        <v>588</v>
      </c>
      <c r="D1220" s="807">
        <f t="shared" si="18"/>
        <v>13742.22</v>
      </c>
      <c r="F1220" s="808">
        <v>13525.81</v>
      </c>
      <c r="I1220" s="840" t="s">
        <v>15822</v>
      </c>
      <c r="J1220" s="848">
        <f>IFERROR(VLOOKUP(I1220,REAJUSTE!A:AB,22,FALSE),"")</f>
        <v>1.016</v>
      </c>
    </row>
    <row r="1221" spans="1:10" ht="15" x14ac:dyDescent="0.2">
      <c r="A1221" s="805">
        <v>1807</v>
      </c>
      <c r="B1221" s="805" t="s">
        <v>516</v>
      </c>
      <c r="C1221" s="806"/>
      <c r="D1221" s="807">
        <f t="shared" si="18"/>
        <v>0</v>
      </c>
      <c r="F1221" s="807"/>
      <c r="I1221" s="840" t="s">
        <v>15822</v>
      </c>
      <c r="J1221" s="848">
        <f>IFERROR(VLOOKUP(I1221,REAJUSTE!A:AB,22,FALSE),"")</f>
        <v>1.016</v>
      </c>
    </row>
    <row r="1222" spans="1:10" ht="63.75" x14ac:dyDescent="0.2">
      <c r="A1222" s="794">
        <v>180702</v>
      </c>
      <c r="B1222" s="794" t="s">
        <v>517</v>
      </c>
      <c r="C1222" s="806" t="s">
        <v>588</v>
      </c>
      <c r="D1222" s="807">
        <f t="shared" si="18"/>
        <v>282.88</v>
      </c>
      <c r="F1222" s="807">
        <v>278.43</v>
      </c>
      <c r="I1222" s="840" t="s">
        <v>15822</v>
      </c>
      <c r="J1222" s="848">
        <f>IFERROR(VLOOKUP(I1222,REAJUSTE!A:AB,22,FALSE),"")</f>
        <v>1.016</v>
      </c>
    </row>
    <row r="1223" spans="1:10" ht="15" x14ac:dyDescent="0.2">
      <c r="A1223" s="805">
        <v>1808</v>
      </c>
      <c r="B1223" s="805" t="s">
        <v>481</v>
      </c>
      <c r="C1223" s="806"/>
      <c r="D1223" s="807">
        <f t="shared" si="18"/>
        <v>0</v>
      </c>
      <c r="F1223" s="807"/>
      <c r="I1223" s="840" t="s">
        <v>15822</v>
      </c>
      <c r="J1223" s="848">
        <f>IFERROR(VLOOKUP(I1223,REAJUSTE!A:AB,22,FALSE),"")</f>
        <v>1.016</v>
      </c>
    </row>
    <row r="1224" spans="1:10" ht="25.5" x14ac:dyDescent="0.2">
      <c r="A1224" s="794">
        <v>180803</v>
      </c>
      <c r="B1224" s="794" t="s">
        <v>810</v>
      </c>
      <c r="C1224" s="806" t="s">
        <v>588</v>
      </c>
      <c r="D1224" s="807">
        <f t="shared" si="18"/>
        <v>132.37</v>
      </c>
      <c r="F1224" s="807">
        <v>130.29</v>
      </c>
      <c r="I1224" s="840" t="s">
        <v>15822</v>
      </c>
      <c r="J1224" s="848">
        <f>IFERROR(VLOOKUP(I1224,REAJUSTE!A:AB,22,FALSE),"")</f>
        <v>1.016</v>
      </c>
    </row>
    <row r="1225" spans="1:10" ht="15" x14ac:dyDescent="0.2">
      <c r="A1225" s="794">
        <v>180804</v>
      </c>
      <c r="B1225" s="794" t="s">
        <v>518</v>
      </c>
      <c r="C1225" s="806" t="s">
        <v>588</v>
      </c>
      <c r="D1225" s="807">
        <f t="shared" si="18"/>
        <v>807.37</v>
      </c>
      <c r="F1225" s="807">
        <v>794.66</v>
      </c>
      <c r="I1225" s="840" t="s">
        <v>15822</v>
      </c>
      <c r="J1225" s="848">
        <f>IFERROR(VLOOKUP(I1225,REAJUSTE!A:AB,22,FALSE),"")</f>
        <v>1.016</v>
      </c>
    </row>
    <row r="1226" spans="1:10" ht="25.5" x14ac:dyDescent="0.2">
      <c r="A1226" s="794">
        <v>180809</v>
      </c>
      <c r="B1226" s="794" t="s">
        <v>519</v>
      </c>
      <c r="C1226" s="806" t="s">
        <v>588</v>
      </c>
      <c r="D1226" s="807">
        <f t="shared" si="18"/>
        <v>112.66</v>
      </c>
      <c r="F1226" s="807">
        <v>110.89</v>
      </c>
      <c r="I1226" s="840" t="s">
        <v>15822</v>
      </c>
      <c r="J1226" s="848">
        <f>IFERROR(VLOOKUP(I1226,REAJUSTE!A:AB,22,FALSE),"")</f>
        <v>1.016</v>
      </c>
    </row>
    <row r="1227" spans="1:10" ht="15" x14ac:dyDescent="0.2">
      <c r="A1227" s="805">
        <v>1810</v>
      </c>
      <c r="B1227" s="805" t="s">
        <v>12928</v>
      </c>
      <c r="C1227" s="806"/>
      <c r="D1227" s="807">
        <f t="shared" si="18"/>
        <v>0</v>
      </c>
      <c r="F1227" s="807"/>
      <c r="I1227" s="840" t="s">
        <v>15822</v>
      </c>
      <c r="J1227" s="848">
        <f>IFERROR(VLOOKUP(I1227,REAJUSTE!A:AB,22,FALSE),"")</f>
        <v>1.016</v>
      </c>
    </row>
    <row r="1228" spans="1:10" ht="89.25" x14ac:dyDescent="0.2">
      <c r="A1228" s="794">
        <v>181001</v>
      </c>
      <c r="B1228" s="794" t="s">
        <v>12929</v>
      </c>
      <c r="C1228" s="806" t="s">
        <v>588</v>
      </c>
      <c r="D1228" s="807">
        <f t="shared" si="18"/>
        <v>146.82</v>
      </c>
      <c r="F1228" s="807">
        <v>144.51</v>
      </c>
      <c r="I1228" s="840" t="s">
        <v>15822</v>
      </c>
      <c r="J1228" s="848">
        <f>IFERROR(VLOOKUP(I1228,REAJUSTE!A:AB,22,FALSE),"")</f>
        <v>1.016</v>
      </c>
    </row>
    <row r="1229" spans="1:10" ht="89.25" x14ac:dyDescent="0.2">
      <c r="A1229" s="794">
        <v>181002</v>
      </c>
      <c r="B1229" s="794" t="s">
        <v>12930</v>
      </c>
      <c r="C1229" s="806" t="s">
        <v>588</v>
      </c>
      <c r="D1229" s="807">
        <f t="shared" si="18"/>
        <v>185.63</v>
      </c>
      <c r="F1229" s="807">
        <v>182.71</v>
      </c>
      <c r="I1229" s="840" t="s">
        <v>15822</v>
      </c>
      <c r="J1229" s="848">
        <f>IFERROR(VLOOKUP(I1229,REAJUSTE!A:AB,22,FALSE),"")</f>
        <v>1.016</v>
      </c>
    </row>
    <row r="1230" spans="1:10" ht="76.5" x14ac:dyDescent="0.2">
      <c r="A1230" s="794">
        <v>181003</v>
      </c>
      <c r="B1230" s="794" t="s">
        <v>12931</v>
      </c>
      <c r="C1230" s="806" t="s">
        <v>588</v>
      </c>
      <c r="D1230" s="807">
        <f t="shared" si="18"/>
        <v>137.99</v>
      </c>
      <c r="F1230" s="807">
        <v>135.82</v>
      </c>
      <c r="I1230" s="840" t="s">
        <v>15822</v>
      </c>
      <c r="J1230" s="848">
        <f>IFERROR(VLOOKUP(I1230,REAJUSTE!A:AB,22,FALSE),"")</f>
        <v>1.016</v>
      </c>
    </row>
    <row r="1231" spans="1:10" ht="89.25" x14ac:dyDescent="0.2">
      <c r="A1231" s="794">
        <v>181004</v>
      </c>
      <c r="B1231" s="794" t="s">
        <v>12932</v>
      </c>
      <c r="C1231" s="806" t="s">
        <v>588</v>
      </c>
      <c r="D1231" s="807">
        <f t="shared" si="18"/>
        <v>175.74</v>
      </c>
      <c r="F1231" s="807">
        <v>172.98</v>
      </c>
      <c r="I1231" s="840" t="s">
        <v>15822</v>
      </c>
      <c r="J1231" s="848">
        <f>IFERROR(VLOOKUP(I1231,REAJUSTE!A:AB,22,FALSE),"")</f>
        <v>1.016</v>
      </c>
    </row>
    <row r="1232" spans="1:10" ht="76.5" x14ac:dyDescent="0.2">
      <c r="A1232" s="794">
        <v>181005</v>
      </c>
      <c r="B1232" s="794" t="s">
        <v>12933</v>
      </c>
      <c r="C1232" s="806" t="s">
        <v>588</v>
      </c>
      <c r="D1232" s="807">
        <f t="shared" ref="D1232:D1295" si="19">TRUNC(F1232*J1232,2)</f>
        <v>270.39999999999998</v>
      </c>
      <c r="F1232" s="807">
        <v>266.14999999999998</v>
      </c>
      <c r="I1232" s="840" t="s">
        <v>15822</v>
      </c>
      <c r="J1232" s="848">
        <f>IFERROR(VLOOKUP(I1232,REAJUSTE!A:AB,22,FALSE),"")</f>
        <v>1.016</v>
      </c>
    </row>
    <row r="1233" spans="1:10" ht="76.5" x14ac:dyDescent="0.2">
      <c r="A1233" s="794">
        <v>181007</v>
      </c>
      <c r="B1233" s="794" t="s">
        <v>12934</v>
      </c>
      <c r="C1233" s="806" t="s">
        <v>588</v>
      </c>
      <c r="D1233" s="807">
        <f t="shared" si="19"/>
        <v>253.65</v>
      </c>
      <c r="F1233" s="807">
        <v>249.66</v>
      </c>
      <c r="I1233" s="840" t="s">
        <v>15822</v>
      </c>
      <c r="J1233" s="848">
        <f>IFERROR(VLOOKUP(I1233,REAJUSTE!A:AB,22,FALSE),"")</f>
        <v>1.016</v>
      </c>
    </row>
    <row r="1234" spans="1:10" ht="15" x14ac:dyDescent="0.2">
      <c r="A1234" s="805">
        <v>19</v>
      </c>
      <c r="B1234" s="805" t="s">
        <v>520</v>
      </c>
      <c r="C1234" s="806"/>
      <c r="D1234" s="807">
        <f t="shared" si="19"/>
        <v>0</v>
      </c>
      <c r="F1234" s="807"/>
      <c r="I1234" s="840" t="s">
        <v>15822</v>
      </c>
      <c r="J1234" s="848">
        <f>IFERROR(VLOOKUP(I1234,REAJUSTE!A:AB,22,FALSE),"")</f>
        <v>1.016</v>
      </c>
    </row>
    <row r="1235" spans="1:10" ht="15" x14ac:dyDescent="0.2">
      <c r="A1235" s="805">
        <v>1901</v>
      </c>
      <c r="B1235" s="805" t="s">
        <v>521</v>
      </c>
      <c r="C1235" s="806"/>
      <c r="D1235" s="807">
        <f t="shared" si="19"/>
        <v>0</v>
      </c>
      <c r="F1235" s="807"/>
      <c r="I1235" s="840" t="s">
        <v>15822</v>
      </c>
      <c r="J1235" s="848">
        <f>IFERROR(VLOOKUP(I1235,REAJUSTE!A:AB,22,FALSE),"")</f>
        <v>1.016</v>
      </c>
    </row>
    <row r="1236" spans="1:10" ht="76.5" x14ac:dyDescent="0.2">
      <c r="A1236" s="794">
        <v>190101</v>
      </c>
      <c r="B1236" s="794" t="s">
        <v>12935</v>
      </c>
      <c r="C1236" s="806" t="s">
        <v>877</v>
      </c>
      <c r="D1236" s="807">
        <f t="shared" si="19"/>
        <v>18.79</v>
      </c>
      <c r="F1236" s="807">
        <v>18.5</v>
      </c>
      <c r="I1236" s="840" t="s">
        <v>15822</v>
      </c>
      <c r="J1236" s="848">
        <f>IFERROR(VLOOKUP(I1236,REAJUSTE!A:AB,22,FALSE),"")</f>
        <v>1.016</v>
      </c>
    </row>
    <row r="1237" spans="1:10" ht="51" x14ac:dyDescent="0.2">
      <c r="A1237" s="794">
        <v>190102</v>
      </c>
      <c r="B1237" s="794" t="s">
        <v>522</v>
      </c>
      <c r="C1237" s="806" t="s">
        <v>877</v>
      </c>
      <c r="D1237" s="807">
        <f t="shared" si="19"/>
        <v>23.96</v>
      </c>
      <c r="F1237" s="807">
        <v>23.59</v>
      </c>
      <c r="I1237" s="840" t="s">
        <v>15822</v>
      </c>
      <c r="J1237" s="848">
        <f>IFERROR(VLOOKUP(I1237,REAJUSTE!A:AB,22,FALSE),"")</f>
        <v>1.016</v>
      </c>
    </row>
    <row r="1238" spans="1:10" ht="89.25" x14ac:dyDescent="0.2">
      <c r="A1238" s="794">
        <v>190103</v>
      </c>
      <c r="B1238" s="794" t="s">
        <v>29270</v>
      </c>
      <c r="C1238" s="806" t="s">
        <v>877</v>
      </c>
      <c r="D1238" s="807">
        <f t="shared" si="19"/>
        <v>22.28</v>
      </c>
      <c r="F1238" s="807">
        <v>21.93</v>
      </c>
      <c r="I1238" s="840" t="s">
        <v>15822</v>
      </c>
      <c r="J1238" s="848">
        <f>IFERROR(VLOOKUP(I1238,REAJUSTE!A:AB,22,FALSE),"")</f>
        <v>1.016</v>
      </c>
    </row>
    <row r="1239" spans="1:10" ht="76.5" x14ac:dyDescent="0.2">
      <c r="A1239" s="794">
        <v>190104</v>
      </c>
      <c r="B1239" s="794" t="s">
        <v>12936</v>
      </c>
      <c r="C1239" s="806" t="s">
        <v>877</v>
      </c>
      <c r="D1239" s="807">
        <f t="shared" si="19"/>
        <v>28.78</v>
      </c>
      <c r="F1239" s="807">
        <v>28.33</v>
      </c>
      <c r="I1239" s="840" t="s">
        <v>15822</v>
      </c>
      <c r="J1239" s="848">
        <f>IFERROR(VLOOKUP(I1239,REAJUSTE!A:AB,22,FALSE),"")</f>
        <v>1.016</v>
      </c>
    </row>
    <row r="1240" spans="1:10" ht="89.25" x14ac:dyDescent="0.2">
      <c r="A1240" s="794">
        <v>190105</v>
      </c>
      <c r="B1240" s="794" t="s">
        <v>12937</v>
      </c>
      <c r="C1240" s="806" t="s">
        <v>877</v>
      </c>
      <c r="D1240" s="807">
        <f t="shared" si="19"/>
        <v>33.43</v>
      </c>
      <c r="F1240" s="807">
        <v>32.909999999999997</v>
      </c>
      <c r="I1240" s="840" t="s">
        <v>15822</v>
      </c>
      <c r="J1240" s="848">
        <f>IFERROR(VLOOKUP(I1240,REAJUSTE!A:AB,22,FALSE),"")</f>
        <v>1.016</v>
      </c>
    </row>
    <row r="1241" spans="1:10" ht="76.5" x14ac:dyDescent="0.2">
      <c r="A1241" s="794">
        <v>190106</v>
      </c>
      <c r="B1241" s="794" t="s">
        <v>12938</v>
      </c>
      <c r="C1241" s="806" t="s">
        <v>877</v>
      </c>
      <c r="D1241" s="807">
        <f t="shared" si="19"/>
        <v>28.78</v>
      </c>
      <c r="F1241" s="807">
        <v>28.33</v>
      </c>
      <c r="I1241" s="840" t="s">
        <v>15822</v>
      </c>
      <c r="J1241" s="848">
        <f>IFERROR(VLOOKUP(I1241,REAJUSTE!A:AB,22,FALSE),"")</f>
        <v>1.016</v>
      </c>
    </row>
    <row r="1242" spans="1:10" ht="25.5" x14ac:dyDescent="0.2">
      <c r="A1242" s="794">
        <v>190107</v>
      </c>
      <c r="B1242" s="794" t="s">
        <v>811</v>
      </c>
      <c r="C1242" s="806" t="s">
        <v>877</v>
      </c>
      <c r="D1242" s="807">
        <f t="shared" si="19"/>
        <v>4.17</v>
      </c>
      <c r="F1242" s="807">
        <v>4.1100000000000003</v>
      </c>
      <c r="I1242" s="840" t="s">
        <v>15822</v>
      </c>
      <c r="J1242" s="848">
        <f>IFERROR(VLOOKUP(I1242,REAJUSTE!A:AB,22,FALSE),"")</f>
        <v>1.016</v>
      </c>
    </row>
    <row r="1243" spans="1:10" ht="25.5" x14ac:dyDescent="0.2">
      <c r="A1243" s="794">
        <v>190108</v>
      </c>
      <c r="B1243" s="794" t="s">
        <v>12939</v>
      </c>
      <c r="C1243" s="806" t="s">
        <v>877</v>
      </c>
      <c r="D1243" s="807">
        <f t="shared" si="19"/>
        <v>11.94</v>
      </c>
      <c r="F1243" s="807">
        <v>11.76</v>
      </c>
      <c r="I1243" s="840" t="s">
        <v>15822</v>
      </c>
      <c r="J1243" s="848">
        <f>IFERROR(VLOOKUP(I1243,REAJUSTE!A:AB,22,FALSE),"")</f>
        <v>1.016</v>
      </c>
    </row>
    <row r="1244" spans="1:10" ht="51" x14ac:dyDescent="0.2">
      <c r="A1244" s="794">
        <v>190109</v>
      </c>
      <c r="B1244" s="794" t="s">
        <v>12940</v>
      </c>
      <c r="C1244" s="806" t="s">
        <v>588</v>
      </c>
      <c r="D1244" s="807">
        <f t="shared" si="19"/>
        <v>107.73</v>
      </c>
      <c r="F1244" s="807">
        <v>106.04</v>
      </c>
      <c r="I1244" s="840" t="s">
        <v>15822</v>
      </c>
      <c r="J1244" s="848">
        <f>IFERROR(VLOOKUP(I1244,REAJUSTE!A:AB,22,FALSE),"")</f>
        <v>1.016</v>
      </c>
    </row>
    <row r="1245" spans="1:10" ht="51" x14ac:dyDescent="0.2">
      <c r="A1245" s="794">
        <v>190114</v>
      </c>
      <c r="B1245" s="794" t="s">
        <v>12941</v>
      </c>
      <c r="C1245" s="806" t="s">
        <v>877</v>
      </c>
      <c r="D1245" s="807">
        <f t="shared" si="19"/>
        <v>2.98</v>
      </c>
      <c r="F1245" s="807">
        <v>2.94</v>
      </c>
      <c r="I1245" s="840" t="s">
        <v>15822</v>
      </c>
      <c r="J1245" s="848">
        <f>IFERROR(VLOOKUP(I1245,REAJUSTE!A:AB,22,FALSE),"")</f>
        <v>1.016</v>
      </c>
    </row>
    <row r="1246" spans="1:10" ht="76.5" x14ac:dyDescent="0.2">
      <c r="A1246" s="794">
        <v>190115</v>
      </c>
      <c r="B1246" s="794" t="s">
        <v>12942</v>
      </c>
      <c r="C1246" s="806" t="s">
        <v>877</v>
      </c>
      <c r="D1246" s="807">
        <f t="shared" si="19"/>
        <v>23.31</v>
      </c>
      <c r="F1246" s="807">
        <v>22.95</v>
      </c>
      <c r="I1246" s="840" t="s">
        <v>15822</v>
      </c>
      <c r="J1246" s="848">
        <f>IFERROR(VLOOKUP(I1246,REAJUSTE!A:AB,22,FALSE),"")</f>
        <v>1.016</v>
      </c>
    </row>
    <row r="1247" spans="1:10" ht="76.5" x14ac:dyDescent="0.2">
      <c r="A1247" s="794">
        <v>190116</v>
      </c>
      <c r="B1247" s="794" t="s">
        <v>12943</v>
      </c>
      <c r="C1247" s="806" t="s">
        <v>877</v>
      </c>
      <c r="D1247" s="807">
        <f t="shared" si="19"/>
        <v>26.56</v>
      </c>
      <c r="F1247" s="807">
        <v>26.15</v>
      </c>
      <c r="I1247" s="840" t="s">
        <v>15822</v>
      </c>
      <c r="J1247" s="848">
        <f>IFERROR(VLOOKUP(I1247,REAJUSTE!A:AB,22,FALSE),"")</f>
        <v>1.016</v>
      </c>
    </row>
    <row r="1248" spans="1:10" ht="89.25" x14ac:dyDescent="0.2">
      <c r="A1248" s="794">
        <v>190117</v>
      </c>
      <c r="B1248" s="794" t="s">
        <v>12944</v>
      </c>
      <c r="C1248" s="806" t="s">
        <v>877</v>
      </c>
      <c r="D1248" s="807">
        <f t="shared" si="19"/>
        <v>23.13</v>
      </c>
      <c r="F1248" s="807">
        <v>22.77</v>
      </c>
      <c r="I1248" s="840" t="s">
        <v>15822</v>
      </c>
      <c r="J1248" s="848">
        <f>IFERROR(VLOOKUP(I1248,REAJUSTE!A:AB,22,FALSE),"")</f>
        <v>1.016</v>
      </c>
    </row>
    <row r="1249" spans="1:10" ht="51" x14ac:dyDescent="0.2">
      <c r="A1249" s="794">
        <v>190121</v>
      </c>
      <c r="B1249" s="794" t="s">
        <v>12945</v>
      </c>
      <c r="C1249" s="806" t="s">
        <v>877</v>
      </c>
      <c r="D1249" s="807">
        <f t="shared" si="19"/>
        <v>3.16</v>
      </c>
      <c r="F1249" s="807">
        <v>3.12</v>
      </c>
      <c r="I1249" s="840" t="s">
        <v>15822</v>
      </c>
      <c r="J1249" s="848">
        <f>IFERROR(VLOOKUP(I1249,REAJUSTE!A:AB,22,FALSE),"")</f>
        <v>1.016</v>
      </c>
    </row>
    <row r="1250" spans="1:10" ht="30" x14ac:dyDescent="0.2">
      <c r="A1250" s="805">
        <v>1902</v>
      </c>
      <c r="B1250" s="805" t="s">
        <v>523</v>
      </c>
      <c r="C1250" s="806"/>
      <c r="D1250" s="807">
        <f t="shared" si="19"/>
        <v>0</v>
      </c>
      <c r="F1250" s="807"/>
      <c r="I1250" s="840" t="s">
        <v>15822</v>
      </c>
      <c r="J1250" s="848">
        <f>IFERROR(VLOOKUP(I1250,REAJUSTE!A:AB,22,FALSE),"")</f>
        <v>1.016</v>
      </c>
    </row>
    <row r="1251" spans="1:10" ht="76.5" x14ac:dyDescent="0.2">
      <c r="A1251" s="794">
        <v>190201</v>
      </c>
      <c r="B1251" s="794" t="s">
        <v>12946</v>
      </c>
      <c r="C1251" s="806" t="s">
        <v>877</v>
      </c>
      <c r="D1251" s="807">
        <f t="shared" si="19"/>
        <v>14.88</v>
      </c>
      <c r="F1251" s="807">
        <v>14.65</v>
      </c>
      <c r="I1251" s="840" t="s">
        <v>15822</v>
      </c>
      <c r="J1251" s="848">
        <f>IFERROR(VLOOKUP(I1251,REAJUSTE!A:AB,22,FALSE),"")</f>
        <v>1.016</v>
      </c>
    </row>
    <row r="1252" spans="1:10" ht="63.75" x14ac:dyDescent="0.2">
      <c r="A1252" s="794">
        <v>190202</v>
      </c>
      <c r="B1252" s="794" t="s">
        <v>12947</v>
      </c>
      <c r="C1252" s="806" t="s">
        <v>877</v>
      </c>
      <c r="D1252" s="807">
        <f t="shared" si="19"/>
        <v>17.52</v>
      </c>
      <c r="F1252" s="807">
        <v>17.25</v>
      </c>
      <c r="I1252" s="840" t="s">
        <v>15822</v>
      </c>
      <c r="J1252" s="848">
        <f>IFERROR(VLOOKUP(I1252,REAJUSTE!A:AB,22,FALSE),"")</f>
        <v>1.016</v>
      </c>
    </row>
    <row r="1253" spans="1:10" ht="89.25" x14ac:dyDescent="0.2">
      <c r="A1253" s="794">
        <v>190203</v>
      </c>
      <c r="B1253" s="794" t="s">
        <v>12948</v>
      </c>
      <c r="C1253" s="806" t="s">
        <v>877</v>
      </c>
      <c r="D1253" s="807">
        <f t="shared" si="19"/>
        <v>27.39</v>
      </c>
      <c r="F1253" s="807">
        <v>26.96</v>
      </c>
      <c r="I1253" s="840" t="s">
        <v>15822</v>
      </c>
      <c r="J1253" s="848">
        <f>IFERROR(VLOOKUP(I1253,REAJUSTE!A:AB,22,FALSE),"")</f>
        <v>1.016</v>
      </c>
    </row>
    <row r="1254" spans="1:10" ht="89.25" x14ac:dyDescent="0.2">
      <c r="A1254" s="794">
        <v>190204</v>
      </c>
      <c r="B1254" s="794" t="s">
        <v>12949</v>
      </c>
      <c r="C1254" s="806" t="s">
        <v>877</v>
      </c>
      <c r="D1254" s="807">
        <f t="shared" si="19"/>
        <v>34.5</v>
      </c>
      <c r="F1254" s="807">
        <v>33.96</v>
      </c>
      <c r="I1254" s="840" t="s">
        <v>15822</v>
      </c>
      <c r="J1254" s="848">
        <f>IFERROR(VLOOKUP(I1254,REAJUSTE!A:AB,22,FALSE),"")</f>
        <v>1.016</v>
      </c>
    </row>
    <row r="1255" spans="1:10" ht="25.5" x14ac:dyDescent="0.2">
      <c r="A1255" s="794">
        <v>190205</v>
      </c>
      <c r="B1255" s="794" t="s">
        <v>12950</v>
      </c>
      <c r="C1255" s="806" t="s">
        <v>877</v>
      </c>
      <c r="D1255" s="807">
        <f t="shared" si="19"/>
        <v>12.07</v>
      </c>
      <c r="F1255" s="807">
        <v>11.88</v>
      </c>
      <c r="I1255" s="840" t="s">
        <v>15822</v>
      </c>
      <c r="J1255" s="848">
        <f>IFERROR(VLOOKUP(I1255,REAJUSTE!A:AB,22,FALSE),"")</f>
        <v>1.016</v>
      </c>
    </row>
    <row r="1256" spans="1:10" ht="89.25" x14ac:dyDescent="0.2">
      <c r="A1256" s="794">
        <v>190211</v>
      </c>
      <c r="B1256" s="794" t="s">
        <v>12951</v>
      </c>
      <c r="C1256" s="806" t="s">
        <v>877</v>
      </c>
      <c r="D1256" s="807">
        <f t="shared" si="19"/>
        <v>23.31</v>
      </c>
      <c r="F1256" s="807">
        <v>22.95</v>
      </c>
      <c r="I1256" s="840" t="s">
        <v>15822</v>
      </c>
      <c r="J1256" s="848">
        <f>IFERROR(VLOOKUP(I1256,REAJUSTE!A:AB,22,FALSE),"")</f>
        <v>1.016</v>
      </c>
    </row>
    <row r="1257" spans="1:10" ht="15" x14ac:dyDescent="0.2">
      <c r="A1257" s="805">
        <v>1903</v>
      </c>
      <c r="B1257" s="805" t="s">
        <v>524</v>
      </c>
      <c r="C1257" s="806"/>
      <c r="D1257" s="807">
        <f t="shared" si="19"/>
        <v>0</v>
      </c>
      <c r="F1257" s="807"/>
      <c r="I1257" s="840" t="s">
        <v>15822</v>
      </c>
      <c r="J1257" s="848">
        <f>IFERROR(VLOOKUP(I1257,REAJUSTE!A:AB,22,FALSE),"")</f>
        <v>1.016</v>
      </c>
    </row>
    <row r="1258" spans="1:10" ht="89.25" x14ac:dyDescent="0.2">
      <c r="A1258" s="794">
        <v>190301</v>
      </c>
      <c r="B1258" s="794" t="s">
        <v>12952</v>
      </c>
      <c r="C1258" s="806" t="s">
        <v>877</v>
      </c>
      <c r="D1258" s="807">
        <f t="shared" si="19"/>
        <v>49.99</v>
      </c>
      <c r="F1258" s="807">
        <v>49.21</v>
      </c>
      <c r="I1258" s="840" t="s">
        <v>15822</v>
      </c>
      <c r="J1258" s="848">
        <f>IFERROR(VLOOKUP(I1258,REAJUSTE!A:AB,22,FALSE),"")</f>
        <v>1.016</v>
      </c>
    </row>
    <row r="1259" spans="1:10" ht="89.25" x14ac:dyDescent="0.2">
      <c r="A1259" s="794">
        <v>190302</v>
      </c>
      <c r="B1259" s="794" t="s">
        <v>12953</v>
      </c>
      <c r="C1259" s="806" t="s">
        <v>877</v>
      </c>
      <c r="D1259" s="807">
        <f t="shared" si="19"/>
        <v>44.98</v>
      </c>
      <c r="F1259" s="807">
        <v>44.28</v>
      </c>
      <c r="I1259" s="840" t="s">
        <v>15822</v>
      </c>
      <c r="J1259" s="848">
        <f>IFERROR(VLOOKUP(I1259,REAJUSTE!A:AB,22,FALSE),"")</f>
        <v>1.016</v>
      </c>
    </row>
    <row r="1260" spans="1:10" ht="63.75" x14ac:dyDescent="0.2">
      <c r="A1260" s="794">
        <v>190303</v>
      </c>
      <c r="B1260" s="794" t="s">
        <v>12954</v>
      </c>
      <c r="C1260" s="806" t="s">
        <v>877</v>
      </c>
      <c r="D1260" s="807">
        <f t="shared" si="19"/>
        <v>29.19</v>
      </c>
      <c r="F1260" s="807">
        <v>28.74</v>
      </c>
      <c r="I1260" s="840" t="s">
        <v>15822</v>
      </c>
      <c r="J1260" s="848">
        <f>IFERROR(VLOOKUP(I1260,REAJUSTE!A:AB,22,FALSE),"")</f>
        <v>1.016</v>
      </c>
    </row>
    <row r="1261" spans="1:10" ht="63.75" x14ac:dyDescent="0.2">
      <c r="A1261" s="794">
        <v>190306</v>
      </c>
      <c r="B1261" s="794" t="s">
        <v>12955</v>
      </c>
      <c r="C1261" s="806" t="s">
        <v>877</v>
      </c>
      <c r="D1261" s="807">
        <f t="shared" si="19"/>
        <v>26.06</v>
      </c>
      <c r="F1261" s="807">
        <v>25.65</v>
      </c>
      <c r="I1261" s="840" t="s">
        <v>15822</v>
      </c>
      <c r="J1261" s="848">
        <f>IFERROR(VLOOKUP(I1261,REAJUSTE!A:AB,22,FALSE),"")</f>
        <v>1.016</v>
      </c>
    </row>
    <row r="1262" spans="1:10" ht="51" x14ac:dyDescent="0.2">
      <c r="A1262" s="794">
        <v>190307</v>
      </c>
      <c r="B1262" s="794" t="s">
        <v>12956</v>
      </c>
      <c r="C1262" s="806" t="s">
        <v>877</v>
      </c>
      <c r="D1262" s="807">
        <f t="shared" si="19"/>
        <v>27.22</v>
      </c>
      <c r="F1262" s="807">
        <v>26.8</v>
      </c>
      <c r="I1262" s="840" t="s">
        <v>15822</v>
      </c>
      <c r="J1262" s="848">
        <f>IFERROR(VLOOKUP(I1262,REAJUSTE!A:AB,22,FALSE),"")</f>
        <v>1.016</v>
      </c>
    </row>
    <row r="1263" spans="1:10" ht="15" x14ac:dyDescent="0.2">
      <c r="A1263" s="805">
        <v>1904</v>
      </c>
      <c r="B1263" s="805" t="s">
        <v>525</v>
      </c>
      <c r="C1263" s="806"/>
      <c r="D1263" s="807">
        <f t="shared" si="19"/>
        <v>0</v>
      </c>
      <c r="F1263" s="807"/>
      <c r="I1263" s="840" t="s">
        <v>15822</v>
      </c>
      <c r="J1263" s="848">
        <f>IFERROR(VLOOKUP(I1263,REAJUSTE!A:AB,22,FALSE),"")</f>
        <v>1.016</v>
      </c>
    </row>
    <row r="1264" spans="1:10" ht="63.75" x14ac:dyDescent="0.2">
      <c r="A1264" s="794">
        <v>190417</v>
      </c>
      <c r="B1264" s="794" t="s">
        <v>12957</v>
      </c>
      <c r="C1264" s="806" t="s">
        <v>877</v>
      </c>
      <c r="D1264" s="807">
        <f t="shared" si="19"/>
        <v>48.71</v>
      </c>
      <c r="F1264" s="807">
        <v>47.95</v>
      </c>
      <c r="I1264" s="840" t="s">
        <v>15822</v>
      </c>
      <c r="J1264" s="848">
        <f>IFERROR(VLOOKUP(I1264,REAJUSTE!A:AB,22,FALSE),"")</f>
        <v>1.016</v>
      </c>
    </row>
    <row r="1265" spans="1:10" ht="38.25" x14ac:dyDescent="0.2">
      <c r="A1265" s="794">
        <v>190418</v>
      </c>
      <c r="B1265" s="794" t="s">
        <v>526</v>
      </c>
      <c r="C1265" s="806" t="s">
        <v>877</v>
      </c>
      <c r="D1265" s="807">
        <f t="shared" si="19"/>
        <v>51.04</v>
      </c>
      <c r="F1265" s="807">
        <v>50.24</v>
      </c>
      <c r="I1265" s="840" t="s">
        <v>15822</v>
      </c>
      <c r="J1265" s="848">
        <f>IFERROR(VLOOKUP(I1265,REAJUSTE!A:AB,22,FALSE),"")</f>
        <v>1.016</v>
      </c>
    </row>
    <row r="1266" spans="1:10" ht="15" x14ac:dyDescent="0.2">
      <c r="A1266" s="805">
        <v>1905</v>
      </c>
      <c r="B1266" s="805" t="s">
        <v>527</v>
      </c>
      <c r="C1266" s="806"/>
      <c r="D1266" s="807">
        <f t="shared" si="19"/>
        <v>0</v>
      </c>
      <c r="F1266" s="807"/>
      <c r="I1266" s="840" t="s">
        <v>15822</v>
      </c>
      <c r="J1266" s="848">
        <f>IFERROR(VLOOKUP(I1266,REAJUSTE!A:AB,22,FALSE),"")</f>
        <v>1.016</v>
      </c>
    </row>
    <row r="1267" spans="1:10" ht="76.5" x14ac:dyDescent="0.2">
      <c r="A1267" s="794">
        <v>190501</v>
      </c>
      <c r="B1267" s="794" t="s">
        <v>12958</v>
      </c>
      <c r="C1267" s="806" t="s">
        <v>588</v>
      </c>
      <c r="D1267" s="807">
        <f t="shared" si="19"/>
        <v>5.84</v>
      </c>
      <c r="F1267" s="807">
        <v>5.75</v>
      </c>
      <c r="I1267" s="840" t="s">
        <v>15822</v>
      </c>
      <c r="J1267" s="848">
        <f>IFERROR(VLOOKUP(I1267,REAJUSTE!A:AB,22,FALSE),"")</f>
        <v>1.016</v>
      </c>
    </row>
    <row r="1268" spans="1:10" ht="15" x14ac:dyDescent="0.2">
      <c r="A1268" s="805">
        <v>1906</v>
      </c>
      <c r="B1268" s="805" t="s">
        <v>528</v>
      </c>
      <c r="C1268" s="806"/>
      <c r="D1268" s="807">
        <f t="shared" si="19"/>
        <v>0</v>
      </c>
      <c r="F1268" s="807"/>
      <c r="I1268" s="840" t="s">
        <v>15822</v>
      </c>
      <c r="J1268" s="848">
        <f>IFERROR(VLOOKUP(I1268,REAJUSTE!A:AB,22,FALSE),"")</f>
        <v>1.016</v>
      </c>
    </row>
    <row r="1269" spans="1:10" ht="63.75" x14ac:dyDescent="0.2">
      <c r="A1269" s="794">
        <v>190601</v>
      </c>
      <c r="B1269" s="794" t="s">
        <v>12959</v>
      </c>
      <c r="C1269" s="806" t="s">
        <v>4</v>
      </c>
      <c r="D1269" s="807">
        <f t="shared" si="19"/>
        <v>10.42</v>
      </c>
      <c r="F1269" s="807">
        <v>10.26</v>
      </c>
      <c r="I1269" s="840" t="s">
        <v>15822</v>
      </c>
      <c r="J1269" s="848">
        <f>IFERROR(VLOOKUP(I1269,REAJUSTE!A:AB,22,FALSE),"")</f>
        <v>1.016</v>
      </c>
    </row>
    <row r="1270" spans="1:10" ht="63.75" x14ac:dyDescent="0.2">
      <c r="A1270" s="794">
        <v>190602</v>
      </c>
      <c r="B1270" s="794" t="s">
        <v>12960</v>
      </c>
      <c r="C1270" s="806" t="s">
        <v>877</v>
      </c>
      <c r="D1270" s="807">
        <f t="shared" si="19"/>
        <v>20.84</v>
      </c>
      <c r="F1270" s="807">
        <v>20.52</v>
      </c>
      <c r="I1270" s="840" t="s">
        <v>15822</v>
      </c>
      <c r="J1270" s="848">
        <f>IFERROR(VLOOKUP(I1270,REAJUSTE!A:AB,22,FALSE),"")</f>
        <v>1.016</v>
      </c>
    </row>
    <row r="1271" spans="1:10" ht="38.25" x14ac:dyDescent="0.2">
      <c r="A1271" s="794">
        <v>190603</v>
      </c>
      <c r="B1271" s="794" t="s">
        <v>1811</v>
      </c>
      <c r="C1271" s="806" t="s">
        <v>877</v>
      </c>
      <c r="D1271" s="807">
        <f t="shared" si="19"/>
        <v>23.4</v>
      </c>
      <c r="F1271" s="807">
        <v>23.04</v>
      </c>
      <c r="I1271" s="840" t="s">
        <v>15822</v>
      </c>
      <c r="J1271" s="848">
        <f>IFERROR(VLOOKUP(I1271,REAJUSTE!A:AB,22,FALSE),"")</f>
        <v>1.016</v>
      </c>
    </row>
    <row r="1272" spans="1:10" ht="63.75" x14ac:dyDescent="0.2">
      <c r="A1272" s="794">
        <v>190604</v>
      </c>
      <c r="B1272" s="794" t="s">
        <v>12961</v>
      </c>
      <c r="C1272" s="806" t="s">
        <v>4</v>
      </c>
      <c r="D1272" s="807">
        <f t="shared" si="19"/>
        <v>11.84</v>
      </c>
      <c r="F1272" s="807">
        <v>11.66</v>
      </c>
      <c r="I1272" s="840" t="s">
        <v>15822</v>
      </c>
      <c r="J1272" s="848">
        <f>IFERROR(VLOOKUP(I1272,REAJUSTE!A:AB,22,FALSE),"")</f>
        <v>1.016</v>
      </c>
    </row>
    <row r="1273" spans="1:10" ht="63.75" x14ac:dyDescent="0.2">
      <c r="A1273" s="794">
        <v>190605</v>
      </c>
      <c r="B1273" s="794" t="s">
        <v>12962</v>
      </c>
      <c r="C1273" s="806" t="s">
        <v>877</v>
      </c>
      <c r="D1273" s="807">
        <f t="shared" si="19"/>
        <v>69.19</v>
      </c>
      <c r="F1273" s="807">
        <v>68.11</v>
      </c>
      <c r="I1273" s="840" t="s">
        <v>15822</v>
      </c>
      <c r="J1273" s="848">
        <f>IFERROR(VLOOKUP(I1273,REAJUSTE!A:AB,22,FALSE),"")</f>
        <v>1.016</v>
      </c>
    </row>
    <row r="1274" spans="1:10" ht="30" x14ac:dyDescent="0.2">
      <c r="A1274" s="805">
        <v>20</v>
      </c>
      <c r="B1274" s="805" t="s">
        <v>529</v>
      </c>
      <c r="C1274" s="806"/>
      <c r="D1274" s="807">
        <f t="shared" si="19"/>
        <v>0</v>
      </c>
      <c r="F1274" s="807"/>
      <c r="I1274" s="840" t="s">
        <v>15822</v>
      </c>
      <c r="J1274" s="848">
        <f>IFERROR(VLOOKUP(I1274,REAJUSTE!A:AB,22,FALSE),"")</f>
        <v>1.016</v>
      </c>
    </row>
    <row r="1275" spans="1:10" ht="15" x14ac:dyDescent="0.2">
      <c r="A1275" s="805">
        <v>2001</v>
      </c>
      <c r="B1275" s="805" t="s">
        <v>530</v>
      </c>
      <c r="C1275" s="806"/>
      <c r="D1275" s="807">
        <f t="shared" si="19"/>
        <v>0</v>
      </c>
      <c r="F1275" s="807"/>
      <c r="I1275" s="840" t="s">
        <v>15822</v>
      </c>
      <c r="J1275" s="848">
        <f>IFERROR(VLOOKUP(I1275,REAJUSTE!A:AB,22,FALSE),"")</f>
        <v>1.016</v>
      </c>
    </row>
    <row r="1276" spans="1:10" ht="63.75" x14ac:dyDescent="0.2">
      <c r="A1276" s="794">
        <v>200101</v>
      </c>
      <c r="B1276" s="794" t="s">
        <v>531</v>
      </c>
      <c r="C1276" s="806" t="s">
        <v>877</v>
      </c>
      <c r="D1276" s="807">
        <f t="shared" si="19"/>
        <v>256.29000000000002</v>
      </c>
      <c r="F1276" s="807">
        <v>252.26</v>
      </c>
      <c r="I1276" s="840" t="s">
        <v>15822</v>
      </c>
      <c r="J1276" s="848">
        <f>IFERROR(VLOOKUP(I1276,REAJUSTE!A:AB,22,FALSE),"")</f>
        <v>1.016</v>
      </c>
    </row>
    <row r="1277" spans="1:10" ht="38.25" x14ac:dyDescent="0.2">
      <c r="A1277" s="794">
        <v>200104</v>
      </c>
      <c r="B1277" s="794" t="s">
        <v>532</v>
      </c>
      <c r="C1277" s="806" t="s">
        <v>4</v>
      </c>
      <c r="D1277" s="807">
        <f t="shared" si="19"/>
        <v>310.55</v>
      </c>
      <c r="F1277" s="807">
        <v>305.66000000000003</v>
      </c>
      <c r="I1277" s="840" t="s">
        <v>15822</v>
      </c>
      <c r="J1277" s="848">
        <f>IFERROR(VLOOKUP(I1277,REAJUSTE!A:AB,22,FALSE),"")</f>
        <v>1.016</v>
      </c>
    </row>
    <row r="1278" spans="1:10" ht="63.75" x14ac:dyDescent="0.2">
      <c r="A1278" s="794">
        <v>200105</v>
      </c>
      <c r="B1278" s="794" t="s">
        <v>812</v>
      </c>
      <c r="C1278" s="806" t="s">
        <v>4</v>
      </c>
      <c r="D1278" s="807">
        <f t="shared" si="19"/>
        <v>252.94</v>
      </c>
      <c r="F1278" s="807">
        <v>248.96</v>
      </c>
      <c r="I1278" s="840" t="s">
        <v>15822</v>
      </c>
      <c r="J1278" s="848">
        <f>IFERROR(VLOOKUP(I1278,REAJUSTE!A:AB,22,FALSE),"")</f>
        <v>1.016</v>
      </c>
    </row>
    <row r="1279" spans="1:10" ht="51" x14ac:dyDescent="0.2">
      <c r="A1279" s="794">
        <v>200107</v>
      </c>
      <c r="B1279" s="794" t="s">
        <v>813</v>
      </c>
      <c r="C1279" s="806" t="s">
        <v>4</v>
      </c>
      <c r="D1279" s="807">
        <f t="shared" si="19"/>
        <v>136.38</v>
      </c>
      <c r="F1279" s="807">
        <v>134.24</v>
      </c>
      <c r="I1279" s="840" t="s">
        <v>15822</v>
      </c>
      <c r="J1279" s="848">
        <f>IFERROR(VLOOKUP(I1279,REAJUSTE!A:AB,22,FALSE),"")</f>
        <v>1.016</v>
      </c>
    </row>
    <row r="1280" spans="1:10" ht="38.25" x14ac:dyDescent="0.2">
      <c r="A1280" s="794">
        <v>200108</v>
      </c>
      <c r="B1280" s="794" t="s">
        <v>533</v>
      </c>
      <c r="C1280" s="806" t="s">
        <v>873</v>
      </c>
      <c r="D1280" s="807">
        <f t="shared" si="19"/>
        <v>1125.57</v>
      </c>
      <c r="F1280" s="808">
        <v>1107.8499999999999</v>
      </c>
      <c r="I1280" s="840" t="s">
        <v>15822</v>
      </c>
      <c r="J1280" s="848">
        <f>IFERROR(VLOOKUP(I1280,REAJUSTE!A:AB,22,FALSE),"")</f>
        <v>1.016</v>
      </c>
    </row>
    <row r="1281" spans="1:10" ht="89.25" x14ac:dyDescent="0.2">
      <c r="A1281" s="794">
        <v>200120</v>
      </c>
      <c r="B1281" s="794" t="s">
        <v>814</v>
      </c>
      <c r="C1281" s="806" t="s">
        <v>4</v>
      </c>
      <c r="D1281" s="807">
        <f t="shared" si="19"/>
        <v>266.95</v>
      </c>
      <c r="F1281" s="807">
        <v>262.75</v>
      </c>
      <c r="I1281" s="840" t="s">
        <v>15822</v>
      </c>
      <c r="J1281" s="848">
        <f>IFERROR(VLOOKUP(I1281,REAJUSTE!A:AB,22,FALSE),"")</f>
        <v>1.016</v>
      </c>
    </row>
    <row r="1282" spans="1:10" ht="76.5" x14ac:dyDescent="0.2">
      <c r="A1282" s="794">
        <v>200124</v>
      </c>
      <c r="B1282" s="794" t="s">
        <v>534</v>
      </c>
      <c r="C1282" s="806" t="s">
        <v>4</v>
      </c>
      <c r="D1282" s="807">
        <f t="shared" si="19"/>
        <v>965.97</v>
      </c>
      <c r="F1282" s="807">
        <v>950.76</v>
      </c>
      <c r="I1282" s="840" t="s">
        <v>15822</v>
      </c>
      <c r="J1282" s="848">
        <f>IFERROR(VLOOKUP(I1282,REAJUSTE!A:AB,22,FALSE),"")</f>
        <v>1.016</v>
      </c>
    </row>
    <row r="1283" spans="1:10" ht="76.5" x14ac:dyDescent="0.2">
      <c r="A1283" s="794">
        <v>200128</v>
      </c>
      <c r="B1283" s="794" t="s">
        <v>535</v>
      </c>
      <c r="C1283" s="806" t="s">
        <v>877</v>
      </c>
      <c r="D1283" s="807">
        <f t="shared" si="19"/>
        <v>269</v>
      </c>
      <c r="F1283" s="807">
        <v>264.77</v>
      </c>
      <c r="I1283" s="840" t="s">
        <v>15822</v>
      </c>
      <c r="J1283" s="848">
        <f>IFERROR(VLOOKUP(I1283,REAJUSTE!A:AB,22,FALSE),"")</f>
        <v>1.016</v>
      </c>
    </row>
    <row r="1284" spans="1:10" ht="51" x14ac:dyDescent="0.2">
      <c r="A1284" s="794">
        <v>200129</v>
      </c>
      <c r="B1284" s="794" t="s">
        <v>815</v>
      </c>
      <c r="C1284" s="806" t="s">
        <v>4</v>
      </c>
      <c r="D1284" s="807">
        <f t="shared" si="19"/>
        <v>124.99</v>
      </c>
      <c r="F1284" s="807">
        <v>123.03</v>
      </c>
      <c r="I1284" s="840" t="s">
        <v>15822</v>
      </c>
      <c r="J1284" s="848">
        <f>IFERROR(VLOOKUP(I1284,REAJUSTE!A:AB,22,FALSE),"")</f>
        <v>1.016</v>
      </c>
    </row>
    <row r="1285" spans="1:10" ht="51" x14ac:dyDescent="0.2">
      <c r="A1285" s="794">
        <v>200130</v>
      </c>
      <c r="B1285" s="794" t="s">
        <v>536</v>
      </c>
      <c r="C1285" s="806" t="s">
        <v>4</v>
      </c>
      <c r="D1285" s="807">
        <f t="shared" si="19"/>
        <v>986.99</v>
      </c>
      <c r="F1285" s="807">
        <v>971.45</v>
      </c>
      <c r="I1285" s="840" t="s">
        <v>15822</v>
      </c>
      <c r="J1285" s="848">
        <f>IFERROR(VLOOKUP(I1285,REAJUSTE!A:AB,22,FALSE),"")</f>
        <v>1.016</v>
      </c>
    </row>
    <row r="1286" spans="1:10" ht="51" x14ac:dyDescent="0.2">
      <c r="A1286" s="794">
        <v>200131</v>
      </c>
      <c r="B1286" s="794" t="s">
        <v>537</v>
      </c>
      <c r="C1286" s="806" t="s">
        <v>4</v>
      </c>
      <c r="D1286" s="807">
        <f t="shared" si="19"/>
        <v>1813.97</v>
      </c>
      <c r="F1286" s="808">
        <v>1785.41</v>
      </c>
      <c r="I1286" s="840" t="s">
        <v>15822</v>
      </c>
      <c r="J1286" s="848">
        <f>IFERROR(VLOOKUP(I1286,REAJUSTE!A:AB,22,FALSE),"")</f>
        <v>1.016</v>
      </c>
    </row>
    <row r="1287" spans="1:10" ht="76.5" x14ac:dyDescent="0.2">
      <c r="A1287" s="794">
        <v>200132</v>
      </c>
      <c r="B1287" s="794" t="s">
        <v>15783</v>
      </c>
      <c r="C1287" s="806" t="s">
        <v>588</v>
      </c>
      <c r="D1287" s="807">
        <f t="shared" si="19"/>
        <v>6413.31</v>
      </c>
      <c r="F1287" s="808">
        <v>6312.32</v>
      </c>
      <c r="I1287" s="840" t="s">
        <v>15822</v>
      </c>
      <c r="J1287" s="848">
        <f>IFERROR(VLOOKUP(I1287,REAJUSTE!A:AB,22,FALSE),"")</f>
        <v>1.016</v>
      </c>
    </row>
    <row r="1288" spans="1:10" ht="76.5" x14ac:dyDescent="0.2">
      <c r="A1288" s="794">
        <v>200133</v>
      </c>
      <c r="B1288" s="794" t="s">
        <v>15784</v>
      </c>
      <c r="C1288" s="806" t="s">
        <v>588</v>
      </c>
      <c r="D1288" s="807">
        <f t="shared" si="19"/>
        <v>2203.9699999999998</v>
      </c>
      <c r="F1288" s="808">
        <v>2169.27</v>
      </c>
      <c r="I1288" s="840" t="s">
        <v>15822</v>
      </c>
      <c r="J1288" s="848">
        <f>IFERROR(VLOOKUP(I1288,REAJUSTE!A:AB,22,FALSE),"")</f>
        <v>1.016</v>
      </c>
    </row>
    <row r="1289" spans="1:10" ht="89.25" x14ac:dyDescent="0.2">
      <c r="A1289" s="794">
        <v>200141</v>
      </c>
      <c r="B1289" s="794" t="s">
        <v>29271</v>
      </c>
      <c r="C1289" s="806" t="s">
        <v>4</v>
      </c>
      <c r="D1289" s="807">
        <f t="shared" si="19"/>
        <v>405.26</v>
      </c>
      <c r="F1289" s="807">
        <v>398.88</v>
      </c>
      <c r="I1289" s="840" t="s">
        <v>15822</v>
      </c>
      <c r="J1289" s="848">
        <f>IFERROR(VLOOKUP(I1289,REAJUSTE!A:AB,22,FALSE),"")</f>
        <v>1.016</v>
      </c>
    </row>
    <row r="1290" spans="1:10" ht="15" x14ac:dyDescent="0.2">
      <c r="A1290" s="805">
        <v>2002</v>
      </c>
      <c r="B1290" s="805" t="s">
        <v>538</v>
      </c>
      <c r="C1290" s="806"/>
      <c r="D1290" s="807">
        <f t="shared" si="19"/>
        <v>0</v>
      </c>
      <c r="F1290" s="807"/>
      <c r="I1290" s="840" t="s">
        <v>15822</v>
      </c>
      <c r="J1290" s="848">
        <f>IFERROR(VLOOKUP(I1290,REAJUSTE!A:AB,22,FALSE),"")</f>
        <v>1.016</v>
      </c>
    </row>
    <row r="1291" spans="1:10" ht="51" x14ac:dyDescent="0.2">
      <c r="A1291" s="794">
        <v>200202</v>
      </c>
      <c r="B1291" s="794" t="s">
        <v>816</v>
      </c>
      <c r="C1291" s="806" t="s">
        <v>4</v>
      </c>
      <c r="D1291" s="807">
        <f t="shared" si="19"/>
        <v>65.12</v>
      </c>
      <c r="F1291" s="807">
        <v>64.099999999999994</v>
      </c>
      <c r="I1291" s="840" t="s">
        <v>15822</v>
      </c>
      <c r="J1291" s="848">
        <f>IFERROR(VLOOKUP(I1291,REAJUSTE!A:AB,22,FALSE),"")</f>
        <v>1.016</v>
      </c>
    </row>
    <row r="1292" spans="1:10" ht="76.5" x14ac:dyDescent="0.2">
      <c r="A1292" s="794">
        <v>200206</v>
      </c>
      <c r="B1292" s="794" t="s">
        <v>15785</v>
      </c>
      <c r="C1292" s="806" t="s">
        <v>877</v>
      </c>
      <c r="D1292" s="807">
        <f t="shared" si="19"/>
        <v>105.87</v>
      </c>
      <c r="F1292" s="807">
        <v>104.21</v>
      </c>
      <c r="I1292" s="840" t="s">
        <v>15822</v>
      </c>
      <c r="J1292" s="848">
        <f>IFERROR(VLOOKUP(I1292,REAJUSTE!A:AB,22,FALSE),"")</f>
        <v>1.016</v>
      </c>
    </row>
    <row r="1293" spans="1:10" ht="63.75" x14ac:dyDescent="0.2">
      <c r="A1293" s="794">
        <v>200209</v>
      </c>
      <c r="B1293" s="794" t="s">
        <v>539</v>
      </c>
      <c r="C1293" s="806" t="s">
        <v>877</v>
      </c>
      <c r="D1293" s="807">
        <f t="shared" si="19"/>
        <v>160.19</v>
      </c>
      <c r="F1293" s="807">
        <v>157.66999999999999</v>
      </c>
      <c r="I1293" s="840" t="s">
        <v>15822</v>
      </c>
      <c r="J1293" s="848">
        <f>IFERROR(VLOOKUP(I1293,REAJUSTE!A:AB,22,FALSE),"")</f>
        <v>1.016</v>
      </c>
    </row>
    <row r="1294" spans="1:10" ht="63.75" x14ac:dyDescent="0.2">
      <c r="A1294" s="794">
        <v>200214</v>
      </c>
      <c r="B1294" s="794" t="s">
        <v>817</v>
      </c>
      <c r="C1294" s="806" t="s">
        <v>877</v>
      </c>
      <c r="D1294" s="807">
        <f t="shared" si="19"/>
        <v>130.07</v>
      </c>
      <c r="F1294" s="807">
        <v>128.03</v>
      </c>
      <c r="I1294" s="840" t="s">
        <v>15822</v>
      </c>
      <c r="J1294" s="848">
        <f>IFERROR(VLOOKUP(I1294,REAJUSTE!A:AB,22,FALSE),"")</f>
        <v>1.016</v>
      </c>
    </row>
    <row r="1295" spans="1:10" ht="25.5" x14ac:dyDescent="0.2">
      <c r="A1295" s="794">
        <v>200223</v>
      </c>
      <c r="B1295" s="794" t="s">
        <v>540</v>
      </c>
      <c r="C1295" s="806" t="s">
        <v>873</v>
      </c>
      <c r="D1295" s="807">
        <f t="shared" si="19"/>
        <v>294.82</v>
      </c>
      <c r="F1295" s="807">
        <v>290.18</v>
      </c>
      <c r="I1295" s="840" t="s">
        <v>15822</v>
      </c>
      <c r="J1295" s="848">
        <f>IFERROR(VLOOKUP(I1295,REAJUSTE!A:AB,22,FALSE),"")</f>
        <v>1.016</v>
      </c>
    </row>
    <row r="1296" spans="1:10" ht="51" x14ac:dyDescent="0.2">
      <c r="A1296" s="794">
        <v>200229</v>
      </c>
      <c r="B1296" s="794" t="s">
        <v>818</v>
      </c>
      <c r="C1296" s="806" t="s">
        <v>4</v>
      </c>
      <c r="D1296" s="807">
        <f t="shared" ref="D1296:D1359" si="20">TRUNC(F1296*J1296,2)</f>
        <v>87.98</v>
      </c>
      <c r="F1296" s="807">
        <v>86.6</v>
      </c>
      <c r="I1296" s="840" t="s">
        <v>15822</v>
      </c>
      <c r="J1296" s="848">
        <f>IFERROR(VLOOKUP(I1296,REAJUSTE!A:AB,22,FALSE),"")</f>
        <v>1.016</v>
      </c>
    </row>
    <row r="1297" spans="1:10" ht="63.75" x14ac:dyDescent="0.2">
      <c r="A1297" s="794">
        <v>200237</v>
      </c>
      <c r="B1297" s="794" t="s">
        <v>819</v>
      </c>
      <c r="C1297" s="806" t="s">
        <v>877</v>
      </c>
      <c r="D1297" s="807">
        <f t="shared" si="20"/>
        <v>89.11</v>
      </c>
      <c r="F1297" s="807">
        <v>87.71</v>
      </c>
      <c r="I1297" s="840" t="s">
        <v>15822</v>
      </c>
      <c r="J1297" s="848">
        <f>IFERROR(VLOOKUP(I1297,REAJUSTE!A:AB,22,FALSE),"")</f>
        <v>1.016</v>
      </c>
    </row>
    <row r="1298" spans="1:10" ht="76.5" x14ac:dyDescent="0.2">
      <c r="A1298" s="794">
        <v>200243</v>
      </c>
      <c r="B1298" s="794" t="s">
        <v>541</v>
      </c>
      <c r="C1298" s="806" t="s">
        <v>4</v>
      </c>
      <c r="D1298" s="807">
        <f t="shared" si="20"/>
        <v>280.41000000000003</v>
      </c>
      <c r="F1298" s="807">
        <v>276</v>
      </c>
      <c r="I1298" s="840" t="s">
        <v>15822</v>
      </c>
      <c r="J1298" s="848">
        <f>IFERROR(VLOOKUP(I1298,REAJUSTE!A:AB,22,FALSE),"")</f>
        <v>1.016</v>
      </c>
    </row>
    <row r="1299" spans="1:10" ht="63.75" x14ac:dyDescent="0.2">
      <c r="A1299" s="794">
        <v>200253</v>
      </c>
      <c r="B1299" s="794" t="s">
        <v>29272</v>
      </c>
      <c r="C1299" s="806" t="s">
        <v>877</v>
      </c>
      <c r="D1299" s="807">
        <f t="shared" si="20"/>
        <v>85.35</v>
      </c>
      <c r="F1299" s="807">
        <v>84.01</v>
      </c>
      <c r="I1299" s="840" t="s">
        <v>15822</v>
      </c>
      <c r="J1299" s="848">
        <f>IFERROR(VLOOKUP(I1299,REAJUSTE!A:AB,22,FALSE),"")</f>
        <v>1.016</v>
      </c>
    </row>
    <row r="1300" spans="1:10" ht="63.75" x14ac:dyDescent="0.2">
      <c r="A1300" s="794">
        <v>200254</v>
      </c>
      <c r="B1300" s="794" t="s">
        <v>29273</v>
      </c>
      <c r="C1300" s="806" t="s">
        <v>877</v>
      </c>
      <c r="D1300" s="807">
        <f t="shared" si="20"/>
        <v>82.94</v>
      </c>
      <c r="F1300" s="807">
        <v>81.64</v>
      </c>
      <c r="I1300" s="840" t="s">
        <v>15822</v>
      </c>
      <c r="J1300" s="848">
        <f>IFERROR(VLOOKUP(I1300,REAJUSTE!A:AB,22,FALSE),"")</f>
        <v>1.016</v>
      </c>
    </row>
    <row r="1301" spans="1:10" ht="15" x14ac:dyDescent="0.2">
      <c r="A1301" s="805">
        <v>2003</v>
      </c>
      <c r="B1301" s="805" t="s">
        <v>45</v>
      </c>
      <c r="C1301" s="806"/>
      <c r="D1301" s="807">
        <f t="shared" si="20"/>
        <v>0</v>
      </c>
      <c r="F1301" s="807"/>
      <c r="I1301" s="840" t="s">
        <v>15822</v>
      </c>
      <c r="J1301" s="848">
        <f>IFERROR(VLOOKUP(I1301,REAJUSTE!A:AB,22,FALSE),"")</f>
        <v>1.016</v>
      </c>
    </row>
    <row r="1302" spans="1:10" ht="38.25" x14ac:dyDescent="0.2">
      <c r="A1302" s="794">
        <v>200303</v>
      </c>
      <c r="B1302" s="794" t="s">
        <v>542</v>
      </c>
      <c r="C1302" s="806" t="s">
        <v>877</v>
      </c>
      <c r="D1302" s="807">
        <f t="shared" si="20"/>
        <v>15.46</v>
      </c>
      <c r="F1302" s="807">
        <v>15.22</v>
      </c>
      <c r="I1302" s="840" t="s">
        <v>15822</v>
      </c>
      <c r="J1302" s="848">
        <f>IFERROR(VLOOKUP(I1302,REAJUSTE!A:AB,22,FALSE),"")</f>
        <v>1.016</v>
      </c>
    </row>
    <row r="1303" spans="1:10" ht="25.5" x14ac:dyDescent="0.2">
      <c r="A1303" s="794">
        <v>200305</v>
      </c>
      <c r="B1303" s="794" t="s">
        <v>820</v>
      </c>
      <c r="C1303" s="806" t="s">
        <v>873</v>
      </c>
      <c r="D1303" s="807">
        <f t="shared" si="20"/>
        <v>221.39</v>
      </c>
      <c r="F1303" s="807">
        <v>217.91</v>
      </c>
      <c r="I1303" s="840" t="s">
        <v>15822</v>
      </c>
      <c r="J1303" s="848">
        <f>IFERROR(VLOOKUP(I1303,REAJUSTE!A:AB,22,FALSE),"")</f>
        <v>1.016</v>
      </c>
    </row>
    <row r="1304" spans="1:10" ht="25.5" x14ac:dyDescent="0.2">
      <c r="A1304" s="794">
        <v>200306</v>
      </c>
      <c r="B1304" s="794" t="s">
        <v>821</v>
      </c>
      <c r="C1304" s="806" t="s">
        <v>873</v>
      </c>
      <c r="D1304" s="807">
        <f t="shared" si="20"/>
        <v>237.89</v>
      </c>
      <c r="F1304" s="807">
        <v>234.15</v>
      </c>
      <c r="I1304" s="840" t="s">
        <v>15822</v>
      </c>
      <c r="J1304" s="848">
        <f>IFERROR(VLOOKUP(I1304,REAJUSTE!A:AB,22,FALSE),"")</f>
        <v>1.016</v>
      </c>
    </row>
    <row r="1305" spans="1:10" ht="25.5" x14ac:dyDescent="0.2">
      <c r="A1305" s="794">
        <v>200307</v>
      </c>
      <c r="B1305" s="794" t="s">
        <v>543</v>
      </c>
      <c r="C1305" s="806" t="s">
        <v>873</v>
      </c>
      <c r="D1305" s="807">
        <f t="shared" si="20"/>
        <v>253.47</v>
      </c>
      <c r="F1305" s="807">
        <v>249.48</v>
      </c>
      <c r="I1305" s="840" t="s">
        <v>15822</v>
      </c>
      <c r="J1305" s="848">
        <f>IFERROR(VLOOKUP(I1305,REAJUSTE!A:AB,22,FALSE),"")</f>
        <v>1.016</v>
      </c>
    </row>
    <row r="1306" spans="1:10" ht="25.5" x14ac:dyDescent="0.2">
      <c r="A1306" s="794">
        <v>200323</v>
      </c>
      <c r="B1306" s="794" t="s">
        <v>544</v>
      </c>
      <c r="C1306" s="806" t="s">
        <v>873</v>
      </c>
      <c r="D1306" s="807">
        <f t="shared" si="20"/>
        <v>197.46</v>
      </c>
      <c r="F1306" s="807">
        <v>194.36</v>
      </c>
      <c r="I1306" s="840" t="s">
        <v>15822</v>
      </c>
      <c r="J1306" s="848">
        <f>IFERROR(VLOOKUP(I1306,REAJUSTE!A:AB,22,FALSE),"")</f>
        <v>1.016</v>
      </c>
    </row>
    <row r="1307" spans="1:10" ht="38.25" x14ac:dyDescent="0.2">
      <c r="A1307" s="794">
        <v>200326</v>
      </c>
      <c r="B1307" s="794" t="s">
        <v>545</v>
      </c>
      <c r="C1307" s="806" t="s">
        <v>877</v>
      </c>
      <c r="D1307" s="807">
        <f t="shared" si="20"/>
        <v>31.9</v>
      </c>
      <c r="F1307" s="807">
        <v>31.4</v>
      </c>
      <c r="I1307" s="840" t="s">
        <v>15822</v>
      </c>
      <c r="J1307" s="848">
        <f>IFERROR(VLOOKUP(I1307,REAJUSTE!A:AB,22,FALSE),"")</f>
        <v>1.016</v>
      </c>
    </row>
    <row r="1308" spans="1:10" ht="30" x14ac:dyDescent="0.2">
      <c r="A1308" s="805">
        <v>2004</v>
      </c>
      <c r="B1308" s="805" t="s">
        <v>546</v>
      </c>
      <c r="C1308" s="806"/>
      <c r="D1308" s="807">
        <f t="shared" si="20"/>
        <v>0</v>
      </c>
      <c r="F1308" s="807"/>
      <c r="I1308" s="840" t="s">
        <v>15822</v>
      </c>
      <c r="J1308" s="848">
        <f>IFERROR(VLOOKUP(I1308,REAJUSTE!A:AB,22,FALSE),"")</f>
        <v>1.016</v>
      </c>
    </row>
    <row r="1309" spans="1:10" ht="15" x14ac:dyDescent="0.2">
      <c r="A1309" s="794">
        <v>200401</v>
      </c>
      <c r="B1309" s="794" t="s">
        <v>1812</v>
      </c>
      <c r="C1309" s="806" t="s">
        <v>877</v>
      </c>
      <c r="D1309" s="807">
        <f t="shared" si="20"/>
        <v>12.59</v>
      </c>
      <c r="F1309" s="807">
        <v>12.4</v>
      </c>
      <c r="I1309" s="840" t="s">
        <v>15822</v>
      </c>
      <c r="J1309" s="848">
        <f>IFERROR(VLOOKUP(I1309,REAJUSTE!A:AB,22,FALSE),"")</f>
        <v>1.016</v>
      </c>
    </row>
    <row r="1310" spans="1:10" ht="25.5" x14ac:dyDescent="0.2">
      <c r="A1310" s="794">
        <v>200402</v>
      </c>
      <c r="B1310" s="794" t="s">
        <v>822</v>
      </c>
      <c r="C1310" s="806" t="s">
        <v>877</v>
      </c>
      <c r="D1310" s="807">
        <f t="shared" si="20"/>
        <v>1.25</v>
      </c>
      <c r="F1310" s="807">
        <v>1.24</v>
      </c>
      <c r="I1310" s="840" t="s">
        <v>15822</v>
      </c>
      <c r="J1310" s="848">
        <f>IFERROR(VLOOKUP(I1310,REAJUSTE!A:AB,22,FALSE),"")</f>
        <v>1.016</v>
      </c>
    </row>
    <row r="1311" spans="1:10" ht="25.5" x14ac:dyDescent="0.2">
      <c r="A1311" s="794">
        <v>200404</v>
      </c>
      <c r="B1311" s="794" t="s">
        <v>547</v>
      </c>
      <c r="C1311" s="806" t="s">
        <v>877</v>
      </c>
      <c r="D1311" s="807">
        <f t="shared" si="20"/>
        <v>26.05</v>
      </c>
      <c r="F1311" s="807">
        <v>25.64</v>
      </c>
      <c r="I1311" s="840" t="s">
        <v>15822</v>
      </c>
      <c r="J1311" s="848">
        <f>IFERROR(VLOOKUP(I1311,REAJUSTE!A:AB,22,FALSE),"")</f>
        <v>1.016</v>
      </c>
    </row>
    <row r="1312" spans="1:10" ht="15" x14ac:dyDescent="0.2">
      <c r="A1312" s="805">
        <v>2005</v>
      </c>
      <c r="B1312" s="805" t="s">
        <v>548</v>
      </c>
      <c r="C1312" s="806"/>
      <c r="D1312" s="807">
        <f t="shared" si="20"/>
        <v>0</v>
      </c>
      <c r="F1312" s="807"/>
      <c r="I1312" s="840" t="s">
        <v>15822</v>
      </c>
      <c r="J1312" s="848">
        <f>IFERROR(VLOOKUP(I1312,REAJUSTE!A:AB,22,FALSE),"")</f>
        <v>1.016</v>
      </c>
    </row>
    <row r="1313" spans="1:10" ht="51" x14ac:dyDescent="0.2">
      <c r="A1313" s="794">
        <v>200511</v>
      </c>
      <c r="B1313" s="794" t="s">
        <v>60</v>
      </c>
      <c r="C1313" s="806" t="s">
        <v>588</v>
      </c>
      <c r="D1313" s="807">
        <f t="shared" si="20"/>
        <v>159.66999999999999</v>
      </c>
      <c r="F1313" s="807">
        <v>157.16</v>
      </c>
      <c r="I1313" s="840" t="s">
        <v>15822</v>
      </c>
      <c r="J1313" s="848">
        <f>IFERROR(VLOOKUP(I1313,REAJUSTE!A:AB,22,FALSE),"")</f>
        <v>1.016</v>
      </c>
    </row>
    <row r="1314" spans="1:10" ht="63.75" x14ac:dyDescent="0.2">
      <c r="A1314" s="794">
        <v>200512</v>
      </c>
      <c r="B1314" s="794" t="s">
        <v>549</v>
      </c>
      <c r="C1314" s="806" t="s">
        <v>588</v>
      </c>
      <c r="D1314" s="807">
        <f t="shared" si="20"/>
        <v>475.6</v>
      </c>
      <c r="F1314" s="807">
        <v>468.12</v>
      </c>
      <c r="I1314" s="840" t="s">
        <v>15822</v>
      </c>
      <c r="J1314" s="848">
        <f>IFERROR(VLOOKUP(I1314,REAJUSTE!A:AB,22,FALSE),"")</f>
        <v>1.016</v>
      </c>
    </row>
    <row r="1315" spans="1:10" ht="51" x14ac:dyDescent="0.2">
      <c r="A1315" s="794">
        <v>200513</v>
      </c>
      <c r="B1315" s="794" t="s">
        <v>15786</v>
      </c>
      <c r="C1315" s="806" t="s">
        <v>588</v>
      </c>
      <c r="D1315" s="807">
        <f t="shared" si="20"/>
        <v>1655.98</v>
      </c>
      <c r="F1315" s="808">
        <v>1629.91</v>
      </c>
      <c r="I1315" s="840" t="s">
        <v>15822</v>
      </c>
      <c r="J1315" s="848">
        <f>IFERROR(VLOOKUP(I1315,REAJUSTE!A:AB,22,FALSE),"")</f>
        <v>1.016</v>
      </c>
    </row>
    <row r="1316" spans="1:10" ht="38.25" x14ac:dyDescent="0.2">
      <c r="A1316" s="794">
        <v>200562</v>
      </c>
      <c r="B1316" s="794" t="s">
        <v>823</v>
      </c>
      <c r="C1316" s="806" t="s">
        <v>588</v>
      </c>
      <c r="D1316" s="807">
        <f t="shared" si="20"/>
        <v>479.68</v>
      </c>
      <c r="F1316" s="807">
        <v>472.13</v>
      </c>
      <c r="I1316" s="840" t="s">
        <v>15822</v>
      </c>
      <c r="J1316" s="848">
        <f>IFERROR(VLOOKUP(I1316,REAJUSTE!A:AB,22,FALSE),"")</f>
        <v>1.016</v>
      </c>
    </row>
    <row r="1317" spans="1:10" ht="51" x14ac:dyDescent="0.2">
      <c r="A1317" s="794">
        <v>200563</v>
      </c>
      <c r="B1317" s="794" t="s">
        <v>550</v>
      </c>
      <c r="C1317" s="806" t="s">
        <v>4</v>
      </c>
      <c r="D1317" s="807">
        <f t="shared" si="20"/>
        <v>169.85</v>
      </c>
      <c r="F1317" s="807">
        <v>167.18</v>
      </c>
      <c r="I1317" s="840" t="s">
        <v>15822</v>
      </c>
      <c r="J1317" s="848">
        <f>IFERROR(VLOOKUP(I1317,REAJUSTE!A:AB,22,FALSE),"")</f>
        <v>1.016</v>
      </c>
    </row>
    <row r="1318" spans="1:10" ht="38.25" x14ac:dyDescent="0.2">
      <c r="A1318" s="794">
        <v>200572</v>
      </c>
      <c r="B1318" s="794" t="s">
        <v>824</v>
      </c>
      <c r="C1318" s="806" t="s">
        <v>588</v>
      </c>
      <c r="D1318" s="807">
        <f t="shared" si="20"/>
        <v>2793.21</v>
      </c>
      <c r="F1318" s="808">
        <v>2749.23</v>
      </c>
      <c r="I1318" s="840" t="s">
        <v>15822</v>
      </c>
      <c r="J1318" s="848">
        <f>IFERROR(VLOOKUP(I1318,REAJUSTE!A:AB,22,FALSE),"")</f>
        <v>1.016</v>
      </c>
    </row>
    <row r="1319" spans="1:10" ht="38.25" x14ac:dyDescent="0.2">
      <c r="A1319" s="794">
        <v>200573</v>
      </c>
      <c r="B1319" s="794" t="s">
        <v>43</v>
      </c>
      <c r="C1319" s="806" t="s">
        <v>4</v>
      </c>
      <c r="D1319" s="807">
        <f t="shared" si="20"/>
        <v>247.96</v>
      </c>
      <c r="F1319" s="807">
        <v>244.06</v>
      </c>
      <c r="I1319" s="840" t="s">
        <v>15822</v>
      </c>
      <c r="J1319" s="848">
        <f>IFERROR(VLOOKUP(I1319,REAJUSTE!A:AB,22,FALSE),"")</f>
        <v>1.016</v>
      </c>
    </row>
    <row r="1320" spans="1:10" ht="51" x14ac:dyDescent="0.2">
      <c r="A1320" s="794">
        <v>200576</v>
      </c>
      <c r="B1320" s="794" t="s">
        <v>825</v>
      </c>
      <c r="C1320" s="806" t="s">
        <v>588</v>
      </c>
      <c r="D1320" s="807">
        <f t="shared" si="20"/>
        <v>655.08000000000004</v>
      </c>
      <c r="F1320" s="807">
        <v>644.77</v>
      </c>
      <c r="I1320" s="840" t="s">
        <v>15822</v>
      </c>
      <c r="J1320" s="848">
        <f>IFERROR(VLOOKUP(I1320,REAJUSTE!A:AB,22,FALSE),"")</f>
        <v>1.016</v>
      </c>
    </row>
    <row r="1321" spans="1:10" ht="51" x14ac:dyDescent="0.2">
      <c r="A1321" s="794">
        <v>200581</v>
      </c>
      <c r="B1321" s="794" t="s">
        <v>15787</v>
      </c>
      <c r="C1321" s="806" t="s">
        <v>588</v>
      </c>
      <c r="D1321" s="807">
        <f t="shared" si="20"/>
        <v>240.44</v>
      </c>
      <c r="F1321" s="807">
        <v>236.66</v>
      </c>
      <c r="I1321" s="840" t="s">
        <v>15822</v>
      </c>
      <c r="J1321" s="848">
        <f>IFERROR(VLOOKUP(I1321,REAJUSTE!A:AB,22,FALSE),"")</f>
        <v>1.016</v>
      </c>
    </row>
    <row r="1322" spans="1:10" ht="51" x14ac:dyDescent="0.2">
      <c r="A1322" s="794">
        <v>200582</v>
      </c>
      <c r="B1322" s="794" t="s">
        <v>15788</v>
      </c>
      <c r="C1322" s="806" t="s">
        <v>588</v>
      </c>
      <c r="D1322" s="807">
        <f t="shared" si="20"/>
        <v>357.73</v>
      </c>
      <c r="F1322" s="807">
        <v>352.1</v>
      </c>
      <c r="I1322" s="840" t="s">
        <v>15822</v>
      </c>
      <c r="J1322" s="848">
        <f>IFERROR(VLOOKUP(I1322,REAJUSTE!A:AB,22,FALSE),"")</f>
        <v>1.016</v>
      </c>
    </row>
    <row r="1323" spans="1:10" ht="102" x14ac:dyDescent="0.2">
      <c r="A1323" s="794">
        <v>200583</v>
      </c>
      <c r="B1323" s="794" t="s">
        <v>29274</v>
      </c>
      <c r="C1323" s="806" t="s">
        <v>4</v>
      </c>
      <c r="D1323" s="807">
        <f t="shared" si="20"/>
        <v>767.44</v>
      </c>
      <c r="F1323" s="807">
        <v>755.36</v>
      </c>
      <c r="I1323" s="840" t="s">
        <v>15822</v>
      </c>
      <c r="J1323" s="848">
        <f>IFERROR(VLOOKUP(I1323,REAJUSTE!A:AB,22,FALSE),"")</f>
        <v>1.016</v>
      </c>
    </row>
    <row r="1324" spans="1:10" ht="30" x14ac:dyDescent="0.2">
      <c r="A1324" s="805">
        <v>2007</v>
      </c>
      <c r="B1324" s="805" t="s">
        <v>551</v>
      </c>
      <c r="C1324" s="806"/>
      <c r="D1324" s="807">
        <f t="shared" si="20"/>
        <v>0</v>
      </c>
      <c r="F1324" s="807"/>
      <c r="I1324" s="840" t="s">
        <v>15822</v>
      </c>
      <c r="J1324" s="848">
        <f>IFERROR(VLOOKUP(I1324,REAJUSTE!A:AB,22,FALSE),"")</f>
        <v>1.016</v>
      </c>
    </row>
    <row r="1325" spans="1:10" ht="76.5" x14ac:dyDescent="0.2">
      <c r="A1325" s="794">
        <v>200702</v>
      </c>
      <c r="B1325" s="794" t="s">
        <v>913</v>
      </c>
      <c r="C1325" s="806" t="s">
        <v>877</v>
      </c>
      <c r="D1325" s="807">
        <f t="shared" si="20"/>
        <v>140.19999999999999</v>
      </c>
      <c r="F1325" s="807">
        <v>138</v>
      </c>
      <c r="I1325" s="840" t="s">
        <v>15822</v>
      </c>
      <c r="J1325" s="848">
        <f>IFERROR(VLOOKUP(I1325,REAJUSTE!A:AB,22,FALSE),"")</f>
        <v>1.016</v>
      </c>
    </row>
    <row r="1326" spans="1:10" ht="51" x14ac:dyDescent="0.2">
      <c r="A1326" s="794">
        <v>200703</v>
      </c>
      <c r="B1326" s="794" t="s">
        <v>552</v>
      </c>
      <c r="C1326" s="806" t="s">
        <v>4</v>
      </c>
      <c r="D1326" s="807">
        <f t="shared" si="20"/>
        <v>10.42</v>
      </c>
      <c r="F1326" s="807">
        <v>10.26</v>
      </c>
      <c r="I1326" s="840" t="s">
        <v>15822</v>
      </c>
      <c r="J1326" s="848">
        <f>IFERROR(VLOOKUP(I1326,REAJUSTE!A:AB,22,FALSE),"")</f>
        <v>1.016</v>
      </c>
    </row>
    <row r="1327" spans="1:10" ht="51" x14ac:dyDescent="0.2">
      <c r="A1327" s="794">
        <v>200704</v>
      </c>
      <c r="B1327" s="794" t="s">
        <v>553</v>
      </c>
      <c r="C1327" s="806" t="s">
        <v>877</v>
      </c>
      <c r="D1327" s="807">
        <f t="shared" si="20"/>
        <v>41.46</v>
      </c>
      <c r="F1327" s="807">
        <v>40.81</v>
      </c>
      <c r="I1327" s="840" t="s">
        <v>15822</v>
      </c>
      <c r="J1327" s="848">
        <f>IFERROR(VLOOKUP(I1327,REAJUSTE!A:AB,22,FALSE),"")</f>
        <v>1.016</v>
      </c>
    </row>
    <row r="1328" spans="1:10" ht="25.5" x14ac:dyDescent="0.2">
      <c r="A1328" s="794">
        <v>200705</v>
      </c>
      <c r="B1328" s="794" t="s">
        <v>554</v>
      </c>
      <c r="C1328" s="806" t="s">
        <v>588</v>
      </c>
      <c r="D1328" s="807">
        <f t="shared" si="20"/>
        <v>273.14999999999998</v>
      </c>
      <c r="F1328" s="807">
        <v>268.85000000000002</v>
      </c>
      <c r="I1328" s="840" t="s">
        <v>15822</v>
      </c>
      <c r="J1328" s="848">
        <f>IFERROR(VLOOKUP(I1328,REAJUSTE!A:AB,22,FALSE),"")</f>
        <v>1.016</v>
      </c>
    </row>
    <row r="1329" spans="1:10" ht="38.25" x14ac:dyDescent="0.2">
      <c r="A1329" s="794">
        <v>200706</v>
      </c>
      <c r="B1329" s="794" t="s">
        <v>555</v>
      </c>
      <c r="C1329" s="806" t="s">
        <v>588</v>
      </c>
      <c r="D1329" s="807">
        <f t="shared" si="20"/>
        <v>3742.98</v>
      </c>
      <c r="F1329" s="808">
        <v>3684.04</v>
      </c>
      <c r="I1329" s="840" t="s">
        <v>15822</v>
      </c>
      <c r="J1329" s="848">
        <f>IFERROR(VLOOKUP(I1329,REAJUSTE!A:AB,22,FALSE),"")</f>
        <v>1.016</v>
      </c>
    </row>
    <row r="1330" spans="1:10" ht="38.25" x14ac:dyDescent="0.2">
      <c r="A1330" s="794">
        <v>200707</v>
      </c>
      <c r="B1330" s="794" t="s">
        <v>63</v>
      </c>
      <c r="C1330" s="806" t="s">
        <v>588</v>
      </c>
      <c r="D1330" s="807">
        <f t="shared" si="20"/>
        <v>2039.95</v>
      </c>
      <c r="F1330" s="808">
        <v>2007.83</v>
      </c>
      <c r="I1330" s="840" t="s">
        <v>15822</v>
      </c>
      <c r="J1330" s="848">
        <f>IFERROR(VLOOKUP(I1330,REAJUSTE!A:AB,22,FALSE),"")</f>
        <v>1.016</v>
      </c>
    </row>
    <row r="1331" spans="1:10" ht="63.75" x14ac:dyDescent="0.2">
      <c r="A1331" s="794">
        <v>200708</v>
      </c>
      <c r="B1331" s="794" t="s">
        <v>556</v>
      </c>
      <c r="C1331" s="806" t="s">
        <v>588</v>
      </c>
      <c r="D1331" s="807">
        <f t="shared" si="20"/>
        <v>1648.65</v>
      </c>
      <c r="F1331" s="808">
        <v>1622.69</v>
      </c>
      <c r="I1331" s="840" t="s">
        <v>15822</v>
      </c>
      <c r="J1331" s="848">
        <f>IFERROR(VLOOKUP(I1331,REAJUSTE!A:AB,22,FALSE),"")</f>
        <v>1.016</v>
      </c>
    </row>
    <row r="1332" spans="1:10" ht="25.5" x14ac:dyDescent="0.2">
      <c r="A1332" s="794">
        <v>200709</v>
      </c>
      <c r="B1332" s="794" t="s">
        <v>557</v>
      </c>
      <c r="C1332" s="806" t="s">
        <v>588</v>
      </c>
      <c r="D1332" s="807">
        <f t="shared" si="20"/>
        <v>1039.45</v>
      </c>
      <c r="F1332" s="808">
        <v>1023.09</v>
      </c>
      <c r="I1332" s="840" t="s">
        <v>15822</v>
      </c>
      <c r="J1332" s="848">
        <f>IFERROR(VLOOKUP(I1332,REAJUSTE!A:AB,22,FALSE),"")</f>
        <v>1.016</v>
      </c>
    </row>
    <row r="1333" spans="1:10" ht="63.75" x14ac:dyDescent="0.2">
      <c r="A1333" s="794">
        <v>200711</v>
      </c>
      <c r="B1333" s="794" t="s">
        <v>558</v>
      </c>
      <c r="C1333" s="806" t="s">
        <v>877</v>
      </c>
      <c r="D1333" s="807">
        <f t="shared" si="20"/>
        <v>303.06</v>
      </c>
      <c r="F1333" s="807">
        <v>298.29000000000002</v>
      </c>
      <c r="I1333" s="840" t="s">
        <v>15822</v>
      </c>
      <c r="J1333" s="848">
        <f>IFERROR(VLOOKUP(I1333,REAJUSTE!A:AB,22,FALSE),"")</f>
        <v>1.016</v>
      </c>
    </row>
    <row r="1334" spans="1:10" ht="15" x14ac:dyDescent="0.2">
      <c r="A1334" s="794">
        <v>200713</v>
      </c>
      <c r="B1334" s="794" t="s">
        <v>62</v>
      </c>
      <c r="C1334" s="806" t="s">
        <v>588</v>
      </c>
      <c r="D1334" s="807">
        <f t="shared" si="20"/>
        <v>155.18</v>
      </c>
      <c r="F1334" s="807">
        <v>152.74</v>
      </c>
      <c r="I1334" s="840" t="s">
        <v>15822</v>
      </c>
      <c r="J1334" s="848">
        <f>IFERROR(VLOOKUP(I1334,REAJUSTE!A:AB,22,FALSE),"")</f>
        <v>1.016</v>
      </c>
    </row>
    <row r="1335" spans="1:10" ht="38.25" x14ac:dyDescent="0.2">
      <c r="A1335" s="794">
        <v>200714</v>
      </c>
      <c r="B1335" s="794" t="s">
        <v>559</v>
      </c>
      <c r="C1335" s="806" t="s">
        <v>877</v>
      </c>
      <c r="D1335" s="807">
        <f t="shared" si="20"/>
        <v>17.739999999999998</v>
      </c>
      <c r="F1335" s="807">
        <v>17.47</v>
      </c>
      <c r="I1335" s="840" t="s">
        <v>15822</v>
      </c>
      <c r="J1335" s="848">
        <f>IFERROR(VLOOKUP(I1335,REAJUSTE!A:AB,22,FALSE),"")</f>
        <v>1.016</v>
      </c>
    </row>
    <row r="1336" spans="1:10" ht="63.75" x14ac:dyDescent="0.2">
      <c r="A1336" s="794">
        <v>200715</v>
      </c>
      <c r="B1336" s="794" t="s">
        <v>859</v>
      </c>
      <c r="C1336" s="806" t="s">
        <v>877</v>
      </c>
      <c r="D1336" s="807">
        <f t="shared" si="20"/>
        <v>190.02</v>
      </c>
      <c r="F1336" s="807">
        <v>187.03</v>
      </c>
      <c r="I1336" s="840" t="s">
        <v>15822</v>
      </c>
      <c r="J1336" s="848">
        <f>IFERROR(VLOOKUP(I1336,REAJUSTE!A:AB,22,FALSE),"")</f>
        <v>1.016</v>
      </c>
    </row>
    <row r="1337" spans="1:10" ht="63.75" x14ac:dyDescent="0.2">
      <c r="A1337" s="794">
        <v>200716</v>
      </c>
      <c r="B1337" s="794" t="s">
        <v>560</v>
      </c>
      <c r="C1337" s="806" t="s">
        <v>877</v>
      </c>
      <c r="D1337" s="807">
        <f t="shared" si="20"/>
        <v>156.29</v>
      </c>
      <c r="F1337" s="807">
        <v>153.83000000000001</v>
      </c>
      <c r="I1337" s="840" t="s">
        <v>15822</v>
      </c>
      <c r="J1337" s="848">
        <f>IFERROR(VLOOKUP(I1337,REAJUSTE!A:AB,22,FALSE),"")</f>
        <v>1.016</v>
      </c>
    </row>
    <row r="1338" spans="1:10" ht="25.5" x14ac:dyDescent="0.2">
      <c r="A1338" s="794">
        <v>200717</v>
      </c>
      <c r="B1338" s="794" t="s">
        <v>561</v>
      </c>
      <c r="C1338" s="806" t="s">
        <v>4</v>
      </c>
      <c r="D1338" s="807">
        <f t="shared" si="20"/>
        <v>5.75</v>
      </c>
      <c r="F1338" s="807">
        <v>5.66</v>
      </c>
      <c r="I1338" s="840" t="s">
        <v>15822</v>
      </c>
      <c r="J1338" s="848">
        <f>IFERROR(VLOOKUP(I1338,REAJUSTE!A:AB,22,FALSE),"")</f>
        <v>1.016</v>
      </c>
    </row>
    <row r="1339" spans="1:10" ht="76.5" x14ac:dyDescent="0.2">
      <c r="A1339" s="794">
        <v>200720</v>
      </c>
      <c r="B1339" s="794" t="s">
        <v>826</v>
      </c>
      <c r="C1339" s="806" t="s">
        <v>877</v>
      </c>
      <c r="D1339" s="807">
        <f t="shared" si="20"/>
        <v>56.83</v>
      </c>
      <c r="F1339" s="807">
        <v>55.94</v>
      </c>
      <c r="I1339" s="840" t="s">
        <v>15822</v>
      </c>
      <c r="J1339" s="848">
        <f>IFERROR(VLOOKUP(I1339,REAJUSTE!A:AB,22,FALSE),"")</f>
        <v>1.016</v>
      </c>
    </row>
    <row r="1340" spans="1:10" ht="25.5" x14ac:dyDescent="0.2">
      <c r="A1340" s="794">
        <v>200721</v>
      </c>
      <c r="B1340" s="794" t="s">
        <v>914</v>
      </c>
      <c r="C1340" s="806" t="s">
        <v>877</v>
      </c>
      <c r="D1340" s="807">
        <f t="shared" si="20"/>
        <v>21.21</v>
      </c>
      <c r="F1340" s="807">
        <v>20.88</v>
      </c>
      <c r="I1340" s="840" t="s">
        <v>15822</v>
      </c>
      <c r="J1340" s="848">
        <f>IFERROR(VLOOKUP(I1340,REAJUSTE!A:AB,22,FALSE),"")</f>
        <v>1.016</v>
      </c>
    </row>
    <row r="1341" spans="1:10" ht="51" x14ac:dyDescent="0.2">
      <c r="A1341" s="794">
        <v>200725</v>
      </c>
      <c r="B1341" s="794" t="s">
        <v>562</v>
      </c>
      <c r="C1341" s="806" t="s">
        <v>4</v>
      </c>
      <c r="D1341" s="807">
        <f t="shared" si="20"/>
        <v>11.84</v>
      </c>
      <c r="F1341" s="807">
        <v>11.66</v>
      </c>
      <c r="I1341" s="840" t="s">
        <v>15822</v>
      </c>
      <c r="J1341" s="848">
        <f>IFERROR(VLOOKUP(I1341,REAJUSTE!A:AB,22,FALSE),"")</f>
        <v>1.016</v>
      </c>
    </row>
    <row r="1342" spans="1:10" ht="38.25" x14ac:dyDescent="0.2">
      <c r="A1342" s="794">
        <v>200726</v>
      </c>
      <c r="B1342" s="794" t="s">
        <v>563</v>
      </c>
      <c r="C1342" s="806" t="s">
        <v>877</v>
      </c>
      <c r="D1342" s="807">
        <f t="shared" si="20"/>
        <v>174.64</v>
      </c>
      <c r="F1342" s="807">
        <v>171.89</v>
      </c>
      <c r="I1342" s="840" t="s">
        <v>15822</v>
      </c>
      <c r="J1342" s="848">
        <f>IFERROR(VLOOKUP(I1342,REAJUSTE!A:AB,22,FALSE),"")</f>
        <v>1.016</v>
      </c>
    </row>
    <row r="1343" spans="1:10" ht="76.5" x14ac:dyDescent="0.2">
      <c r="A1343" s="794">
        <v>200728</v>
      </c>
      <c r="B1343" s="794" t="s">
        <v>564</v>
      </c>
      <c r="C1343" s="806" t="s">
        <v>877</v>
      </c>
      <c r="D1343" s="807">
        <f t="shared" si="20"/>
        <v>228.07</v>
      </c>
      <c r="F1343" s="807">
        <v>224.48</v>
      </c>
      <c r="I1343" s="840" t="s">
        <v>15822</v>
      </c>
      <c r="J1343" s="848">
        <f>IFERROR(VLOOKUP(I1343,REAJUSTE!A:AB,22,FALSE),"")</f>
        <v>1.016</v>
      </c>
    </row>
    <row r="1344" spans="1:10" ht="76.5" x14ac:dyDescent="0.2">
      <c r="A1344" s="794">
        <v>200738</v>
      </c>
      <c r="B1344" s="794" t="s">
        <v>915</v>
      </c>
      <c r="C1344" s="806" t="s">
        <v>51</v>
      </c>
      <c r="D1344" s="807">
        <f t="shared" si="20"/>
        <v>34.72</v>
      </c>
      <c r="F1344" s="807">
        <v>34.18</v>
      </c>
      <c r="I1344" s="840" t="s">
        <v>15822</v>
      </c>
      <c r="J1344" s="848">
        <f>IFERROR(VLOOKUP(I1344,REAJUSTE!A:AB,22,FALSE),"")</f>
        <v>1.016</v>
      </c>
    </row>
    <row r="1345" spans="1:10" ht="30" x14ac:dyDescent="0.2">
      <c r="A1345" s="805">
        <v>21</v>
      </c>
      <c r="B1345" s="805" t="s">
        <v>565</v>
      </c>
      <c r="C1345" s="806"/>
      <c r="D1345" s="807">
        <f t="shared" si="20"/>
        <v>0</v>
      </c>
      <c r="F1345" s="807"/>
      <c r="I1345" s="840" t="s">
        <v>15822</v>
      </c>
      <c r="J1345" s="848">
        <f>IFERROR(VLOOKUP(I1345,REAJUSTE!A:AB,22,FALSE),"")</f>
        <v>1.016</v>
      </c>
    </row>
    <row r="1346" spans="1:10" ht="15" x14ac:dyDescent="0.2">
      <c r="A1346" s="805">
        <v>2101</v>
      </c>
      <c r="B1346" s="805" t="s">
        <v>566</v>
      </c>
      <c r="C1346" s="806"/>
      <c r="D1346" s="807">
        <f t="shared" si="20"/>
        <v>0</v>
      </c>
      <c r="F1346" s="807"/>
      <c r="I1346" s="840" t="s">
        <v>15822</v>
      </c>
      <c r="J1346" s="848">
        <f>IFERROR(VLOOKUP(I1346,REAJUSTE!A:AB,22,FALSE),"")</f>
        <v>1.016</v>
      </c>
    </row>
    <row r="1347" spans="1:10" ht="15" x14ac:dyDescent="0.2">
      <c r="A1347" s="794">
        <v>210105</v>
      </c>
      <c r="B1347" s="794" t="s">
        <v>567</v>
      </c>
      <c r="C1347" s="806" t="s">
        <v>877</v>
      </c>
      <c r="D1347" s="807">
        <f t="shared" si="20"/>
        <v>143.21</v>
      </c>
      <c r="F1347" s="807">
        <v>140.96</v>
      </c>
      <c r="I1347" s="840" t="s">
        <v>15822</v>
      </c>
      <c r="J1347" s="848">
        <f>IFERROR(VLOOKUP(I1347,REAJUSTE!A:AB,22,FALSE),"")</f>
        <v>1.016</v>
      </c>
    </row>
    <row r="1348" spans="1:10" ht="38.25" x14ac:dyDescent="0.2">
      <c r="A1348" s="794">
        <v>210109</v>
      </c>
      <c r="B1348" s="794" t="s">
        <v>568</v>
      </c>
      <c r="C1348" s="806" t="s">
        <v>588</v>
      </c>
      <c r="D1348" s="807">
        <f t="shared" si="20"/>
        <v>652.54999999999995</v>
      </c>
      <c r="F1348" s="807">
        <v>642.28</v>
      </c>
      <c r="I1348" s="840" t="s">
        <v>15822</v>
      </c>
      <c r="J1348" s="848">
        <f>IFERROR(VLOOKUP(I1348,REAJUSTE!A:AB,22,FALSE),"")</f>
        <v>1.016</v>
      </c>
    </row>
    <row r="1349" spans="1:10" ht="89.25" x14ac:dyDescent="0.2">
      <c r="A1349" s="794">
        <v>210114</v>
      </c>
      <c r="B1349" s="794" t="s">
        <v>12963</v>
      </c>
      <c r="C1349" s="806" t="s">
        <v>588</v>
      </c>
      <c r="D1349" s="807">
        <f t="shared" si="20"/>
        <v>6735.97</v>
      </c>
      <c r="F1349" s="808">
        <v>6629.9</v>
      </c>
      <c r="I1349" s="840" t="s">
        <v>15822</v>
      </c>
      <c r="J1349" s="848">
        <f>IFERROR(VLOOKUP(I1349,REAJUSTE!A:AB,22,FALSE),"")</f>
        <v>1.016</v>
      </c>
    </row>
    <row r="1350" spans="1:10" ht="15" x14ac:dyDescent="0.2">
      <c r="A1350" s="805">
        <v>2102</v>
      </c>
      <c r="B1350" s="805" t="s">
        <v>569</v>
      </c>
      <c r="C1350" s="806"/>
      <c r="D1350" s="807">
        <f t="shared" si="20"/>
        <v>0</v>
      </c>
      <c r="F1350" s="807"/>
      <c r="I1350" s="840" t="s">
        <v>15822</v>
      </c>
      <c r="J1350" s="848">
        <f>IFERROR(VLOOKUP(I1350,REAJUSTE!A:AB,22,FALSE),"")</f>
        <v>1.016</v>
      </c>
    </row>
    <row r="1351" spans="1:10" ht="25.5" x14ac:dyDescent="0.2">
      <c r="A1351" s="794">
        <v>210210</v>
      </c>
      <c r="B1351" s="794" t="s">
        <v>827</v>
      </c>
      <c r="C1351" s="806" t="s">
        <v>877</v>
      </c>
      <c r="D1351" s="807">
        <f t="shared" si="20"/>
        <v>442.15</v>
      </c>
      <c r="F1351" s="807">
        <v>435.19</v>
      </c>
      <c r="I1351" s="840" t="s">
        <v>15822</v>
      </c>
      <c r="J1351" s="848">
        <f>IFERROR(VLOOKUP(I1351,REAJUSTE!A:AB,22,FALSE),"")</f>
        <v>1.016</v>
      </c>
    </row>
    <row r="1352" spans="1:10" ht="15" x14ac:dyDescent="0.2">
      <c r="A1352" s="805">
        <v>2103</v>
      </c>
      <c r="B1352" s="805" t="s">
        <v>570</v>
      </c>
      <c r="C1352" s="806"/>
      <c r="D1352" s="807">
        <f t="shared" si="20"/>
        <v>0</v>
      </c>
      <c r="F1352" s="807"/>
      <c r="I1352" s="840" t="s">
        <v>15822</v>
      </c>
      <c r="J1352" s="848">
        <f>IFERROR(VLOOKUP(I1352,REAJUSTE!A:AB,22,FALSE),"")</f>
        <v>1.016</v>
      </c>
    </row>
    <row r="1353" spans="1:10" ht="38.25" x14ac:dyDescent="0.2">
      <c r="A1353" s="794">
        <v>210301</v>
      </c>
      <c r="B1353" s="794" t="s">
        <v>571</v>
      </c>
      <c r="C1353" s="806" t="s">
        <v>4</v>
      </c>
      <c r="D1353" s="807">
        <f t="shared" si="20"/>
        <v>372.82</v>
      </c>
      <c r="F1353" s="807">
        <v>366.95</v>
      </c>
      <c r="I1353" s="840" t="s">
        <v>15822</v>
      </c>
      <c r="J1353" s="848">
        <f>IFERROR(VLOOKUP(I1353,REAJUSTE!A:AB,22,FALSE),"")</f>
        <v>1.016</v>
      </c>
    </row>
    <row r="1354" spans="1:10" ht="38.25" x14ac:dyDescent="0.2">
      <c r="A1354" s="794">
        <v>210302</v>
      </c>
      <c r="B1354" s="794" t="s">
        <v>12964</v>
      </c>
      <c r="C1354" s="806" t="s">
        <v>4</v>
      </c>
      <c r="D1354" s="807">
        <f t="shared" si="20"/>
        <v>278.82</v>
      </c>
      <c r="F1354" s="807">
        <v>274.43</v>
      </c>
      <c r="I1354" s="840" t="s">
        <v>15822</v>
      </c>
      <c r="J1354" s="848">
        <f>IFERROR(VLOOKUP(I1354,REAJUSTE!A:AB,22,FALSE),"")</f>
        <v>1.016</v>
      </c>
    </row>
    <row r="1355" spans="1:10" ht="51" x14ac:dyDescent="0.2">
      <c r="A1355" s="794">
        <v>210304</v>
      </c>
      <c r="B1355" s="794" t="s">
        <v>572</v>
      </c>
      <c r="C1355" s="806" t="s">
        <v>4</v>
      </c>
      <c r="D1355" s="807">
        <f t="shared" si="20"/>
        <v>224.16</v>
      </c>
      <c r="F1355" s="807">
        <v>220.63</v>
      </c>
      <c r="I1355" s="840" t="s">
        <v>15822</v>
      </c>
      <c r="J1355" s="848">
        <f>IFERROR(VLOOKUP(I1355,REAJUSTE!A:AB,22,FALSE),"")</f>
        <v>1.016</v>
      </c>
    </row>
    <row r="1356" spans="1:10" ht="51" x14ac:dyDescent="0.2">
      <c r="A1356" s="794">
        <v>210316</v>
      </c>
      <c r="B1356" s="794" t="s">
        <v>828</v>
      </c>
      <c r="C1356" s="806" t="s">
        <v>588</v>
      </c>
      <c r="D1356" s="807">
        <f t="shared" si="20"/>
        <v>739.85</v>
      </c>
      <c r="F1356" s="807">
        <v>728.2</v>
      </c>
      <c r="I1356" s="840" t="s">
        <v>15822</v>
      </c>
      <c r="J1356" s="848">
        <f>IFERROR(VLOOKUP(I1356,REAJUSTE!A:AB,22,FALSE),"")</f>
        <v>1.016</v>
      </c>
    </row>
    <row r="1357" spans="1:10" ht="38.25" x14ac:dyDescent="0.2">
      <c r="A1357" s="794">
        <v>210321</v>
      </c>
      <c r="B1357" s="794" t="s">
        <v>829</v>
      </c>
      <c r="C1357" s="806" t="s">
        <v>588</v>
      </c>
      <c r="D1357" s="807">
        <f t="shared" si="20"/>
        <v>188.65</v>
      </c>
      <c r="F1357" s="807">
        <v>185.68</v>
      </c>
      <c r="I1357" s="840" t="s">
        <v>15822</v>
      </c>
      <c r="J1357" s="848">
        <f>IFERROR(VLOOKUP(I1357,REAJUSTE!A:AB,22,FALSE),"")</f>
        <v>1.016</v>
      </c>
    </row>
    <row r="1358" spans="1:10" ht="25.5" x14ac:dyDescent="0.2">
      <c r="A1358" s="794">
        <v>210322</v>
      </c>
      <c r="B1358" s="794" t="s">
        <v>830</v>
      </c>
      <c r="C1358" s="806" t="s">
        <v>4</v>
      </c>
      <c r="D1358" s="807">
        <f t="shared" si="20"/>
        <v>149.49</v>
      </c>
      <c r="F1358" s="807">
        <v>147.13999999999999</v>
      </c>
      <c r="I1358" s="840" t="s">
        <v>15822</v>
      </c>
      <c r="J1358" s="848">
        <f>IFERROR(VLOOKUP(I1358,REAJUSTE!A:AB,22,FALSE),"")</f>
        <v>1.016</v>
      </c>
    </row>
    <row r="1359" spans="1:10" ht="15" x14ac:dyDescent="0.2">
      <c r="A1359" s="805">
        <v>22</v>
      </c>
      <c r="B1359" s="805" t="s">
        <v>831</v>
      </c>
      <c r="C1359" s="806"/>
      <c r="D1359" s="807">
        <f t="shared" si="20"/>
        <v>0</v>
      </c>
      <c r="F1359" s="807"/>
      <c r="I1359" s="840" t="s">
        <v>15822</v>
      </c>
      <c r="J1359" s="848">
        <f>IFERROR(VLOOKUP(I1359,REAJUSTE!A:AB,22,FALSE),"")</f>
        <v>1.016</v>
      </c>
    </row>
    <row r="1360" spans="1:10" ht="60" x14ac:dyDescent="0.2">
      <c r="A1360" s="805">
        <v>2208</v>
      </c>
      <c r="B1360" s="805" t="s">
        <v>832</v>
      </c>
      <c r="C1360" s="806"/>
      <c r="D1360" s="807">
        <f t="shared" ref="D1360:D1423" si="21">TRUNC(F1360*J1360,2)</f>
        <v>0</v>
      </c>
      <c r="F1360" s="807"/>
      <c r="I1360" s="840" t="s">
        <v>15822</v>
      </c>
      <c r="J1360" s="848">
        <f>IFERROR(VLOOKUP(I1360,REAJUSTE!A:AB,22,FALSE),"")</f>
        <v>1.016</v>
      </c>
    </row>
    <row r="1361" spans="1:10" ht="89.25" x14ac:dyDescent="0.2">
      <c r="A1361" s="794">
        <v>220803</v>
      </c>
      <c r="B1361" s="794" t="s">
        <v>12965</v>
      </c>
      <c r="C1361" s="806" t="s">
        <v>68</v>
      </c>
      <c r="D1361" s="807">
        <f t="shared" si="21"/>
        <v>4325.87</v>
      </c>
      <c r="F1361" s="808">
        <v>4257.75</v>
      </c>
      <c r="I1361" s="840" t="s">
        <v>15822</v>
      </c>
      <c r="J1361" s="848">
        <f>IFERROR(VLOOKUP(I1361,REAJUSTE!A:AB,22,FALSE),"")</f>
        <v>1.016</v>
      </c>
    </row>
    <row r="1362" spans="1:10" ht="15" x14ac:dyDescent="0.2">
      <c r="A1362" s="805">
        <v>31</v>
      </c>
      <c r="B1362" s="805" t="s">
        <v>833</v>
      </c>
      <c r="C1362" s="806"/>
      <c r="D1362" s="807">
        <f t="shared" si="21"/>
        <v>0</v>
      </c>
      <c r="F1362" s="807"/>
      <c r="I1362" s="840" t="s">
        <v>15822</v>
      </c>
      <c r="J1362" s="848">
        <f>IFERROR(VLOOKUP(I1362,REAJUSTE!A:AB,22,FALSE),"")</f>
        <v>1.016</v>
      </c>
    </row>
    <row r="1363" spans="1:10" ht="45" x14ac:dyDescent="0.2">
      <c r="A1363" s="805">
        <v>3108</v>
      </c>
      <c r="B1363" s="805" t="s">
        <v>834</v>
      </c>
      <c r="C1363" s="806"/>
      <c r="D1363" s="807">
        <f t="shared" si="21"/>
        <v>0</v>
      </c>
      <c r="F1363" s="807"/>
      <c r="I1363" s="840" t="s">
        <v>15822</v>
      </c>
      <c r="J1363" s="848">
        <f>IFERROR(VLOOKUP(I1363,REAJUSTE!A:AB,22,FALSE),"")</f>
        <v>1.016</v>
      </c>
    </row>
    <row r="1364" spans="1:10" ht="15" x14ac:dyDescent="0.2">
      <c r="A1364" s="794">
        <v>310801</v>
      </c>
      <c r="B1364" s="794" t="s">
        <v>835</v>
      </c>
      <c r="C1364" s="806" t="s">
        <v>588</v>
      </c>
      <c r="D1364" s="807">
        <f t="shared" si="21"/>
        <v>15.15</v>
      </c>
      <c r="F1364" s="807">
        <v>14.92</v>
      </c>
      <c r="I1364" s="840" t="s">
        <v>15822</v>
      </c>
      <c r="J1364" s="848">
        <f>IFERROR(VLOOKUP(I1364,REAJUSTE!A:AB,22,FALSE),"")</f>
        <v>1.016</v>
      </c>
    </row>
    <row r="1365" spans="1:10" ht="15" x14ac:dyDescent="0.2">
      <c r="A1365" s="794">
        <v>310802</v>
      </c>
      <c r="B1365" s="794" t="s">
        <v>836</v>
      </c>
      <c r="C1365" s="806" t="s">
        <v>588</v>
      </c>
      <c r="D1365" s="807">
        <f t="shared" si="21"/>
        <v>145.15</v>
      </c>
      <c r="F1365" s="807">
        <v>142.87</v>
      </c>
      <c r="I1365" s="840" t="s">
        <v>15822</v>
      </c>
      <c r="J1365" s="848">
        <f>IFERROR(VLOOKUP(I1365,REAJUSTE!A:AB,22,FALSE),"")</f>
        <v>1.016</v>
      </c>
    </row>
    <row r="1366" spans="1:10" ht="15" x14ac:dyDescent="0.2">
      <c r="A1366" s="794">
        <v>310803</v>
      </c>
      <c r="B1366" s="794" t="s">
        <v>837</v>
      </c>
      <c r="C1366" s="806" t="s">
        <v>588</v>
      </c>
      <c r="D1366" s="807">
        <f t="shared" si="21"/>
        <v>27.47</v>
      </c>
      <c r="F1366" s="807">
        <v>27.04</v>
      </c>
      <c r="I1366" s="840" t="s">
        <v>15822</v>
      </c>
      <c r="J1366" s="848">
        <f>IFERROR(VLOOKUP(I1366,REAJUSTE!A:AB,22,FALSE),"")</f>
        <v>1.016</v>
      </c>
    </row>
    <row r="1367" spans="1:10" ht="15" x14ac:dyDescent="0.2">
      <c r="A1367" s="794">
        <v>310804</v>
      </c>
      <c r="B1367" s="794" t="s">
        <v>838</v>
      </c>
      <c r="C1367" s="806" t="s">
        <v>588</v>
      </c>
      <c r="D1367" s="807">
        <f t="shared" si="21"/>
        <v>68.540000000000006</v>
      </c>
      <c r="F1367" s="807">
        <v>67.47</v>
      </c>
      <c r="I1367" s="840" t="s">
        <v>15822</v>
      </c>
      <c r="J1367" s="848">
        <f>IFERROR(VLOOKUP(I1367,REAJUSTE!A:AB,22,FALSE),"")</f>
        <v>1.016</v>
      </c>
    </row>
    <row r="1368" spans="1:10" ht="15" x14ac:dyDescent="0.2">
      <c r="A1368" s="794">
        <v>310805</v>
      </c>
      <c r="B1368" s="794" t="s">
        <v>839</v>
      </c>
      <c r="C1368" s="806" t="s">
        <v>588</v>
      </c>
      <c r="D1368" s="807">
        <f t="shared" si="21"/>
        <v>5.34</v>
      </c>
      <c r="F1368" s="807">
        <v>5.26</v>
      </c>
      <c r="I1368" s="840" t="s">
        <v>15822</v>
      </c>
      <c r="J1368" s="848">
        <f>IFERROR(VLOOKUP(I1368,REAJUSTE!A:AB,22,FALSE),"")</f>
        <v>1.016</v>
      </c>
    </row>
    <row r="1369" spans="1:10" ht="15" x14ac:dyDescent="0.2">
      <c r="A1369" s="794">
        <v>310806</v>
      </c>
      <c r="B1369" s="794" t="s">
        <v>840</v>
      </c>
      <c r="C1369" s="806" t="s">
        <v>588</v>
      </c>
      <c r="D1369" s="807">
        <f t="shared" si="21"/>
        <v>12.71</v>
      </c>
      <c r="F1369" s="807">
        <v>12.51</v>
      </c>
      <c r="I1369" s="840" t="s">
        <v>15822</v>
      </c>
      <c r="J1369" s="848">
        <f>IFERROR(VLOOKUP(I1369,REAJUSTE!A:AB,22,FALSE),"")</f>
        <v>1.016</v>
      </c>
    </row>
    <row r="1370" spans="1:10" ht="15" x14ac:dyDescent="0.2">
      <c r="A1370" s="794">
        <v>310807</v>
      </c>
      <c r="B1370" s="794" t="s">
        <v>841</v>
      </c>
      <c r="C1370" s="806" t="s">
        <v>588</v>
      </c>
      <c r="D1370" s="807">
        <f t="shared" si="21"/>
        <v>26.9</v>
      </c>
      <c r="F1370" s="807">
        <v>26.48</v>
      </c>
      <c r="I1370" s="840" t="s">
        <v>15822</v>
      </c>
      <c r="J1370" s="848">
        <f>IFERROR(VLOOKUP(I1370,REAJUSTE!A:AB,22,FALSE),"")</f>
        <v>1.016</v>
      </c>
    </row>
    <row r="1371" spans="1:10" ht="15" x14ac:dyDescent="0.2">
      <c r="A1371" s="794">
        <v>310808</v>
      </c>
      <c r="B1371" s="794" t="s">
        <v>842</v>
      </c>
      <c r="C1371" s="806" t="s">
        <v>588</v>
      </c>
      <c r="D1371" s="807">
        <f t="shared" si="21"/>
        <v>2.0099999999999998</v>
      </c>
      <c r="F1371" s="807">
        <v>1.98</v>
      </c>
      <c r="I1371" s="840" t="s">
        <v>15822</v>
      </c>
      <c r="J1371" s="848">
        <f>IFERROR(VLOOKUP(I1371,REAJUSTE!A:AB,22,FALSE),"")</f>
        <v>1.016</v>
      </c>
    </row>
    <row r="1372" spans="1:10" ht="15" x14ac:dyDescent="0.2">
      <c r="A1372" s="794">
        <v>310809</v>
      </c>
      <c r="B1372" s="794" t="s">
        <v>843</v>
      </c>
      <c r="C1372" s="806" t="s">
        <v>588</v>
      </c>
      <c r="D1372" s="807">
        <f t="shared" si="21"/>
        <v>139.79</v>
      </c>
      <c r="F1372" s="807">
        <v>137.59</v>
      </c>
      <c r="I1372" s="840" t="s">
        <v>15822</v>
      </c>
      <c r="J1372" s="848">
        <f>IFERROR(VLOOKUP(I1372,REAJUSTE!A:AB,22,FALSE),"")</f>
        <v>1.016</v>
      </c>
    </row>
    <row r="1373" spans="1:10" ht="30" x14ac:dyDescent="0.2">
      <c r="A1373" s="805">
        <v>3109</v>
      </c>
      <c r="B1373" s="805" t="s">
        <v>844</v>
      </c>
      <c r="C1373" s="806"/>
      <c r="D1373" s="807">
        <f t="shared" si="21"/>
        <v>0</v>
      </c>
      <c r="F1373" s="807"/>
      <c r="I1373" s="840" t="s">
        <v>15822</v>
      </c>
      <c r="J1373" s="848">
        <f>IFERROR(VLOOKUP(I1373,REAJUSTE!A:AB,22,FALSE),"")</f>
        <v>1.016</v>
      </c>
    </row>
    <row r="1374" spans="1:10" ht="15" x14ac:dyDescent="0.2">
      <c r="A1374" s="794">
        <v>310901</v>
      </c>
      <c r="B1374" s="794" t="s">
        <v>845</v>
      </c>
      <c r="C1374" s="806" t="s">
        <v>588</v>
      </c>
      <c r="D1374" s="807">
        <f t="shared" si="21"/>
        <v>94.26</v>
      </c>
      <c r="F1374" s="807">
        <v>92.78</v>
      </c>
      <c r="I1374" s="840" t="s">
        <v>15822</v>
      </c>
      <c r="J1374" s="848">
        <f>IFERROR(VLOOKUP(I1374,REAJUSTE!A:AB,22,FALSE),"")</f>
        <v>1.016</v>
      </c>
    </row>
    <row r="1375" spans="1:10" ht="15" x14ac:dyDescent="0.2">
      <c r="A1375" s="794">
        <v>310902</v>
      </c>
      <c r="B1375" s="794" t="s">
        <v>846</v>
      </c>
      <c r="C1375" s="806" t="s">
        <v>588</v>
      </c>
      <c r="D1375" s="807">
        <f t="shared" si="21"/>
        <v>44.99</v>
      </c>
      <c r="F1375" s="807">
        <v>44.29</v>
      </c>
      <c r="I1375" s="840" t="s">
        <v>15822</v>
      </c>
      <c r="J1375" s="848">
        <f>IFERROR(VLOOKUP(I1375,REAJUSTE!A:AB,22,FALSE),"")</f>
        <v>1.016</v>
      </c>
    </row>
    <row r="1376" spans="1:10" ht="15" x14ac:dyDescent="0.2">
      <c r="A1376" s="794">
        <v>310903</v>
      </c>
      <c r="B1376" s="794" t="s">
        <v>847</v>
      </c>
      <c r="C1376" s="806" t="s">
        <v>588</v>
      </c>
      <c r="D1376" s="807">
        <f t="shared" si="21"/>
        <v>49.58</v>
      </c>
      <c r="F1376" s="807">
        <v>48.8</v>
      </c>
      <c r="I1376" s="840" t="s">
        <v>15822</v>
      </c>
      <c r="J1376" s="848">
        <f>IFERROR(VLOOKUP(I1376,REAJUSTE!A:AB,22,FALSE),"")</f>
        <v>1.016</v>
      </c>
    </row>
    <row r="1377" spans="1:10" ht="15" x14ac:dyDescent="0.2">
      <c r="A1377" s="794">
        <v>310904</v>
      </c>
      <c r="B1377" s="794" t="s">
        <v>848</v>
      </c>
      <c r="C1377" s="806" t="s">
        <v>588</v>
      </c>
      <c r="D1377" s="807">
        <f t="shared" si="21"/>
        <v>91.49</v>
      </c>
      <c r="F1377" s="807">
        <v>90.05</v>
      </c>
      <c r="I1377" s="840" t="s">
        <v>15822</v>
      </c>
      <c r="J1377" s="848">
        <f>IFERROR(VLOOKUP(I1377,REAJUSTE!A:AB,22,FALSE),"")</f>
        <v>1.016</v>
      </c>
    </row>
    <row r="1378" spans="1:10" ht="15" x14ac:dyDescent="0.2">
      <c r="A1378" s="794">
        <v>310905</v>
      </c>
      <c r="B1378" s="794" t="s">
        <v>849</v>
      </c>
      <c r="C1378" s="806" t="s">
        <v>588</v>
      </c>
      <c r="D1378" s="807">
        <f t="shared" si="21"/>
        <v>40.159999999999997</v>
      </c>
      <c r="F1378" s="807">
        <v>39.53</v>
      </c>
      <c r="I1378" s="840" t="s">
        <v>15822</v>
      </c>
      <c r="J1378" s="848">
        <f>IFERROR(VLOOKUP(I1378,REAJUSTE!A:AB,22,FALSE),"")</f>
        <v>1.016</v>
      </c>
    </row>
    <row r="1379" spans="1:10" ht="15" x14ac:dyDescent="0.2">
      <c r="A1379" s="794">
        <v>310906</v>
      </c>
      <c r="B1379" s="794" t="s">
        <v>850</v>
      </c>
      <c r="C1379" s="806" t="s">
        <v>588</v>
      </c>
      <c r="D1379" s="807">
        <f t="shared" si="21"/>
        <v>43.41</v>
      </c>
      <c r="F1379" s="807">
        <v>42.73</v>
      </c>
      <c r="I1379" s="840" t="s">
        <v>15822</v>
      </c>
      <c r="J1379" s="848">
        <f>IFERROR(VLOOKUP(I1379,REAJUSTE!A:AB,22,FALSE),"")</f>
        <v>1.016</v>
      </c>
    </row>
    <row r="1380" spans="1:10" ht="15" x14ac:dyDescent="0.2">
      <c r="A1380" s="794">
        <v>310907</v>
      </c>
      <c r="B1380" s="794" t="s">
        <v>851</v>
      </c>
      <c r="C1380" s="806" t="s">
        <v>588</v>
      </c>
      <c r="D1380" s="807">
        <f t="shared" si="21"/>
        <v>55.03</v>
      </c>
      <c r="F1380" s="807">
        <v>54.17</v>
      </c>
      <c r="I1380" s="840" t="s">
        <v>15822</v>
      </c>
      <c r="J1380" s="848">
        <f>IFERROR(VLOOKUP(I1380,REAJUSTE!A:AB,22,FALSE),"")</f>
        <v>1.016</v>
      </c>
    </row>
    <row r="1381" spans="1:10" ht="15" x14ac:dyDescent="0.2">
      <c r="A1381" s="794">
        <v>310908</v>
      </c>
      <c r="B1381" s="794" t="s">
        <v>852</v>
      </c>
      <c r="C1381" s="806" t="s">
        <v>588</v>
      </c>
      <c r="D1381" s="807">
        <f t="shared" si="21"/>
        <v>169.68</v>
      </c>
      <c r="F1381" s="807">
        <v>167.01</v>
      </c>
      <c r="I1381" s="840" t="s">
        <v>15822</v>
      </c>
      <c r="J1381" s="848">
        <f>IFERROR(VLOOKUP(I1381,REAJUSTE!A:AB,22,FALSE),"")</f>
        <v>1.016</v>
      </c>
    </row>
    <row r="1382" spans="1:10" ht="15" x14ac:dyDescent="0.2">
      <c r="A1382" s="794">
        <v>310909</v>
      </c>
      <c r="B1382" s="794" t="s">
        <v>853</v>
      </c>
      <c r="C1382" s="806" t="s">
        <v>588</v>
      </c>
      <c r="D1382" s="807">
        <f t="shared" si="21"/>
        <v>78.11</v>
      </c>
      <c r="F1382" s="807">
        <v>76.88</v>
      </c>
      <c r="I1382" s="840" t="s">
        <v>15822</v>
      </c>
      <c r="J1382" s="848">
        <f>IFERROR(VLOOKUP(I1382,REAJUSTE!A:AB,22,FALSE),"")</f>
        <v>1.016</v>
      </c>
    </row>
    <row r="1383" spans="1:10" ht="15" x14ac:dyDescent="0.2">
      <c r="A1383" s="794">
        <v>310910</v>
      </c>
      <c r="B1383" s="794" t="s">
        <v>854</v>
      </c>
      <c r="C1383" s="806" t="s">
        <v>588</v>
      </c>
      <c r="D1383" s="807">
        <f t="shared" si="21"/>
        <v>46.27</v>
      </c>
      <c r="F1383" s="807">
        <v>45.55</v>
      </c>
      <c r="I1383" s="840" t="s">
        <v>15822</v>
      </c>
      <c r="J1383" s="848">
        <f>IFERROR(VLOOKUP(I1383,REAJUSTE!A:AB,22,FALSE),"")</f>
        <v>1.016</v>
      </c>
    </row>
    <row r="1384" spans="1:10" ht="15" x14ac:dyDescent="0.2">
      <c r="A1384" s="794">
        <v>310911</v>
      </c>
      <c r="B1384" s="794" t="s">
        <v>855</v>
      </c>
      <c r="C1384" s="806" t="s">
        <v>588</v>
      </c>
      <c r="D1384" s="807">
        <f t="shared" si="21"/>
        <v>67.86</v>
      </c>
      <c r="F1384" s="807">
        <v>66.8</v>
      </c>
      <c r="I1384" s="840" t="s">
        <v>15822</v>
      </c>
      <c r="J1384" s="848">
        <f>IFERROR(VLOOKUP(I1384,REAJUSTE!A:AB,22,FALSE),"")</f>
        <v>1.016</v>
      </c>
    </row>
    <row r="1385" spans="1:10" ht="15" x14ac:dyDescent="0.2">
      <c r="A1385" s="794">
        <v>310912</v>
      </c>
      <c r="B1385" s="794" t="s">
        <v>856</v>
      </c>
      <c r="C1385" s="806" t="s">
        <v>588</v>
      </c>
      <c r="D1385" s="807">
        <f t="shared" si="21"/>
        <v>636.27</v>
      </c>
      <c r="F1385" s="807">
        <v>626.25</v>
      </c>
      <c r="I1385" s="840" t="s">
        <v>15822</v>
      </c>
      <c r="J1385" s="848">
        <f>IFERROR(VLOOKUP(I1385,REAJUSTE!A:AB,22,FALSE),"")</f>
        <v>1.016</v>
      </c>
    </row>
    <row r="1386" spans="1:10" ht="15" x14ac:dyDescent="0.2">
      <c r="A1386" s="794">
        <v>310913</v>
      </c>
      <c r="B1386" s="794" t="s">
        <v>857</v>
      </c>
      <c r="C1386" s="806" t="s">
        <v>588</v>
      </c>
      <c r="D1386" s="807">
        <f t="shared" si="21"/>
        <v>792.7</v>
      </c>
      <c r="F1386" s="807">
        <v>780.22</v>
      </c>
      <c r="I1386" s="840" t="s">
        <v>15822</v>
      </c>
      <c r="J1386" s="848">
        <f>IFERROR(VLOOKUP(I1386,REAJUSTE!A:AB,22,FALSE),"")</f>
        <v>1.016</v>
      </c>
    </row>
    <row r="1387" spans="1:10" ht="15" x14ac:dyDescent="0.2">
      <c r="A1387" s="794">
        <v>310914</v>
      </c>
      <c r="B1387" s="794" t="s">
        <v>858</v>
      </c>
      <c r="C1387" s="806" t="s">
        <v>588</v>
      </c>
      <c r="D1387" s="807">
        <f t="shared" si="21"/>
        <v>271.11</v>
      </c>
      <c r="F1387" s="807">
        <v>266.85000000000002</v>
      </c>
      <c r="I1387" s="840" t="s">
        <v>15822</v>
      </c>
      <c r="J1387" s="848">
        <f>IFERROR(VLOOKUP(I1387,REAJUSTE!A:AB,22,FALSE),"")</f>
        <v>1.016</v>
      </c>
    </row>
    <row r="1388" spans="1:10" ht="25.5" x14ac:dyDescent="0.2">
      <c r="A1388" s="853">
        <v>10101</v>
      </c>
      <c r="B1388" s="853" t="s">
        <v>12966</v>
      </c>
      <c r="C1388" s="806" t="s">
        <v>75</v>
      </c>
      <c r="D1388" s="807">
        <f t="shared" si="21"/>
        <v>7.95</v>
      </c>
      <c r="F1388" s="807">
        <v>7.83</v>
      </c>
      <c r="I1388" s="840" t="s">
        <v>15822</v>
      </c>
      <c r="J1388" s="848">
        <f>IFERROR(VLOOKUP(I1388,REAJUSTE!A:AB,22,FALSE),"")</f>
        <v>1.016</v>
      </c>
    </row>
    <row r="1389" spans="1:10" ht="15" x14ac:dyDescent="0.2">
      <c r="A1389" s="853">
        <v>10106</v>
      </c>
      <c r="B1389" s="853" t="s">
        <v>12967</v>
      </c>
      <c r="C1389" s="806" t="s">
        <v>75</v>
      </c>
      <c r="D1389" s="807">
        <f t="shared" si="21"/>
        <v>9.42</v>
      </c>
      <c r="F1389" s="807">
        <v>9.2799999999999994</v>
      </c>
      <c r="I1389" s="840" t="s">
        <v>15822</v>
      </c>
      <c r="J1389" s="848">
        <f>IFERROR(VLOOKUP(I1389,REAJUSTE!A:AB,22,FALSE),"")</f>
        <v>1.016</v>
      </c>
    </row>
    <row r="1390" spans="1:10" ht="25.5" x14ac:dyDescent="0.2">
      <c r="A1390" s="853">
        <v>10108</v>
      </c>
      <c r="B1390" s="853" t="s">
        <v>12968</v>
      </c>
      <c r="C1390" s="806" t="s">
        <v>75</v>
      </c>
      <c r="D1390" s="807">
        <f t="shared" si="21"/>
        <v>9.42</v>
      </c>
      <c r="F1390" s="807">
        <v>9.2799999999999994</v>
      </c>
      <c r="I1390" s="840" t="s">
        <v>15822</v>
      </c>
      <c r="J1390" s="848">
        <f>IFERROR(VLOOKUP(I1390,REAJUSTE!A:AB,22,FALSE),"")</f>
        <v>1.016</v>
      </c>
    </row>
    <row r="1391" spans="1:10" ht="15" x14ac:dyDescent="0.2">
      <c r="A1391" s="853">
        <v>10111</v>
      </c>
      <c r="B1391" s="853" t="s">
        <v>12969</v>
      </c>
      <c r="C1391" s="806" t="s">
        <v>75</v>
      </c>
      <c r="D1391" s="807">
        <f t="shared" si="21"/>
        <v>9.42</v>
      </c>
      <c r="F1391" s="807">
        <v>9.2799999999999994</v>
      </c>
      <c r="I1391" s="840" t="s">
        <v>15822</v>
      </c>
      <c r="J1391" s="848">
        <f>IFERROR(VLOOKUP(I1391,REAJUSTE!A:AB,22,FALSE),"")</f>
        <v>1.016</v>
      </c>
    </row>
    <row r="1392" spans="1:10" ht="15" x14ac:dyDescent="0.2">
      <c r="A1392" s="853">
        <v>10115</v>
      </c>
      <c r="B1392" s="853" t="s">
        <v>12970</v>
      </c>
      <c r="C1392" s="806" t="s">
        <v>75</v>
      </c>
      <c r="D1392" s="807">
        <f t="shared" si="21"/>
        <v>9.42</v>
      </c>
      <c r="F1392" s="807">
        <v>9.2799999999999994</v>
      </c>
      <c r="I1392" s="840" t="s">
        <v>15822</v>
      </c>
      <c r="J1392" s="848">
        <f>IFERROR(VLOOKUP(I1392,REAJUSTE!A:AB,22,FALSE),"")</f>
        <v>1.016</v>
      </c>
    </row>
    <row r="1393" spans="1:10" ht="25.5" x14ac:dyDescent="0.2">
      <c r="A1393" s="853">
        <v>10117</v>
      </c>
      <c r="B1393" s="853" t="s">
        <v>12971</v>
      </c>
      <c r="C1393" s="806" t="s">
        <v>75</v>
      </c>
      <c r="D1393" s="807">
        <f t="shared" si="21"/>
        <v>16.440000000000001</v>
      </c>
      <c r="F1393" s="807">
        <v>16.190000000000001</v>
      </c>
      <c r="I1393" s="840" t="s">
        <v>15822</v>
      </c>
      <c r="J1393" s="848">
        <f>IFERROR(VLOOKUP(I1393,REAJUSTE!A:AB,22,FALSE),"")</f>
        <v>1.016</v>
      </c>
    </row>
    <row r="1394" spans="1:10" ht="15" x14ac:dyDescent="0.2">
      <c r="A1394" s="853">
        <v>10118</v>
      </c>
      <c r="B1394" s="853" t="s">
        <v>12972</v>
      </c>
      <c r="C1394" s="806" t="s">
        <v>75</v>
      </c>
      <c r="D1394" s="807">
        <f t="shared" si="21"/>
        <v>9.42</v>
      </c>
      <c r="F1394" s="807">
        <v>9.2799999999999994</v>
      </c>
      <c r="I1394" s="840" t="s">
        <v>15822</v>
      </c>
      <c r="J1394" s="848">
        <f>IFERROR(VLOOKUP(I1394,REAJUSTE!A:AB,22,FALSE),"")</f>
        <v>1.016</v>
      </c>
    </row>
    <row r="1395" spans="1:10" ht="15" x14ac:dyDescent="0.2">
      <c r="A1395" s="853">
        <v>10121</v>
      </c>
      <c r="B1395" s="853" t="s">
        <v>12973</v>
      </c>
      <c r="C1395" s="806" t="s">
        <v>75</v>
      </c>
      <c r="D1395" s="807">
        <f t="shared" si="21"/>
        <v>9.42</v>
      </c>
      <c r="F1395" s="807">
        <v>9.2799999999999994</v>
      </c>
      <c r="I1395" s="840" t="s">
        <v>15822</v>
      </c>
      <c r="J1395" s="848">
        <f>IFERROR(VLOOKUP(I1395,REAJUSTE!A:AB,22,FALSE),"")</f>
        <v>1.016</v>
      </c>
    </row>
    <row r="1396" spans="1:10" ht="25.5" x14ac:dyDescent="0.2">
      <c r="A1396" s="853">
        <v>10124</v>
      </c>
      <c r="B1396" s="853" t="s">
        <v>12974</v>
      </c>
      <c r="C1396" s="806" t="s">
        <v>75</v>
      </c>
      <c r="D1396" s="807">
        <f t="shared" si="21"/>
        <v>9.42</v>
      </c>
      <c r="F1396" s="807">
        <v>9.2799999999999994</v>
      </c>
      <c r="I1396" s="840" t="s">
        <v>15822</v>
      </c>
      <c r="J1396" s="848">
        <f>IFERROR(VLOOKUP(I1396,REAJUSTE!A:AB,22,FALSE),"")</f>
        <v>1.016</v>
      </c>
    </row>
    <row r="1397" spans="1:10" ht="15" x14ac:dyDescent="0.2">
      <c r="A1397" s="853">
        <v>10128</v>
      </c>
      <c r="B1397" s="853" t="s">
        <v>12975</v>
      </c>
      <c r="C1397" s="806" t="s">
        <v>75</v>
      </c>
      <c r="D1397" s="807">
        <f t="shared" si="21"/>
        <v>9.42</v>
      </c>
      <c r="F1397" s="807">
        <v>9.2799999999999994</v>
      </c>
      <c r="I1397" s="840" t="s">
        <v>15822</v>
      </c>
      <c r="J1397" s="848">
        <f>IFERROR(VLOOKUP(I1397,REAJUSTE!A:AB,22,FALSE),"")</f>
        <v>1.016</v>
      </c>
    </row>
    <row r="1398" spans="1:10" ht="15" x14ac:dyDescent="0.2">
      <c r="A1398" s="853">
        <v>10130</v>
      </c>
      <c r="B1398" s="853" t="s">
        <v>12976</v>
      </c>
      <c r="C1398" s="806" t="s">
        <v>75</v>
      </c>
      <c r="D1398" s="807">
        <f t="shared" si="21"/>
        <v>13.43</v>
      </c>
      <c r="F1398" s="807">
        <v>13.22</v>
      </c>
      <c r="I1398" s="840" t="s">
        <v>15822</v>
      </c>
      <c r="J1398" s="848">
        <f>IFERROR(VLOOKUP(I1398,REAJUSTE!A:AB,22,FALSE),"")</f>
        <v>1.016</v>
      </c>
    </row>
    <row r="1399" spans="1:10" ht="15" x14ac:dyDescent="0.2">
      <c r="A1399" s="853">
        <v>10132</v>
      </c>
      <c r="B1399" s="853" t="s">
        <v>12977</v>
      </c>
      <c r="C1399" s="806" t="s">
        <v>75</v>
      </c>
      <c r="D1399" s="807">
        <f t="shared" si="21"/>
        <v>54.11</v>
      </c>
      <c r="F1399" s="807">
        <v>53.26</v>
      </c>
      <c r="I1399" s="840" t="s">
        <v>15822</v>
      </c>
      <c r="J1399" s="848">
        <f>IFERROR(VLOOKUP(I1399,REAJUSTE!A:AB,22,FALSE),"")</f>
        <v>1.016</v>
      </c>
    </row>
    <row r="1400" spans="1:10" ht="15" x14ac:dyDescent="0.2">
      <c r="A1400" s="853">
        <v>10138</v>
      </c>
      <c r="B1400" s="853" t="s">
        <v>12978</v>
      </c>
      <c r="C1400" s="806" t="s">
        <v>75</v>
      </c>
      <c r="D1400" s="807">
        <f t="shared" si="21"/>
        <v>9.42</v>
      </c>
      <c r="F1400" s="807">
        <v>9.2799999999999994</v>
      </c>
      <c r="I1400" s="840" t="s">
        <v>15822</v>
      </c>
      <c r="J1400" s="848">
        <f>IFERROR(VLOOKUP(I1400,REAJUSTE!A:AB,22,FALSE),"")</f>
        <v>1.016</v>
      </c>
    </row>
    <row r="1401" spans="1:10" ht="15" x14ac:dyDescent="0.2">
      <c r="A1401" s="853">
        <v>10139</v>
      </c>
      <c r="B1401" s="853" t="s">
        <v>12979</v>
      </c>
      <c r="C1401" s="806" t="s">
        <v>75</v>
      </c>
      <c r="D1401" s="807">
        <f t="shared" si="21"/>
        <v>9.42</v>
      </c>
      <c r="F1401" s="807">
        <v>9.2799999999999994</v>
      </c>
      <c r="I1401" s="840" t="s">
        <v>15822</v>
      </c>
      <c r="J1401" s="848">
        <f>IFERROR(VLOOKUP(I1401,REAJUSTE!A:AB,22,FALSE),"")</f>
        <v>1.016</v>
      </c>
    </row>
    <row r="1402" spans="1:10" ht="15" x14ac:dyDescent="0.2">
      <c r="A1402" s="853">
        <v>10140</v>
      </c>
      <c r="B1402" s="853" t="s">
        <v>12980</v>
      </c>
      <c r="C1402" s="806" t="s">
        <v>75</v>
      </c>
      <c r="D1402" s="807">
        <f t="shared" si="21"/>
        <v>9.42</v>
      </c>
      <c r="F1402" s="807">
        <v>9.2799999999999994</v>
      </c>
      <c r="I1402" s="840" t="s">
        <v>15822</v>
      </c>
      <c r="J1402" s="848">
        <f>IFERROR(VLOOKUP(I1402,REAJUSTE!A:AB,22,FALSE),"")</f>
        <v>1.016</v>
      </c>
    </row>
    <row r="1403" spans="1:10" ht="15" x14ac:dyDescent="0.2">
      <c r="A1403" s="853">
        <v>10144</v>
      </c>
      <c r="B1403" s="853" t="s">
        <v>15995</v>
      </c>
      <c r="C1403" s="806" t="s">
        <v>75</v>
      </c>
      <c r="D1403" s="807">
        <f t="shared" si="21"/>
        <v>9.42</v>
      </c>
      <c r="F1403" s="807">
        <v>9.2799999999999994</v>
      </c>
      <c r="I1403" s="840" t="s">
        <v>15822</v>
      </c>
      <c r="J1403" s="848">
        <f>IFERROR(VLOOKUP(I1403,REAJUSTE!A:AB,22,FALSE),"")</f>
        <v>1.016</v>
      </c>
    </row>
    <row r="1404" spans="1:10" ht="25.5" x14ac:dyDescent="0.2">
      <c r="A1404" s="853">
        <v>10146</v>
      </c>
      <c r="B1404" s="853" t="s">
        <v>12981</v>
      </c>
      <c r="C1404" s="806" t="s">
        <v>75</v>
      </c>
      <c r="D1404" s="807">
        <f t="shared" si="21"/>
        <v>7</v>
      </c>
      <c r="F1404" s="807">
        <v>6.89</v>
      </c>
      <c r="I1404" s="840" t="s">
        <v>15822</v>
      </c>
      <c r="J1404" s="848">
        <f>IFERROR(VLOOKUP(I1404,REAJUSTE!A:AB,22,FALSE),"")</f>
        <v>1.016</v>
      </c>
    </row>
    <row r="1405" spans="1:10" ht="15" x14ac:dyDescent="0.2">
      <c r="A1405" s="853">
        <v>10147</v>
      </c>
      <c r="B1405" s="853" t="s">
        <v>12982</v>
      </c>
      <c r="C1405" s="806" t="s">
        <v>75</v>
      </c>
      <c r="D1405" s="807">
        <f t="shared" si="21"/>
        <v>9.42</v>
      </c>
      <c r="F1405" s="807">
        <v>9.2799999999999994</v>
      </c>
      <c r="I1405" s="840" t="s">
        <v>15822</v>
      </c>
      <c r="J1405" s="848">
        <f>IFERROR(VLOOKUP(I1405,REAJUSTE!A:AB,22,FALSE),"")</f>
        <v>1.016</v>
      </c>
    </row>
    <row r="1406" spans="1:10" ht="15" x14ac:dyDescent="0.2">
      <c r="A1406" s="853">
        <v>10150</v>
      </c>
      <c r="B1406" s="853" t="s">
        <v>12983</v>
      </c>
      <c r="C1406" s="806" t="s">
        <v>75</v>
      </c>
      <c r="D1406" s="807">
        <f t="shared" si="21"/>
        <v>9.42</v>
      </c>
      <c r="F1406" s="807">
        <v>9.2799999999999994</v>
      </c>
      <c r="I1406" s="840" t="s">
        <v>15822</v>
      </c>
      <c r="J1406" s="848">
        <f>IFERROR(VLOOKUP(I1406,REAJUSTE!A:AB,22,FALSE),"")</f>
        <v>1.016</v>
      </c>
    </row>
    <row r="1407" spans="1:10" ht="38.25" x14ac:dyDescent="0.2">
      <c r="A1407" s="853">
        <v>10157</v>
      </c>
      <c r="B1407" s="853" t="s">
        <v>12984</v>
      </c>
      <c r="C1407" s="806" t="s">
        <v>75</v>
      </c>
      <c r="D1407" s="807">
        <f t="shared" si="21"/>
        <v>9.76</v>
      </c>
      <c r="F1407" s="807">
        <v>9.61</v>
      </c>
      <c r="I1407" s="840" t="s">
        <v>15822</v>
      </c>
      <c r="J1407" s="848">
        <f>IFERROR(VLOOKUP(I1407,REAJUSTE!A:AB,22,FALSE),"")</f>
        <v>1.016</v>
      </c>
    </row>
    <row r="1408" spans="1:10" ht="30" x14ac:dyDescent="0.2">
      <c r="A1408" s="513">
        <v>102</v>
      </c>
      <c r="B1408" s="514" t="s">
        <v>918</v>
      </c>
      <c r="C1408" s="701"/>
      <c r="D1408" s="807">
        <f t="shared" si="21"/>
        <v>0</v>
      </c>
      <c r="F1408" s="701"/>
      <c r="I1408" s="840" t="s">
        <v>15822</v>
      </c>
      <c r="J1408" s="848">
        <f>IFERROR(VLOOKUP(I1408,REAJUSTE!A:AB,22,FALSE),"")</f>
        <v>1.016</v>
      </c>
    </row>
    <row r="1409" spans="1:10" ht="25.5" x14ac:dyDescent="0.2">
      <c r="A1409" s="853">
        <v>10209</v>
      </c>
      <c r="B1409" s="853" t="s">
        <v>919</v>
      </c>
      <c r="C1409" s="806" t="s">
        <v>75</v>
      </c>
      <c r="D1409" s="807">
        <f t="shared" si="21"/>
        <v>19.760000000000002</v>
      </c>
      <c r="F1409" s="807">
        <v>19.45</v>
      </c>
      <c r="I1409" s="840" t="s">
        <v>15822</v>
      </c>
      <c r="J1409" s="848">
        <f>IFERROR(VLOOKUP(I1409,REAJUSTE!A:AB,22,FALSE),"")</f>
        <v>1.016</v>
      </c>
    </row>
    <row r="1410" spans="1:10" ht="15" x14ac:dyDescent="0.2">
      <c r="A1410" s="853">
        <v>10233</v>
      </c>
      <c r="B1410" s="853" t="s">
        <v>12985</v>
      </c>
      <c r="C1410" s="806" t="s">
        <v>75</v>
      </c>
      <c r="D1410" s="807">
        <f t="shared" si="21"/>
        <v>6.52</v>
      </c>
      <c r="F1410" s="807">
        <v>6.42</v>
      </c>
      <c r="I1410" s="840" t="s">
        <v>15822</v>
      </c>
      <c r="J1410" s="848">
        <f>IFERROR(VLOOKUP(I1410,REAJUSTE!A:AB,22,FALSE),"")</f>
        <v>1.016</v>
      </c>
    </row>
    <row r="1411" spans="1:10" ht="15" x14ac:dyDescent="0.2">
      <c r="A1411" s="853">
        <v>10235</v>
      </c>
      <c r="B1411" s="853" t="s">
        <v>12986</v>
      </c>
      <c r="C1411" s="806" t="s">
        <v>75</v>
      </c>
      <c r="D1411" s="807">
        <f t="shared" si="21"/>
        <v>6.52</v>
      </c>
      <c r="F1411" s="807">
        <v>6.42</v>
      </c>
      <c r="I1411" s="840" t="s">
        <v>15822</v>
      </c>
      <c r="J1411" s="848">
        <f>IFERROR(VLOOKUP(I1411,REAJUSTE!A:AB,22,FALSE),"")</f>
        <v>1.016</v>
      </c>
    </row>
    <row r="1412" spans="1:10" ht="15" x14ac:dyDescent="0.2">
      <c r="A1412" s="853">
        <v>10237</v>
      </c>
      <c r="B1412" s="853" t="s">
        <v>12987</v>
      </c>
      <c r="C1412" s="806" t="s">
        <v>75</v>
      </c>
      <c r="D1412" s="807">
        <f t="shared" si="21"/>
        <v>12.64</v>
      </c>
      <c r="F1412" s="807">
        <v>12.45</v>
      </c>
      <c r="I1412" s="840" t="s">
        <v>15822</v>
      </c>
      <c r="J1412" s="848">
        <f>IFERROR(VLOOKUP(I1412,REAJUSTE!A:AB,22,FALSE),"")</f>
        <v>1.016</v>
      </c>
    </row>
    <row r="1413" spans="1:10" ht="38.25" x14ac:dyDescent="0.2">
      <c r="A1413" s="853">
        <v>10260</v>
      </c>
      <c r="B1413" s="853" t="s">
        <v>12988</v>
      </c>
      <c r="C1413" s="806" t="s">
        <v>75</v>
      </c>
      <c r="D1413" s="807">
        <f t="shared" si="21"/>
        <v>7.38</v>
      </c>
      <c r="F1413" s="807">
        <v>7.27</v>
      </c>
      <c r="I1413" s="840" t="s">
        <v>15822</v>
      </c>
      <c r="J1413" s="848">
        <f>IFERROR(VLOOKUP(I1413,REAJUSTE!A:AB,22,FALSE),"")</f>
        <v>1.016</v>
      </c>
    </row>
    <row r="1414" spans="1:10" ht="25.5" x14ac:dyDescent="0.2">
      <c r="A1414" s="853">
        <v>10278</v>
      </c>
      <c r="B1414" s="853" t="s">
        <v>12989</v>
      </c>
      <c r="C1414" s="806" t="s">
        <v>75</v>
      </c>
      <c r="D1414" s="807">
        <f t="shared" si="21"/>
        <v>14.23</v>
      </c>
      <c r="F1414" s="807">
        <v>14.01</v>
      </c>
      <c r="I1414" s="840" t="s">
        <v>15822</v>
      </c>
      <c r="J1414" s="848">
        <f>IFERROR(VLOOKUP(I1414,REAJUSTE!A:AB,22,FALSE),"")</f>
        <v>1.016</v>
      </c>
    </row>
    <row r="1415" spans="1:10" ht="25.5" x14ac:dyDescent="0.2">
      <c r="A1415" s="853">
        <v>10281</v>
      </c>
      <c r="B1415" s="853" t="s">
        <v>12990</v>
      </c>
      <c r="C1415" s="806" t="s">
        <v>75</v>
      </c>
      <c r="D1415" s="807">
        <f t="shared" si="21"/>
        <v>9.15</v>
      </c>
      <c r="E1415" s="856"/>
      <c r="F1415" s="807">
        <v>9.01</v>
      </c>
      <c r="I1415" s="840" t="s">
        <v>15822</v>
      </c>
      <c r="J1415" s="848">
        <f>IFERROR(VLOOKUP(I1415,REAJUSTE!A:AB,22,FALSE),"")</f>
        <v>1.016</v>
      </c>
    </row>
    <row r="1416" spans="1:10" ht="25.5" x14ac:dyDescent="0.2">
      <c r="A1416" s="853">
        <v>10282</v>
      </c>
      <c r="B1416" s="853" t="s">
        <v>12991</v>
      </c>
      <c r="C1416" s="806" t="s">
        <v>75</v>
      </c>
      <c r="D1416" s="807">
        <f t="shared" si="21"/>
        <v>15.64</v>
      </c>
      <c r="E1416" s="856"/>
      <c r="F1416" s="807">
        <v>15.4</v>
      </c>
      <c r="I1416" s="840" t="s">
        <v>15822</v>
      </c>
      <c r="J1416" s="848">
        <f>IFERROR(VLOOKUP(I1416,REAJUSTE!A:AB,22,FALSE),"")</f>
        <v>1.016</v>
      </c>
    </row>
    <row r="1417" spans="1:10" ht="25.5" x14ac:dyDescent="0.2">
      <c r="A1417" s="853">
        <v>10285</v>
      </c>
      <c r="B1417" s="853" t="s">
        <v>12992</v>
      </c>
      <c r="C1417" s="806" t="s">
        <v>75</v>
      </c>
      <c r="D1417" s="807">
        <f t="shared" si="21"/>
        <v>9.73</v>
      </c>
      <c r="E1417" s="854"/>
      <c r="F1417" s="807">
        <v>9.58</v>
      </c>
      <c r="I1417" s="840" t="s">
        <v>15822</v>
      </c>
      <c r="J1417" s="848">
        <f>IFERROR(VLOOKUP(I1417,REAJUSTE!A:AB,22,FALSE),"")</f>
        <v>1.016</v>
      </c>
    </row>
    <row r="1418" spans="1:10" ht="15" x14ac:dyDescent="0.2">
      <c r="A1418" s="853">
        <v>10287</v>
      </c>
      <c r="B1418" s="853" t="s">
        <v>15996</v>
      </c>
      <c r="C1418" s="806" t="s">
        <v>75</v>
      </c>
      <c r="D1418" s="807">
        <f t="shared" si="21"/>
        <v>7.77</v>
      </c>
      <c r="E1418" s="854"/>
      <c r="F1418" s="807">
        <v>7.65</v>
      </c>
      <c r="I1418" s="840" t="s">
        <v>15822</v>
      </c>
      <c r="J1418" s="848">
        <f>IFERROR(VLOOKUP(I1418,REAJUSTE!A:AB,22,FALSE),"")</f>
        <v>1.016</v>
      </c>
    </row>
    <row r="1419" spans="1:10" ht="25.5" x14ac:dyDescent="0.2">
      <c r="A1419" s="853">
        <v>10292</v>
      </c>
      <c r="B1419" s="853" t="s">
        <v>15997</v>
      </c>
      <c r="C1419" s="806" t="s">
        <v>75</v>
      </c>
      <c r="D1419" s="807">
        <f t="shared" si="21"/>
        <v>10.35</v>
      </c>
      <c r="E1419" s="854"/>
      <c r="F1419" s="807">
        <v>10.19</v>
      </c>
      <c r="I1419" s="840" t="s">
        <v>15822</v>
      </c>
      <c r="J1419" s="848">
        <f>IFERROR(VLOOKUP(I1419,REAJUSTE!A:AB,22,FALSE),"")</f>
        <v>1.016</v>
      </c>
    </row>
    <row r="1420" spans="1:10" ht="30" x14ac:dyDescent="0.2">
      <c r="A1420" s="513">
        <v>103</v>
      </c>
      <c r="B1420" s="514" t="s">
        <v>29276</v>
      </c>
      <c r="C1420" s="701"/>
      <c r="D1420" s="807">
        <f t="shared" si="21"/>
        <v>0</v>
      </c>
      <c r="E1420" s="854"/>
      <c r="F1420" s="701"/>
      <c r="I1420" s="840" t="s">
        <v>15822</v>
      </c>
      <c r="J1420" s="848">
        <f>IFERROR(VLOOKUP(I1420,REAJUSTE!A:AB,22,FALSE),"")</f>
        <v>1.016</v>
      </c>
    </row>
    <row r="1421" spans="1:10" ht="15" x14ac:dyDescent="0.2">
      <c r="A1421" s="853">
        <v>10301</v>
      </c>
      <c r="B1421" s="853" t="s">
        <v>12977</v>
      </c>
      <c r="C1421" s="806" t="s">
        <v>72</v>
      </c>
      <c r="D1421" s="807">
        <f t="shared" si="21"/>
        <v>11905.48</v>
      </c>
      <c r="E1421" s="854"/>
      <c r="F1421" s="808">
        <v>11718</v>
      </c>
      <c r="I1421" s="840" t="s">
        <v>15822</v>
      </c>
      <c r="J1421" s="848">
        <f>IFERROR(VLOOKUP(I1421,REAJUSTE!A:AB,22,FALSE),"")</f>
        <v>1.016</v>
      </c>
    </row>
    <row r="1422" spans="1:10" ht="15" x14ac:dyDescent="0.2">
      <c r="A1422" s="853">
        <v>10302</v>
      </c>
      <c r="B1422" s="853" t="s">
        <v>29277</v>
      </c>
      <c r="C1422" s="806" t="s">
        <v>72</v>
      </c>
      <c r="D1422" s="807">
        <f t="shared" si="21"/>
        <v>14258.54</v>
      </c>
      <c r="E1422" s="854"/>
      <c r="F1422" s="808">
        <v>14034</v>
      </c>
      <c r="I1422" s="840" t="s">
        <v>15822</v>
      </c>
      <c r="J1422" s="848">
        <f>IFERROR(VLOOKUP(I1422,REAJUSTE!A:AB,22,FALSE),"")</f>
        <v>1.016</v>
      </c>
    </row>
    <row r="1423" spans="1:10" ht="15" x14ac:dyDescent="0.2">
      <c r="A1423" s="853">
        <v>10303</v>
      </c>
      <c r="B1423" s="853" t="s">
        <v>29278</v>
      </c>
      <c r="C1423" s="806" t="s">
        <v>72</v>
      </c>
      <c r="D1423" s="807">
        <f t="shared" si="21"/>
        <v>16647.16</v>
      </c>
      <c r="E1423" s="854"/>
      <c r="F1423" s="808">
        <v>16385</v>
      </c>
      <c r="I1423" s="840" t="s">
        <v>15822</v>
      </c>
      <c r="J1423" s="848">
        <f>IFERROR(VLOOKUP(I1423,REAJUSTE!A:AB,22,FALSE),"")</f>
        <v>1.016</v>
      </c>
    </row>
    <row r="1424" spans="1:10" ht="15" x14ac:dyDescent="0.2">
      <c r="A1424" s="853">
        <v>10304</v>
      </c>
      <c r="B1424" s="853" t="s">
        <v>29279</v>
      </c>
      <c r="C1424" s="806" t="s">
        <v>72</v>
      </c>
      <c r="D1424" s="807">
        <f t="shared" ref="D1424:D1487" si="22">TRUNC(F1424*J1424,2)</f>
        <v>6354.06</v>
      </c>
      <c r="E1424" s="854"/>
      <c r="F1424" s="808">
        <v>6254</v>
      </c>
      <c r="I1424" s="840" t="s">
        <v>15822</v>
      </c>
      <c r="J1424" s="848">
        <f>IFERROR(VLOOKUP(I1424,REAJUSTE!A:AB,22,FALSE),"")</f>
        <v>1.016</v>
      </c>
    </row>
    <row r="1425" spans="1:10" ht="15" x14ac:dyDescent="0.2">
      <c r="A1425" s="853">
        <v>10305</v>
      </c>
      <c r="B1425" s="853" t="s">
        <v>29280</v>
      </c>
      <c r="C1425" s="806" t="s">
        <v>72</v>
      </c>
      <c r="D1425" s="807">
        <f t="shared" si="22"/>
        <v>5083.37</v>
      </c>
      <c r="E1425" s="854"/>
      <c r="F1425" s="808">
        <v>5003.32</v>
      </c>
      <c r="I1425" s="840" t="s">
        <v>15822</v>
      </c>
      <c r="J1425" s="848">
        <f>IFERROR(VLOOKUP(I1425,REAJUSTE!A:AB,22,FALSE),"")</f>
        <v>1.016</v>
      </c>
    </row>
    <row r="1426" spans="1:10" ht="15" x14ac:dyDescent="0.2">
      <c r="A1426" s="853">
        <v>10306</v>
      </c>
      <c r="B1426" s="853" t="s">
        <v>29281</v>
      </c>
      <c r="C1426" s="806" t="s">
        <v>72</v>
      </c>
      <c r="D1426" s="807">
        <f t="shared" si="22"/>
        <v>4066.03</v>
      </c>
      <c r="E1426" s="854"/>
      <c r="F1426" s="808">
        <v>4002</v>
      </c>
      <c r="I1426" s="840" t="s">
        <v>15822</v>
      </c>
      <c r="J1426" s="848">
        <f>IFERROR(VLOOKUP(I1426,REAJUSTE!A:AB,22,FALSE),"")</f>
        <v>1.016</v>
      </c>
    </row>
    <row r="1427" spans="1:10" ht="15" x14ac:dyDescent="0.2">
      <c r="A1427" s="853">
        <v>10307</v>
      </c>
      <c r="B1427" s="853" t="s">
        <v>29282</v>
      </c>
      <c r="C1427" s="806" t="s">
        <v>72</v>
      </c>
      <c r="D1427" s="807">
        <f t="shared" si="22"/>
        <v>3356.15</v>
      </c>
      <c r="E1427" s="854"/>
      <c r="F1427" s="808">
        <v>3303.3</v>
      </c>
      <c r="I1427" s="840" t="s">
        <v>15822</v>
      </c>
      <c r="J1427" s="848">
        <f>IFERROR(VLOOKUP(I1427,REAJUSTE!A:AB,22,FALSE),"")</f>
        <v>1.016</v>
      </c>
    </row>
    <row r="1428" spans="1:10" ht="15" x14ac:dyDescent="0.2">
      <c r="A1428" s="853">
        <v>10308</v>
      </c>
      <c r="B1428" s="853" t="s">
        <v>29283</v>
      </c>
      <c r="C1428" s="806" t="s">
        <v>72</v>
      </c>
      <c r="D1428" s="807">
        <f t="shared" si="22"/>
        <v>2581.65</v>
      </c>
      <c r="E1428" s="854"/>
      <c r="F1428" s="808">
        <v>2541</v>
      </c>
      <c r="I1428" s="840" t="s">
        <v>15822</v>
      </c>
      <c r="J1428" s="848">
        <f>IFERROR(VLOOKUP(I1428,REAJUSTE!A:AB,22,FALSE),"")</f>
        <v>1.016</v>
      </c>
    </row>
    <row r="1429" spans="1:10" ht="25.5" x14ac:dyDescent="0.2">
      <c r="A1429" s="853">
        <v>10309</v>
      </c>
      <c r="B1429" s="853" t="s">
        <v>29284</v>
      </c>
      <c r="C1429" s="806" t="s">
        <v>72</v>
      </c>
      <c r="D1429" s="807">
        <f t="shared" si="22"/>
        <v>17043.400000000001</v>
      </c>
      <c r="E1429" s="854"/>
      <c r="F1429" s="808">
        <v>16775</v>
      </c>
      <c r="I1429" s="840" t="s">
        <v>15822</v>
      </c>
      <c r="J1429" s="848">
        <f>IFERROR(VLOOKUP(I1429,REAJUSTE!A:AB,22,FALSE),"")</f>
        <v>1.016</v>
      </c>
    </row>
    <row r="1430" spans="1:10" ht="15" x14ac:dyDescent="0.2">
      <c r="A1430" s="853">
        <v>10310</v>
      </c>
      <c r="B1430" s="853" t="s">
        <v>29285</v>
      </c>
      <c r="C1430" s="806" t="s">
        <v>72</v>
      </c>
      <c r="D1430" s="807">
        <f t="shared" si="22"/>
        <v>1376.88</v>
      </c>
      <c r="E1430" s="854"/>
      <c r="F1430" s="808">
        <v>1355.2</v>
      </c>
      <c r="I1430" s="840" t="s">
        <v>15822</v>
      </c>
      <c r="J1430" s="848">
        <f>IFERROR(VLOOKUP(I1430,REAJUSTE!A:AB,22,FALSE),"")</f>
        <v>1.016</v>
      </c>
    </row>
    <row r="1431" spans="1:10" ht="15" x14ac:dyDescent="0.2">
      <c r="A1431" s="853">
        <v>10311</v>
      </c>
      <c r="B1431" s="853" t="s">
        <v>29286</v>
      </c>
      <c r="C1431" s="806" t="s">
        <v>72</v>
      </c>
      <c r="D1431" s="807">
        <f t="shared" si="22"/>
        <v>1855.21</v>
      </c>
      <c r="E1431" s="854"/>
      <c r="F1431" s="808">
        <v>1826</v>
      </c>
      <c r="I1431" s="840" t="s">
        <v>15822</v>
      </c>
      <c r="J1431" s="848">
        <f>IFERROR(VLOOKUP(I1431,REAJUSTE!A:AB,22,FALSE),"")</f>
        <v>1.016</v>
      </c>
    </row>
    <row r="1432" spans="1:10" ht="15" x14ac:dyDescent="0.2">
      <c r="A1432" s="853">
        <v>10315</v>
      </c>
      <c r="B1432" s="853" t="s">
        <v>29287</v>
      </c>
      <c r="C1432" s="806" t="s">
        <v>72</v>
      </c>
      <c r="D1432" s="807">
        <f t="shared" si="22"/>
        <v>7874</v>
      </c>
      <c r="E1432" s="854"/>
      <c r="F1432" s="808">
        <v>7750</v>
      </c>
      <c r="I1432" s="840" t="s">
        <v>15822</v>
      </c>
      <c r="J1432" s="848">
        <f>IFERROR(VLOOKUP(I1432,REAJUSTE!A:AB,22,FALSE),"")</f>
        <v>1.016</v>
      </c>
    </row>
    <row r="1433" spans="1:10" ht="15" x14ac:dyDescent="0.2">
      <c r="A1433" s="853">
        <v>10316</v>
      </c>
      <c r="B1433" s="853" t="s">
        <v>29288</v>
      </c>
      <c r="C1433" s="806" t="s">
        <v>72</v>
      </c>
      <c r="D1433" s="807">
        <f t="shared" si="22"/>
        <v>4226.5600000000004</v>
      </c>
      <c r="E1433" s="854"/>
      <c r="F1433" s="808">
        <v>4160</v>
      </c>
      <c r="I1433" s="840" t="s">
        <v>15822</v>
      </c>
      <c r="J1433" s="848">
        <f>IFERROR(VLOOKUP(I1433,REAJUSTE!A:AB,22,FALSE),"")</f>
        <v>1.016</v>
      </c>
    </row>
    <row r="1434" spans="1:10" ht="15" x14ac:dyDescent="0.2">
      <c r="A1434" s="853">
        <v>10322</v>
      </c>
      <c r="B1434" s="853" t="s">
        <v>29289</v>
      </c>
      <c r="C1434" s="806" t="s">
        <v>72</v>
      </c>
      <c r="D1434" s="807">
        <f t="shared" si="22"/>
        <v>9509.76</v>
      </c>
      <c r="E1434" s="854"/>
      <c r="F1434" s="808">
        <v>9360</v>
      </c>
      <c r="I1434" s="840" t="s">
        <v>15822</v>
      </c>
      <c r="J1434" s="848">
        <f>IFERROR(VLOOKUP(I1434,REAJUSTE!A:AB,22,FALSE),"")</f>
        <v>1.016</v>
      </c>
    </row>
    <row r="1435" spans="1:10" ht="15" x14ac:dyDescent="0.2">
      <c r="A1435" s="853">
        <v>10323</v>
      </c>
      <c r="B1435" s="853" t="s">
        <v>29290</v>
      </c>
      <c r="C1435" s="806" t="s">
        <v>72</v>
      </c>
      <c r="D1435" s="807">
        <f t="shared" si="22"/>
        <v>1376.88</v>
      </c>
      <c r="E1435" s="854"/>
      <c r="F1435" s="808">
        <v>1355.2</v>
      </c>
      <c r="I1435" s="840" t="s">
        <v>15822</v>
      </c>
      <c r="J1435" s="848">
        <f>IFERROR(VLOOKUP(I1435,REAJUSTE!A:AB,22,FALSE),"")</f>
        <v>1.016</v>
      </c>
    </row>
    <row r="1436" spans="1:10" ht="15" x14ac:dyDescent="0.2">
      <c r="A1436" s="857"/>
      <c r="B1436" s="858"/>
      <c r="C1436" s="858"/>
      <c r="D1436" s="807">
        <f t="shared" si="22"/>
        <v>0</v>
      </c>
      <c r="E1436" s="854"/>
      <c r="F1436" s="858"/>
      <c r="I1436" s="840" t="s">
        <v>15822</v>
      </c>
      <c r="J1436" s="848">
        <f>IFERROR(VLOOKUP(I1436,REAJUSTE!A:AB,22,FALSE),"")</f>
        <v>1.016</v>
      </c>
    </row>
    <row r="1437" spans="1:10" ht="30" x14ac:dyDescent="0.2">
      <c r="A1437" s="514" t="s">
        <v>15998</v>
      </c>
      <c r="B1437" s="701"/>
      <c r="C1437" s="701"/>
      <c r="D1437" s="807">
        <f t="shared" si="22"/>
        <v>0</v>
      </c>
      <c r="E1437" s="856"/>
      <c r="F1437" s="701"/>
      <c r="I1437" s="840" t="s">
        <v>15822</v>
      </c>
      <c r="J1437" s="848">
        <f>IFERROR(VLOOKUP(I1437,REAJUSTE!A:AB,22,FALSE),"")</f>
        <v>1.016</v>
      </c>
    </row>
    <row r="1438" spans="1:10" ht="15" x14ac:dyDescent="0.2">
      <c r="A1438" s="857"/>
      <c r="B1438" s="858"/>
      <c r="C1438" s="858"/>
      <c r="D1438" s="807">
        <f t="shared" si="22"/>
        <v>0</v>
      </c>
      <c r="E1438" s="854"/>
      <c r="F1438" s="858"/>
      <c r="I1438" s="840" t="s">
        <v>15822</v>
      </c>
      <c r="J1438" s="848">
        <f>IFERROR(VLOOKUP(I1438,REAJUSTE!A:AB,22,FALSE),"")</f>
        <v>1.016</v>
      </c>
    </row>
    <row r="1439" spans="1:10" ht="15" x14ac:dyDescent="0.25">
      <c r="A1439" s="515" t="s">
        <v>48</v>
      </c>
      <c r="B1439" s="515" t="s">
        <v>917</v>
      </c>
      <c r="C1439" s="516" t="s">
        <v>610</v>
      </c>
      <c r="D1439" s="807" t="e">
        <f t="shared" si="22"/>
        <v>#VALUE!</v>
      </c>
      <c r="E1439" s="854"/>
      <c r="F1439" s="516" t="s">
        <v>12993</v>
      </c>
      <c r="I1439" s="840" t="s">
        <v>15822</v>
      </c>
      <c r="J1439" s="848">
        <f>IFERROR(VLOOKUP(I1439,REAJUSTE!A:AB,22,FALSE),"")</f>
        <v>1.016</v>
      </c>
    </row>
    <row r="1440" spans="1:10" ht="15" x14ac:dyDescent="0.2">
      <c r="A1440" s="513">
        <v>2</v>
      </c>
      <c r="B1440" s="514" t="s">
        <v>920</v>
      </c>
      <c r="C1440" s="701"/>
      <c r="D1440" s="807">
        <f t="shared" si="22"/>
        <v>0</v>
      </c>
      <c r="E1440" s="854"/>
      <c r="F1440" s="701"/>
      <c r="I1440" s="840" t="s">
        <v>15822</v>
      </c>
      <c r="J1440" s="848">
        <f>IFERROR(VLOOKUP(I1440,REAJUSTE!A:AB,22,FALSE),"")</f>
        <v>1.016</v>
      </c>
    </row>
    <row r="1441" spans="1:10" ht="30" x14ac:dyDescent="0.2">
      <c r="A1441" s="513">
        <v>203</v>
      </c>
      <c r="B1441" s="514" t="s">
        <v>921</v>
      </c>
      <c r="C1441" s="701"/>
      <c r="D1441" s="807">
        <f t="shared" si="22"/>
        <v>0</v>
      </c>
      <c r="E1441" s="854"/>
      <c r="F1441" s="701"/>
      <c r="I1441" s="840" t="s">
        <v>15822</v>
      </c>
      <c r="J1441" s="848">
        <f>IFERROR(VLOOKUP(I1441,REAJUSTE!A:AB,22,FALSE),"")</f>
        <v>1.016</v>
      </c>
    </row>
    <row r="1442" spans="1:10" ht="25.5" x14ac:dyDescent="0.2">
      <c r="A1442" s="853">
        <v>20356</v>
      </c>
      <c r="B1442" s="853" t="s">
        <v>922</v>
      </c>
      <c r="C1442" s="806" t="s">
        <v>70</v>
      </c>
      <c r="D1442" s="807">
        <f t="shared" si="22"/>
        <v>75.8</v>
      </c>
      <c r="E1442" s="854"/>
      <c r="F1442" s="807">
        <v>74.61</v>
      </c>
      <c r="I1442" s="840" t="s">
        <v>15822</v>
      </c>
      <c r="J1442" s="848">
        <f>IFERROR(VLOOKUP(I1442,REAJUSTE!A:AB,22,FALSE),"")</f>
        <v>1.016</v>
      </c>
    </row>
    <row r="1443" spans="1:10" ht="30" x14ac:dyDescent="0.2">
      <c r="A1443" s="513">
        <v>204</v>
      </c>
      <c r="B1443" s="514" t="s">
        <v>923</v>
      </c>
      <c r="C1443" s="701"/>
      <c r="D1443" s="807">
        <f t="shared" si="22"/>
        <v>0</v>
      </c>
      <c r="E1443" s="854"/>
      <c r="F1443" s="701"/>
      <c r="I1443" s="840" t="s">
        <v>15822</v>
      </c>
      <c r="J1443" s="848">
        <f>IFERROR(VLOOKUP(I1443,REAJUSTE!A:AB,22,FALSE),"")</f>
        <v>1.016</v>
      </c>
    </row>
    <row r="1444" spans="1:10" ht="25.5" x14ac:dyDescent="0.2">
      <c r="A1444" s="853">
        <v>20416</v>
      </c>
      <c r="B1444" s="853" t="s">
        <v>12994</v>
      </c>
      <c r="C1444" s="806" t="s">
        <v>58</v>
      </c>
      <c r="D1444" s="807">
        <f t="shared" si="22"/>
        <v>569.24</v>
      </c>
      <c r="E1444" s="854"/>
      <c r="F1444" s="807">
        <v>560.28</v>
      </c>
      <c r="I1444" s="840" t="s">
        <v>15822</v>
      </c>
      <c r="J1444" s="848">
        <f>IFERROR(VLOOKUP(I1444,REAJUSTE!A:AB,22,FALSE),"")</f>
        <v>1.016</v>
      </c>
    </row>
    <row r="1445" spans="1:10" ht="15" x14ac:dyDescent="0.2">
      <c r="A1445" s="853">
        <v>20437</v>
      </c>
      <c r="B1445" s="853" t="s">
        <v>12995</v>
      </c>
      <c r="C1445" s="806" t="s">
        <v>73</v>
      </c>
      <c r="D1445" s="807">
        <f t="shared" si="22"/>
        <v>97.36</v>
      </c>
      <c r="E1445" s="854"/>
      <c r="F1445" s="807">
        <v>95.83</v>
      </c>
      <c r="I1445" s="840" t="s">
        <v>15822</v>
      </c>
      <c r="J1445" s="848">
        <f>IFERROR(VLOOKUP(I1445,REAJUSTE!A:AB,22,FALSE),"")</f>
        <v>1.016</v>
      </c>
    </row>
    <row r="1446" spans="1:10" ht="15" x14ac:dyDescent="0.2">
      <c r="A1446" s="853">
        <v>20463</v>
      </c>
      <c r="B1446" s="853" t="s">
        <v>924</v>
      </c>
      <c r="C1446" s="806" t="s">
        <v>73</v>
      </c>
      <c r="D1446" s="807">
        <f t="shared" si="22"/>
        <v>8.15</v>
      </c>
      <c r="E1446" s="854"/>
      <c r="F1446" s="807">
        <v>8.0299999999999994</v>
      </c>
      <c r="I1446" s="840" t="s">
        <v>15822</v>
      </c>
      <c r="J1446" s="848">
        <f>IFERROR(VLOOKUP(I1446,REAJUSTE!A:AB,22,FALSE),"")</f>
        <v>1.016</v>
      </c>
    </row>
    <row r="1447" spans="1:10" ht="15" x14ac:dyDescent="0.2">
      <c r="A1447" s="853">
        <v>20468</v>
      </c>
      <c r="B1447" s="853" t="s">
        <v>925</v>
      </c>
      <c r="C1447" s="806" t="s">
        <v>73</v>
      </c>
      <c r="D1447" s="807">
        <f t="shared" si="22"/>
        <v>15.39</v>
      </c>
      <c r="E1447" s="854"/>
      <c r="F1447" s="807">
        <v>15.15</v>
      </c>
      <c r="I1447" s="840" t="s">
        <v>15822</v>
      </c>
      <c r="J1447" s="848">
        <f>IFERROR(VLOOKUP(I1447,REAJUSTE!A:AB,22,FALSE),"")</f>
        <v>1.016</v>
      </c>
    </row>
    <row r="1448" spans="1:10" ht="30" x14ac:dyDescent="0.2">
      <c r="A1448" s="513">
        <v>205</v>
      </c>
      <c r="B1448" s="514" t="s">
        <v>926</v>
      </c>
      <c r="C1448" s="701"/>
      <c r="D1448" s="807">
        <f t="shared" si="22"/>
        <v>0</v>
      </c>
      <c r="E1448" s="855"/>
      <c r="F1448" s="701"/>
      <c r="I1448" s="840" t="s">
        <v>15822</v>
      </c>
      <c r="J1448" s="848">
        <f>IFERROR(VLOOKUP(I1448,REAJUSTE!A:AB,22,FALSE),"")</f>
        <v>1.016</v>
      </c>
    </row>
    <row r="1449" spans="1:10" ht="15" x14ac:dyDescent="0.2">
      <c r="A1449" s="853">
        <v>20503</v>
      </c>
      <c r="B1449" s="853" t="s">
        <v>927</v>
      </c>
      <c r="C1449" s="806" t="s">
        <v>58</v>
      </c>
      <c r="D1449" s="807">
        <f t="shared" si="22"/>
        <v>137.72</v>
      </c>
      <c r="E1449" s="859"/>
      <c r="F1449" s="807">
        <v>135.56</v>
      </c>
      <c r="I1449" s="840" t="s">
        <v>15822</v>
      </c>
      <c r="J1449" s="848">
        <f>IFERROR(VLOOKUP(I1449,REAJUSTE!A:AB,22,FALSE),"")</f>
        <v>1.016</v>
      </c>
    </row>
    <row r="1450" spans="1:10" ht="14.45" customHeight="1" x14ac:dyDescent="0.2">
      <c r="A1450" s="853">
        <v>20505</v>
      </c>
      <c r="B1450" s="853" t="s">
        <v>928</v>
      </c>
      <c r="C1450" s="806" t="s">
        <v>73</v>
      </c>
      <c r="D1450" s="807">
        <f t="shared" si="22"/>
        <v>0.88</v>
      </c>
      <c r="E1450" s="856"/>
      <c r="F1450" s="807">
        <v>0.87</v>
      </c>
      <c r="I1450" s="840" t="s">
        <v>15822</v>
      </c>
      <c r="J1450" s="848">
        <f>IFERROR(VLOOKUP(I1450,REAJUSTE!A:AB,22,FALSE),"")</f>
        <v>1.016</v>
      </c>
    </row>
    <row r="1451" spans="1:10" ht="15" x14ac:dyDescent="0.2">
      <c r="A1451" s="853">
        <v>20508</v>
      </c>
      <c r="B1451" s="853" t="s">
        <v>929</v>
      </c>
      <c r="C1451" s="806" t="s">
        <v>73</v>
      </c>
      <c r="D1451" s="807">
        <f t="shared" si="22"/>
        <v>0.56999999999999995</v>
      </c>
      <c r="E1451" s="859"/>
      <c r="F1451" s="807">
        <v>0.56999999999999995</v>
      </c>
      <c r="I1451" s="840" t="s">
        <v>15822</v>
      </c>
      <c r="J1451" s="848">
        <f>IFERROR(VLOOKUP(I1451,REAJUSTE!A:AB,22,FALSE),"")</f>
        <v>1.016</v>
      </c>
    </row>
    <row r="1452" spans="1:10" ht="15" x14ac:dyDescent="0.25">
      <c r="A1452" s="853">
        <v>20509</v>
      </c>
      <c r="B1452" s="853" t="s">
        <v>930</v>
      </c>
      <c r="C1452" s="806" t="s">
        <v>73</v>
      </c>
      <c r="D1452" s="807">
        <f t="shared" si="22"/>
        <v>5.94</v>
      </c>
      <c r="E1452" s="516"/>
      <c r="F1452" s="807">
        <v>5.85</v>
      </c>
      <c r="I1452" s="840" t="s">
        <v>15822</v>
      </c>
      <c r="J1452" s="848">
        <f>IFERROR(VLOOKUP(I1452,REAJUSTE!A:AB,22,FALSE),"")</f>
        <v>1.016</v>
      </c>
    </row>
    <row r="1453" spans="1:10" ht="25.5" x14ac:dyDescent="0.2">
      <c r="A1453" s="853">
        <v>20510</v>
      </c>
      <c r="B1453" s="853" t="s">
        <v>931</v>
      </c>
      <c r="C1453" s="806" t="s">
        <v>73</v>
      </c>
      <c r="D1453" s="807">
        <f t="shared" si="22"/>
        <v>0.8</v>
      </c>
      <c r="E1453" s="856"/>
      <c r="F1453" s="807">
        <v>0.79</v>
      </c>
      <c r="I1453" s="840" t="s">
        <v>15822</v>
      </c>
      <c r="J1453" s="848">
        <f>IFERROR(VLOOKUP(I1453,REAJUSTE!A:AB,22,FALSE),"")</f>
        <v>1.016</v>
      </c>
    </row>
    <row r="1454" spans="1:10" ht="25.5" x14ac:dyDescent="0.2">
      <c r="A1454" s="853">
        <v>20514</v>
      </c>
      <c r="B1454" s="853" t="s">
        <v>12996</v>
      </c>
      <c r="C1454" s="806" t="s">
        <v>58</v>
      </c>
      <c r="D1454" s="807">
        <f t="shared" si="22"/>
        <v>527.69000000000005</v>
      </c>
      <c r="E1454" s="856"/>
      <c r="F1454" s="807">
        <v>519.38</v>
      </c>
      <c r="I1454" s="840" t="s">
        <v>15822</v>
      </c>
      <c r="J1454" s="848">
        <f>IFERROR(VLOOKUP(I1454,REAJUSTE!A:AB,22,FALSE),"")</f>
        <v>1.016</v>
      </c>
    </row>
    <row r="1455" spans="1:10" ht="15" x14ac:dyDescent="0.2">
      <c r="A1455" s="853">
        <v>20517</v>
      </c>
      <c r="B1455" s="853" t="s">
        <v>932</v>
      </c>
      <c r="C1455" s="806" t="s">
        <v>58</v>
      </c>
      <c r="D1455" s="807">
        <f t="shared" si="22"/>
        <v>171.7</v>
      </c>
      <c r="E1455" s="854"/>
      <c r="F1455" s="807">
        <v>169</v>
      </c>
      <c r="G1455" s="807"/>
      <c r="I1455" s="840" t="s">
        <v>15822</v>
      </c>
      <c r="J1455" s="848">
        <f>IFERROR(VLOOKUP(I1455,REAJUSTE!A:AB,22,FALSE),"")</f>
        <v>1.016</v>
      </c>
    </row>
    <row r="1456" spans="1:10" ht="15" x14ac:dyDescent="0.2">
      <c r="A1456" s="853">
        <v>20518</v>
      </c>
      <c r="B1456" s="853" t="s">
        <v>933</v>
      </c>
      <c r="C1456" s="806" t="s">
        <v>58</v>
      </c>
      <c r="D1456" s="807">
        <f t="shared" si="22"/>
        <v>171.7</v>
      </c>
      <c r="E1456" s="856"/>
      <c r="F1456" s="807">
        <v>169</v>
      </c>
      <c r="G1456" s="701"/>
      <c r="I1456" s="840" t="s">
        <v>15822</v>
      </c>
      <c r="J1456" s="848">
        <f>IFERROR(VLOOKUP(I1456,REAJUSTE!A:AB,22,FALSE),"")</f>
        <v>1.016</v>
      </c>
    </row>
    <row r="1457" spans="1:10" ht="15" x14ac:dyDescent="0.2">
      <c r="A1457" s="853">
        <v>20519</v>
      </c>
      <c r="B1457" s="853" t="s">
        <v>934</v>
      </c>
      <c r="C1457" s="806" t="s">
        <v>58</v>
      </c>
      <c r="D1457" s="807">
        <f t="shared" si="22"/>
        <v>171.7</v>
      </c>
      <c r="E1457" s="854"/>
      <c r="F1457" s="807">
        <v>169</v>
      </c>
      <c r="G1457" s="807"/>
      <c r="I1457" s="840" t="s">
        <v>15822</v>
      </c>
      <c r="J1457" s="848">
        <f>IFERROR(VLOOKUP(I1457,REAJUSTE!A:AB,22,FALSE),"")</f>
        <v>1.016</v>
      </c>
    </row>
    <row r="1458" spans="1:10" ht="15" x14ac:dyDescent="0.2">
      <c r="A1458" s="853">
        <v>20520</v>
      </c>
      <c r="B1458" s="853" t="s">
        <v>935</v>
      </c>
      <c r="C1458" s="806" t="s">
        <v>58</v>
      </c>
      <c r="D1458" s="807">
        <f t="shared" si="22"/>
        <v>171.7</v>
      </c>
      <c r="E1458" s="854"/>
      <c r="F1458" s="807">
        <v>169</v>
      </c>
      <c r="G1458" s="807"/>
      <c r="I1458" s="840" t="s">
        <v>15822</v>
      </c>
      <c r="J1458" s="848">
        <f>IFERROR(VLOOKUP(I1458,REAJUSTE!A:AB,22,FALSE),"")</f>
        <v>1.016</v>
      </c>
    </row>
    <row r="1459" spans="1:10" ht="15" x14ac:dyDescent="0.2">
      <c r="A1459" s="853">
        <v>20521</v>
      </c>
      <c r="B1459" s="853" t="s">
        <v>936</v>
      </c>
      <c r="C1459" s="806" t="s">
        <v>58</v>
      </c>
      <c r="D1459" s="807">
        <f t="shared" si="22"/>
        <v>170.27</v>
      </c>
      <c r="E1459" s="854"/>
      <c r="F1459" s="807">
        <v>167.59</v>
      </c>
      <c r="G1459" s="807"/>
      <c r="I1459" s="840" t="s">
        <v>15822</v>
      </c>
      <c r="J1459" s="848">
        <f>IFERROR(VLOOKUP(I1459,REAJUSTE!A:AB,22,FALSE),"")</f>
        <v>1.016</v>
      </c>
    </row>
    <row r="1460" spans="1:10" ht="15" x14ac:dyDescent="0.2">
      <c r="A1460" s="853">
        <v>20522</v>
      </c>
      <c r="B1460" s="853" t="s">
        <v>937</v>
      </c>
      <c r="C1460" s="806" t="s">
        <v>58</v>
      </c>
      <c r="D1460" s="807">
        <f t="shared" si="22"/>
        <v>218.38</v>
      </c>
      <c r="E1460" s="854"/>
      <c r="F1460" s="807">
        <v>214.95</v>
      </c>
      <c r="G1460" s="807"/>
      <c r="I1460" s="840" t="s">
        <v>15822</v>
      </c>
      <c r="J1460" s="848">
        <f>IFERROR(VLOOKUP(I1460,REAJUSTE!A:AB,22,FALSE),"")</f>
        <v>1.016</v>
      </c>
    </row>
    <row r="1461" spans="1:10" ht="15" x14ac:dyDescent="0.2">
      <c r="A1461" s="853">
        <v>20524</v>
      </c>
      <c r="B1461" s="853" t="s">
        <v>938</v>
      </c>
      <c r="C1461" s="806" t="s">
        <v>58</v>
      </c>
      <c r="D1461" s="807">
        <f t="shared" si="22"/>
        <v>133.19999999999999</v>
      </c>
      <c r="E1461" s="856"/>
      <c r="F1461" s="807">
        <v>131.11000000000001</v>
      </c>
      <c r="G1461" s="701"/>
      <c r="I1461" s="840" t="s">
        <v>15822</v>
      </c>
      <c r="J1461" s="848">
        <f>IFERROR(VLOOKUP(I1461,REAJUSTE!A:AB,22,FALSE),"")</f>
        <v>1.016</v>
      </c>
    </row>
    <row r="1462" spans="1:10" ht="15" x14ac:dyDescent="0.2">
      <c r="A1462" s="853">
        <v>20553</v>
      </c>
      <c r="B1462" s="853" t="s">
        <v>939</v>
      </c>
      <c r="C1462" s="806" t="s">
        <v>58</v>
      </c>
      <c r="D1462" s="807">
        <f t="shared" si="22"/>
        <v>171.7</v>
      </c>
      <c r="E1462" s="854"/>
      <c r="F1462" s="807">
        <v>169</v>
      </c>
      <c r="G1462" s="807"/>
      <c r="I1462" s="840" t="s">
        <v>15822</v>
      </c>
      <c r="J1462" s="848">
        <f>IFERROR(VLOOKUP(I1462,REAJUSTE!A:AB,22,FALSE),"")</f>
        <v>1.016</v>
      </c>
    </row>
    <row r="1463" spans="1:10" ht="15" x14ac:dyDescent="0.2">
      <c r="A1463" s="853">
        <v>20554</v>
      </c>
      <c r="B1463" s="853" t="s">
        <v>940</v>
      </c>
      <c r="C1463" s="806" t="s">
        <v>58</v>
      </c>
      <c r="D1463" s="807">
        <f t="shared" si="22"/>
        <v>64.34</v>
      </c>
      <c r="E1463" s="854"/>
      <c r="F1463" s="807">
        <v>63.33</v>
      </c>
      <c r="G1463" s="807"/>
      <c r="I1463" s="840" t="s">
        <v>15822</v>
      </c>
      <c r="J1463" s="848">
        <f>IFERROR(VLOOKUP(I1463,REAJUSTE!A:AB,22,FALSE),"")</f>
        <v>1.016</v>
      </c>
    </row>
    <row r="1464" spans="1:10" ht="25.5" x14ac:dyDescent="0.2">
      <c r="A1464" s="853">
        <v>20567</v>
      </c>
      <c r="B1464" s="853" t="s">
        <v>12997</v>
      </c>
      <c r="C1464" s="806" t="s">
        <v>58</v>
      </c>
      <c r="D1464" s="807">
        <f t="shared" si="22"/>
        <v>551.04999999999995</v>
      </c>
      <c r="E1464" s="854"/>
      <c r="F1464" s="807">
        <v>542.38</v>
      </c>
      <c r="G1464" s="807"/>
      <c r="I1464" s="840" t="s">
        <v>15822</v>
      </c>
      <c r="J1464" s="848">
        <f>IFERROR(VLOOKUP(I1464,REAJUSTE!A:AB,22,FALSE),"")</f>
        <v>1.016</v>
      </c>
    </row>
    <row r="1465" spans="1:10" ht="15" x14ac:dyDescent="0.2">
      <c r="A1465" s="853">
        <v>20571</v>
      </c>
      <c r="B1465" s="853" t="s">
        <v>941</v>
      </c>
      <c r="C1465" s="806" t="s">
        <v>58</v>
      </c>
      <c r="D1465" s="807">
        <f t="shared" si="22"/>
        <v>171.7</v>
      </c>
      <c r="E1465" s="854"/>
      <c r="F1465" s="807">
        <v>169</v>
      </c>
      <c r="G1465" s="807"/>
      <c r="I1465" s="840" t="s">
        <v>15822</v>
      </c>
      <c r="J1465" s="848">
        <f>IFERROR(VLOOKUP(I1465,REAJUSTE!A:AB,22,FALSE),"")</f>
        <v>1.016</v>
      </c>
    </row>
    <row r="1466" spans="1:10" ht="25.5" x14ac:dyDescent="0.2">
      <c r="A1466" s="853">
        <v>20572</v>
      </c>
      <c r="B1466" s="853" t="s">
        <v>942</v>
      </c>
      <c r="C1466" s="806" t="s">
        <v>73</v>
      </c>
      <c r="D1466" s="807">
        <f t="shared" si="22"/>
        <v>6.04</v>
      </c>
      <c r="E1466" s="854"/>
      <c r="F1466" s="807">
        <v>5.95</v>
      </c>
      <c r="G1466" s="807"/>
      <c r="I1466" s="840" t="s">
        <v>15822</v>
      </c>
      <c r="J1466" s="848">
        <f>IFERROR(VLOOKUP(I1466,REAJUSTE!A:AB,22,FALSE),"")</f>
        <v>1.016</v>
      </c>
    </row>
    <row r="1467" spans="1:10" ht="15" x14ac:dyDescent="0.2">
      <c r="A1467" s="853">
        <v>20578</v>
      </c>
      <c r="B1467" s="853" t="s">
        <v>943</v>
      </c>
      <c r="C1467" s="806" t="s">
        <v>58</v>
      </c>
      <c r="D1467" s="807">
        <f t="shared" si="22"/>
        <v>175.54</v>
      </c>
      <c r="E1467" s="854"/>
      <c r="F1467" s="807">
        <v>172.78</v>
      </c>
      <c r="G1467" s="807"/>
      <c r="I1467" s="840" t="s">
        <v>15822</v>
      </c>
      <c r="J1467" s="848">
        <f>IFERROR(VLOOKUP(I1467,REAJUSTE!A:AB,22,FALSE),"")</f>
        <v>1.016</v>
      </c>
    </row>
    <row r="1468" spans="1:10" ht="15" x14ac:dyDescent="0.2">
      <c r="A1468" s="853">
        <v>20580</v>
      </c>
      <c r="B1468" s="853" t="s">
        <v>944</v>
      </c>
      <c r="C1468" s="806" t="s">
        <v>58</v>
      </c>
      <c r="D1468" s="807">
        <f t="shared" si="22"/>
        <v>125.3</v>
      </c>
      <c r="E1468" s="854"/>
      <c r="F1468" s="807">
        <v>123.33</v>
      </c>
      <c r="G1468" s="807"/>
      <c r="I1468" s="840" t="s">
        <v>15822</v>
      </c>
      <c r="J1468" s="848">
        <f>IFERROR(VLOOKUP(I1468,REAJUSTE!A:AB,22,FALSE),"")</f>
        <v>1.016</v>
      </c>
    </row>
    <row r="1469" spans="1:10" ht="25.5" x14ac:dyDescent="0.2">
      <c r="A1469" s="853">
        <v>20584</v>
      </c>
      <c r="B1469" s="853" t="s">
        <v>945</v>
      </c>
      <c r="C1469" s="806" t="s">
        <v>73</v>
      </c>
      <c r="D1469" s="807">
        <f t="shared" si="22"/>
        <v>2.4500000000000002</v>
      </c>
      <c r="E1469" s="854"/>
      <c r="F1469" s="807">
        <v>2.42</v>
      </c>
      <c r="G1469" s="807"/>
      <c r="I1469" s="840" t="s">
        <v>15822</v>
      </c>
      <c r="J1469" s="848">
        <f>IFERROR(VLOOKUP(I1469,REAJUSTE!A:AB,22,FALSE),"")</f>
        <v>1.016</v>
      </c>
    </row>
    <row r="1470" spans="1:10" ht="15" x14ac:dyDescent="0.2">
      <c r="A1470" s="853">
        <v>20588</v>
      </c>
      <c r="B1470" s="853" t="s">
        <v>946</v>
      </c>
      <c r="C1470" s="806" t="s">
        <v>73</v>
      </c>
      <c r="D1470" s="807">
        <f t="shared" si="22"/>
        <v>8.15</v>
      </c>
      <c r="E1470" s="854"/>
      <c r="F1470" s="807">
        <v>8.0299999999999994</v>
      </c>
      <c r="G1470" s="807"/>
      <c r="I1470" s="840" t="s">
        <v>15822</v>
      </c>
      <c r="J1470" s="848">
        <f>IFERROR(VLOOKUP(I1470,REAJUSTE!A:AB,22,FALSE),"")</f>
        <v>1.016</v>
      </c>
    </row>
    <row r="1471" spans="1:10" ht="30" x14ac:dyDescent="0.2">
      <c r="A1471" s="513">
        <v>207</v>
      </c>
      <c r="B1471" s="514" t="s">
        <v>926</v>
      </c>
      <c r="C1471" s="701"/>
      <c r="D1471" s="807">
        <f t="shared" si="22"/>
        <v>0</v>
      </c>
      <c r="E1471" s="854"/>
      <c r="F1471" s="701"/>
      <c r="G1471" s="807"/>
      <c r="I1471" s="840" t="s">
        <v>15822</v>
      </c>
      <c r="J1471" s="848">
        <f>IFERROR(VLOOKUP(I1471,REAJUSTE!A:AB,22,FALSE),"")</f>
        <v>1.016</v>
      </c>
    </row>
    <row r="1472" spans="1:10" ht="38.25" x14ac:dyDescent="0.2">
      <c r="A1472" s="853">
        <v>20732</v>
      </c>
      <c r="B1472" s="853" t="s">
        <v>947</v>
      </c>
      <c r="C1472" s="806" t="s">
        <v>73</v>
      </c>
      <c r="D1472" s="807">
        <f t="shared" si="22"/>
        <v>2.6</v>
      </c>
      <c r="E1472" s="854"/>
      <c r="F1472" s="807">
        <v>2.56</v>
      </c>
      <c r="G1472" s="807"/>
      <c r="I1472" s="840" t="s">
        <v>15822</v>
      </c>
      <c r="J1472" s="848">
        <f>IFERROR(VLOOKUP(I1472,REAJUSTE!A:AB,22,FALSE),"")</f>
        <v>1.016</v>
      </c>
    </row>
    <row r="1473" spans="1:10" ht="25.5" x14ac:dyDescent="0.2">
      <c r="A1473" s="853">
        <v>20746</v>
      </c>
      <c r="B1473" s="853" t="s">
        <v>948</v>
      </c>
      <c r="C1473" s="806" t="s">
        <v>73</v>
      </c>
      <c r="D1473" s="807">
        <f t="shared" si="22"/>
        <v>5.73</v>
      </c>
      <c r="E1473" s="854"/>
      <c r="F1473" s="807">
        <v>5.64</v>
      </c>
      <c r="G1473" s="807"/>
      <c r="I1473" s="840" t="s">
        <v>15822</v>
      </c>
      <c r="J1473" s="848">
        <f>IFERROR(VLOOKUP(I1473,REAJUSTE!A:AB,22,FALSE),"")</f>
        <v>1.016</v>
      </c>
    </row>
    <row r="1474" spans="1:10" ht="15" x14ac:dyDescent="0.2">
      <c r="A1474" s="513">
        <v>209</v>
      </c>
      <c r="B1474" s="514" t="s">
        <v>949</v>
      </c>
      <c r="C1474" s="701"/>
      <c r="D1474" s="807">
        <f t="shared" si="22"/>
        <v>0</v>
      </c>
      <c r="E1474" s="854"/>
      <c r="F1474" s="701"/>
      <c r="G1474" s="807"/>
      <c r="I1474" s="840" t="s">
        <v>15822</v>
      </c>
      <c r="J1474" s="848">
        <f>IFERROR(VLOOKUP(I1474,REAJUSTE!A:AB,22,FALSE),"")</f>
        <v>1.016</v>
      </c>
    </row>
    <row r="1475" spans="1:10" ht="25.5" x14ac:dyDescent="0.2">
      <c r="A1475" s="853">
        <v>20910</v>
      </c>
      <c r="B1475" s="853" t="s">
        <v>950</v>
      </c>
      <c r="C1475" s="806" t="s">
        <v>59</v>
      </c>
      <c r="D1475" s="807">
        <f t="shared" si="22"/>
        <v>52.15</v>
      </c>
      <c r="E1475" s="854"/>
      <c r="F1475" s="807">
        <v>51.33</v>
      </c>
      <c r="G1475" s="807"/>
      <c r="I1475" s="840" t="s">
        <v>15822</v>
      </c>
      <c r="J1475" s="848">
        <f>IFERROR(VLOOKUP(I1475,REAJUSTE!A:AB,22,FALSE),"")</f>
        <v>1.016</v>
      </c>
    </row>
    <row r="1476" spans="1:10" ht="25.5" x14ac:dyDescent="0.2">
      <c r="A1476" s="853">
        <v>20975</v>
      </c>
      <c r="B1476" s="853" t="s">
        <v>12998</v>
      </c>
      <c r="C1476" s="806" t="s">
        <v>71</v>
      </c>
      <c r="D1476" s="807">
        <f t="shared" si="22"/>
        <v>6.73</v>
      </c>
      <c r="E1476" s="854"/>
      <c r="F1476" s="807">
        <v>6.63</v>
      </c>
      <c r="G1476" s="807"/>
      <c r="I1476" s="840" t="s">
        <v>15822</v>
      </c>
      <c r="J1476" s="848">
        <f>IFERROR(VLOOKUP(I1476,REAJUSTE!A:AB,22,FALSE),"")</f>
        <v>1.016</v>
      </c>
    </row>
    <row r="1477" spans="1:10" ht="15" x14ac:dyDescent="0.2">
      <c r="A1477" s="853">
        <v>20977</v>
      </c>
      <c r="B1477" s="853" t="s">
        <v>1813</v>
      </c>
      <c r="C1477" s="806" t="s">
        <v>71</v>
      </c>
      <c r="D1477" s="807">
        <f t="shared" si="22"/>
        <v>6.52</v>
      </c>
      <c r="E1477" s="854"/>
      <c r="F1477" s="807">
        <v>6.42</v>
      </c>
      <c r="G1477" s="807"/>
      <c r="I1477" s="840" t="s">
        <v>15822</v>
      </c>
      <c r="J1477" s="848">
        <f>IFERROR(VLOOKUP(I1477,REAJUSTE!A:AB,22,FALSE),"")</f>
        <v>1.016</v>
      </c>
    </row>
    <row r="1478" spans="1:10" ht="15" x14ac:dyDescent="0.2">
      <c r="A1478" s="853">
        <v>20982</v>
      </c>
      <c r="B1478" s="853" t="s">
        <v>1814</v>
      </c>
      <c r="C1478" s="806" t="s">
        <v>71</v>
      </c>
      <c r="D1478" s="807">
        <f t="shared" si="22"/>
        <v>11.24</v>
      </c>
      <c r="E1478" s="854"/>
      <c r="F1478" s="807">
        <v>11.07</v>
      </c>
      <c r="G1478" s="807"/>
      <c r="I1478" s="840" t="s">
        <v>15822</v>
      </c>
      <c r="J1478" s="848">
        <f>IFERROR(VLOOKUP(I1478,REAJUSTE!A:AB,22,FALSE),"")</f>
        <v>1.016</v>
      </c>
    </row>
    <row r="1479" spans="1:10" ht="25.5" x14ac:dyDescent="0.2">
      <c r="A1479" s="853">
        <v>20985</v>
      </c>
      <c r="B1479" s="853" t="s">
        <v>12999</v>
      </c>
      <c r="C1479" s="806" t="s">
        <v>71</v>
      </c>
      <c r="D1479" s="807">
        <f t="shared" si="22"/>
        <v>5.34</v>
      </c>
      <c r="E1479" s="854"/>
      <c r="F1479" s="807">
        <v>5.26</v>
      </c>
      <c r="G1479" s="807"/>
      <c r="I1479" s="840" t="s">
        <v>15822</v>
      </c>
      <c r="J1479" s="848">
        <f>IFERROR(VLOOKUP(I1479,REAJUSTE!A:AB,22,FALSE),"")</f>
        <v>1.016</v>
      </c>
    </row>
    <row r="1480" spans="1:10" ht="25.5" x14ac:dyDescent="0.2">
      <c r="A1480" s="853">
        <v>20987</v>
      </c>
      <c r="B1480" s="853" t="s">
        <v>13000</v>
      </c>
      <c r="C1480" s="806" t="s">
        <v>59</v>
      </c>
      <c r="D1480" s="807">
        <f t="shared" si="22"/>
        <v>51.95</v>
      </c>
      <c r="E1480" s="854"/>
      <c r="F1480" s="807">
        <v>51.14</v>
      </c>
      <c r="G1480" s="807"/>
      <c r="I1480" s="840" t="s">
        <v>15822</v>
      </c>
      <c r="J1480" s="848">
        <f>IFERROR(VLOOKUP(I1480,REAJUSTE!A:AB,22,FALSE),"")</f>
        <v>1.016</v>
      </c>
    </row>
    <row r="1481" spans="1:10" ht="25.5" x14ac:dyDescent="0.2">
      <c r="A1481" s="853">
        <v>20988</v>
      </c>
      <c r="B1481" s="853" t="s">
        <v>13001</v>
      </c>
      <c r="C1481" s="806" t="s">
        <v>71</v>
      </c>
      <c r="D1481" s="807">
        <f t="shared" si="22"/>
        <v>14.54</v>
      </c>
      <c r="E1481" s="854"/>
      <c r="F1481" s="807">
        <v>14.32</v>
      </c>
      <c r="G1481" s="807"/>
      <c r="I1481" s="840" t="s">
        <v>15822</v>
      </c>
      <c r="J1481" s="848">
        <f>IFERROR(VLOOKUP(I1481,REAJUSTE!A:AB,22,FALSE),"")</f>
        <v>1.016</v>
      </c>
    </row>
    <row r="1482" spans="1:10" ht="15" x14ac:dyDescent="0.2">
      <c r="A1482" s="513">
        <v>210</v>
      </c>
      <c r="B1482" s="514" t="s">
        <v>949</v>
      </c>
      <c r="C1482" s="701"/>
      <c r="D1482" s="807">
        <f t="shared" si="22"/>
        <v>0</v>
      </c>
      <c r="E1482" s="854"/>
      <c r="F1482" s="701"/>
      <c r="G1482" s="807"/>
      <c r="I1482" s="840" t="s">
        <v>15822</v>
      </c>
      <c r="J1482" s="848">
        <f>IFERROR(VLOOKUP(I1482,REAJUSTE!A:AB,22,FALSE),"")</f>
        <v>1.016</v>
      </c>
    </row>
    <row r="1483" spans="1:10" ht="25.5" x14ac:dyDescent="0.2">
      <c r="A1483" s="853">
        <v>21005</v>
      </c>
      <c r="B1483" s="853" t="s">
        <v>13002</v>
      </c>
      <c r="C1483" s="806" t="s">
        <v>58</v>
      </c>
      <c r="D1483" s="807">
        <f t="shared" si="22"/>
        <v>6377.09</v>
      </c>
      <c r="E1483" s="854"/>
      <c r="F1483" s="808">
        <v>6276.67</v>
      </c>
      <c r="G1483" s="807"/>
      <c r="I1483" s="840" t="s">
        <v>15822</v>
      </c>
      <c r="J1483" s="848">
        <f>IFERROR(VLOOKUP(I1483,REAJUSTE!A:AB,22,FALSE),"")</f>
        <v>1.016</v>
      </c>
    </row>
    <row r="1484" spans="1:10" ht="25.5" x14ac:dyDescent="0.2">
      <c r="A1484" s="853">
        <v>21009</v>
      </c>
      <c r="B1484" s="853" t="s">
        <v>1815</v>
      </c>
      <c r="C1484" s="806" t="s">
        <v>71</v>
      </c>
      <c r="D1484" s="807">
        <f t="shared" si="22"/>
        <v>8.8000000000000007</v>
      </c>
      <c r="E1484" s="856"/>
      <c r="F1484" s="807">
        <v>8.67</v>
      </c>
      <c r="G1484" s="701"/>
      <c r="I1484" s="840" t="s">
        <v>15822</v>
      </c>
      <c r="J1484" s="848">
        <f>IFERROR(VLOOKUP(I1484,REAJUSTE!A:AB,22,FALSE),"")</f>
        <v>1.016</v>
      </c>
    </row>
    <row r="1485" spans="1:10" ht="25.5" x14ac:dyDescent="0.2">
      <c r="A1485" s="853">
        <v>21018</v>
      </c>
      <c r="B1485" s="853" t="s">
        <v>13003</v>
      </c>
      <c r="C1485" s="806" t="s">
        <v>71</v>
      </c>
      <c r="D1485" s="807">
        <f t="shared" si="22"/>
        <v>17.670000000000002</v>
      </c>
      <c r="E1485" s="854"/>
      <c r="F1485" s="807">
        <v>17.399999999999999</v>
      </c>
      <c r="G1485" s="807"/>
      <c r="I1485" s="840" t="s">
        <v>15822</v>
      </c>
      <c r="J1485" s="848">
        <f>IFERROR(VLOOKUP(I1485,REAJUSTE!A:AB,22,FALSE),"")</f>
        <v>1.016</v>
      </c>
    </row>
    <row r="1486" spans="1:10" ht="25.5" x14ac:dyDescent="0.2">
      <c r="A1486" s="853">
        <v>21023</v>
      </c>
      <c r="B1486" s="853" t="s">
        <v>951</v>
      </c>
      <c r="C1486" s="806" t="s">
        <v>70</v>
      </c>
      <c r="D1486" s="807">
        <f t="shared" si="22"/>
        <v>3.76</v>
      </c>
      <c r="E1486" s="854"/>
      <c r="F1486" s="807">
        <v>3.71</v>
      </c>
      <c r="G1486" s="807"/>
      <c r="I1486" s="840" t="s">
        <v>15822</v>
      </c>
      <c r="J1486" s="848">
        <f>IFERROR(VLOOKUP(I1486,REAJUSTE!A:AB,22,FALSE),"")</f>
        <v>1.016</v>
      </c>
    </row>
    <row r="1487" spans="1:10" ht="25.5" x14ac:dyDescent="0.2">
      <c r="A1487" s="853">
        <v>21028</v>
      </c>
      <c r="B1487" s="853" t="s">
        <v>952</v>
      </c>
      <c r="C1487" s="806" t="s">
        <v>953</v>
      </c>
      <c r="D1487" s="807">
        <f t="shared" si="22"/>
        <v>230.42</v>
      </c>
      <c r="E1487" s="856"/>
      <c r="F1487" s="807">
        <v>226.8</v>
      </c>
      <c r="G1487" s="701"/>
      <c r="I1487" s="840" t="s">
        <v>15822</v>
      </c>
      <c r="J1487" s="848">
        <f>IFERROR(VLOOKUP(I1487,REAJUSTE!A:AB,22,FALSE),"")</f>
        <v>1.016</v>
      </c>
    </row>
    <row r="1488" spans="1:10" ht="25.5" x14ac:dyDescent="0.2">
      <c r="A1488" s="853">
        <v>21030</v>
      </c>
      <c r="B1488" s="853" t="s">
        <v>954</v>
      </c>
      <c r="C1488" s="806" t="s">
        <v>59</v>
      </c>
      <c r="D1488" s="807">
        <f t="shared" ref="D1488:D1551" si="23">TRUNC(F1488*J1488,2)</f>
        <v>24.55</v>
      </c>
      <c r="E1488" s="854"/>
      <c r="F1488" s="807">
        <v>24.17</v>
      </c>
      <c r="G1488" s="807"/>
      <c r="I1488" s="840" t="s">
        <v>15822</v>
      </c>
      <c r="J1488" s="848">
        <f>IFERROR(VLOOKUP(I1488,REAJUSTE!A:AB,22,FALSE),"")</f>
        <v>1.016</v>
      </c>
    </row>
    <row r="1489" spans="1:10" ht="25.5" x14ac:dyDescent="0.2">
      <c r="A1489" s="853">
        <v>21031</v>
      </c>
      <c r="B1489" s="853" t="s">
        <v>955</v>
      </c>
      <c r="C1489" s="806" t="s">
        <v>59</v>
      </c>
      <c r="D1489" s="807">
        <f t="shared" si="23"/>
        <v>29.89</v>
      </c>
      <c r="E1489" s="854"/>
      <c r="F1489" s="807">
        <v>29.42</v>
      </c>
      <c r="G1489" s="807"/>
      <c r="I1489" s="840" t="s">
        <v>15822</v>
      </c>
      <c r="J1489" s="848">
        <f>IFERROR(VLOOKUP(I1489,REAJUSTE!A:AB,22,FALSE),"")</f>
        <v>1.016</v>
      </c>
    </row>
    <row r="1490" spans="1:10" ht="25.5" x14ac:dyDescent="0.2">
      <c r="A1490" s="853">
        <v>21032</v>
      </c>
      <c r="B1490" s="853" t="s">
        <v>956</v>
      </c>
      <c r="C1490" s="806" t="s">
        <v>59</v>
      </c>
      <c r="D1490" s="807">
        <f t="shared" si="23"/>
        <v>37.4</v>
      </c>
      <c r="E1490" s="854"/>
      <c r="F1490" s="807">
        <v>36.82</v>
      </c>
      <c r="G1490" s="807"/>
      <c r="I1490" s="840" t="s">
        <v>15822</v>
      </c>
      <c r="J1490" s="848">
        <f>IFERROR(VLOOKUP(I1490,REAJUSTE!A:AB,22,FALSE),"")</f>
        <v>1.016</v>
      </c>
    </row>
    <row r="1491" spans="1:10" ht="25.5" x14ac:dyDescent="0.2">
      <c r="A1491" s="853">
        <v>21033</v>
      </c>
      <c r="B1491" s="853" t="s">
        <v>957</v>
      </c>
      <c r="C1491" s="806" t="s">
        <v>59</v>
      </c>
      <c r="D1491" s="807">
        <f t="shared" si="23"/>
        <v>50.65</v>
      </c>
      <c r="E1491" s="854"/>
      <c r="F1491" s="807">
        <v>49.86</v>
      </c>
      <c r="G1491" s="807"/>
      <c r="I1491" s="840" t="s">
        <v>15822</v>
      </c>
      <c r="J1491" s="848">
        <f>IFERROR(VLOOKUP(I1491,REAJUSTE!A:AB,22,FALSE),"")</f>
        <v>1.016</v>
      </c>
    </row>
    <row r="1492" spans="1:10" ht="25.5" x14ac:dyDescent="0.2">
      <c r="A1492" s="853">
        <v>21040</v>
      </c>
      <c r="B1492" s="853" t="s">
        <v>958</v>
      </c>
      <c r="C1492" s="806" t="s">
        <v>71</v>
      </c>
      <c r="D1492" s="807">
        <f t="shared" si="23"/>
        <v>56.46</v>
      </c>
      <c r="E1492" s="854"/>
      <c r="F1492" s="807">
        <v>55.58</v>
      </c>
      <c r="G1492" s="807"/>
      <c r="I1492" s="840" t="s">
        <v>15822</v>
      </c>
      <c r="J1492" s="848">
        <f>IFERROR(VLOOKUP(I1492,REAJUSTE!A:AB,22,FALSE),"")</f>
        <v>1.016</v>
      </c>
    </row>
    <row r="1493" spans="1:10" ht="25.5" x14ac:dyDescent="0.2">
      <c r="A1493" s="853">
        <v>21041</v>
      </c>
      <c r="B1493" s="853" t="s">
        <v>959</v>
      </c>
      <c r="C1493" s="806" t="s">
        <v>71</v>
      </c>
      <c r="D1493" s="807">
        <f t="shared" si="23"/>
        <v>37.200000000000003</v>
      </c>
      <c r="E1493" s="854"/>
      <c r="F1493" s="807">
        <v>36.619999999999997</v>
      </c>
      <c r="G1493" s="807"/>
      <c r="I1493" s="840" t="s">
        <v>15822</v>
      </c>
      <c r="J1493" s="848">
        <f>IFERROR(VLOOKUP(I1493,REAJUSTE!A:AB,22,FALSE),"")</f>
        <v>1.016</v>
      </c>
    </row>
    <row r="1494" spans="1:10" ht="25.5" x14ac:dyDescent="0.2">
      <c r="A1494" s="853">
        <v>21042</v>
      </c>
      <c r="B1494" s="853" t="s">
        <v>960</v>
      </c>
      <c r="C1494" s="806" t="s">
        <v>71</v>
      </c>
      <c r="D1494" s="807">
        <f t="shared" si="23"/>
        <v>52.07</v>
      </c>
      <c r="E1494" s="854"/>
      <c r="F1494" s="807">
        <v>51.25</v>
      </c>
      <c r="G1494" s="807"/>
      <c r="I1494" s="840" t="s">
        <v>15822</v>
      </c>
      <c r="J1494" s="848">
        <f>IFERROR(VLOOKUP(I1494,REAJUSTE!A:AB,22,FALSE),"")</f>
        <v>1.016</v>
      </c>
    </row>
    <row r="1495" spans="1:10" ht="25.5" x14ac:dyDescent="0.2">
      <c r="A1495" s="853">
        <v>21043</v>
      </c>
      <c r="B1495" s="853" t="s">
        <v>961</v>
      </c>
      <c r="C1495" s="806" t="s">
        <v>71</v>
      </c>
      <c r="D1495" s="807">
        <f t="shared" si="23"/>
        <v>375.67</v>
      </c>
      <c r="E1495" s="856"/>
      <c r="F1495" s="807">
        <v>369.76</v>
      </c>
      <c r="G1495" s="701"/>
      <c r="I1495" s="840" t="s">
        <v>15822</v>
      </c>
      <c r="J1495" s="848">
        <f>IFERROR(VLOOKUP(I1495,REAJUSTE!A:AB,22,FALSE),"")</f>
        <v>1.016</v>
      </c>
    </row>
    <row r="1496" spans="1:10" ht="15" x14ac:dyDescent="0.2">
      <c r="A1496" s="853">
        <v>21060</v>
      </c>
      <c r="B1496" s="853" t="s">
        <v>962</v>
      </c>
      <c r="C1496" s="806" t="s">
        <v>71</v>
      </c>
      <c r="D1496" s="807">
        <f t="shared" si="23"/>
        <v>5.16</v>
      </c>
      <c r="E1496" s="854"/>
      <c r="F1496" s="807">
        <v>5.08</v>
      </c>
      <c r="G1496" s="808"/>
      <c r="I1496" s="840" t="s">
        <v>15822</v>
      </c>
      <c r="J1496" s="848">
        <f>IFERROR(VLOOKUP(I1496,REAJUSTE!A:AB,22,FALSE),"")</f>
        <v>1.016</v>
      </c>
    </row>
    <row r="1497" spans="1:10" ht="15" x14ac:dyDescent="0.2">
      <c r="A1497" s="853">
        <v>21061</v>
      </c>
      <c r="B1497" s="853" t="s">
        <v>963</v>
      </c>
      <c r="C1497" s="806" t="s">
        <v>71</v>
      </c>
      <c r="D1497" s="807">
        <f t="shared" si="23"/>
        <v>4.58</v>
      </c>
      <c r="E1497" s="854"/>
      <c r="F1497" s="807">
        <v>4.51</v>
      </c>
      <c r="G1497" s="807"/>
      <c r="I1497" s="840" t="s">
        <v>15822</v>
      </c>
      <c r="J1497" s="848">
        <f>IFERROR(VLOOKUP(I1497,REAJUSTE!A:AB,22,FALSE),"")</f>
        <v>1.016</v>
      </c>
    </row>
    <row r="1498" spans="1:10" ht="15" x14ac:dyDescent="0.2">
      <c r="A1498" s="853">
        <v>21085</v>
      </c>
      <c r="B1498" s="853" t="s">
        <v>13004</v>
      </c>
      <c r="C1498" s="806" t="s">
        <v>58</v>
      </c>
      <c r="D1498" s="807">
        <f t="shared" si="23"/>
        <v>6377.09</v>
      </c>
      <c r="E1498" s="854"/>
      <c r="F1498" s="808">
        <v>6276.67</v>
      </c>
      <c r="G1498" s="807"/>
      <c r="I1498" s="840" t="s">
        <v>15822</v>
      </c>
      <c r="J1498" s="848">
        <f>IFERROR(VLOOKUP(I1498,REAJUSTE!A:AB,22,FALSE),"")</f>
        <v>1.016</v>
      </c>
    </row>
    <row r="1499" spans="1:10" ht="15" x14ac:dyDescent="0.2">
      <c r="A1499" s="853">
        <v>21089</v>
      </c>
      <c r="B1499" s="853" t="s">
        <v>1816</v>
      </c>
      <c r="C1499" s="806" t="s">
        <v>71</v>
      </c>
      <c r="D1499" s="807">
        <f t="shared" si="23"/>
        <v>13.38</v>
      </c>
      <c r="E1499" s="854"/>
      <c r="F1499" s="807">
        <v>13.17</v>
      </c>
      <c r="G1499" s="807"/>
      <c r="I1499" s="840" t="s">
        <v>15822</v>
      </c>
      <c r="J1499" s="848">
        <f>IFERROR(VLOOKUP(I1499,REAJUSTE!A:AB,22,FALSE),"")</f>
        <v>1.016</v>
      </c>
    </row>
    <row r="1500" spans="1:10" ht="15" x14ac:dyDescent="0.2">
      <c r="A1500" s="853">
        <v>21091</v>
      </c>
      <c r="B1500" s="853" t="s">
        <v>964</v>
      </c>
      <c r="C1500" s="806" t="s">
        <v>59</v>
      </c>
      <c r="D1500" s="807">
        <f t="shared" si="23"/>
        <v>53.09</v>
      </c>
      <c r="E1500" s="854"/>
      <c r="F1500" s="807">
        <v>52.26</v>
      </c>
      <c r="G1500" s="807"/>
      <c r="I1500" s="840" t="s">
        <v>15822</v>
      </c>
      <c r="J1500" s="848">
        <f>IFERROR(VLOOKUP(I1500,REAJUSTE!A:AB,22,FALSE),"")</f>
        <v>1.016</v>
      </c>
    </row>
    <row r="1501" spans="1:10" ht="15" x14ac:dyDescent="0.2">
      <c r="A1501" s="513">
        <v>211</v>
      </c>
      <c r="B1501" s="514" t="s">
        <v>965</v>
      </c>
      <c r="C1501" s="701"/>
      <c r="D1501" s="807">
        <f t="shared" si="23"/>
        <v>0</v>
      </c>
      <c r="E1501" s="854"/>
      <c r="F1501" s="701"/>
      <c r="G1501" s="807"/>
      <c r="I1501" s="840" t="s">
        <v>15822</v>
      </c>
      <c r="J1501" s="848">
        <f>IFERROR(VLOOKUP(I1501,REAJUSTE!A:AB,22,FALSE),"")</f>
        <v>1.016</v>
      </c>
    </row>
    <row r="1502" spans="1:10" ht="25.5" x14ac:dyDescent="0.2">
      <c r="A1502" s="853">
        <v>21108</v>
      </c>
      <c r="B1502" s="853" t="s">
        <v>966</v>
      </c>
      <c r="C1502" s="806" t="s">
        <v>71</v>
      </c>
      <c r="D1502" s="807">
        <f t="shared" si="23"/>
        <v>70.27</v>
      </c>
      <c r="E1502" s="854"/>
      <c r="F1502" s="807">
        <v>69.17</v>
      </c>
      <c r="G1502" s="807"/>
      <c r="I1502" s="840" t="s">
        <v>15822</v>
      </c>
      <c r="J1502" s="848">
        <f>IFERROR(VLOOKUP(I1502,REAJUSTE!A:AB,22,FALSE),"")</f>
        <v>1.016</v>
      </c>
    </row>
    <row r="1503" spans="1:10" ht="25.5" x14ac:dyDescent="0.2">
      <c r="A1503" s="853">
        <v>21109</v>
      </c>
      <c r="B1503" s="853" t="s">
        <v>967</v>
      </c>
      <c r="C1503" s="806" t="s">
        <v>875</v>
      </c>
      <c r="D1503" s="807">
        <f t="shared" si="23"/>
        <v>178.64</v>
      </c>
      <c r="E1503" s="854"/>
      <c r="F1503" s="807">
        <v>175.83</v>
      </c>
      <c r="G1503" s="807"/>
      <c r="I1503" s="840" t="s">
        <v>15822</v>
      </c>
      <c r="J1503" s="848">
        <f>IFERROR(VLOOKUP(I1503,REAJUSTE!A:AB,22,FALSE),"")</f>
        <v>1.016</v>
      </c>
    </row>
    <row r="1504" spans="1:10" ht="25.5" x14ac:dyDescent="0.2">
      <c r="A1504" s="853">
        <v>21111</v>
      </c>
      <c r="B1504" s="853" t="s">
        <v>1817</v>
      </c>
      <c r="C1504" s="806" t="s">
        <v>71</v>
      </c>
      <c r="D1504" s="807">
        <f t="shared" si="23"/>
        <v>58.24</v>
      </c>
      <c r="E1504" s="854"/>
      <c r="F1504" s="807">
        <v>57.33</v>
      </c>
      <c r="G1504" s="807"/>
      <c r="I1504" s="840" t="s">
        <v>15822</v>
      </c>
      <c r="J1504" s="848">
        <f>IFERROR(VLOOKUP(I1504,REAJUSTE!A:AB,22,FALSE),"")</f>
        <v>1.016</v>
      </c>
    </row>
    <row r="1505" spans="1:10" ht="25.5" x14ac:dyDescent="0.2">
      <c r="A1505" s="853">
        <v>21118</v>
      </c>
      <c r="B1505" s="853" t="s">
        <v>968</v>
      </c>
      <c r="C1505" s="806" t="s">
        <v>71</v>
      </c>
      <c r="D1505" s="807">
        <f t="shared" si="23"/>
        <v>42.28</v>
      </c>
      <c r="E1505" s="854"/>
      <c r="F1505" s="807">
        <v>41.62</v>
      </c>
      <c r="G1505" s="807"/>
      <c r="I1505" s="840" t="s">
        <v>15822</v>
      </c>
      <c r="J1505" s="848">
        <f>IFERROR(VLOOKUP(I1505,REAJUSTE!A:AB,22,FALSE),"")</f>
        <v>1.016</v>
      </c>
    </row>
    <row r="1506" spans="1:10" ht="25.5" x14ac:dyDescent="0.2">
      <c r="A1506" s="853">
        <v>21144</v>
      </c>
      <c r="B1506" s="853" t="s">
        <v>1783</v>
      </c>
      <c r="C1506" s="806" t="s">
        <v>71</v>
      </c>
      <c r="D1506" s="807">
        <f t="shared" si="23"/>
        <v>23.26</v>
      </c>
      <c r="E1506" s="854"/>
      <c r="F1506" s="807">
        <v>22.9</v>
      </c>
      <c r="G1506" s="807"/>
      <c r="I1506" s="840" t="s">
        <v>15822</v>
      </c>
      <c r="J1506" s="848">
        <f>IFERROR(VLOOKUP(I1506,REAJUSTE!A:AB,22,FALSE),"")</f>
        <v>1.016</v>
      </c>
    </row>
    <row r="1507" spans="1:10" ht="25.5" x14ac:dyDescent="0.2">
      <c r="A1507" s="853">
        <v>21151</v>
      </c>
      <c r="B1507" s="853" t="s">
        <v>969</v>
      </c>
      <c r="C1507" s="806" t="s">
        <v>71</v>
      </c>
      <c r="D1507" s="807">
        <f t="shared" si="23"/>
        <v>3.83</v>
      </c>
      <c r="E1507" s="854"/>
      <c r="F1507" s="807">
        <v>3.77</v>
      </c>
      <c r="G1507" s="807"/>
      <c r="I1507" s="840" t="s">
        <v>15822</v>
      </c>
      <c r="J1507" s="848">
        <f>IFERROR(VLOOKUP(I1507,REAJUSTE!A:AB,22,FALSE),"")</f>
        <v>1.016</v>
      </c>
    </row>
    <row r="1508" spans="1:10" ht="25.5" x14ac:dyDescent="0.2">
      <c r="A1508" s="853">
        <v>21170</v>
      </c>
      <c r="B1508" s="853" t="s">
        <v>970</v>
      </c>
      <c r="C1508" s="806" t="s">
        <v>71</v>
      </c>
      <c r="D1508" s="807">
        <f t="shared" si="23"/>
        <v>13.71</v>
      </c>
      <c r="E1508" s="854"/>
      <c r="F1508" s="807">
        <v>13.5</v>
      </c>
      <c r="G1508" s="807"/>
      <c r="I1508" s="840" t="s">
        <v>15822</v>
      </c>
      <c r="J1508" s="848">
        <f>IFERROR(VLOOKUP(I1508,REAJUSTE!A:AB,22,FALSE),"")</f>
        <v>1.016</v>
      </c>
    </row>
    <row r="1509" spans="1:10" ht="15" x14ac:dyDescent="0.2">
      <c r="A1509" s="513">
        <v>212</v>
      </c>
      <c r="B1509" s="514" t="s">
        <v>971</v>
      </c>
      <c r="C1509" s="701"/>
      <c r="D1509" s="807">
        <f t="shared" si="23"/>
        <v>0</v>
      </c>
      <c r="E1509" s="854"/>
      <c r="F1509" s="701"/>
      <c r="G1509" s="807"/>
      <c r="I1509" s="840" t="s">
        <v>15822</v>
      </c>
      <c r="J1509" s="848">
        <f>IFERROR(VLOOKUP(I1509,REAJUSTE!A:AB,22,FALSE),"")</f>
        <v>1.016</v>
      </c>
    </row>
    <row r="1510" spans="1:10" ht="25.5" x14ac:dyDescent="0.2">
      <c r="A1510" s="853">
        <v>21205</v>
      </c>
      <c r="B1510" s="853" t="s">
        <v>972</v>
      </c>
      <c r="C1510" s="806" t="s">
        <v>71</v>
      </c>
      <c r="D1510" s="807">
        <f t="shared" si="23"/>
        <v>14.66</v>
      </c>
      <c r="E1510" s="854"/>
      <c r="F1510" s="807">
        <v>14.43</v>
      </c>
      <c r="G1510" s="807"/>
      <c r="I1510" s="840" t="s">
        <v>15822</v>
      </c>
      <c r="J1510" s="848">
        <f>IFERROR(VLOOKUP(I1510,REAJUSTE!A:AB,22,FALSE),"")</f>
        <v>1.016</v>
      </c>
    </row>
    <row r="1511" spans="1:10" ht="25.5" x14ac:dyDescent="0.2">
      <c r="A1511" s="853">
        <v>21211</v>
      </c>
      <c r="B1511" s="853" t="s">
        <v>973</v>
      </c>
      <c r="C1511" s="806" t="s">
        <v>59</v>
      </c>
      <c r="D1511" s="807">
        <f t="shared" si="23"/>
        <v>17.809999999999999</v>
      </c>
      <c r="E1511" s="854"/>
      <c r="F1511" s="807">
        <v>17.53</v>
      </c>
      <c r="G1511" s="808"/>
      <c r="I1511" s="840" t="s">
        <v>15822</v>
      </c>
      <c r="J1511" s="848">
        <f>IFERROR(VLOOKUP(I1511,REAJUSTE!A:AB,22,FALSE),"")</f>
        <v>1.016</v>
      </c>
    </row>
    <row r="1512" spans="1:10" ht="15" x14ac:dyDescent="0.2">
      <c r="A1512" s="513">
        <v>213</v>
      </c>
      <c r="B1512" s="514" t="s">
        <v>965</v>
      </c>
      <c r="C1512" s="701"/>
      <c r="D1512" s="807">
        <f t="shared" si="23"/>
        <v>0</v>
      </c>
      <c r="E1512" s="854"/>
      <c r="F1512" s="701"/>
      <c r="G1512" s="807"/>
      <c r="I1512" s="840" t="s">
        <v>15822</v>
      </c>
      <c r="J1512" s="848">
        <f>IFERROR(VLOOKUP(I1512,REAJUSTE!A:AB,22,FALSE),"")</f>
        <v>1.016</v>
      </c>
    </row>
    <row r="1513" spans="1:10" ht="25.5" x14ac:dyDescent="0.2">
      <c r="A1513" s="853">
        <v>21305</v>
      </c>
      <c r="B1513" s="853" t="s">
        <v>13005</v>
      </c>
      <c r="C1513" s="806" t="s">
        <v>71</v>
      </c>
      <c r="D1513" s="807">
        <f t="shared" si="23"/>
        <v>29.12</v>
      </c>
      <c r="E1513" s="854"/>
      <c r="F1513" s="807">
        <v>28.67</v>
      </c>
      <c r="G1513" s="807"/>
      <c r="I1513" s="840" t="s">
        <v>15822</v>
      </c>
      <c r="J1513" s="848">
        <f>IFERROR(VLOOKUP(I1513,REAJUSTE!A:AB,22,FALSE),"")</f>
        <v>1.016</v>
      </c>
    </row>
    <row r="1514" spans="1:10" ht="25.5" x14ac:dyDescent="0.2">
      <c r="A1514" s="853">
        <v>21368</v>
      </c>
      <c r="B1514" s="853" t="s">
        <v>974</v>
      </c>
      <c r="C1514" s="806" t="s">
        <v>71</v>
      </c>
      <c r="D1514" s="807">
        <f t="shared" si="23"/>
        <v>4.5999999999999996</v>
      </c>
      <c r="E1514" s="856"/>
      <c r="F1514" s="807">
        <v>4.53</v>
      </c>
      <c r="G1514" s="701"/>
      <c r="I1514" s="840" t="s">
        <v>15822</v>
      </c>
      <c r="J1514" s="848">
        <f>IFERROR(VLOOKUP(I1514,REAJUSTE!A:AB,22,FALSE),"")</f>
        <v>1.016</v>
      </c>
    </row>
    <row r="1515" spans="1:10" ht="15" x14ac:dyDescent="0.2">
      <c r="A1515" s="513">
        <v>215</v>
      </c>
      <c r="B1515" s="514" t="s">
        <v>975</v>
      </c>
      <c r="C1515" s="701"/>
      <c r="D1515" s="807">
        <f t="shared" si="23"/>
        <v>0</v>
      </c>
      <c r="E1515" s="854"/>
      <c r="F1515" s="701"/>
      <c r="G1515" s="807"/>
      <c r="I1515" s="840" t="s">
        <v>15822</v>
      </c>
      <c r="J1515" s="848">
        <f>IFERROR(VLOOKUP(I1515,REAJUSTE!A:AB,22,FALSE),"")</f>
        <v>1.016</v>
      </c>
    </row>
    <row r="1516" spans="1:10" ht="15" x14ac:dyDescent="0.2">
      <c r="A1516" s="853">
        <v>21516</v>
      </c>
      <c r="B1516" s="853" t="s">
        <v>976</v>
      </c>
      <c r="C1516" s="806" t="s">
        <v>73</v>
      </c>
      <c r="D1516" s="807">
        <f t="shared" si="23"/>
        <v>6.88</v>
      </c>
      <c r="E1516" s="854"/>
      <c r="F1516" s="807">
        <v>6.78</v>
      </c>
      <c r="G1516" s="807"/>
      <c r="I1516" s="840" t="s">
        <v>15822</v>
      </c>
      <c r="J1516" s="848">
        <f>IFERROR(VLOOKUP(I1516,REAJUSTE!A:AB,22,FALSE),"")</f>
        <v>1.016</v>
      </c>
    </row>
    <row r="1517" spans="1:10" ht="15" x14ac:dyDescent="0.2">
      <c r="A1517" s="853">
        <v>21517</v>
      </c>
      <c r="B1517" s="853" t="s">
        <v>977</v>
      </c>
      <c r="C1517" s="806" t="s">
        <v>73</v>
      </c>
      <c r="D1517" s="807">
        <f t="shared" si="23"/>
        <v>6.78</v>
      </c>
      <c r="E1517" s="854"/>
      <c r="F1517" s="807">
        <v>6.68</v>
      </c>
      <c r="G1517" s="807"/>
      <c r="I1517" s="840" t="s">
        <v>15822</v>
      </c>
      <c r="J1517" s="848">
        <f>IFERROR(VLOOKUP(I1517,REAJUSTE!A:AB,22,FALSE),"")</f>
        <v>1.016</v>
      </c>
    </row>
    <row r="1518" spans="1:10" ht="15" x14ac:dyDescent="0.2">
      <c r="A1518" s="853">
        <v>21521</v>
      </c>
      <c r="B1518" s="853" t="s">
        <v>978</v>
      </c>
      <c r="C1518" s="806" t="s">
        <v>73</v>
      </c>
      <c r="D1518" s="807">
        <f t="shared" si="23"/>
        <v>6.53</v>
      </c>
      <c r="E1518" s="854"/>
      <c r="F1518" s="807">
        <v>6.43</v>
      </c>
      <c r="G1518" s="807"/>
      <c r="I1518" s="840" t="s">
        <v>15822</v>
      </c>
      <c r="J1518" s="848">
        <f>IFERROR(VLOOKUP(I1518,REAJUSTE!A:AB,22,FALSE),"")</f>
        <v>1.016</v>
      </c>
    </row>
    <row r="1519" spans="1:10" ht="15" x14ac:dyDescent="0.2">
      <c r="A1519" s="853">
        <v>21532</v>
      </c>
      <c r="B1519" s="853" t="s">
        <v>979</v>
      </c>
      <c r="C1519" s="806" t="s">
        <v>73</v>
      </c>
      <c r="D1519" s="807">
        <f t="shared" si="23"/>
        <v>7.88</v>
      </c>
      <c r="E1519" s="854"/>
      <c r="F1519" s="807">
        <v>7.76</v>
      </c>
      <c r="G1519" s="807"/>
      <c r="I1519" s="840" t="s">
        <v>15822</v>
      </c>
      <c r="J1519" s="848">
        <f>IFERROR(VLOOKUP(I1519,REAJUSTE!A:AB,22,FALSE),"")</f>
        <v>1.016</v>
      </c>
    </row>
    <row r="1520" spans="1:10" ht="25.5" x14ac:dyDescent="0.2">
      <c r="A1520" s="853">
        <v>21543</v>
      </c>
      <c r="B1520" s="853" t="s">
        <v>980</v>
      </c>
      <c r="C1520" s="806" t="s">
        <v>59</v>
      </c>
      <c r="D1520" s="807">
        <f t="shared" si="23"/>
        <v>19.14</v>
      </c>
      <c r="E1520" s="854"/>
      <c r="F1520" s="807">
        <v>18.84</v>
      </c>
      <c r="G1520" s="807"/>
      <c r="I1520" s="840" t="s">
        <v>15822</v>
      </c>
      <c r="J1520" s="848">
        <f>IFERROR(VLOOKUP(I1520,REAJUSTE!A:AB,22,FALSE),"")</f>
        <v>1.016</v>
      </c>
    </row>
    <row r="1521" spans="1:10" ht="15" x14ac:dyDescent="0.2">
      <c r="A1521" s="513">
        <v>220</v>
      </c>
      <c r="B1521" s="514" t="s">
        <v>981</v>
      </c>
      <c r="C1521" s="701"/>
      <c r="D1521" s="807">
        <f t="shared" si="23"/>
        <v>0</v>
      </c>
      <c r="E1521" s="854"/>
      <c r="F1521" s="701"/>
      <c r="G1521" s="807"/>
      <c r="I1521" s="840" t="s">
        <v>15822</v>
      </c>
      <c r="J1521" s="848">
        <f>IFERROR(VLOOKUP(I1521,REAJUSTE!A:AB,22,FALSE),"")</f>
        <v>1.016</v>
      </c>
    </row>
    <row r="1522" spans="1:10" ht="51" x14ac:dyDescent="0.2">
      <c r="A1522" s="853">
        <v>22001</v>
      </c>
      <c r="B1522" s="853" t="s">
        <v>982</v>
      </c>
      <c r="C1522" s="806" t="s">
        <v>59</v>
      </c>
      <c r="D1522" s="807">
        <f t="shared" si="23"/>
        <v>59.91</v>
      </c>
      <c r="E1522" s="856"/>
      <c r="F1522" s="807">
        <v>58.97</v>
      </c>
      <c r="G1522" s="701"/>
      <c r="I1522" s="840" t="s">
        <v>15822</v>
      </c>
      <c r="J1522" s="848">
        <f>IFERROR(VLOOKUP(I1522,REAJUSTE!A:AB,22,FALSE),"")</f>
        <v>1.016</v>
      </c>
    </row>
    <row r="1523" spans="1:10" ht="51" x14ac:dyDescent="0.2">
      <c r="A1523" s="853">
        <v>22002</v>
      </c>
      <c r="B1523" s="853" t="s">
        <v>983</v>
      </c>
      <c r="C1523" s="806" t="s">
        <v>59</v>
      </c>
      <c r="D1523" s="807">
        <f t="shared" si="23"/>
        <v>70.739999999999995</v>
      </c>
      <c r="E1523" s="854"/>
      <c r="F1523" s="807">
        <v>69.63</v>
      </c>
      <c r="G1523" s="807"/>
      <c r="I1523" s="840" t="s">
        <v>15822</v>
      </c>
      <c r="J1523" s="848">
        <f>IFERROR(VLOOKUP(I1523,REAJUSTE!A:AB,22,FALSE),"")</f>
        <v>1.016</v>
      </c>
    </row>
    <row r="1524" spans="1:10" ht="15" x14ac:dyDescent="0.2">
      <c r="A1524" s="513">
        <v>225</v>
      </c>
      <c r="B1524" s="514" t="s">
        <v>984</v>
      </c>
      <c r="C1524" s="701"/>
      <c r="D1524" s="807">
        <f t="shared" si="23"/>
        <v>0</v>
      </c>
      <c r="E1524" s="854"/>
      <c r="F1524" s="701"/>
      <c r="G1524" s="807"/>
      <c r="I1524" s="840" t="s">
        <v>15822</v>
      </c>
      <c r="J1524" s="848">
        <f>IFERROR(VLOOKUP(I1524,REAJUSTE!A:AB,22,FALSE),"")</f>
        <v>1.016</v>
      </c>
    </row>
    <row r="1525" spans="1:10" ht="25.5" x14ac:dyDescent="0.2">
      <c r="A1525" s="853">
        <v>22502</v>
      </c>
      <c r="B1525" s="853" t="s">
        <v>985</v>
      </c>
      <c r="C1525" s="806" t="s">
        <v>70</v>
      </c>
      <c r="D1525" s="807">
        <f t="shared" si="23"/>
        <v>2.92</v>
      </c>
      <c r="E1525" s="856"/>
      <c r="F1525" s="807">
        <v>2.88</v>
      </c>
      <c r="G1525" s="701"/>
      <c r="I1525" s="840" t="s">
        <v>15822</v>
      </c>
      <c r="J1525" s="848">
        <f>IFERROR(VLOOKUP(I1525,REAJUSTE!A:AB,22,FALSE),"")</f>
        <v>1.016</v>
      </c>
    </row>
    <row r="1526" spans="1:10" ht="25.5" x14ac:dyDescent="0.2">
      <c r="A1526" s="853">
        <v>22504</v>
      </c>
      <c r="B1526" s="853" t="s">
        <v>986</v>
      </c>
      <c r="C1526" s="806" t="s">
        <v>70</v>
      </c>
      <c r="D1526" s="807">
        <f t="shared" si="23"/>
        <v>4.05</v>
      </c>
      <c r="E1526" s="854"/>
      <c r="F1526" s="807">
        <v>3.99</v>
      </c>
      <c r="G1526" s="807"/>
      <c r="I1526" s="840" t="s">
        <v>15822</v>
      </c>
      <c r="J1526" s="848">
        <f>IFERROR(VLOOKUP(I1526,REAJUSTE!A:AB,22,FALSE),"")</f>
        <v>1.016</v>
      </c>
    </row>
    <row r="1527" spans="1:10" ht="25.5" x14ac:dyDescent="0.2">
      <c r="A1527" s="853">
        <v>22505</v>
      </c>
      <c r="B1527" s="853" t="s">
        <v>987</v>
      </c>
      <c r="C1527" s="806" t="s">
        <v>70</v>
      </c>
      <c r="D1527" s="807">
        <f t="shared" si="23"/>
        <v>5.0599999999999996</v>
      </c>
      <c r="E1527" s="854"/>
      <c r="F1527" s="807">
        <v>4.99</v>
      </c>
      <c r="G1527" s="807"/>
      <c r="I1527" s="840" t="s">
        <v>15822</v>
      </c>
      <c r="J1527" s="848">
        <f>IFERROR(VLOOKUP(I1527,REAJUSTE!A:AB,22,FALSE),"")</f>
        <v>1.016</v>
      </c>
    </row>
    <row r="1528" spans="1:10" ht="25.5" x14ac:dyDescent="0.2">
      <c r="A1528" s="853">
        <v>22507</v>
      </c>
      <c r="B1528" s="853" t="s">
        <v>988</v>
      </c>
      <c r="C1528" s="806" t="s">
        <v>70</v>
      </c>
      <c r="D1528" s="807">
        <f t="shared" si="23"/>
        <v>4.59</v>
      </c>
      <c r="E1528" s="856"/>
      <c r="F1528" s="807">
        <v>4.5199999999999996</v>
      </c>
      <c r="G1528" s="701"/>
      <c r="I1528" s="840" t="s">
        <v>15822</v>
      </c>
      <c r="J1528" s="848">
        <f>IFERROR(VLOOKUP(I1528,REAJUSTE!A:AB,22,FALSE),"")</f>
        <v>1.016</v>
      </c>
    </row>
    <row r="1529" spans="1:10" ht="25.5" x14ac:dyDescent="0.2">
      <c r="A1529" s="853">
        <v>22508</v>
      </c>
      <c r="B1529" s="853" t="s">
        <v>989</v>
      </c>
      <c r="C1529" s="806" t="s">
        <v>70</v>
      </c>
      <c r="D1529" s="807">
        <f t="shared" si="23"/>
        <v>6.29</v>
      </c>
      <c r="E1529" s="854"/>
      <c r="F1529" s="807">
        <v>6.2</v>
      </c>
      <c r="G1529" s="807"/>
      <c r="I1529" s="840" t="s">
        <v>15822</v>
      </c>
      <c r="J1529" s="848">
        <f>IFERROR(VLOOKUP(I1529,REAJUSTE!A:AB,22,FALSE),"")</f>
        <v>1.016</v>
      </c>
    </row>
    <row r="1530" spans="1:10" ht="25.5" x14ac:dyDescent="0.2">
      <c r="A1530" s="853">
        <v>22548</v>
      </c>
      <c r="B1530" s="853" t="s">
        <v>990</v>
      </c>
      <c r="C1530" s="806" t="s">
        <v>70</v>
      </c>
      <c r="D1530" s="807">
        <f t="shared" si="23"/>
        <v>3.34</v>
      </c>
      <c r="E1530" s="854"/>
      <c r="F1530" s="807">
        <v>3.29</v>
      </c>
      <c r="G1530" s="807"/>
      <c r="I1530" s="840" t="s">
        <v>15822</v>
      </c>
      <c r="J1530" s="848">
        <f>IFERROR(VLOOKUP(I1530,REAJUSTE!A:AB,22,FALSE),"")</f>
        <v>1.016</v>
      </c>
    </row>
    <row r="1531" spans="1:10" ht="25.5" x14ac:dyDescent="0.2">
      <c r="A1531" s="853">
        <v>22585</v>
      </c>
      <c r="B1531" s="853" t="s">
        <v>13006</v>
      </c>
      <c r="C1531" s="806" t="s">
        <v>70</v>
      </c>
      <c r="D1531" s="807">
        <f t="shared" si="23"/>
        <v>1.27</v>
      </c>
      <c r="E1531" s="854"/>
      <c r="F1531" s="807">
        <v>1.25</v>
      </c>
      <c r="G1531" s="807"/>
      <c r="I1531" s="840" t="s">
        <v>15822</v>
      </c>
      <c r="J1531" s="848">
        <f>IFERROR(VLOOKUP(I1531,REAJUSTE!A:AB,22,FALSE),"")</f>
        <v>1.016</v>
      </c>
    </row>
    <row r="1532" spans="1:10" ht="25.5" x14ac:dyDescent="0.2">
      <c r="A1532" s="853">
        <v>22586</v>
      </c>
      <c r="B1532" s="853" t="s">
        <v>13007</v>
      </c>
      <c r="C1532" s="806" t="s">
        <v>70</v>
      </c>
      <c r="D1532" s="807">
        <f t="shared" si="23"/>
        <v>0.85</v>
      </c>
      <c r="E1532" s="854"/>
      <c r="F1532" s="807">
        <v>0.84</v>
      </c>
      <c r="G1532" s="807"/>
      <c r="I1532" s="840" t="s">
        <v>15822</v>
      </c>
      <c r="J1532" s="848">
        <f>IFERROR(VLOOKUP(I1532,REAJUSTE!A:AB,22,FALSE),"")</f>
        <v>1.016</v>
      </c>
    </row>
    <row r="1533" spans="1:10" ht="15" x14ac:dyDescent="0.2">
      <c r="A1533" s="513">
        <v>230</v>
      </c>
      <c r="B1533" s="514" t="s">
        <v>991</v>
      </c>
      <c r="C1533" s="701"/>
      <c r="D1533" s="807">
        <f t="shared" si="23"/>
        <v>0</v>
      </c>
      <c r="E1533" s="854"/>
      <c r="F1533" s="701"/>
      <c r="G1533" s="807"/>
      <c r="I1533" s="840" t="s">
        <v>15822</v>
      </c>
      <c r="J1533" s="848">
        <f>IFERROR(VLOOKUP(I1533,REAJUSTE!A:AB,22,FALSE),"")</f>
        <v>1.016</v>
      </c>
    </row>
    <row r="1534" spans="1:10" ht="25.5" x14ac:dyDescent="0.2">
      <c r="A1534" s="853">
        <v>23010</v>
      </c>
      <c r="B1534" s="853" t="s">
        <v>992</v>
      </c>
      <c r="C1534" s="806" t="s">
        <v>70</v>
      </c>
      <c r="D1534" s="807">
        <f t="shared" si="23"/>
        <v>7.25</v>
      </c>
      <c r="E1534" s="856"/>
      <c r="F1534" s="807">
        <v>7.14</v>
      </c>
      <c r="G1534" s="701"/>
      <c r="I1534" s="840" t="s">
        <v>15822</v>
      </c>
      <c r="J1534" s="848">
        <f>IFERROR(VLOOKUP(I1534,REAJUSTE!A:AB,22,FALSE),"")</f>
        <v>1.016</v>
      </c>
    </row>
    <row r="1535" spans="1:10" ht="25.5" x14ac:dyDescent="0.2">
      <c r="A1535" s="853">
        <v>23015</v>
      </c>
      <c r="B1535" s="853" t="s">
        <v>993</v>
      </c>
      <c r="C1535" s="806" t="s">
        <v>70</v>
      </c>
      <c r="D1535" s="807">
        <f t="shared" si="23"/>
        <v>19.32</v>
      </c>
      <c r="E1535" s="854"/>
      <c r="F1535" s="807">
        <v>19.02</v>
      </c>
      <c r="G1535" s="807"/>
      <c r="I1535" s="840" t="s">
        <v>15822</v>
      </c>
      <c r="J1535" s="848">
        <f>IFERROR(VLOOKUP(I1535,REAJUSTE!A:AB,22,FALSE),"")</f>
        <v>1.016</v>
      </c>
    </row>
    <row r="1536" spans="1:10" ht="15" x14ac:dyDescent="0.2">
      <c r="A1536" s="513">
        <v>235</v>
      </c>
      <c r="B1536" s="514" t="s">
        <v>994</v>
      </c>
      <c r="C1536" s="701"/>
      <c r="D1536" s="807">
        <f t="shared" si="23"/>
        <v>0</v>
      </c>
      <c r="E1536" s="854"/>
      <c r="F1536" s="701"/>
      <c r="G1536" s="807"/>
      <c r="I1536" s="840" t="s">
        <v>15822</v>
      </c>
      <c r="J1536" s="848">
        <f>IFERROR(VLOOKUP(I1536,REAJUSTE!A:AB,22,FALSE),"")</f>
        <v>1.016</v>
      </c>
    </row>
    <row r="1537" spans="1:10" ht="38.25" x14ac:dyDescent="0.2">
      <c r="A1537" s="853">
        <v>23501</v>
      </c>
      <c r="B1537" s="853" t="s">
        <v>13008</v>
      </c>
      <c r="C1537" s="806" t="s">
        <v>59</v>
      </c>
      <c r="D1537" s="807">
        <f t="shared" si="23"/>
        <v>142.91999999999999</v>
      </c>
      <c r="E1537" s="856"/>
      <c r="F1537" s="807">
        <v>140.66999999999999</v>
      </c>
      <c r="G1537" s="701"/>
      <c r="I1537" s="840" t="s">
        <v>15822</v>
      </c>
      <c r="J1537" s="848">
        <f>IFERROR(VLOOKUP(I1537,REAJUSTE!A:AB,22,FALSE),"")</f>
        <v>1.016</v>
      </c>
    </row>
    <row r="1538" spans="1:10" ht="38.25" x14ac:dyDescent="0.2">
      <c r="A1538" s="853">
        <v>23503</v>
      </c>
      <c r="B1538" s="853" t="s">
        <v>13009</v>
      </c>
      <c r="C1538" s="806" t="s">
        <v>70</v>
      </c>
      <c r="D1538" s="807">
        <f t="shared" si="23"/>
        <v>508</v>
      </c>
      <c r="E1538" s="854"/>
      <c r="F1538" s="807">
        <v>500</v>
      </c>
      <c r="G1538" s="807"/>
      <c r="I1538" s="840" t="s">
        <v>15822</v>
      </c>
      <c r="J1538" s="848">
        <f>IFERROR(VLOOKUP(I1538,REAJUSTE!A:AB,22,FALSE),"")</f>
        <v>1.016</v>
      </c>
    </row>
    <row r="1539" spans="1:10" ht="25.5" x14ac:dyDescent="0.2">
      <c r="A1539" s="853">
        <v>23522</v>
      </c>
      <c r="B1539" s="853" t="s">
        <v>995</v>
      </c>
      <c r="C1539" s="806" t="s">
        <v>59</v>
      </c>
      <c r="D1539" s="807">
        <f t="shared" si="23"/>
        <v>394.12</v>
      </c>
      <c r="E1539" s="854"/>
      <c r="F1539" s="807">
        <v>387.92</v>
      </c>
      <c r="G1539" s="807"/>
      <c r="I1539" s="840" t="s">
        <v>15822</v>
      </c>
      <c r="J1539" s="848">
        <f>IFERROR(VLOOKUP(I1539,REAJUSTE!A:AB,22,FALSE),"")</f>
        <v>1.016</v>
      </c>
    </row>
    <row r="1540" spans="1:10" ht="15" x14ac:dyDescent="0.2">
      <c r="A1540" s="513">
        <v>240</v>
      </c>
      <c r="B1540" s="514" t="s">
        <v>996</v>
      </c>
      <c r="C1540" s="701"/>
      <c r="D1540" s="807">
        <f t="shared" si="23"/>
        <v>0</v>
      </c>
      <c r="E1540" s="854"/>
      <c r="F1540" s="701"/>
      <c r="G1540" s="807"/>
      <c r="I1540" s="840" t="s">
        <v>15822</v>
      </c>
      <c r="J1540" s="848">
        <f>IFERROR(VLOOKUP(I1540,REAJUSTE!A:AB,22,FALSE),"")</f>
        <v>1.016</v>
      </c>
    </row>
    <row r="1541" spans="1:10" ht="51" x14ac:dyDescent="0.2">
      <c r="A1541" s="853">
        <v>24015</v>
      </c>
      <c r="B1541" s="853" t="s">
        <v>13010</v>
      </c>
      <c r="C1541" s="806" t="s">
        <v>73</v>
      </c>
      <c r="D1541" s="807">
        <f t="shared" si="23"/>
        <v>9.19</v>
      </c>
      <c r="E1541" s="854"/>
      <c r="F1541" s="807">
        <v>9.0500000000000007</v>
      </c>
      <c r="G1541" s="807"/>
      <c r="I1541" s="840" t="s">
        <v>15822</v>
      </c>
      <c r="J1541" s="848">
        <f>IFERROR(VLOOKUP(I1541,REAJUSTE!A:AB,22,FALSE),"")</f>
        <v>1.016</v>
      </c>
    </row>
    <row r="1542" spans="1:10" ht="15" x14ac:dyDescent="0.2">
      <c r="A1542" s="853">
        <v>24020</v>
      </c>
      <c r="B1542" s="853" t="s">
        <v>997</v>
      </c>
      <c r="C1542" s="806" t="s">
        <v>73</v>
      </c>
      <c r="D1542" s="807">
        <f t="shared" si="23"/>
        <v>12.13</v>
      </c>
      <c r="E1542" s="854"/>
      <c r="F1542" s="807">
        <v>11.94</v>
      </c>
      <c r="G1542" s="807"/>
      <c r="I1542" s="840" t="s">
        <v>15822</v>
      </c>
      <c r="J1542" s="848">
        <f>IFERROR(VLOOKUP(I1542,REAJUSTE!A:AB,22,FALSE),"")</f>
        <v>1.016</v>
      </c>
    </row>
    <row r="1543" spans="1:10" ht="25.5" x14ac:dyDescent="0.2">
      <c r="A1543" s="853">
        <v>24029</v>
      </c>
      <c r="B1543" s="853" t="s">
        <v>998</v>
      </c>
      <c r="C1543" s="806" t="s">
        <v>59</v>
      </c>
      <c r="D1543" s="807">
        <f t="shared" si="23"/>
        <v>8.8000000000000007</v>
      </c>
      <c r="E1543" s="854"/>
      <c r="F1543" s="807">
        <v>8.67</v>
      </c>
      <c r="G1543" s="807"/>
      <c r="I1543" s="840" t="s">
        <v>15822</v>
      </c>
      <c r="J1543" s="848">
        <f>IFERROR(VLOOKUP(I1543,REAJUSTE!A:AB,22,FALSE),"")</f>
        <v>1.016</v>
      </c>
    </row>
    <row r="1544" spans="1:10" ht="25.5" x14ac:dyDescent="0.2">
      <c r="A1544" s="853">
        <v>24034</v>
      </c>
      <c r="B1544" s="853" t="s">
        <v>999</v>
      </c>
      <c r="C1544" s="806" t="s">
        <v>73</v>
      </c>
      <c r="D1544" s="807">
        <f t="shared" si="23"/>
        <v>15.53</v>
      </c>
      <c r="E1544" s="854"/>
      <c r="F1544" s="807">
        <v>15.29</v>
      </c>
      <c r="G1544" s="807"/>
      <c r="I1544" s="840" t="s">
        <v>15822</v>
      </c>
      <c r="J1544" s="848">
        <f>IFERROR(VLOOKUP(I1544,REAJUSTE!A:AB,22,FALSE),"")</f>
        <v>1.016</v>
      </c>
    </row>
    <row r="1545" spans="1:10" ht="38.25" x14ac:dyDescent="0.2">
      <c r="A1545" s="853">
        <v>24035</v>
      </c>
      <c r="B1545" s="853" t="s">
        <v>1000</v>
      </c>
      <c r="C1545" s="806" t="s">
        <v>73</v>
      </c>
      <c r="D1545" s="807">
        <f t="shared" si="23"/>
        <v>15.41</v>
      </c>
      <c r="E1545" s="854"/>
      <c r="F1545" s="807">
        <v>15.17</v>
      </c>
      <c r="G1545" s="807"/>
      <c r="I1545" s="840" t="s">
        <v>15822</v>
      </c>
      <c r="J1545" s="848">
        <f>IFERROR(VLOOKUP(I1545,REAJUSTE!A:AB,22,FALSE),"")</f>
        <v>1.016</v>
      </c>
    </row>
    <row r="1546" spans="1:10" ht="15" x14ac:dyDescent="0.2">
      <c r="A1546" s="853">
        <v>24038</v>
      </c>
      <c r="B1546" s="853" t="s">
        <v>1001</v>
      </c>
      <c r="C1546" s="806" t="s">
        <v>864</v>
      </c>
      <c r="D1546" s="807">
        <f t="shared" si="23"/>
        <v>0.31</v>
      </c>
      <c r="E1546" s="856"/>
      <c r="F1546" s="807">
        <v>0.31</v>
      </c>
      <c r="G1546" s="701"/>
      <c r="I1546" s="840" t="s">
        <v>15822</v>
      </c>
      <c r="J1546" s="848">
        <f>IFERROR(VLOOKUP(I1546,REAJUSTE!A:AB,22,FALSE),"")</f>
        <v>1.016</v>
      </c>
    </row>
    <row r="1547" spans="1:10" ht="25.5" x14ac:dyDescent="0.2">
      <c r="A1547" s="853">
        <v>24042</v>
      </c>
      <c r="B1547" s="853" t="s">
        <v>1002</v>
      </c>
      <c r="C1547" s="806" t="s">
        <v>73</v>
      </c>
      <c r="D1547" s="807">
        <f t="shared" si="23"/>
        <v>38.92</v>
      </c>
      <c r="E1547" s="854"/>
      <c r="F1547" s="807">
        <v>38.31</v>
      </c>
      <c r="G1547" s="807"/>
      <c r="I1547" s="840" t="s">
        <v>15822</v>
      </c>
      <c r="J1547" s="848">
        <f>IFERROR(VLOOKUP(I1547,REAJUSTE!A:AB,22,FALSE),"")</f>
        <v>1.016</v>
      </c>
    </row>
    <row r="1548" spans="1:10" ht="30" x14ac:dyDescent="0.2">
      <c r="A1548" s="513">
        <v>241</v>
      </c>
      <c r="B1548" s="514" t="s">
        <v>1003</v>
      </c>
      <c r="C1548" s="701"/>
      <c r="D1548" s="807">
        <f t="shared" si="23"/>
        <v>0</v>
      </c>
      <c r="E1548" s="854"/>
      <c r="F1548" s="701"/>
      <c r="G1548" s="807"/>
      <c r="I1548" s="840" t="s">
        <v>15822</v>
      </c>
      <c r="J1548" s="848">
        <f>IFERROR(VLOOKUP(I1548,REAJUSTE!A:AB,22,FALSE),"")</f>
        <v>1.016</v>
      </c>
    </row>
    <row r="1549" spans="1:10" ht="15" x14ac:dyDescent="0.2">
      <c r="A1549" s="853">
        <v>24116</v>
      </c>
      <c r="B1549" s="853" t="s">
        <v>1004</v>
      </c>
      <c r="C1549" s="806" t="s">
        <v>59</v>
      </c>
      <c r="D1549" s="807">
        <f t="shared" si="23"/>
        <v>1</v>
      </c>
      <c r="E1549" s="856"/>
      <c r="F1549" s="807">
        <v>0.99</v>
      </c>
      <c r="G1549" s="701"/>
      <c r="I1549" s="840" t="s">
        <v>15822</v>
      </c>
      <c r="J1549" s="848">
        <f>IFERROR(VLOOKUP(I1549,REAJUSTE!A:AB,22,FALSE),"")</f>
        <v>1.016</v>
      </c>
    </row>
    <row r="1550" spans="1:10" ht="51" x14ac:dyDescent="0.2">
      <c r="A1550" s="853">
        <v>24130</v>
      </c>
      <c r="B1550" s="853" t="s">
        <v>15999</v>
      </c>
      <c r="C1550" s="806" t="s">
        <v>59</v>
      </c>
      <c r="D1550" s="807">
        <f t="shared" si="23"/>
        <v>271.60000000000002</v>
      </c>
      <c r="E1550" s="854"/>
      <c r="F1550" s="807">
        <v>267.33</v>
      </c>
      <c r="G1550" s="807"/>
      <c r="I1550" s="840" t="s">
        <v>15822</v>
      </c>
      <c r="J1550" s="848">
        <f>IFERROR(VLOOKUP(I1550,REAJUSTE!A:AB,22,FALSE),"")</f>
        <v>1.016</v>
      </c>
    </row>
    <row r="1551" spans="1:10" ht="51" x14ac:dyDescent="0.2">
      <c r="A1551" s="853">
        <v>24131</v>
      </c>
      <c r="B1551" s="853" t="s">
        <v>16000</v>
      </c>
      <c r="C1551" s="806" t="s">
        <v>59</v>
      </c>
      <c r="D1551" s="807">
        <f t="shared" si="23"/>
        <v>308.42</v>
      </c>
      <c r="E1551" s="854"/>
      <c r="F1551" s="807">
        <v>303.57</v>
      </c>
      <c r="G1551" s="807"/>
      <c r="I1551" s="840" t="s">
        <v>15822</v>
      </c>
      <c r="J1551" s="848">
        <f>IFERROR(VLOOKUP(I1551,REAJUSTE!A:AB,22,FALSE),"")</f>
        <v>1.016</v>
      </c>
    </row>
    <row r="1552" spans="1:10" ht="25.5" x14ac:dyDescent="0.2">
      <c r="A1552" s="853">
        <v>24145</v>
      </c>
      <c r="B1552" s="853" t="s">
        <v>1005</v>
      </c>
      <c r="C1552" s="806" t="s">
        <v>73</v>
      </c>
      <c r="D1552" s="807">
        <f t="shared" ref="D1552:D1615" si="24">TRUNC(F1552*J1552,2)</f>
        <v>18.59</v>
      </c>
      <c r="E1552" s="854"/>
      <c r="F1552" s="807">
        <v>18.3</v>
      </c>
      <c r="G1552" s="807"/>
      <c r="I1552" s="840" t="s">
        <v>15822</v>
      </c>
      <c r="J1552" s="848">
        <f>IFERROR(VLOOKUP(I1552,REAJUSTE!A:AB,22,FALSE),"")</f>
        <v>1.016</v>
      </c>
    </row>
    <row r="1553" spans="1:10" ht="25.5" x14ac:dyDescent="0.2">
      <c r="A1553" s="853">
        <v>24184</v>
      </c>
      <c r="B1553" s="853" t="s">
        <v>1006</v>
      </c>
      <c r="C1553" s="806" t="s">
        <v>70</v>
      </c>
      <c r="D1553" s="807">
        <f t="shared" si="24"/>
        <v>29.87</v>
      </c>
      <c r="E1553" s="856"/>
      <c r="F1553" s="807">
        <v>29.4</v>
      </c>
      <c r="G1553" s="701"/>
      <c r="I1553" s="840" t="s">
        <v>15822</v>
      </c>
      <c r="J1553" s="848">
        <f>IFERROR(VLOOKUP(I1553,REAJUSTE!A:AB,22,FALSE),"")</f>
        <v>1.016</v>
      </c>
    </row>
    <row r="1554" spans="1:10" ht="15" x14ac:dyDescent="0.2">
      <c r="A1554" s="513">
        <v>255</v>
      </c>
      <c r="B1554" s="514" t="s">
        <v>1007</v>
      </c>
      <c r="C1554" s="701"/>
      <c r="D1554" s="807">
        <f t="shared" si="24"/>
        <v>0</v>
      </c>
      <c r="E1554" s="854"/>
      <c r="F1554" s="701"/>
      <c r="G1554" s="807"/>
      <c r="I1554" s="840" t="s">
        <v>15822</v>
      </c>
      <c r="J1554" s="848">
        <f>IFERROR(VLOOKUP(I1554,REAJUSTE!A:AB,22,FALSE),"")</f>
        <v>1.016</v>
      </c>
    </row>
    <row r="1555" spans="1:10" ht="25.5" x14ac:dyDescent="0.2">
      <c r="A1555" s="853">
        <v>25513</v>
      </c>
      <c r="B1555" s="853" t="s">
        <v>1008</v>
      </c>
      <c r="C1555" s="806" t="s">
        <v>59</v>
      </c>
      <c r="D1555" s="807">
        <f t="shared" si="24"/>
        <v>29.08</v>
      </c>
      <c r="E1555" s="854"/>
      <c r="F1555" s="807">
        <v>28.63</v>
      </c>
      <c r="G1555" s="807"/>
      <c r="I1555" s="840" t="s">
        <v>15822</v>
      </c>
      <c r="J1555" s="848">
        <f>IFERROR(VLOOKUP(I1555,REAJUSTE!A:AB,22,FALSE),"")</f>
        <v>1.016</v>
      </c>
    </row>
    <row r="1556" spans="1:10" ht="25.5" x14ac:dyDescent="0.2">
      <c r="A1556" s="853">
        <v>25514</v>
      </c>
      <c r="B1556" s="853" t="s">
        <v>1009</v>
      </c>
      <c r="C1556" s="806" t="s">
        <v>59</v>
      </c>
      <c r="D1556" s="807">
        <f t="shared" si="24"/>
        <v>53.67</v>
      </c>
      <c r="E1556" s="854"/>
      <c r="F1556" s="807">
        <v>52.83</v>
      </c>
      <c r="G1556" s="807"/>
      <c r="I1556" s="840" t="s">
        <v>15822</v>
      </c>
      <c r="J1556" s="848">
        <f>IFERROR(VLOOKUP(I1556,REAJUSTE!A:AB,22,FALSE),"")</f>
        <v>1.016</v>
      </c>
    </row>
    <row r="1557" spans="1:10" ht="15" x14ac:dyDescent="0.2">
      <c r="A1557" s="853">
        <v>25532</v>
      </c>
      <c r="B1557" s="853" t="s">
        <v>1010</v>
      </c>
      <c r="C1557" s="806" t="s">
        <v>59</v>
      </c>
      <c r="D1557" s="807">
        <f t="shared" si="24"/>
        <v>73.11</v>
      </c>
      <c r="E1557" s="854"/>
      <c r="F1557" s="807">
        <v>71.959999999999994</v>
      </c>
      <c r="G1557" s="807"/>
      <c r="I1557" s="840" t="s">
        <v>15822</v>
      </c>
      <c r="J1557" s="848">
        <f>IFERROR(VLOOKUP(I1557,REAJUSTE!A:AB,22,FALSE),"")</f>
        <v>1.016</v>
      </c>
    </row>
    <row r="1558" spans="1:10" ht="25.5" x14ac:dyDescent="0.2">
      <c r="A1558" s="853">
        <v>25568</v>
      </c>
      <c r="B1558" s="853" t="s">
        <v>1011</v>
      </c>
      <c r="C1558" s="806" t="s">
        <v>59</v>
      </c>
      <c r="D1558" s="807">
        <f t="shared" si="24"/>
        <v>32.409999999999997</v>
      </c>
      <c r="E1558" s="854"/>
      <c r="F1558" s="807">
        <v>31.9</v>
      </c>
      <c r="G1558" s="807"/>
      <c r="I1558" s="840" t="s">
        <v>15822</v>
      </c>
      <c r="J1558" s="848">
        <f>IFERROR(VLOOKUP(I1558,REAJUSTE!A:AB,22,FALSE),"")</f>
        <v>1.016</v>
      </c>
    </row>
    <row r="1559" spans="1:10" ht="25.5" x14ac:dyDescent="0.2">
      <c r="A1559" s="853">
        <v>25569</v>
      </c>
      <c r="B1559" s="853" t="s">
        <v>1011</v>
      </c>
      <c r="C1559" s="806" t="s">
        <v>59</v>
      </c>
      <c r="D1559" s="807">
        <f t="shared" si="24"/>
        <v>68.58</v>
      </c>
      <c r="E1559" s="854"/>
      <c r="F1559" s="807">
        <v>67.5</v>
      </c>
      <c r="G1559" s="807"/>
      <c r="I1559" s="840" t="s">
        <v>15822</v>
      </c>
      <c r="J1559" s="848">
        <f>IFERROR(VLOOKUP(I1559,REAJUSTE!A:AB,22,FALSE),"")</f>
        <v>1.016</v>
      </c>
    </row>
    <row r="1560" spans="1:10" ht="25.5" x14ac:dyDescent="0.2">
      <c r="A1560" s="853">
        <v>25570</v>
      </c>
      <c r="B1560" s="853" t="s">
        <v>1012</v>
      </c>
      <c r="C1560" s="806" t="s">
        <v>70</v>
      </c>
      <c r="D1560" s="807">
        <f t="shared" si="24"/>
        <v>2.08</v>
      </c>
      <c r="E1560" s="854"/>
      <c r="F1560" s="807">
        <v>2.0499999999999998</v>
      </c>
      <c r="G1560" s="807"/>
      <c r="I1560" s="840" t="s">
        <v>15822</v>
      </c>
      <c r="J1560" s="848">
        <f>IFERROR(VLOOKUP(I1560,REAJUSTE!A:AB,22,FALSE),"")</f>
        <v>1.016</v>
      </c>
    </row>
    <row r="1561" spans="1:10" ht="25.5" x14ac:dyDescent="0.2">
      <c r="A1561" s="853">
        <v>25571</v>
      </c>
      <c r="B1561" s="853" t="s">
        <v>1013</v>
      </c>
      <c r="C1561" s="806" t="s">
        <v>70</v>
      </c>
      <c r="D1561" s="807">
        <f t="shared" si="24"/>
        <v>5.26</v>
      </c>
      <c r="E1561" s="856"/>
      <c r="F1561" s="807">
        <v>5.18</v>
      </c>
      <c r="G1561" s="701"/>
      <c r="I1561" s="840" t="s">
        <v>15822</v>
      </c>
      <c r="J1561" s="848">
        <f>IFERROR(VLOOKUP(I1561,REAJUSTE!A:AB,22,FALSE),"")</f>
        <v>1.016</v>
      </c>
    </row>
    <row r="1562" spans="1:10" ht="25.5" x14ac:dyDescent="0.2">
      <c r="A1562" s="853">
        <v>25592</v>
      </c>
      <c r="B1562" s="853" t="s">
        <v>1014</v>
      </c>
      <c r="C1562" s="806" t="s">
        <v>59</v>
      </c>
      <c r="D1562" s="807">
        <f t="shared" si="24"/>
        <v>78.09</v>
      </c>
      <c r="E1562" s="854"/>
      <c r="F1562" s="807">
        <v>76.87</v>
      </c>
      <c r="G1562" s="807"/>
      <c r="I1562" s="840" t="s">
        <v>15822</v>
      </c>
      <c r="J1562" s="848">
        <f>IFERROR(VLOOKUP(I1562,REAJUSTE!A:AB,22,FALSE),"")</f>
        <v>1.016</v>
      </c>
    </row>
    <row r="1563" spans="1:10" ht="15" x14ac:dyDescent="0.2">
      <c r="A1563" s="513">
        <v>256</v>
      </c>
      <c r="B1563" s="514" t="s">
        <v>1007</v>
      </c>
      <c r="C1563" s="701"/>
      <c r="D1563" s="807">
        <f t="shared" si="24"/>
        <v>0</v>
      </c>
      <c r="E1563" s="854"/>
      <c r="F1563" s="701"/>
      <c r="G1563" s="807"/>
      <c r="I1563" s="840" t="s">
        <v>15822</v>
      </c>
      <c r="J1563" s="848">
        <f>IFERROR(VLOOKUP(I1563,REAJUSTE!A:AB,22,FALSE),"")</f>
        <v>1.016</v>
      </c>
    </row>
    <row r="1564" spans="1:10" ht="25.5" x14ac:dyDescent="0.2">
      <c r="A1564" s="853">
        <v>25617</v>
      </c>
      <c r="B1564" s="853" t="s">
        <v>1015</v>
      </c>
      <c r="C1564" s="806" t="s">
        <v>59</v>
      </c>
      <c r="D1564" s="807">
        <f t="shared" si="24"/>
        <v>40.89</v>
      </c>
      <c r="E1564" s="854"/>
      <c r="F1564" s="807">
        <v>40.25</v>
      </c>
      <c r="G1564" s="807"/>
      <c r="I1564" s="840" t="s">
        <v>15822</v>
      </c>
      <c r="J1564" s="848">
        <f>IFERROR(VLOOKUP(I1564,REAJUSTE!A:AB,22,FALSE),"")</f>
        <v>1.016</v>
      </c>
    </row>
    <row r="1565" spans="1:10" ht="15" x14ac:dyDescent="0.2">
      <c r="A1565" s="513">
        <v>258</v>
      </c>
      <c r="B1565" s="514" t="s">
        <v>1007</v>
      </c>
      <c r="C1565" s="701"/>
      <c r="D1565" s="807">
        <f t="shared" si="24"/>
        <v>0</v>
      </c>
      <c r="E1565" s="854"/>
      <c r="F1565" s="701"/>
      <c r="G1565" s="807"/>
      <c r="I1565" s="840" t="s">
        <v>15822</v>
      </c>
      <c r="J1565" s="848">
        <f>IFERROR(VLOOKUP(I1565,REAJUSTE!A:AB,22,FALSE),"")</f>
        <v>1.016</v>
      </c>
    </row>
    <row r="1566" spans="1:10" ht="51" x14ac:dyDescent="0.2">
      <c r="A1566" s="853">
        <v>25841</v>
      </c>
      <c r="B1566" s="853" t="s">
        <v>13011</v>
      </c>
      <c r="C1566" s="806" t="s">
        <v>59</v>
      </c>
      <c r="D1566" s="807">
        <f t="shared" si="24"/>
        <v>58.46</v>
      </c>
      <c r="E1566" s="854"/>
      <c r="F1566" s="807">
        <v>57.54</v>
      </c>
      <c r="G1566" s="807"/>
      <c r="I1566" s="840" t="s">
        <v>15822</v>
      </c>
      <c r="J1566" s="848">
        <f>IFERROR(VLOOKUP(I1566,REAJUSTE!A:AB,22,FALSE),"")</f>
        <v>1.016</v>
      </c>
    </row>
    <row r="1567" spans="1:10" ht="51" x14ac:dyDescent="0.2">
      <c r="A1567" s="853">
        <v>25843</v>
      </c>
      <c r="B1567" s="853" t="s">
        <v>13012</v>
      </c>
      <c r="C1567" s="806" t="s">
        <v>59</v>
      </c>
      <c r="D1567" s="807">
        <f t="shared" si="24"/>
        <v>64.97</v>
      </c>
      <c r="E1567" s="856"/>
      <c r="F1567" s="807">
        <v>63.95</v>
      </c>
      <c r="G1567" s="701"/>
      <c r="I1567" s="840" t="s">
        <v>15822</v>
      </c>
      <c r="J1567" s="848">
        <f>IFERROR(VLOOKUP(I1567,REAJUSTE!A:AB,22,FALSE),"")</f>
        <v>1.016</v>
      </c>
    </row>
    <row r="1568" spans="1:10" ht="15" x14ac:dyDescent="0.2">
      <c r="A1568" s="513">
        <v>260</v>
      </c>
      <c r="B1568" s="514" t="s">
        <v>1016</v>
      </c>
      <c r="C1568" s="701"/>
      <c r="D1568" s="807">
        <f t="shared" si="24"/>
        <v>0</v>
      </c>
      <c r="E1568" s="854"/>
      <c r="F1568" s="701"/>
      <c r="G1568" s="807"/>
      <c r="I1568" s="840" t="s">
        <v>15822</v>
      </c>
      <c r="J1568" s="848">
        <f>IFERROR(VLOOKUP(I1568,REAJUSTE!A:AB,22,FALSE),"")</f>
        <v>1.016</v>
      </c>
    </row>
    <row r="1569" spans="1:10" ht="25.5" x14ac:dyDescent="0.2">
      <c r="A1569" s="853">
        <v>26008</v>
      </c>
      <c r="B1569" s="853" t="s">
        <v>1017</v>
      </c>
      <c r="C1569" s="806" t="s">
        <v>71</v>
      </c>
      <c r="D1569" s="807">
        <f t="shared" si="24"/>
        <v>37.96</v>
      </c>
      <c r="E1569" s="854"/>
      <c r="F1569" s="807">
        <v>37.369999999999997</v>
      </c>
      <c r="G1569" s="807"/>
      <c r="I1569" s="840" t="s">
        <v>15822</v>
      </c>
      <c r="J1569" s="848">
        <f>IFERROR(VLOOKUP(I1569,REAJUSTE!A:AB,22,FALSE),"")</f>
        <v>1.016</v>
      </c>
    </row>
    <row r="1570" spans="1:10" ht="25.5" x14ac:dyDescent="0.2">
      <c r="A1570" s="853">
        <v>26015</v>
      </c>
      <c r="B1570" s="853" t="s">
        <v>1018</v>
      </c>
      <c r="C1570" s="806" t="s">
        <v>71</v>
      </c>
      <c r="D1570" s="807">
        <f t="shared" si="24"/>
        <v>66.739999999999995</v>
      </c>
      <c r="E1570" s="854"/>
      <c r="F1570" s="807">
        <v>65.69</v>
      </c>
      <c r="G1570" s="807"/>
      <c r="I1570" s="840" t="s">
        <v>15822</v>
      </c>
      <c r="J1570" s="848">
        <f>IFERROR(VLOOKUP(I1570,REAJUSTE!A:AB,22,FALSE),"")</f>
        <v>1.016</v>
      </c>
    </row>
    <row r="1571" spans="1:10" ht="25.5" x14ac:dyDescent="0.2">
      <c r="A1571" s="853">
        <v>26040</v>
      </c>
      <c r="B1571" s="853" t="s">
        <v>13013</v>
      </c>
      <c r="C1571" s="806" t="s">
        <v>71</v>
      </c>
      <c r="D1571" s="807">
        <f t="shared" si="24"/>
        <v>6.61</v>
      </c>
      <c r="E1571" s="854"/>
      <c r="F1571" s="807">
        <v>6.51</v>
      </c>
      <c r="G1571" s="807"/>
      <c r="I1571" s="840" t="s">
        <v>15822</v>
      </c>
      <c r="J1571" s="848">
        <f>IFERROR(VLOOKUP(I1571,REAJUSTE!A:AB,22,FALSE),"")</f>
        <v>1.016</v>
      </c>
    </row>
    <row r="1572" spans="1:10" ht="25.5" x14ac:dyDescent="0.2">
      <c r="A1572" s="853">
        <v>26091</v>
      </c>
      <c r="B1572" s="853" t="s">
        <v>1818</v>
      </c>
      <c r="C1572" s="806" t="s">
        <v>71</v>
      </c>
      <c r="D1572" s="807">
        <f t="shared" si="24"/>
        <v>4.97</v>
      </c>
      <c r="E1572" s="854"/>
      <c r="F1572" s="807">
        <v>4.9000000000000004</v>
      </c>
      <c r="G1572" s="807"/>
      <c r="I1572" s="840" t="s">
        <v>15822</v>
      </c>
      <c r="J1572" s="848">
        <f>IFERROR(VLOOKUP(I1572,REAJUSTE!A:AB,22,FALSE),"")</f>
        <v>1.016</v>
      </c>
    </row>
    <row r="1573" spans="1:10" ht="30" x14ac:dyDescent="0.2">
      <c r="A1573" s="513">
        <v>265</v>
      </c>
      <c r="B1573" s="514" t="s">
        <v>1019</v>
      </c>
      <c r="C1573" s="701"/>
      <c r="D1573" s="807">
        <f t="shared" si="24"/>
        <v>0</v>
      </c>
      <c r="E1573" s="854"/>
      <c r="F1573" s="701"/>
      <c r="G1573" s="807"/>
      <c r="I1573" s="840" t="s">
        <v>15822</v>
      </c>
      <c r="J1573" s="848">
        <f>IFERROR(VLOOKUP(I1573,REAJUSTE!A:AB,22,FALSE),"")</f>
        <v>1.016</v>
      </c>
    </row>
    <row r="1574" spans="1:10" ht="15" x14ac:dyDescent="0.2">
      <c r="A1574" s="853">
        <v>26503</v>
      </c>
      <c r="B1574" s="853" t="s">
        <v>1020</v>
      </c>
      <c r="C1574" s="806" t="s">
        <v>70</v>
      </c>
      <c r="D1574" s="807">
        <f t="shared" si="24"/>
        <v>0.92</v>
      </c>
      <c r="E1574" s="854"/>
      <c r="F1574" s="807">
        <v>0.91</v>
      </c>
      <c r="G1574" s="807"/>
      <c r="I1574" s="840" t="s">
        <v>15822</v>
      </c>
      <c r="J1574" s="848">
        <f>IFERROR(VLOOKUP(I1574,REAJUSTE!A:AB,22,FALSE),"")</f>
        <v>1.016</v>
      </c>
    </row>
    <row r="1575" spans="1:10" ht="15" x14ac:dyDescent="0.2">
      <c r="A1575" s="853">
        <v>26506</v>
      </c>
      <c r="B1575" s="853" t="s">
        <v>1021</v>
      </c>
      <c r="C1575" s="806" t="s">
        <v>70</v>
      </c>
      <c r="D1575" s="807">
        <f t="shared" si="24"/>
        <v>284.13</v>
      </c>
      <c r="E1575" s="854"/>
      <c r="F1575" s="807">
        <v>279.66000000000003</v>
      </c>
      <c r="G1575" s="807"/>
      <c r="I1575" s="840" t="s">
        <v>15822</v>
      </c>
      <c r="J1575" s="848">
        <f>IFERROR(VLOOKUP(I1575,REAJUSTE!A:AB,22,FALSE),"")</f>
        <v>1.016</v>
      </c>
    </row>
    <row r="1576" spans="1:10" ht="25.5" x14ac:dyDescent="0.2">
      <c r="A1576" s="853">
        <v>26508</v>
      </c>
      <c r="B1576" s="853" t="s">
        <v>1819</v>
      </c>
      <c r="C1576" s="806" t="s">
        <v>71</v>
      </c>
      <c r="D1576" s="807">
        <f t="shared" si="24"/>
        <v>7.73</v>
      </c>
      <c r="E1576" s="856"/>
      <c r="F1576" s="807">
        <v>7.61</v>
      </c>
      <c r="G1576" s="701"/>
      <c r="I1576" s="840" t="s">
        <v>15822</v>
      </c>
      <c r="J1576" s="848">
        <f>IFERROR(VLOOKUP(I1576,REAJUSTE!A:AB,22,FALSE),"")</f>
        <v>1.016</v>
      </c>
    </row>
    <row r="1577" spans="1:10" ht="15" x14ac:dyDescent="0.2">
      <c r="A1577" s="853">
        <v>26512</v>
      </c>
      <c r="B1577" s="853" t="s">
        <v>1022</v>
      </c>
      <c r="C1577" s="806" t="s">
        <v>70</v>
      </c>
      <c r="D1577" s="807">
        <f t="shared" si="24"/>
        <v>1.1299999999999999</v>
      </c>
      <c r="E1577" s="854"/>
      <c r="F1577" s="807">
        <v>1.1200000000000001</v>
      </c>
      <c r="G1577" s="807"/>
      <c r="I1577" s="840" t="s">
        <v>15822</v>
      </c>
      <c r="J1577" s="848">
        <f>IFERROR(VLOOKUP(I1577,REAJUSTE!A:AB,22,FALSE),"")</f>
        <v>1.016</v>
      </c>
    </row>
    <row r="1578" spans="1:10" ht="38.25" x14ac:dyDescent="0.2">
      <c r="A1578" s="853">
        <v>26517</v>
      </c>
      <c r="B1578" s="853" t="s">
        <v>13014</v>
      </c>
      <c r="C1578" s="806" t="s">
        <v>70</v>
      </c>
      <c r="D1578" s="807">
        <f t="shared" si="24"/>
        <v>1.82</v>
      </c>
      <c r="E1578" s="856"/>
      <c r="F1578" s="807">
        <v>1.8</v>
      </c>
      <c r="G1578" s="701"/>
      <c r="I1578" s="840" t="s">
        <v>15822</v>
      </c>
      <c r="J1578" s="848">
        <f>IFERROR(VLOOKUP(I1578,REAJUSTE!A:AB,22,FALSE),"")</f>
        <v>1.016</v>
      </c>
    </row>
    <row r="1579" spans="1:10" ht="15" x14ac:dyDescent="0.2">
      <c r="A1579" s="853">
        <v>26546</v>
      </c>
      <c r="B1579" s="853" t="s">
        <v>1023</v>
      </c>
      <c r="C1579" s="806" t="s">
        <v>70</v>
      </c>
      <c r="D1579" s="807">
        <f t="shared" si="24"/>
        <v>0.36</v>
      </c>
      <c r="E1579" s="854"/>
      <c r="F1579" s="807">
        <v>0.36</v>
      </c>
      <c r="G1579" s="807"/>
      <c r="I1579" s="840" t="s">
        <v>15822</v>
      </c>
      <c r="J1579" s="848">
        <f>IFERROR(VLOOKUP(I1579,REAJUSTE!A:AB,22,FALSE),"")</f>
        <v>1.016</v>
      </c>
    </row>
    <row r="1580" spans="1:10" ht="25.5" x14ac:dyDescent="0.2">
      <c r="A1580" s="853">
        <v>26548</v>
      </c>
      <c r="B1580" s="853" t="s">
        <v>1024</v>
      </c>
      <c r="C1580" s="806" t="s">
        <v>70</v>
      </c>
      <c r="D1580" s="807">
        <f t="shared" si="24"/>
        <v>0.44</v>
      </c>
      <c r="E1580" s="854"/>
      <c r="F1580" s="807">
        <v>0.44</v>
      </c>
      <c r="G1580" s="807"/>
      <c r="I1580" s="840" t="s">
        <v>15822</v>
      </c>
      <c r="J1580" s="848">
        <f>IFERROR(VLOOKUP(I1580,REAJUSTE!A:AB,22,FALSE),"")</f>
        <v>1.016</v>
      </c>
    </row>
    <row r="1581" spans="1:10" ht="15" x14ac:dyDescent="0.2">
      <c r="A1581" s="853">
        <v>26549</v>
      </c>
      <c r="B1581" s="853" t="s">
        <v>1025</v>
      </c>
      <c r="C1581" s="806" t="s">
        <v>70</v>
      </c>
      <c r="D1581" s="807">
        <f t="shared" si="24"/>
        <v>0.18</v>
      </c>
      <c r="E1581" s="856"/>
      <c r="F1581" s="807">
        <v>0.18</v>
      </c>
      <c r="G1581" s="701"/>
      <c r="I1581" s="840" t="s">
        <v>15822</v>
      </c>
      <c r="J1581" s="848">
        <f>IFERROR(VLOOKUP(I1581,REAJUSTE!A:AB,22,FALSE),"")</f>
        <v>1.016</v>
      </c>
    </row>
    <row r="1582" spans="1:10" ht="38.25" x14ac:dyDescent="0.2">
      <c r="A1582" s="853">
        <v>26550</v>
      </c>
      <c r="B1582" s="853" t="s">
        <v>29291</v>
      </c>
      <c r="C1582" s="806" t="s">
        <v>70</v>
      </c>
      <c r="D1582" s="807">
        <f t="shared" si="24"/>
        <v>13.2</v>
      </c>
      <c r="E1582" s="854"/>
      <c r="F1582" s="807">
        <v>13</v>
      </c>
      <c r="G1582" s="807"/>
      <c r="I1582" s="840" t="s">
        <v>15822</v>
      </c>
      <c r="J1582" s="848">
        <f>IFERROR(VLOOKUP(I1582,REAJUSTE!A:AB,22,FALSE),"")</f>
        <v>1.016</v>
      </c>
    </row>
    <row r="1583" spans="1:10" ht="15" x14ac:dyDescent="0.2">
      <c r="A1583" s="853">
        <v>26551</v>
      </c>
      <c r="B1583" s="853" t="s">
        <v>1026</v>
      </c>
      <c r="C1583" s="806" t="s">
        <v>70</v>
      </c>
      <c r="D1583" s="807">
        <f t="shared" si="24"/>
        <v>0.36</v>
      </c>
      <c r="E1583" s="854"/>
      <c r="F1583" s="807">
        <v>0.36</v>
      </c>
      <c r="G1583" s="807"/>
      <c r="I1583" s="840" t="s">
        <v>15822</v>
      </c>
      <c r="J1583" s="848">
        <f>IFERROR(VLOOKUP(I1583,REAJUSTE!A:AB,22,FALSE),"")</f>
        <v>1.016</v>
      </c>
    </row>
    <row r="1584" spans="1:10" ht="15" x14ac:dyDescent="0.2">
      <c r="A1584" s="853">
        <v>26552</v>
      </c>
      <c r="B1584" s="853" t="s">
        <v>13015</v>
      </c>
      <c r="C1584" s="806" t="s">
        <v>70</v>
      </c>
      <c r="D1584" s="807">
        <f t="shared" si="24"/>
        <v>0.15</v>
      </c>
      <c r="E1584" s="854"/>
      <c r="F1584" s="807">
        <v>0.15</v>
      </c>
      <c r="G1584" s="807"/>
      <c r="I1584" s="840" t="s">
        <v>15822</v>
      </c>
      <c r="J1584" s="848">
        <f>IFERROR(VLOOKUP(I1584,REAJUSTE!A:AB,22,FALSE),"")</f>
        <v>1.016</v>
      </c>
    </row>
    <row r="1585" spans="1:10" ht="15" x14ac:dyDescent="0.2">
      <c r="A1585" s="853">
        <v>26554</v>
      </c>
      <c r="B1585" s="853" t="s">
        <v>1027</v>
      </c>
      <c r="C1585" s="806" t="s">
        <v>70</v>
      </c>
      <c r="D1585" s="807">
        <f t="shared" si="24"/>
        <v>0.18</v>
      </c>
      <c r="E1585" s="854"/>
      <c r="F1585" s="807">
        <v>0.18</v>
      </c>
      <c r="G1585" s="807"/>
      <c r="I1585" s="840" t="s">
        <v>15822</v>
      </c>
      <c r="J1585" s="848">
        <f>IFERROR(VLOOKUP(I1585,REAJUSTE!A:AB,22,FALSE),"")</f>
        <v>1.016</v>
      </c>
    </row>
    <row r="1586" spans="1:10" ht="15" x14ac:dyDescent="0.2">
      <c r="A1586" s="853">
        <v>26560</v>
      </c>
      <c r="B1586" s="853" t="s">
        <v>1028</v>
      </c>
      <c r="C1586" s="806" t="s">
        <v>73</v>
      </c>
      <c r="D1586" s="807">
        <f t="shared" si="24"/>
        <v>16.010000000000002</v>
      </c>
      <c r="E1586" s="856"/>
      <c r="F1586" s="807">
        <v>15.76</v>
      </c>
      <c r="G1586" s="701"/>
      <c r="I1586" s="840" t="s">
        <v>15822</v>
      </c>
      <c r="J1586" s="848">
        <f>IFERROR(VLOOKUP(I1586,REAJUSTE!A:AB,22,FALSE),"")</f>
        <v>1.016</v>
      </c>
    </row>
    <row r="1587" spans="1:10" ht="15" x14ac:dyDescent="0.2">
      <c r="A1587" s="853">
        <v>26563</v>
      </c>
      <c r="B1587" s="853" t="s">
        <v>1029</v>
      </c>
      <c r="C1587" s="806" t="s">
        <v>73</v>
      </c>
      <c r="D1587" s="807">
        <f t="shared" si="24"/>
        <v>25.29</v>
      </c>
      <c r="E1587" s="854"/>
      <c r="F1587" s="807">
        <v>24.9</v>
      </c>
      <c r="G1587" s="807"/>
      <c r="I1587" s="840" t="s">
        <v>15822</v>
      </c>
      <c r="J1587" s="848">
        <f>IFERROR(VLOOKUP(I1587,REAJUSTE!A:AB,22,FALSE),"")</f>
        <v>1.016</v>
      </c>
    </row>
    <row r="1588" spans="1:10" ht="15" x14ac:dyDescent="0.2">
      <c r="A1588" s="853">
        <v>26566</v>
      </c>
      <c r="B1588" s="853" t="s">
        <v>1030</v>
      </c>
      <c r="C1588" s="806" t="s">
        <v>73</v>
      </c>
      <c r="D1588" s="807">
        <f t="shared" si="24"/>
        <v>16.78</v>
      </c>
      <c r="E1588" s="854"/>
      <c r="F1588" s="807">
        <v>16.52</v>
      </c>
      <c r="G1588" s="807"/>
      <c r="I1588" s="840" t="s">
        <v>15822</v>
      </c>
      <c r="J1588" s="848">
        <f>IFERROR(VLOOKUP(I1588,REAJUSTE!A:AB,22,FALSE),"")</f>
        <v>1.016</v>
      </c>
    </row>
    <row r="1589" spans="1:10" ht="15" x14ac:dyDescent="0.2">
      <c r="A1589" s="853">
        <v>26569</v>
      </c>
      <c r="B1589" s="853" t="s">
        <v>1031</v>
      </c>
      <c r="C1589" s="806" t="s">
        <v>73</v>
      </c>
      <c r="D1589" s="807">
        <f t="shared" si="24"/>
        <v>15.06</v>
      </c>
      <c r="E1589" s="854"/>
      <c r="F1589" s="807">
        <v>14.83</v>
      </c>
      <c r="G1589" s="807"/>
      <c r="I1589" s="840" t="s">
        <v>15822</v>
      </c>
      <c r="J1589" s="848">
        <f>IFERROR(VLOOKUP(I1589,REAJUSTE!A:AB,22,FALSE),"")</f>
        <v>1.016</v>
      </c>
    </row>
    <row r="1590" spans="1:10" ht="15" x14ac:dyDescent="0.2">
      <c r="A1590" s="853">
        <v>26570</v>
      </c>
      <c r="B1590" s="853" t="s">
        <v>1032</v>
      </c>
      <c r="C1590" s="806" t="s">
        <v>73</v>
      </c>
      <c r="D1590" s="807">
        <f t="shared" si="24"/>
        <v>15.06</v>
      </c>
      <c r="E1590" s="854"/>
      <c r="F1590" s="807">
        <v>14.83</v>
      </c>
      <c r="G1590" s="807"/>
      <c r="I1590" s="840" t="s">
        <v>15822</v>
      </c>
      <c r="J1590" s="848">
        <f>IFERROR(VLOOKUP(I1590,REAJUSTE!A:AB,22,FALSE),"")</f>
        <v>1.016</v>
      </c>
    </row>
    <row r="1591" spans="1:10" ht="15" x14ac:dyDescent="0.2">
      <c r="A1591" s="853">
        <v>26573</v>
      </c>
      <c r="B1591" s="853" t="s">
        <v>1033</v>
      </c>
      <c r="C1591" s="806" t="s">
        <v>73</v>
      </c>
      <c r="D1591" s="807">
        <f t="shared" si="24"/>
        <v>28.79</v>
      </c>
      <c r="E1591" s="854"/>
      <c r="F1591" s="807">
        <v>28.34</v>
      </c>
      <c r="G1591" s="807"/>
      <c r="I1591" s="840" t="s">
        <v>15822</v>
      </c>
      <c r="J1591" s="848">
        <f>IFERROR(VLOOKUP(I1591,REAJUSTE!A:AB,22,FALSE),"")</f>
        <v>1.016</v>
      </c>
    </row>
    <row r="1592" spans="1:10" ht="25.5" x14ac:dyDescent="0.2">
      <c r="A1592" s="853">
        <v>26581</v>
      </c>
      <c r="B1592" s="853" t="s">
        <v>13016</v>
      </c>
      <c r="C1592" s="806" t="s">
        <v>73</v>
      </c>
      <c r="D1592" s="807">
        <f t="shared" si="24"/>
        <v>20</v>
      </c>
      <c r="E1592" s="854"/>
      <c r="F1592" s="807">
        <v>19.690000000000001</v>
      </c>
      <c r="G1592" s="807"/>
      <c r="I1592" s="840" t="s">
        <v>15822</v>
      </c>
      <c r="J1592" s="848">
        <f>IFERROR(VLOOKUP(I1592,REAJUSTE!A:AB,22,FALSE),"")</f>
        <v>1.016</v>
      </c>
    </row>
    <row r="1593" spans="1:10" ht="15" x14ac:dyDescent="0.2">
      <c r="A1593" s="853">
        <v>26588</v>
      </c>
      <c r="B1593" s="853" t="s">
        <v>1034</v>
      </c>
      <c r="C1593" s="806" t="s">
        <v>70</v>
      </c>
      <c r="D1593" s="807">
        <f t="shared" si="24"/>
        <v>0.13</v>
      </c>
      <c r="E1593" s="854"/>
      <c r="F1593" s="807">
        <v>0.13</v>
      </c>
      <c r="G1593" s="807"/>
      <c r="I1593" s="840" t="s">
        <v>15822</v>
      </c>
      <c r="J1593" s="848">
        <f>IFERROR(VLOOKUP(I1593,REAJUSTE!A:AB,22,FALSE),"")</f>
        <v>1.016</v>
      </c>
    </row>
    <row r="1594" spans="1:10" ht="25.5" x14ac:dyDescent="0.2">
      <c r="A1594" s="853">
        <v>26589</v>
      </c>
      <c r="B1594" s="853" t="s">
        <v>1035</v>
      </c>
      <c r="C1594" s="806" t="s">
        <v>70</v>
      </c>
      <c r="D1594" s="807">
        <f t="shared" si="24"/>
        <v>0.26</v>
      </c>
      <c r="E1594" s="854"/>
      <c r="F1594" s="807">
        <v>0.26</v>
      </c>
      <c r="G1594" s="807"/>
      <c r="I1594" s="840" t="s">
        <v>15822</v>
      </c>
      <c r="J1594" s="848">
        <f>IFERROR(VLOOKUP(I1594,REAJUSTE!A:AB,22,FALSE),"")</f>
        <v>1.016</v>
      </c>
    </row>
    <row r="1595" spans="1:10" ht="15" x14ac:dyDescent="0.2">
      <c r="A1595" s="853">
        <v>26591</v>
      </c>
      <c r="B1595" s="853" t="s">
        <v>13017</v>
      </c>
      <c r="C1595" s="806" t="s">
        <v>70</v>
      </c>
      <c r="D1595" s="807">
        <f t="shared" si="24"/>
        <v>0.08</v>
      </c>
      <c r="E1595" s="854"/>
      <c r="F1595" s="807">
        <v>0.08</v>
      </c>
      <c r="G1595" s="807"/>
      <c r="I1595" s="840" t="s">
        <v>15822</v>
      </c>
      <c r="J1595" s="848">
        <f>IFERROR(VLOOKUP(I1595,REAJUSTE!A:AB,22,FALSE),"")</f>
        <v>1.016</v>
      </c>
    </row>
    <row r="1596" spans="1:10" ht="15" x14ac:dyDescent="0.2">
      <c r="A1596" s="853">
        <v>26592</v>
      </c>
      <c r="B1596" s="853" t="s">
        <v>13018</v>
      </c>
      <c r="C1596" s="806" t="s">
        <v>70</v>
      </c>
      <c r="D1596" s="807">
        <f t="shared" si="24"/>
        <v>0.18</v>
      </c>
      <c r="E1596" s="854"/>
      <c r="F1596" s="807">
        <v>0.18</v>
      </c>
      <c r="G1596" s="807"/>
      <c r="I1596" s="840" t="s">
        <v>15822</v>
      </c>
      <c r="J1596" s="848">
        <f>IFERROR(VLOOKUP(I1596,REAJUSTE!A:AB,22,FALSE),"")</f>
        <v>1.016</v>
      </c>
    </row>
    <row r="1597" spans="1:10" ht="30" x14ac:dyDescent="0.2">
      <c r="A1597" s="513">
        <v>266</v>
      </c>
      <c r="B1597" s="514" t="s">
        <v>1036</v>
      </c>
      <c r="C1597" s="701"/>
      <c r="D1597" s="807">
        <f t="shared" si="24"/>
        <v>0</v>
      </c>
      <c r="E1597" s="854"/>
      <c r="F1597" s="701"/>
      <c r="G1597" s="807"/>
      <c r="I1597" s="840" t="s">
        <v>15822</v>
      </c>
      <c r="J1597" s="848">
        <f>IFERROR(VLOOKUP(I1597,REAJUSTE!A:AB,22,FALSE),"")</f>
        <v>1.016</v>
      </c>
    </row>
    <row r="1598" spans="1:10" ht="25.5" x14ac:dyDescent="0.2">
      <c r="A1598" s="853">
        <v>26607</v>
      </c>
      <c r="B1598" s="853" t="s">
        <v>16001</v>
      </c>
      <c r="C1598" s="806" t="s">
        <v>70</v>
      </c>
      <c r="D1598" s="807">
        <f t="shared" si="24"/>
        <v>1.73</v>
      </c>
      <c r="E1598" s="854"/>
      <c r="F1598" s="807">
        <v>1.71</v>
      </c>
      <c r="G1598" s="807"/>
      <c r="I1598" s="840" t="s">
        <v>15822</v>
      </c>
      <c r="J1598" s="848">
        <f>IFERROR(VLOOKUP(I1598,REAJUSTE!A:AB,22,FALSE),"")</f>
        <v>1.016</v>
      </c>
    </row>
    <row r="1599" spans="1:10" ht="25.5" x14ac:dyDescent="0.2">
      <c r="A1599" s="853">
        <v>26610</v>
      </c>
      <c r="B1599" s="853" t="s">
        <v>1037</v>
      </c>
      <c r="C1599" s="806" t="s">
        <v>70</v>
      </c>
      <c r="D1599" s="807">
        <f t="shared" si="24"/>
        <v>0.51</v>
      </c>
      <c r="E1599" s="854"/>
      <c r="F1599" s="807">
        <v>0.51</v>
      </c>
      <c r="G1599" s="807"/>
      <c r="I1599" s="840" t="s">
        <v>15822</v>
      </c>
      <c r="J1599" s="848">
        <f>IFERROR(VLOOKUP(I1599,REAJUSTE!A:AB,22,FALSE),"")</f>
        <v>1.016</v>
      </c>
    </row>
    <row r="1600" spans="1:10" ht="15" x14ac:dyDescent="0.2">
      <c r="A1600" s="853">
        <v>26612</v>
      </c>
      <c r="B1600" s="853" t="s">
        <v>1038</v>
      </c>
      <c r="C1600" s="806" t="s">
        <v>70</v>
      </c>
      <c r="D1600" s="807">
        <f t="shared" si="24"/>
        <v>0.66</v>
      </c>
      <c r="E1600" s="854"/>
      <c r="F1600" s="807">
        <v>0.65</v>
      </c>
      <c r="G1600" s="807"/>
      <c r="I1600" s="840" t="s">
        <v>15822</v>
      </c>
      <c r="J1600" s="848">
        <f>IFERROR(VLOOKUP(I1600,REAJUSTE!A:AB,22,FALSE),"")</f>
        <v>1.016</v>
      </c>
    </row>
    <row r="1601" spans="1:10" ht="25.5" x14ac:dyDescent="0.2">
      <c r="A1601" s="853">
        <v>26617</v>
      </c>
      <c r="B1601" s="853" t="s">
        <v>1039</v>
      </c>
      <c r="C1601" s="806" t="s">
        <v>71</v>
      </c>
      <c r="D1601" s="807">
        <f t="shared" si="24"/>
        <v>22.11</v>
      </c>
      <c r="E1601" s="854"/>
      <c r="F1601" s="807">
        <v>21.77</v>
      </c>
      <c r="G1601" s="807"/>
      <c r="I1601" s="840" t="s">
        <v>15822</v>
      </c>
      <c r="J1601" s="848">
        <f>IFERROR(VLOOKUP(I1601,REAJUSTE!A:AB,22,FALSE),"")</f>
        <v>1.016</v>
      </c>
    </row>
    <row r="1602" spans="1:10" ht="25.5" x14ac:dyDescent="0.2">
      <c r="A1602" s="853">
        <v>26618</v>
      </c>
      <c r="B1602" s="853" t="s">
        <v>1040</v>
      </c>
      <c r="C1602" s="806" t="s">
        <v>70</v>
      </c>
      <c r="D1602" s="807">
        <f t="shared" si="24"/>
        <v>26.04</v>
      </c>
      <c r="E1602" s="854"/>
      <c r="F1602" s="807">
        <v>25.63</v>
      </c>
      <c r="G1602" s="807"/>
      <c r="I1602" s="840" t="s">
        <v>15822</v>
      </c>
      <c r="J1602" s="848">
        <f>IFERROR(VLOOKUP(I1602,REAJUSTE!A:AB,22,FALSE),"")</f>
        <v>1.016</v>
      </c>
    </row>
    <row r="1603" spans="1:10" ht="25.5" x14ac:dyDescent="0.2">
      <c r="A1603" s="853">
        <v>26639</v>
      </c>
      <c r="B1603" s="853" t="s">
        <v>29292</v>
      </c>
      <c r="C1603" s="806" t="s">
        <v>70</v>
      </c>
      <c r="D1603" s="807">
        <f t="shared" si="24"/>
        <v>3.19</v>
      </c>
      <c r="E1603" s="854"/>
      <c r="F1603" s="807">
        <v>3.14</v>
      </c>
      <c r="G1603" s="807"/>
      <c r="I1603" s="840" t="s">
        <v>15822</v>
      </c>
      <c r="J1603" s="848">
        <f>IFERROR(VLOOKUP(I1603,REAJUSTE!A:AB,22,FALSE),"")</f>
        <v>1.016</v>
      </c>
    </row>
    <row r="1604" spans="1:10" ht="15" x14ac:dyDescent="0.2">
      <c r="A1604" s="853">
        <v>26648</v>
      </c>
      <c r="B1604" s="853" t="s">
        <v>1041</v>
      </c>
      <c r="C1604" s="806" t="s">
        <v>70</v>
      </c>
      <c r="D1604" s="807">
        <f t="shared" si="24"/>
        <v>0.28999999999999998</v>
      </c>
      <c r="E1604" s="854"/>
      <c r="F1604" s="807">
        <v>0.28999999999999998</v>
      </c>
      <c r="G1604" s="807"/>
      <c r="I1604" s="840" t="s">
        <v>15822</v>
      </c>
      <c r="J1604" s="848">
        <f>IFERROR(VLOOKUP(I1604,REAJUSTE!A:AB,22,FALSE),"")</f>
        <v>1.016</v>
      </c>
    </row>
    <row r="1605" spans="1:10" ht="25.5" x14ac:dyDescent="0.2">
      <c r="A1605" s="853">
        <v>26664</v>
      </c>
      <c r="B1605" s="853" t="s">
        <v>13019</v>
      </c>
      <c r="C1605" s="806" t="s">
        <v>70</v>
      </c>
      <c r="D1605" s="807">
        <f t="shared" si="24"/>
        <v>0.37</v>
      </c>
      <c r="E1605" s="854"/>
      <c r="F1605" s="807">
        <v>0.37</v>
      </c>
      <c r="G1605" s="807"/>
      <c r="I1605" s="840" t="s">
        <v>15822</v>
      </c>
      <c r="J1605" s="848">
        <f>IFERROR(VLOOKUP(I1605,REAJUSTE!A:AB,22,FALSE),"")</f>
        <v>1.016</v>
      </c>
    </row>
    <row r="1606" spans="1:10" ht="38.25" x14ac:dyDescent="0.2">
      <c r="A1606" s="853">
        <v>26668</v>
      </c>
      <c r="B1606" s="853" t="s">
        <v>1820</v>
      </c>
      <c r="C1606" s="806" t="s">
        <v>70</v>
      </c>
      <c r="D1606" s="807">
        <f t="shared" si="24"/>
        <v>87.06</v>
      </c>
      <c r="E1606" s="854"/>
      <c r="F1606" s="807">
        <v>85.69</v>
      </c>
      <c r="G1606" s="807"/>
      <c r="I1606" s="840" t="s">
        <v>15822</v>
      </c>
      <c r="J1606" s="848">
        <f>IFERROR(VLOOKUP(I1606,REAJUSTE!A:AB,22,FALSE),"")</f>
        <v>1.016</v>
      </c>
    </row>
    <row r="1607" spans="1:10" ht="38.25" x14ac:dyDescent="0.2">
      <c r="A1607" s="853">
        <v>26669</v>
      </c>
      <c r="B1607" s="853" t="s">
        <v>1821</v>
      </c>
      <c r="C1607" s="806" t="s">
        <v>70</v>
      </c>
      <c r="D1607" s="807">
        <f t="shared" si="24"/>
        <v>15.06</v>
      </c>
      <c r="E1607" s="854"/>
      <c r="F1607" s="807">
        <v>14.83</v>
      </c>
      <c r="G1607" s="807"/>
      <c r="I1607" s="840" t="s">
        <v>15822</v>
      </c>
      <c r="J1607" s="848">
        <f>IFERROR(VLOOKUP(I1607,REAJUSTE!A:AB,22,FALSE),"")</f>
        <v>1.016</v>
      </c>
    </row>
    <row r="1608" spans="1:10" ht="38.25" x14ac:dyDescent="0.2">
      <c r="A1608" s="853">
        <v>26670</v>
      </c>
      <c r="B1608" s="853" t="s">
        <v>1822</v>
      </c>
      <c r="C1608" s="806" t="s">
        <v>70</v>
      </c>
      <c r="D1608" s="807">
        <f t="shared" si="24"/>
        <v>220.91</v>
      </c>
      <c r="E1608" s="854"/>
      <c r="F1608" s="807">
        <v>217.44</v>
      </c>
      <c r="G1608" s="807"/>
      <c r="I1608" s="840" t="s">
        <v>15822</v>
      </c>
      <c r="J1608" s="848">
        <f>IFERROR(VLOOKUP(I1608,REAJUSTE!A:AB,22,FALSE),"")</f>
        <v>1.016</v>
      </c>
    </row>
    <row r="1609" spans="1:10" ht="38.25" x14ac:dyDescent="0.2">
      <c r="A1609" s="853">
        <v>26671</v>
      </c>
      <c r="B1609" s="853" t="s">
        <v>1823</v>
      </c>
      <c r="C1609" s="806" t="s">
        <v>70</v>
      </c>
      <c r="D1609" s="807">
        <f t="shared" si="24"/>
        <v>90.97</v>
      </c>
      <c r="E1609" s="854"/>
      <c r="F1609" s="807">
        <v>89.54</v>
      </c>
      <c r="G1609" s="807"/>
      <c r="I1609" s="840" t="s">
        <v>15822</v>
      </c>
      <c r="J1609" s="848">
        <f>IFERROR(VLOOKUP(I1609,REAJUSTE!A:AB,22,FALSE),"")</f>
        <v>1.016</v>
      </c>
    </row>
    <row r="1610" spans="1:10" ht="15" x14ac:dyDescent="0.2">
      <c r="A1610" s="853">
        <v>26675</v>
      </c>
      <c r="B1610" s="853" t="s">
        <v>1042</v>
      </c>
      <c r="C1610" s="806" t="s">
        <v>70</v>
      </c>
      <c r="D1610" s="807">
        <f t="shared" si="24"/>
        <v>0.47</v>
      </c>
      <c r="E1610" s="856"/>
      <c r="F1610" s="807">
        <v>0.47</v>
      </c>
      <c r="G1610" s="701"/>
      <c r="I1610" s="840" t="s">
        <v>15822</v>
      </c>
      <c r="J1610" s="848">
        <f>IFERROR(VLOOKUP(I1610,REAJUSTE!A:AB,22,FALSE),"")</f>
        <v>1.016</v>
      </c>
    </row>
    <row r="1611" spans="1:10" ht="25.5" x14ac:dyDescent="0.2">
      <c r="A1611" s="853">
        <v>26678</v>
      </c>
      <c r="B1611" s="853" t="s">
        <v>1043</v>
      </c>
      <c r="C1611" s="806" t="s">
        <v>70</v>
      </c>
      <c r="D1611" s="807">
        <f t="shared" si="24"/>
        <v>0.41</v>
      </c>
      <c r="E1611" s="854"/>
      <c r="F1611" s="807">
        <v>0.41</v>
      </c>
      <c r="G1611" s="807"/>
      <c r="I1611" s="840" t="s">
        <v>15822</v>
      </c>
      <c r="J1611" s="848">
        <f>IFERROR(VLOOKUP(I1611,REAJUSTE!A:AB,22,FALSE),"")</f>
        <v>1.016</v>
      </c>
    </row>
    <row r="1612" spans="1:10" ht="30" x14ac:dyDescent="0.2">
      <c r="A1612" s="513">
        <v>267</v>
      </c>
      <c r="B1612" s="514" t="s">
        <v>1036</v>
      </c>
      <c r="C1612" s="701"/>
      <c r="D1612" s="807">
        <f t="shared" si="24"/>
        <v>0</v>
      </c>
      <c r="E1612" s="854"/>
      <c r="F1612" s="701"/>
      <c r="G1612" s="807"/>
      <c r="I1612" s="840" t="s">
        <v>15822</v>
      </c>
      <c r="J1612" s="848">
        <f>IFERROR(VLOOKUP(I1612,REAJUSTE!A:AB,22,FALSE),"")</f>
        <v>1.016</v>
      </c>
    </row>
    <row r="1613" spans="1:10" ht="38.25" x14ac:dyDescent="0.2">
      <c r="A1613" s="853">
        <v>26714</v>
      </c>
      <c r="B1613" s="853" t="s">
        <v>13020</v>
      </c>
      <c r="C1613" s="806" t="s">
        <v>70</v>
      </c>
      <c r="D1613" s="807">
        <f t="shared" si="24"/>
        <v>21.08</v>
      </c>
      <c r="E1613" s="854"/>
      <c r="F1613" s="807">
        <v>20.75</v>
      </c>
      <c r="G1613" s="807"/>
      <c r="I1613" s="840" t="s">
        <v>15822</v>
      </c>
      <c r="J1613" s="848">
        <f>IFERROR(VLOOKUP(I1613,REAJUSTE!A:AB,22,FALSE),"")</f>
        <v>1.016</v>
      </c>
    </row>
    <row r="1614" spans="1:10" ht="30" x14ac:dyDescent="0.2">
      <c r="A1614" s="513">
        <v>268</v>
      </c>
      <c r="B1614" s="514" t="s">
        <v>1036</v>
      </c>
      <c r="C1614" s="701"/>
      <c r="D1614" s="807">
        <f t="shared" si="24"/>
        <v>0</v>
      </c>
      <c r="E1614" s="854"/>
      <c r="F1614" s="701"/>
      <c r="G1614" s="807"/>
      <c r="I1614" s="840" t="s">
        <v>15822</v>
      </c>
      <c r="J1614" s="848">
        <f>IFERROR(VLOOKUP(I1614,REAJUSTE!A:AB,22,FALSE),"")</f>
        <v>1.016</v>
      </c>
    </row>
    <row r="1615" spans="1:10" ht="25.5" x14ac:dyDescent="0.2">
      <c r="A1615" s="853">
        <v>26877</v>
      </c>
      <c r="B1615" s="853" t="s">
        <v>1044</v>
      </c>
      <c r="C1615" s="806" t="s">
        <v>70</v>
      </c>
      <c r="D1615" s="807">
        <f t="shared" si="24"/>
        <v>0.62</v>
      </c>
      <c r="E1615" s="854"/>
      <c r="F1615" s="807">
        <v>0.62</v>
      </c>
      <c r="G1615" s="807"/>
      <c r="I1615" s="840" t="s">
        <v>15822</v>
      </c>
      <c r="J1615" s="848">
        <f>IFERROR(VLOOKUP(I1615,REAJUSTE!A:AB,22,FALSE),"")</f>
        <v>1.016</v>
      </c>
    </row>
    <row r="1616" spans="1:10" ht="25.5" x14ac:dyDescent="0.2">
      <c r="A1616" s="853">
        <v>26879</v>
      </c>
      <c r="B1616" s="853" t="s">
        <v>1045</v>
      </c>
      <c r="C1616" s="806" t="s">
        <v>70</v>
      </c>
      <c r="D1616" s="807">
        <f t="shared" ref="D1616:D1679" si="25">TRUNC(F1616*J1616,2)</f>
        <v>0.45</v>
      </c>
      <c r="E1616" s="854"/>
      <c r="F1616" s="807">
        <v>0.45</v>
      </c>
      <c r="G1616" s="807"/>
      <c r="I1616" s="840" t="s">
        <v>15822</v>
      </c>
      <c r="J1616" s="848">
        <f>IFERROR(VLOOKUP(I1616,REAJUSTE!A:AB,22,FALSE),"")</f>
        <v>1.016</v>
      </c>
    </row>
    <row r="1617" spans="1:10" ht="15" x14ac:dyDescent="0.2">
      <c r="A1617" s="853">
        <v>26894</v>
      </c>
      <c r="B1617" s="853" t="s">
        <v>1046</v>
      </c>
      <c r="C1617" s="806" t="s">
        <v>70</v>
      </c>
      <c r="D1617" s="807">
        <f t="shared" si="25"/>
        <v>0.16</v>
      </c>
      <c r="E1617" s="854"/>
      <c r="F1617" s="807">
        <v>0.16</v>
      </c>
      <c r="G1617" s="807"/>
      <c r="I1617" s="840" t="s">
        <v>15822</v>
      </c>
      <c r="J1617" s="848">
        <f>IFERROR(VLOOKUP(I1617,REAJUSTE!A:AB,22,FALSE),"")</f>
        <v>1.016</v>
      </c>
    </row>
    <row r="1618" spans="1:10" ht="30" x14ac:dyDescent="0.2">
      <c r="A1618" s="513">
        <v>269</v>
      </c>
      <c r="B1618" s="514" t="s">
        <v>1047</v>
      </c>
      <c r="C1618" s="701"/>
      <c r="D1618" s="807">
        <f t="shared" si="25"/>
        <v>0</v>
      </c>
      <c r="E1618" s="854"/>
      <c r="F1618" s="701"/>
      <c r="G1618" s="807"/>
      <c r="I1618" s="840" t="s">
        <v>15822</v>
      </c>
      <c r="J1618" s="848">
        <f>IFERROR(VLOOKUP(I1618,REAJUSTE!A:AB,22,FALSE),"")</f>
        <v>1.016</v>
      </c>
    </row>
    <row r="1619" spans="1:10" ht="25.5" x14ac:dyDescent="0.2">
      <c r="A1619" s="853">
        <v>26917</v>
      </c>
      <c r="B1619" s="853" t="s">
        <v>13021</v>
      </c>
      <c r="C1619" s="806" t="s">
        <v>70</v>
      </c>
      <c r="D1619" s="807">
        <f t="shared" si="25"/>
        <v>86.16</v>
      </c>
      <c r="E1619" s="854"/>
      <c r="F1619" s="807">
        <v>84.81</v>
      </c>
      <c r="G1619" s="807"/>
      <c r="I1619" s="840" t="s">
        <v>15822</v>
      </c>
      <c r="J1619" s="848">
        <f>IFERROR(VLOOKUP(I1619,REAJUSTE!A:AB,22,FALSE),"")</f>
        <v>1.016</v>
      </c>
    </row>
    <row r="1620" spans="1:10" ht="15" x14ac:dyDescent="0.2">
      <c r="A1620" s="513">
        <v>270</v>
      </c>
      <c r="B1620" s="514" t="s">
        <v>1048</v>
      </c>
      <c r="C1620" s="701"/>
      <c r="D1620" s="807">
        <f t="shared" si="25"/>
        <v>0</v>
      </c>
      <c r="E1620" s="854"/>
      <c r="F1620" s="701"/>
      <c r="G1620" s="807"/>
      <c r="I1620" s="840" t="s">
        <v>15822</v>
      </c>
      <c r="J1620" s="848">
        <f>IFERROR(VLOOKUP(I1620,REAJUSTE!A:AB,22,FALSE),"")</f>
        <v>1.016</v>
      </c>
    </row>
    <row r="1621" spans="1:10" ht="15" x14ac:dyDescent="0.2">
      <c r="A1621" s="853">
        <v>27002</v>
      </c>
      <c r="B1621" s="853" t="s">
        <v>1049</v>
      </c>
      <c r="C1621" s="806" t="s">
        <v>73</v>
      </c>
      <c r="D1621" s="807">
        <f t="shared" si="25"/>
        <v>14.36</v>
      </c>
      <c r="E1621" s="854"/>
      <c r="F1621" s="807">
        <v>14.14</v>
      </c>
      <c r="G1621" s="807"/>
      <c r="I1621" s="840" t="s">
        <v>15822</v>
      </c>
      <c r="J1621" s="848">
        <f>IFERROR(VLOOKUP(I1621,REAJUSTE!A:AB,22,FALSE),"")</f>
        <v>1.016</v>
      </c>
    </row>
    <row r="1622" spans="1:10" ht="15" x14ac:dyDescent="0.2">
      <c r="A1622" s="853">
        <v>27003</v>
      </c>
      <c r="B1622" s="853" t="s">
        <v>1050</v>
      </c>
      <c r="C1622" s="806" t="s">
        <v>73</v>
      </c>
      <c r="D1622" s="807">
        <f t="shared" si="25"/>
        <v>14.67</v>
      </c>
      <c r="E1622" s="854"/>
      <c r="F1622" s="807">
        <v>14.44</v>
      </c>
      <c r="G1622" s="807"/>
      <c r="I1622" s="840" t="s">
        <v>15822</v>
      </c>
      <c r="J1622" s="848">
        <f>IFERROR(VLOOKUP(I1622,REAJUSTE!A:AB,22,FALSE),"")</f>
        <v>1.016</v>
      </c>
    </row>
    <row r="1623" spans="1:10" ht="15" x14ac:dyDescent="0.2">
      <c r="A1623" s="853">
        <v>27004</v>
      </c>
      <c r="B1623" s="853" t="s">
        <v>1051</v>
      </c>
      <c r="C1623" s="806" t="s">
        <v>73</v>
      </c>
      <c r="D1623" s="807">
        <f t="shared" si="25"/>
        <v>16.87</v>
      </c>
      <c r="E1623" s="854"/>
      <c r="F1623" s="807">
        <v>16.61</v>
      </c>
      <c r="G1623" s="807"/>
      <c r="I1623" s="840" t="s">
        <v>15822</v>
      </c>
      <c r="J1623" s="848">
        <f>IFERROR(VLOOKUP(I1623,REAJUSTE!A:AB,22,FALSE),"")</f>
        <v>1.016</v>
      </c>
    </row>
    <row r="1624" spans="1:10" ht="15" x14ac:dyDescent="0.2">
      <c r="A1624" s="853">
        <v>27005</v>
      </c>
      <c r="B1624" s="853" t="s">
        <v>1052</v>
      </c>
      <c r="C1624" s="806" t="s">
        <v>73</v>
      </c>
      <c r="D1624" s="807">
        <f t="shared" si="25"/>
        <v>17.64</v>
      </c>
      <c r="E1624" s="856"/>
      <c r="F1624" s="807">
        <v>17.37</v>
      </c>
      <c r="G1624" s="701"/>
      <c r="I1624" s="840" t="s">
        <v>15822</v>
      </c>
      <c r="J1624" s="848">
        <f>IFERROR(VLOOKUP(I1624,REAJUSTE!A:AB,22,FALSE),"")</f>
        <v>1.016</v>
      </c>
    </row>
    <row r="1625" spans="1:10" ht="15" x14ac:dyDescent="0.2">
      <c r="A1625" s="853">
        <v>27006</v>
      </c>
      <c r="B1625" s="853" t="s">
        <v>1053</v>
      </c>
      <c r="C1625" s="806" t="s">
        <v>73</v>
      </c>
      <c r="D1625" s="807">
        <f t="shared" si="25"/>
        <v>23.31</v>
      </c>
      <c r="E1625" s="854"/>
      <c r="F1625" s="807">
        <v>22.95</v>
      </c>
      <c r="G1625" s="807"/>
      <c r="I1625" s="840" t="s">
        <v>15822</v>
      </c>
      <c r="J1625" s="848">
        <f>IFERROR(VLOOKUP(I1625,REAJUSTE!A:AB,22,FALSE),"")</f>
        <v>1.016</v>
      </c>
    </row>
    <row r="1626" spans="1:10" ht="15" x14ac:dyDescent="0.2">
      <c r="A1626" s="853">
        <v>27010</v>
      </c>
      <c r="B1626" s="853" t="s">
        <v>1054</v>
      </c>
      <c r="C1626" s="806" t="s">
        <v>73</v>
      </c>
      <c r="D1626" s="807">
        <f t="shared" si="25"/>
        <v>13.91</v>
      </c>
      <c r="E1626" s="856"/>
      <c r="F1626" s="807">
        <v>13.7</v>
      </c>
      <c r="G1626" s="701"/>
      <c r="I1626" s="840" t="s">
        <v>15822</v>
      </c>
      <c r="J1626" s="848">
        <f>IFERROR(VLOOKUP(I1626,REAJUSTE!A:AB,22,FALSE),"")</f>
        <v>1.016</v>
      </c>
    </row>
    <row r="1627" spans="1:10" ht="15" x14ac:dyDescent="0.2">
      <c r="A1627" s="853">
        <v>27020</v>
      </c>
      <c r="B1627" s="853" t="s">
        <v>1055</v>
      </c>
      <c r="C1627" s="806" t="s">
        <v>71</v>
      </c>
      <c r="D1627" s="807">
        <f t="shared" si="25"/>
        <v>0.46</v>
      </c>
      <c r="E1627" s="854"/>
      <c r="F1627" s="807">
        <v>0.46</v>
      </c>
      <c r="G1627" s="807"/>
      <c r="I1627" s="840" t="s">
        <v>15822</v>
      </c>
      <c r="J1627" s="848">
        <f>IFERROR(VLOOKUP(I1627,REAJUSTE!A:AB,22,FALSE),"")</f>
        <v>1.016</v>
      </c>
    </row>
    <row r="1628" spans="1:10" ht="25.5" x14ac:dyDescent="0.2">
      <c r="A1628" s="853">
        <v>27022</v>
      </c>
      <c r="B1628" s="853" t="s">
        <v>1056</v>
      </c>
      <c r="C1628" s="806" t="s">
        <v>71</v>
      </c>
      <c r="D1628" s="807">
        <f t="shared" si="25"/>
        <v>0.89</v>
      </c>
      <c r="E1628" s="854"/>
      <c r="F1628" s="807">
        <v>0.88</v>
      </c>
      <c r="G1628" s="807"/>
      <c r="I1628" s="840" t="s">
        <v>15822</v>
      </c>
      <c r="J1628" s="848">
        <f>IFERROR(VLOOKUP(I1628,REAJUSTE!A:AB,22,FALSE),"")</f>
        <v>1.016</v>
      </c>
    </row>
    <row r="1629" spans="1:10" ht="15" x14ac:dyDescent="0.2">
      <c r="A1629" s="513">
        <v>275</v>
      </c>
      <c r="B1629" s="514" t="s">
        <v>1057</v>
      </c>
      <c r="C1629" s="701"/>
      <c r="D1629" s="807">
        <f t="shared" si="25"/>
        <v>0</v>
      </c>
      <c r="E1629" s="854"/>
      <c r="F1629" s="701"/>
      <c r="G1629" s="807"/>
      <c r="I1629" s="840" t="s">
        <v>15822</v>
      </c>
      <c r="J1629" s="848">
        <f>IFERROR(VLOOKUP(I1629,REAJUSTE!A:AB,22,FALSE),"")</f>
        <v>1.016</v>
      </c>
    </row>
    <row r="1630" spans="1:10" ht="25.5" x14ac:dyDescent="0.2">
      <c r="A1630" s="853">
        <v>27504</v>
      </c>
      <c r="B1630" s="853" t="s">
        <v>1058</v>
      </c>
      <c r="C1630" s="806" t="s">
        <v>70</v>
      </c>
      <c r="D1630" s="807">
        <f t="shared" si="25"/>
        <v>82.94</v>
      </c>
      <c r="E1630" s="856"/>
      <c r="F1630" s="807">
        <v>81.64</v>
      </c>
      <c r="G1630" s="701"/>
      <c r="I1630" s="840" t="s">
        <v>15822</v>
      </c>
      <c r="J1630" s="848">
        <f>IFERROR(VLOOKUP(I1630,REAJUSTE!A:AB,22,FALSE),"")</f>
        <v>1.016</v>
      </c>
    </row>
    <row r="1631" spans="1:10" ht="25.5" x14ac:dyDescent="0.2">
      <c r="A1631" s="853">
        <v>27520</v>
      </c>
      <c r="B1631" s="853" t="s">
        <v>1059</v>
      </c>
      <c r="C1631" s="806" t="s">
        <v>59</v>
      </c>
      <c r="D1631" s="807">
        <f t="shared" si="25"/>
        <v>18.739999999999998</v>
      </c>
      <c r="E1631" s="854"/>
      <c r="F1631" s="807">
        <v>18.45</v>
      </c>
      <c r="G1631" s="807"/>
      <c r="I1631" s="840" t="s">
        <v>15822</v>
      </c>
      <c r="J1631" s="848">
        <f>IFERROR(VLOOKUP(I1631,REAJUSTE!A:AB,22,FALSE),"")</f>
        <v>1.016</v>
      </c>
    </row>
    <row r="1632" spans="1:10" ht="25.5" x14ac:dyDescent="0.2">
      <c r="A1632" s="853">
        <v>27532</v>
      </c>
      <c r="B1632" s="853" t="s">
        <v>1060</v>
      </c>
      <c r="C1632" s="806" t="s">
        <v>59</v>
      </c>
      <c r="D1632" s="807">
        <f t="shared" si="25"/>
        <v>106.26</v>
      </c>
      <c r="E1632" s="854"/>
      <c r="F1632" s="807">
        <v>104.59</v>
      </c>
      <c r="G1632" s="807"/>
      <c r="I1632" s="840" t="s">
        <v>15822</v>
      </c>
      <c r="J1632" s="848">
        <f>IFERROR(VLOOKUP(I1632,REAJUSTE!A:AB,22,FALSE),"")</f>
        <v>1.016</v>
      </c>
    </row>
    <row r="1633" spans="1:10" ht="38.25" x14ac:dyDescent="0.2">
      <c r="A1633" s="853">
        <v>27546</v>
      </c>
      <c r="B1633" s="853" t="s">
        <v>1061</v>
      </c>
      <c r="C1633" s="806" t="s">
        <v>59</v>
      </c>
      <c r="D1633" s="807">
        <f t="shared" si="25"/>
        <v>64.36</v>
      </c>
      <c r="E1633" s="856"/>
      <c r="F1633" s="807">
        <v>63.35</v>
      </c>
      <c r="G1633" s="701"/>
      <c r="I1633" s="840" t="s">
        <v>15822</v>
      </c>
      <c r="J1633" s="848">
        <f>IFERROR(VLOOKUP(I1633,REAJUSTE!A:AB,22,FALSE),"")</f>
        <v>1.016</v>
      </c>
    </row>
    <row r="1634" spans="1:10" ht="15" x14ac:dyDescent="0.2">
      <c r="A1634" s="513">
        <v>276</v>
      </c>
      <c r="B1634" s="514" t="s">
        <v>1062</v>
      </c>
      <c r="C1634" s="701"/>
      <c r="D1634" s="807">
        <f t="shared" si="25"/>
        <v>0</v>
      </c>
      <c r="E1634" s="854"/>
      <c r="F1634" s="701"/>
      <c r="G1634" s="807"/>
      <c r="I1634" s="840" t="s">
        <v>15822</v>
      </c>
      <c r="J1634" s="848">
        <f>IFERROR(VLOOKUP(I1634,REAJUSTE!A:AB,22,FALSE),"")</f>
        <v>1.016</v>
      </c>
    </row>
    <row r="1635" spans="1:10" ht="38.25" x14ac:dyDescent="0.2">
      <c r="A1635" s="853">
        <v>27602</v>
      </c>
      <c r="B1635" s="853" t="s">
        <v>1063</v>
      </c>
      <c r="C1635" s="806" t="s">
        <v>59</v>
      </c>
      <c r="D1635" s="807">
        <f t="shared" si="25"/>
        <v>37.54</v>
      </c>
      <c r="E1635" s="854"/>
      <c r="F1635" s="807">
        <v>36.950000000000003</v>
      </c>
      <c r="G1635" s="807"/>
      <c r="I1635" s="840" t="s">
        <v>15822</v>
      </c>
      <c r="J1635" s="848">
        <f>IFERROR(VLOOKUP(I1635,REAJUSTE!A:AB,22,FALSE),"")</f>
        <v>1.016</v>
      </c>
    </row>
    <row r="1636" spans="1:10" ht="25.5" x14ac:dyDescent="0.2">
      <c r="A1636" s="853">
        <v>27666</v>
      </c>
      <c r="B1636" s="853" t="s">
        <v>1064</v>
      </c>
      <c r="C1636" s="806" t="s">
        <v>59</v>
      </c>
      <c r="D1636" s="807">
        <f t="shared" si="25"/>
        <v>72.87</v>
      </c>
      <c r="E1636" s="854"/>
      <c r="F1636" s="807">
        <v>71.73</v>
      </c>
      <c r="G1636" s="807"/>
      <c r="I1636" s="840" t="s">
        <v>15822</v>
      </c>
      <c r="J1636" s="848">
        <f>IFERROR(VLOOKUP(I1636,REAJUSTE!A:AB,22,FALSE),"")</f>
        <v>1.016</v>
      </c>
    </row>
    <row r="1637" spans="1:10" ht="38.25" x14ac:dyDescent="0.2">
      <c r="A1637" s="853">
        <v>27676</v>
      </c>
      <c r="B1637" s="853" t="s">
        <v>1065</v>
      </c>
      <c r="C1637" s="806" t="s">
        <v>59</v>
      </c>
      <c r="D1637" s="807">
        <f t="shared" si="25"/>
        <v>104.28</v>
      </c>
      <c r="E1637" s="854"/>
      <c r="F1637" s="807">
        <v>102.64</v>
      </c>
      <c r="G1637" s="807"/>
      <c r="I1637" s="840" t="s">
        <v>15822</v>
      </c>
      <c r="J1637" s="848">
        <f>IFERROR(VLOOKUP(I1637,REAJUSTE!A:AB,22,FALSE),"")</f>
        <v>1.016</v>
      </c>
    </row>
    <row r="1638" spans="1:10" ht="25.5" x14ac:dyDescent="0.2">
      <c r="A1638" s="853">
        <v>27677</v>
      </c>
      <c r="B1638" s="853" t="s">
        <v>1066</v>
      </c>
      <c r="C1638" s="806" t="s">
        <v>59</v>
      </c>
      <c r="D1638" s="807">
        <f t="shared" si="25"/>
        <v>14.44</v>
      </c>
      <c r="E1638" s="854"/>
      <c r="F1638" s="807">
        <v>14.22</v>
      </c>
      <c r="G1638" s="807"/>
      <c r="I1638" s="840" t="s">
        <v>15822</v>
      </c>
      <c r="J1638" s="848">
        <f>IFERROR(VLOOKUP(I1638,REAJUSTE!A:AB,22,FALSE),"")</f>
        <v>1.016</v>
      </c>
    </row>
    <row r="1639" spans="1:10" ht="25.5" x14ac:dyDescent="0.2">
      <c r="A1639" s="853">
        <v>27678</v>
      </c>
      <c r="B1639" s="853" t="s">
        <v>1067</v>
      </c>
      <c r="C1639" s="806" t="s">
        <v>59</v>
      </c>
      <c r="D1639" s="807">
        <f t="shared" si="25"/>
        <v>35.44</v>
      </c>
      <c r="E1639" s="854"/>
      <c r="F1639" s="807">
        <v>34.89</v>
      </c>
      <c r="G1639" s="807"/>
      <c r="I1639" s="840" t="s">
        <v>15822</v>
      </c>
      <c r="J1639" s="848">
        <f>IFERROR(VLOOKUP(I1639,REAJUSTE!A:AB,22,FALSE),"")</f>
        <v>1.016</v>
      </c>
    </row>
    <row r="1640" spans="1:10" ht="25.5" x14ac:dyDescent="0.2">
      <c r="A1640" s="853">
        <v>27679</v>
      </c>
      <c r="B1640" s="853" t="s">
        <v>1068</v>
      </c>
      <c r="C1640" s="806" t="s">
        <v>59</v>
      </c>
      <c r="D1640" s="807">
        <f t="shared" si="25"/>
        <v>148.47</v>
      </c>
      <c r="E1640" s="854"/>
      <c r="F1640" s="807">
        <v>146.13999999999999</v>
      </c>
      <c r="G1640" s="807"/>
      <c r="I1640" s="840" t="s">
        <v>15822</v>
      </c>
      <c r="J1640" s="848">
        <f>IFERROR(VLOOKUP(I1640,REAJUSTE!A:AB,22,FALSE),"")</f>
        <v>1.016</v>
      </c>
    </row>
    <row r="1641" spans="1:10" ht="25.5" x14ac:dyDescent="0.2">
      <c r="A1641" s="853">
        <v>27680</v>
      </c>
      <c r="B1641" s="853" t="s">
        <v>1069</v>
      </c>
      <c r="C1641" s="806" t="s">
        <v>59</v>
      </c>
      <c r="D1641" s="807">
        <f t="shared" si="25"/>
        <v>100.89</v>
      </c>
      <c r="E1641" s="854"/>
      <c r="F1641" s="807">
        <v>99.31</v>
      </c>
      <c r="G1641" s="807"/>
      <c r="I1641" s="840" t="s">
        <v>15822</v>
      </c>
      <c r="J1641" s="848">
        <f>IFERROR(VLOOKUP(I1641,REAJUSTE!A:AB,22,FALSE),"")</f>
        <v>1.016</v>
      </c>
    </row>
    <row r="1642" spans="1:10" ht="15" x14ac:dyDescent="0.2">
      <c r="A1642" s="513">
        <v>280</v>
      </c>
      <c r="B1642" s="514" t="s">
        <v>166</v>
      </c>
      <c r="C1642" s="701"/>
      <c r="D1642" s="807">
        <f t="shared" si="25"/>
        <v>0</v>
      </c>
      <c r="E1642" s="856"/>
      <c r="F1642" s="701"/>
      <c r="G1642" s="701"/>
      <c r="I1642" s="840" t="s">
        <v>15822</v>
      </c>
      <c r="J1642" s="848">
        <f>IFERROR(VLOOKUP(I1642,REAJUSTE!A:AB,22,FALSE),"")</f>
        <v>1.016</v>
      </c>
    </row>
    <row r="1643" spans="1:10" ht="15" x14ac:dyDescent="0.2">
      <c r="A1643" s="853">
        <v>28001</v>
      </c>
      <c r="B1643" s="853" t="s">
        <v>1070</v>
      </c>
      <c r="C1643" s="806" t="s">
        <v>58</v>
      </c>
      <c r="D1643" s="807">
        <f t="shared" si="25"/>
        <v>55.88</v>
      </c>
      <c r="E1643" s="854"/>
      <c r="F1643" s="807">
        <v>55</v>
      </c>
      <c r="G1643" s="807"/>
      <c r="I1643" s="840" t="s">
        <v>15822</v>
      </c>
      <c r="J1643" s="848">
        <f>IFERROR(VLOOKUP(I1643,REAJUSTE!A:AB,22,FALSE),"")</f>
        <v>1.016</v>
      </c>
    </row>
    <row r="1644" spans="1:10" ht="25.5" x14ac:dyDescent="0.2">
      <c r="A1644" s="853">
        <v>28004</v>
      </c>
      <c r="B1644" s="853" t="s">
        <v>1071</v>
      </c>
      <c r="C1644" s="806" t="s">
        <v>70</v>
      </c>
      <c r="D1644" s="807">
        <f t="shared" si="25"/>
        <v>110.1</v>
      </c>
      <c r="E1644" s="854"/>
      <c r="F1644" s="807">
        <v>108.37</v>
      </c>
      <c r="G1644" s="807"/>
      <c r="I1644" s="840" t="s">
        <v>15822</v>
      </c>
      <c r="J1644" s="848">
        <f>IFERROR(VLOOKUP(I1644,REAJUSTE!A:AB,22,FALSE),"")</f>
        <v>1.016</v>
      </c>
    </row>
    <row r="1645" spans="1:10" ht="38.25" x14ac:dyDescent="0.2">
      <c r="A1645" s="853">
        <v>28005</v>
      </c>
      <c r="B1645" s="853" t="s">
        <v>1824</v>
      </c>
      <c r="C1645" s="806" t="s">
        <v>73</v>
      </c>
      <c r="D1645" s="807">
        <f t="shared" si="25"/>
        <v>27.04</v>
      </c>
      <c r="E1645" s="854"/>
      <c r="F1645" s="807">
        <v>26.62</v>
      </c>
      <c r="G1645" s="807"/>
      <c r="I1645" s="840" t="s">
        <v>15822</v>
      </c>
      <c r="J1645" s="848">
        <f>IFERROR(VLOOKUP(I1645,REAJUSTE!A:AB,22,FALSE),"")</f>
        <v>1.016</v>
      </c>
    </row>
    <row r="1646" spans="1:10" ht="15" x14ac:dyDescent="0.2">
      <c r="A1646" s="853">
        <v>28008</v>
      </c>
      <c r="B1646" s="853" t="s">
        <v>1072</v>
      </c>
      <c r="C1646" s="806" t="s">
        <v>589</v>
      </c>
      <c r="D1646" s="807">
        <f t="shared" si="25"/>
        <v>20.14</v>
      </c>
      <c r="E1646" s="854"/>
      <c r="F1646" s="807">
        <v>19.829999999999998</v>
      </c>
      <c r="G1646" s="807"/>
      <c r="I1646" s="840" t="s">
        <v>15822</v>
      </c>
      <c r="J1646" s="848">
        <f>IFERROR(VLOOKUP(I1646,REAJUSTE!A:AB,22,FALSE),"")</f>
        <v>1.016</v>
      </c>
    </row>
    <row r="1647" spans="1:10" ht="25.5" x14ac:dyDescent="0.2">
      <c r="A1647" s="853">
        <v>28028</v>
      </c>
      <c r="B1647" s="853" t="s">
        <v>1073</v>
      </c>
      <c r="C1647" s="806" t="s">
        <v>71</v>
      </c>
      <c r="D1647" s="807">
        <f t="shared" si="25"/>
        <v>8.57</v>
      </c>
      <c r="E1647" s="856"/>
      <c r="F1647" s="807">
        <v>8.44</v>
      </c>
      <c r="G1647" s="701"/>
      <c r="I1647" s="840" t="s">
        <v>15822</v>
      </c>
      <c r="J1647" s="848">
        <f>IFERROR(VLOOKUP(I1647,REAJUSTE!A:AB,22,FALSE),"")</f>
        <v>1.016</v>
      </c>
    </row>
    <row r="1648" spans="1:10" ht="15" x14ac:dyDescent="0.2">
      <c r="A1648" s="853">
        <v>28056</v>
      </c>
      <c r="B1648" s="853" t="s">
        <v>1074</v>
      </c>
      <c r="C1648" s="806" t="s">
        <v>71</v>
      </c>
      <c r="D1648" s="807">
        <f t="shared" si="25"/>
        <v>3.05</v>
      </c>
      <c r="E1648" s="854"/>
      <c r="F1648" s="807">
        <v>3.01</v>
      </c>
      <c r="G1648" s="807"/>
      <c r="I1648" s="840" t="s">
        <v>15822</v>
      </c>
      <c r="J1648" s="848">
        <f>IFERROR(VLOOKUP(I1648,REAJUSTE!A:AB,22,FALSE),"")</f>
        <v>1.016</v>
      </c>
    </row>
    <row r="1649" spans="1:10" ht="25.5" x14ac:dyDescent="0.2">
      <c r="A1649" s="853">
        <v>28067</v>
      </c>
      <c r="B1649" s="853" t="s">
        <v>1075</v>
      </c>
      <c r="C1649" s="806" t="s">
        <v>71</v>
      </c>
      <c r="D1649" s="807">
        <f t="shared" si="25"/>
        <v>5.65</v>
      </c>
      <c r="E1649" s="854"/>
      <c r="F1649" s="807">
        <v>5.57</v>
      </c>
      <c r="G1649" s="807"/>
      <c r="I1649" s="840" t="s">
        <v>15822</v>
      </c>
      <c r="J1649" s="848">
        <f>IFERROR(VLOOKUP(I1649,REAJUSTE!A:AB,22,FALSE),"")</f>
        <v>1.016</v>
      </c>
    </row>
    <row r="1650" spans="1:10" ht="25.5" x14ac:dyDescent="0.2">
      <c r="A1650" s="853">
        <v>28068</v>
      </c>
      <c r="B1650" s="853" t="s">
        <v>1076</v>
      </c>
      <c r="C1650" s="806" t="s">
        <v>71</v>
      </c>
      <c r="D1650" s="807">
        <f t="shared" si="25"/>
        <v>7.92</v>
      </c>
      <c r="E1650" s="854"/>
      <c r="F1650" s="807">
        <v>7.8</v>
      </c>
      <c r="G1650" s="807"/>
      <c r="I1650" s="840" t="s">
        <v>15822</v>
      </c>
      <c r="J1650" s="848">
        <f>IFERROR(VLOOKUP(I1650,REAJUSTE!A:AB,22,FALSE),"")</f>
        <v>1.016</v>
      </c>
    </row>
    <row r="1651" spans="1:10" ht="15" x14ac:dyDescent="0.2">
      <c r="A1651" s="513">
        <v>281</v>
      </c>
      <c r="B1651" s="514" t="s">
        <v>1077</v>
      </c>
      <c r="C1651" s="701"/>
      <c r="D1651" s="807">
        <f t="shared" si="25"/>
        <v>0</v>
      </c>
      <c r="E1651" s="854"/>
      <c r="F1651" s="701"/>
      <c r="G1651" s="807"/>
      <c r="I1651" s="840" t="s">
        <v>15822</v>
      </c>
      <c r="J1651" s="848">
        <f>IFERROR(VLOOKUP(I1651,REAJUSTE!A:AB,22,FALSE),"")</f>
        <v>1.016</v>
      </c>
    </row>
    <row r="1652" spans="1:10" ht="25.5" x14ac:dyDescent="0.2">
      <c r="A1652" s="853">
        <v>28125</v>
      </c>
      <c r="B1652" s="853" t="s">
        <v>1078</v>
      </c>
      <c r="C1652" s="806" t="s">
        <v>71</v>
      </c>
      <c r="D1652" s="807">
        <f t="shared" si="25"/>
        <v>10.42</v>
      </c>
      <c r="E1652" s="854"/>
      <c r="F1652" s="807">
        <v>10.26</v>
      </c>
      <c r="G1652" s="807"/>
      <c r="I1652" s="840" t="s">
        <v>15822</v>
      </c>
      <c r="J1652" s="848">
        <f>IFERROR(VLOOKUP(I1652,REAJUSTE!A:AB,22,FALSE),"")</f>
        <v>1.016</v>
      </c>
    </row>
    <row r="1653" spans="1:10" ht="51" x14ac:dyDescent="0.2">
      <c r="A1653" s="853">
        <v>28183</v>
      </c>
      <c r="B1653" s="853" t="s">
        <v>16002</v>
      </c>
      <c r="C1653" s="806" t="s">
        <v>70</v>
      </c>
      <c r="D1653" s="807">
        <f t="shared" si="25"/>
        <v>397.8</v>
      </c>
      <c r="E1653" s="854"/>
      <c r="F1653" s="807">
        <v>391.54</v>
      </c>
      <c r="G1653" s="807"/>
      <c r="I1653" s="840" t="s">
        <v>15822</v>
      </c>
      <c r="J1653" s="848">
        <f>IFERROR(VLOOKUP(I1653,REAJUSTE!A:AB,22,FALSE),"")</f>
        <v>1.016</v>
      </c>
    </row>
    <row r="1654" spans="1:10" ht="25.5" x14ac:dyDescent="0.2">
      <c r="A1654" s="853">
        <v>28195</v>
      </c>
      <c r="B1654" s="853" t="s">
        <v>29293</v>
      </c>
      <c r="C1654" s="806" t="s">
        <v>71</v>
      </c>
      <c r="D1654" s="807">
        <f t="shared" si="25"/>
        <v>63.24</v>
      </c>
      <c r="E1654" s="854"/>
      <c r="F1654" s="807">
        <v>62.25</v>
      </c>
      <c r="G1654" s="807"/>
      <c r="I1654" s="840" t="s">
        <v>15822</v>
      </c>
      <c r="J1654" s="848">
        <f>IFERROR(VLOOKUP(I1654,REAJUSTE!A:AB,22,FALSE),"")</f>
        <v>1.016</v>
      </c>
    </row>
    <row r="1655" spans="1:10" ht="15" x14ac:dyDescent="0.2">
      <c r="A1655" s="513">
        <v>282</v>
      </c>
      <c r="B1655" s="514" t="s">
        <v>1077</v>
      </c>
      <c r="C1655" s="701"/>
      <c r="D1655" s="807">
        <f t="shared" si="25"/>
        <v>0</v>
      </c>
      <c r="E1655" s="856"/>
      <c r="F1655" s="701"/>
      <c r="G1655" s="701"/>
      <c r="I1655" s="840" t="s">
        <v>15822</v>
      </c>
      <c r="J1655" s="848">
        <f>IFERROR(VLOOKUP(I1655,REAJUSTE!A:AB,22,FALSE),"")</f>
        <v>1.016</v>
      </c>
    </row>
    <row r="1656" spans="1:10" ht="38.25" x14ac:dyDescent="0.2">
      <c r="A1656" s="853">
        <v>28267</v>
      </c>
      <c r="B1656" s="853" t="s">
        <v>13022</v>
      </c>
      <c r="C1656" s="806" t="s">
        <v>70</v>
      </c>
      <c r="D1656" s="807">
        <f t="shared" si="25"/>
        <v>91.37</v>
      </c>
      <c r="E1656" s="854"/>
      <c r="F1656" s="807">
        <v>89.94</v>
      </c>
      <c r="G1656" s="807"/>
      <c r="I1656" s="840" t="s">
        <v>15822</v>
      </c>
      <c r="J1656" s="848">
        <f>IFERROR(VLOOKUP(I1656,REAJUSTE!A:AB,22,FALSE),"")</f>
        <v>1.016</v>
      </c>
    </row>
    <row r="1657" spans="1:10" ht="15" x14ac:dyDescent="0.2">
      <c r="A1657" s="853">
        <v>28270</v>
      </c>
      <c r="B1657" s="853" t="s">
        <v>1079</v>
      </c>
      <c r="C1657" s="806" t="s">
        <v>71</v>
      </c>
      <c r="D1657" s="807">
        <f t="shared" si="25"/>
        <v>0.24</v>
      </c>
      <c r="E1657" s="854"/>
      <c r="F1657" s="807">
        <v>0.24</v>
      </c>
      <c r="G1657" s="807"/>
      <c r="I1657" s="840" t="s">
        <v>15822</v>
      </c>
      <c r="J1657" s="848">
        <f>IFERROR(VLOOKUP(I1657,REAJUSTE!A:AB,22,FALSE),"")</f>
        <v>1.016</v>
      </c>
    </row>
    <row r="1658" spans="1:10" ht="38.25" x14ac:dyDescent="0.2">
      <c r="A1658" s="853">
        <v>28273</v>
      </c>
      <c r="B1658" s="853" t="s">
        <v>13023</v>
      </c>
      <c r="C1658" s="806" t="s">
        <v>70</v>
      </c>
      <c r="D1658" s="807">
        <f t="shared" si="25"/>
        <v>149.59</v>
      </c>
      <c r="E1658" s="854"/>
      <c r="F1658" s="807">
        <v>147.24</v>
      </c>
      <c r="G1658" s="807"/>
      <c r="I1658" s="840" t="s">
        <v>15822</v>
      </c>
      <c r="J1658" s="848">
        <f>IFERROR(VLOOKUP(I1658,REAJUSTE!A:AB,22,FALSE),"")</f>
        <v>1.016</v>
      </c>
    </row>
    <row r="1659" spans="1:10" ht="15" x14ac:dyDescent="0.2">
      <c r="A1659" s="513">
        <v>290</v>
      </c>
      <c r="B1659" s="514" t="s">
        <v>1077</v>
      </c>
      <c r="C1659" s="701"/>
      <c r="D1659" s="807">
        <f t="shared" si="25"/>
        <v>0</v>
      </c>
      <c r="E1659" s="854"/>
      <c r="F1659" s="701"/>
      <c r="G1659" s="807"/>
      <c r="I1659" s="840" t="s">
        <v>15822</v>
      </c>
      <c r="J1659" s="848">
        <f>IFERROR(VLOOKUP(I1659,REAJUSTE!A:AB,22,FALSE),"")</f>
        <v>1.016</v>
      </c>
    </row>
    <row r="1660" spans="1:10" ht="25.5" x14ac:dyDescent="0.2">
      <c r="A1660" s="853">
        <v>29028</v>
      </c>
      <c r="B1660" s="853" t="s">
        <v>13024</v>
      </c>
      <c r="C1660" s="806" t="s">
        <v>70</v>
      </c>
      <c r="D1660" s="807">
        <f t="shared" si="25"/>
        <v>786.33</v>
      </c>
      <c r="E1660" s="854"/>
      <c r="F1660" s="807">
        <v>773.95</v>
      </c>
      <c r="G1660" s="807"/>
      <c r="I1660" s="840" t="s">
        <v>15822</v>
      </c>
      <c r="J1660" s="848">
        <f>IFERROR(VLOOKUP(I1660,REAJUSTE!A:AB,22,FALSE),"")</f>
        <v>1.016</v>
      </c>
    </row>
    <row r="1661" spans="1:10" ht="15" x14ac:dyDescent="0.2">
      <c r="A1661" s="853">
        <v>29050</v>
      </c>
      <c r="B1661" s="853" t="s">
        <v>1080</v>
      </c>
      <c r="C1661" s="806" t="s">
        <v>70</v>
      </c>
      <c r="D1661" s="807">
        <f t="shared" si="25"/>
        <v>34.69</v>
      </c>
      <c r="E1661" s="854"/>
      <c r="F1661" s="807">
        <v>34.15</v>
      </c>
      <c r="G1661" s="807"/>
      <c r="I1661" s="840" t="s">
        <v>15822</v>
      </c>
      <c r="J1661" s="848">
        <f>IFERROR(VLOOKUP(I1661,REAJUSTE!A:AB,22,FALSE),"")</f>
        <v>1.016</v>
      </c>
    </row>
    <row r="1662" spans="1:10" ht="25.5" x14ac:dyDescent="0.2">
      <c r="A1662" s="853">
        <v>29093</v>
      </c>
      <c r="B1662" s="853" t="s">
        <v>1081</v>
      </c>
      <c r="C1662" s="806" t="s">
        <v>70</v>
      </c>
      <c r="D1662" s="807">
        <f t="shared" si="25"/>
        <v>1.96</v>
      </c>
      <c r="E1662" s="854"/>
      <c r="F1662" s="807">
        <v>1.93</v>
      </c>
      <c r="G1662" s="807"/>
      <c r="I1662" s="840" t="s">
        <v>15822</v>
      </c>
      <c r="J1662" s="848">
        <f>IFERROR(VLOOKUP(I1662,REAJUSTE!A:AB,22,FALSE),"")</f>
        <v>1.016</v>
      </c>
    </row>
    <row r="1663" spans="1:10" ht="25.5" x14ac:dyDescent="0.2">
      <c r="A1663" s="853">
        <v>29094</v>
      </c>
      <c r="B1663" s="853" t="s">
        <v>1082</v>
      </c>
      <c r="C1663" s="806" t="s">
        <v>70</v>
      </c>
      <c r="D1663" s="807">
        <f t="shared" si="25"/>
        <v>31.15</v>
      </c>
      <c r="E1663" s="854"/>
      <c r="F1663" s="807">
        <v>30.66</v>
      </c>
      <c r="G1663" s="807"/>
      <c r="I1663" s="840" t="s">
        <v>15822</v>
      </c>
      <c r="J1663" s="848">
        <f>IFERROR(VLOOKUP(I1663,REAJUSTE!A:AB,22,FALSE),"")</f>
        <v>1.016</v>
      </c>
    </row>
    <row r="1664" spans="1:10" ht="15" x14ac:dyDescent="0.2">
      <c r="A1664" s="513">
        <v>291</v>
      </c>
      <c r="B1664" s="514" t="s">
        <v>1077</v>
      </c>
      <c r="C1664" s="701"/>
      <c r="D1664" s="807">
        <f t="shared" si="25"/>
        <v>0</v>
      </c>
      <c r="E1664" s="856"/>
      <c r="F1664" s="701"/>
      <c r="G1664" s="701"/>
      <c r="I1664" s="840" t="s">
        <v>15822</v>
      </c>
      <c r="J1664" s="848">
        <f>IFERROR(VLOOKUP(I1664,REAJUSTE!A:AB,22,FALSE),"")</f>
        <v>1.016</v>
      </c>
    </row>
    <row r="1665" spans="1:10" ht="38.25" x14ac:dyDescent="0.2">
      <c r="A1665" s="853">
        <v>29156</v>
      </c>
      <c r="B1665" s="853" t="s">
        <v>16003</v>
      </c>
      <c r="C1665" s="806" t="s">
        <v>70</v>
      </c>
      <c r="D1665" s="807">
        <f t="shared" si="25"/>
        <v>107.2</v>
      </c>
      <c r="E1665" s="854"/>
      <c r="F1665" s="807">
        <v>105.52</v>
      </c>
      <c r="G1665" s="807"/>
      <c r="I1665" s="840" t="s">
        <v>15822</v>
      </c>
      <c r="J1665" s="848">
        <f>IFERROR(VLOOKUP(I1665,REAJUSTE!A:AB,22,FALSE),"")</f>
        <v>1.016</v>
      </c>
    </row>
    <row r="1666" spans="1:10" ht="15" x14ac:dyDescent="0.2">
      <c r="A1666" s="513">
        <v>292</v>
      </c>
      <c r="B1666" s="514" t="s">
        <v>1077</v>
      </c>
      <c r="C1666" s="701"/>
      <c r="D1666" s="807">
        <f t="shared" si="25"/>
        <v>0</v>
      </c>
      <c r="E1666" s="854"/>
      <c r="F1666" s="701"/>
      <c r="G1666" s="807"/>
      <c r="I1666" s="840" t="s">
        <v>15822</v>
      </c>
      <c r="J1666" s="848">
        <f>IFERROR(VLOOKUP(I1666,REAJUSTE!A:AB,22,FALSE),"")</f>
        <v>1.016</v>
      </c>
    </row>
    <row r="1667" spans="1:10" ht="38.25" x14ac:dyDescent="0.2">
      <c r="A1667" s="853">
        <v>29204</v>
      </c>
      <c r="B1667" s="853" t="s">
        <v>13025</v>
      </c>
      <c r="C1667" s="806" t="s">
        <v>71</v>
      </c>
      <c r="D1667" s="807">
        <f t="shared" si="25"/>
        <v>0.54</v>
      </c>
      <c r="E1667" s="856"/>
      <c r="F1667" s="807">
        <v>0.54</v>
      </c>
      <c r="G1667" s="701"/>
      <c r="I1667" s="840" t="s">
        <v>15822</v>
      </c>
      <c r="J1667" s="848">
        <f>IFERROR(VLOOKUP(I1667,REAJUSTE!A:AB,22,FALSE),"")</f>
        <v>1.016</v>
      </c>
    </row>
    <row r="1668" spans="1:10" ht="38.25" x14ac:dyDescent="0.2">
      <c r="A1668" s="853">
        <v>29220</v>
      </c>
      <c r="B1668" s="853" t="s">
        <v>13026</v>
      </c>
      <c r="C1668" s="806" t="s">
        <v>70</v>
      </c>
      <c r="D1668" s="807">
        <f t="shared" si="25"/>
        <v>112.23</v>
      </c>
      <c r="E1668" s="854"/>
      <c r="F1668" s="807">
        <v>110.47</v>
      </c>
      <c r="G1668" s="807"/>
      <c r="I1668" s="840" t="s">
        <v>15822</v>
      </c>
      <c r="J1668" s="848">
        <f>IFERROR(VLOOKUP(I1668,REAJUSTE!A:AB,22,FALSE),"")</f>
        <v>1.016</v>
      </c>
    </row>
    <row r="1669" spans="1:10" ht="38.25" x14ac:dyDescent="0.2">
      <c r="A1669" s="853">
        <v>29221</v>
      </c>
      <c r="B1669" s="853" t="s">
        <v>13027</v>
      </c>
      <c r="C1669" s="806" t="s">
        <v>70</v>
      </c>
      <c r="D1669" s="807">
        <f t="shared" si="25"/>
        <v>101.3</v>
      </c>
      <c r="E1669" s="854"/>
      <c r="F1669" s="807">
        <v>99.71</v>
      </c>
      <c r="G1669" s="807"/>
      <c r="I1669" s="840" t="s">
        <v>15822</v>
      </c>
      <c r="J1669" s="848">
        <f>IFERROR(VLOOKUP(I1669,REAJUSTE!A:AB,22,FALSE),"")</f>
        <v>1.016</v>
      </c>
    </row>
    <row r="1670" spans="1:10" ht="15" x14ac:dyDescent="0.2">
      <c r="A1670" s="513">
        <v>293</v>
      </c>
      <c r="B1670" s="514" t="s">
        <v>166</v>
      </c>
      <c r="C1670" s="701"/>
      <c r="D1670" s="807">
        <f t="shared" si="25"/>
        <v>0</v>
      </c>
      <c r="E1670" s="854"/>
      <c r="F1670" s="701"/>
      <c r="G1670" s="807"/>
      <c r="I1670" s="840" t="s">
        <v>15822</v>
      </c>
      <c r="J1670" s="848">
        <f>IFERROR(VLOOKUP(I1670,REAJUSTE!A:AB,22,FALSE),"")</f>
        <v>1.016</v>
      </c>
    </row>
    <row r="1671" spans="1:10" ht="51" x14ac:dyDescent="0.2">
      <c r="A1671" s="853">
        <v>29337</v>
      </c>
      <c r="B1671" s="853" t="s">
        <v>1083</v>
      </c>
      <c r="C1671" s="806" t="s">
        <v>70</v>
      </c>
      <c r="D1671" s="807">
        <f t="shared" si="25"/>
        <v>48.46</v>
      </c>
      <c r="E1671" s="856"/>
      <c r="F1671" s="807">
        <v>47.7</v>
      </c>
      <c r="G1671" s="701"/>
      <c r="I1671" s="840" t="s">
        <v>15822</v>
      </c>
      <c r="J1671" s="848">
        <f>IFERROR(VLOOKUP(I1671,REAJUSTE!A:AB,22,FALSE),"")</f>
        <v>1.016</v>
      </c>
    </row>
    <row r="1672" spans="1:10" ht="15" x14ac:dyDescent="0.2">
      <c r="A1672" s="513">
        <v>3</v>
      </c>
      <c r="B1672" s="514" t="s">
        <v>1084</v>
      </c>
      <c r="C1672" s="701"/>
      <c r="D1672" s="807">
        <f t="shared" si="25"/>
        <v>0</v>
      </c>
      <c r="E1672" s="854"/>
      <c r="F1672" s="701"/>
      <c r="G1672" s="807"/>
      <c r="I1672" s="840" t="s">
        <v>15822</v>
      </c>
      <c r="J1672" s="848">
        <f>IFERROR(VLOOKUP(I1672,REAJUSTE!A:AB,22,FALSE),"")</f>
        <v>1.016</v>
      </c>
    </row>
    <row r="1673" spans="1:10" ht="30" x14ac:dyDescent="0.2">
      <c r="A1673" s="513">
        <v>301</v>
      </c>
      <c r="B1673" s="514" t="s">
        <v>1085</v>
      </c>
      <c r="C1673" s="701"/>
      <c r="D1673" s="807">
        <f t="shared" si="25"/>
        <v>0</v>
      </c>
      <c r="E1673" s="854"/>
      <c r="F1673" s="701"/>
      <c r="G1673" s="807"/>
      <c r="I1673" s="840" t="s">
        <v>15822</v>
      </c>
      <c r="J1673" s="848">
        <f>IFERROR(VLOOKUP(I1673,REAJUSTE!A:AB,22,FALSE),"")</f>
        <v>1.016</v>
      </c>
    </row>
    <row r="1674" spans="1:10" ht="25.5" x14ac:dyDescent="0.2">
      <c r="A1674" s="853">
        <v>30106</v>
      </c>
      <c r="B1674" s="853" t="s">
        <v>1086</v>
      </c>
      <c r="C1674" s="806" t="s">
        <v>71</v>
      </c>
      <c r="D1674" s="807">
        <f t="shared" si="25"/>
        <v>16.79</v>
      </c>
      <c r="E1674" s="854"/>
      <c r="F1674" s="807">
        <v>16.53</v>
      </c>
      <c r="G1674" s="807"/>
      <c r="I1674" s="840" t="s">
        <v>15822</v>
      </c>
      <c r="J1674" s="848">
        <f>IFERROR(VLOOKUP(I1674,REAJUSTE!A:AB,22,FALSE),"")</f>
        <v>1.016</v>
      </c>
    </row>
    <row r="1675" spans="1:10" ht="38.25" x14ac:dyDescent="0.2">
      <c r="A1675" s="853">
        <v>30152</v>
      </c>
      <c r="B1675" s="853" t="s">
        <v>13028</v>
      </c>
      <c r="C1675" s="806" t="s">
        <v>70</v>
      </c>
      <c r="D1675" s="807">
        <f t="shared" si="25"/>
        <v>267.89999999999998</v>
      </c>
      <c r="E1675" s="854"/>
      <c r="F1675" s="807">
        <v>263.69</v>
      </c>
      <c r="G1675" s="807"/>
      <c r="I1675" s="840" t="s">
        <v>15822</v>
      </c>
      <c r="J1675" s="848">
        <f>IFERROR(VLOOKUP(I1675,REAJUSTE!A:AB,22,FALSE),"")</f>
        <v>1.016</v>
      </c>
    </row>
    <row r="1676" spans="1:10" ht="25.5" x14ac:dyDescent="0.2">
      <c r="A1676" s="853">
        <v>30172</v>
      </c>
      <c r="B1676" s="853" t="s">
        <v>1087</v>
      </c>
      <c r="C1676" s="806" t="s">
        <v>70</v>
      </c>
      <c r="D1676" s="807">
        <f t="shared" si="25"/>
        <v>353.19</v>
      </c>
      <c r="E1676" s="856"/>
      <c r="F1676" s="807">
        <v>347.63</v>
      </c>
      <c r="G1676" s="701"/>
      <c r="I1676" s="840" t="s">
        <v>15822</v>
      </c>
      <c r="J1676" s="848">
        <f>IFERROR(VLOOKUP(I1676,REAJUSTE!A:AB,22,FALSE),"")</f>
        <v>1.016</v>
      </c>
    </row>
    <row r="1677" spans="1:10" ht="25.5" x14ac:dyDescent="0.2">
      <c r="A1677" s="853">
        <v>30173</v>
      </c>
      <c r="B1677" s="853" t="s">
        <v>1088</v>
      </c>
      <c r="C1677" s="806" t="s">
        <v>70</v>
      </c>
      <c r="D1677" s="807">
        <f t="shared" si="25"/>
        <v>303.10000000000002</v>
      </c>
      <c r="E1677" s="854"/>
      <c r="F1677" s="807">
        <v>298.33</v>
      </c>
      <c r="G1677" s="807"/>
      <c r="I1677" s="840" t="s">
        <v>15822</v>
      </c>
      <c r="J1677" s="848">
        <f>IFERROR(VLOOKUP(I1677,REAJUSTE!A:AB,22,FALSE),"")</f>
        <v>1.016</v>
      </c>
    </row>
    <row r="1678" spans="1:10" ht="25.5" x14ac:dyDescent="0.2">
      <c r="A1678" s="853">
        <v>30174</v>
      </c>
      <c r="B1678" s="853" t="s">
        <v>1089</v>
      </c>
      <c r="C1678" s="806" t="s">
        <v>70</v>
      </c>
      <c r="D1678" s="807">
        <f t="shared" si="25"/>
        <v>303.10000000000002</v>
      </c>
      <c r="E1678" s="856"/>
      <c r="F1678" s="807">
        <v>298.33</v>
      </c>
      <c r="G1678" s="701"/>
      <c r="I1678" s="840" t="s">
        <v>15822</v>
      </c>
      <c r="J1678" s="848">
        <f>IFERROR(VLOOKUP(I1678,REAJUSTE!A:AB,22,FALSE),"")</f>
        <v>1.016</v>
      </c>
    </row>
    <row r="1679" spans="1:10" ht="25.5" x14ac:dyDescent="0.2">
      <c r="A1679" s="853">
        <v>30175</v>
      </c>
      <c r="B1679" s="853" t="s">
        <v>1090</v>
      </c>
      <c r="C1679" s="806" t="s">
        <v>70</v>
      </c>
      <c r="D1679" s="807">
        <f t="shared" si="25"/>
        <v>303.10000000000002</v>
      </c>
      <c r="E1679" s="854"/>
      <c r="F1679" s="807">
        <v>298.33</v>
      </c>
      <c r="G1679" s="807"/>
      <c r="I1679" s="840" t="s">
        <v>15822</v>
      </c>
      <c r="J1679" s="848">
        <f>IFERROR(VLOOKUP(I1679,REAJUSTE!A:AB,22,FALSE),"")</f>
        <v>1.016</v>
      </c>
    </row>
    <row r="1680" spans="1:10" ht="25.5" x14ac:dyDescent="0.2">
      <c r="A1680" s="853">
        <v>30191</v>
      </c>
      <c r="B1680" s="853" t="s">
        <v>1091</v>
      </c>
      <c r="C1680" s="806" t="s">
        <v>71</v>
      </c>
      <c r="D1680" s="807">
        <f t="shared" ref="D1680:D1743" si="26">TRUNC(F1680*J1680,2)</f>
        <v>59.66</v>
      </c>
      <c r="E1680" s="854"/>
      <c r="F1680" s="807">
        <v>58.73</v>
      </c>
      <c r="G1680" s="807"/>
      <c r="I1680" s="840" t="s">
        <v>15822</v>
      </c>
      <c r="J1680" s="848">
        <f>IFERROR(VLOOKUP(I1680,REAJUSTE!A:AB,22,FALSE),"")</f>
        <v>1.016</v>
      </c>
    </row>
    <row r="1681" spans="1:10" ht="15" x14ac:dyDescent="0.2">
      <c r="A1681" s="513">
        <v>302</v>
      </c>
      <c r="B1681" s="514" t="s">
        <v>1092</v>
      </c>
      <c r="C1681" s="701"/>
      <c r="D1681" s="807">
        <f t="shared" si="26"/>
        <v>0</v>
      </c>
      <c r="E1681" s="854"/>
      <c r="F1681" s="701"/>
      <c r="G1681" s="807"/>
      <c r="I1681" s="840" t="s">
        <v>15822</v>
      </c>
      <c r="J1681" s="848">
        <f>IFERROR(VLOOKUP(I1681,REAJUSTE!A:AB,22,FALSE),"")</f>
        <v>1.016</v>
      </c>
    </row>
    <row r="1682" spans="1:10" ht="25.5" x14ac:dyDescent="0.2">
      <c r="A1682" s="853">
        <v>30202</v>
      </c>
      <c r="B1682" s="853" t="s">
        <v>1825</v>
      </c>
      <c r="C1682" s="806" t="s">
        <v>70</v>
      </c>
      <c r="D1682" s="807">
        <f t="shared" si="26"/>
        <v>206.58</v>
      </c>
      <c r="E1682" s="856"/>
      <c r="F1682" s="807">
        <v>203.33</v>
      </c>
      <c r="G1682" s="701"/>
      <c r="I1682" s="840" t="s">
        <v>15822</v>
      </c>
      <c r="J1682" s="848">
        <f>IFERROR(VLOOKUP(I1682,REAJUSTE!A:AB,22,FALSE),"")</f>
        <v>1.016</v>
      </c>
    </row>
    <row r="1683" spans="1:10" ht="38.25" x14ac:dyDescent="0.2">
      <c r="A1683" s="853">
        <v>30210</v>
      </c>
      <c r="B1683" s="853" t="s">
        <v>1826</v>
      </c>
      <c r="C1683" s="806" t="s">
        <v>70</v>
      </c>
      <c r="D1683" s="807">
        <f t="shared" si="26"/>
        <v>268.17</v>
      </c>
      <c r="E1683" s="854"/>
      <c r="F1683" s="807">
        <v>263.95</v>
      </c>
      <c r="G1683" s="807"/>
      <c r="I1683" s="840" t="s">
        <v>15822</v>
      </c>
      <c r="J1683" s="848">
        <f>IFERROR(VLOOKUP(I1683,REAJUSTE!A:AB,22,FALSE),"")</f>
        <v>1.016</v>
      </c>
    </row>
    <row r="1684" spans="1:10" ht="38.25" x14ac:dyDescent="0.2">
      <c r="A1684" s="853">
        <v>30211</v>
      </c>
      <c r="B1684" s="853" t="s">
        <v>1827</v>
      </c>
      <c r="C1684" s="806" t="s">
        <v>70</v>
      </c>
      <c r="D1684" s="807">
        <f t="shared" si="26"/>
        <v>273.25</v>
      </c>
      <c r="E1684" s="856"/>
      <c r="F1684" s="807">
        <v>268.95</v>
      </c>
      <c r="G1684" s="701"/>
      <c r="I1684" s="840" t="s">
        <v>15822</v>
      </c>
      <c r="J1684" s="848">
        <f>IFERROR(VLOOKUP(I1684,REAJUSTE!A:AB,22,FALSE),"")</f>
        <v>1.016</v>
      </c>
    </row>
    <row r="1685" spans="1:10" ht="38.25" x14ac:dyDescent="0.2">
      <c r="A1685" s="853">
        <v>30212</v>
      </c>
      <c r="B1685" s="853" t="s">
        <v>1828</v>
      </c>
      <c r="C1685" s="806" t="s">
        <v>70</v>
      </c>
      <c r="D1685" s="807">
        <f t="shared" si="26"/>
        <v>274.52</v>
      </c>
      <c r="E1685" s="856"/>
      <c r="F1685" s="807">
        <v>270.2</v>
      </c>
      <c r="G1685" s="701"/>
      <c r="I1685" s="840" t="s">
        <v>15822</v>
      </c>
      <c r="J1685" s="848">
        <f>IFERROR(VLOOKUP(I1685,REAJUSTE!A:AB,22,FALSE),"")</f>
        <v>1.016</v>
      </c>
    </row>
    <row r="1686" spans="1:10" ht="38.25" x14ac:dyDescent="0.2">
      <c r="A1686" s="853">
        <v>30213</v>
      </c>
      <c r="B1686" s="853" t="s">
        <v>1829</v>
      </c>
      <c r="C1686" s="806" t="s">
        <v>70</v>
      </c>
      <c r="D1686" s="807">
        <f t="shared" si="26"/>
        <v>356.34</v>
      </c>
      <c r="E1686" s="854"/>
      <c r="F1686" s="807">
        <v>350.73</v>
      </c>
      <c r="G1686" s="807"/>
      <c r="I1686" s="840" t="s">
        <v>15822</v>
      </c>
      <c r="J1686" s="848">
        <f>IFERROR(VLOOKUP(I1686,REAJUSTE!A:AB,22,FALSE),"")</f>
        <v>1.016</v>
      </c>
    </row>
    <row r="1687" spans="1:10" ht="38.25" x14ac:dyDescent="0.2">
      <c r="A1687" s="853">
        <v>30217</v>
      </c>
      <c r="B1687" s="853" t="s">
        <v>13029</v>
      </c>
      <c r="C1687" s="806" t="s">
        <v>70</v>
      </c>
      <c r="D1687" s="807">
        <f t="shared" si="26"/>
        <v>251.76</v>
      </c>
      <c r="E1687" s="854"/>
      <c r="F1687" s="807">
        <v>247.8</v>
      </c>
      <c r="G1687" s="807"/>
      <c r="I1687" s="840" t="s">
        <v>15822</v>
      </c>
      <c r="J1687" s="848">
        <f>IFERROR(VLOOKUP(I1687,REAJUSTE!A:AB,22,FALSE),"")</f>
        <v>1.016</v>
      </c>
    </row>
    <row r="1688" spans="1:10" ht="38.25" x14ac:dyDescent="0.2">
      <c r="A1688" s="853">
        <v>30233</v>
      </c>
      <c r="B1688" s="853" t="s">
        <v>1830</v>
      </c>
      <c r="C1688" s="806" t="s">
        <v>70</v>
      </c>
      <c r="D1688" s="807">
        <f t="shared" si="26"/>
        <v>267.89999999999998</v>
      </c>
      <c r="E1688" s="854"/>
      <c r="F1688" s="807">
        <v>263.69</v>
      </c>
      <c r="G1688" s="807"/>
      <c r="I1688" s="840" t="s">
        <v>15822</v>
      </c>
      <c r="J1688" s="848">
        <f>IFERROR(VLOOKUP(I1688,REAJUSTE!A:AB,22,FALSE),"")</f>
        <v>1.016</v>
      </c>
    </row>
    <row r="1689" spans="1:10" ht="25.5" x14ac:dyDescent="0.2">
      <c r="A1689" s="853">
        <v>30257</v>
      </c>
      <c r="B1689" s="853" t="s">
        <v>13030</v>
      </c>
      <c r="C1689" s="806" t="s">
        <v>70</v>
      </c>
      <c r="D1689" s="807">
        <f t="shared" si="26"/>
        <v>814.15</v>
      </c>
      <c r="E1689" s="854"/>
      <c r="F1689" s="807">
        <v>801.33</v>
      </c>
      <c r="G1689" s="807"/>
      <c r="I1689" s="840" t="s">
        <v>15822</v>
      </c>
      <c r="J1689" s="848">
        <f>IFERROR(VLOOKUP(I1689,REAJUSTE!A:AB,22,FALSE),"")</f>
        <v>1.016</v>
      </c>
    </row>
    <row r="1690" spans="1:10" ht="25.5" x14ac:dyDescent="0.2">
      <c r="A1690" s="853">
        <v>30261</v>
      </c>
      <c r="B1690" s="853" t="s">
        <v>13031</v>
      </c>
      <c r="C1690" s="806" t="s">
        <v>70</v>
      </c>
      <c r="D1690" s="807">
        <f t="shared" si="26"/>
        <v>745.74</v>
      </c>
      <c r="E1690" s="854"/>
      <c r="F1690" s="807">
        <v>734</v>
      </c>
      <c r="G1690" s="807"/>
      <c r="I1690" s="840" t="s">
        <v>15822</v>
      </c>
      <c r="J1690" s="848">
        <f>IFERROR(VLOOKUP(I1690,REAJUSTE!A:AB,22,FALSE),"")</f>
        <v>1.016</v>
      </c>
    </row>
    <row r="1691" spans="1:10" ht="25.5" x14ac:dyDescent="0.2">
      <c r="A1691" s="853">
        <v>30263</v>
      </c>
      <c r="B1691" s="853" t="s">
        <v>13032</v>
      </c>
      <c r="C1691" s="806" t="s">
        <v>70</v>
      </c>
      <c r="D1691" s="807">
        <f t="shared" si="26"/>
        <v>878.5</v>
      </c>
      <c r="E1691" s="854"/>
      <c r="F1691" s="807">
        <v>864.67</v>
      </c>
      <c r="G1691" s="807"/>
      <c r="I1691" s="840" t="s">
        <v>15822</v>
      </c>
      <c r="J1691" s="848">
        <f>IFERROR(VLOOKUP(I1691,REAJUSTE!A:AB,22,FALSE),"")</f>
        <v>1.016</v>
      </c>
    </row>
    <row r="1692" spans="1:10" ht="15" x14ac:dyDescent="0.2">
      <c r="A1692" s="513">
        <v>303</v>
      </c>
      <c r="B1692" s="514" t="s">
        <v>1092</v>
      </c>
      <c r="C1692" s="701"/>
      <c r="D1692" s="807">
        <f t="shared" si="26"/>
        <v>0</v>
      </c>
      <c r="E1692" s="854"/>
      <c r="F1692" s="701"/>
      <c r="G1692" s="807"/>
      <c r="I1692" s="840" t="s">
        <v>15822</v>
      </c>
      <c r="J1692" s="848">
        <f>IFERROR(VLOOKUP(I1692,REAJUSTE!A:AB,22,FALSE),"")</f>
        <v>1.016</v>
      </c>
    </row>
    <row r="1693" spans="1:10" ht="25.5" x14ac:dyDescent="0.2">
      <c r="A1693" s="853">
        <v>30358</v>
      </c>
      <c r="B1693" s="853" t="s">
        <v>1093</v>
      </c>
      <c r="C1693" s="806" t="s">
        <v>71</v>
      </c>
      <c r="D1693" s="807">
        <f t="shared" si="26"/>
        <v>22.31</v>
      </c>
      <c r="E1693" s="856"/>
      <c r="F1693" s="807">
        <v>21.96</v>
      </c>
      <c r="G1693" s="701"/>
      <c r="I1693" s="840" t="s">
        <v>15822</v>
      </c>
      <c r="J1693" s="848">
        <f>IFERROR(VLOOKUP(I1693,REAJUSTE!A:AB,22,FALSE),"")</f>
        <v>1.016</v>
      </c>
    </row>
    <row r="1694" spans="1:10" ht="15" x14ac:dyDescent="0.2">
      <c r="A1694" s="513">
        <v>304</v>
      </c>
      <c r="B1694" s="514" t="s">
        <v>1092</v>
      </c>
      <c r="C1694" s="701"/>
      <c r="D1694" s="807">
        <f t="shared" si="26"/>
        <v>0</v>
      </c>
      <c r="E1694" s="854"/>
      <c r="F1694" s="701"/>
      <c r="G1694" s="807"/>
      <c r="I1694" s="840" t="s">
        <v>15822</v>
      </c>
      <c r="J1694" s="848">
        <f>IFERROR(VLOOKUP(I1694,REAJUSTE!A:AB,22,FALSE),"")</f>
        <v>1.016</v>
      </c>
    </row>
    <row r="1695" spans="1:10" ht="38.25" x14ac:dyDescent="0.2">
      <c r="A1695" s="853">
        <v>30460</v>
      </c>
      <c r="B1695" s="853" t="s">
        <v>1831</v>
      </c>
      <c r="C1695" s="806" t="s">
        <v>70</v>
      </c>
      <c r="D1695" s="807">
        <f t="shared" si="26"/>
        <v>251.76</v>
      </c>
      <c r="E1695" s="854"/>
      <c r="F1695" s="807">
        <v>247.8</v>
      </c>
      <c r="G1695" s="807"/>
      <c r="I1695" s="840" t="s">
        <v>15822</v>
      </c>
      <c r="J1695" s="848">
        <f>IFERROR(VLOOKUP(I1695,REAJUSTE!A:AB,22,FALSE),"")</f>
        <v>1.016</v>
      </c>
    </row>
    <row r="1696" spans="1:10" ht="25.5" x14ac:dyDescent="0.2">
      <c r="A1696" s="853">
        <v>30496</v>
      </c>
      <c r="B1696" s="853" t="s">
        <v>1094</v>
      </c>
      <c r="C1696" s="806" t="s">
        <v>71</v>
      </c>
      <c r="D1696" s="807">
        <f t="shared" si="26"/>
        <v>22.26</v>
      </c>
      <c r="E1696" s="854"/>
      <c r="F1696" s="807">
        <v>21.91</v>
      </c>
      <c r="G1696" s="807"/>
      <c r="I1696" s="840" t="s">
        <v>15822</v>
      </c>
      <c r="J1696" s="848">
        <f>IFERROR(VLOOKUP(I1696,REAJUSTE!A:AB,22,FALSE),"")</f>
        <v>1.016</v>
      </c>
    </row>
    <row r="1697" spans="1:10" ht="15" x14ac:dyDescent="0.2">
      <c r="A1697" s="513">
        <v>306</v>
      </c>
      <c r="B1697" s="514" t="s">
        <v>1092</v>
      </c>
      <c r="C1697" s="701"/>
      <c r="D1697" s="807">
        <f t="shared" si="26"/>
        <v>0</v>
      </c>
      <c r="E1697" s="854"/>
      <c r="F1697" s="701"/>
      <c r="G1697" s="807"/>
      <c r="I1697" s="840" t="s">
        <v>15822</v>
      </c>
      <c r="J1697" s="848">
        <f>IFERROR(VLOOKUP(I1697,REAJUSTE!A:AB,22,FALSE),"")</f>
        <v>1.016</v>
      </c>
    </row>
    <row r="1698" spans="1:10" ht="25.5" x14ac:dyDescent="0.2">
      <c r="A1698" s="853">
        <v>30665</v>
      </c>
      <c r="B1698" s="853" t="s">
        <v>1095</v>
      </c>
      <c r="C1698" s="806" t="s">
        <v>71</v>
      </c>
      <c r="D1698" s="807">
        <f t="shared" si="26"/>
        <v>44.06</v>
      </c>
      <c r="E1698" s="854"/>
      <c r="F1698" s="807">
        <v>43.37</v>
      </c>
      <c r="G1698" s="807"/>
      <c r="I1698" s="840" t="s">
        <v>15822</v>
      </c>
      <c r="J1698" s="848">
        <f>IFERROR(VLOOKUP(I1698,REAJUSTE!A:AB,22,FALSE),"")</f>
        <v>1.016</v>
      </c>
    </row>
    <row r="1699" spans="1:10" ht="38.25" x14ac:dyDescent="0.2">
      <c r="A1699" s="853">
        <v>30675</v>
      </c>
      <c r="B1699" s="853" t="s">
        <v>13033</v>
      </c>
      <c r="C1699" s="806" t="s">
        <v>70</v>
      </c>
      <c r="D1699" s="807">
        <f t="shared" si="26"/>
        <v>430.35</v>
      </c>
      <c r="E1699" s="854"/>
      <c r="F1699" s="807">
        <v>423.58</v>
      </c>
      <c r="G1699" s="807"/>
      <c r="I1699" s="840" t="s">
        <v>15822</v>
      </c>
      <c r="J1699" s="848">
        <f>IFERROR(VLOOKUP(I1699,REAJUSTE!A:AB,22,FALSE),"")</f>
        <v>1.016</v>
      </c>
    </row>
    <row r="1700" spans="1:10" ht="38.25" x14ac:dyDescent="0.2">
      <c r="A1700" s="853">
        <v>30676</v>
      </c>
      <c r="B1700" s="853" t="s">
        <v>13034</v>
      </c>
      <c r="C1700" s="806" t="s">
        <v>70</v>
      </c>
      <c r="D1700" s="807">
        <f t="shared" si="26"/>
        <v>453.04</v>
      </c>
      <c r="E1700" s="854"/>
      <c r="F1700" s="807">
        <v>445.91</v>
      </c>
      <c r="G1700" s="807"/>
      <c r="I1700" s="840" t="s">
        <v>15822</v>
      </c>
      <c r="J1700" s="848">
        <f>IFERROR(VLOOKUP(I1700,REAJUSTE!A:AB,22,FALSE),"")</f>
        <v>1.016</v>
      </c>
    </row>
    <row r="1701" spans="1:10" ht="38.25" x14ac:dyDescent="0.2">
      <c r="A1701" s="853">
        <v>30677</v>
      </c>
      <c r="B1701" s="853" t="s">
        <v>13035</v>
      </c>
      <c r="C1701" s="806" t="s">
        <v>70</v>
      </c>
      <c r="D1701" s="807">
        <f t="shared" si="26"/>
        <v>514</v>
      </c>
      <c r="E1701" s="854"/>
      <c r="F1701" s="807">
        <v>505.91</v>
      </c>
      <c r="G1701" s="807"/>
      <c r="I1701" s="840" t="s">
        <v>15822</v>
      </c>
      <c r="J1701" s="848">
        <f>IFERROR(VLOOKUP(I1701,REAJUSTE!A:AB,22,FALSE),"")</f>
        <v>1.016</v>
      </c>
    </row>
    <row r="1702" spans="1:10" ht="15" x14ac:dyDescent="0.2">
      <c r="A1702" s="513">
        <v>308</v>
      </c>
      <c r="B1702" s="514" t="s">
        <v>1096</v>
      </c>
      <c r="C1702" s="701"/>
      <c r="D1702" s="807">
        <f t="shared" si="26"/>
        <v>0</v>
      </c>
      <c r="E1702" s="854"/>
      <c r="F1702" s="701"/>
      <c r="G1702" s="807"/>
      <c r="I1702" s="840" t="s">
        <v>15822</v>
      </c>
      <c r="J1702" s="848">
        <f>IFERROR(VLOOKUP(I1702,REAJUSTE!A:AB,22,FALSE),"")</f>
        <v>1.016</v>
      </c>
    </row>
    <row r="1703" spans="1:10" ht="25.5" x14ac:dyDescent="0.2">
      <c r="A1703" s="853">
        <v>30868</v>
      </c>
      <c r="B1703" s="853" t="s">
        <v>1832</v>
      </c>
      <c r="C1703" s="806" t="s">
        <v>59</v>
      </c>
      <c r="D1703" s="807">
        <f t="shared" si="26"/>
        <v>936.64</v>
      </c>
      <c r="E1703" s="854"/>
      <c r="F1703" s="807">
        <v>921.89</v>
      </c>
      <c r="G1703" s="807"/>
      <c r="I1703" s="840" t="s">
        <v>15822</v>
      </c>
      <c r="J1703" s="848">
        <f>IFERROR(VLOOKUP(I1703,REAJUSTE!A:AB,22,FALSE),"")</f>
        <v>1.016</v>
      </c>
    </row>
    <row r="1704" spans="1:10" ht="15" x14ac:dyDescent="0.2">
      <c r="A1704" s="513">
        <v>309</v>
      </c>
      <c r="B1704" s="514" t="s">
        <v>1096</v>
      </c>
      <c r="C1704" s="701"/>
      <c r="D1704" s="807">
        <f t="shared" si="26"/>
        <v>0</v>
      </c>
      <c r="E1704" s="856"/>
      <c r="F1704" s="701"/>
      <c r="G1704" s="701"/>
      <c r="I1704" s="840" t="s">
        <v>15822</v>
      </c>
      <c r="J1704" s="848">
        <f>IFERROR(VLOOKUP(I1704,REAJUSTE!A:AB,22,FALSE),"")</f>
        <v>1.016</v>
      </c>
    </row>
    <row r="1705" spans="1:10" ht="25.5" x14ac:dyDescent="0.2">
      <c r="A1705" s="853">
        <v>30951</v>
      </c>
      <c r="B1705" s="853" t="s">
        <v>1833</v>
      </c>
      <c r="C1705" s="806" t="s">
        <v>59</v>
      </c>
      <c r="D1705" s="807">
        <f t="shared" si="26"/>
        <v>403.47</v>
      </c>
      <c r="E1705" s="854"/>
      <c r="F1705" s="807">
        <v>397.12</v>
      </c>
      <c r="G1705" s="807"/>
      <c r="I1705" s="840" t="s">
        <v>15822</v>
      </c>
      <c r="J1705" s="848">
        <f>IFERROR(VLOOKUP(I1705,REAJUSTE!A:AB,22,FALSE),"")</f>
        <v>1.016</v>
      </c>
    </row>
    <row r="1706" spans="1:10" ht="15" x14ac:dyDescent="0.2">
      <c r="A1706" s="513">
        <v>310</v>
      </c>
      <c r="B1706" s="514" t="s">
        <v>1096</v>
      </c>
      <c r="C1706" s="701"/>
      <c r="D1706" s="807">
        <f t="shared" si="26"/>
        <v>0</v>
      </c>
      <c r="E1706" s="856"/>
      <c r="F1706" s="701"/>
      <c r="G1706" s="701"/>
      <c r="I1706" s="840" t="s">
        <v>15822</v>
      </c>
      <c r="J1706" s="848">
        <f>IFERROR(VLOOKUP(I1706,REAJUSTE!A:AB,22,FALSE),"")</f>
        <v>1.016</v>
      </c>
    </row>
    <row r="1707" spans="1:10" ht="25.5" x14ac:dyDescent="0.2">
      <c r="A1707" s="853">
        <v>31012</v>
      </c>
      <c r="B1707" s="853" t="s">
        <v>13036</v>
      </c>
      <c r="C1707" s="806" t="s">
        <v>70</v>
      </c>
      <c r="D1707" s="807">
        <f t="shared" si="26"/>
        <v>1330.5</v>
      </c>
      <c r="E1707" s="854"/>
      <c r="F1707" s="808">
        <v>1309.55</v>
      </c>
      <c r="G1707" s="807"/>
      <c r="I1707" s="840" t="s">
        <v>15822</v>
      </c>
      <c r="J1707" s="848">
        <f>IFERROR(VLOOKUP(I1707,REAJUSTE!A:AB,22,FALSE),"")</f>
        <v>1.016</v>
      </c>
    </row>
    <row r="1708" spans="1:10" ht="15" x14ac:dyDescent="0.2">
      <c r="A1708" s="513">
        <v>311</v>
      </c>
      <c r="B1708" s="514" t="s">
        <v>1096</v>
      </c>
      <c r="C1708" s="701"/>
      <c r="D1708" s="807">
        <f t="shared" si="26"/>
        <v>0</v>
      </c>
      <c r="E1708" s="854"/>
      <c r="F1708" s="701"/>
      <c r="G1708" s="807"/>
      <c r="I1708" s="840" t="s">
        <v>15822</v>
      </c>
      <c r="J1708" s="848">
        <f>IFERROR(VLOOKUP(I1708,REAJUSTE!A:AB,22,FALSE),"")</f>
        <v>1.016</v>
      </c>
    </row>
    <row r="1709" spans="1:10" ht="25.5" x14ac:dyDescent="0.2">
      <c r="A1709" s="853">
        <v>31124</v>
      </c>
      <c r="B1709" s="853" t="s">
        <v>13037</v>
      </c>
      <c r="C1709" s="806" t="s">
        <v>70</v>
      </c>
      <c r="D1709" s="807">
        <f t="shared" si="26"/>
        <v>1366.55</v>
      </c>
      <c r="E1709" s="856"/>
      <c r="F1709" s="808">
        <v>1345.03</v>
      </c>
      <c r="G1709" s="701"/>
      <c r="I1709" s="840" t="s">
        <v>15822</v>
      </c>
      <c r="J1709" s="848">
        <f>IFERROR(VLOOKUP(I1709,REAJUSTE!A:AB,22,FALSE),"")</f>
        <v>1.016</v>
      </c>
    </row>
    <row r="1710" spans="1:10" ht="15" x14ac:dyDescent="0.2">
      <c r="A1710" s="513">
        <v>312</v>
      </c>
      <c r="B1710" s="514" t="s">
        <v>1096</v>
      </c>
      <c r="C1710" s="701"/>
      <c r="D1710" s="807">
        <f t="shared" si="26"/>
        <v>0</v>
      </c>
      <c r="E1710" s="854"/>
      <c r="F1710" s="701"/>
      <c r="G1710" s="807"/>
      <c r="I1710" s="840" t="s">
        <v>15822</v>
      </c>
      <c r="J1710" s="848">
        <f>IFERROR(VLOOKUP(I1710,REAJUSTE!A:AB,22,FALSE),"")</f>
        <v>1.016</v>
      </c>
    </row>
    <row r="1711" spans="1:10" ht="25.5" x14ac:dyDescent="0.2">
      <c r="A1711" s="853">
        <v>31242</v>
      </c>
      <c r="B1711" s="853" t="s">
        <v>13038</v>
      </c>
      <c r="C1711" s="806" t="s">
        <v>70</v>
      </c>
      <c r="D1711" s="807">
        <f t="shared" si="26"/>
        <v>1648.38</v>
      </c>
      <c r="E1711" s="854"/>
      <c r="F1711" s="808">
        <v>1622.43</v>
      </c>
      <c r="G1711" s="807"/>
      <c r="I1711" s="840" t="s">
        <v>15822</v>
      </c>
      <c r="J1711" s="848">
        <f>IFERROR(VLOOKUP(I1711,REAJUSTE!A:AB,22,FALSE),"")</f>
        <v>1.016</v>
      </c>
    </row>
    <row r="1712" spans="1:10" ht="15" x14ac:dyDescent="0.2">
      <c r="A1712" s="513">
        <v>314</v>
      </c>
      <c r="B1712" s="514" t="s">
        <v>1096</v>
      </c>
      <c r="C1712" s="701"/>
      <c r="D1712" s="807">
        <f t="shared" si="26"/>
        <v>0</v>
      </c>
      <c r="E1712" s="854"/>
      <c r="F1712" s="701"/>
      <c r="G1712" s="807"/>
      <c r="I1712" s="840" t="s">
        <v>15822</v>
      </c>
      <c r="J1712" s="848">
        <f>IFERROR(VLOOKUP(I1712,REAJUSTE!A:AB,22,FALSE),"")</f>
        <v>1.016</v>
      </c>
    </row>
    <row r="1713" spans="1:10" ht="25.5" x14ac:dyDescent="0.2">
      <c r="A1713" s="853">
        <v>31443</v>
      </c>
      <c r="B1713" s="853" t="s">
        <v>1834</v>
      </c>
      <c r="C1713" s="806" t="s">
        <v>59</v>
      </c>
      <c r="D1713" s="807">
        <f t="shared" si="26"/>
        <v>507.95</v>
      </c>
      <c r="E1713" s="854"/>
      <c r="F1713" s="807">
        <v>499.96</v>
      </c>
      <c r="G1713" s="807"/>
      <c r="I1713" s="840" t="s">
        <v>15822</v>
      </c>
      <c r="J1713" s="848">
        <f>IFERROR(VLOOKUP(I1713,REAJUSTE!A:AB,22,FALSE),"")</f>
        <v>1.016</v>
      </c>
    </row>
    <row r="1714" spans="1:10" ht="15" x14ac:dyDescent="0.2">
      <c r="A1714" s="513">
        <v>315</v>
      </c>
      <c r="B1714" s="514" t="s">
        <v>1097</v>
      </c>
      <c r="C1714" s="701"/>
      <c r="D1714" s="807">
        <f t="shared" si="26"/>
        <v>0</v>
      </c>
      <c r="E1714" s="856"/>
      <c r="F1714" s="701"/>
      <c r="G1714" s="701"/>
      <c r="I1714" s="840" t="s">
        <v>15822</v>
      </c>
      <c r="J1714" s="848">
        <f>IFERROR(VLOOKUP(I1714,REAJUSTE!A:AB,22,FALSE),"")</f>
        <v>1.016</v>
      </c>
    </row>
    <row r="1715" spans="1:10" ht="25.5" x14ac:dyDescent="0.2">
      <c r="A1715" s="853">
        <v>31507</v>
      </c>
      <c r="B1715" s="853" t="s">
        <v>1098</v>
      </c>
      <c r="C1715" s="806" t="s">
        <v>70</v>
      </c>
      <c r="D1715" s="807">
        <f t="shared" si="26"/>
        <v>210.34</v>
      </c>
      <c r="E1715" s="854"/>
      <c r="F1715" s="807">
        <v>207.03</v>
      </c>
      <c r="G1715" s="807"/>
      <c r="I1715" s="840" t="s">
        <v>15822</v>
      </c>
      <c r="J1715" s="848">
        <f>IFERROR(VLOOKUP(I1715,REAJUSTE!A:AB,22,FALSE),"")</f>
        <v>1.016</v>
      </c>
    </row>
    <row r="1716" spans="1:10" ht="15" x14ac:dyDescent="0.2">
      <c r="A1716" s="853">
        <v>31511</v>
      </c>
      <c r="B1716" s="853" t="s">
        <v>1099</v>
      </c>
      <c r="C1716" s="806" t="s">
        <v>70</v>
      </c>
      <c r="D1716" s="807">
        <f t="shared" si="26"/>
        <v>5.8</v>
      </c>
      <c r="E1716" s="856"/>
      <c r="F1716" s="807">
        <v>5.71</v>
      </c>
      <c r="G1716" s="701"/>
      <c r="I1716" s="840" t="s">
        <v>15822</v>
      </c>
      <c r="J1716" s="848">
        <f>IFERROR(VLOOKUP(I1716,REAJUSTE!A:AB,22,FALSE),"")</f>
        <v>1.016</v>
      </c>
    </row>
    <row r="1717" spans="1:10" ht="15" x14ac:dyDescent="0.2">
      <c r="A1717" s="853">
        <v>31515</v>
      </c>
      <c r="B1717" s="853" t="s">
        <v>1100</v>
      </c>
      <c r="C1717" s="806" t="s">
        <v>70</v>
      </c>
      <c r="D1717" s="807">
        <f t="shared" si="26"/>
        <v>90.38</v>
      </c>
      <c r="E1717" s="854"/>
      <c r="F1717" s="807">
        <v>88.96</v>
      </c>
      <c r="G1717" s="807"/>
      <c r="I1717" s="840" t="s">
        <v>15822</v>
      </c>
      <c r="J1717" s="848">
        <f>IFERROR(VLOOKUP(I1717,REAJUSTE!A:AB,22,FALSE),"")</f>
        <v>1.016</v>
      </c>
    </row>
    <row r="1718" spans="1:10" ht="15" x14ac:dyDescent="0.2">
      <c r="A1718" s="853">
        <v>31516</v>
      </c>
      <c r="B1718" s="853" t="s">
        <v>1101</v>
      </c>
      <c r="C1718" s="806" t="s">
        <v>70</v>
      </c>
      <c r="D1718" s="807">
        <f t="shared" si="26"/>
        <v>4.57</v>
      </c>
      <c r="E1718" s="856"/>
      <c r="F1718" s="807">
        <v>4.5</v>
      </c>
      <c r="G1718" s="701"/>
      <c r="I1718" s="840" t="s">
        <v>15822</v>
      </c>
      <c r="J1718" s="848">
        <f>IFERROR(VLOOKUP(I1718,REAJUSTE!A:AB,22,FALSE),"")</f>
        <v>1.016</v>
      </c>
    </row>
    <row r="1719" spans="1:10" ht="25.5" x14ac:dyDescent="0.2">
      <c r="A1719" s="853">
        <v>31517</v>
      </c>
      <c r="B1719" s="853" t="s">
        <v>1102</v>
      </c>
      <c r="C1719" s="806" t="s">
        <v>70</v>
      </c>
      <c r="D1719" s="807">
        <f t="shared" si="26"/>
        <v>96.19</v>
      </c>
      <c r="E1719" s="854"/>
      <c r="F1719" s="807">
        <v>94.68</v>
      </c>
      <c r="G1719" s="808"/>
      <c r="I1719" s="840" t="s">
        <v>15822</v>
      </c>
      <c r="J1719" s="848">
        <f>IFERROR(VLOOKUP(I1719,REAJUSTE!A:AB,22,FALSE),"")</f>
        <v>1.016</v>
      </c>
    </row>
    <row r="1720" spans="1:10" ht="25.5" x14ac:dyDescent="0.2">
      <c r="A1720" s="853">
        <v>31518</v>
      </c>
      <c r="B1720" s="853" t="s">
        <v>1103</v>
      </c>
      <c r="C1720" s="806" t="s">
        <v>70</v>
      </c>
      <c r="D1720" s="807">
        <f t="shared" si="26"/>
        <v>74.150000000000006</v>
      </c>
      <c r="E1720" s="856"/>
      <c r="F1720" s="807">
        <v>72.989999999999995</v>
      </c>
      <c r="G1720" s="701"/>
      <c r="I1720" s="840" t="s">
        <v>15822</v>
      </c>
      <c r="J1720" s="848">
        <f>IFERROR(VLOOKUP(I1720,REAJUSTE!A:AB,22,FALSE),"")</f>
        <v>1.016</v>
      </c>
    </row>
    <row r="1721" spans="1:10" ht="15" x14ac:dyDescent="0.2">
      <c r="A1721" s="853">
        <v>31519</v>
      </c>
      <c r="B1721" s="853" t="s">
        <v>1104</v>
      </c>
      <c r="C1721" s="806" t="s">
        <v>70</v>
      </c>
      <c r="D1721" s="807">
        <f t="shared" si="26"/>
        <v>37.770000000000003</v>
      </c>
      <c r="E1721" s="854"/>
      <c r="F1721" s="807">
        <v>37.18</v>
      </c>
      <c r="G1721" s="808"/>
      <c r="I1721" s="840" t="s">
        <v>15822</v>
      </c>
      <c r="J1721" s="848">
        <f>IFERROR(VLOOKUP(I1721,REAJUSTE!A:AB,22,FALSE),"")</f>
        <v>1.016</v>
      </c>
    </row>
    <row r="1722" spans="1:10" ht="15" x14ac:dyDescent="0.2">
      <c r="A1722" s="853">
        <v>31548</v>
      </c>
      <c r="B1722" s="853" t="s">
        <v>1105</v>
      </c>
      <c r="C1722" s="806" t="s">
        <v>70</v>
      </c>
      <c r="D1722" s="807">
        <f t="shared" si="26"/>
        <v>23.81</v>
      </c>
      <c r="E1722" s="856"/>
      <c r="F1722" s="807">
        <v>23.44</v>
      </c>
      <c r="G1722" s="701"/>
      <c r="I1722" s="840" t="s">
        <v>15822</v>
      </c>
      <c r="J1722" s="848">
        <f>IFERROR(VLOOKUP(I1722,REAJUSTE!A:AB,22,FALSE),"")</f>
        <v>1.016</v>
      </c>
    </row>
    <row r="1723" spans="1:10" ht="25.5" x14ac:dyDescent="0.2">
      <c r="A1723" s="853">
        <v>31570</v>
      </c>
      <c r="B1723" s="853" t="s">
        <v>1106</v>
      </c>
      <c r="C1723" s="806" t="s">
        <v>70</v>
      </c>
      <c r="D1723" s="807">
        <f t="shared" si="26"/>
        <v>7.16</v>
      </c>
      <c r="E1723" s="854"/>
      <c r="F1723" s="807">
        <v>7.05</v>
      </c>
      <c r="G1723" s="808"/>
      <c r="I1723" s="840" t="s">
        <v>15822</v>
      </c>
      <c r="J1723" s="848">
        <f>IFERROR(VLOOKUP(I1723,REAJUSTE!A:AB,22,FALSE),"")</f>
        <v>1.016</v>
      </c>
    </row>
    <row r="1724" spans="1:10" ht="25.5" x14ac:dyDescent="0.2">
      <c r="A1724" s="853">
        <v>31571</v>
      </c>
      <c r="B1724" s="853" t="s">
        <v>1107</v>
      </c>
      <c r="C1724" s="806" t="s">
        <v>70</v>
      </c>
      <c r="D1724" s="807">
        <f t="shared" si="26"/>
        <v>12.31</v>
      </c>
      <c r="E1724" s="856"/>
      <c r="F1724" s="807">
        <v>12.12</v>
      </c>
      <c r="G1724" s="701"/>
      <c r="I1724" s="840" t="s">
        <v>15822</v>
      </c>
      <c r="J1724" s="848">
        <f>IFERROR(VLOOKUP(I1724,REAJUSTE!A:AB,22,FALSE),"")</f>
        <v>1.016</v>
      </c>
    </row>
    <row r="1725" spans="1:10" ht="15" x14ac:dyDescent="0.2">
      <c r="A1725" s="853">
        <v>31581</v>
      </c>
      <c r="B1725" s="853" t="s">
        <v>1108</v>
      </c>
      <c r="C1725" s="806" t="s">
        <v>70</v>
      </c>
      <c r="D1725" s="807">
        <f t="shared" si="26"/>
        <v>61.88</v>
      </c>
      <c r="E1725" s="854"/>
      <c r="F1725" s="807">
        <v>60.91</v>
      </c>
      <c r="G1725" s="807"/>
      <c r="I1725" s="840" t="s">
        <v>15822</v>
      </c>
      <c r="J1725" s="848">
        <f>IFERROR(VLOOKUP(I1725,REAJUSTE!A:AB,22,FALSE),"")</f>
        <v>1.016</v>
      </c>
    </row>
    <row r="1726" spans="1:10" ht="25.5" x14ac:dyDescent="0.2">
      <c r="A1726" s="853">
        <v>31584</v>
      </c>
      <c r="B1726" s="853" t="s">
        <v>1109</v>
      </c>
      <c r="C1726" s="806" t="s">
        <v>70</v>
      </c>
      <c r="D1726" s="807">
        <f t="shared" si="26"/>
        <v>13.41</v>
      </c>
      <c r="E1726" s="856"/>
      <c r="F1726" s="807">
        <v>13.2</v>
      </c>
      <c r="G1726" s="701"/>
      <c r="I1726" s="840" t="s">
        <v>15822</v>
      </c>
      <c r="J1726" s="848">
        <f>IFERROR(VLOOKUP(I1726,REAJUSTE!A:AB,22,FALSE),"")</f>
        <v>1.016</v>
      </c>
    </row>
    <row r="1727" spans="1:10" ht="30" x14ac:dyDescent="0.2">
      <c r="A1727" s="513">
        <v>316</v>
      </c>
      <c r="B1727" s="514" t="s">
        <v>1110</v>
      </c>
      <c r="C1727" s="701"/>
      <c r="D1727" s="807">
        <f t="shared" si="26"/>
        <v>0</v>
      </c>
      <c r="E1727" s="854"/>
      <c r="F1727" s="701"/>
      <c r="G1727" s="807"/>
      <c r="I1727" s="840" t="s">
        <v>15822</v>
      </c>
      <c r="J1727" s="848">
        <f>IFERROR(VLOOKUP(I1727,REAJUSTE!A:AB,22,FALSE),"")</f>
        <v>1.016</v>
      </c>
    </row>
    <row r="1728" spans="1:10" ht="25.5" x14ac:dyDescent="0.2">
      <c r="A1728" s="853">
        <v>31601</v>
      </c>
      <c r="B1728" s="853" t="s">
        <v>1111</v>
      </c>
      <c r="C1728" s="806" t="s">
        <v>70</v>
      </c>
      <c r="D1728" s="807">
        <f t="shared" si="26"/>
        <v>46.31</v>
      </c>
      <c r="E1728" s="854"/>
      <c r="F1728" s="807">
        <v>45.59</v>
      </c>
      <c r="G1728" s="807"/>
      <c r="I1728" s="840" t="s">
        <v>15822</v>
      </c>
      <c r="J1728" s="848">
        <f>IFERROR(VLOOKUP(I1728,REAJUSTE!A:AB,22,FALSE),"")</f>
        <v>1.016</v>
      </c>
    </row>
    <row r="1729" spans="1:10" ht="25.5" x14ac:dyDescent="0.2">
      <c r="A1729" s="853">
        <v>31647</v>
      </c>
      <c r="B1729" s="853" t="s">
        <v>1112</v>
      </c>
      <c r="C1729" s="806" t="s">
        <v>70</v>
      </c>
      <c r="D1729" s="807">
        <f t="shared" si="26"/>
        <v>44.97</v>
      </c>
      <c r="E1729" s="854"/>
      <c r="F1729" s="807">
        <v>44.27</v>
      </c>
      <c r="G1729" s="807"/>
      <c r="I1729" s="840" t="s">
        <v>15822</v>
      </c>
      <c r="J1729" s="848">
        <f>IFERROR(VLOOKUP(I1729,REAJUSTE!A:AB,22,FALSE),"")</f>
        <v>1.016</v>
      </c>
    </row>
    <row r="1730" spans="1:10" ht="15" x14ac:dyDescent="0.2">
      <c r="A1730" s="513">
        <v>317</v>
      </c>
      <c r="B1730" s="514" t="s">
        <v>1096</v>
      </c>
      <c r="C1730" s="701"/>
      <c r="D1730" s="807">
        <f t="shared" si="26"/>
        <v>0</v>
      </c>
      <c r="E1730" s="854"/>
      <c r="F1730" s="701"/>
      <c r="G1730" s="807"/>
      <c r="I1730" s="840" t="s">
        <v>15822</v>
      </c>
      <c r="J1730" s="848">
        <f>IFERROR(VLOOKUP(I1730,REAJUSTE!A:AB,22,FALSE),"")</f>
        <v>1.016</v>
      </c>
    </row>
    <row r="1731" spans="1:10" ht="25.5" x14ac:dyDescent="0.2">
      <c r="A1731" s="853">
        <v>31733</v>
      </c>
      <c r="B1731" s="853" t="s">
        <v>1113</v>
      </c>
      <c r="C1731" s="806" t="s">
        <v>59</v>
      </c>
      <c r="D1731" s="807">
        <f t="shared" si="26"/>
        <v>750.91</v>
      </c>
      <c r="E1731" s="854"/>
      <c r="F1731" s="807">
        <v>739.09</v>
      </c>
      <c r="G1731" s="807"/>
      <c r="I1731" s="840" t="s">
        <v>15822</v>
      </c>
      <c r="J1731" s="848">
        <f>IFERROR(VLOOKUP(I1731,REAJUSTE!A:AB,22,FALSE),"")</f>
        <v>1.016</v>
      </c>
    </row>
    <row r="1732" spans="1:10" ht="30" x14ac:dyDescent="0.2">
      <c r="A1732" s="513">
        <v>318</v>
      </c>
      <c r="B1732" s="514" t="s">
        <v>1110</v>
      </c>
      <c r="C1732" s="701"/>
      <c r="D1732" s="807">
        <f t="shared" si="26"/>
        <v>0</v>
      </c>
      <c r="E1732" s="854"/>
      <c r="F1732" s="701"/>
      <c r="G1732" s="807"/>
      <c r="I1732" s="840" t="s">
        <v>15822</v>
      </c>
      <c r="J1732" s="848">
        <f>IFERROR(VLOOKUP(I1732,REAJUSTE!A:AB,22,FALSE),"")</f>
        <v>1.016</v>
      </c>
    </row>
    <row r="1733" spans="1:10" ht="25.5" x14ac:dyDescent="0.2">
      <c r="A1733" s="853">
        <v>31811</v>
      </c>
      <c r="B1733" s="853" t="s">
        <v>1114</v>
      </c>
      <c r="C1733" s="806" t="s">
        <v>70</v>
      </c>
      <c r="D1733" s="807">
        <f t="shared" si="26"/>
        <v>91.91</v>
      </c>
      <c r="E1733" s="854"/>
      <c r="F1733" s="807">
        <v>90.47</v>
      </c>
      <c r="G1733" s="807"/>
      <c r="I1733" s="840" t="s">
        <v>15822</v>
      </c>
      <c r="J1733" s="848">
        <f>IFERROR(VLOOKUP(I1733,REAJUSTE!A:AB,22,FALSE),"")</f>
        <v>1.016</v>
      </c>
    </row>
    <row r="1734" spans="1:10" ht="25.5" x14ac:dyDescent="0.2">
      <c r="A1734" s="853">
        <v>31812</v>
      </c>
      <c r="B1734" s="853" t="s">
        <v>1115</v>
      </c>
      <c r="C1734" s="806" t="s">
        <v>70</v>
      </c>
      <c r="D1734" s="807">
        <f t="shared" si="26"/>
        <v>39.68</v>
      </c>
      <c r="E1734" s="854"/>
      <c r="F1734" s="807">
        <v>39.06</v>
      </c>
      <c r="G1734" s="807"/>
      <c r="I1734" s="840" t="s">
        <v>15822</v>
      </c>
      <c r="J1734" s="848">
        <f>IFERROR(VLOOKUP(I1734,REAJUSTE!A:AB,22,FALSE),"")</f>
        <v>1.016</v>
      </c>
    </row>
    <row r="1735" spans="1:10" ht="25.5" x14ac:dyDescent="0.2">
      <c r="A1735" s="853">
        <v>31813</v>
      </c>
      <c r="B1735" s="853" t="s">
        <v>1116</v>
      </c>
      <c r="C1735" s="806" t="s">
        <v>70</v>
      </c>
      <c r="D1735" s="807">
        <f t="shared" si="26"/>
        <v>73.53</v>
      </c>
      <c r="E1735" s="854"/>
      <c r="F1735" s="807">
        <v>72.38</v>
      </c>
      <c r="G1735" s="807"/>
      <c r="I1735" s="840" t="s">
        <v>15822</v>
      </c>
      <c r="J1735" s="848">
        <f>IFERROR(VLOOKUP(I1735,REAJUSTE!A:AB,22,FALSE),"")</f>
        <v>1.016</v>
      </c>
    </row>
    <row r="1736" spans="1:10" ht="30" x14ac:dyDescent="0.2">
      <c r="A1736" s="513">
        <v>320</v>
      </c>
      <c r="B1736" s="514" t="s">
        <v>1117</v>
      </c>
      <c r="C1736" s="701"/>
      <c r="D1736" s="807">
        <f t="shared" si="26"/>
        <v>0</v>
      </c>
      <c r="E1736" s="854"/>
      <c r="F1736" s="701"/>
      <c r="G1736" s="807"/>
      <c r="I1736" s="840" t="s">
        <v>15822</v>
      </c>
      <c r="J1736" s="848">
        <f>IFERROR(VLOOKUP(I1736,REAJUSTE!A:AB,22,FALSE),"")</f>
        <v>1.016</v>
      </c>
    </row>
    <row r="1737" spans="1:10" ht="15" x14ac:dyDescent="0.2">
      <c r="A1737" s="853">
        <v>32001</v>
      </c>
      <c r="B1737" s="853" t="s">
        <v>1118</v>
      </c>
      <c r="C1737" s="806" t="s">
        <v>59</v>
      </c>
      <c r="D1737" s="807">
        <f t="shared" si="26"/>
        <v>66.239999999999995</v>
      </c>
      <c r="E1737" s="854"/>
      <c r="F1737" s="807">
        <v>65.2</v>
      </c>
      <c r="G1737" s="807"/>
      <c r="I1737" s="840" t="s">
        <v>15822</v>
      </c>
      <c r="J1737" s="848">
        <f>IFERROR(VLOOKUP(I1737,REAJUSTE!A:AB,22,FALSE),"")</f>
        <v>1.016</v>
      </c>
    </row>
    <row r="1738" spans="1:10" ht="30" x14ac:dyDescent="0.2">
      <c r="A1738" s="513">
        <v>321</v>
      </c>
      <c r="B1738" s="514" t="s">
        <v>1119</v>
      </c>
      <c r="C1738" s="701"/>
      <c r="D1738" s="807">
        <f t="shared" si="26"/>
        <v>0</v>
      </c>
      <c r="E1738" s="854"/>
      <c r="F1738" s="701"/>
      <c r="G1738" s="807"/>
      <c r="I1738" s="840" t="s">
        <v>15822</v>
      </c>
      <c r="J1738" s="848">
        <f>IFERROR(VLOOKUP(I1738,REAJUSTE!A:AB,22,FALSE),"")</f>
        <v>1.016</v>
      </c>
    </row>
    <row r="1739" spans="1:10" ht="25.5" x14ac:dyDescent="0.2">
      <c r="A1739" s="853">
        <v>32147</v>
      </c>
      <c r="B1739" s="853" t="s">
        <v>1120</v>
      </c>
      <c r="C1739" s="806" t="s">
        <v>59</v>
      </c>
      <c r="D1739" s="807">
        <f t="shared" si="26"/>
        <v>73.39</v>
      </c>
      <c r="E1739" s="856"/>
      <c r="F1739" s="807">
        <v>72.239999999999995</v>
      </c>
      <c r="G1739" s="701"/>
      <c r="I1739" s="840" t="s">
        <v>15822</v>
      </c>
      <c r="J1739" s="848">
        <f>IFERROR(VLOOKUP(I1739,REAJUSTE!A:AB,22,FALSE),"")</f>
        <v>1.016</v>
      </c>
    </row>
    <row r="1740" spans="1:10" ht="30" x14ac:dyDescent="0.2">
      <c r="A1740" s="513">
        <v>322</v>
      </c>
      <c r="B1740" s="514" t="s">
        <v>1119</v>
      </c>
      <c r="C1740" s="701"/>
      <c r="D1740" s="807">
        <f t="shared" si="26"/>
        <v>0</v>
      </c>
      <c r="E1740" s="854"/>
      <c r="F1740" s="701"/>
      <c r="G1740" s="807"/>
      <c r="I1740" s="840" t="s">
        <v>15822</v>
      </c>
      <c r="J1740" s="848">
        <f>IFERROR(VLOOKUP(I1740,REAJUSTE!A:AB,22,FALSE),"")</f>
        <v>1.016</v>
      </c>
    </row>
    <row r="1741" spans="1:10" ht="25.5" x14ac:dyDescent="0.2">
      <c r="A1741" s="853">
        <v>32219</v>
      </c>
      <c r="B1741" s="853" t="s">
        <v>1121</v>
      </c>
      <c r="C1741" s="806" t="s">
        <v>59</v>
      </c>
      <c r="D1741" s="807">
        <f t="shared" si="26"/>
        <v>162.83000000000001</v>
      </c>
      <c r="E1741" s="854"/>
      <c r="F1741" s="807">
        <v>160.27000000000001</v>
      </c>
      <c r="G1741" s="807"/>
      <c r="I1741" s="840" t="s">
        <v>15822</v>
      </c>
      <c r="J1741" s="848">
        <f>IFERROR(VLOOKUP(I1741,REAJUSTE!A:AB,22,FALSE),"")</f>
        <v>1.016</v>
      </c>
    </row>
    <row r="1742" spans="1:10" ht="25.5" x14ac:dyDescent="0.2">
      <c r="A1742" s="853">
        <v>32223</v>
      </c>
      <c r="B1742" s="853" t="s">
        <v>1122</v>
      </c>
      <c r="C1742" s="806" t="s">
        <v>59</v>
      </c>
      <c r="D1742" s="807">
        <f t="shared" si="26"/>
        <v>73.39</v>
      </c>
      <c r="E1742" s="856"/>
      <c r="F1742" s="807">
        <v>72.239999999999995</v>
      </c>
      <c r="G1742" s="701"/>
      <c r="I1742" s="840" t="s">
        <v>15822</v>
      </c>
      <c r="J1742" s="848">
        <f>IFERROR(VLOOKUP(I1742,REAJUSTE!A:AB,22,FALSE),"")</f>
        <v>1.016</v>
      </c>
    </row>
    <row r="1743" spans="1:10" ht="15" x14ac:dyDescent="0.2">
      <c r="A1743" s="513">
        <v>325</v>
      </c>
      <c r="B1743" s="514" t="s">
        <v>1123</v>
      </c>
      <c r="C1743" s="701"/>
      <c r="D1743" s="807">
        <f t="shared" si="26"/>
        <v>0</v>
      </c>
      <c r="E1743" s="854"/>
      <c r="F1743" s="701"/>
      <c r="G1743" s="807"/>
      <c r="I1743" s="840" t="s">
        <v>15822</v>
      </c>
      <c r="J1743" s="848">
        <f>IFERROR(VLOOKUP(I1743,REAJUSTE!A:AB,22,FALSE),"")</f>
        <v>1.016</v>
      </c>
    </row>
    <row r="1744" spans="1:10" ht="25.5" x14ac:dyDescent="0.2">
      <c r="A1744" s="853">
        <v>32502</v>
      </c>
      <c r="B1744" s="853" t="s">
        <v>1124</v>
      </c>
      <c r="C1744" s="806" t="s">
        <v>59</v>
      </c>
      <c r="D1744" s="807">
        <f t="shared" ref="D1744:D1807" si="27">TRUNC(F1744*J1744,2)</f>
        <v>405.61</v>
      </c>
      <c r="E1744" s="856"/>
      <c r="F1744" s="807">
        <v>399.23</v>
      </c>
      <c r="G1744" s="701"/>
      <c r="I1744" s="840" t="s">
        <v>15822</v>
      </c>
      <c r="J1744" s="848">
        <f>IFERROR(VLOOKUP(I1744,REAJUSTE!A:AB,22,FALSE),"")</f>
        <v>1.016</v>
      </c>
    </row>
    <row r="1745" spans="1:10" ht="25.5" x14ac:dyDescent="0.2">
      <c r="A1745" s="853">
        <v>32505</v>
      </c>
      <c r="B1745" s="853" t="s">
        <v>1125</v>
      </c>
      <c r="C1745" s="806" t="s">
        <v>59</v>
      </c>
      <c r="D1745" s="807">
        <f t="shared" si="27"/>
        <v>302.43</v>
      </c>
      <c r="E1745" s="854"/>
      <c r="F1745" s="807">
        <v>297.67</v>
      </c>
      <c r="G1745" s="807"/>
      <c r="I1745" s="840" t="s">
        <v>15822</v>
      </c>
      <c r="J1745" s="848">
        <f>IFERROR(VLOOKUP(I1745,REAJUSTE!A:AB,22,FALSE),"")</f>
        <v>1.016</v>
      </c>
    </row>
    <row r="1746" spans="1:10" ht="15" x14ac:dyDescent="0.2">
      <c r="A1746" s="513">
        <v>332</v>
      </c>
      <c r="B1746" s="514" t="s">
        <v>16004</v>
      </c>
      <c r="C1746" s="701"/>
      <c r="D1746" s="807">
        <f t="shared" si="27"/>
        <v>0</v>
      </c>
      <c r="E1746" s="854"/>
      <c r="F1746" s="701"/>
      <c r="G1746" s="807"/>
      <c r="I1746" s="840" t="s">
        <v>15822</v>
      </c>
      <c r="J1746" s="848">
        <f>IFERROR(VLOOKUP(I1746,REAJUSTE!A:AB,22,FALSE),"")</f>
        <v>1.016</v>
      </c>
    </row>
    <row r="1747" spans="1:10" ht="25.5" x14ac:dyDescent="0.2">
      <c r="A1747" s="853">
        <v>33245</v>
      </c>
      <c r="B1747" s="853" t="s">
        <v>16005</v>
      </c>
      <c r="C1747" s="806" t="s">
        <v>70</v>
      </c>
      <c r="D1747" s="807">
        <f t="shared" si="27"/>
        <v>2127.98</v>
      </c>
      <c r="E1747" s="854"/>
      <c r="F1747" s="808">
        <v>2094.4699999999998</v>
      </c>
      <c r="G1747" s="807"/>
      <c r="I1747" s="840" t="s">
        <v>15822</v>
      </c>
      <c r="J1747" s="848">
        <f>IFERROR(VLOOKUP(I1747,REAJUSTE!A:AB,22,FALSE),"")</f>
        <v>1.016</v>
      </c>
    </row>
    <row r="1748" spans="1:10" ht="30" x14ac:dyDescent="0.2">
      <c r="A1748" s="513">
        <v>335</v>
      </c>
      <c r="B1748" s="514" t="s">
        <v>1126</v>
      </c>
      <c r="C1748" s="701"/>
      <c r="D1748" s="807">
        <f t="shared" si="27"/>
        <v>0</v>
      </c>
      <c r="E1748" s="856"/>
      <c r="F1748" s="701"/>
      <c r="G1748" s="701"/>
      <c r="I1748" s="840" t="s">
        <v>15822</v>
      </c>
      <c r="J1748" s="848">
        <f>IFERROR(VLOOKUP(I1748,REAJUSTE!A:AB,22,FALSE),"")</f>
        <v>1.016</v>
      </c>
    </row>
    <row r="1749" spans="1:10" ht="25.5" x14ac:dyDescent="0.2">
      <c r="A1749" s="853">
        <v>33503</v>
      </c>
      <c r="B1749" s="853" t="s">
        <v>1127</v>
      </c>
      <c r="C1749" s="806" t="s">
        <v>71</v>
      </c>
      <c r="D1749" s="807">
        <f t="shared" si="27"/>
        <v>6.75</v>
      </c>
      <c r="E1749" s="854"/>
      <c r="F1749" s="807">
        <v>6.65</v>
      </c>
      <c r="G1749" s="807"/>
      <c r="I1749" s="840" t="s">
        <v>15822</v>
      </c>
      <c r="J1749" s="848">
        <f>IFERROR(VLOOKUP(I1749,REAJUSTE!A:AB,22,FALSE),"")</f>
        <v>1.016</v>
      </c>
    </row>
    <row r="1750" spans="1:10" ht="25.5" x14ac:dyDescent="0.2">
      <c r="A1750" s="853">
        <v>33506</v>
      </c>
      <c r="B1750" s="853" t="s">
        <v>1128</v>
      </c>
      <c r="C1750" s="806" t="s">
        <v>71</v>
      </c>
      <c r="D1750" s="807">
        <f t="shared" si="27"/>
        <v>64.45</v>
      </c>
      <c r="E1750" s="856"/>
      <c r="F1750" s="807">
        <v>63.44</v>
      </c>
      <c r="G1750" s="701"/>
      <c r="I1750" s="840" t="s">
        <v>15822</v>
      </c>
      <c r="J1750" s="848">
        <f>IFERROR(VLOOKUP(I1750,REAJUSTE!A:AB,22,FALSE),"")</f>
        <v>1.016</v>
      </c>
    </row>
    <row r="1751" spans="1:10" ht="25.5" x14ac:dyDescent="0.2">
      <c r="A1751" s="853">
        <v>33511</v>
      </c>
      <c r="B1751" s="853" t="s">
        <v>1129</v>
      </c>
      <c r="C1751" s="806" t="s">
        <v>71</v>
      </c>
      <c r="D1751" s="807">
        <f t="shared" si="27"/>
        <v>40.200000000000003</v>
      </c>
      <c r="E1751" s="854"/>
      <c r="F1751" s="807">
        <v>39.57</v>
      </c>
      <c r="G1751" s="807"/>
      <c r="I1751" s="840" t="s">
        <v>15822</v>
      </c>
      <c r="J1751" s="848">
        <f>IFERROR(VLOOKUP(I1751,REAJUSTE!A:AB,22,FALSE),"")</f>
        <v>1.016</v>
      </c>
    </row>
    <row r="1752" spans="1:10" ht="25.5" x14ac:dyDescent="0.2">
      <c r="A1752" s="853">
        <v>33518</v>
      </c>
      <c r="B1752" s="853" t="s">
        <v>1130</v>
      </c>
      <c r="C1752" s="806" t="s">
        <v>71</v>
      </c>
      <c r="D1752" s="807">
        <f t="shared" si="27"/>
        <v>164.01</v>
      </c>
      <c r="E1752" s="856"/>
      <c r="F1752" s="807">
        <v>161.43</v>
      </c>
      <c r="G1752" s="701"/>
      <c r="I1752" s="840" t="s">
        <v>15822</v>
      </c>
      <c r="J1752" s="848">
        <f>IFERROR(VLOOKUP(I1752,REAJUSTE!A:AB,22,FALSE),"")</f>
        <v>1.016</v>
      </c>
    </row>
    <row r="1753" spans="1:10" ht="25.5" x14ac:dyDescent="0.2">
      <c r="A1753" s="853">
        <v>33556</v>
      </c>
      <c r="B1753" s="853" t="s">
        <v>16006</v>
      </c>
      <c r="C1753" s="806" t="s">
        <v>71</v>
      </c>
      <c r="D1753" s="807">
        <f t="shared" si="27"/>
        <v>6</v>
      </c>
      <c r="E1753" s="854"/>
      <c r="F1753" s="807">
        <v>5.91</v>
      </c>
      <c r="G1753" s="807"/>
      <c r="I1753" s="840" t="s">
        <v>15822</v>
      </c>
      <c r="J1753" s="848">
        <f>IFERROR(VLOOKUP(I1753,REAJUSTE!A:AB,22,FALSE),"")</f>
        <v>1.016</v>
      </c>
    </row>
    <row r="1754" spans="1:10" ht="25.5" x14ac:dyDescent="0.2">
      <c r="A1754" s="853">
        <v>33599</v>
      </c>
      <c r="B1754" s="853" t="s">
        <v>1131</v>
      </c>
      <c r="C1754" s="806" t="s">
        <v>71</v>
      </c>
      <c r="D1754" s="807">
        <f t="shared" si="27"/>
        <v>23.74</v>
      </c>
      <c r="E1754" s="854"/>
      <c r="F1754" s="807">
        <v>23.37</v>
      </c>
      <c r="G1754" s="807"/>
      <c r="I1754" s="840" t="s">
        <v>15822</v>
      </c>
      <c r="J1754" s="848">
        <f>IFERROR(VLOOKUP(I1754,REAJUSTE!A:AB,22,FALSE),"")</f>
        <v>1.016</v>
      </c>
    </row>
    <row r="1755" spans="1:10" ht="15" x14ac:dyDescent="0.2">
      <c r="A1755" s="513">
        <v>338</v>
      </c>
      <c r="B1755" s="514" t="s">
        <v>166</v>
      </c>
      <c r="C1755" s="701"/>
      <c r="D1755" s="807">
        <f t="shared" si="27"/>
        <v>0</v>
      </c>
      <c r="E1755" s="856"/>
      <c r="F1755" s="701"/>
      <c r="G1755" s="701"/>
      <c r="I1755" s="840" t="s">
        <v>15822</v>
      </c>
      <c r="J1755" s="848">
        <f>IFERROR(VLOOKUP(I1755,REAJUSTE!A:AB,22,FALSE),"")</f>
        <v>1.016</v>
      </c>
    </row>
    <row r="1756" spans="1:10" ht="25.5" x14ac:dyDescent="0.2">
      <c r="A1756" s="853">
        <v>33851</v>
      </c>
      <c r="B1756" s="853" t="s">
        <v>16007</v>
      </c>
      <c r="C1756" s="806" t="s">
        <v>70</v>
      </c>
      <c r="D1756" s="807">
        <f t="shared" si="27"/>
        <v>6283.65</v>
      </c>
      <c r="E1756" s="854"/>
      <c r="F1756" s="808">
        <v>6184.7</v>
      </c>
      <c r="G1756" s="807"/>
      <c r="I1756" s="840" t="s">
        <v>15822</v>
      </c>
      <c r="J1756" s="848">
        <f>IFERROR(VLOOKUP(I1756,REAJUSTE!A:AB,22,FALSE),"")</f>
        <v>1.016</v>
      </c>
    </row>
    <row r="1757" spans="1:10" ht="15" x14ac:dyDescent="0.2">
      <c r="A1757" s="513">
        <v>340</v>
      </c>
      <c r="B1757" s="514" t="s">
        <v>1132</v>
      </c>
      <c r="C1757" s="701"/>
      <c r="D1757" s="807">
        <f t="shared" si="27"/>
        <v>0</v>
      </c>
      <c r="E1757" s="854"/>
      <c r="F1757" s="701"/>
      <c r="G1757" s="807"/>
      <c r="I1757" s="840" t="s">
        <v>15822</v>
      </c>
      <c r="J1757" s="848">
        <f>IFERROR(VLOOKUP(I1757,REAJUSTE!A:AB,22,FALSE),"")</f>
        <v>1.016</v>
      </c>
    </row>
    <row r="1758" spans="1:10" ht="25.5" x14ac:dyDescent="0.2">
      <c r="A1758" s="853">
        <v>34005</v>
      </c>
      <c r="B1758" s="853" t="s">
        <v>1133</v>
      </c>
      <c r="C1758" s="806" t="s">
        <v>59</v>
      </c>
      <c r="D1758" s="807">
        <f t="shared" si="27"/>
        <v>64.14</v>
      </c>
      <c r="E1758" s="856"/>
      <c r="F1758" s="807">
        <v>63.13</v>
      </c>
      <c r="G1758" s="701"/>
      <c r="I1758" s="840" t="s">
        <v>15822</v>
      </c>
      <c r="J1758" s="848">
        <f>IFERROR(VLOOKUP(I1758,REAJUSTE!A:AB,22,FALSE),"")</f>
        <v>1.016</v>
      </c>
    </row>
    <row r="1759" spans="1:10" ht="15" x14ac:dyDescent="0.2">
      <c r="A1759" s="513">
        <v>341</v>
      </c>
      <c r="B1759" s="514" t="s">
        <v>1134</v>
      </c>
      <c r="C1759" s="701"/>
      <c r="D1759" s="807">
        <f t="shared" si="27"/>
        <v>0</v>
      </c>
      <c r="E1759" s="854"/>
      <c r="F1759" s="701"/>
      <c r="G1759" s="808"/>
      <c r="I1759" s="840" t="s">
        <v>15822</v>
      </c>
      <c r="J1759" s="848">
        <f>IFERROR(VLOOKUP(I1759,REAJUSTE!A:AB,22,FALSE),"")</f>
        <v>1.016</v>
      </c>
    </row>
    <row r="1760" spans="1:10" ht="25.5" x14ac:dyDescent="0.2">
      <c r="A1760" s="853">
        <v>34114</v>
      </c>
      <c r="B1760" s="853" t="s">
        <v>1135</v>
      </c>
      <c r="C1760" s="806" t="s">
        <v>59</v>
      </c>
      <c r="D1760" s="807">
        <f t="shared" si="27"/>
        <v>105.38</v>
      </c>
      <c r="E1760" s="856"/>
      <c r="F1760" s="807">
        <v>103.73</v>
      </c>
      <c r="G1760" s="701"/>
      <c r="I1760" s="840" t="s">
        <v>15822</v>
      </c>
      <c r="J1760" s="848">
        <f>IFERROR(VLOOKUP(I1760,REAJUSTE!A:AB,22,FALSE),"")</f>
        <v>1.016</v>
      </c>
    </row>
    <row r="1761" spans="1:10" ht="15" x14ac:dyDescent="0.2">
      <c r="A1761" s="513">
        <v>343</v>
      </c>
      <c r="B1761" s="514" t="s">
        <v>1136</v>
      </c>
      <c r="C1761" s="701"/>
      <c r="D1761" s="807">
        <f t="shared" si="27"/>
        <v>0</v>
      </c>
      <c r="E1761" s="854"/>
      <c r="F1761" s="701"/>
      <c r="G1761" s="807"/>
      <c r="I1761" s="840" t="s">
        <v>15822</v>
      </c>
      <c r="J1761" s="848">
        <f>IFERROR(VLOOKUP(I1761,REAJUSTE!A:AB,22,FALSE),"")</f>
        <v>1.016</v>
      </c>
    </row>
    <row r="1762" spans="1:10" ht="25.5" x14ac:dyDescent="0.2">
      <c r="A1762" s="853">
        <v>34383</v>
      </c>
      <c r="B1762" s="853" t="s">
        <v>1835</v>
      </c>
      <c r="C1762" s="806" t="s">
        <v>70</v>
      </c>
      <c r="D1762" s="807">
        <f t="shared" si="27"/>
        <v>41.7</v>
      </c>
      <c r="E1762" s="854"/>
      <c r="F1762" s="807">
        <v>41.05</v>
      </c>
      <c r="G1762" s="807"/>
      <c r="I1762" s="840" t="s">
        <v>15822</v>
      </c>
      <c r="J1762" s="848">
        <f>IFERROR(VLOOKUP(I1762,REAJUSTE!A:AB,22,FALSE),"")</f>
        <v>1.016</v>
      </c>
    </row>
    <row r="1763" spans="1:10" ht="15" x14ac:dyDescent="0.2">
      <c r="A1763" s="853">
        <v>34384</v>
      </c>
      <c r="B1763" s="853" t="s">
        <v>1137</v>
      </c>
      <c r="C1763" s="806" t="s">
        <v>70</v>
      </c>
      <c r="D1763" s="807">
        <f t="shared" si="27"/>
        <v>48.15</v>
      </c>
      <c r="E1763" s="854"/>
      <c r="F1763" s="807">
        <v>47.4</v>
      </c>
      <c r="G1763" s="807"/>
      <c r="I1763" s="840" t="s">
        <v>15822</v>
      </c>
      <c r="J1763" s="848">
        <f>IFERROR(VLOOKUP(I1763,REAJUSTE!A:AB,22,FALSE),"")</f>
        <v>1.016</v>
      </c>
    </row>
    <row r="1764" spans="1:10" ht="15" x14ac:dyDescent="0.2">
      <c r="A1764" s="513">
        <v>345</v>
      </c>
      <c r="B1764" s="514" t="s">
        <v>1138</v>
      </c>
      <c r="C1764" s="701"/>
      <c r="D1764" s="807">
        <f t="shared" si="27"/>
        <v>0</v>
      </c>
      <c r="E1764" s="854"/>
      <c r="F1764" s="701"/>
      <c r="G1764" s="807"/>
      <c r="I1764" s="840" t="s">
        <v>15822</v>
      </c>
      <c r="J1764" s="848">
        <f>IFERROR(VLOOKUP(I1764,REAJUSTE!A:AB,22,FALSE),"")</f>
        <v>1.016</v>
      </c>
    </row>
    <row r="1765" spans="1:10" ht="25.5" x14ac:dyDescent="0.2">
      <c r="A1765" s="853">
        <v>34544</v>
      </c>
      <c r="B1765" s="853" t="s">
        <v>1139</v>
      </c>
      <c r="C1765" s="806" t="s">
        <v>73</v>
      </c>
      <c r="D1765" s="807">
        <f t="shared" si="27"/>
        <v>50.87</v>
      </c>
      <c r="E1765" s="854"/>
      <c r="F1765" s="807">
        <v>50.07</v>
      </c>
      <c r="G1765" s="807"/>
      <c r="I1765" s="840" t="s">
        <v>15822</v>
      </c>
      <c r="J1765" s="848">
        <f>IFERROR(VLOOKUP(I1765,REAJUSTE!A:AB,22,FALSE),"")</f>
        <v>1.016</v>
      </c>
    </row>
    <row r="1766" spans="1:10" ht="15" x14ac:dyDescent="0.2">
      <c r="A1766" s="513">
        <v>346</v>
      </c>
      <c r="B1766" s="514" t="s">
        <v>1140</v>
      </c>
      <c r="C1766" s="701"/>
      <c r="D1766" s="807">
        <f t="shared" si="27"/>
        <v>0</v>
      </c>
      <c r="E1766" s="854"/>
      <c r="F1766" s="701"/>
      <c r="G1766" s="807"/>
      <c r="I1766" s="840" t="s">
        <v>15822</v>
      </c>
      <c r="J1766" s="848">
        <f>IFERROR(VLOOKUP(I1766,REAJUSTE!A:AB,22,FALSE),"")</f>
        <v>1.016</v>
      </c>
    </row>
    <row r="1767" spans="1:10" ht="25.5" x14ac:dyDescent="0.2">
      <c r="A1767" s="853">
        <v>34656</v>
      </c>
      <c r="B1767" s="853" t="s">
        <v>1141</v>
      </c>
      <c r="C1767" s="806" t="s">
        <v>59</v>
      </c>
      <c r="D1767" s="807">
        <f t="shared" si="27"/>
        <v>64.209999999999994</v>
      </c>
      <c r="E1767" s="856"/>
      <c r="F1767" s="807">
        <v>63.2</v>
      </c>
      <c r="G1767" s="701"/>
      <c r="I1767" s="840" t="s">
        <v>15822</v>
      </c>
      <c r="J1767" s="848">
        <f>IFERROR(VLOOKUP(I1767,REAJUSTE!A:AB,22,FALSE),"")</f>
        <v>1.016</v>
      </c>
    </row>
    <row r="1768" spans="1:10" ht="25.5" x14ac:dyDescent="0.2">
      <c r="A1768" s="853">
        <v>34666</v>
      </c>
      <c r="B1768" s="853" t="s">
        <v>1142</v>
      </c>
      <c r="C1768" s="806" t="s">
        <v>59</v>
      </c>
      <c r="D1768" s="807">
        <f t="shared" si="27"/>
        <v>64.209999999999994</v>
      </c>
      <c r="E1768" s="854"/>
      <c r="F1768" s="807">
        <v>63.2</v>
      </c>
      <c r="G1768" s="808"/>
      <c r="I1768" s="840" t="s">
        <v>15822</v>
      </c>
      <c r="J1768" s="848">
        <f>IFERROR(VLOOKUP(I1768,REAJUSTE!A:AB,22,FALSE),"")</f>
        <v>1.016</v>
      </c>
    </row>
    <row r="1769" spans="1:10" ht="15" x14ac:dyDescent="0.2">
      <c r="A1769" s="513">
        <v>347</v>
      </c>
      <c r="B1769" s="514" t="s">
        <v>1140</v>
      </c>
      <c r="C1769" s="701"/>
      <c r="D1769" s="807">
        <f t="shared" si="27"/>
        <v>0</v>
      </c>
      <c r="E1769" s="856"/>
      <c r="F1769" s="701"/>
      <c r="G1769" s="701"/>
      <c r="I1769" s="840" t="s">
        <v>15822</v>
      </c>
      <c r="J1769" s="848">
        <f>IFERROR(VLOOKUP(I1769,REAJUSTE!A:AB,22,FALSE),"")</f>
        <v>1.016</v>
      </c>
    </row>
    <row r="1770" spans="1:10" ht="25.5" x14ac:dyDescent="0.2">
      <c r="A1770" s="853">
        <v>34787</v>
      </c>
      <c r="B1770" s="853" t="s">
        <v>1143</v>
      </c>
      <c r="C1770" s="806" t="s">
        <v>59</v>
      </c>
      <c r="D1770" s="807">
        <f t="shared" si="27"/>
        <v>53.66</v>
      </c>
      <c r="E1770" s="854"/>
      <c r="F1770" s="807">
        <v>52.82</v>
      </c>
      <c r="G1770" s="807"/>
      <c r="I1770" s="840" t="s">
        <v>15822</v>
      </c>
      <c r="J1770" s="848">
        <f>IFERROR(VLOOKUP(I1770,REAJUSTE!A:AB,22,FALSE),"")</f>
        <v>1.016</v>
      </c>
    </row>
    <row r="1771" spans="1:10" ht="15" x14ac:dyDescent="0.2">
      <c r="A1771" s="513">
        <v>348</v>
      </c>
      <c r="B1771" s="514" t="s">
        <v>1165</v>
      </c>
      <c r="C1771" s="701"/>
      <c r="D1771" s="807">
        <f t="shared" si="27"/>
        <v>0</v>
      </c>
      <c r="E1771" s="856"/>
      <c r="F1771" s="701"/>
      <c r="G1771" s="701"/>
      <c r="I1771" s="840" t="s">
        <v>15822</v>
      </c>
      <c r="J1771" s="848">
        <f>IFERROR(VLOOKUP(I1771,REAJUSTE!A:AB,22,FALSE),"")</f>
        <v>1.016</v>
      </c>
    </row>
    <row r="1772" spans="1:10" ht="38.25" x14ac:dyDescent="0.2">
      <c r="A1772" s="853">
        <v>34850</v>
      </c>
      <c r="B1772" s="853" t="s">
        <v>13039</v>
      </c>
      <c r="C1772" s="806" t="s">
        <v>589</v>
      </c>
      <c r="D1772" s="807">
        <f t="shared" si="27"/>
        <v>150.81</v>
      </c>
      <c r="E1772" s="854"/>
      <c r="F1772" s="807">
        <v>148.44</v>
      </c>
      <c r="G1772" s="807"/>
      <c r="I1772" s="840" t="s">
        <v>15822</v>
      </c>
      <c r="J1772" s="848">
        <f>IFERROR(VLOOKUP(I1772,REAJUSTE!A:AB,22,FALSE),"")</f>
        <v>1.016</v>
      </c>
    </row>
    <row r="1773" spans="1:10" ht="15" x14ac:dyDescent="0.2">
      <c r="A1773" s="513">
        <v>351</v>
      </c>
      <c r="B1773" s="514" t="s">
        <v>1144</v>
      </c>
      <c r="C1773" s="701"/>
      <c r="D1773" s="807">
        <f t="shared" si="27"/>
        <v>0</v>
      </c>
      <c r="E1773" s="856"/>
      <c r="F1773" s="701"/>
      <c r="G1773" s="701"/>
      <c r="I1773" s="840" t="s">
        <v>15822</v>
      </c>
      <c r="J1773" s="848">
        <f>IFERROR(VLOOKUP(I1773,REAJUSTE!A:AB,22,FALSE),"")</f>
        <v>1.016</v>
      </c>
    </row>
    <row r="1774" spans="1:10" ht="15" x14ac:dyDescent="0.2">
      <c r="A1774" s="853">
        <v>35114</v>
      </c>
      <c r="B1774" s="853" t="s">
        <v>1145</v>
      </c>
      <c r="C1774" s="806" t="s">
        <v>71</v>
      </c>
      <c r="D1774" s="807">
        <f t="shared" si="27"/>
        <v>1.78</v>
      </c>
      <c r="E1774" s="854"/>
      <c r="F1774" s="807">
        <v>1.76</v>
      </c>
      <c r="G1774" s="807"/>
      <c r="I1774" s="840" t="s">
        <v>15822</v>
      </c>
      <c r="J1774" s="848">
        <f>IFERROR(VLOOKUP(I1774,REAJUSTE!A:AB,22,FALSE),"")</f>
        <v>1.016</v>
      </c>
    </row>
    <row r="1775" spans="1:10" ht="30" x14ac:dyDescent="0.2">
      <c r="A1775" s="513">
        <v>352</v>
      </c>
      <c r="B1775" s="514" t="s">
        <v>1146</v>
      </c>
      <c r="C1775" s="701"/>
      <c r="D1775" s="807">
        <f t="shared" si="27"/>
        <v>0</v>
      </c>
      <c r="E1775" s="854"/>
      <c r="F1775" s="701"/>
      <c r="G1775" s="807"/>
      <c r="I1775" s="840" t="s">
        <v>15822</v>
      </c>
      <c r="J1775" s="848">
        <f>IFERROR(VLOOKUP(I1775,REAJUSTE!A:AB,22,FALSE),"")</f>
        <v>1.016</v>
      </c>
    </row>
    <row r="1776" spans="1:10" ht="25.5" x14ac:dyDescent="0.2">
      <c r="A1776" s="853">
        <v>35211</v>
      </c>
      <c r="B1776" s="853" t="s">
        <v>1147</v>
      </c>
      <c r="C1776" s="806" t="s">
        <v>1148</v>
      </c>
      <c r="D1776" s="807">
        <f t="shared" si="27"/>
        <v>16.940000000000001</v>
      </c>
      <c r="E1776" s="856"/>
      <c r="F1776" s="807">
        <v>16.68</v>
      </c>
      <c r="G1776" s="701"/>
      <c r="I1776" s="840" t="s">
        <v>15822</v>
      </c>
      <c r="J1776" s="848">
        <f>IFERROR(VLOOKUP(I1776,REAJUSTE!A:AB,22,FALSE),"")</f>
        <v>1.016</v>
      </c>
    </row>
    <row r="1777" spans="1:10" ht="15" x14ac:dyDescent="0.2">
      <c r="A1777" s="513">
        <v>355</v>
      </c>
      <c r="B1777" s="514" t="s">
        <v>1149</v>
      </c>
      <c r="C1777" s="701"/>
      <c r="D1777" s="807">
        <f t="shared" si="27"/>
        <v>0</v>
      </c>
      <c r="E1777" s="854"/>
      <c r="F1777" s="701"/>
      <c r="G1777" s="807"/>
      <c r="I1777" s="840" t="s">
        <v>15822</v>
      </c>
      <c r="J1777" s="848">
        <f>IFERROR(VLOOKUP(I1777,REAJUSTE!A:AB,22,FALSE),"")</f>
        <v>1.016</v>
      </c>
    </row>
    <row r="1778" spans="1:10" ht="25.5" x14ac:dyDescent="0.2">
      <c r="A1778" s="853">
        <v>35504</v>
      </c>
      <c r="B1778" s="853" t="s">
        <v>1150</v>
      </c>
      <c r="C1778" s="806" t="s">
        <v>73</v>
      </c>
      <c r="D1778" s="807">
        <f t="shared" si="27"/>
        <v>1.1000000000000001</v>
      </c>
      <c r="E1778" s="856"/>
      <c r="F1778" s="807">
        <v>1.0900000000000001</v>
      </c>
      <c r="G1778" s="701"/>
      <c r="I1778" s="840" t="s">
        <v>15822</v>
      </c>
      <c r="J1778" s="848">
        <f>IFERROR(VLOOKUP(I1778,REAJUSTE!A:AB,22,FALSE),"")</f>
        <v>1.016</v>
      </c>
    </row>
    <row r="1779" spans="1:10" ht="51" x14ac:dyDescent="0.2">
      <c r="A1779" s="853">
        <v>35571</v>
      </c>
      <c r="B1779" s="853" t="s">
        <v>13040</v>
      </c>
      <c r="C1779" s="806" t="s">
        <v>59</v>
      </c>
      <c r="D1779" s="807">
        <f t="shared" si="27"/>
        <v>240.79</v>
      </c>
      <c r="E1779" s="854"/>
      <c r="F1779" s="807">
        <v>237</v>
      </c>
      <c r="G1779" s="807"/>
      <c r="I1779" s="840" t="s">
        <v>15822</v>
      </c>
      <c r="J1779" s="848">
        <f>IFERROR(VLOOKUP(I1779,REAJUSTE!A:AB,22,FALSE),"")</f>
        <v>1.016</v>
      </c>
    </row>
    <row r="1780" spans="1:10" ht="38.25" x14ac:dyDescent="0.2">
      <c r="A1780" s="853">
        <v>35579</v>
      </c>
      <c r="B1780" s="853" t="s">
        <v>13041</v>
      </c>
      <c r="C1780" s="806" t="s">
        <v>59</v>
      </c>
      <c r="D1780" s="807">
        <f t="shared" si="27"/>
        <v>295.99</v>
      </c>
      <c r="E1780" s="854"/>
      <c r="F1780" s="807">
        <v>291.33</v>
      </c>
      <c r="G1780" s="807"/>
      <c r="I1780" s="840" t="s">
        <v>15822</v>
      </c>
      <c r="J1780" s="848">
        <f>IFERROR(VLOOKUP(I1780,REAJUSTE!A:AB,22,FALSE),"")</f>
        <v>1.016</v>
      </c>
    </row>
    <row r="1781" spans="1:10" ht="30" x14ac:dyDescent="0.2">
      <c r="A1781" s="513">
        <v>356</v>
      </c>
      <c r="B1781" s="514" t="s">
        <v>1151</v>
      </c>
      <c r="C1781" s="701"/>
      <c r="D1781" s="807">
        <f t="shared" si="27"/>
        <v>0</v>
      </c>
      <c r="E1781" s="856"/>
      <c r="F1781" s="701"/>
      <c r="G1781" s="701"/>
      <c r="I1781" s="840" t="s">
        <v>15822</v>
      </c>
      <c r="J1781" s="848">
        <f>IFERROR(VLOOKUP(I1781,REAJUSTE!A:AB,22,FALSE),"")</f>
        <v>1.016</v>
      </c>
    </row>
    <row r="1782" spans="1:10" ht="25.5" x14ac:dyDescent="0.2">
      <c r="A1782" s="853">
        <v>35625</v>
      </c>
      <c r="B1782" s="853" t="s">
        <v>1152</v>
      </c>
      <c r="C1782" s="806" t="s">
        <v>59</v>
      </c>
      <c r="D1782" s="807">
        <f t="shared" si="27"/>
        <v>178.48</v>
      </c>
      <c r="E1782" s="854"/>
      <c r="F1782" s="807">
        <v>175.67</v>
      </c>
      <c r="G1782" s="807"/>
      <c r="I1782" s="840" t="s">
        <v>15822</v>
      </c>
      <c r="J1782" s="848">
        <f>IFERROR(VLOOKUP(I1782,REAJUSTE!A:AB,22,FALSE),"")</f>
        <v>1.016</v>
      </c>
    </row>
    <row r="1783" spans="1:10" ht="15" x14ac:dyDescent="0.2">
      <c r="A1783" s="513">
        <v>360</v>
      </c>
      <c r="B1783" s="514" t="s">
        <v>1153</v>
      </c>
      <c r="C1783" s="701"/>
      <c r="D1783" s="807">
        <f t="shared" si="27"/>
        <v>0</v>
      </c>
      <c r="E1783" s="856"/>
      <c r="F1783" s="701"/>
      <c r="G1783" s="701"/>
      <c r="I1783" s="840" t="s">
        <v>15822</v>
      </c>
      <c r="J1783" s="848">
        <f>IFERROR(VLOOKUP(I1783,REAJUSTE!A:AB,22,FALSE),"")</f>
        <v>1.016</v>
      </c>
    </row>
    <row r="1784" spans="1:10" ht="15" x14ac:dyDescent="0.2">
      <c r="A1784" s="853">
        <v>36002</v>
      </c>
      <c r="B1784" s="853" t="s">
        <v>1154</v>
      </c>
      <c r="C1784" s="806" t="s">
        <v>71</v>
      </c>
      <c r="D1784" s="807">
        <f t="shared" si="27"/>
        <v>27.09</v>
      </c>
      <c r="E1784" s="854"/>
      <c r="F1784" s="807">
        <v>26.67</v>
      </c>
      <c r="G1784" s="807"/>
      <c r="I1784" s="840" t="s">
        <v>15822</v>
      </c>
      <c r="J1784" s="848">
        <f>IFERROR(VLOOKUP(I1784,REAJUSTE!A:AB,22,FALSE),"")</f>
        <v>1.016</v>
      </c>
    </row>
    <row r="1785" spans="1:10" ht="25.5" x14ac:dyDescent="0.2">
      <c r="A1785" s="853">
        <v>36010</v>
      </c>
      <c r="B1785" s="853" t="s">
        <v>1155</v>
      </c>
      <c r="C1785" s="806" t="s">
        <v>71</v>
      </c>
      <c r="D1785" s="807">
        <f t="shared" si="27"/>
        <v>22.51</v>
      </c>
      <c r="E1785" s="856"/>
      <c r="F1785" s="807">
        <v>22.16</v>
      </c>
      <c r="G1785" s="701"/>
      <c r="I1785" s="840" t="s">
        <v>15822</v>
      </c>
      <c r="J1785" s="848">
        <f>IFERROR(VLOOKUP(I1785,REAJUSTE!A:AB,22,FALSE),"")</f>
        <v>1.016</v>
      </c>
    </row>
    <row r="1786" spans="1:10" ht="25.5" x14ac:dyDescent="0.2">
      <c r="A1786" s="853">
        <v>36012</v>
      </c>
      <c r="B1786" s="853" t="s">
        <v>1156</v>
      </c>
      <c r="C1786" s="806" t="s">
        <v>71</v>
      </c>
      <c r="D1786" s="807">
        <f t="shared" si="27"/>
        <v>3.85</v>
      </c>
      <c r="E1786" s="854"/>
      <c r="F1786" s="807">
        <v>3.79</v>
      </c>
      <c r="G1786" s="807"/>
      <c r="I1786" s="840" t="s">
        <v>15822</v>
      </c>
      <c r="J1786" s="848">
        <f>IFERROR(VLOOKUP(I1786,REAJUSTE!A:AB,22,FALSE),"")</f>
        <v>1.016</v>
      </c>
    </row>
    <row r="1787" spans="1:10" ht="25.5" x14ac:dyDescent="0.2">
      <c r="A1787" s="853">
        <v>36018</v>
      </c>
      <c r="B1787" s="853" t="s">
        <v>1157</v>
      </c>
      <c r="C1787" s="806" t="s">
        <v>71</v>
      </c>
      <c r="D1787" s="807">
        <f t="shared" si="27"/>
        <v>30.2</v>
      </c>
      <c r="E1787" s="854"/>
      <c r="F1787" s="807">
        <v>29.73</v>
      </c>
      <c r="G1787" s="807"/>
      <c r="I1787" s="840" t="s">
        <v>15822</v>
      </c>
      <c r="J1787" s="848">
        <f>IFERROR(VLOOKUP(I1787,REAJUSTE!A:AB,22,FALSE),"")</f>
        <v>1.016</v>
      </c>
    </row>
    <row r="1788" spans="1:10" ht="25.5" x14ac:dyDescent="0.2">
      <c r="A1788" s="853">
        <v>36034</v>
      </c>
      <c r="B1788" s="853" t="s">
        <v>1158</v>
      </c>
      <c r="C1788" s="806" t="s">
        <v>71</v>
      </c>
      <c r="D1788" s="807">
        <f t="shared" si="27"/>
        <v>34.4</v>
      </c>
      <c r="E1788" s="854"/>
      <c r="F1788" s="807">
        <v>33.86</v>
      </c>
      <c r="G1788" s="807"/>
      <c r="I1788" s="840" t="s">
        <v>15822</v>
      </c>
      <c r="J1788" s="848">
        <f>IFERROR(VLOOKUP(I1788,REAJUSTE!A:AB,22,FALSE),"")</f>
        <v>1.016</v>
      </c>
    </row>
    <row r="1789" spans="1:10" ht="25.5" x14ac:dyDescent="0.2">
      <c r="A1789" s="853">
        <v>36044</v>
      </c>
      <c r="B1789" s="853" t="s">
        <v>1159</v>
      </c>
      <c r="C1789" s="806" t="s">
        <v>71</v>
      </c>
      <c r="D1789" s="807">
        <f t="shared" si="27"/>
        <v>52.24</v>
      </c>
      <c r="E1789" s="856"/>
      <c r="F1789" s="807">
        <v>51.42</v>
      </c>
      <c r="G1789" s="701"/>
      <c r="I1789" s="840" t="s">
        <v>15822</v>
      </c>
      <c r="J1789" s="848">
        <f>IFERROR(VLOOKUP(I1789,REAJUSTE!A:AB,22,FALSE),"")</f>
        <v>1.016</v>
      </c>
    </row>
    <row r="1790" spans="1:10" ht="25.5" x14ac:dyDescent="0.2">
      <c r="A1790" s="853">
        <v>36091</v>
      </c>
      <c r="B1790" s="853" t="s">
        <v>1160</v>
      </c>
      <c r="C1790" s="806" t="s">
        <v>71</v>
      </c>
      <c r="D1790" s="807">
        <f t="shared" si="27"/>
        <v>15.81</v>
      </c>
      <c r="E1790" s="854"/>
      <c r="F1790" s="807">
        <v>15.57</v>
      </c>
      <c r="G1790" s="807"/>
      <c r="I1790" s="840" t="s">
        <v>15822</v>
      </c>
      <c r="J1790" s="848">
        <f>IFERROR(VLOOKUP(I1790,REAJUSTE!A:AB,22,FALSE),"")</f>
        <v>1.016</v>
      </c>
    </row>
    <row r="1791" spans="1:10" ht="15" x14ac:dyDescent="0.2">
      <c r="A1791" s="513">
        <v>365</v>
      </c>
      <c r="B1791" s="514" t="s">
        <v>1161</v>
      </c>
      <c r="C1791" s="701"/>
      <c r="D1791" s="807">
        <f t="shared" si="27"/>
        <v>0</v>
      </c>
      <c r="E1791" s="856"/>
      <c r="F1791" s="701"/>
      <c r="G1791" s="701"/>
      <c r="I1791" s="840" t="s">
        <v>15822</v>
      </c>
      <c r="J1791" s="848">
        <f>IFERROR(VLOOKUP(I1791,REAJUSTE!A:AB,22,FALSE),"")</f>
        <v>1.016</v>
      </c>
    </row>
    <row r="1792" spans="1:10" ht="25.5" x14ac:dyDescent="0.2">
      <c r="A1792" s="853">
        <v>36506</v>
      </c>
      <c r="B1792" s="853" t="s">
        <v>1836</v>
      </c>
      <c r="C1792" s="806" t="s">
        <v>71</v>
      </c>
      <c r="D1792" s="807">
        <f t="shared" si="27"/>
        <v>32.479999999999997</v>
      </c>
      <c r="E1792" s="854"/>
      <c r="F1792" s="807">
        <v>31.97</v>
      </c>
      <c r="G1792" s="807"/>
      <c r="I1792" s="840" t="s">
        <v>15822</v>
      </c>
      <c r="J1792" s="848">
        <f>IFERROR(VLOOKUP(I1792,REAJUSTE!A:AB,22,FALSE),"")</f>
        <v>1.016</v>
      </c>
    </row>
    <row r="1793" spans="1:10" ht="25.5" x14ac:dyDescent="0.2">
      <c r="A1793" s="853">
        <v>36512</v>
      </c>
      <c r="B1793" s="853" t="s">
        <v>1162</v>
      </c>
      <c r="C1793" s="806" t="s">
        <v>70</v>
      </c>
      <c r="D1793" s="807">
        <f t="shared" si="27"/>
        <v>1.61</v>
      </c>
      <c r="E1793" s="854"/>
      <c r="F1793" s="807">
        <v>1.59</v>
      </c>
      <c r="G1793" s="807"/>
      <c r="I1793" s="840" t="s">
        <v>15822</v>
      </c>
      <c r="J1793" s="848">
        <f>IFERROR(VLOOKUP(I1793,REAJUSTE!A:AB,22,FALSE),"")</f>
        <v>1.016</v>
      </c>
    </row>
    <row r="1794" spans="1:10" ht="25.5" x14ac:dyDescent="0.2">
      <c r="A1794" s="853">
        <v>36514</v>
      </c>
      <c r="B1794" s="853" t="s">
        <v>1163</v>
      </c>
      <c r="C1794" s="806" t="s">
        <v>70</v>
      </c>
      <c r="D1794" s="807">
        <f t="shared" si="27"/>
        <v>2.14</v>
      </c>
      <c r="E1794" s="854"/>
      <c r="F1794" s="807">
        <v>2.11</v>
      </c>
      <c r="G1794" s="807"/>
      <c r="I1794" s="840" t="s">
        <v>15822</v>
      </c>
      <c r="J1794" s="848">
        <f>IFERROR(VLOOKUP(I1794,REAJUSTE!A:AB,22,FALSE),"")</f>
        <v>1.016</v>
      </c>
    </row>
    <row r="1795" spans="1:10" ht="25.5" x14ac:dyDescent="0.2">
      <c r="A1795" s="853">
        <v>36517</v>
      </c>
      <c r="B1795" s="853" t="s">
        <v>1164</v>
      </c>
      <c r="C1795" s="806" t="s">
        <v>70</v>
      </c>
      <c r="D1795" s="807">
        <f t="shared" si="27"/>
        <v>1.29</v>
      </c>
      <c r="E1795" s="856"/>
      <c r="F1795" s="807">
        <v>1.27</v>
      </c>
      <c r="G1795" s="701"/>
      <c r="I1795" s="840" t="s">
        <v>15822</v>
      </c>
      <c r="J1795" s="848">
        <f>IFERROR(VLOOKUP(I1795,REAJUSTE!A:AB,22,FALSE),"")</f>
        <v>1.016</v>
      </c>
    </row>
    <row r="1796" spans="1:10" ht="15" x14ac:dyDescent="0.2">
      <c r="A1796" s="513">
        <v>368</v>
      </c>
      <c r="B1796" s="514" t="s">
        <v>1165</v>
      </c>
      <c r="C1796" s="701"/>
      <c r="D1796" s="807">
        <f t="shared" si="27"/>
        <v>0</v>
      </c>
      <c r="E1796" s="854"/>
      <c r="F1796" s="701"/>
      <c r="G1796" s="807"/>
      <c r="I1796" s="840" t="s">
        <v>15822</v>
      </c>
      <c r="J1796" s="848">
        <f>IFERROR(VLOOKUP(I1796,REAJUSTE!A:AB,22,FALSE),"")</f>
        <v>1.016</v>
      </c>
    </row>
    <row r="1797" spans="1:10" ht="51" x14ac:dyDescent="0.2">
      <c r="A1797" s="853">
        <v>36825</v>
      </c>
      <c r="B1797" s="853" t="s">
        <v>13042</v>
      </c>
      <c r="C1797" s="806" t="s">
        <v>589</v>
      </c>
      <c r="D1797" s="807">
        <f t="shared" si="27"/>
        <v>139.82</v>
      </c>
      <c r="E1797" s="856"/>
      <c r="F1797" s="807">
        <v>137.62</v>
      </c>
      <c r="G1797" s="701"/>
      <c r="I1797" s="840" t="s">
        <v>15822</v>
      </c>
      <c r="J1797" s="848">
        <f>IFERROR(VLOOKUP(I1797,REAJUSTE!A:AB,22,FALSE),"")</f>
        <v>1.016</v>
      </c>
    </row>
    <row r="1798" spans="1:10" ht="15" x14ac:dyDescent="0.2">
      <c r="A1798" s="513">
        <v>369</v>
      </c>
      <c r="B1798" s="514" t="s">
        <v>1172</v>
      </c>
      <c r="C1798" s="701"/>
      <c r="D1798" s="807">
        <f t="shared" si="27"/>
        <v>0</v>
      </c>
      <c r="E1798" s="854"/>
      <c r="F1798" s="701"/>
      <c r="G1798" s="807"/>
      <c r="I1798" s="840" t="s">
        <v>15822</v>
      </c>
      <c r="J1798" s="848">
        <f>IFERROR(VLOOKUP(I1798,REAJUSTE!A:AB,22,FALSE),"")</f>
        <v>1.016</v>
      </c>
    </row>
    <row r="1799" spans="1:10" ht="25.5" x14ac:dyDescent="0.2">
      <c r="A1799" s="853">
        <v>36991</v>
      </c>
      <c r="B1799" s="853" t="s">
        <v>13043</v>
      </c>
      <c r="C1799" s="806" t="s">
        <v>70</v>
      </c>
      <c r="D1799" s="807">
        <f t="shared" si="27"/>
        <v>0.92</v>
      </c>
      <c r="E1799" s="854"/>
      <c r="F1799" s="807">
        <v>0.91</v>
      </c>
      <c r="G1799" s="807"/>
      <c r="I1799" s="840" t="s">
        <v>15822</v>
      </c>
      <c r="J1799" s="848">
        <f>IFERROR(VLOOKUP(I1799,REAJUSTE!A:AB,22,FALSE),"")</f>
        <v>1.016</v>
      </c>
    </row>
    <row r="1800" spans="1:10" ht="15" x14ac:dyDescent="0.2">
      <c r="A1800" s="513">
        <v>370</v>
      </c>
      <c r="B1800" s="514" t="s">
        <v>1166</v>
      </c>
      <c r="C1800" s="701"/>
      <c r="D1800" s="807">
        <f t="shared" si="27"/>
        <v>0</v>
      </c>
      <c r="E1800" s="854"/>
      <c r="F1800" s="701"/>
      <c r="G1800" s="807"/>
      <c r="I1800" s="840" t="s">
        <v>15822</v>
      </c>
      <c r="J1800" s="848">
        <f>IFERROR(VLOOKUP(I1800,REAJUSTE!A:AB,22,FALSE),"")</f>
        <v>1.016</v>
      </c>
    </row>
    <row r="1801" spans="1:10" ht="25.5" x14ac:dyDescent="0.2">
      <c r="A1801" s="853">
        <v>37009</v>
      </c>
      <c r="B1801" s="853" t="s">
        <v>13044</v>
      </c>
      <c r="C1801" s="806" t="s">
        <v>59</v>
      </c>
      <c r="D1801" s="807">
        <f t="shared" si="27"/>
        <v>215.33</v>
      </c>
      <c r="E1801" s="854"/>
      <c r="F1801" s="807">
        <v>211.94</v>
      </c>
      <c r="G1801" s="807"/>
      <c r="I1801" s="840" t="s">
        <v>15822</v>
      </c>
      <c r="J1801" s="848">
        <f>IFERROR(VLOOKUP(I1801,REAJUSTE!A:AB,22,FALSE),"")</f>
        <v>1.016</v>
      </c>
    </row>
    <row r="1802" spans="1:10" ht="25.5" x14ac:dyDescent="0.2">
      <c r="A1802" s="853">
        <v>37013</v>
      </c>
      <c r="B1802" s="853" t="s">
        <v>1167</v>
      </c>
      <c r="C1802" s="806" t="s">
        <v>59</v>
      </c>
      <c r="D1802" s="807">
        <f t="shared" si="27"/>
        <v>297.79000000000002</v>
      </c>
      <c r="E1802" s="854"/>
      <c r="F1802" s="807">
        <v>293.11</v>
      </c>
      <c r="G1802" s="807"/>
      <c r="I1802" s="840" t="s">
        <v>15822</v>
      </c>
      <c r="J1802" s="848">
        <f>IFERROR(VLOOKUP(I1802,REAJUSTE!A:AB,22,FALSE),"")</f>
        <v>1.016</v>
      </c>
    </row>
    <row r="1803" spans="1:10" ht="15" x14ac:dyDescent="0.2">
      <c r="A1803" s="853">
        <v>37043</v>
      </c>
      <c r="B1803" s="853" t="s">
        <v>869</v>
      </c>
      <c r="C1803" s="806" t="s">
        <v>73</v>
      </c>
      <c r="D1803" s="807">
        <f t="shared" si="27"/>
        <v>16.47</v>
      </c>
      <c r="E1803" s="854"/>
      <c r="F1803" s="807">
        <v>16.22</v>
      </c>
      <c r="G1803" s="807"/>
      <c r="I1803" s="840" t="s">
        <v>15822</v>
      </c>
      <c r="J1803" s="848">
        <f>IFERROR(VLOOKUP(I1803,REAJUSTE!A:AB,22,FALSE),"")</f>
        <v>1.016</v>
      </c>
    </row>
    <row r="1804" spans="1:10" ht="15" x14ac:dyDescent="0.2">
      <c r="A1804" s="853">
        <v>37057</v>
      </c>
      <c r="B1804" s="853" t="s">
        <v>1168</v>
      </c>
      <c r="C1804" s="806" t="s">
        <v>59</v>
      </c>
      <c r="D1804" s="807">
        <f t="shared" si="27"/>
        <v>476.67</v>
      </c>
      <c r="E1804" s="854"/>
      <c r="F1804" s="807">
        <v>469.17</v>
      </c>
      <c r="G1804" s="807"/>
      <c r="I1804" s="840" t="s">
        <v>15822</v>
      </c>
      <c r="J1804" s="848">
        <f>IFERROR(VLOOKUP(I1804,REAJUSTE!A:AB,22,FALSE),"")</f>
        <v>1.016</v>
      </c>
    </row>
    <row r="1805" spans="1:10" ht="25.5" x14ac:dyDescent="0.2">
      <c r="A1805" s="853">
        <v>37090</v>
      </c>
      <c r="B1805" s="853" t="s">
        <v>1169</v>
      </c>
      <c r="C1805" s="806" t="s">
        <v>70</v>
      </c>
      <c r="D1805" s="807">
        <f t="shared" si="27"/>
        <v>3.55</v>
      </c>
      <c r="E1805" s="856"/>
      <c r="F1805" s="807">
        <v>3.5</v>
      </c>
      <c r="G1805" s="701"/>
      <c r="I1805" s="840" t="s">
        <v>15822</v>
      </c>
      <c r="J1805" s="848">
        <f>IFERROR(VLOOKUP(I1805,REAJUSTE!A:AB,22,FALSE),"")</f>
        <v>1.016</v>
      </c>
    </row>
    <row r="1806" spans="1:10" ht="30" x14ac:dyDescent="0.2">
      <c r="A1806" s="513">
        <v>371</v>
      </c>
      <c r="B1806" s="514" t="s">
        <v>1170</v>
      </c>
      <c r="C1806" s="701"/>
      <c r="D1806" s="807">
        <f t="shared" si="27"/>
        <v>0</v>
      </c>
      <c r="E1806" s="854"/>
      <c r="F1806" s="701"/>
      <c r="G1806" s="807"/>
      <c r="I1806" s="840" t="s">
        <v>15822</v>
      </c>
      <c r="J1806" s="848">
        <f>IFERROR(VLOOKUP(I1806,REAJUSTE!A:AB,22,FALSE),"")</f>
        <v>1.016</v>
      </c>
    </row>
    <row r="1807" spans="1:10" ht="25.5" x14ac:dyDescent="0.2">
      <c r="A1807" s="853">
        <v>37103</v>
      </c>
      <c r="B1807" s="853" t="s">
        <v>1171</v>
      </c>
      <c r="C1807" s="806" t="s">
        <v>59</v>
      </c>
      <c r="D1807" s="807">
        <f t="shared" si="27"/>
        <v>1484.48</v>
      </c>
      <c r="E1807" s="854"/>
      <c r="F1807" s="808">
        <v>1461.11</v>
      </c>
      <c r="G1807" s="807"/>
      <c r="I1807" s="840" t="s">
        <v>15822</v>
      </c>
      <c r="J1807" s="848">
        <f>IFERROR(VLOOKUP(I1807,REAJUSTE!A:AB,22,FALSE),"")</f>
        <v>1.016</v>
      </c>
    </row>
    <row r="1808" spans="1:10" ht="15" x14ac:dyDescent="0.2">
      <c r="A1808" s="513">
        <v>375</v>
      </c>
      <c r="B1808" s="514" t="s">
        <v>1172</v>
      </c>
      <c r="C1808" s="701"/>
      <c r="D1808" s="807">
        <f t="shared" ref="D1808:D1871" si="28">TRUNC(F1808*J1808,2)</f>
        <v>0</v>
      </c>
      <c r="E1808" s="854"/>
      <c r="F1808" s="701"/>
      <c r="G1808" s="807"/>
      <c r="I1808" s="840" t="s">
        <v>15822</v>
      </c>
      <c r="J1808" s="848">
        <f>IFERROR(VLOOKUP(I1808,REAJUSTE!A:AB,22,FALSE),"")</f>
        <v>1.016</v>
      </c>
    </row>
    <row r="1809" spans="1:10" ht="25.5" x14ac:dyDescent="0.2">
      <c r="A1809" s="853">
        <v>37502</v>
      </c>
      <c r="B1809" s="853" t="s">
        <v>13045</v>
      </c>
      <c r="C1809" s="806" t="s">
        <v>589</v>
      </c>
      <c r="D1809" s="807">
        <f t="shared" si="28"/>
        <v>44.04</v>
      </c>
      <c r="E1809" s="854"/>
      <c r="F1809" s="807">
        <v>43.35</v>
      </c>
      <c r="G1809" s="807"/>
      <c r="I1809" s="840" t="s">
        <v>15822</v>
      </c>
      <c r="J1809" s="848">
        <f>IFERROR(VLOOKUP(I1809,REAJUSTE!A:AB,22,FALSE),"")</f>
        <v>1.016</v>
      </c>
    </row>
    <row r="1810" spans="1:10" ht="25.5" x14ac:dyDescent="0.2">
      <c r="A1810" s="853">
        <v>37509</v>
      </c>
      <c r="B1810" s="853" t="s">
        <v>13046</v>
      </c>
      <c r="C1810" s="806" t="s">
        <v>589</v>
      </c>
      <c r="D1810" s="807">
        <f t="shared" si="28"/>
        <v>140.6</v>
      </c>
      <c r="E1810" s="856"/>
      <c r="F1810" s="807">
        <v>138.38999999999999</v>
      </c>
      <c r="G1810" s="701"/>
      <c r="I1810" s="840" t="s">
        <v>15822</v>
      </c>
      <c r="J1810" s="848">
        <f>IFERROR(VLOOKUP(I1810,REAJUSTE!A:AB,22,FALSE),"")</f>
        <v>1.016</v>
      </c>
    </row>
    <row r="1811" spans="1:10" ht="15" x14ac:dyDescent="0.2">
      <c r="A1811" s="853">
        <v>37513</v>
      </c>
      <c r="B1811" s="853" t="s">
        <v>13047</v>
      </c>
      <c r="C1811" s="806" t="s">
        <v>589</v>
      </c>
      <c r="D1811" s="807">
        <f t="shared" si="28"/>
        <v>28.78</v>
      </c>
      <c r="E1811" s="854"/>
      <c r="F1811" s="807">
        <v>28.33</v>
      </c>
      <c r="G1811" s="807"/>
      <c r="I1811" s="840" t="s">
        <v>15822</v>
      </c>
      <c r="J1811" s="848">
        <f>IFERROR(VLOOKUP(I1811,REAJUSTE!A:AB,22,FALSE),"")</f>
        <v>1.016</v>
      </c>
    </row>
    <row r="1812" spans="1:10" ht="25.5" x14ac:dyDescent="0.2">
      <c r="A1812" s="853">
        <v>37514</v>
      </c>
      <c r="B1812" s="853" t="s">
        <v>13048</v>
      </c>
      <c r="C1812" s="806" t="s">
        <v>589</v>
      </c>
      <c r="D1812" s="807">
        <f t="shared" si="28"/>
        <v>28.78</v>
      </c>
      <c r="E1812" s="856"/>
      <c r="F1812" s="807">
        <v>28.33</v>
      </c>
      <c r="G1812" s="701"/>
      <c r="I1812" s="840" t="s">
        <v>15822</v>
      </c>
      <c r="J1812" s="848">
        <f>IFERROR(VLOOKUP(I1812,REAJUSTE!A:AB,22,FALSE),"")</f>
        <v>1.016</v>
      </c>
    </row>
    <row r="1813" spans="1:10" ht="25.5" x14ac:dyDescent="0.2">
      <c r="A1813" s="853">
        <v>37517</v>
      </c>
      <c r="B1813" s="853" t="s">
        <v>1173</v>
      </c>
      <c r="C1813" s="806" t="s">
        <v>589</v>
      </c>
      <c r="D1813" s="807">
        <f t="shared" si="28"/>
        <v>20.78</v>
      </c>
      <c r="E1813" s="854"/>
      <c r="F1813" s="807">
        <v>20.46</v>
      </c>
      <c r="G1813" s="807"/>
      <c r="I1813" s="840" t="s">
        <v>15822</v>
      </c>
      <c r="J1813" s="848">
        <f>IFERROR(VLOOKUP(I1813,REAJUSTE!A:AB,22,FALSE),"")</f>
        <v>1.016</v>
      </c>
    </row>
    <row r="1814" spans="1:10" ht="15" x14ac:dyDescent="0.2">
      <c r="A1814" s="853">
        <v>37519</v>
      </c>
      <c r="B1814" s="853" t="s">
        <v>1174</v>
      </c>
      <c r="C1814" s="806" t="s">
        <v>589</v>
      </c>
      <c r="D1814" s="807">
        <f t="shared" si="28"/>
        <v>11.46</v>
      </c>
      <c r="E1814" s="856"/>
      <c r="F1814" s="807">
        <v>11.28</v>
      </c>
      <c r="G1814" s="701"/>
      <c r="I1814" s="840" t="s">
        <v>15822</v>
      </c>
      <c r="J1814" s="848">
        <f>IFERROR(VLOOKUP(I1814,REAJUSTE!A:AB,22,FALSE),"")</f>
        <v>1.016</v>
      </c>
    </row>
    <row r="1815" spans="1:10" ht="25.5" x14ac:dyDescent="0.2">
      <c r="A1815" s="853">
        <v>37564</v>
      </c>
      <c r="B1815" s="853" t="s">
        <v>1175</v>
      </c>
      <c r="C1815" s="806" t="s">
        <v>589</v>
      </c>
      <c r="D1815" s="807">
        <f t="shared" si="28"/>
        <v>41.17</v>
      </c>
      <c r="E1815" s="854"/>
      <c r="F1815" s="807">
        <v>40.53</v>
      </c>
      <c r="G1815" s="807"/>
      <c r="I1815" s="840" t="s">
        <v>15822</v>
      </c>
      <c r="J1815" s="848">
        <f>IFERROR(VLOOKUP(I1815,REAJUSTE!A:AB,22,FALSE),"")</f>
        <v>1.016</v>
      </c>
    </row>
    <row r="1816" spans="1:10" ht="15" x14ac:dyDescent="0.2">
      <c r="A1816" s="853">
        <v>37566</v>
      </c>
      <c r="B1816" s="853" t="s">
        <v>1176</v>
      </c>
      <c r="C1816" s="806" t="s">
        <v>589</v>
      </c>
      <c r="D1816" s="807">
        <f t="shared" si="28"/>
        <v>20.78</v>
      </c>
      <c r="E1816" s="854"/>
      <c r="F1816" s="807">
        <v>20.46</v>
      </c>
      <c r="G1816" s="807"/>
      <c r="I1816" s="840" t="s">
        <v>15822</v>
      </c>
      <c r="J1816" s="848">
        <f>IFERROR(VLOOKUP(I1816,REAJUSTE!A:AB,22,FALSE),"")</f>
        <v>1.016</v>
      </c>
    </row>
    <row r="1817" spans="1:10" ht="15" x14ac:dyDescent="0.2">
      <c r="A1817" s="513">
        <v>377</v>
      </c>
      <c r="B1817" s="514" t="s">
        <v>1172</v>
      </c>
      <c r="C1817" s="701"/>
      <c r="D1817" s="807">
        <f t="shared" si="28"/>
        <v>0</v>
      </c>
      <c r="E1817" s="854"/>
      <c r="F1817" s="701"/>
      <c r="G1817" s="807"/>
      <c r="I1817" s="840" t="s">
        <v>15822</v>
      </c>
      <c r="J1817" s="848">
        <f>IFERROR(VLOOKUP(I1817,REAJUSTE!A:AB,22,FALSE),"")</f>
        <v>1.016</v>
      </c>
    </row>
    <row r="1818" spans="1:10" ht="38.25" x14ac:dyDescent="0.2">
      <c r="A1818" s="853">
        <v>37733</v>
      </c>
      <c r="B1818" s="853" t="s">
        <v>13049</v>
      </c>
      <c r="C1818" s="806" t="s">
        <v>589</v>
      </c>
      <c r="D1818" s="807">
        <f t="shared" si="28"/>
        <v>43.97</v>
      </c>
      <c r="E1818" s="854"/>
      <c r="F1818" s="807">
        <v>43.28</v>
      </c>
      <c r="G1818" s="807"/>
      <c r="I1818" s="840" t="s">
        <v>15822</v>
      </c>
      <c r="J1818" s="848">
        <f>IFERROR(VLOOKUP(I1818,REAJUSTE!A:AB,22,FALSE),"")</f>
        <v>1.016</v>
      </c>
    </row>
    <row r="1819" spans="1:10" ht="30" x14ac:dyDescent="0.2">
      <c r="A1819" s="513">
        <v>380</v>
      </c>
      <c r="B1819" s="514" t="s">
        <v>1177</v>
      </c>
      <c r="C1819" s="701"/>
      <c r="D1819" s="807">
        <f t="shared" si="28"/>
        <v>0</v>
      </c>
      <c r="E1819" s="854"/>
      <c r="F1819" s="701"/>
      <c r="G1819" s="807"/>
      <c r="I1819" s="840" t="s">
        <v>15822</v>
      </c>
      <c r="J1819" s="848">
        <f>IFERROR(VLOOKUP(I1819,REAJUSTE!A:AB,22,FALSE),"")</f>
        <v>1.016</v>
      </c>
    </row>
    <row r="1820" spans="1:10" ht="15" x14ac:dyDescent="0.2">
      <c r="A1820" s="853">
        <v>38001</v>
      </c>
      <c r="B1820" s="853" t="s">
        <v>13050</v>
      </c>
      <c r="C1820" s="806" t="s">
        <v>589</v>
      </c>
      <c r="D1820" s="807">
        <f t="shared" si="28"/>
        <v>16.97</v>
      </c>
      <c r="E1820" s="856"/>
      <c r="F1820" s="807">
        <v>16.71</v>
      </c>
      <c r="G1820" s="701"/>
      <c r="I1820" s="840" t="s">
        <v>15822</v>
      </c>
      <c r="J1820" s="848">
        <f>IFERROR(VLOOKUP(I1820,REAJUSTE!A:AB,22,FALSE),"")</f>
        <v>1.016</v>
      </c>
    </row>
    <row r="1821" spans="1:10" ht="15" x14ac:dyDescent="0.2">
      <c r="A1821" s="853">
        <v>38003</v>
      </c>
      <c r="B1821" s="853" t="s">
        <v>1178</v>
      </c>
      <c r="C1821" s="806" t="s">
        <v>73</v>
      </c>
      <c r="D1821" s="807">
        <f t="shared" si="28"/>
        <v>1.94</v>
      </c>
      <c r="E1821" s="854"/>
      <c r="F1821" s="807">
        <v>1.91</v>
      </c>
      <c r="G1821" s="808"/>
      <c r="I1821" s="840" t="s">
        <v>15822</v>
      </c>
      <c r="J1821" s="848">
        <f>IFERROR(VLOOKUP(I1821,REAJUSTE!A:AB,22,FALSE),"")</f>
        <v>1.016</v>
      </c>
    </row>
    <row r="1822" spans="1:10" ht="25.5" x14ac:dyDescent="0.2">
      <c r="A1822" s="853">
        <v>38006</v>
      </c>
      <c r="B1822" s="853" t="s">
        <v>1179</v>
      </c>
      <c r="C1822" s="806" t="s">
        <v>589</v>
      </c>
      <c r="D1822" s="807">
        <f t="shared" si="28"/>
        <v>39.51</v>
      </c>
      <c r="E1822" s="856"/>
      <c r="F1822" s="807">
        <v>38.89</v>
      </c>
      <c r="G1822" s="701"/>
      <c r="I1822" s="840" t="s">
        <v>15822</v>
      </c>
      <c r="J1822" s="848">
        <f>IFERROR(VLOOKUP(I1822,REAJUSTE!A:AB,22,FALSE),"")</f>
        <v>1.016</v>
      </c>
    </row>
    <row r="1823" spans="1:10" ht="25.5" x14ac:dyDescent="0.2">
      <c r="A1823" s="853">
        <v>38009</v>
      </c>
      <c r="B1823" s="853" t="s">
        <v>1180</v>
      </c>
      <c r="C1823" s="806" t="s">
        <v>589</v>
      </c>
      <c r="D1823" s="807">
        <f t="shared" si="28"/>
        <v>11.46</v>
      </c>
      <c r="E1823" s="854"/>
      <c r="F1823" s="807">
        <v>11.28</v>
      </c>
      <c r="G1823" s="807"/>
      <c r="I1823" s="840" t="s">
        <v>15822</v>
      </c>
      <c r="J1823" s="848">
        <f>IFERROR(VLOOKUP(I1823,REAJUSTE!A:AB,22,FALSE),"")</f>
        <v>1.016</v>
      </c>
    </row>
    <row r="1824" spans="1:10" ht="38.25" x14ac:dyDescent="0.2">
      <c r="A1824" s="853">
        <v>38012</v>
      </c>
      <c r="B1824" s="853" t="s">
        <v>1181</v>
      </c>
      <c r="C1824" s="806" t="s">
        <v>70</v>
      </c>
      <c r="D1824" s="807">
        <f t="shared" si="28"/>
        <v>3.2</v>
      </c>
      <c r="E1824" s="854"/>
      <c r="F1824" s="807">
        <v>3.15</v>
      </c>
      <c r="G1824" s="807"/>
      <c r="I1824" s="840" t="s">
        <v>15822</v>
      </c>
      <c r="J1824" s="848">
        <f>IFERROR(VLOOKUP(I1824,REAJUSTE!A:AB,22,FALSE),"")</f>
        <v>1.016</v>
      </c>
    </row>
    <row r="1825" spans="1:10" ht="15" x14ac:dyDescent="0.2">
      <c r="A1825" s="853">
        <v>38013</v>
      </c>
      <c r="B1825" s="853" t="s">
        <v>1182</v>
      </c>
      <c r="C1825" s="806" t="s">
        <v>70</v>
      </c>
      <c r="D1825" s="807">
        <f t="shared" si="28"/>
        <v>0.92</v>
      </c>
      <c r="E1825" s="854"/>
      <c r="F1825" s="807">
        <v>0.91</v>
      </c>
      <c r="G1825" s="807"/>
      <c r="I1825" s="840" t="s">
        <v>15822</v>
      </c>
      <c r="J1825" s="848">
        <f>IFERROR(VLOOKUP(I1825,REAJUSTE!A:AB,22,FALSE),"")</f>
        <v>1.016</v>
      </c>
    </row>
    <row r="1826" spans="1:10" ht="25.5" x14ac:dyDescent="0.2">
      <c r="A1826" s="853">
        <v>38014</v>
      </c>
      <c r="B1826" s="853" t="s">
        <v>16051</v>
      </c>
      <c r="C1826" s="806" t="s">
        <v>73</v>
      </c>
      <c r="D1826" s="807">
        <f t="shared" si="28"/>
        <v>9.82</v>
      </c>
      <c r="E1826" s="854"/>
      <c r="F1826" s="807">
        <v>9.67</v>
      </c>
      <c r="G1826" s="807"/>
      <c r="I1826" s="840" t="s">
        <v>15822</v>
      </c>
      <c r="J1826" s="848">
        <f>IFERROR(VLOOKUP(I1826,REAJUSTE!A:AB,22,FALSE),"")</f>
        <v>1.016</v>
      </c>
    </row>
    <row r="1827" spans="1:10" ht="25.5" x14ac:dyDescent="0.2">
      <c r="A1827" s="853">
        <v>38016</v>
      </c>
      <c r="B1827" s="853" t="s">
        <v>16052</v>
      </c>
      <c r="C1827" s="806" t="s">
        <v>73</v>
      </c>
      <c r="D1827" s="807">
        <f t="shared" si="28"/>
        <v>17.100000000000001</v>
      </c>
      <c r="E1827" s="854"/>
      <c r="F1827" s="807">
        <v>16.84</v>
      </c>
      <c r="G1827" s="807"/>
      <c r="I1827" s="840" t="s">
        <v>15822</v>
      </c>
      <c r="J1827" s="848">
        <f>IFERROR(VLOOKUP(I1827,REAJUSTE!A:AB,22,FALSE),"")</f>
        <v>1.016</v>
      </c>
    </row>
    <row r="1828" spans="1:10" ht="15" x14ac:dyDescent="0.2">
      <c r="A1828" s="853">
        <v>38017</v>
      </c>
      <c r="B1828" s="853" t="s">
        <v>1183</v>
      </c>
      <c r="C1828" s="806" t="s">
        <v>73</v>
      </c>
      <c r="D1828" s="807">
        <f t="shared" si="28"/>
        <v>4.84</v>
      </c>
      <c r="E1828" s="854"/>
      <c r="F1828" s="807">
        <v>4.7699999999999996</v>
      </c>
      <c r="G1828" s="807"/>
      <c r="I1828" s="840" t="s">
        <v>15822</v>
      </c>
      <c r="J1828" s="848">
        <f>IFERROR(VLOOKUP(I1828,REAJUSTE!A:AB,22,FALSE),"")</f>
        <v>1.016</v>
      </c>
    </row>
    <row r="1829" spans="1:10" ht="15" x14ac:dyDescent="0.2">
      <c r="A1829" s="853">
        <v>38018</v>
      </c>
      <c r="B1829" s="853" t="s">
        <v>870</v>
      </c>
      <c r="C1829" s="806" t="s">
        <v>73</v>
      </c>
      <c r="D1829" s="807">
        <f t="shared" si="28"/>
        <v>37.21</v>
      </c>
      <c r="E1829" s="854"/>
      <c r="F1829" s="807">
        <v>36.630000000000003</v>
      </c>
      <c r="G1829" s="807"/>
      <c r="I1829" s="840" t="s">
        <v>15822</v>
      </c>
      <c r="J1829" s="848">
        <f>IFERROR(VLOOKUP(I1829,REAJUSTE!A:AB,22,FALSE),"")</f>
        <v>1.016</v>
      </c>
    </row>
    <row r="1830" spans="1:10" ht="15" x14ac:dyDescent="0.2">
      <c r="A1830" s="853">
        <v>38021</v>
      </c>
      <c r="B1830" s="853" t="s">
        <v>1184</v>
      </c>
      <c r="C1830" s="806" t="s">
        <v>589</v>
      </c>
      <c r="D1830" s="807">
        <f t="shared" si="28"/>
        <v>97.42</v>
      </c>
      <c r="E1830" s="854"/>
      <c r="F1830" s="807">
        <v>95.89</v>
      </c>
      <c r="G1830" s="807"/>
      <c r="I1830" s="840" t="s">
        <v>15822</v>
      </c>
      <c r="J1830" s="848">
        <f>IFERROR(VLOOKUP(I1830,REAJUSTE!A:AB,22,FALSE),"")</f>
        <v>1.016</v>
      </c>
    </row>
    <row r="1831" spans="1:10" ht="15" x14ac:dyDescent="0.2">
      <c r="A1831" s="853">
        <v>38022</v>
      </c>
      <c r="B1831" s="853" t="s">
        <v>1185</v>
      </c>
      <c r="C1831" s="806" t="s">
        <v>589</v>
      </c>
      <c r="D1831" s="807">
        <f t="shared" si="28"/>
        <v>37.72</v>
      </c>
      <c r="E1831" s="856"/>
      <c r="F1831" s="807">
        <v>37.130000000000003</v>
      </c>
      <c r="G1831" s="701"/>
      <c r="I1831" s="840" t="s">
        <v>15822</v>
      </c>
      <c r="J1831" s="848">
        <f>IFERROR(VLOOKUP(I1831,REAJUSTE!A:AB,22,FALSE),"")</f>
        <v>1.016</v>
      </c>
    </row>
    <row r="1832" spans="1:10" ht="15" x14ac:dyDescent="0.2">
      <c r="A1832" s="853">
        <v>38024</v>
      </c>
      <c r="B1832" s="853" t="s">
        <v>1186</v>
      </c>
      <c r="C1832" s="806" t="s">
        <v>70</v>
      </c>
      <c r="D1832" s="807">
        <f t="shared" si="28"/>
        <v>5.33</v>
      </c>
      <c r="E1832" s="854"/>
      <c r="F1832" s="807">
        <v>5.25</v>
      </c>
      <c r="G1832" s="807"/>
      <c r="I1832" s="840" t="s">
        <v>15822</v>
      </c>
      <c r="J1832" s="848">
        <f>IFERROR(VLOOKUP(I1832,REAJUSTE!A:AB,22,FALSE),"")</f>
        <v>1.016</v>
      </c>
    </row>
    <row r="1833" spans="1:10" ht="15" x14ac:dyDescent="0.2">
      <c r="A1833" s="853">
        <v>38025</v>
      </c>
      <c r="B1833" s="853" t="s">
        <v>1187</v>
      </c>
      <c r="C1833" s="806" t="s">
        <v>589</v>
      </c>
      <c r="D1833" s="807">
        <f t="shared" si="28"/>
        <v>31.76</v>
      </c>
      <c r="E1833" s="856"/>
      <c r="F1833" s="807">
        <v>31.26</v>
      </c>
      <c r="G1833" s="701"/>
      <c r="I1833" s="840" t="s">
        <v>15822</v>
      </c>
      <c r="J1833" s="848">
        <f>IFERROR(VLOOKUP(I1833,REAJUSTE!A:AB,22,FALSE),"")</f>
        <v>1.016</v>
      </c>
    </row>
    <row r="1834" spans="1:10" ht="15" x14ac:dyDescent="0.2">
      <c r="A1834" s="853">
        <v>38028</v>
      </c>
      <c r="B1834" s="853" t="s">
        <v>1188</v>
      </c>
      <c r="C1834" s="806" t="s">
        <v>589</v>
      </c>
      <c r="D1834" s="807">
        <f t="shared" si="28"/>
        <v>32.299999999999997</v>
      </c>
      <c r="E1834" s="854"/>
      <c r="F1834" s="807">
        <v>31.8</v>
      </c>
      <c r="G1834" s="807"/>
      <c r="I1834" s="840" t="s">
        <v>15822</v>
      </c>
      <c r="J1834" s="848">
        <f>IFERROR(VLOOKUP(I1834,REAJUSTE!A:AB,22,FALSE),"")</f>
        <v>1.016</v>
      </c>
    </row>
    <row r="1835" spans="1:10" ht="15" x14ac:dyDescent="0.2">
      <c r="A1835" s="853">
        <v>38029</v>
      </c>
      <c r="B1835" s="853" t="s">
        <v>1189</v>
      </c>
      <c r="C1835" s="806" t="s">
        <v>589</v>
      </c>
      <c r="D1835" s="807">
        <f t="shared" si="28"/>
        <v>45.7</v>
      </c>
      <c r="E1835" s="854"/>
      <c r="F1835" s="807">
        <v>44.99</v>
      </c>
      <c r="G1835" s="807"/>
      <c r="I1835" s="840" t="s">
        <v>15822</v>
      </c>
      <c r="J1835" s="848">
        <f>IFERROR(VLOOKUP(I1835,REAJUSTE!A:AB,22,FALSE),"")</f>
        <v>1.016</v>
      </c>
    </row>
    <row r="1836" spans="1:10" ht="15" x14ac:dyDescent="0.2">
      <c r="A1836" s="853">
        <v>38030</v>
      </c>
      <c r="B1836" s="853" t="s">
        <v>1190</v>
      </c>
      <c r="C1836" s="806" t="s">
        <v>589</v>
      </c>
      <c r="D1836" s="807">
        <f t="shared" si="28"/>
        <v>33.9</v>
      </c>
      <c r="E1836" s="854"/>
      <c r="F1836" s="807">
        <v>33.369999999999997</v>
      </c>
      <c r="G1836" s="807"/>
      <c r="I1836" s="840" t="s">
        <v>15822</v>
      </c>
      <c r="J1836" s="848">
        <f>IFERROR(VLOOKUP(I1836,REAJUSTE!A:AB,22,FALSE),"")</f>
        <v>1.016</v>
      </c>
    </row>
    <row r="1837" spans="1:10" ht="38.25" x14ac:dyDescent="0.2">
      <c r="A1837" s="853">
        <v>38051</v>
      </c>
      <c r="B1837" s="853" t="s">
        <v>13051</v>
      </c>
      <c r="C1837" s="806" t="s">
        <v>589</v>
      </c>
      <c r="D1837" s="807">
        <f t="shared" si="28"/>
        <v>45.04</v>
      </c>
      <c r="E1837" s="854"/>
      <c r="F1837" s="807">
        <v>44.34</v>
      </c>
      <c r="G1837" s="807"/>
      <c r="I1837" s="840" t="s">
        <v>15822</v>
      </c>
      <c r="J1837" s="848">
        <f>IFERROR(VLOOKUP(I1837,REAJUSTE!A:AB,22,FALSE),"")</f>
        <v>1.016</v>
      </c>
    </row>
    <row r="1838" spans="1:10" ht="38.25" x14ac:dyDescent="0.2">
      <c r="A1838" s="853">
        <v>38088</v>
      </c>
      <c r="B1838" s="853" t="s">
        <v>13052</v>
      </c>
      <c r="C1838" s="806" t="s">
        <v>589</v>
      </c>
      <c r="D1838" s="807">
        <f t="shared" si="28"/>
        <v>38.35</v>
      </c>
      <c r="E1838" s="854"/>
      <c r="F1838" s="807">
        <v>37.75</v>
      </c>
      <c r="G1838" s="807"/>
      <c r="I1838" s="840" t="s">
        <v>15822</v>
      </c>
      <c r="J1838" s="848">
        <f>IFERROR(VLOOKUP(I1838,REAJUSTE!A:AB,22,FALSE),"")</f>
        <v>1.016</v>
      </c>
    </row>
    <row r="1839" spans="1:10" ht="30" x14ac:dyDescent="0.2">
      <c r="A1839" s="513">
        <v>381</v>
      </c>
      <c r="B1839" s="514" t="s">
        <v>13053</v>
      </c>
      <c r="C1839" s="701"/>
      <c r="D1839" s="807">
        <f t="shared" si="28"/>
        <v>0</v>
      </c>
      <c r="E1839" s="854"/>
      <c r="F1839" s="701"/>
      <c r="G1839" s="807"/>
      <c r="I1839" s="840" t="s">
        <v>15822</v>
      </c>
      <c r="J1839" s="848">
        <f>IFERROR(VLOOKUP(I1839,REAJUSTE!A:AB,22,FALSE),"")</f>
        <v>1.016</v>
      </c>
    </row>
    <row r="1840" spans="1:10" ht="15" x14ac:dyDescent="0.2">
      <c r="A1840" s="853">
        <v>38182</v>
      </c>
      <c r="B1840" s="853" t="s">
        <v>13054</v>
      </c>
      <c r="C1840" s="806" t="s">
        <v>589</v>
      </c>
      <c r="D1840" s="807">
        <f t="shared" si="28"/>
        <v>41.17</v>
      </c>
      <c r="E1840" s="854"/>
      <c r="F1840" s="807">
        <v>40.53</v>
      </c>
      <c r="G1840" s="807"/>
      <c r="I1840" s="840" t="s">
        <v>15822</v>
      </c>
      <c r="J1840" s="848">
        <f>IFERROR(VLOOKUP(I1840,REAJUSTE!A:AB,22,FALSE),"")</f>
        <v>1.016</v>
      </c>
    </row>
    <row r="1841" spans="1:10" ht="15" x14ac:dyDescent="0.2">
      <c r="A1841" s="513">
        <v>385</v>
      </c>
      <c r="B1841" s="514" t="s">
        <v>45</v>
      </c>
      <c r="C1841" s="701"/>
      <c r="D1841" s="807">
        <f t="shared" si="28"/>
        <v>0</v>
      </c>
      <c r="E1841" s="854"/>
      <c r="F1841" s="701"/>
      <c r="G1841" s="807"/>
      <c r="I1841" s="840" t="s">
        <v>15822</v>
      </c>
      <c r="J1841" s="848">
        <f>IFERROR(VLOOKUP(I1841,REAJUSTE!A:AB,22,FALSE),"")</f>
        <v>1.016</v>
      </c>
    </row>
    <row r="1842" spans="1:10" ht="25.5" x14ac:dyDescent="0.2">
      <c r="A1842" s="853">
        <v>38509</v>
      </c>
      <c r="B1842" s="853" t="s">
        <v>1191</v>
      </c>
      <c r="C1842" s="806" t="s">
        <v>59</v>
      </c>
      <c r="D1842" s="807">
        <f t="shared" si="28"/>
        <v>15.46</v>
      </c>
      <c r="E1842" s="854"/>
      <c r="F1842" s="807">
        <v>15.22</v>
      </c>
      <c r="G1842" s="807"/>
      <c r="I1842" s="840" t="s">
        <v>15822</v>
      </c>
      <c r="J1842" s="848">
        <f>IFERROR(VLOOKUP(I1842,REAJUSTE!A:AB,22,FALSE),"")</f>
        <v>1.016</v>
      </c>
    </row>
    <row r="1843" spans="1:10" ht="15" x14ac:dyDescent="0.2">
      <c r="A1843" s="853">
        <v>38511</v>
      </c>
      <c r="B1843" s="853" t="s">
        <v>1192</v>
      </c>
      <c r="C1843" s="806" t="s">
        <v>58</v>
      </c>
      <c r="D1843" s="807">
        <f t="shared" si="28"/>
        <v>186.53</v>
      </c>
      <c r="E1843" s="854"/>
      <c r="F1843" s="807">
        <v>183.6</v>
      </c>
      <c r="G1843" s="807"/>
      <c r="I1843" s="840" t="s">
        <v>15822</v>
      </c>
      <c r="J1843" s="848">
        <f>IFERROR(VLOOKUP(I1843,REAJUSTE!A:AB,22,FALSE),"")</f>
        <v>1.016</v>
      </c>
    </row>
    <row r="1844" spans="1:10" ht="15" x14ac:dyDescent="0.2">
      <c r="A1844" s="513">
        <v>390</v>
      </c>
      <c r="B1844" s="514" t="s">
        <v>166</v>
      </c>
      <c r="C1844" s="701"/>
      <c r="D1844" s="807">
        <f t="shared" si="28"/>
        <v>0</v>
      </c>
      <c r="E1844" s="854"/>
      <c r="F1844" s="701"/>
      <c r="G1844" s="807"/>
      <c r="I1844" s="840" t="s">
        <v>15822</v>
      </c>
      <c r="J1844" s="848">
        <f>IFERROR(VLOOKUP(I1844,REAJUSTE!A:AB,22,FALSE),"")</f>
        <v>1.016</v>
      </c>
    </row>
    <row r="1845" spans="1:10" ht="38.25" x14ac:dyDescent="0.2">
      <c r="A1845" s="853">
        <v>39002</v>
      </c>
      <c r="B1845" s="853" t="s">
        <v>13055</v>
      </c>
      <c r="C1845" s="806" t="s">
        <v>59</v>
      </c>
      <c r="D1845" s="807">
        <f t="shared" si="28"/>
        <v>211.66</v>
      </c>
      <c r="E1845" s="854"/>
      <c r="F1845" s="807">
        <v>208.33</v>
      </c>
      <c r="G1845" s="807"/>
      <c r="I1845" s="840" t="s">
        <v>15822</v>
      </c>
      <c r="J1845" s="848">
        <f>IFERROR(VLOOKUP(I1845,REAJUSTE!A:AB,22,FALSE),"")</f>
        <v>1.016</v>
      </c>
    </row>
    <row r="1846" spans="1:10" ht="15" x14ac:dyDescent="0.2">
      <c r="A1846" s="853">
        <v>39013</v>
      </c>
      <c r="B1846" s="853" t="s">
        <v>1193</v>
      </c>
      <c r="C1846" s="806" t="s">
        <v>589</v>
      </c>
      <c r="D1846" s="807">
        <f t="shared" si="28"/>
        <v>23.86</v>
      </c>
      <c r="E1846" s="854"/>
      <c r="F1846" s="807">
        <v>23.49</v>
      </c>
      <c r="G1846" s="807"/>
      <c r="I1846" s="840" t="s">
        <v>15822</v>
      </c>
      <c r="J1846" s="848">
        <f>IFERROR(VLOOKUP(I1846,REAJUSTE!A:AB,22,FALSE),"")</f>
        <v>1.016</v>
      </c>
    </row>
    <row r="1847" spans="1:10" ht="15" x14ac:dyDescent="0.2">
      <c r="A1847" s="853">
        <v>39021</v>
      </c>
      <c r="B1847" s="853" t="s">
        <v>1194</v>
      </c>
      <c r="C1847" s="806" t="s">
        <v>73</v>
      </c>
      <c r="D1847" s="807">
        <f t="shared" si="28"/>
        <v>22.8</v>
      </c>
      <c r="E1847" s="854"/>
      <c r="F1847" s="807">
        <v>22.45</v>
      </c>
      <c r="G1847" s="807"/>
      <c r="I1847" s="840" t="s">
        <v>15822</v>
      </c>
      <c r="J1847" s="848">
        <f>IFERROR(VLOOKUP(I1847,REAJUSTE!A:AB,22,FALSE),"")</f>
        <v>1.016</v>
      </c>
    </row>
    <row r="1848" spans="1:10" ht="25.5" x14ac:dyDescent="0.2">
      <c r="A1848" s="853">
        <v>39075</v>
      </c>
      <c r="B1848" s="853" t="s">
        <v>1195</v>
      </c>
      <c r="C1848" s="806" t="s">
        <v>59</v>
      </c>
      <c r="D1848" s="807">
        <f t="shared" si="28"/>
        <v>1614.19</v>
      </c>
      <c r="E1848" s="854"/>
      <c r="F1848" s="808">
        <v>1588.77</v>
      </c>
      <c r="G1848" s="807"/>
      <c r="I1848" s="840" t="s">
        <v>15822</v>
      </c>
      <c r="J1848" s="848">
        <f>IFERROR(VLOOKUP(I1848,REAJUSTE!A:AB,22,FALSE),"")</f>
        <v>1.016</v>
      </c>
    </row>
    <row r="1849" spans="1:10" ht="25.5" x14ac:dyDescent="0.2">
      <c r="A1849" s="853">
        <v>39089</v>
      </c>
      <c r="B1849" s="853" t="s">
        <v>1196</v>
      </c>
      <c r="C1849" s="806" t="s">
        <v>70</v>
      </c>
      <c r="D1849" s="807">
        <f t="shared" si="28"/>
        <v>2039.95</v>
      </c>
      <c r="E1849" s="854"/>
      <c r="F1849" s="808">
        <v>2007.83</v>
      </c>
      <c r="G1849" s="807"/>
      <c r="I1849" s="840" t="s">
        <v>15822</v>
      </c>
      <c r="J1849" s="848">
        <f>IFERROR(VLOOKUP(I1849,REAJUSTE!A:AB,22,FALSE),"")</f>
        <v>1.016</v>
      </c>
    </row>
    <row r="1850" spans="1:10" ht="25.5" x14ac:dyDescent="0.2">
      <c r="A1850" s="853">
        <v>39090</v>
      </c>
      <c r="B1850" s="853" t="s">
        <v>1197</v>
      </c>
      <c r="C1850" s="806" t="s">
        <v>874</v>
      </c>
      <c r="D1850" s="807">
        <f t="shared" si="28"/>
        <v>1648.65</v>
      </c>
      <c r="E1850" s="854"/>
      <c r="F1850" s="808">
        <v>1622.69</v>
      </c>
      <c r="G1850" s="807"/>
      <c r="I1850" s="840" t="s">
        <v>15822</v>
      </c>
      <c r="J1850" s="848">
        <f>IFERROR(VLOOKUP(I1850,REAJUSTE!A:AB,22,FALSE),"")</f>
        <v>1.016</v>
      </c>
    </row>
    <row r="1851" spans="1:10" ht="15" x14ac:dyDescent="0.2">
      <c r="A1851" s="513">
        <v>391</v>
      </c>
      <c r="B1851" s="514" t="s">
        <v>1198</v>
      </c>
      <c r="C1851" s="701"/>
      <c r="D1851" s="807">
        <f t="shared" si="28"/>
        <v>0</v>
      </c>
      <c r="E1851" s="854"/>
      <c r="F1851" s="701"/>
      <c r="G1851" s="807"/>
      <c r="I1851" s="840" t="s">
        <v>15822</v>
      </c>
      <c r="J1851" s="848">
        <f>IFERROR(VLOOKUP(I1851,REAJUSTE!A:AB,22,FALSE),"")</f>
        <v>1.016</v>
      </c>
    </row>
    <row r="1852" spans="1:10" ht="25.5" x14ac:dyDescent="0.2">
      <c r="A1852" s="853">
        <v>39113</v>
      </c>
      <c r="B1852" s="853" t="s">
        <v>1199</v>
      </c>
      <c r="C1852" s="806" t="s">
        <v>70</v>
      </c>
      <c r="D1852" s="807">
        <f t="shared" si="28"/>
        <v>155.18</v>
      </c>
      <c r="E1852" s="854"/>
      <c r="F1852" s="807">
        <v>152.74</v>
      </c>
      <c r="G1852" s="807"/>
      <c r="I1852" s="840" t="s">
        <v>15822</v>
      </c>
      <c r="J1852" s="848">
        <f>IFERROR(VLOOKUP(I1852,REAJUSTE!A:AB,22,FALSE),"")</f>
        <v>1.016</v>
      </c>
    </row>
    <row r="1853" spans="1:10" ht="15" x14ac:dyDescent="0.2">
      <c r="A1853" s="853">
        <v>39114</v>
      </c>
      <c r="B1853" s="853" t="s">
        <v>1200</v>
      </c>
      <c r="C1853" s="806" t="s">
        <v>70</v>
      </c>
      <c r="D1853" s="807">
        <f t="shared" si="28"/>
        <v>44.63</v>
      </c>
      <c r="E1853" s="856"/>
      <c r="F1853" s="807">
        <v>43.93</v>
      </c>
      <c r="G1853" s="701"/>
      <c r="I1853" s="840" t="s">
        <v>15822</v>
      </c>
      <c r="J1853" s="848">
        <f>IFERROR(VLOOKUP(I1853,REAJUSTE!A:AB,22,FALSE),"")</f>
        <v>1.016</v>
      </c>
    </row>
    <row r="1854" spans="1:10" ht="25.5" x14ac:dyDescent="0.2">
      <c r="A1854" s="853">
        <v>39115</v>
      </c>
      <c r="B1854" s="853" t="s">
        <v>1201</v>
      </c>
      <c r="C1854" s="806" t="s">
        <v>70</v>
      </c>
      <c r="D1854" s="807">
        <f t="shared" si="28"/>
        <v>273.14999999999998</v>
      </c>
      <c r="E1854" s="854"/>
      <c r="F1854" s="807">
        <v>268.85000000000002</v>
      </c>
      <c r="G1854" s="807"/>
      <c r="I1854" s="840" t="s">
        <v>15822</v>
      </c>
      <c r="J1854" s="848">
        <f>IFERROR(VLOOKUP(I1854,REAJUSTE!A:AB,22,FALSE),"")</f>
        <v>1.016</v>
      </c>
    </row>
    <row r="1855" spans="1:10" ht="25.5" x14ac:dyDescent="0.2">
      <c r="A1855" s="853">
        <v>39123</v>
      </c>
      <c r="B1855" s="853" t="s">
        <v>1837</v>
      </c>
      <c r="C1855" s="806" t="s">
        <v>71</v>
      </c>
      <c r="D1855" s="807">
        <f t="shared" si="28"/>
        <v>10.6</v>
      </c>
      <c r="E1855" s="856"/>
      <c r="F1855" s="807">
        <v>10.44</v>
      </c>
      <c r="G1855" s="701"/>
      <c r="I1855" s="840" t="s">
        <v>15822</v>
      </c>
      <c r="J1855" s="848">
        <f>IFERROR(VLOOKUP(I1855,REAJUSTE!A:AB,22,FALSE),"")</f>
        <v>1.016</v>
      </c>
    </row>
    <row r="1856" spans="1:10" ht="38.25" x14ac:dyDescent="0.2">
      <c r="A1856" s="853">
        <v>39125</v>
      </c>
      <c r="B1856" s="853" t="s">
        <v>1838</v>
      </c>
      <c r="C1856" s="806" t="s">
        <v>71</v>
      </c>
      <c r="D1856" s="807">
        <f t="shared" si="28"/>
        <v>31.45</v>
      </c>
      <c r="E1856" s="854"/>
      <c r="F1856" s="807">
        <v>30.96</v>
      </c>
      <c r="G1856" s="807"/>
      <c r="I1856" s="840" t="s">
        <v>15822</v>
      </c>
      <c r="J1856" s="848">
        <f>IFERROR(VLOOKUP(I1856,REAJUSTE!A:AB,22,FALSE),"")</f>
        <v>1.016</v>
      </c>
    </row>
    <row r="1857" spans="1:10" ht="25.5" x14ac:dyDescent="0.2">
      <c r="A1857" s="853">
        <v>39165</v>
      </c>
      <c r="B1857" s="853" t="s">
        <v>1202</v>
      </c>
      <c r="C1857" s="806" t="s">
        <v>70</v>
      </c>
      <c r="D1857" s="807">
        <f t="shared" si="28"/>
        <v>272.18</v>
      </c>
      <c r="E1857" s="854"/>
      <c r="F1857" s="807">
        <v>267.89999999999998</v>
      </c>
      <c r="G1857" s="807"/>
      <c r="I1857" s="840" t="s">
        <v>15822</v>
      </c>
      <c r="J1857" s="848">
        <f>IFERROR(VLOOKUP(I1857,REAJUSTE!A:AB,22,FALSE),"")</f>
        <v>1.016</v>
      </c>
    </row>
    <row r="1858" spans="1:10" ht="15" x14ac:dyDescent="0.2">
      <c r="A1858" s="513">
        <v>395</v>
      </c>
      <c r="B1858" s="514" t="s">
        <v>1198</v>
      </c>
      <c r="C1858" s="701"/>
      <c r="D1858" s="807">
        <f t="shared" si="28"/>
        <v>0</v>
      </c>
      <c r="E1858" s="856"/>
      <c r="F1858" s="701"/>
      <c r="G1858" s="701"/>
      <c r="I1858" s="840" t="s">
        <v>15822</v>
      </c>
      <c r="J1858" s="848">
        <f>IFERROR(VLOOKUP(I1858,REAJUSTE!A:AB,22,FALSE),"")</f>
        <v>1.016</v>
      </c>
    </row>
    <row r="1859" spans="1:10" ht="38.25" x14ac:dyDescent="0.2">
      <c r="A1859" s="853">
        <v>39515</v>
      </c>
      <c r="B1859" s="853" t="s">
        <v>1203</v>
      </c>
      <c r="C1859" s="806" t="s">
        <v>70</v>
      </c>
      <c r="D1859" s="807">
        <f t="shared" si="28"/>
        <v>13.13</v>
      </c>
      <c r="E1859" s="854"/>
      <c r="F1859" s="807">
        <v>12.93</v>
      </c>
      <c r="G1859" s="807"/>
      <c r="I1859" s="840" t="s">
        <v>15822</v>
      </c>
      <c r="J1859" s="848">
        <f>IFERROR(VLOOKUP(I1859,REAJUSTE!A:AB,22,FALSE),"")</f>
        <v>1.016</v>
      </c>
    </row>
    <row r="1860" spans="1:10" ht="38.25" x14ac:dyDescent="0.2">
      <c r="A1860" s="853">
        <v>39573</v>
      </c>
      <c r="B1860" s="853" t="s">
        <v>16008</v>
      </c>
      <c r="C1860" s="806" t="s">
        <v>71</v>
      </c>
      <c r="D1860" s="807">
        <f t="shared" si="28"/>
        <v>329.26</v>
      </c>
      <c r="E1860" s="854"/>
      <c r="F1860" s="807">
        <v>324.08</v>
      </c>
      <c r="G1860" s="807"/>
      <c r="I1860" s="840" t="s">
        <v>15822</v>
      </c>
      <c r="J1860" s="848">
        <f>IFERROR(VLOOKUP(I1860,REAJUSTE!A:AB,22,FALSE),"")</f>
        <v>1.016</v>
      </c>
    </row>
    <row r="1861" spans="1:10" ht="30" x14ac:dyDescent="0.2">
      <c r="A1861" s="513">
        <v>398</v>
      </c>
      <c r="B1861" s="514" t="s">
        <v>1839</v>
      </c>
      <c r="C1861" s="701"/>
      <c r="D1861" s="807">
        <f t="shared" si="28"/>
        <v>0</v>
      </c>
      <c r="E1861" s="854"/>
      <c r="F1861" s="701"/>
      <c r="G1861" s="807"/>
      <c r="I1861" s="840" t="s">
        <v>15822</v>
      </c>
      <c r="J1861" s="848">
        <f>IFERROR(VLOOKUP(I1861,REAJUSTE!A:AB,22,FALSE),"")</f>
        <v>1.016</v>
      </c>
    </row>
    <row r="1862" spans="1:10" ht="25.5" x14ac:dyDescent="0.2">
      <c r="A1862" s="853">
        <v>39841</v>
      </c>
      <c r="B1862" s="853" t="s">
        <v>1840</v>
      </c>
      <c r="C1862" s="806" t="s">
        <v>59</v>
      </c>
      <c r="D1862" s="807">
        <f t="shared" si="28"/>
        <v>297.94</v>
      </c>
      <c r="E1862" s="854"/>
      <c r="F1862" s="807">
        <v>293.25</v>
      </c>
      <c r="G1862" s="808"/>
      <c r="I1862" s="840" t="s">
        <v>15822</v>
      </c>
      <c r="J1862" s="848">
        <f>IFERROR(VLOOKUP(I1862,REAJUSTE!A:AB,22,FALSE),"")</f>
        <v>1.016</v>
      </c>
    </row>
    <row r="1863" spans="1:10" ht="15" x14ac:dyDescent="0.2">
      <c r="A1863" s="513">
        <v>4</v>
      </c>
      <c r="B1863" s="514" t="s">
        <v>1204</v>
      </c>
      <c r="C1863" s="701"/>
      <c r="D1863" s="807">
        <f t="shared" si="28"/>
        <v>0</v>
      </c>
      <c r="E1863" s="854"/>
      <c r="F1863" s="701"/>
      <c r="G1863" s="808"/>
      <c r="I1863" s="840" t="s">
        <v>15822</v>
      </c>
      <c r="J1863" s="848">
        <f>IFERROR(VLOOKUP(I1863,REAJUSTE!A:AB,22,FALSE),"")</f>
        <v>1.016</v>
      </c>
    </row>
    <row r="1864" spans="1:10" ht="15" x14ac:dyDescent="0.2">
      <c r="A1864" s="513">
        <v>401</v>
      </c>
      <c r="B1864" s="514" t="s">
        <v>809</v>
      </c>
      <c r="C1864" s="701"/>
      <c r="D1864" s="807">
        <f t="shared" si="28"/>
        <v>0</v>
      </c>
      <c r="E1864" s="854"/>
      <c r="F1864" s="701"/>
      <c r="G1864" s="808"/>
      <c r="I1864" s="840" t="s">
        <v>15822</v>
      </c>
      <c r="J1864" s="848">
        <f>IFERROR(VLOOKUP(I1864,REAJUSTE!A:AB,22,FALSE),"")</f>
        <v>1.016</v>
      </c>
    </row>
    <row r="1865" spans="1:10" ht="25.5" x14ac:dyDescent="0.2">
      <c r="A1865" s="853">
        <v>40102</v>
      </c>
      <c r="B1865" s="853" t="s">
        <v>1205</v>
      </c>
      <c r="C1865" s="806" t="s">
        <v>70</v>
      </c>
      <c r="D1865" s="807">
        <f t="shared" si="28"/>
        <v>2023.61</v>
      </c>
      <c r="E1865" s="856"/>
      <c r="F1865" s="808">
        <v>1991.75</v>
      </c>
      <c r="G1865" s="701"/>
      <c r="I1865" s="840" t="s">
        <v>15822</v>
      </c>
      <c r="J1865" s="848">
        <f>IFERROR(VLOOKUP(I1865,REAJUSTE!A:AB,22,FALSE),"")</f>
        <v>1.016</v>
      </c>
    </row>
    <row r="1866" spans="1:10" ht="25.5" x14ac:dyDescent="0.2">
      <c r="A1866" s="853">
        <v>40140</v>
      </c>
      <c r="B1866" s="853" t="s">
        <v>1206</v>
      </c>
      <c r="C1866" s="806" t="s">
        <v>70</v>
      </c>
      <c r="D1866" s="807">
        <f t="shared" si="28"/>
        <v>2941.08</v>
      </c>
      <c r="E1866" s="854"/>
      <c r="F1866" s="808">
        <v>2894.77</v>
      </c>
      <c r="G1866" s="807"/>
      <c r="I1866" s="840" t="s">
        <v>15822</v>
      </c>
      <c r="J1866" s="848">
        <f>IFERROR(VLOOKUP(I1866,REAJUSTE!A:AB,22,FALSE),"")</f>
        <v>1.016</v>
      </c>
    </row>
    <row r="1867" spans="1:10" ht="15" x14ac:dyDescent="0.2">
      <c r="A1867" s="513">
        <v>402</v>
      </c>
      <c r="B1867" s="514" t="s">
        <v>1207</v>
      </c>
      <c r="C1867" s="701"/>
      <c r="D1867" s="807">
        <f t="shared" si="28"/>
        <v>0</v>
      </c>
      <c r="E1867" s="854"/>
      <c r="F1867" s="701"/>
      <c r="G1867" s="807"/>
      <c r="I1867" s="840" t="s">
        <v>15822</v>
      </c>
      <c r="J1867" s="848">
        <f>IFERROR(VLOOKUP(I1867,REAJUSTE!A:AB,22,FALSE),"")</f>
        <v>1.016</v>
      </c>
    </row>
    <row r="1868" spans="1:10" ht="25.5" x14ac:dyDescent="0.2">
      <c r="A1868" s="853">
        <v>40211</v>
      </c>
      <c r="B1868" s="853" t="s">
        <v>1841</v>
      </c>
      <c r="C1868" s="806" t="s">
        <v>70</v>
      </c>
      <c r="D1868" s="807">
        <f t="shared" si="28"/>
        <v>27.12</v>
      </c>
      <c r="E1868" s="854"/>
      <c r="F1868" s="807">
        <v>26.7</v>
      </c>
      <c r="G1868" s="807"/>
      <c r="I1868" s="840" t="s">
        <v>15822</v>
      </c>
      <c r="J1868" s="848">
        <f>IFERROR(VLOOKUP(I1868,REAJUSTE!A:AB,22,FALSE),"")</f>
        <v>1.016</v>
      </c>
    </row>
    <row r="1869" spans="1:10" ht="25.5" x14ac:dyDescent="0.2">
      <c r="A1869" s="853">
        <v>40264</v>
      </c>
      <c r="B1869" s="853" t="s">
        <v>13056</v>
      </c>
      <c r="C1869" s="806" t="s">
        <v>70</v>
      </c>
      <c r="D1869" s="807">
        <f t="shared" si="28"/>
        <v>979.39</v>
      </c>
      <c r="E1869" s="854"/>
      <c r="F1869" s="807">
        <v>963.97</v>
      </c>
      <c r="G1869" s="807"/>
      <c r="I1869" s="840" t="s">
        <v>15822</v>
      </c>
      <c r="J1869" s="848">
        <f>IFERROR(VLOOKUP(I1869,REAJUSTE!A:AB,22,FALSE),"")</f>
        <v>1.016</v>
      </c>
    </row>
    <row r="1870" spans="1:10" ht="15" x14ac:dyDescent="0.2">
      <c r="A1870" s="513">
        <v>403</v>
      </c>
      <c r="B1870" s="514" t="s">
        <v>166</v>
      </c>
      <c r="C1870" s="701"/>
      <c r="D1870" s="807">
        <f t="shared" si="28"/>
        <v>0</v>
      </c>
      <c r="E1870" s="854"/>
      <c r="F1870" s="701"/>
      <c r="G1870" s="807"/>
      <c r="I1870" s="840" t="s">
        <v>15822</v>
      </c>
      <c r="J1870" s="848">
        <f>IFERROR(VLOOKUP(I1870,REAJUSTE!A:AB,22,FALSE),"")</f>
        <v>1.016</v>
      </c>
    </row>
    <row r="1871" spans="1:10" ht="25.5" x14ac:dyDescent="0.2">
      <c r="A1871" s="853">
        <v>40303</v>
      </c>
      <c r="B1871" s="853" t="s">
        <v>1208</v>
      </c>
      <c r="C1871" s="806" t="s">
        <v>70</v>
      </c>
      <c r="D1871" s="807">
        <f t="shared" si="28"/>
        <v>53.87</v>
      </c>
      <c r="E1871" s="854"/>
      <c r="F1871" s="807">
        <v>53.03</v>
      </c>
      <c r="G1871" s="807"/>
      <c r="I1871" s="840" t="s">
        <v>15822</v>
      </c>
      <c r="J1871" s="848">
        <f>IFERROR(VLOOKUP(I1871,REAJUSTE!A:AB,22,FALSE),"")</f>
        <v>1.016</v>
      </c>
    </row>
    <row r="1872" spans="1:10" ht="25.5" x14ac:dyDescent="0.2">
      <c r="A1872" s="853">
        <v>40304</v>
      </c>
      <c r="B1872" s="853" t="s">
        <v>1209</v>
      </c>
      <c r="C1872" s="806" t="s">
        <v>70</v>
      </c>
      <c r="D1872" s="807">
        <f t="shared" ref="D1872:D1935" si="29">TRUNC(F1872*J1872,2)</f>
        <v>65.260000000000005</v>
      </c>
      <c r="E1872" s="856"/>
      <c r="F1872" s="807">
        <v>64.239999999999995</v>
      </c>
      <c r="G1872" s="701"/>
      <c r="I1872" s="840" t="s">
        <v>15822</v>
      </c>
      <c r="J1872" s="848">
        <f>IFERROR(VLOOKUP(I1872,REAJUSTE!A:AB,22,FALSE),"")</f>
        <v>1.016</v>
      </c>
    </row>
    <row r="1873" spans="1:10" ht="25.5" x14ac:dyDescent="0.2">
      <c r="A1873" s="853">
        <v>40305</v>
      </c>
      <c r="B1873" s="853" t="s">
        <v>1210</v>
      </c>
      <c r="C1873" s="806" t="s">
        <v>70</v>
      </c>
      <c r="D1873" s="807">
        <f t="shared" si="29"/>
        <v>83.62</v>
      </c>
      <c r="E1873" s="854"/>
      <c r="F1873" s="807">
        <v>82.31</v>
      </c>
      <c r="G1873" s="807"/>
      <c r="I1873" s="840" t="s">
        <v>15822</v>
      </c>
      <c r="J1873" s="848">
        <f>IFERROR(VLOOKUP(I1873,REAJUSTE!A:AB,22,FALSE),"")</f>
        <v>1.016</v>
      </c>
    </row>
    <row r="1874" spans="1:10" ht="25.5" x14ac:dyDescent="0.2">
      <c r="A1874" s="853">
        <v>40306</v>
      </c>
      <c r="B1874" s="853" t="s">
        <v>1211</v>
      </c>
      <c r="C1874" s="806" t="s">
        <v>70</v>
      </c>
      <c r="D1874" s="807">
        <f t="shared" si="29"/>
        <v>13.45</v>
      </c>
      <c r="E1874" s="854"/>
      <c r="F1874" s="807">
        <v>13.24</v>
      </c>
      <c r="G1874" s="807"/>
      <c r="I1874" s="840" t="s">
        <v>15822</v>
      </c>
      <c r="J1874" s="848">
        <f>IFERROR(VLOOKUP(I1874,REAJUSTE!A:AB,22,FALSE),"")</f>
        <v>1.016</v>
      </c>
    </row>
    <row r="1875" spans="1:10" ht="15" x14ac:dyDescent="0.2">
      <c r="A1875" s="513">
        <v>404</v>
      </c>
      <c r="B1875" s="514" t="s">
        <v>1212</v>
      </c>
      <c r="C1875" s="701"/>
      <c r="D1875" s="807">
        <f t="shared" si="29"/>
        <v>0</v>
      </c>
      <c r="E1875" s="856"/>
      <c r="F1875" s="701"/>
      <c r="G1875" s="701"/>
      <c r="I1875" s="840" t="s">
        <v>15822</v>
      </c>
      <c r="J1875" s="848">
        <f>IFERROR(VLOOKUP(I1875,REAJUSTE!A:AB,22,FALSE),"")</f>
        <v>1.016</v>
      </c>
    </row>
    <row r="1876" spans="1:10" ht="25.5" x14ac:dyDescent="0.2">
      <c r="A1876" s="853">
        <v>40401</v>
      </c>
      <c r="B1876" s="853" t="s">
        <v>1213</v>
      </c>
      <c r="C1876" s="806" t="s">
        <v>70</v>
      </c>
      <c r="D1876" s="807">
        <f t="shared" si="29"/>
        <v>13.02</v>
      </c>
      <c r="E1876" s="854"/>
      <c r="F1876" s="807">
        <v>12.82</v>
      </c>
      <c r="G1876" s="807"/>
      <c r="I1876" s="840" t="s">
        <v>15822</v>
      </c>
      <c r="J1876" s="848">
        <f>IFERROR(VLOOKUP(I1876,REAJUSTE!A:AB,22,FALSE),"")</f>
        <v>1.016</v>
      </c>
    </row>
    <row r="1877" spans="1:10" ht="15" x14ac:dyDescent="0.2">
      <c r="A1877" s="513">
        <v>405</v>
      </c>
      <c r="B1877" s="514" t="s">
        <v>1214</v>
      </c>
      <c r="C1877" s="701"/>
      <c r="D1877" s="807">
        <f t="shared" si="29"/>
        <v>0</v>
      </c>
      <c r="E1877" s="856"/>
      <c r="F1877" s="701"/>
      <c r="G1877" s="701"/>
      <c r="I1877" s="840" t="s">
        <v>15822</v>
      </c>
      <c r="J1877" s="848">
        <f>IFERROR(VLOOKUP(I1877,REAJUSTE!A:AB,22,FALSE),"")</f>
        <v>1.016</v>
      </c>
    </row>
    <row r="1878" spans="1:10" ht="25.5" x14ac:dyDescent="0.2">
      <c r="A1878" s="853">
        <v>40504</v>
      </c>
      <c r="B1878" s="853" t="s">
        <v>1215</v>
      </c>
      <c r="C1878" s="806" t="s">
        <v>70</v>
      </c>
      <c r="D1878" s="807">
        <f t="shared" si="29"/>
        <v>52.97</v>
      </c>
      <c r="E1878" s="856"/>
      <c r="F1878" s="807">
        <v>52.14</v>
      </c>
      <c r="G1878" s="701"/>
      <c r="I1878" s="840" t="s">
        <v>15822</v>
      </c>
      <c r="J1878" s="848">
        <f>IFERROR(VLOOKUP(I1878,REAJUSTE!A:AB,22,FALSE),"")</f>
        <v>1.016</v>
      </c>
    </row>
    <row r="1879" spans="1:10" ht="25.5" x14ac:dyDescent="0.2">
      <c r="A1879" s="853">
        <v>40522</v>
      </c>
      <c r="B1879" s="853" t="s">
        <v>29294</v>
      </c>
      <c r="C1879" s="806" t="s">
        <v>70</v>
      </c>
      <c r="D1879" s="807">
        <f t="shared" si="29"/>
        <v>7.8</v>
      </c>
      <c r="E1879" s="854"/>
      <c r="F1879" s="807">
        <v>7.68</v>
      </c>
      <c r="G1879" s="808"/>
      <c r="I1879" s="840" t="s">
        <v>15822</v>
      </c>
      <c r="J1879" s="848">
        <f>IFERROR(VLOOKUP(I1879,REAJUSTE!A:AB,22,FALSE),"")</f>
        <v>1.016</v>
      </c>
    </row>
    <row r="1880" spans="1:10" ht="25.5" x14ac:dyDescent="0.2">
      <c r="A1880" s="853">
        <v>40523</v>
      </c>
      <c r="B1880" s="853" t="s">
        <v>29295</v>
      </c>
      <c r="C1880" s="806" t="s">
        <v>70</v>
      </c>
      <c r="D1880" s="807">
        <f t="shared" si="29"/>
        <v>7.46</v>
      </c>
      <c r="E1880" s="854"/>
      <c r="F1880" s="807">
        <v>7.35</v>
      </c>
      <c r="G1880" s="808"/>
      <c r="I1880" s="840" t="s">
        <v>15822</v>
      </c>
      <c r="J1880" s="848">
        <f>IFERROR(VLOOKUP(I1880,REAJUSTE!A:AB,22,FALSE),"")</f>
        <v>1.016</v>
      </c>
    </row>
    <row r="1881" spans="1:10" ht="15" x14ac:dyDescent="0.2">
      <c r="A1881" s="513">
        <v>406</v>
      </c>
      <c r="B1881" s="514" t="s">
        <v>13057</v>
      </c>
      <c r="C1881" s="701"/>
      <c r="D1881" s="807">
        <f t="shared" si="29"/>
        <v>0</v>
      </c>
      <c r="E1881" s="856"/>
      <c r="F1881" s="701"/>
      <c r="G1881" s="701"/>
      <c r="I1881" s="840" t="s">
        <v>15822</v>
      </c>
      <c r="J1881" s="848">
        <f>IFERROR(VLOOKUP(I1881,REAJUSTE!A:AB,22,FALSE),"")</f>
        <v>1.016</v>
      </c>
    </row>
    <row r="1882" spans="1:10" ht="38.25" x14ac:dyDescent="0.2">
      <c r="A1882" s="853">
        <v>40612</v>
      </c>
      <c r="B1882" s="853" t="s">
        <v>16009</v>
      </c>
      <c r="C1882" s="806" t="s">
        <v>70</v>
      </c>
      <c r="D1882" s="807">
        <f t="shared" si="29"/>
        <v>12.95</v>
      </c>
      <c r="E1882" s="854"/>
      <c r="F1882" s="807">
        <v>12.75</v>
      </c>
      <c r="G1882" s="807"/>
      <c r="I1882" s="840" t="s">
        <v>15822</v>
      </c>
      <c r="J1882" s="848">
        <f>IFERROR(VLOOKUP(I1882,REAJUSTE!A:AB,22,FALSE),"")</f>
        <v>1.016</v>
      </c>
    </row>
    <row r="1883" spans="1:10" ht="15" x14ac:dyDescent="0.2">
      <c r="A1883" s="513">
        <v>409</v>
      </c>
      <c r="B1883" s="514" t="s">
        <v>166</v>
      </c>
      <c r="C1883" s="701"/>
      <c r="D1883" s="807">
        <f t="shared" si="29"/>
        <v>0</v>
      </c>
      <c r="E1883" s="854"/>
      <c r="F1883" s="701"/>
      <c r="G1883" s="807"/>
      <c r="I1883" s="840" t="s">
        <v>15822</v>
      </c>
      <c r="J1883" s="848">
        <f>IFERROR(VLOOKUP(I1883,REAJUSTE!A:AB,22,FALSE),"")</f>
        <v>1.016</v>
      </c>
    </row>
    <row r="1884" spans="1:10" ht="25.5" x14ac:dyDescent="0.2">
      <c r="A1884" s="853">
        <v>40974</v>
      </c>
      <c r="B1884" s="853" t="s">
        <v>1842</v>
      </c>
      <c r="C1884" s="806" t="s">
        <v>70</v>
      </c>
      <c r="D1884" s="807">
        <f t="shared" si="29"/>
        <v>56.88</v>
      </c>
      <c r="E1884" s="856"/>
      <c r="F1884" s="807">
        <v>55.99</v>
      </c>
      <c r="G1884" s="701"/>
      <c r="I1884" s="840" t="s">
        <v>15822</v>
      </c>
      <c r="J1884" s="848">
        <f>IFERROR(VLOOKUP(I1884,REAJUSTE!A:AB,22,FALSE),"")</f>
        <v>1.016</v>
      </c>
    </row>
    <row r="1885" spans="1:10" ht="15" x14ac:dyDescent="0.2">
      <c r="A1885" s="513">
        <v>410</v>
      </c>
      <c r="B1885" s="514" t="s">
        <v>1216</v>
      </c>
      <c r="C1885" s="701"/>
      <c r="D1885" s="807">
        <f t="shared" si="29"/>
        <v>0</v>
      </c>
      <c r="E1885" s="854"/>
      <c r="F1885" s="701"/>
      <c r="G1885" s="807"/>
      <c r="I1885" s="840" t="s">
        <v>15822</v>
      </c>
      <c r="J1885" s="848">
        <f>IFERROR(VLOOKUP(I1885,REAJUSTE!A:AB,22,FALSE),"")</f>
        <v>1.016</v>
      </c>
    </row>
    <row r="1886" spans="1:10" ht="25.5" x14ac:dyDescent="0.2">
      <c r="A1886" s="853">
        <v>41054</v>
      </c>
      <c r="B1886" s="853" t="s">
        <v>13058</v>
      </c>
      <c r="C1886" s="806" t="s">
        <v>70</v>
      </c>
      <c r="D1886" s="807">
        <f t="shared" si="29"/>
        <v>31918.99</v>
      </c>
      <c r="E1886" s="854"/>
      <c r="F1886" s="808">
        <v>31416.33</v>
      </c>
      <c r="G1886" s="807"/>
      <c r="I1886" s="840" t="s">
        <v>15822</v>
      </c>
      <c r="J1886" s="848">
        <f>IFERROR(VLOOKUP(I1886,REAJUSTE!A:AB,22,FALSE),"")</f>
        <v>1.016</v>
      </c>
    </row>
    <row r="1887" spans="1:10" ht="25.5" x14ac:dyDescent="0.2">
      <c r="A1887" s="853">
        <v>41055</v>
      </c>
      <c r="B1887" s="853" t="s">
        <v>13059</v>
      </c>
      <c r="C1887" s="806" t="s">
        <v>70</v>
      </c>
      <c r="D1887" s="807">
        <f t="shared" si="29"/>
        <v>14013.07</v>
      </c>
      <c r="E1887" s="854"/>
      <c r="F1887" s="808">
        <v>13792.4</v>
      </c>
      <c r="G1887" s="807"/>
      <c r="I1887" s="840" t="s">
        <v>15822</v>
      </c>
      <c r="J1887" s="848">
        <f>IFERROR(VLOOKUP(I1887,REAJUSTE!A:AB,22,FALSE),"")</f>
        <v>1.016</v>
      </c>
    </row>
    <row r="1888" spans="1:10" ht="25.5" x14ac:dyDescent="0.2">
      <c r="A1888" s="853">
        <v>41056</v>
      </c>
      <c r="B1888" s="853" t="s">
        <v>13060</v>
      </c>
      <c r="C1888" s="806" t="s">
        <v>70</v>
      </c>
      <c r="D1888" s="807">
        <f t="shared" si="29"/>
        <v>24323.41</v>
      </c>
      <c r="E1888" s="854"/>
      <c r="F1888" s="808">
        <v>23940.37</v>
      </c>
      <c r="G1888" s="807"/>
      <c r="I1888" s="840" t="s">
        <v>15822</v>
      </c>
      <c r="J1888" s="848">
        <f>IFERROR(VLOOKUP(I1888,REAJUSTE!A:AB,22,FALSE),"")</f>
        <v>1.016</v>
      </c>
    </row>
    <row r="1889" spans="1:10" ht="25.5" x14ac:dyDescent="0.2">
      <c r="A1889" s="853">
        <v>41058</v>
      </c>
      <c r="B1889" s="853" t="s">
        <v>13061</v>
      </c>
      <c r="C1889" s="806" t="s">
        <v>70</v>
      </c>
      <c r="D1889" s="807">
        <f t="shared" si="29"/>
        <v>19738.93</v>
      </c>
      <c r="E1889" s="856"/>
      <c r="F1889" s="808">
        <v>19428.09</v>
      </c>
      <c r="G1889" s="701"/>
      <c r="I1889" s="840" t="s">
        <v>15822</v>
      </c>
      <c r="J1889" s="848">
        <f>IFERROR(VLOOKUP(I1889,REAJUSTE!A:AB,22,FALSE),"")</f>
        <v>1.016</v>
      </c>
    </row>
    <row r="1890" spans="1:10" ht="15" x14ac:dyDescent="0.2">
      <c r="A1890" s="513">
        <v>411</v>
      </c>
      <c r="B1890" s="514" t="s">
        <v>1217</v>
      </c>
      <c r="C1890" s="701"/>
      <c r="D1890" s="807">
        <f t="shared" si="29"/>
        <v>0</v>
      </c>
      <c r="E1890" s="854"/>
      <c r="F1890" s="701"/>
      <c r="G1890" s="807"/>
      <c r="I1890" s="840" t="s">
        <v>15822</v>
      </c>
      <c r="J1890" s="848">
        <f>IFERROR(VLOOKUP(I1890,REAJUSTE!A:AB,22,FALSE),"")</f>
        <v>1.016</v>
      </c>
    </row>
    <row r="1891" spans="1:10" ht="25.5" x14ac:dyDescent="0.2">
      <c r="A1891" s="853">
        <v>41106</v>
      </c>
      <c r="B1891" s="853" t="s">
        <v>13062</v>
      </c>
      <c r="C1891" s="806" t="s">
        <v>71</v>
      </c>
      <c r="D1891" s="807">
        <f t="shared" si="29"/>
        <v>39.79</v>
      </c>
      <c r="E1891" s="856"/>
      <c r="F1891" s="807">
        <v>39.17</v>
      </c>
      <c r="G1891" s="701"/>
      <c r="I1891" s="840" t="s">
        <v>15822</v>
      </c>
      <c r="J1891" s="848">
        <f>IFERROR(VLOOKUP(I1891,REAJUSTE!A:AB,22,FALSE),"")</f>
        <v>1.016</v>
      </c>
    </row>
    <row r="1892" spans="1:10" ht="30" x14ac:dyDescent="0.2">
      <c r="A1892" s="513">
        <v>415</v>
      </c>
      <c r="B1892" s="514" t="s">
        <v>1218</v>
      </c>
      <c r="C1892" s="701"/>
      <c r="D1892" s="807">
        <f t="shared" si="29"/>
        <v>0</v>
      </c>
      <c r="E1892" s="854"/>
      <c r="F1892" s="701"/>
      <c r="G1892" s="807"/>
      <c r="I1892" s="840" t="s">
        <v>15822</v>
      </c>
      <c r="J1892" s="848">
        <f>IFERROR(VLOOKUP(I1892,REAJUSTE!A:AB,22,FALSE),"")</f>
        <v>1.016</v>
      </c>
    </row>
    <row r="1893" spans="1:10" ht="25.5" x14ac:dyDescent="0.2">
      <c r="A1893" s="853">
        <v>41520</v>
      </c>
      <c r="B1893" s="853" t="s">
        <v>1219</v>
      </c>
      <c r="C1893" s="806" t="s">
        <v>70</v>
      </c>
      <c r="D1893" s="807">
        <f t="shared" si="29"/>
        <v>1262.1500000000001</v>
      </c>
      <c r="E1893" s="854"/>
      <c r="F1893" s="808">
        <v>1242.28</v>
      </c>
      <c r="G1893" s="807"/>
      <c r="I1893" s="840" t="s">
        <v>15822</v>
      </c>
      <c r="J1893" s="848">
        <f>IFERROR(VLOOKUP(I1893,REAJUSTE!A:AB,22,FALSE),"")</f>
        <v>1.016</v>
      </c>
    </row>
    <row r="1894" spans="1:10" ht="38.25" x14ac:dyDescent="0.2">
      <c r="A1894" s="853">
        <v>41528</v>
      </c>
      <c r="B1894" s="853" t="s">
        <v>13063</v>
      </c>
      <c r="C1894" s="806" t="s">
        <v>70</v>
      </c>
      <c r="D1894" s="807">
        <f t="shared" si="29"/>
        <v>441.91</v>
      </c>
      <c r="E1894" s="854"/>
      <c r="F1894" s="807">
        <v>434.96</v>
      </c>
      <c r="G1894" s="807"/>
      <c r="I1894" s="840" t="s">
        <v>15822</v>
      </c>
      <c r="J1894" s="848">
        <f>IFERROR(VLOOKUP(I1894,REAJUSTE!A:AB,22,FALSE),"")</f>
        <v>1.016</v>
      </c>
    </row>
    <row r="1895" spans="1:10" ht="38.25" x14ac:dyDescent="0.2">
      <c r="A1895" s="853">
        <v>41530</v>
      </c>
      <c r="B1895" s="853" t="s">
        <v>13064</v>
      </c>
      <c r="C1895" s="806" t="s">
        <v>70</v>
      </c>
      <c r="D1895" s="807">
        <f t="shared" si="29"/>
        <v>750.38</v>
      </c>
      <c r="E1895" s="854"/>
      <c r="F1895" s="807">
        <v>738.57</v>
      </c>
      <c r="G1895" s="807"/>
      <c r="I1895" s="840" t="s">
        <v>15822</v>
      </c>
      <c r="J1895" s="848">
        <f>IFERROR(VLOOKUP(I1895,REAJUSTE!A:AB,22,FALSE),"")</f>
        <v>1.016</v>
      </c>
    </row>
    <row r="1896" spans="1:10" ht="38.25" x14ac:dyDescent="0.2">
      <c r="A1896" s="853">
        <v>41533</v>
      </c>
      <c r="B1896" s="853" t="s">
        <v>13065</v>
      </c>
      <c r="C1896" s="806" t="s">
        <v>70</v>
      </c>
      <c r="D1896" s="807">
        <f t="shared" si="29"/>
        <v>469.69</v>
      </c>
      <c r="E1896" s="856"/>
      <c r="F1896" s="807">
        <v>462.3</v>
      </c>
      <c r="G1896" s="701"/>
      <c r="I1896" s="840" t="s">
        <v>15822</v>
      </c>
      <c r="J1896" s="848">
        <f>IFERROR(VLOOKUP(I1896,REAJUSTE!A:AB,22,FALSE),"")</f>
        <v>1.016</v>
      </c>
    </row>
    <row r="1897" spans="1:10" ht="38.25" x14ac:dyDescent="0.2">
      <c r="A1897" s="853">
        <v>41536</v>
      </c>
      <c r="B1897" s="853" t="s">
        <v>13066</v>
      </c>
      <c r="C1897" s="806" t="s">
        <v>70</v>
      </c>
      <c r="D1897" s="807">
        <f t="shared" si="29"/>
        <v>610.07000000000005</v>
      </c>
      <c r="E1897" s="854"/>
      <c r="F1897" s="807">
        <v>600.47</v>
      </c>
      <c r="G1897" s="807"/>
      <c r="I1897" s="840" t="s">
        <v>15822</v>
      </c>
      <c r="J1897" s="848">
        <f>IFERROR(VLOOKUP(I1897,REAJUSTE!A:AB,22,FALSE),"")</f>
        <v>1.016</v>
      </c>
    </row>
    <row r="1898" spans="1:10" ht="25.5" x14ac:dyDescent="0.2">
      <c r="A1898" s="853">
        <v>41537</v>
      </c>
      <c r="B1898" s="853" t="s">
        <v>13067</v>
      </c>
      <c r="C1898" s="806" t="s">
        <v>70</v>
      </c>
      <c r="D1898" s="807">
        <f t="shared" si="29"/>
        <v>32.619999999999997</v>
      </c>
      <c r="E1898" s="856"/>
      <c r="F1898" s="807">
        <v>32.11</v>
      </c>
      <c r="G1898" s="701"/>
      <c r="I1898" s="840" t="s">
        <v>15822</v>
      </c>
      <c r="J1898" s="848">
        <f>IFERROR(VLOOKUP(I1898,REAJUSTE!A:AB,22,FALSE),"")</f>
        <v>1.016</v>
      </c>
    </row>
    <row r="1899" spans="1:10" ht="38.25" x14ac:dyDescent="0.2">
      <c r="A1899" s="853">
        <v>41542</v>
      </c>
      <c r="B1899" s="853" t="s">
        <v>1220</v>
      </c>
      <c r="C1899" s="806" t="s">
        <v>70</v>
      </c>
      <c r="D1899" s="807">
        <f t="shared" si="29"/>
        <v>737.06</v>
      </c>
      <c r="E1899" s="854"/>
      <c r="F1899" s="807">
        <v>725.46</v>
      </c>
      <c r="G1899" s="807"/>
      <c r="I1899" s="840" t="s">
        <v>15822</v>
      </c>
      <c r="J1899" s="848">
        <f>IFERROR(VLOOKUP(I1899,REAJUSTE!A:AB,22,FALSE),"")</f>
        <v>1.016</v>
      </c>
    </row>
    <row r="1900" spans="1:10" ht="25.5" x14ac:dyDescent="0.2">
      <c r="A1900" s="853">
        <v>41569</v>
      </c>
      <c r="B1900" s="853" t="s">
        <v>1221</v>
      </c>
      <c r="C1900" s="806" t="s">
        <v>70</v>
      </c>
      <c r="D1900" s="807">
        <f t="shared" si="29"/>
        <v>258.87</v>
      </c>
      <c r="E1900" s="856"/>
      <c r="F1900" s="807">
        <v>254.8</v>
      </c>
      <c r="G1900" s="701"/>
      <c r="I1900" s="840" t="s">
        <v>15822</v>
      </c>
      <c r="J1900" s="848">
        <f>IFERROR(VLOOKUP(I1900,REAJUSTE!A:AB,22,FALSE),"")</f>
        <v>1.016</v>
      </c>
    </row>
    <row r="1901" spans="1:10" ht="38.25" x14ac:dyDescent="0.2">
      <c r="A1901" s="853">
        <v>41579</v>
      </c>
      <c r="B1901" s="853" t="s">
        <v>13068</v>
      </c>
      <c r="C1901" s="806" t="s">
        <v>70</v>
      </c>
      <c r="D1901" s="807">
        <f t="shared" si="29"/>
        <v>1419.31</v>
      </c>
      <c r="E1901" s="854"/>
      <c r="F1901" s="808">
        <v>1396.96</v>
      </c>
      <c r="G1901" s="808"/>
      <c r="I1901" s="840" t="s">
        <v>15822</v>
      </c>
      <c r="J1901" s="848">
        <f>IFERROR(VLOOKUP(I1901,REAJUSTE!A:AB,22,FALSE),"")</f>
        <v>1.016</v>
      </c>
    </row>
    <row r="1902" spans="1:10" ht="25.5" x14ac:dyDescent="0.2">
      <c r="A1902" s="853">
        <v>41588</v>
      </c>
      <c r="B1902" s="853" t="s">
        <v>13069</v>
      </c>
      <c r="C1902" s="806" t="s">
        <v>70</v>
      </c>
      <c r="D1902" s="807">
        <f t="shared" si="29"/>
        <v>4</v>
      </c>
      <c r="E1902" s="854"/>
      <c r="F1902" s="807">
        <v>3.94</v>
      </c>
      <c r="G1902" s="808"/>
      <c r="I1902" s="840" t="s">
        <v>15822</v>
      </c>
      <c r="J1902" s="848">
        <f>IFERROR(VLOOKUP(I1902,REAJUSTE!A:AB,22,FALSE),"")</f>
        <v>1.016</v>
      </c>
    </row>
    <row r="1903" spans="1:10" ht="15" x14ac:dyDescent="0.2">
      <c r="A1903" s="513">
        <v>416</v>
      </c>
      <c r="B1903" s="514" t="s">
        <v>1222</v>
      </c>
      <c r="C1903" s="701"/>
      <c r="D1903" s="807">
        <f t="shared" si="29"/>
        <v>0</v>
      </c>
      <c r="E1903" s="854"/>
      <c r="F1903" s="701"/>
      <c r="G1903" s="808"/>
      <c r="I1903" s="840" t="s">
        <v>15822</v>
      </c>
      <c r="J1903" s="848">
        <f>IFERROR(VLOOKUP(I1903,REAJUSTE!A:AB,22,FALSE),"")</f>
        <v>1.016</v>
      </c>
    </row>
    <row r="1904" spans="1:10" ht="25.5" x14ac:dyDescent="0.2">
      <c r="A1904" s="853">
        <v>41667</v>
      </c>
      <c r="B1904" s="853" t="s">
        <v>1223</v>
      </c>
      <c r="C1904" s="806" t="s">
        <v>70</v>
      </c>
      <c r="D1904" s="807">
        <f t="shared" si="29"/>
        <v>4.8</v>
      </c>
      <c r="E1904" s="854"/>
      <c r="F1904" s="807">
        <v>4.7300000000000004</v>
      </c>
      <c r="G1904" s="808"/>
      <c r="I1904" s="840" t="s">
        <v>15822</v>
      </c>
      <c r="J1904" s="848">
        <f>IFERROR(VLOOKUP(I1904,REAJUSTE!A:AB,22,FALSE),"")</f>
        <v>1.016</v>
      </c>
    </row>
    <row r="1905" spans="1:10" ht="15" x14ac:dyDescent="0.2">
      <c r="A1905" s="513">
        <v>417</v>
      </c>
      <c r="B1905" s="514" t="s">
        <v>1222</v>
      </c>
      <c r="C1905" s="701"/>
      <c r="D1905" s="807">
        <f t="shared" si="29"/>
        <v>0</v>
      </c>
      <c r="E1905" s="856"/>
      <c r="F1905" s="701"/>
      <c r="G1905" s="701"/>
      <c r="I1905" s="840" t="s">
        <v>15822</v>
      </c>
      <c r="J1905" s="848">
        <f>IFERROR(VLOOKUP(I1905,REAJUSTE!A:AB,22,FALSE),"")</f>
        <v>1.016</v>
      </c>
    </row>
    <row r="1906" spans="1:10" ht="38.25" x14ac:dyDescent="0.2">
      <c r="A1906" s="853">
        <v>41724</v>
      </c>
      <c r="B1906" s="853" t="s">
        <v>13070</v>
      </c>
      <c r="C1906" s="806" t="s">
        <v>70</v>
      </c>
      <c r="D1906" s="807">
        <f t="shared" si="29"/>
        <v>433.44</v>
      </c>
      <c r="E1906" s="854"/>
      <c r="F1906" s="807">
        <v>426.62</v>
      </c>
      <c r="G1906" s="807"/>
      <c r="I1906" s="840" t="s">
        <v>15822</v>
      </c>
      <c r="J1906" s="848">
        <f>IFERROR(VLOOKUP(I1906,REAJUSTE!A:AB,22,FALSE),"")</f>
        <v>1.016</v>
      </c>
    </row>
    <row r="1907" spans="1:10" ht="38.25" x14ac:dyDescent="0.2">
      <c r="A1907" s="853">
        <v>41726</v>
      </c>
      <c r="B1907" s="853" t="s">
        <v>13071</v>
      </c>
      <c r="C1907" s="806" t="s">
        <v>70</v>
      </c>
      <c r="D1907" s="807">
        <f t="shared" si="29"/>
        <v>496.18</v>
      </c>
      <c r="E1907" s="856"/>
      <c r="F1907" s="807">
        <v>488.37</v>
      </c>
      <c r="G1907" s="701"/>
      <c r="I1907" s="840" t="s">
        <v>15822</v>
      </c>
      <c r="J1907" s="848">
        <f>IFERROR(VLOOKUP(I1907,REAJUSTE!A:AB,22,FALSE),"")</f>
        <v>1.016</v>
      </c>
    </row>
    <row r="1908" spans="1:10" ht="15" x14ac:dyDescent="0.2">
      <c r="A1908" s="513">
        <v>418</v>
      </c>
      <c r="B1908" s="514" t="s">
        <v>1222</v>
      </c>
      <c r="C1908" s="701"/>
      <c r="D1908" s="807">
        <f t="shared" si="29"/>
        <v>0</v>
      </c>
      <c r="E1908" s="854"/>
      <c r="F1908" s="701"/>
      <c r="G1908" s="808"/>
      <c r="I1908" s="840" t="s">
        <v>15822</v>
      </c>
      <c r="J1908" s="848">
        <f>IFERROR(VLOOKUP(I1908,REAJUSTE!A:AB,22,FALSE),"")</f>
        <v>1.016</v>
      </c>
    </row>
    <row r="1909" spans="1:10" ht="38.25" x14ac:dyDescent="0.2">
      <c r="A1909" s="853">
        <v>41815</v>
      </c>
      <c r="B1909" s="853" t="s">
        <v>13072</v>
      </c>
      <c r="C1909" s="806" t="s">
        <v>70</v>
      </c>
      <c r="D1909" s="807">
        <f t="shared" si="29"/>
        <v>1087.1500000000001</v>
      </c>
      <c r="E1909" s="854"/>
      <c r="F1909" s="808">
        <v>1070.03</v>
      </c>
      <c r="G1909" s="807"/>
      <c r="I1909" s="840" t="s">
        <v>15822</v>
      </c>
      <c r="J1909" s="848">
        <f>IFERROR(VLOOKUP(I1909,REAJUSTE!A:AB,22,FALSE),"")</f>
        <v>1.016</v>
      </c>
    </row>
    <row r="1910" spans="1:10" ht="38.25" x14ac:dyDescent="0.2">
      <c r="A1910" s="853">
        <v>41817</v>
      </c>
      <c r="B1910" s="853" t="s">
        <v>13073</v>
      </c>
      <c r="C1910" s="806" t="s">
        <v>70</v>
      </c>
      <c r="D1910" s="807">
        <f t="shared" si="29"/>
        <v>1098.57</v>
      </c>
      <c r="E1910" s="854"/>
      <c r="F1910" s="808">
        <v>1081.27</v>
      </c>
      <c r="G1910" s="807"/>
      <c r="I1910" s="840" t="s">
        <v>15822</v>
      </c>
      <c r="J1910" s="848">
        <f>IFERROR(VLOOKUP(I1910,REAJUSTE!A:AB,22,FALSE),"")</f>
        <v>1.016</v>
      </c>
    </row>
    <row r="1911" spans="1:10" ht="38.25" x14ac:dyDescent="0.2">
      <c r="A1911" s="853">
        <v>41821</v>
      </c>
      <c r="B1911" s="853" t="s">
        <v>13074</v>
      </c>
      <c r="C1911" s="806" t="s">
        <v>70</v>
      </c>
      <c r="D1911" s="807">
        <f t="shared" si="29"/>
        <v>750.38</v>
      </c>
      <c r="E1911" s="854"/>
      <c r="F1911" s="807">
        <v>738.57</v>
      </c>
      <c r="G1911" s="807"/>
      <c r="I1911" s="840" t="s">
        <v>15822</v>
      </c>
      <c r="J1911" s="848">
        <f>IFERROR(VLOOKUP(I1911,REAJUSTE!A:AB,22,FALSE),"")</f>
        <v>1.016</v>
      </c>
    </row>
    <row r="1912" spans="1:10" ht="25.5" x14ac:dyDescent="0.2">
      <c r="A1912" s="853">
        <v>41860</v>
      </c>
      <c r="B1912" s="853" t="s">
        <v>1224</v>
      </c>
      <c r="C1912" s="806" t="s">
        <v>70</v>
      </c>
      <c r="D1912" s="807">
        <f t="shared" si="29"/>
        <v>1465.94</v>
      </c>
      <c r="E1912" s="854"/>
      <c r="F1912" s="808">
        <v>1442.86</v>
      </c>
      <c r="G1912" s="807"/>
      <c r="I1912" s="840" t="s">
        <v>15822</v>
      </c>
      <c r="J1912" s="848">
        <f>IFERROR(VLOOKUP(I1912,REAJUSTE!A:AB,22,FALSE),"")</f>
        <v>1.016</v>
      </c>
    </row>
    <row r="1913" spans="1:10" ht="25.5" x14ac:dyDescent="0.2">
      <c r="A1913" s="853">
        <v>41861</v>
      </c>
      <c r="B1913" s="853" t="s">
        <v>1225</v>
      </c>
      <c r="C1913" s="806" t="s">
        <v>70</v>
      </c>
      <c r="D1913" s="807">
        <f t="shared" si="29"/>
        <v>174.53</v>
      </c>
      <c r="E1913" s="854"/>
      <c r="F1913" s="807">
        <v>171.79</v>
      </c>
      <c r="G1913" s="807"/>
      <c r="I1913" s="840" t="s">
        <v>15822</v>
      </c>
      <c r="J1913" s="848">
        <f>IFERROR(VLOOKUP(I1913,REAJUSTE!A:AB,22,FALSE),"")</f>
        <v>1.016</v>
      </c>
    </row>
    <row r="1914" spans="1:10" ht="25.5" x14ac:dyDescent="0.2">
      <c r="A1914" s="853">
        <v>41866</v>
      </c>
      <c r="B1914" s="853" t="s">
        <v>13075</v>
      </c>
      <c r="C1914" s="806" t="s">
        <v>70</v>
      </c>
      <c r="D1914" s="807">
        <f t="shared" si="29"/>
        <v>151.41999999999999</v>
      </c>
      <c r="E1914" s="854"/>
      <c r="F1914" s="807">
        <v>149.04</v>
      </c>
      <c r="G1914" s="807"/>
      <c r="I1914" s="840" t="s">
        <v>15822</v>
      </c>
      <c r="J1914" s="848">
        <f>IFERROR(VLOOKUP(I1914,REAJUSTE!A:AB,22,FALSE),"")</f>
        <v>1.016</v>
      </c>
    </row>
    <row r="1915" spans="1:10" ht="15" x14ac:dyDescent="0.2">
      <c r="A1915" s="513">
        <v>419</v>
      </c>
      <c r="B1915" s="514" t="s">
        <v>1222</v>
      </c>
      <c r="C1915" s="701"/>
      <c r="D1915" s="807">
        <f t="shared" si="29"/>
        <v>0</v>
      </c>
      <c r="E1915" s="854"/>
      <c r="F1915" s="701"/>
      <c r="G1915" s="807"/>
      <c r="I1915" s="840" t="s">
        <v>15822</v>
      </c>
      <c r="J1915" s="848">
        <f>IFERROR(VLOOKUP(I1915,REAJUSTE!A:AB,22,FALSE),"")</f>
        <v>1.016</v>
      </c>
    </row>
    <row r="1916" spans="1:10" ht="38.25" x14ac:dyDescent="0.2">
      <c r="A1916" s="853">
        <v>41962</v>
      </c>
      <c r="B1916" s="853" t="s">
        <v>13076</v>
      </c>
      <c r="C1916" s="806" t="s">
        <v>70</v>
      </c>
      <c r="D1916" s="807">
        <f t="shared" si="29"/>
        <v>610.07000000000005</v>
      </c>
      <c r="E1916" s="854"/>
      <c r="F1916" s="807">
        <v>600.47</v>
      </c>
      <c r="G1916" s="808"/>
      <c r="I1916" s="840" t="s">
        <v>15822</v>
      </c>
      <c r="J1916" s="848">
        <f>IFERROR(VLOOKUP(I1916,REAJUSTE!A:AB,22,FALSE),"")</f>
        <v>1.016</v>
      </c>
    </row>
    <row r="1917" spans="1:10" ht="30" x14ac:dyDescent="0.2">
      <c r="A1917" s="513">
        <v>420</v>
      </c>
      <c r="B1917" s="514" t="s">
        <v>1226</v>
      </c>
      <c r="C1917" s="701"/>
      <c r="D1917" s="807">
        <f t="shared" si="29"/>
        <v>0</v>
      </c>
      <c r="E1917" s="854"/>
      <c r="F1917" s="701"/>
      <c r="G1917" s="807"/>
      <c r="I1917" s="840" t="s">
        <v>15822</v>
      </c>
      <c r="J1917" s="848">
        <f>IFERROR(VLOOKUP(I1917,REAJUSTE!A:AB,22,FALSE),"")</f>
        <v>1.016</v>
      </c>
    </row>
    <row r="1918" spans="1:10" ht="25.5" x14ac:dyDescent="0.2">
      <c r="A1918" s="853">
        <v>42047</v>
      </c>
      <c r="B1918" s="853" t="s">
        <v>13077</v>
      </c>
      <c r="C1918" s="806" t="s">
        <v>71</v>
      </c>
      <c r="D1918" s="807">
        <f t="shared" si="29"/>
        <v>619.39</v>
      </c>
      <c r="E1918" s="856"/>
      <c r="F1918" s="807">
        <v>609.64</v>
      </c>
      <c r="G1918" s="701"/>
      <c r="I1918" s="840" t="s">
        <v>15822</v>
      </c>
      <c r="J1918" s="848">
        <f>IFERROR(VLOOKUP(I1918,REAJUSTE!A:AB,22,FALSE),"")</f>
        <v>1.016</v>
      </c>
    </row>
    <row r="1919" spans="1:10" ht="25.5" x14ac:dyDescent="0.2">
      <c r="A1919" s="853">
        <v>42051</v>
      </c>
      <c r="B1919" s="853" t="s">
        <v>13078</v>
      </c>
      <c r="C1919" s="806" t="s">
        <v>71</v>
      </c>
      <c r="D1919" s="807">
        <f t="shared" si="29"/>
        <v>57</v>
      </c>
      <c r="E1919" s="854"/>
      <c r="F1919" s="807">
        <v>56.11</v>
      </c>
      <c r="G1919" s="807"/>
      <c r="I1919" s="840" t="s">
        <v>15822</v>
      </c>
      <c r="J1919" s="848">
        <f>IFERROR(VLOOKUP(I1919,REAJUSTE!A:AB,22,FALSE),"")</f>
        <v>1.016</v>
      </c>
    </row>
    <row r="1920" spans="1:10" ht="25.5" x14ac:dyDescent="0.2">
      <c r="A1920" s="853">
        <v>42052</v>
      </c>
      <c r="B1920" s="853" t="s">
        <v>13079</v>
      </c>
      <c r="C1920" s="806" t="s">
        <v>71</v>
      </c>
      <c r="D1920" s="807">
        <f t="shared" si="29"/>
        <v>95.91</v>
      </c>
      <c r="E1920" s="856"/>
      <c r="F1920" s="807">
        <v>94.4</v>
      </c>
      <c r="G1920" s="701"/>
      <c r="I1920" s="840" t="s">
        <v>15822</v>
      </c>
      <c r="J1920" s="848">
        <f>IFERROR(VLOOKUP(I1920,REAJUSTE!A:AB,22,FALSE),"")</f>
        <v>1.016</v>
      </c>
    </row>
    <row r="1921" spans="1:10" ht="25.5" x14ac:dyDescent="0.2">
      <c r="A1921" s="853">
        <v>42087</v>
      </c>
      <c r="B1921" s="853" t="s">
        <v>13080</v>
      </c>
      <c r="C1921" s="806" t="s">
        <v>70</v>
      </c>
      <c r="D1921" s="807">
        <f t="shared" si="29"/>
        <v>90.25</v>
      </c>
      <c r="E1921" s="854"/>
      <c r="F1921" s="807">
        <v>88.83</v>
      </c>
      <c r="G1921" s="807"/>
      <c r="I1921" s="840" t="s">
        <v>15822</v>
      </c>
      <c r="J1921" s="848">
        <f>IFERROR(VLOOKUP(I1921,REAJUSTE!A:AB,22,FALSE),"")</f>
        <v>1.016</v>
      </c>
    </row>
    <row r="1922" spans="1:10" ht="25.5" x14ac:dyDescent="0.2">
      <c r="A1922" s="853">
        <v>42090</v>
      </c>
      <c r="B1922" s="853" t="s">
        <v>13081</v>
      </c>
      <c r="C1922" s="806" t="s">
        <v>71</v>
      </c>
      <c r="D1922" s="807">
        <f t="shared" si="29"/>
        <v>76.66</v>
      </c>
      <c r="E1922" s="854"/>
      <c r="F1922" s="807">
        <v>75.459999999999994</v>
      </c>
      <c r="G1922" s="807"/>
      <c r="I1922" s="840" t="s">
        <v>15822</v>
      </c>
      <c r="J1922" s="848">
        <f>IFERROR(VLOOKUP(I1922,REAJUSTE!A:AB,22,FALSE),"")</f>
        <v>1.016</v>
      </c>
    </row>
    <row r="1923" spans="1:10" ht="25.5" x14ac:dyDescent="0.2">
      <c r="A1923" s="853">
        <v>42091</v>
      </c>
      <c r="B1923" s="853" t="s">
        <v>1227</v>
      </c>
      <c r="C1923" s="806" t="s">
        <v>70</v>
      </c>
      <c r="D1923" s="807">
        <f t="shared" si="29"/>
        <v>29.43</v>
      </c>
      <c r="E1923" s="856"/>
      <c r="F1923" s="807">
        <v>28.97</v>
      </c>
      <c r="G1923" s="701"/>
      <c r="I1923" s="840" t="s">
        <v>15822</v>
      </c>
      <c r="J1923" s="848">
        <f>IFERROR(VLOOKUP(I1923,REAJUSTE!A:AB,22,FALSE),"")</f>
        <v>1.016</v>
      </c>
    </row>
    <row r="1924" spans="1:10" ht="30" x14ac:dyDescent="0.2">
      <c r="A1924" s="513">
        <v>423</v>
      </c>
      <c r="B1924" s="514" t="s">
        <v>1228</v>
      </c>
      <c r="C1924" s="701"/>
      <c r="D1924" s="807">
        <f t="shared" si="29"/>
        <v>0</v>
      </c>
      <c r="E1924" s="854"/>
      <c r="F1924" s="701"/>
      <c r="G1924" s="808"/>
      <c r="I1924" s="840" t="s">
        <v>15822</v>
      </c>
      <c r="J1924" s="848">
        <f>IFERROR(VLOOKUP(I1924,REAJUSTE!A:AB,22,FALSE),"")</f>
        <v>1.016</v>
      </c>
    </row>
    <row r="1925" spans="1:10" ht="38.25" x14ac:dyDescent="0.2">
      <c r="A1925" s="853">
        <v>42301</v>
      </c>
      <c r="B1925" s="853" t="s">
        <v>16053</v>
      </c>
      <c r="C1925" s="806" t="s">
        <v>70</v>
      </c>
      <c r="D1925" s="807">
        <f t="shared" si="29"/>
        <v>15.43</v>
      </c>
      <c r="E1925" s="854"/>
      <c r="F1925" s="807">
        <v>15.19</v>
      </c>
      <c r="G1925" s="808"/>
      <c r="I1925" s="840" t="s">
        <v>15822</v>
      </c>
      <c r="J1925" s="848">
        <f>IFERROR(VLOOKUP(I1925,REAJUSTE!A:AB,22,FALSE),"")</f>
        <v>1.016</v>
      </c>
    </row>
    <row r="1926" spans="1:10" ht="38.25" x14ac:dyDescent="0.2">
      <c r="A1926" s="853">
        <v>42302</v>
      </c>
      <c r="B1926" s="853" t="s">
        <v>16054</v>
      </c>
      <c r="C1926" s="806" t="s">
        <v>70</v>
      </c>
      <c r="D1926" s="807">
        <f t="shared" si="29"/>
        <v>14.5</v>
      </c>
      <c r="E1926" s="854"/>
      <c r="F1926" s="807">
        <v>14.28</v>
      </c>
      <c r="G1926" s="807"/>
      <c r="I1926" s="840" t="s">
        <v>15822</v>
      </c>
      <c r="J1926" s="848">
        <f>IFERROR(VLOOKUP(I1926,REAJUSTE!A:AB,22,FALSE),"")</f>
        <v>1.016</v>
      </c>
    </row>
    <row r="1927" spans="1:10" ht="38.25" x14ac:dyDescent="0.2">
      <c r="A1927" s="853">
        <v>42303</v>
      </c>
      <c r="B1927" s="853" t="s">
        <v>16055</v>
      </c>
      <c r="C1927" s="806" t="s">
        <v>70</v>
      </c>
      <c r="D1927" s="807">
        <f t="shared" si="29"/>
        <v>16.21</v>
      </c>
      <c r="E1927" s="854"/>
      <c r="F1927" s="807">
        <v>15.96</v>
      </c>
      <c r="G1927" s="808"/>
      <c r="I1927" s="840" t="s">
        <v>15822</v>
      </c>
      <c r="J1927" s="848">
        <f>IFERROR(VLOOKUP(I1927,REAJUSTE!A:AB,22,FALSE),"")</f>
        <v>1.016</v>
      </c>
    </row>
    <row r="1928" spans="1:10" ht="30" x14ac:dyDescent="0.2">
      <c r="A1928" s="513">
        <v>425</v>
      </c>
      <c r="B1928" s="514" t="s">
        <v>1229</v>
      </c>
      <c r="C1928" s="701"/>
      <c r="D1928" s="807">
        <f t="shared" si="29"/>
        <v>0</v>
      </c>
      <c r="E1928" s="854"/>
      <c r="F1928" s="701"/>
      <c r="G1928" s="807"/>
      <c r="I1928" s="840" t="s">
        <v>15822</v>
      </c>
      <c r="J1928" s="848">
        <f>IFERROR(VLOOKUP(I1928,REAJUSTE!A:AB,22,FALSE),"")</f>
        <v>1.016</v>
      </c>
    </row>
    <row r="1929" spans="1:10" ht="25.5" x14ac:dyDescent="0.2">
      <c r="A1929" s="853">
        <v>42501</v>
      </c>
      <c r="B1929" s="853" t="s">
        <v>1230</v>
      </c>
      <c r="C1929" s="806" t="s">
        <v>71</v>
      </c>
      <c r="D1929" s="807">
        <f t="shared" si="29"/>
        <v>3.22</v>
      </c>
      <c r="E1929" s="854"/>
      <c r="F1929" s="807">
        <v>3.17</v>
      </c>
      <c r="G1929" s="807"/>
      <c r="I1929" s="840" t="s">
        <v>15822</v>
      </c>
      <c r="J1929" s="848">
        <f>IFERROR(VLOOKUP(I1929,REAJUSTE!A:AB,22,FALSE),"")</f>
        <v>1.016</v>
      </c>
    </row>
    <row r="1930" spans="1:10" ht="25.5" x14ac:dyDescent="0.2">
      <c r="A1930" s="853">
        <v>42502</v>
      </c>
      <c r="B1930" s="853" t="s">
        <v>1231</v>
      </c>
      <c r="C1930" s="806" t="s">
        <v>71</v>
      </c>
      <c r="D1930" s="807">
        <f t="shared" si="29"/>
        <v>3.89</v>
      </c>
      <c r="E1930" s="856"/>
      <c r="F1930" s="807">
        <v>3.83</v>
      </c>
      <c r="G1930" s="701"/>
      <c r="I1930" s="840" t="s">
        <v>15822</v>
      </c>
      <c r="J1930" s="848">
        <f>IFERROR(VLOOKUP(I1930,REAJUSTE!A:AB,22,FALSE),"")</f>
        <v>1.016</v>
      </c>
    </row>
    <row r="1931" spans="1:10" ht="25.5" x14ac:dyDescent="0.2">
      <c r="A1931" s="853">
        <v>42503</v>
      </c>
      <c r="B1931" s="853" t="s">
        <v>1232</v>
      </c>
      <c r="C1931" s="806" t="s">
        <v>71</v>
      </c>
      <c r="D1931" s="807">
        <f t="shared" si="29"/>
        <v>5.31</v>
      </c>
      <c r="E1931" s="854"/>
      <c r="F1931" s="807">
        <v>5.23</v>
      </c>
      <c r="G1931" s="807"/>
      <c r="I1931" s="840" t="s">
        <v>15822</v>
      </c>
      <c r="J1931" s="848">
        <f>IFERROR(VLOOKUP(I1931,REAJUSTE!A:AB,22,FALSE),"")</f>
        <v>1.016</v>
      </c>
    </row>
    <row r="1932" spans="1:10" ht="25.5" x14ac:dyDescent="0.2">
      <c r="A1932" s="853">
        <v>42504</v>
      </c>
      <c r="B1932" s="853" t="s">
        <v>1233</v>
      </c>
      <c r="C1932" s="806" t="s">
        <v>71</v>
      </c>
      <c r="D1932" s="807">
        <f t="shared" si="29"/>
        <v>8.64</v>
      </c>
      <c r="E1932" s="856"/>
      <c r="F1932" s="807">
        <v>8.51</v>
      </c>
      <c r="G1932" s="701"/>
      <c r="I1932" s="840" t="s">
        <v>15822</v>
      </c>
      <c r="J1932" s="848">
        <f>IFERROR(VLOOKUP(I1932,REAJUSTE!A:AB,22,FALSE),"")</f>
        <v>1.016</v>
      </c>
    </row>
    <row r="1933" spans="1:10" ht="25.5" x14ac:dyDescent="0.2">
      <c r="A1933" s="853">
        <v>42505</v>
      </c>
      <c r="B1933" s="853" t="s">
        <v>1234</v>
      </c>
      <c r="C1933" s="806" t="s">
        <v>71</v>
      </c>
      <c r="D1933" s="807">
        <f t="shared" si="29"/>
        <v>10.26</v>
      </c>
      <c r="E1933" s="854"/>
      <c r="F1933" s="807">
        <v>10.1</v>
      </c>
      <c r="G1933" s="807"/>
      <c r="I1933" s="840" t="s">
        <v>15822</v>
      </c>
      <c r="J1933" s="848">
        <f>IFERROR(VLOOKUP(I1933,REAJUSTE!A:AB,22,FALSE),"")</f>
        <v>1.016</v>
      </c>
    </row>
    <row r="1934" spans="1:10" ht="25.5" x14ac:dyDescent="0.2">
      <c r="A1934" s="853">
        <v>42506</v>
      </c>
      <c r="B1934" s="853" t="s">
        <v>1235</v>
      </c>
      <c r="C1934" s="806" t="s">
        <v>71</v>
      </c>
      <c r="D1934" s="807">
        <f t="shared" si="29"/>
        <v>13.85</v>
      </c>
      <c r="E1934" s="854"/>
      <c r="F1934" s="807">
        <v>13.64</v>
      </c>
      <c r="G1934" s="807"/>
      <c r="I1934" s="840" t="s">
        <v>15822</v>
      </c>
      <c r="J1934" s="848">
        <f>IFERROR(VLOOKUP(I1934,REAJUSTE!A:AB,22,FALSE),"")</f>
        <v>1.016</v>
      </c>
    </row>
    <row r="1935" spans="1:10" ht="25.5" x14ac:dyDescent="0.2">
      <c r="A1935" s="853">
        <v>42508</v>
      </c>
      <c r="B1935" s="853" t="s">
        <v>1236</v>
      </c>
      <c r="C1935" s="806" t="s">
        <v>71</v>
      </c>
      <c r="D1935" s="807">
        <f t="shared" si="29"/>
        <v>33.06</v>
      </c>
      <c r="E1935" s="854"/>
      <c r="F1935" s="807">
        <v>32.54</v>
      </c>
      <c r="G1935" s="807"/>
      <c r="I1935" s="840" t="s">
        <v>15822</v>
      </c>
      <c r="J1935" s="848">
        <f>IFERROR(VLOOKUP(I1935,REAJUSTE!A:AB,22,FALSE),"")</f>
        <v>1.016</v>
      </c>
    </row>
    <row r="1936" spans="1:10" ht="25.5" x14ac:dyDescent="0.2">
      <c r="A1936" s="853">
        <v>42509</v>
      </c>
      <c r="B1936" s="853" t="s">
        <v>1237</v>
      </c>
      <c r="C1936" s="806" t="s">
        <v>71</v>
      </c>
      <c r="D1936" s="807">
        <f t="shared" ref="D1936:D1999" si="30">TRUNC(F1936*J1936,2)</f>
        <v>47.37</v>
      </c>
      <c r="E1936" s="854"/>
      <c r="F1936" s="807">
        <v>46.63</v>
      </c>
      <c r="G1936" s="807"/>
      <c r="I1936" s="840" t="s">
        <v>15822</v>
      </c>
      <c r="J1936" s="848">
        <f>IFERROR(VLOOKUP(I1936,REAJUSTE!A:AB,22,FALSE),"")</f>
        <v>1.016</v>
      </c>
    </row>
    <row r="1937" spans="1:10" ht="25.5" x14ac:dyDescent="0.2">
      <c r="A1937" s="853">
        <v>42511</v>
      </c>
      <c r="B1937" s="853" t="s">
        <v>1238</v>
      </c>
      <c r="C1937" s="806" t="s">
        <v>70</v>
      </c>
      <c r="D1937" s="807">
        <f t="shared" si="30"/>
        <v>4.96</v>
      </c>
      <c r="E1937" s="854"/>
      <c r="F1937" s="807">
        <v>4.8899999999999997</v>
      </c>
      <c r="G1937" s="807"/>
      <c r="I1937" s="840" t="s">
        <v>15822</v>
      </c>
      <c r="J1937" s="848">
        <f>IFERROR(VLOOKUP(I1937,REAJUSTE!A:AB,22,FALSE),"")</f>
        <v>1.016</v>
      </c>
    </row>
    <row r="1938" spans="1:10" ht="25.5" x14ac:dyDescent="0.2">
      <c r="A1938" s="853">
        <v>42521</v>
      </c>
      <c r="B1938" s="853" t="s">
        <v>1239</v>
      </c>
      <c r="C1938" s="806" t="s">
        <v>70</v>
      </c>
      <c r="D1938" s="807">
        <f t="shared" si="30"/>
        <v>1.97</v>
      </c>
      <c r="E1938" s="854"/>
      <c r="F1938" s="807">
        <v>1.94</v>
      </c>
      <c r="G1938" s="807"/>
      <c r="I1938" s="840" t="s">
        <v>15822</v>
      </c>
      <c r="J1938" s="848">
        <f>IFERROR(VLOOKUP(I1938,REAJUSTE!A:AB,22,FALSE),"")</f>
        <v>1.016</v>
      </c>
    </row>
    <row r="1939" spans="1:10" ht="25.5" x14ac:dyDescent="0.2">
      <c r="A1939" s="853">
        <v>42529</v>
      </c>
      <c r="B1939" s="853" t="s">
        <v>1240</v>
      </c>
      <c r="C1939" s="806" t="s">
        <v>71</v>
      </c>
      <c r="D1939" s="807">
        <f t="shared" si="30"/>
        <v>6.68</v>
      </c>
      <c r="E1939" s="856"/>
      <c r="F1939" s="807">
        <v>6.58</v>
      </c>
      <c r="G1939" s="701"/>
      <c r="I1939" s="840" t="s">
        <v>15822</v>
      </c>
      <c r="J1939" s="848">
        <f>IFERROR(VLOOKUP(I1939,REAJUSTE!A:AB,22,FALSE),"")</f>
        <v>1.016</v>
      </c>
    </row>
    <row r="1940" spans="1:10" ht="15" x14ac:dyDescent="0.2">
      <c r="A1940" s="853">
        <v>42530</v>
      </c>
      <c r="B1940" s="853" t="s">
        <v>1241</v>
      </c>
      <c r="C1940" s="806" t="s">
        <v>70</v>
      </c>
      <c r="D1940" s="807">
        <f t="shared" si="30"/>
        <v>46.61</v>
      </c>
      <c r="E1940" s="854"/>
      <c r="F1940" s="807">
        <v>45.88</v>
      </c>
      <c r="G1940" s="807"/>
      <c r="I1940" s="840" t="s">
        <v>15822</v>
      </c>
      <c r="J1940" s="848">
        <f>IFERROR(VLOOKUP(I1940,REAJUSTE!A:AB,22,FALSE),"")</f>
        <v>1.016</v>
      </c>
    </row>
    <row r="1941" spans="1:10" ht="25.5" x14ac:dyDescent="0.2">
      <c r="A1941" s="853">
        <v>42535</v>
      </c>
      <c r="B1941" s="853" t="s">
        <v>1242</v>
      </c>
      <c r="C1941" s="806" t="s">
        <v>71</v>
      </c>
      <c r="D1941" s="807">
        <f t="shared" si="30"/>
        <v>4.8099999999999996</v>
      </c>
      <c r="E1941" s="854"/>
      <c r="F1941" s="807">
        <v>4.74</v>
      </c>
      <c r="G1941" s="807"/>
      <c r="I1941" s="840" t="s">
        <v>15822</v>
      </c>
      <c r="J1941" s="848">
        <f>IFERROR(VLOOKUP(I1941,REAJUSTE!A:AB,22,FALSE),"")</f>
        <v>1.016</v>
      </c>
    </row>
    <row r="1942" spans="1:10" ht="25.5" x14ac:dyDescent="0.2">
      <c r="A1942" s="853">
        <v>42546</v>
      </c>
      <c r="B1942" s="853" t="s">
        <v>1243</v>
      </c>
      <c r="C1942" s="806" t="s">
        <v>71</v>
      </c>
      <c r="D1942" s="807">
        <f t="shared" si="30"/>
        <v>9.19</v>
      </c>
      <c r="E1942" s="854"/>
      <c r="F1942" s="807">
        <v>9.0500000000000007</v>
      </c>
      <c r="G1942" s="807"/>
      <c r="I1942" s="840" t="s">
        <v>15822</v>
      </c>
      <c r="J1942" s="848">
        <f>IFERROR(VLOOKUP(I1942,REAJUSTE!A:AB,22,FALSE),"")</f>
        <v>1.016</v>
      </c>
    </row>
    <row r="1943" spans="1:10" ht="15" x14ac:dyDescent="0.2">
      <c r="A1943" s="853">
        <v>42548</v>
      </c>
      <c r="B1943" s="853" t="s">
        <v>1244</v>
      </c>
      <c r="C1943" s="806" t="s">
        <v>71</v>
      </c>
      <c r="D1943" s="807">
        <f t="shared" si="30"/>
        <v>187.02</v>
      </c>
      <c r="E1943" s="856"/>
      <c r="F1943" s="807">
        <v>184.08</v>
      </c>
      <c r="G1943" s="701"/>
      <c r="I1943" s="840" t="s">
        <v>15822</v>
      </c>
      <c r="J1943" s="848">
        <f>IFERROR(VLOOKUP(I1943,REAJUSTE!A:AB,22,FALSE),"")</f>
        <v>1.016</v>
      </c>
    </row>
    <row r="1944" spans="1:10" ht="25.5" x14ac:dyDescent="0.2">
      <c r="A1944" s="853">
        <v>42552</v>
      </c>
      <c r="B1944" s="853" t="s">
        <v>1245</v>
      </c>
      <c r="C1944" s="806" t="s">
        <v>70</v>
      </c>
      <c r="D1944" s="807">
        <f t="shared" si="30"/>
        <v>3.52</v>
      </c>
      <c r="E1944" s="854"/>
      <c r="F1944" s="807">
        <v>3.47</v>
      </c>
      <c r="G1944" s="807"/>
      <c r="I1944" s="840" t="s">
        <v>15822</v>
      </c>
      <c r="J1944" s="848">
        <f>IFERROR(VLOOKUP(I1944,REAJUSTE!A:AB,22,FALSE),"")</f>
        <v>1.016</v>
      </c>
    </row>
    <row r="1945" spans="1:10" ht="63.75" x14ac:dyDescent="0.2">
      <c r="A1945" s="853">
        <v>42558</v>
      </c>
      <c r="B1945" s="853" t="s">
        <v>13082</v>
      </c>
      <c r="C1945" s="806" t="s">
        <v>70</v>
      </c>
      <c r="D1945" s="807">
        <f t="shared" si="30"/>
        <v>9.6300000000000008</v>
      </c>
      <c r="E1945" s="854"/>
      <c r="F1945" s="807">
        <v>9.48</v>
      </c>
      <c r="G1945" s="807"/>
      <c r="I1945" s="840" t="s">
        <v>15822</v>
      </c>
      <c r="J1945" s="848">
        <f>IFERROR(VLOOKUP(I1945,REAJUSTE!A:AB,22,FALSE),"")</f>
        <v>1.016</v>
      </c>
    </row>
    <row r="1946" spans="1:10" ht="38.25" x14ac:dyDescent="0.2">
      <c r="A1946" s="853">
        <v>42565</v>
      </c>
      <c r="B1946" s="853" t="s">
        <v>16010</v>
      </c>
      <c r="C1946" s="806" t="s">
        <v>71</v>
      </c>
      <c r="D1946" s="807">
        <f t="shared" si="30"/>
        <v>1.69</v>
      </c>
      <c r="E1946" s="854"/>
      <c r="F1946" s="807">
        <v>1.67</v>
      </c>
      <c r="G1946" s="807"/>
      <c r="I1946" s="840" t="s">
        <v>15822</v>
      </c>
      <c r="J1946" s="848">
        <f>IFERROR(VLOOKUP(I1946,REAJUSTE!A:AB,22,FALSE),"")</f>
        <v>1.016</v>
      </c>
    </row>
    <row r="1947" spans="1:10" ht="38.25" x14ac:dyDescent="0.2">
      <c r="A1947" s="853">
        <v>42588</v>
      </c>
      <c r="B1947" s="853" t="s">
        <v>16011</v>
      </c>
      <c r="C1947" s="806" t="s">
        <v>71</v>
      </c>
      <c r="D1947" s="807">
        <f t="shared" si="30"/>
        <v>3.01</v>
      </c>
      <c r="E1947" s="854"/>
      <c r="F1947" s="807">
        <v>2.97</v>
      </c>
      <c r="G1947" s="807"/>
      <c r="I1947" s="840" t="s">
        <v>15822</v>
      </c>
      <c r="J1947" s="848">
        <f>IFERROR(VLOOKUP(I1947,REAJUSTE!A:AB,22,FALSE),"")</f>
        <v>1.016</v>
      </c>
    </row>
    <row r="1948" spans="1:10" ht="30" x14ac:dyDescent="0.2">
      <c r="A1948" s="513">
        <v>426</v>
      </c>
      <c r="B1948" s="514" t="s">
        <v>1246</v>
      </c>
      <c r="C1948" s="701"/>
      <c r="D1948" s="807">
        <f t="shared" si="30"/>
        <v>0</v>
      </c>
      <c r="E1948" s="854"/>
      <c r="F1948" s="701"/>
      <c r="G1948" s="807"/>
      <c r="I1948" s="840" t="s">
        <v>15822</v>
      </c>
      <c r="J1948" s="848">
        <f>IFERROR(VLOOKUP(I1948,REAJUSTE!A:AB,22,FALSE),"")</f>
        <v>1.016</v>
      </c>
    </row>
    <row r="1949" spans="1:10" ht="25.5" x14ac:dyDescent="0.2">
      <c r="A1949" s="853">
        <v>42636</v>
      </c>
      <c r="B1949" s="853" t="s">
        <v>1247</v>
      </c>
      <c r="C1949" s="806" t="s">
        <v>71</v>
      </c>
      <c r="D1949" s="807">
        <f t="shared" si="30"/>
        <v>30.34</v>
      </c>
      <c r="E1949" s="854"/>
      <c r="F1949" s="807">
        <v>29.87</v>
      </c>
      <c r="G1949" s="807"/>
      <c r="I1949" s="840" t="s">
        <v>15822</v>
      </c>
      <c r="J1949" s="848">
        <f>IFERROR(VLOOKUP(I1949,REAJUSTE!A:AB,22,FALSE),"")</f>
        <v>1.016</v>
      </c>
    </row>
    <row r="1950" spans="1:10" ht="25.5" x14ac:dyDescent="0.2">
      <c r="A1950" s="853">
        <v>42673</v>
      </c>
      <c r="B1950" s="853" t="s">
        <v>16012</v>
      </c>
      <c r="C1950" s="806" t="s">
        <v>71</v>
      </c>
      <c r="D1950" s="807">
        <f t="shared" si="30"/>
        <v>4.25</v>
      </c>
      <c r="E1950" s="854"/>
      <c r="F1950" s="807">
        <v>4.1900000000000004</v>
      </c>
      <c r="G1950" s="807"/>
      <c r="I1950" s="840" t="s">
        <v>15822</v>
      </c>
      <c r="J1950" s="848">
        <f>IFERROR(VLOOKUP(I1950,REAJUSTE!A:AB,22,FALSE),"")</f>
        <v>1.016</v>
      </c>
    </row>
    <row r="1951" spans="1:10" ht="25.5" x14ac:dyDescent="0.2">
      <c r="A1951" s="853">
        <v>42674</v>
      </c>
      <c r="B1951" s="853" t="s">
        <v>1248</v>
      </c>
      <c r="C1951" s="806" t="s">
        <v>71</v>
      </c>
      <c r="D1951" s="807">
        <f t="shared" si="30"/>
        <v>5.6</v>
      </c>
      <c r="E1951" s="854"/>
      <c r="F1951" s="807">
        <v>5.52</v>
      </c>
      <c r="G1951" s="807"/>
      <c r="I1951" s="840" t="s">
        <v>15822</v>
      </c>
      <c r="J1951" s="848">
        <f>IFERROR(VLOOKUP(I1951,REAJUSTE!A:AB,22,FALSE),"")</f>
        <v>1.016</v>
      </c>
    </row>
    <row r="1952" spans="1:10" ht="25.5" x14ac:dyDescent="0.2">
      <c r="A1952" s="853">
        <v>42690</v>
      </c>
      <c r="B1952" s="853" t="s">
        <v>1249</v>
      </c>
      <c r="C1952" s="806" t="s">
        <v>71</v>
      </c>
      <c r="D1952" s="807">
        <f t="shared" si="30"/>
        <v>12.04</v>
      </c>
      <c r="E1952" s="854"/>
      <c r="F1952" s="807">
        <v>11.86</v>
      </c>
      <c r="G1952" s="807"/>
      <c r="I1952" s="840" t="s">
        <v>15822</v>
      </c>
      <c r="J1952" s="848">
        <f>IFERROR(VLOOKUP(I1952,REAJUSTE!A:AB,22,FALSE),"")</f>
        <v>1.016</v>
      </c>
    </row>
    <row r="1953" spans="1:10" ht="30" x14ac:dyDescent="0.2">
      <c r="A1953" s="513">
        <v>427</v>
      </c>
      <c r="B1953" s="514" t="s">
        <v>1250</v>
      </c>
      <c r="C1953" s="701"/>
      <c r="D1953" s="807">
        <f t="shared" si="30"/>
        <v>0</v>
      </c>
      <c r="E1953" s="854"/>
      <c r="F1953" s="701"/>
      <c r="G1953" s="807"/>
      <c r="I1953" s="840" t="s">
        <v>15822</v>
      </c>
      <c r="J1953" s="848">
        <f>IFERROR(VLOOKUP(I1953,REAJUSTE!A:AB,22,FALSE),"")</f>
        <v>1.016</v>
      </c>
    </row>
    <row r="1954" spans="1:10" ht="25.5" x14ac:dyDescent="0.2">
      <c r="A1954" s="853">
        <v>42701</v>
      </c>
      <c r="B1954" s="853" t="s">
        <v>1251</v>
      </c>
      <c r="C1954" s="806" t="s">
        <v>71</v>
      </c>
      <c r="D1954" s="807">
        <f t="shared" si="30"/>
        <v>8.19</v>
      </c>
      <c r="E1954" s="854"/>
      <c r="F1954" s="807">
        <v>8.07</v>
      </c>
      <c r="G1954" s="807"/>
      <c r="I1954" s="840" t="s">
        <v>15822</v>
      </c>
      <c r="J1954" s="848">
        <f>IFERROR(VLOOKUP(I1954,REAJUSTE!A:AB,22,FALSE),"")</f>
        <v>1.016</v>
      </c>
    </row>
    <row r="1955" spans="1:10" ht="25.5" x14ac:dyDescent="0.2">
      <c r="A1955" s="853">
        <v>42717</v>
      </c>
      <c r="B1955" s="853" t="s">
        <v>16013</v>
      </c>
      <c r="C1955" s="806" t="s">
        <v>71</v>
      </c>
      <c r="D1955" s="807">
        <f t="shared" si="30"/>
        <v>3.3</v>
      </c>
      <c r="E1955" s="854"/>
      <c r="F1955" s="807">
        <v>3.25</v>
      </c>
      <c r="G1955" s="807"/>
      <c r="I1955" s="840" t="s">
        <v>15822</v>
      </c>
      <c r="J1955" s="848">
        <f>IFERROR(VLOOKUP(I1955,REAJUSTE!A:AB,22,FALSE),"")</f>
        <v>1.016</v>
      </c>
    </row>
    <row r="1956" spans="1:10" ht="15" x14ac:dyDescent="0.2">
      <c r="A1956" s="513">
        <v>429</v>
      </c>
      <c r="B1956" s="514" t="s">
        <v>1309</v>
      </c>
      <c r="C1956" s="701"/>
      <c r="D1956" s="807">
        <f t="shared" si="30"/>
        <v>0</v>
      </c>
      <c r="E1956" s="854"/>
      <c r="F1956" s="701"/>
      <c r="G1956" s="807"/>
      <c r="I1956" s="840" t="s">
        <v>15822</v>
      </c>
      <c r="J1956" s="848">
        <f>IFERROR(VLOOKUP(I1956,REAJUSTE!A:AB,22,FALSE),"")</f>
        <v>1.016</v>
      </c>
    </row>
    <row r="1957" spans="1:10" ht="38.25" x14ac:dyDescent="0.2">
      <c r="A1957" s="853">
        <v>42906</v>
      </c>
      <c r="B1957" s="853" t="s">
        <v>13083</v>
      </c>
      <c r="C1957" s="806" t="s">
        <v>70</v>
      </c>
      <c r="D1957" s="807">
        <f t="shared" si="30"/>
        <v>5.84</v>
      </c>
      <c r="E1957" s="854"/>
      <c r="F1957" s="807">
        <v>5.75</v>
      </c>
      <c r="G1957" s="807"/>
      <c r="I1957" s="840" t="s">
        <v>15822</v>
      </c>
      <c r="J1957" s="848">
        <f>IFERROR(VLOOKUP(I1957,REAJUSTE!A:AB,22,FALSE),"")</f>
        <v>1.016</v>
      </c>
    </row>
    <row r="1958" spans="1:10" ht="15" x14ac:dyDescent="0.2">
      <c r="A1958" s="513">
        <v>430</v>
      </c>
      <c r="B1958" s="514" t="s">
        <v>422</v>
      </c>
      <c r="C1958" s="701"/>
      <c r="D1958" s="807">
        <f t="shared" si="30"/>
        <v>0</v>
      </c>
      <c r="E1958" s="854"/>
      <c r="F1958" s="701"/>
      <c r="G1958" s="807"/>
      <c r="I1958" s="840" t="s">
        <v>15822</v>
      </c>
      <c r="J1958" s="848">
        <f>IFERROR(VLOOKUP(I1958,REAJUSTE!A:AB,22,FALSE),"")</f>
        <v>1.016</v>
      </c>
    </row>
    <row r="1959" spans="1:10" ht="25.5" x14ac:dyDescent="0.2">
      <c r="A1959" s="853">
        <v>43004</v>
      </c>
      <c r="B1959" s="853" t="s">
        <v>1252</v>
      </c>
      <c r="C1959" s="806" t="s">
        <v>71</v>
      </c>
      <c r="D1959" s="807">
        <f t="shared" si="30"/>
        <v>1.53</v>
      </c>
      <c r="E1959" s="854"/>
      <c r="F1959" s="807">
        <v>1.51</v>
      </c>
      <c r="G1959" s="807"/>
      <c r="I1959" s="840" t="s">
        <v>15822</v>
      </c>
      <c r="J1959" s="848">
        <f>IFERROR(VLOOKUP(I1959,REAJUSTE!A:AB,22,FALSE),"")</f>
        <v>1.016</v>
      </c>
    </row>
    <row r="1960" spans="1:10" ht="25.5" x14ac:dyDescent="0.2">
      <c r="A1960" s="853">
        <v>43005</v>
      </c>
      <c r="B1960" s="853" t="s">
        <v>1253</v>
      </c>
      <c r="C1960" s="806" t="s">
        <v>71</v>
      </c>
      <c r="D1960" s="807">
        <f t="shared" si="30"/>
        <v>2.2400000000000002</v>
      </c>
      <c r="E1960" s="854"/>
      <c r="F1960" s="807">
        <v>2.21</v>
      </c>
      <c r="G1960" s="807"/>
      <c r="I1960" s="840" t="s">
        <v>15822</v>
      </c>
      <c r="J1960" s="848">
        <f>IFERROR(VLOOKUP(I1960,REAJUSTE!A:AB,22,FALSE),"")</f>
        <v>1.016</v>
      </c>
    </row>
    <row r="1961" spans="1:10" ht="25.5" x14ac:dyDescent="0.2">
      <c r="A1961" s="853">
        <v>43006</v>
      </c>
      <c r="B1961" s="853" t="s">
        <v>1254</v>
      </c>
      <c r="C1961" s="806" t="s">
        <v>71</v>
      </c>
      <c r="D1961" s="807">
        <f t="shared" si="30"/>
        <v>4.09</v>
      </c>
      <c r="E1961" s="854"/>
      <c r="F1961" s="807">
        <v>4.03</v>
      </c>
      <c r="G1961" s="807"/>
      <c r="I1961" s="840" t="s">
        <v>15822</v>
      </c>
      <c r="J1961" s="848">
        <f>IFERROR(VLOOKUP(I1961,REAJUSTE!A:AB,22,FALSE),"")</f>
        <v>1.016</v>
      </c>
    </row>
    <row r="1962" spans="1:10" ht="25.5" x14ac:dyDescent="0.2">
      <c r="A1962" s="853">
        <v>43007</v>
      </c>
      <c r="B1962" s="853" t="s">
        <v>1255</v>
      </c>
      <c r="C1962" s="806" t="s">
        <v>71</v>
      </c>
      <c r="D1962" s="807">
        <f t="shared" si="30"/>
        <v>6.07</v>
      </c>
      <c r="E1962" s="854"/>
      <c r="F1962" s="807">
        <v>5.98</v>
      </c>
      <c r="G1962" s="807"/>
      <c r="I1962" s="840" t="s">
        <v>15822</v>
      </c>
      <c r="J1962" s="848">
        <f>IFERROR(VLOOKUP(I1962,REAJUSTE!A:AB,22,FALSE),"")</f>
        <v>1.016</v>
      </c>
    </row>
    <row r="1963" spans="1:10" ht="25.5" x14ac:dyDescent="0.2">
      <c r="A1963" s="853">
        <v>43009</v>
      </c>
      <c r="B1963" s="853" t="s">
        <v>13084</v>
      </c>
      <c r="C1963" s="806" t="s">
        <v>71</v>
      </c>
      <c r="D1963" s="807">
        <f t="shared" si="30"/>
        <v>105.3</v>
      </c>
      <c r="E1963" s="856"/>
      <c r="F1963" s="807">
        <v>103.65</v>
      </c>
      <c r="G1963" s="701"/>
      <c r="I1963" s="840" t="s">
        <v>15822</v>
      </c>
      <c r="J1963" s="848">
        <f>IFERROR(VLOOKUP(I1963,REAJUSTE!A:AB,22,FALSE),"")</f>
        <v>1.016</v>
      </c>
    </row>
    <row r="1964" spans="1:10" ht="25.5" x14ac:dyDescent="0.2">
      <c r="A1964" s="853">
        <v>43015</v>
      </c>
      <c r="B1964" s="853" t="s">
        <v>1256</v>
      </c>
      <c r="C1964" s="806" t="s">
        <v>71</v>
      </c>
      <c r="D1964" s="807">
        <f t="shared" si="30"/>
        <v>14.07</v>
      </c>
      <c r="E1964" s="854"/>
      <c r="F1964" s="807">
        <v>13.85</v>
      </c>
      <c r="G1964" s="807"/>
      <c r="I1964" s="840" t="s">
        <v>15822</v>
      </c>
      <c r="J1964" s="848">
        <f>IFERROR(VLOOKUP(I1964,REAJUSTE!A:AB,22,FALSE),"")</f>
        <v>1.016</v>
      </c>
    </row>
    <row r="1965" spans="1:10" ht="25.5" x14ac:dyDescent="0.2">
      <c r="A1965" s="853">
        <v>43016</v>
      </c>
      <c r="B1965" s="853" t="s">
        <v>1257</v>
      </c>
      <c r="C1965" s="806" t="s">
        <v>71</v>
      </c>
      <c r="D1965" s="807">
        <f t="shared" si="30"/>
        <v>25.97</v>
      </c>
      <c r="E1965" s="854"/>
      <c r="F1965" s="807">
        <v>25.57</v>
      </c>
      <c r="G1965" s="807"/>
      <c r="I1965" s="840" t="s">
        <v>15822</v>
      </c>
      <c r="J1965" s="848">
        <f>IFERROR(VLOOKUP(I1965,REAJUSTE!A:AB,22,FALSE),"")</f>
        <v>1.016</v>
      </c>
    </row>
    <row r="1966" spans="1:10" ht="25.5" x14ac:dyDescent="0.2">
      <c r="A1966" s="853">
        <v>43023</v>
      </c>
      <c r="B1966" s="853" t="s">
        <v>13085</v>
      </c>
      <c r="C1966" s="806" t="s">
        <v>71</v>
      </c>
      <c r="D1966" s="807">
        <f t="shared" si="30"/>
        <v>213.17</v>
      </c>
      <c r="E1966" s="854"/>
      <c r="F1966" s="807">
        <v>209.82</v>
      </c>
      <c r="G1966" s="807"/>
      <c r="I1966" s="840" t="s">
        <v>15822</v>
      </c>
      <c r="J1966" s="848">
        <f>IFERROR(VLOOKUP(I1966,REAJUSTE!A:AB,22,FALSE),"")</f>
        <v>1.016</v>
      </c>
    </row>
    <row r="1967" spans="1:10" ht="25.5" x14ac:dyDescent="0.2">
      <c r="A1967" s="853">
        <v>43036</v>
      </c>
      <c r="B1967" s="853" t="s">
        <v>13086</v>
      </c>
      <c r="C1967" s="806" t="s">
        <v>71</v>
      </c>
      <c r="D1967" s="807">
        <f t="shared" si="30"/>
        <v>9.1199999999999992</v>
      </c>
      <c r="E1967" s="854"/>
      <c r="F1967" s="807">
        <v>8.98</v>
      </c>
      <c r="G1967" s="807"/>
      <c r="I1967" s="840" t="s">
        <v>15822</v>
      </c>
      <c r="J1967" s="848">
        <f>IFERROR(VLOOKUP(I1967,REAJUSTE!A:AB,22,FALSE),"")</f>
        <v>1.016</v>
      </c>
    </row>
    <row r="1968" spans="1:10" ht="25.5" x14ac:dyDescent="0.2">
      <c r="A1968" s="853">
        <v>43038</v>
      </c>
      <c r="B1968" s="853" t="s">
        <v>13087</v>
      </c>
      <c r="C1968" s="806" t="s">
        <v>71</v>
      </c>
      <c r="D1968" s="807">
        <f t="shared" si="30"/>
        <v>18.21</v>
      </c>
      <c r="E1968" s="856"/>
      <c r="F1968" s="807">
        <v>17.93</v>
      </c>
      <c r="G1968" s="701"/>
      <c r="I1968" s="840" t="s">
        <v>15822</v>
      </c>
      <c r="J1968" s="848">
        <f>IFERROR(VLOOKUP(I1968,REAJUSTE!A:AB,22,FALSE),"")</f>
        <v>1.016</v>
      </c>
    </row>
    <row r="1969" spans="1:10" ht="25.5" x14ac:dyDescent="0.2">
      <c r="A1969" s="853">
        <v>43039</v>
      </c>
      <c r="B1969" s="853" t="s">
        <v>13088</v>
      </c>
      <c r="C1969" s="806" t="s">
        <v>71</v>
      </c>
      <c r="D1969" s="807">
        <f t="shared" si="30"/>
        <v>11.1</v>
      </c>
      <c r="E1969" s="854"/>
      <c r="F1969" s="807">
        <v>10.93</v>
      </c>
      <c r="G1969" s="807"/>
      <c r="I1969" s="840" t="s">
        <v>15822</v>
      </c>
      <c r="J1969" s="848">
        <f>IFERROR(VLOOKUP(I1969,REAJUSTE!A:AB,22,FALSE),"")</f>
        <v>1.016</v>
      </c>
    </row>
    <row r="1970" spans="1:10" ht="25.5" x14ac:dyDescent="0.2">
      <c r="A1970" s="853">
        <v>43040</v>
      </c>
      <c r="B1970" s="853" t="s">
        <v>13089</v>
      </c>
      <c r="C1970" s="806" t="s">
        <v>71</v>
      </c>
      <c r="D1970" s="807">
        <f t="shared" si="30"/>
        <v>28.97</v>
      </c>
      <c r="E1970" s="854"/>
      <c r="F1970" s="807">
        <v>28.52</v>
      </c>
      <c r="G1970" s="807"/>
      <c r="I1970" s="840" t="s">
        <v>15822</v>
      </c>
      <c r="J1970" s="848">
        <f>IFERROR(VLOOKUP(I1970,REAJUSTE!A:AB,22,FALSE),"")</f>
        <v>1.016</v>
      </c>
    </row>
    <row r="1971" spans="1:10" ht="25.5" x14ac:dyDescent="0.2">
      <c r="A1971" s="853">
        <v>43041</v>
      </c>
      <c r="B1971" s="853" t="s">
        <v>13090</v>
      </c>
      <c r="C1971" s="806" t="s">
        <v>71</v>
      </c>
      <c r="D1971" s="807">
        <f t="shared" si="30"/>
        <v>35.979999999999997</v>
      </c>
      <c r="E1971" s="856"/>
      <c r="F1971" s="807">
        <v>35.42</v>
      </c>
      <c r="G1971" s="701"/>
      <c r="I1971" s="840" t="s">
        <v>15822</v>
      </c>
      <c r="J1971" s="848">
        <f>IFERROR(VLOOKUP(I1971,REAJUSTE!A:AB,22,FALSE),"")</f>
        <v>1.016</v>
      </c>
    </row>
    <row r="1972" spans="1:10" ht="25.5" x14ac:dyDescent="0.2">
      <c r="A1972" s="853">
        <v>43044</v>
      </c>
      <c r="B1972" s="853" t="s">
        <v>13091</v>
      </c>
      <c r="C1972" s="806" t="s">
        <v>71</v>
      </c>
      <c r="D1972" s="807">
        <f t="shared" si="30"/>
        <v>50.4</v>
      </c>
      <c r="E1972" s="854"/>
      <c r="F1972" s="807">
        <v>49.61</v>
      </c>
      <c r="G1972" s="807"/>
      <c r="I1972" s="840" t="s">
        <v>15822</v>
      </c>
      <c r="J1972" s="848">
        <f>IFERROR(VLOOKUP(I1972,REAJUSTE!A:AB,22,FALSE),"")</f>
        <v>1.016</v>
      </c>
    </row>
    <row r="1973" spans="1:10" ht="25.5" x14ac:dyDescent="0.2">
      <c r="A1973" s="853">
        <v>43055</v>
      </c>
      <c r="B1973" s="853" t="s">
        <v>13092</v>
      </c>
      <c r="C1973" s="806" t="s">
        <v>71</v>
      </c>
      <c r="D1973" s="807">
        <f t="shared" si="30"/>
        <v>21.36</v>
      </c>
      <c r="E1973" s="856"/>
      <c r="F1973" s="807">
        <v>21.03</v>
      </c>
      <c r="G1973" s="701"/>
      <c r="I1973" s="840" t="s">
        <v>15822</v>
      </c>
      <c r="J1973" s="848">
        <f>IFERROR(VLOOKUP(I1973,REAJUSTE!A:AB,22,FALSE),"")</f>
        <v>1.016</v>
      </c>
    </row>
    <row r="1974" spans="1:10" ht="25.5" x14ac:dyDescent="0.2">
      <c r="A1974" s="853">
        <v>43059</v>
      </c>
      <c r="B1974" s="853" t="s">
        <v>13093</v>
      </c>
      <c r="C1974" s="806" t="s">
        <v>71</v>
      </c>
      <c r="D1974" s="807">
        <f t="shared" si="30"/>
        <v>14.45</v>
      </c>
      <c r="E1974" s="854"/>
      <c r="F1974" s="807">
        <v>14.23</v>
      </c>
      <c r="G1974" s="807"/>
      <c r="I1974" s="840" t="s">
        <v>15822</v>
      </c>
      <c r="J1974" s="848">
        <f>IFERROR(VLOOKUP(I1974,REAJUSTE!A:AB,22,FALSE),"")</f>
        <v>1.016</v>
      </c>
    </row>
    <row r="1975" spans="1:10" ht="15" x14ac:dyDescent="0.2">
      <c r="A1975" s="513">
        <v>431</v>
      </c>
      <c r="B1975" s="514" t="s">
        <v>1258</v>
      </c>
      <c r="C1975" s="701"/>
      <c r="D1975" s="807">
        <f t="shared" si="30"/>
        <v>0</v>
      </c>
      <c r="E1975" s="854"/>
      <c r="F1975" s="701"/>
      <c r="G1975" s="807"/>
      <c r="I1975" s="840" t="s">
        <v>15822</v>
      </c>
      <c r="J1975" s="848">
        <f>IFERROR(VLOOKUP(I1975,REAJUSTE!A:AB,22,FALSE),"")</f>
        <v>1.016</v>
      </c>
    </row>
    <row r="1976" spans="1:10" ht="25.5" x14ac:dyDescent="0.2">
      <c r="A1976" s="853">
        <v>43113</v>
      </c>
      <c r="B1976" s="853" t="s">
        <v>1259</v>
      </c>
      <c r="C1976" s="806" t="s">
        <v>71</v>
      </c>
      <c r="D1976" s="807">
        <f t="shared" si="30"/>
        <v>73.599999999999994</v>
      </c>
      <c r="E1976" s="854"/>
      <c r="F1976" s="807">
        <v>72.45</v>
      </c>
      <c r="G1976" s="807"/>
      <c r="I1976" s="840" t="s">
        <v>15822</v>
      </c>
      <c r="J1976" s="848">
        <f>IFERROR(VLOOKUP(I1976,REAJUSTE!A:AB,22,FALSE),"")</f>
        <v>1.016</v>
      </c>
    </row>
    <row r="1977" spans="1:10" ht="15" x14ac:dyDescent="0.2">
      <c r="A1977" s="853">
        <v>43127</v>
      </c>
      <c r="B1977" s="853" t="s">
        <v>1260</v>
      </c>
      <c r="C1977" s="806" t="s">
        <v>71</v>
      </c>
      <c r="D1977" s="807">
        <f t="shared" si="30"/>
        <v>3.18</v>
      </c>
      <c r="E1977" s="854"/>
      <c r="F1977" s="807">
        <v>3.13</v>
      </c>
      <c r="G1977" s="807"/>
      <c r="I1977" s="840" t="s">
        <v>15822</v>
      </c>
      <c r="J1977" s="848">
        <f>IFERROR(VLOOKUP(I1977,REAJUSTE!A:AB,22,FALSE),"")</f>
        <v>1.016</v>
      </c>
    </row>
    <row r="1978" spans="1:10" ht="25.5" x14ac:dyDescent="0.2">
      <c r="A1978" s="853">
        <v>43137</v>
      </c>
      <c r="B1978" s="853" t="s">
        <v>13094</v>
      </c>
      <c r="C1978" s="806" t="s">
        <v>71</v>
      </c>
      <c r="D1978" s="807">
        <f t="shared" si="30"/>
        <v>83.43</v>
      </c>
      <c r="E1978" s="854"/>
      <c r="F1978" s="807">
        <v>82.12</v>
      </c>
      <c r="G1978" s="807"/>
      <c r="I1978" s="840" t="s">
        <v>15822</v>
      </c>
      <c r="J1978" s="848">
        <f>IFERROR(VLOOKUP(I1978,REAJUSTE!A:AB,22,FALSE),"")</f>
        <v>1.016</v>
      </c>
    </row>
    <row r="1979" spans="1:10" ht="38.25" x14ac:dyDescent="0.2">
      <c r="A1979" s="853">
        <v>43149</v>
      </c>
      <c r="B1979" s="853" t="s">
        <v>16014</v>
      </c>
      <c r="C1979" s="806" t="s">
        <v>71</v>
      </c>
      <c r="D1979" s="807">
        <f t="shared" si="30"/>
        <v>20.43</v>
      </c>
      <c r="E1979" s="854"/>
      <c r="F1979" s="807">
        <v>20.11</v>
      </c>
      <c r="G1979" s="807"/>
      <c r="I1979" s="840" t="s">
        <v>15822</v>
      </c>
      <c r="J1979" s="848">
        <f>IFERROR(VLOOKUP(I1979,REAJUSTE!A:AB,22,FALSE),"")</f>
        <v>1.016</v>
      </c>
    </row>
    <row r="1980" spans="1:10" ht="38.25" x14ac:dyDescent="0.2">
      <c r="A1980" s="853">
        <v>43150</v>
      </c>
      <c r="B1980" s="853" t="s">
        <v>16015</v>
      </c>
      <c r="C1980" s="806" t="s">
        <v>71</v>
      </c>
      <c r="D1980" s="807">
        <f t="shared" si="30"/>
        <v>84.6</v>
      </c>
      <c r="E1980" s="854"/>
      <c r="F1980" s="807">
        <v>83.27</v>
      </c>
      <c r="G1980" s="807"/>
      <c r="I1980" s="840" t="s">
        <v>15822</v>
      </c>
      <c r="J1980" s="848">
        <f>IFERROR(VLOOKUP(I1980,REAJUSTE!A:AB,22,FALSE),"")</f>
        <v>1.016</v>
      </c>
    </row>
    <row r="1981" spans="1:10" ht="25.5" x14ac:dyDescent="0.2">
      <c r="A1981" s="853">
        <v>43160</v>
      </c>
      <c r="B1981" s="853" t="s">
        <v>13095</v>
      </c>
      <c r="C1981" s="806" t="s">
        <v>71</v>
      </c>
      <c r="D1981" s="807">
        <f t="shared" si="30"/>
        <v>27.45</v>
      </c>
      <c r="E1981" s="854"/>
      <c r="F1981" s="807">
        <v>27.02</v>
      </c>
      <c r="G1981" s="807"/>
      <c r="I1981" s="840" t="s">
        <v>15822</v>
      </c>
      <c r="J1981" s="848">
        <f>IFERROR(VLOOKUP(I1981,REAJUSTE!A:AB,22,FALSE),"")</f>
        <v>1.016</v>
      </c>
    </row>
    <row r="1982" spans="1:10" ht="25.5" x14ac:dyDescent="0.2">
      <c r="A1982" s="853">
        <v>43174</v>
      </c>
      <c r="B1982" s="853" t="s">
        <v>13096</v>
      </c>
      <c r="C1982" s="806" t="s">
        <v>71</v>
      </c>
      <c r="D1982" s="807">
        <f t="shared" si="30"/>
        <v>39.159999999999997</v>
      </c>
      <c r="E1982" s="854"/>
      <c r="F1982" s="807">
        <v>38.549999999999997</v>
      </c>
      <c r="G1982" s="807"/>
      <c r="I1982" s="840" t="s">
        <v>15822</v>
      </c>
      <c r="J1982" s="848">
        <f>IFERROR(VLOOKUP(I1982,REAJUSTE!A:AB,22,FALSE),"")</f>
        <v>1.016</v>
      </c>
    </row>
    <row r="1983" spans="1:10" ht="25.5" x14ac:dyDescent="0.2">
      <c r="A1983" s="853">
        <v>43175</v>
      </c>
      <c r="B1983" s="853" t="s">
        <v>13097</v>
      </c>
      <c r="C1983" s="806" t="s">
        <v>71</v>
      </c>
      <c r="D1983" s="807">
        <f t="shared" si="30"/>
        <v>7.45</v>
      </c>
      <c r="E1983" s="854"/>
      <c r="F1983" s="807">
        <v>7.34</v>
      </c>
      <c r="G1983" s="807"/>
      <c r="I1983" s="840" t="s">
        <v>15822</v>
      </c>
      <c r="J1983" s="848">
        <f>IFERROR(VLOOKUP(I1983,REAJUSTE!A:AB,22,FALSE),"")</f>
        <v>1.016</v>
      </c>
    </row>
    <row r="1984" spans="1:10" ht="25.5" x14ac:dyDescent="0.2">
      <c r="A1984" s="853">
        <v>43180</v>
      </c>
      <c r="B1984" s="853" t="s">
        <v>13098</v>
      </c>
      <c r="C1984" s="806" t="s">
        <v>71</v>
      </c>
      <c r="D1984" s="807">
        <f t="shared" si="30"/>
        <v>11.44</v>
      </c>
      <c r="E1984" s="854"/>
      <c r="F1984" s="807">
        <v>11.26</v>
      </c>
      <c r="G1984" s="807"/>
      <c r="I1984" s="840" t="s">
        <v>15822</v>
      </c>
      <c r="J1984" s="848">
        <f>IFERROR(VLOOKUP(I1984,REAJUSTE!A:AB,22,FALSE),"")</f>
        <v>1.016</v>
      </c>
    </row>
    <row r="1985" spans="1:10" ht="38.25" x14ac:dyDescent="0.2">
      <c r="A1985" s="853">
        <v>43188</v>
      </c>
      <c r="B1985" s="853" t="s">
        <v>16016</v>
      </c>
      <c r="C1985" s="806" t="s">
        <v>71</v>
      </c>
      <c r="D1985" s="807">
        <f t="shared" si="30"/>
        <v>14.51</v>
      </c>
      <c r="E1985" s="854"/>
      <c r="F1985" s="807">
        <v>14.29</v>
      </c>
      <c r="G1985" s="807"/>
      <c r="I1985" s="840" t="s">
        <v>15822</v>
      </c>
      <c r="J1985" s="848">
        <f>IFERROR(VLOOKUP(I1985,REAJUSTE!A:AB,22,FALSE),"")</f>
        <v>1.016</v>
      </c>
    </row>
    <row r="1986" spans="1:10" ht="25.5" x14ac:dyDescent="0.2">
      <c r="A1986" s="853">
        <v>43190</v>
      </c>
      <c r="B1986" s="853" t="s">
        <v>13099</v>
      </c>
      <c r="C1986" s="806" t="s">
        <v>71</v>
      </c>
      <c r="D1986" s="807">
        <f t="shared" si="30"/>
        <v>52.32</v>
      </c>
      <c r="E1986" s="854"/>
      <c r="F1986" s="807">
        <v>51.5</v>
      </c>
      <c r="G1986" s="807"/>
      <c r="I1986" s="840" t="s">
        <v>15822</v>
      </c>
      <c r="J1986" s="848">
        <f>IFERROR(VLOOKUP(I1986,REAJUSTE!A:AB,22,FALSE),"")</f>
        <v>1.016</v>
      </c>
    </row>
    <row r="1987" spans="1:10" ht="25.5" x14ac:dyDescent="0.2">
      <c r="A1987" s="853">
        <v>43193</v>
      </c>
      <c r="B1987" s="853" t="s">
        <v>1261</v>
      </c>
      <c r="C1987" s="806" t="s">
        <v>71</v>
      </c>
      <c r="D1987" s="807">
        <f t="shared" si="30"/>
        <v>10.39</v>
      </c>
      <c r="E1987" s="854"/>
      <c r="F1987" s="807">
        <v>10.23</v>
      </c>
      <c r="G1987" s="807"/>
      <c r="I1987" s="840" t="s">
        <v>15822</v>
      </c>
      <c r="J1987" s="848">
        <f>IFERROR(VLOOKUP(I1987,REAJUSTE!A:AB,22,FALSE),"")</f>
        <v>1.016</v>
      </c>
    </row>
    <row r="1988" spans="1:10" ht="25.5" x14ac:dyDescent="0.2">
      <c r="A1988" s="853">
        <v>43194</v>
      </c>
      <c r="B1988" s="853" t="s">
        <v>13100</v>
      </c>
      <c r="C1988" s="806" t="s">
        <v>71</v>
      </c>
      <c r="D1988" s="807">
        <f t="shared" si="30"/>
        <v>263.31</v>
      </c>
      <c r="E1988" s="854"/>
      <c r="F1988" s="807">
        <v>259.17</v>
      </c>
      <c r="G1988" s="807"/>
      <c r="I1988" s="840" t="s">
        <v>15822</v>
      </c>
      <c r="J1988" s="848">
        <f>IFERROR(VLOOKUP(I1988,REAJUSTE!A:AB,22,FALSE),"")</f>
        <v>1.016</v>
      </c>
    </row>
    <row r="1989" spans="1:10" ht="25.5" x14ac:dyDescent="0.2">
      <c r="A1989" s="853">
        <v>43199</v>
      </c>
      <c r="B1989" s="853" t="s">
        <v>13101</v>
      </c>
      <c r="C1989" s="806" t="s">
        <v>71</v>
      </c>
      <c r="D1989" s="807">
        <f t="shared" si="30"/>
        <v>162.80000000000001</v>
      </c>
      <c r="E1989" s="854"/>
      <c r="F1989" s="807">
        <v>160.24</v>
      </c>
      <c r="G1989" s="807"/>
      <c r="I1989" s="840" t="s">
        <v>15822</v>
      </c>
      <c r="J1989" s="848">
        <f>IFERROR(VLOOKUP(I1989,REAJUSTE!A:AB,22,FALSE),"")</f>
        <v>1.016</v>
      </c>
    </row>
    <row r="1990" spans="1:10" ht="15" x14ac:dyDescent="0.2">
      <c r="A1990" s="513">
        <v>432</v>
      </c>
      <c r="B1990" s="514" t="s">
        <v>1258</v>
      </c>
      <c r="C1990" s="701"/>
      <c r="D1990" s="807">
        <f t="shared" si="30"/>
        <v>0</v>
      </c>
      <c r="E1990" s="856"/>
      <c r="F1990" s="701"/>
      <c r="G1990" s="701"/>
      <c r="I1990" s="840" t="s">
        <v>15822</v>
      </c>
      <c r="J1990" s="848">
        <f>IFERROR(VLOOKUP(I1990,REAJUSTE!A:AB,22,FALSE),"")</f>
        <v>1.016</v>
      </c>
    </row>
    <row r="1991" spans="1:10" ht="25.5" x14ac:dyDescent="0.2">
      <c r="A1991" s="853">
        <v>43204</v>
      </c>
      <c r="B1991" s="853" t="s">
        <v>1262</v>
      </c>
      <c r="C1991" s="806" t="s">
        <v>71</v>
      </c>
      <c r="D1991" s="807">
        <f t="shared" si="30"/>
        <v>88.42</v>
      </c>
      <c r="E1991" s="854"/>
      <c r="F1991" s="807">
        <v>87.03</v>
      </c>
      <c r="G1991" s="807"/>
      <c r="I1991" s="840" t="s">
        <v>15822</v>
      </c>
      <c r="J1991" s="848">
        <f>IFERROR(VLOOKUP(I1991,REAJUSTE!A:AB,22,FALSE),"")</f>
        <v>1.016</v>
      </c>
    </row>
    <row r="1992" spans="1:10" ht="25.5" x14ac:dyDescent="0.2">
      <c r="A1992" s="853">
        <v>43205</v>
      </c>
      <c r="B1992" s="853" t="s">
        <v>13102</v>
      </c>
      <c r="C1992" s="806" t="s">
        <v>71</v>
      </c>
      <c r="D1992" s="807">
        <f t="shared" si="30"/>
        <v>3.51</v>
      </c>
      <c r="E1992" s="854"/>
      <c r="F1992" s="807">
        <v>3.46</v>
      </c>
      <c r="G1992" s="807"/>
      <c r="I1992" s="840" t="s">
        <v>15822</v>
      </c>
      <c r="J1992" s="848">
        <f>IFERROR(VLOOKUP(I1992,REAJUSTE!A:AB,22,FALSE),"")</f>
        <v>1.016</v>
      </c>
    </row>
    <row r="1993" spans="1:10" ht="25.5" x14ac:dyDescent="0.2">
      <c r="A1993" s="853">
        <v>43206</v>
      </c>
      <c r="B1993" s="853" t="s">
        <v>13103</v>
      </c>
      <c r="C1993" s="806" t="s">
        <v>71</v>
      </c>
      <c r="D1993" s="807">
        <f t="shared" si="30"/>
        <v>5.19</v>
      </c>
      <c r="E1993" s="854"/>
      <c r="F1993" s="807">
        <v>5.1100000000000003</v>
      </c>
      <c r="G1993" s="807"/>
      <c r="I1993" s="840" t="s">
        <v>15822</v>
      </c>
      <c r="J1993" s="848">
        <f>IFERROR(VLOOKUP(I1993,REAJUSTE!A:AB,22,FALSE),"")</f>
        <v>1.016</v>
      </c>
    </row>
    <row r="1994" spans="1:10" ht="25.5" x14ac:dyDescent="0.2">
      <c r="A1994" s="853">
        <v>43236</v>
      </c>
      <c r="B1994" s="853" t="s">
        <v>13104</v>
      </c>
      <c r="C1994" s="806" t="s">
        <v>71</v>
      </c>
      <c r="D1994" s="807">
        <f t="shared" si="30"/>
        <v>120.99</v>
      </c>
      <c r="E1994" s="854"/>
      <c r="F1994" s="807">
        <v>119.09</v>
      </c>
      <c r="G1994" s="807"/>
      <c r="I1994" s="840" t="s">
        <v>15822</v>
      </c>
      <c r="J1994" s="848">
        <f>IFERROR(VLOOKUP(I1994,REAJUSTE!A:AB,22,FALSE),"")</f>
        <v>1.016</v>
      </c>
    </row>
    <row r="1995" spans="1:10" ht="25.5" x14ac:dyDescent="0.2">
      <c r="A1995" s="853">
        <v>43243</v>
      </c>
      <c r="B1995" s="853" t="s">
        <v>1263</v>
      </c>
      <c r="C1995" s="806" t="s">
        <v>73</v>
      </c>
      <c r="D1995" s="807">
        <f t="shared" si="30"/>
        <v>105.9</v>
      </c>
      <c r="E1995" s="854"/>
      <c r="F1995" s="807">
        <v>104.24</v>
      </c>
      <c r="G1995" s="807"/>
      <c r="I1995" s="840" t="s">
        <v>15822</v>
      </c>
      <c r="J1995" s="848">
        <f>IFERROR(VLOOKUP(I1995,REAJUSTE!A:AB,22,FALSE),"")</f>
        <v>1.016</v>
      </c>
    </row>
    <row r="1996" spans="1:10" ht="25.5" x14ac:dyDescent="0.2">
      <c r="A1996" s="853">
        <v>43253</v>
      </c>
      <c r="B1996" s="853" t="s">
        <v>13105</v>
      </c>
      <c r="C1996" s="806" t="s">
        <v>71</v>
      </c>
      <c r="D1996" s="807">
        <f t="shared" si="30"/>
        <v>382.29</v>
      </c>
      <c r="E1996" s="854"/>
      <c r="F1996" s="807">
        <v>376.27</v>
      </c>
      <c r="G1996" s="807"/>
      <c r="I1996" s="840" t="s">
        <v>15822</v>
      </c>
      <c r="J1996" s="848">
        <f>IFERROR(VLOOKUP(I1996,REAJUSTE!A:AB,22,FALSE),"")</f>
        <v>1.016</v>
      </c>
    </row>
    <row r="1997" spans="1:10" ht="15" x14ac:dyDescent="0.2">
      <c r="A1997" s="853">
        <v>43287</v>
      </c>
      <c r="B1997" s="853" t="s">
        <v>13106</v>
      </c>
      <c r="C1997" s="806" t="s">
        <v>71</v>
      </c>
      <c r="D1997" s="807">
        <f t="shared" si="30"/>
        <v>4.5</v>
      </c>
      <c r="E1997" s="854"/>
      <c r="F1997" s="807">
        <v>4.43</v>
      </c>
      <c r="G1997" s="807"/>
      <c r="I1997" s="840" t="s">
        <v>15822</v>
      </c>
      <c r="J1997" s="848">
        <f>IFERROR(VLOOKUP(I1997,REAJUSTE!A:AB,22,FALSE),"")</f>
        <v>1.016</v>
      </c>
    </row>
    <row r="1998" spans="1:10" ht="15" x14ac:dyDescent="0.2">
      <c r="A1998" s="513">
        <v>433</v>
      </c>
      <c r="B1998" s="514" t="s">
        <v>1264</v>
      </c>
      <c r="C1998" s="701"/>
      <c r="D1998" s="807">
        <f t="shared" si="30"/>
        <v>0</v>
      </c>
      <c r="E1998" s="854"/>
      <c r="F1998" s="701"/>
      <c r="G1998" s="807"/>
      <c r="I1998" s="840" t="s">
        <v>15822</v>
      </c>
      <c r="J1998" s="848">
        <f>IFERROR(VLOOKUP(I1998,REAJUSTE!A:AB,22,FALSE),"")</f>
        <v>1.016</v>
      </c>
    </row>
    <row r="1999" spans="1:10" ht="38.25" x14ac:dyDescent="0.2">
      <c r="A1999" s="853">
        <v>43303</v>
      </c>
      <c r="B1999" s="853" t="s">
        <v>29296</v>
      </c>
      <c r="C1999" s="806" t="s">
        <v>71</v>
      </c>
      <c r="D1999" s="807">
        <f t="shared" si="30"/>
        <v>1.22</v>
      </c>
      <c r="E1999" s="854"/>
      <c r="F1999" s="807">
        <v>1.21</v>
      </c>
      <c r="G1999" s="807"/>
      <c r="I1999" s="840" t="s">
        <v>15822</v>
      </c>
      <c r="J1999" s="848">
        <f>IFERROR(VLOOKUP(I1999,REAJUSTE!A:AB,22,FALSE),"")</f>
        <v>1.016</v>
      </c>
    </row>
    <row r="2000" spans="1:10" ht="38.25" x14ac:dyDescent="0.2">
      <c r="A2000" s="853">
        <v>43304</v>
      </c>
      <c r="B2000" s="853" t="s">
        <v>29297</v>
      </c>
      <c r="C2000" s="806" t="s">
        <v>71</v>
      </c>
      <c r="D2000" s="807">
        <f t="shared" ref="D2000:D2063" si="31">TRUNC(F2000*J2000,2)</f>
        <v>1.87</v>
      </c>
      <c r="E2000" s="854"/>
      <c r="F2000" s="807">
        <v>1.85</v>
      </c>
      <c r="G2000" s="807"/>
      <c r="I2000" s="840" t="s">
        <v>15822</v>
      </c>
      <c r="J2000" s="848">
        <f>IFERROR(VLOOKUP(I2000,REAJUSTE!A:AB,22,FALSE),"")</f>
        <v>1.016</v>
      </c>
    </row>
    <row r="2001" spans="1:10" ht="38.25" x14ac:dyDescent="0.2">
      <c r="A2001" s="853">
        <v>43305</v>
      </c>
      <c r="B2001" s="853" t="s">
        <v>29298</v>
      </c>
      <c r="C2001" s="806" t="s">
        <v>71</v>
      </c>
      <c r="D2001" s="807">
        <f t="shared" si="31"/>
        <v>3.12</v>
      </c>
      <c r="E2001" s="854"/>
      <c r="F2001" s="807">
        <v>3.08</v>
      </c>
      <c r="G2001" s="807"/>
      <c r="I2001" s="840" t="s">
        <v>15822</v>
      </c>
      <c r="J2001" s="848">
        <f>IFERROR(VLOOKUP(I2001,REAJUSTE!A:AB,22,FALSE),"")</f>
        <v>1.016</v>
      </c>
    </row>
    <row r="2002" spans="1:10" ht="38.25" x14ac:dyDescent="0.2">
      <c r="A2002" s="853">
        <v>43306</v>
      </c>
      <c r="B2002" s="853" t="s">
        <v>29299</v>
      </c>
      <c r="C2002" s="806" t="s">
        <v>71</v>
      </c>
      <c r="D2002" s="807">
        <f t="shared" si="31"/>
        <v>4.6100000000000003</v>
      </c>
      <c r="E2002" s="854"/>
      <c r="F2002" s="807">
        <v>4.54</v>
      </c>
      <c r="G2002" s="807"/>
      <c r="I2002" s="840" t="s">
        <v>15822</v>
      </c>
      <c r="J2002" s="848">
        <f>IFERROR(VLOOKUP(I2002,REAJUSTE!A:AB,22,FALSE),"")</f>
        <v>1.016</v>
      </c>
    </row>
    <row r="2003" spans="1:10" ht="25.5" x14ac:dyDescent="0.2">
      <c r="A2003" s="853">
        <v>43387</v>
      </c>
      <c r="B2003" s="853" t="s">
        <v>13107</v>
      </c>
      <c r="C2003" s="806" t="s">
        <v>71</v>
      </c>
      <c r="D2003" s="807">
        <f t="shared" si="31"/>
        <v>14.32</v>
      </c>
      <c r="E2003" s="854"/>
      <c r="F2003" s="807">
        <v>14.1</v>
      </c>
      <c r="G2003" s="807"/>
      <c r="I2003" s="840" t="s">
        <v>15822</v>
      </c>
      <c r="J2003" s="848">
        <f>IFERROR(VLOOKUP(I2003,REAJUSTE!A:AB,22,FALSE),"")</f>
        <v>1.016</v>
      </c>
    </row>
    <row r="2004" spans="1:10" ht="15" x14ac:dyDescent="0.2">
      <c r="A2004" s="513">
        <v>434</v>
      </c>
      <c r="B2004" s="514" t="s">
        <v>1265</v>
      </c>
      <c r="C2004" s="701"/>
      <c r="D2004" s="807">
        <f t="shared" si="31"/>
        <v>0</v>
      </c>
      <c r="E2004" s="854"/>
      <c r="F2004" s="701"/>
      <c r="G2004" s="807"/>
      <c r="I2004" s="840" t="s">
        <v>15822</v>
      </c>
      <c r="J2004" s="848">
        <f>IFERROR(VLOOKUP(I2004,REAJUSTE!A:AB,22,FALSE),"")</f>
        <v>1.016</v>
      </c>
    </row>
    <row r="2005" spans="1:10" ht="38.25" x14ac:dyDescent="0.2">
      <c r="A2005" s="853">
        <v>43406</v>
      </c>
      <c r="B2005" s="853" t="s">
        <v>16017</v>
      </c>
      <c r="C2005" s="806" t="s">
        <v>71</v>
      </c>
      <c r="D2005" s="807">
        <f t="shared" si="31"/>
        <v>6.59</v>
      </c>
      <c r="E2005" s="856"/>
      <c r="F2005" s="807">
        <v>6.49</v>
      </c>
      <c r="G2005" s="701"/>
      <c r="I2005" s="840" t="s">
        <v>15822</v>
      </c>
      <c r="J2005" s="848">
        <f>IFERROR(VLOOKUP(I2005,REAJUSTE!A:AB,22,FALSE),"")</f>
        <v>1.016</v>
      </c>
    </row>
    <row r="2006" spans="1:10" ht="38.25" x14ac:dyDescent="0.2">
      <c r="A2006" s="853">
        <v>43412</v>
      </c>
      <c r="B2006" s="853" t="s">
        <v>29300</v>
      </c>
      <c r="C2006" s="806" t="s">
        <v>71</v>
      </c>
      <c r="D2006" s="807">
        <f t="shared" si="31"/>
        <v>7.82</v>
      </c>
      <c r="E2006" s="854"/>
      <c r="F2006" s="807">
        <v>7.7</v>
      </c>
      <c r="G2006" s="807"/>
      <c r="I2006" s="840" t="s">
        <v>15822</v>
      </c>
      <c r="J2006" s="848">
        <f>IFERROR(VLOOKUP(I2006,REAJUSTE!A:AB,22,FALSE),"")</f>
        <v>1.016</v>
      </c>
    </row>
    <row r="2007" spans="1:10" ht="38.25" x14ac:dyDescent="0.2">
      <c r="A2007" s="853">
        <v>43413</v>
      </c>
      <c r="B2007" s="853" t="s">
        <v>29301</v>
      </c>
      <c r="C2007" s="806" t="s">
        <v>71</v>
      </c>
      <c r="D2007" s="807">
        <f t="shared" si="31"/>
        <v>12.5</v>
      </c>
      <c r="E2007" s="854"/>
      <c r="F2007" s="807">
        <v>12.31</v>
      </c>
      <c r="G2007" s="807"/>
      <c r="I2007" s="840" t="s">
        <v>15822</v>
      </c>
      <c r="J2007" s="848">
        <f>IFERROR(VLOOKUP(I2007,REAJUSTE!A:AB,22,FALSE),"")</f>
        <v>1.016</v>
      </c>
    </row>
    <row r="2008" spans="1:10" ht="38.25" x14ac:dyDescent="0.2">
      <c r="A2008" s="853">
        <v>43421</v>
      </c>
      <c r="B2008" s="853" t="s">
        <v>29302</v>
      </c>
      <c r="C2008" s="806" t="s">
        <v>71</v>
      </c>
      <c r="D2008" s="807">
        <f t="shared" si="31"/>
        <v>19.920000000000002</v>
      </c>
      <c r="E2008" s="854"/>
      <c r="F2008" s="807">
        <v>19.61</v>
      </c>
      <c r="G2008" s="807"/>
      <c r="I2008" s="840" t="s">
        <v>15822</v>
      </c>
      <c r="J2008" s="848">
        <f>IFERROR(VLOOKUP(I2008,REAJUSTE!A:AB,22,FALSE),"")</f>
        <v>1.016</v>
      </c>
    </row>
    <row r="2009" spans="1:10" ht="25.5" x14ac:dyDescent="0.2">
      <c r="A2009" s="853">
        <v>43441</v>
      </c>
      <c r="B2009" s="853" t="s">
        <v>13108</v>
      </c>
      <c r="C2009" s="806" t="s">
        <v>71</v>
      </c>
      <c r="D2009" s="807">
        <f t="shared" si="31"/>
        <v>2.33</v>
      </c>
      <c r="E2009" s="854"/>
      <c r="F2009" s="807">
        <v>2.2999999999999998</v>
      </c>
      <c r="G2009" s="807"/>
      <c r="I2009" s="840" t="s">
        <v>15822</v>
      </c>
      <c r="J2009" s="848">
        <f>IFERROR(VLOOKUP(I2009,REAJUSTE!A:AB,22,FALSE),"")</f>
        <v>1.016</v>
      </c>
    </row>
    <row r="2010" spans="1:10" ht="38.25" x14ac:dyDescent="0.2">
      <c r="A2010" s="853">
        <v>43496</v>
      </c>
      <c r="B2010" s="853" t="s">
        <v>16018</v>
      </c>
      <c r="C2010" s="806" t="s">
        <v>71</v>
      </c>
      <c r="D2010" s="807">
        <f t="shared" si="31"/>
        <v>8.61</v>
      </c>
      <c r="E2010" s="854"/>
      <c r="F2010" s="807">
        <v>8.48</v>
      </c>
      <c r="G2010" s="807"/>
      <c r="I2010" s="840" t="s">
        <v>15822</v>
      </c>
      <c r="J2010" s="848">
        <f>IFERROR(VLOOKUP(I2010,REAJUSTE!A:AB,22,FALSE),"")</f>
        <v>1.016</v>
      </c>
    </row>
    <row r="2011" spans="1:10" ht="15" x14ac:dyDescent="0.2">
      <c r="A2011" s="513">
        <v>437</v>
      </c>
      <c r="B2011" s="514" t="s">
        <v>1077</v>
      </c>
      <c r="C2011" s="701"/>
      <c r="D2011" s="807">
        <f t="shared" si="31"/>
        <v>0</v>
      </c>
      <c r="E2011" s="854"/>
      <c r="F2011" s="701"/>
      <c r="G2011" s="807"/>
      <c r="I2011" s="840" t="s">
        <v>15822</v>
      </c>
      <c r="J2011" s="848">
        <f>IFERROR(VLOOKUP(I2011,REAJUSTE!A:AB,22,FALSE),"")</f>
        <v>1.016</v>
      </c>
    </row>
    <row r="2012" spans="1:10" ht="38.25" x14ac:dyDescent="0.2">
      <c r="A2012" s="853">
        <v>43702</v>
      </c>
      <c r="B2012" s="853" t="s">
        <v>29303</v>
      </c>
      <c r="C2012" s="806" t="s">
        <v>70</v>
      </c>
      <c r="D2012" s="807">
        <f t="shared" si="31"/>
        <v>6.43</v>
      </c>
      <c r="E2012" s="854"/>
      <c r="F2012" s="807">
        <v>6.33</v>
      </c>
      <c r="G2012" s="807"/>
      <c r="I2012" s="840" t="s">
        <v>15822</v>
      </c>
      <c r="J2012" s="848">
        <f>IFERROR(VLOOKUP(I2012,REAJUSTE!A:AB,22,FALSE),"")</f>
        <v>1.016</v>
      </c>
    </row>
    <row r="2013" spans="1:10" ht="25.5" x14ac:dyDescent="0.2">
      <c r="A2013" s="853">
        <v>43792</v>
      </c>
      <c r="B2013" s="853" t="s">
        <v>1266</v>
      </c>
      <c r="C2013" s="806" t="s">
        <v>70</v>
      </c>
      <c r="D2013" s="807">
        <f t="shared" si="31"/>
        <v>4.38</v>
      </c>
      <c r="E2013" s="856"/>
      <c r="F2013" s="807">
        <v>4.32</v>
      </c>
      <c r="G2013" s="701"/>
      <c r="I2013" s="840" t="s">
        <v>15822</v>
      </c>
      <c r="J2013" s="848">
        <f>IFERROR(VLOOKUP(I2013,REAJUSTE!A:AB,22,FALSE),"")</f>
        <v>1.016</v>
      </c>
    </row>
    <row r="2014" spans="1:10" ht="25.5" x14ac:dyDescent="0.2">
      <c r="A2014" s="853">
        <v>43795</v>
      </c>
      <c r="B2014" s="853" t="s">
        <v>1267</v>
      </c>
      <c r="C2014" s="806" t="s">
        <v>70</v>
      </c>
      <c r="D2014" s="807">
        <f t="shared" si="31"/>
        <v>2.9</v>
      </c>
      <c r="E2014" s="854"/>
      <c r="F2014" s="807">
        <v>2.86</v>
      </c>
      <c r="G2014" s="807"/>
      <c r="I2014" s="840" t="s">
        <v>15822</v>
      </c>
      <c r="J2014" s="848">
        <f>IFERROR(VLOOKUP(I2014,REAJUSTE!A:AB,22,FALSE),"")</f>
        <v>1.016</v>
      </c>
    </row>
    <row r="2015" spans="1:10" ht="15" x14ac:dyDescent="0.2">
      <c r="A2015" s="513">
        <v>438</v>
      </c>
      <c r="B2015" s="514" t="s">
        <v>1222</v>
      </c>
      <c r="C2015" s="701"/>
      <c r="D2015" s="807">
        <f t="shared" si="31"/>
        <v>0</v>
      </c>
      <c r="E2015" s="856"/>
      <c r="F2015" s="701"/>
      <c r="G2015" s="701"/>
      <c r="I2015" s="840" t="s">
        <v>15822</v>
      </c>
      <c r="J2015" s="848">
        <f>IFERROR(VLOOKUP(I2015,REAJUSTE!A:AB,22,FALSE),"")</f>
        <v>1.016</v>
      </c>
    </row>
    <row r="2016" spans="1:10" ht="25.5" x14ac:dyDescent="0.2">
      <c r="A2016" s="853">
        <v>43807</v>
      </c>
      <c r="B2016" s="853" t="s">
        <v>1268</v>
      </c>
      <c r="C2016" s="806" t="s">
        <v>70</v>
      </c>
      <c r="D2016" s="807">
        <f t="shared" si="31"/>
        <v>745.51</v>
      </c>
      <c r="E2016" s="854"/>
      <c r="F2016" s="807">
        <v>733.77</v>
      </c>
      <c r="G2016" s="807"/>
      <c r="I2016" s="840" t="s">
        <v>15822</v>
      </c>
      <c r="J2016" s="848">
        <f>IFERROR(VLOOKUP(I2016,REAJUSTE!A:AB,22,FALSE),"")</f>
        <v>1.016</v>
      </c>
    </row>
    <row r="2017" spans="1:10" ht="25.5" x14ac:dyDescent="0.2">
      <c r="A2017" s="853">
        <v>43835</v>
      </c>
      <c r="B2017" s="853" t="s">
        <v>1269</v>
      </c>
      <c r="C2017" s="806" t="s">
        <v>70</v>
      </c>
      <c r="D2017" s="807">
        <f t="shared" si="31"/>
        <v>123.87</v>
      </c>
      <c r="E2017" s="854"/>
      <c r="F2017" s="807">
        <v>121.92</v>
      </c>
      <c r="G2017" s="807"/>
      <c r="I2017" s="840" t="s">
        <v>15822</v>
      </c>
      <c r="J2017" s="848">
        <f>IFERROR(VLOOKUP(I2017,REAJUSTE!A:AB,22,FALSE),"")</f>
        <v>1.016</v>
      </c>
    </row>
    <row r="2018" spans="1:10" ht="25.5" x14ac:dyDescent="0.2">
      <c r="A2018" s="853">
        <v>43836</v>
      </c>
      <c r="B2018" s="853" t="s">
        <v>1270</v>
      </c>
      <c r="C2018" s="806" t="s">
        <v>70</v>
      </c>
      <c r="D2018" s="807">
        <f t="shared" si="31"/>
        <v>294.32</v>
      </c>
      <c r="E2018" s="854"/>
      <c r="F2018" s="807">
        <v>289.69</v>
      </c>
      <c r="G2018" s="807"/>
      <c r="I2018" s="840" t="s">
        <v>15822</v>
      </c>
      <c r="J2018" s="848">
        <f>IFERROR(VLOOKUP(I2018,REAJUSTE!A:AB,22,FALSE),"")</f>
        <v>1.016</v>
      </c>
    </row>
    <row r="2019" spans="1:10" ht="25.5" x14ac:dyDescent="0.2">
      <c r="A2019" s="853">
        <v>43837</v>
      </c>
      <c r="B2019" s="853" t="s">
        <v>1271</v>
      </c>
      <c r="C2019" s="806" t="s">
        <v>70</v>
      </c>
      <c r="D2019" s="807">
        <f t="shared" si="31"/>
        <v>733.82</v>
      </c>
      <c r="E2019" s="856"/>
      <c r="F2019" s="807">
        <v>722.27</v>
      </c>
      <c r="G2019" s="701"/>
      <c r="I2019" s="840" t="s">
        <v>15822</v>
      </c>
      <c r="J2019" s="848">
        <f>IFERROR(VLOOKUP(I2019,REAJUSTE!A:AB,22,FALSE),"")</f>
        <v>1.016</v>
      </c>
    </row>
    <row r="2020" spans="1:10" ht="25.5" x14ac:dyDescent="0.2">
      <c r="A2020" s="853">
        <v>43838</v>
      </c>
      <c r="B2020" s="853" t="s">
        <v>1272</v>
      </c>
      <c r="C2020" s="806" t="s">
        <v>70</v>
      </c>
      <c r="D2020" s="807">
        <f t="shared" si="31"/>
        <v>733.82</v>
      </c>
      <c r="E2020" s="854"/>
      <c r="F2020" s="807">
        <v>722.27</v>
      </c>
      <c r="G2020" s="807"/>
      <c r="I2020" s="840" t="s">
        <v>15822</v>
      </c>
      <c r="J2020" s="848">
        <f>IFERROR(VLOOKUP(I2020,REAJUSTE!A:AB,22,FALSE),"")</f>
        <v>1.016</v>
      </c>
    </row>
    <row r="2021" spans="1:10" ht="15" x14ac:dyDescent="0.2">
      <c r="A2021" s="513">
        <v>440</v>
      </c>
      <c r="B2021" s="514" t="s">
        <v>1273</v>
      </c>
      <c r="C2021" s="701"/>
      <c r="D2021" s="807">
        <f t="shared" si="31"/>
        <v>0</v>
      </c>
      <c r="E2021" s="854"/>
      <c r="F2021" s="701"/>
      <c r="G2021" s="807"/>
      <c r="I2021" s="840" t="s">
        <v>15822</v>
      </c>
      <c r="J2021" s="848">
        <f>IFERROR(VLOOKUP(I2021,REAJUSTE!A:AB,22,FALSE),"")</f>
        <v>1.016</v>
      </c>
    </row>
    <row r="2022" spans="1:10" ht="25.5" x14ac:dyDescent="0.2">
      <c r="A2022" s="853">
        <v>44014</v>
      </c>
      <c r="B2022" s="853" t="s">
        <v>16019</v>
      </c>
      <c r="C2022" s="806" t="s">
        <v>70</v>
      </c>
      <c r="D2022" s="807">
        <f t="shared" si="31"/>
        <v>78.239999999999995</v>
      </c>
      <c r="E2022" s="854"/>
      <c r="F2022" s="807">
        <v>77.010000000000005</v>
      </c>
      <c r="G2022" s="807"/>
      <c r="I2022" s="840" t="s">
        <v>15822</v>
      </c>
      <c r="J2022" s="848">
        <f>IFERROR(VLOOKUP(I2022,REAJUSTE!A:AB,22,FALSE),"")</f>
        <v>1.016</v>
      </c>
    </row>
    <row r="2023" spans="1:10" ht="25.5" x14ac:dyDescent="0.2">
      <c r="A2023" s="853">
        <v>44034</v>
      </c>
      <c r="B2023" s="853" t="s">
        <v>16020</v>
      </c>
      <c r="C2023" s="806" t="s">
        <v>70</v>
      </c>
      <c r="D2023" s="807">
        <f t="shared" si="31"/>
        <v>78.239999999999995</v>
      </c>
      <c r="E2023" s="856"/>
      <c r="F2023" s="807">
        <v>77.010000000000005</v>
      </c>
      <c r="G2023" s="701"/>
      <c r="I2023" s="840" t="s">
        <v>15822</v>
      </c>
      <c r="J2023" s="848">
        <f>IFERROR(VLOOKUP(I2023,REAJUSTE!A:AB,22,FALSE),"")</f>
        <v>1.016</v>
      </c>
    </row>
    <row r="2024" spans="1:10" ht="15" x14ac:dyDescent="0.2">
      <c r="A2024" s="853">
        <v>44059</v>
      </c>
      <c r="B2024" s="853" t="s">
        <v>1274</v>
      </c>
      <c r="C2024" s="806" t="s">
        <v>70</v>
      </c>
      <c r="D2024" s="807">
        <f t="shared" si="31"/>
        <v>78.239999999999995</v>
      </c>
      <c r="E2024" s="854"/>
      <c r="F2024" s="807">
        <v>77.010000000000005</v>
      </c>
      <c r="G2024" s="807"/>
      <c r="I2024" s="840" t="s">
        <v>15822</v>
      </c>
      <c r="J2024" s="848">
        <f>IFERROR(VLOOKUP(I2024,REAJUSTE!A:AB,22,FALSE),"")</f>
        <v>1.016</v>
      </c>
    </row>
    <row r="2025" spans="1:10" ht="25.5" x14ac:dyDescent="0.2">
      <c r="A2025" s="853">
        <v>44097</v>
      </c>
      <c r="B2025" s="853" t="s">
        <v>16021</v>
      </c>
      <c r="C2025" s="806" t="s">
        <v>70</v>
      </c>
      <c r="D2025" s="807">
        <f t="shared" si="31"/>
        <v>103.03</v>
      </c>
      <c r="E2025" s="854"/>
      <c r="F2025" s="807">
        <v>101.41</v>
      </c>
      <c r="G2025" s="807"/>
      <c r="I2025" s="840" t="s">
        <v>15822</v>
      </c>
      <c r="J2025" s="848">
        <f>IFERROR(VLOOKUP(I2025,REAJUSTE!A:AB,22,FALSE),"")</f>
        <v>1.016</v>
      </c>
    </row>
    <row r="2026" spans="1:10" ht="15" x14ac:dyDescent="0.2">
      <c r="A2026" s="513">
        <v>441</v>
      </c>
      <c r="B2026" s="514" t="s">
        <v>1275</v>
      </c>
      <c r="C2026" s="701"/>
      <c r="D2026" s="807">
        <f t="shared" si="31"/>
        <v>0</v>
      </c>
      <c r="E2026" s="854"/>
      <c r="F2026" s="701"/>
      <c r="G2026" s="807"/>
      <c r="I2026" s="840" t="s">
        <v>15822</v>
      </c>
      <c r="J2026" s="848">
        <f>IFERROR(VLOOKUP(I2026,REAJUSTE!A:AB,22,FALSE),"")</f>
        <v>1.016</v>
      </c>
    </row>
    <row r="2027" spans="1:10" ht="25.5" x14ac:dyDescent="0.2">
      <c r="A2027" s="853">
        <v>44112</v>
      </c>
      <c r="B2027" s="853" t="s">
        <v>16022</v>
      </c>
      <c r="C2027" s="806" t="s">
        <v>70</v>
      </c>
      <c r="D2027" s="807">
        <f t="shared" si="31"/>
        <v>103.03</v>
      </c>
      <c r="E2027" s="854"/>
      <c r="F2027" s="807">
        <v>101.41</v>
      </c>
      <c r="G2027" s="807"/>
      <c r="I2027" s="840" t="s">
        <v>15822</v>
      </c>
      <c r="J2027" s="848">
        <f>IFERROR(VLOOKUP(I2027,REAJUSTE!A:AB,22,FALSE),"")</f>
        <v>1.016</v>
      </c>
    </row>
    <row r="2028" spans="1:10" ht="15" x14ac:dyDescent="0.2">
      <c r="A2028" s="853">
        <v>44128</v>
      </c>
      <c r="B2028" s="853" t="s">
        <v>1276</v>
      </c>
      <c r="C2028" s="806" t="s">
        <v>70</v>
      </c>
      <c r="D2028" s="807">
        <f t="shared" si="31"/>
        <v>103.03</v>
      </c>
      <c r="E2028" s="854"/>
      <c r="F2028" s="807">
        <v>101.41</v>
      </c>
      <c r="G2028" s="807"/>
      <c r="I2028" s="840" t="s">
        <v>15822</v>
      </c>
      <c r="J2028" s="848">
        <f>IFERROR(VLOOKUP(I2028,REAJUSTE!A:AB,22,FALSE),"")</f>
        <v>1.016</v>
      </c>
    </row>
    <row r="2029" spans="1:10" ht="15" x14ac:dyDescent="0.2">
      <c r="A2029" s="513">
        <v>444</v>
      </c>
      <c r="B2029" s="514" t="s">
        <v>1277</v>
      </c>
      <c r="C2029" s="701"/>
      <c r="D2029" s="807">
        <f t="shared" si="31"/>
        <v>0</v>
      </c>
      <c r="E2029" s="856"/>
      <c r="F2029" s="701"/>
      <c r="G2029" s="701"/>
      <c r="I2029" s="840" t="s">
        <v>15822</v>
      </c>
      <c r="J2029" s="848">
        <f>IFERROR(VLOOKUP(I2029,REAJUSTE!A:AB,22,FALSE),"")</f>
        <v>1.016</v>
      </c>
    </row>
    <row r="2030" spans="1:10" ht="38.25" x14ac:dyDescent="0.2">
      <c r="A2030" s="853">
        <v>44481</v>
      </c>
      <c r="B2030" s="853" t="s">
        <v>16023</v>
      </c>
      <c r="C2030" s="806" t="s">
        <v>70</v>
      </c>
      <c r="D2030" s="807">
        <f t="shared" si="31"/>
        <v>1127.3699999999999</v>
      </c>
      <c r="E2030" s="854"/>
      <c r="F2030" s="808">
        <v>1109.6199999999999</v>
      </c>
      <c r="G2030" s="807"/>
      <c r="I2030" s="840" t="s">
        <v>15822</v>
      </c>
      <c r="J2030" s="848">
        <f>IFERROR(VLOOKUP(I2030,REAJUSTE!A:AB,22,FALSE),"")</f>
        <v>1.016</v>
      </c>
    </row>
    <row r="2031" spans="1:10" ht="15" x14ac:dyDescent="0.2">
      <c r="A2031" s="513">
        <v>445</v>
      </c>
      <c r="B2031" s="514" t="s">
        <v>1278</v>
      </c>
      <c r="C2031" s="701"/>
      <c r="D2031" s="807">
        <f t="shared" si="31"/>
        <v>0</v>
      </c>
      <c r="E2031" s="854"/>
      <c r="F2031" s="701"/>
      <c r="G2031" s="807"/>
      <c r="I2031" s="840" t="s">
        <v>15822</v>
      </c>
      <c r="J2031" s="848">
        <f>IFERROR(VLOOKUP(I2031,REAJUSTE!A:AB,22,FALSE),"")</f>
        <v>1.016</v>
      </c>
    </row>
    <row r="2032" spans="1:10" ht="25.5" x14ac:dyDescent="0.2">
      <c r="A2032" s="853">
        <v>44561</v>
      </c>
      <c r="B2032" s="853" t="s">
        <v>13109</v>
      </c>
      <c r="C2032" s="806" t="s">
        <v>70</v>
      </c>
      <c r="D2032" s="807">
        <f t="shared" si="31"/>
        <v>379.93</v>
      </c>
      <c r="E2032" s="854"/>
      <c r="F2032" s="807">
        <v>373.95</v>
      </c>
      <c r="G2032" s="807"/>
      <c r="I2032" s="840" t="s">
        <v>15822</v>
      </c>
      <c r="J2032" s="848">
        <f>IFERROR(VLOOKUP(I2032,REAJUSTE!A:AB,22,FALSE),"")</f>
        <v>1.016</v>
      </c>
    </row>
    <row r="2033" spans="1:10" ht="25.5" x14ac:dyDescent="0.2">
      <c r="A2033" s="853">
        <v>44562</v>
      </c>
      <c r="B2033" s="853" t="s">
        <v>1279</v>
      </c>
      <c r="C2033" s="806" t="s">
        <v>70</v>
      </c>
      <c r="D2033" s="807">
        <f t="shared" si="31"/>
        <v>176.12</v>
      </c>
      <c r="E2033" s="854"/>
      <c r="F2033" s="807">
        <v>173.35</v>
      </c>
      <c r="G2033" s="807"/>
      <c r="I2033" s="840" t="s">
        <v>15822</v>
      </c>
      <c r="J2033" s="848">
        <f>IFERROR(VLOOKUP(I2033,REAJUSTE!A:AB,22,FALSE),"")</f>
        <v>1.016</v>
      </c>
    </row>
    <row r="2034" spans="1:10" ht="38.25" x14ac:dyDescent="0.2">
      <c r="A2034" s="853">
        <v>44582</v>
      </c>
      <c r="B2034" s="853" t="s">
        <v>13110</v>
      </c>
      <c r="C2034" s="806" t="s">
        <v>70</v>
      </c>
      <c r="D2034" s="807">
        <f t="shared" si="31"/>
        <v>420.74</v>
      </c>
      <c r="E2034" s="856"/>
      <c r="F2034" s="807">
        <v>414.12</v>
      </c>
      <c r="G2034" s="701"/>
      <c r="I2034" s="840" t="s">
        <v>15822</v>
      </c>
      <c r="J2034" s="848">
        <f>IFERROR(VLOOKUP(I2034,REAJUSTE!A:AB,22,FALSE),"")</f>
        <v>1.016</v>
      </c>
    </row>
    <row r="2035" spans="1:10" ht="15" x14ac:dyDescent="0.2">
      <c r="A2035" s="513">
        <v>446</v>
      </c>
      <c r="B2035" s="514" t="s">
        <v>1277</v>
      </c>
      <c r="C2035" s="701"/>
      <c r="D2035" s="807">
        <f t="shared" si="31"/>
        <v>0</v>
      </c>
      <c r="E2035" s="854"/>
      <c r="F2035" s="701"/>
      <c r="G2035" s="807"/>
      <c r="I2035" s="840" t="s">
        <v>15822</v>
      </c>
      <c r="J2035" s="848">
        <f>IFERROR(VLOOKUP(I2035,REAJUSTE!A:AB,22,FALSE),"")</f>
        <v>1.016</v>
      </c>
    </row>
    <row r="2036" spans="1:10" ht="25.5" x14ac:dyDescent="0.2">
      <c r="A2036" s="853">
        <v>44624</v>
      </c>
      <c r="B2036" s="853" t="s">
        <v>13111</v>
      </c>
      <c r="C2036" s="806" t="s">
        <v>70</v>
      </c>
      <c r="D2036" s="807">
        <f t="shared" si="31"/>
        <v>113.22</v>
      </c>
      <c r="E2036" s="854"/>
      <c r="F2036" s="807">
        <v>111.44</v>
      </c>
      <c r="G2036" s="807"/>
      <c r="I2036" s="840" t="s">
        <v>15822</v>
      </c>
      <c r="J2036" s="848">
        <f>IFERROR(VLOOKUP(I2036,REAJUSTE!A:AB,22,FALSE),"")</f>
        <v>1.016</v>
      </c>
    </row>
    <row r="2037" spans="1:10" ht="25.5" x14ac:dyDescent="0.2">
      <c r="A2037" s="853">
        <v>44659</v>
      </c>
      <c r="B2037" s="853" t="s">
        <v>1280</v>
      </c>
      <c r="C2037" s="806" t="s">
        <v>70</v>
      </c>
      <c r="D2037" s="807">
        <f t="shared" si="31"/>
        <v>9.59</v>
      </c>
      <c r="E2037" s="856"/>
      <c r="F2037" s="807">
        <v>9.44</v>
      </c>
      <c r="G2037" s="701"/>
      <c r="I2037" s="840" t="s">
        <v>15822</v>
      </c>
      <c r="J2037" s="848">
        <f>IFERROR(VLOOKUP(I2037,REAJUSTE!A:AB,22,FALSE),"")</f>
        <v>1.016</v>
      </c>
    </row>
    <row r="2038" spans="1:10" ht="25.5" x14ac:dyDescent="0.2">
      <c r="A2038" s="853">
        <v>44660</v>
      </c>
      <c r="B2038" s="853" t="s">
        <v>1281</v>
      </c>
      <c r="C2038" s="806" t="s">
        <v>70</v>
      </c>
      <c r="D2038" s="807">
        <f t="shared" si="31"/>
        <v>9.59</v>
      </c>
      <c r="E2038" s="854"/>
      <c r="F2038" s="807">
        <v>9.44</v>
      </c>
      <c r="G2038" s="808"/>
      <c r="I2038" s="840" t="s">
        <v>15822</v>
      </c>
      <c r="J2038" s="848">
        <f>IFERROR(VLOOKUP(I2038,REAJUSTE!A:AB,22,FALSE),"")</f>
        <v>1.016</v>
      </c>
    </row>
    <row r="2039" spans="1:10" ht="25.5" x14ac:dyDescent="0.2">
      <c r="A2039" s="853">
        <v>44661</v>
      </c>
      <c r="B2039" s="853" t="s">
        <v>1282</v>
      </c>
      <c r="C2039" s="806" t="s">
        <v>70</v>
      </c>
      <c r="D2039" s="807">
        <f t="shared" si="31"/>
        <v>9.59</v>
      </c>
      <c r="E2039" s="856"/>
      <c r="F2039" s="807">
        <v>9.44</v>
      </c>
      <c r="G2039" s="701"/>
      <c r="I2039" s="840" t="s">
        <v>15822</v>
      </c>
      <c r="J2039" s="848">
        <f>IFERROR(VLOOKUP(I2039,REAJUSTE!A:AB,22,FALSE),"")</f>
        <v>1.016</v>
      </c>
    </row>
    <row r="2040" spans="1:10" ht="25.5" x14ac:dyDescent="0.2">
      <c r="A2040" s="853">
        <v>44662</v>
      </c>
      <c r="B2040" s="853" t="s">
        <v>1283</v>
      </c>
      <c r="C2040" s="806" t="s">
        <v>70</v>
      </c>
      <c r="D2040" s="807">
        <f t="shared" si="31"/>
        <v>9.59</v>
      </c>
      <c r="E2040" s="854"/>
      <c r="F2040" s="807">
        <v>9.44</v>
      </c>
      <c r="G2040" s="807"/>
      <c r="I2040" s="840" t="s">
        <v>15822</v>
      </c>
      <c r="J2040" s="848">
        <f>IFERROR(VLOOKUP(I2040,REAJUSTE!A:AB,22,FALSE),"")</f>
        <v>1.016</v>
      </c>
    </row>
    <row r="2041" spans="1:10" ht="25.5" x14ac:dyDescent="0.2">
      <c r="A2041" s="853">
        <v>44663</v>
      </c>
      <c r="B2041" s="853" t="s">
        <v>1284</v>
      </c>
      <c r="C2041" s="806" t="s">
        <v>70</v>
      </c>
      <c r="D2041" s="807">
        <f t="shared" si="31"/>
        <v>17.399999999999999</v>
      </c>
      <c r="E2041" s="854"/>
      <c r="F2041" s="807">
        <v>17.13</v>
      </c>
      <c r="G2041" s="807"/>
      <c r="I2041" s="840" t="s">
        <v>15822</v>
      </c>
      <c r="J2041" s="848">
        <f>IFERROR(VLOOKUP(I2041,REAJUSTE!A:AB,22,FALSE),"")</f>
        <v>1.016</v>
      </c>
    </row>
    <row r="2042" spans="1:10" ht="25.5" x14ac:dyDescent="0.2">
      <c r="A2042" s="853">
        <v>44664</v>
      </c>
      <c r="B2042" s="853" t="s">
        <v>1285</v>
      </c>
      <c r="C2042" s="806" t="s">
        <v>70</v>
      </c>
      <c r="D2042" s="807">
        <f t="shared" si="31"/>
        <v>39.85</v>
      </c>
      <c r="E2042" s="854"/>
      <c r="F2042" s="807">
        <v>39.229999999999997</v>
      </c>
      <c r="G2042" s="807"/>
      <c r="I2042" s="840" t="s">
        <v>15822</v>
      </c>
      <c r="J2042" s="848">
        <f>IFERROR(VLOOKUP(I2042,REAJUSTE!A:AB,22,FALSE),"")</f>
        <v>1.016</v>
      </c>
    </row>
    <row r="2043" spans="1:10" ht="25.5" x14ac:dyDescent="0.2">
      <c r="A2043" s="853">
        <v>44665</v>
      </c>
      <c r="B2043" s="853" t="s">
        <v>1286</v>
      </c>
      <c r="C2043" s="806" t="s">
        <v>70</v>
      </c>
      <c r="D2043" s="807">
        <f t="shared" si="31"/>
        <v>39.85</v>
      </c>
      <c r="E2043" s="856"/>
      <c r="F2043" s="807">
        <v>39.229999999999997</v>
      </c>
      <c r="G2043" s="701"/>
      <c r="I2043" s="840" t="s">
        <v>15822</v>
      </c>
      <c r="J2043" s="848">
        <f>IFERROR(VLOOKUP(I2043,REAJUSTE!A:AB,22,FALSE),"")</f>
        <v>1.016</v>
      </c>
    </row>
    <row r="2044" spans="1:10" ht="25.5" x14ac:dyDescent="0.2">
      <c r="A2044" s="853">
        <v>44666</v>
      </c>
      <c r="B2044" s="853" t="s">
        <v>1287</v>
      </c>
      <c r="C2044" s="806" t="s">
        <v>70</v>
      </c>
      <c r="D2044" s="807">
        <f t="shared" si="31"/>
        <v>39.85</v>
      </c>
      <c r="E2044" s="854"/>
      <c r="F2044" s="807">
        <v>39.229999999999997</v>
      </c>
      <c r="G2044" s="807"/>
      <c r="I2044" s="840" t="s">
        <v>15822</v>
      </c>
      <c r="J2044" s="848">
        <f>IFERROR(VLOOKUP(I2044,REAJUSTE!A:AB,22,FALSE),"")</f>
        <v>1.016</v>
      </c>
    </row>
    <row r="2045" spans="1:10" ht="25.5" x14ac:dyDescent="0.2">
      <c r="A2045" s="853">
        <v>44667</v>
      </c>
      <c r="B2045" s="853" t="s">
        <v>1288</v>
      </c>
      <c r="C2045" s="806" t="s">
        <v>70</v>
      </c>
      <c r="D2045" s="807">
        <f t="shared" si="31"/>
        <v>39.85</v>
      </c>
      <c r="E2045" s="854"/>
      <c r="F2045" s="807">
        <v>39.229999999999997</v>
      </c>
      <c r="G2045" s="807"/>
      <c r="I2045" s="840" t="s">
        <v>15822</v>
      </c>
      <c r="J2045" s="848">
        <f>IFERROR(VLOOKUP(I2045,REAJUSTE!A:AB,22,FALSE),"")</f>
        <v>1.016</v>
      </c>
    </row>
    <row r="2046" spans="1:10" ht="25.5" x14ac:dyDescent="0.2">
      <c r="A2046" s="853">
        <v>44668</v>
      </c>
      <c r="B2046" s="853" t="s">
        <v>1289</v>
      </c>
      <c r="C2046" s="806" t="s">
        <v>70</v>
      </c>
      <c r="D2046" s="807">
        <f t="shared" si="31"/>
        <v>46.58</v>
      </c>
      <c r="E2046" s="854"/>
      <c r="F2046" s="807">
        <v>45.85</v>
      </c>
      <c r="G2046" s="807"/>
      <c r="I2046" s="840" t="s">
        <v>15822</v>
      </c>
      <c r="J2046" s="848">
        <f>IFERROR(VLOOKUP(I2046,REAJUSTE!A:AB,22,FALSE),"")</f>
        <v>1.016</v>
      </c>
    </row>
    <row r="2047" spans="1:10" ht="25.5" x14ac:dyDescent="0.2">
      <c r="A2047" s="853">
        <v>44669</v>
      </c>
      <c r="B2047" s="853" t="s">
        <v>1290</v>
      </c>
      <c r="C2047" s="806" t="s">
        <v>70</v>
      </c>
      <c r="D2047" s="807">
        <f t="shared" si="31"/>
        <v>60.43</v>
      </c>
      <c r="E2047" s="854"/>
      <c r="F2047" s="807">
        <v>59.48</v>
      </c>
      <c r="G2047" s="807"/>
      <c r="I2047" s="840" t="s">
        <v>15822</v>
      </c>
      <c r="J2047" s="848">
        <f>IFERROR(VLOOKUP(I2047,REAJUSTE!A:AB,22,FALSE),"")</f>
        <v>1.016</v>
      </c>
    </row>
    <row r="2048" spans="1:10" ht="25.5" x14ac:dyDescent="0.2">
      <c r="A2048" s="853">
        <v>44670</v>
      </c>
      <c r="B2048" s="853" t="s">
        <v>1291</v>
      </c>
      <c r="C2048" s="806" t="s">
        <v>70</v>
      </c>
      <c r="D2048" s="807">
        <f t="shared" si="31"/>
        <v>51.82</v>
      </c>
      <c r="E2048" s="854"/>
      <c r="F2048" s="807">
        <v>51.01</v>
      </c>
      <c r="G2048" s="807"/>
      <c r="I2048" s="840" t="s">
        <v>15822</v>
      </c>
      <c r="J2048" s="848">
        <f>IFERROR(VLOOKUP(I2048,REAJUSTE!A:AB,22,FALSE),"")</f>
        <v>1.016</v>
      </c>
    </row>
    <row r="2049" spans="1:10" ht="25.5" x14ac:dyDescent="0.2">
      <c r="A2049" s="853">
        <v>44671</v>
      </c>
      <c r="B2049" s="853" t="s">
        <v>1292</v>
      </c>
      <c r="C2049" s="806" t="s">
        <v>70</v>
      </c>
      <c r="D2049" s="807">
        <f t="shared" si="31"/>
        <v>51.82</v>
      </c>
      <c r="E2049" s="854"/>
      <c r="F2049" s="807">
        <v>51.01</v>
      </c>
      <c r="G2049" s="807"/>
      <c r="I2049" s="840" t="s">
        <v>15822</v>
      </c>
      <c r="J2049" s="848">
        <f>IFERROR(VLOOKUP(I2049,REAJUSTE!A:AB,22,FALSE),"")</f>
        <v>1.016</v>
      </c>
    </row>
    <row r="2050" spans="1:10" ht="25.5" x14ac:dyDescent="0.2">
      <c r="A2050" s="853">
        <v>44672</v>
      </c>
      <c r="B2050" s="853" t="s">
        <v>1293</v>
      </c>
      <c r="C2050" s="806" t="s">
        <v>70</v>
      </c>
      <c r="D2050" s="807">
        <f t="shared" si="31"/>
        <v>51.82</v>
      </c>
      <c r="E2050" s="854"/>
      <c r="F2050" s="807">
        <v>51.01</v>
      </c>
      <c r="G2050" s="807"/>
      <c r="I2050" s="840" t="s">
        <v>15822</v>
      </c>
      <c r="J2050" s="848">
        <f>IFERROR(VLOOKUP(I2050,REAJUSTE!A:AB,22,FALSE),"")</f>
        <v>1.016</v>
      </c>
    </row>
    <row r="2051" spans="1:10" ht="25.5" x14ac:dyDescent="0.2">
      <c r="A2051" s="853">
        <v>44673</v>
      </c>
      <c r="B2051" s="853" t="s">
        <v>1294</v>
      </c>
      <c r="C2051" s="806" t="s">
        <v>70</v>
      </c>
      <c r="D2051" s="807">
        <f t="shared" si="31"/>
        <v>51.82</v>
      </c>
      <c r="E2051" s="854"/>
      <c r="F2051" s="807">
        <v>51.01</v>
      </c>
      <c r="G2051" s="807"/>
      <c r="I2051" s="840" t="s">
        <v>15822</v>
      </c>
      <c r="J2051" s="848">
        <f>IFERROR(VLOOKUP(I2051,REAJUSTE!A:AB,22,FALSE),"")</f>
        <v>1.016</v>
      </c>
    </row>
    <row r="2052" spans="1:10" ht="25.5" x14ac:dyDescent="0.2">
      <c r="A2052" s="853">
        <v>44674</v>
      </c>
      <c r="B2052" s="853" t="s">
        <v>1295</v>
      </c>
      <c r="C2052" s="806" t="s">
        <v>70</v>
      </c>
      <c r="D2052" s="807">
        <f t="shared" si="31"/>
        <v>55.99</v>
      </c>
      <c r="E2052" s="854"/>
      <c r="F2052" s="807">
        <v>55.11</v>
      </c>
      <c r="G2052" s="807"/>
      <c r="I2052" s="840" t="s">
        <v>15822</v>
      </c>
      <c r="J2052" s="848">
        <f>IFERROR(VLOOKUP(I2052,REAJUSTE!A:AB,22,FALSE),"")</f>
        <v>1.016</v>
      </c>
    </row>
    <row r="2053" spans="1:10" ht="25.5" x14ac:dyDescent="0.2">
      <c r="A2053" s="853">
        <v>44675</v>
      </c>
      <c r="B2053" s="853" t="s">
        <v>1296</v>
      </c>
      <c r="C2053" s="806" t="s">
        <v>70</v>
      </c>
      <c r="D2053" s="807">
        <f t="shared" si="31"/>
        <v>55.99</v>
      </c>
      <c r="E2053" s="854"/>
      <c r="F2053" s="807">
        <v>55.11</v>
      </c>
      <c r="G2053" s="807"/>
      <c r="I2053" s="840" t="s">
        <v>15822</v>
      </c>
      <c r="J2053" s="848">
        <f>IFERROR(VLOOKUP(I2053,REAJUSTE!A:AB,22,FALSE),"")</f>
        <v>1.016</v>
      </c>
    </row>
    <row r="2054" spans="1:10" ht="25.5" x14ac:dyDescent="0.2">
      <c r="A2054" s="853">
        <v>44676</v>
      </c>
      <c r="B2054" s="853" t="s">
        <v>1297</v>
      </c>
      <c r="C2054" s="806" t="s">
        <v>70</v>
      </c>
      <c r="D2054" s="807">
        <f t="shared" si="31"/>
        <v>137.34</v>
      </c>
      <c r="E2054" s="854"/>
      <c r="F2054" s="807">
        <v>135.18</v>
      </c>
      <c r="G2054" s="807"/>
      <c r="I2054" s="840" t="s">
        <v>15822</v>
      </c>
      <c r="J2054" s="848">
        <f>IFERROR(VLOOKUP(I2054,REAJUSTE!A:AB,22,FALSE),"")</f>
        <v>1.016</v>
      </c>
    </row>
    <row r="2055" spans="1:10" ht="25.5" x14ac:dyDescent="0.2">
      <c r="A2055" s="853">
        <v>44680</v>
      </c>
      <c r="B2055" s="853" t="s">
        <v>13112</v>
      </c>
      <c r="C2055" s="806" t="s">
        <v>70</v>
      </c>
      <c r="D2055" s="807">
        <f t="shared" si="31"/>
        <v>104.49</v>
      </c>
      <c r="E2055" s="854"/>
      <c r="F2055" s="807">
        <v>102.85</v>
      </c>
      <c r="G2055" s="807"/>
      <c r="I2055" s="840" t="s">
        <v>15822</v>
      </c>
      <c r="J2055" s="848">
        <f>IFERROR(VLOOKUP(I2055,REAJUSTE!A:AB,22,FALSE),"")</f>
        <v>1.016</v>
      </c>
    </row>
    <row r="2056" spans="1:10" ht="15" x14ac:dyDescent="0.2">
      <c r="A2056" s="513">
        <v>447</v>
      </c>
      <c r="B2056" s="514" t="s">
        <v>1277</v>
      </c>
      <c r="C2056" s="701"/>
      <c r="D2056" s="807">
        <f t="shared" si="31"/>
        <v>0</v>
      </c>
      <c r="E2056" s="854"/>
      <c r="F2056" s="701"/>
      <c r="G2056" s="807"/>
      <c r="I2056" s="840" t="s">
        <v>15822</v>
      </c>
      <c r="J2056" s="848">
        <f>IFERROR(VLOOKUP(I2056,REAJUSTE!A:AB,22,FALSE),"")</f>
        <v>1.016</v>
      </c>
    </row>
    <row r="2057" spans="1:10" ht="25.5" x14ac:dyDescent="0.2">
      <c r="A2057" s="853">
        <v>44711</v>
      </c>
      <c r="B2057" s="853" t="s">
        <v>1298</v>
      </c>
      <c r="C2057" s="806" t="s">
        <v>70</v>
      </c>
      <c r="D2057" s="807">
        <f t="shared" si="31"/>
        <v>137.34</v>
      </c>
      <c r="E2057" s="854"/>
      <c r="F2057" s="807">
        <v>135.18</v>
      </c>
      <c r="G2057" s="807"/>
      <c r="I2057" s="840" t="s">
        <v>15822</v>
      </c>
      <c r="J2057" s="848">
        <f>IFERROR(VLOOKUP(I2057,REAJUSTE!A:AB,22,FALSE),"")</f>
        <v>1.016</v>
      </c>
    </row>
    <row r="2058" spans="1:10" ht="25.5" x14ac:dyDescent="0.2">
      <c r="A2058" s="853">
        <v>44712</v>
      </c>
      <c r="B2058" s="853" t="s">
        <v>1299</v>
      </c>
      <c r="C2058" s="806" t="s">
        <v>70</v>
      </c>
      <c r="D2058" s="807">
        <f t="shared" si="31"/>
        <v>70.459999999999994</v>
      </c>
      <c r="E2058" s="854"/>
      <c r="F2058" s="807">
        <v>69.36</v>
      </c>
      <c r="G2058" s="807"/>
      <c r="I2058" s="840" t="s">
        <v>15822</v>
      </c>
      <c r="J2058" s="848">
        <f>IFERROR(VLOOKUP(I2058,REAJUSTE!A:AB,22,FALSE),"")</f>
        <v>1.016</v>
      </c>
    </row>
    <row r="2059" spans="1:10" ht="25.5" x14ac:dyDescent="0.2">
      <c r="A2059" s="853">
        <v>44715</v>
      </c>
      <c r="B2059" s="853" t="s">
        <v>1300</v>
      </c>
      <c r="C2059" s="806" t="s">
        <v>70</v>
      </c>
      <c r="D2059" s="807">
        <f t="shared" si="31"/>
        <v>9.59</v>
      </c>
      <c r="E2059" s="854"/>
      <c r="F2059" s="807">
        <v>9.44</v>
      </c>
      <c r="G2059" s="807"/>
      <c r="I2059" s="840" t="s">
        <v>15822</v>
      </c>
      <c r="J2059" s="848">
        <f>IFERROR(VLOOKUP(I2059,REAJUSTE!A:AB,22,FALSE),"")</f>
        <v>1.016</v>
      </c>
    </row>
    <row r="2060" spans="1:10" ht="25.5" x14ac:dyDescent="0.2">
      <c r="A2060" s="853">
        <v>44734</v>
      </c>
      <c r="B2060" s="853" t="s">
        <v>13113</v>
      </c>
      <c r="C2060" s="806" t="s">
        <v>70</v>
      </c>
      <c r="D2060" s="807">
        <f t="shared" si="31"/>
        <v>177.36</v>
      </c>
      <c r="E2060" s="854"/>
      <c r="F2060" s="807">
        <v>174.57</v>
      </c>
      <c r="G2060" s="807"/>
      <c r="I2060" s="840" t="s">
        <v>15822</v>
      </c>
      <c r="J2060" s="848">
        <f>IFERROR(VLOOKUP(I2060,REAJUSTE!A:AB,22,FALSE),"")</f>
        <v>1.016</v>
      </c>
    </row>
    <row r="2061" spans="1:10" ht="25.5" x14ac:dyDescent="0.2">
      <c r="A2061" s="853">
        <v>44740</v>
      </c>
      <c r="B2061" s="853" t="s">
        <v>1301</v>
      </c>
      <c r="C2061" s="806" t="s">
        <v>70</v>
      </c>
      <c r="D2061" s="807">
        <f t="shared" si="31"/>
        <v>18.98</v>
      </c>
      <c r="E2061" s="854"/>
      <c r="F2061" s="807">
        <v>18.690000000000001</v>
      </c>
      <c r="G2061" s="807"/>
      <c r="I2061" s="840" t="s">
        <v>15822</v>
      </c>
      <c r="J2061" s="848">
        <f>IFERROR(VLOOKUP(I2061,REAJUSTE!A:AB,22,FALSE),"")</f>
        <v>1.016</v>
      </c>
    </row>
    <row r="2062" spans="1:10" ht="25.5" x14ac:dyDescent="0.2">
      <c r="A2062" s="853">
        <v>44760</v>
      </c>
      <c r="B2062" s="853" t="s">
        <v>1843</v>
      </c>
      <c r="C2062" s="806" t="s">
        <v>70</v>
      </c>
      <c r="D2062" s="807">
        <f t="shared" si="31"/>
        <v>19.600000000000001</v>
      </c>
      <c r="E2062" s="854"/>
      <c r="F2062" s="807">
        <v>19.3</v>
      </c>
      <c r="G2062" s="807"/>
      <c r="I2062" s="840" t="s">
        <v>15822</v>
      </c>
      <c r="J2062" s="848">
        <f>IFERROR(VLOOKUP(I2062,REAJUSTE!A:AB,22,FALSE),"")</f>
        <v>1.016</v>
      </c>
    </row>
    <row r="2063" spans="1:10" ht="25.5" x14ac:dyDescent="0.2">
      <c r="A2063" s="853">
        <v>44781</v>
      </c>
      <c r="B2063" s="853" t="s">
        <v>1302</v>
      </c>
      <c r="C2063" s="806" t="s">
        <v>70</v>
      </c>
      <c r="D2063" s="807">
        <f t="shared" si="31"/>
        <v>17.87</v>
      </c>
      <c r="E2063" s="854"/>
      <c r="F2063" s="807">
        <v>17.59</v>
      </c>
      <c r="G2063" s="807"/>
      <c r="I2063" s="840" t="s">
        <v>15822</v>
      </c>
      <c r="J2063" s="848">
        <f>IFERROR(VLOOKUP(I2063,REAJUSTE!A:AB,22,FALSE),"")</f>
        <v>1.016</v>
      </c>
    </row>
    <row r="2064" spans="1:10" ht="38.25" x14ac:dyDescent="0.2">
      <c r="A2064" s="853">
        <v>44793</v>
      </c>
      <c r="B2064" s="853" t="s">
        <v>16024</v>
      </c>
      <c r="C2064" s="806" t="s">
        <v>70</v>
      </c>
      <c r="D2064" s="807">
        <f t="shared" ref="D2064:D2127" si="32">TRUNC(F2064*J2064,2)</f>
        <v>424.07</v>
      </c>
      <c r="E2064" s="856"/>
      <c r="F2064" s="807">
        <v>417.4</v>
      </c>
      <c r="G2064" s="701"/>
      <c r="I2064" s="840" t="s">
        <v>15822</v>
      </c>
      <c r="J2064" s="848">
        <f>IFERROR(VLOOKUP(I2064,REAJUSTE!A:AB,22,FALSE),"")</f>
        <v>1.016</v>
      </c>
    </row>
    <row r="2065" spans="1:10" ht="15" x14ac:dyDescent="0.2">
      <c r="A2065" s="513">
        <v>448</v>
      </c>
      <c r="B2065" s="514" t="s">
        <v>1277</v>
      </c>
      <c r="C2065" s="701"/>
      <c r="D2065" s="807">
        <f t="shared" si="32"/>
        <v>0</v>
      </c>
      <c r="E2065" s="854"/>
      <c r="F2065" s="701"/>
      <c r="G2065" s="807"/>
      <c r="I2065" s="840" t="s">
        <v>15822</v>
      </c>
      <c r="J2065" s="848">
        <f>IFERROR(VLOOKUP(I2065,REAJUSTE!A:AB,22,FALSE),"")</f>
        <v>1.016</v>
      </c>
    </row>
    <row r="2066" spans="1:10" ht="38.25" x14ac:dyDescent="0.2">
      <c r="A2066" s="853">
        <v>44805</v>
      </c>
      <c r="B2066" s="853" t="s">
        <v>16025</v>
      </c>
      <c r="C2066" s="806" t="s">
        <v>70</v>
      </c>
      <c r="D2066" s="807">
        <f t="shared" si="32"/>
        <v>424.07</v>
      </c>
      <c r="E2066" s="854"/>
      <c r="F2066" s="807">
        <v>417.4</v>
      </c>
      <c r="G2066" s="807"/>
      <c r="I2066" s="840" t="s">
        <v>15822</v>
      </c>
      <c r="J2066" s="848">
        <f>IFERROR(VLOOKUP(I2066,REAJUSTE!A:AB,22,FALSE),"")</f>
        <v>1.016</v>
      </c>
    </row>
    <row r="2067" spans="1:10" ht="25.5" x14ac:dyDescent="0.2">
      <c r="A2067" s="853">
        <v>44808</v>
      </c>
      <c r="B2067" s="853" t="s">
        <v>1844</v>
      </c>
      <c r="C2067" s="806" t="s">
        <v>70</v>
      </c>
      <c r="D2067" s="807">
        <f t="shared" si="32"/>
        <v>51.87</v>
      </c>
      <c r="E2067" s="854"/>
      <c r="F2067" s="807">
        <v>51.06</v>
      </c>
      <c r="G2067" s="807"/>
      <c r="I2067" s="840" t="s">
        <v>15822</v>
      </c>
      <c r="J2067" s="848">
        <f>IFERROR(VLOOKUP(I2067,REAJUSTE!A:AB,22,FALSE),"")</f>
        <v>1.016</v>
      </c>
    </row>
    <row r="2068" spans="1:10" ht="25.5" x14ac:dyDescent="0.2">
      <c r="A2068" s="853">
        <v>44833</v>
      </c>
      <c r="B2068" s="853" t="s">
        <v>1303</v>
      </c>
      <c r="C2068" s="806" t="s">
        <v>70</v>
      </c>
      <c r="D2068" s="807">
        <f t="shared" si="32"/>
        <v>20.45</v>
      </c>
      <c r="E2068" s="854"/>
      <c r="F2068" s="807">
        <v>20.13</v>
      </c>
      <c r="G2068" s="807"/>
      <c r="I2068" s="840" t="s">
        <v>15822</v>
      </c>
      <c r="J2068" s="848">
        <f>IFERROR(VLOOKUP(I2068,REAJUSTE!A:AB,22,FALSE),"")</f>
        <v>1.016</v>
      </c>
    </row>
    <row r="2069" spans="1:10" ht="25.5" x14ac:dyDescent="0.2">
      <c r="A2069" s="853">
        <v>44851</v>
      </c>
      <c r="B2069" s="853" t="s">
        <v>1304</v>
      </c>
      <c r="C2069" s="806" t="s">
        <v>70</v>
      </c>
      <c r="D2069" s="807">
        <f t="shared" si="32"/>
        <v>40.76</v>
      </c>
      <c r="E2069" s="854"/>
      <c r="F2069" s="807">
        <v>40.119999999999997</v>
      </c>
      <c r="G2069" s="807"/>
      <c r="I2069" s="840" t="s">
        <v>15822</v>
      </c>
      <c r="J2069" s="848">
        <f>IFERROR(VLOOKUP(I2069,REAJUSTE!A:AB,22,FALSE),"")</f>
        <v>1.016</v>
      </c>
    </row>
    <row r="2070" spans="1:10" ht="25.5" x14ac:dyDescent="0.2">
      <c r="A2070" s="853">
        <v>44852</v>
      </c>
      <c r="B2070" s="853" t="s">
        <v>1305</v>
      </c>
      <c r="C2070" s="806" t="s">
        <v>70</v>
      </c>
      <c r="D2070" s="807">
        <f t="shared" si="32"/>
        <v>62.88</v>
      </c>
      <c r="E2070" s="854"/>
      <c r="F2070" s="807">
        <v>61.89</v>
      </c>
      <c r="G2070" s="807"/>
      <c r="I2070" s="840" t="s">
        <v>15822</v>
      </c>
      <c r="J2070" s="848">
        <f>IFERROR(VLOOKUP(I2070,REAJUSTE!A:AB,22,FALSE),"")</f>
        <v>1.016</v>
      </c>
    </row>
    <row r="2071" spans="1:10" ht="25.5" x14ac:dyDescent="0.2">
      <c r="A2071" s="853">
        <v>44871</v>
      </c>
      <c r="B2071" s="853" t="s">
        <v>1306</v>
      </c>
      <c r="C2071" s="806" t="s">
        <v>70</v>
      </c>
      <c r="D2071" s="807">
        <f t="shared" si="32"/>
        <v>86.96</v>
      </c>
      <c r="E2071" s="854"/>
      <c r="F2071" s="807">
        <v>85.6</v>
      </c>
      <c r="G2071" s="807"/>
      <c r="I2071" s="840" t="s">
        <v>15822</v>
      </c>
      <c r="J2071" s="848">
        <f>IFERROR(VLOOKUP(I2071,REAJUSTE!A:AB,22,FALSE),"")</f>
        <v>1.016</v>
      </c>
    </row>
    <row r="2072" spans="1:10" ht="15" x14ac:dyDescent="0.2">
      <c r="A2072" s="513">
        <v>449</v>
      </c>
      <c r="B2072" s="514" t="s">
        <v>1307</v>
      </c>
      <c r="C2072" s="701"/>
      <c r="D2072" s="807">
        <f t="shared" si="32"/>
        <v>0</v>
      </c>
      <c r="E2072" s="854"/>
      <c r="F2072" s="701"/>
      <c r="G2072" s="807"/>
      <c r="I2072" s="840" t="s">
        <v>15822</v>
      </c>
      <c r="J2072" s="848">
        <f>IFERROR(VLOOKUP(I2072,REAJUSTE!A:AB,22,FALSE),"")</f>
        <v>1.016</v>
      </c>
    </row>
    <row r="2073" spans="1:10" ht="25.5" x14ac:dyDescent="0.2">
      <c r="A2073" s="853">
        <v>44905</v>
      </c>
      <c r="B2073" s="853" t="s">
        <v>1308</v>
      </c>
      <c r="C2073" s="806" t="s">
        <v>70</v>
      </c>
      <c r="D2073" s="807">
        <f t="shared" si="32"/>
        <v>98.47</v>
      </c>
      <c r="E2073" s="854"/>
      <c r="F2073" s="807">
        <v>96.92</v>
      </c>
      <c r="G2073" s="807"/>
      <c r="I2073" s="840" t="s">
        <v>15822</v>
      </c>
      <c r="J2073" s="848">
        <f>IFERROR(VLOOKUP(I2073,REAJUSTE!A:AB,22,FALSE),"")</f>
        <v>1.016</v>
      </c>
    </row>
    <row r="2074" spans="1:10" ht="25.5" x14ac:dyDescent="0.2">
      <c r="A2074" s="853">
        <v>44924</v>
      </c>
      <c r="B2074" s="853" t="s">
        <v>13114</v>
      </c>
      <c r="C2074" s="806" t="s">
        <v>70</v>
      </c>
      <c r="D2074" s="807">
        <f t="shared" si="32"/>
        <v>479.59</v>
      </c>
      <c r="E2074" s="856"/>
      <c r="F2074" s="807">
        <v>472.04</v>
      </c>
      <c r="G2074" s="701"/>
      <c r="I2074" s="840" t="s">
        <v>15822</v>
      </c>
      <c r="J2074" s="848">
        <f>IFERROR(VLOOKUP(I2074,REAJUSTE!A:AB,22,FALSE),"")</f>
        <v>1.016</v>
      </c>
    </row>
    <row r="2075" spans="1:10" ht="25.5" x14ac:dyDescent="0.2">
      <c r="A2075" s="853">
        <v>44951</v>
      </c>
      <c r="B2075" s="853" t="s">
        <v>1845</v>
      </c>
      <c r="C2075" s="806" t="s">
        <v>70</v>
      </c>
      <c r="D2075" s="807">
        <f t="shared" si="32"/>
        <v>51.87</v>
      </c>
      <c r="E2075" s="854"/>
      <c r="F2075" s="807">
        <v>51.06</v>
      </c>
      <c r="G2075" s="807"/>
      <c r="I2075" s="840" t="s">
        <v>15822</v>
      </c>
      <c r="J2075" s="848">
        <f>IFERROR(VLOOKUP(I2075,REAJUSTE!A:AB,22,FALSE),"")</f>
        <v>1.016</v>
      </c>
    </row>
    <row r="2076" spans="1:10" ht="25.5" x14ac:dyDescent="0.2">
      <c r="A2076" s="853">
        <v>44960</v>
      </c>
      <c r="B2076" s="853" t="s">
        <v>13115</v>
      </c>
      <c r="C2076" s="806" t="s">
        <v>70</v>
      </c>
      <c r="D2076" s="807">
        <f t="shared" si="32"/>
        <v>401.47</v>
      </c>
      <c r="E2076" s="854"/>
      <c r="F2076" s="807">
        <v>395.15</v>
      </c>
      <c r="G2076" s="807"/>
      <c r="I2076" s="840" t="s">
        <v>15822</v>
      </c>
      <c r="J2076" s="848">
        <f>IFERROR(VLOOKUP(I2076,REAJUSTE!A:AB,22,FALSE),"")</f>
        <v>1.016</v>
      </c>
    </row>
    <row r="2077" spans="1:10" ht="15" x14ac:dyDescent="0.2">
      <c r="A2077" s="513">
        <v>450</v>
      </c>
      <c r="B2077" s="514" t="s">
        <v>1309</v>
      </c>
      <c r="C2077" s="701"/>
      <c r="D2077" s="807">
        <f t="shared" si="32"/>
        <v>0</v>
      </c>
      <c r="E2077" s="854"/>
      <c r="F2077" s="701"/>
      <c r="G2077" s="807"/>
      <c r="I2077" s="840" t="s">
        <v>15822</v>
      </c>
      <c r="J2077" s="848">
        <f>IFERROR(VLOOKUP(I2077,REAJUSTE!A:AB,22,FALSE),"")</f>
        <v>1.016</v>
      </c>
    </row>
    <row r="2078" spans="1:10" ht="25.5" x14ac:dyDescent="0.2">
      <c r="A2078" s="853">
        <v>45001</v>
      </c>
      <c r="B2078" s="853" t="s">
        <v>1310</v>
      </c>
      <c r="C2078" s="806" t="s">
        <v>70</v>
      </c>
      <c r="D2078" s="807">
        <f t="shared" si="32"/>
        <v>24.66</v>
      </c>
      <c r="E2078" s="854"/>
      <c r="F2078" s="807">
        <v>24.28</v>
      </c>
      <c r="G2078" s="807"/>
      <c r="I2078" s="840" t="s">
        <v>15822</v>
      </c>
      <c r="J2078" s="848">
        <f>IFERROR(VLOOKUP(I2078,REAJUSTE!A:AB,22,FALSE),"")</f>
        <v>1.016</v>
      </c>
    </row>
    <row r="2079" spans="1:10" ht="25.5" x14ac:dyDescent="0.2">
      <c r="A2079" s="853">
        <v>45002</v>
      </c>
      <c r="B2079" s="853" t="s">
        <v>1311</v>
      </c>
      <c r="C2079" s="806" t="s">
        <v>70</v>
      </c>
      <c r="D2079" s="807">
        <f t="shared" si="32"/>
        <v>43.88</v>
      </c>
      <c r="E2079" s="854"/>
      <c r="F2079" s="807">
        <v>43.19</v>
      </c>
      <c r="G2079" s="807"/>
      <c r="I2079" s="840" t="s">
        <v>15822</v>
      </c>
      <c r="J2079" s="848">
        <f>IFERROR(VLOOKUP(I2079,REAJUSTE!A:AB,22,FALSE),"")</f>
        <v>1.016</v>
      </c>
    </row>
    <row r="2080" spans="1:10" ht="25.5" x14ac:dyDescent="0.2">
      <c r="A2080" s="853">
        <v>45003</v>
      </c>
      <c r="B2080" s="853" t="s">
        <v>1312</v>
      </c>
      <c r="C2080" s="806" t="s">
        <v>70</v>
      </c>
      <c r="D2080" s="807">
        <f t="shared" si="32"/>
        <v>61.74</v>
      </c>
      <c r="E2080" s="854"/>
      <c r="F2080" s="807">
        <v>60.77</v>
      </c>
      <c r="G2080" s="807"/>
      <c r="I2080" s="840" t="s">
        <v>15822</v>
      </c>
      <c r="J2080" s="848">
        <f>IFERROR(VLOOKUP(I2080,REAJUSTE!A:AB,22,FALSE),"")</f>
        <v>1.016</v>
      </c>
    </row>
    <row r="2081" spans="1:10" ht="25.5" x14ac:dyDescent="0.2">
      <c r="A2081" s="853">
        <v>45005</v>
      </c>
      <c r="B2081" s="853" t="s">
        <v>1313</v>
      </c>
      <c r="C2081" s="806" t="s">
        <v>70</v>
      </c>
      <c r="D2081" s="807">
        <f t="shared" si="32"/>
        <v>110.34</v>
      </c>
      <c r="E2081" s="856"/>
      <c r="F2081" s="807">
        <v>108.61</v>
      </c>
      <c r="G2081" s="701"/>
      <c r="I2081" s="840" t="s">
        <v>15822</v>
      </c>
      <c r="J2081" s="848">
        <f>IFERROR(VLOOKUP(I2081,REAJUSTE!A:AB,22,FALSE),"")</f>
        <v>1.016</v>
      </c>
    </row>
    <row r="2082" spans="1:10" ht="38.25" x14ac:dyDescent="0.2">
      <c r="A2082" s="853">
        <v>45035</v>
      </c>
      <c r="B2082" s="853" t="s">
        <v>1314</v>
      </c>
      <c r="C2082" s="806" t="s">
        <v>70</v>
      </c>
      <c r="D2082" s="807">
        <f t="shared" si="32"/>
        <v>79.7</v>
      </c>
      <c r="E2082" s="854"/>
      <c r="F2082" s="807">
        <v>78.45</v>
      </c>
      <c r="G2082" s="807"/>
      <c r="I2082" s="840" t="s">
        <v>15822</v>
      </c>
      <c r="J2082" s="848">
        <f>IFERROR(VLOOKUP(I2082,REAJUSTE!A:AB,22,FALSE),"")</f>
        <v>1.016</v>
      </c>
    </row>
    <row r="2083" spans="1:10" ht="38.25" x14ac:dyDescent="0.2">
      <c r="A2083" s="853">
        <v>45037</v>
      </c>
      <c r="B2083" s="853" t="s">
        <v>1315</v>
      </c>
      <c r="C2083" s="806" t="s">
        <v>70</v>
      </c>
      <c r="D2083" s="807">
        <f t="shared" si="32"/>
        <v>356.49</v>
      </c>
      <c r="E2083" s="854"/>
      <c r="F2083" s="807">
        <v>350.88</v>
      </c>
      <c r="G2083" s="807"/>
      <c r="I2083" s="840" t="s">
        <v>15822</v>
      </c>
      <c r="J2083" s="848">
        <f>IFERROR(VLOOKUP(I2083,REAJUSTE!A:AB,22,FALSE),"")</f>
        <v>1.016</v>
      </c>
    </row>
    <row r="2084" spans="1:10" ht="38.25" x14ac:dyDescent="0.2">
      <c r="A2084" s="853">
        <v>45038</v>
      </c>
      <c r="B2084" s="853" t="s">
        <v>13116</v>
      </c>
      <c r="C2084" s="806" t="s">
        <v>70</v>
      </c>
      <c r="D2084" s="807">
        <f t="shared" si="32"/>
        <v>584.1</v>
      </c>
      <c r="E2084" s="854"/>
      <c r="F2084" s="807">
        <v>574.91</v>
      </c>
      <c r="G2084" s="807"/>
      <c r="I2084" s="840" t="s">
        <v>15822</v>
      </c>
      <c r="J2084" s="848">
        <f>IFERROR(VLOOKUP(I2084,REAJUSTE!A:AB,22,FALSE),"")</f>
        <v>1.016</v>
      </c>
    </row>
    <row r="2085" spans="1:10" ht="25.5" x14ac:dyDescent="0.2">
      <c r="A2085" s="853">
        <v>45040</v>
      </c>
      <c r="B2085" s="853" t="s">
        <v>13117</v>
      </c>
      <c r="C2085" s="806" t="s">
        <v>70</v>
      </c>
      <c r="D2085" s="807">
        <f t="shared" si="32"/>
        <v>1700</v>
      </c>
      <c r="E2085" s="854"/>
      <c r="F2085" s="808">
        <v>1673.23</v>
      </c>
      <c r="G2085" s="807"/>
      <c r="I2085" s="840" t="s">
        <v>15822</v>
      </c>
      <c r="J2085" s="848">
        <f>IFERROR(VLOOKUP(I2085,REAJUSTE!A:AB,22,FALSE),"")</f>
        <v>1.016</v>
      </c>
    </row>
    <row r="2086" spans="1:10" ht="25.5" x14ac:dyDescent="0.2">
      <c r="A2086" s="853">
        <v>45044</v>
      </c>
      <c r="B2086" s="853" t="s">
        <v>1316</v>
      </c>
      <c r="C2086" s="806" t="s">
        <v>70</v>
      </c>
      <c r="D2086" s="807">
        <f t="shared" si="32"/>
        <v>73.33</v>
      </c>
      <c r="E2086" s="856"/>
      <c r="F2086" s="807">
        <v>72.180000000000007</v>
      </c>
      <c r="G2086" s="701"/>
      <c r="I2086" s="840" t="s">
        <v>15822</v>
      </c>
      <c r="J2086" s="848">
        <f>IFERROR(VLOOKUP(I2086,REAJUSTE!A:AB,22,FALSE),"")</f>
        <v>1.016</v>
      </c>
    </row>
    <row r="2087" spans="1:10" ht="15" x14ac:dyDescent="0.2">
      <c r="A2087" s="853">
        <v>45067</v>
      </c>
      <c r="B2087" s="853" t="s">
        <v>13118</v>
      </c>
      <c r="C2087" s="806" t="s">
        <v>70</v>
      </c>
      <c r="D2087" s="807">
        <f t="shared" si="32"/>
        <v>30.29</v>
      </c>
      <c r="E2087" s="854"/>
      <c r="F2087" s="807">
        <v>29.82</v>
      </c>
      <c r="G2087" s="807"/>
      <c r="I2087" s="840" t="s">
        <v>15822</v>
      </c>
      <c r="J2087" s="848">
        <f>IFERROR(VLOOKUP(I2087,REAJUSTE!A:AB,22,FALSE),"")</f>
        <v>1.016</v>
      </c>
    </row>
    <row r="2088" spans="1:10" ht="30" x14ac:dyDescent="0.2">
      <c r="A2088" s="513">
        <v>451</v>
      </c>
      <c r="B2088" s="514" t="s">
        <v>1317</v>
      </c>
      <c r="C2088" s="701"/>
      <c r="D2088" s="807">
        <f t="shared" si="32"/>
        <v>0</v>
      </c>
      <c r="E2088" s="854"/>
      <c r="F2088" s="701"/>
      <c r="G2088" s="807"/>
      <c r="I2088" s="840" t="s">
        <v>15822</v>
      </c>
      <c r="J2088" s="848">
        <f>IFERROR(VLOOKUP(I2088,REAJUSTE!A:AB,22,FALSE),"")</f>
        <v>1.016</v>
      </c>
    </row>
    <row r="2089" spans="1:10" ht="25.5" x14ac:dyDescent="0.2">
      <c r="A2089" s="853">
        <v>45104</v>
      </c>
      <c r="B2089" s="853" t="s">
        <v>13119</v>
      </c>
      <c r="C2089" s="806" t="s">
        <v>70</v>
      </c>
      <c r="D2089" s="807">
        <f t="shared" si="32"/>
        <v>2.5099999999999998</v>
      </c>
      <c r="E2089" s="854"/>
      <c r="F2089" s="807">
        <v>2.48</v>
      </c>
      <c r="G2089" s="807"/>
      <c r="I2089" s="840" t="s">
        <v>15822</v>
      </c>
      <c r="J2089" s="848">
        <f>IFERROR(VLOOKUP(I2089,REAJUSTE!A:AB,22,FALSE),"")</f>
        <v>1.016</v>
      </c>
    </row>
    <row r="2090" spans="1:10" ht="30" x14ac:dyDescent="0.2">
      <c r="A2090" s="513">
        <v>452</v>
      </c>
      <c r="B2090" s="514" t="s">
        <v>1317</v>
      </c>
      <c r="C2090" s="701"/>
      <c r="D2090" s="807">
        <f t="shared" si="32"/>
        <v>0</v>
      </c>
      <c r="E2090" s="854"/>
      <c r="F2090" s="701"/>
      <c r="G2090" s="807"/>
      <c r="I2090" s="840" t="s">
        <v>15822</v>
      </c>
      <c r="J2090" s="848">
        <f>IFERROR(VLOOKUP(I2090,REAJUSTE!A:AB,22,FALSE),"")</f>
        <v>1.016</v>
      </c>
    </row>
    <row r="2091" spans="1:10" ht="38.25" x14ac:dyDescent="0.2">
      <c r="A2091" s="853">
        <v>45270</v>
      </c>
      <c r="B2091" s="853" t="s">
        <v>13120</v>
      </c>
      <c r="C2091" s="806" t="s">
        <v>70</v>
      </c>
      <c r="D2091" s="807">
        <f t="shared" si="32"/>
        <v>17.510000000000002</v>
      </c>
      <c r="E2091" s="854"/>
      <c r="F2091" s="807">
        <v>17.239999999999998</v>
      </c>
      <c r="G2091" s="807"/>
      <c r="I2091" s="840" t="s">
        <v>15822</v>
      </c>
      <c r="J2091" s="848">
        <f>IFERROR(VLOOKUP(I2091,REAJUSTE!A:AB,22,FALSE),"")</f>
        <v>1.016</v>
      </c>
    </row>
    <row r="2092" spans="1:10" ht="15" x14ac:dyDescent="0.2">
      <c r="A2092" s="513">
        <v>454</v>
      </c>
      <c r="B2092" s="514" t="s">
        <v>802</v>
      </c>
      <c r="C2092" s="701"/>
      <c r="D2092" s="807">
        <f t="shared" si="32"/>
        <v>0</v>
      </c>
      <c r="E2092" s="854"/>
      <c r="F2092" s="701"/>
      <c r="G2092" s="807"/>
      <c r="I2092" s="840" t="s">
        <v>15822</v>
      </c>
      <c r="J2092" s="848">
        <f>IFERROR(VLOOKUP(I2092,REAJUSTE!A:AB,22,FALSE),"")</f>
        <v>1.016</v>
      </c>
    </row>
    <row r="2093" spans="1:10" ht="25.5" x14ac:dyDescent="0.2">
      <c r="A2093" s="853">
        <v>45442</v>
      </c>
      <c r="B2093" s="853" t="s">
        <v>1318</v>
      </c>
      <c r="C2093" s="806" t="s">
        <v>70</v>
      </c>
      <c r="D2093" s="807">
        <f t="shared" si="32"/>
        <v>3087.42</v>
      </c>
      <c r="E2093" s="854"/>
      <c r="F2093" s="808">
        <v>3038.8</v>
      </c>
      <c r="G2093" s="807"/>
      <c r="I2093" s="840" t="s">
        <v>15822</v>
      </c>
      <c r="J2093" s="848">
        <f>IFERROR(VLOOKUP(I2093,REAJUSTE!A:AB,22,FALSE),"")</f>
        <v>1.016</v>
      </c>
    </row>
    <row r="2094" spans="1:10" ht="51" x14ac:dyDescent="0.2">
      <c r="A2094" s="853">
        <v>45454</v>
      </c>
      <c r="B2094" s="853" t="s">
        <v>16056</v>
      </c>
      <c r="C2094" s="806" t="s">
        <v>70</v>
      </c>
      <c r="D2094" s="807">
        <f t="shared" si="32"/>
        <v>13431.44</v>
      </c>
      <c r="E2094" s="854"/>
      <c r="F2094" s="808">
        <v>13219.93</v>
      </c>
      <c r="G2094" s="808"/>
      <c r="I2094" s="840" t="s">
        <v>15822</v>
      </c>
      <c r="J2094" s="848">
        <f>IFERROR(VLOOKUP(I2094,REAJUSTE!A:AB,22,FALSE),"")</f>
        <v>1.016</v>
      </c>
    </row>
    <row r="2095" spans="1:10" ht="51" x14ac:dyDescent="0.2">
      <c r="A2095" s="853">
        <v>45472</v>
      </c>
      <c r="B2095" s="853" t="s">
        <v>13121</v>
      </c>
      <c r="C2095" s="806" t="s">
        <v>70</v>
      </c>
      <c r="D2095" s="807">
        <f t="shared" si="32"/>
        <v>4354.96</v>
      </c>
      <c r="E2095" s="854"/>
      <c r="F2095" s="808">
        <v>4286.38</v>
      </c>
      <c r="G2095" s="807"/>
      <c r="I2095" s="840" t="s">
        <v>15822</v>
      </c>
      <c r="J2095" s="848">
        <f>IFERROR(VLOOKUP(I2095,REAJUSTE!A:AB,22,FALSE),"")</f>
        <v>1.016</v>
      </c>
    </row>
    <row r="2096" spans="1:10" ht="51" x14ac:dyDescent="0.2">
      <c r="A2096" s="853">
        <v>45473</v>
      </c>
      <c r="B2096" s="853" t="s">
        <v>13122</v>
      </c>
      <c r="C2096" s="806" t="s">
        <v>70</v>
      </c>
      <c r="D2096" s="807">
        <f t="shared" si="32"/>
        <v>2601.1999999999998</v>
      </c>
      <c r="E2096" s="854"/>
      <c r="F2096" s="808">
        <v>2560.2399999999998</v>
      </c>
      <c r="G2096" s="807"/>
      <c r="I2096" s="840" t="s">
        <v>15822</v>
      </c>
      <c r="J2096" s="848">
        <f>IFERROR(VLOOKUP(I2096,REAJUSTE!A:AB,22,FALSE),"")</f>
        <v>1.016</v>
      </c>
    </row>
    <row r="2097" spans="1:10" ht="51" x14ac:dyDescent="0.2">
      <c r="A2097" s="853">
        <v>45484</v>
      </c>
      <c r="B2097" s="853" t="s">
        <v>13123</v>
      </c>
      <c r="C2097" s="806" t="s">
        <v>70</v>
      </c>
      <c r="D2097" s="807">
        <f t="shared" si="32"/>
        <v>5179.1499999999996</v>
      </c>
      <c r="E2097" s="856"/>
      <c r="F2097" s="808">
        <v>5097.59</v>
      </c>
      <c r="G2097" s="701"/>
      <c r="I2097" s="840" t="s">
        <v>15822</v>
      </c>
      <c r="J2097" s="848">
        <f>IFERROR(VLOOKUP(I2097,REAJUSTE!A:AB,22,FALSE),"")</f>
        <v>1.016</v>
      </c>
    </row>
    <row r="2098" spans="1:10" ht="30" x14ac:dyDescent="0.2">
      <c r="A2098" s="513">
        <v>455</v>
      </c>
      <c r="B2098" s="514" t="s">
        <v>1319</v>
      </c>
      <c r="C2098" s="701"/>
      <c r="D2098" s="807">
        <f t="shared" si="32"/>
        <v>0</v>
      </c>
      <c r="E2098" s="854"/>
      <c r="F2098" s="701"/>
      <c r="G2098" s="807"/>
      <c r="I2098" s="840" t="s">
        <v>15822</v>
      </c>
      <c r="J2098" s="848">
        <f>IFERROR(VLOOKUP(I2098,REAJUSTE!A:AB,22,FALSE),"")</f>
        <v>1.016</v>
      </c>
    </row>
    <row r="2099" spans="1:10" ht="25.5" x14ac:dyDescent="0.2">
      <c r="A2099" s="853">
        <v>45501</v>
      </c>
      <c r="B2099" s="853" t="s">
        <v>1846</v>
      </c>
      <c r="C2099" s="806" t="s">
        <v>70</v>
      </c>
      <c r="D2099" s="807">
        <f t="shared" si="32"/>
        <v>15.86</v>
      </c>
      <c r="E2099" s="856"/>
      <c r="F2099" s="807">
        <v>15.62</v>
      </c>
      <c r="G2099" s="701"/>
      <c r="I2099" s="840" t="s">
        <v>15822</v>
      </c>
      <c r="J2099" s="848">
        <f>IFERROR(VLOOKUP(I2099,REAJUSTE!A:AB,22,FALSE),"")</f>
        <v>1.016</v>
      </c>
    </row>
    <row r="2100" spans="1:10" ht="25.5" x14ac:dyDescent="0.2">
      <c r="A2100" s="853">
        <v>45502</v>
      </c>
      <c r="B2100" s="853" t="s">
        <v>1847</v>
      </c>
      <c r="C2100" s="806" t="s">
        <v>70</v>
      </c>
      <c r="D2100" s="807">
        <f t="shared" si="32"/>
        <v>18.3</v>
      </c>
      <c r="E2100" s="854"/>
      <c r="F2100" s="807">
        <v>18.02</v>
      </c>
      <c r="G2100" s="807"/>
      <c r="I2100" s="840" t="s">
        <v>15822</v>
      </c>
      <c r="J2100" s="848">
        <f>IFERROR(VLOOKUP(I2100,REAJUSTE!A:AB,22,FALSE),"")</f>
        <v>1.016</v>
      </c>
    </row>
    <row r="2101" spans="1:10" ht="25.5" x14ac:dyDescent="0.2">
      <c r="A2101" s="853">
        <v>45505</v>
      </c>
      <c r="B2101" s="853" t="s">
        <v>1848</v>
      </c>
      <c r="C2101" s="806" t="s">
        <v>70</v>
      </c>
      <c r="D2101" s="807">
        <f t="shared" si="32"/>
        <v>17.21</v>
      </c>
      <c r="E2101" s="856"/>
      <c r="F2101" s="807">
        <v>16.940000000000001</v>
      </c>
      <c r="G2101" s="701"/>
      <c r="I2101" s="840" t="s">
        <v>15822</v>
      </c>
      <c r="J2101" s="848">
        <f>IFERROR(VLOOKUP(I2101,REAJUSTE!A:AB,22,FALSE),"")</f>
        <v>1.016</v>
      </c>
    </row>
    <row r="2102" spans="1:10" ht="25.5" x14ac:dyDescent="0.2">
      <c r="A2102" s="853">
        <v>45519</v>
      </c>
      <c r="B2102" s="853" t="s">
        <v>1849</v>
      </c>
      <c r="C2102" s="806" t="s">
        <v>70</v>
      </c>
      <c r="D2102" s="807">
        <f t="shared" si="32"/>
        <v>22.78</v>
      </c>
      <c r="E2102" s="854"/>
      <c r="F2102" s="807">
        <v>22.43</v>
      </c>
      <c r="G2102" s="808"/>
      <c r="I2102" s="840" t="s">
        <v>15822</v>
      </c>
      <c r="J2102" s="848">
        <f>IFERROR(VLOOKUP(I2102,REAJUSTE!A:AB,22,FALSE),"")</f>
        <v>1.016</v>
      </c>
    </row>
    <row r="2103" spans="1:10" ht="25.5" x14ac:dyDescent="0.2">
      <c r="A2103" s="853">
        <v>45520</v>
      </c>
      <c r="B2103" s="853" t="s">
        <v>1850</v>
      </c>
      <c r="C2103" s="806" t="s">
        <v>70</v>
      </c>
      <c r="D2103" s="807">
        <f t="shared" si="32"/>
        <v>20.8</v>
      </c>
      <c r="E2103" s="854"/>
      <c r="F2103" s="807">
        <v>20.48</v>
      </c>
      <c r="G2103" s="808"/>
      <c r="I2103" s="840" t="s">
        <v>15822</v>
      </c>
      <c r="J2103" s="848">
        <f>IFERROR(VLOOKUP(I2103,REAJUSTE!A:AB,22,FALSE),"")</f>
        <v>1.016</v>
      </c>
    </row>
    <row r="2104" spans="1:10" ht="25.5" x14ac:dyDescent="0.2">
      <c r="A2104" s="853">
        <v>45523</v>
      </c>
      <c r="B2104" s="853" t="s">
        <v>1320</v>
      </c>
      <c r="C2104" s="806" t="s">
        <v>70</v>
      </c>
      <c r="D2104" s="807">
        <f t="shared" si="32"/>
        <v>27.52</v>
      </c>
      <c r="E2104" s="854"/>
      <c r="F2104" s="807">
        <v>27.09</v>
      </c>
      <c r="G2104" s="808"/>
      <c r="I2104" s="840" t="s">
        <v>15822</v>
      </c>
      <c r="J2104" s="848">
        <f>IFERROR(VLOOKUP(I2104,REAJUSTE!A:AB,22,FALSE),"")</f>
        <v>1.016</v>
      </c>
    </row>
    <row r="2105" spans="1:10" ht="15" x14ac:dyDescent="0.2">
      <c r="A2105" s="853">
        <v>45525</v>
      </c>
      <c r="B2105" s="853" t="s">
        <v>1321</v>
      </c>
      <c r="C2105" s="806" t="s">
        <v>70</v>
      </c>
      <c r="D2105" s="807">
        <f t="shared" si="32"/>
        <v>7.23</v>
      </c>
      <c r="E2105" s="854"/>
      <c r="F2105" s="807">
        <v>7.12</v>
      </c>
      <c r="G2105" s="808"/>
      <c r="I2105" s="840" t="s">
        <v>15822</v>
      </c>
      <c r="J2105" s="848">
        <f>IFERROR(VLOOKUP(I2105,REAJUSTE!A:AB,22,FALSE),"")</f>
        <v>1.016</v>
      </c>
    </row>
    <row r="2106" spans="1:10" ht="15" x14ac:dyDescent="0.2">
      <c r="A2106" s="853">
        <v>45526</v>
      </c>
      <c r="B2106" s="853" t="s">
        <v>1322</v>
      </c>
      <c r="C2106" s="806" t="s">
        <v>70</v>
      </c>
      <c r="D2106" s="807">
        <f t="shared" si="32"/>
        <v>16.420000000000002</v>
      </c>
      <c r="E2106" s="854"/>
      <c r="F2106" s="807">
        <v>16.170000000000002</v>
      </c>
      <c r="G2106" s="808"/>
      <c r="I2106" s="840" t="s">
        <v>15822</v>
      </c>
      <c r="J2106" s="848">
        <f>IFERROR(VLOOKUP(I2106,REAJUSTE!A:AB,22,FALSE),"")</f>
        <v>1.016</v>
      </c>
    </row>
    <row r="2107" spans="1:10" ht="30" x14ac:dyDescent="0.2">
      <c r="A2107" s="513">
        <v>458</v>
      </c>
      <c r="B2107" s="514" t="s">
        <v>13124</v>
      </c>
      <c r="C2107" s="701"/>
      <c r="D2107" s="807">
        <f t="shared" si="32"/>
        <v>0</v>
      </c>
      <c r="E2107" s="856"/>
      <c r="F2107" s="701"/>
      <c r="G2107" s="701"/>
      <c r="I2107" s="840" t="s">
        <v>15822</v>
      </c>
      <c r="J2107" s="848">
        <f>IFERROR(VLOOKUP(I2107,REAJUSTE!A:AB,22,FALSE),"")</f>
        <v>1.016</v>
      </c>
    </row>
    <row r="2108" spans="1:10" ht="25.5" x14ac:dyDescent="0.2">
      <c r="A2108" s="853">
        <v>45831</v>
      </c>
      <c r="B2108" s="853" t="s">
        <v>13125</v>
      </c>
      <c r="C2108" s="806" t="s">
        <v>70</v>
      </c>
      <c r="D2108" s="807">
        <f t="shared" si="32"/>
        <v>9.8699999999999992</v>
      </c>
      <c r="E2108" s="854"/>
      <c r="F2108" s="807">
        <v>9.7200000000000006</v>
      </c>
      <c r="G2108" s="807"/>
      <c r="I2108" s="840" t="s">
        <v>15822</v>
      </c>
      <c r="J2108" s="848">
        <f>IFERROR(VLOOKUP(I2108,REAJUSTE!A:AB,22,FALSE),"")</f>
        <v>1.016</v>
      </c>
    </row>
    <row r="2109" spans="1:10" ht="25.5" x14ac:dyDescent="0.2">
      <c r="A2109" s="853">
        <v>45832</v>
      </c>
      <c r="B2109" s="853" t="s">
        <v>16057</v>
      </c>
      <c r="C2109" s="806" t="s">
        <v>70</v>
      </c>
      <c r="D2109" s="807">
        <f t="shared" si="32"/>
        <v>16.05</v>
      </c>
      <c r="E2109" s="854"/>
      <c r="F2109" s="807">
        <v>15.8</v>
      </c>
      <c r="G2109" s="807"/>
      <c r="I2109" s="840" t="s">
        <v>15822</v>
      </c>
      <c r="J2109" s="848">
        <f>IFERROR(VLOOKUP(I2109,REAJUSTE!A:AB,22,FALSE),"")</f>
        <v>1.016</v>
      </c>
    </row>
    <row r="2110" spans="1:10" ht="30" x14ac:dyDescent="0.2">
      <c r="A2110" s="513">
        <v>460</v>
      </c>
      <c r="B2110" s="514" t="s">
        <v>1323</v>
      </c>
      <c r="C2110" s="701"/>
      <c r="D2110" s="807">
        <f t="shared" si="32"/>
        <v>0</v>
      </c>
      <c r="E2110" s="854"/>
      <c r="F2110" s="701"/>
      <c r="G2110" s="807"/>
      <c r="I2110" s="840" t="s">
        <v>15822</v>
      </c>
      <c r="J2110" s="848">
        <f>IFERROR(VLOOKUP(I2110,REAJUSTE!A:AB,22,FALSE),"")</f>
        <v>1.016</v>
      </c>
    </row>
    <row r="2111" spans="1:10" ht="25.5" x14ac:dyDescent="0.2">
      <c r="A2111" s="853">
        <v>46027</v>
      </c>
      <c r="B2111" s="853" t="s">
        <v>13126</v>
      </c>
      <c r="C2111" s="806" t="s">
        <v>70</v>
      </c>
      <c r="D2111" s="807">
        <f t="shared" si="32"/>
        <v>20.84</v>
      </c>
      <c r="E2111" s="854"/>
      <c r="F2111" s="807">
        <v>20.52</v>
      </c>
      <c r="G2111" s="807"/>
      <c r="I2111" s="840" t="s">
        <v>15822</v>
      </c>
      <c r="J2111" s="848">
        <f>IFERROR(VLOOKUP(I2111,REAJUSTE!A:AB,22,FALSE),"")</f>
        <v>1.016</v>
      </c>
    </row>
    <row r="2112" spans="1:10" ht="25.5" x14ac:dyDescent="0.2">
      <c r="A2112" s="853">
        <v>46028</v>
      </c>
      <c r="B2112" s="853" t="s">
        <v>1324</v>
      </c>
      <c r="C2112" s="806" t="s">
        <v>70</v>
      </c>
      <c r="D2112" s="807">
        <f t="shared" si="32"/>
        <v>40.71</v>
      </c>
      <c r="E2112" s="854"/>
      <c r="F2112" s="807">
        <v>40.07</v>
      </c>
      <c r="G2112" s="807"/>
      <c r="I2112" s="840" t="s">
        <v>15822</v>
      </c>
      <c r="J2112" s="848">
        <f>IFERROR(VLOOKUP(I2112,REAJUSTE!A:AB,22,FALSE),"")</f>
        <v>1.016</v>
      </c>
    </row>
    <row r="2113" spans="1:10" ht="15" x14ac:dyDescent="0.2">
      <c r="A2113" s="513">
        <v>465</v>
      </c>
      <c r="B2113" s="514" t="s">
        <v>1325</v>
      </c>
      <c r="C2113" s="701"/>
      <c r="D2113" s="807">
        <f t="shared" si="32"/>
        <v>0</v>
      </c>
      <c r="E2113" s="854"/>
      <c r="F2113" s="701"/>
      <c r="G2113" s="807"/>
      <c r="I2113" s="840" t="s">
        <v>15822</v>
      </c>
      <c r="J2113" s="848">
        <f>IFERROR(VLOOKUP(I2113,REAJUSTE!A:AB,22,FALSE),"")</f>
        <v>1.016</v>
      </c>
    </row>
    <row r="2114" spans="1:10" ht="38.25" x14ac:dyDescent="0.2">
      <c r="A2114" s="853">
        <v>46504</v>
      </c>
      <c r="B2114" s="853" t="s">
        <v>13127</v>
      </c>
      <c r="C2114" s="806" t="s">
        <v>70</v>
      </c>
      <c r="D2114" s="807">
        <f t="shared" si="32"/>
        <v>7.53</v>
      </c>
      <c r="E2114" s="854"/>
      <c r="F2114" s="807">
        <v>7.42</v>
      </c>
      <c r="G2114" s="807"/>
      <c r="I2114" s="840" t="s">
        <v>15822</v>
      </c>
      <c r="J2114" s="848">
        <f>IFERROR(VLOOKUP(I2114,REAJUSTE!A:AB,22,FALSE),"")</f>
        <v>1.016</v>
      </c>
    </row>
    <row r="2115" spans="1:10" ht="15" x14ac:dyDescent="0.2">
      <c r="A2115" s="853">
        <v>46506</v>
      </c>
      <c r="B2115" s="853" t="s">
        <v>1326</v>
      </c>
      <c r="C2115" s="806" t="s">
        <v>70</v>
      </c>
      <c r="D2115" s="807">
        <f t="shared" si="32"/>
        <v>33.9</v>
      </c>
      <c r="E2115" s="854"/>
      <c r="F2115" s="807">
        <v>33.369999999999997</v>
      </c>
      <c r="G2115" s="807"/>
      <c r="I2115" s="840" t="s">
        <v>15822</v>
      </c>
      <c r="J2115" s="848">
        <f>IFERROR(VLOOKUP(I2115,REAJUSTE!A:AB,22,FALSE),"")</f>
        <v>1.016</v>
      </c>
    </row>
    <row r="2116" spans="1:10" ht="38.25" x14ac:dyDescent="0.2">
      <c r="A2116" s="853">
        <v>46509</v>
      </c>
      <c r="B2116" s="853" t="s">
        <v>13128</v>
      </c>
      <c r="C2116" s="806" t="s">
        <v>70</v>
      </c>
      <c r="D2116" s="807">
        <f t="shared" si="32"/>
        <v>15.73</v>
      </c>
      <c r="E2116" s="856"/>
      <c r="F2116" s="807">
        <v>15.49</v>
      </c>
      <c r="G2116" s="701"/>
      <c r="I2116" s="840" t="s">
        <v>15822</v>
      </c>
      <c r="J2116" s="848">
        <f>IFERROR(VLOOKUP(I2116,REAJUSTE!A:AB,22,FALSE),"")</f>
        <v>1.016</v>
      </c>
    </row>
    <row r="2117" spans="1:10" ht="25.5" x14ac:dyDescent="0.2">
      <c r="A2117" s="853">
        <v>46524</v>
      </c>
      <c r="B2117" s="853" t="s">
        <v>1327</v>
      </c>
      <c r="C2117" s="806" t="s">
        <v>70</v>
      </c>
      <c r="D2117" s="807">
        <f t="shared" si="32"/>
        <v>21.72</v>
      </c>
      <c r="E2117" s="854"/>
      <c r="F2117" s="807">
        <v>21.38</v>
      </c>
      <c r="G2117" s="807"/>
      <c r="I2117" s="840" t="s">
        <v>15822</v>
      </c>
      <c r="J2117" s="848">
        <f>IFERROR(VLOOKUP(I2117,REAJUSTE!A:AB,22,FALSE),"")</f>
        <v>1.016</v>
      </c>
    </row>
    <row r="2118" spans="1:10" ht="25.5" x14ac:dyDescent="0.2">
      <c r="A2118" s="853">
        <v>46525</v>
      </c>
      <c r="B2118" s="853" t="s">
        <v>1328</v>
      </c>
      <c r="C2118" s="806" t="s">
        <v>70</v>
      </c>
      <c r="D2118" s="807">
        <f t="shared" si="32"/>
        <v>21.72</v>
      </c>
      <c r="E2118" s="854"/>
      <c r="F2118" s="807">
        <v>21.38</v>
      </c>
      <c r="G2118" s="807"/>
      <c r="I2118" s="840" t="s">
        <v>15822</v>
      </c>
      <c r="J2118" s="848">
        <f>IFERROR(VLOOKUP(I2118,REAJUSTE!A:AB,22,FALSE),"")</f>
        <v>1.016</v>
      </c>
    </row>
    <row r="2119" spans="1:10" ht="15" x14ac:dyDescent="0.2">
      <c r="A2119" s="513">
        <v>466</v>
      </c>
      <c r="B2119" s="514" t="s">
        <v>1329</v>
      </c>
      <c r="C2119" s="701"/>
      <c r="D2119" s="807">
        <f t="shared" si="32"/>
        <v>0</v>
      </c>
      <c r="E2119" s="856"/>
      <c r="F2119" s="701"/>
      <c r="G2119" s="701"/>
      <c r="I2119" s="840" t="s">
        <v>15822</v>
      </c>
      <c r="J2119" s="848">
        <f>IFERROR(VLOOKUP(I2119,REAJUSTE!A:AB,22,FALSE),"")</f>
        <v>1.016</v>
      </c>
    </row>
    <row r="2120" spans="1:10" ht="38.25" x14ac:dyDescent="0.2">
      <c r="A2120" s="853">
        <v>46636</v>
      </c>
      <c r="B2120" s="853" t="s">
        <v>1330</v>
      </c>
      <c r="C2120" s="806" t="s">
        <v>70</v>
      </c>
      <c r="D2120" s="807">
        <f t="shared" si="32"/>
        <v>47.89</v>
      </c>
      <c r="E2120" s="854"/>
      <c r="F2120" s="807">
        <v>47.14</v>
      </c>
      <c r="G2120" s="807"/>
      <c r="I2120" s="840" t="s">
        <v>15822</v>
      </c>
      <c r="J2120" s="848">
        <f>IFERROR(VLOOKUP(I2120,REAJUSTE!A:AB,22,FALSE),"")</f>
        <v>1.016</v>
      </c>
    </row>
    <row r="2121" spans="1:10" ht="25.5" x14ac:dyDescent="0.2">
      <c r="A2121" s="853">
        <v>46656</v>
      </c>
      <c r="B2121" s="853" t="s">
        <v>1331</v>
      </c>
      <c r="C2121" s="806" t="s">
        <v>70</v>
      </c>
      <c r="D2121" s="807">
        <f t="shared" si="32"/>
        <v>27.64</v>
      </c>
      <c r="E2121" s="854"/>
      <c r="F2121" s="807">
        <v>27.21</v>
      </c>
      <c r="G2121" s="807"/>
      <c r="I2121" s="840" t="s">
        <v>15822</v>
      </c>
      <c r="J2121" s="848">
        <f>IFERROR(VLOOKUP(I2121,REAJUSTE!A:AB,22,FALSE),"")</f>
        <v>1.016</v>
      </c>
    </row>
    <row r="2122" spans="1:10" ht="63.75" x14ac:dyDescent="0.2">
      <c r="A2122" s="853">
        <v>46689</v>
      </c>
      <c r="B2122" s="853" t="s">
        <v>16026</v>
      </c>
      <c r="C2122" s="806" t="s">
        <v>70</v>
      </c>
      <c r="D2122" s="807">
        <f t="shared" si="32"/>
        <v>101.63</v>
      </c>
      <c r="E2122" s="856"/>
      <c r="F2122" s="807">
        <v>100.03</v>
      </c>
      <c r="G2122" s="701"/>
      <c r="I2122" s="840" t="s">
        <v>15822</v>
      </c>
      <c r="J2122" s="848">
        <f>IFERROR(VLOOKUP(I2122,REAJUSTE!A:AB,22,FALSE),"")</f>
        <v>1.016</v>
      </c>
    </row>
    <row r="2123" spans="1:10" ht="15" x14ac:dyDescent="0.2">
      <c r="A2123" s="513">
        <v>469</v>
      </c>
      <c r="B2123" s="514" t="s">
        <v>1332</v>
      </c>
      <c r="C2123" s="701"/>
      <c r="D2123" s="807">
        <f t="shared" si="32"/>
        <v>0</v>
      </c>
      <c r="E2123" s="854"/>
      <c r="F2123" s="701"/>
      <c r="G2123" s="807"/>
      <c r="I2123" s="840" t="s">
        <v>15822</v>
      </c>
      <c r="J2123" s="848">
        <f>IFERROR(VLOOKUP(I2123,REAJUSTE!A:AB,22,FALSE),"")</f>
        <v>1.016</v>
      </c>
    </row>
    <row r="2124" spans="1:10" ht="63.75" x14ac:dyDescent="0.2">
      <c r="A2124" s="853">
        <v>46947</v>
      </c>
      <c r="B2124" s="853" t="s">
        <v>13129</v>
      </c>
      <c r="C2124" s="806" t="s">
        <v>70</v>
      </c>
      <c r="D2124" s="807">
        <f t="shared" si="32"/>
        <v>82.92</v>
      </c>
      <c r="E2124" s="854"/>
      <c r="F2124" s="807">
        <v>81.62</v>
      </c>
      <c r="G2124" s="807"/>
      <c r="I2124" s="840" t="s">
        <v>15822</v>
      </c>
      <c r="J2124" s="848">
        <f>IFERROR(VLOOKUP(I2124,REAJUSTE!A:AB,22,FALSE),"")</f>
        <v>1.016</v>
      </c>
    </row>
    <row r="2125" spans="1:10" ht="63.75" x14ac:dyDescent="0.2">
      <c r="A2125" s="853">
        <v>46986</v>
      </c>
      <c r="B2125" s="853" t="s">
        <v>13130</v>
      </c>
      <c r="C2125" s="806" t="s">
        <v>70</v>
      </c>
      <c r="D2125" s="807">
        <f t="shared" si="32"/>
        <v>111.71</v>
      </c>
      <c r="E2125" s="854"/>
      <c r="F2125" s="807">
        <v>109.96</v>
      </c>
      <c r="G2125" s="807"/>
      <c r="I2125" s="840" t="s">
        <v>15822</v>
      </c>
      <c r="J2125" s="848">
        <f>IFERROR(VLOOKUP(I2125,REAJUSTE!A:AB,22,FALSE),"")</f>
        <v>1.016</v>
      </c>
    </row>
    <row r="2126" spans="1:10" ht="15" x14ac:dyDescent="0.2">
      <c r="A2126" s="513">
        <v>471</v>
      </c>
      <c r="B2126" s="514" t="s">
        <v>1332</v>
      </c>
      <c r="C2126" s="701"/>
      <c r="D2126" s="807">
        <f t="shared" si="32"/>
        <v>0</v>
      </c>
      <c r="E2126" s="854"/>
      <c r="F2126" s="701"/>
      <c r="G2126" s="807"/>
      <c r="I2126" s="840" t="s">
        <v>15822</v>
      </c>
      <c r="J2126" s="848">
        <f>IFERROR(VLOOKUP(I2126,REAJUSTE!A:AB,22,FALSE),"")</f>
        <v>1.016</v>
      </c>
    </row>
    <row r="2127" spans="1:10" ht="76.5" x14ac:dyDescent="0.2">
      <c r="A2127" s="853">
        <v>47160</v>
      </c>
      <c r="B2127" s="853" t="s">
        <v>13131</v>
      </c>
      <c r="C2127" s="806" t="s">
        <v>70</v>
      </c>
      <c r="D2127" s="807">
        <f t="shared" si="32"/>
        <v>105.12</v>
      </c>
      <c r="E2127" s="854"/>
      <c r="F2127" s="807">
        <v>103.47</v>
      </c>
      <c r="G2127" s="807"/>
      <c r="I2127" s="840" t="s">
        <v>15822</v>
      </c>
      <c r="J2127" s="848">
        <f>IFERROR(VLOOKUP(I2127,REAJUSTE!A:AB,22,FALSE),"")</f>
        <v>1.016</v>
      </c>
    </row>
    <row r="2128" spans="1:10" ht="15" x14ac:dyDescent="0.2">
      <c r="A2128" s="513">
        <v>472</v>
      </c>
      <c r="B2128" s="514" t="s">
        <v>1333</v>
      </c>
      <c r="C2128" s="701"/>
      <c r="D2128" s="807">
        <f t="shared" ref="D2128:D2191" si="33">TRUNC(F2128*J2128,2)</f>
        <v>0</v>
      </c>
      <c r="E2128" s="856"/>
      <c r="F2128" s="701"/>
      <c r="G2128" s="701"/>
      <c r="I2128" s="840" t="s">
        <v>15822</v>
      </c>
      <c r="J2128" s="848">
        <f>IFERROR(VLOOKUP(I2128,REAJUSTE!A:AB,22,FALSE),"")</f>
        <v>1.016</v>
      </c>
    </row>
    <row r="2129" spans="1:10" ht="38.25" x14ac:dyDescent="0.2">
      <c r="A2129" s="853">
        <v>47239</v>
      </c>
      <c r="B2129" s="853" t="s">
        <v>1334</v>
      </c>
      <c r="C2129" s="806" t="s">
        <v>70</v>
      </c>
      <c r="D2129" s="807">
        <f t="shared" si="33"/>
        <v>612.97</v>
      </c>
      <c r="E2129" s="854"/>
      <c r="F2129" s="807">
        <v>603.32000000000005</v>
      </c>
      <c r="G2129" s="807"/>
      <c r="I2129" s="840" t="s">
        <v>15822</v>
      </c>
      <c r="J2129" s="848">
        <f>IFERROR(VLOOKUP(I2129,REAJUSTE!A:AB,22,FALSE),"")</f>
        <v>1.016</v>
      </c>
    </row>
    <row r="2130" spans="1:10" ht="63.75" x14ac:dyDescent="0.2">
      <c r="A2130" s="853">
        <v>47270</v>
      </c>
      <c r="B2130" s="853" t="s">
        <v>13132</v>
      </c>
      <c r="C2130" s="806" t="s">
        <v>70</v>
      </c>
      <c r="D2130" s="807">
        <f t="shared" si="33"/>
        <v>164.94</v>
      </c>
      <c r="E2130" s="854"/>
      <c r="F2130" s="807">
        <v>162.35</v>
      </c>
      <c r="G2130" s="807"/>
      <c r="I2130" s="840" t="s">
        <v>15822</v>
      </c>
      <c r="J2130" s="848">
        <f>IFERROR(VLOOKUP(I2130,REAJUSTE!A:AB,22,FALSE),"")</f>
        <v>1.016</v>
      </c>
    </row>
    <row r="2131" spans="1:10" ht="63.75" x14ac:dyDescent="0.2">
      <c r="A2131" s="853">
        <v>47271</v>
      </c>
      <c r="B2131" s="853" t="s">
        <v>13133</v>
      </c>
      <c r="C2131" s="806" t="s">
        <v>70</v>
      </c>
      <c r="D2131" s="807">
        <f t="shared" si="33"/>
        <v>74.09</v>
      </c>
      <c r="E2131" s="854"/>
      <c r="F2131" s="807">
        <v>72.930000000000007</v>
      </c>
      <c r="G2131" s="807"/>
      <c r="I2131" s="840" t="s">
        <v>15822</v>
      </c>
      <c r="J2131" s="848">
        <f>IFERROR(VLOOKUP(I2131,REAJUSTE!A:AB,22,FALSE),"")</f>
        <v>1.016</v>
      </c>
    </row>
    <row r="2132" spans="1:10" ht="15" x14ac:dyDescent="0.2">
      <c r="A2132" s="513">
        <v>475</v>
      </c>
      <c r="B2132" s="514" t="s">
        <v>1335</v>
      </c>
      <c r="C2132" s="701"/>
      <c r="D2132" s="807">
        <f t="shared" si="33"/>
        <v>0</v>
      </c>
      <c r="E2132" s="856"/>
      <c r="F2132" s="701"/>
      <c r="G2132" s="701"/>
      <c r="I2132" s="840" t="s">
        <v>15822</v>
      </c>
      <c r="J2132" s="848">
        <f>IFERROR(VLOOKUP(I2132,REAJUSTE!A:AB,22,FALSE),"")</f>
        <v>1.016</v>
      </c>
    </row>
    <row r="2133" spans="1:10" ht="25.5" x14ac:dyDescent="0.2">
      <c r="A2133" s="853">
        <v>47526</v>
      </c>
      <c r="B2133" s="853" t="s">
        <v>1336</v>
      </c>
      <c r="C2133" s="806" t="s">
        <v>70</v>
      </c>
      <c r="D2133" s="807">
        <f t="shared" si="33"/>
        <v>120.76</v>
      </c>
      <c r="E2133" s="854"/>
      <c r="F2133" s="807">
        <v>118.86</v>
      </c>
      <c r="G2133" s="807"/>
      <c r="I2133" s="840" t="s">
        <v>15822</v>
      </c>
      <c r="J2133" s="848">
        <f>IFERROR(VLOOKUP(I2133,REAJUSTE!A:AB,22,FALSE),"")</f>
        <v>1.016</v>
      </c>
    </row>
    <row r="2134" spans="1:10" ht="25.5" x14ac:dyDescent="0.2">
      <c r="A2134" s="853">
        <v>47527</v>
      </c>
      <c r="B2134" s="853" t="s">
        <v>1337</v>
      </c>
      <c r="C2134" s="806" t="s">
        <v>70</v>
      </c>
      <c r="D2134" s="807">
        <f t="shared" si="33"/>
        <v>795.76</v>
      </c>
      <c r="E2134" s="854"/>
      <c r="F2134" s="807">
        <v>783.23</v>
      </c>
      <c r="G2134" s="807"/>
      <c r="I2134" s="840" t="s">
        <v>15822</v>
      </c>
      <c r="J2134" s="848">
        <f>IFERROR(VLOOKUP(I2134,REAJUSTE!A:AB,22,FALSE),"")</f>
        <v>1.016</v>
      </c>
    </row>
    <row r="2135" spans="1:10" ht="25.5" x14ac:dyDescent="0.2">
      <c r="A2135" s="853">
        <v>47530</v>
      </c>
      <c r="B2135" s="853" t="s">
        <v>1338</v>
      </c>
      <c r="C2135" s="806" t="s">
        <v>70</v>
      </c>
      <c r="D2135" s="807">
        <f t="shared" si="33"/>
        <v>1005.33</v>
      </c>
      <c r="E2135" s="856"/>
      <c r="F2135" s="807">
        <v>989.5</v>
      </c>
      <c r="G2135" s="701"/>
      <c r="I2135" s="840" t="s">
        <v>15822</v>
      </c>
      <c r="J2135" s="848">
        <f>IFERROR(VLOOKUP(I2135,REAJUSTE!A:AB,22,FALSE),"")</f>
        <v>1.016</v>
      </c>
    </row>
    <row r="2136" spans="1:10" ht="25.5" x14ac:dyDescent="0.2">
      <c r="A2136" s="853">
        <v>47561</v>
      </c>
      <c r="B2136" s="853" t="s">
        <v>1339</v>
      </c>
      <c r="C2136" s="806" t="s">
        <v>70</v>
      </c>
      <c r="D2136" s="807">
        <f t="shared" si="33"/>
        <v>90.27</v>
      </c>
      <c r="E2136" s="854"/>
      <c r="F2136" s="807">
        <v>88.85</v>
      </c>
      <c r="G2136" s="807"/>
      <c r="I2136" s="840" t="s">
        <v>15822</v>
      </c>
      <c r="J2136" s="848">
        <f>IFERROR(VLOOKUP(I2136,REAJUSTE!A:AB,22,FALSE),"")</f>
        <v>1.016</v>
      </c>
    </row>
    <row r="2137" spans="1:10" ht="25.5" x14ac:dyDescent="0.2">
      <c r="A2137" s="853">
        <v>47566</v>
      </c>
      <c r="B2137" s="853" t="s">
        <v>1340</v>
      </c>
      <c r="C2137" s="806" t="s">
        <v>70</v>
      </c>
      <c r="D2137" s="807">
        <f t="shared" si="33"/>
        <v>1726.68</v>
      </c>
      <c r="E2137" s="856"/>
      <c r="F2137" s="808">
        <v>1699.49</v>
      </c>
      <c r="G2137" s="701"/>
      <c r="I2137" s="840" t="s">
        <v>15822</v>
      </c>
      <c r="J2137" s="848">
        <f>IFERROR(VLOOKUP(I2137,REAJUSTE!A:AB,22,FALSE),"")</f>
        <v>1.016</v>
      </c>
    </row>
    <row r="2138" spans="1:10" ht="25.5" x14ac:dyDescent="0.2">
      <c r="A2138" s="853">
        <v>47574</v>
      </c>
      <c r="B2138" s="853" t="s">
        <v>1851</v>
      </c>
      <c r="C2138" s="806" t="s">
        <v>70</v>
      </c>
      <c r="D2138" s="807">
        <f t="shared" si="33"/>
        <v>4441.17</v>
      </c>
      <c r="E2138" s="854"/>
      <c r="F2138" s="808">
        <v>4371.24</v>
      </c>
      <c r="G2138" s="807"/>
      <c r="I2138" s="840" t="s">
        <v>15822</v>
      </c>
      <c r="J2138" s="848">
        <f>IFERROR(VLOOKUP(I2138,REAJUSTE!A:AB,22,FALSE),"")</f>
        <v>1.016</v>
      </c>
    </row>
    <row r="2139" spans="1:10" ht="30" x14ac:dyDescent="0.2">
      <c r="A2139" s="513">
        <v>476</v>
      </c>
      <c r="B2139" s="514" t="s">
        <v>1341</v>
      </c>
      <c r="C2139" s="701"/>
      <c r="D2139" s="807">
        <f t="shared" si="33"/>
        <v>0</v>
      </c>
      <c r="E2139" s="854"/>
      <c r="F2139" s="701"/>
      <c r="G2139" s="807"/>
      <c r="I2139" s="840" t="s">
        <v>15822</v>
      </c>
      <c r="J2139" s="848">
        <f>IFERROR(VLOOKUP(I2139,REAJUSTE!A:AB,22,FALSE),"")</f>
        <v>1.016</v>
      </c>
    </row>
    <row r="2140" spans="1:10" ht="25.5" x14ac:dyDescent="0.2">
      <c r="A2140" s="853">
        <v>47633</v>
      </c>
      <c r="B2140" s="853" t="s">
        <v>1342</v>
      </c>
      <c r="C2140" s="806" t="s">
        <v>70</v>
      </c>
      <c r="D2140" s="807">
        <f t="shared" si="33"/>
        <v>1636.66</v>
      </c>
      <c r="E2140" s="854"/>
      <c r="F2140" s="808">
        <v>1610.89</v>
      </c>
      <c r="G2140" s="807"/>
      <c r="I2140" s="840" t="s">
        <v>15822</v>
      </c>
      <c r="J2140" s="848">
        <f>IFERROR(VLOOKUP(I2140,REAJUSTE!A:AB,22,FALSE),"")</f>
        <v>1.016</v>
      </c>
    </row>
    <row r="2141" spans="1:10" ht="25.5" x14ac:dyDescent="0.2">
      <c r="A2141" s="853">
        <v>47634</v>
      </c>
      <c r="B2141" s="853" t="s">
        <v>1343</v>
      </c>
      <c r="C2141" s="806" t="s">
        <v>70</v>
      </c>
      <c r="D2141" s="807">
        <f t="shared" si="33"/>
        <v>1601.72</v>
      </c>
      <c r="E2141" s="856"/>
      <c r="F2141" s="808">
        <v>1576.5</v>
      </c>
      <c r="G2141" s="701"/>
      <c r="I2141" s="840" t="s">
        <v>15822</v>
      </c>
      <c r="J2141" s="848">
        <f>IFERROR(VLOOKUP(I2141,REAJUSTE!A:AB,22,FALSE),"")</f>
        <v>1.016</v>
      </c>
    </row>
    <row r="2142" spans="1:10" ht="30" x14ac:dyDescent="0.2">
      <c r="A2142" s="513">
        <v>477</v>
      </c>
      <c r="B2142" s="514" t="s">
        <v>1341</v>
      </c>
      <c r="C2142" s="701"/>
      <c r="D2142" s="807">
        <f t="shared" si="33"/>
        <v>0</v>
      </c>
      <c r="E2142" s="854"/>
      <c r="F2142" s="701"/>
      <c r="G2142" s="807"/>
      <c r="I2142" s="840" t="s">
        <v>15822</v>
      </c>
      <c r="J2142" s="848">
        <f>IFERROR(VLOOKUP(I2142,REAJUSTE!A:AB,22,FALSE),"")</f>
        <v>1.016</v>
      </c>
    </row>
    <row r="2143" spans="1:10" ht="51" x14ac:dyDescent="0.2">
      <c r="A2143" s="853">
        <v>47724</v>
      </c>
      <c r="B2143" s="853" t="s">
        <v>13134</v>
      </c>
      <c r="C2143" s="806" t="s">
        <v>70</v>
      </c>
      <c r="D2143" s="807">
        <f t="shared" si="33"/>
        <v>5482.93</v>
      </c>
      <c r="E2143" s="854"/>
      <c r="F2143" s="808">
        <v>5396.59</v>
      </c>
      <c r="G2143" s="807"/>
      <c r="I2143" s="840" t="s">
        <v>15822</v>
      </c>
      <c r="J2143" s="848">
        <f>IFERROR(VLOOKUP(I2143,REAJUSTE!A:AB,22,FALSE),"")</f>
        <v>1.016</v>
      </c>
    </row>
    <row r="2144" spans="1:10" ht="63.75" x14ac:dyDescent="0.2">
      <c r="A2144" s="853">
        <v>47766</v>
      </c>
      <c r="B2144" s="853" t="s">
        <v>13135</v>
      </c>
      <c r="C2144" s="806" t="s">
        <v>70</v>
      </c>
      <c r="D2144" s="807">
        <f t="shared" si="33"/>
        <v>7805.49</v>
      </c>
      <c r="E2144" s="854"/>
      <c r="F2144" s="808">
        <v>7682.57</v>
      </c>
      <c r="G2144" s="807"/>
      <c r="I2144" s="840" t="s">
        <v>15822</v>
      </c>
      <c r="J2144" s="848">
        <f>IFERROR(VLOOKUP(I2144,REAJUSTE!A:AB,22,FALSE),"")</f>
        <v>1.016</v>
      </c>
    </row>
    <row r="2145" spans="1:10" ht="25.5" x14ac:dyDescent="0.2">
      <c r="A2145" s="853">
        <v>47795</v>
      </c>
      <c r="B2145" s="853" t="s">
        <v>1344</v>
      </c>
      <c r="C2145" s="806" t="s">
        <v>70</v>
      </c>
      <c r="D2145" s="807">
        <f t="shared" si="33"/>
        <v>1441.08</v>
      </c>
      <c r="E2145" s="854"/>
      <c r="F2145" s="808">
        <v>1418.39</v>
      </c>
      <c r="G2145" s="807"/>
      <c r="I2145" s="840" t="s">
        <v>15822</v>
      </c>
      <c r="J2145" s="848">
        <f>IFERROR(VLOOKUP(I2145,REAJUSTE!A:AB,22,FALSE),"")</f>
        <v>1.016</v>
      </c>
    </row>
    <row r="2146" spans="1:10" ht="30" x14ac:dyDescent="0.2">
      <c r="A2146" s="513">
        <v>478</v>
      </c>
      <c r="B2146" s="514" t="s">
        <v>1345</v>
      </c>
      <c r="C2146" s="701"/>
      <c r="D2146" s="807">
        <f t="shared" si="33"/>
        <v>0</v>
      </c>
      <c r="E2146" s="854"/>
      <c r="F2146" s="701"/>
      <c r="G2146" s="808"/>
      <c r="I2146" s="840" t="s">
        <v>15822</v>
      </c>
      <c r="J2146" s="848">
        <f>IFERROR(VLOOKUP(I2146,REAJUSTE!A:AB,22,FALSE),"")</f>
        <v>1.016</v>
      </c>
    </row>
    <row r="2147" spans="1:10" ht="51" x14ac:dyDescent="0.2">
      <c r="A2147" s="853">
        <v>47826</v>
      </c>
      <c r="B2147" s="853" t="s">
        <v>13136</v>
      </c>
      <c r="C2147" s="806" t="s">
        <v>70</v>
      </c>
      <c r="D2147" s="807">
        <f t="shared" si="33"/>
        <v>2971.01</v>
      </c>
      <c r="E2147" s="854"/>
      <c r="F2147" s="808">
        <v>2924.23</v>
      </c>
      <c r="G2147" s="808"/>
      <c r="I2147" s="840" t="s">
        <v>15822</v>
      </c>
      <c r="J2147" s="848">
        <f>IFERROR(VLOOKUP(I2147,REAJUSTE!A:AB,22,FALSE),"")</f>
        <v>1.016</v>
      </c>
    </row>
    <row r="2148" spans="1:10" ht="25.5" x14ac:dyDescent="0.2">
      <c r="A2148" s="853">
        <v>47855</v>
      </c>
      <c r="B2148" s="853" t="s">
        <v>1346</v>
      </c>
      <c r="C2148" s="806" t="s">
        <v>70</v>
      </c>
      <c r="D2148" s="807">
        <f t="shared" si="33"/>
        <v>68.87</v>
      </c>
      <c r="E2148" s="856"/>
      <c r="F2148" s="807">
        <v>67.790000000000006</v>
      </c>
      <c r="G2148" s="701"/>
      <c r="I2148" s="840" t="s">
        <v>15822</v>
      </c>
      <c r="J2148" s="848">
        <f>IFERROR(VLOOKUP(I2148,REAJUSTE!A:AB,22,FALSE),"")</f>
        <v>1.016</v>
      </c>
    </row>
    <row r="2149" spans="1:10" ht="25.5" x14ac:dyDescent="0.2">
      <c r="A2149" s="853">
        <v>47862</v>
      </c>
      <c r="B2149" s="853" t="s">
        <v>1347</v>
      </c>
      <c r="C2149" s="806" t="s">
        <v>70</v>
      </c>
      <c r="D2149" s="807">
        <f t="shared" si="33"/>
        <v>255.6</v>
      </c>
      <c r="E2149" s="854"/>
      <c r="F2149" s="807">
        <v>251.58</v>
      </c>
      <c r="G2149" s="808"/>
      <c r="I2149" s="840" t="s">
        <v>15822</v>
      </c>
      <c r="J2149" s="848">
        <f>IFERROR(VLOOKUP(I2149,REAJUSTE!A:AB,22,FALSE),"")</f>
        <v>1.016</v>
      </c>
    </row>
    <row r="2150" spans="1:10" ht="51" x14ac:dyDescent="0.2">
      <c r="A2150" s="853">
        <v>47876</v>
      </c>
      <c r="B2150" s="853" t="s">
        <v>16058</v>
      </c>
      <c r="C2150" s="806" t="s">
        <v>70</v>
      </c>
      <c r="D2150" s="807">
        <f t="shared" si="33"/>
        <v>10760.34</v>
      </c>
      <c r="E2150" s="854"/>
      <c r="F2150" s="808">
        <v>10590.89</v>
      </c>
      <c r="G2150" s="808"/>
      <c r="I2150" s="840" t="s">
        <v>15822</v>
      </c>
      <c r="J2150" s="848">
        <f>IFERROR(VLOOKUP(I2150,REAJUSTE!A:AB,22,FALSE),"")</f>
        <v>1.016</v>
      </c>
    </row>
    <row r="2151" spans="1:10" ht="15" x14ac:dyDescent="0.2">
      <c r="A2151" s="513">
        <v>480</v>
      </c>
      <c r="B2151" s="514" t="s">
        <v>1348</v>
      </c>
      <c r="C2151" s="701"/>
      <c r="D2151" s="807">
        <f t="shared" si="33"/>
        <v>0</v>
      </c>
      <c r="E2151" s="856"/>
      <c r="F2151" s="701"/>
      <c r="G2151" s="701"/>
      <c r="I2151" s="840" t="s">
        <v>15822</v>
      </c>
      <c r="J2151" s="848">
        <f>IFERROR(VLOOKUP(I2151,REAJUSTE!A:AB,22,FALSE),"")</f>
        <v>1.016</v>
      </c>
    </row>
    <row r="2152" spans="1:10" ht="25.5" x14ac:dyDescent="0.2">
      <c r="A2152" s="853">
        <v>48002</v>
      </c>
      <c r="B2152" s="853" t="s">
        <v>1349</v>
      </c>
      <c r="C2152" s="806" t="s">
        <v>70</v>
      </c>
      <c r="D2152" s="807">
        <f t="shared" si="33"/>
        <v>75.12</v>
      </c>
      <c r="E2152" s="854"/>
      <c r="F2152" s="807">
        <v>73.94</v>
      </c>
      <c r="G2152" s="808"/>
      <c r="I2152" s="840" t="s">
        <v>15822</v>
      </c>
      <c r="J2152" s="848">
        <f>IFERROR(VLOOKUP(I2152,REAJUSTE!A:AB,22,FALSE),"")</f>
        <v>1.016</v>
      </c>
    </row>
    <row r="2153" spans="1:10" ht="25.5" x14ac:dyDescent="0.2">
      <c r="A2153" s="853">
        <v>48004</v>
      </c>
      <c r="B2153" s="853" t="s">
        <v>1350</v>
      </c>
      <c r="C2153" s="806" t="s">
        <v>70</v>
      </c>
      <c r="D2153" s="807">
        <f t="shared" si="33"/>
        <v>147.77000000000001</v>
      </c>
      <c r="E2153" s="854"/>
      <c r="F2153" s="807">
        <v>145.44999999999999</v>
      </c>
      <c r="G2153" s="808"/>
      <c r="I2153" s="840" t="s">
        <v>15822</v>
      </c>
      <c r="J2153" s="848">
        <f>IFERROR(VLOOKUP(I2153,REAJUSTE!A:AB,22,FALSE),"")</f>
        <v>1.016</v>
      </c>
    </row>
    <row r="2154" spans="1:10" ht="38.25" x14ac:dyDescent="0.2">
      <c r="A2154" s="853">
        <v>48015</v>
      </c>
      <c r="B2154" s="853" t="s">
        <v>1351</v>
      </c>
      <c r="C2154" s="806" t="s">
        <v>70</v>
      </c>
      <c r="D2154" s="807">
        <f t="shared" si="33"/>
        <v>96.31</v>
      </c>
      <c r="E2154" s="854"/>
      <c r="F2154" s="807">
        <v>94.8</v>
      </c>
      <c r="G2154" s="808"/>
      <c r="I2154" s="840" t="s">
        <v>15822</v>
      </c>
      <c r="J2154" s="848">
        <f>IFERROR(VLOOKUP(I2154,REAJUSTE!A:AB,22,FALSE),"")</f>
        <v>1.016</v>
      </c>
    </row>
    <row r="2155" spans="1:10" ht="25.5" x14ac:dyDescent="0.2">
      <c r="A2155" s="853">
        <v>48020</v>
      </c>
      <c r="B2155" s="853" t="s">
        <v>1352</v>
      </c>
      <c r="C2155" s="806" t="s">
        <v>70</v>
      </c>
      <c r="D2155" s="807">
        <f t="shared" si="33"/>
        <v>16.57</v>
      </c>
      <c r="E2155" s="856"/>
      <c r="F2155" s="807">
        <v>16.309999999999999</v>
      </c>
      <c r="G2155" s="701"/>
      <c r="I2155" s="840" t="s">
        <v>15822</v>
      </c>
      <c r="J2155" s="848">
        <f>IFERROR(VLOOKUP(I2155,REAJUSTE!A:AB,22,FALSE),"")</f>
        <v>1.016</v>
      </c>
    </row>
    <row r="2156" spans="1:10" ht="25.5" x14ac:dyDescent="0.2">
      <c r="A2156" s="853">
        <v>48035</v>
      </c>
      <c r="B2156" s="853" t="s">
        <v>13137</v>
      </c>
      <c r="C2156" s="806" t="s">
        <v>70</v>
      </c>
      <c r="D2156" s="807">
        <f t="shared" si="33"/>
        <v>146.47</v>
      </c>
      <c r="E2156" s="854"/>
      <c r="F2156" s="807">
        <v>144.16999999999999</v>
      </c>
      <c r="G2156" s="808"/>
      <c r="I2156" s="840" t="s">
        <v>15822</v>
      </c>
      <c r="J2156" s="848">
        <f>IFERROR(VLOOKUP(I2156,REAJUSTE!A:AB,22,FALSE),"")</f>
        <v>1.016</v>
      </c>
    </row>
    <row r="2157" spans="1:10" ht="25.5" x14ac:dyDescent="0.2">
      <c r="A2157" s="853">
        <v>48036</v>
      </c>
      <c r="B2157" s="853" t="s">
        <v>1353</v>
      </c>
      <c r="C2157" s="806" t="s">
        <v>70</v>
      </c>
      <c r="D2157" s="807">
        <f t="shared" si="33"/>
        <v>184.85</v>
      </c>
      <c r="E2157" s="854"/>
      <c r="F2157" s="807">
        <v>181.94</v>
      </c>
      <c r="G2157" s="807"/>
      <c r="I2157" s="840" t="s">
        <v>15822</v>
      </c>
      <c r="J2157" s="848">
        <f>IFERROR(VLOOKUP(I2157,REAJUSTE!A:AB,22,FALSE),"")</f>
        <v>1.016</v>
      </c>
    </row>
    <row r="2158" spans="1:10" ht="38.25" x14ac:dyDescent="0.2">
      <c r="A2158" s="853">
        <v>48038</v>
      </c>
      <c r="B2158" s="853" t="s">
        <v>1354</v>
      </c>
      <c r="C2158" s="806" t="s">
        <v>70</v>
      </c>
      <c r="D2158" s="807">
        <f t="shared" si="33"/>
        <v>16.93</v>
      </c>
      <c r="E2158" s="854"/>
      <c r="F2158" s="807">
        <v>16.670000000000002</v>
      </c>
      <c r="G2158" s="807"/>
      <c r="I2158" s="840" t="s">
        <v>15822</v>
      </c>
      <c r="J2158" s="848">
        <f>IFERROR(VLOOKUP(I2158,REAJUSTE!A:AB,22,FALSE),"")</f>
        <v>1.016</v>
      </c>
    </row>
    <row r="2159" spans="1:10" ht="25.5" x14ac:dyDescent="0.2">
      <c r="A2159" s="853">
        <v>48041</v>
      </c>
      <c r="B2159" s="853" t="s">
        <v>1355</v>
      </c>
      <c r="C2159" s="806" t="s">
        <v>70</v>
      </c>
      <c r="D2159" s="807">
        <f t="shared" si="33"/>
        <v>260.42</v>
      </c>
      <c r="E2159" s="854"/>
      <c r="F2159" s="807">
        <v>256.32</v>
      </c>
      <c r="G2159" s="808"/>
      <c r="I2159" s="840" t="s">
        <v>15822</v>
      </c>
      <c r="J2159" s="848">
        <f>IFERROR(VLOOKUP(I2159,REAJUSTE!A:AB,22,FALSE),"")</f>
        <v>1.016</v>
      </c>
    </row>
    <row r="2160" spans="1:10" ht="25.5" x14ac:dyDescent="0.2">
      <c r="A2160" s="853">
        <v>48051</v>
      </c>
      <c r="B2160" s="853" t="s">
        <v>1356</v>
      </c>
      <c r="C2160" s="806" t="s">
        <v>70</v>
      </c>
      <c r="D2160" s="807">
        <f t="shared" si="33"/>
        <v>14.25</v>
      </c>
      <c r="E2160" s="856"/>
      <c r="F2160" s="807">
        <v>14.03</v>
      </c>
      <c r="G2160" s="701"/>
      <c r="I2160" s="840" t="s">
        <v>15822</v>
      </c>
      <c r="J2160" s="848">
        <f>IFERROR(VLOOKUP(I2160,REAJUSTE!A:AB,22,FALSE),"")</f>
        <v>1.016</v>
      </c>
    </row>
    <row r="2161" spans="1:10" ht="25.5" x14ac:dyDescent="0.2">
      <c r="A2161" s="853">
        <v>48052</v>
      </c>
      <c r="B2161" s="853" t="s">
        <v>13138</v>
      </c>
      <c r="C2161" s="806" t="s">
        <v>70</v>
      </c>
      <c r="D2161" s="807">
        <f t="shared" si="33"/>
        <v>5.6</v>
      </c>
      <c r="E2161" s="854"/>
      <c r="F2161" s="807">
        <v>5.52</v>
      </c>
      <c r="G2161" s="807"/>
      <c r="I2161" s="840" t="s">
        <v>15822</v>
      </c>
      <c r="J2161" s="848">
        <f>IFERROR(VLOOKUP(I2161,REAJUSTE!A:AB,22,FALSE),"")</f>
        <v>1.016</v>
      </c>
    </row>
    <row r="2162" spans="1:10" ht="25.5" x14ac:dyDescent="0.2">
      <c r="A2162" s="853">
        <v>48053</v>
      </c>
      <c r="B2162" s="853" t="s">
        <v>1357</v>
      </c>
      <c r="C2162" s="806" t="s">
        <v>70</v>
      </c>
      <c r="D2162" s="807">
        <f t="shared" si="33"/>
        <v>38.57</v>
      </c>
      <c r="E2162" s="854"/>
      <c r="F2162" s="807">
        <v>37.97</v>
      </c>
      <c r="G2162" s="807"/>
      <c r="I2162" s="840" t="s">
        <v>15822</v>
      </c>
      <c r="J2162" s="848">
        <f>IFERROR(VLOOKUP(I2162,REAJUSTE!A:AB,22,FALSE),"")</f>
        <v>1.016</v>
      </c>
    </row>
    <row r="2163" spans="1:10" ht="25.5" x14ac:dyDescent="0.2">
      <c r="A2163" s="853">
        <v>48054</v>
      </c>
      <c r="B2163" s="853" t="s">
        <v>1358</v>
      </c>
      <c r="C2163" s="806" t="s">
        <v>70</v>
      </c>
      <c r="D2163" s="807">
        <f t="shared" si="33"/>
        <v>9.39</v>
      </c>
      <c r="E2163" s="854"/>
      <c r="F2163" s="807">
        <v>9.25</v>
      </c>
      <c r="G2163" s="807"/>
      <c r="I2163" s="840" t="s">
        <v>15822</v>
      </c>
      <c r="J2163" s="848">
        <f>IFERROR(VLOOKUP(I2163,REAJUSTE!A:AB,22,FALSE),"")</f>
        <v>1.016</v>
      </c>
    </row>
    <row r="2164" spans="1:10" ht="25.5" x14ac:dyDescent="0.2">
      <c r="A2164" s="853">
        <v>48055</v>
      </c>
      <c r="B2164" s="853" t="s">
        <v>1359</v>
      </c>
      <c r="C2164" s="806" t="s">
        <v>70</v>
      </c>
      <c r="D2164" s="807">
        <f t="shared" si="33"/>
        <v>31.27</v>
      </c>
      <c r="E2164" s="854"/>
      <c r="F2164" s="807">
        <v>30.78</v>
      </c>
      <c r="G2164" s="807"/>
      <c r="I2164" s="840" t="s">
        <v>15822</v>
      </c>
      <c r="J2164" s="848">
        <f>IFERROR(VLOOKUP(I2164,REAJUSTE!A:AB,22,FALSE),"")</f>
        <v>1.016</v>
      </c>
    </row>
    <row r="2165" spans="1:10" ht="25.5" x14ac:dyDescent="0.2">
      <c r="A2165" s="853">
        <v>48056</v>
      </c>
      <c r="B2165" s="853" t="s">
        <v>1360</v>
      </c>
      <c r="C2165" s="806" t="s">
        <v>70</v>
      </c>
      <c r="D2165" s="807">
        <f t="shared" si="33"/>
        <v>9.15</v>
      </c>
      <c r="E2165" s="854"/>
      <c r="F2165" s="807">
        <v>9.01</v>
      </c>
      <c r="G2165" s="807"/>
      <c r="I2165" s="840" t="s">
        <v>15822</v>
      </c>
      <c r="J2165" s="848">
        <f>IFERROR(VLOOKUP(I2165,REAJUSTE!A:AB,22,FALSE),"")</f>
        <v>1.016</v>
      </c>
    </row>
    <row r="2166" spans="1:10" ht="25.5" x14ac:dyDescent="0.2">
      <c r="A2166" s="853">
        <v>48057</v>
      </c>
      <c r="B2166" s="853" t="s">
        <v>1361</v>
      </c>
      <c r="C2166" s="806" t="s">
        <v>70</v>
      </c>
      <c r="D2166" s="807">
        <f t="shared" si="33"/>
        <v>13.14</v>
      </c>
      <c r="E2166" s="854"/>
      <c r="F2166" s="807">
        <v>12.94</v>
      </c>
      <c r="G2166" s="807"/>
      <c r="I2166" s="840" t="s">
        <v>15822</v>
      </c>
      <c r="J2166" s="848">
        <f>IFERROR(VLOOKUP(I2166,REAJUSTE!A:AB,22,FALSE),"")</f>
        <v>1.016</v>
      </c>
    </row>
    <row r="2167" spans="1:10" ht="38.25" x14ac:dyDescent="0.2">
      <c r="A2167" s="853">
        <v>48064</v>
      </c>
      <c r="B2167" s="853" t="s">
        <v>1362</v>
      </c>
      <c r="C2167" s="806" t="s">
        <v>70</v>
      </c>
      <c r="D2167" s="807">
        <f t="shared" si="33"/>
        <v>18.059999999999999</v>
      </c>
      <c r="E2167" s="854"/>
      <c r="F2167" s="807">
        <v>17.78</v>
      </c>
      <c r="G2167" s="807"/>
      <c r="I2167" s="840" t="s">
        <v>15822</v>
      </c>
      <c r="J2167" s="848">
        <f>IFERROR(VLOOKUP(I2167,REAJUSTE!A:AB,22,FALSE),"")</f>
        <v>1.016</v>
      </c>
    </row>
    <row r="2168" spans="1:10" ht="25.5" x14ac:dyDescent="0.2">
      <c r="A2168" s="853">
        <v>48067</v>
      </c>
      <c r="B2168" s="853" t="s">
        <v>13139</v>
      </c>
      <c r="C2168" s="806" t="s">
        <v>70</v>
      </c>
      <c r="D2168" s="807">
        <f t="shared" si="33"/>
        <v>3.04</v>
      </c>
      <c r="E2168" s="854"/>
      <c r="F2168" s="807">
        <v>3</v>
      </c>
      <c r="G2168" s="807"/>
      <c r="I2168" s="840" t="s">
        <v>15822</v>
      </c>
      <c r="J2168" s="848">
        <f>IFERROR(VLOOKUP(I2168,REAJUSTE!A:AB,22,FALSE),"")</f>
        <v>1.016</v>
      </c>
    </row>
    <row r="2169" spans="1:10" ht="38.25" x14ac:dyDescent="0.2">
      <c r="A2169" s="853">
        <v>48070</v>
      </c>
      <c r="B2169" s="853" t="s">
        <v>13140</v>
      </c>
      <c r="C2169" s="806" t="s">
        <v>70</v>
      </c>
      <c r="D2169" s="807">
        <f t="shared" si="33"/>
        <v>1.38</v>
      </c>
      <c r="E2169" s="854"/>
      <c r="F2169" s="807">
        <v>1.36</v>
      </c>
      <c r="G2169" s="807"/>
      <c r="I2169" s="840" t="s">
        <v>15822</v>
      </c>
      <c r="J2169" s="848">
        <f>IFERROR(VLOOKUP(I2169,REAJUSTE!A:AB,22,FALSE),"")</f>
        <v>1.016</v>
      </c>
    </row>
    <row r="2170" spans="1:10" ht="25.5" x14ac:dyDescent="0.2">
      <c r="A2170" s="853">
        <v>48085</v>
      </c>
      <c r="B2170" s="853" t="s">
        <v>1363</v>
      </c>
      <c r="C2170" s="806" t="s">
        <v>70</v>
      </c>
      <c r="D2170" s="807">
        <f t="shared" si="33"/>
        <v>73.12</v>
      </c>
      <c r="E2170" s="854"/>
      <c r="F2170" s="807">
        <v>71.97</v>
      </c>
      <c r="G2170" s="807"/>
      <c r="I2170" s="840" t="s">
        <v>15822</v>
      </c>
      <c r="J2170" s="848">
        <f>IFERROR(VLOOKUP(I2170,REAJUSTE!A:AB,22,FALSE),"")</f>
        <v>1.016</v>
      </c>
    </row>
    <row r="2171" spans="1:10" ht="15" x14ac:dyDescent="0.2">
      <c r="A2171" s="513">
        <v>481</v>
      </c>
      <c r="B2171" s="514" t="s">
        <v>1364</v>
      </c>
      <c r="C2171" s="701"/>
      <c r="D2171" s="807">
        <f t="shared" si="33"/>
        <v>0</v>
      </c>
      <c r="E2171" s="854"/>
      <c r="F2171" s="701"/>
      <c r="G2171" s="807"/>
      <c r="I2171" s="840" t="s">
        <v>15822</v>
      </c>
      <c r="J2171" s="848">
        <f>IFERROR(VLOOKUP(I2171,REAJUSTE!A:AB,22,FALSE),"")</f>
        <v>1.016</v>
      </c>
    </row>
    <row r="2172" spans="1:10" ht="25.5" x14ac:dyDescent="0.2">
      <c r="A2172" s="853">
        <v>48120</v>
      </c>
      <c r="B2172" s="853" t="s">
        <v>1365</v>
      </c>
      <c r="C2172" s="806" t="s">
        <v>70</v>
      </c>
      <c r="D2172" s="807">
        <f t="shared" si="33"/>
        <v>14.25</v>
      </c>
      <c r="E2172" s="854"/>
      <c r="F2172" s="807">
        <v>14.03</v>
      </c>
      <c r="G2172" s="807"/>
      <c r="I2172" s="840" t="s">
        <v>15822</v>
      </c>
      <c r="J2172" s="848">
        <f>IFERROR(VLOOKUP(I2172,REAJUSTE!A:AB,22,FALSE),"")</f>
        <v>1.016</v>
      </c>
    </row>
    <row r="2173" spans="1:10" ht="25.5" x14ac:dyDescent="0.2">
      <c r="A2173" s="853">
        <v>48145</v>
      </c>
      <c r="B2173" s="853" t="s">
        <v>1366</v>
      </c>
      <c r="C2173" s="806" t="s">
        <v>70</v>
      </c>
      <c r="D2173" s="807">
        <f t="shared" si="33"/>
        <v>8.61</v>
      </c>
      <c r="E2173" s="854"/>
      <c r="F2173" s="807">
        <v>8.48</v>
      </c>
      <c r="G2173" s="807"/>
      <c r="I2173" s="840" t="s">
        <v>15822</v>
      </c>
      <c r="J2173" s="848">
        <f>IFERROR(VLOOKUP(I2173,REAJUSTE!A:AB,22,FALSE),"")</f>
        <v>1.016</v>
      </c>
    </row>
    <row r="2174" spans="1:10" ht="25.5" x14ac:dyDescent="0.2">
      <c r="A2174" s="853">
        <v>48146</v>
      </c>
      <c r="B2174" s="853" t="s">
        <v>1367</v>
      </c>
      <c r="C2174" s="806" t="s">
        <v>70</v>
      </c>
      <c r="D2174" s="807">
        <f t="shared" si="33"/>
        <v>6.32</v>
      </c>
      <c r="E2174" s="854"/>
      <c r="F2174" s="807">
        <v>6.23</v>
      </c>
      <c r="G2174" s="807"/>
      <c r="I2174" s="840" t="s">
        <v>15822</v>
      </c>
      <c r="J2174" s="848">
        <f>IFERROR(VLOOKUP(I2174,REAJUSTE!A:AB,22,FALSE),"")</f>
        <v>1.016</v>
      </c>
    </row>
    <row r="2175" spans="1:10" ht="25.5" x14ac:dyDescent="0.2">
      <c r="A2175" s="853">
        <v>48149</v>
      </c>
      <c r="B2175" s="853" t="s">
        <v>1368</v>
      </c>
      <c r="C2175" s="806" t="s">
        <v>70</v>
      </c>
      <c r="D2175" s="807">
        <f t="shared" si="33"/>
        <v>43.65</v>
      </c>
      <c r="E2175" s="854"/>
      <c r="F2175" s="807">
        <v>42.97</v>
      </c>
      <c r="G2175" s="807"/>
      <c r="I2175" s="840" t="s">
        <v>15822</v>
      </c>
      <c r="J2175" s="848">
        <f>IFERROR(VLOOKUP(I2175,REAJUSTE!A:AB,22,FALSE),"")</f>
        <v>1.016</v>
      </c>
    </row>
    <row r="2176" spans="1:10" ht="25.5" x14ac:dyDescent="0.2">
      <c r="A2176" s="853">
        <v>48150</v>
      </c>
      <c r="B2176" s="853" t="s">
        <v>1369</v>
      </c>
      <c r="C2176" s="806" t="s">
        <v>71</v>
      </c>
      <c r="D2176" s="807">
        <f t="shared" si="33"/>
        <v>91.54</v>
      </c>
      <c r="E2176" s="854"/>
      <c r="F2176" s="807">
        <v>90.1</v>
      </c>
      <c r="G2176" s="807"/>
      <c r="I2176" s="840" t="s">
        <v>15822</v>
      </c>
      <c r="J2176" s="848">
        <f>IFERROR(VLOOKUP(I2176,REAJUSTE!A:AB,22,FALSE),"")</f>
        <v>1.016</v>
      </c>
    </row>
    <row r="2177" spans="1:10" ht="25.5" x14ac:dyDescent="0.2">
      <c r="A2177" s="853">
        <v>48151</v>
      </c>
      <c r="B2177" s="853" t="s">
        <v>1370</v>
      </c>
      <c r="C2177" s="806" t="s">
        <v>71</v>
      </c>
      <c r="D2177" s="807">
        <f t="shared" si="33"/>
        <v>70.03</v>
      </c>
      <c r="E2177" s="854"/>
      <c r="F2177" s="807">
        <v>68.930000000000007</v>
      </c>
      <c r="G2177" s="807"/>
      <c r="I2177" s="840" t="s">
        <v>15822</v>
      </c>
      <c r="J2177" s="848">
        <f>IFERROR(VLOOKUP(I2177,REAJUSTE!A:AB,22,FALSE),"")</f>
        <v>1.016</v>
      </c>
    </row>
    <row r="2178" spans="1:10" ht="25.5" x14ac:dyDescent="0.2">
      <c r="A2178" s="853">
        <v>48152</v>
      </c>
      <c r="B2178" s="853" t="s">
        <v>1371</v>
      </c>
      <c r="C2178" s="806" t="s">
        <v>71</v>
      </c>
      <c r="D2178" s="807">
        <f t="shared" si="33"/>
        <v>36.75</v>
      </c>
      <c r="E2178" s="854"/>
      <c r="F2178" s="807">
        <v>36.18</v>
      </c>
      <c r="G2178" s="807"/>
      <c r="I2178" s="840" t="s">
        <v>15822</v>
      </c>
      <c r="J2178" s="848">
        <f>IFERROR(VLOOKUP(I2178,REAJUSTE!A:AB,22,FALSE),"")</f>
        <v>1.016</v>
      </c>
    </row>
    <row r="2179" spans="1:10" ht="15" x14ac:dyDescent="0.2">
      <c r="A2179" s="513">
        <v>482</v>
      </c>
      <c r="B2179" s="514" t="s">
        <v>166</v>
      </c>
      <c r="C2179" s="701"/>
      <c r="D2179" s="807">
        <f t="shared" si="33"/>
        <v>0</v>
      </c>
      <c r="E2179" s="854"/>
      <c r="F2179" s="701"/>
      <c r="G2179" s="807"/>
      <c r="I2179" s="840" t="s">
        <v>15822</v>
      </c>
      <c r="J2179" s="848">
        <f>IFERROR(VLOOKUP(I2179,REAJUSTE!A:AB,22,FALSE),"")</f>
        <v>1.016</v>
      </c>
    </row>
    <row r="2180" spans="1:10" ht="25.5" x14ac:dyDescent="0.2">
      <c r="A2180" s="853">
        <v>48220</v>
      </c>
      <c r="B2180" s="853" t="s">
        <v>13141</v>
      </c>
      <c r="C2180" s="806" t="s">
        <v>70</v>
      </c>
      <c r="D2180" s="807">
        <f t="shared" si="33"/>
        <v>15.6</v>
      </c>
      <c r="E2180" s="856"/>
      <c r="F2180" s="807">
        <v>15.36</v>
      </c>
      <c r="G2180" s="701"/>
      <c r="I2180" s="840" t="s">
        <v>15822</v>
      </c>
      <c r="J2180" s="848">
        <f>IFERROR(VLOOKUP(I2180,REAJUSTE!A:AB,22,FALSE),"")</f>
        <v>1.016</v>
      </c>
    </row>
    <row r="2181" spans="1:10" ht="15" x14ac:dyDescent="0.2">
      <c r="A2181" s="513">
        <v>483</v>
      </c>
      <c r="B2181" s="514" t="s">
        <v>1198</v>
      </c>
      <c r="C2181" s="701"/>
      <c r="D2181" s="807">
        <f t="shared" si="33"/>
        <v>0</v>
      </c>
      <c r="E2181" s="854"/>
      <c r="F2181" s="701"/>
      <c r="G2181" s="807"/>
      <c r="I2181" s="840" t="s">
        <v>15822</v>
      </c>
      <c r="J2181" s="848">
        <f>IFERROR(VLOOKUP(I2181,REAJUSTE!A:AB,22,FALSE),"")</f>
        <v>1.016</v>
      </c>
    </row>
    <row r="2182" spans="1:10" ht="15" x14ac:dyDescent="0.2">
      <c r="A2182" s="853">
        <v>48316</v>
      </c>
      <c r="B2182" s="853" t="s">
        <v>1372</v>
      </c>
      <c r="C2182" s="806" t="s">
        <v>70</v>
      </c>
      <c r="D2182" s="807">
        <f t="shared" si="33"/>
        <v>570.77</v>
      </c>
      <c r="E2182" s="854"/>
      <c r="F2182" s="807">
        <v>561.79</v>
      </c>
      <c r="G2182" s="807"/>
      <c r="I2182" s="840" t="s">
        <v>15822</v>
      </c>
      <c r="J2182" s="848">
        <f>IFERROR(VLOOKUP(I2182,REAJUSTE!A:AB,22,FALSE),"")</f>
        <v>1.016</v>
      </c>
    </row>
    <row r="2183" spans="1:10" ht="25.5" x14ac:dyDescent="0.2">
      <c r="A2183" s="853">
        <v>48340</v>
      </c>
      <c r="B2183" s="853" t="s">
        <v>1373</v>
      </c>
      <c r="C2183" s="806" t="s">
        <v>70</v>
      </c>
      <c r="D2183" s="807">
        <f t="shared" si="33"/>
        <v>33</v>
      </c>
      <c r="E2183" s="854"/>
      <c r="F2183" s="807">
        <v>32.49</v>
      </c>
      <c r="G2183" s="807"/>
      <c r="I2183" s="840" t="s">
        <v>15822</v>
      </c>
      <c r="J2183" s="848">
        <f>IFERROR(VLOOKUP(I2183,REAJUSTE!A:AB,22,FALSE),"")</f>
        <v>1.016</v>
      </c>
    </row>
    <row r="2184" spans="1:10" ht="25.5" x14ac:dyDescent="0.2">
      <c r="A2184" s="853">
        <v>48341</v>
      </c>
      <c r="B2184" s="853" t="s">
        <v>1374</v>
      </c>
      <c r="C2184" s="806" t="s">
        <v>70</v>
      </c>
      <c r="D2184" s="807">
        <f t="shared" si="33"/>
        <v>124.54</v>
      </c>
      <c r="E2184" s="854"/>
      <c r="F2184" s="807">
        <v>122.58</v>
      </c>
      <c r="G2184" s="807"/>
      <c r="I2184" s="840" t="s">
        <v>15822</v>
      </c>
      <c r="J2184" s="848">
        <f>IFERROR(VLOOKUP(I2184,REAJUSTE!A:AB,22,FALSE),"")</f>
        <v>1.016</v>
      </c>
    </row>
    <row r="2185" spans="1:10" ht="38.25" x14ac:dyDescent="0.2">
      <c r="A2185" s="853">
        <v>48342</v>
      </c>
      <c r="B2185" s="853" t="s">
        <v>1375</v>
      </c>
      <c r="C2185" s="806" t="s">
        <v>70</v>
      </c>
      <c r="D2185" s="807">
        <f t="shared" si="33"/>
        <v>16.37</v>
      </c>
      <c r="E2185" s="854"/>
      <c r="F2185" s="807">
        <v>16.12</v>
      </c>
      <c r="G2185" s="807"/>
      <c r="I2185" s="840" t="s">
        <v>15822</v>
      </c>
      <c r="J2185" s="848">
        <f>IFERROR(VLOOKUP(I2185,REAJUSTE!A:AB,22,FALSE),"")</f>
        <v>1.016</v>
      </c>
    </row>
    <row r="2186" spans="1:10" ht="25.5" x14ac:dyDescent="0.2">
      <c r="A2186" s="853">
        <v>48365</v>
      </c>
      <c r="B2186" s="853" t="s">
        <v>1852</v>
      </c>
      <c r="C2186" s="806" t="s">
        <v>70</v>
      </c>
      <c r="D2186" s="807">
        <f t="shared" si="33"/>
        <v>7.09</v>
      </c>
      <c r="E2186" s="854"/>
      <c r="F2186" s="807">
        <v>6.98</v>
      </c>
      <c r="G2186" s="807"/>
      <c r="I2186" s="840" t="s">
        <v>15822</v>
      </c>
      <c r="J2186" s="848">
        <f>IFERROR(VLOOKUP(I2186,REAJUSTE!A:AB,22,FALSE),"")</f>
        <v>1.016</v>
      </c>
    </row>
    <row r="2187" spans="1:10" ht="38.25" x14ac:dyDescent="0.2">
      <c r="A2187" s="853">
        <v>48390</v>
      </c>
      <c r="B2187" s="853" t="s">
        <v>1376</v>
      </c>
      <c r="C2187" s="806" t="s">
        <v>71</v>
      </c>
      <c r="D2187" s="807">
        <f t="shared" si="33"/>
        <v>61.51</v>
      </c>
      <c r="E2187" s="854"/>
      <c r="F2187" s="807">
        <v>60.55</v>
      </c>
      <c r="G2187" s="807"/>
      <c r="I2187" s="840" t="s">
        <v>15822</v>
      </c>
      <c r="J2187" s="848">
        <f>IFERROR(VLOOKUP(I2187,REAJUSTE!A:AB,22,FALSE),"")</f>
        <v>1.016</v>
      </c>
    </row>
    <row r="2188" spans="1:10" ht="30" x14ac:dyDescent="0.2">
      <c r="A2188" s="513">
        <v>484</v>
      </c>
      <c r="B2188" s="514" t="s">
        <v>1377</v>
      </c>
      <c r="C2188" s="701"/>
      <c r="D2188" s="807">
        <f t="shared" si="33"/>
        <v>0</v>
      </c>
      <c r="E2188" s="856"/>
      <c r="F2188" s="701"/>
      <c r="G2188" s="701"/>
      <c r="I2188" s="840" t="s">
        <v>15822</v>
      </c>
      <c r="J2188" s="848">
        <f>IFERROR(VLOOKUP(I2188,REAJUSTE!A:AB,22,FALSE),"")</f>
        <v>1.016</v>
      </c>
    </row>
    <row r="2189" spans="1:10" ht="38.25" x14ac:dyDescent="0.2">
      <c r="A2189" s="853">
        <v>48444</v>
      </c>
      <c r="B2189" s="853" t="s">
        <v>13142</v>
      </c>
      <c r="C2189" s="806" t="s">
        <v>70</v>
      </c>
      <c r="D2189" s="807">
        <f t="shared" si="33"/>
        <v>45.54</v>
      </c>
      <c r="E2189" s="854"/>
      <c r="F2189" s="807">
        <v>44.83</v>
      </c>
      <c r="G2189" s="807"/>
      <c r="I2189" s="840" t="s">
        <v>15822</v>
      </c>
      <c r="J2189" s="848">
        <f>IFERROR(VLOOKUP(I2189,REAJUSTE!A:AB,22,FALSE),"")</f>
        <v>1.016</v>
      </c>
    </row>
    <row r="2190" spans="1:10" ht="25.5" x14ac:dyDescent="0.2">
      <c r="A2190" s="853">
        <v>48458</v>
      </c>
      <c r="B2190" s="853" t="s">
        <v>1378</v>
      </c>
      <c r="C2190" s="806" t="s">
        <v>70</v>
      </c>
      <c r="D2190" s="807">
        <f t="shared" si="33"/>
        <v>1.75</v>
      </c>
      <c r="E2190" s="856"/>
      <c r="F2190" s="807">
        <v>1.73</v>
      </c>
      <c r="G2190" s="701"/>
      <c r="I2190" s="840" t="s">
        <v>15822</v>
      </c>
      <c r="J2190" s="848">
        <f>IFERROR(VLOOKUP(I2190,REAJUSTE!A:AB,22,FALSE),"")</f>
        <v>1.016</v>
      </c>
    </row>
    <row r="2191" spans="1:10" ht="25.5" x14ac:dyDescent="0.2">
      <c r="A2191" s="853">
        <v>48474</v>
      </c>
      <c r="B2191" s="853" t="s">
        <v>1379</v>
      </c>
      <c r="C2191" s="806" t="s">
        <v>70</v>
      </c>
      <c r="D2191" s="807">
        <f t="shared" si="33"/>
        <v>216.35</v>
      </c>
      <c r="E2191" s="854"/>
      <c r="F2191" s="807">
        <v>212.95</v>
      </c>
      <c r="G2191" s="807"/>
      <c r="I2191" s="840" t="s">
        <v>15822</v>
      </c>
      <c r="J2191" s="848">
        <f>IFERROR(VLOOKUP(I2191,REAJUSTE!A:AB,22,FALSE),"")</f>
        <v>1.016</v>
      </c>
    </row>
    <row r="2192" spans="1:10" ht="30" x14ac:dyDescent="0.2">
      <c r="A2192" s="513">
        <v>485</v>
      </c>
      <c r="B2192" s="514" t="s">
        <v>1377</v>
      </c>
      <c r="C2192" s="701"/>
      <c r="D2192" s="807">
        <f t="shared" ref="D2192:D2255" si="34">TRUNC(F2192*J2192,2)</f>
        <v>0</v>
      </c>
      <c r="E2192" s="854"/>
      <c r="F2192" s="701"/>
      <c r="G2192" s="807"/>
      <c r="I2192" s="840" t="s">
        <v>15822</v>
      </c>
      <c r="J2192" s="848">
        <f>IFERROR(VLOOKUP(I2192,REAJUSTE!A:AB,22,FALSE),"")</f>
        <v>1.016</v>
      </c>
    </row>
    <row r="2193" spans="1:10" ht="38.25" x14ac:dyDescent="0.2">
      <c r="A2193" s="853">
        <v>48502</v>
      </c>
      <c r="B2193" s="853" t="s">
        <v>13143</v>
      </c>
      <c r="C2193" s="806" t="s">
        <v>70</v>
      </c>
      <c r="D2193" s="807">
        <f t="shared" si="34"/>
        <v>1.42</v>
      </c>
      <c r="E2193" s="854"/>
      <c r="F2193" s="807">
        <v>1.4</v>
      </c>
      <c r="G2193" s="807"/>
      <c r="I2193" s="840" t="s">
        <v>15822</v>
      </c>
      <c r="J2193" s="848">
        <f>IFERROR(VLOOKUP(I2193,REAJUSTE!A:AB,22,FALSE),"")</f>
        <v>1.016</v>
      </c>
    </row>
    <row r="2194" spans="1:10" ht="38.25" x14ac:dyDescent="0.2">
      <c r="A2194" s="853">
        <v>48503</v>
      </c>
      <c r="B2194" s="853" t="s">
        <v>13144</v>
      </c>
      <c r="C2194" s="806" t="s">
        <v>70</v>
      </c>
      <c r="D2194" s="807">
        <f t="shared" si="34"/>
        <v>1.73</v>
      </c>
      <c r="E2194" s="854"/>
      <c r="F2194" s="807">
        <v>1.71</v>
      </c>
      <c r="G2194" s="807"/>
      <c r="I2194" s="840" t="s">
        <v>15822</v>
      </c>
      <c r="J2194" s="848">
        <f>IFERROR(VLOOKUP(I2194,REAJUSTE!A:AB,22,FALSE),"")</f>
        <v>1.016</v>
      </c>
    </row>
    <row r="2195" spans="1:10" ht="38.25" x14ac:dyDescent="0.2">
      <c r="A2195" s="853">
        <v>48505</v>
      </c>
      <c r="B2195" s="853" t="s">
        <v>13145</v>
      </c>
      <c r="C2195" s="806" t="s">
        <v>70</v>
      </c>
      <c r="D2195" s="807">
        <f t="shared" si="34"/>
        <v>3.54</v>
      </c>
      <c r="E2195" s="854"/>
      <c r="F2195" s="807">
        <v>3.49</v>
      </c>
      <c r="G2195" s="807"/>
      <c r="I2195" s="840" t="s">
        <v>15822</v>
      </c>
      <c r="J2195" s="848">
        <f>IFERROR(VLOOKUP(I2195,REAJUSTE!A:AB,22,FALSE),"")</f>
        <v>1.016</v>
      </c>
    </row>
    <row r="2196" spans="1:10" ht="38.25" x14ac:dyDescent="0.2">
      <c r="A2196" s="853">
        <v>48506</v>
      </c>
      <c r="B2196" s="853" t="s">
        <v>13146</v>
      </c>
      <c r="C2196" s="806" t="s">
        <v>70</v>
      </c>
      <c r="D2196" s="807">
        <f t="shared" si="34"/>
        <v>6.16</v>
      </c>
      <c r="E2196" s="854"/>
      <c r="F2196" s="807">
        <v>6.07</v>
      </c>
      <c r="G2196" s="807"/>
      <c r="I2196" s="840" t="s">
        <v>15822</v>
      </c>
      <c r="J2196" s="848">
        <f>IFERROR(VLOOKUP(I2196,REAJUSTE!A:AB,22,FALSE),"")</f>
        <v>1.016</v>
      </c>
    </row>
    <row r="2197" spans="1:10" ht="38.25" x14ac:dyDescent="0.2">
      <c r="A2197" s="853">
        <v>48508</v>
      </c>
      <c r="B2197" s="853" t="s">
        <v>13147</v>
      </c>
      <c r="C2197" s="806" t="s">
        <v>70</v>
      </c>
      <c r="D2197" s="807">
        <f t="shared" si="34"/>
        <v>11.02</v>
      </c>
      <c r="E2197" s="856"/>
      <c r="F2197" s="807">
        <v>10.85</v>
      </c>
      <c r="G2197" s="701"/>
      <c r="I2197" s="840" t="s">
        <v>15822</v>
      </c>
      <c r="J2197" s="848">
        <f>IFERROR(VLOOKUP(I2197,REAJUSTE!A:AB,22,FALSE),"")</f>
        <v>1.016</v>
      </c>
    </row>
    <row r="2198" spans="1:10" ht="38.25" x14ac:dyDescent="0.2">
      <c r="A2198" s="853">
        <v>48510</v>
      </c>
      <c r="B2198" s="853" t="s">
        <v>13148</v>
      </c>
      <c r="C2198" s="806" t="s">
        <v>70</v>
      </c>
      <c r="D2198" s="807">
        <f t="shared" si="34"/>
        <v>15.32</v>
      </c>
      <c r="E2198" s="854"/>
      <c r="F2198" s="807">
        <v>15.08</v>
      </c>
      <c r="G2198" s="807"/>
      <c r="I2198" s="840" t="s">
        <v>15822</v>
      </c>
      <c r="J2198" s="848">
        <f>IFERROR(VLOOKUP(I2198,REAJUSTE!A:AB,22,FALSE),"")</f>
        <v>1.016</v>
      </c>
    </row>
    <row r="2199" spans="1:10" ht="38.25" x14ac:dyDescent="0.2">
      <c r="A2199" s="853">
        <v>48512</v>
      </c>
      <c r="B2199" s="853" t="s">
        <v>13149</v>
      </c>
      <c r="C2199" s="806" t="s">
        <v>70</v>
      </c>
      <c r="D2199" s="807">
        <f t="shared" si="34"/>
        <v>51.71</v>
      </c>
      <c r="E2199" s="854"/>
      <c r="F2199" s="807">
        <v>50.9</v>
      </c>
      <c r="G2199" s="807"/>
      <c r="I2199" s="840" t="s">
        <v>15822</v>
      </c>
      <c r="J2199" s="848">
        <f>IFERROR(VLOOKUP(I2199,REAJUSTE!A:AB,22,FALSE),"")</f>
        <v>1.016</v>
      </c>
    </row>
    <row r="2200" spans="1:10" ht="25.5" x14ac:dyDescent="0.2">
      <c r="A2200" s="853">
        <v>48516</v>
      </c>
      <c r="B2200" s="853" t="s">
        <v>13150</v>
      </c>
      <c r="C2200" s="806" t="s">
        <v>70</v>
      </c>
      <c r="D2200" s="807">
        <f t="shared" si="34"/>
        <v>0.71</v>
      </c>
      <c r="E2200" s="854"/>
      <c r="F2200" s="807">
        <v>0.7</v>
      </c>
      <c r="G2200" s="807"/>
      <c r="I2200" s="840" t="s">
        <v>15822</v>
      </c>
      <c r="J2200" s="848">
        <f>IFERROR(VLOOKUP(I2200,REAJUSTE!A:AB,22,FALSE),"")</f>
        <v>1.016</v>
      </c>
    </row>
    <row r="2201" spans="1:10" ht="25.5" x14ac:dyDescent="0.2">
      <c r="A2201" s="853">
        <v>48517</v>
      </c>
      <c r="B2201" s="853" t="s">
        <v>13151</v>
      </c>
      <c r="C2201" s="806" t="s">
        <v>70</v>
      </c>
      <c r="D2201" s="807">
        <f t="shared" si="34"/>
        <v>1.43</v>
      </c>
      <c r="E2201" s="856"/>
      <c r="F2201" s="807">
        <v>1.41</v>
      </c>
      <c r="G2201" s="701"/>
      <c r="I2201" s="840" t="s">
        <v>15822</v>
      </c>
      <c r="J2201" s="848">
        <f>IFERROR(VLOOKUP(I2201,REAJUSTE!A:AB,22,FALSE),"")</f>
        <v>1.016</v>
      </c>
    </row>
    <row r="2202" spans="1:10" ht="25.5" x14ac:dyDescent="0.2">
      <c r="A2202" s="853">
        <v>48518</v>
      </c>
      <c r="B2202" s="853" t="s">
        <v>13152</v>
      </c>
      <c r="C2202" s="806" t="s">
        <v>70</v>
      </c>
      <c r="D2202" s="807">
        <f t="shared" si="34"/>
        <v>1.93</v>
      </c>
      <c r="E2202" s="854"/>
      <c r="F2202" s="807">
        <v>1.9</v>
      </c>
      <c r="G2202" s="807"/>
      <c r="I2202" s="840" t="s">
        <v>15822</v>
      </c>
      <c r="J2202" s="848">
        <f>IFERROR(VLOOKUP(I2202,REAJUSTE!A:AB,22,FALSE),"")</f>
        <v>1.016</v>
      </c>
    </row>
    <row r="2203" spans="1:10" ht="25.5" x14ac:dyDescent="0.2">
      <c r="A2203" s="853">
        <v>48519</v>
      </c>
      <c r="B2203" s="853" t="s">
        <v>13153</v>
      </c>
      <c r="C2203" s="806" t="s">
        <v>70</v>
      </c>
      <c r="D2203" s="807">
        <f t="shared" si="34"/>
        <v>2.21</v>
      </c>
      <c r="E2203" s="854"/>
      <c r="F2203" s="807">
        <v>2.1800000000000002</v>
      </c>
      <c r="G2203" s="807"/>
      <c r="I2203" s="840" t="s">
        <v>15822</v>
      </c>
      <c r="J2203" s="848">
        <f>IFERROR(VLOOKUP(I2203,REAJUSTE!A:AB,22,FALSE),"")</f>
        <v>1.016</v>
      </c>
    </row>
    <row r="2204" spans="1:10" ht="25.5" x14ac:dyDescent="0.2">
      <c r="A2204" s="853">
        <v>48520</v>
      </c>
      <c r="B2204" s="853" t="s">
        <v>13154</v>
      </c>
      <c r="C2204" s="806" t="s">
        <v>70</v>
      </c>
      <c r="D2204" s="807">
        <f t="shared" si="34"/>
        <v>3.56</v>
      </c>
      <c r="E2204" s="854"/>
      <c r="F2204" s="807">
        <v>3.51</v>
      </c>
      <c r="G2204" s="807"/>
      <c r="I2204" s="840" t="s">
        <v>15822</v>
      </c>
      <c r="J2204" s="848">
        <f>IFERROR(VLOOKUP(I2204,REAJUSTE!A:AB,22,FALSE),"")</f>
        <v>1.016</v>
      </c>
    </row>
    <row r="2205" spans="1:10" ht="25.5" x14ac:dyDescent="0.2">
      <c r="A2205" s="853">
        <v>48522</v>
      </c>
      <c r="B2205" s="853" t="s">
        <v>13155</v>
      </c>
      <c r="C2205" s="806" t="s">
        <v>70</v>
      </c>
      <c r="D2205" s="807">
        <f t="shared" si="34"/>
        <v>9.4700000000000006</v>
      </c>
      <c r="E2205" s="854"/>
      <c r="F2205" s="807">
        <v>9.33</v>
      </c>
      <c r="G2205" s="807"/>
      <c r="I2205" s="840" t="s">
        <v>15822</v>
      </c>
      <c r="J2205" s="848">
        <f>IFERROR(VLOOKUP(I2205,REAJUSTE!A:AB,22,FALSE),"")</f>
        <v>1.016</v>
      </c>
    </row>
    <row r="2206" spans="1:10" ht="25.5" x14ac:dyDescent="0.2">
      <c r="A2206" s="853">
        <v>48524</v>
      </c>
      <c r="B2206" s="853" t="s">
        <v>13156</v>
      </c>
      <c r="C2206" s="806" t="s">
        <v>70</v>
      </c>
      <c r="D2206" s="807">
        <f t="shared" si="34"/>
        <v>12.07</v>
      </c>
      <c r="E2206" s="854"/>
      <c r="F2206" s="807">
        <v>11.88</v>
      </c>
      <c r="G2206" s="807"/>
      <c r="I2206" s="840" t="s">
        <v>15822</v>
      </c>
      <c r="J2206" s="848">
        <f>IFERROR(VLOOKUP(I2206,REAJUSTE!A:AB,22,FALSE),"")</f>
        <v>1.016</v>
      </c>
    </row>
    <row r="2207" spans="1:10" ht="25.5" x14ac:dyDescent="0.2">
      <c r="A2207" s="853">
        <v>48525</v>
      </c>
      <c r="B2207" s="853" t="s">
        <v>13157</v>
      </c>
      <c r="C2207" s="806" t="s">
        <v>70</v>
      </c>
      <c r="D2207" s="807">
        <f t="shared" si="34"/>
        <v>29.7</v>
      </c>
      <c r="E2207" s="854"/>
      <c r="F2207" s="807">
        <v>29.24</v>
      </c>
      <c r="G2207" s="807"/>
      <c r="I2207" s="840" t="s">
        <v>15822</v>
      </c>
      <c r="J2207" s="848">
        <f>IFERROR(VLOOKUP(I2207,REAJUSTE!A:AB,22,FALSE),"")</f>
        <v>1.016</v>
      </c>
    </row>
    <row r="2208" spans="1:10" ht="38.25" x14ac:dyDescent="0.2">
      <c r="A2208" s="853">
        <v>48534</v>
      </c>
      <c r="B2208" s="853" t="s">
        <v>16027</v>
      </c>
      <c r="C2208" s="806" t="s">
        <v>70</v>
      </c>
      <c r="D2208" s="807">
        <f t="shared" si="34"/>
        <v>0.69</v>
      </c>
      <c r="E2208" s="854"/>
      <c r="F2208" s="807">
        <v>0.68</v>
      </c>
      <c r="G2208" s="807"/>
      <c r="I2208" s="840" t="s">
        <v>15822</v>
      </c>
      <c r="J2208" s="848">
        <f>IFERROR(VLOOKUP(I2208,REAJUSTE!A:AB,22,FALSE),"")</f>
        <v>1.016</v>
      </c>
    </row>
    <row r="2209" spans="1:10" ht="38.25" x14ac:dyDescent="0.2">
      <c r="A2209" s="853">
        <v>48538</v>
      </c>
      <c r="B2209" s="853" t="s">
        <v>16028</v>
      </c>
      <c r="C2209" s="806" t="s">
        <v>70</v>
      </c>
      <c r="D2209" s="807">
        <f t="shared" si="34"/>
        <v>1.47</v>
      </c>
      <c r="E2209" s="854"/>
      <c r="F2209" s="807">
        <v>1.45</v>
      </c>
      <c r="G2209" s="807"/>
      <c r="I2209" s="840" t="s">
        <v>15822</v>
      </c>
      <c r="J2209" s="848">
        <f>IFERROR(VLOOKUP(I2209,REAJUSTE!A:AB,22,FALSE),"")</f>
        <v>1.016</v>
      </c>
    </row>
    <row r="2210" spans="1:10" ht="25.5" x14ac:dyDescent="0.2">
      <c r="A2210" s="853">
        <v>48553</v>
      </c>
      <c r="B2210" s="853" t="s">
        <v>1380</v>
      </c>
      <c r="C2210" s="806" t="s">
        <v>70</v>
      </c>
      <c r="D2210" s="807">
        <f t="shared" si="34"/>
        <v>5.44</v>
      </c>
      <c r="E2210" s="854"/>
      <c r="F2210" s="807">
        <v>5.36</v>
      </c>
      <c r="G2210" s="807"/>
      <c r="I2210" s="840" t="s">
        <v>15822</v>
      </c>
      <c r="J2210" s="848">
        <f>IFERROR(VLOOKUP(I2210,REAJUSTE!A:AB,22,FALSE),"")</f>
        <v>1.016</v>
      </c>
    </row>
    <row r="2211" spans="1:10" ht="25.5" x14ac:dyDescent="0.2">
      <c r="A2211" s="853">
        <v>48556</v>
      </c>
      <c r="B2211" s="853" t="s">
        <v>1381</v>
      </c>
      <c r="C2211" s="806" t="s">
        <v>70</v>
      </c>
      <c r="D2211" s="807">
        <f t="shared" si="34"/>
        <v>3.34</v>
      </c>
      <c r="E2211" s="854"/>
      <c r="F2211" s="807">
        <v>3.29</v>
      </c>
      <c r="G2211" s="807"/>
      <c r="I2211" s="840" t="s">
        <v>15822</v>
      </c>
      <c r="J2211" s="848">
        <f>IFERROR(VLOOKUP(I2211,REAJUSTE!A:AB,22,FALSE),"")</f>
        <v>1.016</v>
      </c>
    </row>
    <row r="2212" spans="1:10" ht="30" x14ac:dyDescent="0.2">
      <c r="A2212" s="513">
        <v>486</v>
      </c>
      <c r="B2212" s="514" t="s">
        <v>1377</v>
      </c>
      <c r="C2212" s="701"/>
      <c r="D2212" s="807">
        <f t="shared" si="34"/>
        <v>0</v>
      </c>
      <c r="E2212" s="854"/>
      <c r="F2212" s="701"/>
      <c r="G2212" s="807"/>
      <c r="I2212" s="840" t="s">
        <v>15822</v>
      </c>
      <c r="J2212" s="848">
        <f>IFERROR(VLOOKUP(I2212,REAJUSTE!A:AB,22,FALSE),"")</f>
        <v>1.016</v>
      </c>
    </row>
    <row r="2213" spans="1:10" ht="25.5" x14ac:dyDescent="0.2">
      <c r="A2213" s="853">
        <v>48606</v>
      </c>
      <c r="B2213" s="853" t="s">
        <v>1382</v>
      </c>
      <c r="C2213" s="806" t="s">
        <v>70</v>
      </c>
      <c r="D2213" s="807">
        <f t="shared" si="34"/>
        <v>9.1199999999999992</v>
      </c>
      <c r="E2213" s="854"/>
      <c r="F2213" s="807">
        <v>8.98</v>
      </c>
      <c r="G2213" s="807"/>
      <c r="I2213" s="840" t="s">
        <v>15822</v>
      </c>
      <c r="J2213" s="848">
        <f>IFERROR(VLOOKUP(I2213,REAJUSTE!A:AB,22,FALSE),"")</f>
        <v>1.016</v>
      </c>
    </row>
    <row r="2214" spans="1:10" ht="25.5" x14ac:dyDescent="0.2">
      <c r="A2214" s="853">
        <v>48607</v>
      </c>
      <c r="B2214" s="853" t="s">
        <v>1383</v>
      </c>
      <c r="C2214" s="806" t="s">
        <v>70</v>
      </c>
      <c r="D2214" s="807">
        <f t="shared" si="34"/>
        <v>14.26</v>
      </c>
      <c r="E2214" s="854"/>
      <c r="F2214" s="807">
        <v>14.04</v>
      </c>
      <c r="G2214" s="807"/>
      <c r="I2214" s="840" t="s">
        <v>15822</v>
      </c>
      <c r="J2214" s="848">
        <f>IFERROR(VLOOKUP(I2214,REAJUSTE!A:AB,22,FALSE),"")</f>
        <v>1.016</v>
      </c>
    </row>
    <row r="2215" spans="1:10" ht="25.5" x14ac:dyDescent="0.2">
      <c r="A2215" s="853">
        <v>48630</v>
      </c>
      <c r="B2215" s="853" t="s">
        <v>13158</v>
      </c>
      <c r="C2215" s="806" t="s">
        <v>71</v>
      </c>
      <c r="D2215" s="807">
        <f t="shared" si="34"/>
        <v>4.5599999999999996</v>
      </c>
      <c r="E2215" s="854"/>
      <c r="F2215" s="807">
        <v>4.49</v>
      </c>
      <c r="G2215" s="807"/>
      <c r="I2215" s="840" t="s">
        <v>15822</v>
      </c>
      <c r="J2215" s="848">
        <f>IFERROR(VLOOKUP(I2215,REAJUSTE!A:AB,22,FALSE),"")</f>
        <v>1.016</v>
      </c>
    </row>
    <row r="2216" spans="1:10" ht="25.5" x14ac:dyDescent="0.2">
      <c r="A2216" s="853">
        <v>48634</v>
      </c>
      <c r="B2216" s="853" t="s">
        <v>1384</v>
      </c>
      <c r="C2216" s="806" t="s">
        <v>71</v>
      </c>
      <c r="D2216" s="807">
        <f t="shared" si="34"/>
        <v>47.06</v>
      </c>
      <c r="E2216" s="854"/>
      <c r="F2216" s="807">
        <v>46.32</v>
      </c>
      <c r="G2216" s="807"/>
      <c r="I2216" s="840" t="s">
        <v>15822</v>
      </c>
      <c r="J2216" s="848">
        <f>IFERROR(VLOOKUP(I2216,REAJUSTE!A:AB,22,FALSE),"")</f>
        <v>1.016</v>
      </c>
    </row>
    <row r="2217" spans="1:10" ht="25.5" x14ac:dyDescent="0.2">
      <c r="A2217" s="853">
        <v>48665</v>
      </c>
      <c r="B2217" s="853" t="s">
        <v>13159</v>
      </c>
      <c r="C2217" s="806" t="s">
        <v>70</v>
      </c>
      <c r="D2217" s="807">
        <f t="shared" si="34"/>
        <v>0.37</v>
      </c>
      <c r="E2217" s="854"/>
      <c r="F2217" s="807">
        <v>0.37</v>
      </c>
      <c r="G2217" s="807"/>
      <c r="I2217" s="840" t="s">
        <v>15822</v>
      </c>
      <c r="J2217" s="848">
        <f>IFERROR(VLOOKUP(I2217,REAJUSTE!A:AB,22,FALSE),"")</f>
        <v>1.016</v>
      </c>
    </row>
    <row r="2218" spans="1:10" ht="15" x14ac:dyDescent="0.2">
      <c r="A2218" s="513">
        <v>487</v>
      </c>
      <c r="B2218" s="514" t="s">
        <v>1385</v>
      </c>
      <c r="C2218" s="701"/>
      <c r="D2218" s="807">
        <f t="shared" si="34"/>
        <v>0</v>
      </c>
      <c r="E2218" s="854"/>
      <c r="F2218" s="701"/>
      <c r="G2218" s="807"/>
      <c r="I2218" s="840" t="s">
        <v>15822</v>
      </c>
      <c r="J2218" s="848">
        <f>IFERROR(VLOOKUP(I2218,REAJUSTE!A:AB,22,FALSE),"")</f>
        <v>1.016</v>
      </c>
    </row>
    <row r="2219" spans="1:10" ht="25.5" x14ac:dyDescent="0.2">
      <c r="A2219" s="853">
        <v>48701</v>
      </c>
      <c r="B2219" s="853" t="s">
        <v>13160</v>
      </c>
      <c r="C2219" s="806" t="s">
        <v>71</v>
      </c>
      <c r="D2219" s="807">
        <f t="shared" si="34"/>
        <v>12.64</v>
      </c>
      <c r="E2219" s="854"/>
      <c r="F2219" s="807">
        <v>12.45</v>
      </c>
      <c r="G2219" s="807"/>
      <c r="I2219" s="840" t="s">
        <v>15822</v>
      </c>
      <c r="J2219" s="848">
        <f>IFERROR(VLOOKUP(I2219,REAJUSTE!A:AB,22,FALSE),"")</f>
        <v>1.016</v>
      </c>
    </row>
    <row r="2220" spans="1:10" ht="25.5" x14ac:dyDescent="0.2">
      <c r="A2220" s="853">
        <v>48730</v>
      </c>
      <c r="B2220" s="853" t="s">
        <v>1386</v>
      </c>
      <c r="C2220" s="806" t="s">
        <v>70</v>
      </c>
      <c r="D2220" s="807">
        <f t="shared" si="34"/>
        <v>143.63</v>
      </c>
      <c r="E2220" s="854"/>
      <c r="F2220" s="807">
        <v>141.37</v>
      </c>
      <c r="G2220" s="807"/>
      <c r="I2220" s="840" t="s">
        <v>15822</v>
      </c>
      <c r="J2220" s="848">
        <f>IFERROR(VLOOKUP(I2220,REAJUSTE!A:AB,22,FALSE),"")</f>
        <v>1.016</v>
      </c>
    </row>
    <row r="2221" spans="1:10" ht="25.5" x14ac:dyDescent="0.2">
      <c r="A2221" s="853">
        <v>48744</v>
      </c>
      <c r="B2221" s="853" t="s">
        <v>1387</v>
      </c>
      <c r="C2221" s="806" t="s">
        <v>70</v>
      </c>
      <c r="D2221" s="807">
        <f t="shared" si="34"/>
        <v>89.11</v>
      </c>
      <c r="E2221" s="856"/>
      <c r="F2221" s="807">
        <v>87.71</v>
      </c>
      <c r="G2221" s="701"/>
      <c r="I2221" s="840" t="s">
        <v>15822</v>
      </c>
      <c r="J2221" s="848">
        <f>IFERROR(VLOOKUP(I2221,REAJUSTE!A:AB,22,FALSE),"")</f>
        <v>1.016</v>
      </c>
    </row>
    <row r="2222" spans="1:10" ht="15" x14ac:dyDescent="0.2">
      <c r="A2222" s="853">
        <v>48747</v>
      </c>
      <c r="B2222" s="853" t="s">
        <v>1388</v>
      </c>
      <c r="C2222" s="806" t="s">
        <v>70</v>
      </c>
      <c r="D2222" s="807">
        <f t="shared" si="34"/>
        <v>1.66</v>
      </c>
      <c r="E2222" s="854"/>
      <c r="F2222" s="807">
        <v>1.64</v>
      </c>
      <c r="G2222" s="807"/>
      <c r="I2222" s="840" t="s">
        <v>15822</v>
      </c>
      <c r="J2222" s="848">
        <f>IFERROR(VLOOKUP(I2222,REAJUSTE!A:AB,22,FALSE),"")</f>
        <v>1.016</v>
      </c>
    </row>
    <row r="2223" spans="1:10" ht="25.5" x14ac:dyDescent="0.2">
      <c r="A2223" s="853">
        <v>48763</v>
      </c>
      <c r="B2223" s="853" t="s">
        <v>1389</v>
      </c>
      <c r="C2223" s="806" t="s">
        <v>70</v>
      </c>
      <c r="D2223" s="807">
        <f t="shared" si="34"/>
        <v>26.76</v>
      </c>
      <c r="E2223" s="854"/>
      <c r="F2223" s="807">
        <v>26.34</v>
      </c>
      <c r="G2223" s="807"/>
      <c r="I2223" s="840" t="s">
        <v>15822</v>
      </c>
      <c r="J2223" s="848">
        <f>IFERROR(VLOOKUP(I2223,REAJUSTE!A:AB,22,FALSE),"")</f>
        <v>1.016</v>
      </c>
    </row>
    <row r="2224" spans="1:10" ht="15" x14ac:dyDescent="0.2">
      <c r="A2224" s="853">
        <v>48772</v>
      </c>
      <c r="B2224" s="853" t="s">
        <v>1390</v>
      </c>
      <c r="C2224" s="806" t="s">
        <v>70</v>
      </c>
      <c r="D2224" s="807">
        <f t="shared" si="34"/>
        <v>174.94</v>
      </c>
      <c r="E2224" s="854"/>
      <c r="F2224" s="807">
        <v>172.19</v>
      </c>
      <c r="G2224" s="807"/>
      <c r="I2224" s="840" t="s">
        <v>15822</v>
      </c>
      <c r="J2224" s="848">
        <f>IFERROR(VLOOKUP(I2224,REAJUSTE!A:AB,22,FALSE),"")</f>
        <v>1.016</v>
      </c>
    </row>
    <row r="2225" spans="1:10" ht="51" x14ac:dyDescent="0.2">
      <c r="A2225" s="853">
        <v>48782</v>
      </c>
      <c r="B2225" s="853" t="s">
        <v>13161</v>
      </c>
      <c r="C2225" s="806" t="s">
        <v>70</v>
      </c>
      <c r="D2225" s="807">
        <f t="shared" si="34"/>
        <v>113.29</v>
      </c>
      <c r="E2225" s="854"/>
      <c r="F2225" s="807">
        <v>111.51</v>
      </c>
      <c r="G2225" s="807"/>
      <c r="I2225" s="840" t="s">
        <v>15822</v>
      </c>
      <c r="J2225" s="848">
        <f>IFERROR(VLOOKUP(I2225,REAJUSTE!A:AB,22,FALSE),"")</f>
        <v>1.016</v>
      </c>
    </row>
    <row r="2226" spans="1:10" ht="25.5" x14ac:dyDescent="0.2">
      <c r="A2226" s="853">
        <v>48784</v>
      </c>
      <c r="B2226" s="853" t="s">
        <v>1391</v>
      </c>
      <c r="C2226" s="806" t="s">
        <v>70</v>
      </c>
      <c r="D2226" s="807">
        <f t="shared" si="34"/>
        <v>155.83000000000001</v>
      </c>
      <c r="E2226" s="854"/>
      <c r="F2226" s="807">
        <v>153.38</v>
      </c>
      <c r="G2226" s="807"/>
      <c r="I2226" s="840" t="s">
        <v>15822</v>
      </c>
      <c r="J2226" s="848">
        <f>IFERROR(VLOOKUP(I2226,REAJUSTE!A:AB,22,FALSE),"")</f>
        <v>1.016</v>
      </c>
    </row>
    <row r="2227" spans="1:10" ht="25.5" x14ac:dyDescent="0.2">
      <c r="A2227" s="853">
        <v>48790</v>
      </c>
      <c r="B2227" s="853" t="s">
        <v>1392</v>
      </c>
      <c r="C2227" s="806" t="s">
        <v>70</v>
      </c>
      <c r="D2227" s="807">
        <f t="shared" si="34"/>
        <v>631.75</v>
      </c>
      <c r="E2227" s="854"/>
      <c r="F2227" s="807">
        <v>621.80999999999995</v>
      </c>
      <c r="G2227" s="807"/>
      <c r="I2227" s="840" t="s">
        <v>15822</v>
      </c>
      <c r="J2227" s="848">
        <f>IFERROR(VLOOKUP(I2227,REAJUSTE!A:AB,22,FALSE),"")</f>
        <v>1.016</v>
      </c>
    </row>
    <row r="2228" spans="1:10" ht="25.5" x14ac:dyDescent="0.2">
      <c r="A2228" s="853">
        <v>48794</v>
      </c>
      <c r="B2228" s="853" t="s">
        <v>1393</v>
      </c>
      <c r="C2228" s="806" t="s">
        <v>70</v>
      </c>
      <c r="D2228" s="807">
        <f t="shared" si="34"/>
        <v>40.92</v>
      </c>
      <c r="E2228" s="854"/>
      <c r="F2228" s="807">
        <v>40.28</v>
      </c>
      <c r="G2228" s="807"/>
      <c r="I2228" s="840" t="s">
        <v>15822</v>
      </c>
      <c r="J2228" s="848">
        <f>IFERROR(VLOOKUP(I2228,REAJUSTE!A:AB,22,FALSE),"")</f>
        <v>1.016</v>
      </c>
    </row>
    <row r="2229" spans="1:10" ht="15" x14ac:dyDescent="0.2">
      <c r="A2229" s="513">
        <v>488</v>
      </c>
      <c r="B2229" s="514" t="s">
        <v>1077</v>
      </c>
      <c r="C2229" s="701"/>
      <c r="D2229" s="807">
        <f t="shared" si="34"/>
        <v>0</v>
      </c>
      <c r="E2229" s="856"/>
      <c r="F2229" s="701"/>
      <c r="G2229" s="701"/>
      <c r="I2229" s="840" t="s">
        <v>15822</v>
      </c>
      <c r="J2229" s="848">
        <f>IFERROR(VLOOKUP(I2229,REAJUSTE!A:AB,22,FALSE),"")</f>
        <v>1.016</v>
      </c>
    </row>
    <row r="2230" spans="1:10" ht="25.5" x14ac:dyDescent="0.2">
      <c r="A2230" s="853">
        <v>48860</v>
      </c>
      <c r="B2230" s="853" t="s">
        <v>1394</v>
      </c>
      <c r="C2230" s="806" t="s">
        <v>70</v>
      </c>
      <c r="D2230" s="807">
        <f t="shared" si="34"/>
        <v>25.95</v>
      </c>
      <c r="E2230" s="854"/>
      <c r="F2230" s="807">
        <v>25.55</v>
      </c>
      <c r="G2230" s="807"/>
      <c r="I2230" s="840" t="s">
        <v>15822</v>
      </c>
      <c r="J2230" s="848">
        <f>IFERROR(VLOOKUP(I2230,REAJUSTE!A:AB,22,FALSE),"")</f>
        <v>1.016</v>
      </c>
    </row>
    <row r="2231" spans="1:10" ht="15" x14ac:dyDescent="0.2">
      <c r="A2231" s="513">
        <v>489</v>
      </c>
      <c r="B2231" s="514" t="s">
        <v>1198</v>
      </c>
      <c r="C2231" s="701"/>
      <c r="D2231" s="807">
        <f t="shared" si="34"/>
        <v>0</v>
      </c>
      <c r="E2231" s="854"/>
      <c r="F2231" s="701"/>
      <c r="G2231" s="807"/>
      <c r="I2231" s="840" t="s">
        <v>15822</v>
      </c>
      <c r="J2231" s="848">
        <f>IFERROR(VLOOKUP(I2231,REAJUSTE!A:AB,22,FALSE),"")</f>
        <v>1.016</v>
      </c>
    </row>
    <row r="2232" spans="1:10" ht="38.25" x14ac:dyDescent="0.2">
      <c r="A2232" s="853">
        <v>48986</v>
      </c>
      <c r="B2232" s="853" t="s">
        <v>1395</v>
      </c>
      <c r="C2232" s="806" t="s">
        <v>71</v>
      </c>
      <c r="D2232" s="807">
        <f t="shared" si="34"/>
        <v>95.39</v>
      </c>
      <c r="E2232" s="854"/>
      <c r="F2232" s="807">
        <v>93.89</v>
      </c>
      <c r="G2232" s="807"/>
      <c r="I2232" s="840" t="s">
        <v>15822</v>
      </c>
      <c r="J2232" s="848">
        <f>IFERROR(VLOOKUP(I2232,REAJUSTE!A:AB,22,FALSE),"")</f>
        <v>1.016</v>
      </c>
    </row>
    <row r="2233" spans="1:10" ht="25.5" x14ac:dyDescent="0.2">
      <c r="A2233" s="853">
        <v>48987</v>
      </c>
      <c r="B2233" s="853" t="s">
        <v>1396</v>
      </c>
      <c r="C2233" s="806" t="s">
        <v>70</v>
      </c>
      <c r="D2233" s="807">
        <f t="shared" si="34"/>
        <v>37.78</v>
      </c>
      <c r="E2233" s="854"/>
      <c r="F2233" s="807">
        <v>37.19</v>
      </c>
      <c r="G2233" s="807"/>
      <c r="I2233" s="840" t="s">
        <v>15822</v>
      </c>
      <c r="J2233" s="848">
        <f>IFERROR(VLOOKUP(I2233,REAJUSTE!A:AB,22,FALSE),"")</f>
        <v>1.016</v>
      </c>
    </row>
    <row r="2234" spans="1:10" ht="38.25" x14ac:dyDescent="0.2">
      <c r="A2234" s="853">
        <v>48988</v>
      </c>
      <c r="B2234" s="853" t="s">
        <v>1397</v>
      </c>
      <c r="C2234" s="806" t="s">
        <v>71</v>
      </c>
      <c r="D2234" s="807">
        <f t="shared" si="34"/>
        <v>137.44</v>
      </c>
      <c r="E2234" s="854"/>
      <c r="F2234" s="807">
        <v>135.28</v>
      </c>
      <c r="G2234" s="807"/>
      <c r="I2234" s="840" t="s">
        <v>15822</v>
      </c>
      <c r="J2234" s="848">
        <f>IFERROR(VLOOKUP(I2234,REAJUSTE!A:AB,22,FALSE),"")</f>
        <v>1.016</v>
      </c>
    </row>
    <row r="2235" spans="1:10" ht="15" x14ac:dyDescent="0.2">
      <c r="A2235" s="513">
        <v>490</v>
      </c>
      <c r="B2235" s="514" t="s">
        <v>1398</v>
      </c>
      <c r="C2235" s="701"/>
      <c r="D2235" s="807">
        <f t="shared" si="34"/>
        <v>0</v>
      </c>
      <c r="E2235" s="854"/>
      <c r="F2235" s="701"/>
      <c r="G2235" s="807"/>
      <c r="I2235" s="840" t="s">
        <v>15822</v>
      </c>
      <c r="J2235" s="848">
        <f>IFERROR(VLOOKUP(I2235,REAJUSTE!A:AB,22,FALSE),"")</f>
        <v>1.016</v>
      </c>
    </row>
    <row r="2236" spans="1:10" ht="38.25" x14ac:dyDescent="0.2">
      <c r="A2236" s="853">
        <v>49002</v>
      </c>
      <c r="B2236" s="853" t="s">
        <v>13162</v>
      </c>
      <c r="C2236" s="806" t="s">
        <v>70</v>
      </c>
      <c r="D2236" s="807">
        <f t="shared" si="34"/>
        <v>35.049999999999997</v>
      </c>
      <c r="E2236" s="854"/>
      <c r="F2236" s="807">
        <v>34.5</v>
      </c>
      <c r="G2236" s="807"/>
      <c r="I2236" s="840" t="s">
        <v>15822</v>
      </c>
      <c r="J2236" s="848">
        <f>IFERROR(VLOOKUP(I2236,REAJUSTE!A:AB,22,FALSE),"")</f>
        <v>1.016</v>
      </c>
    </row>
    <row r="2237" spans="1:10" ht="25.5" x14ac:dyDescent="0.2">
      <c r="A2237" s="853">
        <v>49028</v>
      </c>
      <c r="B2237" s="853" t="s">
        <v>13163</v>
      </c>
      <c r="C2237" s="806" t="s">
        <v>70</v>
      </c>
      <c r="D2237" s="807">
        <f t="shared" si="34"/>
        <v>192.35</v>
      </c>
      <c r="E2237" s="854"/>
      <c r="F2237" s="807">
        <v>189.33</v>
      </c>
      <c r="G2237" s="807"/>
      <c r="I2237" s="840" t="s">
        <v>15822</v>
      </c>
      <c r="J2237" s="848">
        <f>IFERROR(VLOOKUP(I2237,REAJUSTE!A:AB,22,FALSE),"")</f>
        <v>1.016</v>
      </c>
    </row>
    <row r="2238" spans="1:10" ht="25.5" x14ac:dyDescent="0.2">
      <c r="A2238" s="853">
        <v>49064</v>
      </c>
      <c r="B2238" s="853" t="s">
        <v>16029</v>
      </c>
      <c r="C2238" s="806" t="s">
        <v>70</v>
      </c>
      <c r="D2238" s="807">
        <f t="shared" si="34"/>
        <v>3.68</v>
      </c>
      <c r="E2238" s="854"/>
      <c r="F2238" s="807">
        <v>3.63</v>
      </c>
      <c r="G2238" s="807"/>
      <c r="I2238" s="840" t="s">
        <v>15822</v>
      </c>
      <c r="J2238" s="848">
        <f>IFERROR(VLOOKUP(I2238,REAJUSTE!A:AB,22,FALSE),"")</f>
        <v>1.016</v>
      </c>
    </row>
    <row r="2239" spans="1:10" ht="25.5" x14ac:dyDescent="0.2">
      <c r="A2239" s="853">
        <v>49072</v>
      </c>
      <c r="B2239" s="853" t="s">
        <v>1399</v>
      </c>
      <c r="C2239" s="806" t="s">
        <v>70</v>
      </c>
      <c r="D2239" s="807">
        <f t="shared" si="34"/>
        <v>40.950000000000003</v>
      </c>
      <c r="E2239" s="854"/>
      <c r="F2239" s="807">
        <v>40.31</v>
      </c>
      <c r="G2239" s="807"/>
      <c r="I2239" s="840" t="s">
        <v>15822</v>
      </c>
      <c r="J2239" s="848">
        <f>IFERROR(VLOOKUP(I2239,REAJUSTE!A:AB,22,FALSE),"")</f>
        <v>1.016</v>
      </c>
    </row>
    <row r="2240" spans="1:10" ht="15" x14ac:dyDescent="0.2">
      <c r="A2240" s="513">
        <v>491</v>
      </c>
      <c r="B2240" s="514" t="s">
        <v>1398</v>
      </c>
      <c r="C2240" s="701"/>
      <c r="D2240" s="807">
        <f t="shared" si="34"/>
        <v>0</v>
      </c>
      <c r="E2240" s="856"/>
      <c r="F2240" s="701"/>
      <c r="G2240" s="701"/>
      <c r="I2240" s="840" t="s">
        <v>15822</v>
      </c>
      <c r="J2240" s="848">
        <f>IFERROR(VLOOKUP(I2240,REAJUSTE!A:AB,22,FALSE),"")</f>
        <v>1.016</v>
      </c>
    </row>
    <row r="2241" spans="1:10" ht="25.5" x14ac:dyDescent="0.2">
      <c r="A2241" s="853">
        <v>49101</v>
      </c>
      <c r="B2241" s="853" t="s">
        <v>1853</v>
      </c>
      <c r="C2241" s="806" t="s">
        <v>70</v>
      </c>
      <c r="D2241" s="807">
        <f t="shared" si="34"/>
        <v>462.78</v>
      </c>
      <c r="E2241" s="854"/>
      <c r="F2241" s="807">
        <v>455.5</v>
      </c>
      <c r="G2241" s="807"/>
      <c r="I2241" s="840" t="s">
        <v>15822</v>
      </c>
      <c r="J2241" s="848">
        <f>IFERROR(VLOOKUP(I2241,REAJUSTE!A:AB,22,FALSE),"")</f>
        <v>1.016</v>
      </c>
    </row>
    <row r="2242" spans="1:10" ht="15" x14ac:dyDescent="0.2">
      <c r="A2242" s="853">
        <v>49104</v>
      </c>
      <c r="B2242" s="853" t="s">
        <v>1400</v>
      </c>
      <c r="C2242" s="806" t="s">
        <v>70</v>
      </c>
      <c r="D2242" s="807">
        <f t="shared" si="34"/>
        <v>3.96</v>
      </c>
      <c r="E2242" s="856"/>
      <c r="F2242" s="807">
        <v>3.9</v>
      </c>
      <c r="G2242" s="701"/>
      <c r="I2242" s="840" t="s">
        <v>15822</v>
      </c>
      <c r="J2242" s="848">
        <f>IFERROR(VLOOKUP(I2242,REAJUSTE!A:AB,22,FALSE),"")</f>
        <v>1.016</v>
      </c>
    </row>
    <row r="2243" spans="1:10" ht="25.5" x14ac:dyDescent="0.2">
      <c r="A2243" s="853">
        <v>49112</v>
      </c>
      <c r="B2243" s="853" t="s">
        <v>1401</v>
      </c>
      <c r="C2243" s="806" t="s">
        <v>70</v>
      </c>
      <c r="D2243" s="807">
        <f t="shared" si="34"/>
        <v>42.34</v>
      </c>
      <c r="E2243" s="854"/>
      <c r="F2243" s="807">
        <v>41.68</v>
      </c>
      <c r="G2243" s="807"/>
      <c r="I2243" s="840" t="s">
        <v>15822</v>
      </c>
      <c r="J2243" s="848">
        <f>IFERROR(VLOOKUP(I2243,REAJUSTE!A:AB,22,FALSE),"")</f>
        <v>1.016</v>
      </c>
    </row>
    <row r="2244" spans="1:10" ht="25.5" x14ac:dyDescent="0.2">
      <c r="A2244" s="853">
        <v>49123</v>
      </c>
      <c r="B2244" s="853" t="s">
        <v>1854</v>
      </c>
      <c r="C2244" s="806" t="s">
        <v>70</v>
      </c>
      <c r="D2244" s="807">
        <f t="shared" si="34"/>
        <v>3.7</v>
      </c>
      <c r="E2244" s="854"/>
      <c r="F2244" s="807">
        <v>3.65</v>
      </c>
      <c r="G2244" s="807"/>
      <c r="I2244" s="840" t="s">
        <v>15822</v>
      </c>
      <c r="J2244" s="848">
        <f>IFERROR(VLOOKUP(I2244,REAJUSTE!A:AB,22,FALSE),"")</f>
        <v>1.016</v>
      </c>
    </row>
    <row r="2245" spans="1:10" ht="38.25" x14ac:dyDescent="0.2">
      <c r="A2245" s="853">
        <v>49165</v>
      </c>
      <c r="B2245" s="853" t="s">
        <v>1402</v>
      </c>
      <c r="C2245" s="806" t="s">
        <v>70</v>
      </c>
      <c r="D2245" s="807">
        <f t="shared" si="34"/>
        <v>238.17</v>
      </c>
      <c r="E2245" s="854"/>
      <c r="F2245" s="807">
        <v>234.42</v>
      </c>
      <c r="G2245" s="807"/>
      <c r="I2245" s="840" t="s">
        <v>15822</v>
      </c>
      <c r="J2245" s="848">
        <f>IFERROR(VLOOKUP(I2245,REAJUSTE!A:AB,22,FALSE),"")</f>
        <v>1.016</v>
      </c>
    </row>
    <row r="2246" spans="1:10" ht="25.5" x14ac:dyDescent="0.2">
      <c r="A2246" s="853">
        <v>49170</v>
      </c>
      <c r="B2246" s="853" t="s">
        <v>1403</v>
      </c>
      <c r="C2246" s="806" t="s">
        <v>70</v>
      </c>
      <c r="D2246" s="807">
        <f t="shared" si="34"/>
        <v>1941.53</v>
      </c>
      <c r="E2246" s="854"/>
      <c r="F2246" s="808">
        <v>1910.96</v>
      </c>
      <c r="G2246" s="807"/>
      <c r="I2246" s="840" t="s">
        <v>15822</v>
      </c>
      <c r="J2246" s="848">
        <f>IFERROR(VLOOKUP(I2246,REAJUSTE!A:AB,22,FALSE),"")</f>
        <v>1.016</v>
      </c>
    </row>
    <row r="2247" spans="1:10" ht="15" x14ac:dyDescent="0.2">
      <c r="A2247" s="513">
        <v>492</v>
      </c>
      <c r="B2247" s="514" t="s">
        <v>1404</v>
      </c>
      <c r="C2247" s="701"/>
      <c r="D2247" s="807">
        <f t="shared" si="34"/>
        <v>0</v>
      </c>
      <c r="E2247" s="856"/>
      <c r="F2247" s="701"/>
      <c r="G2247" s="701"/>
      <c r="I2247" s="840" t="s">
        <v>15822</v>
      </c>
      <c r="J2247" s="848">
        <f>IFERROR(VLOOKUP(I2247,REAJUSTE!A:AB,22,FALSE),"")</f>
        <v>1.016</v>
      </c>
    </row>
    <row r="2248" spans="1:10" ht="25.5" x14ac:dyDescent="0.2">
      <c r="A2248" s="853">
        <v>49227</v>
      </c>
      <c r="B2248" s="853" t="s">
        <v>1405</v>
      </c>
      <c r="C2248" s="806" t="s">
        <v>70</v>
      </c>
      <c r="D2248" s="807">
        <f t="shared" si="34"/>
        <v>4.54</v>
      </c>
      <c r="E2248" s="854"/>
      <c r="F2248" s="807">
        <v>4.47</v>
      </c>
      <c r="G2248" s="807"/>
      <c r="I2248" s="840" t="s">
        <v>15822</v>
      </c>
      <c r="J2248" s="848">
        <f>IFERROR(VLOOKUP(I2248,REAJUSTE!A:AB,22,FALSE),"")</f>
        <v>1.016</v>
      </c>
    </row>
    <row r="2249" spans="1:10" ht="25.5" x14ac:dyDescent="0.2">
      <c r="A2249" s="853">
        <v>49228</v>
      </c>
      <c r="B2249" s="853" t="s">
        <v>1406</v>
      </c>
      <c r="C2249" s="806" t="s">
        <v>70</v>
      </c>
      <c r="D2249" s="807">
        <f t="shared" si="34"/>
        <v>6.25</v>
      </c>
      <c r="E2249" s="854"/>
      <c r="F2249" s="807">
        <v>6.16</v>
      </c>
      <c r="G2249" s="807"/>
      <c r="I2249" s="840" t="s">
        <v>15822</v>
      </c>
      <c r="J2249" s="848">
        <f>IFERROR(VLOOKUP(I2249,REAJUSTE!A:AB,22,FALSE),"")</f>
        <v>1.016</v>
      </c>
    </row>
    <row r="2250" spans="1:10" ht="25.5" x14ac:dyDescent="0.2">
      <c r="A2250" s="853">
        <v>49241</v>
      </c>
      <c r="B2250" s="853" t="s">
        <v>1407</v>
      </c>
      <c r="C2250" s="806" t="s">
        <v>70</v>
      </c>
      <c r="D2250" s="807">
        <f t="shared" si="34"/>
        <v>7.32</v>
      </c>
      <c r="E2250" s="854"/>
      <c r="F2250" s="807">
        <v>7.21</v>
      </c>
      <c r="G2250" s="807"/>
      <c r="I2250" s="840" t="s">
        <v>15822</v>
      </c>
      <c r="J2250" s="848">
        <f>IFERROR(VLOOKUP(I2250,REAJUSTE!A:AB,22,FALSE),"")</f>
        <v>1.016</v>
      </c>
    </row>
    <row r="2251" spans="1:10" ht="25.5" x14ac:dyDescent="0.2">
      <c r="A2251" s="853">
        <v>49242</v>
      </c>
      <c r="B2251" s="853" t="s">
        <v>1855</v>
      </c>
      <c r="C2251" s="806" t="s">
        <v>70</v>
      </c>
      <c r="D2251" s="807">
        <f t="shared" si="34"/>
        <v>4.3499999999999996</v>
      </c>
      <c r="E2251" s="854"/>
      <c r="F2251" s="807">
        <v>4.29</v>
      </c>
      <c r="G2251" s="807"/>
      <c r="I2251" s="840" t="s">
        <v>15822</v>
      </c>
      <c r="J2251" s="848">
        <f>IFERROR(VLOOKUP(I2251,REAJUSTE!A:AB,22,FALSE),"")</f>
        <v>1.016</v>
      </c>
    </row>
    <row r="2252" spans="1:10" ht="38.25" x14ac:dyDescent="0.2">
      <c r="A2252" s="853">
        <v>49243</v>
      </c>
      <c r="B2252" s="853" t="s">
        <v>13164</v>
      </c>
      <c r="C2252" s="806" t="s">
        <v>70</v>
      </c>
      <c r="D2252" s="807">
        <f t="shared" si="34"/>
        <v>6.82</v>
      </c>
      <c r="E2252" s="856"/>
      <c r="F2252" s="807">
        <v>6.72</v>
      </c>
      <c r="G2252" s="701"/>
      <c r="I2252" s="840" t="s">
        <v>15822</v>
      </c>
      <c r="J2252" s="848">
        <f>IFERROR(VLOOKUP(I2252,REAJUSTE!A:AB,22,FALSE),"")</f>
        <v>1.016</v>
      </c>
    </row>
    <row r="2253" spans="1:10" ht="25.5" x14ac:dyDescent="0.2">
      <c r="A2253" s="853">
        <v>49249</v>
      </c>
      <c r="B2253" s="853" t="s">
        <v>1408</v>
      </c>
      <c r="C2253" s="806" t="s">
        <v>70</v>
      </c>
      <c r="D2253" s="807">
        <f t="shared" si="34"/>
        <v>9.83</v>
      </c>
      <c r="E2253" s="854"/>
      <c r="F2253" s="807">
        <v>9.68</v>
      </c>
      <c r="G2253" s="807"/>
      <c r="I2253" s="840" t="s">
        <v>15822</v>
      </c>
      <c r="J2253" s="848">
        <f>IFERROR(VLOOKUP(I2253,REAJUSTE!A:AB,22,FALSE),"")</f>
        <v>1.016</v>
      </c>
    </row>
    <row r="2254" spans="1:10" ht="25.5" x14ac:dyDescent="0.2">
      <c r="A2254" s="853">
        <v>49274</v>
      </c>
      <c r="B2254" s="853" t="s">
        <v>1409</v>
      </c>
      <c r="C2254" s="806" t="s">
        <v>70</v>
      </c>
      <c r="D2254" s="807">
        <f t="shared" si="34"/>
        <v>88.68</v>
      </c>
      <c r="E2254" s="854"/>
      <c r="F2254" s="807">
        <v>87.29</v>
      </c>
      <c r="G2254" s="807"/>
      <c r="I2254" s="840" t="s">
        <v>15822</v>
      </c>
      <c r="J2254" s="848">
        <f>IFERROR(VLOOKUP(I2254,REAJUSTE!A:AB,22,FALSE),"")</f>
        <v>1.016</v>
      </c>
    </row>
    <row r="2255" spans="1:10" ht="25.5" x14ac:dyDescent="0.2">
      <c r="A2255" s="853">
        <v>49275</v>
      </c>
      <c r="B2255" s="853" t="s">
        <v>1410</v>
      </c>
      <c r="C2255" s="806" t="s">
        <v>70</v>
      </c>
      <c r="D2255" s="807">
        <f t="shared" si="34"/>
        <v>108.75</v>
      </c>
      <c r="E2255" s="854"/>
      <c r="F2255" s="807">
        <v>107.04</v>
      </c>
      <c r="G2255" s="807"/>
      <c r="I2255" s="840" t="s">
        <v>15822</v>
      </c>
      <c r="J2255" s="848">
        <f>IFERROR(VLOOKUP(I2255,REAJUSTE!A:AB,22,FALSE),"")</f>
        <v>1.016</v>
      </c>
    </row>
    <row r="2256" spans="1:10" ht="25.5" x14ac:dyDescent="0.2">
      <c r="A2256" s="853">
        <v>49277</v>
      </c>
      <c r="B2256" s="853" t="s">
        <v>13165</v>
      </c>
      <c r="C2256" s="806" t="s">
        <v>70</v>
      </c>
      <c r="D2256" s="807">
        <f t="shared" ref="D2256:D2319" si="35">TRUNC(F2256*J2256,2)</f>
        <v>28.22</v>
      </c>
      <c r="E2256" s="854"/>
      <c r="F2256" s="807">
        <v>27.78</v>
      </c>
      <c r="G2256" s="807"/>
      <c r="I2256" s="840" t="s">
        <v>15822</v>
      </c>
      <c r="J2256" s="848">
        <f>IFERROR(VLOOKUP(I2256,REAJUSTE!A:AB,22,FALSE),"")</f>
        <v>1.016</v>
      </c>
    </row>
    <row r="2257" spans="1:10" ht="38.25" x14ac:dyDescent="0.2">
      <c r="A2257" s="853">
        <v>49278</v>
      </c>
      <c r="B2257" s="853" t="s">
        <v>13166</v>
      </c>
      <c r="C2257" s="806" t="s">
        <v>70</v>
      </c>
      <c r="D2257" s="807">
        <f t="shared" si="35"/>
        <v>39.61</v>
      </c>
      <c r="E2257" s="854"/>
      <c r="F2257" s="807">
        <v>38.99</v>
      </c>
      <c r="G2257" s="807"/>
      <c r="I2257" s="840" t="s">
        <v>15822</v>
      </c>
      <c r="J2257" s="848">
        <f>IFERROR(VLOOKUP(I2257,REAJUSTE!A:AB,22,FALSE),"")</f>
        <v>1.016</v>
      </c>
    </row>
    <row r="2258" spans="1:10" ht="25.5" x14ac:dyDescent="0.2">
      <c r="A2258" s="853">
        <v>49289</v>
      </c>
      <c r="B2258" s="853" t="s">
        <v>1411</v>
      </c>
      <c r="C2258" s="806" t="s">
        <v>70</v>
      </c>
      <c r="D2258" s="807">
        <f t="shared" si="35"/>
        <v>11.31</v>
      </c>
      <c r="E2258" s="854"/>
      <c r="F2258" s="807">
        <v>11.14</v>
      </c>
      <c r="G2258" s="808"/>
      <c r="I2258" s="840" t="s">
        <v>15822</v>
      </c>
      <c r="J2258" s="848">
        <f>IFERROR(VLOOKUP(I2258,REAJUSTE!A:AB,22,FALSE),"")</f>
        <v>1.016</v>
      </c>
    </row>
    <row r="2259" spans="1:10" ht="15" x14ac:dyDescent="0.2">
      <c r="A2259" s="513">
        <v>494</v>
      </c>
      <c r="B2259" s="514" t="s">
        <v>1412</v>
      </c>
      <c r="C2259" s="701"/>
      <c r="D2259" s="807">
        <f t="shared" si="35"/>
        <v>0</v>
      </c>
      <c r="E2259" s="856"/>
      <c r="F2259" s="701"/>
      <c r="G2259" s="701"/>
      <c r="I2259" s="840" t="s">
        <v>15822</v>
      </c>
      <c r="J2259" s="848">
        <f>IFERROR(VLOOKUP(I2259,REAJUSTE!A:AB,22,FALSE),"")</f>
        <v>1.016</v>
      </c>
    </row>
    <row r="2260" spans="1:10" ht="25.5" x14ac:dyDescent="0.2">
      <c r="A2260" s="853">
        <v>49424</v>
      </c>
      <c r="B2260" s="853" t="s">
        <v>1413</v>
      </c>
      <c r="C2260" s="806" t="s">
        <v>70</v>
      </c>
      <c r="D2260" s="807">
        <f t="shared" si="35"/>
        <v>15.13</v>
      </c>
      <c r="E2260" s="854"/>
      <c r="F2260" s="807">
        <v>14.9</v>
      </c>
      <c r="G2260" s="807"/>
      <c r="I2260" s="840" t="s">
        <v>15822</v>
      </c>
      <c r="J2260" s="848">
        <f>IFERROR(VLOOKUP(I2260,REAJUSTE!A:AB,22,FALSE),"")</f>
        <v>1.016</v>
      </c>
    </row>
    <row r="2261" spans="1:10" ht="25.5" x14ac:dyDescent="0.2">
      <c r="A2261" s="853">
        <v>49428</v>
      </c>
      <c r="B2261" s="853" t="s">
        <v>16030</v>
      </c>
      <c r="C2261" s="806" t="s">
        <v>70</v>
      </c>
      <c r="D2261" s="807">
        <f t="shared" si="35"/>
        <v>4.17</v>
      </c>
      <c r="E2261" s="854"/>
      <c r="F2261" s="807">
        <v>4.1100000000000003</v>
      </c>
      <c r="G2261" s="807"/>
      <c r="I2261" s="840" t="s">
        <v>15822</v>
      </c>
      <c r="J2261" s="848">
        <f>IFERROR(VLOOKUP(I2261,REAJUSTE!A:AB,22,FALSE),"")</f>
        <v>1.016</v>
      </c>
    </row>
    <row r="2262" spans="1:10" ht="25.5" x14ac:dyDescent="0.2">
      <c r="A2262" s="853">
        <v>49459</v>
      </c>
      <c r="B2262" s="853" t="s">
        <v>1414</v>
      </c>
      <c r="C2262" s="806" t="s">
        <v>70</v>
      </c>
      <c r="D2262" s="807">
        <f t="shared" si="35"/>
        <v>495.36</v>
      </c>
      <c r="E2262" s="854"/>
      <c r="F2262" s="807">
        <v>487.56</v>
      </c>
      <c r="G2262" s="807"/>
      <c r="I2262" s="840" t="s">
        <v>15822</v>
      </c>
      <c r="J2262" s="848">
        <f>IFERROR(VLOOKUP(I2262,REAJUSTE!A:AB,22,FALSE),"")</f>
        <v>1.016</v>
      </c>
    </row>
    <row r="2263" spans="1:10" ht="25.5" x14ac:dyDescent="0.2">
      <c r="A2263" s="853">
        <v>49463</v>
      </c>
      <c r="B2263" s="853" t="s">
        <v>1415</v>
      </c>
      <c r="C2263" s="806" t="s">
        <v>70</v>
      </c>
      <c r="D2263" s="807">
        <f t="shared" si="35"/>
        <v>61.75</v>
      </c>
      <c r="E2263" s="854"/>
      <c r="F2263" s="807">
        <v>60.78</v>
      </c>
      <c r="G2263" s="807"/>
      <c r="I2263" s="840" t="s">
        <v>15822</v>
      </c>
      <c r="J2263" s="848">
        <f>IFERROR(VLOOKUP(I2263,REAJUSTE!A:AB,22,FALSE),"")</f>
        <v>1.016</v>
      </c>
    </row>
    <row r="2264" spans="1:10" ht="25.5" x14ac:dyDescent="0.2">
      <c r="A2264" s="853">
        <v>49464</v>
      </c>
      <c r="B2264" s="853" t="s">
        <v>1416</v>
      </c>
      <c r="C2264" s="806" t="s">
        <v>70</v>
      </c>
      <c r="D2264" s="807">
        <f t="shared" si="35"/>
        <v>97.8</v>
      </c>
      <c r="E2264" s="854"/>
      <c r="F2264" s="807">
        <v>96.26</v>
      </c>
      <c r="G2264" s="807"/>
      <c r="I2264" s="840" t="s">
        <v>15822</v>
      </c>
      <c r="J2264" s="848">
        <f>IFERROR(VLOOKUP(I2264,REAJUSTE!A:AB,22,FALSE),"")</f>
        <v>1.016</v>
      </c>
    </row>
    <row r="2265" spans="1:10" ht="15" x14ac:dyDescent="0.2">
      <c r="A2265" s="853">
        <v>49488</v>
      </c>
      <c r="B2265" s="853" t="s">
        <v>1417</v>
      </c>
      <c r="C2265" s="806" t="s">
        <v>70</v>
      </c>
      <c r="D2265" s="807">
        <f t="shared" si="35"/>
        <v>1.59</v>
      </c>
      <c r="E2265" s="854"/>
      <c r="F2265" s="807">
        <v>1.57</v>
      </c>
      <c r="G2265" s="807"/>
      <c r="I2265" s="840" t="s">
        <v>15822</v>
      </c>
      <c r="J2265" s="848">
        <f>IFERROR(VLOOKUP(I2265,REAJUSTE!A:AB,22,FALSE),"")</f>
        <v>1.016</v>
      </c>
    </row>
    <row r="2266" spans="1:10" ht="25.5" x14ac:dyDescent="0.2">
      <c r="A2266" s="853">
        <v>49492</v>
      </c>
      <c r="B2266" s="853" t="s">
        <v>13167</v>
      </c>
      <c r="C2266" s="806" t="s">
        <v>70</v>
      </c>
      <c r="D2266" s="807">
        <f t="shared" si="35"/>
        <v>13.48</v>
      </c>
      <c r="E2266" s="854"/>
      <c r="F2266" s="807">
        <v>13.27</v>
      </c>
      <c r="G2266" s="807"/>
      <c r="I2266" s="840" t="s">
        <v>15822</v>
      </c>
      <c r="J2266" s="848">
        <f>IFERROR(VLOOKUP(I2266,REAJUSTE!A:AB,22,FALSE),"")</f>
        <v>1.016</v>
      </c>
    </row>
    <row r="2267" spans="1:10" ht="25.5" x14ac:dyDescent="0.2">
      <c r="A2267" s="853">
        <v>49493</v>
      </c>
      <c r="B2267" s="853" t="s">
        <v>13168</v>
      </c>
      <c r="C2267" s="806" t="s">
        <v>70</v>
      </c>
      <c r="D2267" s="807">
        <f t="shared" si="35"/>
        <v>26.05</v>
      </c>
      <c r="E2267" s="854"/>
      <c r="F2267" s="807">
        <v>25.64</v>
      </c>
      <c r="G2267" s="807"/>
      <c r="I2267" s="840" t="s">
        <v>15822</v>
      </c>
      <c r="J2267" s="848">
        <f>IFERROR(VLOOKUP(I2267,REAJUSTE!A:AB,22,FALSE),"")</f>
        <v>1.016</v>
      </c>
    </row>
    <row r="2268" spans="1:10" ht="15" x14ac:dyDescent="0.2">
      <c r="A2268" s="513">
        <v>495</v>
      </c>
      <c r="B2268" s="514" t="s">
        <v>166</v>
      </c>
      <c r="C2268" s="701"/>
      <c r="D2268" s="807">
        <f t="shared" si="35"/>
        <v>0</v>
      </c>
      <c r="E2268" s="854"/>
      <c r="F2268" s="701"/>
      <c r="G2268" s="807"/>
      <c r="I2268" s="840" t="s">
        <v>15822</v>
      </c>
      <c r="J2268" s="848">
        <f>IFERROR(VLOOKUP(I2268,REAJUSTE!A:AB,22,FALSE),"")</f>
        <v>1.016</v>
      </c>
    </row>
    <row r="2269" spans="1:10" ht="25.5" x14ac:dyDescent="0.2">
      <c r="A2269" s="853">
        <v>49502</v>
      </c>
      <c r="B2269" s="853" t="s">
        <v>1418</v>
      </c>
      <c r="C2269" s="806" t="s">
        <v>70</v>
      </c>
      <c r="D2269" s="807">
        <f t="shared" si="35"/>
        <v>3.96</v>
      </c>
      <c r="E2269" s="854"/>
      <c r="F2269" s="807">
        <v>3.9</v>
      </c>
      <c r="G2269" s="807"/>
      <c r="I2269" s="840" t="s">
        <v>15822</v>
      </c>
      <c r="J2269" s="848">
        <f>IFERROR(VLOOKUP(I2269,REAJUSTE!A:AB,22,FALSE),"")</f>
        <v>1.016</v>
      </c>
    </row>
    <row r="2270" spans="1:10" ht="15" x14ac:dyDescent="0.2">
      <c r="A2270" s="853">
        <v>49503</v>
      </c>
      <c r="B2270" s="853" t="s">
        <v>1419</v>
      </c>
      <c r="C2270" s="806" t="s">
        <v>70</v>
      </c>
      <c r="D2270" s="807">
        <f t="shared" si="35"/>
        <v>30.42</v>
      </c>
      <c r="E2270" s="854"/>
      <c r="F2270" s="807">
        <v>29.95</v>
      </c>
      <c r="G2270" s="807"/>
      <c r="I2270" s="840" t="s">
        <v>15822</v>
      </c>
      <c r="J2270" s="848">
        <f>IFERROR(VLOOKUP(I2270,REAJUSTE!A:AB,22,FALSE),"")</f>
        <v>1.016</v>
      </c>
    </row>
    <row r="2271" spans="1:10" ht="25.5" x14ac:dyDescent="0.2">
      <c r="A2271" s="853">
        <v>49505</v>
      </c>
      <c r="B2271" s="853" t="s">
        <v>1420</v>
      </c>
      <c r="C2271" s="806" t="s">
        <v>70</v>
      </c>
      <c r="D2271" s="807">
        <f t="shared" si="35"/>
        <v>2.81</v>
      </c>
      <c r="E2271" s="856"/>
      <c r="F2271" s="807">
        <v>2.77</v>
      </c>
      <c r="G2271" s="701"/>
      <c r="I2271" s="840" t="s">
        <v>15822</v>
      </c>
      <c r="J2271" s="848">
        <f>IFERROR(VLOOKUP(I2271,REAJUSTE!A:AB,22,FALSE),"")</f>
        <v>1.016</v>
      </c>
    </row>
    <row r="2272" spans="1:10" ht="15" x14ac:dyDescent="0.2">
      <c r="A2272" s="853">
        <v>49507</v>
      </c>
      <c r="B2272" s="853" t="s">
        <v>1421</v>
      </c>
      <c r="C2272" s="806" t="s">
        <v>70</v>
      </c>
      <c r="D2272" s="807">
        <f t="shared" si="35"/>
        <v>4.01</v>
      </c>
      <c r="E2272" s="854"/>
      <c r="F2272" s="807">
        <v>3.95</v>
      </c>
      <c r="G2272" s="807"/>
      <c r="I2272" s="840" t="s">
        <v>15822</v>
      </c>
      <c r="J2272" s="848">
        <f>IFERROR(VLOOKUP(I2272,REAJUSTE!A:AB,22,FALSE),"")</f>
        <v>1.016</v>
      </c>
    </row>
    <row r="2273" spans="1:10" ht="38.25" x14ac:dyDescent="0.2">
      <c r="A2273" s="853">
        <v>49510</v>
      </c>
      <c r="B2273" s="853" t="s">
        <v>13169</v>
      </c>
      <c r="C2273" s="806" t="s">
        <v>70</v>
      </c>
      <c r="D2273" s="807">
        <f t="shared" si="35"/>
        <v>751.57</v>
      </c>
      <c r="E2273" s="854"/>
      <c r="F2273" s="807">
        <v>739.74</v>
      </c>
      <c r="G2273" s="807"/>
      <c r="I2273" s="840" t="s">
        <v>15822</v>
      </c>
      <c r="J2273" s="848">
        <f>IFERROR(VLOOKUP(I2273,REAJUSTE!A:AB,22,FALSE),"")</f>
        <v>1.016</v>
      </c>
    </row>
    <row r="2274" spans="1:10" ht="15" x14ac:dyDescent="0.2">
      <c r="A2274" s="853">
        <v>49514</v>
      </c>
      <c r="B2274" s="853" t="s">
        <v>1422</v>
      </c>
      <c r="C2274" s="806" t="s">
        <v>70</v>
      </c>
      <c r="D2274" s="807">
        <f t="shared" si="35"/>
        <v>19.190000000000001</v>
      </c>
      <c r="E2274" s="854"/>
      <c r="F2274" s="807">
        <v>18.89</v>
      </c>
      <c r="G2274" s="807"/>
      <c r="I2274" s="840" t="s">
        <v>15822</v>
      </c>
      <c r="J2274" s="848">
        <f>IFERROR(VLOOKUP(I2274,REAJUSTE!A:AB,22,FALSE),"")</f>
        <v>1.016</v>
      </c>
    </row>
    <row r="2275" spans="1:10" ht="38.25" x14ac:dyDescent="0.2">
      <c r="A2275" s="853">
        <v>49521</v>
      </c>
      <c r="B2275" s="853" t="s">
        <v>13170</v>
      </c>
      <c r="C2275" s="806" t="s">
        <v>70</v>
      </c>
      <c r="D2275" s="807">
        <f t="shared" si="35"/>
        <v>12.08</v>
      </c>
      <c r="E2275" s="854"/>
      <c r="F2275" s="807">
        <v>11.89</v>
      </c>
      <c r="G2275" s="807"/>
      <c r="I2275" s="840" t="s">
        <v>15822</v>
      </c>
      <c r="J2275" s="848">
        <f>IFERROR(VLOOKUP(I2275,REAJUSTE!A:AB,22,FALSE),"")</f>
        <v>1.016</v>
      </c>
    </row>
    <row r="2276" spans="1:10" ht="25.5" x14ac:dyDescent="0.2">
      <c r="A2276" s="853">
        <v>49524</v>
      </c>
      <c r="B2276" s="853" t="s">
        <v>1856</v>
      </c>
      <c r="C2276" s="806" t="s">
        <v>71</v>
      </c>
      <c r="D2276" s="807">
        <f t="shared" si="35"/>
        <v>22.31</v>
      </c>
      <c r="E2276" s="854"/>
      <c r="F2276" s="807">
        <v>21.96</v>
      </c>
      <c r="G2276" s="807"/>
      <c r="I2276" s="840" t="s">
        <v>15822</v>
      </c>
      <c r="J2276" s="848">
        <f>IFERROR(VLOOKUP(I2276,REAJUSTE!A:AB,22,FALSE),"")</f>
        <v>1.016</v>
      </c>
    </row>
    <row r="2277" spans="1:10" ht="25.5" x14ac:dyDescent="0.2">
      <c r="A2277" s="853">
        <v>49537</v>
      </c>
      <c r="B2277" s="853" t="s">
        <v>13171</v>
      </c>
      <c r="C2277" s="806" t="s">
        <v>70</v>
      </c>
      <c r="D2277" s="807">
        <f t="shared" si="35"/>
        <v>31.84</v>
      </c>
      <c r="E2277" s="854"/>
      <c r="F2277" s="807">
        <v>31.34</v>
      </c>
      <c r="G2277" s="807"/>
      <c r="I2277" s="840" t="s">
        <v>15822</v>
      </c>
      <c r="J2277" s="848">
        <f>IFERROR(VLOOKUP(I2277,REAJUSTE!A:AB,22,FALSE),"")</f>
        <v>1.016</v>
      </c>
    </row>
    <row r="2278" spans="1:10" ht="15" x14ac:dyDescent="0.2">
      <c r="A2278" s="853">
        <v>49565</v>
      </c>
      <c r="B2278" s="853" t="s">
        <v>13172</v>
      </c>
      <c r="C2278" s="806" t="s">
        <v>70</v>
      </c>
      <c r="D2278" s="807">
        <f t="shared" si="35"/>
        <v>24.81</v>
      </c>
      <c r="E2278" s="854"/>
      <c r="F2278" s="807">
        <v>24.42</v>
      </c>
      <c r="G2278" s="807"/>
      <c r="I2278" s="840" t="s">
        <v>15822</v>
      </c>
      <c r="J2278" s="848">
        <f>IFERROR(VLOOKUP(I2278,REAJUSTE!A:AB,22,FALSE),"")</f>
        <v>1.016</v>
      </c>
    </row>
    <row r="2279" spans="1:10" ht="25.5" x14ac:dyDescent="0.2">
      <c r="A2279" s="853">
        <v>49566</v>
      </c>
      <c r="B2279" s="853" t="s">
        <v>1423</v>
      </c>
      <c r="C2279" s="806" t="s">
        <v>70</v>
      </c>
      <c r="D2279" s="807">
        <f t="shared" si="35"/>
        <v>5.04</v>
      </c>
      <c r="E2279" s="854"/>
      <c r="F2279" s="807">
        <v>4.97</v>
      </c>
      <c r="G2279" s="807"/>
      <c r="I2279" s="840" t="s">
        <v>15822</v>
      </c>
      <c r="J2279" s="848">
        <f>IFERROR(VLOOKUP(I2279,REAJUSTE!A:AB,22,FALSE),"")</f>
        <v>1.016</v>
      </c>
    </row>
    <row r="2280" spans="1:10" ht="25.5" x14ac:dyDescent="0.2">
      <c r="A2280" s="853">
        <v>49568</v>
      </c>
      <c r="B2280" s="853" t="s">
        <v>1424</v>
      </c>
      <c r="C2280" s="806" t="s">
        <v>70</v>
      </c>
      <c r="D2280" s="807">
        <f t="shared" si="35"/>
        <v>9.34</v>
      </c>
      <c r="E2280" s="856"/>
      <c r="F2280" s="807">
        <v>9.1999999999999993</v>
      </c>
      <c r="G2280" s="701"/>
      <c r="I2280" s="840" t="s">
        <v>15822</v>
      </c>
      <c r="J2280" s="848">
        <f>IFERROR(VLOOKUP(I2280,REAJUSTE!A:AB,22,FALSE),"")</f>
        <v>1.016</v>
      </c>
    </row>
    <row r="2281" spans="1:10" ht="25.5" x14ac:dyDescent="0.2">
      <c r="A2281" s="853">
        <v>49570</v>
      </c>
      <c r="B2281" s="853" t="s">
        <v>1425</v>
      </c>
      <c r="C2281" s="806" t="s">
        <v>70</v>
      </c>
      <c r="D2281" s="807">
        <f t="shared" si="35"/>
        <v>8.89</v>
      </c>
      <c r="E2281" s="854"/>
      <c r="F2281" s="807">
        <v>8.75</v>
      </c>
      <c r="G2281" s="807"/>
      <c r="I2281" s="840" t="s">
        <v>15822</v>
      </c>
      <c r="J2281" s="848">
        <f>IFERROR(VLOOKUP(I2281,REAJUSTE!A:AB,22,FALSE),"")</f>
        <v>1.016</v>
      </c>
    </row>
    <row r="2282" spans="1:10" ht="15" x14ac:dyDescent="0.2">
      <c r="A2282" s="513">
        <v>496</v>
      </c>
      <c r="B2282" s="514" t="s">
        <v>1077</v>
      </c>
      <c r="C2282" s="701"/>
      <c r="D2282" s="807">
        <f t="shared" si="35"/>
        <v>0</v>
      </c>
      <c r="E2282" s="854"/>
      <c r="F2282" s="701"/>
      <c r="G2282" s="807"/>
      <c r="I2282" s="840" t="s">
        <v>15822</v>
      </c>
      <c r="J2282" s="848">
        <f>IFERROR(VLOOKUP(I2282,REAJUSTE!A:AB,22,FALSE),"")</f>
        <v>1.016</v>
      </c>
    </row>
    <row r="2283" spans="1:10" ht="25.5" x14ac:dyDescent="0.2">
      <c r="A2283" s="853">
        <v>49606</v>
      </c>
      <c r="B2283" s="853" t="s">
        <v>1857</v>
      </c>
      <c r="C2283" s="806" t="s">
        <v>71</v>
      </c>
      <c r="D2283" s="807">
        <f t="shared" si="35"/>
        <v>14.23</v>
      </c>
      <c r="E2283" s="854"/>
      <c r="F2283" s="807">
        <v>14.01</v>
      </c>
      <c r="G2283" s="807"/>
      <c r="I2283" s="840" t="s">
        <v>15822</v>
      </c>
      <c r="J2283" s="848">
        <f>IFERROR(VLOOKUP(I2283,REAJUSTE!A:AB,22,FALSE),"")</f>
        <v>1.016</v>
      </c>
    </row>
    <row r="2284" spans="1:10" ht="25.5" x14ac:dyDescent="0.2">
      <c r="A2284" s="853">
        <v>49626</v>
      </c>
      <c r="B2284" s="853" t="s">
        <v>13173</v>
      </c>
      <c r="C2284" s="806" t="s">
        <v>70</v>
      </c>
      <c r="D2284" s="807">
        <f t="shared" si="35"/>
        <v>4.13</v>
      </c>
      <c r="E2284" s="854"/>
      <c r="F2284" s="807">
        <v>4.07</v>
      </c>
      <c r="G2284" s="807"/>
      <c r="I2284" s="840" t="s">
        <v>15822</v>
      </c>
      <c r="J2284" s="848">
        <f>IFERROR(VLOOKUP(I2284,REAJUSTE!A:AB,22,FALSE),"")</f>
        <v>1.016</v>
      </c>
    </row>
    <row r="2285" spans="1:10" ht="25.5" x14ac:dyDescent="0.2">
      <c r="A2285" s="853">
        <v>49633</v>
      </c>
      <c r="B2285" s="853" t="s">
        <v>13174</v>
      </c>
      <c r="C2285" s="806" t="s">
        <v>70</v>
      </c>
      <c r="D2285" s="807">
        <f t="shared" si="35"/>
        <v>2.14</v>
      </c>
      <c r="E2285" s="854"/>
      <c r="F2285" s="807">
        <v>2.11</v>
      </c>
      <c r="G2285" s="807"/>
      <c r="I2285" s="840" t="s">
        <v>15822</v>
      </c>
      <c r="J2285" s="848">
        <f>IFERROR(VLOOKUP(I2285,REAJUSTE!A:AB,22,FALSE),"")</f>
        <v>1.016</v>
      </c>
    </row>
    <row r="2286" spans="1:10" ht="25.5" x14ac:dyDescent="0.2">
      <c r="A2286" s="853">
        <v>49645</v>
      </c>
      <c r="B2286" s="853" t="s">
        <v>1858</v>
      </c>
      <c r="C2286" s="806" t="s">
        <v>70</v>
      </c>
      <c r="D2286" s="807">
        <f t="shared" si="35"/>
        <v>462.78</v>
      </c>
      <c r="E2286" s="854"/>
      <c r="F2286" s="807">
        <v>455.5</v>
      </c>
      <c r="G2286" s="807"/>
      <c r="I2286" s="840" t="s">
        <v>15822</v>
      </c>
      <c r="J2286" s="848">
        <f>IFERROR(VLOOKUP(I2286,REAJUSTE!A:AB,22,FALSE),"")</f>
        <v>1.016</v>
      </c>
    </row>
    <row r="2287" spans="1:10" ht="25.5" x14ac:dyDescent="0.2">
      <c r="A2287" s="853">
        <v>49654</v>
      </c>
      <c r="B2287" s="853" t="s">
        <v>1426</v>
      </c>
      <c r="C2287" s="806" t="s">
        <v>70</v>
      </c>
      <c r="D2287" s="807">
        <f t="shared" si="35"/>
        <v>35.82</v>
      </c>
      <c r="E2287" s="854"/>
      <c r="F2287" s="807">
        <v>35.26</v>
      </c>
      <c r="G2287" s="807"/>
      <c r="I2287" s="840" t="s">
        <v>15822</v>
      </c>
      <c r="J2287" s="848">
        <f>IFERROR(VLOOKUP(I2287,REAJUSTE!A:AB,22,FALSE),"")</f>
        <v>1.016</v>
      </c>
    </row>
    <row r="2288" spans="1:10" ht="25.5" x14ac:dyDescent="0.2">
      <c r="A2288" s="853">
        <v>49666</v>
      </c>
      <c r="B2288" s="853" t="s">
        <v>1859</v>
      </c>
      <c r="C2288" s="806" t="s">
        <v>71</v>
      </c>
      <c r="D2288" s="807">
        <f t="shared" si="35"/>
        <v>19.5</v>
      </c>
      <c r="E2288" s="854"/>
      <c r="F2288" s="807">
        <v>19.2</v>
      </c>
      <c r="G2288" s="807"/>
      <c r="I2288" s="840" t="s">
        <v>15822</v>
      </c>
      <c r="J2288" s="848">
        <f>IFERROR(VLOOKUP(I2288,REAJUSTE!A:AB,22,FALSE),"")</f>
        <v>1.016</v>
      </c>
    </row>
    <row r="2289" spans="1:10" ht="15" x14ac:dyDescent="0.2">
      <c r="A2289" s="853">
        <v>49674</v>
      </c>
      <c r="B2289" s="853" t="s">
        <v>13175</v>
      </c>
      <c r="C2289" s="806" t="s">
        <v>70</v>
      </c>
      <c r="D2289" s="807">
        <f t="shared" si="35"/>
        <v>39.340000000000003</v>
      </c>
      <c r="E2289" s="854"/>
      <c r="F2289" s="807">
        <v>38.729999999999997</v>
      </c>
      <c r="G2289" s="807"/>
      <c r="I2289" s="840" t="s">
        <v>15822</v>
      </c>
      <c r="J2289" s="848">
        <f>IFERROR(VLOOKUP(I2289,REAJUSTE!A:AB,22,FALSE),"")</f>
        <v>1.016</v>
      </c>
    </row>
    <row r="2290" spans="1:10" ht="15" x14ac:dyDescent="0.2">
      <c r="A2290" s="853">
        <v>49679</v>
      </c>
      <c r="B2290" s="853" t="s">
        <v>13176</v>
      </c>
      <c r="C2290" s="806" t="s">
        <v>70</v>
      </c>
      <c r="D2290" s="807">
        <f t="shared" si="35"/>
        <v>35.11</v>
      </c>
      <c r="E2290" s="854"/>
      <c r="F2290" s="807">
        <v>34.56</v>
      </c>
      <c r="G2290" s="807"/>
      <c r="I2290" s="840" t="s">
        <v>15822</v>
      </c>
      <c r="J2290" s="848">
        <f>IFERROR(VLOOKUP(I2290,REAJUSTE!A:AB,22,FALSE),"")</f>
        <v>1.016</v>
      </c>
    </row>
    <row r="2291" spans="1:10" ht="15" x14ac:dyDescent="0.2">
      <c r="A2291" s="853">
        <v>49681</v>
      </c>
      <c r="B2291" s="853" t="s">
        <v>1860</v>
      </c>
      <c r="C2291" s="806" t="s">
        <v>70</v>
      </c>
      <c r="D2291" s="807">
        <f t="shared" si="35"/>
        <v>5.05</v>
      </c>
      <c r="E2291" s="854"/>
      <c r="F2291" s="807">
        <v>4.9800000000000004</v>
      </c>
      <c r="G2291" s="807"/>
      <c r="I2291" s="840" t="s">
        <v>15822</v>
      </c>
      <c r="J2291" s="848">
        <f>IFERROR(VLOOKUP(I2291,REAJUSTE!A:AB,22,FALSE),"")</f>
        <v>1.016</v>
      </c>
    </row>
    <row r="2292" spans="1:10" ht="15" x14ac:dyDescent="0.2">
      <c r="A2292" s="853">
        <v>49686</v>
      </c>
      <c r="B2292" s="853" t="s">
        <v>1427</v>
      </c>
      <c r="C2292" s="806" t="s">
        <v>70</v>
      </c>
      <c r="D2292" s="807">
        <f t="shared" si="35"/>
        <v>75.599999999999994</v>
      </c>
      <c r="E2292" s="854"/>
      <c r="F2292" s="807">
        <v>74.41</v>
      </c>
      <c r="G2292" s="807"/>
      <c r="I2292" s="840" t="s">
        <v>15822</v>
      </c>
      <c r="J2292" s="848">
        <f>IFERROR(VLOOKUP(I2292,REAJUSTE!A:AB,22,FALSE),"")</f>
        <v>1.016</v>
      </c>
    </row>
    <row r="2293" spans="1:10" ht="25.5" x14ac:dyDescent="0.2">
      <c r="A2293" s="853">
        <v>49694</v>
      </c>
      <c r="B2293" s="853" t="s">
        <v>1428</v>
      </c>
      <c r="C2293" s="806" t="s">
        <v>70</v>
      </c>
      <c r="D2293" s="807">
        <f t="shared" si="35"/>
        <v>32.71</v>
      </c>
      <c r="E2293" s="854"/>
      <c r="F2293" s="807">
        <v>32.200000000000003</v>
      </c>
      <c r="G2293" s="807"/>
      <c r="I2293" s="840" t="s">
        <v>15822</v>
      </c>
      <c r="J2293" s="848">
        <f>IFERROR(VLOOKUP(I2293,REAJUSTE!A:AB,22,FALSE),"")</f>
        <v>1.016</v>
      </c>
    </row>
    <row r="2294" spans="1:10" ht="15" x14ac:dyDescent="0.2">
      <c r="A2294" s="853">
        <v>49695</v>
      </c>
      <c r="B2294" s="853" t="s">
        <v>1429</v>
      </c>
      <c r="C2294" s="806" t="s">
        <v>70</v>
      </c>
      <c r="D2294" s="807">
        <f t="shared" si="35"/>
        <v>76.38</v>
      </c>
      <c r="E2294" s="856"/>
      <c r="F2294" s="807">
        <v>75.180000000000007</v>
      </c>
      <c r="G2294" s="701"/>
      <c r="I2294" s="840" t="s">
        <v>15822</v>
      </c>
      <c r="J2294" s="848">
        <f>IFERROR(VLOOKUP(I2294,REAJUSTE!A:AB,22,FALSE),"")</f>
        <v>1.016</v>
      </c>
    </row>
    <row r="2295" spans="1:10" ht="15" x14ac:dyDescent="0.2">
      <c r="A2295" s="853">
        <v>49696</v>
      </c>
      <c r="B2295" s="853" t="s">
        <v>1430</v>
      </c>
      <c r="C2295" s="806" t="s">
        <v>70</v>
      </c>
      <c r="D2295" s="807">
        <f t="shared" si="35"/>
        <v>98.64</v>
      </c>
      <c r="E2295" s="854"/>
      <c r="F2295" s="807">
        <v>97.09</v>
      </c>
      <c r="G2295" s="807"/>
      <c r="I2295" s="840" t="s">
        <v>15822</v>
      </c>
      <c r="J2295" s="848">
        <f>IFERROR(VLOOKUP(I2295,REAJUSTE!A:AB,22,FALSE),"")</f>
        <v>1.016</v>
      </c>
    </row>
    <row r="2296" spans="1:10" ht="15" x14ac:dyDescent="0.2">
      <c r="A2296" s="513">
        <v>497</v>
      </c>
      <c r="B2296" s="514" t="s">
        <v>166</v>
      </c>
      <c r="C2296" s="701"/>
      <c r="D2296" s="807">
        <f t="shared" si="35"/>
        <v>0</v>
      </c>
      <c r="E2296" s="854"/>
      <c r="F2296" s="701"/>
      <c r="G2296" s="807"/>
      <c r="I2296" s="840" t="s">
        <v>15822</v>
      </c>
      <c r="J2296" s="848">
        <f>IFERROR(VLOOKUP(I2296,REAJUSTE!A:AB,22,FALSE),"")</f>
        <v>1.016</v>
      </c>
    </row>
    <row r="2297" spans="1:10" ht="25.5" x14ac:dyDescent="0.2">
      <c r="A2297" s="853">
        <v>49709</v>
      </c>
      <c r="B2297" s="853" t="s">
        <v>13177</v>
      </c>
      <c r="C2297" s="806" t="s">
        <v>70</v>
      </c>
      <c r="D2297" s="807">
        <f t="shared" si="35"/>
        <v>12.87</v>
      </c>
      <c r="E2297" s="854"/>
      <c r="F2297" s="807">
        <v>12.67</v>
      </c>
      <c r="G2297" s="807"/>
      <c r="I2297" s="840" t="s">
        <v>15822</v>
      </c>
      <c r="J2297" s="848">
        <f>IFERROR(VLOOKUP(I2297,REAJUSTE!A:AB,22,FALSE),"")</f>
        <v>1.016</v>
      </c>
    </row>
    <row r="2298" spans="1:10" ht="38.25" x14ac:dyDescent="0.2">
      <c r="A2298" s="853">
        <v>49729</v>
      </c>
      <c r="B2298" s="853" t="s">
        <v>13178</v>
      </c>
      <c r="C2298" s="806" t="s">
        <v>71</v>
      </c>
      <c r="D2298" s="807">
        <f t="shared" si="35"/>
        <v>118.91</v>
      </c>
      <c r="E2298" s="854"/>
      <c r="F2298" s="807">
        <v>117.04</v>
      </c>
      <c r="G2298" s="807"/>
      <c r="I2298" s="840" t="s">
        <v>15822</v>
      </c>
      <c r="J2298" s="848">
        <f>IFERROR(VLOOKUP(I2298,REAJUSTE!A:AB,22,FALSE),"")</f>
        <v>1.016</v>
      </c>
    </row>
    <row r="2299" spans="1:10" ht="25.5" x14ac:dyDescent="0.2">
      <c r="A2299" s="853">
        <v>49774</v>
      </c>
      <c r="B2299" s="853" t="s">
        <v>1431</v>
      </c>
      <c r="C2299" s="806" t="s">
        <v>70</v>
      </c>
      <c r="D2299" s="807">
        <f t="shared" si="35"/>
        <v>32.97</v>
      </c>
      <c r="E2299" s="854"/>
      <c r="F2299" s="807">
        <v>32.46</v>
      </c>
      <c r="G2299" s="807"/>
      <c r="I2299" s="840" t="s">
        <v>15822</v>
      </c>
      <c r="J2299" s="848">
        <f>IFERROR(VLOOKUP(I2299,REAJUSTE!A:AB,22,FALSE),"")</f>
        <v>1.016</v>
      </c>
    </row>
    <row r="2300" spans="1:10" ht="25.5" x14ac:dyDescent="0.2">
      <c r="A2300" s="853">
        <v>49791</v>
      </c>
      <c r="B2300" s="853" t="s">
        <v>1432</v>
      </c>
      <c r="C2300" s="806" t="s">
        <v>70</v>
      </c>
      <c r="D2300" s="807">
        <f t="shared" si="35"/>
        <v>12.55</v>
      </c>
      <c r="E2300" s="854"/>
      <c r="F2300" s="807">
        <v>12.36</v>
      </c>
      <c r="G2300" s="807"/>
      <c r="I2300" s="840" t="s">
        <v>15822</v>
      </c>
      <c r="J2300" s="848">
        <f>IFERROR(VLOOKUP(I2300,REAJUSTE!A:AB,22,FALSE),"")</f>
        <v>1.016</v>
      </c>
    </row>
    <row r="2301" spans="1:10" ht="15" x14ac:dyDescent="0.2">
      <c r="A2301" s="513">
        <v>498</v>
      </c>
      <c r="B2301" s="514" t="s">
        <v>1198</v>
      </c>
      <c r="C2301" s="701"/>
      <c r="D2301" s="807">
        <f t="shared" si="35"/>
        <v>0</v>
      </c>
      <c r="E2301" s="854"/>
      <c r="F2301" s="701"/>
      <c r="G2301" s="807"/>
      <c r="I2301" s="840" t="s">
        <v>15822</v>
      </c>
      <c r="J2301" s="848">
        <f>IFERROR(VLOOKUP(I2301,REAJUSTE!A:AB,22,FALSE),"")</f>
        <v>1.016</v>
      </c>
    </row>
    <row r="2302" spans="1:10" ht="25.5" x14ac:dyDescent="0.2">
      <c r="A2302" s="853">
        <v>49803</v>
      </c>
      <c r="B2302" s="853" t="s">
        <v>1433</v>
      </c>
      <c r="C2302" s="806" t="s">
        <v>70</v>
      </c>
      <c r="D2302" s="807">
        <f t="shared" si="35"/>
        <v>4.46</v>
      </c>
      <c r="E2302" s="854"/>
      <c r="F2302" s="807">
        <v>4.3899999999999997</v>
      </c>
      <c r="G2302" s="807"/>
      <c r="I2302" s="840" t="s">
        <v>15822</v>
      </c>
      <c r="J2302" s="848">
        <f>IFERROR(VLOOKUP(I2302,REAJUSTE!A:AB,22,FALSE),"")</f>
        <v>1.016</v>
      </c>
    </row>
    <row r="2303" spans="1:10" ht="25.5" x14ac:dyDescent="0.2">
      <c r="A2303" s="853">
        <v>49804</v>
      </c>
      <c r="B2303" s="853" t="s">
        <v>1434</v>
      </c>
      <c r="C2303" s="806" t="s">
        <v>70</v>
      </c>
      <c r="D2303" s="807">
        <f t="shared" si="35"/>
        <v>5.05</v>
      </c>
      <c r="E2303" s="854"/>
      <c r="F2303" s="807">
        <v>4.9800000000000004</v>
      </c>
      <c r="G2303" s="807"/>
      <c r="I2303" s="840" t="s">
        <v>15822</v>
      </c>
      <c r="J2303" s="848">
        <f>IFERROR(VLOOKUP(I2303,REAJUSTE!A:AB,22,FALSE),"")</f>
        <v>1.016</v>
      </c>
    </row>
    <row r="2304" spans="1:10" ht="25.5" x14ac:dyDescent="0.2">
      <c r="A2304" s="853">
        <v>49805</v>
      </c>
      <c r="B2304" s="853" t="s">
        <v>1435</v>
      </c>
      <c r="C2304" s="806" t="s">
        <v>70</v>
      </c>
      <c r="D2304" s="807">
        <f t="shared" si="35"/>
        <v>9.24</v>
      </c>
      <c r="E2304" s="854"/>
      <c r="F2304" s="807">
        <v>9.1</v>
      </c>
      <c r="G2304" s="807"/>
      <c r="I2304" s="840" t="s">
        <v>15822</v>
      </c>
      <c r="J2304" s="848">
        <f>IFERROR(VLOOKUP(I2304,REAJUSTE!A:AB,22,FALSE),"")</f>
        <v>1.016</v>
      </c>
    </row>
    <row r="2305" spans="1:10" ht="25.5" x14ac:dyDescent="0.2">
      <c r="A2305" s="853">
        <v>49806</v>
      </c>
      <c r="B2305" s="853" t="s">
        <v>1436</v>
      </c>
      <c r="C2305" s="806" t="s">
        <v>70</v>
      </c>
      <c r="D2305" s="807">
        <f t="shared" si="35"/>
        <v>9.61</v>
      </c>
      <c r="E2305" s="854"/>
      <c r="F2305" s="807">
        <v>9.4600000000000009</v>
      </c>
      <c r="G2305" s="807"/>
      <c r="I2305" s="840" t="s">
        <v>15822</v>
      </c>
      <c r="J2305" s="848">
        <f>IFERROR(VLOOKUP(I2305,REAJUSTE!A:AB,22,FALSE),"")</f>
        <v>1.016</v>
      </c>
    </row>
    <row r="2306" spans="1:10" ht="25.5" x14ac:dyDescent="0.2">
      <c r="A2306" s="853">
        <v>49807</v>
      </c>
      <c r="B2306" s="853" t="s">
        <v>1437</v>
      </c>
      <c r="C2306" s="806" t="s">
        <v>70</v>
      </c>
      <c r="D2306" s="807">
        <f t="shared" si="35"/>
        <v>16.809999999999999</v>
      </c>
      <c r="E2306" s="854"/>
      <c r="F2306" s="807">
        <v>16.55</v>
      </c>
      <c r="G2306" s="807"/>
      <c r="I2306" s="840" t="s">
        <v>15822</v>
      </c>
      <c r="J2306" s="848">
        <f>IFERROR(VLOOKUP(I2306,REAJUSTE!A:AB,22,FALSE),"")</f>
        <v>1.016</v>
      </c>
    </row>
    <row r="2307" spans="1:10" ht="25.5" x14ac:dyDescent="0.2">
      <c r="A2307" s="853">
        <v>49809</v>
      </c>
      <c r="B2307" s="853" t="s">
        <v>1438</v>
      </c>
      <c r="C2307" s="806" t="s">
        <v>70</v>
      </c>
      <c r="D2307" s="807">
        <f t="shared" si="35"/>
        <v>22.83</v>
      </c>
      <c r="E2307" s="854"/>
      <c r="F2307" s="807">
        <v>22.48</v>
      </c>
      <c r="G2307" s="807"/>
      <c r="I2307" s="840" t="s">
        <v>15822</v>
      </c>
      <c r="J2307" s="848">
        <f>IFERROR(VLOOKUP(I2307,REAJUSTE!A:AB,22,FALSE),"")</f>
        <v>1.016</v>
      </c>
    </row>
    <row r="2308" spans="1:10" ht="25.5" x14ac:dyDescent="0.2">
      <c r="A2308" s="853">
        <v>49811</v>
      </c>
      <c r="B2308" s="853" t="s">
        <v>1439</v>
      </c>
      <c r="C2308" s="806" t="s">
        <v>70</v>
      </c>
      <c r="D2308" s="807">
        <f t="shared" si="35"/>
        <v>35.71</v>
      </c>
      <c r="E2308" s="856"/>
      <c r="F2308" s="807">
        <v>35.15</v>
      </c>
      <c r="G2308" s="701"/>
      <c r="I2308" s="840" t="s">
        <v>15822</v>
      </c>
      <c r="J2308" s="848">
        <f>IFERROR(VLOOKUP(I2308,REAJUSTE!A:AB,22,FALSE),"")</f>
        <v>1.016</v>
      </c>
    </row>
    <row r="2309" spans="1:10" ht="25.5" x14ac:dyDescent="0.2">
      <c r="A2309" s="853">
        <v>49812</v>
      </c>
      <c r="B2309" s="853" t="s">
        <v>1440</v>
      </c>
      <c r="C2309" s="806" t="s">
        <v>70</v>
      </c>
      <c r="D2309" s="807">
        <f t="shared" si="35"/>
        <v>193</v>
      </c>
      <c r="E2309" s="854"/>
      <c r="F2309" s="807">
        <v>189.97</v>
      </c>
      <c r="G2309" s="807"/>
      <c r="I2309" s="840" t="s">
        <v>15822</v>
      </c>
      <c r="J2309" s="848">
        <f>IFERROR(VLOOKUP(I2309,REAJUSTE!A:AB,22,FALSE),"")</f>
        <v>1.016</v>
      </c>
    </row>
    <row r="2310" spans="1:10" ht="15" x14ac:dyDescent="0.2">
      <c r="A2310" s="853">
        <v>49818</v>
      </c>
      <c r="B2310" s="853" t="s">
        <v>1441</v>
      </c>
      <c r="C2310" s="806" t="s">
        <v>70</v>
      </c>
      <c r="D2310" s="807">
        <f t="shared" si="35"/>
        <v>1.92</v>
      </c>
      <c r="E2310" s="854"/>
      <c r="F2310" s="807">
        <v>1.89</v>
      </c>
      <c r="G2310" s="807"/>
      <c r="I2310" s="840" t="s">
        <v>15822</v>
      </c>
      <c r="J2310" s="848">
        <f>IFERROR(VLOOKUP(I2310,REAJUSTE!A:AB,22,FALSE),"")</f>
        <v>1.016</v>
      </c>
    </row>
    <row r="2311" spans="1:10" ht="25.5" x14ac:dyDescent="0.2">
      <c r="A2311" s="853">
        <v>49860</v>
      </c>
      <c r="B2311" s="853" t="s">
        <v>1442</v>
      </c>
      <c r="C2311" s="806" t="s">
        <v>70</v>
      </c>
      <c r="D2311" s="807">
        <f t="shared" si="35"/>
        <v>102.4</v>
      </c>
      <c r="E2311" s="854"/>
      <c r="F2311" s="807">
        <v>100.79</v>
      </c>
      <c r="G2311" s="807"/>
      <c r="I2311" s="840" t="s">
        <v>15822</v>
      </c>
      <c r="J2311" s="848">
        <f>IFERROR(VLOOKUP(I2311,REAJUSTE!A:AB,22,FALSE),"")</f>
        <v>1.016</v>
      </c>
    </row>
    <row r="2312" spans="1:10" ht="25.5" x14ac:dyDescent="0.2">
      <c r="A2312" s="853">
        <v>49861</v>
      </c>
      <c r="B2312" s="853" t="s">
        <v>16031</v>
      </c>
      <c r="C2312" s="806" t="s">
        <v>70</v>
      </c>
      <c r="D2312" s="807">
        <f t="shared" si="35"/>
        <v>5.21</v>
      </c>
      <c r="E2312" s="854"/>
      <c r="F2312" s="807">
        <v>5.13</v>
      </c>
      <c r="G2312" s="807"/>
      <c r="I2312" s="840" t="s">
        <v>15822</v>
      </c>
      <c r="J2312" s="848">
        <f>IFERROR(VLOOKUP(I2312,REAJUSTE!A:AB,22,FALSE),"")</f>
        <v>1.016</v>
      </c>
    </row>
    <row r="2313" spans="1:10" ht="25.5" x14ac:dyDescent="0.2">
      <c r="A2313" s="853">
        <v>49897</v>
      </c>
      <c r="B2313" s="853" t="s">
        <v>1443</v>
      </c>
      <c r="C2313" s="806" t="s">
        <v>70</v>
      </c>
      <c r="D2313" s="807">
        <f t="shared" si="35"/>
        <v>64.69</v>
      </c>
      <c r="E2313" s="856"/>
      <c r="F2313" s="807">
        <v>63.68</v>
      </c>
      <c r="G2313" s="701"/>
      <c r="I2313" s="840" t="s">
        <v>15822</v>
      </c>
      <c r="J2313" s="848">
        <f>IFERROR(VLOOKUP(I2313,REAJUSTE!A:AB,22,FALSE),"")</f>
        <v>1.016</v>
      </c>
    </row>
    <row r="2314" spans="1:10" ht="15" x14ac:dyDescent="0.2">
      <c r="A2314" s="513">
        <v>499</v>
      </c>
      <c r="B2314" s="514" t="s">
        <v>1444</v>
      </c>
      <c r="C2314" s="701"/>
      <c r="D2314" s="807">
        <f t="shared" si="35"/>
        <v>0</v>
      </c>
      <c r="E2314" s="854"/>
      <c r="F2314" s="701"/>
      <c r="G2314" s="807"/>
      <c r="I2314" s="840" t="s">
        <v>15822</v>
      </c>
      <c r="J2314" s="848">
        <f>IFERROR(VLOOKUP(I2314,REAJUSTE!A:AB,22,FALSE),"")</f>
        <v>1.016</v>
      </c>
    </row>
    <row r="2315" spans="1:10" ht="38.25" x14ac:dyDescent="0.2">
      <c r="A2315" s="853">
        <v>49905</v>
      </c>
      <c r="B2315" s="853" t="s">
        <v>1861</v>
      </c>
      <c r="C2315" s="806" t="s">
        <v>70</v>
      </c>
      <c r="D2315" s="807">
        <f t="shared" si="35"/>
        <v>241.14</v>
      </c>
      <c r="E2315" s="854"/>
      <c r="F2315" s="807">
        <v>237.35</v>
      </c>
      <c r="G2315" s="807"/>
      <c r="I2315" s="840" t="s">
        <v>15822</v>
      </c>
      <c r="J2315" s="848">
        <f>IFERROR(VLOOKUP(I2315,REAJUSTE!A:AB,22,FALSE),"")</f>
        <v>1.016</v>
      </c>
    </row>
    <row r="2316" spans="1:10" ht="25.5" x14ac:dyDescent="0.2">
      <c r="A2316" s="853">
        <v>49959</v>
      </c>
      <c r="B2316" s="853" t="s">
        <v>1445</v>
      </c>
      <c r="C2316" s="806" t="s">
        <v>70</v>
      </c>
      <c r="D2316" s="807">
        <f t="shared" si="35"/>
        <v>300.86</v>
      </c>
      <c r="E2316" s="854"/>
      <c r="F2316" s="807">
        <v>296.13</v>
      </c>
      <c r="G2316" s="807"/>
      <c r="I2316" s="840" t="s">
        <v>15822</v>
      </c>
      <c r="J2316" s="848">
        <f>IFERROR(VLOOKUP(I2316,REAJUSTE!A:AB,22,FALSE),"")</f>
        <v>1.016</v>
      </c>
    </row>
    <row r="2317" spans="1:10" ht="51" x14ac:dyDescent="0.2">
      <c r="A2317" s="853">
        <v>49967</v>
      </c>
      <c r="B2317" s="853" t="s">
        <v>13179</v>
      </c>
      <c r="C2317" s="806" t="s">
        <v>13180</v>
      </c>
      <c r="D2317" s="807">
        <f t="shared" si="35"/>
        <v>0.89</v>
      </c>
      <c r="E2317" s="854"/>
      <c r="F2317" s="807">
        <v>0.88</v>
      </c>
      <c r="G2317" s="807"/>
      <c r="I2317" s="840" t="s">
        <v>15822</v>
      </c>
      <c r="J2317" s="848">
        <f>IFERROR(VLOOKUP(I2317,REAJUSTE!A:AB,22,FALSE),"")</f>
        <v>1.016</v>
      </c>
    </row>
    <row r="2318" spans="1:10" ht="30" x14ac:dyDescent="0.2">
      <c r="A2318" s="513">
        <v>5</v>
      </c>
      <c r="B2318" s="514" t="s">
        <v>1446</v>
      </c>
      <c r="C2318" s="701"/>
      <c r="D2318" s="807">
        <f t="shared" si="35"/>
        <v>0</v>
      </c>
      <c r="E2318" s="854"/>
      <c r="F2318" s="701"/>
      <c r="G2318" s="807"/>
      <c r="I2318" s="840" t="s">
        <v>15822</v>
      </c>
      <c r="J2318" s="848">
        <f>IFERROR(VLOOKUP(I2318,REAJUSTE!A:AB,22,FALSE),"")</f>
        <v>1.016</v>
      </c>
    </row>
    <row r="2319" spans="1:10" ht="15" x14ac:dyDescent="0.2">
      <c r="A2319" s="513">
        <v>501</v>
      </c>
      <c r="B2319" s="514" t="s">
        <v>1447</v>
      </c>
      <c r="C2319" s="701"/>
      <c r="D2319" s="807">
        <f t="shared" si="35"/>
        <v>0</v>
      </c>
      <c r="E2319" s="854"/>
      <c r="F2319" s="701"/>
      <c r="G2319" s="807"/>
      <c r="I2319" s="840" t="s">
        <v>15822</v>
      </c>
      <c r="J2319" s="848">
        <f>IFERROR(VLOOKUP(I2319,REAJUSTE!A:AB,22,FALSE),"")</f>
        <v>1.016</v>
      </c>
    </row>
    <row r="2320" spans="1:10" ht="25.5" x14ac:dyDescent="0.2">
      <c r="A2320" s="853">
        <v>50105</v>
      </c>
      <c r="B2320" s="853" t="s">
        <v>13181</v>
      </c>
      <c r="C2320" s="806" t="s">
        <v>70</v>
      </c>
      <c r="D2320" s="807">
        <f t="shared" ref="D2320:D2383" si="36">TRUNC(F2320*J2320,2)</f>
        <v>46.16</v>
      </c>
      <c r="E2320" s="854"/>
      <c r="F2320" s="807">
        <v>45.44</v>
      </c>
      <c r="G2320" s="807"/>
      <c r="I2320" s="840" t="s">
        <v>15822</v>
      </c>
      <c r="J2320" s="848">
        <f>IFERROR(VLOOKUP(I2320,REAJUSTE!A:AB,22,FALSE),"")</f>
        <v>1.016</v>
      </c>
    </row>
    <row r="2321" spans="1:10" ht="25.5" x14ac:dyDescent="0.2">
      <c r="A2321" s="853">
        <v>50126</v>
      </c>
      <c r="B2321" s="853" t="s">
        <v>13182</v>
      </c>
      <c r="C2321" s="806" t="s">
        <v>70</v>
      </c>
      <c r="D2321" s="807">
        <f t="shared" si="36"/>
        <v>22.57</v>
      </c>
      <c r="E2321" s="854"/>
      <c r="F2321" s="807">
        <v>22.22</v>
      </c>
      <c r="G2321" s="807"/>
      <c r="I2321" s="840" t="s">
        <v>15822</v>
      </c>
      <c r="J2321" s="848">
        <f>IFERROR(VLOOKUP(I2321,REAJUSTE!A:AB,22,FALSE),"")</f>
        <v>1.016</v>
      </c>
    </row>
    <row r="2322" spans="1:10" ht="25.5" x14ac:dyDescent="0.2">
      <c r="A2322" s="853">
        <v>50128</v>
      </c>
      <c r="B2322" s="853" t="s">
        <v>13183</v>
      </c>
      <c r="C2322" s="806" t="s">
        <v>70</v>
      </c>
      <c r="D2322" s="807">
        <f t="shared" si="36"/>
        <v>0.79</v>
      </c>
      <c r="E2322" s="854"/>
      <c r="F2322" s="807">
        <v>0.78</v>
      </c>
      <c r="G2322" s="807"/>
      <c r="I2322" s="840" t="s">
        <v>15822</v>
      </c>
      <c r="J2322" s="848">
        <f>IFERROR(VLOOKUP(I2322,REAJUSTE!A:AB,22,FALSE),"")</f>
        <v>1.016</v>
      </c>
    </row>
    <row r="2323" spans="1:10" ht="25.5" x14ac:dyDescent="0.2">
      <c r="A2323" s="853">
        <v>50161</v>
      </c>
      <c r="B2323" s="853" t="s">
        <v>13184</v>
      </c>
      <c r="C2323" s="806" t="s">
        <v>71</v>
      </c>
      <c r="D2323" s="807">
        <f t="shared" si="36"/>
        <v>88.77</v>
      </c>
      <c r="E2323" s="854"/>
      <c r="F2323" s="807">
        <v>87.38</v>
      </c>
      <c r="G2323" s="807"/>
      <c r="I2323" s="840" t="s">
        <v>15822</v>
      </c>
      <c r="J2323" s="848">
        <f>IFERROR(VLOOKUP(I2323,REAJUSTE!A:AB,22,FALSE),"")</f>
        <v>1.016</v>
      </c>
    </row>
    <row r="2324" spans="1:10" ht="38.25" x14ac:dyDescent="0.2">
      <c r="A2324" s="853">
        <v>50163</v>
      </c>
      <c r="B2324" s="853" t="s">
        <v>29304</v>
      </c>
      <c r="C2324" s="806" t="s">
        <v>70</v>
      </c>
      <c r="D2324" s="807">
        <f t="shared" si="36"/>
        <v>4.0599999999999996</v>
      </c>
      <c r="E2324" s="854"/>
      <c r="F2324" s="807">
        <v>4</v>
      </c>
      <c r="G2324" s="807"/>
      <c r="I2324" s="840" t="s">
        <v>15822</v>
      </c>
      <c r="J2324" s="848">
        <f>IFERROR(VLOOKUP(I2324,REAJUSTE!A:AB,22,FALSE),"")</f>
        <v>1.016</v>
      </c>
    </row>
    <row r="2325" spans="1:10" ht="38.25" x14ac:dyDescent="0.2">
      <c r="A2325" s="853">
        <v>50164</v>
      </c>
      <c r="B2325" s="853" t="s">
        <v>29305</v>
      </c>
      <c r="C2325" s="806" t="s">
        <v>70</v>
      </c>
      <c r="D2325" s="807">
        <f t="shared" si="36"/>
        <v>10.6</v>
      </c>
      <c r="E2325" s="854"/>
      <c r="F2325" s="807">
        <v>10.44</v>
      </c>
      <c r="G2325" s="807"/>
      <c r="I2325" s="840" t="s">
        <v>15822</v>
      </c>
      <c r="J2325" s="848">
        <f>IFERROR(VLOOKUP(I2325,REAJUSTE!A:AB,22,FALSE),"")</f>
        <v>1.016</v>
      </c>
    </row>
    <row r="2326" spans="1:10" ht="25.5" x14ac:dyDescent="0.2">
      <c r="A2326" s="853">
        <v>50167</v>
      </c>
      <c r="B2326" s="853" t="s">
        <v>13185</v>
      </c>
      <c r="C2326" s="806" t="s">
        <v>70</v>
      </c>
      <c r="D2326" s="807">
        <f t="shared" si="36"/>
        <v>53.16</v>
      </c>
      <c r="E2326" s="856"/>
      <c r="F2326" s="807">
        <v>52.33</v>
      </c>
      <c r="G2326" s="701"/>
      <c r="I2326" s="840" t="s">
        <v>15822</v>
      </c>
      <c r="J2326" s="848">
        <f>IFERROR(VLOOKUP(I2326,REAJUSTE!A:AB,22,FALSE),"")</f>
        <v>1.016</v>
      </c>
    </row>
    <row r="2327" spans="1:10" ht="25.5" x14ac:dyDescent="0.2">
      <c r="A2327" s="853">
        <v>50187</v>
      </c>
      <c r="B2327" s="853" t="s">
        <v>13186</v>
      </c>
      <c r="C2327" s="806" t="s">
        <v>71</v>
      </c>
      <c r="D2327" s="807">
        <f t="shared" si="36"/>
        <v>40.9</v>
      </c>
      <c r="E2327" s="854"/>
      <c r="F2327" s="807">
        <v>40.26</v>
      </c>
      <c r="G2327" s="807"/>
      <c r="I2327" s="840" t="s">
        <v>15822</v>
      </c>
      <c r="J2327" s="848">
        <f>IFERROR(VLOOKUP(I2327,REAJUSTE!A:AB,22,FALSE),"")</f>
        <v>1.016</v>
      </c>
    </row>
    <row r="2328" spans="1:10" ht="25.5" x14ac:dyDescent="0.2">
      <c r="A2328" s="853">
        <v>50188</v>
      </c>
      <c r="B2328" s="853" t="s">
        <v>13187</v>
      </c>
      <c r="C2328" s="806" t="s">
        <v>70</v>
      </c>
      <c r="D2328" s="807">
        <f t="shared" si="36"/>
        <v>36.86</v>
      </c>
      <c r="E2328" s="854"/>
      <c r="F2328" s="807">
        <v>36.28</v>
      </c>
      <c r="G2328" s="807"/>
      <c r="I2328" s="840" t="s">
        <v>15822</v>
      </c>
      <c r="J2328" s="848">
        <f>IFERROR(VLOOKUP(I2328,REAJUSTE!A:AB,22,FALSE),"")</f>
        <v>1.016</v>
      </c>
    </row>
    <row r="2329" spans="1:10" ht="15" x14ac:dyDescent="0.2">
      <c r="A2329" s="513">
        <v>510</v>
      </c>
      <c r="B2329" s="514" t="s">
        <v>1448</v>
      </c>
      <c r="C2329" s="701"/>
      <c r="D2329" s="807">
        <f t="shared" si="36"/>
        <v>0</v>
      </c>
      <c r="E2329" s="854"/>
      <c r="F2329" s="701"/>
      <c r="G2329" s="807"/>
      <c r="I2329" s="840" t="s">
        <v>15822</v>
      </c>
      <c r="J2329" s="848">
        <f>IFERROR(VLOOKUP(I2329,REAJUSTE!A:AB,22,FALSE),"")</f>
        <v>1.016</v>
      </c>
    </row>
    <row r="2330" spans="1:10" ht="25.5" x14ac:dyDescent="0.2">
      <c r="A2330" s="853">
        <v>51008</v>
      </c>
      <c r="B2330" s="853" t="s">
        <v>13188</v>
      </c>
      <c r="C2330" s="806" t="s">
        <v>70</v>
      </c>
      <c r="D2330" s="807">
        <f t="shared" si="36"/>
        <v>11.45</v>
      </c>
      <c r="E2330" s="856"/>
      <c r="F2330" s="807">
        <v>11.27</v>
      </c>
      <c r="G2330" s="701"/>
      <c r="I2330" s="840" t="s">
        <v>15822</v>
      </c>
      <c r="J2330" s="848">
        <f>IFERROR(VLOOKUP(I2330,REAJUSTE!A:AB,22,FALSE),"")</f>
        <v>1.016</v>
      </c>
    </row>
    <row r="2331" spans="1:10" ht="25.5" x14ac:dyDescent="0.2">
      <c r="A2331" s="853">
        <v>51015</v>
      </c>
      <c r="B2331" s="853" t="s">
        <v>1449</v>
      </c>
      <c r="C2331" s="806" t="s">
        <v>70</v>
      </c>
      <c r="D2331" s="807">
        <f t="shared" si="36"/>
        <v>61.47</v>
      </c>
      <c r="E2331" s="856"/>
      <c r="F2331" s="807">
        <v>60.51</v>
      </c>
      <c r="G2331" s="701"/>
      <c r="I2331" s="840" t="s">
        <v>15822</v>
      </c>
      <c r="J2331" s="848">
        <f>IFERROR(VLOOKUP(I2331,REAJUSTE!A:AB,22,FALSE),"")</f>
        <v>1.016</v>
      </c>
    </row>
    <row r="2332" spans="1:10" ht="25.5" x14ac:dyDescent="0.2">
      <c r="A2332" s="853">
        <v>51016</v>
      </c>
      <c r="B2332" s="853" t="s">
        <v>1450</v>
      </c>
      <c r="C2332" s="806" t="s">
        <v>70</v>
      </c>
      <c r="D2332" s="807">
        <f t="shared" si="36"/>
        <v>39.729999999999997</v>
      </c>
      <c r="E2332" s="854"/>
      <c r="F2332" s="807">
        <v>39.11</v>
      </c>
      <c r="G2332" s="807"/>
      <c r="I2332" s="840" t="s">
        <v>15822</v>
      </c>
      <c r="J2332" s="848">
        <f>IFERROR(VLOOKUP(I2332,REAJUSTE!A:AB,22,FALSE),"")</f>
        <v>1.016</v>
      </c>
    </row>
    <row r="2333" spans="1:10" ht="25.5" x14ac:dyDescent="0.2">
      <c r="A2333" s="853">
        <v>51033</v>
      </c>
      <c r="B2333" s="853" t="s">
        <v>13189</v>
      </c>
      <c r="C2333" s="806" t="s">
        <v>70</v>
      </c>
      <c r="D2333" s="807">
        <f t="shared" si="36"/>
        <v>29.72</v>
      </c>
      <c r="E2333" s="854"/>
      <c r="F2333" s="807">
        <v>29.26</v>
      </c>
      <c r="G2333" s="807"/>
      <c r="I2333" s="840" t="s">
        <v>15822</v>
      </c>
      <c r="J2333" s="848">
        <f>IFERROR(VLOOKUP(I2333,REAJUSTE!A:AB,22,FALSE),"")</f>
        <v>1.016</v>
      </c>
    </row>
    <row r="2334" spans="1:10" ht="25.5" x14ac:dyDescent="0.2">
      <c r="A2334" s="853">
        <v>51046</v>
      </c>
      <c r="B2334" s="853" t="s">
        <v>13190</v>
      </c>
      <c r="C2334" s="806" t="s">
        <v>70</v>
      </c>
      <c r="D2334" s="807">
        <f t="shared" si="36"/>
        <v>19.510000000000002</v>
      </c>
      <c r="E2334" s="854"/>
      <c r="F2334" s="807">
        <v>19.21</v>
      </c>
      <c r="G2334" s="807"/>
      <c r="I2334" s="840" t="s">
        <v>15822</v>
      </c>
      <c r="J2334" s="848">
        <f>IFERROR(VLOOKUP(I2334,REAJUSTE!A:AB,22,FALSE),"")</f>
        <v>1.016</v>
      </c>
    </row>
    <row r="2335" spans="1:10" ht="25.5" x14ac:dyDescent="0.2">
      <c r="A2335" s="853">
        <v>51048</v>
      </c>
      <c r="B2335" s="853" t="s">
        <v>13191</v>
      </c>
      <c r="C2335" s="806" t="s">
        <v>70</v>
      </c>
      <c r="D2335" s="807">
        <f t="shared" si="36"/>
        <v>14.85</v>
      </c>
      <c r="E2335" s="854"/>
      <c r="F2335" s="807">
        <v>14.62</v>
      </c>
      <c r="G2335" s="807"/>
      <c r="I2335" s="840" t="s">
        <v>15822</v>
      </c>
      <c r="J2335" s="848">
        <f>IFERROR(VLOOKUP(I2335,REAJUSTE!A:AB,22,FALSE),"")</f>
        <v>1.016</v>
      </c>
    </row>
    <row r="2336" spans="1:10" ht="25.5" x14ac:dyDescent="0.2">
      <c r="A2336" s="853">
        <v>51053</v>
      </c>
      <c r="B2336" s="853" t="s">
        <v>13192</v>
      </c>
      <c r="C2336" s="806" t="s">
        <v>70</v>
      </c>
      <c r="D2336" s="807">
        <f t="shared" si="36"/>
        <v>89.92</v>
      </c>
      <c r="E2336" s="854"/>
      <c r="F2336" s="807">
        <v>88.51</v>
      </c>
      <c r="G2336" s="807"/>
      <c r="I2336" s="840" t="s">
        <v>15822</v>
      </c>
      <c r="J2336" s="848">
        <f>IFERROR(VLOOKUP(I2336,REAJUSTE!A:AB,22,FALSE),"")</f>
        <v>1.016</v>
      </c>
    </row>
    <row r="2337" spans="1:10" ht="25.5" x14ac:dyDescent="0.2">
      <c r="A2337" s="853">
        <v>51054</v>
      </c>
      <c r="B2337" s="853" t="s">
        <v>13193</v>
      </c>
      <c r="C2337" s="806" t="s">
        <v>70</v>
      </c>
      <c r="D2337" s="807">
        <f t="shared" si="36"/>
        <v>97.66</v>
      </c>
      <c r="E2337" s="854"/>
      <c r="F2337" s="807">
        <v>96.13</v>
      </c>
      <c r="G2337" s="807"/>
      <c r="I2337" s="840" t="s">
        <v>15822</v>
      </c>
      <c r="J2337" s="848">
        <f>IFERROR(VLOOKUP(I2337,REAJUSTE!A:AB,22,FALSE),"")</f>
        <v>1.016</v>
      </c>
    </row>
    <row r="2338" spans="1:10" ht="15" x14ac:dyDescent="0.2">
      <c r="A2338" s="513">
        <v>520</v>
      </c>
      <c r="B2338" s="514" t="s">
        <v>1776</v>
      </c>
      <c r="C2338" s="701"/>
      <c r="D2338" s="807">
        <f t="shared" si="36"/>
        <v>0</v>
      </c>
      <c r="E2338" s="854"/>
      <c r="F2338" s="701"/>
      <c r="G2338" s="807"/>
      <c r="I2338" s="840" t="s">
        <v>15822</v>
      </c>
      <c r="J2338" s="848">
        <f>IFERROR(VLOOKUP(I2338,REAJUSTE!A:AB,22,FALSE),"")</f>
        <v>1.016</v>
      </c>
    </row>
    <row r="2339" spans="1:10" ht="25.5" x14ac:dyDescent="0.2">
      <c r="A2339" s="853">
        <v>52004</v>
      </c>
      <c r="B2339" s="853" t="s">
        <v>13194</v>
      </c>
      <c r="C2339" s="806" t="s">
        <v>70</v>
      </c>
      <c r="D2339" s="807">
        <f t="shared" si="36"/>
        <v>294.77</v>
      </c>
      <c r="E2339" s="854"/>
      <c r="F2339" s="807">
        <v>290.13</v>
      </c>
      <c r="G2339" s="807"/>
      <c r="I2339" s="840" t="s">
        <v>15822</v>
      </c>
      <c r="J2339" s="848">
        <f>IFERROR(VLOOKUP(I2339,REAJUSTE!A:AB,22,FALSE),"")</f>
        <v>1.016</v>
      </c>
    </row>
    <row r="2340" spans="1:10" ht="15" x14ac:dyDescent="0.2">
      <c r="A2340" s="853">
        <v>52011</v>
      </c>
      <c r="B2340" s="853" t="s">
        <v>13195</v>
      </c>
      <c r="C2340" s="806" t="s">
        <v>70</v>
      </c>
      <c r="D2340" s="807">
        <f t="shared" si="36"/>
        <v>274.83</v>
      </c>
      <c r="E2340" s="854"/>
      <c r="F2340" s="807">
        <v>270.51</v>
      </c>
      <c r="G2340" s="807"/>
      <c r="I2340" s="840" t="s">
        <v>15822</v>
      </c>
      <c r="J2340" s="848">
        <f>IFERROR(VLOOKUP(I2340,REAJUSTE!A:AB,22,FALSE),"")</f>
        <v>1.016</v>
      </c>
    </row>
    <row r="2341" spans="1:10" ht="89.25" x14ac:dyDescent="0.2">
      <c r="A2341" s="853">
        <v>52017</v>
      </c>
      <c r="B2341" s="853" t="s">
        <v>13196</v>
      </c>
      <c r="C2341" s="806" t="s">
        <v>70</v>
      </c>
      <c r="D2341" s="807">
        <f t="shared" si="36"/>
        <v>1758.97</v>
      </c>
      <c r="E2341" s="856"/>
      <c r="F2341" s="808">
        <v>1731.27</v>
      </c>
      <c r="G2341" s="701"/>
      <c r="I2341" s="840" t="s">
        <v>15822</v>
      </c>
      <c r="J2341" s="848">
        <f>IFERROR(VLOOKUP(I2341,REAJUSTE!A:AB,22,FALSE),"")</f>
        <v>1.016</v>
      </c>
    </row>
    <row r="2342" spans="1:10" ht="25.5" x14ac:dyDescent="0.2">
      <c r="A2342" s="853">
        <v>52030</v>
      </c>
      <c r="B2342" s="853" t="s">
        <v>13197</v>
      </c>
      <c r="C2342" s="806" t="s">
        <v>70</v>
      </c>
      <c r="D2342" s="807">
        <f t="shared" si="36"/>
        <v>53.88</v>
      </c>
      <c r="E2342" s="854"/>
      <c r="F2342" s="807">
        <v>53.04</v>
      </c>
      <c r="G2342" s="807"/>
      <c r="I2342" s="840" t="s">
        <v>15822</v>
      </c>
      <c r="J2342" s="848">
        <f>IFERROR(VLOOKUP(I2342,REAJUSTE!A:AB,22,FALSE),"")</f>
        <v>1.016</v>
      </c>
    </row>
    <row r="2343" spans="1:10" ht="76.5" x14ac:dyDescent="0.2">
      <c r="A2343" s="853">
        <v>52031</v>
      </c>
      <c r="B2343" s="853" t="s">
        <v>13198</v>
      </c>
      <c r="C2343" s="806" t="s">
        <v>70</v>
      </c>
      <c r="D2343" s="807">
        <f t="shared" si="36"/>
        <v>460.4</v>
      </c>
      <c r="E2343" s="854"/>
      <c r="F2343" s="807">
        <v>453.15</v>
      </c>
      <c r="G2343" s="807"/>
      <c r="I2343" s="840" t="s">
        <v>15822</v>
      </c>
      <c r="J2343" s="848">
        <f>IFERROR(VLOOKUP(I2343,REAJUSTE!A:AB,22,FALSE),"")</f>
        <v>1.016</v>
      </c>
    </row>
    <row r="2344" spans="1:10" ht="38.25" x14ac:dyDescent="0.2">
      <c r="A2344" s="853">
        <v>52035</v>
      </c>
      <c r="B2344" s="853" t="s">
        <v>16032</v>
      </c>
      <c r="C2344" s="806" t="s">
        <v>70</v>
      </c>
      <c r="D2344" s="807">
        <f t="shared" si="36"/>
        <v>572.73</v>
      </c>
      <c r="E2344" s="854"/>
      <c r="F2344" s="807">
        <v>563.72</v>
      </c>
      <c r="G2344" s="807"/>
      <c r="I2344" s="840" t="s">
        <v>15822</v>
      </c>
      <c r="J2344" s="848">
        <f>IFERROR(VLOOKUP(I2344,REAJUSTE!A:AB,22,FALSE),"")</f>
        <v>1.016</v>
      </c>
    </row>
    <row r="2345" spans="1:10" ht="38.25" x14ac:dyDescent="0.2">
      <c r="A2345" s="853">
        <v>52036</v>
      </c>
      <c r="B2345" s="853" t="s">
        <v>13199</v>
      </c>
      <c r="C2345" s="806" t="s">
        <v>70</v>
      </c>
      <c r="D2345" s="807">
        <f t="shared" si="36"/>
        <v>438.12</v>
      </c>
      <c r="E2345" s="854"/>
      <c r="F2345" s="807">
        <v>431.23</v>
      </c>
      <c r="G2345" s="807"/>
      <c r="I2345" s="840" t="s">
        <v>15822</v>
      </c>
      <c r="J2345" s="848">
        <f>IFERROR(VLOOKUP(I2345,REAJUSTE!A:AB,22,FALSE),"")</f>
        <v>1.016</v>
      </c>
    </row>
    <row r="2346" spans="1:10" ht="38.25" x14ac:dyDescent="0.2">
      <c r="A2346" s="853">
        <v>52041</v>
      </c>
      <c r="B2346" s="853" t="s">
        <v>13200</v>
      </c>
      <c r="C2346" s="806" t="s">
        <v>70</v>
      </c>
      <c r="D2346" s="807">
        <f t="shared" si="36"/>
        <v>294.77</v>
      </c>
      <c r="E2346" s="854"/>
      <c r="F2346" s="807">
        <v>290.13</v>
      </c>
      <c r="G2346" s="807"/>
      <c r="I2346" s="840" t="s">
        <v>15822</v>
      </c>
      <c r="J2346" s="848">
        <f>IFERROR(VLOOKUP(I2346,REAJUSTE!A:AB,22,FALSE),"")</f>
        <v>1.016</v>
      </c>
    </row>
    <row r="2347" spans="1:10" ht="25.5" x14ac:dyDescent="0.2">
      <c r="A2347" s="853">
        <v>52053</v>
      </c>
      <c r="B2347" s="853" t="s">
        <v>16059</v>
      </c>
      <c r="C2347" s="806" t="s">
        <v>70</v>
      </c>
      <c r="D2347" s="807">
        <f t="shared" si="36"/>
        <v>62.04</v>
      </c>
      <c r="E2347" s="854"/>
      <c r="F2347" s="807">
        <v>61.07</v>
      </c>
      <c r="G2347" s="807"/>
      <c r="I2347" s="840" t="s">
        <v>15822</v>
      </c>
      <c r="J2347" s="848">
        <f>IFERROR(VLOOKUP(I2347,REAJUSTE!A:AB,22,FALSE),"")</f>
        <v>1.016</v>
      </c>
    </row>
    <row r="2348" spans="1:10" ht="76.5" x14ac:dyDescent="0.2">
      <c r="A2348" s="853">
        <v>52076</v>
      </c>
      <c r="B2348" s="853" t="s">
        <v>13201</v>
      </c>
      <c r="C2348" s="806" t="s">
        <v>70</v>
      </c>
      <c r="D2348" s="807">
        <f t="shared" si="36"/>
        <v>434.35</v>
      </c>
      <c r="E2348" s="854"/>
      <c r="F2348" s="807">
        <v>427.51</v>
      </c>
      <c r="G2348" s="807"/>
      <c r="I2348" s="840" t="s">
        <v>15822</v>
      </c>
      <c r="J2348" s="848">
        <f>IFERROR(VLOOKUP(I2348,REAJUSTE!A:AB,22,FALSE),"")</f>
        <v>1.016</v>
      </c>
    </row>
    <row r="2349" spans="1:10" ht="25.5" x14ac:dyDescent="0.2">
      <c r="A2349" s="853">
        <v>52078</v>
      </c>
      <c r="B2349" s="853" t="s">
        <v>13202</v>
      </c>
      <c r="C2349" s="806" t="s">
        <v>70</v>
      </c>
      <c r="D2349" s="807">
        <f t="shared" si="36"/>
        <v>512.94000000000005</v>
      </c>
      <c r="E2349" s="854"/>
      <c r="F2349" s="807">
        <v>504.87</v>
      </c>
      <c r="G2349" s="807"/>
      <c r="I2349" s="840" t="s">
        <v>15822</v>
      </c>
      <c r="J2349" s="848">
        <f>IFERROR(VLOOKUP(I2349,REAJUSTE!A:AB,22,FALSE),"")</f>
        <v>1.016</v>
      </c>
    </row>
    <row r="2350" spans="1:10" ht="15" x14ac:dyDescent="0.2">
      <c r="A2350" s="513">
        <v>521</v>
      </c>
      <c r="B2350" s="514" t="s">
        <v>13203</v>
      </c>
      <c r="C2350" s="701"/>
      <c r="D2350" s="807">
        <f t="shared" si="36"/>
        <v>0</v>
      </c>
      <c r="E2350" s="856"/>
      <c r="F2350" s="701"/>
      <c r="G2350" s="701"/>
      <c r="I2350" s="840" t="s">
        <v>15822</v>
      </c>
      <c r="J2350" s="848">
        <f>IFERROR(VLOOKUP(I2350,REAJUSTE!A:AB,22,FALSE),"")</f>
        <v>1.016</v>
      </c>
    </row>
    <row r="2351" spans="1:10" ht="25.5" x14ac:dyDescent="0.2">
      <c r="A2351" s="853">
        <v>52103</v>
      </c>
      <c r="B2351" s="853" t="s">
        <v>13204</v>
      </c>
      <c r="C2351" s="806" t="s">
        <v>70</v>
      </c>
      <c r="D2351" s="807">
        <f t="shared" si="36"/>
        <v>3997.5</v>
      </c>
      <c r="E2351" s="854"/>
      <c r="F2351" s="808">
        <v>3934.55</v>
      </c>
      <c r="G2351" s="807"/>
      <c r="I2351" s="840" t="s">
        <v>15822</v>
      </c>
      <c r="J2351" s="848">
        <f>IFERROR(VLOOKUP(I2351,REAJUSTE!A:AB,22,FALSE),"")</f>
        <v>1.016</v>
      </c>
    </row>
    <row r="2352" spans="1:10" ht="25.5" x14ac:dyDescent="0.2">
      <c r="A2352" s="853">
        <v>52118</v>
      </c>
      <c r="B2352" s="853" t="s">
        <v>13205</v>
      </c>
      <c r="C2352" s="806" t="s">
        <v>70</v>
      </c>
      <c r="D2352" s="807">
        <f t="shared" si="36"/>
        <v>2463.52</v>
      </c>
      <c r="E2352" s="854"/>
      <c r="F2352" s="808">
        <v>2424.73</v>
      </c>
      <c r="G2352" s="807"/>
      <c r="I2352" s="840" t="s">
        <v>15822</v>
      </c>
      <c r="J2352" s="848">
        <f>IFERROR(VLOOKUP(I2352,REAJUSTE!A:AB,22,FALSE),"")</f>
        <v>1.016</v>
      </c>
    </row>
    <row r="2353" spans="1:10" ht="76.5" x14ac:dyDescent="0.2">
      <c r="A2353" s="853">
        <v>52121</v>
      </c>
      <c r="B2353" s="853" t="s">
        <v>13206</v>
      </c>
      <c r="C2353" s="806" t="s">
        <v>70</v>
      </c>
      <c r="D2353" s="807">
        <f t="shared" si="36"/>
        <v>652.28</v>
      </c>
      <c r="E2353" s="854"/>
      <c r="F2353" s="807">
        <v>642.01</v>
      </c>
      <c r="G2353" s="808"/>
      <c r="I2353" s="840" t="s">
        <v>15822</v>
      </c>
      <c r="J2353" s="848">
        <f>IFERROR(VLOOKUP(I2353,REAJUSTE!A:AB,22,FALSE),"")</f>
        <v>1.016</v>
      </c>
    </row>
    <row r="2354" spans="1:10" ht="15" x14ac:dyDescent="0.2">
      <c r="A2354" s="853">
        <v>52123</v>
      </c>
      <c r="B2354" s="853" t="s">
        <v>13207</v>
      </c>
      <c r="C2354" s="806" t="s">
        <v>70</v>
      </c>
      <c r="D2354" s="807">
        <f t="shared" si="36"/>
        <v>1218.51</v>
      </c>
      <c r="E2354" s="854"/>
      <c r="F2354" s="808">
        <v>1199.33</v>
      </c>
      <c r="G2354" s="807"/>
      <c r="I2354" s="840" t="s">
        <v>15822</v>
      </c>
      <c r="J2354" s="848">
        <f>IFERROR(VLOOKUP(I2354,REAJUSTE!A:AB,22,FALSE),"")</f>
        <v>1.016</v>
      </c>
    </row>
    <row r="2355" spans="1:10" ht="89.25" x14ac:dyDescent="0.2">
      <c r="A2355" s="853">
        <v>52125</v>
      </c>
      <c r="B2355" s="853" t="s">
        <v>13208</v>
      </c>
      <c r="C2355" s="806" t="s">
        <v>70</v>
      </c>
      <c r="D2355" s="807">
        <f t="shared" si="36"/>
        <v>2029.94</v>
      </c>
      <c r="E2355" s="854"/>
      <c r="F2355" s="808">
        <v>1997.98</v>
      </c>
      <c r="G2355" s="807"/>
      <c r="I2355" s="840" t="s">
        <v>15822</v>
      </c>
      <c r="J2355" s="848">
        <f>IFERROR(VLOOKUP(I2355,REAJUSTE!A:AB,22,FALSE),"")</f>
        <v>1.016</v>
      </c>
    </row>
    <row r="2356" spans="1:10" ht="38.25" x14ac:dyDescent="0.2">
      <c r="A2356" s="853">
        <v>52126</v>
      </c>
      <c r="B2356" s="853" t="s">
        <v>13209</v>
      </c>
      <c r="C2356" s="806" t="s">
        <v>70</v>
      </c>
      <c r="D2356" s="807">
        <f t="shared" si="36"/>
        <v>649.07000000000005</v>
      </c>
      <c r="E2356" s="854"/>
      <c r="F2356" s="807">
        <v>638.85</v>
      </c>
      <c r="G2356" s="807"/>
      <c r="I2356" s="840" t="s">
        <v>15822</v>
      </c>
      <c r="J2356" s="848">
        <f>IFERROR(VLOOKUP(I2356,REAJUSTE!A:AB,22,FALSE),"")</f>
        <v>1.016</v>
      </c>
    </row>
    <row r="2357" spans="1:10" ht="89.25" x14ac:dyDescent="0.2">
      <c r="A2357" s="853">
        <v>52132</v>
      </c>
      <c r="B2357" s="853" t="s">
        <v>13210</v>
      </c>
      <c r="C2357" s="806" t="s">
        <v>70</v>
      </c>
      <c r="D2357" s="807">
        <f t="shared" si="36"/>
        <v>1868.08</v>
      </c>
      <c r="E2357" s="854"/>
      <c r="F2357" s="808">
        <v>1838.67</v>
      </c>
      <c r="G2357" s="807"/>
      <c r="I2357" s="840" t="s">
        <v>15822</v>
      </c>
      <c r="J2357" s="848">
        <f>IFERROR(VLOOKUP(I2357,REAJUSTE!A:AB,22,FALSE),"")</f>
        <v>1.016</v>
      </c>
    </row>
    <row r="2358" spans="1:10" ht="76.5" x14ac:dyDescent="0.2">
      <c r="A2358" s="853">
        <v>52150</v>
      </c>
      <c r="B2358" s="853" t="s">
        <v>13211</v>
      </c>
      <c r="C2358" s="806" t="s">
        <v>70</v>
      </c>
      <c r="D2358" s="807">
        <f t="shared" si="36"/>
        <v>704.74</v>
      </c>
      <c r="E2358" s="854"/>
      <c r="F2358" s="807">
        <v>693.65</v>
      </c>
      <c r="G2358" s="807"/>
      <c r="I2358" s="840" t="s">
        <v>15822</v>
      </c>
      <c r="J2358" s="848">
        <f>IFERROR(VLOOKUP(I2358,REAJUSTE!A:AB,22,FALSE),"")</f>
        <v>1.016</v>
      </c>
    </row>
    <row r="2359" spans="1:10" ht="102" x14ac:dyDescent="0.2">
      <c r="A2359" s="853">
        <v>52164</v>
      </c>
      <c r="B2359" s="853" t="s">
        <v>13212</v>
      </c>
      <c r="C2359" s="806" t="s">
        <v>70</v>
      </c>
      <c r="D2359" s="807">
        <f t="shared" si="36"/>
        <v>2100.7199999999998</v>
      </c>
      <c r="E2359" s="854"/>
      <c r="F2359" s="808">
        <v>2067.64</v>
      </c>
      <c r="G2359" s="807"/>
      <c r="I2359" s="840" t="s">
        <v>15822</v>
      </c>
      <c r="J2359" s="848">
        <f>IFERROR(VLOOKUP(I2359,REAJUSTE!A:AB,22,FALSE),"")</f>
        <v>1.016</v>
      </c>
    </row>
    <row r="2360" spans="1:10" ht="15" x14ac:dyDescent="0.2">
      <c r="A2360" s="513">
        <v>540</v>
      </c>
      <c r="B2360" s="514" t="s">
        <v>166</v>
      </c>
      <c r="C2360" s="701"/>
      <c r="D2360" s="807">
        <f t="shared" si="36"/>
        <v>0</v>
      </c>
      <c r="E2360" s="854"/>
      <c r="F2360" s="701"/>
      <c r="G2360" s="807"/>
      <c r="I2360" s="840" t="s">
        <v>15822</v>
      </c>
      <c r="J2360" s="848">
        <f>IFERROR(VLOOKUP(I2360,REAJUSTE!A:AB,22,FALSE),"")</f>
        <v>1.016</v>
      </c>
    </row>
    <row r="2361" spans="1:10" ht="25.5" x14ac:dyDescent="0.2">
      <c r="A2361" s="853">
        <v>54003</v>
      </c>
      <c r="B2361" s="853" t="s">
        <v>1451</v>
      </c>
      <c r="C2361" s="806" t="s">
        <v>70</v>
      </c>
      <c r="D2361" s="807">
        <f t="shared" si="36"/>
        <v>3.83</v>
      </c>
      <c r="E2361" s="854"/>
      <c r="F2361" s="807">
        <v>3.77</v>
      </c>
      <c r="G2361" s="807"/>
      <c r="I2361" s="840" t="s">
        <v>15822</v>
      </c>
      <c r="J2361" s="848">
        <f>IFERROR(VLOOKUP(I2361,REAJUSTE!A:AB,22,FALSE),"")</f>
        <v>1.016</v>
      </c>
    </row>
    <row r="2362" spans="1:10" ht="25.5" x14ac:dyDescent="0.2">
      <c r="A2362" s="853">
        <v>54010</v>
      </c>
      <c r="B2362" s="853" t="s">
        <v>1452</v>
      </c>
      <c r="C2362" s="806" t="s">
        <v>70</v>
      </c>
      <c r="D2362" s="807">
        <f t="shared" si="36"/>
        <v>27.01</v>
      </c>
      <c r="E2362" s="856"/>
      <c r="F2362" s="807">
        <v>26.59</v>
      </c>
      <c r="G2362" s="701"/>
      <c r="I2362" s="840" t="s">
        <v>15822</v>
      </c>
      <c r="J2362" s="848">
        <f>IFERROR(VLOOKUP(I2362,REAJUSTE!A:AB,22,FALSE),"")</f>
        <v>1.016</v>
      </c>
    </row>
    <row r="2363" spans="1:10" ht="25.5" x14ac:dyDescent="0.2">
      <c r="A2363" s="853">
        <v>54024</v>
      </c>
      <c r="B2363" s="853" t="s">
        <v>16060</v>
      </c>
      <c r="C2363" s="806" t="s">
        <v>70</v>
      </c>
      <c r="D2363" s="807">
        <f t="shared" si="36"/>
        <v>250.56</v>
      </c>
      <c r="E2363" s="854"/>
      <c r="F2363" s="807">
        <v>246.62</v>
      </c>
      <c r="G2363" s="808"/>
      <c r="I2363" s="840" t="s">
        <v>15822</v>
      </c>
      <c r="J2363" s="848">
        <f>IFERROR(VLOOKUP(I2363,REAJUSTE!A:AB,22,FALSE),"")</f>
        <v>1.016</v>
      </c>
    </row>
    <row r="2364" spans="1:10" ht="25.5" x14ac:dyDescent="0.2">
      <c r="A2364" s="853">
        <v>54025</v>
      </c>
      <c r="B2364" s="853" t="s">
        <v>16061</v>
      </c>
      <c r="C2364" s="806" t="s">
        <v>70</v>
      </c>
      <c r="D2364" s="807">
        <f t="shared" si="36"/>
        <v>316.13</v>
      </c>
      <c r="E2364" s="854"/>
      <c r="F2364" s="807">
        <v>311.16000000000003</v>
      </c>
      <c r="G2364" s="808"/>
      <c r="I2364" s="840" t="s">
        <v>15822</v>
      </c>
      <c r="J2364" s="848">
        <f>IFERROR(VLOOKUP(I2364,REAJUSTE!A:AB,22,FALSE),"")</f>
        <v>1.016</v>
      </c>
    </row>
    <row r="2365" spans="1:10" ht="25.5" x14ac:dyDescent="0.2">
      <c r="A2365" s="853">
        <v>54062</v>
      </c>
      <c r="B2365" s="853" t="s">
        <v>13213</v>
      </c>
      <c r="C2365" s="806" t="s">
        <v>70</v>
      </c>
      <c r="D2365" s="807">
        <f t="shared" si="36"/>
        <v>95.2</v>
      </c>
      <c r="E2365" s="854"/>
      <c r="F2365" s="807">
        <v>93.71</v>
      </c>
      <c r="G2365" s="807"/>
      <c r="I2365" s="840" t="s">
        <v>15822</v>
      </c>
      <c r="J2365" s="848">
        <f>IFERROR(VLOOKUP(I2365,REAJUSTE!A:AB,22,FALSE),"")</f>
        <v>1.016</v>
      </c>
    </row>
    <row r="2366" spans="1:10" ht="25.5" x14ac:dyDescent="0.2">
      <c r="A2366" s="853">
        <v>54063</v>
      </c>
      <c r="B2366" s="853" t="s">
        <v>13214</v>
      </c>
      <c r="C2366" s="806" t="s">
        <v>70</v>
      </c>
      <c r="D2366" s="807">
        <f t="shared" si="36"/>
        <v>255.18</v>
      </c>
      <c r="E2366" s="854"/>
      <c r="F2366" s="807">
        <v>251.17</v>
      </c>
      <c r="G2366" s="808"/>
      <c r="I2366" s="840" t="s">
        <v>15822</v>
      </c>
      <c r="J2366" s="848">
        <f>IFERROR(VLOOKUP(I2366,REAJUSTE!A:AB,22,FALSE),"")</f>
        <v>1.016</v>
      </c>
    </row>
    <row r="2367" spans="1:10" ht="25.5" x14ac:dyDescent="0.2">
      <c r="A2367" s="853">
        <v>54090</v>
      </c>
      <c r="B2367" s="853" t="s">
        <v>13215</v>
      </c>
      <c r="C2367" s="806" t="s">
        <v>70</v>
      </c>
      <c r="D2367" s="807">
        <f t="shared" si="36"/>
        <v>5934.76</v>
      </c>
      <c r="E2367" s="854"/>
      <c r="F2367" s="808">
        <v>5841.3</v>
      </c>
      <c r="G2367" s="808"/>
      <c r="I2367" s="840" t="s">
        <v>15822</v>
      </c>
      <c r="J2367" s="848">
        <f>IFERROR(VLOOKUP(I2367,REAJUSTE!A:AB,22,FALSE),"")</f>
        <v>1.016</v>
      </c>
    </row>
    <row r="2368" spans="1:10" ht="15" x14ac:dyDescent="0.2">
      <c r="A2368" s="513">
        <v>6</v>
      </c>
      <c r="B2368" s="514" t="s">
        <v>1453</v>
      </c>
      <c r="C2368" s="701"/>
      <c r="D2368" s="807">
        <f t="shared" si="36"/>
        <v>0</v>
      </c>
      <c r="E2368" s="854"/>
      <c r="F2368" s="701"/>
      <c r="G2368" s="807"/>
      <c r="I2368" s="840" t="s">
        <v>15822</v>
      </c>
      <c r="J2368" s="848">
        <f>IFERROR(VLOOKUP(I2368,REAJUSTE!A:AB,22,FALSE),"")</f>
        <v>1.016</v>
      </c>
    </row>
    <row r="2369" spans="1:10" ht="15" x14ac:dyDescent="0.2">
      <c r="A2369" s="513">
        <v>601</v>
      </c>
      <c r="B2369" s="514" t="s">
        <v>1454</v>
      </c>
      <c r="C2369" s="701"/>
      <c r="D2369" s="807">
        <f t="shared" si="36"/>
        <v>0</v>
      </c>
      <c r="E2369" s="854"/>
      <c r="F2369" s="701"/>
      <c r="G2369" s="808"/>
      <c r="I2369" s="840" t="s">
        <v>15822</v>
      </c>
      <c r="J2369" s="848">
        <f>IFERROR(VLOOKUP(I2369,REAJUSTE!A:AB,22,FALSE),"")</f>
        <v>1.016</v>
      </c>
    </row>
    <row r="2370" spans="1:10" ht="25.5" x14ac:dyDescent="0.2">
      <c r="A2370" s="853">
        <v>60101</v>
      </c>
      <c r="B2370" s="853" t="s">
        <v>13216</v>
      </c>
      <c r="C2370" s="806" t="s">
        <v>71</v>
      </c>
      <c r="D2370" s="807">
        <f t="shared" si="36"/>
        <v>89.61</v>
      </c>
      <c r="E2370" s="854"/>
      <c r="F2370" s="807">
        <v>88.2</v>
      </c>
      <c r="G2370" s="807"/>
      <c r="I2370" s="840" t="s">
        <v>15822</v>
      </c>
      <c r="J2370" s="848">
        <f>IFERROR(VLOOKUP(I2370,REAJUSTE!A:AB,22,FALSE),"")</f>
        <v>1.016</v>
      </c>
    </row>
    <row r="2371" spans="1:10" ht="25.5" x14ac:dyDescent="0.2">
      <c r="A2371" s="853">
        <v>60104</v>
      </c>
      <c r="B2371" s="853" t="s">
        <v>13217</v>
      </c>
      <c r="C2371" s="806" t="s">
        <v>71</v>
      </c>
      <c r="D2371" s="807">
        <f t="shared" si="36"/>
        <v>63.62</v>
      </c>
      <c r="E2371" s="854"/>
      <c r="F2371" s="807">
        <v>62.62</v>
      </c>
      <c r="G2371" s="808"/>
      <c r="I2371" s="840" t="s">
        <v>15822</v>
      </c>
      <c r="J2371" s="848">
        <f>IFERROR(VLOOKUP(I2371,REAJUSTE!A:AB,22,FALSE),"")</f>
        <v>1.016</v>
      </c>
    </row>
    <row r="2372" spans="1:10" ht="15" x14ac:dyDescent="0.2">
      <c r="A2372" s="513">
        <v>602</v>
      </c>
      <c r="B2372" s="514" t="s">
        <v>1455</v>
      </c>
      <c r="C2372" s="701"/>
      <c r="D2372" s="807">
        <f t="shared" si="36"/>
        <v>0</v>
      </c>
      <c r="E2372" s="856"/>
      <c r="F2372" s="701"/>
      <c r="G2372" s="701"/>
      <c r="I2372" s="840" t="s">
        <v>15822</v>
      </c>
      <c r="J2372" s="848">
        <f>IFERROR(VLOOKUP(I2372,REAJUSTE!A:AB,22,FALSE),"")</f>
        <v>1.016</v>
      </c>
    </row>
    <row r="2373" spans="1:10" ht="15" x14ac:dyDescent="0.2">
      <c r="A2373" s="853">
        <v>60241</v>
      </c>
      <c r="B2373" s="853" t="s">
        <v>1862</v>
      </c>
      <c r="C2373" s="806" t="s">
        <v>70</v>
      </c>
      <c r="D2373" s="807">
        <f t="shared" si="36"/>
        <v>29.71</v>
      </c>
      <c r="E2373" s="854"/>
      <c r="F2373" s="807">
        <v>29.25</v>
      </c>
      <c r="G2373" s="807"/>
      <c r="I2373" s="840" t="s">
        <v>15822</v>
      </c>
      <c r="J2373" s="848">
        <f>IFERROR(VLOOKUP(I2373,REAJUSTE!A:AB,22,FALSE),"")</f>
        <v>1.016</v>
      </c>
    </row>
    <row r="2374" spans="1:10" ht="15" x14ac:dyDescent="0.2">
      <c r="A2374" s="853">
        <v>60242</v>
      </c>
      <c r="B2374" s="853" t="s">
        <v>1456</v>
      </c>
      <c r="C2374" s="806" t="s">
        <v>70</v>
      </c>
      <c r="D2374" s="807">
        <f t="shared" si="36"/>
        <v>58.39</v>
      </c>
      <c r="E2374" s="854"/>
      <c r="F2374" s="807">
        <v>57.48</v>
      </c>
      <c r="G2374" s="807"/>
      <c r="I2374" s="840" t="s">
        <v>15822</v>
      </c>
      <c r="J2374" s="848">
        <f>IFERROR(VLOOKUP(I2374,REAJUSTE!A:AB,22,FALSE),"")</f>
        <v>1.016</v>
      </c>
    </row>
    <row r="2375" spans="1:10" ht="15" x14ac:dyDescent="0.2">
      <c r="A2375" s="853">
        <v>60243</v>
      </c>
      <c r="B2375" s="853" t="s">
        <v>1457</v>
      </c>
      <c r="C2375" s="806" t="s">
        <v>70</v>
      </c>
      <c r="D2375" s="807">
        <f t="shared" si="36"/>
        <v>112.33</v>
      </c>
      <c r="E2375" s="854"/>
      <c r="F2375" s="807">
        <v>110.57</v>
      </c>
      <c r="G2375" s="807"/>
      <c r="I2375" s="840" t="s">
        <v>15822</v>
      </c>
      <c r="J2375" s="848">
        <f>IFERROR(VLOOKUP(I2375,REAJUSTE!A:AB,22,FALSE),"")</f>
        <v>1.016</v>
      </c>
    </row>
    <row r="2376" spans="1:10" ht="30" x14ac:dyDescent="0.2">
      <c r="A2376" s="513">
        <v>604</v>
      </c>
      <c r="B2376" s="514" t="s">
        <v>1458</v>
      </c>
      <c r="C2376" s="701"/>
      <c r="D2376" s="807">
        <f t="shared" si="36"/>
        <v>0</v>
      </c>
      <c r="E2376" s="854"/>
      <c r="F2376" s="701"/>
      <c r="G2376" s="807"/>
      <c r="I2376" s="840" t="s">
        <v>15822</v>
      </c>
      <c r="J2376" s="848">
        <f>IFERROR(VLOOKUP(I2376,REAJUSTE!A:AB,22,FALSE),"")</f>
        <v>1.016</v>
      </c>
    </row>
    <row r="2377" spans="1:10" ht="25.5" x14ac:dyDescent="0.2">
      <c r="A2377" s="853">
        <v>60406</v>
      </c>
      <c r="B2377" s="853" t="s">
        <v>1459</v>
      </c>
      <c r="C2377" s="806" t="s">
        <v>70</v>
      </c>
      <c r="D2377" s="807">
        <f t="shared" si="36"/>
        <v>179.26</v>
      </c>
      <c r="E2377" s="854"/>
      <c r="F2377" s="807">
        <v>176.44</v>
      </c>
      <c r="G2377" s="807"/>
      <c r="I2377" s="840" t="s">
        <v>15822</v>
      </c>
      <c r="J2377" s="848">
        <f>IFERROR(VLOOKUP(I2377,REAJUSTE!A:AB,22,FALSE),"")</f>
        <v>1.016</v>
      </c>
    </row>
    <row r="2378" spans="1:10" ht="25.5" x14ac:dyDescent="0.2">
      <c r="A2378" s="853">
        <v>60443</v>
      </c>
      <c r="B2378" s="853" t="s">
        <v>1460</v>
      </c>
      <c r="C2378" s="806" t="s">
        <v>70</v>
      </c>
      <c r="D2378" s="807">
        <f t="shared" si="36"/>
        <v>40.94</v>
      </c>
      <c r="E2378" s="854"/>
      <c r="F2378" s="807">
        <v>40.299999999999997</v>
      </c>
      <c r="G2378" s="807"/>
      <c r="I2378" s="840" t="s">
        <v>15822</v>
      </c>
      <c r="J2378" s="848">
        <f>IFERROR(VLOOKUP(I2378,REAJUSTE!A:AB,22,FALSE),"")</f>
        <v>1.016</v>
      </c>
    </row>
    <row r="2379" spans="1:10" ht="30" x14ac:dyDescent="0.2">
      <c r="A2379" s="513">
        <v>605</v>
      </c>
      <c r="B2379" s="514" t="s">
        <v>1458</v>
      </c>
      <c r="C2379" s="701"/>
      <c r="D2379" s="807">
        <f t="shared" si="36"/>
        <v>0</v>
      </c>
      <c r="E2379" s="854"/>
      <c r="F2379" s="701"/>
      <c r="G2379" s="808"/>
      <c r="I2379" s="840" t="s">
        <v>15822</v>
      </c>
      <c r="J2379" s="848">
        <f>IFERROR(VLOOKUP(I2379,REAJUSTE!A:AB,22,FALSE),"")</f>
        <v>1.016</v>
      </c>
    </row>
    <row r="2380" spans="1:10" ht="25.5" x14ac:dyDescent="0.2">
      <c r="A2380" s="853">
        <v>60501</v>
      </c>
      <c r="B2380" s="853" t="s">
        <v>1863</v>
      </c>
      <c r="C2380" s="806" t="s">
        <v>71</v>
      </c>
      <c r="D2380" s="807">
        <f t="shared" si="36"/>
        <v>18.88</v>
      </c>
      <c r="E2380" s="856"/>
      <c r="F2380" s="807">
        <v>18.59</v>
      </c>
      <c r="G2380" s="701"/>
      <c r="I2380" s="840" t="s">
        <v>15822</v>
      </c>
      <c r="J2380" s="848">
        <f>IFERROR(VLOOKUP(I2380,REAJUSTE!A:AB,22,FALSE),"")</f>
        <v>1.016</v>
      </c>
    </row>
    <row r="2381" spans="1:10" ht="25.5" x14ac:dyDescent="0.2">
      <c r="A2381" s="853">
        <v>60502</v>
      </c>
      <c r="B2381" s="853" t="s">
        <v>1864</v>
      </c>
      <c r="C2381" s="806" t="s">
        <v>71</v>
      </c>
      <c r="D2381" s="807">
        <f t="shared" si="36"/>
        <v>23.28</v>
      </c>
      <c r="E2381" s="856"/>
      <c r="F2381" s="807">
        <v>22.92</v>
      </c>
      <c r="G2381" s="701"/>
      <c r="I2381" s="840" t="s">
        <v>15822</v>
      </c>
      <c r="J2381" s="848">
        <f>IFERROR(VLOOKUP(I2381,REAJUSTE!A:AB,22,FALSE),"")</f>
        <v>1.016</v>
      </c>
    </row>
    <row r="2382" spans="1:10" ht="25.5" x14ac:dyDescent="0.2">
      <c r="A2382" s="853">
        <v>60503</v>
      </c>
      <c r="B2382" s="853" t="s">
        <v>1865</v>
      </c>
      <c r="C2382" s="806" t="s">
        <v>71</v>
      </c>
      <c r="D2382" s="807">
        <f t="shared" si="36"/>
        <v>33.03</v>
      </c>
      <c r="E2382" s="854"/>
      <c r="F2382" s="807">
        <v>32.51</v>
      </c>
      <c r="G2382" s="807"/>
      <c r="I2382" s="840" t="s">
        <v>15822</v>
      </c>
      <c r="J2382" s="848">
        <f>IFERROR(VLOOKUP(I2382,REAJUSTE!A:AB,22,FALSE),"")</f>
        <v>1.016</v>
      </c>
    </row>
    <row r="2383" spans="1:10" ht="25.5" x14ac:dyDescent="0.2">
      <c r="A2383" s="853">
        <v>60504</v>
      </c>
      <c r="B2383" s="853" t="s">
        <v>1866</v>
      </c>
      <c r="C2383" s="806" t="s">
        <v>71</v>
      </c>
      <c r="D2383" s="807">
        <f t="shared" si="36"/>
        <v>40.200000000000003</v>
      </c>
      <c r="E2383" s="854"/>
      <c r="F2383" s="807">
        <v>39.57</v>
      </c>
      <c r="G2383" s="807"/>
      <c r="I2383" s="840" t="s">
        <v>15822</v>
      </c>
      <c r="J2383" s="848">
        <f>IFERROR(VLOOKUP(I2383,REAJUSTE!A:AB,22,FALSE),"")</f>
        <v>1.016</v>
      </c>
    </row>
    <row r="2384" spans="1:10" ht="25.5" x14ac:dyDescent="0.2">
      <c r="A2384" s="853">
        <v>60505</v>
      </c>
      <c r="B2384" s="853" t="s">
        <v>1867</v>
      </c>
      <c r="C2384" s="806" t="s">
        <v>71</v>
      </c>
      <c r="D2384" s="807">
        <f t="shared" ref="D2384:D2447" si="37">TRUNC(F2384*J2384,2)</f>
        <v>54.22</v>
      </c>
      <c r="E2384" s="856"/>
      <c r="F2384" s="807">
        <v>53.37</v>
      </c>
      <c r="G2384" s="701"/>
      <c r="I2384" s="840" t="s">
        <v>15822</v>
      </c>
      <c r="J2384" s="848">
        <f>IFERROR(VLOOKUP(I2384,REAJUSTE!A:AB,22,FALSE),"")</f>
        <v>1.016</v>
      </c>
    </row>
    <row r="2385" spans="1:10" ht="25.5" x14ac:dyDescent="0.2">
      <c r="A2385" s="853">
        <v>60506</v>
      </c>
      <c r="B2385" s="853" t="s">
        <v>1868</v>
      </c>
      <c r="C2385" s="806" t="s">
        <v>71</v>
      </c>
      <c r="D2385" s="807">
        <f t="shared" si="37"/>
        <v>67.37</v>
      </c>
      <c r="E2385" s="854"/>
      <c r="F2385" s="807">
        <v>66.31</v>
      </c>
      <c r="G2385" s="807"/>
      <c r="I2385" s="840" t="s">
        <v>15822</v>
      </c>
      <c r="J2385" s="848">
        <f>IFERROR(VLOOKUP(I2385,REAJUSTE!A:AB,22,FALSE),"")</f>
        <v>1.016</v>
      </c>
    </row>
    <row r="2386" spans="1:10" ht="25.5" x14ac:dyDescent="0.2">
      <c r="A2386" s="853">
        <v>60507</v>
      </c>
      <c r="B2386" s="853" t="s">
        <v>1869</v>
      </c>
      <c r="C2386" s="806" t="s">
        <v>71</v>
      </c>
      <c r="D2386" s="807">
        <f t="shared" si="37"/>
        <v>94.6</v>
      </c>
      <c r="E2386" s="854"/>
      <c r="F2386" s="807">
        <v>93.12</v>
      </c>
      <c r="G2386" s="807"/>
      <c r="I2386" s="840" t="s">
        <v>15822</v>
      </c>
      <c r="J2386" s="848">
        <f>IFERROR(VLOOKUP(I2386,REAJUSTE!A:AB,22,FALSE),"")</f>
        <v>1.016</v>
      </c>
    </row>
    <row r="2387" spans="1:10" ht="25.5" x14ac:dyDescent="0.2">
      <c r="A2387" s="853">
        <v>60508</v>
      </c>
      <c r="B2387" s="853" t="s">
        <v>1870</v>
      </c>
      <c r="C2387" s="806" t="s">
        <v>71</v>
      </c>
      <c r="D2387" s="807">
        <f t="shared" si="37"/>
        <v>112.75</v>
      </c>
      <c r="E2387" s="854"/>
      <c r="F2387" s="807">
        <v>110.98</v>
      </c>
      <c r="G2387" s="807"/>
      <c r="I2387" s="840" t="s">
        <v>15822</v>
      </c>
      <c r="J2387" s="848">
        <f>IFERROR(VLOOKUP(I2387,REAJUSTE!A:AB,22,FALSE),"")</f>
        <v>1.016</v>
      </c>
    </row>
    <row r="2388" spans="1:10" ht="25.5" x14ac:dyDescent="0.2">
      <c r="A2388" s="853">
        <v>60509</v>
      </c>
      <c r="B2388" s="853" t="s">
        <v>1871</v>
      </c>
      <c r="C2388" s="806" t="s">
        <v>71</v>
      </c>
      <c r="D2388" s="807">
        <f t="shared" si="37"/>
        <v>152.72999999999999</v>
      </c>
      <c r="E2388" s="856"/>
      <c r="F2388" s="807">
        <v>150.33000000000001</v>
      </c>
      <c r="G2388" s="701"/>
      <c r="I2388" s="840" t="s">
        <v>15822</v>
      </c>
      <c r="J2388" s="848">
        <f>IFERROR(VLOOKUP(I2388,REAJUSTE!A:AB,22,FALSE),"")</f>
        <v>1.016</v>
      </c>
    </row>
    <row r="2389" spans="1:10" ht="25.5" x14ac:dyDescent="0.2">
      <c r="A2389" s="853">
        <v>60517</v>
      </c>
      <c r="B2389" s="853" t="s">
        <v>13218</v>
      </c>
      <c r="C2389" s="806" t="s">
        <v>70</v>
      </c>
      <c r="D2389" s="807">
        <f t="shared" si="37"/>
        <v>51.64</v>
      </c>
      <c r="E2389" s="854"/>
      <c r="F2389" s="807">
        <v>50.83</v>
      </c>
      <c r="G2389" s="807"/>
      <c r="I2389" s="840" t="s">
        <v>15822</v>
      </c>
      <c r="J2389" s="848">
        <f>IFERROR(VLOOKUP(I2389,REAJUSTE!A:AB,22,FALSE),"")</f>
        <v>1.016</v>
      </c>
    </row>
    <row r="2390" spans="1:10" ht="25.5" x14ac:dyDescent="0.2">
      <c r="A2390" s="853">
        <v>60518</v>
      </c>
      <c r="B2390" s="853" t="s">
        <v>13219</v>
      </c>
      <c r="C2390" s="806" t="s">
        <v>70</v>
      </c>
      <c r="D2390" s="807">
        <f t="shared" si="37"/>
        <v>85.37</v>
      </c>
      <c r="E2390" s="854"/>
      <c r="F2390" s="807">
        <v>84.03</v>
      </c>
      <c r="G2390" s="807"/>
      <c r="I2390" s="840" t="s">
        <v>15822</v>
      </c>
      <c r="J2390" s="848">
        <f>IFERROR(VLOOKUP(I2390,REAJUSTE!A:AB,22,FALSE),"")</f>
        <v>1.016</v>
      </c>
    </row>
    <row r="2391" spans="1:10" ht="25.5" x14ac:dyDescent="0.2">
      <c r="A2391" s="853">
        <v>60519</v>
      </c>
      <c r="B2391" s="853" t="s">
        <v>13220</v>
      </c>
      <c r="C2391" s="806" t="s">
        <v>70</v>
      </c>
      <c r="D2391" s="807">
        <f t="shared" si="37"/>
        <v>153.41</v>
      </c>
      <c r="E2391" s="856"/>
      <c r="F2391" s="807">
        <v>151</v>
      </c>
      <c r="G2391" s="701"/>
      <c r="I2391" s="840" t="s">
        <v>15822</v>
      </c>
      <c r="J2391" s="848">
        <f>IFERROR(VLOOKUP(I2391,REAJUSTE!A:AB,22,FALSE),"")</f>
        <v>1.016</v>
      </c>
    </row>
    <row r="2392" spans="1:10" ht="25.5" x14ac:dyDescent="0.2">
      <c r="A2392" s="853">
        <v>60528</v>
      </c>
      <c r="B2392" s="853" t="s">
        <v>13221</v>
      </c>
      <c r="C2392" s="806" t="s">
        <v>70</v>
      </c>
      <c r="D2392" s="807">
        <f t="shared" si="37"/>
        <v>36.65</v>
      </c>
      <c r="E2392" s="854"/>
      <c r="F2392" s="807">
        <v>36.08</v>
      </c>
      <c r="G2392" s="807"/>
      <c r="I2392" s="840" t="s">
        <v>15822</v>
      </c>
      <c r="J2392" s="848">
        <f>IFERROR(VLOOKUP(I2392,REAJUSTE!A:AB,22,FALSE),"")</f>
        <v>1.016</v>
      </c>
    </row>
    <row r="2393" spans="1:10" ht="25.5" x14ac:dyDescent="0.2">
      <c r="A2393" s="853">
        <v>60545</v>
      </c>
      <c r="B2393" s="853" t="s">
        <v>13222</v>
      </c>
      <c r="C2393" s="806" t="s">
        <v>70</v>
      </c>
      <c r="D2393" s="807">
        <f t="shared" si="37"/>
        <v>134.79</v>
      </c>
      <c r="E2393" s="854"/>
      <c r="F2393" s="807">
        <v>132.66999999999999</v>
      </c>
      <c r="G2393" s="807"/>
      <c r="I2393" s="840" t="s">
        <v>15822</v>
      </c>
      <c r="J2393" s="848">
        <f>IFERROR(VLOOKUP(I2393,REAJUSTE!A:AB,22,FALSE),"")</f>
        <v>1.016</v>
      </c>
    </row>
    <row r="2394" spans="1:10" ht="25.5" x14ac:dyDescent="0.2">
      <c r="A2394" s="853">
        <v>60546</v>
      </c>
      <c r="B2394" s="853" t="s">
        <v>13223</v>
      </c>
      <c r="C2394" s="806" t="s">
        <v>70</v>
      </c>
      <c r="D2394" s="807">
        <f t="shared" si="37"/>
        <v>68.34</v>
      </c>
      <c r="E2394" s="854"/>
      <c r="F2394" s="807">
        <v>67.27</v>
      </c>
      <c r="G2394" s="807"/>
      <c r="I2394" s="840" t="s">
        <v>15822</v>
      </c>
      <c r="J2394" s="848">
        <f>IFERROR(VLOOKUP(I2394,REAJUSTE!A:AB,22,FALSE),"")</f>
        <v>1.016</v>
      </c>
    </row>
    <row r="2395" spans="1:10" ht="25.5" x14ac:dyDescent="0.2">
      <c r="A2395" s="853">
        <v>60585</v>
      </c>
      <c r="B2395" s="853" t="s">
        <v>13224</v>
      </c>
      <c r="C2395" s="806" t="s">
        <v>70</v>
      </c>
      <c r="D2395" s="807">
        <f t="shared" si="37"/>
        <v>37.64</v>
      </c>
      <c r="E2395" s="854"/>
      <c r="F2395" s="807">
        <v>37.049999999999997</v>
      </c>
      <c r="G2395" s="807"/>
      <c r="I2395" s="840" t="s">
        <v>15822</v>
      </c>
      <c r="J2395" s="848">
        <f>IFERROR(VLOOKUP(I2395,REAJUSTE!A:AB,22,FALSE),"")</f>
        <v>1.016</v>
      </c>
    </row>
    <row r="2396" spans="1:10" ht="25.5" x14ac:dyDescent="0.2">
      <c r="A2396" s="853">
        <v>60596</v>
      </c>
      <c r="B2396" s="853" t="s">
        <v>13225</v>
      </c>
      <c r="C2396" s="806" t="s">
        <v>70</v>
      </c>
      <c r="D2396" s="807">
        <f t="shared" si="37"/>
        <v>133.09</v>
      </c>
      <c r="E2396" s="854"/>
      <c r="F2396" s="807">
        <v>131</v>
      </c>
      <c r="G2396" s="807"/>
      <c r="I2396" s="840" t="s">
        <v>15822</v>
      </c>
      <c r="J2396" s="848">
        <f>IFERROR(VLOOKUP(I2396,REAJUSTE!A:AB,22,FALSE),"")</f>
        <v>1.016</v>
      </c>
    </row>
    <row r="2397" spans="1:10" ht="25.5" x14ac:dyDescent="0.2">
      <c r="A2397" s="853">
        <v>60598</v>
      </c>
      <c r="B2397" s="853" t="s">
        <v>13226</v>
      </c>
      <c r="C2397" s="806" t="s">
        <v>70</v>
      </c>
      <c r="D2397" s="807">
        <f t="shared" si="37"/>
        <v>66.069999999999993</v>
      </c>
      <c r="E2397" s="854"/>
      <c r="F2397" s="807">
        <v>65.03</v>
      </c>
      <c r="G2397" s="807"/>
      <c r="I2397" s="840" t="s">
        <v>15822</v>
      </c>
      <c r="J2397" s="848">
        <f>IFERROR(VLOOKUP(I2397,REAJUSTE!A:AB,22,FALSE),"")</f>
        <v>1.016</v>
      </c>
    </row>
    <row r="2398" spans="1:10" ht="30" x14ac:dyDescent="0.2">
      <c r="A2398" s="513">
        <v>607</v>
      </c>
      <c r="B2398" s="514" t="s">
        <v>1458</v>
      </c>
      <c r="C2398" s="701"/>
      <c r="D2398" s="807">
        <f t="shared" si="37"/>
        <v>0</v>
      </c>
      <c r="E2398" s="854"/>
      <c r="F2398" s="701"/>
      <c r="G2398" s="807"/>
      <c r="I2398" s="840" t="s">
        <v>15822</v>
      </c>
      <c r="J2398" s="848">
        <f>IFERROR(VLOOKUP(I2398,REAJUSTE!A:AB,22,FALSE),"")</f>
        <v>1.016</v>
      </c>
    </row>
    <row r="2399" spans="1:10" ht="25.5" x14ac:dyDescent="0.2">
      <c r="A2399" s="853">
        <v>60712</v>
      </c>
      <c r="B2399" s="853" t="s">
        <v>13227</v>
      </c>
      <c r="C2399" s="806" t="s">
        <v>70</v>
      </c>
      <c r="D2399" s="807">
        <f t="shared" si="37"/>
        <v>242.34</v>
      </c>
      <c r="E2399" s="854"/>
      <c r="F2399" s="807">
        <v>238.53</v>
      </c>
      <c r="G2399" s="807"/>
      <c r="I2399" s="840" t="s">
        <v>15822</v>
      </c>
      <c r="J2399" s="848">
        <f>IFERROR(VLOOKUP(I2399,REAJUSTE!A:AB,22,FALSE),"")</f>
        <v>1.016</v>
      </c>
    </row>
    <row r="2400" spans="1:10" ht="25.5" x14ac:dyDescent="0.2">
      <c r="A2400" s="853">
        <v>60719</v>
      </c>
      <c r="B2400" s="853" t="s">
        <v>13228</v>
      </c>
      <c r="C2400" s="806" t="s">
        <v>70</v>
      </c>
      <c r="D2400" s="807">
        <f t="shared" si="37"/>
        <v>240.16</v>
      </c>
      <c r="E2400" s="854"/>
      <c r="F2400" s="807">
        <v>236.38</v>
      </c>
      <c r="G2400" s="807"/>
      <c r="I2400" s="840" t="s">
        <v>15822</v>
      </c>
      <c r="J2400" s="848">
        <f>IFERROR(VLOOKUP(I2400,REAJUSTE!A:AB,22,FALSE),"")</f>
        <v>1.016</v>
      </c>
    </row>
    <row r="2401" spans="1:10" ht="15" x14ac:dyDescent="0.2">
      <c r="A2401" s="513">
        <v>609</v>
      </c>
      <c r="B2401" s="514" t="s">
        <v>13229</v>
      </c>
      <c r="C2401" s="701"/>
      <c r="D2401" s="807">
        <f t="shared" si="37"/>
        <v>0</v>
      </c>
      <c r="E2401" s="854"/>
      <c r="F2401" s="701"/>
      <c r="G2401" s="807"/>
      <c r="I2401" s="840" t="s">
        <v>15822</v>
      </c>
      <c r="J2401" s="848">
        <f>IFERROR(VLOOKUP(I2401,REAJUSTE!A:AB,22,FALSE),"")</f>
        <v>1.016</v>
      </c>
    </row>
    <row r="2402" spans="1:10" ht="25.5" x14ac:dyDescent="0.2">
      <c r="A2402" s="853">
        <v>60906</v>
      </c>
      <c r="B2402" s="853" t="s">
        <v>13230</v>
      </c>
      <c r="C2402" s="806" t="s">
        <v>70</v>
      </c>
      <c r="D2402" s="807">
        <f t="shared" si="37"/>
        <v>290.12</v>
      </c>
      <c r="E2402" s="854"/>
      <c r="F2402" s="807">
        <v>285.56</v>
      </c>
      <c r="G2402" s="807"/>
      <c r="I2402" s="840" t="s">
        <v>15822</v>
      </c>
      <c r="J2402" s="848">
        <f>IFERROR(VLOOKUP(I2402,REAJUSTE!A:AB,22,FALSE),"")</f>
        <v>1.016</v>
      </c>
    </row>
    <row r="2403" spans="1:10" ht="15" x14ac:dyDescent="0.2">
      <c r="A2403" s="513">
        <v>610</v>
      </c>
      <c r="B2403" s="514" t="s">
        <v>1461</v>
      </c>
      <c r="C2403" s="701"/>
      <c r="D2403" s="807">
        <f t="shared" si="37"/>
        <v>0</v>
      </c>
      <c r="E2403" s="854"/>
      <c r="F2403" s="701"/>
      <c r="G2403" s="807"/>
      <c r="I2403" s="840" t="s">
        <v>15822</v>
      </c>
      <c r="J2403" s="848">
        <f>IFERROR(VLOOKUP(I2403,REAJUSTE!A:AB,22,FALSE),"")</f>
        <v>1.016</v>
      </c>
    </row>
    <row r="2404" spans="1:10" ht="25.5" x14ac:dyDescent="0.2">
      <c r="A2404" s="853">
        <v>61004</v>
      </c>
      <c r="B2404" s="853" t="s">
        <v>13231</v>
      </c>
      <c r="C2404" s="806" t="s">
        <v>71</v>
      </c>
      <c r="D2404" s="807">
        <f t="shared" si="37"/>
        <v>521.79</v>
      </c>
      <c r="E2404" s="854"/>
      <c r="F2404" s="807">
        <v>513.58000000000004</v>
      </c>
      <c r="G2404" s="807"/>
      <c r="I2404" s="840" t="s">
        <v>15822</v>
      </c>
      <c r="J2404" s="848">
        <f>IFERROR(VLOOKUP(I2404,REAJUSTE!A:AB,22,FALSE),"")</f>
        <v>1.016</v>
      </c>
    </row>
    <row r="2405" spans="1:10" ht="15" x14ac:dyDescent="0.2">
      <c r="A2405" s="513">
        <v>621</v>
      </c>
      <c r="B2405" s="514" t="s">
        <v>1462</v>
      </c>
      <c r="C2405" s="701"/>
      <c r="D2405" s="807">
        <f t="shared" si="37"/>
        <v>0</v>
      </c>
      <c r="E2405" s="854"/>
      <c r="F2405" s="701"/>
      <c r="G2405" s="807"/>
      <c r="I2405" s="840" t="s">
        <v>15822</v>
      </c>
      <c r="J2405" s="848">
        <f>IFERROR(VLOOKUP(I2405,REAJUSTE!A:AB,22,FALSE),"")</f>
        <v>1.016</v>
      </c>
    </row>
    <row r="2406" spans="1:10" ht="25.5" x14ac:dyDescent="0.2">
      <c r="A2406" s="853">
        <v>62101</v>
      </c>
      <c r="B2406" s="853" t="s">
        <v>16033</v>
      </c>
      <c r="C2406" s="806" t="s">
        <v>70</v>
      </c>
      <c r="D2406" s="807">
        <f t="shared" si="37"/>
        <v>16.05</v>
      </c>
      <c r="E2406" s="854"/>
      <c r="F2406" s="807">
        <v>15.8</v>
      </c>
      <c r="G2406" s="807"/>
      <c r="I2406" s="840" t="s">
        <v>15822</v>
      </c>
      <c r="J2406" s="848">
        <f>IFERROR(VLOOKUP(I2406,REAJUSTE!A:AB,22,FALSE),"")</f>
        <v>1.016</v>
      </c>
    </row>
    <row r="2407" spans="1:10" ht="25.5" x14ac:dyDescent="0.2">
      <c r="A2407" s="853">
        <v>62102</v>
      </c>
      <c r="B2407" s="853" t="s">
        <v>16034</v>
      </c>
      <c r="C2407" s="806" t="s">
        <v>70</v>
      </c>
      <c r="D2407" s="807">
        <f t="shared" si="37"/>
        <v>18.7</v>
      </c>
      <c r="E2407" s="854"/>
      <c r="F2407" s="807">
        <v>18.41</v>
      </c>
      <c r="G2407" s="807"/>
      <c r="I2407" s="840" t="s">
        <v>15822</v>
      </c>
      <c r="J2407" s="848">
        <f>IFERROR(VLOOKUP(I2407,REAJUSTE!A:AB,22,FALSE),"")</f>
        <v>1.016</v>
      </c>
    </row>
    <row r="2408" spans="1:10" ht="25.5" x14ac:dyDescent="0.2">
      <c r="A2408" s="853">
        <v>62103</v>
      </c>
      <c r="B2408" s="853" t="s">
        <v>16035</v>
      </c>
      <c r="C2408" s="806" t="s">
        <v>70</v>
      </c>
      <c r="D2408" s="807">
        <f t="shared" si="37"/>
        <v>24.84</v>
      </c>
      <c r="E2408" s="854"/>
      <c r="F2408" s="807">
        <v>24.45</v>
      </c>
      <c r="G2408" s="807"/>
      <c r="I2408" s="840" t="s">
        <v>15822</v>
      </c>
      <c r="J2408" s="848">
        <f>IFERROR(VLOOKUP(I2408,REAJUSTE!A:AB,22,FALSE),"")</f>
        <v>1.016</v>
      </c>
    </row>
    <row r="2409" spans="1:10" ht="38.25" x14ac:dyDescent="0.2">
      <c r="A2409" s="853">
        <v>62104</v>
      </c>
      <c r="B2409" s="853" t="s">
        <v>29306</v>
      </c>
      <c r="C2409" s="806" t="s">
        <v>70</v>
      </c>
      <c r="D2409" s="807">
        <f t="shared" si="37"/>
        <v>30.97</v>
      </c>
      <c r="E2409" s="854"/>
      <c r="F2409" s="807">
        <v>30.49</v>
      </c>
      <c r="G2409" s="807"/>
      <c r="I2409" s="840" t="s">
        <v>15822</v>
      </c>
      <c r="J2409" s="848">
        <f>IFERROR(VLOOKUP(I2409,REAJUSTE!A:AB,22,FALSE),"")</f>
        <v>1.016</v>
      </c>
    </row>
    <row r="2410" spans="1:10" ht="38.25" x14ac:dyDescent="0.2">
      <c r="A2410" s="853">
        <v>62105</v>
      </c>
      <c r="B2410" s="853" t="s">
        <v>29307</v>
      </c>
      <c r="C2410" s="806" t="s">
        <v>70</v>
      </c>
      <c r="D2410" s="807">
        <f t="shared" si="37"/>
        <v>35.520000000000003</v>
      </c>
      <c r="E2410" s="856"/>
      <c r="F2410" s="807">
        <v>34.97</v>
      </c>
      <c r="G2410" s="701"/>
      <c r="I2410" s="840" t="s">
        <v>15822</v>
      </c>
      <c r="J2410" s="848">
        <f>IFERROR(VLOOKUP(I2410,REAJUSTE!A:AB,22,FALSE),"")</f>
        <v>1.016</v>
      </c>
    </row>
    <row r="2411" spans="1:10" ht="38.25" x14ac:dyDescent="0.2">
      <c r="A2411" s="853">
        <v>62106</v>
      </c>
      <c r="B2411" s="853" t="s">
        <v>29308</v>
      </c>
      <c r="C2411" s="806" t="s">
        <v>70</v>
      </c>
      <c r="D2411" s="807">
        <f t="shared" si="37"/>
        <v>68.69</v>
      </c>
      <c r="E2411" s="854"/>
      <c r="F2411" s="807">
        <v>67.61</v>
      </c>
      <c r="G2411" s="807"/>
      <c r="I2411" s="840" t="s">
        <v>15822</v>
      </c>
      <c r="J2411" s="848">
        <f>IFERROR(VLOOKUP(I2411,REAJUSTE!A:AB,22,FALSE),"")</f>
        <v>1.016</v>
      </c>
    </row>
    <row r="2412" spans="1:10" ht="38.25" x14ac:dyDescent="0.2">
      <c r="A2412" s="853">
        <v>62107</v>
      </c>
      <c r="B2412" s="853" t="s">
        <v>29309</v>
      </c>
      <c r="C2412" s="806" t="s">
        <v>70</v>
      </c>
      <c r="D2412" s="807">
        <f t="shared" si="37"/>
        <v>230.05</v>
      </c>
      <c r="E2412" s="854"/>
      <c r="F2412" s="807">
        <v>226.43</v>
      </c>
      <c r="G2412" s="807"/>
      <c r="I2412" s="840" t="s">
        <v>15822</v>
      </c>
      <c r="J2412" s="848">
        <f>IFERROR(VLOOKUP(I2412,REAJUSTE!A:AB,22,FALSE),"")</f>
        <v>1.016</v>
      </c>
    </row>
    <row r="2413" spans="1:10" ht="25.5" x14ac:dyDescent="0.2">
      <c r="A2413" s="853">
        <v>62111</v>
      </c>
      <c r="B2413" s="853" t="s">
        <v>1463</v>
      </c>
      <c r="C2413" s="806" t="s">
        <v>70</v>
      </c>
      <c r="D2413" s="807">
        <f t="shared" si="37"/>
        <v>0.8</v>
      </c>
      <c r="E2413" s="856"/>
      <c r="F2413" s="807">
        <v>0.79</v>
      </c>
      <c r="G2413" s="701"/>
      <c r="I2413" s="840" t="s">
        <v>15822</v>
      </c>
      <c r="J2413" s="848">
        <f>IFERROR(VLOOKUP(I2413,REAJUSTE!A:AB,22,FALSE),"")</f>
        <v>1.016</v>
      </c>
    </row>
    <row r="2414" spans="1:10" ht="25.5" x14ac:dyDescent="0.2">
      <c r="A2414" s="853">
        <v>62112</v>
      </c>
      <c r="B2414" s="853" t="s">
        <v>1464</v>
      </c>
      <c r="C2414" s="806" t="s">
        <v>70</v>
      </c>
      <c r="D2414" s="807">
        <f t="shared" si="37"/>
        <v>2.74</v>
      </c>
      <c r="E2414" s="854"/>
      <c r="F2414" s="807">
        <v>2.7</v>
      </c>
      <c r="G2414" s="807"/>
      <c r="I2414" s="840" t="s">
        <v>15822</v>
      </c>
      <c r="J2414" s="848">
        <f>IFERROR(VLOOKUP(I2414,REAJUSTE!A:AB,22,FALSE),"")</f>
        <v>1.016</v>
      </c>
    </row>
    <row r="2415" spans="1:10" ht="25.5" x14ac:dyDescent="0.2">
      <c r="A2415" s="853">
        <v>62116</v>
      </c>
      <c r="B2415" s="853" t="s">
        <v>1465</v>
      </c>
      <c r="C2415" s="806" t="s">
        <v>70</v>
      </c>
      <c r="D2415" s="807">
        <f t="shared" si="37"/>
        <v>6.54</v>
      </c>
      <c r="E2415" s="856"/>
      <c r="F2415" s="807">
        <v>6.44</v>
      </c>
      <c r="G2415" s="701"/>
      <c r="I2415" s="840" t="s">
        <v>15822</v>
      </c>
      <c r="J2415" s="848">
        <f>IFERROR(VLOOKUP(I2415,REAJUSTE!A:AB,22,FALSE),"")</f>
        <v>1.016</v>
      </c>
    </row>
    <row r="2416" spans="1:10" ht="25.5" x14ac:dyDescent="0.2">
      <c r="A2416" s="853">
        <v>62122</v>
      </c>
      <c r="B2416" s="853" t="s">
        <v>1466</v>
      </c>
      <c r="C2416" s="806" t="s">
        <v>70</v>
      </c>
      <c r="D2416" s="807">
        <f t="shared" si="37"/>
        <v>1.53</v>
      </c>
      <c r="E2416" s="854"/>
      <c r="F2416" s="807">
        <v>1.51</v>
      </c>
      <c r="G2416" s="807"/>
      <c r="I2416" s="840" t="s">
        <v>15822</v>
      </c>
      <c r="J2416" s="848">
        <f>IFERROR(VLOOKUP(I2416,REAJUSTE!A:AB,22,FALSE),"")</f>
        <v>1.016</v>
      </c>
    </row>
    <row r="2417" spans="1:10" ht="25.5" x14ac:dyDescent="0.2">
      <c r="A2417" s="853">
        <v>62129</v>
      </c>
      <c r="B2417" s="853" t="s">
        <v>1467</v>
      </c>
      <c r="C2417" s="806" t="s">
        <v>70</v>
      </c>
      <c r="D2417" s="807">
        <f t="shared" si="37"/>
        <v>7.05</v>
      </c>
      <c r="E2417" s="856"/>
      <c r="F2417" s="807">
        <v>6.94</v>
      </c>
      <c r="G2417" s="701"/>
      <c r="I2417" s="840" t="s">
        <v>15822</v>
      </c>
      <c r="J2417" s="848">
        <f>IFERROR(VLOOKUP(I2417,REAJUSTE!A:AB,22,FALSE),"")</f>
        <v>1.016</v>
      </c>
    </row>
    <row r="2418" spans="1:10" ht="25.5" x14ac:dyDescent="0.2">
      <c r="A2418" s="853">
        <v>62187</v>
      </c>
      <c r="B2418" s="853" t="s">
        <v>1468</v>
      </c>
      <c r="C2418" s="806" t="s">
        <v>70</v>
      </c>
      <c r="D2418" s="807">
        <f t="shared" si="37"/>
        <v>6.78</v>
      </c>
      <c r="E2418" s="854"/>
      <c r="F2418" s="807">
        <v>6.68</v>
      </c>
      <c r="G2418" s="807"/>
      <c r="I2418" s="840" t="s">
        <v>15822</v>
      </c>
      <c r="J2418" s="848">
        <f>IFERROR(VLOOKUP(I2418,REAJUSTE!A:AB,22,FALSE),"")</f>
        <v>1.016</v>
      </c>
    </row>
    <row r="2419" spans="1:10" ht="30" x14ac:dyDescent="0.2">
      <c r="A2419" s="513">
        <v>623</v>
      </c>
      <c r="B2419" s="514" t="s">
        <v>1469</v>
      </c>
      <c r="C2419" s="701"/>
      <c r="D2419" s="807">
        <f t="shared" si="37"/>
        <v>0</v>
      </c>
      <c r="E2419" s="854"/>
      <c r="F2419" s="701"/>
      <c r="G2419" s="807"/>
      <c r="I2419" s="840" t="s">
        <v>15822</v>
      </c>
      <c r="J2419" s="848">
        <f>IFERROR(VLOOKUP(I2419,REAJUSTE!A:AB,22,FALSE),"")</f>
        <v>1.016</v>
      </c>
    </row>
    <row r="2420" spans="1:10" ht="25.5" x14ac:dyDescent="0.2">
      <c r="A2420" s="853">
        <v>62319</v>
      </c>
      <c r="B2420" s="853" t="s">
        <v>1470</v>
      </c>
      <c r="C2420" s="806" t="s">
        <v>70</v>
      </c>
      <c r="D2420" s="807">
        <f t="shared" si="37"/>
        <v>5.05</v>
      </c>
      <c r="E2420" s="854"/>
      <c r="F2420" s="807">
        <v>4.9800000000000004</v>
      </c>
      <c r="G2420" s="807"/>
      <c r="I2420" s="840" t="s">
        <v>15822</v>
      </c>
      <c r="J2420" s="848">
        <f>IFERROR(VLOOKUP(I2420,REAJUSTE!A:AB,22,FALSE),"")</f>
        <v>1.016</v>
      </c>
    </row>
    <row r="2421" spans="1:10" ht="25.5" x14ac:dyDescent="0.2">
      <c r="A2421" s="853">
        <v>62321</v>
      </c>
      <c r="B2421" s="853" t="s">
        <v>1471</v>
      </c>
      <c r="C2421" s="806" t="s">
        <v>70</v>
      </c>
      <c r="D2421" s="807">
        <f t="shared" si="37"/>
        <v>4.21</v>
      </c>
      <c r="E2421" s="854"/>
      <c r="F2421" s="807">
        <v>4.1500000000000004</v>
      </c>
      <c r="G2421" s="807"/>
      <c r="I2421" s="840" t="s">
        <v>15822</v>
      </c>
      <c r="J2421" s="848">
        <f>IFERROR(VLOOKUP(I2421,REAJUSTE!A:AB,22,FALSE),"")</f>
        <v>1.016</v>
      </c>
    </row>
    <row r="2422" spans="1:10" ht="25.5" x14ac:dyDescent="0.2">
      <c r="A2422" s="853">
        <v>62324</v>
      </c>
      <c r="B2422" s="853" t="s">
        <v>1472</v>
      </c>
      <c r="C2422" s="806" t="s">
        <v>70</v>
      </c>
      <c r="D2422" s="807">
        <f t="shared" si="37"/>
        <v>3.81</v>
      </c>
      <c r="E2422" s="854"/>
      <c r="F2422" s="807">
        <v>3.75</v>
      </c>
      <c r="G2422" s="807"/>
      <c r="I2422" s="840" t="s">
        <v>15822</v>
      </c>
      <c r="J2422" s="848">
        <f>IFERROR(VLOOKUP(I2422,REAJUSTE!A:AB,22,FALSE),"")</f>
        <v>1.016</v>
      </c>
    </row>
    <row r="2423" spans="1:10" ht="38.25" x14ac:dyDescent="0.2">
      <c r="A2423" s="853">
        <v>62375</v>
      </c>
      <c r="B2423" s="853" t="s">
        <v>13232</v>
      </c>
      <c r="C2423" s="806" t="s">
        <v>71</v>
      </c>
      <c r="D2423" s="807">
        <f t="shared" si="37"/>
        <v>77.77</v>
      </c>
      <c r="E2423" s="854"/>
      <c r="F2423" s="807">
        <v>76.55</v>
      </c>
      <c r="G2423" s="807"/>
      <c r="I2423" s="840" t="s">
        <v>15822</v>
      </c>
      <c r="J2423" s="848">
        <f>IFERROR(VLOOKUP(I2423,REAJUSTE!A:AB,22,FALSE),"")</f>
        <v>1.016</v>
      </c>
    </row>
    <row r="2424" spans="1:10" ht="15" x14ac:dyDescent="0.2">
      <c r="A2424" s="513">
        <v>624</v>
      </c>
      <c r="B2424" s="514" t="s">
        <v>1473</v>
      </c>
      <c r="C2424" s="701"/>
      <c r="D2424" s="807">
        <f t="shared" si="37"/>
        <v>0</v>
      </c>
      <c r="E2424" s="854"/>
      <c r="F2424" s="701"/>
      <c r="G2424" s="807"/>
      <c r="I2424" s="840" t="s">
        <v>15822</v>
      </c>
      <c r="J2424" s="848">
        <f>IFERROR(VLOOKUP(I2424,REAJUSTE!A:AB,22,FALSE),"")</f>
        <v>1.016</v>
      </c>
    </row>
    <row r="2425" spans="1:10" ht="25.5" x14ac:dyDescent="0.2">
      <c r="A2425" s="853">
        <v>62420</v>
      </c>
      <c r="B2425" s="853" t="s">
        <v>1474</v>
      </c>
      <c r="C2425" s="806" t="s">
        <v>70</v>
      </c>
      <c r="D2425" s="807">
        <f t="shared" si="37"/>
        <v>7.3</v>
      </c>
      <c r="E2425" s="854"/>
      <c r="F2425" s="807">
        <v>7.19</v>
      </c>
      <c r="G2425" s="807"/>
      <c r="I2425" s="840" t="s">
        <v>15822</v>
      </c>
      <c r="J2425" s="848">
        <f>IFERROR(VLOOKUP(I2425,REAJUSTE!A:AB,22,FALSE),"")</f>
        <v>1.016</v>
      </c>
    </row>
    <row r="2426" spans="1:10" ht="25.5" x14ac:dyDescent="0.2">
      <c r="A2426" s="853">
        <v>62423</v>
      </c>
      <c r="B2426" s="853" t="s">
        <v>1475</v>
      </c>
      <c r="C2426" s="806" t="s">
        <v>70</v>
      </c>
      <c r="D2426" s="807">
        <f t="shared" si="37"/>
        <v>25.67</v>
      </c>
      <c r="E2426" s="854"/>
      <c r="F2426" s="807">
        <v>25.27</v>
      </c>
      <c r="G2426" s="807"/>
      <c r="I2426" s="840" t="s">
        <v>15822</v>
      </c>
      <c r="J2426" s="848">
        <f>IFERROR(VLOOKUP(I2426,REAJUSTE!A:AB,22,FALSE),"")</f>
        <v>1.016</v>
      </c>
    </row>
    <row r="2427" spans="1:10" ht="25.5" x14ac:dyDescent="0.2">
      <c r="A2427" s="853">
        <v>62430</v>
      </c>
      <c r="B2427" s="853" t="s">
        <v>1476</v>
      </c>
      <c r="C2427" s="806" t="s">
        <v>70</v>
      </c>
      <c r="D2427" s="807">
        <f t="shared" si="37"/>
        <v>41.68</v>
      </c>
      <c r="E2427" s="854"/>
      <c r="F2427" s="807">
        <v>41.03</v>
      </c>
      <c r="G2427" s="807"/>
      <c r="I2427" s="840" t="s">
        <v>15822</v>
      </c>
      <c r="J2427" s="848">
        <f>IFERROR(VLOOKUP(I2427,REAJUSTE!A:AB,22,FALSE),"")</f>
        <v>1.016</v>
      </c>
    </row>
    <row r="2428" spans="1:10" ht="25.5" x14ac:dyDescent="0.2">
      <c r="A2428" s="853">
        <v>62440</v>
      </c>
      <c r="B2428" s="853" t="s">
        <v>1477</v>
      </c>
      <c r="C2428" s="806" t="s">
        <v>70</v>
      </c>
      <c r="D2428" s="807">
        <f t="shared" si="37"/>
        <v>28.41</v>
      </c>
      <c r="E2428" s="854"/>
      <c r="F2428" s="807">
        <v>27.97</v>
      </c>
      <c r="G2428" s="807"/>
      <c r="I2428" s="840" t="s">
        <v>15822</v>
      </c>
      <c r="J2428" s="848">
        <f>IFERROR(VLOOKUP(I2428,REAJUSTE!A:AB,22,FALSE),"")</f>
        <v>1.016</v>
      </c>
    </row>
    <row r="2429" spans="1:10" ht="15" x14ac:dyDescent="0.2">
      <c r="A2429" s="853">
        <v>62472</v>
      </c>
      <c r="B2429" s="853" t="s">
        <v>1478</v>
      </c>
      <c r="C2429" s="806" t="s">
        <v>70</v>
      </c>
      <c r="D2429" s="807">
        <f t="shared" si="37"/>
        <v>13.17</v>
      </c>
      <c r="E2429" s="854"/>
      <c r="F2429" s="807">
        <v>12.97</v>
      </c>
      <c r="G2429" s="807"/>
      <c r="I2429" s="840" t="s">
        <v>15822</v>
      </c>
      <c r="J2429" s="848">
        <f>IFERROR(VLOOKUP(I2429,REAJUSTE!A:AB,22,FALSE),"")</f>
        <v>1.016</v>
      </c>
    </row>
    <row r="2430" spans="1:10" ht="25.5" x14ac:dyDescent="0.2">
      <c r="A2430" s="853">
        <v>62482</v>
      </c>
      <c r="B2430" s="853" t="s">
        <v>1479</v>
      </c>
      <c r="C2430" s="806" t="s">
        <v>70</v>
      </c>
      <c r="D2430" s="807">
        <f t="shared" si="37"/>
        <v>62.12</v>
      </c>
      <c r="E2430" s="854"/>
      <c r="F2430" s="807">
        <v>61.15</v>
      </c>
      <c r="G2430" s="807"/>
      <c r="I2430" s="840" t="s">
        <v>15822</v>
      </c>
      <c r="J2430" s="848">
        <f>IFERROR(VLOOKUP(I2430,REAJUSTE!A:AB,22,FALSE),"")</f>
        <v>1.016</v>
      </c>
    </row>
    <row r="2431" spans="1:10" ht="30" x14ac:dyDescent="0.2">
      <c r="A2431" s="513">
        <v>625</v>
      </c>
      <c r="B2431" s="514" t="s">
        <v>1480</v>
      </c>
      <c r="C2431" s="701"/>
      <c r="D2431" s="807">
        <f t="shared" si="37"/>
        <v>0</v>
      </c>
      <c r="E2431" s="856"/>
      <c r="F2431" s="701"/>
      <c r="G2431" s="701"/>
      <c r="I2431" s="840" t="s">
        <v>15822</v>
      </c>
      <c r="J2431" s="848">
        <f>IFERROR(VLOOKUP(I2431,REAJUSTE!A:AB,22,FALSE),"")</f>
        <v>1.016</v>
      </c>
    </row>
    <row r="2432" spans="1:10" ht="38.25" x14ac:dyDescent="0.2">
      <c r="A2432" s="853">
        <v>62501</v>
      </c>
      <c r="B2432" s="853" t="s">
        <v>13233</v>
      </c>
      <c r="C2432" s="806" t="s">
        <v>71</v>
      </c>
      <c r="D2432" s="807">
        <f t="shared" si="37"/>
        <v>5.0599999999999996</v>
      </c>
      <c r="E2432" s="854"/>
      <c r="F2432" s="807">
        <v>4.99</v>
      </c>
      <c r="G2432" s="807"/>
      <c r="I2432" s="840" t="s">
        <v>15822</v>
      </c>
      <c r="J2432" s="848">
        <f>IFERROR(VLOOKUP(I2432,REAJUSTE!A:AB,22,FALSE),"")</f>
        <v>1.016</v>
      </c>
    </row>
    <row r="2433" spans="1:10" ht="38.25" x14ac:dyDescent="0.2">
      <c r="A2433" s="853">
        <v>62502</v>
      </c>
      <c r="B2433" s="853" t="s">
        <v>13234</v>
      </c>
      <c r="C2433" s="806" t="s">
        <v>71</v>
      </c>
      <c r="D2433" s="807">
        <f t="shared" si="37"/>
        <v>6.12</v>
      </c>
      <c r="E2433" s="854"/>
      <c r="F2433" s="807">
        <v>6.03</v>
      </c>
      <c r="G2433" s="807"/>
      <c r="I2433" s="840" t="s">
        <v>15822</v>
      </c>
      <c r="J2433" s="848">
        <f>IFERROR(VLOOKUP(I2433,REAJUSTE!A:AB,22,FALSE),"")</f>
        <v>1.016</v>
      </c>
    </row>
    <row r="2434" spans="1:10" ht="38.25" x14ac:dyDescent="0.2">
      <c r="A2434" s="853">
        <v>62503</v>
      </c>
      <c r="B2434" s="853" t="s">
        <v>13235</v>
      </c>
      <c r="C2434" s="806" t="s">
        <v>71</v>
      </c>
      <c r="D2434" s="807">
        <f t="shared" si="37"/>
        <v>9.58</v>
      </c>
      <c r="E2434" s="854"/>
      <c r="F2434" s="807">
        <v>9.43</v>
      </c>
      <c r="G2434" s="807"/>
      <c r="I2434" s="840" t="s">
        <v>15822</v>
      </c>
      <c r="J2434" s="848">
        <f>IFERROR(VLOOKUP(I2434,REAJUSTE!A:AB,22,FALSE),"")</f>
        <v>1.016</v>
      </c>
    </row>
    <row r="2435" spans="1:10" ht="38.25" x14ac:dyDescent="0.2">
      <c r="A2435" s="853">
        <v>62504</v>
      </c>
      <c r="B2435" s="853" t="s">
        <v>13236</v>
      </c>
      <c r="C2435" s="806" t="s">
        <v>71</v>
      </c>
      <c r="D2435" s="807">
        <f t="shared" si="37"/>
        <v>12.38</v>
      </c>
      <c r="E2435" s="854"/>
      <c r="F2435" s="807">
        <v>12.19</v>
      </c>
      <c r="G2435" s="807"/>
      <c r="I2435" s="840" t="s">
        <v>15822</v>
      </c>
      <c r="J2435" s="848">
        <f>IFERROR(VLOOKUP(I2435,REAJUSTE!A:AB,22,FALSE),"")</f>
        <v>1.016</v>
      </c>
    </row>
    <row r="2436" spans="1:10" ht="38.25" x14ac:dyDescent="0.2">
      <c r="A2436" s="853">
        <v>62505</v>
      </c>
      <c r="B2436" s="853" t="s">
        <v>13237</v>
      </c>
      <c r="C2436" s="806" t="s">
        <v>71</v>
      </c>
      <c r="D2436" s="807">
        <f t="shared" si="37"/>
        <v>20.85</v>
      </c>
      <c r="E2436" s="856"/>
      <c r="F2436" s="807">
        <v>20.53</v>
      </c>
      <c r="G2436" s="701"/>
      <c r="I2436" s="840" t="s">
        <v>15822</v>
      </c>
      <c r="J2436" s="848">
        <f>IFERROR(VLOOKUP(I2436,REAJUSTE!A:AB,22,FALSE),"")</f>
        <v>1.016</v>
      </c>
    </row>
    <row r="2437" spans="1:10" ht="38.25" x14ac:dyDescent="0.2">
      <c r="A2437" s="853">
        <v>62506</v>
      </c>
      <c r="B2437" s="853" t="s">
        <v>13238</v>
      </c>
      <c r="C2437" s="806" t="s">
        <v>71</v>
      </c>
      <c r="D2437" s="807">
        <f t="shared" si="37"/>
        <v>28.66</v>
      </c>
      <c r="E2437" s="854"/>
      <c r="F2437" s="807">
        <v>28.21</v>
      </c>
      <c r="G2437" s="807"/>
      <c r="I2437" s="840" t="s">
        <v>15822</v>
      </c>
      <c r="J2437" s="848">
        <f>IFERROR(VLOOKUP(I2437,REAJUSTE!A:AB,22,FALSE),"")</f>
        <v>1.016</v>
      </c>
    </row>
    <row r="2438" spans="1:10" ht="38.25" x14ac:dyDescent="0.2">
      <c r="A2438" s="853">
        <v>62507</v>
      </c>
      <c r="B2438" s="853" t="s">
        <v>13239</v>
      </c>
      <c r="C2438" s="806" t="s">
        <v>71</v>
      </c>
      <c r="D2438" s="807">
        <f t="shared" si="37"/>
        <v>46.68</v>
      </c>
      <c r="E2438" s="854"/>
      <c r="F2438" s="807">
        <v>45.95</v>
      </c>
      <c r="G2438" s="807"/>
      <c r="I2438" s="840" t="s">
        <v>15822</v>
      </c>
      <c r="J2438" s="848">
        <f>IFERROR(VLOOKUP(I2438,REAJUSTE!A:AB,22,FALSE),"")</f>
        <v>1.016</v>
      </c>
    </row>
    <row r="2439" spans="1:10" ht="38.25" x14ac:dyDescent="0.2">
      <c r="A2439" s="853">
        <v>62508</v>
      </c>
      <c r="B2439" s="853" t="s">
        <v>13240</v>
      </c>
      <c r="C2439" s="806" t="s">
        <v>71</v>
      </c>
      <c r="D2439" s="807">
        <f t="shared" si="37"/>
        <v>59.97</v>
      </c>
      <c r="E2439" s="854"/>
      <c r="F2439" s="807">
        <v>59.03</v>
      </c>
      <c r="G2439" s="807"/>
      <c r="I2439" s="840" t="s">
        <v>15822</v>
      </c>
      <c r="J2439" s="848">
        <f>IFERROR(VLOOKUP(I2439,REAJUSTE!A:AB,22,FALSE),"")</f>
        <v>1.016</v>
      </c>
    </row>
    <row r="2440" spans="1:10" ht="25.5" x14ac:dyDescent="0.2">
      <c r="A2440" s="853">
        <v>62511</v>
      </c>
      <c r="B2440" s="853" t="s">
        <v>1481</v>
      </c>
      <c r="C2440" s="806" t="s">
        <v>70</v>
      </c>
      <c r="D2440" s="807">
        <f t="shared" si="37"/>
        <v>1.1399999999999999</v>
      </c>
      <c r="E2440" s="854"/>
      <c r="F2440" s="807">
        <v>1.1299999999999999</v>
      </c>
      <c r="G2440" s="807"/>
      <c r="I2440" s="840" t="s">
        <v>15822</v>
      </c>
      <c r="J2440" s="848">
        <f>IFERROR(VLOOKUP(I2440,REAJUSTE!A:AB,22,FALSE),"")</f>
        <v>1.016</v>
      </c>
    </row>
    <row r="2441" spans="1:10" ht="25.5" x14ac:dyDescent="0.2">
      <c r="A2441" s="853">
        <v>62512</v>
      </c>
      <c r="B2441" s="853" t="s">
        <v>1482</v>
      </c>
      <c r="C2441" s="806" t="s">
        <v>70</v>
      </c>
      <c r="D2441" s="807">
        <f t="shared" si="37"/>
        <v>3.28</v>
      </c>
      <c r="E2441" s="854"/>
      <c r="F2441" s="807">
        <v>3.23</v>
      </c>
      <c r="G2441" s="807"/>
      <c r="I2441" s="840" t="s">
        <v>15822</v>
      </c>
      <c r="J2441" s="848">
        <f>IFERROR(VLOOKUP(I2441,REAJUSTE!A:AB,22,FALSE),"")</f>
        <v>1.016</v>
      </c>
    </row>
    <row r="2442" spans="1:10" ht="25.5" x14ac:dyDescent="0.2">
      <c r="A2442" s="853">
        <v>62514</v>
      </c>
      <c r="B2442" s="853" t="s">
        <v>1483</v>
      </c>
      <c r="C2442" s="806" t="s">
        <v>70</v>
      </c>
      <c r="D2442" s="807">
        <f t="shared" si="37"/>
        <v>8.06</v>
      </c>
      <c r="E2442" s="854"/>
      <c r="F2442" s="807">
        <v>7.94</v>
      </c>
      <c r="G2442" s="807"/>
      <c r="I2442" s="840" t="s">
        <v>15822</v>
      </c>
      <c r="J2442" s="848">
        <f>IFERROR(VLOOKUP(I2442,REAJUSTE!A:AB,22,FALSE),"")</f>
        <v>1.016</v>
      </c>
    </row>
    <row r="2443" spans="1:10" ht="15" x14ac:dyDescent="0.2">
      <c r="A2443" s="853">
        <v>62520</v>
      </c>
      <c r="B2443" s="853" t="s">
        <v>1484</v>
      </c>
      <c r="C2443" s="806" t="s">
        <v>70</v>
      </c>
      <c r="D2443" s="807">
        <f t="shared" si="37"/>
        <v>2.67</v>
      </c>
      <c r="E2443" s="856"/>
      <c r="F2443" s="807">
        <v>2.63</v>
      </c>
      <c r="G2443" s="701"/>
      <c r="I2443" s="840" t="s">
        <v>15822</v>
      </c>
      <c r="J2443" s="848">
        <f>IFERROR(VLOOKUP(I2443,REAJUSTE!A:AB,22,FALSE),"")</f>
        <v>1.016</v>
      </c>
    </row>
    <row r="2444" spans="1:10" ht="15" x14ac:dyDescent="0.2">
      <c r="A2444" s="853">
        <v>62521</v>
      </c>
      <c r="B2444" s="853" t="s">
        <v>1485</v>
      </c>
      <c r="C2444" s="806" t="s">
        <v>70</v>
      </c>
      <c r="D2444" s="807">
        <f t="shared" si="37"/>
        <v>4.97</v>
      </c>
      <c r="E2444" s="854"/>
      <c r="F2444" s="807">
        <v>4.9000000000000004</v>
      </c>
      <c r="G2444" s="807"/>
      <c r="I2444" s="840" t="s">
        <v>15822</v>
      </c>
      <c r="J2444" s="848">
        <f>IFERROR(VLOOKUP(I2444,REAJUSTE!A:AB,22,FALSE),"")</f>
        <v>1.016</v>
      </c>
    </row>
    <row r="2445" spans="1:10" ht="51" x14ac:dyDescent="0.2">
      <c r="A2445" s="853">
        <v>62530</v>
      </c>
      <c r="B2445" s="853" t="s">
        <v>13241</v>
      </c>
      <c r="C2445" s="806" t="s">
        <v>71</v>
      </c>
      <c r="D2445" s="807">
        <f t="shared" si="37"/>
        <v>6.97</v>
      </c>
      <c r="E2445" s="854"/>
      <c r="F2445" s="807">
        <v>6.87</v>
      </c>
      <c r="G2445" s="807"/>
      <c r="I2445" s="840" t="s">
        <v>15822</v>
      </c>
      <c r="J2445" s="848">
        <f>IFERROR(VLOOKUP(I2445,REAJUSTE!A:AB,22,FALSE),"")</f>
        <v>1.016</v>
      </c>
    </row>
    <row r="2446" spans="1:10" ht="38.25" x14ac:dyDescent="0.2">
      <c r="A2446" s="853">
        <v>62531</v>
      </c>
      <c r="B2446" s="853" t="s">
        <v>13242</v>
      </c>
      <c r="C2446" s="806" t="s">
        <v>71</v>
      </c>
      <c r="D2446" s="807">
        <f t="shared" si="37"/>
        <v>13.2</v>
      </c>
      <c r="E2446" s="854"/>
      <c r="F2446" s="807">
        <v>13</v>
      </c>
      <c r="G2446" s="807"/>
      <c r="I2446" s="840" t="s">
        <v>15822</v>
      </c>
      <c r="J2446" s="848">
        <f>IFERROR(VLOOKUP(I2446,REAJUSTE!A:AB,22,FALSE),"")</f>
        <v>1.016</v>
      </c>
    </row>
    <row r="2447" spans="1:10" ht="38.25" x14ac:dyDescent="0.2">
      <c r="A2447" s="853">
        <v>62532</v>
      </c>
      <c r="B2447" s="853" t="s">
        <v>13243</v>
      </c>
      <c r="C2447" s="806" t="s">
        <v>71</v>
      </c>
      <c r="D2447" s="807">
        <f t="shared" si="37"/>
        <v>21.51</v>
      </c>
      <c r="E2447" s="854"/>
      <c r="F2447" s="807">
        <v>21.18</v>
      </c>
      <c r="G2447" s="807"/>
      <c r="I2447" s="840" t="s">
        <v>15822</v>
      </c>
      <c r="J2447" s="848">
        <f>IFERROR(VLOOKUP(I2447,REAJUSTE!A:AB,22,FALSE),"")</f>
        <v>1.016</v>
      </c>
    </row>
    <row r="2448" spans="1:10" ht="38.25" x14ac:dyDescent="0.2">
      <c r="A2448" s="853">
        <v>62533</v>
      </c>
      <c r="B2448" s="853" t="s">
        <v>13244</v>
      </c>
      <c r="C2448" s="806" t="s">
        <v>71</v>
      </c>
      <c r="D2448" s="807">
        <f t="shared" ref="D2448:D2511" si="38">TRUNC(F2448*J2448,2)</f>
        <v>24.37</v>
      </c>
      <c r="E2448" s="854"/>
      <c r="F2448" s="807">
        <v>23.99</v>
      </c>
      <c r="G2448" s="807"/>
      <c r="I2448" s="840" t="s">
        <v>15822</v>
      </c>
      <c r="J2448" s="848">
        <f>IFERROR(VLOOKUP(I2448,REAJUSTE!A:AB,22,FALSE),"")</f>
        <v>1.016</v>
      </c>
    </row>
    <row r="2449" spans="1:10" ht="38.25" x14ac:dyDescent="0.2">
      <c r="A2449" s="853">
        <v>62534</v>
      </c>
      <c r="B2449" s="853" t="s">
        <v>13245</v>
      </c>
      <c r="C2449" s="806" t="s">
        <v>71</v>
      </c>
      <c r="D2449" s="807">
        <f t="shared" si="38"/>
        <v>41.42</v>
      </c>
      <c r="E2449" s="854"/>
      <c r="F2449" s="807">
        <v>40.770000000000003</v>
      </c>
      <c r="G2449" s="807"/>
      <c r="I2449" s="840" t="s">
        <v>15822</v>
      </c>
      <c r="J2449" s="848">
        <f>IFERROR(VLOOKUP(I2449,REAJUSTE!A:AB,22,FALSE),"")</f>
        <v>1.016</v>
      </c>
    </row>
    <row r="2450" spans="1:10" ht="38.25" x14ac:dyDescent="0.2">
      <c r="A2450" s="853">
        <v>62535</v>
      </c>
      <c r="B2450" s="853" t="s">
        <v>13246</v>
      </c>
      <c r="C2450" s="806" t="s">
        <v>71</v>
      </c>
      <c r="D2450" s="807">
        <f t="shared" si="38"/>
        <v>81.69</v>
      </c>
      <c r="E2450" s="854"/>
      <c r="F2450" s="807">
        <v>80.41</v>
      </c>
      <c r="G2450" s="807"/>
      <c r="I2450" s="840" t="s">
        <v>15822</v>
      </c>
      <c r="J2450" s="848">
        <f>IFERROR(VLOOKUP(I2450,REAJUSTE!A:AB,22,FALSE),"")</f>
        <v>1.016</v>
      </c>
    </row>
    <row r="2451" spans="1:10" ht="25.5" x14ac:dyDescent="0.2">
      <c r="A2451" s="853">
        <v>62536</v>
      </c>
      <c r="B2451" s="853" t="s">
        <v>1486</v>
      </c>
      <c r="C2451" s="806" t="s">
        <v>70</v>
      </c>
      <c r="D2451" s="807">
        <f t="shared" si="38"/>
        <v>2.66</v>
      </c>
      <c r="E2451" s="854"/>
      <c r="F2451" s="807">
        <v>2.62</v>
      </c>
      <c r="G2451" s="807"/>
      <c r="I2451" s="840" t="s">
        <v>15822</v>
      </c>
      <c r="J2451" s="848">
        <f>IFERROR(VLOOKUP(I2451,REAJUSTE!A:AB,22,FALSE),"")</f>
        <v>1.016</v>
      </c>
    </row>
    <row r="2452" spans="1:10" ht="25.5" x14ac:dyDescent="0.2">
      <c r="A2452" s="853">
        <v>62540</v>
      </c>
      <c r="B2452" s="853" t="s">
        <v>1487</v>
      </c>
      <c r="C2452" s="806" t="s">
        <v>70</v>
      </c>
      <c r="D2452" s="807">
        <f t="shared" si="38"/>
        <v>2.38</v>
      </c>
      <c r="E2452" s="854"/>
      <c r="F2452" s="807">
        <v>2.35</v>
      </c>
      <c r="G2452" s="807"/>
      <c r="I2452" s="840" t="s">
        <v>15822</v>
      </c>
      <c r="J2452" s="848">
        <f>IFERROR(VLOOKUP(I2452,REAJUSTE!A:AB,22,FALSE),"")</f>
        <v>1.016</v>
      </c>
    </row>
    <row r="2453" spans="1:10" ht="25.5" x14ac:dyDescent="0.2">
      <c r="A2453" s="853">
        <v>62542</v>
      </c>
      <c r="B2453" s="853" t="s">
        <v>1488</v>
      </c>
      <c r="C2453" s="806" t="s">
        <v>70</v>
      </c>
      <c r="D2453" s="807">
        <f t="shared" si="38"/>
        <v>7.84</v>
      </c>
      <c r="E2453" s="854"/>
      <c r="F2453" s="807">
        <v>7.72</v>
      </c>
      <c r="G2453" s="807"/>
      <c r="I2453" s="840" t="s">
        <v>15822</v>
      </c>
      <c r="J2453" s="848">
        <f>IFERROR(VLOOKUP(I2453,REAJUSTE!A:AB,22,FALSE),"")</f>
        <v>1.016</v>
      </c>
    </row>
    <row r="2454" spans="1:10" ht="25.5" x14ac:dyDescent="0.2">
      <c r="A2454" s="853">
        <v>62543</v>
      </c>
      <c r="B2454" s="853" t="s">
        <v>1489</v>
      </c>
      <c r="C2454" s="806" t="s">
        <v>70</v>
      </c>
      <c r="D2454" s="807">
        <f t="shared" si="38"/>
        <v>9.27</v>
      </c>
      <c r="E2454" s="854"/>
      <c r="F2454" s="807">
        <v>9.1300000000000008</v>
      </c>
      <c r="G2454" s="807"/>
      <c r="I2454" s="840" t="s">
        <v>15822</v>
      </c>
      <c r="J2454" s="848">
        <f>IFERROR(VLOOKUP(I2454,REAJUSTE!A:AB,22,FALSE),"")</f>
        <v>1.016</v>
      </c>
    </row>
    <row r="2455" spans="1:10" ht="25.5" x14ac:dyDescent="0.2">
      <c r="A2455" s="853">
        <v>62544</v>
      </c>
      <c r="B2455" s="853" t="s">
        <v>1490</v>
      </c>
      <c r="C2455" s="806" t="s">
        <v>70</v>
      </c>
      <c r="D2455" s="807">
        <f t="shared" si="38"/>
        <v>4.66</v>
      </c>
      <c r="E2455" s="854"/>
      <c r="F2455" s="807">
        <v>4.59</v>
      </c>
      <c r="G2455" s="807"/>
      <c r="I2455" s="840" t="s">
        <v>15822</v>
      </c>
      <c r="J2455" s="848">
        <f>IFERROR(VLOOKUP(I2455,REAJUSTE!A:AB,22,FALSE),"")</f>
        <v>1.016</v>
      </c>
    </row>
    <row r="2456" spans="1:10" ht="25.5" x14ac:dyDescent="0.2">
      <c r="A2456" s="853">
        <v>62547</v>
      </c>
      <c r="B2456" s="853" t="s">
        <v>1491</v>
      </c>
      <c r="C2456" s="806" t="s">
        <v>70</v>
      </c>
      <c r="D2456" s="807">
        <f t="shared" si="38"/>
        <v>20.149999999999999</v>
      </c>
      <c r="E2456" s="854"/>
      <c r="F2456" s="807">
        <v>19.84</v>
      </c>
      <c r="G2456" s="807"/>
      <c r="I2456" s="840" t="s">
        <v>15822</v>
      </c>
      <c r="J2456" s="848">
        <f>IFERROR(VLOOKUP(I2456,REAJUSTE!A:AB,22,FALSE),"")</f>
        <v>1.016</v>
      </c>
    </row>
    <row r="2457" spans="1:10" ht="15" x14ac:dyDescent="0.2">
      <c r="A2457" s="853">
        <v>62549</v>
      </c>
      <c r="B2457" s="853" t="s">
        <v>1492</v>
      </c>
      <c r="C2457" s="806" t="s">
        <v>70</v>
      </c>
      <c r="D2457" s="807">
        <f t="shared" si="38"/>
        <v>18.690000000000001</v>
      </c>
      <c r="E2457" s="854"/>
      <c r="F2457" s="807">
        <v>18.399999999999999</v>
      </c>
      <c r="G2457" s="807"/>
      <c r="I2457" s="840" t="s">
        <v>15822</v>
      </c>
      <c r="J2457" s="848">
        <f>IFERROR(VLOOKUP(I2457,REAJUSTE!A:AB,22,FALSE),"")</f>
        <v>1.016</v>
      </c>
    </row>
    <row r="2458" spans="1:10" ht="15" x14ac:dyDescent="0.2">
      <c r="A2458" s="853">
        <v>62570</v>
      </c>
      <c r="B2458" s="853" t="s">
        <v>1493</v>
      </c>
      <c r="C2458" s="806" t="s">
        <v>70</v>
      </c>
      <c r="D2458" s="807">
        <f t="shared" si="38"/>
        <v>1</v>
      </c>
      <c r="E2458" s="854"/>
      <c r="F2458" s="807">
        <v>0.99</v>
      </c>
      <c r="G2458" s="807"/>
      <c r="I2458" s="840" t="s">
        <v>15822</v>
      </c>
      <c r="J2458" s="848">
        <f>IFERROR(VLOOKUP(I2458,REAJUSTE!A:AB,22,FALSE),"")</f>
        <v>1.016</v>
      </c>
    </row>
    <row r="2459" spans="1:10" ht="25.5" x14ac:dyDescent="0.2">
      <c r="A2459" s="853">
        <v>62577</v>
      </c>
      <c r="B2459" s="853" t="s">
        <v>1494</v>
      </c>
      <c r="C2459" s="806" t="s">
        <v>70</v>
      </c>
      <c r="D2459" s="807">
        <f t="shared" si="38"/>
        <v>64.430000000000007</v>
      </c>
      <c r="E2459" s="854"/>
      <c r="F2459" s="807">
        <v>63.42</v>
      </c>
      <c r="G2459" s="807"/>
      <c r="I2459" s="840" t="s">
        <v>15822</v>
      </c>
      <c r="J2459" s="848">
        <f>IFERROR(VLOOKUP(I2459,REAJUSTE!A:AB,22,FALSE),"")</f>
        <v>1.016</v>
      </c>
    </row>
    <row r="2460" spans="1:10" ht="15" x14ac:dyDescent="0.2">
      <c r="A2460" s="853">
        <v>62588</v>
      </c>
      <c r="B2460" s="853" t="s">
        <v>1495</v>
      </c>
      <c r="C2460" s="806" t="s">
        <v>70</v>
      </c>
      <c r="D2460" s="807">
        <f t="shared" si="38"/>
        <v>9.11</v>
      </c>
      <c r="E2460" s="854"/>
      <c r="F2460" s="807">
        <v>8.9700000000000006</v>
      </c>
      <c r="G2460" s="807"/>
      <c r="I2460" s="840" t="s">
        <v>15822</v>
      </c>
      <c r="J2460" s="848">
        <f>IFERROR(VLOOKUP(I2460,REAJUSTE!A:AB,22,FALSE),"")</f>
        <v>1.016</v>
      </c>
    </row>
    <row r="2461" spans="1:10" ht="25.5" x14ac:dyDescent="0.2">
      <c r="A2461" s="853">
        <v>62594</v>
      </c>
      <c r="B2461" s="853" t="s">
        <v>1496</v>
      </c>
      <c r="C2461" s="806" t="s">
        <v>70</v>
      </c>
      <c r="D2461" s="807">
        <f t="shared" si="38"/>
        <v>2.0499999999999998</v>
      </c>
      <c r="E2461" s="854"/>
      <c r="F2461" s="807">
        <v>2.02</v>
      </c>
      <c r="G2461" s="807"/>
      <c r="I2461" s="840" t="s">
        <v>15822</v>
      </c>
      <c r="J2461" s="848">
        <f>IFERROR(VLOOKUP(I2461,REAJUSTE!A:AB,22,FALSE),"")</f>
        <v>1.016</v>
      </c>
    </row>
    <row r="2462" spans="1:10" ht="30" x14ac:dyDescent="0.2">
      <c r="A2462" s="513">
        <v>626</v>
      </c>
      <c r="B2462" s="514" t="s">
        <v>1497</v>
      </c>
      <c r="C2462" s="701"/>
      <c r="D2462" s="807">
        <f t="shared" si="38"/>
        <v>0</v>
      </c>
      <c r="E2462" s="854"/>
      <c r="F2462" s="701"/>
      <c r="G2462" s="807"/>
      <c r="I2462" s="840" t="s">
        <v>15822</v>
      </c>
      <c r="J2462" s="848">
        <f>IFERROR(VLOOKUP(I2462,REAJUSTE!A:AB,22,FALSE),"")</f>
        <v>1.016</v>
      </c>
    </row>
    <row r="2463" spans="1:10" ht="25.5" x14ac:dyDescent="0.2">
      <c r="A2463" s="853">
        <v>62674</v>
      </c>
      <c r="B2463" s="853" t="s">
        <v>1498</v>
      </c>
      <c r="C2463" s="806" t="s">
        <v>70</v>
      </c>
      <c r="D2463" s="807">
        <f t="shared" si="38"/>
        <v>14.59</v>
      </c>
      <c r="E2463" s="854"/>
      <c r="F2463" s="807">
        <v>14.37</v>
      </c>
      <c r="G2463" s="807"/>
      <c r="I2463" s="840" t="s">
        <v>15822</v>
      </c>
      <c r="J2463" s="848">
        <f>IFERROR(VLOOKUP(I2463,REAJUSTE!A:AB,22,FALSE),"")</f>
        <v>1.016</v>
      </c>
    </row>
    <row r="2464" spans="1:10" ht="30" x14ac:dyDescent="0.2">
      <c r="A2464" s="513">
        <v>627</v>
      </c>
      <c r="B2464" s="514" t="s">
        <v>1499</v>
      </c>
      <c r="C2464" s="701"/>
      <c r="D2464" s="807">
        <f t="shared" si="38"/>
        <v>0</v>
      </c>
      <c r="E2464" s="854"/>
      <c r="F2464" s="701"/>
      <c r="G2464" s="807"/>
      <c r="I2464" s="840" t="s">
        <v>15822</v>
      </c>
      <c r="J2464" s="848">
        <f>IFERROR(VLOOKUP(I2464,REAJUSTE!A:AB,22,FALSE),"")</f>
        <v>1.016</v>
      </c>
    </row>
    <row r="2465" spans="1:10" ht="15" x14ac:dyDescent="0.2">
      <c r="A2465" s="853">
        <v>62703</v>
      </c>
      <c r="B2465" s="853" t="s">
        <v>1500</v>
      </c>
      <c r="C2465" s="806" t="s">
        <v>71</v>
      </c>
      <c r="D2465" s="807">
        <f t="shared" si="38"/>
        <v>30.8</v>
      </c>
      <c r="E2465" s="854"/>
      <c r="F2465" s="807">
        <v>30.32</v>
      </c>
      <c r="G2465" s="807"/>
      <c r="I2465" s="840" t="s">
        <v>15822</v>
      </c>
      <c r="J2465" s="848">
        <f>IFERROR(VLOOKUP(I2465,REAJUSTE!A:AB,22,FALSE),"")</f>
        <v>1.016</v>
      </c>
    </row>
    <row r="2466" spans="1:10" ht="15" x14ac:dyDescent="0.2">
      <c r="A2466" s="513">
        <v>630</v>
      </c>
      <c r="B2466" s="514" t="s">
        <v>13247</v>
      </c>
      <c r="C2466" s="701"/>
      <c r="D2466" s="807">
        <f t="shared" si="38"/>
        <v>0</v>
      </c>
      <c r="E2466" s="854"/>
      <c r="F2466" s="701"/>
      <c r="G2466" s="807"/>
      <c r="I2466" s="840" t="s">
        <v>15822</v>
      </c>
      <c r="J2466" s="848">
        <f>IFERROR(VLOOKUP(I2466,REAJUSTE!A:AB,22,FALSE),"")</f>
        <v>1.016</v>
      </c>
    </row>
    <row r="2467" spans="1:10" ht="25.5" x14ac:dyDescent="0.2">
      <c r="A2467" s="853">
        <v>63043</v>
      </c>
      <c r="B2467" s="853" t="s">
        <v>13248</v>
      </c>
      <c r="C2467" s="806" t="s">
        <v>71</v>
      </c>
      <c r="D2467" s="807">
        <f t="shared" si="38"/>
        <v>20.059999999999999</v>
      </c>
      <c r="E2467" s="854"/>
      <c r="F2467" s="807">
        <v>19.75</v>
      </c>
      <c r="G2467" s="807"/>
      <c r="I2467" s="840" t="s">
        <v>15822</v>
      </c>
      <c r="J2467" s="848">
        <f>IFERROR(VLOOKUP(I2467,REAJUSTE!A:AB,22,FALSE),"")</f>
        <v>1.016</v>
      </c>
    </row>
    <row r="2468" spans="1:10" ht="25.5" x14ac:dyDescent="0.2">
      <c r="A2468" s="853">
        <v>63096</v>
      </c>
      <c r="B2468" s="853" t="s">
        <v>13249</v>
      </c>
      <c r="C2468" s="806" t="s">
        <v>71</v>
      </c>
      <c r="D2468" s="807">
        <f t="shared" si="38"/>
        <v>40.619999999999997</v>
      </c>
      <c r="E2468" s="854"/>
      <c r="F2468" s="807">
        <v>39.99</v>
      </c>
      <c r="G2468" s="807"/>
      <c r="I2468" s="840" t="s">
        <v>15822</v>
      </c>
      <c r="J2468" s="848">
        <f>IFERROR(VLOOKUP(I2468,REAJUSTE!A:AB,22,FALSE),"")</f>
        <v>1.016</v>
      </c>
    </row>
    <row r="2469" spans="1:10" ht="15" x14ac:dyDescent="0.2">
      <c r="A2469" s="513">
        <v>631</v>
      </c>
      <c r="B2469" s="514" t="s">
        <v>13250</v>
      </c>
      <c r="C2469" s="701"/>
      <c r="D2469" s="807">
        <f t="shared" si="38"/>
        <v>0</v>
      </c>
      <c r="E2469" s="854"/>
      <c r="F2469" s="701"/>
      <c r="G2469" s="807"/>
      <c r="I2469" s="840" t="s">
        <v>15822</v>
      </c>
      <c r="J2469" s="848">
        <f>IFERROR(VLOOKUP(I2469,REAJUSTE!A:AB,22,FALSE),"")</f>
        <v>1.016</v>
      </c>
    </row>
    <row r="2470" spans="1:10" ht="25.5" x14ac:dyDescent="0.2">
      <c r="A2470" s="853">
        <v>63108</v>
      </c>
      <c r="B2470" s="853" t="s">
        <v>13251</v>
      </c>
      <c r="C2470" s="806" t="s">
        <v>71</v>
      </c>
      <c r="D2470" s="807">
        <f t="shared" si="38"/>
        <v>62.37</v>
      </c>
      <c r="E2470" s="854"/>
      <c r="F2470" s="807">
        <v>61.39</v>
      </c>
      <c r="G2470" s="807"/>
      <c r="I2470" s="840" t="s">
        <v>15822</v>
      </c>
      <c r="J2470" s="848">
        <f>IFERROR(VLOOKUP(I2470,REAJUSTE!A:AB,22,FALSE),"")</f>
        <v>1.016</v>
      </c>
    </row>
    <row r="2471" spans="1:10" ht="25.5" x14ac:dyDescent="0.2">
      <c r="A2471" s="853">
        <v>63109</v>
      </c>
      <c r="B2471" s="853" t="s">
        <v>13252</v>
      </c>
      <c r="C2471" s="806" t="s">
        <v>71</v>
      </c>
      <c r="D2471" s="807">
        <f t="shared" si="38"/>
        <v>72.19</v>
      </c>
      <c r="E2471" s="854"/>
      <c r="F2471" s="807">
        <v>71.06</v>
      </c>
      <c r="G2471" s="807"/>
      <c r="I2471" s="840" t="s">
        <v>15822</v>
      </c>
      <c r="J2471" s="848">
        <f>IFERROR(VLOOKUP(I2471,REAJUSTE!A:AB,22,FALSE),"")</f>
        <v>1.016</v>
      </c>
    </row>
    <row r="2472" spans="1:10" ht="25.5" x14ac:dyDescent="0.2">
      <c r="A2472" s="853">
        <v>63148</v>
      </c>
      <c r="B2472" s="853" t="s">
        <v>13253</v>
      </c>
      <c r="C2472" s="806" t="s">
        <v>71</v>
      </c>
      <c r="D2472" s="807">
        <f t="shared" si="38"/>
        <v>12.96</v>
      </c>
      <c r="E2472" s="854"/>
      <c r="F2472" s="807">
        <v>12.76</v>
      </c>
      <c r="G2472" s="807"/>
      <c r="I2472" s="840" t="s">
        <v>15822</v>
      </c>
      <c r="J2472" s="848">
        <f>IFERROR(VLOOKUP(I2472,REAJUSTE!A:AB,22,FALSE),"")</f>
        <v>1.016</v>
      </c>
    </row>
    <row r="2473" spans="1:10" ht="25.5" x14ac:dyDescent="0.2">
      <c r="A2473" s="853">
        <v>63149</v>
      </c>
      <c r="B2473" s="853" t="s">
        <v>13254</v>
      </c>
      <c r="C2473" s="806" t="s">
        <v>71</v>
      </c>
      <c r="D2473" s="807">
        <f t="shared" si="38"/>
        <v>26.56</v>
      </c>
      <c r="E2473" s="854"/>
      <c r="F2473" s="807">
        <v>26.15</v>
      </c>
      <c r="G2473" s="807"/>
      <c r="I2473" s="840" t="s">
        <v>15822</v>
      </c>
      <c r="J2473" s="848">
        <f>IFERROR(VLOOKUP(I2473,REAJUSTE!A:AB,22,FALSE),"")</f>
        <v>1.016</v>
      </c>
    </row>
    <row r="2474" spans="1:10" ht="25.5" x14ac:dyDescent="0.2">
      <c r="A2474" s="853">
        <v>63150</v>
      </c>
      <c r="B2474" s="853" t="s">
        <v>13255</v>
      </c>
      <c r="C2474" s="806" t="s">
        <v>71</v>
      </c>
      <c r="D2474" s="807">
        <f t="shared" si="38"/>
        <v>36.31</v>
      </c>
      <c r="E2474" s="856"/>
      <c r="F2474" s="807">
        <v>35.74</v>
      </c>
      <c r="G2474" s="701"/>
      <c r="I2474" s="840" t="s">
        <v>15822</v>
      </c>
      <c r="J2474" s="848">
        <f>IFERROR(VLOOKUP(I2474,REAJUSTE!A:AB,22,FALSE),"")</f>
        <v>1.016</v>
      </c>
    </row>
    <row r="2475" spans="1:10" ht="25.5" x14ac:dyDescent="0.2">
      <c r="A2475" s="853">
        <v>63164</v>
      </c>
      <c r="B2475" s="853" t="s">
        <v>13256</v>
      </c>
      <c r="C2475" s="806" t="s">
        <v>71</v>
      </c>
      <c r="D2475" s="807">
        <f t="shared" si="38"/>
        <v>109.81</v>
      </c>
      <c r="E2475" s="854"/>
      <c r="F2475" s="807">
        <v>108.09</v>
      </c>
      <c r="G2475" s="807"/>
      <c r="I2475" s="840" t="s">
        <v>15822</v>
      </c>
      <c r="J2475" s="848">
        <f>IFERROR(VLOOKUP(I2475,REAJUSTE!A:AB,22,FALSE),"")</f>
        <v>1.016</v>
      </c>
    </row>
    <row r="2476" spans="1:10" ht="25.5" x14ac:dyDescent="0.2">
      <c r="A2476" s="853">
        <v>63165</v>
      </c>
      <c r="B2476" s="853" t="s">
        <v>13257</v>
      </c>
      <c r="C2476" s="806" t="s">
        <v>71</v>
      </c>
      <c r="D2476" s="807">
        <f t="shared" si="38"/>
        <v>87.96</v>
      </c>
      <c r="E2476" s="856"/>
      <c r="F2476" s="807">
        <v>86.58</v>
      </c>
      <c r="G2476" s="701"/>
      <c r="I2476" s="840" t="s">
        <v>15822</v>
      </c>
      <c r="J2476" s="848">
        <f>IFERROR(VLOOKUP(I2476,REAJUSTE!A:AB,22,FALSE),"")</f>
        <v>1.016</v>
      </c>
    </row>
    <row r="2477" spans="1:10" ht="15" x14ac:dyDescent="0.2">
      <c r="A2477" s="513">
        <v>633</v>
      </c>
      <c r="B2477" s="514" t="s">
        <v>16036</v>
      </c>
      <c r="C2477" s="701"/>
      <c r="D2477" s="807">
        <f t="shared" si="38"/>
        <v>0</v>
      </c>
      <c r="E2477" s="854"/>
      <c r="F2477" s="701"/>
      <c r="G2477" s="807"/>
      <c r="I2477" s="840" t="s">
        <v>15822</v>
      </c>
      <c r="J2477" s="848">
        <f>IFERROR(VLOOKUP(I2477,REAJUSTE!A:AB,22,FALSE),"")</f>
        <v>1.016</v>
      </c>
    </row>
    <row r="2478" spans="1:10" ht="15" x14ac:dyDescent="0.2">
      <c r="A2478" s="853">
        <v>63341</v>
      </c>
      <c r="B2478" s="853" t="s">
        <v>16037</v>
      </c>
      <c r="C2478" s="806" t="s">
        <v>70</v>
      </c>
      <c r="D2478" s="807">
        <f t="shared" si="38"/>
        <v>2.2200000000000002</v>
      </c>
      <c r="E2478" s="854"/>
      <c r="F2478" s="807">
        <v>2.19</v>
      </c>
      <c r="G2478" s="807"/>
      <c r="I2478" s="840" t="s">
        <v>15822</v>
      </c>
      <c r="J2478" s="848">
        <f>IFERROR(VLOOKUP(I2478,REAJUSTE!A:AB,22,FALSE),"")</f>
        <v>1.016</v>
      </c>
    </row>
    <row r="2479" spans="1:10" ht="15" x14ac:dyDescent="0.2">
      <c r="A2479" s="513">
        <v>634</v>
      </c>
      <c r="B2479" s="514" t="s">
        <v>1501</v>
      </c>
      <c r="C2479" s="701"/>
      <c r="D2479" s="807">
        <f t="shared" si="38"/>
        <v>0</v>
      </c>
      <c r="E2479" s="856"/>
      <c r="F2479" s="701"/>
      <c r="G2479" s="701"/>
      <c r="I2479" s="840" t="s">
        <v>15822</v>
      </c>
      <c r="J2479" s="848">
        <f>IFERROR(VLOOKUP(I2479,REAJUSTE!A:AB,22,FALSE),"")</f>
        <v>1.016</v>
      </c>
    </row>
    <row r="2480" spans="1:10" ht="25.5" x14ac:dyDescent="0.2">
      <c r="A2480" s="853">
        <v>63480</v>
      </c>
      <c r="B2480" s="853" t="s">
        <v>1502</v>
      </c>
      <c r="C2480" s="806" t="s">
        <v>70</v>
      </c>
      <c r="D2480" s="807">
        <f t="shared" si="38"/>
        <v>354.23</v>
      </c>
      <c r="E2480" s="854"/>
      <c r="F2480" s="807">
        <v>348.66</v>
      </c>
      <c r="G2480" s="807"/>
      <c r="I2480" s="840" t="s">
        <v>15822</v>
      </c>
      <c r="J2480" s="848">
        <f>IFERROR(VLOOKUP(I2480,REAJUSTE!A:AB,22,FALSE),"")</f>
        <v>1.016</v>
      </c>
    </row>
    <row r="2481" spans="1:10" ht="15" x14ac:dyDescent="0.2">
      <c r="A2481" s="513">
        <v>635</v>
      </c>
      <c r="B2481" s="514" t="s">
        <v>1503</v>
      </c>
      <c r="C2481" s="701"/>
      <c r="D2481" s="807">
        <f t="shared" si="38"/>
        <v>0</v>
      </c>
      <c r="E2481" s="854"/>
      <c r="F2481" s="701"/>
      <c r="G2481" s="807"/>
      <c r="I2481" s="840" t="s">
        <v>15822</v>
      </c>
      <c r="J2481" s="848">
        <f>IFERROR(VLOOKUP(I2481,REAJUSTE!A:AB,22,FALSE),"")</f>
        <v>1.016</v>
      </c>
    </row>
    <row r="2482" spans="1:10" ht="25.5" x14ac:dyDescent="0.2">
      <c r="A2482" s="853">
        <v>63501</v>
      </c>
      <c r="B2482" s="853" t="s">
        <v>29310</v>
      </c>
      <c r="C2482" s="806" t="s">
        <v>70</v>
      </c>
      <c r="D2482" s="807">
        <f t="shared" si="38"/>
        <v>35.24</v>
      </c>
      <c r="E2482" s="854"/>
      <c r="F2482" s="807">
        <v>34.69</v>
      </c>
      <c r="G2482" s="807"/>
      <c r="I2482" s="840" t="s">
        <v>15822</v>
      </c>
      <c r="J2482" s="848">
        <f>IFERROR(VLOOKUP(I2482,REAJUSTE!A:AB,22,FALSE),"")</f>
        <v>1.016</v>
      </c>
    </row>
    <row r="2483" spans="1:10" ht="25.5" x14ac:dyDescent="0.2">
      <c r="A2483" s="853">
        <v>63502</v>
      </c>
      <c r="B2483" s="853" t="s">
        <v>29311</v>
      </c>
      <c r="C2483" s="806" t="s">
        <v>70</v>
      </c>
      <c r="D2483" s="807">
        <f t="shared" si="38"/>
        <v>38.76</v>
      </c>
      <c r="E2483" s="856"/>
      <c r="F2483" s="807">
        <v>38.15</v>
      </c>
      <c r="G2483" s="701"/>
      <c r="I2483" s="840" t="s">
        <v>15822</v>
      </c>
      <c r="J2483" s="848">
        <f>IFERROR(VLOOKUP(I2483,REAJUSTE!A:AB,22,FALSE),"")</f>
        <v>1.016</v>
      </c>
    </row>
    <row r="2484" spans="1:10" ht="25.5" x14ac:dyDescent="0.2">
      <c r="A2484" s="853">
        <v>63503</v>
      </c>
      <c r="B2484" s="853" t="s">
        <v>29312</v>
      </c>
      <c r="C2484" s="806" t="s">
        <v>70</v>
      </c>
      <c r="D2484" s="807">
        <f t="shared" si="38"/>
        <v>63.69</v>
      </c>
      <c r="E2484" s="854"/>
      <c r="F2484" s="807">
        <v>62.69</v>
      </c>
      <c r="G2484" s="807"/>
      <c r="I2484" s="840" t="s">
        <v>15822</v>
      </c>
      <c r="J2484" s="848">
        <f>IFERROR(VLOOKUP(I2484,REAJUSTE!A:AB,22,FALSE),"")</f>
        <v>1.016</v>
      </c>
    </row>
    <row r="2485" spans="1:10" ht="25.5" x14ac:dyDescent="0.2">
      <c r="A2485" s="853">
        <v>63504</v>
      </c>
      <c r="B2485" s="853" t="s">
        <v>29313</v>
      </c>
      <c r="C2485" s="806" t="s">
        <v>70</v>
      </c>
      <c r="D2485" s="807">
        <f t="shared" si="38"/>
        <v>97.74</v>
      </c>
      <c r="E2485" s="854"/>
      <c r="F2485" s="807">
        <v>96.21</v>
      </c>
      <c r="G2485" s="807"/>
      <c r="I2485" s="840" t="s">
        <v>15822</v>
      </c>
      <c r="J2485" s="848">
        <f>IFERROR(VLOOKUP(I2485,REAJUSTE!A:AB,22,FALSE),"")</f>
        <v>1.016</v>
      </c>
    </row>
    <row r="2486" spans="1:10" ht="25.5" x14ac:dyDescent="0.2">
      <c r="A2486" s="853">
        <v>63505</v>
      </c>
      <c r="B2486" s="853" t="s">
        <v>29314</v>
      </c>
      <c r="C2486" s="806" t="s">
        <v>70</v>
      </c>
      <c r="D2486" s="807">
        <f t="shared" si="38"/>
        <v>105.74</v>
      </c>
      <c r="E2486" s="856"/>
      <c r="F2486" s="807">
        <v>104.08</v>
      </c>
      <c r="G2486" s="701"/>
      <c r="I2486" s="840" t="s">
        <v>15822</v>
      </c>
      <c r="J2486" s="848">
        <f>IFERROR(VLOOKUP(I2486,REAJUSTE!A:AB,22,FALSE),"")</f>
        <v>1.016</v>
      </c>
    </row>
    <row r="2487" spans="1:10" ht="25.5" x14ac:dyDescent="0.2">
      <c r="A2487" s="853">
        <v>63506</v>
      </c>
      <c r="B2487" s="853" t="s">
        <v>29315</v>
      </c>
      <c r="C2487" s="806" t="s">
        <v>70</v>
      </c>
      <c r="D2487" s="807">
        <f t="shared" si="38"/>
        <v>226.95</v>
      </c>
      <c r="E2487" s="854"/>
      <c r="F2487" s="807">
        <v>223.38</v>
      </c>
      <c r="G2487" s="807"/>
      <c r="I2487" s="840" t="s">
        <v>15822</v>
      </c>
      <c r="J2487" s="848">
        <f>IFERROR(VLOOKUP(I2487,REAJUSTE!A:AB,22,FALSE),"")</f>
        <v>1.016</v>
      </c>
    </row>
    <row r="2488" spans="1:10" ht="25.5" x14ac:dyDescent="0.2">
      <c r="A2488" s="853">
        <v>63507</v>
      </c>
      <c r="B2488" s="853" t="s">
        <v>29316</v>
      </c>
      <c r="C2488" s="806" t="s">
        <v>70</v>
      </c>
      <c r="D2488" s="807">
        <f t="shared" si="38"/>
        <v>380.9</v>
      </c>
      <c r="E2488" s="854"/>
      <c r="F2488" s="807">
        <v>374.91</v>
      </c>
      <c r="G2488" s="807"/>
      <c r="I2488" s="840" t="s">
        <v>15822</v>
      </c>
      <c r="J2488" s="848">
        <f>IFERROR(VLOOKUP(I2488,REAJUSTE!A:AB,22,FALSE),"")</f>
        <v>1.016</v>
      </c>
    </row>
    <row r="2489" spans="1:10" ht="25.5" x14ac:dyDescent="0.2">
      <c r="A2489" s="853">
        <v>63508</v>
      </c>
      <c r="B2489" s="853" t="s">
        <v>29317</v>
      </c>
      <c r="C2489" s="806" t="s">
        <v>70</v>
      </c>
      <c r="D2489" s="807">
        <f t="shared" si="38"/>
        <v>538.21</v>
      </c>
      <c r="E2489" s="854"/>
      <c r="F2489" s="807">
        <v>529.74</v>
      </c>
      <c r="G2489" s="807"/>
      <c r="I2489" s="840" t="s">
        <v>15822</v>
      </c>
      <c r="J2489" s="848">
        <f>IFERROR(VLOOKUP(I2489,REAJUSTE!A:AB,22,FALSE),"")</f>
        <v>1.016</v>
      </c>
    </row>
    <row r="2490" spans="1:10" ht="25.5" x14ac:dyDescent="0.2">
      <c r="A2490" s="853">
        <v>63515</v>
      </c>
      <c r="B2490" s="853" t="s">
        <v>1504</v>
      </c>
      <c r="C2490" s="806" t="s">
        <v>70</v>
      </c>
      <c r="D2490" s="807">
        <f t="shared" si="38"/>
        <v>80.45</v>
      </c>
      <c r="E2490" s="854"/>
      <c r="F2490" s="807">
        <v>79.19</v>
      </c>
      <c r="G2490" s="807"/>
      <c r="I2490" s="840" t="s">
        <v>15822</v>
      </c>
      <c r="J2490" s="848">
        <f>IFERROR(VLOOKUP(I2490,REAJUSTE!A:AB,22,FALSE),"")</f>
        <v>1.016</v>
      </c>
    </row>
    <row r="2491" spans="1:10" ht="25.5" x14ac:dyDescent="0.2">
      <c r="A2491" s="853">
        <v>63516</v>
      </c>
      <c r="B2491" s="853" t="s">
        <v>1505</v>
      </c>
      <c r="C2491" s="806" t="s">
        <v>70</v>
      </c>
      <c r="D2491" s="807">
        <f t="shared" si="38"/>
        <v>87.68</v>
      </c>
      <c r="E2491" s="854"/>
      <c r="F2491" s="807">
        <v>86.3</v>
      </c>
      <c r="G2491" s="807"/>
      <c r="I2491" s="840" t="s">
        <v>15822</v>
      </c>
      <c r="J2491" s="848">
        <f>IFERROR(VLOOKUP(I2491,REAJUSTE!A:AB,22,FALSE),"")</f>
        <v>1.016</v>
      </c>
    </row>
    <row r="2492" spans="1:10" ht="25.5" x14ac:dyDescent="0.2">
      <c r="A2492" s="853">
        <v>63517</v>
      </c>
      <c r="B2492" s="853" t="s">
        <v>1506</v>
      </c>
      <c r="C2492" s="806" t="s">
        <v>70</v>
      </c>
      <c r="D2492" s="807">
        <f t="shared" si="38"/>
        <v>127.07</v>
      </c>
      <c r="E2492" s="854"/>
      <c r="F2492" s="807">
        <v>125.07</v>
      </c>
      <c r="G2492" s="807"/>
      <c r="I2492" s="840" t="s">
        <v>15822</v>
      </c>
      <c r="J2492" s="848">
        <f>IFERROR(VLOOKUP(I2492,REAJUSTE!A:AB,22,FALSE),"")</f>
        <v>1.016</v>
      </c>
    </row>
    <row r="2493" spans="1:10" ht="25.5" x14ac:dyDescent="0.2">
      <c r="A2493" s="853">
        <v>63518</v>
      </c>
      <c r="B2493" s="853" t="s">
        <v>1507</v>
      </c>
      <c r="C2493" s="806" t="s">
        <v>70</v>
      </c>
      <c r="D2493" s="807">
        <f t="shared" si="38"/>
        <v>207.35</v>
      </c>
      <c r="E2493" s="854"/>
      <c r="F2493" s="807">
        <v>204.09</v>
      </c>
      <c r="G2493" s="807"/>
      <c r="I2493" s="840" t="s">
        <v>15822</v>
      </c>
      <c r="J2493" s="848">
        <f>IFERROR(VLOOKUP(I2493,REAJUSTE!A:AB,22,FALSE),"")</f>
        <v>1.016</v>
      </c>
    </row>
    <row r="2494" spans="1:10" ht="25.5" x14ac:dyDescent="0.2">
      <c r="A2494" s="853">
        <v>63520</v>
      </c>
      <c r="B2494" s="853" t="s">
        <v>13258</v>
      </c>
      <c r="C2494" s="806" t="s">
        <v>70</v>
      </c>
      <c r="D2494" s="807">
        <f t="shared" si="38"/>
        <v>86.12</v>
      </c>
      <c r="E2494" s="856"/>
      <c r="F2494" s="807">
        <v>84.77</v>
      </c>
      <c r="G2494" s="701"/>
      <c r="I2494" s="840" t="s">
        <v>15822</v>
      </c>
      <c r="J2494" s="848">
        <f>IFERROR(VLOOKUP(I2494,REAJUSTE!A:AB,22,FALSE),"")</f>
        <v>1.016</v>
      </c>
    </row>
    <row r="2495" spans="1:10" ht="25.5" x14ac:dyDescent="0.2">
      <c r="A2495" s="853">
        <v>63521</v>
      </c>
      <c r="B2495" s="853" t="s">
        <v>13259</v>
      </c>
      <c r="C2495" s="806" t="s">
        <v>70</v>
      </c>
      <c r="D2495" s="807">
        <f t="shared" si="38"/>
        <v>91</v>
      </c>
      <c r="E2495" s="854"/>
      <c r="F2495" s="807">
        <v>89.57</v>
      </c>
      <c r="G2495" s="807"/>
      <c r="I2495" s="840" t="s">
        <v>15822</v>
      </c>
      <c r="J2495" s="848">
        <f>IFERROR(VLOOKUP(I2495,REAJUSTE!A:AB,22,FALSE),"")</f>
        <v>1.016</v>
      </c>
    </row>
    <row r="2496" spans="1:10" ht="25.5" x14ac:dyDescent="0.2">
      <c r="A2496" s="853">
        <v>63523</v>
      </c>
      <c r="B2496" s="853" t="s">
        <v>1508</v>
      </c>
      <c r="C2496" s="806" t="s">
        <v>70</v>
      </c>
      <c r="D2496" s="807">
        <f t="shared" si="38"/>
        <v>187.56</v>
      </c>
      <c r="E2496" s="856"/>
      <c r="F2496" s="807">
        <v>184.61</v>
      </c>
      <c r="G2496" s="701"/>
      <c r="I2496" s="840" t="s">
        <v>15822</v>
      </c>
      <c r="J2496" s="848">
        <f>IFERROR(VLOOKUP(I2496,REAJUSTE!A:AB,22,FALSE),"")</f>
        <v>1.016</v>
      </c>
    </row>
    <row r="2497" spans="1:10" ht="25.5" x14ac:dyDescent="0.2">
      <c r="A2497" s="853">
        <v>63530</v>
      </c>
      <c r="B2497" s="853" t="s">
        <v>13260</v>
      </c>
      <c r="C2497" s="806" t="s">
        <v>70</v>
      </c>
      <c r="D2497" s="807">
        <f t="shared" si="38"/>
        <v>40.380000000000003</v>
      </c>
      <c r="E2497" s="854"/>
      <c r="F2497" s="807">
        <v>39.75</v>
      </c>
      <c r="G2497" s="807"/>
      <c r="I2497" s="840" t="s">
        <v>15822</v>
      </c>
      <c r="J2497" s="848">
        <f>IFERROR(VLOOKUP(I2497,REAJUSTE!A:AB,22,FALSE),"")</f>
        <v>1.016</v>
      </c>
    </row>
    <row r="2498" spans="1:10" ht="25.5" x14ac:dyDescent="0.2">
      <c r="A2498" s="853">
        <v>63536</v>
      </c>
      <c r="B2498" s="853" t="s">
        <v>13261</v>
      </c>
      <c r="C2498" s="806" t="s">
        <v>70</v>
      </c>
      <c r="D2498" s="807">
        <f t="shared" si="38"/>
        <v>32.75</v>
      </c>
      <c r="E2498" s="856"/>
      <c r="F2498" s="807">
        <v>32.24</v>
      </c>
      <c r="G2498" s="701"/>
      <c r="I2498" s="840" t="s">
        <v>15822</v>
      </c>
      <c r="J2498" s="848">
        <f>IFERROR(VLOOKUP(I2498,REAJUSTE!A:AB,22,FALSE),"")</f>
        <v>1.016</v>
      </c>
    </row>
    <row r="2499" spans="1:10" ht="25.5" x14ac:dyDescent="0.2">
      <c r="A2499" s="853">
        <v>63567</v>
      </c>
      <c r="B2499" s="853" t="s">
        <v>13262</v>
      </c>
      <c r="C2499" s="806" t="s">
        <v>70</v>
      </c>
      <c r="D2499" s="807">
        <f t="shared" si="38"/>
        <v>878.55</v>
      </c>
      <c r="E2499" s="854"/>
      <c r="F2499" s="807">
        <v>864.72</v>
      </c>
      <c r="G2499" s="807"/>
      <c r="I2499" s="840" t="s">
        <v>15822</v>
      </c>
      <c r="J2499" s="848">
        <f>IFERROR(VLOOKUP(I2499,REAJUSTE!A:AB,22,FALSE),"")</f>
        <v>1.016</v>
      </c>
    </row>
    <row r="2500" spans="1:10" ht="15" x14ac:dyDescent="0.2">
      <c r="A2500" s="513">
        <v>640</v>
      </c>
      <c r="B2500" s="514" t="s">
        <v>1509</v>
      </c>
      <c r="C2500" s="701"/>
      <c r="D2500" s="807">
        <f t="shared" si="38"/>
        <v>0</v>
      </c>
      <c r="E2500" s="854"/>
      <c r="F2500" s="701"/>
      <c r="G2500" s="807"/>
      <c r="I2500" s="840" t="s">
        <v>15822</v>
      </c>
      <c r="J2500" s="848">
        <f>IFERROR(VLOOKUP(I2500,REAJUSTE!A:AB,22,FALSE),"")</f>
        <v>1.016</v>
      </c>
    </row>
    <row r="2501" spans="1:10" ht="25.5" x14ac:dyDescent="0.2">
      <c r="A2501" s="853">
        <v>64001</v>
      </c>
      <c r="B2501" s="853" t="s">
        <v>16062</v>
      </c>
      <c r="C2501" s="806" t="s">
        <v>70</v>
      </c>
      <c r="D2501" s="807">
        <f t="shared" si="38"/>
        <v>60.08</v>
      </c>
      <c r="E2501" s="854"/>
      <c r="F2501" s="807">
        <v>59.14</v>
      </c>
      <c r="G2501" s="807"/>
      <c r="I2501" s="840" t="s">
        <v>15822</v>
      </c>
      <c r="J2501" s="848">
        <f>IFERROR(VLOOKUP(I2501,REAJUSTE!A:AB,22,FALSE),"")</f>
        <v>1.016</v>
      </c>
    </row>
    <row r="2502" spans="1:10" ht="25.5" x14ac:dyDescent="0.2">
      <c r="A2502" s="853">
        <v>64002</v>
      </c>
      <c r="B2502" s="853" t="s">
        <v>1510</v>
      </c>
      <c r="C2502" s="806" t="s">
        <v>70</v>
      </c>
      <c r="D2502" s="807">
        <f t="shared" si="38"/>
        <v>41.62</v>
      </c>
      <c r="E2502" s="854"/>
      <c r="F2502" s="807">
        <v>40.97</v>
      </c>
      <c r="G2502" s="807"/>
      <c r="I2502" s="840" t="s">
        <v>15822</v>
      </c>
      <c r="J2502" s="848">
        <f>IFERROR(VLOOKUP(I2502,REAJUSTE!A:AB,22,FALSE),"")</f>
        <v>1.016</v>
      </c>
    </row>
    <row r="2503" spans="1:10" ht="25.5" x14ac:dyDescent="0.2">
      <c r="A2503" s="853">
        <v>64003</v>
      </c>
      <c r="B2503" s="853" t="s">
        <v>1872</v>
      </c>
      <c r="C2503" s="806" t="s">
        <v>70</v>
      </c>
      <c r="D2503" s="807">
        <f t="shared" si="38"/>
        <v>79.08</v>
      </c>
      <c r="E2503" s="854"/>
      <c r="F2503" s="807">
        <v>77.84</v>
      </c>
      <c r="G2503" s="807"/>
      <c r="I2503" s="840" t="s">
        <v>15822</v>
      </c>
      <c r="J2503" s="848">
        <f>IFERROR(VLOOKUP(I2503,REAJUSTE!A:AB,22,FALSE),"")</f>
        <v>1.016</v>
      </c>
    </row>
    <row r="2504" spans="1:10" ht="25.5" x14ac:dyDescent="0.2">
      <c r="A2504" s="853">
        <v>64004</v>
      </c>
      <c r="B2504" s="853" t="s">
        <v>1511</v>
      </c>
      <c r="C2504" s="806" t="s">
        <v>70</v>
      </c>
      <c r="D2504" s="807">
        <f t="shared" si="38"/>
        <v>305.02999999999997</v>
      </c>
      <c r="E2504" s="854"/>
      <c r="F2504" s="807">
        <v>300.23</v>
      </c>
      <c r="G2504" s="807"/>
      <c r="I2504" s="840" t="s">
        <v>15822</v>
      </c>
      <c r="J2504" s="848">
        <f>IFERROR(VLOOKUP(I2504,REAJUSTE!A:AB,22,FALSE),"")</f>
        <v>1.016</v>
      </c>
    </row>
    <row r="2505" spans="1:10" ht="25.5" x14ac:dyDescent="0.2">
      <c r="A2505" s="853">
        <v>64005</v>
      </c>
      <c r="B2505" s="853" t="s">
        <v>29318</v>
      </c>
      <c r="C2505" s="806" t="s">
        <v>70</v>
      </c>
      <c r="D2505" s="807">
        <f t="shared" si="38"/>
        <v>14.49</v>
      </c>
      <c r="E2505" s="854"/>
      <c r="F2505" s="807">
        <v>14.27</v>
      </c>
      <c r="G2505" s="807"/>
      <c r="I2505" s="840" t="s">
        <v>15822</v>
      </c>
      <c r="J2505" s="848">
        <f>IFERROR(VLOOKUP(I2505,REAJUSTE!A:AB,22,FALSE),"")</f>
        <v>1.016</v>
      </c>
    </row>
    <row r="2506" spans="1:10" ht="25.5" x14ac:dyDescent="0.2">
      <c r="A2506" s="853">
        <v>64006</v>
      </c>
      <c r="B2506" s="853" t="s">
        <v>29319</v>
      </c>
      <c r="C2506" s="806" t="s">
        <v>70</v>
      </c>
      <c r="D2506" s="807">
        <f t="shared" si="38"/>
        <v>11.16</v>
      </c>
      <c r="E2506" s="854"/>
      <c r="F2506" s="807">
        <v>10.99</v>
      </c>
      <c r="G2506" s="807"/>
      <c r="I2506" s="840" t="s">
        <v>15822</v>
      </c>
      <c r="J2506" s="848">
        <f>IFERROR(VLOOKUP(I2506,REAJUSTE!A:AB,22,FALSE),"")</f>
        <v>1.016</v>
      </c>
    </row>
    <row r="2507" spans="1:10" ht="25.5" x14ac:dyDescent="0.2">
      <c r="A2507" s="853">
        <v>64010</v>
      </c>
      <c r="B2507" s="853" t="s">
        <v>1512</v>
      </c>
      <c r="C2507" s="806" t="s">
        <v>70</v>
      </c>
      <c r="D2507" s="807">
        <f t="shared" si="38"/>
        <v>295.35000000000002</v>
      </c>
      <c r="E2507" s="854"/>
      <c r="F2507" s="807">
        <v>290.7</v>
      </c>
      <c r="G2507" s="807"/>
      <c r="I2507" s="840" t="s">
        <v>15822</v>
      </c>
      <c r="J2507" s="848">
        <f>IFERROR(VLOOKUP(I2507,REAJUSTE!A:AB,22,FALSE),"")</f>
        <v>1.016</v>
      </c>
    </row>
    <row r="2508" spans="1:10" ht="25.5" x14ac:dyDescent="0.2">
      <c r="A2508" s="853">
        <v>64011</v>
      </c>
      <c r="B2508" s="853" t="s">
        <v>1513</v>
      </c>
      <c r="C2508" s="806" t="s">
        <v>70</v>
      </c>
      <c r="D2508" s="807">
        <f t="shared" si="38"/>
        <v>163.57</v>
      </c>
      <c r="E2508" s="854"/>
      <c r="F2508" s="807">
        <v>161</v>
      </c>
      <c r="G2508" s="807"/>
      <c r="I2508" s="840" t="s">
        <v>15822</v>
      </c>
      <c r="J2508" s="848">
        <f>IFERROR(VLOOKUP(I2508,REAJUSTE!A:AB,22,FALSE),"")</f>
        <v>1.016</v>
      </c>
    </row>
    <row r="2509" spans="1:10" ht="25.5" x14ac:dyDescent="0.2">
      <c r="A2509" s="853">
        <v>64015</v>
      </c>
      <c r="B2509" s="853" t="s">
        <v>16063</v>
      </c>
      <c r="C2509" s="806" t="s">
        <v>70</v>
      </c>
      <c r="D2509" s="807">
        <f t="shared" si="38"/>
        <v>95.74</v>
      </c>
      <c r="E2509" s="854"/>
      <c r="F2509" s="807">
        <v>94.24</v>
      </c>
      <c r="G2509" s="807"/>
      <c r="I2509" s="840" t="s">
        <v>15822</v>
      </c>
      <c r="J2509" s="848">
        <f>IFERROR(VLOOKUP(I2509,REAJUSTE!A:AB,22,FALSE),"")</f>
        <v>1.016</v>
      </c>
    </row>
    <row r="2510" spans="1:10" ht="25.5" x14ac:dyDescent="0.2">
      <c r="A2510" s="853">
        <v>64016</v>
      </c>
      <c r="B2510" s="853" t="s">
        <v>16064</v>
      </c>
      <c r="C2510" s="806" t="s">
        <v>70</v>
      </c>
      <c r="D2510" s="807">
        <f t="shared" si="38"/>
        <v>115.21</v>
      </c>
      <c r="E2510" s="854"/>
      <c r="F2510" s="807">
        <v>113.4</v>
      </c>
      <c r="G2510" s="807"/>
      <c r="I2510" s="840" t="s">
        <v>15822</v>
      </c>
      <c r="J2510" s="848">
        <f>IFERROR(VLOOKUP(I2510,REAJUSTE!A:AB,22,FALSE),"")</f>
        <v>1.016</v>
      </c>
    </row>
    <row r="2511" spans="1:10" ht="25.5" x14ac:dyDescent="0.2">
      <c r="A2511" s="853">
        <v>64017</v>
      </c>
      <c r="B2511" s="853" t="s">
        <v>16065</v>
      </c>
      <c r="C2511" s="806" t="s">
        <v>70</v>
      </c>
      <c r="D2511" s="807">
        <f t="shared" si="38"/>
        <v>138.6</v>
      </c>
      <c r="E2511" s="854"/>
      <c r="F2511" s="807">
        <v>136.41999999999999</v>
      </c>
      <c r="G2511" s="807"/>
      <c r="I2511" s="840" t="s">
        <v>15822</v>
      </c>
      <c r="J2511" s="848">
        <f>IFERROR(VLOOKUP(I2511,REAJUSTE!A:AB,22,FALSE),"")</f>
        <v>1.016</v>
      </c>
    </row>
    <row r="2512" spans="1:10" ht="25.5" x14ac:dyDescent="0.2">
      <c r="A2512" s="853">
        <v>64018</v>
      </c>
      <c r="B2512" s="853" t="s">
        <v>16066</v>
      </c>
      <c r="C2512" s="806" t="s">
        <v>70</v>
      </c>
      <c r="D2512" s="807">
        <f t="shared" ref="D2512:D2575" si="39">TRUNC(F2512*J2512,2)</f>
        <v>207.3</v>
      </c>
      <c r="E2512" s="854"/>
      <c r="F2512" s="807">
        <v>204.04</v>
      </c>
      <c r="G2512" s="807"/>
      <c r="I2512" s="840" t="s">
        <v>15822</v>
      </c>
      <c r="J2512" s="848">
        <f>IFERROR(VLOOKUP(I2512,REAJUSTE!A:AB,22,FALSE),"")</f>
        <v>1.016</v>
      </c>
    </row>
    <row r="2513" spans="1:10" ht="25.5" x14ac:dyDescent="0.2">
      <c r="A2513" s="853">
        <v>64019</v>
      </c>
      <c r="B2513" s="853" t="s">
        <v>16067</v>
      </c>
      <c r="C2513" s="806" t="s">
        <v>70</v>
      </c>
      <c r="D2513" s="807">
        <f t="shared" si="39"/>
        <v>268.45</v>
      </c>
      <c r="E2513" s="854"/>
      <c r="F2513" s="807">
        <v>264.23</v>
      </c>
      <c r="G2513" s="807"/>
      <c r="I2513" s="840" t="s">
        <v>15822</v>
      </c>
      <c r="J2513" s="848">
        <f>IFERROR(VLOOKUP(I2513,REAJUSTE!A:AB,22,FALSE),"")</f>
        <v>1.016</v>
      </c>
    </row>
    <row r="2514" spans="1:10" ht="25.5" x14ac:dyDescent="0.2">
      <c r="A2514" s="853">
        <v>64020</v>
      </c>
      <c r="B2514" s="853" t="s">
        <v>16068</v>
      </c>
      <c r="C2514" s="806" t="s">
        <v>70</v>
      </c>
      <c r="D2514" s="807">
        <f t="shared" si="39"/>
        <v>391.51</v>
      </c>
      <c r="E2514" s="854"/>
      <c r="F2514" s="807">
        <v>385.35</v>
      </c>
      <c r="G2514" s="807"/>
      <c r="I2514" s="840" t="s">
        <v>15822</v>
      </c>
      <c r="J2514" s="848">
        <f>IFERROR(VLOOKUP(I2514,REAJUSTE!A:AB,22,FALSE),"")</f>
        <v>1.016</v>
      </c>
    </row>
    <row r="2515" spans="1:10" ht="25.5" x14ac:dyDescent="0.2">
      <c r="A2515" s="853">
        <v>64021</v>
      </c>
      <c r="B2515" s="853" t="s">
        <v>16069</v>
      </c>
      <c r="C2515" s="806" t="s">
        <v>70</v>
      </c>
      <c r="D2515" s="807">
        <f t="shared" si="39"/>
        <v>598.01</v>
      </c>
      <c r="E2515" s="854"/>
      <c r="F2515" s="807">
        <v>588.6</v>
      </c>
      <c r="G2515" s="807"/>
      <c r="I2515" s="840" t="s">
        <v>15822</v>
      </c>
      <c r="J2515" s="848">
        <f>IFERROR(VLOOKUP(I2515,REAJUSTE!A:AB,22,FALSE),"")</f>
        <v>1.016</v>
      </c>
    </row>
    <row r="2516" spans="1:10" ht="25.5" x14ac:dyDescent="0.2">
      <c r="A2516" s="853">
        <v>64022</v>
      </c>
      <c r="B2516" s="853" t="s">
        <v>1514</v>
      </c>
      <c r="C2516" s="806" t="s">
        <v>70</v>
      </c>
      <c r="D2516" s="807">
        <f t="shared" si="39"/>
        <v>907.21</v>
      </c>
      <c r="E2516" s="854"/>
      <c r="F2516" s="807">
        <v>892.93</v>
      </c>
      <c r="G2516" s="807"/>
      <c r="I2516" s="840" t="s">
        <v>15822</v>
      </c>
      <c r="J2516" s="848">
        <f>IFERROR(VLOOKUP(I2516,REAJUSTE!A:AB,22,FALSE),"")</f>
        <v>1.016</v>
      </c>
    </row>
    <row r="2517" spans="1:10" ht="25.5" x14ac:dyDescent="0.2">
      <c r="A2517" s="853">
        <v>64023</v>
      </c>
      <c r="B2517" s="853" t="s">
        <v>16070</v>
      </c>
      <c r="C2517" s="806" t="s">
        <v>70</v>
      </c>
      <c r="D2517" s="807">
        <f t="shared" si="39"/>
        <v>1429.45</v>
      </c>
      <c r="E2517" s="854"/>
      <c r="F2517" s="808">
        <v>1406.94</v>
      </c>
      <c r="G2517" s="807"/>
      <c r="I2517" s="840" t="s">
        <v>15822</v>
      </c>
      <c r="J2517" s="848">
        <f>IFERROR(VLOOKUP(I2517,REAJUSTE!A:AB,22,FALSE),"")</f>
        <v>1.016</v>
      </c>
    </row>
    <row r="2518" spans="1:10" ht="25.5" x14ac:dyDescent="0.2">
      <c r="A2518" s="853">
        <v>64034</v>
      </c>
      <c r="B2518" s="853" t="s">
        <v>1515</v>
      </c>
      <c r="C2518" s="806" t="s">
        <v>70</v>
      </c>
      <c r="D2518" s="807">
        <f t="shared" si="39"/>
        <v>144.99</v>
      </c>
      <c r="E2518" s="856"/>
      <c r="F2518" s="807">
        <v>142.71</v>
      </c>
      <c r="G2518" s="701"/>
      <c r="I2518" s="840" t="s">
        <v>15822</v>
      </c>
      <c r="J2518" s="848">
        <f>IFERROR(VLOOKUP(I2518,REAJUSTE!A:AB,22,FALSE),"")</f>
        <v>1.016</v>
      </c>
    </row>
    <row r="2519" spans="1:10" ht="25.5" x14ac:dyDescent="0.2">
      <c r="A2519" s="853">
        <v>64035</v>
      </c>
      <c r="B2519" s="853" t="s">
        <v>1516</v>
      </c>
      <c r="C2519" s="806" t="s">
        <v>70</v>
      </c>
      <c r="D2519" s="807">
        <f t="shared" si="39"/>
        <v>76.69</v>
      </c>
      <c r="E2519" s="854"/>
      <c r="F2519" s="807">
        <v>75.489999999999995</v>
      </c>
      <c r="G2519" s="807"/>
      <c r="I2519" s="840" t="s">
        <v>15822</v>
      </c>
      <c r="J2519" s="848">
        <f>IFERROR(VLOOKUP(I2519,REAJUSTE!A:AB,22,FALSE),"")</f>
        <v>1.016</v>
      </c>
    </row>
    <row r="2520" spans="1:10" ht="25.5" x14ac:dyDescent="0.2">
      <c r="A2520" s="853">
        <v>64040</v>
      </c>
      <c r="B2520" s="853" t="s">
        <v>1517</v>
      </c>
      <c r="C2520" s="806" t="s">
        <v>70</v>
      </c>
      <c r="D2520" s="807">
        <f t="shared" si="39"/>
        <v>68.06</v>
      </c>
      <c r="E2520" s="854"/>
      <c r="F2520" s="807">
        <v>66.989999999999995</v>
      </c>
      <c r="G2520" s="807"/>
      <c r="I2520" s="840" t="s">
        <v>15822</v>
      </c>
      <c r="J2520" s="848">
        <f>IFERROR(VLOOKUP(I2520,REAJUSTE!A:AB,22,FALSE),"")</f>
        <v>1.016</v>
      </c>
    </row>
    <row r="2521" spans="1:10" ht="25.5" x14ac:dyDescent="0.2">
      <c r="A2521" s="853">
        <v>64041</v>
      </c>
      <c r="B2521" s="853" t="s">
        <v>1518</v>
      </c>
      <c r="C2521" s="806" t="s">
        <v>70</v>
      </c>
      <c r="D2521" s="807">
        <f t="shared" si="39"/>
        <v>174.48</v>
      </c>
      <c r="E2521" s="854"/>
      <c r="F2521" s="807">
        <v>171.74</v>
      </c>
      <c r="G2521" s="807"/>
      <c r="I2521" s="840" t="s">
        <v>15822</v>
      </c>
      <c r="J2521" s="848">
        <f>IFERROR(VLOOKUP(I2521,REAJUSTE!A:AB,22,FALSE),"")</f>
        <v>1.016</v>
      </c>
    </row>
    <row r="2522" spans="1:10" ht="25.5" x14ac:dyDescent="0.2">
      <c r="A2522" s="853">
        <v>64042</v>
      </c>
      <c r="B2522" s="853" t="s">
        <v>1519</v>
      </c>
      <c r="C2522" s="806" t="s">
        <v>70</v>
      </c>
      <c r="D2522" s="807">
        <f t="shared" si="39"/>
        <v>259.43</v>
      </c>
      <c r="E2522" s="854"/>
      <c r="F2522" s="807">
        <v>255.35</v>
      </c>
      <c r="G2522" s="807"/>
      <c r="I2522" s="840" t="s">
        <v>15822</v>
      </c>
      <c r="J2522" s="848">
        <f>IFERROR(VLOOKUP(I2522,REAJUSTE!A:AB,22,FALSE),"")</f>
        <v>1.016</v>
      </c>
    </row>
    <row r="2523" spans="1:10" ht="25.5" x14ac:dyDescent="0.2">
      <c r="A2523" s="853">
        <v>64043</v>
      </c>
      <c r="B2523" s="853" t="s">
        <v>1520</v>
      </c>
      <c r="C2523" s="806" t="s">
        <v>70</v>
      </c>
      <c r="D2523" s="807">
        <f t="shared" si="39"/>
        <v>427.25</v>
      </c>
      <c r="E2523" s="854"/>
      <c r="F2523" s="807">
        <v>420.53</v>
      </c>
      <c r="G2523" s="807"/>
      <c r="I2523" s="840" t="s">
        <v>15822</v>
      </c>
      <c r="J2523" s="848">
        <f>IFERROR(VLOOKUP(I2523,REAJUSTE!A:AB,22,FALSE),"")</f>
        <v>1.016</v>
      </c>
    </row>
    <row r="2524" spans="1:10" ht="25.5" x14ac:dyDescent="0.2">
      <c r="A2524" s="853">
        <v>64044</v>
      </c>
      <c r="B2524" s="853" t="s">
        <v>1521</v>
      </c>
      <c r="C2524" s="806" t="s">
        <v>70</v>
      </c>
      <c r="D2524" s="807">
        <f t="shared" si="39"/>
        <v>603.61</v>
      </c>
      <c r="E2524" s="854"/>
      <c r="F2524" s="807">
        <v>594.11</v>
      </c>
      <c r="G2524" s="807"/>
      <c r="I2524" s="840" t="s">
        <v>15822</v>
      </c>
      <c r="J2524" s="848">
        <f>IFERROR(VLOOKUP(I2524,REAJUSTE!A:AB,22,FALSE),"")</f>
        <v>1.016</v>
      </c>
    </row>
    <row r="2525" spans="1:10" ht="25.5" x14ac:dyDescent="0.2">
      <c r="A2525" s="853">
        <v>64045</v>
      </c>
      <c r="B2525" s="853" t="s">
        <v>16071</v>
      </c>
      <c r="C2525" s="806" t="s">
        <v>70</v>
      </c>
      <c r="D2525" s="807">
        <f t="shared" si="39"/>
        <v>54.82</v>
      </c>
      <c r="E2525" s="854"/>
      <c r="F2525" s="807">
        <v>53.96</v>
      </c>
      <c r="G2525" s="807"/>
      <c r="I2525" s="840" t="s">
        <v>15822</v>
      </c>
      <c r="J2525" s="848">
        <f>IFERROR(VLOOKUP(I2525,REAJUSTE!A:AB,22,FALSE),"")</f>
        <v>1.016</v>
      </c>
    </row>
    <row r="2526" spans="1:10" ht="25.5" x14ac:dyDescent="0.2">
      <c r="A2526" s="853">
        <v>64066</v>
      </c>
      <c r="B2526" s="853" t="s">
        <v>1522</v>
      </c>
      <c r="C2526" s="806" t="s">
        <v>70</v>
      </c>
      <c r="D2526" s="807">
        <f t="shared" si="39"/>
        <v>96.52</v>
      </c>
      <c r="E2526" s="854"/>
      <c r="F2526" s="807">
        <v>95</v>
      </c>
      <c r="G2526" s="807"/>
      <c r="I2526" s="840" t="s">
        <v>15822</v>
      </c>
      <c r="J2526" s="848">
        <f>IFERROR(VLOOKUP(I2526,REAJUSTE!A:AB,22,FALSE),"")</f>
        <v>1.016</v>
      </c>
    </row>
    <row r="2527" spans="1:10" ht="25.5" x14ac:dyDescent="0.2">
      <c r="A2527" s="853">
        <v>64077</v>
      </c>
      <c r="B2527" s="853" t="s">
        <v>1523</v>
      </c>
      <c r="C2527" s="806" t="s">
        <v>70</v>
      </c>
      <c r="D2527" s="807">
        <f t="shared" si="39"/>
        <v>14.25</v>
      </c>
      <c r="E2527" s="854"/>
      <c r="F2527" s="807">
        <v>14.03</v>
      </c>
      <c r="G2527" s="807"/>
      <c r="I2527" s="840" t="s">
        <v>15822</v>
      </c>
      <c r="J2527" s="848">
        <f>IFERROR(VLOOKUP(I2527,REAJUSTE!A:AB,22,FALSE),"")</f>
        <v>1.016</v>
      </c>
    </row>
    <row r="2528" spans="1:10" ht="51" x14ac:dyDescent="0.2">
      <c r="A2528" s="853">
        <v>64094</v>
      </c>
      <c r="B2528" s="853" t="s">
        <v>29320</v>
      </c>
      <c r="C2528" s="806" t="s">
        <v>70</v>
      </c>
      <c r="D2528" s="807">
        <f t="shared" si="39"/>
        <v>295.35000000000002</v>
      </c>
      <c r="E2528" s="854"/>
      <c r="F2528" s="807">
        <v>290.7</v>
      </c>
      <c r="G2528" s="807"/>
      <c r="I2528" s="840" t="s">
        <v>15822</v>
      </c>
      <c r="J2528" s="848">
        <f>IFERROR(VLOOKUP(I2528,REAJUSTE!A:AB,22,FALSE),"")</f>
        <v>1.016</v>
      </c>
    </row>
    <row r="2529" spans="1:10" ht="25.5" x14ac:dyDescent="0.2">
      <c r="A2529" s="853">
        <v>64097</v>
      </c>
      <c r="B2529" s="853" t="s">
        <v>13263</v>
      </c>
      <c r="C2529" s="806" t="s">
        <v>70</v>
      </c>
      <c r="D2529" s="807">
        <f t="shared" si="39"/>
        <v>317.37</v>
      </c>
      <c r="E2529" s="854"/>
      <c r="F2529" s="807">
        <v>312.38</v>
      </c>
      <c r="G2529" s="807"/>
      <c r="I2529" s="840" t="s">
        <v>15822</v>
      </c>
      <c r="J2529" s="848">
        <f>IFERROR(VLOOKUP(I2529,REAJUSTE!A:AB,22,FALSE),"")</f>
        <v>1.016</v>
      </c>
    </row>
    <row r="2530" spans="1:10" ht="15" x14ac:dyDescent="0.2">
      <c r="A2530" s="513">
        <v>641</v>
      </c>
      <c r="B2530" s="514" t="s">
        <v>1524</v>
      </c>
      <c r="C2530" s="701"/>
      <c r="D2530" s="807">
        <f t="shared" si="39"/>
        <v>0</v>
      </c>
      <c r="E2530" s="854"/>
      <c r="F2530" s="701"/>
      <c r="G2530" s="807"/>
      <c r="I2530" s="840" t="s">
        <v>15822</v>
      </c>
      <c r="J2530" s="848">
        <f>IFERROR(VLOOKUP(I2530,REAJUSTE!A:AB,22,FALSE),"")</f>
        <v>1.016</v>
      </c>
    </row>
    <row r="2531" spans="1:10" ht="25.5" x14ac:dyDescent="0.2">
      <c r="A2531" s="853">
        <v>64149</v>
      </c>
      <c r="B2531" s="853" t="s">
        <v>1525</v>
      </c>
      <c r="C2531" s="806" t="s">
        <v>70</v>
      </c>
      <c r="D2531" s="807">
        <f t="shared" si="39"/>
        <v>95.57</v>
      </c>
      <c r="E2531" s="854"/>
      <c r="F2531" s="807">
        <v>94.07</v>
      </c>
      <c r="G2531" s="807"/>
      <c r="I2531" s="840" t="s">
        <v>15822</v>
      </c>
      <c r="J2531" s="848">
        <f>IFERROR(VLOOKUP(I2531,REAJUSTE!A:AB,22,FALSE),"")</f>
        <v>1.016</v>
      </c>
    </row>
    <row r="2532" spans="1:10" ht="15" x14ac:dyDescent="0.2">
      <c r="A2532" s="513">
        <v>645</v>
      </c>
      <c r="B2532" s="514" t="s">
        <v>1526</v>
      </c>
      <c r="C2532" s="701"/>
      <c r="D2532" s="807">
        <f t="shared" si="39"/>
        <v>0</v>
      </c>
      <c r="E2532" s="854"/>
      <c r="F2532" s="701"/>
      <c r="G2532" s="807"/>
      <c r="I2532" s="840" t="s">
        <v>15822</v>
      </c>
      <c r="J2532" s="848">
        <f>IFERROR(VLOOKUP(I2532,REAJUSTE!A:AB,22,FALSE),"")</f>
        <v>1.016</v>
      </c>
    </row>
    <row r="2533" spans="1:10" ht="15" x14ac:dyDescent="0.2">
      <c r="A2533" s="853">
        <v>64503</v>
      </c>
      <c r="B2533" s="853" t="s">
        <v>1527</v>
      </c>
      <c r="C2533" s="806" t="s">
        <v>70</v>
      </c>
      <c r="D2533" s="807">
        <f t="shared" si="39"/>
        <v>150.29</v>
      </c>
      <c r="E2533" s="854"/>
      <c r="F2533" s="807">
        <v>147.93</v>
      </c>
      <c r="G2533" s="807"/>
      <c r="I2533" s="840" t="s">
        <v>15822</v>
      </c>
      <c r="J2533" s="848">
        <f>IFERROR(VLOOKUP(I2533,REAJUSTE!A:AB,22,FALSE),"")</f>
        <v>1.016</v>
      </c>
    </row>
    <row r="2534" spans="1:10" ht="15" x14ac:dyDescent="0.2">
      <c r="A2534" s="853">
        <v>64504</v>
      </c>
      <c r="B2534" s="853" t="s">
        <v>1528</v>
      </c>
      <c r="C2534" s="806" t="s">
        <v>70</v>
      </c>
      <c r="D2534" s="807">
        <f t="shared" si="39"/>
        <v>244.5</v>
      </c>
      <c r="E2534" s="854"/>
      <c r="F2534" s="807">
        <v>240.65</v>
      </c>
      <c r="G2534" s="807"/>
      <c r="I2534" s="840" t="s">
        <v>15822</v>
      </c>
      <c r="J2534" s="848">
        <f>IFERROR(VLOOKUP(I2534,REAJUSTE!A:AB,22,FALSE),"")</f>
        <v>1.016</v>
      </c>
    </row>
    <row r="2535" spans="1:10" ht="25.5" x14ac:dyDescent="0.2">
      <c r="A2535" s="853">
        <v>64506</v>
      </c>
      <c r="B2535" s="853" t="s">
        <v>1529</v>
      </c>
      <c r="C2535" s="806" t="s">
        <v>70</v>
      </c>
      <c r="D2535" s="807">
        <f t="shared" si="39"/>
        <v>150.29</v>
      </c>
      <c r="E2535" s="854"/>
      <c r="F2535" s="807">
        <v>147.93</v>
      </c>
      <c r="G2535" s="808"/>
      <c r="I2535" s="840" t="s">
        <v>15822</v>
      </c>
      <c r="J2535" s="848">
        <f>IFERROR(VLOOKUP(I2535,REAJUSTE!A:AB,22,FALSE),"")</f>
        <v>1.016</v>
      </c>
    </row>
    <row r="2536" spans="1:10" ht="25.5" x14ac:dyDescent="0.2">
      <c r="A2536" s="853">
        <v>64507</v>
      </c>
      <c r="B2536" s="853" t="s">
        <v>1530</v>
      </c>
      <c r="C2536" s="806" t="s">
        <v>70</v>
      </c>
      <c r="D2536" s="807">
        <f t="shared" si="39"/>
        <v>18.78</v>
      </c>
      <c r="E2536" s="854"/>
      <c r="F2536" s="807">
        <v>18.489999999999998</v>
      </c>
      <c r="G2536" s="807"/>
      <c r="I2536" s="840" t="s">
        <v>15822</v>
      </c>
      <c r="J2536" s="848">
        <f>IFERROR(VLOOKUP(I2536,REAJUSTE!A:AB,22,FALSE),"")</f>
        <v>1.016</v>
      </c>
    </row>
    <row r="2537" spans="1:10" ht="25.5" x14ac:dyDescent="0.2">
      <c r="A2537" s="853">
        <v>64511</v>
      </c>
      <c r="B2537" s="853" t="s">
        <v>1531</v>
      </c>
      <c r="C2537" s="806" t="s">
        <v>70</v>
      </c>
      <c r="D2537" s="807">
        <f t="shared" si="39"/>
        <v>176.05</v>
      </c>
      <c r="E2537" s="854"/>
      <c r="F2537" s="807">
        <v>173.28</v>
      </c>
      <c r="G2537" s="807"/>
      <c r="I2537" s="840" t="s">
        <v>15822</v>
      </c>
      <c r="J2537" s="848">
        <f>IFERROR(VLOOKUP(I2537,REAJUSTE!A:AB,22,FALSE),"")</f>
        <v>1.016</v>
      </c>
    </row>
    <row r="2538" spans="1:10" ht="15" x14ac:dyDescent="0.2">
      <c r="A2538" s="853">
        <v>64515</v>
      </c>
      <c r="B2538" s="853" t="s">
        <v>1532</v>
      </c>
      <c r="C2538" s="806" t="s">
        <v>70</v>
      </c>
      <c r="D2538" s="807">
        <f t="shared" si="39"/>
        <v>20.73</v>
      </c>
      <c r="E2538" s="854"/>
      <c r="F2538" s="807">
        <v>20.41</v>
      </c>
      <c r="G2538" s="807"/>
      <c r="I2538" s="840" t="s">
        <v>15822</v>
      </c>
      <c r="J2538" s="848">
        <f>IFERROR(VLOOKUP(I2538,REAJUSTE!A:AB,22,FALSE),"")</f>
        <v>1.016</v>
      </c>
    </row>
    <row r="2539" spans="1:10" ht="25.5" x14ac:dyDescent="0.2">
      <c r="A2539" s="853">
        <v>64519</v>
      </c>
      <c r="B2539" s="853" t="s">
        <v>1533</v>
      </c>
      <c r="C2539" s="806" t="s">
        <v>70</v>
      </c>
      <c r="D2539" s="807">
        <f t="shared" si="39"/>
        <v>18.48</v>
      </c>
      <c r="E2539" s="854"/>
      <c r="F2539" s="807">
        <v>18.190000000000001</v>
      </c>
      <c r="G2539" s="807"/>
      <c r="I2539" s="840" t="s">
        <v>15822</v>
      </c>
      <c r="J2539" s="848">
        <f>IFERROR(VLOOKUP(I2539,REAJUSTE!A:AB,22,FALSE),"")</f>
        <v>1.016</v>
      </c>
    </row>
    <row r="2540" spans="1:10" ht="25.5" x14ac:dyDescent="0.2">
      <c r="A2540" s="853">
        <v>64527</v>
      </c>
      <c r="B2540" s="853" t="s">
        <v>1534</v>
      </c>
      <c r="C2540" s="806" t="s">
        <v>70</v>
      </c>
      <c r="D2540" s="807">
        <f t="shared" si="39"/>
        <v>40.74</v>
      </c>
      <c r="E2540" s="854"/>
      <c r="F2540" s="807">
        <v>40.1</v>
      </c>
      <c r="G2540" s="807"/>
      <c r="I2540" s="840" t="s">
        <v>15822</v>
      </c>
      <c r="J2540" s="848">
        <f>IFERROR(VLOOKUP(I2540,REAJUSTE!A:AB,22,FALSE),"")</f>
        <v>1.016</v>
      </c>
    </row>
    <row r="2541" spans="1:10" ht="15" x14ac:dyDescent="0.2">
      <c r="A2541" s="513">
        <v>647</v>
      </c>
      <c r="B2541" s="514" t="s">
        <v>166</v>
      </c>
      <c r="C2541" s="701"/>
      <c r="D2541" s="807">
        <f t="shared" si="39"/>
        <v>0</v>
      </c>
      <c r="E2541" s="854"/>
      <c r="F2541" s="701"/>
      <c r="G2541" s="807"/>
      <c r="I2541" s="840" t="s">
        <v>15822</v>
      </c>
      <c r="J2541" s="848">
        <f>IFERROR(VLOOKUP(I2541,REAJUSTE!A:AB,22,FALSE),"")</f>
        <v>1.016</v>
      </c>
    </row>
    <row r="2542" spans="1:10" ht="25.5" x14ac:dyDescent="0.2">
      <c r="A2542" s="853">
        <v>64701</v>
      </c>
      <c r="B2542" s="853" t="s">
        <v>1535</v>
      </c>
      <c r="C2542" s="806" t="s">
        <v>71</v>
      </c>
      <c r="D2542" s="807">
        <f t="shared" si="39"/>
        <v>29.89</v>
      </c>
      <c r="E2542" s="854"/>
      <c r="F2542" s="807">
        <v>29.42</v>
      </c>
      <c r="G2542" s="807"/>
      <c r="I2542" s="840" t="s">
        <v>15822</v>
      </c>
      <c r="J2542" s="848">
        <f>IFERROR(VLOOKUP(I2542,REAJUSTE!A:AB,22,FALSE),"")</f>
        <v>1.016</v>
      </c>
    </row>
    <row r="2543" spans="1:10" ht="15" x14ac:dyDescent="0.2">
      <c r="A2543" s="853">
        <v>64702</v>
      </c>
      <c r="B2543" s="853" t="s">
        <v>1536</v>
      </c>
      <c r="C2543" s="806" t="s">
        <v>70</v>
      </c>
      <c r="D2543" s="807">
        <f t="shared" si="39"/>
        <v>33.78</v>
      </c>
      <c r="E2543" s="854"/>
      <c r="F2543" s="807">
        <v>33.25</v>
      </c>
      <c r="G2543" s="807"/>
      <c r="I2543" s="840" t="s">
        <v>15822</v>
      </c>
      <c r="J2543" s="848">
        <f>IFERROR(VLOOKUP(I2543,REAJUSTE!A:AB,22,FALSE),"")</f>
        <v>1.016</v>
      </c>
    </row>
    <row r="2544" spans="1:10" ht="25.5" x14ac:dyDescent="0.2">
      <c r="A2544" s="853">
        <v>64703</v>
      </c>
      <c r="B2544" s="853" t="s">
        <v>1537</v>
      </c>
      <c r="C2544" s="806" t="s">
        <v>70</v>
      </c>
      <c r="D2544" s="807">
        <f t="shared" si="39"/>
        <v>23.53</v>
      </c>
      <c r="E2544" s="854"/>
      <c r="F2544" s="807">
        <v>23.16</v>
      </c>
      <c r="G2544" s="807"/>
      <c r="I2544" s="840" t="s">
        <v>15822</v>
      </c>
      <c r="J2544" s="848">
        <f>IFERROR(VLOOKUP(I2544,REAJUSTE!A:AB,22,FALSE),"")</f>
        <v>1.016</v>
      </c>
    </row>
    <row r="2545" spans="1:10" ht="25.5" x14ac:dyDescent="0.2">
      <c r="A2545" s="853">
        <v>64704</v>
      </c>
      <c r="B2545" s="853" t="s">
        <v>1538</v>
      </c>
      <c r="C2545" s="806" t="s">
        <v>70</v>
      </c>
      <c r="D2545" s="807">
        <f t="shared" si="39"/>
        <v>41.36</v>
      </c>
      <c r="E2545" s="854"/>
      <c r="F2545" s="807">
        <v>40.71</v>
      </c>
      <c r="G2545" s="807"/>
      <c r="I2545" s="840" t="s">
        <v>15822</v>
      </c>
      <c r="J2545" s="848">
        <f>IFERROR(VLOOKUP(I2545,REAJUSTE!A:AB,22,FALSE),"")</f>
        <v>1.016</v>
      </c>
    </row>
    <row r="2546" spans="1:10" ht="15" x14ac:dyDescent="0.2">
      <c r="A2546" s="853">
        <v>64706</v>
      </c>
      <c r="B2546" s="853" t="s">
        <v>1539</v>
      </c>
      <c r="C2546" s="806" t="s">
        <v>70</v>
      </c>
      <c r="D2546" s="807">
        <f t="shared" si="39"/>
        <v>50.75</v>
      </c>
      <c r="E2546" s="854"/>
      <c r="F2546" s="807">
        <v>49.96</v>
      </c>
      <c r="G2546" s="807"/>
      <c r="I2546" s="840" t="s">
        <v>15822</v>
      </c>
      <c r="J2546" s="848">
        <f>IFERROR(VLOOKUP(I2546,REAJUSTE!A:AB,22,FALSE),"")</f>
        <v>1.016</v>
      </c>
    </row>
    <row r="2547" spans="1:10" ht="38.25" x14ac:dyDescent="0.2">
      <c r="A2547" s="853">
        <v>64707</v>
      </c>
      <c r="B2547" s="853" t="s">
        <v>1873</v>
      </c>
      <c r="C2547" s="806" t="s">
        <v>70</v>
      </c>
      <c r="D2547" s="807">
        <f t="shared" si="39"/>
        <v>645.21</v>
      </c>
      <c r="E2547" s="854"/>
      <c r="F2547" s="807">
        <v>635.04999999999995</v>
      </c>
      <c r="G2547" s="807"/>
      <c r="I2547" s="840" t="s">
        <v>15822</v>
      </c>
      <c r="J2547" s="848">
        <f>IFERROR(VLOOKUP(I2547,REAJUSTE!A:AB,22,FALSE),"")</f>
        <v>1.016</v>
      </c>
    </row>
    <row r="2548" spans="1:10" ht="25.5" x14ac:dyDescent="0.2">
      <c r="A2548" s="853">
        <v>64709</v>
      </c>
      <c r="B2548" s="853" t="s">
        <v>13264</v>
      </c>
      <c r="C2548" s="806" t="s">
        <v>70</v>
      </c>
      <c r="D2548" s="807">
        <f t="shared" si="39"/>
        <v>25.07</v>
      </c>
      <c r="E2548" s="856"/>
      <c r="F2548" s="807">
        <v>24.68</v>
      </c>
      <c r="G2548" s="701"/>
      <c r="I2548" s="840" t="s">
        <v>15822</v>
      </c>
      <c r="J2548" s="848">
        <f>IFERROR(VLOOKUP(I2548,REAJUSTE!A:AB,22,FALSE),"")</f>
        <v>1.016</v>
      </c>
    </row>
    <row r="2549" spans="1:10" ht="30" x14ac:dyDescent="0.2">
      <c r="A2549" s="513">
        <v>650</v>
      </c>
      <c r="B2549" s="514" t="s">
        <v>1540</v>
      </c>
      <c r="C2549" s="701"/>
      <c r="D2549" s="807">
        <f t="shared" si="39"/>
        <v>0</v>
      </c>
      <c r="E2549" s="854"/>
      <c r="F2549" s="701"/>
      <c r="G2549" s="807"/>
      <c r="I2549" s="840" t="s">
        <v>15822</v>
      </c>
      <c r="J2549" s="848">
        <f>IFERROR(VLOOKUP(I2549,REAJUSTE!A:AB,22,FALSE),"")</f>
        <v>1.016</v>
      </c>
    </row>
    <row r="2550" spans="1:10" ht="25.5" x14ac:dyDescent="0.2">
      <c r="A2550" s="853">
        <v>65002</v>
      </c>
      <c r="B2550" s="853" t="s">
        <v>1541</v>
      </c>
      <c r="C2550" s="806" t="s">
        <v>70</v>
      </c>
      <c r="D2550" s="807">
        <f t="shared" si="39"/>
        <v>42.27</v>
      </c>
      <c r="E2550" s="854"/>
      <c r="F2550" s="807">
        <v>41.61</v>
      </c>
      <c r="G2550" s="807"/>
      <c r="I2550" s="840" t="s">
        <v>15822</v>
      </c>
      <c r="J2550" s="848">
        <f>IFERROR(VLOOKUP(I2550,REAJUSTE!A:AB,22,FALSE),"")</f>
        <v>1.016</v>
      </c>
    </row>
    <row r="2551" spans="1:10" ht="25.5" x14ac:dyDescent="0.2">
      <c r="A2551" s="853">
        <v>65004</v>
      </c>
      <c r="B2551" s="853" t="s">
        <v>1542</v>
      </c>
      <c r="C2551" s="806" t="s">
        <v>70</v>
      </c>
      <c r="D2551" s="807">
        <f t="shared" si="39"/>
        <v>455.34</v>
      </c>
      <c r="E2551" s="856"/>
      <c r="F2551" s="807">
        <v>448.17</v>
      </c>
      <c r="G2551" s="701"/>
      <c r="I2551" s="840" t="s">
        <v>15822</v>
      </c>
      <c r="J2551" s="848">
        <f>IFERROR(VLOOKUP(I2551,REAJUSTE!A:AB,22,FALSE),"")</f>
        <v>1.016</v>
      </c>
    </row>
    <row r="2552" spans="1:10" ht="25.5" x14ac:dyDescent="0.2">
      <c r="A2552" s="853">
        <v>65005</v>
      </c>
      <c r="B2552" s="853" t="s">
        <v>1543</v>
      </c>
      <c r="C2552" s="806" t="s">
        <v>70</v>
      </c>
      <c r="D2552" s="807">
        <f t="shared" si="39"/>
        <v>3327.66</v>
      </c>
      <c r="E2552" s="854"/>
      <c r="F2552" s="808">
        <v>3275.26</v>
      </c>
      <c r="G2552" s="807"/>
      <c r="I2552" s="840" t="s">
        <v>15822</v>
      </c>
      <c r="J2552" s="848">
        <f>IFERROR(VLOOKUP(I2552,REAJUSTE!A:AB,22,FALSE),"")</f>
        <v>1.016</v>
      </c>
    </row>
    <row r="2553" spans="1:10" ht="25.5" x14ac:dyDescent="0.2">
      <c r="A2553" s="853">
        <v>65023</v>
      </c>
      <c r="B2553" s="853" t="s">
        <v>1544</v>
      </c>
      <c r="C2553" s="806" t="s">
        <v>70</v>
      </c>
      <c r="D2553" s="807">
        <f t="shared" si="39"/>
        <v>1054.33</v>
      </c>
      <c r="E2553" s="854"/>
      <c r="F2553" s="808">
        <v>1037.73</v>
      </c>
      <c r="G2553" s="807"/>
      <c r="I2553" s="840" t="s">
        <v>15822</v>
      </c>
      <c r="J2553" s="848">
        <f>IFERROR(VLOOKUP(I2553,REAJUSTE!A:AB,22,FALSE),"")</f>
        <v>1.016</v>
      </c>
    </row>
    <row r="2554" spans="1:10" ht="25.5" x14ac:dyDescent="0.2">
      <c r="A2554" s="853">
        <v>65024</v>
      </c>
      <c r="B2554" s="853" t="s">
        <v>1545</v>
      </c>
      <c r="C2554" s="806" t="s">
        <v>70</v>
      </c>
      <c r="D2554" s="807">
        <f t="shared" si="39"/>
        <v>256.35000000000002</v>
      </c>
      <c r="E2554" s="854"/>
      <c r="F2554" s="807">
        <v>252.32</v>
      </c>
      <c r="G2554" s="807"/>
      <c r="I2554" s="840" t="s">
        <v>15822</v>
      </c>
      <c r="J2554" s="848">
        <f>IFERROR(VLOOKUP(I2554,REAJUSTE!A:AB,22,FALSE),"")</f>
        <v>1.016</v>
      </c>
    </row>
    <row r="2555" spans="1:10" ht="63.75" x14ac:dyDescent="0.2">
      <c r="A2555" s="853">
        <v>65028</v>
      </c>
      <c r="B2555" s="853" t="s">
        <v>16038</v>
      </c>
      <c r="C2555" s="806" t="s">
        <v>70</v>
      </c>
      <c r="D2555" s="807">
        <f t="shared" si="39"/>
        <v>16123.84</v>
      </c>
      <c r="E2555" s="854"/>
      <c r="F2555" s="808">
        <v>15869.93</v>
      </c>
      <c r="G2555" s="807"/>
      <c r="I2555" s="840" t="s">
        <v>15822</v>
      </c>
      <c r="J2555" s="848">
        <f>IFERROR(VLOOKUP(I2555,REAJUSTE!A:AB,22,FALSE),"")</f>
        <v>1.016</v>
      </c>
    </row>
    <row r="2556" spans="1:10" ht="25.5" x14ac:dyDescent="0.2">
      <c r="A2556" s="853">
        <v>65031</v>
      </c>
      <c r="B2556" s="853" t="s">
        <v>1546</v>
      </c>
      <c r="C2556" s="806" t="s">
        <v>70</v>
      </c>
      <c r="D2556" s="807">
        <f t="shared" si="39"/>
        <v>231.41</v>
      </c>
      <c r="E2556" s="854"/>
      <c r="F2556" s="807">
        <v>227.77</v>
      </c>
      <c r="G2556" s="807"/>
      <c r="I2556" s="840" t="s">
        <v>15822</v>
      </c>
      <c r="J2556" s="848">
        <f>IFERROR(VLOOKUP(I2556,REAJUSTE!A:AB,22,FALSE),"")</f>
        <v>1.016</v>
      </c>
    </row>
    <row r="2557" spans="1:10" ht="25.5" x14ac:dyDescent="0.2">
      <c r="A2557" s="853">
        <v>65032</v>
      </c>
      <c r="B2557" s="853" t="s">
        <v>1547</v>
      </c>
      <c r="C2557" s="806" t="s">
        <v>70</v>
      </c>
      <c r="D2557" s="807">
        <f t="shared" si="39"/>
        <v>1960.37</v>
      </c>
      <c r="E2557" s="854"/>
      <c r="F2557" s="808">
        <v>1929.5</v>
      </c>
      <c r="G2557" s="807"/>
      <c r="I2557" s="840" t="s">
        <v>15822</v>
      </c>
      <c r="J2557" s="848">
        <f>IFERROR(VLOOKUP(I2557,REAJUSTE!A:AB,22,FALSE),"")</f>
        <v>1.016</v>
      </c>
    </row>
    <row r="2558" spans="1:10" ht="25.5" x14ac:dyDescent="0.2">
      <c r="A2558" s="853">
        <v>65033</v>
      </c>
      <c r="B2558" s="853" t="s">
        <v>1548</v>
      </c>
      <c r="C2558" s="806" t="s">
        <v>70</v>
      </c>
      <c r="D2558" s="807">
        <f t="shared" si="39"/>
        <v>1214.5999999999999</v>
      </c>
      <c r="E2558" s="854"/>
      <c r="F2558" s="808">
        <v>1195.48</v>
      </c>
      <c r="G2558" s="807"/>
      <c r="I2558" s="840" t="s">
        <v>15822</v>
      </c>
      <c r="J2558" s="848">
        <f>IFERROR(VLOOKUP(I2558,REAJUSTE!A:AB,22,FALSE),"")</f>
        <v>1.016</v>
      </c>
    </row>
    <row r="2559" spans="1:10" ht="25.5" x14ac:dyDescent="0.2">
      <c r="A2559" s="853">
        <v>65076</v>
      </c>
      <c r="B2559" s="853" t="s">
        <v>1549</v>
      </c>
      <c r="C2559" s="806" t="s">
        <v>70</v>
      </c>
      <c r="D2559" s="807">
        <f t="shared" si="39"/>
        <v>11136.17</v>
      </c>
      <c r="E2559" s="854"/>
      <c r="F2559" s="808">
        <v>10960.8</v>
      </c>
      <c r="G2559" s="807"/>
      <c r="I2559" s="840" t="s">
        <v>15822</v>
      </c>
      <c r="J2559" s="848">
        <f>IFERROR(VLOOKUP(I2559,REAJUSTE!A:AB,22,FALSE),"")</f>
        <v>1.016</v>
      </c>
    </row>
    <row r="2560" spans="1:10" ht="15" x14ac:dyDescent="0.2">
      <c r="A2560" s="513">
        <v>652</v>
      </c>
      <c r="B2560" s="514" t="s">
        <v>1550</v>
      </c>
      <c r="C2560" s="701"/>
      <c r="D2560" s="807">
        <f t="shared" si="39"/>
        <v>0</v>
      </c>
      <c r="E2560" s="856"/>
      <c r="F2560" s="701"/>
      <c r="G2560" s="701"/>
      <c r="I2560" s="840" t="s">
        <v>15822</v>
      </c>
      <c r="J2560" s="848">
        <f>IFERROR(VLOOKUP(I2560,REAJUSTE!A:AB,22,FALSE),"")</f>
        <v>1.016</v>
      </c>
    </row>
    <row r="2561" spans="1:10" ht="25.5" x14ac:dyDescent="0.2">
      <c r="A2561" s="853">
        <v>65204</v>
      </c>
      <c r="B2561" s="853" t="s">
        <v>1551</v>
      </c>
      <c r="C2561" s="806" t="s">
        <v>70</v>
      </c>
      <c r="D2561" s="807">
        <f t="shared" si="39"/>
        <v>1339.13</v>
      </c>
      <c r="E2561" s="854"/>
      <c r="F2561" s="808">
        <v>1318.05</v>
      </c>
      <c r="G2561" s="807"/>
      <c r="I2561" s="840" t="s">
        <v>15822</v>
      </c>
      <c r="J2561" s="848">
        <f>IFERROR(VLOOKUP(I2561,REAJUSTE!A:AB,22,FALSE),"")</f>
        <v>1.016</v>
      </c>
    </row>
    <row r="2562" spans="1:10" ht="51" x14ac:dyDescent="0.2">
      <c r="A2562" s="853">
        <v>65256</v>
      </c>
      <c r="B2562" s="853" t="s">
        <v>13265</v>
      </c>
      <c r="C2562" s="806" t="s">
        <v>70</v>
      </c>
      <c r="D2562" s="807">
        <f t="shared" si="39"/>
        <v>248.68</v>
      </c>
      <c r="E2562" s="854"/>
      <c r="F2562" s="807">
        <v>244.77</v>
      </c>
      <c r="G2562" s="807"/>
      <c r="I2562" s="840" t="s">
        <v>15822</v>
      </c>
      <c r="J2562" s="848">
        <f>IFERROR(VLOOKUP(I2562,REAJUSTE!A:AB,22,FALSE),"")</f>
        <v>1.016</v>
      </c>
    </row>
    <row r="2563" spans="1:10" ht="38.25" x14ac:dyDescent="0.2">
      <c r="A2563" s="853">
        <v>65257</v>
      </c>
      <c r="B2563" s="853" t="s">
        <v>29321</v>
      </c>
      <c r="C2563" s="806" t="s">
        <v>70</v>
      </c>
      <c r="D2563" s="807">
        <f t="shared" si="39"/>
        <v>629.67999999999995</v>
      </c>
      <c r="E2563" s="854"/>
      <c r="F2563" s="807">
        <v>619.77</v>
      </c>
      <c r="G2563" s="807"/>
      <c r="I2563" s="840" t="s">
        <v>15822</v>
      </c>
      <c r="J2563" s="848">
        <f>IFERROR(VLOOKUP(I2563,REAJUSTE!A:AB,22,FALSE),"")</f>
        <v>1.016</v>
      </c>
    </row>
    <row r="2564" spans="1:10" ht="15" x14ac:dyDescent="0.2">
      <c r="A2564" s="513">
        <v>655</v>
      </c>
      <c r="B2564" s="514" t="s">
        <v>1550</v>
      </c>
      <c r="C2564" s="701"/>
      <c r="D2564" s="807">
        <f t="shared" si="39"/>
        <v>0</v>
      </c>
      <c r="E2564" s="854"/>
      <c r="F2564" s="701"/>
      <c r="G2564" s="807"/>
      <c r="I2564" s="840" t="s">
        <v>15822</v>
      </c>
      <c r="J2564" s="848">
        <f>IFERROR(VLOOKUP(I2564,REAJUSTE!A:AB,22,FALSE),"")</f>
        <v>1.016</v>
      </c>
    </row>
    <row r="2565" spans="1:10" ht="15" x14ac:dyDescent="0.2">
      <c r="A2565" s="853">
        <v>65502</v>
      </c>
      <c r="B2565" s="853" t="s">
        <v>1552</v>
      </c>
      <c r="C2565" s="806" t="s">
        <v>70</v>
      </c>
      <c r="D2565" s="807">
        <f t="shared" si="39"/>
        <v>220.24</v>
      </c>
      <c r="E2565" s="854"/>
      <c r="F2565" s="807">
        <v>216.78</v>
      </c>
      <c r="G2565" s="807"/>
      <c r="I2565" s="840" t="s">
        <v>15822</v>
      </c>
      <c r="J2565" s="848">
        <f>IFERROR(VLOOKUP(I2565,REAJUSTE!A:AB,22,FALSE),"")</f>
        <v>1.016</v>
      </c>
    </row>
    <row r="2566" spans="1:10" ht="38.25" x14ac:dyDescent="0.2">
      <c r="A2566" s="853">
        <v>65503</v>
      </c>
      <c r="B2566" s="853" t="s">
        <v>29322</v>
      </c>
      <c r="C2566" s="806" t="s">
        <v>70</v>
      </c>
      <c r="D2566" s="807">
        <f t="shared" si="39"/>
        <v>392.7</v>
      </c>
      <c r="E2566" s="854"/>
      <c r="F2566" s="807">
        <v>386.52</v>
      </c>
      <c r="G2566" s="807"/>
      <c r="I2566" s="840" t="s">
        <v>15822</v>
      </c>
      <c r="J2566" s="848">
        <f>IFERROR(VLOOKUP(I2566,REAJUSTE!A:AB,22,FALSE),"")</f>
        <v>1.016</v>
      </c>
    </row>
    <row r="2567" spans="1:10" ht="38.25" x14ac:dyDescent="0.2">
      <c r="A2567" s="853">
        <v>65507</v>
      </c>
      <c r="B2567" s="853" t="s">
        <v>29323</v>
      </c>
      <c r="C2567" s="806" t="s">
        <v>70</v>
      </c>
      <c r="D2567" s="807">
        <f t="shared" si="39"/>
        <v>36.770000000000003</v>
      </c>
      <c r="E2567" s="854"/>
      <c r="F2567" s="807">
        <v>36.200000000000003</v>
      </c>
      <c r="G2567" s="807"/>
      <c r="I2567" s="840" t="s">
        <v>15822</v>
      </c>
      <c r="J2567" s="848">
        <f>IFERROR(VLOOKUP(I2567,REAJUSTE!A:AB,22,FALSE),"")</f>
        <v>1.016</v>
      </c>
    </row>
    <row r="2568" spans="1:10" ht="38.25" x14ac:dyDescent="0.2">
      <c r="A2568" s="853">
        <v>65508</v>
      </c>
      <c r="B2568" s="853" t="s">
        <v>29324</v>
      </c>
      <c r="C2568" s="806" t="s">
        <v>70</v>
      </c>
      <c r="D2568" s="807">
        <f t="shared" si="39"/>
        <v>257.37</v>
      </c>
      <c r="E2568" s="856"/>
      <c r="F2568" s="807">
        <v>253.32</v>
      </c>
      <c r="G2568" s="701"/>
      <c r="I2568" s="840" t="s">
        <v>15822</v>
      </c>
      <c r="J2568" s="848">
        <f>IFERROR(VLOOKUP(I2568,REAJUSTE!A:AB,22,FALSE),"")</f>
        <v>1.016</v>
      </c>
    </row>
    <row r="2569" spans="1:10" ht="25.5" x14ac:dyDescent="0.2">
      <c r="A2569" s="853">
        <v>65509</v>
      </c>
      <c r="B2569" s="853" t="s">
        <v>1553</v>
      </c>
      <c r="C2569" s="806" t="s">
        <v>70</v>
      </c>
      <c r="D2569" s="807">
        <f t="shared" si="39"/>
        <v>117</v>
      </c>
      <c r="E2569" s="854"/>
      <c r="F2569" s="807">
        <v>115.16</v>
      </c>
      <c r="G2569" s="807"/>
      <c r="I2569" s="840" t="s">
        <v>15822</v>
      </c>
      <c r="J2569" s="848">
        <f>IFERROR(VLOOKUP(I2569,REAJUSTE!A:AB,22,FALSE),"")</f>
        <v>1.016</v>
      </c>
    </row>
    <row r="2570" spans="1:10" ht="25.5" x14ac:dyDescent="0.2">
      <c r="A2570" s="853">
        <v>65510</v>
      </c>
      <c r="B2570" s="853" t="s">
        <v>1554</v>
      </c>
      <c r="C2570" s="806" t="s">
        <v>71</v>
      </c>
      <c r="D2570" s="807">
        <f t="shared" si="39"/>
        <v>1160.68</v>
      </c>
      <c r="E2570" s="854"/>
      <c r="F2570" s="808">
        <v>1142.4100000000001</v>
      </c>
      <c r="G2570" s="807"/>
      <c r="I2570" s="840" t="s">
        <v>15822</v>
      </c>
      <c r="J2570" s="848">
        <f>IFERROR(VLOOKUP(I2570,REAJUSTE!A:AB,22,FALSE),"")</f>
        <v>1.016</v>
      </c>
    </row>
    <row r="2571" spans="1:10" ht="25.5" x14ac:dyDescent="0.2">
      <c r="A2571" s="853">
        <v>65513</v>
      </c>
      <c r="B2571" s="853" t="s">
        <v>1555</v>
      </c>
      <c r="C2571" s="806" t="s">
        <v>70</v>
      </c>
      <c r="D2571" s="807">
        <f t="shared" si="39"/>
        <v>1591.36</v>
      </c>
      <c r="E2571" s="854"/>
      <c r="F2571" s="808">
        <v>1566.3</v>
      </c>
      <c r="G2571" s="808"/>
      <c r="I2571" s="840" t="s">
        <v>15822</v>
      </c>
      <c r="J2571" s="848">
        <f>IFERROR(VLOOKUP(I2571,REAJUSTE!A:AB,22,FALSE),"")</f>
        <v>1.016</v>
      </c>
    </row>
    <row r="2572" spans="1:10" ht="25.5" x14ac:dyDescent="0.2">
      <c r="A2572" s="853">
        <v>65521</v>
      </c>
      <c r="B2572" s="853" t="s">
        <v>1556</v>
      </c>
      <c r="C2572" s="806" t="s">
        <v>70</v>
      </c>
      <c r="D2572" s="807">
        <f t="shared" si="39"/>
        <v>1829.39</v>
      </c>
      <c r="E2572" s="854"/>
      <c r="F2572" s="808">
        <v>1800.59</v>
      </c>
      <c r="G2572" s="808"/>
      <c r="I2572" s="840" t="s">
        <v>15822</v>
      </c>
      <c r="J2572" s="848">
        <f>IFERROR(VLOOKUP(I2572,REAJUSTE!A:AB,22,FALSE),"")</f>
        <v>1.016</v>
      </c>
    </row>
    <row r="2573" spans="1:10" ht="25.5" x14ac:dyDescent="0.2">
      <c r="A2573" s="853">
        <v>65523</v>
      </c>
      <c r="B2573" s="853" t="s">
        <v>1557</v>
      </c>
      <c r="C2573" s="806" t="s">
        <v>70</v>
      </c>
      <c r="D2573" s="807">
        <f t="shared" si="39"/>
        <v>1299.3800000000001</v>
      </c>
      <c r="E2573" s="854"/>
      <c r="F2573" s="808">
        <v>1278.92</v>
      </c>
      <c r="G2573" s="807"/>
      <c r="I2573" s="840" t="s">
        <v>15822</v>
      </c>
      <c r="J2573" s="848">
        <f>IFERROR(VLOOKUP(I2573,REAJUSTE!A:AB,22,FALSE),"")</f>
        <v>1.016</v>
      </c>
    </row>
    <row r="2574" spans="1:10" ht="25.5" x14ac:dyDescent="0.2">
      <c r="A2574" s="853">
        <v>65524</v>
      </c>
      <c r="B2574" s="853" t="s">
        <v>1558</v>
      </c>
      <c r="C2574" s="806" t="s">
        <v>70</v>
      </c>
      <c r="D2574" s="807">
        <f t="shared" si="39"/>
        <v>27.28</v>
      </c>
      <c r="E2574" s="854"/>
      <c r="F2574" s="807">
        <v>26.86</v>
      </c>
      <c r="G2574" s="808"/>
      <c r="I2574" s="840" t="s">
        <v>15822</v>
      </c>
      <c r="J2574" s="848">
        <f>IFERROR(VLOOKUP(I2574,REAJUSTE!A:AB,22,FALSE),"")</f>
        <v>1.016</v>
      </c>
    </row>
    <row r="2575" spans="1:10" ht="15" x14ac:dyDescent="0.2">
      <c r="A2575" s="853">
        <v>65526</v>
      </c>
      <c r="B2575" s="853" t="s">
        <v>1559</v>
      </c>
      <c r="C2575" s="806" t="s">
        <v>70</v>
      </c>
      <c r="D2575" s="807">
        <f t="shared" si="39"/>
        <v>16.899999999999999</v>
      </c>
      <c r="E2575" s="854"/>
      <c r="F2575" s="807">
        <v>16.64</v>
      </c>
      <c r="G2575" s="807"/>
      <c r="I2575" s="840" t="s">
        <v>15822</v>
      </c>
      <c r="J2575" s="848">
        <f>IFERROR(VLOOKUP(I2575,REAJUSTE!A:AB,22,FALSE),"")</f>
        <v>1.016</v>
      </c>
    </row>
    <row r="2576" spans="1:10" ht="38.25" x14ac:dyDescent="0.2">
      <c r="A2576" s="853">
        <v>65528</v>
      </c>
      <c r="B2576" s="853" t="s">
        <v>29325</v>
      </c>
      <c r="C2576" s="806" t="s">
        <v>70</v>
      </c>
      <c r="D2576" s="807">
        <f t="shared" ref="D2576:D2639" si="40">TRUNC(F2576*J2576,2)</f>
        <v>518.79999999999995</v>
      </c>
      <c r="E2576" s="854"/>
      <c r="F2576" s="807">
        <v>510.63</v>
      </c>
      <c r="G2576" s="808"/>
      <c r="I2576" s="840" t="s">
        <v>15822</v>
      </c>
      <c r="J2576" s="848">
        <f>IFERROR(VLOOKUP(I2576,REAJUSTE!A:AB,22,FALSE),"")</f>
        <v>1.016</v>
      </c>
    </row>
    <row r="2577" spans="1:10" ht="25.5" x14ac:dyDescent="0.2">
      <c r="A2577" s="853">
        <v>65544</v>
      </c>
      <c r="B2577" s="853" t="s">
        <v>1560</v>
      </c>
      <c r="C2577" s="806" t="s">
        <v>70</v>
      </c>
      <c r="D2577" s="807">
        <f t="shared" si="40"/>
        <v>81.93</v>
      </c>
      <c r="E2577" s="854"/>
      <c r="F2577" s="807">
        <v>80.64</v>
      </c>
      <c r="G2577" s="808"/>
      <c r="I2577" s="840" t="s">
        <v>15822</v>
      </c>
      <c r="J2577" s="848">
        <f>IFERROR(VLOOKUP(I2577,REAJUSTE!A:AB,22,FALSE),"")</f>
        <v>1.016</v>
      </c>
    </row>
    <row r="2578" spans="1:10" ht="25.5" x14ac:dyDescent="0.2">
      <c r="A2578" s="853">
        <v>65555</v>
      </c>
      <c r="B2578" s="853" t="s">
        <v>1561</v>
      </c>
      <c r="C2578" s="806" t="s">
        <v>71</v>
      </c>
      <c r="D2578" s="807">
        <f t="shared" si="40"/>
        <v>1175.06</v>
      </c>
      <c r="E2578" s="854"/>
      <c r="F2578" s="808">
        <v>1156.56</v>
      </c>
      <c r="G2578" s="808"/>
      <c r="I2578" s="840" t="s">
        <v>15822</v>
      </c>
      <c r="J2578" s="848">
        <f>IFERROR(VLOOKUP(I2578,REAJUSTE!A:AB,22,FALSE),"")</f>
        <v>1.016</v>
      </c>
    </row>
    <row r="2579" spans="1:10" ht="25.5" x14ac:dyDescent="0.2">
      <c r="A2579" s="853">
        <v>65556</v>
      </c>
      <c r="B2579" s="853" t="s">
        <v>1562</v>
      </c>
      <c r="C2579" s="806" t="s">
        <v>71</v>
      </c>
      <c r="D2579" s="807">
        <f t="shared" si="40"/>
        <v>1175.06</v>
      </c>
      <c r="E2579" s="856"/>
      <c r="F2579" s="808">
        <v>1156.56</v>
      </c>
      <c r="G2579" s="701"/>
      <c r="I2579" s="840" t="s">
        <v>15822</v>
      </c>
      <c r="J2579" s="848">
        <f>IFERROR(VLOOKUP(I2579,REAJUSTE!A:AB,22,FALSE),"")</f>
        <v>1.016</v>
      </c>
    </row>
    <row r="2580" spans="1:10" ht="25.5" x14ac:dyDescent="0.2">
      <c r="A2580" s="853">
        <v>65563</v>
      </c>
      <c r="B2580" s="853" t="s">
        <v>1563</v>
      </c>
      <c r="C2580" s="806" t="s">
        <v>71</v>
      </c>
      <c r="D2580" s="807">
        <f t="shared" si="40"/>
        <v>1160.68</v>
      </c>
      <c r="E2580" s="854"/>
      <c r="F2580" s="808">
        <v>1142.4100000000001</v>
      </c>
      <c r="G2580" s="808"/>
      <c r="I2580" s="840" t="s">
        <v>15822</v>
      </c>
      <c r="J2580" s="848">
        <f>IFERROR(VLOOKUP(I2580,REAJUSTE!A:AB,22,FALSE),"")</f>
        <v>1.016</v>
      </c>
    </row>
    <row r="2581" spans="1:10" ht="25.5" x14ac:dyDescent="0.2">
      <c r="A2581" s="853">
        <v>65565</v>
      </c>
      <c r="B2581" s="853" t="s">
        <v>1564</v>
      </c>
      <c r="C2581" s="806" t="s">
        <v>70</v>
      </c>
      <c r="D2581" s="807">
        <f t="shared" si="40"/>
        <v>2171.1</v>
      </c>
      <c r="E2581" s="854"/>
      <c r="F2581" s="808">
        <v>2136.91</v>
      </c>
      <c r="G2581" s="807"/>
      <c r="I2581" s="840" t="s">
        <v>15822</v>
      </c>
      <c r="J2581" s="848">
        <f>IFERROR(VLOOKUP(I2581,REAJUSTE!A:AB,22,FALSE),"")</f>
        <v>1.016</v>
      </c>
    </row>
    <row r="2582" spans="1:10" ht="25.5" x14ac:dyDescent="0.2">
      <c r="A2582" s="853">
        <v>65566</v>
      </c>
      <c r="B2582" s="853" t="s">
        <v>1565</v>
      </c>
      <c r="C2582" s="806" t="s">
        <v>70</v>
      </c>
      <c r="D2582" s="807">
        <f t="shared" si="40"/>
        <v>3463.43</v>
      </c>
      <c r="E2582" s="854"/>
      <c r="F2582" s="808">
        <v>3408.89</v>
      </c>
      <c r="G2582" s="807"/>
      <c r="I2582" s="840" t="s">
        <v>15822</v>
      </c>
      <c r="J2582" s="848">
        <f>IFERROR(VLOOKUP(I2582,REAJUSTE!A:AB,22,FALSE),"")</f>
        <v>1.016</v>
      </c>
    </row>
    <row r="2583" spans="1:10" ht="25.5" x14ac:dyDescent="0.2">
      <c r="A2583" s="853">
        <v>65567</v>
      </c>
      <c r="B2583" s="853" t="s">
        <v>1566</v>
      </c>
      <c r="C2583" s="806" t="s">
        <v>70</v>
      </c>
      <c r="D2583" s="807">
        <f t="shared" si="40"/>
        <v>1270.0999999999999</v>
      </c>
      <c r="E2583" s="856"/>
      <c r="F2583" s="808">
        <v>1250.0999999999999</v>
      </c>
      <c r="G2583" s="701"/>
      <c r="I2583" s="840" t="s">
        <v>15822</v>
      </c>
      <c r="J2583" s="848">
        <f>IFERROR(VLOOKUP(I2583,REAJUSTE!A:AB,22,FALSE),"")</f>
        <v>1.016</v>
      </c>
    </row>
    <row r="2584" spans="1:10" ht="25.5" x14ac:dyDescent="0.2">
      <c r="A2584" s="853">
        <v>65572</v>
      </c>
      <c r="B2584" s="853" t="s">
        <v>1567</v>
      </c>
      <c r="C2584" s="806" t="s">
        <v>70</v>
      </c>
      <c r="D2584" s="807">
        <f t="shared" si="40"/>
        <v>3135.02</v>
      </c>
      <c r="E2584" s="854"/>
      <c r="F2584" s="808">
        <v>3085.65</v>
      </c>
      <c r="G2584" s="807"/>
      <c r="I2584" s="840" t="s">
        <v>15822</v>
      </c>
      <c r="J2584" s="848">
        <f>IFERROR(VLOOKUP(I2584,REAJUSTE!A:AB,22,FALSE),"")</f>
        <v>1.016</v>
      </c>
    </row>
    <row r="2585" spans="1:10" ht="25.5" x14ac:dyDescent="0.2">
      <c r="A2585" s="853">
        <v>65594</v>
      </c>
      <c r="B2585" s="853" t="s">
        <v>1568</v>
      </c>
      <c r="C2585" s="806" t="s">
        <v>71</v>
      </c>
      <c r="D2585" s="807">
        <f t="shared" si="40"/>
        <v>1175.06</v>
      </c>
      <c r="E2585" s="854"/>
      <c r="F2585" s="808">
        <v>1156.56</v>
      </c>
      <c r="G2585" s="807"/>
      <c r="I2585" s="840" t="s">
        <v>15822</v>
      </c>
      <c r="J2585" s="848">
        <f>IFERROR(VLOOKUP(I2585,REAJUSTE!A:AB,22,FALSE),"")</f>
        <v>1.016</v>
      </c>
    </row>
    <row r="2586" spans="1:10" ht="25.5" x14ac:dyDescent="0.2">
      <c r="A2586" s="853">
        <v>65596</v>
      </c>
      <c r="B2586" s="853" t="s">
        <v>1569</v>
      </c>
      <c r="C2586" s="806" t="s">
        <v>70</v>
      </c>
      <c r="D2586" s="807">
        <f t="shared" si="40"/>
        <v>271.22000000000003</v>
      </c>
      <c r="E2586" s="854"/>
      <c r="F2586" s="807">
        <v>266.95</v>
      </c>
      <c r="G2586" s="807"/>
      <c r="I2586" s="840" t="s">
        <v>15822</v>
      </c>
      <c r="J2586" s="848">
        <f>IFERROR(VLOOKUP(I2586,REAJUSTE!A:AB,22,FALSE),"")</f>
        <v>1.016</v>
      </c>
    </row>
    <row r="2587" spans="1:10" ht="25.5" x14ac:dyDescent="0.2">
      <c r="A2587" s="853">
        <v>65598</v>
      </c>
      <c r="B2587" s="853" t="s">
        <v>1570</v>
      </c>
      <c r="C2587" s="806" t="s">
        <v>70</v>
      </c>
      <c r="D2587" s="807">
        <f t="shared" si="40"/>
        <v>259.47000000000003</v>
      </c>
      <c r="E2587" s="854"/>
      <c r="F2587" s="807">
        <v>255.39</v>
      </c>
      <c r="G2587" s="807"/>
      <c r="I2587" s="840" t="s">
        <v>15822</v>
      </c>
      <c r="J2587" s="848">
        <f>IFERROR(VLOOKUP(I2587,REAJUSTE!A:AB,22,FALSE),"")</f>
        <v>1.016</v>
      </c>
    </row>
    <row r="2588" spans="1:10" ht="15" x14ac:dyDescent="0.2">
      <c r="A2588" s="513">
        <v>656</v>
      </c>
      <c r="B2588" s="514" t="s">
        <v>1550</v>
      </c>
      <c r="C2588" s="701"/>
      <c r="D2588" s="807">
        <f t="shared" si="40"/>
        <v>0</v>
      </c>
      <c r="E2588" s="854"/>
      <c r="F2588" s="701"/>
      <c r="G2588" s="807"/>
      <c r="I2588" s="840" t="s">
        <v>15822</v>
      </c>
      <c r="J2588" s="848">
        <f>IFERROR(VLOOKUP(I2588,REAJUSTE!A:AB,22,FALSE),"")</f>
        <v>1.016</v>
      </c>
    </row>
    <row r="2589" spans="1:10" ht="25.5" x14ac:dyDescent="0.2">
      <c r="A2589" s="853">
        <v>65604</v>
      </c>
      <c r="B2589" s="853" t="s">
        <v>1571</v>
      </c>
      <c r="C2589" s="806" t="s">
        <v>70</v>
      </c>
      <c r="D2589" s="807">
        <f t="shared" si="40"/>
        <v>28.16</v>
      </c>
      <c r="E2589" s="854"/>
      <c r="F2589" s="807">
        <v>27.72</v>
      </c>
      <c r="G2589" s="808"/>
      <c r="I2589" s="840" t="s">
        <v>15822</v>
      </c>
      <c r="J2589" s="848">
        <f>IFERROR(VLOOKUP(I2589,REAJUSTE!A:AB,22,FALSE),"")</f>
        <v>1.016</v>
      </c>
    </row>
    <row r="2590" spans="1:10" ht="51" x14ac:dyDescent="0.2">
      <c r="A2590" s="853">
        <v>65611</v>
      </c>
      <c r="B2590" s="853" t="s">
        <v>29326</v>
      </c>
      <c r="C2590" s="806" t="s">
        <v>70</v>
      </c>
      <c r="D2590" s="807">
        <f t="shared" si="40"/>
        <v>64.900000000000006</v>
      </c>
      <c r="E2590" s="854"/>
      <c r="F2590" s="807">
        <v>63.88</v>
      </c>
      <c r="G2590" s="808"/>
      <c r="I2590" s="840" t="s">
        <v>15822</v>
      </c>
      <c r="J2590" s="848">
        <f>IFERROR(VLOOKUP(I2590,REAJUSTE!A:AB,22,FALSE),"")</f>
        <v>1.016</v>
      </c>
    </row>
    <row r="2591" spans="1:10" ht="25.5" x14ac:dyDescent="0.2">
      <c r="A2591" s="853">
        <v>65670</v>
      </c>
      <c r="B2591" s="853" t="s">
        <v>1572</v>
      </c>
      <c r="C2591" s="806" t="s">
        <v>70</v>
      </c>
      <c r="D2591" s="807">
        <f t="shared" si="40"/>
        <v>104.29</v>
      </c>
      <c r="E2591" s="854"/>
      <c r="F2591" s="807">
        <v>102.65</v>
      </c>
      <c r="G2591" s="808"/>
      <c r="I2591" s="840" t="s">
        <v>15822</v>
      </c>
      <c r="J2591" s="848">
        <f>IFERROR(VLOOKUP(I2591,REAJUSTE!A:AB,22,FALSE),"")</f>
        <v>1.016</v>
      </c>
    </row>
    <row r="2592" spans="1:10" ht="38.25" x14ac:dyDescent="0.2">
      <c r="A2592" s="853">
        <v>65697</v>
      </c>
      <c r="B2592" s="853" t="s">
        <v>29327</v>
      </c>
      <c r="C2592" s="806" t="s">
        <v>70</v>
      </c>
      <c r="D2592" s="807">
        <f t="shared" si="40"/>
        <v>205.01</v>
      </c>
      <c r="E2592" s="854"/>
      <c r="F2592" s="807">
        <v>201.79</v>
      </c>
      <c r="G2592" s="808"/>
      <c r="I2592" s="840" t="s">
        <v>15822</v>
      </c>
      <c r="J2592" s="848">
        <f>IFERROR(VLOOKUP(I2592,REAJUSTE!A:AB,22,FALSE),"")</f>
        <v>1.016</v>
      </c>
    </row>
    <row r="2593" spans="1:10" ht="38.25" x14ac:dyDescent="0.2">
      <c r="A2593" s="853">
        <v>65698</v>
      </c>
      <c r="B2593" s="853" t="s">
        <v>29328</v>
      </c>
      <c r="C2593" s="806" t="s">
        <v>70</v>
      </c>
      <c r="D2593" s="807">
        <f t="shared" si="40"/>
        <v>84.79</v>
      </c>
      <c r="E2593" s="854"/>
      <c r="F2593" s="807">
        <v>83.46</v>
      </c>
      <c r="G2593" s="807"/>
      <c r="I2593" s="840" t="s">
        <v>15822</v>
      </c>
      <c r="J2593" s="848">
        <f>IFERROR(VLOOKUP(I2593,REAJUSTE!A:AB,22,FALSE),"")</f>
        <v>1.016</v>
      </c>
    </row>
    <row r="2594" spans="1:10" ht="15" x14ac:dyDescent="0.2">
      <c r="A2594" s="513">
        <v>657</v>
      </c>
      <c r="B2594" s="514" t="s">
        <v>1550</v>
      </c>
      <c r="C2594" s="701"/>
      <c r="D2594" s="807">
        <f t="shared" si="40"/>
        <v>0</v>
      </c>
      <c r="E2594" s="854"/>
      <c r="F2594" s="701"/>
      <c r="G2594" s="807"/>
      <c r="I2594" s="840" t="s">
        <v>15822</v>
      </c>
      <c r="J2594" s="848">
        <f>IFERROR(VLOOKUP(I2594,REAJUSTE!A:AB,22,FALSE),"")</f>
        <v>1.016</v>
      </c>
    </row>
    <row r="2595" spans="1:10" ht="25.5" x14ac:dyDescent="0.2">
      <c r="A2595" s="853">
        <v>65717</v>
      </c>
      <c r="B2595" s="853" t="s">
        <v>1573</v>
      </c>
      <c r="C2595" s="806" t="s">
        <v>70</v>
      </c>
      <c r="D2595" s="807">
        <f t="shared" si="40"/>
        <v>238.82</v>
      </c>
      <c r="E2595" s="854"/>
      <c r="F2595" s="807">
        <v>235.06</v>
      </c>
      <c r="G2595" s="807"/>
      <c r="I2595" s="840" t="s">
        <v>15822</v>
      </c>
      <c r="J2595" s="848">
        <f>IFERROR(VLOOKUP(I2595,REAJUSTE!A:AB,22,FALSE),"")</f>
        <v>1.016</v>
      </c>
    </row>
    <row r="2596" spans="1:10" ht="15" x14ac:dyDescent="0.2">
      <c r="A2596" s="513">
        <v>658</v>
      </c>
      <c r="B2596" s="514" t="s">
        <v>1550</v>
      </c>
      <c r="C2596" s="701"/>
      <c r="D2596" s="807">
        <f t="shared" si="40"/>
        <v>0</v>
      </c>
      <c r="E2596" s="854"/>
      <c r="F2596" s="701"/>
      <c r="G2596" s="807"/>
      <c r="I2596" s="840" t="s">
        <v>15822</v>
      </c>
      <c r="J2596" s="848">
        <f>IFERROR(VLOOKUP(I2596,REAJUSTE!A:AB,22,FALSE),"")</f>
        <v>1.016</v>
      </c>
    </row>
    <row r="2597" spans="1:10" ht="25.5" x14ac:dyDescent="0.2">
      <c r="A2597" s="853">
        <v>65812</v>
      </c>
      <c r="B2597" s="853" t="s">
        <v>1574</v>
      </c>
      <c r="C2597" s="806" t="s">
        <v>70</v>
      </c>
      <c r="D2597" s="807">
        <f t="shared" si="40"/>
        <v>409.18</v>
      </c>
      <c r="E2597" s="854"/>
      <c r="F2597" s="807">
        <v>402.74</v>
      </c>
      <c r="G2597" s="808"/>
      <c r="I2597" s="840" t="s">
        <v>15822</v>
      </c>
      <c r="J2597" s="848">
        <f>IFERROR(VLOOKUP(I2597,REAJUSTE!A:AB,22,FALSE),"")</f>
        <v>1.016</v>
      </c>
    </row>
    <row r="2598" spans="1:10" ht="25.5" x14ac:dyDescent="0.2">
      <c r="A2598" s="853">
        <v>65829</v>
      </c>
      <c r="B2598" s="853" t="s">
        <v>1575</v>
      </c>
      <c r="C2598" s="806" t="s">
        <v>70</v>
      </c>
      <c r="D2598" s="807">
        <f t="shared" si="40"/>
        <v>2284.41</v>
      </c>
      <c r="E2598" s="854"/>
      <c r="F2598" s="808">
        <v>2248.44</v>
      </c>
      <c r="G2598" s="808"/>
      <c r="I2598" s="840" t="s">
        <v>15822</v>
      </c>
      <c r="J2598" s="848">
        <f>IFERROR(VLOOKUP(I2598,REAJUSTE!A:AB,22,FALSE),"")</f>
        <v>1.016</v>
      </c>
    </row>
    <row r="2599" spans="1:10" ht="25.5" x14ac:dyDescent="0.2">
      <c r="A2599" s="853">
        <v>65830</v>
      </c>
      <c r="B2599" s="853" t="s">
        <v>1576</v>
      </c>
      <c r="C2599" s="806" t="s">
        <v>70</v>
      </c>
      <c r="D2599" s="807">
        <f t="shared" si="40"/>
        <v>2840.8</v>
      </c>
      <c r="E2599" s="854"/>
      <c r="F2599" s="808">
        <v>2796.07</v>
      </c>
      <c r="G2599" s="808"/>
      <c r="I2599" s="840" t="s">
        <v>15822</v>
      </c>
      <c r="J2599" s="848">
        <f>IFERROR(VLOOKUP(I2599,REAJUSTE!A:AB,22,FALSE),"")</f>
        <v>1.016</v>
      </c>
    </row>
    <row r="2600" spans="1:10" ht="25.5" x14ac:dyDescent="0.2">
      <c r="A2600" s="853">
        <v>65831</v>
      </c>
      <c r="B2600" s="853" t="s">
        <v>1577</v>
      </c>
      <c r="C2600" s="806" t="s">
        <v>70</v>
      </c>
      <c r="D2600" s="807">
        <f t="shared" si="40"/>
        <v>198.33</v>
      </c>
      <c r="E2600" s="854"/>
      <c r="F2600" s="807">
        <v>195.21</v>
      </c>
      <c r="G2600" s="808"/>
      <c r="I2600" s="840" t="s">
        <v>15822</v>
      </c>
      <c r="J2600" s="848">
        <f>IFERROR(VLOOKUP(I2600,REAJUSTE!A:AB,22,FALSE),"")</f>
        <v>1.016</v>
      </c>
    </row>
    <row r="2601" spans="1:10" ht="25.5" x14ac:dyDescent="0.2">
      <c r="A2601" s="853">
        <v>65847</v>
      </c>
      <c r="B2601" s="853" t="s">
        <v>1578</v>
      </c>
      <c r="C2601" s="806" t="s">
        <v>70</v>
      </c>
      <c r="D2601" s="807">
        <f t="shared" si="40"/>
        <v>237.05</v>
      </c>
      <c r="E2601" s="854"/>
      <c r="F2601" s="807">
        <v>233.32</v>
      </c>
      <c r="G2601" s="808"/>
      <c r="I2601" s="840" t="s">
        <v>15822</v>
      </c>
      <c r="J2601" s="848">
        <f>IFERROR(VLOOKUP(I2601,REAJUSTE!A:AB,22,FALSE),"")</f>
        <v>1.016</v>
      </c>
    </row>
    <row r="2602" spans="1:10" ht="25.5" x14ac:dyDescent="0.2">
      <c r="A2602" s="853">
        <v>65861</v>
      </c>
      <c r="B2602" s="853" t="s">
        <v>1579</v>
      </c>
      <c r="C2602" s="806" t="s">
        <v>70</v>
      </c>
      <c r="D2602" s="807">
        <f t="shared" si="40"/>
        <v>365.32</v>
      </c>
      <c r="E2602" s="854"/>
      <c r="F2602" s="807">
        <v>359.57</v>
      </c>
      <c r="G2602" s="808"/>
      <c r="I2602" s="840" t="s">
        <v>15822</v>
      </c>
      <c r="J2602" s="848">
        <f>IFERROR(VLOOKUP(I2602,REAJUSTE!A:AB,22,FALSE),"")</f>
        <v>1.016</v>
      </c>
    </row>
    <row r="2603" spans="1:10" ht="25.5" x14ac:dyDescent="0.2">
      <c r="A2603" s="853">
        <v>65881</v>
      </c>
      <c r="B2603" s="853" t="s">
        <v>1580</v>
      </c>
      <c r="C2603" s="806" t="s">
        <v>70</v>
      </c>
      <c r="D2603" s="807">
        <f t="shared" si="40"/>
        <v>1775.83</v>
      </c>
      <c r="E2603" s="854"/>
      <c r="F2603" s="808">
        <v>1747.87</v>
      </c>
      <c r="G2603" s="808"/>
      <c r="I2603" s="840" t="s">
        <v>15822</v>
      </c>
      <c r="J2603" s="848">
        <f>IFERROR(VLOOKUP(I2603,REAJUSTE!A:AB,22,FALSE),"")</f>
        <v>1.016</v>
      </c>
    </row>
    <row r="2604" spans="1:10" ht="15" x14ac:dyDescent="0.2">
      <c r="A2604" s="513">
        <v>659</v>
      </c>
      <c r="B2604" s="514" t="s">
        <v>1550</v>
      </c>
      <c r="C2604" s="701"/>
      <c r="D2604" s="807">
        <f t="shared" si="40"/>
        <v>0</v>
      </c>
      <c r="E2604" s="854"/>
      <c r="F2604" s="701"/>
      <c r="G2604" s="808"/>
      <c r="I2604" s="840" t="s">
        <v>15822</v>
      </c>
      <c r="J2604" s="848">
        <f>IFERROR(VLOOKUP(I2604,REAJUSTE!A:AB,22,FALSE),"")</f>
        <v>1.016</v>
      </c>
    </row>
    <row r="2605" spans="1:10" ht="25.5" x14ac:dyDescent="0.2">
      <c r="A2605" s="853">
        <v>65943</v>
      </c>
      <c r="B2605" s="853" t="s">
        <v>1581</v>
      </c>
      <c r="C2605" s="806" t="s">
        <v>70</v>
      </c>
      <c r="D2605" s="807">
        <f t="shared" si="40"/>
        <v>293.52999999999997</v>
      </c>
      <c r="E2605" s="854"/>
      <c r="F2605" s="807">
        <v>288.91000000000003</v>
      </c>
      <c r="G2605" s="807"/>
      <c r="I2605" s="840" t="s">
        <v>15822</v>
      </c>
      <c r="J2605" s="848">
        <f>IFERROR(VLOOKUP(I2605,REAJUSTE!A:AB,22,FALSE),"")</f>
        <v>1.016</v>
      </c>
    </row>
    <row r="2606" spans="1:10" ht="38.25" x14ac:dyDescent="0.2">
      <c r="A2606" s="853">
        <v>65955</v>
      </c>
      <c r="B2606" s="853" t="s">
        <v>29329</v>
      </c>
      <c r="C2606" s="806" t="s">
        <v>70</v>
      </c>
      <c r="D2606" s="807">
        <f t="shared" si="40"/>
        <v>533.82000000000005</v>
      </c>
      <c r="E2606" s="854"/>
      <c r="F2606" s="807">
        <v>525.41999999999996</v>
      </c>
      <c r="G2606" s="807"/>
      <c r="I2606" s="840" t="s">
        <v>15822</v>
      </c>
      <c r="J2606" s="848">
        <f>IFERROR(VLOOKUP(I2606,REAJUSTE!A:AB,22,FALSE),"")</f>
        <v>1.016</v>
      </c>
    </row>
    <row r="2607" spans="1:10" ht="25.5" x14ac:dyDescent="0.2">
      <c r="A2607" s="853">
        <v>65973</v>
      </c>
      <c r="B2607" s="853" t="s">
        <v>1582</v>
      </c>
      <c r="C2607" s="806" t="s">
        <v>70</v>
      </c>
      <c r="D2607" s="807">
        <f t="shared" si="40"/>
        <v>1384.15</v>
      </c>
      <c r="E2607" s="856"/>
      <c r="F2607" s="808">
        <v>1362.36</v>
      </c>
      <c r="G2607" s="701"/>
      <c r="I2607" s="840" t="s">
        <v>15822</v>
      </c>
      <c r="J2607" s="848">
        <f>IFERROR(VLOOKUP(I2607,REAJUSTE!A:AB,22,FALSE),"")</f>
        <v>1.016</v>
      </c>
    </row>
    <row r="2608" spans="1:10" ht="15" x14ac:dyDescent="0.2">
      <c r="A2608" s="513">
        <v>660</v>
      </c>
      <c r="B2608" s="514" t="s">
        <v>1583</v>
      </c>
      <c r="C2608" s="701"/>
      <c r="D2608" s="807">
        <f t="shared" si="40"/>
        <v>0</v>
      </c>
      <c r="E2608" s="854"/>
      <c r="F2608" s="701"/>
      <c r="G2608" s="807"/>
      <c r="I2608" s="840" t="s">
        <v>15822</v>
      </c>
      <c r="J2608" s="848">
        <f>IFERROR(VLOOKUP(I2608,REAJUSTE!A:AB,22,FALSE),"")</f>
        <v>1.016</v>
      </c>
    </row>
    <row r="2609" spans="1:10" ht="38.25" x14ac:dyDescent="0.2">
      <c r="A2609" s="853">
        <v>66008</v>
      </c>
      <c r="B2609" s="853" t="s">
        <v>29330</v>
      </c>
      <c r="C2609" s="806" t="s">
        <v>70</v>
      </c>
      <c r="D2609" s="807">
        <f t="shared" si="40"/>
        <v>182.29</v>
      </c>
      <c r="E2609" s="854"/>
      <c r="F2609" s="807">
        <v>179.42</v>
      </c>
      <c r="G2609" s="807"/>
      <c r="I2609" s="840" t="s">
        <v>15822</v>
      </c>
      <c r="J2609" s="848">
        <f>IFERROR(VLOOKUP(I2609,REAJUSTE!A:AB,22,FALSE),"")</f>
        <v>1.016</v>
      </c>
    </row>
    <row r="2610" spans="1:10" ht="25.5" x14ac:dyDescent="0.2">
      <c r="A2610" s="853">
        <v>66009</v>
      </c>
      <c r="B2610" s="853" t="s">
        <v>16072</v>
      </c>
      <c r="C2610" s="806" t="s">
        <v>70</v>
      </c>
      <c r="D2610" s="807">
        <f t="shared" si="40"/>
        <v>174.47</v>
      </c>
      <c r="E2610" s="854"/>
      <c r="F2610" s="807">
        <v>171.73</v>
      </c>
      <c r="G2610" s="807"/>
      <c r="I2610" s="840" t="s">
        <v>15822</v>
      </c>
      <c r="J2610" s="848">
        <f>IFERROR(VLOOKUP(I2610,REAJUSTE!A:AB,22,FALSE),"")</f>
        <v>1.016</v>
      </c>
    </row>
    <row r="2611" spans="1:10" ht="63.75" x14ac:dyDescent="0.2">
      <c r="A2611" s="853">
        <v>66012</v>
      </c>
      <c r="B2611" s="853" t="s">
        <v>16039</v>
      </c>
      <c r="C2611" s="806" t="s">
        <v>70</v>
      </c>
      <c r="D2611" s="807">
        <f t="shared" si="40"/>
        <v>193.52</v>
      </c>
      <c r="E2611" s="854"/>
      <c r="F2611" s="807">
        <v>190.48</v>
      </c>
      <c r="G2611" s="807"/>
      <c r="I2611" s="840" t="s">
        <v>15822</v>
      </c>
      <c r="J2611" s="848">
        <f>IFERROR(VLOOKUP(I2611,REAJUSTE!A:AB,22,FALSE),"")</f>
        <v>1.016</v>
      </c>
    </row>
    <row r="2612" spans="1:10" ht="25.5" x14ac:dyDescent="0.2">
      <c r="A2612" s="853">
        <v>66013</v>
      </c>
      <c r="B2612" s="853" t="s">
        <v>1584</v>
      </c>
      <c r="C2612" s="806" t="s">
        <v>70</v>
      </c>
      <c r="D2612" s="807">
        <f t="shared" si="40"/>
        <v>166.15</v>
      </c>
      <c r="E2612" s="854"/>
      <c r="F2612" s="807">
        <v>163.54</v>
      </c>
      <c r="G2612" s="807"/>
      <c r="I2612" s="840" t="s">
        <v>15822</v>
      </c>
      <c r="J2612" s="848">
        <f>IFERROR(VLOOKUP(I2612,REAJUSTE!A:AB,22,FALSE),"")</f>
        <v>1.016</v>
      </c>
    </row>
    <row r="2613" spans="1:10" ht="51" x14ac:dyDescent="0.2">
      <c r="A2613" s="853">
        <v>66022</v>
      </c>
      <c r="B2613" s="853" t="s">
        <v>16040</v>
      </c>
      <c r="C2613" s="806" t="s">
        <v>70</v>
      </c>
      <c r="D2613" s="807">
        <f t="shared" si="40"/>
        <v>103.9</v>
      </c>
      <c r="E2613" s="856"/>
      <c r="F2613" s="807">
        <v>102.27</v>
      </c>
      <c r="G2613" s="701"/>
      <c r="I2613" s="840" t="s">
        <v>15822</v>
      </c>
      <c r="J2613" s="848">
        <f>IFERROR(VLOOKUP(I2613,REAJUSTE!A:AB,22,FALSE),"")</f>
        <v>1.016</v>
      </c>
    </row>
    <row r="2614" spans="1:10" ht="38.25" x14ac:dyDescent="0.2">
      <c r="A2614" s="853">
        <v>66024</v>
      </c>
      <c r="B2614" s="853" t="s">
        <v>29331</v>
      </c>
      <c r="C2614" s="806" t="s">
        <v>70</v>
      </c>
      <c r="D2614" s="807">
        <f t="shared" si="40"/>
        <v>27.29</v>
      </c>
      <c r="E2614" s="854"/>
      <c r="F2614" s="807">
        <v>26.87</v>
      </c>
      <c r="G2614" s="807"/>
      <c r="I2614" s="840" t="s">
        <v>15822</v>
      </c>
      <c r="J2614" s="848">
        <f>IFERROR(VLOOKUP(I2614,REAJUSTE!A:AB,22,FALSE),"")</f>
        <v>1.016</v>
      </c>
    </row>
    <row r="2615" spans="1:10" ht="25.5" x14ac:dyDescent="0.2">
      <c r="A2615" s="853">
        <v>66027</v>
      </c>
      <c r="B2615" s="853" t="s">
        <v>1585</v>
      </c>
      <c r="C2615" s="806" t="s">
        <v>70</v>
      </c>
      <c r="D2615" s="807">
        <f t="shared" si="40"/>
        <v>290.23</v>
      </c>
      <c r="E2615" s="856"/>
      <c r="F2615" s="807">
        <v>285.66000000000003</v>
      </c>
      <c r="G2615" s="701"/>
      <c r="I2615" s="840" t="s">
        <v>15822</v>
      </c>
      <c r="J2615" s="848">
        <f>IFERROR(VLOOKUP(I2615,REAJUSTE!A:AB,22,FALSE),"")</f>
        <v>1.016</v>
      </c>
    </row>
    <row r="2616" spans="1:10" ht="38.25" x14ac:dyDescent="0.2">
      <c r="A2616" s="853">
        <v>66045</v>
      </c>
      <c r="B2616" s="853" t="s">
        <v>29332</v>
      </c>
      <c r="C2616" s="806" t="s">
        <v>70</v>
      </c>
      <c r="D2616" s="807">
        <f t="shared" si="40"/>
        <v>198.39</v>
      </c>
      <c r="E2616" s="854"/>
      <c r="F2616" s="807">
        <v>195.27</v>
      </c>
      <c r="G2616" s="807"/>
      <c r="I2616" s="840" t="s">
        <v>15822</v>
      </c>
      <c r="J2616" s="848">
        <f>IFERROR(VLOOKUP(I2616,REAJUSTE!A:AB,22,FALSE),"")</f>
        <v>1.016</v>
      </c>
    </row>
    <row r="2617" spans="1:10" ht="38.25" x14ac:dyDescent="0.2">
      <c r="A2617" s="853">
        <v>66048</v>
      </c>
      <c r="B2617" s="853" t="s">
        <v>1874</v>
      </c>
      <c r="C2617" s="806" t="s">
        <v>70</v>
      </c>
      <c r="D2617" s="807">
        <f t="shared" si="40"/>
        <v>83.69</v>
      </c>
      <c r="E2617" s="854"/>
      <c r="F2617" s="807">
        <v>82.38</v>
      </c>
      <c r="G2617" s="808"/>
      <c r="I2617" s="840" t="s">
        <v>15822</v>
      </c>
      <c r="J2617" s="848">
        <f>IFERROR(VLOOKUP(I2617,REAJUSTE!A:AB,22,FALSE),"")</f>
        <v>1.016</v>
      </c>
    </row>
    <row r="2618" spans="1:10" ht="15" x14ac:dyDescent="0.2">
      <c r="A2618" s="853">
        <v>66049</v>
      </c>
      <c r="B2618" s="853" t="s">
        <v>1586</v>
      </c>
      <c r="C2618" s="806" t="s">
        <v>70</v>
      </c>
      <c r="D2618" s="807">
        <f t="shared" si="40"/>
        <v>16.170000000000002</v>
      </c>
      <c r="E2618" s="854"/>
      <c r="F2618" s="807">
        <v>15.92</v>
      </c>
      <c r="G2618" s="808"/>
      <c r="I2618" s="840" t="s">
        <v>15822</v>
      </c>
      <c r="J2618" s="848">
        <f>IFERROR(VLOOKUP(I2618,REAJUSTE!A:AB,22,FALSE),"")</f>
        <v>1.016</v>
      </c>
    </row>
    <row r="2619" spans="1:10" ht="38.25" x14ac:dyDescent="0.2">
      <c r="A2619" s="853">
        <v>66058</v>
      </c>
      <c r="B2619" s="853" t="s">
        <v>29333</v>
      </c>
      <c r="C2619" s="806" t="s">
        <v>70</v>
      </c>
      <c r="D2619" s="807">
        <f t="shared" si="40"/>
        <v>182.29</v>
      </c>
      <c r="E2619" s="854"/>
      <c r="F2619" s="807">
        <v>179.42</v>
      </c>
      <c r="G2619" s="807"/>
      <c r="I2619" s="840" t="s">
        <v>15822</v>
      </c>
      <c r="J2619" s="848">
        <f>IFERROR(VLOOKUP(I2619,REAJUSTE!A:AB,22,FALSE),"")</f>
        <v>1.016</v>
      </c>
    </row>
    <row r="2620" spans="1:10" ht="25.5" x14ac:dyDescent="0.2">
      <c r="A2620" s="853">
        <v>66074</v>
      </c>
      <c r="B2620" s="853" t="s">
        <v>1587</v>
      </c>
      <c r="C2620" s="806" t="s">
        <v>70</v>
      </c>
      <c r="D2620" s="807">
        <f t="shared" si="40"/>
        <v>429.19</v>
      </c>
      <c r="E2620" s="854"/>
      <c r="F2620" s="807">
        <v>422.44</v>
      </c>
      <c r="G2620" s="807"/>
      <c r="I2620" s="840" t="s">
        <v>15822</v>
      </c>
      <c r="J2620" s="848">
        <f>IFERROR(VLOOKUP(I2620,REAJUSTE!A:AB,22,FALSE),"")</f>
        <v>1.016</v>
      </c>
    </row>
    <row r="2621" spans="1:10" ht="15" x14ac:dyDescent="0.2">
      <c r="A2621" s="513">
        <v>661</v>
      </c>
      <c r="B2621" s="514" t="s">
        <v>1583</v>
      </c>
      <c r="C2621" s="701"/>
      <c r="D2621" s="807">
        <f t="shared" si="40"/>
        <v>0</v>
      </c>
      <c r="E2621" s="854"/>
      <c r="F2621" s="701"/>
      <c r="G2621" s="807"/>
      <c r="I2621" s="840" t="s">
        <v>15822</v>
      </c>
      <c r="J2621" s="848">
        <f>IFERROR(VLOOKUP(I2621,REAJUSTE!A:AB,22,FALSE),"")</f>
        <v>1.016</v>
      </c>
    </row>
    <row r="2622" spans="1:10" ht="25.5" x14ac:dyDescent="0.2">
      <c r="A2622" s="853">
        <v>66124</v>
      </c>
      <c r="B2622" s="853" t="s">
        <v>1588</v>
      </c>
      <c r="C2622" s="806" t="s">
        <v>70</v>
      </c>
      <c r="D2622" s="807">
        <f t="shared" si="40"/>
        <v>174.47</v>
      </c>
      <c r="E2622" s="854"/>
      <c r="F2622" s="807">
        <v>171.73</v>
      </c>
      <c r="G2622" s="808"/>
      <c r="I2622" s="840" t="s">
        <v>15822</v>
      </c>
      <c r="J2622" s="848">
        <f>IFERROR(VLOOKUP(I2622,REAJUSTE!A:AB,22,FALSE),"")</f>
        <v>1.016</v>
      </c>
    </row>
    <row r="2623" spans="1:10" ht="25.5" x14ac:dyDescent="0.2">
      <c r="A2623" s="853">
        <v>66125</v>
      </c>
      <c r="B2623" s="853" t="s">
        <v>1589</v>
      </c>
      <c r="C2623" s="806" t="s">
        <v>70</v>
      </c>
      <c r="D2623" s="807">
        <f t="shared" si="40"/>
        <v>125.53</v>
      </c>
      <c r="E2623" s="856"/>
      <c r="F2623" s="807">
        <v>123.56</v>
      </c>
      <c r="G2623" s="701"/>
      <c r="I2623" s="840" t="s">
        <v>15822</v>
      </c>
      <c r="J2623" s="848">
        <f>IFERROR(VLOOKUP(I2623,REAJUSTE!A:AB,22,FALSE),"")</f>
        <v>1.016</v>
      </c>
    </row>
    <row r="2624" spans="1:10" ht="51" x14ac:dyDescent="0.2">
      <c r="A2624" s="853">
        <v>66178</v>
      </c>
      <c r="B2624" s="853" t="s">
        <v>13266</v>
      </c>
      <c r="C2624" s="806" t="s">
        <v>70</v>
      </c>
      <c r="D2624" s="807">
        <f t="shared" si="40"/>
        <v>781.98</v>
      </c>
      <c r="E2624" s="854"/>
      <c r="F2624" s="807">
        <v>769.67</v>
      </c>
      <c r="G2624" s="807"/>
      <c r="I2624" s="840" t="s">
        <v>15822</v>
      </c>
      <c r="J2624" s="848">
        <f>IFERROR(VLOOKUP(I2624,REAJUSTE!A:AB,22,FALSE),"")</f>
        <v>1.016</v>
      </c>
    </row>
    <row r="2625" spans="1:10" ht="15" x14ac:dyDescent="0.2">
      <c r="A2625" s="513">
        <v>662</v>
      </c>
      <c r="B2625" s="514" t="s">
        <v>1550</v>
      </c>
      <c r="C2625" s="701"/>
      <c r="D2625" s="807">
        <f t="shared" si="40"/>
        <v>0</v>
      </c>
      <c r="E2625" s="854"/>
      <c r="F2625" s="701"/>
      <c r="G2625" s="807"/>
      <c r="I2625" s="840" t="s">
        <v>15822</v>
      </c>
      <c r="J2625" s="848">
        <f>IFERROR(VLOOKUP(I2625,REAJUSTE!A:AB,22,FALSE),"")</f>
        <v>1.016</v>
      </c>
    </row>
    <row r="2626" spans="1:10" ht="25.5" x14ac:dyDescent="0.2">
      <c r="A2626" s="853">
        <v>66207</v>
      </c>
      <c r="B2626" s="853" t="s">
        <v>1590</v>
      </c>
      <c r="C2626" s="806" t="s">
        <v>70</v>
      </c>
      <c r="D2626" s="807">
        <f t="shared" si="40"/>
        <v>1054.22</v>
      </c>
      <c r="E2626" s="854"/>
      <c r="F2626" s="808">
        <v>1037.6199999999999</v>
      </c>
      <c r="G2626" s="808"/>
      <c r="I2626" s="840" t="s">
        <v>15822</v>
      </c>
      <c r="J2626" s="848">
        <f>IFERROR(VLOOKUP(I2626,REAJUSTE!A:AB,22,FALSE),"")</f>
        <v>1.016</v>
      </c>
    </row>
    <row r="2627" spans="1:10" ht="15" x14ac:dyDescent="0.2">
      <c r="A2627" s="513">
        <v>663</v>
      </c>
      <c r="B2627" s="514" t="s">
        <v>1583</v>
      </c>
      <c r="C2627" s="701"/>
      <c r="D2627" s="807">
        <f t="shared" si="40"/>
        <v>0</v>
      </c>
      <c r="E2627" s="856"/>
      <c r="F2627" s="701"/>
      <c r="G2627" s="701"/>
      <c r="I2627" s="840" t="s">
        <v>15822</v>
      </c>
      <c r="J2627" s="848">
        <f>IFERROR(VLOOKUP(I2627,REAJUSTE!A:AB,22,FALSE),"")</f>
        <v>1.016</v>
      </c>
    </row>
    <row r="2628" spans="1:10" ht="51" x14ac:dyDescent="0.2">
      <c r="A2628" s="853">
        <v>66301</v>
      </c>
      <c r="B2628" s="853" t="s">
        <v>13267</v>
      </c>
      <c r="C2628" s="806" t="s">
        <v>70</v>
      </c>
      <c r="D2628" s="807">
        <f t="shared" si="40"/>
        <v>512.49</v>
      </c>
      <c r="E2628" s="854"/>
      <c r="F2628" s="807">
        <v>504.42</v>
      </c>
      <c r="G2628" s="807"/>
      <c r="I2628" s="840" t="s">
        <v>15822</v>
      </c>
      <c r="J2628" s="848">
        <f>IFERROR(VLOOKUP(I2628,REAJUSTE!A:AB,22,FALSE),"")</f>
        <v>1.016</v>
      </c>
    </row>
    <row r="2629" spans="1:10" ht="25.5" x14ac:dyDescent="0.2">
      <c r="A2629" s="853">
        <v>66335</v>
      </c>
      <c r="B2629" s="853" t="s">
        <v>1591</v>
      </c>
      <c r="C2629" s="806" t="s">
        <v>70</v>
      </c>
      <c r="D2629" s="807">
        <f t="shared" si="40"/>
        <v>165.28</v>
      </c>
      <c r="E2629" s="854"/>
      <c r="F2629" s="807">
        <v>162.68</v>
      </c>
      <c r="G2629" s="807"/>
      <c r="I2629" s="840" t="s">
        <v>15822</v>
      </c>
      <c r="J2629" s="848">
        <f>IFERROR(VLOOKUP(I2629,REAJUSTE!A:AB,22,FALSE),"")</f>
        <v>1.016</v>
      </c>
    </row>
    <row r="2630" spans="1:10" ht="25.5" x14ac:dyDescent="0.2">
      <c r="A2630" s="853">
        <v>66368</v>
      </c>
      <c r="B2630" s="853" t="s">
        <v>1592</v>
      </c>
      <c r="C2630" s="806" t="s">
        <v>70</v>
      </c>
      <c r="D2630" s="807">
        <f t="shared" si="40"/>
        <v>706.41</v>
      </c>
      <c r="E2630" s="854"/>
      <c r="F2630" s="807">
        <v>695.29</v>
      </c>
      <c r="G2630" s="807"/>
      <c r="I2630" s="840" t="s">
        <v>15822</v>
      </c>
      <c r="J2630" s="848">
        <f>IFERROR(VLOOKUP(I2630,REAJUSTE!A:AB,22,FALSE),"")</f>
        <v>1.016</v>
      </c>
    </row>
    <row r="2631" spans="1:10" ht="25.5" x14ac:dyDescent="0.2">
      <c r="A2631" s="853">
        <v>66372</v>
      </c>
      <c r="B2631" s="853" t="s">
        <v>13268</v>
      </c>
      <c r="C2631" s="806" t="s">
        <v>70</v>
      </c>
      <c r="D2631" s="807">
        <f t="shared" si="40"/>
        <v>334.07</v>
      </c>
      <c r="E2631" s="854"/>
      <c r="F2631" s="807">
        <v>328.81</v>
      </c>
      <c r="G2631" s="807"/>
      <c r="I2631" s="840" t="s">
        <v>15822</v>
      </c>
      <c r="J2631" s="848">
        <f>IFERROR(VLOOKUP(I2631,REAJUSTE!A:AB,22,FALSE),"")</f>
        <v>1.016</v>
      </c>
    </row>
    <row r="2632" spans="1:10" ht="15" x14ac:dyDescent="0.2">
      <c r="A2632" s="513">
        <v>666</v>
      </c>
      <c r="B2632" s="514" t="s">
        <v>1593</v>
      </c>
      <c r="C2632" s="701"/>
      <c r="D2632" s="807">
        <f t="shared" si="40"/>
        <v>0</v>
      </c>
      <c r="E2632" s="854"/>
      <c r="F2632" s="701"/>
      <c r="G2632" s="807"/>
      <c r="I2632" s="840" t="s">
        <v>15822</v>
      </c>
      <c r="J2632" s="848">
        <f>IFERROR(VLOOKUP(I2632,REAJUSTE!A:AB,22,FALSE),"")</f>
        <v>1.016</v>
      </c>
    </row>
    <row r="2633" spans="1:10" ht="38.25" x14ac:dyDescent="0.2">
      <c r="A2633" s="853">
        <v>66608</v>
      </c>
      <c r="B2633" s="853" t="s">
        <v>16041</v>
      </c>
      <c r="C2633" s="806" t="s">
        <v>70</v>
      </c>
      <c r="D2633" s="807">
        <f t="shared" si="40"/>
        <v>1180.95</v>
      </c>
      <c r="E2633" s="854"/>
      <c r="F2633" s="808">
        <v>1162.3599999999999</v>
      </c>
      <c r="G2633" s="807"/>
      <c r="I2633" s="840" t="s">
        <v>15822</v>
      </c>
      <c r="J2633" s="848">
        <f>IFERROR(VLOOKUP(I2633,REAJUSTE!A:AB,22,FALSE),"")</f>
        <v>1.016</v>
      </c>
    </row>
    <row r="2634" spans="1:10" ht="30" x14ac:dyDescent="0.2">
      <c r="A2634" s="513">
        <v>670</v>
      </c>
      <c r="B2634" s="514" t="s">
        <v>1594</v>
      </c>
      <c r="C2634" s="701"/>
      <c r="D2634" s="807">
        <f t="shared" si="40"/>
        <v>0</v>
      </c>
      <c r="E2634" s="854"/>
      <c r="F2634" s="701"/>
      <c r="G2634" s="807"/>
      <c r="I2634" s="840" t="s">
        <v>15822</v>
      </c>
      <c r="J2634" s="848">
        <f>IFERROR(VLOOKUP(I2634,REAJUSTE!A:AB,22,FALSE),"")</f>
        <v>1.016</v>
      </c>
    </row>
    <row r="2635" spans="1:10" ht="38.25" x14ac:dyDescent="0.2">
      <c r="A2635" s="853">
        <v>67001</v>
      </c>
      <c r="B2635" s="853" t="s">
        <v>1875</v>
      </c>
      <c r="C2635" s="806" t="s">
        <v>70</v>
      </c>
      <c r="D2635" s="807">
        <f t="shared" si="40"/>
        <v>414.96</v>
      </c>
      <c r="E2635" s="854"/>
      <c r="F2635" s="807">
        <v>408.43</v>
      </c>
      <c r="G2635" s="807"/>
      <c r="I2635" s="840" t="s">
        <v>15822</v>
      </c>
      <c r="J2635" s="848">
        <f>IFERROR(VLOOKUP(I2635,REAJUSTE!A:AB,22,FALSE),"")</f>
        <v>1.016</v>
      </c>
    </row>
    <row r="2636" spans="1:10" ht="25.5" x14ac:dyDescent="0.2">
      <c r="A2636" s="853">
        <v>67004</v>
      </c>
      <c r="B2636" s="853" t="s">
        <v>29334</v>
      </c>
      <c r="C2636" s="806" t="s">
        <v>70</v>
      </c>
      <c r="D2636" s="807">
        <f t="shared" si="40"/>
        <v>695.73</v>
      </c>
      <c r="E2636" s="854"/>
      <c r="F2636" s="807">
        <v>684.78</v>
      </c>
      <c r="G2636" s="807"/>
      <c r="I2636" s="840" t="s">
        <v>15822</v>
      </c>
      <c r="J2636" s="848">
        <f>IFERROR(VLOOKUP(I2636,REAJUSTE!A:AB,22,FALSE),"")</f>
        <v>1.016</v>
      </c>
    </row>
    <row r="2637" spans="1:10" ht="25.5" x14ac:dyDescent="0.2">
      <c r="A2637" s="853">
        <v>67007</v>
      </c>
      <c r="B2637" s="853" t="s">
        <v>1595</v>
      </c>
      <c r="C2637" s="806" t="s">
        <v>70</v>
      </c>
      <c r="D2637" s="807">
        <f t="shared" si="40"/>
        <v>321.55</v>
      </c>
      <c r="E2637" s="854"/>
      <c r="F2637" s="807">
        <v>316.49</v>
      </c>
      <c r="G2637" s="807"/>
      <c r="I2637" s="840" t="s">
        <v>15822</v>
      </c>
      <c r="J2637" s="848">
        <f>IFERROR(VLOOKUP(I2637,REAJUSTE!A:AB,22,FALSE),"")</f>
        <v>1.016</v>
      </c>
    </row>
    <row r="2638" spans="1:10" ht="25.5" x14ac:dyDescent="0.2">
      <c r="A2638" s="853">
        <v>67008</v>
      </c>
      <c r="B2638" s="853" t="s">
        <v>13269</v>
      </c>
      <c r="C2638" s="806" t="s">
        <v>70</v>
      </c>
      <c r="D2638" s="807">
        <f t="shared" si="40"/>
        <v>82.74</v>
      </c>
      <c r="E2638" s="854"/>
      <c r="F2638" s="807">
        <v>81.44</v>
      </c>
      <c r="G2638" s="807"/>
      <c r="I2638" s="840" t="s">
        <v>15822</v>
      </c>
      <c r="J2638" s="848">
        <f>IFERROR(VLOOKUP(I2638,REAJUSTE!A:AB,22,FALSE),"")</f>
        <v>1.016</v>
      </c>
    </row>
    <row r="2639" spans="1:10" ht="25.5" x14ac:dyDescent="0.2">
      <c r="A2639" s="853">
        <v>67035</v>
      </c>
      <c r="B2639" s="853" t="s">
        <v>29335</v>
      </c>
      <c r="C2639" s="806" t="s">
        <v>70</v>
      </c>
      <c r="D2639" s="807">
        <f t="shared" si="40"/>
        <v>15.85</v>
      </c>
      <c r="E2639" s="854"/>
      <c r="F2639" s="807">
        <v>15.61</v>
      </c>
      <c r="G2639" s="807"/>
      <c r="I2639" s="840" t="s">
        <v>15822</v>
      </c>
      <c r="J2639" s="848">
        <f>IFERROR(VLOOKUP(I2639,REAJUSTE!A:AB,22,FALSE),"")</f>
        <v>1.016</v>
      </c>
    </row>
    <row r="2640" spans="1:10" ht="25.5" x14ac:dyDescent="0.2">
      <c r="A2640" s="853">
        <v>67040</v>
      </c>
      <c r="B2640" s="853" t="s">
        <v>29336</v>
      </c>
      <c r="C2640" s="806" t="s">
        <v>70</v>
      </c>
      <c r="D2640" s="807">
        <f t="shared" ref="D2640:D2703" si="41">TRUNC(F2640*J2640,2)</f>
        <v>174.06</v>
      </c>
      <c r="E2640" s="856"/>
      <c r="F2640" s="807">
        <v>171.32</v>
      </c>
      <c r="G2640" s="701"/>
      <c r="I2640" s="840" t="s">
        <v>15822</v>
      </c>
      <c r="J2640" s="848">
        <f>IFERROR(VLOOKUP(I2640,REAJUSTE!A:AB,22,FALSE),"")</f>
        <v>1.016</v>
      </c>
    </row>
    <row r="2641" spans="1:10" ht="38.25" x14ac:dyDescent="0.2">
      <c r="A2641" s="853">
        <v>67042</v>
      </c>
      <c r="B2641" s="853" t="s">
        <v>29337</v>
      </c>
      <c r="C2641" s="806" t="s">
        <v>70</v>
      </c>
      <c r="D2641" s="807">
        <f t="shared" si="41"/>
        <v>163.38</v>
      </c>
      <c r="E2641" s="854"/>
      <c r="F2641" s="807">
        <v>160.81</v>
      </c>
      <c r="G2641" s="807"/>
      <c r="I2641" s="840" t="s">
        <v>15822</v>
      </c>
      <c r="J2641" s="848">
        <f>IFERROR(VLOOKUP(I2641,REAJUSTE!A:AB,22,FALSE),"")</f>
        <v>1.016</v>
      </c>
    </row>
    <row r="2642" spans="1:10" ht="25.5" x14ac:dyDescent="0.2">
      <c r="A2642" s="853">
        <v>67043</v>
      </c>
      <c r="B2642" s="853" t="s">
        <v>29338</v>
      </c>
      <c r="C2642" s="806" t="s">
        <v>70</v>
      </c>
      <c r="D2642" s="807">
        <f t="shared" si="41"/>
        <v>183</v>
      </c>
      <c r="E2642" s="854"/>
      <c r="F2642" s="807">
        <v>180.12</v>
      </c>
      <c r="G2642" s="807"/>
      <c r="I2642" s="840" t="s">
        <v>15822</v>
      </c>
      <c r="J2642" s="848">
        <f>IFERROR(VLOOKUP(I2642,REAJUSTE!A:AB,22,FALSE),"")</f>
        <v>1.016</v>
      </c>
    </row>
    <row r="2643" spans="1:10" ht="25.5" x14ac:dyDescent="0.2">
      <c r="A2643" s="853">
        <v>67046</v>
      </c>
      <c r="B2643" s="853" t="s">
        <v>1596</v>
      </c>
      <c r="C2643" s="806" t="s">
        <v>70</v>
      </c>
      <c r="D2643" s="807">
        <f t="shared" si="41"/>
        <v>197.31</v>
      </c>
      <c r="E2643" s="854"/>
      <c r="F2643" s="807">
        <v>194.21</v>
      </c>
      <c r="G2643" s="807"/>
      <c r="I2643" s="840" t="s">
        <v>15822</v>
      </c>
      <c r="J2643" s="848">
        <f>IFERROR(VLOOKUP(I2643,REAJUSTE!A:AB,22,FALSE),"")</f>
        <v>1.016</v>
      </c>
    </row>
    <row r="2644" spans="1:10" ht="25.5" x14ac:dyDescent="0.2">
      <c r="A2644" s="853">
        <v>67047</v>
      </c>
      <c r="B2644" s="853" t="s">
        <v>1597</v>
      </c>
      <c r="C2644" s="806" t="s">
        <v>70</v>
      </c>
      <c r="D2644" s="807">
        <f t="shared" si="41"/>
        <v>789.4</v>
      </c>
      <c r="E2644" s="856"/>
      <c r="F2644" s="807">
        <v>776.97</v>
      </c>
      <c r="G2644" s="701"/>
      <c r="I2644" s="840" t="s">
        <v>15822</v>
      </c>
      <c r="J2644" s="848">
        <f>IFERROR(VLOOKUP(I2644,REAJUSTE!A:AB,22,FALSE),"")</f>
        <v>1.016</v>
      </c>
    </row>
    <row r="2645" spans="1:10" ht="25.5" x14ac:dyDescent="0.2">
      <c r="A2645" s="853">
        <v>67050</v>
      </c>
      <c r="B2645" s="853" t="s">
        <v>1598</v>
      </c>
      <c r="C2645" s="806" t="s">
        <v>70</v>
      </c>
      <c r="D2645" s="807">
        <f t="shared" si="41"/>
        <v>311.74</v>
      </c>
      <c r="E2645" s="854"/>
      <c r="F2645" s="807">
        <v>306.83999999999997</v>
      </c>
      <c r="G2645" s="808"/>
      <c r="I2645" s="840" t="s">
        <v>15822</v>
      </c>
      <c r="J2645" s="848">
        <f>IFERROR(VLOOKUP(I2645,REAJUSTE!A:AB,22,FALSE),"")</f>
        <v>1.016</v>
      </c>
    </row>
    <row r="2646" spans="1:10" ht="25.5" x14ac:dyDescent="0.2">
      <c r="A2646" s="853">
        <v>67051</v>
      </c>
      <c r="B2646" s="853" t="s">
        <v>1599</v>
      </c>
      <c r="C2646" s="806" t="s">
        <v>70</v>
      </c>
      <c r="D2646" s="807">
        <f t="shared" si="41"/>
        <v>81.260000000000005</v>
      </c>
      <c r="E2646" s="856"/>
      <c r="F2646" s="807">
        <v>79.989999999999995</v>
      </c>
      <c r="G2646" s="701"/>
      <c r="I2646" s="840" t="s">
        <v>15822</v>
      </c>
      <c r="J2646" s="848">
        <f>IFERROR(VLOOKUP(I2646,REAJUSTE!A:AB,22,FALSE),"")</f>
        <v>1.016</v>
      </c>
    </row>
    <row r="2647" spans="1:10" ht="38.25" x14ac:dyDescent="0.2">
      <c r="A2647" s="853">
        <v>67054</v>
      </c>
      <c r="B2647" s="853" t="s">
        <v>1876</v>
      </c>
      <c r="C2647" s="806" t="s">
        <v>70</v>
      </c>
      <c r="D2647" s="807">
        <f t="shared" si="41"/>
        <v>461.77</v>
      </c>
      <c r="E2647" s="854"/>
      <c r="F2647" s="807">
        <v>454.5</v>
      </c>
      <c r="G2647" s="807"/>
      <c r="I2647" s="840" t="s">
        <v>15822</v>
      </c>
      <c r="J2647" s="848">
        <f>IFERROR(VLOOKUP(I2647,REAJUSTE!A:AB,22,FALSE),"")</f>
        <v>1.016</v>
      </c>
    </row>
    <row r="2648" spans="1:10" ht="25.5" x14ac:dyDescent="0.2">
      <c r="A2648" s="853">
        <v>67061</v>
      </c>
      <c r="B2648" s="853" t="s">
        <v>1600</v>
      </c>
      <c r="C2648" s="806" t="s">
        <v>70</v>
      </c>
      <c r="D2648" s="807">
        <f t="shared" si="41"/>
        <v>20.79</v>
      </c>
      <c r="E2648" s="854"/>
      <c r="F2648" s="807">
        <v>20.47</v>
      </c>
      <c r="G2648" s="807"/>
      <c r="I2648" s="840" t="s">
        <v>15822</v>
      </c>
      <c r="J2648" s="848">
        <f>IFERROR(VLOOKUP(I2648,REAJUSTE!A:AB,22,FALSE),"")</f>
        <v>1.016</v>
      </c>
    </row>
    <row r="2649" spans="1:10" ht="25.5" x14ac:dyDescent="0.2">
      <c r="A2649" s="853">
        <v>67066</v>
      </c>
      <c r="B2649" s="853" t="s">
        <v>1601</v>
      </c>
      <c r="C2649" s="806" t="s">
        <v>70</v>
      </c>
      <c r="D2649" s="807">
        <f t="shared" si="41"/>
        <v>605.87</v>
      </c>
      <c r="E2649" s="854"/>
      <c r="F2649" s="807">
        <v>596.33000000000004</v>
      </c>
      <c r="G2649" s="807"/>
      <c r="I2649" s="840" t="s">
        <v>15822</v>
      </c>
      <c r="J2649" s="848">
        <f>IFERROR(VLOOKUP(I2649,REAJUSTE!A:AB,22,FALSE),"")</f>
        <v>1.016</v>
      </c>
    </row>
    <row r="2650" spans="1:10" ht="25.5" x14ac:dyDescent="0.2">
      <c r="A2650" s="853">
        <v>67067</v>
      </c>
      <c r="B2650" s="853" t="s">
        <v>1602</v>
      </c>
      <c r="C2650" s="806" t="s">
        <v>70</v>
      </c>
      <c r="D2650" s="807">
        <f t="shared" si="41"/>
        <v>113.99</v>
      </c>
      <c r="E2650" s="854"/>
      <c r="F2650" s="807">
        <v>112.2</v>
      </c>
      <c r="G2650" s="807"/>
      <c r="I2650" s="840" t="s">
        <v>15822</v>
      </c>
      <c r="J2650" s="848">
        <f>IFERROR(VLOOKUP(I2650,REAJUSTE!A:AB,22,FALSE),"")</f>
        <v>1.016</v>
      </c>
    </row>
    <row r="2651" spans="1:10" ht="51" x14ac:dyDescent="0.2">
      <c r="A2651" s="853">
        <v>67090</v>
      </c>
      <c r="B2651" s="853" t="s">
        <v>1603</v>
      </c>
      <c r="C2651" s="806" t="s">
        <v>70</v>
      </c>
      <c r="D2651" s="807">
        <f t="shared" si="41"/>
        <v>13.09</v>
      </c>
      <c r="E2651" s="856"/>
      <c r="F2651" s="807">
        <v>12.89</v>
      </c>
      <c r="G2651" s="701"/>
      <c r="I2651" s="840" t="s">
        <v>15822</v>
      </c>
      <c r="J2651" s="848">
        <f>IFERROR(VLOOKUP(I2651,REAJUSTE!A:AB,22,FALSE),"")</f>
        <v>1.016</v>
      </c>
    </row>
    <row r="2652" spans="1:10" ht="25.5" x14ac:dyDescent="0.2">
      <c r="A2652" s="853">
        <v>67094</v>
      </c>
      <c r="B2652" s="853" t="s">
        <v>1604</v>
      </c>
      <c r="C2652" s="806" t="s">
        <v>70</v>
      </c>
      <c r="D2652" s="807">
        <f t="shared" si="41"/>
        <v>157.47999999999999</v>
      </c>
      <c r="E2652" s="854"/>
      <c r="F2652" s="807">
        <v>155</v>
      </c>
      <c r="G2652" s="808"/>
      <c r="I2652" s="840" t="s">
        <v>15822</v>
      </c>
      <c r="J2652" s="848">
        <f>IFERROR(VLOOKUP(I2652,REAJUSTE!A:AB,22,FALSE),"")</f>
        <v>1.016</v>
      </c>
    </row>
    <row r="2653" spans="1:10" ht="30" x14ac:dyDescent="0.2">
      <c r="A2653" s="513">
        <v>671</v>
      </c>
      <c r="B2653" s="514" t="s">
        <v>1594</v>
      </c>
      <c r="C2653" s="701"/>
      <c r="D2653" s="807">
        <f t="shared" si="41"/>
        <v>0</v>
      </c>
      <c r="E2653" s="856"/>
      <c r="F2653" s="701"/>
      <c r="G2653" s="701"/>
      <c r="I2653" s="840" t="s">
        <v>15822</v>
      </c>
      <c r="J2653" s="848">
        <f>IFERROR(VLOOKUP(I2653,REAJUSTE!A:AB,22,FALSE),"")</f>
        <v>1.016</v>
      </c>
    </row>
    <row r="2654" spans="1:10" ht="25.5" x14ac:dyDescent="0.2">
      <c r="A2654" s="853">
        <v>67130</v>
      </c>
      <c r="B2654" s="853" t="s">
        <v>13270</v>
      </c>
      <c r="C2654" s="806" t="s">
        <v>70</v>
      </c>
      <c r="D2654" s="807">
        <f t="shared" si="41"/>
        <v>150.09</v>
      </c>
      <c r="E2654" s="854"/>
      <c r="F2654" s="807">
        <v>147.72999999999999</v>
      </c>
      <c r="G2654" s="807"/>
      <c r="I2654" s="840" t="s">
        <v>15822</v>
      </c>
      <c r="J2654" s="848">
        <f>IFERROR(VLOOKUP(I2654,REAJUSTE!A:AB,22,FALSE),"")</f>
        <v>1.016</v>
      </c>
    </row>
    <row r="2655" spans="1:10" ht="15" x14ac:dyDescent="0.2">
      <c r="A2655" s="513">
        <v>675</v>
      </c>
      <c r="B2655" s="514" t="s">
        <v>1605</v>
      </c>
      <c r="C2655" s="701"/>
      <c r="D2655" s="807">
        <f t="shared" si="41"/>
        <v>0</v>
      </c>
      <c r="E2655" s="854"/>
      <c r="F2655" s="701"/>
      <c r="G2655" s="807"/>
      <c r="I2655" s="840" t="s">
        <v>15822</v>
      </c>
      <c r="J2655" s="848">
        <f>IFERROR(VLOOKUP(I2655,REAJUSTE!A:AB,22,FALSE),"")</f>
        <v>1.016</v>
      </c>
    </row>
    <row r="2656" spans="1:10" ht="25.5" x14ac:dyDescent="0.2">
      <c r="A2656" s="853">
        <v>67507</v>
      </c>
      <c r="B2656" s="853" t="s">
        <v>1606</v>
      </c>
      <c r="C2656" s="806" t="s">
        <v>70</v>
      </c>
      <c r="D2656" s="807">
        <f t="shared" si="41"/>
        <v>24.71</v>
      </c>
      <c r="E2656" s="854"/>
      <c r="F2656" s="807">
        <v>24.33</v>
      </c>
      <c r="G2656" s="807"/>
      <c r="I2656" s="840" t="s">
        <v>15822</v>
      </c>
      <c r="J2656" s="848">
        <f>IFERROR(VLOOKUP(I2656,REAJUSTE!A:AB,22,FALSE),"")</f>
        <v>1.016</v>
      </c>
    </row>
    <row r="2657" spans="1:10" ht="25.5" x14ac:dyDescent="0.2">
      <c r="A2657" s="853">
        <v>67510</v>
      </c>
      <c r="B2657" s="853" t="s">
        <v>1607</v>
      </c>
      <c r="C2657" s="806" t="s">
        <v>70</v>
      </c>
      <c r="D2657" s="807">
        <f t="shared" si="41"/>
        <v>24</v>
      </c>
      <c r="E2657" s="854"/>
      <c r="F2657" s="807">
        <v>23.63</v>
      </c>
      <c r="G2657" s="807"/>
      <c r="I2657" s="840" t="s">
        <v>15822</v>
      </c>
      <c r="J2657" s="848">
        <f>IFERROR(VLOOKUP(I2657,REAJUSTE!A:AB,22,FALSE),"")</f>
        <v>1.016</v>
      </c>
    </row>
    <row r="2658" spans="1:10" ht="25.5" x14ac:dyDescent="0.2">
      <c r="A2658" s="853">
        <v>67512</v>
      </c>
      <c r="B2658" s="853" t="s">
        <v>1608</v>
      </c>
      <c r="C2658" s="806" t="s">
        <v>70</v>
      </c>
      <c r="D2658" s="807">
        <f t="shared" si="41"/>
        <v>47.58</v>
      </c>
      <c r="E2658" s="854"/>
      <c r="F2658" s="807">
        <v>46.84</v>
      </c>
      <c r="G2658" s="807"/>
      <c r="I2658" s="840" t="s">
        <v>15822</v>
      </c>
      <c r="J2658" s="848">
        <f>IFERROR(VLOOKUP(I2658,REAJUSTE!A:AB,22,FALSE),"")</f>
        <v>1.016</v>
      </c>
    </row>
    <row r="2659" spans="1:10" ht="25.5" x14ac:dyDescent="0.2">
      <c r="A2659" s="853">
        <v>67522</v>
      </c>
      <c r="B2659" s="853" t="s">
        <v>1609</v>
      </c>
      <c r="C2659" s="806" t="s">
        <v>70</v>
      </c>
      <c r="D2659" s="807">
        <f t="shared" si="41"/>
        <v>14.11</v>
      </c>
      <c r="E2659" s="854"/>
      <c r="F2659" s="807">
        <v>13.89</v>
      </c>
      <c r="G2659" s="807"/>
      <c r="I2659" s="840" t="s">
        <v>15822</v>
      </c>
      <c r="J2659" s="848">
        <f>IFERROR(VLOOKUP(I2659,REAJUSTE!A:AB,22,FALSE),"")</f>
        <v>1.016</v>
      </c>
    </row>
    <row r="2660" spans="1:10" ht="25.5" x14ac:dyDescent="0.2">
      <c r="A2660" s="853">
        <v>67552</v>
      </c>
      <c r="B2660" s="853" t="s">
        <v>1610</v>
      </c>
      <c r="C2660" s="806" t="s">
        <v>70</v>
      </c>
      <c r="D2660" s="807">
        <f t="shared" si="41"/>
        <v>24.15</v>
      </c>
      <c r="E2660" s="854"/>
      <c r="F2660" s="807">
        <v>23.77</v>
      </c>
      <c r="G2660" s="807"/>
      <c r="I2660" s="840" t="s">
        <v>15822</v>
      </c>
      <c r="J2660" s="848">
        <f>IFERROR(VLOOKUP(I2660,REAJUSTE!A:AB,22,FALSE),"")</f>
        <v>1.016</v>
      </c>
    </row>
    <row r="2661" spans="1:10" ht="25.5" x14ac:dyDescent="0.2">
      <c r="A2661" s="853">
        <v>67560</v>
      </c>
      <c r="B2661" s="853" t="s">
        <v>1611</v>
      </c>
      <c r="C2661" s="806" t="s">
        <v>70</v>
      </c>
      <c r="D2661" s="807">
        <f t="shared" si="41"/>
        <v>54.7</v>
      </c>
      <c r="E2661" s="854"/>
      <c r="F2661" s="807">
        <v>53.84</v>
      </c>
      <c r="G2661" s="807"/>
      <c r="I2661" s="840" t="s">
        <v>15822</v>
      </c>
      <c r="J2661" s="848">
        <f>IFERROR(VLOOKUP(I2661,REAJUSTE!A:AB,22,FALSE),"")</f>
        <v>1.016</v>
      </c>
    </row>
    <row r="2662" spans="1:10" ht="25.5" x14ac:dyDescent="0.2">
      <c r="A2662" s="853">
        <v>67561</v>
      </c>
      <c r="B2662" s="853" t="s">
        <v>1612</v>
      </c>
      <c r="C2662" s="806" t="s">
        <v>70</v>
      </c>
      <c r="D2662" s="807">
        <f t="shared" si="41"/>
        <v>41.34</v>
      </c>
      <c r="E2662" s="854"/>
      <c r="F2662" s="807">
        <v>40.69</v>
      </c>
      <c r="G2662" s="807"/>
      <c r="I2662" s="840" t="s">
        <v>15822</v>
      </c>
      <c r="J2662" s="848">
        <f>IFERROR(VLOOKUP(I2662,REAJUSTE!A:AB,22,FALSE),"")</f>
        <v>1.016</v>
      </c>
    </row>
    <row r="2663" spans="1:10" ht="25.5" x14ac:dyDescent="0.2">
      <c r="A2663" s="853">
        <v>67578</v>
      </c>
      <c r="B2663" s="853" t="s">
        <v>1613</v>
      </c>
      <c r="C2663" s="806" t="s">
        <v>70</v>
      </c>
      <c r="D2663" s="807">
        <f t="shared" si="41"/>
        <v>24.71</v>
      </c>
      <c r="E2663" s="854"/>
      <c r="F2663" s="807">
        <v>24.33</v>
      </c>
      <c r="G2663" s="807"/>
      <c r="I2663" s="840" t="s">
        <v>15822</v>
      </c>
      <c r="J2663" s="848">
        <f>IFERROR(VLOOKUP(I2663,REAJUSTE!A:AB,22,FALSE),"")</f>
        <v>1.016</v>
      </c>
    </row>
    <row r="2664" spans="1:10" ht="15" x14ac:dyDescent="0.2">
      <c r="A2664" s="513">
        <v>676</v>
      </c>
      <c r="B2664" s="514" t="s">
        <v>1614</v>
      </c>
      <c r="C2664" s="701"/>
      <c r="D2664" s="807">
        <f t="shared" si="41"/>
        <v>0</v>
      </c>
      <c r="E2664" s="854"/>
      <c r="F2664" s="701"/>
      <c r="G2664" s="807"/>
      <c r="I2664" s="840" t="s">
        <v>15822</v>
      </c>
      <c r="J2664" s="848">
        <f>IFERROR(VLOOKUP(I2664,REAJUSTE!A:AB,22,FALSE),"")</f>
        <v>1.016</v>
      </c>
    </row>
    <row r="2665" spans="1:10" ht="25.5" x14ac:dyDescent="0.2">
      <c r="A2665" s="853">
        <v>67650</v>
      </c>
      <c r="B2665" s="853" t="s">
        <v>1615</v>
      </c>
      <c r="C2665" s="806" t="s">
        <v>70</v>
      </c>
      <c r="D2665" s="807">
        <f t="shared" si="41"/>
        <v>41.03</v>
      </c>
      <c r="E2665" s="854"/>
      <c r="F2665" s="807">
        <v>40.39</v>
      </c>
      <c r="G2665" s="807"/>
      <c r="I2665" s="840" t="s">
        <v>15822</v>
      </c>
      <c r="J2665" s="848">
        <f>IFERROR(VLOOKUP(I2665,REAJUSTE!A:AB,22,FALSE),"")</f>
        <v>1.016</v>
      </c>
    </row>
    <row r="2666" spans="1:10" ht="25.5" x14ac:dyDescent="0.2">
      <c r="A2666" s="853">
        <v>67651</v>
      </c>
      <c r="B2666" s="853" t="s">
        <v>1616</v>
      </c>
      <c r="C2666" s="806" t="s">
        <v>70</v>
      </c>
      <c r="D2666" s="807">
        <f t="shared" si="41"/>
        <v>29.96</v>
      </c>
      <c r="E2666" s="854"/>
      <c r="F2666" s="807">
        <v>29.49</v>
      </c>
      <c r="G2666" s="807"/>
      <c r="I2666" s="840" t="s">
        <v>15822</v>
      </c>
      <c r="J2666" s="848">
        <f>IFERROR(VLOOKUP(I2666,REAJUSTE!A:AB,22,FALSE),"")</f>
        <v>1.016</v>
      </c>
    </row>
    <row r="2667" spans="1:10" ht="15" x14ac:dyDescent="0.2">
      <c r="A2667" s="853">
        <v>67652</v>
      </c>
      <c r="B2667" s="853" t="s">
        <v>1617</v>
      </c>
      <c r="C2667" s="806" t="s">
        <v>70</v>
      </c>
      <c r="D2667" s="807">
        <f t="shared" si="41"/>
        <v>9.11</v>
      </c>
      <c r="E2667" s="854"/>
      <c r="F2667" s="807">
        <v>8.9700000000000006</v>
      </c>
      <c r="G2667" s="807"/>
      <c r="I2667" s="840" t="s">
        <v>15822</v>
      </c>
      <c r="J2667" s="848">
        <f>IFERROR(VLOOKUP(I2667,REAJUSTE!A:AB,22,FALSE),"")</f>
        <v>1.016</v>
      </c>
    </row>
    <row r="2668" spans="1:10" ht="15" x14ac:dyDescent="0.2">
      <c r="A2668" s="513">
        <v>680</v>
      </c>
      <c r="B2668" s="514" t="s">
        <v>1618</v>
      </c>
      <c r="C2668" s="701"/>
      <c r="D2668" s="807">
        <f t="shared" si="41"/>
        <v>0</v>
      </c>
      <c r="E2668" s="854"/>
      <c r="F2668" s="701"/>
      <c r="G2668" s="807"/>
      <c r="I2668" s="840" t="s">
        <v>15822</v>
      </c>
      <c r="J2668" s="848">
        <f>IFERROR(VLOOKUP(I2668,REAJUSTE!A:AB,22,FALSE),"")</f>
        <v>1.016</v>
      </c>
    </row>
    <row r="2669" spans="1:10" ht="25.5" x14ac:dyDescent="0.2">
      <c r="A2669" s="853">
        <v>68001</v>
      </c>
      <c r="B2669" s="853" t="s">
        <v>1619</v>
      </c>
      <c r="C2669" s="806" t="s">
        <v>71</v>
      </c>
      <c r="D2669" s="807">
        <f t="shared" si="41"/>
        <v>14.8</v>
      </c>
      <c r="E2669" s="854"/>
      <c r="F2669" s="807">
        <v>14.57</v>
      </c>
      <c r="G2669" s="807"/>
      <c r="I2669" s="840" t="s">
        <v>15822</v>
      </c>
      <c r="J2669" s="848">
        <f>IFERROR(VLOOKUP(I2669,REAJUSTE!A:AB,22,FALSE),"")</f>
        <v>1.016</v>
      </c>
    </row>
    <row r="2670" spans="1:10" ht="25.5" x14ac:dyDescent="0.2">
      <c r="A2670" s="853">
        <v>68017</v>
      </c>
      <c r="B2670" s="853" t="s">
        <v>13271</v>
      </c>
      <c r="C2670" s="806" t="s">
        <v>70</v>
      </c>
      <c r="D2670" s="807">
        <f t="shared" si="41"/>
        <v>28.68</v>
      </c>
      <c r="E2670" s="854"/>
      <c r="F2670" s="807">
        <v>28.23</v>
      </c>
      <c r="G2670" s="807"/>
      <c r="I2670" s="840" t="s">
        <v>15822</v>
      </c>
      <c r="J2670" s="848">
        <f>IFERROR(VLOOKUP(I2670,REAJUSTE!A:AB,22,FALSE),"")</f>
        <v>1.016</v>
      </c>
    </row>
    <row r="2671" spans="1:10" ht="25.5" x14ac:dyDescent="0.2">
      <c r="A2671" s="853">
        <v>68020</v>
      </c>
      <c r="B2671" s="853" t="s">
        <v>1620</v>
      </c>
      <c r="C2671" s="806" t="s">
        <v>59</v>
      </c>
      <c r="D2671" s="807">
        <f t="shared" si="41"/>
        <v>130.21</v>
      </c>
      <c r="E2671" s="854"/>
      <c r="F2671" s="807">
        <v>128.16</v>
      </c>
      <c r="G2671" s="807"/>
      <c r="I2671" s="840" t="s">
        <v>15822</v>
      </c>
      <c r="J2671" s="848">
        <f>IFERROR(VLOOKUP(I2671,REAJUSTE!A:AB,22,FALSE),"")</f>
        <v>1.016</v>
      </c>
    </row>
    <row r="2672" spans="1:10" ht="25.5" x14ac:dyDescent="0.2">
      <c r="A2672" s="853">
        <v>68023</v>
      </c>
      <c r="B2672" s="853" t="s">
        <v>1621</v>
      </c>
      <c r="C2672" s="806" t="s">
        <v>71</v>
      </c>
      <c r="D2672" s="807">
        <f t="shared" si="41"/>
        <v>173.41</v>
      </c>
      <c r="E2672" s="856"/>
      <c r="F2672" s="807">
        <v>170.68</v>
      </c>
      <c r="G2672" s="701"/>
      <c r="I2672" s="840" t="s">
        <v>15822</v>
      </c>
      <c r="J2672" s="848">
        <f>IFERROR(VLOOKUP(I2672,REAJUSTE!A:AB,22,FALSE),"")</f>
        <v>1.016</v>
      </c>
    </row>
    <row r="2673" spans="1:10" ht="25.5" x14ac:dyDescent="0.2">
      <c r="A2673" s="853">
        <v>68047</v>
      </c>
      <c r="B2673" s="853" t="s">
        <v>1622</v>
      </c>
      <c r="C2673" s="806" t="s">
        <v>59</v>
      </c>
      <c r="D2673" s="807">
        <f t="shared" si="41"/>
        <v>168.2</v>
      </c>
      <c r="E2673" s="854"/>
      <c r="F2673" s="807">
        <v>165.56</v>
      </c>
      <c r="G2673" s="807"/>
      <c r="I2673" s="840" t="s">
        <v>15822</v>
      </c>
      <c r="J2673" s="848">
        <f>IFERROR(VLOOKUP(I2673,REAJUSTE!A:AB,22,FALSE),"")</f>
        <v>1.016</v>
      </c>
    </row>
    <row r="2674" spans="1:10" ht="30" x14ac:dyDescent="0.2">
      <c r="A2674" s="513">
        <v>681</v>
      </c>
      <c r="B2674" s="514" t="s">
        <v>1623</v>
      </c>
      <c r="C2674" s="701"/>
      <c r="D2674" s="807">
        <f t="shared" si="41"/>
        <v>0</v>
      </c>
      <c r="E2674" s="856"/>
      <c r="F2674" s="701"/>
      <c r="G2674" s="701"/>
      <c r="I2674" s="840" t="s">
        <v>15822</v>
      </c>
      <c r="J2674" s="848">
        <f>IFERROR(VLOOKUP(I2674,REAJUSTE!A:AB,22,FALSE),"")</f>
        <v>1.016</v>
      </c>
    </row>
    <row r="2675" spans="1:10" ht="38.25" x14ac:dyDescent="0.2">
      <c r="A2675" s="853">
        <v>68138</v>
      </c>
      <c r="B2675" s="853" t="s">
        <v>16042</v>
      </c>
      <c r="C2675" s="806" t="s">
        <v>70</v>
      </c>
      <c r="D2675" s="807">
        <f t="shared" si="41"/>
        <v>350.47</v>
      </c>
      <c r="E2675" s="854"/>
      <c r="F2675" s="807">
        <v>344.96</v>
      </c>
      <c r="G2675" s="807"/>
      <c r="I2675" s="840" t="s">
        <v>15822</v>
      </c>
      <c r="J2675" s="848">
        <f>IFERROR(VLOOKUP(I2675,REAJUSTE!A:AB,22,FALSE),"")</f>
        <v>1.016</v>
      </c>
    </row>
    <row r="2676" spans="1:10" ht="15" x14ac:dyDescent="0.2">
      <c r="A2676" s="513">
        <v>685</v>
      </c>
      <c r="B2676" s="514" t="s">
        <v>16043</v>
      </c>
      <c r="C2676" s="701"/>
      <c r="D2676" s="807">
        <f t="shared" si="41"/>
        <v>0</v>
      </c>
      <c r="E2676" s="854"/>
      <c r="F2676" s="701"/>
      <c r="G2676" s="807"/>
      <c r="I2676" s="840" t="s">
        <v>15822</v>
      </c>
      <c r="J2676" s="848">
        <f>IFERROR(VLOOKUP(I2676,REAJUSTE!A:AB,22,FALSE),"")</f>
        <v>1.016</v>
      </c>
    </row>
    <row r="2677" spans="1:10" ht="51" x14ac:dyDescent="0.2">
      <c r="A2677" s="853">
        <v>68509</v>
      </c>
      <c r="B2677" s="853" t="s">
        <v>16044</v>
      </c>
      <c r="C2677" s="806" t="s">
        <v>71</v>
      </c>
      <c r="D2677" s="807">
        <f t="shared" si="41"/>
        <v>13.2</v>
      </c>
      <c r="E2677" s="854"/>
      <c r="F2677" s="807">
        <v>13</v>
      </c>
      <c r="G2677" s="807"/>
      <c r="I2677" s="840" t="s">
        <v>15822</v>
      </c>
      <c r="J2677" s="848">
        <f>IFERROR(VLOOKUP(I2677,REAJUSTE!A:AB,22,FALSE),"")</f>
        <v>1.016</v>
      </c>
    </row>
    <row r="2678" spans="1:10" ht="15" x14ac:dyDescent="0.2">
      <c r="A2678" s="513">
        <v>691</v>
      </c>
      <c r="B2678" s="514" t="s">
        <v>1077</v>
      </c>
      <c r="C2678" s="701"/>
      <c r="D2678" s="807">
        <f t="shared" si="41"/>
        <v>0</v>
      </c>
      <c r="E2678" s="854"/>
      <c r="F2678" s="701"/>
      <c r="G2678" s="807"/>
      <c r="I2678" s="840" t="s">
        <v>15822</v>
      </c>
      <c r="J2678" s="848">
        <f>IFERROR(VLOOKUP(I2678,REAJUSTE!A:AB,22,FALSE),"")</f>
        <v>1.016</v>
      </c>
    </row>
    <row r="2679" spans="1:10" ht="25.5" x14ac:dyDescent="0.2">
      <c r="A2679" s="853">
        <v>69172</v>
      </c>
      <c r="B2679" s="853" t="s">
        <v>1624</v>
      </c>
      <c r="C2679" s="806" t="s">
        <v>70</v>
      </c>
      <c r="D2679" s="807">
        <f t="shared" si="41"/>
        <v>76.31</v>
      </c>
      <c r="E2679" s="854"/>
      <c r="F2679" s="807">
        <v>75.11</v>
      </c>
      <c r="G2679" s="807"/>
      <c r="I2679" s="840" t="s">
        <v>15822</v>
      </c>
      <c r="J2679" s="848">
        <f>IFERROR(VLOOKUP(I2679,REAJUSTE!A:AB,22,FALSE),"")</f>
        <v>1.016</v>
      </c>
    </row>
    <row r="2680" spans="1:10" ht="25.5" x14ac:dyDescent="0.2">
      <c r="A2680" s="853">
        <v>69185</v>
      </c>
      <c r="B2680" s="853" t="s">
        <v>13272</v>
      </c>
      <c r="C2680" s="806" t="s">
        <v>71</v>
      </c>
      <c r="D2680" s="807">
        <f t="shared" si="41"/>
        <v>10.14</v>
      </c>
      <c r="E2680" s="854"/>
      <c r="F2680" s="807">
        <v>9.99</v>
      </c>
      <c r="G2680" s="807"/>
      <c r="I2680" s="840" t="s">
        <v>15822</v>
      </c>
      <c r="J2680" s="848">
        <f>IFERROR(VLOOKUP(I2680,REAJUSTE!A:AB,22,FALSE),"")</f>
        <v>1.016</v>
      </c>
    </row>
    <row r="2681" spans="1:10" ht="25.5" x14ac:dyDescent="0.2">
      <c r="A2681" s="853">
        <v>69191</v>
      </c>
      <c r="B2681" s="853" t="s">
        <v>1625</v>
      </c>
      <c r="C2681" s="806" t="s">
        <v>70</v>
      </c>
      <c r="D2681" s="807">
        <f t="shared" si="41"/>
        <v>183.95</v>
      </c>
      <c r="E2681" s="854"/>
      <c r="F2681" s="807">
        <v>181.06</v>
      </c>
      <c r="G2681" s="807"/>
      <c r="I2681" s="840" t="s">
        <v>15822</v>
      </c>
      <c r="J2681" s="848">
        <f>IFERROR(VLOOKUP(I2681,REAJUSTE!A:AB,22,FALSE),"")</f>
        <v>1.016</v>
      </c>
    </row>
    <row r="2682" spans="1:10" ht="38.25" x14ac:dyDescent="0.2">
      <c r="A2682" s="853">
        <v>69194</v>
      </c>
      <c r="B2682" s="853" t="s">
        <v>13273</v>
      </c>
      <c r="C2682" s="806" t="s">
        <v>70</v>
      </c>
      <c r="D2682" s="807">
        <f t="shared" si="41"/>
        <v>745.81</v>
      </c>
      <c r="E2682" s="854"/>
      <c r="F2682" s="807">
        <v>734.07</v>
      </c>
      <c r="G2682" s="807"/>
      <c r="I2682" s="840" t="s">
        <v>15822</v>
      </c>
      <c r="J2682" s="848">
        <f>IFERROR(VLOOKUP(I2682,REAJUSTE!A:AB,22,FALSE),"")</f>
        <v>1.016</v>
      </c>
    </row>
    <row r="2683" spans="1:10" ht="15" x14ac:dyDescent="0.2">
      <c r="A2683" s="513">
        <v>692</v>
      </c>
      <c r="B2683" s="514" t="s">
        <v>1626</v>
      </c>
      <c r="C2683" s="701"/>
      <c r="D2683" s="807">
        <f t="shared" si="41"/>
        <v>0</v>
      </c>
      <c r="E2683" s="856"/>
      <c r="F2683" s="701"/>
      <c r="G2683" s="701"/>
      <c r="I2683" s="840" t="s">
        <v>15822</v>
      </c>
      <c r="J2683" s="848">
        <f>IFERROR(VLOOKUP(I2683,REAJUSTE!A:AB,22,FALSE),"")</f>
        <v>1.016</v>
      </c>
    </row>
    <row r="2684" spans="1:10" ht="38.25" x14ac:dyDescent="0.2">
      <c r="A2684" s="853">
        <v>69213</v>
      </c>
      <c r="B2684" s="853" t="s">
        <v>13274</v>
      </c>
      <c r="C2684" s="806" t="s">
        <v>70</v>
      </c>
      <c r="D2684" s="807">
        <f t="shared" si="41"/>
        <v>201.68</v>
      </c>
      <c r="E2684" s="854"/>
      <c r="F2684" s="807">
        <v>198.51</v>
      </c>
      <c r="G2684" s="807"/>
      <c r="I2684" s="840" t="s">
        <v>15822</v>
      </c>
      <c r="J2684" s="848">
        <f>IFERROR(VLOOKUP(I2684,REAJUSTE!A:AB,22,FALSE),"")</f>
        <v>1.016</v>
      </c>
    </row>
    <row r="2685" spans="1:10" ht="25.5" x14ac:dyDescent="0.2">
      <c r="A2685" s="853">
        <v>69284</v>
      </c>
      <c r="B2685" s="853" t="s">
        <v>13275</v>
      </c>
      <c r="C2685" s="806" t="s">
        <v>59</v>
      </c>
      <c r="D2685" s="807">
        <f t="shared" si="41"/>
        <v>58.3</v>
      </c>
      <c r="E2685" s="854"/>
      <c r="F2685" s="807">
        <v>57.39</v>
      </c>
      <c r="G2685" s="807"/>
      <c r="I2685" s="840" t="s">
        <v>15822</v>
      </c>
      <c r="J2685" s="848">
        <f>IFERROR(VLOOKUP(I2685,REAJUSTE!A:AB,22,FALSE),"")</f>
        <v>1.016</v>
      </c>
    </row>
    <row r="2686" spans="1:10" ht="38.25" x14ac:dyDescent="0.2">
      <c r="A2686" s="853">
        <v>69291</v>
      </c>
      <c r="B2686" s="853" t="s">
        <v>13276</v>
      </c>
      <c r="C2686" s="806" t="s">
        <v>70</v>
      </c>
      <c r="D2686" s="807">
        <f t="shared" si="41"/>
        <v>1809.17</v>
      </c>
      <c r="E2686" s="854"/>
      <c r="F2686" s="808">
        <v>1780.68</v>
      </c>
      <c r="G2686" s="807"/>
      <c r="I2686" s="840" t="s">
        <v>15822</v>
      </c>
      <c r="J2686" s="848">
        <f>IFERROR(VLOOKUP(I2686,REAJUSTE!A:AB,22,FALSE),"")</f>
        <v>1.016</v>
      </c>
    </row>
    <row r="2687" spans="1:10" ht="15" x14ac:dyDescent="0.2">
      <c r="A2687" s="513">
        <v>694</v>
      </c>
      <c r="B2687" s="514" t="s">
        <v>1198</v>
      </c>
      <c r="C2687" s="701"/>
      <c r="D2687" s="807">
        <f t="shared" si="41"/>
        <v>0</v>
      </c>
      <c r="E2687" s="856"/>
      <c r="F2687" s="701"/>
      <c r="G2687" s="701"/>
      <c r="I2687" s="840" t="s">
        <v>15822</v>
      </c>
      <c r="J2687" s="848">
        <f>IFERROR(VLOOKUP(I2687,REAJUSTE!A:AB,22,FALSE),"")</f>
        <v>1.016</v>
      </c>
    </row>
    <row r="2688" spans="1:10" ht="25.5" x14ac:dyDescent="0.2">
      <c r="A2688" s="853">
        <v>69404</v>
      </c>
      <c r="B2688" s="853" t="s">
        <v>1627</v>
      </c>
      <c r="C2688" s="806" t="s">
        <v>70</v>
      </c>
      <c r="D2688" s="807">
        <f t="shared" si="41"/>
        <v>1554.91</v>
      </c>
      <c r="E2688" s="854"/>
      <c r="F2688" s="808">
        <v>1530.43</v>
      </c>
      <c r="G2688" s="807"/>
      <c r="I2688" s="840" t="s">
        <v>15822</v>
      </c>
      <c r="J2688" s="848">
        <f>IFERROR(VLOOKUP(I2688,REAJUSTE!A:AB,22,FALSE),"")</f>
        <v>1.016</v>
      </c>
    </row>
    <row r="2689" spans="1:10" ht="38.25" x14ac:dyDescent="0.2">
      <c r="A2689" s="853">
        <v>69409</v>
      </c>
      <c r="B2689" s="853" t="s">
        <v>1628</v>
      </c>
      <c r="C2689" s="806" t="s">
        <v>70</v>
      </c>
      <c r="D2689" s="807">
        <f t="shared" si="41"/>
        <v>87.89</v>
      </c>
      <c r="E2689" s="854"/>
      <c r="F2689" s="807">
        <v>86.51</v>
      </c>
      <c r="G2689" s="807"/>
      <c r="I2689" s="840" t="s">
        <v>15822</v>
      </c>
      <c r="J2689" s="848">
        <f>IFERROR(VLOOKUP(I2689,REAJUSTE!A:AB,22,FALSE),"")</f>
        <v>1.016</v>
      </c>
    </row>
    <row r="2690" spans="1:10" ht="25.5" x14ac:dyDescent="0.2">
      <c r="A2690" s="853">
        <v>69421</v>
      </c>
      <c r="B2690" s="853" t="s">
        <v>1629</v>
      </c>
      <c r="C2690" s="806" t="s">
        <v>70</v>
      </c>
      <c r="D2690" s="807">
        <f t="shared" si="41"/>
        <v>362.79</v>
      </c>
      <c r="E2690" s="854"/>
      <c r="F2690" s="807">
        <v>357.08</v>
      </c>
      <c r="G2690" s="807"/>
      <c r="I2690" s="840" t="s">
        <v>15822</v>
      </c>
      <c r="J2690" s="848">
        <f>IFERROR(VLOOKUP(I2690,REAJUSTE!A:AB,22,FALSE),"")</f>
        <v>1.016</v>
      </c>
    </row>
    <row r="2691" spans="1:10" ht="38.25" x14ac:dyDescent="0.2">
      <c r="A2691" s="853">
        <v>69445</v>
      </c>
      <c r="B2691" s="853" t="s">
        <v>13277</v>
      </c>
      <c r="C2691" s="806" t="s">
        <v>70</v>
      </c>
      <c r="D2691" s="807">
        <f t="shared" si="41"/>
        <v>1932.63</v>
      </c>
      <c r="E2691" s="854"/>
      <c r="F2691" s="808">
        <v>1902.2</v>
      </c>
      <c r="G2691" s="807"/>
      <c r="I2691" s="840" t="s">
        <v>15822</v>
      </c>
      <c r="J2691" s="848">
        <f>IFERROR(VLOOKUP(I2691,REAJUSTE!A:AB,22,FALSE),"")</f>
        <v>1.016</v>
      </c>
    </row>
    <row r="2692" spans="1:10" ht="15" x14ac:dyDescent="0.2">
      <c r="A2692" s="513">
        <v>695</v>
      </c>
      <c r="B2692" s="514" t="s">
        <v>166</v>
      </c>
      <c r="C2692" s="701"/>
      <c r="D2692" s="807">
        <f t="shared" si="41"/>
        <v>0</v>
      </c>
      <c r="E2692" s="854"/>
      <c r="F2692" s="701"/>
      <c r="G2692" s="807"/>
      <c r="I2692" s="840" t="s">
        <v>15822</v>
      </c>
      <c r="J2692" s="848">
        <f>IFERROR(VLOOKUP(I2692,REAJUSTE!A:AB,22,FALSE),"")</f>
        <v>1.016</v>
      </c>
    </row>
    <row r="2693" spans="1:10" ht="25.5" x14ac:dyDescent="0.2">
      <c r="A2693" s="853">
        <v>69503</v>
      </c>
      <c r="B2693" s="853" t="s">
        <v>1630</v>
      </c>
      <c r="C2693" s="806" t="s">
        <v>70</v>
      </c>
      <c r="D2693" s="807">
        <f t="shared" si="41"/>
        <v>9.23</v>
      </c>
      <c r="E2693" s="856"/>
      <c r="F2693" s="807">
        <v>9.09</v>
      </c>
      <c r="G2693" s="701"/>
      <c r="I2693" s="840" t="s">
        <v>15822</v>
      </c>
      <c r="J2693" s="848">
        <f>IFERROR(VLOOKUP(I2693,REAJUSTE!A:AB,22,FALSE),"")</f>
        <v>1.016</v>
      </c>
    </row>
    <row r="2694" spans="1:10" ht="25.5" x14ac:dyDescent="0.2">
      <c r="A2694" s="853">
        <v>69505</v>
      </c>
      <c r="B2694" s="853" t="s">
        <v>29339</v>
      </c>
      <c r="C2694" s="806" t="s">
        <v>70</v>
      </c>
      <c r="D2694" s="807">
        <f t="shared" si="41"/>
        <v>9.06</v>
      </c>
      <c r="E2694" s="854"/>
      <c r="F2694" s="807">
        <v>8.92</v>
      </c>
      <c r="G2694" s="807"/>
      <c r="I2694" s="840" t="s">
        <v>15822</v>
      </c>
      <c r="J2694" s="848">
        <f>IFERROR(VLOOKUP(I2694,REAJUSTE!A:AB,22,FALSE),"")</f>
        <v>1.016</v>
      </c>
    </row>
    <row r="2695" spans="1:10" ht="25.5" x14ac:dyDescent="0.2">
      <c r="A2695" s="853">
        <v>69506</v>
      </c>
      <c r="B2695" s="853" t="s">
        <v>29340</v>
      </c>
      <c r="C2695" s="806" t="s">
        <v>70</v>
      </c>
      <c r="D2695" s="807">
        <f t="shared" si="41"/>
        <v>40.74</v>
      </c>
      <c r="E2695" s="856"/>
      <c r="F2695" s="807">
        <v>40.1</v>
      </c>
      <c r="G2695" s="701"/>
      <c r="I2695" s="840" t="s">
        <v>15822</v>
      </c>
      <c r="J2695" s="848">
        <f>IFERROR(VLOOKUP(I2695,REAJUSTE!A:AB,22,FALSE),"")</f>
        <v>1.016</v>
      </c>
    </row>
    <row r="2696" spans="1:10" ht="25.5" x14ac:dyDescent="0.2">
      <c r="A2696" s="853">
        <v>69508</v>
      </c>
      <c r="B2696" s="853" t="s">
        <v>13278</v>
      </c>
      <c r="C2696" s="806" t="s">
        <v>73</v>
      </c>
      <c r="D2696" s="807">
        <f t="shared" si="41"/>
        <v>208.65</v>
      </c>
      <c r="E2696" s="854"/>
      <c r="F2696" s="807">
        <v>205.37</v>
      </c>
      <c r="G2696" s="807"/>
      <c r="I2696" s="840" t="s">
        <v>15822</v>
      </c>
      <c r="J2696" s="848">
        <f>IFERROR(VLOOKUP(I2696,REAJUSTE!A:AB,22,FALSE),"")</f>
        <v>1.016</v>
      </c>
    </row>
    <row r="2697" spans="1:10" ht="25.5" x14ac:dyDescent="0.2">
      <c r="A2697" s="853">
        <v>69509</v>
      </c>
      <c r="B2697" s="853" t="s">
        <v>1631</v>
      </c>
      <c r="C2697" s="806" t="s">
        <v>70</v>
      </c>
      <c r="D2697" s="807">
        <f t="shared" si="41"/>
        <v>62.23</v>
      </c>
      <c r="E2697" s="856"/>
      <c r="F2697" s="807">
        <v>61.25</v>
      </c>
      <c r="G2697" s="701"/>
      <c r="I2697" s="840" t="s">
        <v>15822</v>
      </c>
      <c r="J2697" s="848">
        <f>IFERROR(VLOOKUP(I2697,REAJUSTE!A:AB,22,FALSE),"")</f>
        <v>1.016</v>
      </c>
    </row>
    <row r="2698" spans="1:10" ht="15" x14ac:dyDescent="0.2">
      <c r="A2698" s="853">
        <v>69512</v>
      </c>
      <c r="B2698" s="853" t="s">
        <v>1632</v>
      </c>
      <c r="C2698" s="806" t="s">
        <v>71</v>
      </c>
      <c r="D2698" s="807">
        <f t="shared" si="41"/>
        <v>0.17</v>
      </c>
      <c r="E2698" s="854"/>
      <c r="F2698" s="807">
        <v>0.17</v>
      </c>
      <c r="G2698" s="807"/>
      <c r="I2698" s="840" t="s">
        <v>15822</v>
      </c>
      <c r="J2698" s="848">
        <f>IFERROR(VLOOKUP(I2698,REAJUSTE!A:AB,22,FALSE),"")</f>
        <v>1.016</v>
      </c>
    </row>
    <row r="2699" spans="1:10" ht="15" x14ac:dyDescent="0.2">
      <c r="A2699" s="853">
        <v>69513</v>
      </c>
      <c r="B2699" s="853" t="s">
        <v>1633</v>
      </c>
      <c r="C2699" s="806" t="s">
        <v>73</v>
      </c>
      <c r="D2699" s="807">
        <f t="shared" si="41"/>
        <v>65.61</v>
      </c>
      <c r="E2699" s="854"/>
      <c r="F2699" s="807">
        <v>64.58</v>
      </c>
      <c r="G2699" s="807"/>
      <c r="I2699" s="840" t="s">
        <v>15822</v>
      </c>
      <c r="J2699" s="848">
        <f>IFERROR(VLOOKUP(I2699,REAJUSTE!A:AB,22,FALSE),"")</f>
        <v>1.016</v>
      </c>
    </row>
    <row r="2700" spans="1:10" ht="25.5" x14ac:dyDescent="0.2">
      <c r="A2700" s="853">
        <v>69514</v>
      </c>
      <c r="B2700" s="853" t="s">
        <v>1634</v>
      </c>
      <c r="C2700" s="806" t="s">
        <v>589</v>
      </c>
      <c r="D2700" s="807">
        <f t="shared" si="41"/>
        <v>74.58</v>
      </c>
      <c r="E2700" s="854"/>
      <c r="F2700" s="807">
        <v>73.41</v>
      </c>
      <c r="G2700" s="807"/>
      <c r="I2700" s="840" t="s">
        <v>15822</v>
      </c>
      <c r="J2700" s="848">
        <f>IFERROR(VLOOKUP(I2700,REAJUSTE!A:AB,22,FALSE),"")</f>
        <v>1.016</v>
      </c>
    </row>
    <row r="2701" spans="1:10" ht="25.5" x14ac:dyDescent="0.2">
      <c r="A2701" s="853">
        <v>69515</v>
      </c>
      <c r="B2701" s="853" t="s">
        <v>1635</v>
      </c>
      <c r="C2701" s="806" t="s">
        <v>70</v>
      </c>
      <c r="D2701" s="807">
        <f t="shared" si="41"/>
        <v>103.33</v>
      </c>
      <c r="E2701" s="854"/>
      <c r="F2701" s="807">
        <v>101.71</v>
      </c>
      <c r="G2701" s="807"/>
      <c r="I2701" s="840" t="s">
        <v>15822</v>
      </c>
      <c r="J2701" s="848">
        <f>IFERROR(VLOOKUP(I2701,REAJUSTE!A:AB,22,FALSE),"")</f>
        <v>1.016</v>
      </c>
    </row>
    <row r="2702" spans="1:10" ht="25.5" x14ac:dyDescent="0.2">
      <c r="A2702" s="853">
        <v>69516</v>
      </c>
      <c r="B2702" s="853" t="s">
        <v>16073</v>
      </c>
      <c r="C2702" s="806" t="s">
        <v>70</v>
      </c>
      <c r="D2702" s="807">
        <f t="shared" si="41"/>
        <v>145.72</v>
      </c>
      <c r="E2702" s="856"/>
      <c r="F2702" s="807">
        <v>143.43</v>
      </c>
      <c r="G2702" s="701"/>
      <c r="I2702" s="840" t="s">
        <v>15822</v>
      </c>
      <c r="J2702" s="848">
        <f>IFERROR(VLOOKUP(I2702,REAJUSTE!A:AB,22,FALSE),"")</f>
        <v>1.016</v>
      </c>
    </row>
    <row r="2703" spans="1:10" ht="25.5" x14ac:dyDescent="0.2">
      <c r="A2703" s="853">
        <v>69521</v>
      </c>
      <c r="B2703" s="853" t="s">
        <v>1636</v>
      </c>
      <c r="C2703" s="806" t="s">
        <v>70</v>
      </c>
      <c r="D2703" s="807">
        <f t="shared" si="41"/>
        <v>103.33</v>
      </c>
      <c r="E2703" s="854"/>
      <c r="F2703" s="807">
        <v>101.71</v>
      </c>
      <c r="G2703" s="807"/>
      <c r="I2703" s="840" t="s">
        <v>15822</v>
      </c>
      <c r="J2703" s="848">
        <f>IFERROR(VLOOKUP(I2703,REAJUSTE!A:AB,22,FALSE),"")</f>
        <v>1.016</v>
      </c>
    </row>
    <row r="2704" spans="1:10" ht="25.5" x14ac:dyDescent="0.2">
      <c r="A2704" s="853">
        <v>69522</v>
      </c>
      <c r="B2704" s="853" t="s">
        <v>16074</v>
      </c>
      <c r="C2704" s="806" t="s">
        <v>70</v>
      </c>
      <c r="D2704" s="807">
        <f t="shared" ref="D2704:D2767" si="42">TRUNC(F2704*J2704,2)</f>
        <v>247.59</v>
      </c>
      <c r="E2704" s="854"/>
      <c r="F2704" s="807">
        <v>243.7</v>
      </c>
      <c r="G2704" s="807"/>
      <c r="I2704" s="840" t="s">
        <v>15822</v>
      </c>
      <c r="J2704" s="848">
        <f>IFERROR(VLOOKUP(I2704,REAJUSTE!A:AB,22,FALSE),"")</f>
        <v>1.016</v>
      </c>
    </row>
    <row r="2705" spans="1:10" ht="25.5" x14ac:dyDescent="0.2">
      <c r="A2705" s="853">
        <v>69525</v>
      </c>
      <c r="B2705" s="853" t="s">
        <v>1637</v>
      </c>
      <c r="C2705" s="806" t="s">
        <v>70</v>
      </c>
      <c r="D2705" s="807">
        <f t="shared" si="42"/>
        <v>2112.21</v>
      </c>
      <c r="E2705" s="854"/>
      <c r="F2705" s="808">
        <v>2078.9499999999998</v>
      </c>
      <c r="G2705" s="808"/>
      <c r="I2705" s="840" t="s">
        <v>15822</v>
      </c>
      <c r="J2705" s="848">
        <f>IFERROR(VLOOKUP(I2705,REAJUSTE!A:AB,22,FALSE),"")</f>
        <v>1.016</v>
      </c>
    </row>
    <row r="2706" spans="1:10" ht="25.5" x14ac:dyDescent="0.2">
      <c r="A2706" s="853">
        <v>69526</v>
      </c>
      <c r="B2706" s="853" t="s">
        <v>1638</v>
      </c>
      <c r="C2706" s="806" t="s">
        <v>70</v>
      </c>
      <c r="D2706" s="807">
        <f t="shared" si="42"/>
        <v>3877.73</v>
      </c>
      <c r="E2706" s="856"/>
      <c r="F2706" s="808">
        <v>3816.67</v>
      </c>
      <c r="G2706" s="701"/>
      <c r="I2706" s="840" t="s">
        <v>15822</v>
      </c>
      <c r="J2706" s="848">
        <f>IFERROR(VLOOKUP(I2706,REAJUSTE!A:AB,22,FALSE),"")</f>
        <v>1.016</v>
      </c>
    </row>
    <row r="2707" spans="1:10" ht="25.5" x14ac:dyDescent="0.2">
      <c r="A2707" s="853">
        <v>69527</v>
      </c>
      <c r="B2707" s="853" t="s">
        <v>1639</v>
      </c>
      <c r="C2707" s="806" t="s">
        <v>70</v>
      </c>
      <c r="D2707" s="807">
        <f t="shared" si="42"/>
        <v>4881.54</v>
      </c>
      <c r="E2707" s="854"/>
      <c r="F2707" s="808">
        <v>4804.67</v>
      </c>
      <c r="G2707" s="808"/>
      <c r="I2707" s="840" t="s">
        <v>15822</v>
      </c>
      <c r="J2707" s="848">
        <f>IFERROR(VLOOKUP(I2707,REAJUSTE!A:AB,22,FALSE),"")</f>
        <v>1.016</v>
      </c>
    </row>
    <row r="2708" spans="1:10" ht="25.5" x14ac:dyDescent="0.2">
      <c r="A2708" s="853">
        <v>69545</v>
      </c>
      <c r="B2708" s="853" t="s">
        <v>1640</v>
      </c>
      <c r="C2708" s="806" t="s">
        <v>70</v>
      </c>
      <c r="D2708" s="807">
        <f t="shared" si="42"/>
        <v>174.3</v>
      </c>
      <c r="E2708" s="854"/>
      <c r="F2708" s="807">
        <v>171.56</v>
      </c>
      <c r="G2708" s="807"/>
      <c r="I2708" s="840" t="s">
        <v>15822</v>
      </c>
      <c r="J2708" s="848">
        <f>IFERROR(VLOOKUP(I2708,REAJUSTE!A:AB,22,FALSE),"")</f>
        <v>1.016</v>
      </c>
    </row>
    <row r="2709" spans="1:10" ht="25.5" x14ac:dyDescent="0.2">
      <c r="A2709" s="853">
        <v>69547</v>
      </c>
      <c r="B2709" s="853" t="s">
        <v>1641</v>
      </c>
      <c r="C2709" s="806" t="s">
        <v>70</v>
      </c>
      <c r="D2709" s="807">
        <f t="shared" si="42"/>
        <v>9.06</v>
      </c>
      <c r="E2709" s="854"/>
      <c r="F2709" s="807">
        <v>8.92</v>
      </c>
      <c r="G2709" s="807"/>
      <c r="I2709" s="840" t="s">
        <v>15822</v>
      </c>
      <c r="J2709" s="848">
        <f>IFERROR(VLOOKUP(I2709,REAJUSTE!A:AB,22,FALSE),"")</f>
        <v>1.016</v>
      </c>
    </row>
    <row r="2710" spans="1:10" ht="25.5" x14ac:dyDescent="0.2">
      <c r="A2710" s="853">
        <v>69567</v>
      </c>
      <c r="B2710" s="853" t="s">
        <v>1642</v>
      </c>
      <c r="C2710" s="806" t="s">
        <v>70</v>
      </c>
      <c r="D2710" s="807">
        <f t="shared" si="42"/>
        <v>9.06</v>
      </c>
      <c r="E2710" s="854"/>
      <c r="F2710" s="807">
        <v>8.92</v>
      </c>
      <c r="G2710" s="808"/>
      <c r="I2710" s="840" t="s">
        <v>15822</v>
      </c>
      <c r="J2710" s="848">
        <f>IFERROR(VLOOKUP(I2710,REAJUSTE!A:AB,22,FALSE),"")</f>
        <v>1.016</v>
      </c>
    </row>
    <row r="2711" spans="1:10" ht="25.5" x14ac:dyDescent="0.2">
      <c r="A2711" s="853">
        <v>69572</v>
      </c>
      <c r="B2711" s="853" t="s">
        <v>1643</v>
      </c>
      <c r="C2711" s="806" t="s">
        <v>73</v>
      </c>
      <c r="D2711" s="807">
        <f t="shared" si="42"/>
        <v>67.55</v>
      </c>
      <c r="E2711" s="856"/>
      <c r="F2711" s="807">
        <v>66.489999999999995</v>
      </c>
      <c r="G2711" s="701"/>
      <c r="I2711" s="840" t="s">
        <v>15822</v>
      </c>
      <c r="J2711" s="848">
        <f>IFERROR(VLOOKUP(I2711,REAJUSTE!A:AB,22,FALSE),"")</f>
        <v>1.016</v>
      </c>
    </row>
    <row r="2712" spans="1:10" ht="15" x14ac:dyDescent="0.2">
      <c r="A2712" s="513">
        <v>696</v>
      </c>
      <c r="B2712" s="514" t="s">
        <v>1444</v>
      </c>
      <c r="C2712" s="701"/>
      <c r="D2712" s="807">
        <f t="shared" si="42"/>
        <v>0</v>
      </c>
      <c r="E2712" s="854"/>
      <c r="F2712" s="701"/>
      <c r="G2712" s="807"/>
      <c r="I2712" s="840" t="s">
        <v>15822</v>
      </c>
      <c r="J2712" s="848">
        <f>IFERROR(VLOOKUP(I2712,REAJUSTE!A:AB,22,FALSE),"")</f>
        <v>1.016</v>
      </c>
    </row>
    <row r="2713" spans="1:10" ht="25.5" x14ac:dyDescent="0.2">
      <c r="A2713" s="853">
        <v>69606</v>
      </c>
      <c r="B2713" s="853" t="s">
        <v>1644</v>
      </c>
      <c r="C2713" s="806" t="s">
        <v>70</v>
      </c>
      <c r="D2713" s="807">
        <f t="shared" si="42"/>
        <v>1776.03</v>
      </c>
      <c r="E2713" s="854"/>
      <c r="F2713" s="808">
        <v>1748.07</v>
      </c>
      <c r="G2713" s="807"/>
      <c r="I2713" s="840" t="s">
        <v>15822</v>
      </c>
      <c r="J2713" s="848">
        <f>IFERROR(VLOOKUP(I2713,REAJUSTE!A:AB,22,FALSE),"")</f>
        <v>1.016</v>
      </c>
    </row>
    <row r="2714" spans="1:10" ht="25.5" x14ac:dyDescent="0.2">
      <c r="A2714" s="853">
        <v>69616</v>
      </c>
      <c r="B2714" s="853" t="s">
        <v>1645</v>
      </c>
      <c r="C2714" s="806" t="s">
        <v>70</v>
      </c>
      <c r="D2714" s="807">
        <f t="shared" si="42"/>
        <v>45.77</v>
      </c>
      <c r="E2714" s="854"/>
      <c r="F2714" s="807">
        <v>45.05</v>
      </c>
      <c r="G2714" s="807"/>
      <c r="I2714" s="840" t="s">
        <v>15822</v>
      </c>
      <c r="J2714" s="848">
        <f>IFERROR(VLOOKUP(I2714,REAJUSTE!A:AB,22,FALSE),"")</f>
        <v>1.016</v>
      </c>
    </row>
    <row r="2715" spans="1:10" ht="25.5" x14ac:dyDescent="0.2">
      <c r="A2715" s="853">
        <v>69626</v>
      </c>
      <c r="B2715" s="853" t="s">
        <v>1646</v>
      </c>
      <c r="C2715" s="806" t="s">
        <v>70</v>
      </c>
      <c r="D2715" s="807">
        <f t="shared" si="42"/>
        <v>126.29</v>
      </c>
      <c r="E2715" s="854"/>
      <c r="F2715" s="807">
        <v>124.31</v>
      </c>
      <c r="G2715" s="807"/>
      <c r="I2715" s="840" t="s">
        <v>15822</v>
      </c>
      <c r="J2715" s="848">
        <f>IFERROR(VLOOKUP(I2715,REAJUSTE!A:AB,22,FALSE),"")</f>
        <v>1.016</v>
      </c>
    </row>
    <row r="2716" spans="1:10" ht="25.5" x14ac:dyDescent="0.2">
      <c r="A2716" s="853">
        <v>69646</v>
      </c>
      <c r="B2716" s="853" t="s">
        <v>13279</v>
      </c>
      <c r="C2716" s="806" t="s">
        <v>70</v>
      </c>
      <c r="D2716" s="807">
        <f t="shared" si="42"/>
        <v>137.75</v>
      </c>
      <c r="E2716" s="854"/>
      <c r="F2716" s="807">
        <v>135.59</v>
      </c>
      <c r="G2716" s="807"/>
      <c r="I2716" s="840" t="s">
        <v>15822</v>
      </c>
      <c r="J2716" s="848">
        <f>IFERROR(VLOOKUP(I2716,REAJUSTE!A:AB,22,FALSE),"")</f>
        <v>1.016</v>
      </c>
    </row>
    <row r="2717" spans="1:10" ht="25.5" x14ac:dyDescent="0.2">
      <c r="A2717" s="853">
        <v>69656</v>
      </c>
      <c r="B2717" s="853" t="s">
        <v>13280</v>
      </c>
      <c r="C2717" s="806" t="s">
        <v>70</v>
      </c>
      <c r="D2717" s="807">
        <f t="shared" si="42"/>
        <v>148.03</v>
      </c>
      <c r="E2717" s="854"/>
      <c r="F2717" s="807">
        <v>145.69999999999999</v>
      </c>
      <c r="G2717" s="807"/>
      <c r="I2717" s="840" t="s">
        <v>15822</v>
      </c>
      <c r="J2717" s="848">
        <f>IFERROR(VLOOKUP(I2717,REAJUSTE!A:AB,22,FALSE),"")</f>
        <v>1.016</v>
      </c>
    </row>
    <row r="2718" spans="1:10" ht="25.5" x14ac:dyDescent="0.2">
      <c r="A2718" s="853">
        <v>69670</v>
      </c>
      <c r="B2718" s="853" t="s">
        <v>13281</v>
      </c>
      <c r="C2718" s="806" t="s">
        <v>70</v>
      </c>
      <c r="D2718" s="807">
        <f t="shared" si="42"/>
        <v>188.12</v>
      </c>
      <c r="E2718" s="854"/>
      <c r="F2718" s="807">
        <v>185.16</v>
      </c>
      <c r="G2718" s="807"/>
      <c r="I2718" s="840" t="s">
        <v>15822</v>
      </c>
      <c r="J2718" s="848">
        <f>IFERROR(VLOOKUP(I2718,REAJUSTE!A:AB,22,FALSE),"")</f>
        <v>1.016</v>
      </c>
    </row>
    <row r="2719" spans="1:10" ht="25.5" x14ac:dyDescent="0.2">
      <c r="A2719" s="853">
        <v>69681</v>
      </c>
      <c r="B2719" s="853" t="s">
        <v>1647</v>
      </c>
      <c r="C2719" s="806" t="s">
        <v>70</v>
      </c>
      <c r="D2719" s="807">
        <f t="shared" si="42"/>
        <v>512.26</v>
      </c>
      <c r="E2719" s="854"/>
      <c r="F2719" s="807">
        <v>504.2</v>
      </c>
      <c r="G2719" s="807"/>
      <c r="I2719" s="840" t="s">
        <v>15822</v>
      </c>
      <c r="J2719" s="848">
        <f>IFERROR(VLOOKUP(I2719,REAJUSTE!A:AB,22,FALSE),"")</f>
        <v>1.016</v>
      </c>
    </row>
    <row r="2720" spans="1:10" ht="25.5" x14ac:dyDescent="0.2">
      <c r="A2720" s="853">
        <v>69682</v>
      </c>
      <c r="B2720" s="853" t="s">
        <v>1648</v>
      </c>
      <c r="C2720" s="806" t="s">
        <v>70</v>
      </c>
      <c r="D2720" s="807">
        <f t="shared" si="42"/>
        <v>508.88</v>
      </c>
      <c r="E2720" s="854"/>
      <c r="F2720" s="807">
        <v>500.87</v>
      </c>
      <c r="G2720" s="807"/>
      <c r="I2720" s="840" t="s">
        <v>15822</v>
      </c>
      <c r="J2720" s="848">
        <f>IFERROR(VLOOKUP(I2720,REAJUSTE!A:AB,22,FALSE),"")</f>
        <v>1.016</v>
      </c>
    </row>
    <row r="2721" spans="1:10" ht="30" x14ac:dyDescent="0.2">
      <c r="A2721" s="513">
        <v>697</v>
      </c>
      <c r="B2721" s="514" t="s">
        <v>1649</v>
      </c>
      <c r="C2721" s="701"/>
      <c r="D2721" s="807">
        <f t="shared" si="42"/>
        <v>0</v>
      </c>
      <c r="E2721" s="854"/>
      <c r="F2721" s="701"/>
      <c r="G2721" s="807"/>
      <c r="I2721" s="840" t="s">
        <v>15822</v>
      </c>
      <c r="J2721" s="848">
        <f>IFERROR(VLOOKUP(I2721,REAJUSTE!A:AB,22,FALSE),"")</f>
        <v>1.016</v>
      </c>
    </row>
    <row r="2722" spans="1:10" ht="15" x14ac:dyDescent="0.2">
      <c r="A2722" s="853">
        <v>69753</v>
      </c>
      <c r="B2722" s="853" t="s">
        <v>1650</v>
      </c>
      <c r="C2722" s="806" t="s">
        <v>70</v>
      </c>
      <c r="D2722" s="807">
        <f t="shared" si="42"/>
        <v>61.46</v>
      </c>
      <c r="E2722" s="854"/>
      <c r="F2722" s="807">
        <v>60.5</v>
      </c>
      <c r="G2722" s="807"/>
      <c r="I2722" s="840" t="s">
        <v>15822</v>
      </c>
      <c r="J2722" s="848">
        <f>IFERROR(VLOOKUP(I2722,REAJUSTE!A:AB,22,FALSE),"")</f>
        <v>1.016</v>
      </c>
    </row>
    <row r="2723" spans="1:10" ht="15" x14ac:dyDescent="0.2">
      <c r="A2723" s="513">
        <v>7</v>
      </c>
      <c r="B2723" s="514" t="s">
        <v>166</v>
      </c>
      <c r="C2723" s="701"/>
      <c r="D2723" s="807">
        <f t="shared" si="42"/>
        <v>0</v>
      </c>
      <c r="E2723" s="854"/>
      <c r="F2723" s="701"/>
      <c r="G2723" s="807"/>
      <c r="I2723" s="840" t="s">
        <v>15822</v>
      </c>
      <c r="J2723" s="848">
        <f>IFERROR(VLOOKUP(I2723,REAJUSTE!A:AB,22,FALSE),"")</f>
        <v>1.016</v>
      </c>
    </row>
    <row r="2724" spans="1:10" ht="15" x14ac:dyDescent="0.2">
      <c r="A2724" s="513">
        <v>701</v>
      </c>
      <c r="B2724" s="514" t="s">
        <v>166</v>
      </c>
      <c r="C2724" s="701"/>
      <c r="D2724" s="807">
        <f t="shared" si="42"/>
        <v>0</v>
      </c>
      <c r="E2724" s="854"/>
      <c r="F2724" s="701"/>
      <c r="G2724" s="808"/>
      <c r="I2724" s="840" t="s">
        <v>15822</v>
      </c>
      <c r="J2724" s="848">
        <f>IFERROR(VLOOKUP(I2724,REAJUSTE!A:AB,22,FALSE),"")</f>
        <v>1.016</v>
      </c>
    </row>
    <row r="2725" spans="1:10" ht="51" x14ac:dyDescent="0.2">
      <c r="A2725" s="853">
        <v>70114</v>
      </c>
      <c r="B2725" s="853" t="s">
        <v>13282</v>
      </c>
      <c r="C2725" s="806" t="s">
        <v>58</v>
      </c>
      <c r="D2725" s="807">
        <f t="shared" si="42"/>
        <v>75.989999999999995</v>
      </c>
      <c r="E2725" s="854"/>
      <c r="F2725" s="807">
        <v>74.8</v>
      </c>
      <c r="G2725" s="808"/>
      <c r="I2725" s="840" t="s">
        <v>15822</v>
      </c>
      <c r="J2725" s="848">
        <f>IFERROR(VLOOKUP(I2725,REAJUSTE!A:AB,22,FALSE),"")</f>
        <v>1.016</v>
      </c>
    </row>
    <row r="2726" spans="1:10" ht="15" x14ac:dyDescent="0.2">
      <c r="A2726" s="513">
        <v>702</v>
      </c>
      <c r="B2726" s="514" t="s">
        <v>1398</v>
      </c>
      <c r="C2726" s="701"/>
      <c r="D2726" s="807">
        <f t="shared" si="42"/>
        <v>0</v>
      </c>
      <c r="E2726" s="854"/>
      <c r="F2726" s="701"/>
      <c r="G2726" s="808"/>
      <c r="I2726" s="840" t="s">
        <v>15822</v>
      </c>
      <c r="J2726" s="848">
        <f>IFERROR(VLOOKUP(I2726,REAJUSTE!A:AB,22,FALSE),"")</f>
        <v>1.016</v>
      </c>
    </row>
    <row r="2727" spans="1:10" ht="25.5" x14ac:dyDescent="0.2">
      <c r="A2727" s="853">
        <v>70276</v>
      </c>
      <c r="B2727" s="853" t="s">
        <v>1651</v>
      </c>
      <c r="C2727" s="806" t="s">
        <v>71</v>
      </c>
      <c r="D2727" s="807">
        <f t="shared" si="42"/>
        <v>13.47</v>
      </c>
      <c r="E2727" s="854"/>
      <c r="F2727" s="807">
        <v>13.26</v>
      </c>
      <c r="G2727" s="807"/>
      <c r="I2727" s="840" t="s">
        <v>15822</v>
      </c>
      <c r="J2727" s="848">
        <f>IFERROR(VLOOKUP(I2727,REAJUSTE!A:AB,22,FALSE),"")</f>
        <v>1.016</v>
      </c>
    </row>
    <row r="2728" spans="1:10" ht="15" x14ac:dyDescent="0.2">
      <c r="A2728" s="513">
        <v>703</v>
      </c>
      <c r="B2728" s="514" t="s">
        <v>1398</v>
      </c>
      <c r="C2728" s="701"/>
      <c r="D2728" s="807">
        <f t="shared" si="42"/>
        <v>0</v>
      </c>
      <c r="E2728" s="854"/>
      <c r="F2728" s="701"/>
      <c r="G2728" s="807"/>
      <c r="I2728" s="840" t="s">
        <v>15822</v>
      </c>
      <c r="J2728" s="848">
        <f>IFERROR(VLOOKUP(I2728,REAJUSTE!A:AB,22,FALSE),"")</f>
        <v>1.016</v>
      </c>
    </row>
    <row r="2729" spans="1:10" ht="25.5" x14ac:dyDescent="0.2">
      <c r="A2729" s="853">
        <v>70328</v>
      </c>
      <c r="B2729" s="853" t="s">
        <v>1877</v>
      </c>
      <c r="C2729" s="806" t="s">
        <v>71</v>
      </c>
      <c r="D2729" s="807">
        <f t="shared" si="42"/>
        <v>85.36</v>
      </c>
      <c r="E2729" s="854"/>
      <c r="F2729" s="807">
        <v>84.02</v>
      </c>
      <c r="G2729" s="807"/>
      <c r="I2729" s="840" t="s">
        <v>15822</v>
      </c>
      <c r="J2729" s="848">
        <f>IFERROR(VLOOKUP(I2729,REAJUSTE!A:AB,22,FALSE),"")</f>
        <v>1.016</v>
      </c>
    </row>
    <row r="2730" spans="1:10" ht="25.5" x14ac:dyDescent="0.2">
      <c r="A2730" s="853">
        <v>70350</v>
      </c>
      <c r="B2730" s="853" t="s">
        <v>1878</v>
      </c>
      <c r="C2730" s="806" t="s">
        <v>71</v>
      </c>
      <c r="D2730" s="807">
        <f t="shared" si="42"/>
        <v>41.17</v>
      </c>
      <c r="E2730" s="854"/>
      <c r="F2730" s="807">
        <v>40.53</v>
      </c>
      <c r="G2730" s="807"/>
      <c r="I2730" s="840" t="s">
        <v>15822</v>
      </c>
      <c r="J2730" s="848">
        <f>IFERROR(VLOOKUP(I2730,REAJUSTE!A:AB,22,FALSE),"")</f>
        <v>1.016</v>
      </c>
    </row>
    <row r="2731" spans="1:10" ht="15" x14ac:dyDescent="0.2">
      <c r="A2731" s="513">
        <v>706</v>
      </c>
      <c r="B2731" s="514" t="s">
        <v>1398</v>
      </c>
      <c r="C2731" s="701"/>
      <c r="D2731" s="807">
        <f t="shared" si="42"/>
        <v>0</v>
      </c>
      <c r="E2731" s="856"/>
      <c r="F2731" s="701"/>
      <c r="G2731" s="701"/>
      <c r="I2731" s="840" t="s">
        <v>15822</v>
      </c>
      <c r="J2731" s="848">
        <f>IFERROR(VLOOKUP(I2731,REAJUSTE!A:AB,22,FALSE),"")</f>
        <v>1.016</v>
      </c>
    </row>
    <row r="2732" spans="1:10" ht="25.5" x14ac:dyDescent="0.2">
      <c r="A2732" s="853">
        <v>70674</v>
      </c>
      <c r="B2732" s="853" t="s">
        <v>1652</v>
      </c>
      <c r="C2732" s="806" t="s">
        <v>70</v>
      </c>
      <c r="D2732" s="807">
        <f t="shared" si="42"/>
        <v>577.41999999999996</v>
      </c>
      <c r="E2732" s="854"/>
      <c r="F2732" s="807">
        <v>568.33000000000004</v>
      </c>
      <c r="G2732" s="808"/>
      <c r="I2732" s="840" t="s">
        <v>15822</v>
      </c>
      <c r="J2732" s="848">
        <f>IFERROR(VLOOKUP(I2732,REAJUSTE!A:AB,22,FALSE),"")</f>
        <v>1.016</v>
      </c>
    </row>
    <row r="2733" spans="1:10" ht="15" x14ac:dyDescent="0.2">
      <c r="A2733" s="513">
        <v>710</v>
      </c>
      <c r="B2733" s="514" t="s">
        <v>1398</v>
      </c>
      <c r="C2733" s="701"/>
      <c r="D2733" s="807">
        <f t="shared" si="42"/>
        <v>0</v>
      </c>
      <c r="E2733" s="854"/>
      <c r="F2733" s="701"/>
      <c r="G2733" s="807"/>
      <c r="I2733" s="840" t="s">
        <v>15822</v>
      </c>
      <c r="J2733" s="848">
        <f>IFERROR(VLOOKUP(I2733,REAJUSTE!A:AB,22,FALSE),"")</f>
        <v>1.016</v>
      </c>
    </row>
    <row r="2734" spans="1:10" ht="15" x14ac:dyDescent="0.2">
      <c r="A2734" s="853">
        <v>71096</v>
      </c>
      <c r="B2734" s="853" t="s">
        <v>1653</v>
      </c>
      <c r="C2734" s="806" t="s">
        <v>59</v>
      </c>
      <c r="D2734" s="807">
        <f t="shared" si="42"/>
        <v>58.59</v>
      </c>
      <c r="E2734" s="854"/>
      <c r="F2734" s="807">
        <v>57.67</v>
      </c>
      <c r="G2734" s="807"/>
      <c r="I2734" s="840" t="s">
        <v>15822</v>
      </c>
      <c r="J2734" s="848">
        <f>IFERROR(VLOOKUP(I2734,REAJUSTE!A:AB,22,FALSE),"")</f>
        <v>1.016</v>
      </c>
    </row>
    <row r="2735" spans="1:10" ht="15" x14ac:dyDescent="0.2">
      <c r="A2735" s="513">
        <v>712</v>
      </c>
      <c r="B2735" s="514" t="s">
        <v>1398</v>
      </c>
      <c r="C2735" s="701"/>
      <c r="D2735" s="807">
        <f t="shared" si="42"/>
        <v>0</v>
      </c>
      <c r="E2735" s="854"/>
      <c r="F2735" s="701"/>
      <c r="G2735" s="807"/>
      <c r="I2735" s="840" t="s">
        <v>15822</v>
      </c>
      <c r="J2735" s="848">
        <f>IFERROR(VLOOKUP(I2735,REAJUSTE!A:AB,22,FALSE),"")</f>
        <v>1.016</v>
      </c>
    </row>
    <row r="2736" spans="1:10" ht="25.5" x14ac:dyDescent="0.2">
      <c r="A2736" s="853">
        <v>71268</v>
      </c>
      <c r="B2736" s="853" t="s">
        <v>1879</v>
      </c>
      <c r="C2736" s="806" t="s">
        <v>71</v>
      </c>
      <c r="D2736" s="807">
        <f t="shared" si="42"/>
        <v>26.79</v>
      </c>
      <c r="E2736" s="854"/>
      <c r="F2736" s="807">
        <v>26.37</v>
      </c>
      <c r="G2736" s="807"/>
      <c r="I2736" s="840" t="s">
        <v>15822</v>
      </c>
      <c r="J2736" s="848">
        <f>IFERROR(VLOOKUP(I2736,REAJUSTE!A:AB,22,FALSE),"")</f>
        <v>1.016</v>
      </c>
    </row>
    <row r="2737" spans="1:10" ht="25.5" x14ac:dyDescent="0.2">
      <c r="A2737" s="853">
        <v>71270</v>
      </c>
      <c r="B2737" s="853" t="s">
        <v>1880</v>
      </c>
      <c r="C2737" s="806" t="s">
        <v>71</v>
      </c>
      <c r="D2737" s="807">
        <f t="shared" si="42"/>
        <v>109.45</v>
      </c>
      <c r="E2737" s="854"/>
      <c r="F2737" s="807">
        <v>107.73</v>
      </c>
      <c r="G2737" s="807"/>
      <c r="I2737" s="840" t="s">
        <v>15822</v>
      </c>
      <c r="J2737" s="848">
        <f>IFERROR(VLOOKUP(I2737,REAJUSTE!A:AB,22,FALSE),"")</f>
        <v>1.016</v>
      </c>
    </row>
    <row r="2738" spans="1:10" ht="15" x14ac:dyDescent="0.2">
      <c r="A2738" s="513">
        <v>716</v>
      </c>
      <c r="B2738" s="514" t="s">
        <v>1398</v>
      </c>
      <c r="C2738" s="701"/>
      <c r="D2738" s="807">
        <f t="shared" si="42"/>
        <v>0</v>
      </c>
      <c r="E2738" s="854"/>
      <c r="F2738" s="701"/>
      <c r="G2738" s="807"/>
      <c r="I2738" s="840" t="s">
        <v>15822</v>
      </c>
      <c r="J2738" s="848">
        <f>IFERROR(VLOOKUP(I2738,REAJUSTE!A:AB,22,FALSE),"")</f>
        <v>1.016</v>
      </c>
    </row>
    <row r="2739" spans="1:10" ht="25.5" x14ac:dyDescent="0.2">
      <c r="A2739" s="853">
        <v>71637</v>
      </c>
      <c r="B2739" s="853" t="s">
        <v>13283</v>
      </c>
      <c r="C2739" s="806" t="s">
        <v>70</v>
      </c>
      <c r="D2739" s="807">
        <f t="shared" si="42"/>
        <v>101.23</v>
      </c>
      <c r="E2739" s="854"/>
      <c r="F2739" s="807">
        <v>99.64</v>
      </c>
      <c r="G2739" s="807"/>
      <c r="I2739" s="840" t="s">
        <v>15822</v>
      </c>
      <c r="J2739" s="848">
        <f>IFERROR(VLOOKUP(I2739,REAJUSTE!A:AB,22,FALSE),"")</f>
        <v>1.016</v>
      </c>
    </row>
    <row r="2740" spans="1:10" ht="15" x14ac:dyDescent="0.2">
      <c r="A2740" s="513">
        <v>717</v>
      </c>
      <c r="B2740" s="514" t="s">
        <v>1398</v>
      </c>
      <c r="C2740" s="701"/>
      <c r="D2740" s="807">
        <f t="shared" si="42"/>
        <v>0</v>
      </c>
      <c r="E2740" s="856"/>
      <c r="F2740" s="701"/>
      <c r="G2740" s="701"/>
      <c r="I2740" s="840" t="s">
        <v>15822</v>
      </c>
      <c r="J2740" s="848">
        <f>IFERROR(VLOOKUP(I2740,REAJUSTE!A:AB,22,FALSE),"")</f>
        <v>1.016</v>
      </c>
    </row>
    <row r="2741" spans="1:10" ht="25.5" x14ac:dyDescent="0.2">
      <c r="A2741" s="853">
        <v>71707</v>
      </c>
      <c r="B2741" s="853" t="s">
        <v>1654</v>
      </c>
      <c r="C2741" s="806" t="s">
        <v>916</v>
      </c>
      <c r="D2741" s="807">
        <f t="shared" si="42"/>
        <v>805.18</v>
      </c>
      <c r="E2741" s="854"/>
      <c r="F2741" s="807">
        <v>792.5</v>
      </c>
      <c r="G2741" s="807"/>
      <c r="I2741" s="840" t="s">
        <v>15822</v>
      </c>
      <c r="J2741" s="848">
        <f>IFERROR(VLOOKUP(I2741,REAJUSTE!A:AB,22,FALSE),"")</f>
        <v>1.016</v>
      </c>
    </row>
    <row r="2742" spans="1:10" ht="38.25" x14ac:dyDescent="0.2">
      <c r="A2742" s="853">
        <v>71711</v>
      </c>
      <c r="B2742" s="853" t="s">
        <v>1655</v>
      </c>
      <c r="C2742" s="806" t="s">
        <v>59</v>
      </c>
      <c r="D2742" s="807">
        <f t="shared" si="42"/>
        <v>11.86</v>
      </c>
      <c r="E2742" s="856"/>
      <c r="F2742" s="807">
        <v>11.68</v>
      </c>
      <c r="G2742" s="701"/>
      <c r="I2742" s="840" t="s">
        <v>15822</v>
      </c>
      <c r="J2742" s="848">
        <f>IFERROR(VLOOKUP(I2742,REAJUSTE!A:AB,22,FALSE),"")</f>
        <v>1.016</v>
      </c>
    </row>
    <row r="2743" spans="1:10" ht="15" x14ac:dyDescent="0.2">
      <c r="A2743" s="513">
        <v>718</v>
      </c>
      <c r="B2743" s="514" t="s">
        <v>1398</v>
      </c>
      <c r="C2743" s="701"/>
      <c r="D2743" s="807">
        <f t="shared" si="42"/>
        <v>0</v>
      </c>
      <c r="E2743" s="856"/>
      <c r="F2743" s="701"/>
      <c r="G2743" s="701"/>
      <c r="I2743" s="840" t="s">
        <v>15822</v>
      </c>
      <c r="J2743" s="848">
        <f>IFERROR(VLOOKUP(I2743,REAJUSTE!A:AB,22,FALSE),"")</f>
        <v>1.016</v>
      </c>
    </row>
    <row r="2744" spans="1:10" ht="25.5" x14ac:dyDescent="0.2">
      <c r="A2744" s="853">
        <v>71820</v>
      </c>
      <c r="B2744" s="853" t="s">
        <v>1656</v>
      </c>
      <c r="C2744" s="806" t="s">
        <v>70</v>
      </c>
      <c r="D2744" s="807">
        <f t="shared" si="42"/>
        <v>1727.2</v>
      </c>
      <c r="E2744" s="854"/>
      <c r="F2744" s="808">
        <v>1700</v>
      </c>
      <c r="G2744" s="807"/>
      <c r="I2744" s="840" t="s">
        <v>15822</v>
      </c>
      <c r="J2744" s="848">
        <f>IFERROR(VLOOKUP(I2744,REAJUSTE!A:AB,22,FALSE),"")</f>
        <v>1.016</v>
      </c>
    </row>
    <row r="2745" spans="1:10" ht="25.5" x14ac:dyDescent="0.2">
      <c r="A2745" s="853">
        <v>71874</v>
      </c>
      <c r="B2745" s="853" t="s">
        <v>1881</v>
      </c>
      <c r="C2745" s="806" t="s">
        <v>71</v>
      </c>
      <c r="D2745" s="807">
        <f t="shared" si="42"/>
        <v>60.5</v>
      </c>
      <c r="E2745" s="856"/>
      <c r="F2745" s="807">
        <v>59.55</v>
      </c>
      <c r="G2745" s="701"/>
      <c r="I2745" s="840" t="s">
        <v>15822</v>
      </c>
      <c r="J2745" s="848">
        <f>IFERROR(VLOOKUP(I2745,REAJUSTE!A:AB,22,FALSE),"")</f>
        <v>1.016</v>
      </c>
    </row>
    <row r="2746" spans="1:10" ht="25.5" x14ac:dyDescent="0.2">
      <c r="A2746" s="853">
        <v>71894</v>
      </c>
      <c r="B2746" s="853" t="s">
        <v>1657</v>
      </c>
      <c r="C2746" s="806" t="s">
        <v>70</v>
      </c>
      <c r="D2746" s="807">
        <f t="shared" si="42"/>
        <v>196.64</v>
      </c>
      <c r="E2746" s="854"/>
      <c r="F2746" s="807">
        <v>193.55</v>
      </c>
      <c r="G2746" s="807"/>
      <c r="I2746" s="840" t="s">
        <v>15822</v>
      </c>
      <c r="J2746" s="848">
        <f>IFERROR(VLOOKUP(I2746,REAJUSTE!A:AB,22,FALSE),"")</f>
        <v>1.016</v>
      </c>
    </row>
    <row r="2747" spans="1:10" ht="15" x14ac:dyDescent="0.2">
      <c r="A2747" s="513">
        <v>719</v>
      </c>
      <c r="B2747" s="514" t="s">
        <v>1398</v>
      </c>
      <c r="C2747" s="701"/>
      <c r="D2747" s="807">
        <f t="shared" si="42"/>
        <v>0</v>
      </c>
      <c r="E2747" s="856"/>
      <c r="F2747" s="701"/>
      <c r="G2747" s="701"/>
      <c r="I2747" s="840" t="s">
        <v>15822</v>
      </c>
      <c r="J2747" s="848">
        <f>IFERROR(VLOOKUP(I2747,REAJUSTE!A:AB,22,FALSE),"")</f>
        <v>1.016</v>
      </c>
    </row>
    <row r="2748" spans="1:10" ht="25.5" x14ac:dyDescent="0.2">
      <c r="A2748" s="853">
        <v>71911</v>
      </c>
      <c r="B2748" s="853" t="s">
        <v>1658</v>
      </c>
      <c r="C2748" s="806" t="s">
        <v>876</v>
      </c>
      <c r="D2748" s="807">
        <f t="shared" si="42"/>
        <v>289.10000000000002</v>
      </c>
      <c r="E2748" s="854"/>
      <c r="F2748" s="807">
        <v>284.55</v>
      </c>
      <c r="G2748" s="807"/>
      <c r="I2748" s="840" t="s">
        <v>15822</v>
      </c>
      <c r="J2748" s="848">
        <f>IFERROR(VLOOKUP(I2748,REAJUSTE!A:AB,22,FALSE),"")</f>
        <v>1.016</v>
      </c>
    </row>
    <row r="2749" spans="1:10" ht="25.5" x14ac:dyDescent="0.2">
      <c r="A2749" s="853">
        <v>71963</v>
      </c>
      <c r="B2749" s="853" t="s">
        <v>13284</v>
      </c>
      <c r="C2749" s="806" t="s">
        <v>70</v>
      </c>
      <c r="D2749" s="807">
        <f t="shared" si="42"/>
        <v>16.22</v>
      </c>
      <c r="E2749" s="854"/>
      <c r="F2749" s="807">
        <v>15.97</v>
      </c>
      <c r="G2749" s="807"/>
      <c r="I2749" s="840" t="s">
        <v>15822</v>
      </c>
      <c r="J2749" s="848">
        <f>IFERROR(VLOOKUP(I2749,REAJUSTE!A:AB,22,FALSE),"")</f>
        <v>1.016</v>
      </c>
    </row>
    <row r="2750" spans="1:10" ht="15" x14ac:dyDescent="0.2">
      <c r="A2750" s="513">
        <v>720</v>
      </c>
      <c r="B2750" s="514" t="s">
        <v>1398</v>
      </c>
      <c r="C2750" s="701"/>
      <c r="D2750" s="807">
        <f t="shared" si="42"/>
        <v>0</v>
      </c>
      <c r="E2750" s="856"/>
      <c r="F2750" s="701"/>
      <c r="G2750" s="701"/>
      <c r="I2750" s="840" t="s">
        <v>15822</v>
      </c>
      <c r="J2750" s="848">
        <f>IFERROR(VLOOKUP(I2750,REAJUSTE!A:AB,22,FALSE),"")</f>
        <v>1.016</v>
      </c>
    </row>
    <row r="2751" spans="1:10" ht="25.5" x14ac:dyDescent="0.2">
      <c r="A2751" s="853">
        <v>72054</v>
      </c>
      <c r="B2751" s="853" t="s">
        <v>1659</v>
      </c>
      <c r="C2751" s="806" t="s">
        <v>916</v>
      </c>
      <c r="D2751" s="807">
        <f t="shared" si="42"/>
        <v>832.1</v>
      </c>
      <c r="E2751" s="854"/>
      <c r="F2751" s="807">
        <v>819</v>
      </c>
      <c r="G2751" s="807"/>
      <c r="I2751" s="840" t="s">
        <v>15822</v>
      </c>
      <c r="J2751" s="848">
        <f>IFERROR(VLOOKUP(I2751,REAJUSTE!A:AB,22,FALSE),"")</f>
        <v>1.016</v>
      </c>
    </row>
    <row r="2752" spans="1:10" ht="15" x14ac:dyDescent="0.2">
      <c r="A2752" s="513">
        <v>722</v>
      </c>
      <c r="B2752" s="514" t="s">
        <v>1398</v>
      </c>
      <c r="C2752" s="701"/>
      <c r="D2752" s="807">
        <f t="shared" si="42"/>
        <v>0</v>
      </c>
      <c r="E2752" s="856"/>
      <c r="F2752" s="701"/>
      <c r="G2752" s="701"/>
      <c r="I2752" s="840" t="s">
        <v>15822</v>
      </c>
      <c r="J2752" s="848">
        <f>IFERROR(VLOOKUP(I2752,REAJUSTE!A:AB,22,FALSE),"")</f>
        <v>1.016</v>
      </c>
    </row>
    <row r="2753" spans="1:10" ht="25.5" x14ac:dyDescent="0.2">
      <c r="A2753" s="853">
        <v>72280</v>
      </c>
      <c r="B2753" s="853" t="s">
        <v>1660</v>
      </c>
      <c r="C2753" s="806" t="s">
        <v>916</v>
      </c>
      <c r="D2753" s="807">
        <f t="shared" si="42"/>
        <v>1185.33</v>
      </c>
      <c r="E2753" s="854"/>
      <c r="F2753" s="808">
        <v>1166.67</v>
      </c>
      <c r="G2753" s="807"/>
      <c r="I2753" s="840" t="s">
        <v>15822</v>
      </c>
      <c r="J2753" s="848">
        <f>IFERROR(VLOOKUP(I2753,REAJUSTE!A:AB,22,FALSE),"")</f>
        <v>1.016</v>
      </c>
    </row>
    <row r="2754" spans="1:10" ht="25.5" x14ac:dyDescent="0.2">
      <c r="A2754" s="853">
        <v>72282</v>
      </c>
      <c r="B2754" s="853" t="s">
        <v>1661</v>
      </c>
      <c r="C2754" s="806" t="s">
        <v>916</v>
      </c>
      <c r="D2754" s="807">
        <f t="shared" si="42"/>
        <v>1277.51</v>
      </c>
      <c r="E2754" s="856"/>
      <c r="F2754" s="808">
        <v>1257.4000000000001</v>
      </c>
      <c r="G2754" s="701"/>
      <c r="I2754" s="840" t="s">
        <v>15822</v>
      </c>
      <c r="J2754" s="848">
        <f>IFERROR(VLOOKUP(I2754,REAJUSTE!A:AB,22,FALSE),"")</f>
        <v>1.016</v>
      </c>
    </row>
    <row r="2755" spans="1:10" ht="15" x14ac:dyDescent="0.2">
      <c r="A2755" s="513">
        <v>724</v>
      </c>
      <c r="B2755" s="514" t="s">
        <v>1398</v>
      </c>
      <c r="C2755" s="701"/>
      <c r="D2755" s="807">
        <f t="shared" si="42"/>
        <v>0</v>
      </c>
      <c r="E2755" s="854"/>
      <c r="F2755" s="701"/>
      <c r="G2755" s="807"/>
      <c r="I2755" s="840" t="s">
        <v>15822</v>
      </c>
      <c r="J2755" s="848">
        <f>IFERROR(VLOOKUP(I2755,REAJUSTE!A:AB,22,FALSE),"")</f>
        <v>1.016</v>
      </c>
    </row>
    <row r="2756" spans="1:10" ht="25.5" x14ac:dyDescent="0.2">
      <c r="A2756" s="853">
        <v>72455</v>
      </c>
      <c r="B2756" s="853" t="s">
        <v>1662</v>
      </c>
      <c r="C2756" s="806" t="s">
        <v>70</v>
      </c>
      <c r="D2756" s="807">
        <f t="shared" si="42"/>
        <v>77.86</v>
      </c>
      <c r="E2756" s="854"/>
      <c r="F2756" s="807">
        <v>76.64</v>
      </c>
      <c r="G2756" s="807"/>
      <c r="I2756" s="840" t="s">
        <v>15822</v>
      </c>
      <c r="J2756" s="848">
        <f>IFERROR(VLOOKUP(I2756,REAJUSTE!A:AB,22,FALSE),"")</f>
        <v>1.016</v>
      </c>
    </row>
    <row r="2757" spans="1:10" ht="15" x14ac:dyDescent="0.2">
      <c r="A2757" s="513">
        <v>727</v>
      </c>
      <c r="B2757" s="514" t="s">
        <v>1398</v>
      </c>
      <c r="C2757" s="701"/>
      <c r="D2757" s="807">
        <f t="shared" si="42"/>
        <v>0</v>
      </c>
      <c r="E2757" s="856"/>
      <c r="F2757" s="701"/>
      <c r="G2757" s="701"/>
      <c r="I2757" s="840" t="s">
        <v>15822</v>
      </c>
      <c r="J2757" s="848">
        <f>IFERROR(VLOOKUP(I2757,REAJUSTE!A:AB,22,FALSE),"")</f>
        <v>1.016</v>
      </c>
    </row>
    <row r="2758" spans="1:10" ht="25.5" x14ac:dyDescent="0.2">
      <c r="A2758" s="853">
        <v>72708</v>
      </c>
      <c r="B2758" s="853" t="s">
        <v>1663</v>
      </c>
      <c r="C2758" s="806" t="s">
        <v>70</v>
      </c>
      <c r="D2758" s="807">
        <f t="shared" si="42"/>
        <v>26.48</v>
      </c>
      <c r="E2758" s="854"/>
      <c r="F2758" s="807">
        <v>26.07</v>
      </c>
      <c r="G2758" s="807"/>
      <c r="I2758" s="840" t="s">
        <v>15822</v>
      </c>
      <c r="J2758" s="848">
        <f>IFERROR(VLOOKUP(I2758,REAJUSTE!A:AB,22,FALSE),"")</f>
        <v>1.016</v>
      </c>
    </row>
    <row r="2759" spans="1:10" ht="15" x14ac:dyDescent="0.2">
      <c r="A2759" s="513">
        <v>728</v>
      </c>
      <c r="B2759" s="514" t="s">
        <v>166</v>
      </c>
      <c r="C2759" s="701"/>
      <c r="D2759" s="807">
        <f t="shared" si="42"/>
        <v>0</v>
      </c>
      <c r="E2759" s="856"/>
      <c r="F2759" s="701"/>
      <c r="G2759" s="701"/>
      <c r="I2759" s="840" t="s">
        <v>15822</v>
      </c>
      <c r="J2759" s="848">
        <f>IFERROR(VLOOKUP(I2759,REAJUSTE!A:AB,22,FALSE),"")</f>
        <v>1.016</v>
      </c>
    </row>
    <row r="2760" spans="1:10" ht="25.5" x14ac:dyDescent="0.2">
      <c r="A2760" s="853">
        <v>72812</v>
      </c>
      <c r="B2760" s="853" t="s">
        <v>13285</v>
      </c>
      <c r="C2760" s="806" t="s">
        <v>71</v>
      </c>
      <c r="D2760" s="807">
        <f t="shared" si="42"/>
        <v>8.6</v>
      </c>
      <c r="E2760" s="854"/>
      <c r="F2760" s="807">
        <v>8.4700000000000006</v>
      </c>
      <c r="G2760" s="807"/>
      <c r="I2760" s="840" t="s">
        <v>15822</v>
      </c>
      <c r="J2760" s="848">
        <f>IFERROR(VLOOKUP(I2760,REAJUSTE!A:AB,22,FALSE),"")</f>
        <v>1.016</v>
      </c>
    </row>
    <row r="2761" spans="1:10" ht="15" x14ac:dyDescent="0.2">
      <c r="A2761" s="513">
        <v>781</v>
      </c>
      <c r="B2761" s="514" t="s">
        <v>1077</v>
      </c>
      <c r="C2761" s="701"/>
      <c r="D2761" s="807">
        <f t="shared" si="42"/>
        <v>0</v>
      </c>
      <c r="E2761" s="854"/>
      <c r="F2761" s="701"/>
      <c r="G2761" s="807"/>
      <c r="I2761" s="840" t="s">
        <v>15822</v>
      </c>
      <c r="J2761" s="848">
        <f>IFERROR(VLOOKUP(I2761,REAJUSTE!A:AB,22,FALSE),"")</f>
        <v>1.016</v>
      </c>
    </row>
    <row r="2762" spans="1:10" ht="25.5" x14ac:dyDescent="0.2">
      <c r="A2762" s="853">
        <v>78133</v>
      </c>
      <c r="B2762" s="853" t="s">
        <v>1664</v>
      </c>
      <c r="C2762" s="806" t="s">
        <v>916</v>
      </c>
      <c r="D2762" s="807">
        <f t="shared" si="42"/>
        <v>1292.0899999999999</v>
      </c>
      <c r="E2762" s="856"/>
      <c r="F2762" s="808">
        <v>1271.75</v>
      </c>
      <c r="G2762" s="701"/>
      <c r="I2762" s="840" t="s">
        <v>15822</v>
      </c>
      <c r="J2762" s="848">
        <f>IFERROR(VLOOKUP(I2762,REAJUSTE!A:AB,22,FALSE),"")</f>
        <v>1.016</v>
      </c>
    </row>
    <row r="2763" spans="1:10" ht="25.5" x14ac:dyDescent="0.2">
      <c r="A2763" s="853">
        <v>78191</v>
      </c>
      <c r="B2763" s="853" t="s">
        <v>29341</v>
      </c>
      <c r="C2763" s="806" t="s">
        <v>71</v>
      </c>
      <c r="D2763" s="807">
        <f t="shared" si="42"/>
        <v>35.020000000000003</v>
      </c>
      <c r="E2763" s="854"/>
      <c r="F2763" s="807">
        <v>34.47</v>
      </c>
      <c r="G2763" s="808"/>
      <c r="I2763" s="840" t="s">
        <v>15822</v>
      </c>
      <c r="J2763" s="848">
        <f>IFERROR(VLOOKUP(I2763,REAJUSTE!A:AB,22,FALSE),"")</f>
        <v>1.016</v>
      </c>
    </row>
    <row r="2764" spans="1:10" ht="15" x14ac:dyDescent="0.2">
      <c r="A2764" s="513">
        <v>782</v>
      </c>
      <c r="B2764" s="514" t="s">
        <v>166</v>
      </c>
      <c r="C2764" s="701"/>
      <c r="D2764" s="807">
        <f t="shared" si="42"/>
        <v>0</v>
      </c>
      <c r="E2764" s="854"/>
      <c r="F2764" s="701"/>
      <c r="G2764" s="807"/>
      <c r="I2764" s="840" t="s">
        <v>15822</v>
      </c>
      <c r="J2764" s="848">
        <f>IFERROR(VLOOKUP(I2764,REAJUSTE!A:AB,22,FALSE),"")</f>
        <v>1.016</v>
      </c>
    </row>
    <row r="2765" spans="1:10" ht="25.5" x14ac:dyDescent="0.2">
      <c r="A2765" s="853">
        <v>78203</v>
      </c>
      <c r="B2765" s="853" t="s">
        <v>1665</v>
      </c>
      <c r="C2765" s="806" t="s">
        <v>70</v>
      </c>
      <c r="D2765" s="807">
        <f t="shared" si="42"/>
        <v>632.16999999999996</v>
      </c>
      <c r="E2765" s="854"/>
      <c r="F2765" s="807">
        <v>622.22</v>
      </c>
      <c r="G2765" s="807"/>
      <c r="I2765" s="840" t="s">
        <v>15822</v>
      </c>
      <c r="J2765" s="848">
        <f>IFERROR(VLOOKUP(I2765,REAJUSTE!A:AB,22,FALSE),"")</f>
        <v>1.016</v>
      </c>
    </row>
    <row r="2766" spans="1:10" ht="25.5" x14ac:dyDescent="0.2">
      <c r="A2766" s="853">
        <v>78226</v>
      </c>
      <c r="B2766" s="853" t="s">
        <v>1666</v>
      </c>
      <c r="C2766" s="806" t="s">
        <v>70</v>
      </c>
      <c r="D2766" s="807">
        <f t="shared" si="42"/>
        <v>8.5</v>
      </c>
      <c r="E2766" s="856"/>
      <c r="F2766" s="807">
        <v>8.3699999999999992</v>
      </c>
      <c r="G2766" s="701"/>
      <c r="I2766" s="840" t="s">
        <v>15822</v>
      </c>
      <c r="J2766" s="848">
        <f>IFERROR(VLOOKUP(I2766,REAJUSTE!A:AB,22,FALSE),"")</f>
        <v>1.016</v>
      </c>
    </row>
    <row r="2767" spans="1:10" ht="15" x14ac:dyDescent="0.2">
      <c r="A2767" s="513">
        <v>783</v>
      </c>
      <c r="B2767" s="514" t="s">
        <v>1667</v>
      </c>
      <c r="C2767" s="701"/>
      <c r="D2767" s="807">
        <f t="shared" si="42"/>
        <v>0</v>
      </c>
      <c r="E2767" s="854"/>
      <c r="F2767" s="701"/>
      <c r="G2767" s="807"/>
      <c r="I2767" s="840" t="s">
        <v>15822</v>
      </c>
      <c r="J2767" s="848">
        <f>IFERROR(VLOOKUP(I2767,REAJUSTE!A:AB,22,FALSE),"")</f>
        <v>1.016</v>
      </c>
    </row>
    <row r="2768" spans="1:10" ht="25.5" x14ac:dyDescent="0.2">
      <c r="A2768" s="853">
        <v>78373</v>
      </c>
      <c r="B2768" s="853" t="s">
        <v>1668</v>
      </c>
      <c r="C2768" s="806" t="s">
        <v>916</v>
      </c>
      <c r="D2768" s="807">
        <f t="shared" ref="D2768:D2831" si="43">TRUNC(F2768*J2768,2)</f>
        <v>1151.53</v>
      </c>
      <c r="E2768" s="854"/>
      <c r="F2768" s="808">
        <v>1133.4000000000001</v>
      </c>
      <c r="G2768" s="807"/>
      <c r="I2768" s="840" t="s">
        <v>15822</v>
      </c>
      <c r="J2768" s="848">
        <f>IFERROR(VLOOKUP(I2768,REAJUSTE!A:AB,22,FALSE),"")</f>
        <v>1.016</v>
      </c>
    </row>
    <row r="2769" spans="1:10" ht="15" x14ac:dyDescent="0.2">
      <c r="A2769" s="513">
        <v>784</v>
      </c>
      <c r="B2769" s="514" t="s">
        <v>166</v>
      </c>
      <c r="C2769" s="701"/>
      <c r="D2769" s="807">
        <f t="shared" si="43"/>
        <v>0</v>
      </c>
      <c r="E2769" s="856"/>
      <c r="F2769" s="701"/>
      <c r="G2769" s="701"/>
      <c r="I2769" s="840" t="s">
        <v>15822</v>
      </c>
      <c r="J2769" s="848">
        <f>IFERROR(VLOOKUP(I2769,REAJUSTE!A:AB,22,FALSE),"")</f>
        <v>1.016</v>
      </c>
    </row>
    <row r="2770" spans="1:10" ht="25.5" x14ac:dyDescent="0.2">
      <c r="A2770" s="853">
        <v>78402</v>
      </c>
      <c r="B2770" s="853" t="s">
        <v>13286</v>
      </c>
      <c r="C2770" s="806" t="s">
        <v>71</v>
      </c>
      <c r="D2770" s="807">
        <f t="shared" si="43"/>
        <v>5.77</v>
      </c>
      <c r="E2770" s="854"/>
      <c r="F2770" s="807">
        <v>5.68</v>
      </c>
      <c r="G2770" s="807"/>
      <c r="I2770" s="840" t="s">
        <v>15822</v>
      </c>
      <c r="J2770" s="848">
        <f>IFERROR(VLOOKUP(I2770,REAJUSTE!A:AB,22,FALSE),"")</f>
        <v>1.016</v>
      </c>
    </row>
    <row r="2771" spans="1:10" ht="25.5" x14ac:dyDescent="0.2">
      <c r="A2771" s="853">
        <v>78403</v>
      </c>
      <c r="B2771" s="853" t="s">
        <v>13287</v>
      </c>
      <c r="C2771" s="806" t="s">
        <v>71</v>
      </c>
      <c r="D2771" s="807">
        <f t="shared" si="43"/>
        <v>5.0199999999999996</v>
      </c>
      <c r="E2771" s="856"/>
      <c r="F2771" s="807">
        <v>4.95</v>
      </c>
      <c r="G2771" s="701"/>
      <c r="I2771" s="840" t="s">
        <v>15822</v>
      </c>
      <c r="J2771" s="848">
        <f>IFERROR(VLOOKUP(I2771,REAJUSTE!A:AB,22,FALSE),"")</f>
        <v>1.016</v>
      </c>
    </row>
    <row r="2772" spans="1:10" ht="25.5" x14ac:dyDescent="0.2">
      <c r="A2772" s="853">
        <v>78404</v>
      </c>
      <c r="B2772" s="853" t="s">
        <v>13288</v>
      </c>
      <c r="C2772" s="806" t="s">
        <v>71</v>
      </c>
      <c r="D2772" s="807">
        <f t="shared" si="43"/>
        <v>6.37</v>
      </c>
      <c r="E2772" s="854"/>
      <c r="F2772" s="807">
        <v>6.27</v>
      </c>
      <c r="G2772" s="808"/>
      <c r="I2772" s="840" t="s">
        <v>15822</v>
      </c>
      <c r="J2772" s="848">
        <f>IFERROR(VLOOKUP(I2772,REAJUSTE!A:AB,22,FALSE),"")</f>
        <v>1.016</v>
      </c>
    </row>
    <row r="2773" spans="1:10" ht="25.5" x14ac:dyDescent="0.2">
      <c r="A2773" s="853">
        <v>78405</v>
      </c>
      <c r="B2773" s="853" t="s">
        <v>13289</v>
      </c>
      <c r="C2773" s="806" t="s">
        <v>71</v>
      </c>
      <c r="D2773" s="807">
        <f t="shared" si="43"/>
        <v>7.52</v>
      </c>
      <c r="E2773" s="854"/>
      <c r="F2773" s="807">
        <v>7.41</v>
      </c>
      <c r="G2773" s="808"/>
      <c r="I2773" s="840" t="s">
        <v>15822</v>
      </c>
      <c r="J2773" s="848">
        <f>IFERROR(VLOOKUP(I2773,REAJUSTE!A:AB,22,FALSE),"")</f>
        <v>1.016</v>
      </c>
    </row>
    <row r="2774" spans="1:10" ht="25.5" x14ac:dyDescent="0.2">
      <c r="A2774" s="853">
        <v>78406</v>
      </c>
      <c r="B2774" s="853" t="s">
        <v>13290</v>
      </c>
      <c r="C2774" s="806" t="s">
        <v>71</v>
      </c>
      <c r="D2774" s="807">
        <f t="shared" si="43"/>
        <v>5.22</v>
      </c>
      <c r="E2774" s="856"/>
      <c r="F2774" s="807">
        <v>5.14</v>
      </c>
      <c r="G2774" s="701"/>
      <c r="I2774" s="840" t="s">
        <v>15822</v>
      </c>
      <c r="J2774" s="848">
        <f>IFERROR(VLOOKUP(I2774,REAJUSTE!A:AB,22,FALSE),"")</f>
        <v>1.016</v>
      </c>
    </row>
    <row r="2775" spans="1:10" ht="15" x14ac:dyDescent="0.2">
      <c r="A2775" s="513">
        <v>786</v>
      </c>
      <c r="B2775" s="514" t="s">
        <v>1198</v>
      </c>
      <c r="C2775" s="701"/>
      <c r="D2775" s="807">
        <f t="shared" si="43"/>
        <v>0</v>
      </c>
      <c r="E2775" s="854"/>
      <c r="F2775" s="701"/>
      <c r="G2775" s="807"/>
      <c r="I2775" s="840" t="s">
        <v>15822</v>
      </c>
      <c r="J2775" s="848">
        <f>IFERROR(VLOOKUP(I2775,REAJUSTE!A:AB,22,FALSE),"")</f>
        <v>1.016</v>
      </c>
    </row>
    <row r="2776" spans="1:10" ht="25.5" x14ac:dyDescent="0.2">
      <c r="A2776" s="853">
        <v>78627</v>
      </c>
      <c r="B2776" s="853" t="s">
        <v>1669</v>
      </c>
      <c r="C2776" s="806" t="s">
        <v>70</v>
      </c>
      <c r="D2776" s="807">
        <f t="shared" si="43"/>
        <v>136.13</v>
      </c>
      <c r="E2776" s="856"/>
      <c r="F2776" s="807">
        <v>133.99</v>
      </c>
      <c r="G2776" s="701"/>
      <c r="I2776" s="840" t="s">
        <v>15822</v>
      </c>
      <c r="J2776" s="848">
        <f>IFERROR(VLOOKUP(I2776,REAJUSTE!A:AB,22,FALSE),"")</f>
        <v>1.016</v>
      </c>
    </row>
    <row r="2777" spans="1:10" ht="15" x14ac:dyDescent="0.2">
      <c r="A2777" s="513">
        <v>787</v>
      </c>
      <c r="B2777" s="514" t="s">
        <v>1667</v>
      </c>
      <c r="C2777" s="701"/>
      <c r="D2777" s="807">
        <f t="shared" si="43"/>
        <v>0</v>
      </c>
      <c r="E2777" s="854"/>
      <c r="F2777" s="701"/>
      <c r="G2777" s="807"/>
      <c r="I2777" s="840" t="s">
        <v>15822</v>
      </c>
      <c r="J2777" s="848">
        <f>IFERROR(VLOOKUP(I2777,REAJUSTE!A:AB,22,FALSE),"")</f>
        <v>1.016</v>
      </c>
    </row>
    <row r="2778" spans="1:10" ht="15" x14ac:dyDescent="0.2">
      <c r="A2778" s="853">
        <v>78735</v>
      </c>
      <c r="B2778" s="853" t="s">
        <v>1670</v>
      </c>
      <c r="C2778" s="806" t="s">
        <v>70</v>
      </c>
      <c r="D2778" s="807">
        <f t="shared" si="43"/>
        <v>32.21</v>
      </c>
      <c r="E2778" s="856"/>
      <c r="F2778" s="807">
        <v>31.71</v>
      </c>
      <c r="G2778" s="701"/>
      <c r="I2778" s="840" t="s">
        <v>15822</v>
      </c>
      <c r="J2778" s="848">
        <f>IFERROR(VLOOKUP(I2778,REAJUSTE!A:AB,22,FALSE),"")</f>
        <v>1.016</v>
      </c>
    </row>
    <row r="2779" spans="1:10" ht="25.5" x14ac:dyDescent="0.2">
      <c r="A2779" s="853">
        <v>78749</v>
      </c>
      <c r="B2779" s="853" t="s">
        <v>1671</v>
      </c>
      <c r="C2779" s="806" t="s">
        <v>70</v>
      </c>
      <c r="D2779" s="807">
        <f t="shared" si="43"/>
        <v>100.41</v>
      </c>
      <c r="E2779" s="854"/>
      <c r="F2779" s="807">
        <v>98.83</v>
      </c>
      <c r="G2779" s="807"/>
      <c r="I2779" s="840" t="s">
        <v>15822</v>
      </c>
      <c r="J2779" s="848">
        <f>IFERROR(VLOOKUP(I2779,REAJUSTE!A:AB,22,FALSE),"")</f>
        <v>1.016</v>
      </c>
    </row>
    <row r="2780" spans="1:10" ht="25.5" x14ac:dyDescent="0.2">
      <c r="A2780" s="853">
        <v>78760</v>
      </c>
      <c r="B2780" s="853" t="s">
        <v>13291</v>
      </c>
      <c r="C2780" s="806" t="s">
        <v>71</v>
      </c>
      <c r="D2780" s="807">
        <f t="shared" si="43"/>
        <v>13.14</v>
      </c>
      <c r="E2780" s="856"/>
      <c r="F2780" s="807">
        <v>12.94</v>
      </c>
      <c r="G2780" s="701"/>
      <c r="I2780" s="840" t="s">
        <v>15822</v>
      </c>
      <c r="J2780" s="848">
        <f>IFERROR(VLOOKUP(I2780,REAJUSTE!A:AB,22,FALSE),"")</f>
        <v>1.016</v>
      </c>
    </row>
    <row r="2781" spans="1:10" ht="15" x14ac:dyDescent="0.2">
      <c r="A2781" s="513">
        <v>788</v>
      </c>
      <c r="B2781" s="514" t="s">
        <v>166</v>
      </c>
      <c r="C2781" s="701"/>
      <c r="D2781" s="807">
        <f t="shared" si="43"/>
        <v>0</v>
      </c>
      <c r="E2781" s="854"/>
      <c r="F2781" s="701"/>
      <c r="G2781" s="808"/>
      <c r="I2781" s="840" t="s">
        <v>15822</v>
      </c>
      <c r="J2781" s="848">
        <f>IFERROR(VLOOKUP(I2781,REAJUSTE!A:AB,22,FALSE),"")</f>
        <v>1.016</v>
      </c>
    </row>
    <row r="2782" spans="1:10" ht="25.5" x14ac:dyDescent="0.2">
      <c r="A2782" s="853">
        <v>78848</v>
      </c>
      <c r="B2782" s="853" t="s">
        <v>13292</v>
      </c>
      <c r="C2782" s="806" t="s">
        <v>71</v>
      </c>
      <c r="D2782" s="807">
        <f t="shared" si="43"/>
        <v>10.47</v>
      </c>
      <c r="E2782" s="856"/>
      <c r="F2782" s="807">
        <v>10.31</v>
      </c>
      <c r="G2782" s="701"/>
      <c r="I2782" s="840" t="s">
        <v>15822</v>
      </c>
      <c r="J2782" s="848">
        <f>IFERROR(VLOOKUP(I2782,REAJUSTE!A:AB,22,FALSE),"")</f>
        <v>1.016</v>
      </c>
    </row>
    <row r="2783" spans="1:10" ht="25.5" x14ac:dyDescent="0.2">
      <c r="A2783" s="853">
        <v>78898</v>
      </c>
      <c r="B2783" s="853" t="s">
        <v>13293</v>
      </c>
      <c r="C2783" s="806" t="s">
        <v>70</v>
      </c>
      <c r="D2783" s="807">
        <f t="shared" si="43"/>
        <v>39.65</v>
      </c>
      <c r="E2783" s="854"/>
      <c r="F2783" s="807">
        <v>39.03</v>
      </c>
      <c r="G2783" s="807"/>
      <c r="I2783" s="840" t="s">
        <v>15822</v>
      </c>
      <c r="J2783" s="848">
        <f>IFERROR(VLOOKUP(I2783,REAJUSTE!A:AB,22,FALSE),"")</f>
        <v>1.016</v>
      </c>
    </row>
    <row r="2784" spans="1:10" ht="15" x14ac:dyDescent="0.2">
      <c r="A2784" s="513">
        <v>789</v>
      </c>
      <c r="B2784" s="514" t="s">
        <v>29342</v>
      </c>
      <c r="C2784" s="701"/>
      <c r="D2784" s="807">
        <f t="shared" si="43"/>
        <v>0</v>
      </c>
      <c r="E2784" s="854"/>
      <c r="F2784" s="701"/>
      <c r="G2784" s="807"/>
      <c r="I2784" s="840" t="s">
        <v>15822</v>
      </c>
      <c r="J2784" s="848">
        <f>IFERROR(VLOOKUP(I2784,REAJUSTE!A:AB,22,FALSE),"")</f>
        <v>1.016</v>
      </c>
    </row>
    <row r="2785" spans="1:10" ht="25.5" x14ac:dyDescent="0.2">
      <c r="A2785" s="853">
        <v>78985</v>
      </c>
      <c r="B2785" s="853" t="s">
        <v>29343</v>
      </c>
      <c r="C2785" s="806" t="s">
        <v>71</v>
      </c>
      <c r="D2785" s="807">
        <f t="shared" si="43"/>
        <v>81.48</v>
      </c>
      <c r="E2785" s="856"/>
      <c r="F2785" s="807">
        <v>80.2</v>
      </c>
      <c r="G2785" s="701"/>
      <c r="I2785" s="840" t="s">
        <v>15822</v>
      </c>
      <c r="J2785" s="848">
        <f>IFERROR(VLOOKUP(I2785,REAJUSTE!A:AB,22,FALSE),"")</f>
        <v>1.016</v>
      </c>
    </row>
    <row r="2786" spans="1:10" ht="25.5" x14ac:dyDescent="0.2">
      <c r="A2786" s="853">
        <v>78996</v>
      </c>
      <c r="B2786" s="853" t="s">
        <v>29344</v>
      </c>
      <c r="C2786" s="806" t="s">
        <v>1784</v>
      </c>
      <c r="D2786" s="807">
        <f t="shared" si="43"/>
        <v>9.02</v>
      </c>
      <c r="E2786" s="854"/>
      <c r="F2786" s="807">
        <v>8.8800000000000008</v>
      </c>
      <c r="G2786" s="808"/>
      <c r="I2786" s="840" t="s">
        <v>15822</v>
      </c>
      <c r="J2786" s="848">
        <f>IFERROR(VLOOKUP(I2786,REAJUSTE!A:AB,22,FALSE),"")</f>
        <v>1.016</v>
      </c>
    </row>
    <row r="2787" spans="1:10" ht="15" x14ac:dyDescent="0.2">
      <c r="A2787" s="513">
        <v>791</v>
      </c>
      <c r="B2787" s="514" t="s">
        <v>13294</v>
      </c>
      <c r="C2787" s="701"/>
      <c r="D2787" s="807">
        <f t="shared" si="43"/>
        <v>0</v>
      </c>
      <c r="E2787" s="856"/>
      <c r="F2787" s="701"/>
      <c r="G2787" s="701"/>
      <c r="I2787" s="840" t="s">
        <v>15822</v>
      </c>
      <c r="J2787" s="848">
        <f>IFERROR(VLOOKUP(I2787,REAJUSTE!A:AB,22,FALSE),"")</f>
        <v>1.016</v>
      </c>
    </row>
    <row r="2788" spans="1:10" ht="25.5" x14ac:dyDescent="0.2">
      <c r="A2788" s="853">
        <v>79166</v>
      </c>
      <c r="B2788" s="853" t="s">
        <v>13295</v>
      </c>
      <c r="C2788" s="806" t="s">
        <v>71</v>
      </c>
      <c r="D2788" s="807">
        <f t="shared" si="43"/>
        <v>7</v>
      </c>
      <c r="E2788" s="854"/>
      <c r="F2788" s="807">
        <v>6.89</v>
      </c>
      <c r="G2788" s="807"/>
      <c r="I2788" s="840" t="s">
        <v>15822</v>
      </c>
      <c r="J2788" s="848">
        <f>IFERROR(VLOOKUP(I2788,REAJUSTE!A:AB,22,FALSE),"")</f>
        <v>1.016</v>
      </c>
    </row>
    <row r="2789" spans="1:10" ht="15" x14ac:dyDescent="0.2">
      <c r="A2789" s="513">
        <v>792</v>
      </c>
      <c r="B2789" s="514" t="s">
        <v>13294</v>
      </c>
      <c r="C2789" s="701"/>
      <c r="D2789" s="807">
        <f t="shared" si="43"/>
        <v>0</v>
      </c>
      <c r="E2789" s="854"/>
      <c r="F2789" s="701"/>
      <c r="G2789" s="807"/>
      <c r="I2789" s="840" t="s">
        <v>15822</v>
      </c>
      <c r="J2789" s="848">
        <f>IFERROR(VLOOKUP(I2789,REAJUSTE!A:AB,22,FALSE),"")</f>
        <v>1.016</v>
      </c>
    </row>
    <row r="2790" spans="1:10" ht="15" x14ac:dyDescent="0.2">
      <c r="A2790" s="853">
        <v>79245</v>
      </c>
      <c r="B2790" s="853" t="s">
        <v>13296</v>
      </c>
      <c r="C2790" s="806" t="s">
        <v>73</v>
      </c>
      <c r="D2790" s="807">
        <f t="shared" si="43"/>
        <v>54.21</v>
      </c>
      <c r="E2790" s="854"/>
      <c r="F2790" s="807">
        <v>53.36</v>
      </c>
      <c r="G2790" s="807"/>
      <c r="I2790" s="840" t="s">
        <v>15822</v>
      </c>
      <c r="J2790" s="848">
        <f>IFERROR(VLOOKUP(I2790,REAJUSTE!A:AB,22,FALSE),"")</f>
        <v>1.016</v>
      </c>
    </row>
    <row r="2791" spans="1:10" ht="15" x14ac:dyDescent="0.2">
      <c r="A2791" s="853">
        <v>79246</v>
      </c>
      <c r="B2791" s="853" t="s">
        <v>13297</v>
      </c>
      <c r="C2791" s="806" t="s">
        <v>73</v>
      </c>
      <c r="D2791" s="807">
        <f t="shared" si="43"/>
        <v>56.23</v>
      </c>
      <c r="E2791" s="854"/>
      <c r="F2791" s="807">
        <v>55.35</v>
      </c>
      <c r="G2791" s="807"/>
      <c r="I2791" s="840" t="s">
        <v>15822</v>
      </c>
      <c r="J2791" s="848">
        <f>IFERROR(VLOOKUP(I2791,REAJUSTE!A:AB,22,FALSE),"")</f>
        <v>1.016</v>
      </c>
    </row>
    <row r="2792" spans="1:10" ht="15" x14ac:dyDescent="0.2">
      <c r="A2792" s="853">
        <v>79247</v>
      </c>
      <c r="B2792" s="853" t="s">
        <v>13298</v>
      </c>
      <c r="C2792" s="806" t="s">
        <v>73</v>
      </c>
      <c r="D2792" s="807">
        <f t="shared" si="43"/>
        <v>57.2</v>
      </c>
      <c r="E2792" s="854"/>
      <c r="F2792" s="807">
        <v>56.3</v>
      </c>
      <c r="G2792" s="807"/>
      <c r="I2792" s="840" t="s">
        <v>15822</v>
      </c>
      <c r="J2792" s="848">
        <f>IFERROR(VLOOKUP(I2792,REAJUSTE!A:AB,22,FALSE),"")</f>
        <v>1.016</v>
      </c>
    </row>
    <row r="2793" spans="1:10" ht="15" x14ac:dyDescent="0.2">
      <c r="A2793" s="513">
        <v>793</v>
      </c>
      <c r="B2793" s="514" t="s">
        <v>1398</v>
      </c>
      <c r="C2793" s="701"/>
      <c r="D2793" s="807">
        <f t="shared" si="43"/>
        <v>0</v>
      </c>
      <c r="E2793" s="856"/>
      <c r="F2793" s="701"/>
      <c r="G2793" s="701"/>
      <c r="I2793" s="840" t="s">
        <v>15822</v>
      </c>
      <c r="J2793" s="848">
        <f>IFERROR(VLOOKUP(I2793,REAJUSTE!A:AB,22,FALSE),"")</f>
        <v>1.016</v>
      </c>
    </row>
    <row r="2794" spans="1:10" ht="25.5" x14ac:dyDescent="0.2">
      <c r="A2794" s="853">
        <v>79372</v>
      </c>
      <c r="B2794" s="853" t="s">
        <v>1882</v>
      </c>
      <c r="C2794" s="806" t="s">
        <v>71</v>
      </c>
      <c r="D2794" s="807">
        <f t="shared" si="43"/>
        <v>196.78</v>
      </c>
      <c r="E2794" s="854"/>
      <c r="F2794" s="807">
        <v>193.69</v>
      </c>
      <c r="G2794" s="807"/>
      <c r="I2794" s="840" t="s">
        <v>15822</v>
      </c>
      <c r="J2794" s="848">
        <f>IFERROR(VLOOKUP(I2794,REAJUSTE!A:AB,22,FALSE),"")</f>
        <v>1.016</v>
      </c>
    </row>
    <row r="2795" spans="1:10" ht="25.5" x14ac:dyDescent="0.2">
      <c r="A2795" s="853">
        <v>79374</v>
      </c>
      <c r="B2795" s="853" t="s">
        <v>1672</v>
      </c>
      <c r="C2795" s="806" t="s">
        <v>70</v>
      </c>
      <c r="D2795" s="807">
        <f t="shared" si="43"/>
        <v>49.08</v>
      </c>
      <c r="E2795" s="856"/>
      <c r="F2795" s="807">
        <v>48.31</v>
      </c>
      <c r="G2795" s="701"/>
      <c r="I2795" s="840" t="s">
        <v>15822</v>
      </c>
      <c r="J2795" s="848">
        <f>IFERROR(VLOOKUP(I2795,REAJUSTE!A:AB,22,FALSE),"")</f>
        <v>1.016</v>
      </c>
    </row>
    <row r="2796" spans="1:10" ht="15" x14ac:dyDescent="0.2">
      <c r="A2796" s="853">
        <v>79375</v>
      </c>
      <c r="B2796" s="853" t="s">
        <v>1673</v>
      </c>
      <c r="C2796" s="806" t="s">
        <v>73</v>
      </c>
      <c r="D2796" s="807">
        <f t="shared" si="43"/>
        <v>3.5</v>
      </c>
      <c r="E2796" s="854"/>
      <c r="F2796" s="807">
        <v>3.45</v>
      </c>
      <c r="G2796" s="807"/>
      <c r="I2796" s="840" t="s">
        <v>15822</v>
      </c>
      <c r="J2796" s="848">
        <f>IFERROR(VLOOKUP(I2796,REAJUSTE!A:AB,22,FALSE),"")</f>
        <v>1.016</v>
      </c>
    </row>
    <row r="2797" spans="1:10" ht="15" x14ac:dyDescent="0.2">
      <c r="A2797" s="513">
        <v>794</v>
      </c>
      <c r="B2797" s="514" t="s">
        <v>13299</v>
      </c>
      <c r="C2797" s="701"/>
      <c r="D2797" s="807">
        <f t="shared" si="43"/>
        <v>0</v>
      </c>
      <c r="E2797" s="854"/>
      <c r="F2797" s="701"/>
      <c r="G2797" s="807"/>
      <c r="I2797" s="840" t="s">
        <v>15822</v>
      </c>
      <c r="J2797" s="848">
        <f>IFERROR(VLOOKUP(I2797,REAJUSTE!A:AB,22,FALSE),"")</f>
        <v>1.016</v>
      </c>
    </row>
    <row r="2798" spans="1:10" ht="25.5" x14ac:dyDescent="0.2">
      <c r="A2798" s="853">
        <v>79419</v>
      </c>
      <c r="B2798" s="853" t="s">
        <v>13300</v>
      </c>
      <c r="C2798" s="806" t="s">
        <v>59</v>
      </c>
      <c r="D2798" s="807">
        <f t="shared" si="43"/>
        <v>79.319999999999993</v>
      </c>
      <c r="E2798" s="854"/>
      <c r="F2798" s="807">
        <v>78.08</v>
      </c>
      <c r="G2798" s="807"/>
      <c r="I2798" s="840" t="s">
        <v>15822</v>
      </c>
      <c r="J2798" s="848">
        <f>IFERROR(VLOOKUP(I2798,REAJUSTE!A:AB,22,FALSE),"")</f>
        <v>1.016</v>
      </c>
    </row>
    <row r="2799" spans="1:10" ht="15" x14ac:dyDescent="0.2">
      <c r="A2799" s="513">
        <v>796</v>
      </c>
      <c r="B2799" s="514" t="s">
        <v>1398</v>
      </c>
      <c r="C2799" s="701"/>
      <c r="D2799" s="807">
        <f t="shared" si="43"/>
        <v>0</v>
      </c>
      <c r="E2799" s="856"/>
      <c r="F2799" s="701"/>
      <c r="G2799" s="701"/>
      <c r="I2799" s="840" t="s">
        <v>15822</v>
      </c>
      <c r="J2799" s="848">
        <f>IFERROR(VLOOKUP(I2799,REAJUSTE!A:AB,22,FALSE),"")</f>
        <v>1.016</v>
      </c>
    </row>
    <row r="2800" spans="1:10" ht="25.5" x14ac:dyDescent="0.2">
      <c r="A2800" s="853">
        <v>79654</v>
      </c>
      <c r="B2800" s="853" t="s">
        <v>16045</v>
      </c>
      <c r="C2800" s="806" t="s">
        <v>877</v>
      </c>
      <c r="D2800" s="807">
        <f t="shared" si="43"/>
        <v>744.65</v>
      </c>
      <c r="E2800" s="854"/>
      <c r="F2800" s="807">
        <v>732.93</v>
      </c>
      <c r="G2800" s="807"/>
      <c r="I2800" s="840" t="s">
        <v>15822</v>
      </c>
      <c r="J2800" s="848">
        <f>IFERROR(VLOOKUP(I2800,REAJUSTE!A:AB,22,FALSE),"")</f>
        <v>1.016</v>
      </c>
    </row>
    <row r="2801" spans="1:10" ht="30" x14ac:dyDescent="0.2">
      <c r="A2801" s="513">
        <v>10</v>
      </c>
      <c r="B2801" s="514" t="s">
        <v>1674</v>
      </c>
      <c r="C2801" s="701"/>
      <c r="D2801" s="807">
        <f t="shared" si="43"/>
        <v>0</v>
      </c>
      <c r="E2801" s="854"/>
      <c r="F2801" s="701"/>
      <c r="G2801" s="807"/>
      <c r="I2801" s="840" t="s">
        <v>15822</v>
      </c>
      <c r="J2801" s="848">
        <f>IFERROR(VLOOKUP(I2801,REAJUSTE!A:AB,22,FALSE),"")</f>
        <v>1.016</v>
      </c>
    </row>
    <row r="2802" spans="1:10" ht="30" x14ac:dyDescent="0.2">
      <c r="A2802" s="513">
        <v>1001</v>
      </c>
      <c r="B2802" s="514" t="s">
        <v>1674</v>
      </c>
      <c r="C2802" s="701"/>
      <c r="D2802" s="807">
        <f t="shared" si="43"/>
        <v>0</v>
      </c>
      <c r="E2802" s="856"/>
      <c r="F2802" s="701"/>
      <c r="G2802" s="701"/>
      <c r="I2802" s="840" t="s">
        <v>15822</v>
      </c>
      <c r="J2802" s="848">
        <f>IFERROR(VLOOKUP(I2802,REAJUSTE!A:AB,22,FALSE),"")</f>
        <v>1.016</v>
      </c>
    </row>
    <row r="2803" spans="1:10" ht="25.5" x14ac:dyDescent="0.2">
      <c r="A2803" s="853">
        <v>100150</v>
      </c>
      <c r="B2803" s="853" t="s">
        <v>13301</v>
      </c>
      <c r="C2803" s="806" t="s">
        <v>58</v>
      </c>
      <c r="D2803" s="807">
        <f t="shared" si="43"/>
        <v>66.040000000000006</v>
      </c>
      <c r="E2803" s="854"/>
      <c r="F2803" s="807">
        <v>65</v>
      </c>
      <c r="G2803" s="807"/>
      <c r="I2803" s="840" t="s">
        <v>15822</v>
      </c>
      <c r="J2803" s="848">
        <f>IFERROR(VLOOKUP(I2803,REAJUSTE!A:AB,22,FALSE),"")</f>
        <v>1.016</v>
      </c>
    </row>
    <row r="2804" spans="1:10" ht="25.5" x14ac:dyDescent="0.2">
      <c r="A2804" s="853">
        <v>100151</v>
      </c>
      <c r="B2804" s="853" t="s">
        <v>13302</v>
      </c>
      <c r="C2804" s="806" t="s">
        <v>73</v>
      </c>
      <c r="D2804" s="807">
        <f t="shared" si="43"/>
        <v>291.25</v>
      </c>
      <c r="E2804" s="856"/>
      <c r="F2804" s="807">
        <v>286.67</v>
      </c>
      <c r="G2804" s="701"/>
      <c r="I2804" s="840" t="s">
        <v>15822</v>
      </c>
      <c r="J2804" s="848">
        <f>IFERROR(VLOOKUP(I2804,REAJUSTE!A:AB,22,FALSE),"")</f>
        <v>1.016</v>
      </c>
    </row>
    <row r="2805" spans="1:10" ht="25.5" x14ac:dyDescent="0.2">
      <c r="A2805" s="853">
        <v>100189</v>
      </c>
      <c r="B2805" s="853" t="s">
        <v>1675</v>
      </c>
      <c r="C2805" s="806" t="s">
        <v>71</v>
      </c>
      <c r="D2805" s="807">
        <f t="shared" si="43"/>
        <v>4.12</v>
      </c>
      <c r="E2805" s="854"/>
      <c r="F2805" s="807">
        <v>4.0599999999999996</v>
      </c>
      <c r="G2805" s="807"/>
      <c r="I2805" s="840" t="s">
        <v>15822</v>
      </c>
      <c r="J2805" s="848">
        <f>IFERROR(VLOOKUP(I2805,REAJUSTE!A:AB,22,FALSE),"")</f>
        <v>1.016</v>
      </c>
    </row>
    <row r="2806" spans="1:10" ht="25.5" x14ac:dyDescent="0.2">
      <c r="A2806" s="853">
        <v>100190</v>
      </c>
      <c r="B2806" s="853" t="s">
        <v>1676</v>
      </c>
      <c r="C2806" s="806" t="s">
        <v>71</v>
      </c>
      <c r="D2806" s="807">
        <f t="shared" si="43"/>
        <v>16.059999999999999</v>
      </c>
      <c r="E2806" s="854"/>
      <c r="F2806" s="807">
        <v>15.81</v>
      </c>
      <c r="G2806" s="807"/>
      <c r="I2806" s="840" t="s">
        <v>15822</v>
      </c>
      <c r="J2806" s="848">
        <f>IFERROR(VLOOKUP(I2806,REAJUSTE!A:AB,22,FALSE),"")</f>
        <v>1.016</v>
      </c>
    </row>
    <row r="2807" spans="1:10" ht="25.5" x14ac:dyDescent="0.2">
      <c r="A2807" s="853">
        <v>100192</v>
      </c>
      <c r="B2807" s="853" t="s">
        <v>1883</v>
      </c>
      <c r="C2807" s="806" t="s">
        <v>71</v>
      </c>
      <c r="D2807" s="807">
        <f t="shared" si="43"/>
        <v>23.92</v>
      </c>
      <c r="E2807" s="854"/>
      <c r="F2807" s="807">
        <v>23.55</v>
      </c>
      <c r="G2807" s="807"/>
      <c r="I2807" s="840" t="s">
        <v>15822</v>
      </c>
      <c r="J2807" s="848">
        <f>IFERROR(VLOOKUP(I2807,REAJUSTE!A:AB,22,FALSE),"")</f>
        <v>1.016</v>
      </c>
    </row>
    <row r="2808" spans="1:10" ht="25.5" x14ac:dyDescent="0.2">
      <c r="A2808" s="853">
        <v>100194</v>
      </c>
      <c r="B2808" s="853" t="s">
        <v>1677</v>
      </c>
      <c r="C2808" s="806" t="s">
        <v>71</v>
      </c>
      <c r="D2808" s="807">
        <f t="shared" si="43"/>
        <v>8.4700000000000006</v>
      </c>
      <c r="E2808" s="856"/>
      <c r="F2808" s="807">
        <v>8.34</v>
      </c>
      <c r="G2808" s="701"/>
      <c r="I2808" s="840" t="s">
        <v>15822</v>
      </c>
      <c r="J2808" s="848">
        <f>IFERROR(VLOOKUP(I2808,REAJUSTE!A:AB,22,FALSE),"")</f>
        <v>1.016</v>
      </c>
    </row>
    <row r="2809" spans="1:10" ht="25.5" x14ac:dyDescent="0.2">
      <c r="A2809" s="853">
        <v>100195</v>
      </c>
      <c r="B2809" s="853" t="s">
        <v>1678</v>
      </c>
      <c r="C2809" s="806" t="s">
        <v>73</v>
      </c>
      <c r="D2809" s="807">
        <f t="shared" si="43"/>
        <v>8.61</v>
      </c>
      <c r="E2809" s="854"/>
      <c r="F2809" s="807">
        <v>8.48</v>
      </c>
      <c r="G2809" s="807"/>
      <c r="I2809" s="840" t="s">
        <v>15822</v>
      </c>
      <c r="J2809" s="848">
        <f>IFERROR(VLOOKUP(I2809,REAJUSTE!A:AB,22,FALSE),"")</f>
        <v>1.016</v>
      </c>
    </row>
    <row r="2810" spans="1:10" ht="25.5" x14ac:dyDescent="0.2">
      <c r="A2810" s="853">
        <v>100196</v>
      </c>
      <c r="B2810" s="853" t="s">
        <v>1679</v>
      </c>
      <c r="C2810" s="806" t="s">
        <v>73</v>
      </c>
      <c r="D2810" s="807">
        <f t="shared" si="43"/>
        <v>8.41</v>
      </c>
      <c r="E2810" s="854"/>
      <c r="F2810" s="807">
        <v>8.2799999999999994</v>
      </c>
      <c r="G2810" s="807"/>
      <c r="I2810" s="840" t="s">
        <v>15822</v>
      </c>
      <c r="J2810" s="848">
        <f>IFERROR(VLOOKUP(I2810,REAJUSTE!A:AB,22,FALSE),"")</f>
        <v>1.016</v>
      </c>
    </row>
    <row r="2811" spans="1:10" ht="25.5" x14ac:dyDescent="0.2">
      <c r="A2811" s="853">
        <v>100197</v>
      </c>
      <c r="B2811" s="853" t="s">
        <v>1680</v>
      </c>
      <c r="C2811" s="806" t="s">
        <v>73</v>
      </c>
      <c r="D2811" s="807">
        <f t="shared" si="43"/>
        <v>8.4700000000000006</v>
      </c>
      <c r="E2811" s="854"/>
      <c r="F2811" s="807">
        <v>8.34</v>
      </c>
      <c r="G2811" s="807"/>
      <c r="I2811" s="840" t="s">
        <v>15822</v>
      </c>
      <c r="J2811" s="848">
        <f>IFERROR(VLOOKUP(I2811,REAJUSTE!A:AB,22,FALSE),"")</f>
        <v>1.016</v>
      </c>
    </row>
    <row r="2812" spans="1:10" ht="15" x14ac:dyDescent="0.2">
      <c r="A2812" s="853">
        <v>100198</v>
      </c>
      <c r="B2812" s="853" t="s">
        <v>1681</v>
      </c>
      <c r="C2812" s="806" t="s">
        <v>71</v>
      </c>
      <c r="D2812" s="807">
        <f t="shared" si="43"/>
        <v>11.33</v>
      </c>
      <c r="E2812" s="856"/>
      <c r="F2812" s="807">
        <v>11.16</v>
      </c>
      <c r="G2812" s="701"/>
      <c r="I2812" s="840" t="s">
        <v>15822</v>
      </c>
      <c r="J2812" s="848">
        <f>IFERROR(VLOOKUP(I2812,REAJUSTE!A:AB,22,FALSE),"")</f>
        <v>1.016</v>
      </c>
    </row>
    <row r="2813" spans="1:10" ht="30" x14ac:dyDescent="0.2">
      <c r="A2813" s="513">
        <v>1002</v>
      </c>
      <c r="B2813" s="514" t="s">
        <v>1682</v>
      </c>
      <c r="C2813" s="701"/>
      <c r="D2813" s="807">
        <f t="shared" si="43"/>
        <v>0</v>
      </c>
      <c r="E2813" s="854"/>
      <c r="F2813" s="701"/>
      <c r="G2813" s="807"/>
      <c r="I2813" s="840" t="s">
        <v>15822</v>
      </c>
      <c r="J2813" s="848">
        <f>IFERROR(VLOOKUP(I2813,REAJUSTE!A:AB,22,FALSE),"")</f>
        <v>1.016</v>
      </c>
    </row>
    <row r="2814" spans="1:10" ht="25.5" x14ac:dyDescent="0.2">
      <c r="A2814" s="853">
        <v>100202</v>
      </c>
      <c r="B2814" s="853" t="s">
        <v>1683</v>
      </c>
      <c r="C2814" s="806" t="s">
        <v>73</v>
      </c>
      <c r="D2814" s="807">
        <f t="shared" si="43"/>
        <v>8.75</v>
      </c>
      <c r="E2814" s="856"/>
      <c r="F2814" s="807">
        <v>8.6199999999999992</v>
      </c>
      <c r="G2814" s="701"/>
      <c r="I2814" s="840" t="s">
        <v>15822</v>
      </c>
      <c r="J2814" s="848">
        <f>IFERROR(VLOOKUP(I2814,REAJUSTE!A:AB,22,FALSE),"")</f>
        <v>1.016</v>
      </c>
    </row>
    <row r="2815" spans="1:10" ht="25.5" x14ac:dyDescent="0.2">
      <c r="A2815" s="853">
        <v>100203</v>
      </c>
      <c r="B2815" s="853" t="s">
        <v>1684</v>
      </c>
      <c r="C2815" s="806" t="s">
        <v>73</v>
      </c>
      <c r="D2815" s="807">
        <f t="shared" si="43"/>
        <v>13.01</v>
      </c>
      <c r="E2815" s="854"/>
      <c r="F2815" s="807">
        <v>12.81</v>
      </c>
      <c r="G2815" s="807"/>
      <c r="I2815" s="840" t="s">
        <v>15822</v>
      </c>
      <c r="J2815" s="848">
        <f>IFERROR(VLOOKUP(I2815,REAJUSTE!A:AB,22,FALSE),"")</f>
        <v>1.016</v>
      </c>
    </row>
    <row r="2816" spans="1:10" ht="25.5" x14ac:dyDescent="0.2">
      <c r="A2816" s="853">
        <v>100205</v>
      </c>
      <c r="B2816" s="853" t="s">
        <v>13303</v>
      </c>
      <c r="C2816" s="806" t="s">
        <v>71</v>
      </c>
      <c r="D2816" s="807">
        <f t="shared" si="43"/>
        <v>198.48</v>
      </c>
      <c r="E2816" s="856"/>
      <c r="F2816" s="807">
        <v>195.36</v>
      </c>
      <c r="G2816" s="701"/>
      <c r="I2816" s="840" t="s">
        <v>15822</v>
      </c>
      <c r="J2816" s="848">
        <f>IFERROR(VLOOKUP(I2816,REAJUSTE!A:AB,22,FALSE),"")</f>
        <v>1.016</v>
      </c>
    </row>
    <row r="2817" spans="1:10" ht="25.5" x14ac:dyDescent="0.2">
      <c r="A2817" s="853">
        <v>100208</v>
      </c>
      <c r="B2817" s="853" t="s">
        <v>1884</v>
      </c>
      <c r="C2817" s="806" t="s">
        <v>71</v>
      </c>
      <c r="D2817" s="807">
        <f t="shared" si="43"/>
        <v>137.44999999999999</v>
      </c>
      <c r="E2817" s="856"/>
      <c r="F2817" s="807">
        <v>135.29</v>
      </c>
      <c r="G2817" s="701"/>
      <c r="I2817" s="840" t="s">
        <v>15822</v>
      </c>
      <c r="J2817" s="848">
        <f>IFERROR(VLOOKUP(I2817,REAJUSTE!A:AB,22,FALSE),"")</f>
        <v>1.016</v>
      </c>
    </row>
    <row r="2818" spans="1:10" ht="25.5" x14ac:dyDescent="0.2">
      <c r="A2818" s="853">
        <v>100209</v>
      </c>
      <c r="B2818" s="853" t="s">
        <v>1685</v>
      </c>
      <c r="C2818" s="806" t="s">
        <v>73</v>
      </c>
      <c r="D2818" s="807">
        <f t="shared" si="43"/>
        <v>8.75</v>
      </c>
      <c r="E2818" s="854"/>
      <c r="F2818" s="807">
        <v>8.6199999999999992</v>
      </c>
      <c r="G2818" s="807"/>
      <c r="I2818" s="840" t="s">
        <v>15822</v>
      </c>
      <c r="J2818" s="848">
        <f>IFERROR(VLOOKUP(I2818,REAJUSTE!A:AB,22,FALSE),"")</f>
        <v>1.016</v>
      </c>
    </row>
    <row r="2819" spans="1:10" ht="15" x14ac:dyDescent="0.2">
      <c r="A2819" s="513">
        <v>13</v>
      </c>
      <c r="B2819" s="514" t="s">
        <v>1686</v>
      </c>
      <c r="C2819" s="701"/>
      <c r="D2819" s="807">
        <f t="shared" si="43"/>
        <v>0</v>
      </c>
      <c r="E2819" s="854"/>
      <c r="F2819" s="701"/>
      <c r="G2819" s="807"/>
      <c r="I2819" s="840" t="s">
        <v>15822</v>
      </c>
      <c r="J2819" s="848">
        <f>IFERROR(VLOOKUP(I2819,REAJUSTE!A:AB,22,FALSE),"")</f>
        <v>1.016</v>
      </c>
    </row>
    <row r="2820" spans="1:10" ht="15" x14ac:dyDescent="0.2">
      <c r="A2820" s="513">
        <v>1304</v>
      </c>
      <c r="B2820" s="514" t="s">
        <v>1687</v>
      </c>
      <c r="C2820" s="701"/>
      <c r="D2820" s="807">
        <f t="shared" si="43"/>
        <v>0</v>
      </c>
      <c r="E2820" s="854"/>
      <c r="F2820" s="701"/>
      <c r="G2820" s="807"/>
      <c r="I2820" s="840" t="s">
        <v>15822</v>
      </c>
      <c r="J2820" s="848">
        <f>IFERROR(VLOOKUP(I2820,REAJUSTE!A:AB,22,FALSE),"")</f>
        <v>1.016</v>
      </c>
    </row>
    <row r="2821" spans="1:10" ht="15" x14ac:dyDescent="0.2">
      <c r="A2821" s="853">
        <v>130401</v>
      </c>
      <c r="B2821" s="853" t="s">
        <v>1688</v>
      </c>
      <c r="C2821" s="806" t="s">
        <v>70</v>
      </c>
      <c r="D2821" s="807">
        <f t="shared" si="43"/>
        <v>179.35</v>
      </c>
      <c r="E2821" s="854"/>
      <c r="F2821" s="807">
        <v>176.53</v>
      </c>
      <c r="G2821" s="807"/>
      <c r="I2821" s="840" t="s">
        <v>15822</v>
      </c>
      <c r="J2821" s="848">
        <f>IFERROR(VLOOKUP(I2821,REAJUSTE!A:AB,22,FALSE),"")</f>
        <v>1.016</v>
      </c>
    </row>
    <row r="2822" spans="1:10" ht="15" x14ac:dyDescent="0.2">
      <c r="A2822" s="513">
        <v>1305</v>
      </c>
      <c r="B2822" s="514" t="s">
        <v>1332</v>
      </c>
      <c r="C2822" s="701"/>
      <c r="D2822" s="807">
        <f t="shared" si="43"/>
        <v>0</v>
      </c>
      <c r="E2822" s="854"/>
      <c r="F2822" s="701"/>
      <c r="G2822" s="807"/>
      <c r="I2822" s="840" t="s">
        <v>15822</v>
      </c>
      <c r="J2822" s="848">
        <f>IFERROR(VLOOKUP(I2822,REAJUSTE!A:AB,22,FALSE),"")</f>
        <v>1.016</v>
      </c>
    </row>
    <row r="2823" spans="1:10" ht="63.75" x14ac:dyDescent="0.2">
      <c r="A2823" s="853">
        <v>130561</v>
      </c>
      <c r="B2823" s="853" t="s">
        <v>13304</v>
      </c>
      <c r="C2823" s="806" t="s">
        <v>70</v>
      </c>
      <c r="D2823" s="807">
        <f t="shared" si="43"/>
        <v>148.19</v>
      </c>
      <c r="E2823" s="854"/>
      <c r="F2823" s="807">
        <v>145.86000000000001</v>
      </c>
      <c r="G2823" s="807"/>
      <c r="I2823" s="840" t="s">
        <v>15822</v>
      </c>
      <c r="J2823" s="848">
        <f>IFERROR(VLOOKUP(I2823,REAJUSTE!A:AB,22,FALSE),"")</f>
        <v>1.016</v>
      </c>
    </row>
    <row r="2824" spans="1:10" ht="76.5" x14ac:dyDescent="0.2">
      <c r="A2824" s="853">
        <v>130572</v>
      </c>
      <c r="B2824" s="853" t="s">
        <v>16046</v>
      </c>
      <c r="C2824" s="806" t="s">
        <v>70</v>
      </c>
      <c r="D2824" s="807">
        <f t="shared" si="43"/>
        <v>512.30999999999995</v>
      </c>
      <c r="E2824" s="854"/>
      <c r="F2824" s="807">
        <v>504.25</v>
      </c>
      <c r="G2824" s="807"/>
      <c r="I2824" s="840" t="s">
        <v>15822</v>
      </c>
      <c r="J2824" s="848">
        <f>IFERROR(VLOOKUP(I2824,REAJUSTE!A:AB,22,FALSE),"")</f>
        <v>1.016</v>
      </c>
    </row>
    <row r="2825" spans="1:10" ht="15" x14ac:dyDescent="0.2">
      <c r="A2825" s="513">
        <v>1306</v>
      </c>
      <c r="B2825" s="514" t="s">
        <v>1222</v>
      </c>
      <c r="C2825" s="701"/>
      <c r="D2825" s="807">
        <f t="shared" si="43"/>
        <v>0</v>
      </c>
      <c r="E2825" s="854"/>
      <c r="F2825" s="701"/>
      <c r="G2825" s="807"/>
      <c r="I2825" s="840" t="s">
        <v>15822</v>
      </c>
      <c r="J2825" s="848">
        <f>IFERROR(VLOOKUP(I2825,REAJUSTE!A:AB,22,FALSE),"")</f>
        <v>1.016</v>
      </c>
    </row>
    <row r="2826" spans="1:10" ht="38.25" x14ac:dyDescent="0.2">
      <c r="A2826" s="853">
        <v>130627</v>
      </c>
      <c r="B2826" s="853" t="s">
        <v>13305</v>
      </c>
      <c r="C2826" s="806" t="s">
        <v>70</v>
      </c>
      <c r="D2826" s="807">
        <f t="shared" si="43"/>
        <v>62.16</v>
      </c>
      <c r="E2826" s="854"/>
      <c r="F2826" s="807">
        <v>61.19</v>
      </c>
      <c r="G2826" s="807"/>
      <c r="I2826" s="840" t="s">
        <v>15822</v>
      </c>
      <c r="J2826" s="848">
        <f>IFERROR(VLOOKUP(I2826,REAJUSTE!A:AB,22,FALSE),"")</f>
        <v>1.016</v>
      </c>
    </row>
    <row r="2827" spans="1:10" ht="38.25" x14ac:dyDescent="0.2">
      <c r="A2827" s="853">
        <v>130628</v>
      </c>
      <c r="B2827" s="853" t="s">
        <v>13306</v>
      </c>
      <c r="C2827" s="806" t="s">
        <v>70</v>
      </c>
      <c r="D2827" s="807">
        <f t="shared" si="43"/>
        <v>66.27</v>
      </c>
      <c r="E2827" s="854"/>
      <c r="F2827" s="807">
        <v>65.23</v>
      </c>
      <c r="G2827" s="807"/>
      <c r="I2827" s="840" t="s">
        <v>15822</v>
      </c>
      <c r="J2827" s="848">
        <f>IFERROR(VLOOKUP(I2827,REAJUSTE!A:AB,22,FALSE),"")</f>
        <v>1.016</v>
      </c>
    </row>
    <row r="2828" spans="1:10" ht="15" x14ac:dyDescent="0.2">
      <c r="A2828" s="513">
        <v>1307</v>
      </c>
      <c r="B2828" s="514" t="s">
        <v>13057</v>
      </c>
      <c r="C2828" s="701"/>
      <c r="D2828" s="807">
        <f t="shared" si="43"/>
        <v>0</v>
      </c>
      <c r="E2828" s="856"/>
      <c r="F2828" s="701"/>
      <c r="G2828" s="701"/>
      <c r="I2828" s="840" t="s">
        <v>15822</v>
      </c>
      <c r="J2828" s="848">
        <f>IFERROR(VLOOKUP(I2828,REAJUSTE!A:AB,22,FALSE),"")</f>
        <v>1.016</v>
      </c>
    </row>
    <row r="2829" spans="1:10" ht="38.25" x14ac:dyDescent="0.2">
      <c r="A2829" s="853">
        <v>130701</v>
      </c>
      <c r="B2829" s="853" t="s">
        <v>16047</v>
      </c>
      <c r="C2829" s="806" t="s">
        <v>70</v>
      </c>
      <c r="D2829" s="807">
        <f t="shared" si="43"/>
        <v>14.59</v>
      </c>
      <c r="E2829" s="854"/>
      <c r="F2829" s="807">
        <v>14.37</v>
      </c>
      <c r="G2829" s="807"/>
      <c r="I2829" s="840" t="s">
        <v>15822</v>
      </c>
      <c r="J2829" s="848">
        <f>IFERROR(VLOOKUP(I2829,REAJUSTE!A:AB,22,FALSE),"")</f>
        <v>1.016</v>
      </c>
    </row>
    <row r="2830" spans="1:10" ht="15" x14ac:dyDescent="0.2">
      <c r="A2830" s="513">
        <v>15</v>
      </c>
      <c r="B2830" s="514" t="s">
        <v>1689</v>
      </c>
      <c r="C2830" s="701"/>
      <c r="D2830" s="807">
        <f t="shared" si="43"/>
        <v>0</v>
      </c>
      <c r="E2830" s="854"/>
      <c r="F2830" s="701"/>
      <c r="G2830" s="807"/>
      <c r="I2830" s="840" t="s">
        <v>15822</v>
      </c>
      <c r="J2830" s="848">
        <f>IFERROR(VLOOKUP(I2830,REAJUSTE!A:AB,22,FALSE),"")</f>
        <v>1.016</v>
      </c>
    </row>
    <row r="2831" spans="1:10" ht="30" x14ac:dyDescent="0.2">
      <c r="A2831" s="513">
        <v>1502</v>
      </c>
      <c r="B2831" s="514" t="s">
        <v>1690</v>
      </c>
      <c r="C2831" s="701"/>
      <c r="D2831" s="807">
        <f t="shared" si="43"/>
        <v>0</v>
      </c>
      <c r="E2831" s="854"/>
      <c r="F2831" s="701"/>
      <c r="G2831" s="807"/>
      <c r="I2831" s="840" t="s">
        <v>15822</v>
      </c>
      <c r="J2831" s="848">
        <f>IFERROR(VLOOKUP(I2831,REAJUSTE!A:AB,22,FALSE),"")</f>
        <v>1.016</v>
      </c>
    </row>
    <row r="2832" spans="1:10" ht="25.5" x14ac:dyDescent="0.2">
      <c r="A2832" s="853">
        <v>150266</v>
      </c>
      <c r="B2832" s="853" t="s">
        <v>1885</v>
      </c>
      <c r="C2832" s="806" t="s">
        <v>59</v>
      </c>
      <c r="D2832" s="807">
        <f t="shared" ref="D2832:D2895" si="44">TRUNC(F2832*J2832,2)</f>
        <v>43.55</v>
      </c>
      <c r="E2832" s="854"/>
      <c r="F2832" s="807">
        <v>42.87</v>
      </c>
      <c r="G2832" s="807"/>
      <c r="I2832" s="840" t="s">
        <v>15822</v>
      </c>
      <c r="J2832" s="848">
        <f>IFERROR(VLOOKUP(I2832,REAJUSTE!A:AB,22,FALSE),"")</f>
        <v>1.016</v>
      </c>
    </row>
    <row r="2833" spans="1:10" ht="15" x14ac:dyDescent="0.2">
      <c r="A2833" s="513">
        <v>1503</v>
      </c>
      <c r="B2833" s="514" t="s">
        <v>1140</v>
      </c>
      <c r="C2833" s="701"/>
      <c r="D2833" s="807">
        <f t="shared" si="44"/>
        <v>0</v>
      </c>
      <c r="E2833" s="854"/>
      <c r="F2833" s="701"/>
      <c r="G2833" s="807"/>
      <c r="I2833" s="840" t="s">
        <v>15822</v>
      </c>
      <c r="J2833" s="848">
        <f>IFERROR(VLOOKUP(I2833,REAJUSTE!A:AB,22,FALSE),"")</f>
        <v>1.016</v>
      </c>
    </row>
    <row r="2834" spans="1:10" ht="38.25" x14ac:dyDescent="0.2">
      <c r="A2834" s="853">
        <v>150301</v>
      </c>
      <c r="B2834" s="853" t="s">
        <v>29345</v>
      </c>
      <c r="C2834" s="806" t="s">
        <v>877</v>
      </c>
      <c r="D2834" s="807">
        <f t="shared" si="44"/>
        <v>82.53</v>
      </c>
      <c r="E2834" s="856"/>
      <c r="F2834" s="807">
        <v>81.239999999999995</v>
      </c>
      <c r="G2834" s="701"/>
      <c r="I2834" s="840" t="s">
        <v>15822</v>
      </c>
      <c r="J2834" s="848">
        <f>IFERROR(VLOOKUP(I2834,REAJUSTE!A:AB,22,FALSE),"")</f>
        <v>1.016</v>
      </c>
    </row>
    <row r="2835" spans="1:10" ht="38.25" x14ac:dyDescent="0.2">
      <c r="A2835" s="853">
        <v>150302</v>
      </c>
      <c r="B2835" s="853" t="s">
        <v>29346</v>
      </c>
      <c r="C2835" s="806" t="s">
        <v>877</v>
      </c>
      <c r="D2835" s="807">
        <f t="shared" si="44"/>
        <v>144.96</v>
      </c>
      <c r="E2835" s="856"/>
      <c r="F2835" s="807">
        <v>142.68</v>
      </c>
      <c r="G2835" s="701"/>
      <c r="I2835" s="840" t="s">
        <v>15822</v>
      </c>
      <c r="J2835" s="848">
        <f>IFERROR(VLOOKUP(I2835,REAJUSTE!A:AB,22,FALSE),"")</f>
        <v>1.016</v>
      </c>
    </row>
    <row r="2836" spans="1:10" ht="15" x14ac:dyDescent="0.2">
      <c r="A2836" s="513">
        <v>1507</v>
      </c>
      <c r="B2836" s="514" t="s">
        <v>1691</v>
      </c>
      <c r="C2836" s="701"/>
      <c r="D2836" s="807">
        <f t="shared" si="44"/>
        <v>0</v>
      </c>
      <c r="E2836" s="854"/>
      <c r="F2836" s="701"/>
      <c r="G2836" s="807"/>
      <c r="I2836" s="840" t="s">
        <v>15822</v>
      </c>
      <c r="J2836" s="848">
        <f>IFERROR(VLOOKUP(I2836,REAJUSTE!A:AB,22,FALSE),"")</f>
        <v>1.016</v>
      </c>
    </row>
    <row r="2837" spans="1:10" ht="25.5" x14ac:dyDescent="0.2">
      <c r="A2837" s="853">
        <v>150706</v>
      </c>
      <c r="B2837" s="853" t="s">
        <v>1692</v>
      </c>
      <c r="C2837" s="806" t="s">
        <v>70</v>
      </c>
      <c r="D2837" s="807">
        <f t="shared" si="44"/>
        <v>2099.75</v>
      </c>
      <c r="E2837" s="856"/>
      <c r="F2837" s="808">
        <v>2066.69</v>
      </c>
      <c r="G2837" s="701"/>
      <c r="I2837" s="840" t="s">
        <v>15822</v>
      </c>
      <c r="J2837" s="848">
        <f>IFERROR(VLOOKUP(I2837,REAJUSTE!A:AB,22,FALSE),"")</f>
        <v>1.016</v>
      </c>
    </row>
    <row r="2838" spans="1:10" ht="15" x14ac:dyDescent="0.2">
      <c r="A2838" s="513">
        <v>1508</v>
      </c>
      <c r="B2838" s="514" t="s">
        <v>13307</v>
      </c>
      <c r="C2838" s="701"/>
      <c r="D2838" s="807">
        <f t="shared" si="44"/>
        <v>0</v>
      </c>
      <c r="E2838" s="854"/>
      <c r="F2838" s="701"/>
      <c r="G2838" s="807"/>
      <c r="I2838" s="840" t="s">
        <v>15822</v>
      </c>
      <c r="J2838" s="848">
        <f>IFERROR(VLOOKUP(I2838,REAJUSTE!A:AB,22,FALSE),"")</f>
        <v>1.016</v>
      </c>
    </row>
    <row r="2839" spans="1:10" ht="25.5" x14ac:dyDescent="0.2">
      <c r="A2839" s="853">
        <v>150881</v>
      </c>
      <c r="B2839" s="853" t="s">
        <v>16075</v>
      </c>
      <c r="C2839" s="806" t="s">
        <v>70</v>
      </c>
      <c r="D2839" s="807">
        <f t="shared" si="44"/>
        <v>2.2200000000000002</v>
      </c>
      <c r="E2839" s="854"/>
      <c r="F2839" s="807">
        <v>2.19</v>
      </c>
      <c r="G2839" s="807"/>
      <c r="I2839" s="840" t="s">
        <v>15822</v>
      </c>
      <c r="J2839" s="848">
        <f>IFERROR(VLOOKUP(I2839,REAJUSTE!A:AB,22,FALSE),"")</f>
        <v>1.016</v>
      </c>
    </row>
    <row r="2840" spans="1:10" ht="15" x14ac:dyDescent="0.2">
      <c r="A2840" s="513">
        <v>60</v>
      </c>
      <c r="B2840" s="514" t="s">
        <v>1693</v>
      </c>
      <c r="C2840" s="701"/>
      <c r="D2840" s="807">
        <f t="shared" si="44"/>
        <v>0</v>
      </c>
      <c r="E2840" s="856"/>
      <c r="F2840" s="701"/>
      <c r="G2840" s="701"/>
      <c r="I2840" s="840" t="s">
        <v>15822</v>
      </c>
      <c r="J2840" s="848">
        <f>IFERROR(VLOOKUP(I2840,REAJUSTE!A:AB,22,FALSE),"")</f>
        <v>1.016</v>
      </c>
    </row>
    <row r="2841" spans="1:10" ht="30" x14ac:dyDescent="0.2">
      <c r="A2841" s="513">
        <v>6003</v>
      </c>
      <c r="B2841" s="514" t="s">
        <v>1694</v>
      </c>
      <c r="C2841" s="701"/>
      <c r="D2841" s="807">
        <f t="shared" si="44"/>
        <v>0</v>
      </c>
      <c r="E2841" s="854"/>
      <c r="F2841" s="701"/>
      <c r="G2841" s="807"/>
      <c r="I2841" s="840" t="s">
        <v>15822</v>
      </c>
      <c r="J2841" s="848">
        <f>IFERROR(VLOOKUP(I2841,REAJUSTE!A:AB,22,FALSE),"")</f>
        <v>1.016</v>
      </c>
    </row>
    <row r="2842" spans="1:10" ht="15" x14ac:dyDescent="0.2">
      <c r="A2842" s="853">
        <v>600327</v>
      </c>
      <c r="B2842" s="853" t="s">
        <v>1695</v>
      </c>
      <c r="C2842" s="806" t="s">
        <v>58</v>
      </c>
      <c r="D2842" s="807">
        <f t="shared" si="44"/>
        <v>147.97</v>
      </c>
      <c r="E2842" s="854"/>
      <c r="F2842" s="807">
        <v>145.63999999999999</v>
      </c>
      <c r="G2842" s="807"/>
      <c r="I2842" s="840" t="s">
        <v>15822</v>
      </c>
      <c r="J2842" s="848">
        <f>IFERROR(VLOOKUP(I2842,REAJUSTE!A:AB,22,FALSE),"")</f>
        <v>1.016</v>
      </c>
    </row>
    <row r="2843" spans="1:10" ht="15" x14ac:dyDescent="0.2">
      <c r="A2843" s="513">
        <v>80</v>
      </c>
      <c r="B2843" s="514" t="s">
        <v>1696</v>
      </c>
      <c r="C2843" s="701"/>
      <c r="D2843" s="807">
        <f t="shared" si="44"/>
        <v>0</v>
      </c>
      <c r="E2843" s="856"/>
      <c r="F2843" s="701"/>
      <c r="G2843" s="701"/>
      <c r="I2843" s="840" t="s">
        <v>15822</v>
      </c>
      <c r="J2843" s="848">
        <f>IFERROR(VLOOKUP(I2843,REAJUSTE!A:AB,22,FALSE),"")</f>
        <v>1.016</v>
      </c>
    </row>
    <row r="2844" spans="1:10" ht="15" x14ac:dyDescent="0.2">
      <c r="A2844" s="513">
        <v>8001</v>
      </c>
      <c r="B2844" s="514" t="s">
        <v>1697</v>
      </c>
      <c r="C2844" s="701"/>
      <c r="D2844" s="807">
        <f t="shared" si="44"/>
        <v>0</v>
      </c>
      <c r="E2844" s="854"/>
      <c r="F2844" s="701"/>
      <c r="G2844" s="807"/>
      <c r="I2844" s="840" t="s">
        <v>15822</v>
      </c>
      <c r="J2844" s="848">
        <f>IFERROR(VLOOKUP(I2844,REAJUSTE!A:AB,22,FALSE),"")</f>
        <v>1.016</v>
      </c>
    </row>
    <row r="2845" spans="1:10" ht="15" x14ac:dyDescent="0.2">
      <c r="A2845" s="853">
        <v>800102</v>
      </c>
      <c r="B2845" s="853" t="s">
        <v>868</v>
      </c>
      <c r="C2845" s="806" t="s">
        <v>589</v>
      </c>
      <c r="D2845" s="807">
        <f t="shared" si="44"/>
        <v>6.24</v>
      </c>
      <c r="E2845" s="856"/>
      <c r="F2845" s="807">
        <v>6.15</v>
      </c>
      <c r="G2845" s="701"/>
      <c r="I2845" s="840" t="s">
        <v>15822</v>
      </c>
      <c r="J2845" s="848">
        <f>IFERROR(VLOOKUP(I2845,REAJUSTE!A:AB,22,FALSE),"")</f>
        <v>1.016</v>
      </c>
    </row>
    <row r="2846" spans="1:10" ht="15" x14ac:dyDescent="0.2">
      <c r="A2846" s="853">
        <v>800103</v>
      </c>
      <c r="B2846" s="853" t="s">
        <v>13308</v>
      </c>
      <c r="C2846" s="806" t="s">
        <v>589</v>
      </c>
      <c r="D2846" s="807">
        <f t="shared" si="44"/>
        <v>6.01</v>
      </c>
      <c r="E2846" s="856"/>
      <c r="F2846" s="807">
        <v>5.92</v>
      </c>
      <c r="G2846" s="701"/>
      <c r="I2846" s="840" t="s">
        <v>15822</v>
      </c>
      <c r="J2846" s="848">
        <f>IFERROR(VLOOKUP(I2846,REAJUSTE!A:AB,22,FALSE),"")</f>
        <v>1.016</v>
      </c>
    </row>
    <row r="2847" spans="1:10" ht="15" x14ac:dyDescent="0.2">
      <c r="A2847" s="513">
        <v>8005</v>
      </c>
      <c r="B2847" s="514" t="s">
        <v>1886</v>
      </c>
      <c r="C2847" s="701"/>
      <c r="D2847" s="807">
        <f t="shared" si="44"/>
        <v>0</v>
      </c>
      <c r="E2847" s="854"/>
      <c r="F2847" s="701"/>
      <c r="G2847" s="807"/>
      <c r="I2847" s="840" t="s">
        <v>15822</v>
      </c>
      <c r="J2847" s="848">
        <f>IFERROR(VLOOKUP(I2847,REAJUSTE!A:AB,22,FALSE),"")</f>
        <v>1.016</v>
      </c>
    </row>
    <row r="2848" spans="1:10" ht="15" x14ac:dyDescent="0.2">
      <c r="A2848" s="853">
        <v>800502</v>
      </c>
      <c r="B2848" s="853" t="s">
        <v>1887</v>
      </c>
      <c r="C2848" s="806" t="s">
        <v>73</v>
      </c>
      <c r="D2848" s="807">
        <f t="shared" si="44"/>
        <v>19.34</v>
      </c>
      <c r="E2848" s="856"/>
      <c r="F2848" s="807">
        <v>19.04</v>
      </c>
      <c r="G2848" s="701"/>
      <c r="I2848" s="840" t="s">
        <v>15822</v>
      </c>
      <c r="J2848" s="848">
        <f>IFERROR(VLOOKUP(I2848,REAJUSTE!A:AB,22,FALSE),"")</f>
        <v>1.016</v>
      </c>
    </row>
    <row r="2849" spans="1:10" ht="25.5" x14ac:dyDescent="0.2">
      <c r="A2849" s="853">
        <v>800560</v>
      </c>
      <c r="B2849" s="853" t="s">
        <v>13309</v>
      </c>
      <c r="C2849" s="806" t="s">
        <v>13310</v>
      </c>
      <c r="D2849" s="807">
        <f t="shared" si="44"/>
        <v>5.22</v>
      </c>
      <c r="E2849" s="854"/>
      <c r="F2849" s="807">
        <v>5.14</v>
      </c>
      <c r="G2849" s="808"/>
      <c r="I2849" s="840" t="s">
        <v>15822</v>
      </c>
      <c r="J2849" s="848">
        <f>IFERROR(VLOOKUP(I2849,REAJUSTE!A:AB,22,FALSE),"")</f>
        <v>1.016</v>
      </c>
    </row>
    <row r="2850" spans="1:10" ht="15" x14ac:dyDescent="0.2">
      <c r="A2850" s="513">
        <v>82</v>
      </c>
      <c r="B2850" s="514" t="s">
        <v>16076</v>
      </c>
      <c r="C2850" s="701"/>
      <c r="D2850" s="807">
        <f t="shared" si="44"/>
        <v>0</v>
      </c>
      <c r="E2850" s="856"/>
      <c r="F2850" s="701"/>
      <c r="G2850" s="701"/>
      <c r="I2850" s="840" t="s">
        <v>15822</v>
      </c>
      <c r="J2850" s="848">
        <f>IFERROR(VLOOKUP(I2850,REAJUSTE!A:AB,22,FALSE),"")</f>
        <v>1.016</v>
      </c>
    </row>
    <row r="2851" spans="1:10" ht="15" x14ac:dyDescent="0.2">
      <c r="A2851" s="513">
        <v>8201</v>
      </c>
      <c r="B2851" s="514" t="s">
        <v>16077</v>
      </c>
      <c r="C2851" s="701"/>
      <c r="D2851" s="807">
        <f t="shared" si="44"/>
        <v>0</v>
      </c>
      <c r="E2851" s="854"/>
      <c r="F2851" s="701"/>
      <c r="G2851" s="807"/>
      <c r="I2851" s="840" t="s">
        <v>15822</v>
      </c>
      <c r="J2851" s="848">
        <f>IFERROR(VLOOKUP(I2851,REAJUSTE!A:AB,22,FALSE),"")</f>
        <v>1.016</v>
      </c>
    </row>
    <row r="2852" spans="1:10" ht="15" x14ac:dyDescent="0.2">
      <c r="A2852" s="853">
        <v>820101</v>
      </c>
      <c r="B2852" s="853" t="s">
        <v>1698</v>
      </c>
      <c r="C2852" s="806" t="s">
        <v>70</v>
      </c>
      <c r="D2852" s="807">
        <f t="shared" si="44"/>
        <v>139.79</v>
      </c>
      <c r="E2852" s="856"/>
      <c r="F2852" s="807">
        <v>137.59</v>
      </c>
      <c r="G2852" s="701"/>
      <c r="I2852" s="840" t="s">
        <v>15822</v>
      </c>
      <c r="J2852" s="848">
        <f>IFERROR(VLOOKUP(I2852,REAJUSTE!A:AB,22,FALSE),"")</f>
        <v>1.016</v>
      </c>
    </row>
    <row r="2853" spans="1:10" ht="15" x14ac:dyDescent="0.2">
      <c r="A2853" s="853">
        <v>820104</v>
      </c>
      <c r="B2853" s="853" t="s">
        <v>1699</v>
      </c>
      <c r="C2853" s="806" t="s">
        <v>70</v>
      </c>
      <c r="D2853" s="807">
        <f t="shared" si="44"/>
        <v>145.15</v>
      </c>
      <c r="E2853" s="856"/>
      <c r="F2853" s="807">
        <v>142.87</v>
      </c>
      <c r="G2853" s="701"/>
      <c r="I2853" s="840" t="s">
        <v>15822</v>
      </c>
      <c r="J2853" s="848">
        <f>IFERROR(VLOOKUP(I2853,REAJUSTE!A:AB,22,FALSE),"")</f>
        <v>1.016</v>
      </c>
    </row>
    <row r="2854" spans="1:10" ht="15" x14ac:dyDescent="0.2">
      <c r="A2854" s="853">
        <v>820106</v>
      </c>
      <c r="B2854" s="853" t="s">
        <v>1700</v>
      </c>
      <c r="C2854" s="806" t="s">
        <v>70</v>
      </c>
      <c r="D2854" s="807">
        <f t="shared" si="44"/>
        <v>26.9</v>
      </c>
      <c r="E2854" s="854"/>
      <c r="F2854" s="807">
        <v>26.48</v>
      </c>
      <c r="G2854" s="807"/>
      <c r="I2854" s="840" t="s">
        <v>15822</v>
      </c>
      <c r="J2854" s="848">
        <f>IFERROR(VLOOKUP(I2854,REAJUSTE!A:AB,22,FALSE),"")</f>
        <v>1.016</v>
      </c>
    </row>
    <row r="2855" spans="1:10" ht="25.5" x14ac:dyDescent="0.2">
      <c r="A2855" s="853">
        <v>820113</v>
      </c>
      <c r="B2855" s="853" t="s">
        <v>1701</v>
      </c>
      <c r="C2855" s="806" t="s">
        <v>70</v>
      </c>
      <c r="D2855" s="807">
        <f t="shared" si="44"/>
        <v>27.47</v>
      </c>
      <c r="E2855" s="856"/>
      <c r="F2855" s="807">
        <v>27.04</v>
      </c>
      <c r="G2855" s="701"/>
      <c r="I2855" s="840" t="s">
        <v>15822</v>
      </c>
      <c r="J2855" s="848">
        <f>IFERROR(VLOOKUP(I2855,REAJUSTE!A:AB,22,FALSE),"")</f>
        <v>1.016</v>
      </c>
    </row>
    <row r="2856" spans="1:10" ht="15" x14ac:dyDescent="0.2">
      <c r="A2856" s="853">
        <v>820114</v>
      </c>
      <c r="B2856" s="853" t="s">
        <v>1702</v>
      </c>
      <c r="C2856" s="806" t="s">
        <v>70</v>
      </c>
      <c r="D2856" s="807">
        <f t="shared" si="44"/>
        <v>15.15</v>
      </c>
      <c r="E2856" s="856"/>
      <c r="F2856" s="807">
        <v>14.92</v>
      </c>
      <c r="G2856" s="701"/>
      <c r="I2856" s="840" t="s">
        <v>15822</v>
      </c>
      <c r="J2856" s="848">
        <f>IFERROR(VLOOKUP(I2856,REAJUSTE!A:AB,22,FALSE),"")</f>
        <v>1.016</v>
      </c>
    </row>
    <row r="2857" spans="1:10" ht="15" x14ac:dyDescent="0.2">
      <c r="A2857" s="853">
        <v>820115</v>
      </c>
      <c r="B2857" s="853" t="s">
        <v>1703</v>
      </c>
      <c r="C2857" s="806" t="s">
        <v>70</v>
      </c>
      <c r="D2857" s="807">
        <f t="shared" si="44"/>
        <v>68.540000000000006</v>
      </c>
      <c r="E2857" s="854"/>
      <c r="F2857" s="807">
        <v>67.47</v>
      </c>
      <c r="G2857" s="807"/>
      <c r="I2857" s="840" t="s">
        <v>15822</v>
      </c>
      <c r="J2857" s="848">
        <f>IFERROR(VLOOKUP(I2857,REAJUSTE!A:AB,22,FALSE),"")</f>
        <v>1.016</v>
      </c>
    </row>
    <row r="2858" spans="1:10" ht="15" x14ac:dyDescent="0.2">
      <c r="A2858" s="853">
        <v>820116</v>
      </c>
      <c r="B2858" s="853" t="s">
        <v>1704</v>
      </c>
      <c r="C2858" s="806" t="s">
        <v>70</v>
      </c>
      <c r="D2858" s="807">
        <f t="shared" si="44"/>
        <v>5.34</v>
      </c>
      <c r="E2858" s="854"/>
      <c r="F2858" s="807">
        <v>5.26</v>
      </c>
      <c r="G2858" s="807"/>
      <c r="I2858" s="840" t="s">
        <v>15822</v>
      </c>
      <c r="J2858" s="848">
        <f>IFERROR(VLOOKUP(I2858,REAJUSTE!A:AB,22,FALSE),"")</f>
        <v>1.016</v>
      </c>
    </row>
    <row r="2859" spans="1:10" ht="15" x14ac:dyDescent="0.2">
      <c r="A2859" s="853">
        <v>820117</v>
      </c>
      <c r="B2859" s="853" t="s">
        <v>1705</v>
      </c>
      <c r="C2859" s="806" t="s">
        <v>70</v>
      </c>
      <c r="D2859" s="807">
        <f t="shared" si="44"/>
        <v>12.71</v>
      </c>
      <c r="E2859" s="856"/>
      <c r="F2859" s="807">
        <v>12.51</v>
      </c>
      <c r="G2859" s="701"/>
      <c r="I2859" s="840" t="s">
        <v>15822</v>
      </c>
      <c r="J2859" s="848">
        <f>IFERROR(VLOOKUP(I2859,REAJUSTE!A:AB,22,FALSE),"")</f>
        <v>1.016</v>
      </c>
    </row>
    <row r="2860" spans="1:10" ht="15" x14ac:dyDescent="0.2">
      <c r="A2860" s="853">
        <v>820118</v>
      </c>
      <c r="B2860" s="853" t="s">
        <v>1706</v>
      </c>
      <c r="C2860" s="806" t="s">
        <v>70</v>
      </c>
      <c r="D2860" s="807">
        <f t="shared" si="44"/>
        <v>2.0099999999999998</v>
      </c>
      <c r="E2860" s="854"/>
      <c r="F2860" s="807">
        <v>1.98</v>
      </c>
      <c r="G2860" s="807"/>
      <c r="I2860" s="840" t="s">
        <v>15822</v>
      </c>
      <c r="J2860" s="848">
        <f>IFERROR(VLOOKUP(I2860,REAJUSTE!A:AB,22,FALSE),"")</f>
        <v>1.016</v>
      </c>
    </row>
    <row r="2861" spans="1:10" ht="15" x14ac:dyDescent="0.2">
      <c r="A2861" s="513">
        <v>83</v>
      </c>
      <c r="B2861" s="514" t="s">
        <v>1707</v>
      </c>
      <c r="C2861" s="701"/>
      <c r="D2861" s="807">
        <f t="shared" si="44"/>
        <v>0</v>
      </c>
      <c r="E2861" s="854"/>
      <c r="F2861" s="701"/>
      <c r="G2861" s="807"/>
      <c r="I2861" s="840" t="s">
        <v>15822</v>
      </c>
      <c r="J2861" s="848">
        <f>IFERROR(VLOOKUP(I2861,REAJUSTE!A:AB,22,FALSE),"")</f>
        <v>1.016</v>
      </c>
    </row>
    <row r="2862" spans="1:10" ht="30" x14ac:dyDescent="0.2">
      <c r="A2862" s="513">
        <v>8301</v>
      </c>
      <c r="B2862" s="514" t="s">
        <v>1708</v>
      </c>
      <c r="C2862" s="701"/>
      <c r="D2862" s="807">
        <f t="shared" si="44"/>
        <v>0</v>
      </c>
      <c r="E2862" s="856"/>
      <c r="F2862" s="701"/>
      <c r="G2862" s="701"/>
      <c r="I2862" s="840" t="s">
        <v>15822</v>
      </c>
      <c r="J2862" s="848">
        <f>IFERROR(VLOOKUP(I2862,REAJUSTE!A:AB,22,FALSE),"")</f>
        <v>1.016</v>
      </c>
    </row>
    <row r="2863" spans="1:10" ht="15" x14ac:dyDescent="0.2">
      <c r="A2863" s="853">
        <v>830101</v>
      </c>
      <c r="B2863" s="853" t="s">
        <v>1709</v>
      </c>
      <c r="C2863" s="806" t="s">
        <v>70</v>
      </c>
      <c r="D2863" s="807">
        <f t="shared" si="44"/>
        <v>94.26</v>
      </c>
      <c r="E2863" s="856"/>
      <c r="F2863" s="807">
        <v>92.78</v>
      </c>
      <c r="G2863" s="701"/>
      <c r="I2863" s="840" t="s">
        <v>15822</v>
      </c>
      <c r="J2863" s="848">
        <f>IFERROR(VLOOKUP(I2863,REAJUSTE!A:AB,22,FALSE),"")</f>
        <v>1.016</v>
      </c>
    </row>
    <row r="2864" spans="1:10" ht="15" x14ac:dyDescent="0.2">
      <c r="A2864" s="853">
        <v>830102</v>
      </c>
      <c r="B2864" s="853" t="s">
        <v>1710</v>
      </c>
      <c r="C2864" s="806" t="s">
        <v>70</v>
      </c>
      <c r="D2864" s="807">
        <f t="shared" si="44"/>
        <v>44.99</v>
      </c>
      <c r="E2864" s="854"/>
      <c r="F2864" s="807">
        <v>44.29</v>
      </c>
      <c r="G2864" s="807"/>
      <c r="I2864" s="840" t="s">
        <v>15822</v>
      </c>
      <c r="J2864" s="848">
        <f>IFERROR(VLOOKUP(I2864,REAJUSTE!A:AB,22,FALSE),"")</f>
        <v>1.016</v>
      </c>
    </row>
    <row r="2865" spans="1:10" ht="15" x14ac:dyDescent="0.2">
      <c r="A2865" s="853">
        <v>830103</v>
      </c>
      <c r="B2865" s="853" t="s">
        <v>1711</v>
      </c>
      <c r="C2865" s="806" t="s">
        <v>70</v>
      </c>
      <c r="D2865" s="807">
        <f t="shared" si="44"/>
        <v>49.58</v>
      </c>
      <c r="E2865" s="854"/>
      <c r="F2865" s="807">
        <v>48.8</v>
      </c>
      <c r="G2865" s="807"/>
      <c r="I2865" s="840" t="s">
        <v>15822</v>
      </c>
      <c r="J2865" s="848">
        <f>IFERROR(VLOOKUP(I2865,REAJUSTE!A:AB,22,FALSE),"")</f>
        <v>1.016</v>
      </c>
    </row>
    <row r="2866" spans="1:10" ht="15" x14ac:dyDescent="0.2">
      <c r="A2866" s="853">
        <v>830104</v>
      </c>
      <c r="B2866" s="853" t="s">
        <v>1712</v>
      </c>
      <c r="C2866" s="806" t="s">
        <v>70</v>
      </c>
      <c r="D2866" s="807">
        <f t="shared" si="44"/>
        <v>91.49</v>
      </c>
      <c r="E2866" s="854"/>
      <c r="F2866" s="807">
        <v>90.05</v>
      </c>
      <c r="G2866" s="807"/>
      <c r="I2866" s="840" t="s">
        <v>15822</v>
      </c>
      <c r="J2866" s="848">
        <f>IFERROR(VLOOKUP(I2866,REAJUSTE!A:AB,22,FALSE),"")</f>
        <v>1.016</v>
      </c>
    </row>
    <row r="2867" spans="1:10" ht="15" x14ac:dyDescent="0.2">
      <c r="A2867" s="853">
        <v>830105</v>
      </c>
      <c r="B2867" s="853" t="s">
        <v>1713</v>
      </c>
      <c r="C2867" s="806" t="s">
        <v>70</v>
      </c>
      <c r="D2867" s="807">
        <f t="shared" si="44"/>
        <v>40.159999999999997</v>
      </c>
      <c r="E2867" s="854"/>
      <c r="F2867" s="807">
        <v>39.53</v>
      </c>
      <c r="G2867" s="807"/>
      <c r="I2867" s="840" t="s">
        <v>15822</v>
      </c>
      <c r="J2867" s="848">
        <f>IFERROR(VLOOKUP(I2867,REAJUSTE!A:AB,22,FALSE),"")</f>
        <v>1.016</v>
      </c>
    </row>
    <row r="2868" spans="1:10" ht="15" x14ac:dyDescent="0.2">
      <c r="A2868" s="853">
        <v>830106</v>
      </c>
      <c r="B2868" s="853" t="s">
        <v>1714</v>
      </c>
      <c r="C2868" s="806" t="s">
        <v>70</v>
      </c>
      <c r="D2868" s="807">
        <f t="shared" si="44"/>
        <v>43.41</v>
      </c>
      <c r="E2868" s="854"/>
      <c r="F2868" s="807">
        <v>42.73</v>
      </c>
      <c r="G2868" s="807"/>
      <c r="I2868" s="840" t="s">
        <v>15822</v>
      </c>
      <c r="J2868" s="848">
        <f>IFERROR(VLOOKUP(I2868,REAJUSTE!A:AB,22,FALSE),"")</f>
        <v>1.016</v>
      </c>
    </row>
    <row r="2869" spans="1:10" ht="15" x14ac:dyDescent="0.2">
      <c r="A2869" s="853">
        <v>830107</v>
      </c>
      <c r="B2869" s="853" t="s">
        <v>1715</v>
      </c>
      <c r="C2869" s="806" t="s">
        <v>70</v>
      </c>
      <c r="D2869" s="807">
        <f t="shared" si="44"/>
        <v>55.03</v>
      </c>
      <c r="E2869" s="854"/>
      <c r="F2869" s="807">
        <v>54.17</v>
      </c>
      <c r="G2869" s="807"/>
      <c r="I2869" s="840" t="s">
        <v>15822</v>
      </c>
      <c r="J2869" s="848">
        <f>IFERROR(VLOOKUP(I2869,REAJUSTE!A:AB,22,FALSE),"")</f>
        <v>1.016</v>
      </c>
    </row>
    <row r="2870" spans="1:10" ht="15" x14ac:dyDescent="0.2">
      <c r="A2870" s="853">
        <v>830108</v>
      </c>
      <c r="B2870" s="853" t="s">
        <v>1716</v>
      </c>
      <c r="C2870" s="806" t="s">
        <v>70</v>
      </c>
      <c r="D2870" s="807">
        <f t="shared" si="44"/>
        <v>169.68</v>
      </c>
      <c r="E2870" s="854"/>
      <c r="F2870" s="807">
        <v>167.01</v>
      </c>
      <c r="G2870" s="807"/>
      <c r="I2870" s="840" t="s">
        <v>15822</v>
      </c>
      <c r="J2870" s="848">
        <f>IFERROR(VLOOKUP(I2870,REAJUSTE!A:AB,22,FALSE),"")</f>
        <v>1.016</v>
      </c>
    </row>
    <row r="2871" spans="1:10" ht="25.5" x14ac:dyDescent="0.2">
      <c r="A2871" s="853">
        <v>830109</v>
      </c>
      <c r="B2871" s="853" t="s">
        <v>1717</v>
      </c>
      <c r="C2871" s="806" t="s">
        <v>70</v>
      </c>
      <c r="D2871" s="807">
        <f t="shared" si="44"/>
        <v>78.11</v>
      </c>
      <c r="E2871" s="854"/>
      <c r="F2871" s="807">
        <v>76.88</v>
      </c>
      <c r="G2871" s="807"/>
      <c r="I2871" s="840" t="s">
        <v>15822</v>
      </c>
      <c r="J2871" s="848">
        <f>IFERROR(VLOOKUP(I2871,REAJUSTE!A:AB,22,FALSE),"")</f>
        <v>1.016</v>
      </c>
    </row>
    <row r="2872" spans="1:10" ht="15" x14ac:dyDescent="0.2">
      <c r="A2872" s="853">
        <v>830110</v>
      </c>
      <c r="B2872" s="853" t="s">
        <v>1718</v>
      </c>
      <c r="C2872" s="806" t="s">
        <v>70</v>
      </c>
      <c r="D2872" s="807">
        <f t="shared" si="44"/>
        <v>46.27</v>
      </c>
      <c r="E2872" s="854"/>
      <c r="F2872" s="807">
        <v>45.55</v>
      </c>
      <c r="G2872" s="807"/>
      <c r="I2872" s="840" t="s">
        <v>15822</v>
      </c>
      <c r="J2872" s="848">
        <f>IFERROR(VLOOKUP(I2872,REAJUSTE!A:AB,22,FALSE),"")</f>
        <v>1.016</v>
      </c>
    </row>
    <row r="2873" spans="1:10" ht="15" x14ac:dyDescent="0.2">
      <c r="A2873" s="853">
        <v>830111</v>
      </c>
      <c r="B2873" s="853" t="s">
        <v>1719</v>
      </c>
      <c r="C2873" s="806" t="s">
        <v>70</v>
      </c>
      <c r="D2873" s="807">
        <f t="shared" si="44"/>
        <v>67.86</v>
      </c>
      <c r="E2873" s="856"/>
      <c r="F2873" s="807">
        <v>66.8</v>
      </c>
      <c r="G2873" s="701"/>
      <c r="I2873" s="840" t="s">
        <v>15822</v>
      </c>
      <c r="J2873" s="848">
        <f>IFERROR(VLOOKUP(I2873,REAJUSTE!A:AB,22,FALSE),"")</f>
        <v>1.016</v>
      </c>
    </row>
    <row r="2874" spans="1:10" ht="15" x14ac:dyDescent="0.2">
      <c r="A2874" s="853">
        <v>830112</v>
      </c>
      <c r="B2874" s="853" t="s">
        <v>1720</v>
      </c>
      <c r="C2874" s="806" t="s">
        <v>70</v>
      </c>
      <c r="D2874" s="807">
        <f t="shared" si="44"/>
        <v>636.27</v>
      </c>
      <c r="E2874" s="856"/>
      <c r="F2874" s="807">
        <v>626.25</v>
      </c>
      <c r="G2874" s="701"/>
      <c r="I2874" s="840" t="s">
        <v>15822</v>
      </c>
      <c r="J2874" s="848">
        <f>IFERROR(VLOOKUP(I2874,REAJUSTE!A:AB,22,FALSE),"")</f>
        <v>1.016</v>
      </c>
    </row>
    <row r="2875" spans="1:10" ht="15" x14ac:dyDescent="0.2">
      <c r="A2875" s="853">
        <v>830113</v>
      </c>
      <c r="B2875" s="853" t="s">
        <v>1721</v>
      </c>
      <c r="C2875" s="806" t="s">
        <v>70</v>
      </c>
      <c r="D2875" s="807">
        <f t="shared" si="44"/>
        <v>792.7</v>
      </c>
      <c r="E2875" s="854"/>
      <c r="F2875" s="807">
        <v>780.22</v>
      </c>
      <c r="G2875" s="807"/>
      <c r="I2875" s="840" t="s">
        <v>15822</v>
      </c>
      <c r="J2875" s="848">
        <f>IFERROR(VLOOKUP(I2875,REAJUSTE!A:AB,22,FALSE),"")</f>
        <v>1.016</v>
      </c>
    </row>
    <row r="2876" spans="1:10" ht="15" x14ac:dyDescent="0.2">
      <c r="A2876" s="853">
        <v>830114</v>
      </c>
      <c r="B2876" s="853" t="s">
        <v>1722</v>
      </c>
      <c r="C2876" s="806" t="s">
        <v>70</v>
      </c>
      <c r="D2876" s="807">
        <f t="shared" si="44"/>
        <v>271.11</v>
      </c>
      <c r="E2876" s="854"/>
      <c r="F2876" s="807">
        <v>266.85000000000002</v>
      </c>
      <c r="G2876" s="807"/>
      <c r="I2876" s="840" t="s">
        <v>15822</v>
      </c>
      <c r="J2876" s="848">
        <f>IFERROR(VLOOKUP(I2876,REAJUSTE!A:AB,22,FALSE),"")</f>
        <v>1.016</v>
      </c>
    </row>
    <row r="2877" spans="1:10" ht="15" x14ac:dyDescent="0.2">
      <c r="A2877" s="513">
        <v>93</v>
      </c>
      <c r="B2877" s="514" t="s">
        <v>1723</v>
      </c>
      <c r="C2877" s="701"/>
      <c r="D2877" s="807">
        <f t="shared" si="44"/>
        <v>0</v>
      </c>
      <c r="E2877" s="854"/>
      <c r="F2877" s="701"/>
      <c r="G2877" s="807"/>
      <c r="I2877" s="840" t="s">
        <v>15822</v>
      </c>
      <c r="J2877" s="848">
        <f>IFERROR(VLOOKUP(I2877,REAJUSTE!A:AB,22,FALSE),"")</f>
        <v>1.016</v>
      </c>
    </row>
    <row r="2878" spans="1:10" ht="15" x14ac:dyDescent="0.2">
      <c r="A2878" s="513">
        <v>9302</v>
      </c>
      <c r="B2878" s="514" t="s">
        <v>1724</v>
      </c>
      <c r="C2878" s="701"/>
      <c r="D2878" s="807">
        <f t="shared" si="44"/>
        <v>0</v>
      </c>
      <c r="E2878" s="854"/>
      <c r="F2878" s="701"/>
      <c r="G2878" s="807"/>
      <c r="I2878" s="840" t="s">
        <v>15822</v>
      </c>
      <c r="J2878" s="848">
        <f>IFERROR(VLOOKUP(I2878,REAJUSTE!A:AB,22,FALSE),"")</f>
        <v>1.016</v>
      </c>
    </row>
    <row r="2879" spans="1:10" ht="38.25" x14ac:dyDescent="0.2">
      <c r="A2879" s="853">
        <v>930213</v>
      </c>
      <c r="B2879" s="853" t="s">
        <v>13311</v>
      </c>
      <c r="C2879" s="806" t="s">
        <v>70</v>
      </c>
      <c r="D2879" s="807">
        <f t="shared" si="44"/>
        <v>1215.47</v>
      </c>
      <c r="E2879" s="854"/>
      <c r="F2879" s="808">
        <v>1196.33</v>
      </c>
      <c r="G2879" s="807"/>
      <c r="I2879" s="840" t="s">
        <v>15822</v>
      </c>
      <c r="J2879" s="848">
        <f>IFERROR(VLOOKUP(I2879,REAJUSTE!A:AB,22,FALSE),"")</f>
        <v>1.016</v>
      </c>
    </row>
    <row r="2880" spans="1:10" ht="38.25" x14ac:dyDescent="0.2">
      <c r="A2880" s="853">
        <v>930214</v>
      </c>
      <c r="B2880" s="853" t="s">
        <v>13312</v>
      </c>
      <c r="C2880" s="806" t="s">
        <v>70</v>
      </c>
      <c r="D2880" s="807">
        <f t="shared" si="44"/>
        <v>2557.6</v>
      </c>
      <c r="E2880" s="854"/>
      <c r="F2880" s="808">
        <v>2517.33</v>
      </c>
      <c r="G2880" s="807"/>
      <c r="I2880" s="840" t="s">
        <v>15822</v>
      </c>
      <c r="J2880" s="848">
        <f>IFERROR(VLOOKUP(I2880,REAJUSTE!A:AB,22,FALSE),"")</f>
        <v>1.016</v>
      </c>
    </row>
    <row r="2881" spans="1:10" ht="38.25" x14ac:dyDescent="0.2">
      <c r="A2881" s="853">
        <v>930218</v>
      </c>
      <c r="B2881" s="853" t="s">
        <v>13313</v>
      </c>
      <c r="C2881" s="806" t="s">
        <v>70</v>
      </c>
      <c r="D2881" s="807">
        <f t="shared" si="44"/>
        <v>986.53</v>
      </c>
      <c r="E2881" s="854"/>
      <c r="F2881" s="807">
        <v>971</v>
      </c>
      <c r="G2881" s="807"/>
      <c r="I2881" s="840" t="s">
        <v>15822</v>
      </c>
      <c r="J2881" s="848">
        <f>IFERROR(VLOOKUP(I2881,REAJUSTE!A:AB,22,FALSE),"")</f>
        <v>1.016</v>
      </c>
    </row>
    <row r="2882" spans="1:10" ht="38.25" x14ac:dyDescent="0.2">
      <c r="A2882" s="853">
        <v>930219</v>
      </c>
      <c r="B2882" s="853" t="s">
        <v>13314</v>
      </c>
      <c r="C2882" s="806" t="s">
        <v>70</v>
      </c>
      <c r="D2882" s="807">
        <f t="shared" si="44"/>
        <v>1111.5</v>
      </c>
      <c r="E2882" s="854"/>
      <c r="F2882" s="808">
        <v>1094</v>
      </c>
      <c r="G2882" s="807"/>
      <c r="I2882" s="840" t="s">
        <v>15822</v>
      </c>
      <c r="J2882" s="848">
        <f>IFERROR(VLOOKUP(I2882,REAJUSTE!A:AB,22,FALSE),"")</f>
        <v>1.016</v>
      </c>
    </row>
    <row r="2883" spans="1:10" ht="38.25" x14ac:dyDescent="0.2">
      <c r="A2883" s="853">
        <v>930220</v>
      </c>
      <c r="B2883" s="853" t="s">
        <v>13315</v>
      </c>
      <c r="C2883" s="806" t="s">
        <v>70</v>
      </c>
      <c r="D2883" s="807">
        <f t="shared" si="44"/>
        <v>1379.39</v>
      </c>
      <c r="E2883" s="854"/>
      <c r="F2883" s="808">
        <v>1357.67</v>
      </c>
      <c r="G2883" s="807"/>
      <c r="I2883" s="840" t="s">
        <v>15822</v>
      </c>
      <c r="J2883" s="848">
        <f>IFERROR(VLOOKUP(I2883,REAJUSTE!A:AB,22,FALSE),"")</f>
        <v>1.016</v>
      </c>
    </row>
    <row r="2884" spans="1:10" ht="25.5" x14ac:dyDescent="0.2">
      <c r="A2884" s="853">
        <v>930226</v>
      </c>
      <c r="B2884" s="853" t="s">
        <v>13316</v>
      </c>
      <c r="C2884" s="806" t="s">
        <v>70</v>
      </c>
      <c r="D2884" s="807">
        <f t="shared" si="44"/>
        <v>6688.32</v>
      </c>
      <c r="E2884" s="854"/>
      <c r="F2884" s="808">
        <v>6583</v>
      </c>
      <c r="G2884" s="807"/>
      <c r="I2884" s="840" t="s">
        <v>15822</v>
      </c>
      <c r="J2884" s="848">
        <f>IFERROR(VLOOKUP(I2884,REAJUSTE!A:AB,22,FALSE),"")</f>
        <v>1.016</v>
      </c>
    </row>
    <row r="2885" spans="1:10" ht="38.25" x14ac:dyDescent="0.2">
      <c r="A2885" s="853">
        <v>930235</v>
      </c>
      <c r="B2885" s="853" t="s">
        <v>13317</v>
      </c>
      <c r="C2885" s="806" t="s">
        <v>70</v>
      </c>
      <c r="D2885" s="807">
        <f t="shared" si="44"/>
        <v>207.7</v>
      </c>
      <c r="E2885" s="854"/>
      <c r="F2885" s="807">
        <v>204.43</v>
      </c>
      <c r="G2885" s="807"/>
      <c r="I2885" s="840" t="s">
        <v>15822</v>
      </c>
      <c r="J2885" s="848">
        <f>IFERROR(VLOOKUP(I2885,REAJUSTE!A:AB,22,FALSE),"")</f>
        <v>1.016</v>
      </c>
    </row>
    <row r="2886" spans="1:10" ht="15" x14ac:dyDescent="0.2">
      <c r="A2886" s="513">
        <v>95</v>
      </c>
      <c r="B2886" s="514" t="s">
        <v>1725</v>
      </c>
      <c r="C2886" s="701"/>
      <c r="D2886" s="807">
        <f t="shared" si="44"/>
        <v>0</v>
      </c>
      <c r="E2886" s="854"/>
      <c r="F2886" s="701"/>
      <c r="G2886" s="807"/>
      <c r="I2886" s="840" t="s">
        <v>15822</v>
      </c>
      <c r="J2886" s="848">
        <f>IFERROR(VLOOKUP(I2886,REAJUSTE!A:AB,22,FALSE),"")</f>
        <v>1.016</v>
      </c>
    </row>
    <row r="2887" spans="1:10" ht="15" x14ac:dyDescent="0.2">
      <c r="A2887" s="513">
        <v>9501</v>
      </c>
      <c r="B2887" s="514" t="s">
        <v>1726</v>
      </c>
      <c r="C2887" s="701"/>
      <c r="D2887" s="807">
        <f t="shared" si="44"/>
        <v>0</v>
      </c>
      <c r="E2887" s="854"/>
      <c r="F2887" s="701"/>
      <c r="G2887" s="807"/>
      <c r="I2887" s="840" t="s">
        <v>15822</v>
      </c>
      <c r="J2887" s="848">
        <f>IFERROR(VLOOKUP(I2887,REAJUSTE!A:AB,22,FALSE),"")</f>
        <v>1.016</v>
      </c>
    </row>
    <row r="2888" spans="1:10" ht="25.5" x14ac:dyDescent="0.2">
      <c r="A2888" s="853">
        <v>950101</v>
      </c>
      <c r="B2888" s="853" t="s">
        <v>1727</v>
      </c>
      <c r="C2888" s="806" t="s">
        <v>75</v>
      </c>
      <c r="D2888" s="807">
        <f t="shared" si="44"/>
        <v>3.09</v>
      </c>
      <c r="E2888" s="854"/>
      <c r="F2888" s="807">
        <v>3.05</v>
      </c>
      <c r="G2888" s="807"/>
      <c r="I2888" s="840" t="s">
        <v>15822</v>
      </c>
      <c r="J2888" s="848">
        <f>IFERROR(VLOOKUP(I2888,REAJUSTE!A:AB,22,FALSE),"")</f>
        <v>1.016</v>
      </c>
    </row>
    <row r="2889" spans="1:10" ht="25.5" x14ac:dyDescent="0.2">
      <c r="A2889" s="853">
        <v>950102</v>
      </c>
      <c r="B2889" s="853" t="s">
        <v>1728</v>
      </c>
      <c r="C2889" s="806" t="s">
        <v>75</v>
      </c>
      <c r="D2889" s="807">
        <f t="shared" si="44"/>
        <v>11.34</v>
      </c>
      <c r="E2889" s="856"/>
      <c r="F2889" s="807">
        <v>11.17</v>
      </c>
      <c r="G2889" s="701"/>
      <c r="I2889" s="840" t="s">
        <v>15822</v>
      </c>
      <c r="J2889" s="848">
        <f>IFERROR(VLOOKUP(I2889,REAJUSTE!A:AB,22,FALSE),"")</f>
        <v>1.016</v>
      </c>
    </row>
    <row r="2890" spans="1:10" ht="15" x14ac:dyDescent="0.2">
      <c r="A2890" s="857"/>
      <c r="B2890" s="858"/>
      <c r="C2890" s="858"/>
      <c r="D2890" s="807">
        <f t="shared" si="44"/>
        <v>0</v>
      </c>
      <c r="E2890" s="856"/>
      <c r="F2890" s="858"/>
      <c r="G2890" s="701"/>
      <c r="I2890" s="840" t="s">
        <v>15822</v>
      </c>
      <c r="J2890" s="848">
        <f>IFERROR(VLOOKUP(I2890,REAJUSTE!A:AB,22,FALSE),"")</f>
        <v>1.016</v>
      </c>
    </row>
    <row r="2891" spans="1:10" ht="60" x14ac:dyDescent="0.2">
      <c r="A2891" s="514" t="s">
        <v>1888</v>
      </c>
      <c r="B2891" s="701"/>
      <c r="C2891" s="701"/>
      <c r="D2891" s="807">
        <f t="shared" si="44"/>
        <v>0</v>
      </c>
      <c r="E2891" s="854"/>
      <c r="F2891" s="701"/>
      <c r="G2891" s="808"/>
      <c r="I2891" s="840" t="s">
        <v>15822</v>
      </c>
      <c r="J2891" s="848">
        <f>IFERROR(VLOOKUP(I2891,REAJUSTE!A:AB,22,FALSE),"")</f>
        <v>1.016</v>
      </c>
    </row>
    <row r="2892" spans="1:10" ht="15" x14ac:dyDescent="0.2">
      <c r="A2892" s="857"/>
      <c r="B2892" s="858"/>
      <c r="C2892" s="858"/>
      <c r="D2892" s="807">
        <f t="shared" si="44"/>
        <v>0</v>
      </c>
      <c r="E2892" s="856"/>
      <c r="F2892" s="858"/>
      <c r="G2892" s="701"/>
      <c r="I2892" s="840" t="s">
        <v>15822</v>
      </c>
      <c r="J2892" s="848">
        <f>IFERROR(VLOOKUP(I2892,REAJUSTE!A:AB,22,FALSE),"")</f>
        <v>1.016</v>
      </c>
    </row>
    <row r="2893" spans="1:10" ht="15" x14ac:dyDescent="0.25">
      <c r="A2893" s="515" t="s">
        <v>48</v>
      </c>
      <c r="B2893" s="515" t="s">
        <v>917</v>
      </c>
      <c r="C2893" s="516" t="s">
        <v>610</v>
      </c>
      <c r="D2893" s="807" t="e">
        <f t="shared" si="44"/>
        <v>#VALUE!</v>
      </c>
      <c r="E2893" s="854"/>
      <c r="F2893" s="516" t="s">
        <v>13318</v>
      </c>
      <c r="G2893" s="808"/>
      <c r="I2893" s="840" t="s">
        <v>15822</v>
      </c>
      <c r="J2893" s="848">
        <f>IFERROR(VLOOKUP(I2893,REAJUSTE!A:AB,22,FALSE),"")</f>
        <v>1.016</v>
      </c>
    </row>
    <row r="2894" spans="1:10" ht="30" x14ac:dyDescent="0.2">
      <c r="A2894" s="513">
        <v>8</v>
      </c>
      <c r="B2894" s="514" t="s">
        <v>1729</v>
      </c>
      <c r="C2894" s="701"/>
      <c r="D2894" s="807">
        <f t="shared" si="44"/>
        <v>0</v>
      </c>
      <c r="E2894" s="854"/>
      <c r="F2894" s="701"/>
      <c r="G2894" s="808"/>
      <c r="I2894" s="840" t="s">
        <v>15822</v>
      </c>
      <c r="J2894" s="848">
        <f>IFERROR(VLOOKUP(I2894,REAJUSTE!A:AB,22,FALSE),"")</f>
        <v>1.016</v>
      </c>
    </row>
    <row r="2895" spans="1:10" ht="30" x14ac:dyDescent="0.2">
      <c r="A2895" s="513">
        <v>802</v>
      </c>
      <c r="B2895" s="514" t="s">
        <v>1730</v>
      </c>
      <c r="C2895" s="701"/>
      <c r="D2895" s="807">
        <f t="shared" si="44"/>
        <v>0</v>
      </c>
      <c r="E2895" s="854"/>
      <c r="F2895" s="701"/>
      <c r="G2895" s="808"/>
      <c r="I2895" s="840" t="s">
        <v>15822</v>
      </c>
      <c r="J2895" s="848">
        <f>IFERROR(VLOOKUP(I2895,REAJUSTE!A:AB,22,FALSE),"")</f>
        <v>1.016</v>
      </c>
    </row>
    <row r="2896" spans="1:10" ht="25.5" x14ac:dyDescent="0.2">
      <c r="A2896" s="853">
        <v>80201</v>
      </c>
      <c r="B2896" s="853" t="s">
        <v>1731</v>
      </c>
      <c r="C2896" s="806" t="s">
        <v>75</v>
      </c>
      <c r="D2896" s="807">
        <f t="shared" ref="D2896:D2915" si="45">TRUNC(F2896*J2896,2)</f>
        <v>2.37</v>
      </c>
      <c r="E2896" s="854"/>
      <c r="F2896" s="807">
        <v>2.34</v>
      </c>
      <c r="G2896" s="808"/>
      <c r="I2896" s="840" t="s">
        <v>15822</v>
      </c>
      <c r="J2896" s="848">
        <f>IFERROR(VLOOKUP(I2896,REAJUSTE!A:AB,22,FALSE),"")</f>
        <v>1.016</v>
      </c>
    </row>
    <row r="2897" spans="1:10" ht="25.5" x14ac:dyDescent="0.2">
      <c r="A2897" s="853">
        <v>80202</v>
      </c>
      <c r="B2897" s="853" t="s">
        <v>1732</v>
      </c>
      <c r="C2897" s="806" t="s">
        <v>75</v>
      </c>
      <c r="D2897" s="807">
        <f t="shared" si="45"/>
        <v>2.37</v>
      </c>
      <c r="E2897" s="854"/>
      <c r="F2897" s="807">
        <v>2.34</v>
      </c>
      <c r="G2897" s="808"/>
      <c r="I2897" s="840" t="s">
        <v>15822</v>
      </c>
      <c r="J2897" s="848">
        <f>IFERROR(VLOOKUP(I2897,REAJUSTE!A:AB,22,FALSE),"")</f>
        <v>1.016</v>
      </c>
    </row>
    <row r="2898" spans="1:10" ht="15" x14ac:dyDescent="0.2">
      <c r="A2898" s="513">
        <v>804</v>
      </c>
      <c r="B2898" s="514" t="s">
        <v>13319</v>
      </c>
      <c r="C2898" s="701"/>
      <c r="D2898" s="807">
        <f t="shared" si="45"/>
        <v>0</v>
      </c>
      <c r="E2898" s="854"/>
      <c r="F2898" s="701"/>
      <c r="G2898" s="808"/>
      <c r="I2898" s="840" t="s">
        <v>15822</v>
      </c>
      <c r="J2898" s="848">
        <f>IFERROR(VLOOKUP(I2898,REAJUSTE!A:AB,22,FALSE),"")</f>
        <v>1.016</v>
      </c>
    </row>
    <row r="2899" spans="1:10" ht="38.25" x14ac:dyDescent="0.2">
      <c r="A2899" s="853">
        <v>80425</v>
      </c>
      <c r="B2899" s="853" t="s">
        <v>13320</v>
      </c>
      <c r="C2899" s="806" t="s">
        <v>70</v>
      </c>
      <c r="D2899" s="807">
        <f t="shared" si="45"/>
        <v>274.81</v>
      </c>
      <c r="E2899" s="854"/>
      <c r="F2899" s="807">
        <v>270.49</v>
      </c>
      <c r="G2899" s="808"/>
      <c r="I2899" s="840" t="s">
        <v>15822</v>
      </c>
      <c r="J2899" s="848">
        <f>IFERROR(VLOOKUP(I2899,REAJUSTE!A:AB,22,FALSE),"")</f>
        <v>1.016</v>
      </c>
    </row>
    <row r="2900" spans="1:10" ht="30" x14ac:dyDescent="0.2">
      <c r="A2900" s="513">
        <v>807</v>
      </c>
      <c r="B2900" s="514" t="s">
        <v>1733</v>
      </c>
      <c r="C2900" s="701"/>
      <c r="D2900" s="807">
        <f t="shared" si="45"/>
        <v>0</v>
      </c>
      <c r="E2900" s="854"/>
      <c r="F2900" s="701"/>
      <c r="G2900" s="808"/>
      <c r="I2900" s="840" t="s">
        <v>15822</v>
      </c>
      <c r="J2900" s="848">
        <f>IFERROR(VLOOKUP(I2900,REAJUSTE!A:AB,22,FALSE),"")</f>
        <v>1.016</v>
      </c>
    </row>
    <row r="2901" spans="1:10" ht="25.5" x14ac:dyDescent="0.2">
      <c r="A2901" s="853">
        <v>80731</v>
      </c>
      <c r="B2901" s="853" t="s">
        <v>13321</v>
      </c>
      <c r="C2901" s="806" t="s">
        <v>70</v>
      </c>
      <c r="D2901" s="807">
        <f t="shared" si="45"/>
        <v>74236.070000000007</v>
      </c>
      <c r="E2901" s="854"/>
      <c r="F2901" s="808">
        <v>73067</v>
      </c>
      <c r="G2901" s="808"/>
      <c r="I2901" s="840" t="s">
        <v>15822</v>
      </c>
      <c r="J2901" s="848">
        <f>IFERROR(VLOOKUP(I2901,REAJUSTE!A:AB,22,FALSE),"")</f>
        <v>1.016</v>
      </c>
    </row>
    <row r="2902" spans="1:10" ht="30" x14ac:dyDescent="0.2">
      <c r="A2902" s="513">
        <v>811</v>
      </c>
      <c r="B2902" s="514" t="s">
        <v>13322</v>
      </c>
      <c r="C2902" s="701"/>
      <c r="D2902" s="807">
        <f t="shared" si="45"/>
        <v>0</v>
      </c>
      <c r="E2902" s="854"/>
      <c r="F2902" s="701"/>
      <c r="G2902" s="808"/>
      <c r="I2902" s="840" t="s">
        <v>15822</v>
      </c>
      <c r="J2902" s="848">
        <f>IFERROR(VLOOKUP(I2902,REAJUSTE!A:AB,22,FALSE),"")</f>
        <v>1.016</v>
      </c>
    </row>
    <row r="2903" spans="1:10" ht="63.75" x14ac:dyDescent="0.2">
      <c r="A2903" s="853">
        <v>81115</v>
      </c>
      <c r="B2903" s="853" t="s">
        <v>13323</v>
      </c>
      <c r="C2903" s="806" t="s">
        <v>70</v>
      </c>
      <c r="D2903" s="807">
        <f t="shared" si="45"/>
        <v>4663.4399999999996</v>
      </c>
      <c r="E2903" s="854"/>
      <c r="F2903" s="808">
        <v>4590</v>
      </c>
      <c r="G2903" s="808"/>
      <c r="I2903" s="840" t="s">
        <v>15822</v>
      </c>
      <c r="J2903" s="848">
        <f>IFERROR(VLOOKUP(I2903,REAJUSTE!A:AB,22,FALSE),"")</f>
        <v>1.016</v>
      </c>
    </row>
    <row r="2904" spans="1:10" ht="76.5" x14ac:dyDescent="0.2">
      <c r="A2904" s="853">
        <v>81116</v>
      </c>
      <c r="B2904" s="853" t="s">
        <v>1788</v>
      </c>
      <c r="C2904" s="806" t="s">
        <v>70</v>
      </c>
      <c r="D2904" s="807">
        <f t="shared" si="45"/>
        <v>573014.01</v>
      </c>
      <c r="E2904" s="854"/>
      <c r="F2904" s="808">
        <v>563990.17000000004</v>
      </c>
      <c r="G2904" s="808"/>
      <c r="I2904" s="840" t="s">
        <v>15822</v>
      </c>
      <c r="J2904" s="848">
        <f>IFERROR(VLOOKUP(I2904,REAJUSTE!A:AB,22,FALSE),"")</f>
        <v>1.016</v>
      </c>
    </row>
    <row r="2905" spans="1:10" ht="38.25" x14ac:dyDescent="0.2">
      <c r="A2905" s="853">
        <v>81117</v>
      </c>
      <c r="B2905" s="853" t="s">
        <v>1787</v>
      </c>
      <c r="C2905" s="806" t="s">
        <v>70</v>
      </c>
      <c r="D2905" s="807">
        <f t="shared" si="45"/>
        <v>53926.15</v>
      </c>
      <c r="E2905" s="854"/>
      <c r="F2905" s="808">
        <v>53076.92</v>
      </c>
      <c r="G2905" s="808"/>
      <c r="I2905" s="840" t="s">
        <v>15822</v>
      </c>
      <c r="J2905" s="848">
        <f>IFERROR(VLOOKUP(I2905,REAJUSTE!A:AB,22,FALSE),"")</f>
        <v>1.016</v>
      </c>
    </row>
    <row r="2906" spans="1:10" ht="38.25" x14ac:dyDescent="0.2">
      <c r="A2906" s="853">
        <v>81120</v>
      </c>
      <c r="B2906" s="853" t="s">
        <v>16048</v>
      </c>
      <c r="C2906" s="806" t="s">
        <v>70</v>
      </c>
      <c r="D2906" s="807">
        <f t="shared" si="45"/>
        <v>27904.45</v>
      </c>
      <c r="E2906" s="854"/>
      <c r="F2906" s="808">
        <v>27465.01</v>
      </c>
      <c r="G2906" s="808"/>
      <c r="I2906" s="840" t="s">
        <v>15822</v>
      </c>
      <c r="J2906" s="848">
        <f>IFERROR(VLOOKUP(I2906,REAJUSTE!A:AB,22,FALSE),"")</f>
        <v>1.016</v>
      </c>
    </row>
    <row r="2907" spans="1:10" ht="51" x14ac:dyDescent="0.2">
      <c r="A2907" s="853">
        <v>81121</v>
      </c>
      <c r="B2907" s="853" t="s">
        <v>1795</v>
      </c>
      <c r="C2907" s="806" t="s">
        <v>70</v>
      </c>
      <c r="D2907" s="807">
        <f t="shared" si="45"/>
        <v>3194.59</v>
      </c>
      <c r="E2907" s="854"/>
      <c r="F2907" s="808">
        <v>3144.29</v>
      </c>
      <c r="G2907" s="808"/>
      <c r="I2907" s="840" t="s">
        <v>15822</v>
      </c>
      <c r="J2907" s="848">
        <f>IFERROR(VLOOKUP(I2907,REAJUSTE!A:AB,22,FALSE),"")</f>
        <v>1.016</v>
      </c>
    </row>
    <row r="2908" spans="1:10" ht="114.75" x14ac:dyDescent="0.2">
      <c r="A2908" s="853">
        <v>81124</v>
      </c>
      <c r="B2908" s="853" t="s">
        <v>13324</v>
      </c>
      <c r="C2908" s="806" t="s">
        <v>70</v>
      </c>
      <c r="D2908" s="807">
        <f t="shared" si="45"/>
        <v>147193</v>
      </c>
      <c r="E2908" s="854"/>
      <c r="F2908" s="808">
        <v>144875</v>
      </c>
      <c r="G2908" s="808"/>
      <c r="I2908" s="840" t="s">
        <v>15822</v>
      </c>
      <c r="J2908" s="848">
        <f>IFERROR(VLOOKUP(I2908,REAJUSTE!A:AB,22,FALSE),"")</f>
        <v>1.016</v>
      </c>
    </row>
    <row r="2909" spans="1:10" ht="63.75" x14ac:dyDescent="0.2">
      <c r="A2909" s="853">
        <v>81126</v>
      </c>
      <c r="B2909" s="853" t="s">
        <v>13325</v>
      </c>
      <c r="C2909" s="806" t="s">
        <v>70</v>
      </c>
      <c r="D2909" s="807">
        <f t="shared" si="45"/>
        <v>680720</v>
      </c>
      <c r="E2909" s="854"/>
      <c r="F2909" s="808">
        <v>670000</v>
      </c>
      <c r="G2909" s="808"/>
      <c r="I2909" s="840" t="s">
        <v>15822</v>
      </c>
      <c r="J2909" s="848">
        <f>IFERROR(VLOOKUP(I2909,REAJUSTE!A:AB,22,FALSE),"")</f>
        <v>1.016</v>
      </c>
    </row>
    <row r="2910" spans="1:10" ht="63.75" x14ac:dyDescent="0.2">
      <c r="A2910" s="853">
        <v>81128</v>
      </c>
      <c r="B2910" s="853" t="s">
        <v>16049</v>
      </c>
      <c r="C2910" s="806" t="s">
        <v>70</v>
      </c>
      <c r="D2910" s="807">
        <f t="shared" si="45"/>
        <v>14022.56</v>
      </c>
      <c r="E2910" s="854"/>
      <c r="F2910" s="808">
        <v>13801.74</v>
      </c>
      <c r="G2910" s="808"/>
      <c r="I2910" s="840" t="s">
        <v>15822</v>
      </c>
      <c r="J2910" s="848">
        <f>IFERROR(VLOOKUP(I2910,REAJUSTE!A:AB,22,FALSE),"")</f>
        <v>1.016</v>
      </c>
    </row>
    <row r="2911" spans="1:10" ht="51" x14ac:dyDescent="0.2">
      <c r="A2911" s="853">
        <v>81129</v>
      </c>
      <c r="B2911" s="853" t="s">
        <v>1790</v>
      </c>
      <c r="C2911" s="806" t="s">
        <v>1784</v>
      </c>
      <c r="D2911" s="807">
        <f t="shared" si="45"/>
        <v>15765.28</v>
      </c>
      <c r="E2911" s="854"/>
      <c r="F2911" s="808">
        <v>15517.01</v>
      </c>
      <c r="G2911" s="808"/>
      <c r="I2911" s="840" t="s">
        <v>15822</v>
      </c>
      <c r="J2911" s="848">
        <f>IFERROR(VLOOKUP(I2911,REAJUSTE!A:AB,22,FALSE),"")</f>
        <v>1.016</v>
      </c>
    </row>
    <row r="2912" spans="1:10" ht="114.75" x14ac:dyDescent="0.2">
      <c r="A2912" s="853">
        <v>81130</v>
      </c>
      <c r="B2912" s="853" t="s">
        <v>16050</v>
      </c>
      <c r="C2912" s="806" t="s">
        <v>1784</v>
      </c>
      <c r="D2912" s="807">
        <f t="shared" si="45"/>
        <v>10680.74</v>
      </c>
      <c r="E2912" s="854"/>
      <c r="F2912" s="808">
        <v>10512.54</v>
      </c>
      <c r="G2912" s="808"/>
      <c r="I2912" s="840" t="s">
        <v>15822</v>
      </c>
      <c r="J2912" s="848">
        <f>IFERROR(VLOOKUP(I2912,REAJUSTE!A:AB,22,FALSE),"")</f>
        <v>1.016</v>
      </c>
    </row>
    <row r="2913" spans="1:10" ht="102" x14ac:dyDescent="0.2">
      <c r="A2913" s="853">
        <v>81133</v>
      </c>
      <c r="B2913" s="853" t="s">
        <v>13326</v>
      </c>
      <c r="C2913" s="806" t="s">
        <v>1784</v>
      </c>
      <c r="D2913" s="807">
        <f t="shared" si="45"/>
        <v>449617.15</v>
      </c>
      <c r="E2913" s="854"/>
      <c r="F2913" s="808">
        <v>442536.57</v>
      </c>
      <c r="G2913" s="808"/>
      <c r="I2913" s="840" t="s">
        <v>15822</v>
      </c>
      <c r="J2913" s="848">
        <f>IFERROR(VLOOKUP(I2913,REAJUSTE!A:AB,22,FALSE),"")</f>
        <v>1.016</v>
      </c>
    </row>
    <row r="2914" spans="1:10" ht="51" x14ac:dyDescent="0.2">
      <c r="A2914" s="853">
        <v>81134</v>
      </c>
      <c r="B2914" s="853" t="s">
        <v>1794</v>
      </c>
      <c r="C2914" s="806" t="s">
        <v>1784</v>
      </c>
      <c r="D2914" s="807">
        <f t="shared" si="45"/>
        <v>72868.350000000006</v>
      </c>
      <c r="E2914" s="854"/>
      <c r="F2914" s="808">
        <v>71720.820000000007</v>
      </c>
      <c r="G2914" s="808"/>
      <c r="I2914" s="840" t="s">
        <v>15822</v>
      </c>
      <c r="J2914" s="848">
        <f>IFERROR(VLOOKUP(I2914,REAJUSTE!A:AB,22,FALSE),"")</f>
        <v>1.016</v>
      </c>
    </row>
    <row r="2915" spans="1:10" ht="76.5" x14ac:dyDescent="0.2">
      <c r="A2915" s="853">
        <v>81135</v>
      </c>
      <c r="B2915" s="853" t="s">
        <v>13327</v>
      </c>
      <c r="C2915" s="806" t="s">
        <v>1784</v>
      </c>
      <c r="D2915" s="807">
        <f t="shared" si="45"/>
        <v>504798.07</v>
      </c>
      <c r="E2915" s="854"/>
      <c r="F2915" s="808">
        <v>496848.5</v>
      </c>
      <c r="G2915" s="808"/>
      <c r="I2915" s="840" t="s">
        <v>15822</v>
      </c>
      <c r="J2915" s="848">
        <f>IFERROR(VLOOKUP(I2915,REAJUSTE!A:AB,22,FALSE),"")</f>
        <v>1.016</v>
      </c>
    </row>
  </sheetData>
  <mergeCells count="5">
    <mergeCell ref="F9:G9"/>
    <mergeCell ref="I10:J10"/>
    <mergeCell ref="A6:C6"/>
    <mergeCell ref="A7:C7"/>
    <mergeCell ref="A9:C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CF017-1910-44DB-A555-FE22F7CAA250}">
  <sheetPr codeName="Planilha4">
    <pageSetUpPr fitToPage="1"/>
  </sheetPr>
  <dimension ref="A1:W2209"/>
  <sheetViews>
    <sheetView showGridLines="0" view="pageBreakPreview" zoomScale="80" zoomScaleNormal="100" zoomScaleSheetLayoutView="80" workbookViewId="0">
      <pane xSplit="1" ySplit="9" topLeftCell="B2180" activePane="bottomRight" state="frozen"/>
      <selection activeCell="K10" sqref="K10:K8814"/>
      <selection pane="topRight" activeCell="K10" sqref="K10:K8814"/>
      <selection pane="bottomLeft" activeCell="K10" sqref="K10:K8814"/>
      <selection pane="bottomRight" activeCell="K10" sqref="E10:R8814"/>
    </sheetView>
  </sheetViews>
  <sheetFormatPr defaultColWidth="9.140625" defaultRowHeight="15" x14ac:dyDescent="0.25"/>
  <cols>
    <col min="1" max="1" width="9.140625" style="275"/>
    <col min="2" max="2" width="20.28515625" style="400" customWidth="1"/>
    <col min="3" max="3" width="10.85546875" style="275" customWidth="1"/>
    <col min="4" max="4" width="13.7109375" style="275" customWidth="1"/>
    <col min="5" max="5" width="83.28515625" style="275" customWidth="1"/>
    <col min="6" max="6" width="6.42578125" style="275" customWidth="1"/>
    <col min="7" max="7" width="5.7109375" style="275" customWidth="1"/>
    <col min="8" max="8" width="7.140625" style="275" customWidth="1"/>
    <col min="9" max="10" width="6.7109375" style="275" customWidth="1"/>
    <col min="11" max="11" width="7.140625" style="275" customWidth="1"/>
    <col min="12" max="13" width="20.7109375" style="275" customWidth="1"/>
    <col min="14" max="14" width="17.140625" style="275" bestFit="1" customWidth="1"/>
    <col min="15" max="15" width="12.140625" style="275" bestFit="1" customWidth="1"/>
    <col min="16" max="16" width="16" style="275" customWidth="1"/>
    <col min="17" max="17" width="11.85546875" style="275" customWidth="1"/>
    <col min="18" max="18" width="20.28515625" style="275" bestFit="1" customWidth="1"/>
    <col min="19" max="19" width="15.42578125" style="275" bestFit="1" customWidth="1"/>
    <col min="20" max="20" width="7" style="275" bestFit="1" customWidth="1"/>
    <col min="21" max="21" width="9.140625" style="275"/>
    <col min="22" max="22" width="9.5703125" style="275" bestFit="1" customWidth="1"/>
    <col min="23" max="16384" width="9.140625" style="275"/>
  </cols>
  <sheetData>
    <row r="1" spans="2:20" x14ac:dyDescent="0.25">
      <c r="B1" s="630"/>
      <c r="C1" s="270" t="s">
        <v>860</v>
      </c>
      <c r="D1" s="270"/>
      <c r="E1" s="473"/>
      <c r="F1" s="271"/>
      <c r="G1" s="272"/>
      <c r="H1" s="272"/>
      <c r="I1" s="272"/>
      <c r="J1" s="272"/>
      <c r="K1" s="272"/>
      <c r="L1" s="272"/>
      <c r="M1" s="272"/>
      <c r="N1" s="272"/>
      <c r="O1" s="273"/>
      <c r="P1" s="272"/>
      <c r="Q1" s="274"/>
      <c r="R1" s="984"/>
      <c r="S1" s="984"/>
      <c r="T1" s="985"/>
    </row>
    <row r="2" spans="2:20" x14ac:dyDescent="0.25">
      <c r="B2" s="608"/>
      <c r="C2" s="1011"/>
      <c r="D2" s="1012"/>
      <c r="E2" s="1012"/>
      <c r="F2" s="474"/>
      <c r="G2" s="278"/>
      <c r="H2" s="278"/>
      <c r="I2" s="278"/>
      <c r="J2" s="278"/>
      <c r="K2" s="278"/>
      <c r="L2" s="278"/>
      <c r="M2" s="278"/>
      <c r="N2" s="278"/>
      <c r="O2" s="278"/>
      <c r="P2" s="278"/>
      <c r="Q2" s="279"/>
      <c r="R2" s="278"/>
      <c r="S2" s="475"/>
      <c r="T2" s="280"/>
    </row>
    <row r="3" spans="2:20" x14ac:dyDescent="0.25">
      <c r="B3" s="608"/>
      <c r="C3" s="276" t="str">
        <f>Resumo!A3</f>
        <v>OBRA: DRENAGEM E PAVIMENTAÇÃO DA ORLA DA PRAIA DE FUNDÃO - TRECHO 02</v>
      </c>
      <c r="D3" s="276"/>
      <c r="E3" s="277"/>
      <c r="F3" s="474"/>
      <c r="G3" s="278"/>
      <c r="H3" s="278"/>
      <c r="I3" s="278"/>
      <c r="J3" s="278"/>
      <c r="K3" s="278"/>
      <c r="L3" s="278"/>
      <c r="M3" s="278"/>
      <c r="N3" s="278"/>
      <c r="O3" s="278"/>
      <c r="P3" s="278"/>
      <c r="Q3" s="279"/>
      <c r="R3" s="278"/>
      <c r="S3" s="475"/>
      <c r="T3" s="280"/>
    </row>
    <row r="4" spans="2:20" x14ac:dyDescent="0.25">
      <c r="B4" s="608"/>
      <c r="C4" s="276" t="str">
        <f>Resumo!A4</f>
        <v>LOCAL:</v>
      </c>
      <c r="D4" s="1010" t="s">
        <v>5695</v>
      </c>
      <c r="E4" s="1010"/>
      <c r="F4" s="474"/>
      <c r="G4" s="278"/>
      <c r="H4" s="278"/>
      <c r="I4" s="278"/>
      <c r="J4" s="278"/>
      <c r="K4" s="278"/>
      <c r="L4" s="278"/>
      <c r="M4" s="278"/>
      <c r="N4" s="278"/>
      <c r="O4" s="476"/>
      <c r="P4" s="278"/>
      <c r="Q4" s="279"/>
      <c r="R4" s="278"/>
      <c r="S4" s="475"/>
      <c r="T4" s="280"/>
    </row>
    <row r="5" spans="2:20" x14ac:dyDescent="0.25">
      <c r="B5" s="631"/>
      <c r="C5" s="1013"/>
      <c r="D5" s="1014"/>
      <c r="E5" s="1014"/>
      <c r="F5" s="479"/>
      <c r="G5" s="324"/>
      <c r="H5" s="480"/>
      <c r="I5" s="324"/>
      <c r="J5" s="324"/>
      <c r="K5" s="324"/>
      <c r="L5" s="324"/>
      <c r="M5" s="324"/>
      <c r="N5" s="324"/>
      <c r="O5" s="480"/>
      <c r="P5" s="324"/>
      <c r="Q5" s="481"/>
      <c r="R5" s="324"/>
      <c r="S5" s="281"/>
      <c r="T5" s="282"/>
    </row>
    <row r="6" spans="2:20" x14ac:dyDescent="0.25">
      <c r="B6" s="631"/>
      <c r="C6" s="477" t="str">
        <f>Resumo!A6</f>
        <v>DATA: NOV/2024</v>
      </c>
      <c r="D6" s="477"/>
      <c r="E6" s="478"/>
      <c r="F6" s="479"/>
      <c r="G6" s="324"/>
      <c r="H6" s="480"/>
      <c r="I6" s="324"/>
      <c r="J6" s="324"/>
      <c r="K6" s="324"/>
      <c r="L6" s="324"/>
      <c r="M6" s="324"/>
      <c r="N6" s="324"/>
      <c r="O6" s="480"/>
      <c r="P6" s="324"/>
      <c r="Q6" s="481"/>
      <c r="R6" s="324"/>
      <c r="S6" s="281"/>
      <c r="T6" s="282"/>
    </row>
    <row r="7" spans="2:20" ht="15" customHeight="1" x14ac:dyDescent="0.25">
      <c r="B7" s="986" t="s">
        <v>0</v>
      </c>
      <c r="C7" s="986" t="s">
        <v>1</v>
      </c>
      <c r="D7" s="986" t="s">
        <v>5715</v>
      </c>
      <c r="E7" s="989" t="s">
        <v>3</v>
      </c>
      <c r="F7" s="992" t="s">
        <v>27</v>
      </c>
      <c r="G7" s="993"/>
      <c r="H7" s="993"/>
      <c r="I7" s="993"/>
      <c r="J7" s="993"/>
      <c r="K7" s="994"/>
      <c r="L7" s="986" t="s">
        <v>26</v>
      </c>
      <c r="M7" s="986" t="s">
        <v>44</v>
      </c>
      <c r="N7" s="998" t="s">
        <v>30</v>
      </c>
      <c r="O7" s="998" t="s">
        <v>31</v>
      </c>
      <c r="P7" s="998" t="s">
        <v>14082</v>
      </c>
      <c r="Q7" s="1001" t="s">
        <v>32</v>
      </c>
      <c r="R7" s="998" t="s">
        <v>33</v>
      </c>
      <c r="S7" s="1004" t="s">
        <v>8</v>
      </c>
      <c r="T7" s="986" t="s">
        <v>5711</v>
      </c>
    </row>
    <row r="8" spans="2:20" x14ac:dyDescent="0.25">
      <c r="B8" s="987"/>
      <c r="C8" s="987"/>
      <c r="D8" s="987"/>
      <c r="E8" s="990"/>
      <c r="F8" s="995"/>
      <c r="G8" s="996"/>
      <c r="H8" s="996"/>
      <c r="I8" s="996"/>
      <c r="J8" s="996"/>
      <c r="K8" s="997"/>
      <c r="L8" s="987"/>
      <c r="M8" s="987"/>
      <c r="N8" s="999"/>
      <c r="O8" s="999"/>
      <c r="P8" s="999"/>
      <c r="Q8" s="1002"/>
      <c r="R8" s="999"/>
      <c r="S8" s="1005"/>
      <c r="T8" s="987"/>
    </row>
    <row r="9" spans="2:20" x14ac:dyDescent="0.25">
      <c r="B9" s="988"/>
      <c r="C9" s="988"/>
      <c r="D9" s="988"/>
      <c r="E9" s="991"/>
      <c r="F9" s="1007" t="s">
        <v>28</v>
      </c>
      <c r="G9" s="1008"/>
      <c r="H9" s="1009"/>
      <c r="I9" s="1007" t="s">
        <v>29</v>
      </c>
      <c r="J9" s="1008"/>
      <c r="K9" s="1009"/>
      <c r="L9" s="988"/>
      <c r="M9" s="988"/>
      <c r="N9" s="1000"/>
      <c r="O9" s="1000"/>
      <c r="P9" s="1000"/>
      <c r="Q9" s="1003"/>
      <c r="R9" s="1000"/>
      <c r="S9" s="1006"/>
      <c r="T9" s="988"/>
    </row>
    <row r="10" spans="2:20" x14ac:dyDescent="0.25">
      <c r="B10" s="384">
        <f>'Planilha Orçamentária'!A13</f>
        <v>1</v>
      </c>
      <c r="C10" s="385"/>
      <c r="D10" s="623"/>
      <c r="E10" s="624" t="str">
        <f>VLOOKUP(B10,'Planilha Orçamentária'!$A$13:$D$171,4,FALSE)</f>
        <v>SERVIÇOS PRELIMINARES</v>
      </c>
      <c r="F10" s="371"/>
      <c r="G10" s="372"/>
      <c r="H10" s="373"/>
      <c r="I10" s="373"/>
      <c r="J10" s="372"/>
      <c r="K10" s="373"/>
      <c r="L10" s="374"/>
      <c r="M10" s="375"/>
      <c r="N10" s="376"/>
      <c r="O10" s="375"/>
      <c r="P10" s="377"/>
      <c r="Q10" s="378"/>
      <c r="R10" s="377"/>
      <c r="S10" s="625"/>
      <c r="T10" s="626"/>
    </row>
    <row r="11" spans="2:20" x14ac:dyDescent="0.25">
      <c r="B11" s="628" t="str">
        <f>'Planilha Orçamentária'!A14</f>
        <v>1.1</v>
      </c>
      <c r="C11" s="627">
        <f>VLOOKUP(B11,'Planilha Orçamentária'!A:H,2,0)</f>
        <v>41500</v>
      </c>
      <c r="D11" s="628" t="str">
        <f>VLOOKUP(B11,'Planilha Orçamentária'!A:H,3,0)</f>
        <v>DER-RD</v>
      </c>
      <c r="E11" s="973" t="str">
        <f>VLOOKUP(B11,'Planilha Orçamentária'!A:H,4,0)</f>
        <v>Placa de obra nas dimensões de 3,0 x 6,0 m, padrão DER-ES</v>
      </c>
      <c r="F11" s="974"/>
      <c r="G11" s="974"/>
      <c r="H11" s="974"/>
      <c r="I11" s="974"/>
      <c r="J11" s="974"/>
      <c r="K11" s="974"/>
      <c r="L11" s="974"/>
      <c r="M11" s="974"/>
      <c r="N11" s="974"/>
      <c r="O11" s="974"/>
      <c r="P11" s="974"/>
      <c r="Q11" s="974"/>
      <c r="R11" s="974"/>
      <c r="S11" s="629">
        <f>S13</f>
        <v>18</v>
      </c>
      <c r="T11" s="607" t="str">
        <f>VLOOKUP(B11,'Planilha Orçamentária'!A:H,5,0)</f>
        <v>M2</v>
      </c>
    </row>
    <row r="12" spans="2:20" x14ac:dyDescent="0.25">
      <c r="B12" s="561"/>
      <c r="C12" s="560"/>
      <c r="D12" s="561"/>
      <c r="E12" s="144"/>
      <c r="F12" s="145"/>
      <c r="G12" s="146"/>
      <c r="H12" s="147"/>
      <c r="I12" s="145"/>
      <c r="J12" s="146"/>
      <c r="K12" s="147"/>
      <c r="L12" s="148"/>
      <c r="M12" s="499">
        <v>1</v>
      </c>
      <c r="N12" s="295">
        <v>4.5</v>
      </c>
      <c r="O12" s="296">
        <v>4</v>
      </c>
      <c r="P12" s="296"/>
      <c r="Q12" s="296"/>
      <c r="R12" s="296"/>
      <c r="S12" s="297">
        <f>M12*N12*O12</f>
        <v>18</v>
      </c>
      <c r="T12" s="221"/>
    </row>
    <row r="13" spans="2:20" x14ac:dyDescent="0.25">
      <c r="B13" s="444"/>
      <c r="C13" s="443"/>
      <c r="D13" s="444"/>
      <c r="E13" s="149" t="s">
        <v>9</v>
      </c>
      <c r="F13" s="160"/>
      <c r="G13" s="161"/>
      <c r="H13" s="163"/>
      <c r="I13" s="160"/>
      <c r="J13" s="161"/>
      <c r="K13" s="163"/>
      <c r="L13" s="163"/>
      <c r="M13" s="164"/>
      <c r="N13" s="165"/>
      <c r="O13" s="165"/>
      <c r="P13" s="165"/>
      <c r="Q13" s="165"/>
      <c r="R13" s="165"/>
      <c r="S13" s="298">
        <f>ROUND(SUM(S12),2)</f>
        <v>18</v>
      </c>
      <c r="T13" s="150"/>
    </row>
    <row r="14" spans="2:20" ht="6" customHeight="1" x14ac:dyDescent="0.25">
      <c r="B14" s="444"/>
      <c r="C14" s="443"/>
      <c r="D14" s="444"/>
      <c r="E14" s="151"/>
      <c r="F14" s="152"/>
      <c r="G14" s="139"/>
      <c r="H14" s="140"/>
      <c r="I14" s="152"/>
      <c r="J14" s="139"/>
      <c r="K14" s="140"/>
      <c r="L14" s="140"/>
      <c r="M14" s="153"/>
      <c r="N14" s="178"/>
      <c r="O14" s="178"/>
      <c r="P14" s="178"/>
      <c r="Q14" s="178"/>
      <c r="R14" s="178"/>
      <c r="S14" s="299"/>
      <c r="T14" s="154"/>
    </row>
    <row r="15" spans="2:20" ht="34.5" customHeight="1" x14ac:dyDescent="0.25">
      <c r="B15" s="628" t="str">
        <f>'Planilha Orçamentária'!A15</f>
        <v>1.2</v>
      </c>
      <c r="C15" s="627">
        <f>VLOOKUP(B15,'Planilha Orçamentária'!A:H,2,0)</f>
        <v>20355</v>
      </c>
      <c r="D15" s="628" t="str">
        <f>VLOOKUP(B15,'Planilha Orçamentária'!A:H,3,0)</f>
        <v>DER-ED</v>
      </c>
      <c r="E15" s="973" t="str">
        <f>VLOOKUP(B15,'Planilha Orçamentária'!A:H,4,0)</f>
        <v>Aluguel mensal container sanitário, incl porta, básc, 2 ptos luz, 1 pto aterram., 3vasos, 3lavatórios, calha mictório, 6 chuveiros (1 eletrico), torn.,registros, piso comp. Naval pintado, cert NR18 e laudo descontaminação</v>
      </c>
      <c r="F15" s="974"/>
      <c r="G15" s="974"/>
      <c r="H15" s="974"/>
      <c r="I15" s="974"/>
      <c r="J15" s="974"/>
      <c r="K15" s="974"/>
      <c r="L15" s="974"/>
      <c r="M15" s="974"/>
      <c r="N15" s="974"/>
      <c r="O15" s="974"/>
      <c r="P15" s="974"/>
      <c r="Q15" s="974"/>
      <c r="R15" s="974"/>
      <c r="S15" s="629">
        <f>S17</f>
        <v>12</v>
      </c>
      <c r="T15" s="607" t="str">
        <f>VLOOKUP(B15,'Planilha Orçamentária'!A:H,5,0)</f>
        <v>ms</v>
      </c>
    </row>
    <row r="16" spans="2:20" x14ac:dyDescent="0.25">
      <c r="B16" s="561"/>
      <c r="C16" s="560"/>
      <c r="D16" s="561"/>
      <c r="E16" s="144"/>
      <c r="F16" s="145"/>
      <c r="G16" s="146"/>
      <c r="H16" s="147"/>
      <c r="I16" s="145"/>
      <c r="J16" s="146"/>
      <c r="K16" s="147"/>
      <c r="L16" s="148"/>
      <c r="M16" s="499">
        <v>12</v>
      </c>
      <c r="N16" s="295"/>
      <c r="O16" s="296"/>
      <c r="P16" s="296"/>
      <c r="Q16" s="296"/>
      <c r="R16" s="296"/>
      <c r="S16" s="297">
        <f>M16</f>
        <v>12</v>
      </c>
      <c r="T16" s="221"/>
    </row>
    <row r="17" spans="2:20" x14ac:dyDescent="0.25">
      <c r="B17" s="444"/>
      <c r="C17" s="443"/>
      <c r="D17" s="444"/>
      <c r="E17" s="149" t="s">
        <v>9</v>
      </c>
      <c r="F17" s="160"/>
      <c r="G17" s="161"/>
      <c r="H17" s="163"/>
      <c r="I17" s="160"/>
      <c r="J17" s="161"/>
      <c r="K17" s="163"/>
      <c r="L17" s="163"/>
      <c r="M17" s="164"/>
      <c r="N17" s="165"/>
      <c r="O17" s="165"/>
      <c r="P17" s="165"/>
      <c r="Q17" s="165"/>
      <c r="R17" s="165"/>
      <c r="S17" s="298">
        <f>ROUND(SUM(S16),2)</f>
        <v>12</v>
      </c>
      <c r="T17" s="150"/>
    </row>
    <row r="18" spans="2:20" x14ac:dyDescent="0.25">
      <c r="B18" s="444"/>
      <c r="C18" s="443"/>
      <c r="D18" s="444"/>
      <c r="E18" s="151"/>
      <c r="F18" s="152"/>
      <c r="G18" s="139"/>
      <c r="H18" s="140"/>
      <c r="I18" s="152"/>
      <c r="J18" s="139"/>
      <c r="K18" s="140"/>
      <c r="L18" s="140"/>
      <c r="M18" s="153"/>
      <c r="N18" s="178"/>
      <c r="O18" s="178"/>
      <c r="P18" s="178"/>
      <c r="Q18" s="178"/>
      <c r="R18" s="178"/>
      <c r="S18" s="299"/>
      <c r="T18" s="154"/>
    </row>
    <row r="19" spans="2:20" ht="28.5" customHeight="1" x14ac:dyDescent="0.25">
      <c r="B19" s="628" t="str">
        <f>'Planilha Orçamentária'!A16</f>
        <v>1.3</v>
      </c>
      <c r="C19" s="627">
        <f>VLOOKUP(B19,'Planilha Orçamentária'!A:H,2,0)</f>
        <v>20356</v>
      </c>
      <c r="D19" s="628" t="str">
        <f>VLOOKUP(B19,'Planilha Orçamentária'!A:H,3,0)</f>
        <v>DER-ED</v>
      </c>
      <c r="E19" s="973" t="str">
        <f>VLOOKUP(B19,'Planilha Orçamentária'!A:H,4,0)</f>
        <v>Aluguel mensal container para almoxarifado, incl. porta, 2 janelas, 1 pt iluminação, Isolamento térmico (teto), piso em comp. Naval pintado, cert. NR18, incl. laudo descontaminação.</v>
      </c>
      <c r="F19" s="974"/>
      <c r="G19" s="974"/>
      <c r="H19" s="974"/>
      <c r="I19" s="974"/>
      <c r="J19" s="974"/>
      <c r="K19" s="974"/>
      <c r="L19" s="974"/>
      <c r="M19" s="974"/>
      <c r="N19" s="974"/>
      <c r="O19" s="974"/>
      <c r="P19" s="974"/>
      <c r="Q19" s="974"/>
      <c r="R19" s="974"/>
      <c r="S19" s="629">
        <f>S21</f>
        <v>12</v>
      </c>
      <c r="T19" s="607" t="str">
        <f>VLOOKUP(B19,'Planilha Orçamentária'!A:H,5,0)</f>
        <v>ms</v>
      </c>
    </row>
    <row r="20" spans="2:20" x14ac:dyDescent="0.25">
      <c r="B20" s="561"/>
      <c r="C20" s="560"/>
      <c r="D20" s="561"/>
      <c r="E20" s="144"/>
      <c r="F20" s="145"/>
      <c r="G20" s="146"/>
      <c r="H20" s="147"/>
      <c r="I20" s="145"/>
      <c r="J20" s="146"/>
      <c r="K20" s="147"/>
      <c r="L20" s="148"/>
      <c r="M20" s="499">
        <v>12</v>
      </c>
      <c r="N20" s="295"/>
      <c r="O20" s="296"/>
      <c r="P20" s="296"/>
      <c r="Q20" s="296"/>
      <c r="R20" s="296"/>
      <c r="S20" s="297">
        <f>M20</f>
        <v>12</v>
      </c>
      <c r="T20" s="221"/>
    </row>
    <row r="21" spans="2:20" x14ac:dyDescent="0.25">
      <c r="B21" s="444"/>
      <c r="C21" s="443"/>
      <c r="D21" s="444"/>
      <c r="E21" s="149" t="s">
        <v>9</v>
      </c>
      <c r="F21" s="160"/>
      <c r="G21" s="161"/>
      <c r="H21" s="163"/>
      <c r="I21" s="160"/>
      <c r="J21" s="161"/>
      <c r="K21" s="163"/>
      <c r="L21" s="163"/>
      <c r="M21" s="164"/>
      <c r="N21" s="165"/>
      <c r="O21" s="165"/>
      <c r="P21" s="165"/>
      <c r="Q21" s="165"/>
      <c r="R21" s="165"/>
      <c r="S21" s="298">
        <f>ROUND(SUM(S20),2)</f>
        <v>12</v>
      </c>
      <c r="T21" s="150"/>
    </row>
    <row r="22" spans="2:20" x14ac:dyDescent="0.25">
      <c r="B22" s="444"/>
      <c r="C22" s="443"/>
      <c r="D22" s="444"/>
      <c r="E22" s="151"/>
      <c r="F22" s="152"/>
      <c r="G22" s="139"/>
      <c r="H22" s="140"/>
      <c r="I22" s="152"/>
      <c r="J22" s="139"/>
      <c r="K22" s="140"/>
      <c r="L22" s="140"/>
      <c r="M22" s="153"/>
      <c r="N22" s="178"/>
      <c r="O22" s="178"/>
      <c r="P22" s="178"/>
      <c r="Q22" s="178"/>
      <c r="R22" s="178"/>
      <c r="S22" s="299"/>
      <c r="T22" s="154"/>
    </row>
    <row r="23" spans="2:20" ht="39.75" customHeight="1" x14ac:dyDescent="0.25">
      <c r="B23" s="628" t="str">
        <f>'Planilha Orçamentária'!A17</f>
        <v>1.4</v>
      </c>
      <c r="C23" s="627">
        <f>VLOOKUP(B23,'Planilha Orçamentária'!A:H,2,0)</f>
        <v>20343</v>
      </c>
      <c r="D23" s="628" t="str">
        <f>VLOOKUP(B23,'Planilha Orçamentária'!A:H,3,0)</f>
        <v>DER-ED</v>
      </c>
      <c r="E23" s="973" t="str">
        <f>VLOOKUP(B23,'Planilha Orçamentária'!A:H,4,0)</f>
        <v>Aluguel mensal container para escritório, sem banheiro, dim. 6.00x2.40m, incl. porta, 2 janelas, abert p/ ar cond., 2 pt iluminação, 2 tomadas elét. e 1 tomada telef. Isolamento térmico (teto e paredes), piso em comp. Naval, cert. NR18, incl. laudo descontaminação.</v>
      </c>
      <c r="F23" s="974"/>
      <c r="G23" s="974"/>
      <c r="H23" s="974"/>
      <c r="I23" s="974"/>
      <c r="J23" s="974"/>
      <c r="K23" s="974"/>
      <c r="L23" s="974"/>
      <c r="M23" s="974"/>
      <c r="N23" s="974"/>
      <c r="O23" s="974"/>
      <c r="P23" s="974"/>
      <c r="Q23" s="974"/>
      <c r="R23" s="974"/>
      <c r="S23" s="629">
        <f>S25</f>
        <v>12</v>
      </c>
      <c r="T23" s="607" t="str">
        <f>VLOOKUP(B23,'Planilha Orçamentária'!A:H,5,0)</f>
        <v>mês</v>
      </c>
    </row>
    <row r="24" spans="2:20" x14ac:dyDescent="0.25">
      <c r="B24" s="561"/>
      <c r="C24" s="560"/>
      <c r="D24" s="561"/>
      <c r="E24" s="144"/>
      <c r="F24" s="145"/>
      <c r="G24" s="146"/>
      <c r="H24" s="147"/>
      <c r="I24" s="145"/>
      <c r="J24" s="146"/>
      <c r="K24" s="147"/>
      <c r="L24" s="148"/>
      <c r="M24" s="499">
        <v>12</v>
      </c>
      <c r="N24" s="295"/>
      <c r="O24" s="296"/>
      <c r="P24" s="296"/>
      <c r="Q24" s="296"/>
      <c r="R24" s="296"/>
      <c r="S24" s="297">
        <f>M24</f>
        <v>12</v>
      </c>
      <c r="T24" s="221"/>
    </row>
    <row r="25" spans="2:20" x14ac:dyDescent="0.25">
      <c r="B25" s="444"/>
      <c r="C25" s="443"/>
      <c r="D25" s="444"/>
      <c r="E25" s="149" t="s">
        <v>9</v>
      </c>
      <c r="F25" s="160"/>
      <c r="G25" s="161"/>
      <c r="H25" s="163"/>
      <c r="I25" s="160"/>
      <c r="J25" s="161"/>
      <c r="K25" s="163"/>
      <c r="L25" s="163"/>
      <c r="M25" s="164"/>
      <c r="N25" s="165"/>
      <c r="O25" s="165"/>
      <c r="P25" s="165"/>
      <c r="Q25" s="165"/>
      <c r="R25" s="165"/>
      <c r="S25" s="298">
        <f>ROUND(SUM(S24),2)</f>
        <v>12</v>
      </c>
      <c r="T25" s="150"/>
    </row>
    <row r="26" spans="2:20" x14ac:dyDescent="0.25">
      <c r="B26" s="444"/>
      <c r="C26" s="443"/>
      <c r="D26" s="444"/>
      <c r="E26" s="151"/>
      <c r="F26" s="152"/>
      <c r="G26" s="139"/>
      <c r="H26" s="140"/>
      <c r="I26" s="152"/>
      <c r="J26" s="139"/>
      <c r="K26" s="140"/>
      <c r="L26" s="140"/>
      <c r="M26" s="153"/>
      <c r="N26" s="178"/>
      <c r="O26" s="178"/>
      <c r="P26" s="178"/>
      <c r="Q26" s="178"/>
      <c r="R26" s="178"/>
      <c r="S26" s="299"/>
      <c r="T26" s="154"/>
    </row>
    <row r="27" spans="2:20" ht="39.75" customHeight="1" x14ac:dyDescent="0.25">
      <c r="B27" s="628" t="str">
        <f>'Planilha Orçamentária'!A18</f>
        <v>1.5</v>
      </c>
      <c r="C27" s="627">
        <f>'Planilha Orçamentária'!B18</f>
        <v>20353</v>
      </c>
      <c r="D27" s="628" t="str">
        <f>'Planilha Orçamentária'!C18</f>
        <v>DER-ED</v>
      </c>
      <c r="E27" s="973" t="str">
        <f>'Planilha Orçamentária'!D18</f>
        <v>Aluguel mensal container para refeitorio, incl. porta, 2 janelas, abert p/ ar cond., 2 pt iluminação, 2 tomadas elét. e 1 tomada telef. Isolamento térmico (paredes e teto), piso em comp. Naval pintado, cert. NR18, incl. laudo descontaminação.</v>
      </c>
      <c r="F27" s="974"/>
      <c r="G27" s="974"/>
      <c r="H27" s="974"/>
      <c r="I27" s="974"/>
      <c r="J27" s="974"/>
      <c r="K27" s="974"/>
      <c r="L27" s="974"/>
      <c r="M27" s="974"/>
      <c r="N27" s="974"/>
      <c r="O27" s="974"/>
      <c r="P27" s="974"/>
      <c r="Q27" s="974"/>
      <c r="R27" s="974"/>
      <c r="S27" s="629">
        <f>S29</f>
        <v>12</v>
      </c>
      <c r="T27" s="607" t="str">
        <f>VLOOKUP(B27,'Planilha Orçamentária'!A:H,5,0)</f>
        <v>ms</v>
      </c>
    </row>
    <row r="28" spans="2:20" x14ac:dyDescent="0.25">
      <c r="B28" s="561"/>
      <c r="C28" s="560"/>
      <c r="D28" s="561"/>
      <c r="E28" s="144"/>
      <c r="F28" s="145"/>
      <c r="G28" s="146"/>
      <c r="H28" s="147"/>
      <c r="I28" s="145"/>
      <c r="J28" s="146"/>
      <c r="K28" s="147"/>
      <c r="L28" s="148"/>
      <c r="M28" s="499">
        <v>12</v>
      </c>
      <c r="N28" s="295"/>
      <c r="O28" s="296"/>
      <c r="P28" s="296"/>
      <c r="Q28" s="296"/>
      <c r="R28" s="296"/>
      <c r="S28" s="297">
        <f>M28</f>
        <v>12</v>
      </c>
      <c r="T28" s="221"/>
    </row>
    <row r="29" spans="2:20" x14ac:dyDescent="0.25">
      <c r="B29" s="444"/>
      <c r="C29" s="443"/>
      <c r="D29" s="444"/>
      <c r="E29" s="149" t="s">
        <v>9</v>
      </c>
      <c r="F29" s="160"/>
      <c r="G29" s="161"/>
      <c r="H29" s="163"/>
      <c r="I29" s="160"/>
      <c r="J29" s="161"/>
      <c r="K29" s="163"/>
      <c r="L29" s="163"/>
      <c r="M29" s="164"/>
      <c r="N29" s="165"/>
      <c r="O29" s="165"/>
      <c r="P29" s="165"/>
      <c r="Q29" s="165"/>
      <c r="R29" s="165"/>
      <c r="S29" s="298">
        <f>ROUND(SUM(S28),2)</f>
        <v>12</v>
      </c>
      <c r="T29" s="150"/>
    </row>
    <row r="30" spans="2:20" x14ac:dyDescent="0.25">
      <c r="B30" s="444"/>
      <c r="C30" s="443"/>
      <c r="D30" s="444"/>
      <c r="E30" s="151"/>
      <c r="F30" s="152"/>
      <c r="G30" s="139"/>
      <c r="H30" s="140"/>
      <c r="I30" s="152"/>
      <c r="J30" s="139"/>
      <c r="K30" s="140"/>
      <c r="L30" s="140"/>
      <c r="M30" s="153"/>
      <c r="N30" s="178"/>
      <c r="O30" s="178"/>
      <c r="P30" s="178"/>
      <c r="Q30" s="178"/>
      <c r="R30" s="178"/>
      <c r="S30" s="299"/>
      <c r="T30" s="154"/>
    </row>
    <row r="31" spans="2:20" ht="25.5" customHeight="1" x14ac:dyDescent="0.25">
      <c r="B31" s="628" t="str">
        <f>'Planilha Orçamentária'!A19</f>
        <v>1.6</v>
      </c>
      <c r="C31" s="627">
        <f>VLOOKUP(B31,'Planilha Orçamentária'!A:H,2,0)</f>
        <v>20350</v>
      </c>
      <c r="D31" s="628" t="str">
        <f>VLOOKUP(B31,'Planilha Orçamentária'!A:H,3,0)</f>
        <v>DER-ED</v>
      </c>
      <c r="E31" s="973" t="str">
        <f>VLOOKUP(B31,'Planilha Orçamentária'!A:H,4,0)</f>
        <v>Tapume Telha Metálica Ondulada em aço galvalume 0,50mm Branca h=2,20m, incl. montagem estr. mad. 8"x8", c/adesivo "DER-ES" 60x60cm a cada 10m, incl. faixas pint. esmalte sint. cores azul c/ h=30cm e rosa c/ h=10cm (Reaproveitamento 2x)</v>
      </c>
      <c r="F31" s="974"/>
      <c r="G31" s="974"/>
      <c r="H31" s="974"/>
      <c r="I31" s="974"/>
      <c r="J31" s="974"/>
      <c r="K31" s="974"/>
      <c r="L31" s="974"/>
      <c r="M31" s="974"/>
      <c r="N31" s="974"/>
      <c r="O31" s="974"/>
      <c r="P31" s="974"/>
      <c r="Q31" s="974"/>
      <c r="R31" s="974"/>
      <c r="S31" s="629">
        <f>S33</f>
        <v>240</v>
      </c>
      <c r="T31" s="607" t="str">
        <f>VLOOKUP(B31,'Planilha Orçamentária'!A:H,5,0)</f>
        <v>m</v>
      </c>
    </row>
    <row r="32" spans="2:20" x14ac:dyDescent="0.25">
      <c r="B32" s="561"/>
      <c r="C32" s="560"/>
      <c r="D32" s="561"/>
      <c r="E32" s="144" t="s">
        <v>10584</v>
      </c>
      <c r="F32" s="145"/>
      <c r="G32" s="146"/>
      <c r="H32" s="147"/>
      <c r="I32" s="145"/>
      <c r="J32" s="146"/>
      <c r="K32" s="147"/>
      <c r="L32" s="148"/>
      <c r="M32" s="300"/>
      <c r="N32" s="498">
        <f>SUM((50+50+70+70))</f>
        <v>240</v>
      </c>
      <c r="O32" s="296"/>
      <c r="P32" s="296"/>
      <c r="Q32" s="296"/>
      <c r="R32" s="296"/>
      <c r="S32" s="297">
        <f>+N32</f>
        <v>240</v>
      </c>
      <c r="T32" s="221"/>
    </row>
    <row r="33" spans="2:20" x14ac:dyDescent="0.25">
      <c r="B33" s="444"/>
      <c r="C33" s="443"/>
      <c r="D33" s="444"/>
      <c r="E33" s="149" t="s">
        <v>9</v>
      </c>
      <c r="F33" s="160"/>
      <c r="G33" s="161"/>
      <c r="H33" s="163"/>
      <c r="I33" s="160"/>
      <c r="J33" s="161"/>
      <c r="K33" s="163"/>
      <c r="L33" s="163"/>
      <c r="M33" s="164"/>
      <c r="N33" s="165"/>
      <c r="O33" s="165"/>
      <c r="P33" s="165"/>
      <c r="Q33" s="165"/>
      <c r="R33" s="165"/>
      <c r="S33" s="298">
        <f>ROUND(SUM(S32),2)</f>
        <v>240</v>
      </c>
      <c r="T33" s="150"/>
    </row>
    <row r="34" spans="2:20" x14ac:dyDescent="0.25">
      <c r="B34" s="444"/>
      <c r="C34" s="443"/>
      <c r="D34" s="444"/>
      <c r="E34" s="566"/>
      <c r="F34" s="152"/>
      <c r="G34" s="139"/>
      <c r="H34" s="140"/>
      <c r="I34" s="152"/>
      <c r="J34" s="139"/>
      <c r="K34" s="140"/>
      <c r="L34" s="140"/>
      <c r="M34" s="153"/>
      <c r="N34" s="178"/>
      <c r="O34" s="178"/>
      <c r="P34" s="178"/>
      <c r="Q34" s="178"/>
      <c r="R34" s="178"/>
      <c r="S34" s="299"/>
      <c r="T34" s="154"/>
    </row>
    <row r="35" spans="2:20" ht="15" customHeight="1" x14ac:dyDescent="0.25">
      <c r="B35" s="628" t="str">
        <f>'Planilha Orçamentária'!A20</f>
        <v>1.7</v>
      </c>
      <c r="C35" s="627">
        <f>VLOOKUP(B35,'Planilha Orçamentária'!A:H,2,0)</f>
        <v>20712</v>
      </c>
      <c r="D35" s="628" t="str">
        <f>VLOOKUP(B35,'Planilha Orçamentária'!A:H,3,0)</f>
        <v>DER-ED</v>
      </c>
      <c r="E35" s="973" t="str">
        <f>VLOOKUP(B35,'Planilha Orçamentária'!A:H,4,0)</f>
        <v>Rede de água com padrão de entrada dágua diâm. 3/4", conf. espec. CESAN, incl. tubos e conexões para alimentação, distribuição, extravasor e limpeza, cons. o padrão a 25m, conf. projeto (1 utilização)</v>
      </c>
      <c r="F35" s="974"/>
      <c r="G35" s="974"/>
      <c r="H35" s="974"/>
      <c r="I35" s="974"/>
      <c r="J35" s="974"/>
      <c r="K35" s="974"/>
      <c r="L35" s="974"/>
      <c r="M35" s="974"/>
      <c r="N35" s="974"/>
      <c r="O35" s="974"/>
      <c r="P35" s="974"/>
      <c r="Q35" s="974"/>
      <c r="R35" s="974"/>
      <c r="S35" s="629">
        <f>S37</f>
        <v>25</v>
      </c>
      <c r="T35" s="607" t="str">
        <f>VLOOKUP(B35,'Planilha Orçamentária'!A:H,5,0)</f>
        <v>m</v>
      </c>
    </row>
    <row r="36" spans="2:20" x14ac:dyDescent="0.25">
      <c r="B36" s="561"/>
      <c r="C36" s="560"/>
      <c r="D36" s="561"/>
      <c r="E36" s="144"/>
      <c r="F36" s="145"/>
      <c r="G36" s="146"/>
      <c r="H36" s="147"/>
      <c r="I36" s="145"/>
      <c r="J36" s="146"/>
      <c r="K36" s="147"/>
      <c r="L36" s="148"/>
      <c r="M36" s="300"/>
      <c r="N36" s="498">
        <v>25</v>
      </c>
      <c r="O36" s="296"/>
      <c r="P36" s="296"/>
      <c r="Q36" s="296"/>
      <c r="R36" s="296"/>
      <c r="S36" s="297">
        <f>N36</f>
        <v>25</v>
      </c>
      <c r="T36" s="221"/>
    </row>
    <row r="37" spans="2:20" x14ac:dyDescent="0.25">
      <c r="B37" s="444"/>
      <c r="C37" s="443"/>
      <c r="D37" s="444"/>
      <c r="E37" s="149" t="s">
        <v>9</v>
      </c>
      <c r="F37" s="160"/>
      <c r="G37" s="161"/>
      <c r="H37" s="163"/>
      <c r="I37" s="160"/>
      <c r="J37" s="161"/>
      <c r="K37" s="163"/>
      <c r="L37" s="163"/>
      <c r="M37" s="164"/>
      <c r="N37" s="165"/>
      <c r="O37" s="165"/>
      <c r="P37" s="165"/>
      <c r="Q37" s="165"/>
      <c r="R37" s="165"/>
      <c r="S37" s="298">
        <f>ROUND(SUM(S36),2)</f>
        <v>25</v>
      </c>
      <c r="T37" s="150"/>
    </row>
    <row r="38" spans="2:20" x14ac:dyDescent="0.25">
      <c r="B38" s="444"/>
      <c r="C38" s="443"/>
      <c r="D38" s="444"/>
      <c r="E38" s="151"/>
      <c r="F38" s="152"/>
      <c r="G38" s="139"/>
      <c r="H38" s="140"/>
      <c r="I38" s="152"/>
      <c r="J38" s="139"/>
      <c r="K38" s="140"/>
      <c r="L38" s="140"/>
      <c r="M38" s="153"/>
      <c r="N38" s="178"/>
      <c r="O38" s="178"/>
      <c r="P38" s="178"/>
      <c r="Q38" s="178"/>
      <c r="R38" s="178"/>
      <c r="S38" s="299"/>
      <c r="T38" s="154"/>
    </row>
    <row r="39" spans="2:20" ht="15" customHeight="1" x14ac:dyDescent="0.25">
      <c r="B39" s="628" t="str">
        <f>'Planilha Orçamentária'!A21</f>
        <v>1.8</v>
      </c>
      <c r="C39" s="627">
        <f>VLOOKUP(B39,'Planilha Orçamentária'!A:H,2,0)</f>
        <v>20714</v>
      </c>
      <c r="D39" s="628" t="str">
        <f>VLOOKUP(B39,'Planilha Orçamentária'!A:H,3,0)</f>
        <v>DER-ED</v>
      </c>
      <c r="E39" s="973" t="str">
        <f>VLOOKUP(B39,'Planilha Orçamentária'!A:H,4,0)</f>
        <v>Rede de esgoto, contendo fossa e filtro, inclusive tubos e conexões de ligação entre caixas, considerando distância de 25m, conforme projeto (1 utilização)</v>
      </c>
      <c r="F39" s="974"/>
      <c r="G39" s="974"/>
      <c r="H39" s="974"/>
      <c r="I39" s="974"/>
      <c r="J39" s="974"/>
      <c r="K39" s="974"/>
      <c r="L39" s="974"/>
      <c r="M39" s="974"/>
      <c r="N39" s="974"/>
      <c r="O39" s="974"/>
      <c r="P39" s="974"/>
      <c r="Q39" s="974"/>
      <c r="R39" s="974"/>
      <c r="S39" s="629">
        <f>S41</f>
        <v>25</v>
      </c>
      <c r="T39" s="607" t="str">
        <f>VLOOKUP(B39,'Planilha Orçamentária'!A:H,5,0)</f>
        <v>m</v>
      </c>
    </row>
    <row r="40" spans="2:20" x14ac:dyDescent="0.25">
      <c r="B40" s="561"/>
      <c r="C40" s="560"/>
      <c r="D40" s="561"/>
      <c r="E40" s="144"/>
      <c r="F40" s="145"/>
      <c r="G40" s="146"/>
      <c r="H40" s="147"/>
      <c r="I40" s="145"/>
      <c r="J40" s="146"/>
      <c r="K40" s="147"/>
      <c r="L40" s="148"/>
      <c r="M40" s="300"/>
      <c r="N40" s="498">
        <v>25</v>
      </c>
      <c r="O40" s="296"/>
      <c r="P40" s="296"/>
      <c r="Q40" s="296"/>
      <c r="R40" s="296"/>
      <c r="S40" s="297">
        <f>N40</f>
        <v>25</v>
      </c>
      <c r="T40" s="221"/>
    </row>
    <row r="41" spans="2:20" x14ac:dyDescent="0.25">
      <c r="B41" s="444"/>
      <c r="C41" s="443"/>
      <c r="D41" s="444"/>
      <c r="E41" s="149" t="s">
        <v>9</v>
      </c>
      <c r="F41" s="160"/>
      <c r="G41" s="161"/>
      <c r="H41" s="163"/>
      <c r="I41" s="160"/>
      <c r="J41" s="161"/>
      <c r="K41" s="163"/>
      <c r="L41" s="163"/>
      <c r="M41" s="164"/>
      <c r="N41" s="165"/>
      <c r="O41" s="165"/>
      <c r="P41" s="165"/>
      <c r="Q41" s="165"/>
      <c r="R41" s="165"/>
      <c r="S41" s="298">
        <f>ROUND(SUM(S40),2)</f>
        <v>25</v>
      </c>
      <c r="T41" s="150"/>
    </row>
    <row r="42" spans="2:20" x14ac:dyDescent="0.25">
      <c r="B42" s="444"/>
      <c r="C42" s="443"/>
      <c r="D42" s="444"/>
      <c r="E42" s="151"/>
      <c r="F42" s="152"/>
      <c r="G42" s="139"/>
      <c r="H42" s="140"/>
      <c r="I42" s="152"/>
      <c r="J42" s="139"/>
      <c r="K42" s="140"/>
      <c r="L42" s="140"/>
      <c r="M42" s="153"/>
      <c r="N42" s="178"/>
      <c r="O42" s="178"/>
      <c r="P42" s="178"/>
      <c r="Q42" s="178"/>
      <c r="R42" s="178"/>
      <c r="S42" s="299"/>
      <c r="T42" s="154"/>
    </row>
    <row r="43" spans="2:20" ht="15" customHeight="1" x14ac:dyDescent="0.25">
      <c r="B43" s="628" t="str">
        <f>'Planilha Orçamentária'!A22</f>
        <v>1.9</v>
      </c>
      <c r="C43" s="627">
        <f>VLOOKUP(B43,'Planilha Orçamentária'!A:H,2,0)</f>
        <v>20713</v>
      </c>
      <c r="D43" s="628" t="str">
        <f>VLOOKUP(B43,'Planilha Orçamentária'!A:H,3,0)</f>
        <v>DER-ED</v>
      </c>
      <c r="E43" s="973" t="str">
        <f>VLOOKUP(B43,'Planilha Orçamentária'!A:H,4,0)</f>
        <v>Rede de luz, incl. padrão entrada de energia trifás., cabo de ligação até barracões, quadro de distrib., disj. e chave de força (quando necessário), cons. 20m entre padrão entrada e QDG, conf. projeto (1 utilização)</v>
      </c>
      <c r="F43" s="974"/>
      <c r="G43" s="974"/>
      <c r="H43" s="974"/>
      <c r="I43" s="974"/>
      <c r="J43" s="974"/>
      <c r="K43" s="974"/>
      <c r="L43" s="974"/>
      <c r="M43" s="974"/>
      <c r="N43" s="974"/>
      <c r="O43" s="974"/>
      <c r="P43" s="974"/>
      <c r="Q43" s="974"/>
      <c r="R43" s="974"/>
      <c r="S43" s="629">
        <f>S45</f>
        <v>20</v>
      </c>
      <c r="T43" s="607" t="str">
        <f>VLOOKUP(B43,'Planilha Orçamentária'!A:H,5,0)</f>
        <v>m</v>
      </c>
    </row>
    <row r="44" spans="2:20" x14ac:dyDescent="0.25">
      <c r="B44" s="561"/>
      <c r="C44" s="560"/>
      <c r="D44" s="561"/>
      <c r="E44" s="144"/>
      <c r="F44" s="145"/>
      <c r="G44" s="146"/>
      <c r="H44" s="147"/>
      <c r="I44" s="145"/>
      <c r="J44" s="146"/>
      <c r="K44" s="147"/>
      <c r="L44" s="148"/>
      <c r="M44" s="300"/>
      <c r="N44" s="498">
        <v>20</v>
      </c>
      <c r="O44" s="296"/>
      <c r="P44" s="296"/>
      <c r="Q44" s="296"/>
      <c r="R44" s="296"/>
      <c r="S44" s="297">
        <f>N44</f>
        <v>20</v>
      </c>
      <c r="T44" s="221"/>
    </row>
    <row r="45" spans="2:20" x14ac:dyDescent="0.25">
      <c r="B45" s="444"/>
      <c r="C45" s="443"/>
      <c r="D45" s="444"/>
      <c r="E45" s="149" t="s">
        <v>9</v>
      </c>
      <c r="F45" s="160"/>
      <c r="G45" s="161"/>
      <c r="H45" s="163"/>
      <c r="I45" s="160"/>
      <c r="J45" s="161"/>
      <c r="K45" s="163"/>
      <c r="L45" s="163"/>
      <c r="M45" s="164"/>
      <c r="N45" s="165"/>
      <c r="O45" s="165"/>
      <c r="P45" s="165"/>
      <c r="Q45" s="165"/>
      <c r="R45" s="165"/>
      <c r="S45" s="298">
        <f>ROUND(SUM(S44),2)</f>
        <v>20</v>
      </c>
      <c r="T45" s="150"/>
    </row>
    <row r="46" spans="2:20" x14ac:dyDescent="0.25">
      <c r="B46" s="444"/>
      <c r="C46" s="443"/>
      <c r="D46" s="444"/>
      <c r="E46" s="151"/>
      <c r="F46" s="189"/>
      <c r="G46" s="190"/>
      <c r="H46" s="191"/>
      <c r="I46" s="189"/>
      <c r="J46" s="190"/>
      <c r="K46" s="191"/>
      <c r="L46" s="191"/>
      <c r="M46" s="192"/>
      <c r="N46" s="170"/>
      <c r="O46" s="170"/>
      <c r="P46" s="170"/>
      <c r="Q46" s="170"/>
      <c r="R46" s="170"/>
      <c r="S46" s="318"/>
      <c r="T46" s="622"/>
    </row>
    <row r="47" spans="2:20" x14ac:dyDescent="0.25">
      <c r="B47" s="609">
        <f>'Planilha Orçamentária'!A25</f>
        <v>2</v>
      </c>
      <c r="C47" s="609"/>
      <c r="D47" s="610"/>
      <c r="E47" s="611" t="str">
        <f>VLOOKUP(B47,'Planilha Orçamentária'!$A$13:$D$198,4,FALSE)</f>
        <v>DEMOLIÇÕES E RETIRADAS</v>
      </c>
      <c r="F47" s="612"/>
      <c r="G47" s="616"/>
      <c r="H47" s="615"/>
      <c r="I47" s="615"/>
      <c r="J47" s="616"/>
      <c r="K47" s="615"/>
      <c r="L47" s="614"/>
      <c r="M47" s="613"/>
      <c r="N47" s="617"/>
      <c r="O47" s="613"/>
      <c r="P47" s="618"/>
      <c r="Q47" s="619"/>
      <c r="R47" s="618"/>
      <c r="S47" s="620"/>
      <c r="T47" s="621"/>
    </row>
    <row r="48" spans="2:20" x14ac:dyDescent="0.25">
      <c r="B48" s="628" t="str">
        <f>'Planilha Orçamentária'!A26</f>
        <v>2.1</v>
      </c>
      <c r="C48" s="627">
        <f>VLOOKUP(B48,'Planilha Orçamentária'!A:H,2,0)</f>
        <v>1600436</v>
      </c>
      <c r="D48" s="628" t="str">
        <f>VLOOKUP(B48,'Planilha Orçamentária'!A:H,3,0)</f>
        <v>SICRO</v>
      </c>
      <c r="E48" s="973" t="str">
        <f>VLOOKUP(B48,'Planilha Orçamentária'!A:H,4,0)</f>
        <v>Demolição manual de concreto simples</v>
      </c>
      <c r="F48" s="974"/>
      <c r="G48" s="974"/>
      <c r="H48" s="974"/>
      <c r="I48" s="974"/>
      <c r="J48" s="974"/>
      <c r="K48" s="974"/>
      <c r="L48" s="974"/>
      <c r="M48" s="974"/>
      <c r="N48" s="974"/>
      <c r="O48" s="974"/>
      <c r="P48" s="974"/>
      <c r="Q48" s="974"/>
      <c r="R48" s="974"/>
      <c r="S48" s="629">
        <f>SUM(R50:R67)</f>
        <v>89.012140000000002</v>
      </c>
      <c r="T48" s="607" t="str">
        <f>VLOOKUP(B48,'Planilha Orçamentária'!A:H,5,0)</f>
        <v>m³</v>
      </c>
    </row>
    <row r="49" spans="2:20" ht="38.25" x14ac:dyDescent="0.25">
      <c r="B49" s="264"/>
      <c r="C49" s="136"/>
      <c r="D49" s="264"/>
      <c r="E49" s="151"/>
      <c r="F49" s="152"/>
      <c r="G49" s="139"/>
      <c r="H49" s="155"/>
      <c r="I49" s="152"/>
      <c r="J49" s="139"/>
      <c r="K49" s="155"/>
      <c r="L49" s="140"/>
      <c r="M49" s="153"/>
      <c r="N49" s="269" t="s">
        <v>10394</v>
      </c>
      <c r="O49" s="269" t="s">
        <v>10393</v>
      </c>
      <c r="P49" s="633" t="s">
        <v>10395</v>
      </c>
      <c r="Q49" s="269" t="s">
        <v>5690</v>
      </c>
      <c r="R49" s="269" t="s">
        <v>5676</v>
      </c>
      <c r="S49" s="299"/>
      <c r="T49" s="154"/>
    </row>
    <row r="50" spans="2:20" x14ac:dyDescent="0.25">
      <c r="B50" s="561"/>
      <c r="C50" s="560"/>
      <c r="D50" s="561"/>
      <c r="E50" s="637" t="s">
        <v>14095</v>
      </c>
      <c r="F50" s="638">
        <v>0</v>
      </c>
      <c r="G50" s="396" t="s">
        <v>1734</v>
      </c>
      <c r="H50" s="639">
        <v>0</v>
      </c>
      <c r="I50" s="638">
        <v>1</v>
      </c>
      <c r="J50" s="396" t="s">
        <v>1734</v>
      </c>
      <c r="K50" s="639">
        <v>0</v>
      </c>
      <c r="L50" s="640"/>
      <c r="M50" s="641"/>
      <c r="N50" s="397">
        <v>14.100000000000001</v>
      </c>
      <c r="O50" s="642">
        <v>1.8800000000000001</v>
      </c>
      <c r="P50" s="643">
        <v>0.08</v>
      </c>
      <c r="Q50" s="644">
        <f>O50*N50</f>
        <v>26.508000000000003</v>
      </c>
      <c r="R50" s="645">
        <f>Q50*P50</f>
        <v>2.1206400000000003</v>
      </c>
      <c r="S50" s="646">
        <f t="shared" ref="S50:S67" si="0">R50</f>
        <v>2.1206400000000003</v>
      </c>
      <c r="T50" s="632"/>
    </row>
    <row r="51" spans="2:20" x14ac:dyDescent="0.25">
      <c r="B51" s="561"/>
      <c r="C51" s="560"/>
      <c r="D51" s="561"/>
      <c r="E51" s="171" t="s">
        <v>14096</v>
      </c>
      <c r="F51" s="300">
        <v>0</v>
      </c>
      <c r="G51" s="300" t="s">
        <v>1734</v>
      </c>
      <c r="H51" s="300">
        <v>0</v>
      </c>
      <c r="I51" s="300">
        <v>1</v>
      </c>
      <c r="J51" s="300" t="s">
        <v>1734</v>
      </c>
      <c r="K51" s="300">
        <v>0</v>
      </c>
      <c r="L51" s="148"/>
      <c r="M51" s="300"/>
      <c r="N51" s="174">
        <v>4.3949999999999996</v>
      </c>
      <c r="O51" s="296">
        <v>1.1100000000000001</v>
      </c>
      <c r="P51" s="175">
        <v>0.08</v>
      </c>
      <c r="Q51" s="635">
        <f t="shared" ref="Q51:Q67" si="1">O51*N51</f>
        <v>4.87845</v>
      </c>
      <c r="R51" s="636">
        <f t="shared" ref="R51:R67" si="2">Q51*P51</f>
        <v>0.39027600000000001</v>
      </c>
      <c r="S51" s="297">
        <f t="shared" si="0"/>
        <v>0.39027600000000001</v>
      </c>
      <c r="T51" s="221"/>
    </row>
    <row r="52" spans="2:20" x14ac:dyDescent="0.25">
      <c r="B52" s="561"/>
      <c r="C52" s="560"/>
      <c r="D52" s="561"/>
      <c r="E52" s="171" t="s">
        <v>14097</v>
      </c>
      <c r="F52" s="300">
        <v>3</v>
      </c>
      <c r="G52" s="300" t="s">
        <v>1734</v>
      </c>
      <c r="H52" s="300">
        <v>0</v>
      </c>
      <c r="I52" s="300">
        <v>4</v>
      </c>
      <c r="J52" s="300" t="s">
        <v>1734</v>
      </c>
      <c r="K52" s="300">
        <v>0</v>
      </c>
      <c r="L52" s="148"/>
      <c r="M52" s="300"/>
      <c r="N52" s="174">
        <v>5.1349999999999998</v>
      </c>
      <c r="O52" s="296">
        <v>1.51</v>
      </c>
      <c r="P52" s="175">
        <v>0.08</v>
      </c>
      <c r="Q52" s="635">
        <f t="shared" si="1"/>
        <v>7.7538499999999999</v>
      </c>
      <c r="R52" s="636">
        <f t="shared" si="2"/>
        <v>0.62030799999999997</v>
      </c>
      <c r="S52" s="297">
        <f t="shared" si="0"/>
        <v>0.62030799999999997</v>
      </c>
      <c r="T52" s="221"/>
    </row>
    <row r="53" spans="2:20" x14ac:dyDescent="0.25">
      <c r="B53" s="561"/>
      <c r="C53" s="560"/>
      <c r="D53" s="561"/>
      <c r="E53" s="171" t="s">
        <v>14098</v>
      </c>
      <c r="F53" s="300">
        <v>4</v>
      </c>
      <c r="G53" s="300" t="s">
        <v>1734</v>
      </c>
      <c r="H53" s="300">
        <v>0</v>
      </c>
      <c r="I53" s="300">
        <v>5</v>
      </c>
      <c r="J53" s="300" t="s">
        <v>1734</v>
      </c>
      <c r="K53" s="300">
        <v>0</v>
      </c>
      <c r="L53" s="148"/>
      <c r="M53" s="300"/>
      <c r="N53" s="174">
        <v>18.39</v>
      </c>
      <c r="O53" s="296">
        <v>1.8849999999999998</v>
      </c>
      <c r="P53" s="175">
        <v>0.08</v>
      </c>
      <c r="Q53" s="635">
        <f t="shared" si="1"/>
        <v>34.665149999999997</v>
      </c>
      <c r="R53" s="636">
        <f t="shared" si="2"/>
        <v>2.773212</v>
      </c>
      <c r="S53" s="297">
        <f t="shared" si="0"/>
        <v>2.773212</v>
      </c>
      <c r="T53" s="221"/>
    </row>
    <row r="54" spans="2:20" x14ac:dyDescent="0.25">
      <c r="B54" s="561"/>
      <c r="C54" s="560"/>
      <c r="D54" s="561"/>
      <c r="E54" s="171" t="s">
        <v>14099</v>
      </c>
      <c r="F54" s="300">
        <v>6</v>
      </c>
      <c r="G54" s="300" t="s">
        <v>1734</v>
      </c>
      <c r="H54" s="300">
        <v>0</v>
      </c>
      <c r="I54" s="300">
        <v>8</v>
      </c>
      <c r="J54" s="300" t="s">
        <v>1734</v>
      </c>
      <c r="K54" s="300">
        <v>0</v>
      </c>
      <c r="L54" s="148"/>
      <c r="M54" s="300"/>
      <c r="N54" s="174">
        <v>13.265000000000001</v>
      </c>
      <c r="O54" s="296">
        <v>1.915</v>
      </c>
      <c r="P54" s="175">
        <v>0.08</v>
      </c>
      <c r="Q54" s="635">
        <f t="shared" si="1"/>
        <v>25.402475000000003</v>
      </c>
      <c r="R54" s="636">
        <f t="shared" si="2"/>
        <v>2.0321980000000002</v>
      </c>
      <c r="S54" s="297">
        <f t="shared" si="0"/>
        <v>2.0321980000000002</v>
      </c>
      <c r="T54" s="221"/>
    </row>
    <row r="55" spans="2:20" x14ac:dyDescent="0.25">
      <c r="B55" s="561"/>
      <c r="C55" s="560"/>
      <c r="D55" s="561"/>
      <c r="E55" s="171" t="s">
        <v>14100</v>
      </c>
      <c r="F55" s="300">
        <v>6</v>
      </c>
      <c r="G55" s="300" t="s">
        <v>1734</v>
      </c>
      <c r="H55" s="300">
        <v>0</v>
      </c>
      <c r="I55" s="300">
        <v>9</v>
      </c>
      <c r="J55" s="300" t="s">
        <v>1734</v>
      </c>
      <c r="K55" s="300">
        <v>0</v>
      </c>
      <c r="L55" s="148"/>
      <c r="M55" s="300"/>
      <c r="N55" s="174">
        <v>48.504999999999995</v>
      </c>
      <c r="O55" s="296">
        <v>1.38</v>
      </c>
      <c r="P55" s="175">
        <v>0.08</v>
      </c>
      <c r="Q55" s="635">
        <f t="shared" si="1"/>
        <v>66.936899999999994</v>
      </c>
      <c r="R55" s="636">
        <f t="shared" si="2"/>
        <v>5.3549519999999999</v>
      </c>
      <c r="S55" s="297">
        <f t="shared" si="0"/>
        <v>5.3549519999999999</v>
      </c>
      <c r="T55" s="221"/>
    </row>
    <row r="56" spans="2:20" x14ac:dyDescent="0.25">
      <c r="B56" s="561"/>
      <c r="C56" s="560"/>
      <c r="D56" s="561"/>
      <c r="E56" s="171" t="s">
        <v>14101</v>
      </c>
      <c r="F56" s="300">
        <v>8</v>
      </c>
      <c r="G56" s="300" t="s">
        <v>1734</v>
      </c>
      <c r="H56" s="300">
        <v>0</v>
      </c>
      <c r="I56" s="300">
        <v>9</v>
      </c>
      <c r="J56" s="300" t="s">
        <v>1734</v>
      </c>
      <c r="K56" s="300">
        <v>0</v>
      </c>
      <c r="L56" s="148"/>
      <c r="M56" s="300"/>
      <c r="N56" s="174">
        <v>7.2949999999999999</v>
      </c>
      <c r="O56" s="296">
        <v>1.97</v>
      </c>
      <c r="P56" s="175">
        <v>0.08</v>
      </c>
      <c r="Q56" s="635">
        <f t="shared" si="1"/>
        <v>14.37115</v>
      </c>
      <c r="R56" s="636">
        <f t="shared" si="2"/>
        <v>1.1496919999999999</v>
      </c>
      <c r="S56" s="297">
        <f t="shared" si="0"/>
        <v>1.1496919999999999</v>
      </c>
      <c r="T56" s="221"/>
    </row>
    <row r="57" spans="2:20" x14ac:dyDescent="0.25">
      <c r="B57" s="561"/>
      <c r="C57" s="560"/>
      <c r="D57" s="561"/>
      <c r="E57" s="171" t="s">
        <v>14102</v>
      </c>
      <c r="F57" s="300">
        <v>8</v>
      </c>
      <c r="G57" s="300" t="s">
        <v>1734</v>
      </c>
      <c r="H57" s="300">
        <v>0</v>
      </c>
      <c r="I57" s="300">
        <v>10</v>
      </c>
      <c r="J57" s="300" t="s">
        <v>1734</v>
      </c>
      <c r="K57" s="300">
        <v>0</v>
      </c>
      <c r="L57" s="148"/>
      <c r="M57" s="300"/>
      <c r="N57" s="174">
        <v>12.79</v>
      </c>
      <c r="O57" s="296">
        <v>1.9049999999999998</v>
      </c>
      <c r="P57" s="175">
        <v>0.08</v>
      </c>
      <c r="Q57" s="635">
        <f t="shared" si="1"/>
        <v>24.364949999999997</v>
      </c>
      <c r="R57" s="636">
        <f t="shared" si="2"/>
        <v>1.9491959999999997</v>
      </c>
      <c r="S57" s="297">
        <f t="shared" si="0"/>
        <v>1.9491959999999997</v>
      </c>
      <c r="T57" s="221"/>
    </row>
    <row r="58" spans="2:20" x14ac:dyDescent="0.25">
      <c r="B58" s="561"/>
      <c r="C58" s="560"/>
      <c r="D58" s="561"/>
      <c r="E58" s="171" t="s">
        <v>14103</v>
      </c>
      <c r="F58" s="300">
        <v>0</v>
      </c>
      <c r="G58" s="300" t="s">
        <v>1734</v>
      </c>
      <c r="H58" s="300">
        <v>0</v>
      </c>
      <c r="I58" s="300">
        <v>1</v>
      </c>
      <c r="J58" s="300" t="s">
        <v>1734</v>
      </c>
      <c r="K58" s="300">
        <v>0</v>
      </c>
      <c r="L58" s="148"/>
      <c r="M58" s="300"/>
      <c r="N58" s="174">
        <v>21.814999999999998</v>
      </c>
      <c r="O58" s="296">
        <v>1.56</v>
      </c>
      <c r="P58" s="175">
        <v>0.08</v>
      </c>
      <c r="Q58" s="635">
        <f t="shared" si="1"/>
        <v>34.031399999999998</v>
      </c>
      <c r="R58" s="636">
        <f t="shared" si="2"/>
        <v>2.722512</v>
      </c>
      <c r="S58" s="297">
        <f t="shared" si="0"/>
        <v>2.722512</v>
      </c>
      <c r="T58" s="221"/>
    </row>
    <row r="59" spans="2:20" x14ac:dyDescent="0.25">
      <c r="B59" s="561"/>
      <c r="C59" s="560"/>
      <c r="D59" s="561"/>
      <c r="E59" s="171" t="s">
        <v>14104</v>
      </c>
      <c r="F59" s="300">
        <v>2</v>
      </c>
      <c r="G59" s="300" t="s">
        <v>1734</v>
      </c>
      <c r="H59" s="300">
        <v>0</v>
      </c>
      <c r="I59" s="300">
        <v>4</v>
      </c>
      <c r="J59" s="300" t="s">
        <v>1734</v>
      </c>
      <c r="K59" s="300">
        <v>0</v>
      </c>
      <c r="L59" s="148"/>
      <c r="M59" s="300"/>
      <c r="N59" s="174">
        <v>34.290000000000006</v>
      </c>
      <c r="O59" s="296">
        <v>1.3049999999999999</v>
      </c>
      <c r="P59" s="175">
        <v>0.08</v>
      </c>
      <c r="Q59" s="635">
        <f t="shared" si="1"/>
        <v>44.748450000000005</v>
      </c>
      <c r="R59" s="636">
        <f t="shared" si="2"/>
        <v>3.5798760000000005</v>
      </c>
      <c r="S59" s="297">
        <f t="shared" si="0"/>
        <v>3.5798760000000005</v>
      </c>
      <c r="T59" s="221"/>
    </row>
    <row r="60" spans="2:20" x14ac:dyDescent="0.25">
      <c r="B60" s="561"/>
      <c r="C60" s="560"/>
      <c r="D60" s="561"/>
      <c r="E60" s="171" t="s">
        <v>14105</v>
      </c>
      <c r="F60" s="300">
        <v>10</v>
      </c>
      <c r="G60" s="300" t="s">
        <v>1734</v>
      </c>
      <c r="H60" s="300">
        <v>0</v>
      </c>
      <c r="I60" s="300">
        <v>13</v>
      </c>
      <c r="J60" s="300" t="s">
        <v>1734</v>
      </c>
      <c r="K60" s="300">
        <v>0</v>
      </c>
      <c r="L60" s="148"/>
      <c r="M60" s="300"/>
      <c r="N60" s="174">
        <v>35.980000000000004</v>
      </c>
      <c r="O60" s="296">
        <v>1.4300000000000002</v>
      </c>
      <c r="P60" s="175">
        <v>0.08</v>
      </c>
      <c r="Q60" s="635">
        <f t="shared" si="1"/>
        <v>51.451400000000014</v>
      </c>
      <c r="R60" s="636">
        <f t="shared" si="2"/>
        <v>4.1161120000000011</v>
      </c>
      <c r="S60" s="297">
        <f t="shared" si="0"/>
        <v>4.1161120000000011</v>
      </c>
      <c r="T60" s="221"/>
    </row>
    <row r="61" spans="2:20" x14ac:dyDescent="0.25">
      <c r="B61" s="561"/>
      <c r="C61" s="560"/>
      <c r="D61" s="561"/>
      <c r="E61" s="171" t="s">
        <v>14106</v>
      </c>
      <c r="F61" s="300">
        <v>13</v>
      </c>
      <c r="G61" s="300" t="s">
        <v>1734</v>
      </c>
      <c r="H61" s="300">
        <v>0</v>
      </c>
      <c r="I61" s="300">
        <v>15</v>
      </c>
      <c r="J61" s="300" t="s">
        <v>1734</v>
      </c>
      <c r="K61" s="300">
        <v>0</v>
      </c>
      <c r="L61" s="148"/>
      <c r="M61" s="300"/>
      <c r="N61" s="174">
        <v>35.950000000000003</v>
      </c>
      <c r="O61" s="296">
        <v>1.3399999999999999</v>
      </c>
      <c r="P61" s="175">
        <v>0.08</v>
      </c>
      <c r="Q61" s="635">
        <f t="shared" si="1"/>
        <v>48.173000000000002</v>
      </c>
      <c r="R61" s="636">
        <f t="shared" si="2"/>
        <v>3.8538400000000004</v>
      </c>
      <c r="S61" s="297">
        <f t="shared" si="0"/>
        <v>3.8538400000000004</v>
      </c>
      <c r="T61" s="221"/>
    </row>
    <row r="62" spans="2:20" x14ac:dyDescent="0.25">
      <c r="B62" s="561"/>
      <c r="C62" s="560"/>
      <c r="D62" s="561"/>
      <c r="E62" s="171" t="s">
        <v>14107</v>
      </c>
      <c r="F62" s="300">
        <v>0</v>
      </c>
      <c r="G62" s="300" t="s">
        <v>1734</v>
      </c>
      <c r="H62" s="300">
        <v>0</v>
      </c>
      <c r="I62" s="300">
        <v>2</v>
      </c>
      <c r="J62" s="300" t="s">
        <v>1734</v>
      </c>
      <c r="K62" s="300">
        <v>0</v>
      </c>
      <c r="L62" s="148"/>
      <c r="M62" s="300"/>
      <c r="N62" s="174">
        <v>33.285000000000004</v>
      </c>
      <c r="O62" s="296">
        <v>3.9800000000000004</v>
      </c>
      <c r="P62" s="175">
        <v>0.08</v>
      </c>
      <c r="Q62" s="635">
        <f t="shared" si="1"/>
        <v>132.47430000000003</v>
      </c>
      <c r="R62" s="636">
        <f t="shared" si="2"/>
        <v>10.597944000000002</v>
      </c>
      <c r="S62" s="297">
        <f t="shared" si="0"/>
        <v>10.597944000000002</v>
      </c>
      <c r="T62" s="221"/>
    </row>
    <row r="63" spans="2:20" x14ac:dyDescent="0.25">
      <c r="B63" s="561"/>
      <c r="C63" s="560"/>
      <c r="D63" s="561"/>
      <c r="E63" s="171" t="s">
        <v>14108</v>
      </c>
      <c r="F63" s="300">
        <v>0</v>
      </c>
      <c r="G63" s="300" t="s">
        <v>1734</v>
      </c>
      <c r="H63" s="300">
        <v>0</v>
      </c>
      <c r="I63" s="300">
        <v>1</v>
      </c>
      <c r="J63" s="300" t="s">
        <v>1734</v>
      </c>
      <c r="K63" s="300">
        <v>0</v>
      </c>
      <c r="L63" s="148"/>
      <c r="M63" s="300"/>
      <c r="N63" s="174">
        <v>19.344999999999999</v>
      </c>
      <c r="O63" s="296">
        <v>1.96</v>
      </c>
      <c r="P63" s="175">
        <v>0.08</v>
      </c>
      <c r="Q63" s="635">
        <f t="shared" si="1"/>
        <v>37.916199999999996</v>
      </c>
      <c r="R63" s="636">
        <f t="shared" si="2"/>
        <v>3.033296</v>
      </c>
      <c r="S63" s="297">
        <f t="shared" si="0"/>
        <v>3.033296</v>
      </c>
      <c r="T63" s="221"/>
    </row>
    <row r="64" spans="2:20" x14ac:dyDescent="0.25">
      <c r="B64" s="561"/>
      <c r="C64" s="560"/>
      <c r="D64" s="561"/>
      <c r="E64" s="171" t="s">
        <v>14109</v>
      </c>
      <c r="F64" s="300">
        <v>2</v>
      </c>
      <c r="G64" s="300" t="s">
        <v>1734</v>
      </c>
      <c r="H64" s="300">
        <v>0</v>
      </c>
      <c r="I64" s="300">
        <v>5</v>
      </c>
      <c r="J64" s="300" t="s">
        <v>1734</v>
      </c>
      <c r="K64" s="300">
        <v>0</v>
      </c>
      <c r="L64" s="148"/>
      <c r="M64" s="300"/>
      <c r="N64" s="174">
        <v>39.375</v>
      </c>
      <c r="O64" s="296">
        <v>1.9450000000000001</v>
      </c>
      <c r="P64" s="175">
        <v>0.08</v>
      </c>
      <c r="Q64" s="635">
        <f t="shared" si="1"/>
        <v>76.584375000000009</v>
      </c>
      <c r="R64" s="636">
        <f t="shared" si="2"/>
        <v>6.1267500000000013</v>
      </c>
      <c r="S64" s="297">
        <f t="shared" si="0"/>
        <v>6.1267500000000013</v>
      </c>
      <c r="T64" s="221"/>
    </row>
    <row r="65" spans="2:20" x14ac:dyDescent="0.25">
      <c r="B65" s="561"/>
      <c r="C65" s="560"/>
      <c r="D65" s="561"/>
      <c r="E65" s="171" t="s">
        <v>14110</v>
      </c>
      <c r="F65" s="300">
        <v>5</v>
      </c>
      <c r="G65" s="300" t="s">
        <v>1734</v>
      </c>
      <c r="H65" s="300">
        <v>0</v>
      </c>
      <c r="I65" s="300">
        <v>12</v>
      </c>
      <c r="J65" s="300" t="s">
        <v>1734</v>
      </c>
      <c r="K65" s="300">
        <v>0</v>
      </c>
      <c r="L65" s="148"/>
      <c r="M65" s="300"/>
      <c r="N65" s="174">
        <v>138.845</v>
      </c>
      <c r="O65" s="296">
        <v>2.34</v>
      </c>
      <c r="P65" s="175">
        <v>0.08</v>
      </c>
      <c r="Q65" s="635">
        <f t="shared" si="1"/>
        <v>324.89729999999997</v>
      </c>
      <c r="R65" s="636">
        <f t="shared" si="2"/>
        <v>25.991783999999999</v>
      </c>
      <c r="S65" s="297">
        <f t="shared" si="0"/>
        <v>25.991783999999999</v>
      </c>
      <c r="T65" s="221"/>
    </row>
    <row r="66" spans="2:20" x14ac:dyDescent="0.25">
      <c r="B66" s="561"/>
      <c r="C66" s="560"/>
      <c r="D66" s="561"/>
      <c r="E66" s="171" t="s">
        <v>14111</v>
      </c>
      <c r="F66" s="300">
        <v>0</v>
      </c>
      <c r="G66" s="300" t="s">
        <v>1734</v>
      </c>
      <c r="H66" s="300">
        <v>0</v>
      </c>
      <c r="I66" s="300">
        <v>1</v>
      </c>
      <c r="J66" s="300" t="s">
        <v>1734</v>
      </c>
      <c r="K66" s="300">
        <v>0</v>
      </c>
      <c r="L66" s="148"/>
      <c r="M66" s="300"/>
      <c r="N66" s="174">
        <v>26.67</v>
      </c>
      <c r="O66" s="296">
        <v>1.72</v>
      </c>
      <c r="P66" s="175">
        <v>0.08</v>
      </c>
      <c r="Q66" s="635">
        <f t="shared" si="1"/>
        <v>45.872399999999999</v>
      </c>
      <c r="R66" s="636">
        <f t="shared" si="2"/>
        <v>3.6697920000000002</v>
      </c>
      <c r="S66" s="297">
        <f t="shared" si="0"/>
        <v>3.6697920000000002</v>
      </c>
      <c r="T66" s="221"/>
    </row>
    <row r="67" spans="2:20" x14ac:dyDescent="0.25">
      <c r="B67" s="561"/>
      <c r="C67" s="560"/>
      <c r="D67" s="561"/>
      <c r="E67" s="647" t="s">
        <v>14112</v>
      </c>
      <c r="F67" s="300">
        <v>30</v>
      </c>
      <c r="G67" s="300" t="s">
        <v>1734</v>
      </c>
      <c r="H67" s="300">
        <v>0</v>
      </c>
      <c r="I67" s="300">
        <v>32</v>
      </c>
      <c r="J67" s="300" t="s">
        <v>1734</v>
      </c>
      <c r="K67" s="300">
        <v>0</v>
      </c>
      <c r="L67" s="650"/>
      <c r="M67" s="651"/>
      <c r="N67" s="320">
        <v>19.600000000000001</v>
      </c>
      <c r="O67" s="652">
        <v>5.6950000000000003</v>
      </c>
      <c r="P67" s="653">
        <v>0.08</v>
      </c>
      <c r="Q67" s="654">
        <f t="shared" si="1"/>
        <v>111.62200000000001</v>
      </c>
      <c r="R67" s="655">
        <f t="shared" si="2"/>
        <v>8.9297600000000017</v>
      </c>
      <c r="S67" s="656">
        <f t="shared" si="0"/>
        <v>8.9297600000000017</v>
      </c>
      <c r="T67" s="657"/>
    </row>
    <row r="68" spans="2:20" x14ac:dyDescent="0.25">
      <c r="B68" s="444"/>
      <c r="C68" s="443"/>
      <c r="D68" s="444"/>
      <c r="E68" s="149" t="s">
        <v>9</v>
      </c>
      <c r="F68" s="160"/>
      <c r="G68" s="161"/>
      <c r="H68" s="163"/>
      <c r="I68" s="160"/>
      <c r="J68" s="161"/>
      <c r="K68" s="163"/>
      <c r="L68" s="163"/>
      <c r="M68" s="164"/>
      <c r="N68" s="165"/>
      <c r="O68" s="165"/>
      <c r="P68" s="165"/>
      <c r="Q68" s="165"/>
      <c r="R68" s="165"/>
      <c r="S68" s="298">
        <f>ROUND(SUM(S50:S67),2)</f>
        <v>89.01</v>
      </c>
      <c r="T68" s="150"/>
    </row>
    <row r="69" spans="2:20" x14ac:dyDescent="0.25">
      <c r="B69" s="264"/>
      <c r="C69" s="136"/>
      <c r="D69" s="264"/>
      <c r="E69" s="151"/>
      <c r="F69" s="152"/>
      <c r="G69" s="139"/>
      <c r="H69" s="155"/>
      <c r="I69" s="152"/>
      <c r="J69" s="139"/>
      <c r="K69" s="155"/>
      <c r="L69" s="140"/>
      <c r="M69" s="153"/>
      <c r="N69" s="269"/>
      <c r="O69" s="76"/>
      <c r="P69" s="634"/>
      <c r="Q69" s="269"/>
      <c r="R69" s="269"/>
      <c r="S69" s="299"/>
      <c r="T69" s="154"/>
    </row>
    <row r="70" spans="2:20" x14ac:dyDescent="0.25">
      <c r="B70" s="331" t="str">
        <f>'Planilha Orçamentária'!A27</f>
        <v>2.2</v>
      </c>
      <c r="C70" s="330">
        <f>'Planilha Orçamentária'!B27</f>
        <v>42496</v>
      </c>
      <c r="D70" s="331" t="str">
        <f>'Planilha Orçamentária'!C27</f>
        <v>DER-RD</v>
      </c>
      <c r="E70" s="979" t="str">
        <f>'Planilha Orçamentária'!D27</f>
        <v>Demolição e remoção de pavimento asfáltico em Vias Urbanas</v>
      </c>
      <c r="F70" s="980"/>
      <c r="G70" s="980"/>
      <c r="H70" s="980"/>
      <c r="I70" s="980"/>
      <c r="J70" s="980"/>
      <c r="K70" s="980"/>
      <c r="L70" s="980"/>
      <c r="M70" s="980"/>
      <c r="N70" s="980"/>
      <c r="O70" s="980"/>
      <c r="P70" s="980"/>
      <c r="Q70" s="980"/>
      <c r="R70" s="980"/>
      <c r="S70" s="332">
        <f>SUM(S72:S79)</f>
        <v>4644.5419999999995</v>
      </c>
      <c r="T70" s="333" t="str">
        <f>VLOOKUP(B70,'Planilha Orçamentária'!A:H,5,0)</f>
        <v>M2</v>
      </c>
    </row>
    <row r="71" spans="2:20" ht="38.25" x14ac:dyDescent="0.25">
      <c r="B71" s="264"/>
      <c r="C71" s="136"/>
      <c r="D71" s="264"/>
      <c r="E71" s="151"/>
      <c r="F71" s="152"/>
      <c r="G71" s="139"/>
      <c r="H71" s="155"/>
      <c r="I71" s="152"/>
      <c r="J71" s="139"/>
      <c r="K71" s="155"/>
      <c r="L71" s="140"/>
      <c r="M71" s="153"/>
      <c r="N71" s="269" t="s">
        <v>10394</v>
      </c>
      <c r="O71" s="269" t="s">
        <v>10393</v>
      </c>
      <c r="P71" s="633" t="s">
        <v>10395</v>
      </c>
      <c r="Q71" s="269" t="s">
        <v>5690</v>
      </c>
      <c r="R71" s="269" t="s">
        <v>5676</v>
      </c>
      <c r="S71" s="299"/>
      <c r="T71" s="154"/>
    </row>
    <row r="72" spans="2:20" x14ac:dyDescent="0.25">
      <c r="B72" s="561"/>
      <c r="C72" s="560"/>
      <c r="D72" s="561"/>
      <c r="E72" s="637" t="s">
        <v>14113</v>
      </c>
      <c r="F72" s="638">
        <v>0</v>
      </c>
      <c r="G72" s="641" t="s">
        <v>1734</v>
      </c>
      <c r="H72" s="641">
        <v>0</v>
      </c>
      <c r="I72" s="638">
        <v>16</v>
      </c>
      <c r="J72" s="641" t="s">
        <v>1734</v>
      </c>
      <c r="K72" s="639">
        <v>18.29</v>
      </c>
      <c r="L72" s="640"/>
      <c r="M72" s="641"/>
      <c r="N72" s="397"/>
      <c r="O72" s="642"/>
      <c r="P72" s="643">
        <v>0.06</v>
      </c>
      <c r="Q72" s="644">
        <v>2340.6509999999998</v>
      </c>
      <c r="R72" s="645">
        <f>Q72*P72</f>
        <v>140.43905999999998</v>
      </c>
      <c r="S72" s="646">
        <f>Q72</f>
        <v>2340.6509999999998</v>
      </c>
      <c r="T72" s="632"/>
    </row>
    <row r="73" spans="2:20" x14ac:dyDescent="0.25">
      <c r="B73" s="561"/>
      <c r="C73" s="560"/>
      <c r="D73" s="561"/>
      <c r="E73" s="171" t="s">
        <v>14114</v>
      </c>
      <c r="F73" s="156">
        <v>0</v>
      </c>
      <c r="G73" s="300" t="s">
        <v>1734</v>
      </c>
      <c r="H73" s="300">
        <v>0</v>
      </c>
      <c r="I73" s="156">
        <v>4</v>
      </c>
      <c r="J73" s="300" t="s">
        <v>1734</v>
      </c>
      <c r="K73" s="158">
        <v>1.0049999999999999</v>
      </c>
      <c r="L73" s="148"/>
      <c r="M73" s="300"/>
      <c r="N73" s="174"/>
      <c r="O73" s="296"/>
      <c r="P73" s="175">
        <v>0.06</v>
      </c>
      <c r="Q73" s="635">
        <v>527.05099999999993</v>
      </c>
      <c r="R73" s="636">
        <f t="shared" ref="R73:R79" si="3">Q73*P73</f>
        <v>31.623059999999995</v>
      </c>
      <c r="S73" s="297">
        <f t="shared" ref="S73:S79" si="4">Q73</f>
        <v>527.05099999999993</v>
      </c>
      <c r="T73" s="221"/>
    </row>
    <row r="74" spans="2:20" x14ac:dyDescent="0.25">
      <c r="B74" s="561"/>
      <c r="C74" s="560"/>
      <c r="D74" s="561"/>
      <c r="E74" s="171" t="s">
        <v>10609</v>
      </c>
      <c r="F74" s="156">
        <v>0</v>
      </c>
      <c r="G74" s="300" t="s">
        <v>1734</v>
      </c>
      <c r="H74" s="300">
        <v>0</v>
      </c>
      <c r="I74" s="156">
        <v>1</v>
      </c>
      <c r="J74" s="300" t="s">
        <v>1734</v>
      </c>
      <c r="K74" s="158">
        <v>5</v>
      </c>
      <c r="L74" s="148"/>
      <c r="M74" s="300"/>
      <c r="N74" s="174"/>
      <c r="O74" s="296"/>
      <c r="P74" s="175">
        <v>0.06</v>
      </c>
      <c r="Q74" s="635">
        <v>127.1</v>
      </c>
      <c r="R74" s="636">
        <f t="shared" si="3"/>
        <v>7.6259999999999994</v>
      </c>
      <c r="S74" s="297">
        <f t="shared" si="4"/>
        <v>127.1</v>
      </c>
      <c r="T74" s="221"/>
    </row>
    <row r="75" spans="2:20" x14ac:dyDescent="0.25">
      <c r="B75" s="561"/>
      <c r="C75" s="560"/>
      <c r="D75" s="561"/>
      <c r="E75" s="171" t="s">
        <v>10527</v>
      </c>
      <c r="F75" s="156">
        <v>0</v>
      </c>
      <c r="G75" s="300" t="s">
        <v>1734</v>
      </c>
      <c r="H75" s="300">
        <v>0</v>
      </c>
      <c r="I75" s="156">
        <v>1</v>
      </c>
      <c r="J75" s="300" t="s">
        <v>1734</v>
      </c>
      <c r="K75" s="158">
        <v>5</v>
      </c>
      <c r="L75" s="148"/>
      <c r="M75" s="300"/>
      <c r="N75" s="174"/>
      <c r="O75" s="296"/>
      <c r="P75" s="175">
        <v>0.06</v>
      </c>
      <c r="Q75" s="635">
        <v>48.79</v>
      </c>
      <c r="R75" s="636">
        <f t="shared" si="3"/>
        <v>2.9274</v>
      </c>
      <c r="S75" s="297">
        <f t="shared" si="4"/>
        <v>48.79</v>
      </c>
      <c r="T75" s="221"/>
    </row>
    <row r="76" spans="2:20" x14ac:dyDescent="0.25">
      <c r="B76" s="561"/>
      <c r="C76" s="560"/>
      <c r="D76" s="561"/>
      <c r="E76" s="171" t="s">
        <v>10528</v>
      </c>
      <c r="F76" s="156">
        <v>0</v>
      </c>
      <c r="G76" s="300" t="s">
        <v>1734</v>
      </c>
      <c r="H76" s="300">
        <v>0</v>
      </c>
      <c r="I76" s="156">
        <v>1</v>
      </c>
      <c r="J76" s="300" t="s">
        <v>1734</v>
      </c>
      <c r="K76" s="158">
        <v>5</v>
      </c>
      <c r="L76" s="148"/>
      <c r="M76" s="300"/>
      <c r="N76" s="174"/>
      <c r="O76" s="296"/>
      <c r="P76" s="175">
        <v>0.06</v>
      </c>
      <c r="Q76" s="635">
        <v>117.43</v>
      </c>
      <c r="R76" s="636">
        <f t="shared" si="3"/>
        <v>7.0457999999999998</v>
      </c>
      <c r="S76" s="297">
        <f t="shared" si="4"/>
        <v>117.43</v>
      </c>
      <c r="T76" s="221"/>
    </row>
    <row r="77" spans="2:20" x14ac:dyDescent="0.25">
      <c r="B77" s="561"/>
      <c r="C77" s="560"/>
      <c r="D77" s="561"/>
      <c r="E77" s="171" t="s">
        <v>14115</v>
      </c>
      <c r="F77" s="156">
        <v>0</v>
      </c>
      <c r="G77" s="300" t="s">
        <v>1734</v>
      </c>
      <c r="H77" s="300">
        <v>0</v>
      </c>
      <c r="I77" s="156">
        <v>8</v>
      </c>
      <c r="J77" s="300" t="s">
        <v>1734</v>
      </c>
      <c r="K77" s="158">
        <v>0</v>
      </c>
      <c r="L77" s="148"/>
      <c r="M77" s="300"/>
      <c r="N77" s="174"/>
      <c r="O77" s="296"/>
      <c r="P77" s="175">
        <v>0.06</v>
      </c>
      <c r="Q77" s="635">
        <v>1265.8699999999999</v>
      </c>
      <c r="R77" s="636">
        <f t="shared" si="3"/>
        <v>75.952199999999991</v>
      </c>
      <c r="S77" s="297">
        <f t="shared" si="4"/>
        <v>1265.8699999999999</v>
      </c>
      <c r="T77" s="221"/>
    </row>
    <row r="78" spans="2:20" x14ac:dyDescent="0.25">
      <c r="B78" s="561"/>
      <c r="C78" s="560"/>
      <c r="D78" s="561"/>
      <c r="E78" s="171" t="s">
        <v>10524</v>
      </c>
      <c r="F78" s="156">
        <v>0</v>
      </c>
      <c r="G78" s="300" t="s">
        <v>1734</v>
      </c>
      <c r="H78" s="300">
        <v>0</v>
      </c>
      <c r="I78" s="156">
        <v>1</v>
      </c>
      <c r="J78" s="300" t="s">
        <v>1734</v>
      </c>
      <c r="K78" s="158">
        <v>5</v>
      </c>
      <c r="L78" s="148"/>
      <c r="M78" s="300"/>
      <c r="N78" s="174"/>
      <c r="O78" s="296"/>
      <c r="P78" s="175">
        <v>0.06</v>
      </c>
      <c r="Q78" s="635">
        <v>149.91999999999999</v>
      </c>
      <c r="R78" s="636">
        <f t="shared" si="3"/>
        <v>8.9951999999999988</v>
      </c>
      <c r="S78" s="297">
        <f t="shared" si="4"/>
        <v>149.91999999999999</v>
      </c>
      <c r="T78" s="221"/>
    </row>
    <row r="79" spans="2:20" x14ac:dyDescent="0.25">
      <c r="B79" s="561"/>
      <c r="C79" s="560"/>
      <c r="D79" s="561"/>
      <c r="E79" s="647" t="s">
        <v>10525</v>
      </c>
      <c r="F79" s="648">
        <v>0</v>
      </c>
      <c r="G79" s="651" t="s">
        <v>1734</v>
      </c>
      <c r="H79" s="651">
        <v>0</v>
      </c>
      <c r="I79" s="648">
        <v>0</v>
      </c>
      <c r="J79" s="651" t="s">
        <v>1734</v>
      </c>
      <c r="K79" s="649">
        <v>17</v>
      </c>
      <c r="L79" s="650"/>
      <c r="M79" s="651"/>
      <c r="N79" s="320"/>
      <c r="O79" s="652"/>
      <c r="P79" s="653">
        <v>0.06</v>
      </c>
      <c r="Q79" s="654">
        <v>67.73</v>
      </c>
      <c r="R79" s="655">
        <f t="shared" si="3"/>
        <v>4.0638000000000005</v>
      </c>
      <c r="S79" s="656">
        <f t="shared" si="4"/>
        <v>67.73</v>
      </c>
      <c r="T79" s="221"/>
    </row>
    <row r="80" spans="2:20" x14ac:dyDescent="0.25">
      <c r="B80" s="264"/>
      <c r="C80" s="136"/>
      <c r="D80" s="264"/>
      <c r="E80" s="151"/>
      <c r="F80" s="152"/>
      <c r="G80" s="139"/>
      <c r="H80" s="155"/>
      <c r="I80" s="152"/>
      <c r="J80" s="139"/>
      <c r="K80" s="155"/>
      <c r="L80" s="140"/>
      <c r="M80" s="153"/>
      <c r="N80" s="269"/>
      <c r="O80" s="76"/>
      <c r="P80" s="634"/>
      <c r="Q80" s="269"/>
      <c r="R80" s="269"/>
      <c r="S80" s="299"/>
      <c r="T80" s="154"/>
    </row>
    <row r="81" spans="2:21" x14ac:dyDescent="0.25">
      <c r="B81" s="331" t="str">
        <f>'Planilha Orçamentária'!A28</f>
        <v>2.3</v>
      </c>
      <c r="C81" s="330" t="str">
        <f>'Planilha Orçamentária'!B28</f>
        <v>CPU-020</v>
      </c>
      <c r="D81" s="331" t="str">
        <f>'Planilha Orçamentária'!C28</f>
        <v>EXTRA</v>
      </c>
      <c r="E81" s="979" t="str">
        <f>'Planilha Orçamentária'!D28</f>
        <v>Retirada De Poste De Iluminação Pública</v>
      </c>
      <c r="F81" s="980"/>
      <c r="G81" s="980"/>
      <c r="H81" s="980"/>
      <c r="I81" s="980"/>
      <c r="J81" s="980"/>
      <c r="K81" s="980"/>
      <c r="L81" s="980"/>
      <c r="M81" s="980"/>
      <c r="N81" s="980"/>
      <c r="O81" s="980"/>
      <c r="P81" s="980"/>
      <c r="Q81" s="980"/>
      <c r="R81" s="980"/>
      <c r="S81" s="332">
        <f>S103</f>
        <v>21</v>
      </c>
      <c r="T81" s="333" t="str">
        <f>VLOOKUP(B81,'Planilha Orçamentária'!A:H,5,0)</f>
        <v>un</v>
      </c>
      <c r="U81" s="506"/>
    </row>
    <row r="82" spans="2:21" x14ac:dyDescent="0.25">
      <c r="B82" s="563"/>
      <c r="C82" s="562"/>
      <c r="D82" s="563"/>
      <c r="E82" s="551" t="s">
        <v>10514</v>
      </c>
      <c r="F82" s="550">
        <v>2</v>
      </c>
      <c r="G82" s="550" t="s">
        <v>1734</v>
      </c>
      <c r="H82" s="549">
        <v>6.61</v>
      </c>
      <c r="I82" s="550"/>
      <c r="J82" s="550"/>
      <c r="K82" s="550"/>
      <c r="L82" s="549"/>
      <c r="M82" s="550">
        <v>1</v>
      </c>
      <c r="N82" s="400"/>
      <c r="O82" s="684"/>
      <c r="P82" s="550"/>
      <c r="Q82" s="550"/>
      <c r="R82" s="550"/>
      <c r="S82" s="688">
        <f t="shared" ref="S82:S102" si="5">M82</f>
        <v>1</v>
      </c>
      <c r="T82" s="689"/>
      <c r="U82" s="545"/>
    </row>
    <row r="83" spans="2:21" x14ac:dyDescent="0.25">
      <c r="B83" s="563"/>
      <c r="C83" s="562"/>
      <c r="D83" s="563"/>
      <c r="E83" s="551" t="s">
        <v>10514</v>
      </c>
      <c r="F83" s="550">
        <v>4</v>
      </c>
      <c r="G83" s="550" t="s">
        <v>1734</v>
      </c>
      <c r="H83" s="549">
        <v>3.02</v>
      </c>
      <c r="I83" s="550"/>
      <c r="J83" s="550"/>
      <c r="K83" s="550"/>
      <c r="L83" s="549"/>
      <c r="M83" s="550">
        <v>1</v>
      </c>
      <c r="N83" s="400"/>
      <c r="O83" s="684"/>
      <c r="P83" s="550"/>
      <c r="Q83" s="550"/>
      <c r="R83" s="550"/>
      <c r="S83" s="688">
        <f t="shared" si="5"/>
        <v>1</v>
      </c>
      <c r="T83" s="689"/>
      <c r="U83" s="545"/>
    </row>
    <row r="84" spans="2:21" x14ac:dyDescent="0.25">
      <c r="B84" s="563"/>
      <c r="C84" s="562"/>
      <c r="D84" s="563"/>
      <c r="E84" s="551" t="s">
        <v>10514</v>
      </c>
      <c r="F84" s="550">
        <v>9</v>
      </c>
      <c r="G84" s="550" t="s">
        <v>1734</v>
      </c>
      <c r="H84" s="549">
        <v>1.77</v>
      </c>
      <c r="I84" s="550"/>
      <c r="J84" s="550"/>
      <c r="K84" s="550"/>
      <c r="L84" s="549"/>
      <c r="M84" s="550">
        <v>1</v>
      </c>
      <c r="N84" s="400"/>
      <c r="O84" s="684"/>
      <c r="P84" s="550"/>
      <c r="Q84" s="550"/>
      <c r="R84" s="550"/>
      <c r="S84" s="688">
        <f t="shared" si="5"/>
        <v>1</v>
      </c>
      <c r="T84" s="689"/>
      <c r="U84" s="545"/>
    </row>
    <row r="85" spans="2:21" x14ac:dyDescent="0.25">
      <c r="B85" s="563"/>
      <c r="C85" s="562"/>
      <c r="D85" s="563"/>
      <c r="E85" s="551" t="s">
        <v>10514</v>
      </c>
      <c r="F85" s="550">
        <v>10</v>
      </c>
      <c r="G85" s="550" t="s">
        <v>1734</v>
      </c>
      <c r="H85" s="549">
        <v>2.34</v>
      </c>
      <c r="I85" s="550"/>
      <c r="J85" s="550"/>
      <c r="K85" s="550"/>
      <c r="L85" s="549"/>
      <c r="M85" s="550">
        <v>1</v>
      </c>
      <c r="N85" s="400"/>
      <c r="O85" s="684"/>
      <c r="P85" s="550"/>
      <c r="Q85" s="550"/>
      <c r="R85" s="550"/>
      <c r="S85" s="688">
        <f t="shared" si="5"/>
        <v>1</v>
      </c>
      <c r="T85" s="689"/>
      <c r="U85" s="545"/>
    </row>
    <row r="86" spans="2:21" x14ac:dyDescent="0.25">
      <c r="B86" s="563"/>
      <c r="C86" s="562"/>
      <c r="D86" s="563"/>
      <c r="E86" s="551" t="s">
        <v>10514</v>
      </c>
      <c r="F86" s="550">
        <v>12</v>
      </c>
      <c r="G86" s="550" t="s">
        <v>1734</v>
      </c>
      <c r="H86" s="549">
        <v>9.9499999999999993</v>
      </c>
      <c r="I86" s="550"/>
      <c r="J86" s="550"/>
      <c r="K86" s="550"/>
      <c r="L86" s="549"/>
      <c r="M86" s="550">
        <v>1</v>
      </c>
      <c r="N86" s="400"/>
      <c r="O86" s="684"/>
      <c r="P86" s="550"/>
      <c r="Q86" s="550"/>
      <c r="R86" s="550"/>
      <c r="S86" s="688">
        <f t="shared" si="5"/>
        <v>1</v>
      </c>
      <c r="T86" s="689"/>
      <c r="U86" s="545"/>
    </row>
    <row r="87" spans="2:21" x14ac:dyDescent="0.25">
      <c r="B87" s="563"/>
      <c r="C87" s="562"/>
      <c r="D87" s="563"/>
      <c r="E87" s="551" t="s">
        <v>10514</v>
      </c>
      <c r="F87" s="550">
        <v>16</v>
      </c>
      <c r="G87" s="550" t="s">
        <v>1734</v>
      </c>
      <c r="H87" s="549">
        <v>13</v>
      </c>
      <c r="I87" s="550"/>
      <c r="J87" s="550"/>
      <c r="K87" s="550"/>
      <c r="L87" s="549"/>
      <c r="M87" s="550">
        <v>1</v>
      </c>
      <c r="N87" s="400"/>
      <c r="O87" s="684"/>
      <c r="P87" s="550"/>
      <c r="Q87" s="550"/>
      <c r="R87" s="550"/>
      <c r="S87" s="688">
        <f t="shared" si="5"/>
        <v>1</v>
      </c>
      <c r="T87" s="689"/>
      <c r="U87" s="545"/>
    </row>
    <row r="88" spans="2:21" x14ac:dyDescent="0.25">
      <c r="B88" s="563"/>
      <c r="C88" s="562"/>
      <c r="D88" s="563"/>
      <c r="E88" s="551" t="s">
        <v>10514</v>
      </c>
      <c r="F88" s="550">
        <v>18</v>
      </c>
      <c r="G88" s="550" t="s">
        <v>1734</v>
      </c>
      <c r="H88" s="549">
        <v>8.7200000000000006</v>
      </c>
      <c r="I88" s="550"/>
      <c r="J88" s="550"/>
      <c r="K88" s="550"/>
      <c r="L88" s="549"/>
      <c r="M88" s="550">
        <v>1</v>
      </c>
      <c r="N88" s="400"/>
      <c r="O88" s="684"/>
      <c r="P88" s="550"/>
      <c r="Q88" s="550"/>
      <c r="R88" s="550"/>
      <c r="S88" s="688">
        <f t="shared" si="5"/>
        <v>1</v>
      </c>
      <c r="T88" s="689"/>
      <c r="U88" s="545"/>
    </row>
    <row r="89" spans="2:21" x14ac:dyDescent="0.25">
      <c r="B89" s="563"/>
      <c r="C89" s="562"/>
      <c r="D89" s="563"/>
      <c r="E89" s="551" t="s">
        <v>10514</v>
      </c>
      <c r="F89" s="550">
        <v>20</v>
      </c>
      <c r="G89" s="550" t="s">
        <v>1734</v>
      </c>
      <c r="H89" s="549">
        <v>15.79</v>
      </c>
      <c r="I89" s="550"/>
      <c r="J89" s="550"/>
      <c r="K89" s="550"/>
      <c r="L89" s="549"/>
      <c r="M89" s="550">
        <v>1</v>
      </c>
      <c r="N89" s="400"/>
      <c r="O89" s="684"/>
      <c r="P89" s="550"/>
      <c r="Q89" s="550"/>
      <c r="R89" s="550"/>
      <c r="S89" s="688">
        <f t="shared" si="5"/>
        <v>1</v>
      </c>
      <c r="T89" s="689"/>
      <c r="U89" s="545"/>
    </row>
    <row r="90" spans="2:21" x14ac:dyDescent="0.25">
      <c r="B90" s="563"/>
      <c r="C90" s="562"/>
      <c r="D90" s="563"/>
      <c r="E90" s="551" t="s">
        <v>13900</v>
      </c>
      <c r="F90" s="550">
        <v>4</v>
      </c>
      <c r="G90" s="550" t="s">
        <v>1734</v>
      </c>
      <c r="H90" s="549">
        <v>4.51</v>
      </c>
      <c r="I90" s="550"/>
      <c r="J90" s="550"/>
      <c r="K90" s="550"/>
      <c r="L90" s="549"/>
      <c r="M90" s="550">
        <v>1</v>
      </c>
      <c r="N90" s="400"/>
      <c r="O90" s="684"/>
      <c r="P90" s="550"/>
      <c r="Q90" s="550"/>
      <c r="R90" s="550"/>
      <c r="S90" s="688">
        <f t="shared" si="5"/>
        <v>1</v>
      </c>
      <c r="T90" s="689"/>
      <c r="U90" s="545"/>
    </row>
    <row r="91" spans="2:21" x14ac:dyDescent="0.25">
      <c r="B91" s="563"/>
      <c r="C91" s="562"/>
      <c r="D91" s="563"/>
      <c r="E91" s="551" t="s">
        <v>13900</v>
      </c>
      <c r="F91" s="550">
        <v>5</v>
      </c>
      <c r="G91" s="550" t="s">
        <v>1734</v>
      </c>
      <c r="H91" s="549">
        <v>7.02</v>
      </c>
      <c r="I91" s="550"/>
      <c r="J91" s="550"/>
      <c r="K91" s="550"/>
      <c r="L91" s="549"/>
      <c r="M91" s="550">
        <v>1</v>
      </c>
      <c r="N91" s="400"/>
      <c r="O91" s="684"/>
      <c r="P91" s="550"/>
      <c r="Q91" s="550"/>
      <c r="R91" s="550"/>
      <c r="S91" s="688">
        <f t="shared" si="5"/>
        <v>1</v>
      </c>
      <c r="T91" s="689"/>
      <c r="U91" s="545"/>
    </row>
    <row r="92" spans="2:21" x14ac:dyDescent="0.25">
      <c r="B92" s="563"/>
      <c r="C92" s="562"/>
      <c r="D92" s="563"/>
      <c r="E92" s="551" t="s">
        <v>13900</v>
      </c>
      <c r="F92" s="550">
        <v>6</v>
      </c>
      <c r="G92" s="550" t="s">
        <v>1734</v>
      </c>
      <c r="H92" s="549">
        <v>8.64</v>
      </c>
      <c r="I92" s="550"/>
      <c r="J92" s="550"/>
      <c r="K92" s="550"/>
      <c r="L92" s="549"/>
      <c r="M92" s="550">
        <v>1</v>
      </c>
      <c r="N92" s="400"/>
      <c r="O92" s="684"/>
      <c r="P92" s="550"/>
      <c r="Q92" s="550"/>
      <c r="R92" s="550"/>
      <c r="S92" s="688">
        <f t="shared" si="5"/>
        <v>1</v>
      </c>
      <c r="T92" s="689"/>
      <c r="U92" s="545"/>
    </row>
    <row r="93" spans="2:21" x14ac:dyDescent="0.25">
      <c r="B93" s="563"/>
      <c r="C93" s="562"/>
      <c r="D93" s="563"/>
      <c r="E93" s="551" t="s">
        <v>10520</v>
      </c>
      <c r="F93" s="550">
        <v>2</v>
      </c>
      <c r="G93" s="550" t="s">
        <v>1734</v>
      </c>
      <c r="H93" s="549">
        <v>11.85</v>
      </c>
      <c r="I93" s="550"/>
      <c r="J93" s="550"/>
      <c r="K93" s="550"/>
      <c r="L93" s="549"/>
      <c r="M93" s="550">
        <v>1</v>
      </c>
      <c r="N93" s="400"/>
      <c r="O93" s="684"/>
      <c r="P93" s="550"/>
      <c r="Q93" s="550"/>
      <c r="R93" s="550"/>
      <c r="S93" s="688">
        <f t="shared" si="5"/>
        <v>1</v>
      </c>
      <c r="T93" s="689"/>
      <c r="U93" s="545"/>
    </row>
    <row r="94" spans="2:21" x14ac:dyDescent="0.25">
      <c r="B94" s="563"/>
      <c r="C94" s="562"/>
      <c r="D94" s="563"/>
      <c r="E94" s="551" t="s">
        <v>10520</v>
      </c>
      <c r="F94" s="550">
        <v>4</v>
      </c>
      <c r="G94" s="550" t="s">
        <v>1734</v>
      </c>
      <c r="H94" s="549">
        <v>13.41</v>
      </c>
      <c r="I94" s="550"/>
      <c r="J94" s="550"/>
      <c r="K94" s="550"/>
      <c r="L94" s="549"/>
      <c r="M94" s="550">
        <v>1</v>
      </c>
      <c r="N94" s="400"/>
      <c r="O94" s="684"/>
      <c r="P94" s="550"/>
      <c r="Q94" s="550"/>
      <c r="R94" s="550"/>
      <c r="S94" s="688">
        <f t="shared" si="5"/>
        <v>1</v>
      </c>
      <c r="T94" s="689"/>
      <c r="U94" s="545"/>
    </row>
    <row r="95" spans="2:21" x14ac:dyDescent="0.25">
      <c r="B95" s="563"/>
      <c r="C95" s="562"/>
      <c r="D95" s="563"/>
      <c r="E95" s="551" t="s">
        <v>13899</v>
      </c>
      <c r="F95" s="550"/>
      <c r="G95" s="550"/>
      <c r="H95" s="549"/>
      <c r="I95" s="550"/>
      <c r="J95" s="550"/>
      <c r="K95" s="550"/>
      <c r="L95" s="549"/>
      <c r="M95" s="550">
        <v>1</v>
      </c>
      <c r="N95" s="400"/>
      <c r="O95" s="684"/>
      <c r="P95" s="550"/>
      <c r="Q95" s="550"/>
      <c r="R95" s="550"/>
      <c r="S95" s="688">
        <f t="shared" si="5"/>
        <v>1</v>
      </c>
      <c r="T95" s="689"/>
      <c r="U95" s="545"/>
    </row>
    <row r="96" spans="2:21" x14ac:dyDescent="0.25">
      <c r="B96" s="563"/>
      <c r="C96" s="562"/>
      <c r="D96" s="563"/>
      <c r="E96" s="551" t="s">
        <v>10602</v>
      </c>
      <c r="F96" s="550">
        <v>8</v>
      </c>
      <c r="G96" s="550" t="s">
        <v>1734</v>
      </c>
      <c r="H96" s="549">
        <v>5.57</v>
      </c>
      <c r="I96" s="550"/>
      <c r="J96" s="550"/>
      <c r="K96" s="550"/>
      <c r="L96" s="549"/>
      <c r="M96" s="550">
        <v>1</v>
      </c>
      <c r="N96" s="400"/>
      <c r="O96" s="684"/>
      <c r="P96" s="550"/>
      <c r="Q96" s="550"/>
      <c r="R96" s="550"/>
      <c r="S96" s="688">
        <f t="shared" si="5"/>
        <v>1</v>
      </c>
      <c r="T96" s="689"/>
      <c r="U96" s="545"/>
    </row>
    <row r="97" spans="2:22" x14ac:dyDescent="0.25">
      <c r="B97" s="563"/>
      <c r="C97" s="562"/>
      <c r="D97" s="563"/>
      <c r="E97" s="551" t="s">
        <v>10602</v>
      </c>
      <c r="F97" s="550">
        <v>11</v>
      </c>
      <c r="G97" s="550" t="s">
        <v>1734</v>
      </c>
      <c r="H97" s="549">
        <v>18.2</v>
      </c>
      <c r="I97" s="550"/>
      <c r="J97" s="550"/>
      <c r="K97" s="550"/>
      <c r="L97" s="549"/>
      <c r="M97" s="550">
        <v>1</v>
      </c>
      <c r="N97" s="400"/>
      <c r="O97" s="684"/>
      <c r="P97" s="550"/>
      <c r="Q97" s="550"/>
      <c r="R97" s="550"/>
      <c r="S97" s="688">
        <f t="shared" si="5"/>
        <v>1</v>
      </c>
      <c r="T97" s="689"/>
      <c r="U97" s="545"/>
    </row>
    <row r="98" spans="2:22" x14ac:dyDescent="0.25">
      <c r="B98" s="563"/>
      <c r="C98" s="562"/>
      <c r="D98" s="563"/>
      <c r="E98" s="551" t="s">
        <v>10602</v>
      </c>
      <c r="F98" s="550">
        <v>13</v>
      </c>
      <c r="G98" s="550" t="s">
        <v>1734</v>
      </c>
      <c r="H98" s="549">
        <v>18.5</v>
      </c>
      <c r="I98" s="550"/>
      <c r="J98" s="550"/>
      <c r="K98" s="550"/>
      <c r="L98" s="549"/>
      <c r="M98" s="550">
        <v>1</v>
      </c>
      <c r="N98" s="400"/>
      <c r="O98" s="684"/>
      <c r="P98" s="550"/>
      <c r="Q98" s="550"/>
      <c r="R98" s="550"/>
      <c r="S98" s="688">
        <f t="shared" si="5"/>
        <v>1</v>
      </c>
      <c r="T98" s="689"/>
      <c r="U98" s="545"/>
    </row>
    <row r="99" spans="2:22" x14ac:dyDescent="0.25">
      <c r="B99" s="563"/>
      <c r="C99" s="562"/>
      <c r="D99" s="563"/>
      <c r="E99" s="551" t="s">
        <v>10602</v>
      </c>
      <c r="F99" s="550">
        <v>15</v>
      </c>
      <c r="G99" s="550" t="s">
        <v>1734</v>
      </c>
      <c r="H99" s="549">
        <v>19.350000000000001</v>
      </c>
      <c r="I99" s="550"/>
      <c r="J99" s="550"/>
      <c r="K99" s="550"/>
      <c r="L99" s="549"/>
      <c r="M99" s="550">
        <v>1</v>
      </c>
      <c r="N99" s="400"/>
      <c r="O99" s="684"/>
      <c r="P99" s="550"/>
      <c r="Q99" s="550"/>
      <c r="R99" s="550"/>
      <c r="S99" s="688">
        <f t="shared" si="5"/>
        <v>1</v>
      </c>
      <c r="T99" s="689"/>
      <c r="U99" s="545"/>
    </row>
    <row r="100" spans="2:22" x14ac:dyDescent="0.25">
      <c r="B100" s="563"/>
      <c r="C100" s="562"/>
      <c r="D100" s="563"/>
      <c r="E100" s="551" t="s">
        <v>10602</v>
      </c>
      <c r="F100" s="550">
        <v>23</v>
      </c>
      <c r="G100" s="550" t="s">
        <v>1734</v>
      </c>
      <c r="H100" s="549">
        <v>14.84</v>
      </c>
      <c r="I100" s="550"/>
      <c r="J100" s="550"/>
      <c r="K100" s="550"/>
      <c r="L100" s="549"/>
      <c r="M100" s="550">
        <v>1</v>
      </c>
      <c r="N100" s="400"/>
      <c r="O100" s="684"/>
      <c r="P100" s="550"/>
      <c r="Q100" s="550"/>
      <c r="R100" s="550"/>
      <c r="S100" s="688">
        <f t="shared" si="5"/>
        <v>1</v>
      </c>
      <c r="T100" s="689"/>
      <c r="U100" s="545"/>
    </row>
    <row r="101" spans="2:22" x14ac:dyDescent="0.25">
      <c r="B101" s="563"/>
      <c r="C101" s="562"/>
      <c r="D101" s="563"/>
      <c r="E101" s="551" t="s">
        <v>10602</v>
      </c>
      <c r="F101" s="550">
        <v>25</v>
      </c>
      <c r="G101" s="550" t="s">
        <v>1734</v>
      </c>
      <c r="H101" s="549">
        <v>14.61</v>
      </c>
      <c r="I101" s="550"/>
      <c r="J101" s="550"/>
      <c r="K101" s="550"/>
      <c r="L101" s="549"/>
      <c r="M101" s="550">
        <v>1</v>
      </c>
      <c r="N101" s="400"/>
      <c r="O101" s="684"/>
      <c r="P101" s="550"/>
      <c r="Q101" s="550"/>
      <c r="R101" s="550"/>
      <c r="S101" s="688">
        <f t="shared" si="5"/>
        <v>1</v>
      </c>
      <c r="T101" s="689"/>
      <c r="U101" s="545"/>
    </row>
    <row r="102" spans="2:22" x14ac:dyDescent="0.25">
      <c r="B102" s="563"/>
      <c r="C102" s="562"/>
      <c r="D102" s="563"/>
      <c r="E102" s="551" t="s">
        <v>10547</v>
      </c>
      <c r="F102" s="550">
        <v>11</v>
      </c>
      <c r="G102" s="550" t="s">
        <v>1734</v>
      </c>
      <c r="H102" s="549">
        <v>4.3</v>
      </c>
      <c r="I102" s="550"/>
      <c r="J102" s="550"/>
      <c r="K102" s="550"/>
      <c r="L102" s="549"/>
      <c r="M102" s="550">
        <v>1</v>
      </c>
      <c r="N102" s="400"/>
      <c r="O102" s="684"/>
      <c r="P102" s="550"/>
      <c r="Q102" s="550"/>
      <c r="R102" s="550"/>
      <c r="S102" s="688">
        <f t="shared" si="5"/>
        <v>1</v>
      </c>
      <c r="T102" s="689"/>
      <c r="U102" s="545"/>
    </row>
    <row r="103" spans="2:22" x14ac:dyDescent="0.25">
      <c r="B103" s="565"/>
      <c r="C103" s="564"/>
      <c r="D103" s="565"/>
      <c r="E103" s="149" t="s">
        <v>9</v>
      </c>
      <c r="F103" s="307"/>
      <c r="G103" s="161"/>
      <c r="H103" s="163"/>
      <c r="I103" s="160"/>
      <c r="J103" s="161"/>
      <c r="K103" s="163"/>
      <c r="L103" s="163"/>
      <c r="M103" s="164"/>
      <c r="N103" s="165"/>
      <c r="O103" s="165"/>
      <c r="P103" s="165"/>
      <c r="Q103" s="165"/>
      <c r="R103" s="165"/>
      <c r="S103" s="298">
        <f>ROUND(SUM(S82:S102),2)</f>
        <v>21</v>
      </c>
      <c r="T103" s="150" t="str">
        <f>IFERROR(VLOOKUP(B81,'Planilha Orçamentária'!$A$13:$H$171,5,FALSE),0)</f>
        <v>un</v>
      </c>
    </row>
    <row r="104" spans="2:22" x14ac:dyDescent="0.25">
      <c r="B104" s="331" t="str">
        <f>'Planilha Orçamentária'!A29</f>
        <v>2.4</v>
      </c>
      <c r="C104" s="330" t="str">
        <f>'Planilha Orçamentária'!B29</f>
        <v>CPU-002</v>
      </c>
      <c r="D104" s="331" t="str">
        <f>'Planilha Orçamentária'!C29</f>
        <v>EXTRA</v>
      </c>
      <c r="E104" s="979" t="str">
        <f>'Planilha Orçamentária'!D29</f>
        <v>Remoção de Estaca de Madeira</v>
      </c>
      <c r="F104" s="980"/>
      <c r="G104" s="980"/>
      <c r="H104" s="980"/>
      <c r="I104" s="980"/>
      <c r="J104" s="980"/>
      <c r="K104" s="980"/>
      <c r="L104" s="980"/>
      <c r="M104" s="980"/>
      <c r="N104" s="980"/>
      <c r="O104" s="980"/>
      <c r="P104" s="980"/>
      <c r="Q104" s="980"/>
      <c r="R104" s="980"/>
      <c r="S104" s="332">
        <f>S106</f>
        <v>39</v>
      </c>
      <c r="T104" s="333" t="str">
        <f>VLOOKUP(B104,'Planilha Orçamentária'!A:H,5,0)</f>
        <v>und</v>
      </c>
    </row>
    <row r="105" spans="2:22" x14ac:dyDescent="0.25">
      <c r="B105" s="563"/>
      <c r="C105" s="562"/>
      <c r="D105" s="563"/>
      <c r="E105" s="531" t="s">
        <v>13346</v>
      </c>
      <c r="F105" s="395"/>
      <c r="G105" s="396"/>
      <c r="H105" s="338"/>
      <c r="I105" s="338"/>
      <c r="J105" s="396"/>
      <c r="K105" s="338"/>
      <c r="L105" s="338" t="s">
        <v>14042</v>
      </c>
      <c r="M105" s="397">
        <v>39</v>
      </c>
      <c r="N105" s="398"/>
      <c r="O105" s="397"/>
      <c r="P105" s="397"/>
      <c r="Q105" s="397"/>
      <c r="R105" s="397"/>
      <c r="S105" s="399">
        <f>M105</f>
        <v>39</v>
      </c>
      <c r="T105" s="222"/>
      <c r="V105" s="393"/>
    </row>
    <row r="106" spans="2:22" x14ac:dyDescent="0.25">
      <c r="B106" s="565"/>
      <c r="C106" s="564"/>
      <c r="D106" s="565"/>
      <c r="E106" s="149" t="s">
        <v>9</v>
      </c>
      <c r="F106" s="160"/>
      <c r="G106" s="161"/>
      <c r="H106" s="163"/>
      <c r="I106" s="160"/>
      <c r="J106" s="161"/>
      <c r="K106" s="163"/>
      <c r="L106" s="163"/>
      <c r="M106" s="164"/>
      <c r="N106" s="165"/>
      <c r="O106" s="165"/>
      <c r="P106" s="165"/>
      <c r="Q106" s="165"/>
      <c r="R106" s="165"/>
      <c r="S106" s="298">
        <f>ROUND(SUM(S105:S105),2)</f>
        <v>39</v>
      </c>
      <c r="T106" s="150" t="str">
        <f>IFERROR(VLOOKUP(B104,'Planilha Orçamentária'!$A$13:$H$171,5,FALSE),0)</f>
        <v>und</v>
      </c>
    </row>
    <row r="107" spans="2:22" x14ac:dyDescent="0.25">
      <c r="B107" s="331" t="str">
        <f>'Planilha Orçamentária'!A30</f>
        <v>2.5</v>
      </c>
      <c r="C107" s="330">
        <f>'Planilha Orçamentária'!B30</f>
        <v>4915768</v>
      </c>
      <c r="D107" s="331" t="str">
        <f>'Planilha Orçamentária'!C30</f>
        <v>SICRO</v>
      </c>
      <c r="E107" s="979" t="str">
        <f>'Planilha Orçamentária'!D30</f>
        <v>Corte e remoção de árvores</v>
      </c>
      <c r="F107" s="980"/>
      <c r="G107" s="980"/>
      <c r="H107" s="980"/>
      <c r="I107" s="980"/>
      <c r="J107" s="980"/>
      <c r="K107" s="980"/>
      <c r="L107" s="980"/>
      <c r="M107" s="980"/>
      <c r="N107" s="980"/>
      <c r="O107" s="980"/>
      <c r="P107" s="980"/>
      <c r="Q107" s="980"/>
      <c r="R107" s="980"/>
      <c r="S107" s="332">
        <f>S126</f>
        <v>57.66</v>
      </c>
      <c r="T107" s="333" t="str">
        <f>VLOOKUP(B107,'Planilha Orçamentária'!A:H,5,0)</f>
        <v>m³</v>
      </c>
    </row>
    <row r="108" spans="2:22" x14ac:dyDescent="0.25">
      <c r="B108" s="264"/>
      <c r="C108" s="136"/>
      <c r="D108" s="264"/>
      <c r="E108" s="151"/>
      <c r="F108" s="152"/>
      <c r="G108" s="139"/>
      <c r="H108" s="155"/>
      <c r="I108" s="152"/>
      <c r="J108" s="139"/>
      <c r="K108" s="155"/>
      <c r="L108" s="140"/>
      <c r="M108" s="153"/>
      <c r="N108" s="404"/>
      <c r="O108" s="192" t="s">
        <v>13449</v>
      </c>
      <c r="P108" s="397"/>
      <c r="Q108" s="397"/>
      <c r="R108" s="192" t="s">
        <v>13450</v>
      </c>
      <c r="S108" s="299"/>
      <c r="T108" s="154"/>
    </row>
    <row r="109" spans="2:22" x14ac:dyDescent="0.25">
      <c r="B109" s="561"/>
      <c r="C109" s="560"/>
      <c r="D109" s="561"/>
      <c r="E109" s="553" t="s">
        <v>14036</v>
      </c>
      <c r="F109" s="304"/>
      <c r="G109" s="303"/>
      <c r="H109" s="304"/>
      <c r="I109" s="302"/>
      <c r="J109" s="303"/>
      <c r="K109" s="304"/>
      <c r="L109" s="305"/>
      <c r="M109" s="306"/>
      <c r="N109" s="307"/>
      <c r="O109" s="308"/>
      <c r="P109" s="339"/>
      <c r="Q109" s="326"/>
      <c r="R109" s="326"/>
      <c r="S109" s="309"/>
      <c r="T109" s="327"/>
    </row>
    <row r="110" spans="2:22" x14ac:dyDescent="0.25">
      <c r="B110" s="561"/>
      <c r="C110" s="560"/>
      <c r="D110" s="561"/>
      <c r="E110" s="167" t="s">
        <v>14037</v>
      </c>
      <c r="F110" s="174">
        <v>8</v>
      </c>
      <c r="G110" s="174" t="s">
        <v>1734</v>
      </c>
      <c r="H110" s="35">
        <v>0</v>
      </c>
      <c r="I110" s="174">
        <v>10</v>
      </c>
      <c r="J110" s="174" t="s">
        <v>1734</v>
      </c>
      <c r="K110" s="35">
        <v>0</v>
      </c>
      <c r="L110" s="35"/>
      <c r="M110" s="174">
        <v>12</v>
      </c>
      <c r="N110" s="400"/>
      <c r="O110" s="319">
        <v>0.4</v>
      </c>
      <c r="P110" s="400">
        <v>8</v>
      </c>
      <c r="Q110" s="174"/>
      <c r="R110" s="174">
        <f>(PI()*(O110/2)^2)*P110*M110</f>
        <v>12.063715789784807</v>
      </c>
      <c r="S110" s="301">
        <f t="shared" ref="S110:S125" si="6">R110</f>
        <v>12.063715789784807</v>
      </c>
      <c r="T110" s="328"/>
    </row>
    <row r="111" spans="2:22" x14ac:dyDescent="0.25">
      <c r="B111" s="561"/>
      <c r="C111" s="560"/>
      <c r="D111" s="561"/>
      <c r="E111" s="167" t="s">
        <v>14037</v>
      </c>
      <c r="F111" s="174">
        <v>24</v>
      </c>
      <c r="G111" s="174" t="s">
        <v>1734</v>
      </c>
      <c r="H111" s="35">
        <v>0</v>
      </c>
      <c r="I111" s="174">
        <v>28</v>
      </c>
      <c r="J111" s="174" t="s">
        <v>1734</v>
      </c>
      <c r="K111" s="35">
        <v>0</v>
      </c>
      <c r="L111" s="35"/>
      <c r="M111" s="174">
        <v>4</v>
      </c>
      <c r="N111" s="400"/>
      <c r="O111" s="319">
        <v>0.4</v>
      </c>
      <c r="P111" s="400">
        <v>8</v>
      </c>
      <c r="Q111" s="174"/>
      <c r="R111" s="174">
        <f>(PI()*(O111/2)^2)*P111*M111</f>
        <v>4.0212385965949355</v>
      </c>
      <c r="S111" s="301">
        <f t="shared" si="6"/>
        <v>4.0212385965949355</v>
      </c>
      <c r="T111" s="328"/>
    </row>
    <row r="112" spans="2:22" x14ac:dyDescent="0.25">
      <c r="B112" s="561"/>
      <c r="C112" s="560"/>
      <c r="D112" s="561"/>
      <c r="E112" s="553" t="s">
        <v>14038</v>
      </c>
      <c r="F112" s="302"/>
      <c r="G112" s="303"/>
      <c r="H112" s="304"/>
      <c r="I112" s="302"/>
      <c r="J112" s="303"/>
      <c r="K112" s="304"/>
      <c r="L112" s="305"/>
      <c r="M112" s="306"/>
      <c r="N112" s="307"/>
      <c r="O112" s="308"/>
      <c r="P112" s="307"/>
      <c r="Q112" s="326"/>
      <c r="R112" s="326"/>
      <c r="S112" s="309"/>
      <c r="T112" s="328"/>
    </row>
    <row r="113" spans="2:20" x14ac:dyDescent="0.25">
      <c r="B113" s="561"/>
      <c r="C113" s="560"/>
      <c r="D113" s="561"/>
      <c r="E113" s="167" t="s">
        <v>14037</v>
      </c>
      <c r="F113" s="174">
        <v>17</v>
      </c>
      <c r="G113" s="174" t="s">
        <v>1734</v>
      </c>
      <c r="H113" s="35">
        <v>0</v>
      </c>
      <c r="I113" s="174">
        <v>19</v>
      </c>
      <c r="J113" s="174" t="s">
        <v>1734</v>
      </c>
      <c r="K113" s="174">
        <v>0</v>
      </c>
      <c r="L113" s="35"/>
      <c r="M113" s="174">
        <v>18</v>
      </c>
      <c r="N113" s="400"/>
      <c r="O113" s="319">
        <v>0.2</v>
      </c>
      <c r="P113" s="400">
        <v>4</v>
      </c>
      <c r="Q113" s="174"/>
      <c r="R113" s="174">
        <f t="shared" ref="R113:R120" si="7">(PI()*(O113/2)^2)*P113*M113</f>
        <v>2.2619467105846511</v>
      </c>
      <c r="S113" s="301">
        <f t="shared" si="6"/>
        <v>2.2619467105846511</v>
      </c>
      <c r="T113" s="328"/>
    </row>
    <row r="114" spans="2:20" x14ac:dyDescent="0.25">
      <c r="B114" s="561"/>
      <c r="C114" s="560"/>
      <c r="D114" s="561"/>
      <c r="E114" s="167" t="s">
        <v>14037</v>
      </c>
      <c r="F114" s="174">
        <v>21</v>
      </c>
      <c r="G114" s="174" t="s">
        <v>1734</v>
      </c>
      <c r="H114" s="35">
        <v>0</v>
      </c>
      <c r="I114" s="174">
        <v>25</v>
      </c>
      <c r="J114" s="174" t="s">
        <v>1734</v>
      </c>
      <c r="K114" s="174">
        <v>0</v>
      </c>
      <c r="L114" s="35"/>
      <c r="M114" s="174">
        <v>6</v>
      </c>
      <c r="N114" s="400"/>
      <c r="O114" s="319">
        <v>0.2</v>
      </c>
      <c r="P114" s="400">
        <v>4</v>
      </c>
      <c r="Q114" s="174"/>
      <c r="R114" s="174">
        <f t="shared" si="7"/>
        <v>0.75398223686155041</v>
      </c>
      <c r="S114" s="301">
        <f t="shared" si="6"/>
        <v>0.75398223686155041</v>
      </c>
      <c r="T114" s="328"/>
    </row>
    <row r="115" spans="2:20" x14ac:dyDescent="0.25">
      <c r="B115" s="561"/>
      <c r="C115" s="560"/>
      <c r="D115" s="561"/>
      <c r="E115" s="167" t="s">
        <v>14037</v>
      </c>
      <c r="F115" s="174">
        <v>26</v>
      </c>
      <c r="G115" s="174" t="s">
        <v>1734</v>
      </c>
      <c r="H115" s="35">
        <v>0</v>
      </c>
      <c r="I115" s="174">
        <v>29</v>
      </c>
      <c r="J115" s="174" t="s">
        <v>1734</v>
      </c>
      <c r="K115" s="174">
        <v>0</v>
      </c>
      <c r="L115" s="35"/>
      <c r="M115" s="174">
        <v>2</v>
      </c>
      <c r="N115" s="400"/>
      <c r="O115" s="319">
        <v>0.2</v>
      </c>
      <c r="P115" s="400">
        <v>4</v>
      </c>
      <c r="Q115" s="174"/>
      <c r="R115" s="174">
        <f t="shared" si="7"/>
        <v>0.25132741228718347</v>
      </c>
      <c r="S115" s="301">
        <f t="shared" si="6"/>
        <v>0.25132741228718347</v>
      </c>
      <c r="T115" s="328"/>
    </row>
    <row r="116" spans="2:20" x14ac:dyDescent="0.25">
      <c r="B116" s="561"/>
      <c r="C116" s="560"/>
      <c r="D116" s="561"/>
      <c r="E116" s="167" t="s">
        <v>14037</v>
      </c>
      <c r="F116" s="174">
        <v>34</v>
      </c>
      <c r="G116" s="174" t="s">
        <v>1734</v>
      </c>
      <c r="H116" s="35">
        <v>0</v>
      </c>
      <c r="I116" s="174">
        <v>35</v>
      </c>
      <c r="J116" s="174" t="s">
        <v>1734</v>
      </c>
      <c r="K116" s="174">
        <v>0</v>
      </c>
      <c r="L116" s="35"/>
      <c r="M116" s="174">
        <v>3</v>
      </c>
      <c r="N116" s="400"/>
      <c r="O116" s="319">
        <v>0.2</v>
      </c>
      <c r="P116" s="400">
        <v>4</v>
      </c>
      <c r="Q116" s="174"/>
      <c r="R116" s="174">
        <f t="shared" si="7"/>
        <v>0.37699111843077521</v>
      </c>
      <c r="S116" s="301">
        <f t="shared" si="6"/>
        <v>0.37699111843077521</v>
      </c>
      <c r="T116" s="328"/>
    </row>
    <row r="117" spans="2:20" x14ac:dyDescent="0.25">
      <c r="B117" s="561"/>
      <c r="C117" s="560"/>
      <c r="D117" s="561"/>
      <c r="E117" s="167" t="s">
        <v>10603</v>
      </c>
      <c r="F117" s="174">
        <v>0</v>
      </c>
      <c r="G117" s="174" t="s">
        <v>1734</v>
      </c>
      <c r="H117" s="35">
        <v>0</v>
      </c>
      <c r="I117" s="174">
        <v>5</v>
      </c>
      <c r="J117" s="174" t="s">
        <v>1734</v>
      </c>
      <c r="K117" s="174">
        <v>0</v>
      </c>
      <c r="L117" s="35"/>
      <c r="M117" s="174">
        <v>9</v>
      </c>
      <c r="N117" s="400"/>
      <c r="O117" s="319">
        <v>0.2</v>
      </c>
      <c r="P117" s="400">
        <v>4</v>
      </c>
      <c r="Q117" s="174"/>
      <c r="R117" s="174">
        <f t="shared" si="7"/>
        <v>1.1309733552923256</v>
      </c>
      <c r="S117" s="301">
        <f t="shared" si="6"/>
        <v>1.1309733552923256</v>
      </c>
      <c r="T117" s="221"/>
    </row>
    <row r="118" spans="2:20" x14ac:dyDescent="0.25">
      <c r="B118" s="561"/>
      <c r="C118" s="560"/>
      <c r="D118" s="561"/>
      <c r="E118" s="167" t="s">
        <v>10603</v>
      </c>
      <c r="F118" s="174">
        <v>6</v>
      </c>
      <c r="G118" s="174" t="s">
        <v>1734</v>
      </c>
      <c r="H118" s="35">
        <v>0</v>
      </c>
      <c r="I118" s="174">
        <v>11</v>
      </c>
      <c r="J118" s="174" t="s">
        <v>1734</v>
      </c>
      <c r="K118" s="174">
        <v>0</v>
      </c>
      <c r="L118" s="35"/>
      <c r="M118" s="174">
        <v>7</v>
      </c>
      <c r="N118" s="400"/>
      <c r="O118" s="319">
        <v>0.2</v>
      </c>
      <c r="P118" s="400">
        <v>4</v>
      </c>
      <c r="Q118" s="174"/>
      <c r="R118" s="174">
        <f t="shared" si="7"/>
        <v>0.87964594300514221</v>
      </c>
      <c r="S118" s="301">
        <f t="shared" si="6"/>
        <v>0.87964594300514221</v>
      </c>
      <c r="T118" s="221"/>
    </row>
    <row r="119" spans="2:20" x14ac:dyDescent="0.25">
      <c r="B119" s="561"/>
      <c r="C119" s="560"/>
      <c r="D119" s="561"/>
      <c r="E119" s="167" t="s">
        <v>10603</v>
      </c>
      <c r="F119" s="174">
        <v>11</v>
      </c>
      <c r="G119" s="174" t="s">
        <v>1734</v>
      </c>
      <c r="H119" s="35">
        <v>0</v>
      </c>
      <c r="I119" s="174">
        <v>15</v>
      </c>
      <c r="J119" s="174" t="s">
        <v>1734</v>
      </c>
      <c r="K119" s="174">
        <v>0</v>
      </c>
      <c r="L119" s="35"/>
      <c r="M119" s="174">
        <v>6</v>
      </c>
      <c r="N119" s="400"/>
      <c r="O119" s="319">
        <v>0.2</v>
      </c>
      <c r="P119" s="400">
        <v>4</v>
      </c>
      <c r="Q119" s="174"/>
      <c r="R119" s="174">
        <f t="shared" si="7"/>
        <v>0.75398223686155041</v>
      </c>
      <c r="S119" s="301">
        <f t="shared" si="6"/>
        <v>0.75398223686155041</v>
      </c>
      <c r="T119" s="221"/>
    </row>
    <row r="120" spans="2:20" x14ac:dyDescent="0.25">
      <c r="B120" s="561"/>
      <c r="C120" s="560"/>
      <c r="D120" s="561"/>
      <c r="E120" s="167" t="s">
        <v>10603</v>
      </c>
      <c r="F120" s="174">
        <v>15</v>
      </c>
      <c r="G120" s="174" t="s">
        <v>1734</v>
      </c>
      <c r="H120" s="35">
        <v>0</v>
      </c>
      <c r="I120" s="174">
        <v>17</v>
      </c>
      <c r="J120" s="174" t="s">
        <v>1734</v>
      </c>
      <c r="K120" s="174">
        <v>0</v>
      </c>
      <c r="L120" s="35"/>
      <c r="M120" s="174">
        <v>8</v>
      </c>
      <c r="N120" s="400"/>
      <c r="O120" s="319">
        <v>0.2</v>
      </c>
      <c r="P120" s="400">
        <v>4</v>
      </c>
      <c r="Q120" s="174"/>
      <c r="R120" s="174">
        <f t="shared" si="7"/>
        <v>1.0053096491487339</v>
      </c>
      <c r="S120" s="301">
        <f t="shared" si="6"/>
        <v>1.0053096491487339</v>
      </c>
      <c r="T120" s="221"/>
    </row>
    <row r="121" spans="2:20" x14ac:dyDescent="0.25">
      <c r="B121" s="561"/>
      <c r="C121" s="560"/>
      <c r="D121" s="561"/>
      <c r="E121" s="553" t="s">
        <v>14039</v>
      </c>
      <c r="F121" s="983"/>
      <c r="G121" s="983"/>
      <c r="H121" s="983"/>
      <c r="I121" s="983"/>
      <c r="J121" s="983"/>
      <c r="K121" s="983"/>
      <c r="L121" s="305"/>
      <c r="M121" s="306"/>
      <c r="N121" s="307"/>
      <c r="O121" s="308"/>
      <c r="P121" s="307"/>
      <c r="Q121" s="326"/>
      <c r="R121" s="326"/>
      <c r="S121" s="309"/>
      <c r="T121" s="221"/>
    </row>
    <row r="122" spans="2:20" x14ac:dyDescent="0.25">
      <c r="B122" s="561"/>
      <c r="C122" s="560"/>
      <c r="D122" s="561"/>
      <c r="E122" s="167" t="s">
        <v>14037</v>
      </c>
      <c r="F122" s="174">
        <v>19</v>
      </c>
      <c r="G122" s="174" t="s">
        <v>1734</v>
      </c>
      <c r="H122" s="35">
        <v>0</v>
      </c>
      <c r="I122" s="174">
        <v>18</v>
      </c>
      <c r="J122" s="174" t="s">
        <v>1734</v>
      </c>
      <c r="K122" s="35">
        <v>0</v>
      </c>
      <c r="L122" s="35"/>
      <c r="M122" s="174">
        <v>11</v>
      </c>
      <c r="N122" s="400"/>
      <c r="O122" s="319">
        <v>0.5</v>
      </c>
      <c r="P122" s="400">
        <v>6</v>
      </c>
      <c r="Q122" s="174"/>
      <c r="R122" s="174">
        <f t="shared" ref="R122:R125" si="8">(PI()*(O122/2)^2)*P122*M122</f>
        <v>12.959069696057897</v>
      </c>
      <c r="S122" s="301">
        <f t="shared" si="6"/>
        <v>12.959069696057897</v>
      </c>
      <c r="T122" s="221"/>
    </row>
    <row r="123" spans="2:20" x14ac:dyDescent="0.25">
      <c r="B123" s="561"/>
      <c r="C123" s="560"/>
      <c r="D123" s="561"/>
      <c r="E123" s="167" t="s">
        <v>14037</v>
      </c>
      <c r="F123" s="174">
        <v>29</v>
      </c>
      <c r="G123" s="174" t="s">
        <v>1734</v>
      </c>
      <c r="H123" s="35">
        <v>0</v>
      </c>
      <c r="I123" s="174">
        <v>33</v>
      </c>
      <c r="J123" s="174" t="s">
        <v>1734</v>
      </c>
      <c r="K123" s="35">
        <v>0</v>
      </c>
      <c r="L123" s="35"/>
      <c r="M123" s="174">
        <v>5</v>
      </c>
      <c r="N123" s="400"/>
      <c r="O123" s="319">
        <v>0.5</v>
      </c>
      <c r="P123" s="400">
        <v>6</v>
      </c>
      <c r="Q123" s="174"/>
      <c r="R123" s="174">
        <f t="shared" si="8"/>
        <v>5.8904862254808616</v>
      </c>
      <c r="S123" s="301">
        <f t="shared" si="6"/>
        <v>5.8904862254808616</v>
      </c>
      <c r="T123" s="221"/>
    </row>
    <row r="124" spans="2:20" x14ac:dyDescent="0.25">
      <c r="B124" s="561"/>
      <c r="C124" s="560"/>
      <c r="D124" s="561"/>
      <c r="E124" s="167" t="s">
        <v>10603</v>
      </c>
      <c r="F124" s="174">
        <v>2</v>
      </c>
      <c r="G124" s="174" t="s">
        <v>1734</v>
      </c>
      <c r="H124" s="35">
        <v>0</v>
      </c>
      <c r="I124" s="174">
        <v>3</v>
      </c>
      <c r="J124" s="174" t="s">
        <v>1734</v>
      </c>
      <c r="K124" s="35">
        <v>0</v>
      </c>
      <c r="L124" s="35"/>
      <c r="M124" s="174">
        <v>1</v>
      </c>
      <c r="N124" s="400"/>
      <c r="O124" s="319">
        <v>0.5</v>
      </c>
      <c r="P124" s="400">
        <v>6</v>
      </c>
      <c r="Q124" s="174"/>
      <c r="R124" s="174">
        <f t="shared" si="8"/>
        <v>1.1780972450961724</v>
      </c>
      <c r="S124" s="301">
        <f t="shared" si="6"/>
        <v>1.1780972450961724</v>
      </c>
      <c r="T124" s="221"/>
    </row>
    <row r="125" spans="2:20" x14ac:dyDescent="0.25">
      <c r="B125" s="561"/>
      <c r="C125" s="560"/>
      <c r="D125" s="561"/>
      <c r="E125" s="167" t="s">
        <v>10603</v>
      </c>
      <c r="F125" s="174">
        <v>6</v>
      </c>
      <c r="G125" s="174" t="s">
        <v>1734</v>
      </c>
      <c r="H125" s="35">
        <v>0</v>
      </c>
      <c r="I125" s="174">
        <v>12</v>
      </c>
      <c r="J125" s="174" t="s">
        <v>1734</v>
      </c>
      <c r="K125" s="35">
        <v>0</v>
      </c>
      <c r="L125" s="35"/>
      <c r="M125" s="174">
        <v>12</v>
      </c>
      <c r="N125" s="400"/>
      <c r="O125" s="319">
        <v>0.5</v>
      </c>
      <c r="P125" s="400">
        <v>6</v>
      </c>
      <c r="Q125" s="174"/>
      <c r="R125" s="174">
        <f t="shared" si="8"/>
        <v>14.137166941154069</v>
      </c>
      <c r="S125" s="301">
        <f t="shared" si="6"/>
        <v>14.137166941154069</v>
      </c>
      <c r="T125" s="221"/>
    </row>
    <row r="126" spans="2:20" x14ac:dyDescent="0.25">
      <c r="B126" s="444"/>
      <c r="C126" s="443"/>
      <c r="D126" s="444"/>
      <c r="E126" s="149" t="s">
        <v>9</v>
      </c>
      <c r="F126" s="160"/>
      <c r="G126" s="161"/>
      <c r="H126" s="162"/>
      <c r="I126" s="160"/>
      <c r="J126" s="161"/>
      <c r="K126" s="162"/>
      <c r="L126" s="163"/>
      <c r="M126" s="164"/>
      <c r="N126" s="165"/>
      <c r="O126" s="165"/>
      <c r="P126" s="165"/>
      <c r="Q126" s="165"/>
      <c r="R126" s="165"/>
      <c r="S126" s="298">
        <f>ROUND(SUM(S110:S125),2)</f>
        <v>57.66</v>
      </c>
      <c r="T126" s="150" t="str">
        <f>IFERROR(VLOOKUP(B107,'Planilha Orçamentária'!$A$13:$H$198,5,FALSE),0)</f>
        <v>m³</v>
      </c>
    </row>
    <row r="127" spans="2:20" ht="15" customHeight="1" x14ac:dyDescent="0.25">
      <c r="B127" s="331" t="str">
        <f>'Planilha Orçamentária'!A31</f>
        <v>2.6</v>
      </c>
      <c r="C127" s="330">
        <f>VLOOKUP(B127,'Planilha Orçamentária'!A:H,2,0)</f>
        <v>5501701</v>
      </c>
      <c r="D127" s="331" t="str">
        <f>VLOOKUP(B127,'Planilha Orçamentária'!A:H,3,0)</f>
        <v>SICRO</v>
      </c>
      <c r="E127" s="979" t="str">
        <f>VLOOKUP(B127,'Planilha Orçamentária'!$A$13:$D$198,4,FALSE)</f>
        <v>Destocamento de árvores com diâmetro de 0,15 a 0,30 m</v>
      </c>
      <c r="F127" s="980"/>
      <c r="G127" s="980"/>
      <c r="H127" s="980"/>
      <c r="I127" s="980"/>
      <c r="J127" s="980"/>
      <c r="K127" s="980"/>
      <c r="L127" s="980"/>
      <c r="M127" s="980"/>
      <c r="N127" s="980" t="s">
        <v>10394</v>
      </c>
      <c r="O127" s="980"/>
      <c r="P127" s="980"/>
      <c r="Q127" s="980" t="s">
        <v>5690</v>
      </c>
      <c r="R127" s="980" t="s">
        <v>5676</v>
      </c>
      <c r="S127" s="332">
        <f>S137</f>
        <v>59</v>
      </c>
      <c r="T127" s="333" t="str">
        <f>VLOOKUP(B127,'Planilha Orçamentária'!A:H,5,0)</f>
        <v>un</v>
      </c>
    </row>
    <row r="128" spans="2:20" x14ac:dyDescent="0.25">
      <c r="B128" s="561"/>
      <c r="C128" s="560"/>
      <c r="D128" s="561"/>
      <c r="E128" s="553" t="s">
        <v>14038</v>
      </c>
      <c r="F128" s="302"/>
      <c r="G128" s="303"/>
      <c r="H128" s="304"/>
      <c r="I128" s="302"/>
      <c r="J128" s="303"/>
      <c r="K128" s="304"/>
      <c r="L128" s="305"/>
      <c r="M128" s="306"/>
      <c r="N128" s="307"/>
      <c r="O128" s="308"/>
      <c r="P128" s="339"/>
      <c r="Q128" s="326"/>
      <c r="R128" s="326"/>
      <c r="S128" s="309"/>
      <c r="T128" s="328"/>
    </row>
    <row r="129" spans="2:20" x14ac:dyDescent="0.25">
      <c r="B129" s="561"/>
      <c r="C129" s="560"/>
      <c r="D129" s="561"/>
      <c r="E129" s="167" t="s">
        <v>14037</v>
      </c>
      <c r="F129" s="174">
        <v>17</v>
      </c>
      <c r="G129" s="174" t="s">
        <v>1734</v>
      </c>
      <c r="H129" s="35">
        <v>0</v>
      </c>
      <c r="I129" s="174">
        <v>19</v>
      </c>
      <c r="J129" s="174" t="s">
        <v>1734</v>
      </c>
      <c r="K129" s="35">
        <v>0</v>
      </c>
      <c r="L129" s="35"/>
      <c r="M129" s="174">
        <v>18</v>
      </c>
      <c r="N129" s="400"/>
      <c r="O129" s="319"/>
      <c r="P129" s="400"/>
      <c r="Q129" s="174"/>
      <c r="R129" s="174"/>
      <c r="S129" s="301">
        <f t="shared" ref="S129:S136" si="9">M129</f>
        <v>18</v>
      </c>
      <c r="T129" s="328"/>
    </row>
    <row r="130" spans="2:20" x14ac:dyDescent="0.25">
      <c r="B130" s="561"/>
      <c r="C130" s="560"/>
      <c r="D130" s="561"/>
      <c r="E130" s="167" t="s">
        <v>14037</v>
      </c>
      <c r="F130" s="174">
        <v>21</v>
      </c>
      <c r="G130" s="174" t="s">
        <v>1734</v>
      </c>
      <c r="H130" s="35">
        <v>0</v>
      </c>
      <c r="I130" s="174">
        <v>25</v>
      </c>
      <c r="J130" s="174" t="s">
        <v>1734</v>
      </c>
      <c r="K130" s="35">
        <v>0</v>
      </c>
      <c r="L130" s="35"/>
      <c r="M130" s="174">
        <v>6</v>
      </c>
      <c r="N130" s="400"/>
      <c r="O130" s="319"/>
      <c r="P130" s="400"/>
      <c r="Q130" s="174"/>
      <c r="R130" s="174"/>
      <c r="S130" s="301">
        <f t="shared" si="9"/>
        <v>6</v>
      </c>
      <c r="T130" s="328"/>
    </row>
    <row r="131" spans="2:20" x14ac:dyDescent="0.25">
      <c r="B131" s="561"/>
      <c r="C131" s="560"/>
      <c r="D131" s="561"/>
      <c r="E131" s="167" t="s">
        <v>14037</v>
      </c>
      <c r="F131" s="174">
        <v>26</v>
      </c>
      <c r="G131" s="174" t="s">
        <v>1734</v>
      </c>
      <c r="H131" s="35">
        <v>0</v>
      </c>
      <c r="I131" s="174">
        <v>29</v>
      </c>
      <c r="J131" s="174" t="s">
        <v>1734</v>
      </c>
      <c r="K131" s="35">
        <v>0</v>
      </c>
      <c r="L131" s="35"/>
      <c r="M131" s="174">
        <v>2</v>
      </c>
      <c r="N131" s="400"/>
      <c r="O131" s="319"/>
      <c r="P131" s="400"/>
      <c r="Q131" s="174"/>
      <c r="R131" s="174"/>
      <c r="S131" s="301">
        <f t="shared" si="9"/>
        <v>2</v>
      </c>
      <c r="T131" s="328"/>
    </row>
    <row r="132" spans="2:20" x14ac:dyDescent="0.25">
      <c r="B132" s="561"/>
      <c r="C132" s="560"/>
      <c r="D132" s="561"/>
      <c r="E132" s="167" t="s">
        <v>14037</v>
      </c>
      <c r="F132" s="174">
        <v>34</v>
      </c>
      <c r="G132" s="174" t="s">
        <v>1734</v>
      </c>
      <c r="H132" s="35">
        <v>0</v>
      </c>
      <c r="I132" s="174">
        <v>35</v>
      </c>
      <c r="J132" s="174" t="s">
        <v>1734</v>
      </c>
      <c r="K132" s="35">
        <v>0</v>
      </c>
      <c r="L132" s="35"/>
      <c r="M132" s="174">
        <v>3</v>
      </c>
      <c r="N132" s="400"/>
      <c r="O132" s="319"/>
      <c r="P132" s="400"/>
      <c r="Q132" s="174"/>
      <c r="R132" s="174"/>
      <c r="S132" s="301">
        <f t="shared" si="9"/>
        <v>3</v>
      </c>
      <c r="T132" s="328"/>
    </row>
    <row r="133" spans="2:20" x14ac:dyDescent="0.25">
      <c r="B133" s="561"/>
      <c r="C133" s="560"/>
      <c r="D133" s="561"/>
      <c r="E133" s="167" t="s">
        <v>10603</v>
      </c>
      <c r="F133" s="174">
        <v>0</v>
      </c>
      <c r="G133" s="174" t="s">
        <v>1734</v>
      </c>
      <c r="H133" s="35">
        <v>0</v>
      </c>
      <c r="I133" s="174">
        <v>5</v>
      </c>
      <c r="J133" s="174" t="s">
        <v>1734</v>
      </c>
      <c r="K133" s="35">
        <v>0</v>
      </c>
      <c r="L133" s="35"/>
      <c r="M133" s="174">
        <v>9</v>
      </c>
      <c r="N133" s="400"/>
      <c r="O133" s="319"/>
      <c r="P133" s="400"/>
      <c r="Q133" s="174"/>
      <c r="R133" s="174"/>
      <c r="S133" s="301">
        <f t="shared" si="9"/>
        <v>9</v>
      </c>
      <c r="T133" s="221"/>
    </row>
    <row r="134" spans="2:20" x14ac:dyDescent="0.25">
      <c r="B134" s="561"/>
      <c r="C134" s="560"/>
      <c r="D134" s="561"/>
      <c r="E134" s="167" t="s">
        <v>10603</v>
      </c>
      <c r="F134" s="174">
        <v>6</v>
      </c>
      <c r="G134" s="174" t="s">
        <v>1734</v>
      </c>
      <c r="H134" s="35">
        <v>0</v>
      </c>
      <c r="I134" s="174">
        <v>1</v>
      </c>
      <c r="J134" s="174" t="s">
        <v>1734</v>
      </c>
      <c r="K134" s="35">
        <v>0</v>
      </c>
      <c r="L134" s="35"/>
      <c r="M134" s="174">
        <v>7</v>
      </c>
      <c r="N134" s="400"/>
      <c r="O134" s="319"/>
      <c r="P134" s="400"/>
      <c r="Q134" s="174"/>
      <c r="R134" s="174"/>
      <c r="S134" s="301">
        <f t="shared" si="9"/>
        <v>7</v>
      </c>
      <c r="T134" s="221"/>
    </row>
    <row r="135" spans="2:20" x14ac:dyDescent="0.25">
      <c r="B135" s="561"/>
      <c r="C135" s="560"/>
      <c r="D135" s="561"/>
      <c r="E135" s="167" t="s">
        <v>10603</v>
      </c>
      <c r="F135" s="174">
        <v>11</v>
      </c>
      <c r="G135" s="174" t="s">
        <v>1734</v>
      </c>
      <c r="H135" s="35">
        <v>0</v>
      </c>
      <c r="I135" s="174">
        <v>15</v>
      </c>
      <c r="J135" s="174" t="s">
        <v>1734</v>
      </c>
      <c r="K135" s="35">
        <v>0</v>
      </c>
      <c r="L135" s="35"/>
      <c r="M135" s="174">
        <v>6</v>
      </c>
      <c r="N135" s="400"/>
      <c r="O135" s="319"/>
      <c r="P135" s="400"/>
      <c r="Q135" s="174"/>
      <c r="R135" s="174"/>
      <c r="S135" s="301">
        <f t="shared" si="9"/>
        <v>6</v>
      </c>
      <c r="T135" s="221"/>
    </row>
    <row r="136" spans="2:20" x14ac:dyDescent="0.25">
      <c r="B136" s="561"/>
      <c r="C136" s="560"/>
      <c r="D136" s="561"/>
      <c r="E136" s="167" t="s">
        <v>10603</v>
      </c>
      <c r="F136" s="174">
        <v>15</v>
      </c>
      <c r="G136" s="174" t="s">
        <v>1734</v>
      </c>
      <c r="H136" s="35">
        <v>0</v>
      </c>
      <c r="I136" s="174">
        <v>17</v>
      </c>
      <c r="J136" s="174" t="s">
        <v>1734</v>
      </c>
      <c r="K136" s="35">
        <v>0</v>
      </c>
      <c r="L136" s="35"/>
      <c r="M136" s="174">
        <v>8</v>
      </c>
      <c r="N136" s="400"/>
      <c r="O136" s="319"/>
      <c r="P136" s="400"/>
      <c r="Q136" s="174"/>
      <c r="R136" s="174"/>
      <c r="S136" s="301">
        <f t="shared" si="9"/>
        <v>8</v>
      </c>
      <c r="T136" s="221"/>
    </row>
    <row r="137" spans="2:20" x14ac:dyDescent="0.25">
      <c r="B137" s="264"/>
      <c r="C137" s="136"/>
      <c r="D137" s="264"/>
      <c r="E137" s="149" t="s">
        <v>9</v>
      </c>
      <c r="F137" s="160"/>
      <c r="G137" s="161"/>
      <c r="H137" s="162"/>
      <c r="I137" s="160"/>
      <c r="J137" s="161"/>
      <c r="K137" s="162"/>
      <c r="L137" s="163"/>
      <c r="M137" s="164"/>
      <c r="N137" s="165"/>
      <c r="O137" s="165"/>
      <c r="P137" s="165"/>
      <c r="Q137" s="165"/>
      <c r="R137" s="165"/>
      <c r="S137" s="298">
        <f>ROUND(SUM(S128:S136),2)</f>
        <v>59</v>
      </c>
      <c r="T137" s="150" t="str">
        <f>IFERROR(VLOOKUP(B127,'Planilha Orçamentária'!$A$13:$H$198,5,FALSE),0)</f>
        <v>un</v>
      </c>
    </row>
    <row r="138" spans="2:20" ht="15" customHeight="1" x14ac:dyDescent="0.25">
      <c r="B138" s="331" t="str">
        <f>'Planilha Orçamentária'!A32</f>
        <v>2.7</v>
      </c>
      <c r="C138" s="330">
        <f>VLOOKUP(B138,'Planilha Orçamentária'!A:H,2,0)</f>
        <v>5501702</v>
      </c>
      <c r="D138" s="331" t="str">
        <f>VLOOKUP(B138,'Planilha Orçamentária'!A:H,3,0)</f>
        <v>SICRO</v>
      </c>
      <c r="E138" s="979" t="str">
        <f>VLOOKUP(B138,'Planilha Orçamentária'!$A$13:$D$198,4,FALSE)</f>
        <v>Destocamento de árvores com diâmetro maior que 0,30 m</v>
      </c>
      <c r="F138" s="980"/>
      <c r="G138" s="980"/>
      <c r="H138" s="980"/>
      <c r="I138" s="980"/>
      <c r="J138" s="980"/>
      <c r="K138" s="980"/>
      <c r="L138" s="980"/>
      <c r="M138" s="980"/>
      <c r="N138" s="980" t="s">
        <v>10394</v>
      </c>
      <c r="O138" s="980"/>
      <c r="P138" s="980"/>
      <c r="Q138" s="980" t="s">
        <v>5690</v>
      </c>
      <c r="R138" s="980" t="s">
        <v>5676</v>
      </c>
      <c r="S138" s="332">
        <f>S147</f>
        <v>45</v>
      </c>
      <c r="T138" s="333" t="str">
        <f>VLOOKUP(B138,'Planilha Orçamentária'!A:H,5,0)</f>
        <v>un</v>
      </c>
    </row>
    <row r="139" spans="2:20" x14ac:dyDescent="0.25">
      <c r="B139" s="561"/>
      <c r="C139" s="560"/>
      <c r="D139" s="561"/>
      <c r="E139" s="553" t="s">
        <v>14036</v>
      </c>
      <c r="F139" s="304"/>
      <c r="G139" s="303"/>
      <c r="H139" s="304"/>
      <c r="I139" s="302"/>
      <c r="J139" s="303"/>
      <c r="K139" s="304"/>
      <c r="L139" s="305"/>
      <c r="M139" s="306"/>
      <c r="N139" s="307"/>
      <c r="O139" s="308"/>
      <c r="P139" s="339"/>
      <c r="Q139" s="326"/>
      <c r="R139" s="326"/>
      <c r="S139" s="309"/>
      <c r="T139" s="327"/>
    </row>
    <row r="140" spans="2:20" x14ac:dyDescent="0.25">
      <c r="B140" s="561"/>
      <c r="C140" s="560"/>
      <c r="D140" s="561"/>
      <c r="E140" s="167" t="s">
        <v>14037</v>
      </c>
      <c r="F140" s="174">
        <v>8</v>
      </c>
      <c r="G140" s="174" t="s">
        <v>1734</v>
      </c>
      <c r="H140" s="35">
        <v>0</v>
      </c>
      <c r="I140" s="174">
        <v>10</v>
      </c>
      <c r="J140" s="174" t="s">
        <v>1734</v>
      </c>
      <c r="K140" s="35">
        <v>0</v>
      </c>
      <c r="L140" s="35"/>
      <c r="M140" s="174">
        <v>12</v>
      </c>
      <c r="N140" s="400"/>
      <c r="O140" s="319"/>
      <c r="P140" s="400"/>
      <c r="Q140" s="174"/>
      <c r="R140" s="174"/>
      <c r="S140" s="301">
        <f>M140</f>
        <v>12</v>
      </c>
      <c r="T140" s="328"/>
    </row>
    <row r="141" spans="2:20" x14ac:dyDescent="0.25">
      <c r="B141" s="561"/>
      <c r="C141" s="560"/>
      <c r="D141" s="561"/>
      <c r="E141" s="167" t="s">
        <v>14037</v>
      </c>
      <c r="F141" s="174">
        <v>24</v>
      </c>
      <c r="G141" s="174" t="s">
        <v>1734</v>
      </c>
      <c r="H141" s="35">
        <v>0</v>
      </c>
      <c r="I141" s="174">
        <v>28</v>
      </c>
      <c r="J141" s="174" t="s">
        <v>1734</v>
      </c>
      <c r="K141" s="35">
        <v>0</v>
      </c>
      <c r="L141" s="35"/>
      <c r="M141" s="174">
        <v>4</v>
      </c>
      <c r="N141" s="400"/>
      <c r="O141" s="319"/>
      <c r="P141" s="400"/>
      <c r="Q141" s="174"/>
      <c r="R141" s="174"/>
      <c r="S141" s="301">
        <f>M141</f>
        <v>4</v>
      </c>
      <c r="T141" s="328"/>
    </row>
    <row r="142" spans="2:20" x14ac:dyDescent="0.25">
      <c r="B142" s="561"/>
      <c r="C142" s="560"/>
      <c r="D142" s="561"/>
      <c r="E142" s="553" t="s">
        <v>14039</v>
      </c>
      <c r="F142" s="983"/>
      <c r="G142" s="983"/>
      <c r="H142" s="983"/>
      <c r="I142" s="983"/>
      <c r="J142" s="983"/>
      <c r="K142" s="983"/>
      <c r="L142" s="305"/>
      <c r="M142" s="306"/>
      <c r="N142" s="307"/>
      <c r="O142" s="308"/>
      <c r="P142" s="339"/>
      <c r="Q142" s="326"/>
      <c r="R142" s="326"/>
      <c r="S142" s="309"/>
      <c r="T142" s="221"/>
    </row>
    <row r="143" spans="2:20" x14ac:dyDescent="0.25">
      <c r="B143" s="561"/>
      <c r="C143" s="560"/>
      <c r="D143" s="561"/>
      <c r="E143" s="167" t="s">
        <v>14037</v>
      </c>
      <c r="F143" s="174">
        <v>19</v>
      </c>
      <c r="G143" s="174" t="s">
        <v>1734</v>
      </c>
      <c r="H143" s="35">
        <v>0</v>
      </c>
      <c r="I143" s="174">
        <v>18</v>
      </c>
      <c r="J143" s="174" t="s">
        <v>1734</v>
      </c>
      <c r="K143" s="35">
        <v>0</v>
      </c>
      <c r="L143" s="35"/>
      <c r="M143" s="174">
        <v>11</v>
      </c>
      <c r="N143" s="400"/>
      <c r="O143" s="319"/>
      <c r="P143" s="400"/>
      <c r="Q143" s="174"/>
      <c r="R143" s="174"/>
      <c r="S143" s="301">
        <f t="shared" ref="S143:S146" si="10">M143</f>
        <v>11</v>
      </c>
      <c r="T143" s="221"/>
    </row>
    <row r="144" spans="2:20" x14ac:dyDescent="0.25">
      <c r="B144" s="561"/>
      <c r="C144" s="560"/>
      <c r="D144" s="561"/>
      <c r="E144" s="167" t="s">
        <v>14037</v>
      </c>
      <c r="F144" s="174">
        <v>29</v>
      </c>
      <c r="G144" s="174" t="s">
        <v>1734</v>
      </c>
      <c r="H144" s="35">
        <v>0</v>
      </c>
      <c r="I144" s="174">
        <v>33</v>
      </c>
      <c r="J144" s="174" t="s">
        <v>1734</v>
      </c>
      <c r="K144" s="35">
        <v>0</v>
      </c>
      <c r="L144" s="35"/>
      <c r="M144" s="174">
        <v>5</v>
      </c>
      <c r="N144" s="400"/>
      <c r="O144" s="319"/>
      <c r="P144" s="400"/>
      <c r="Q144" s="174"/>
      <c r="R144" s="174"/>
      <c r="S144" s="301">
        <f t="shared" si="10"/>
        <v>5</v>
      </c>
      <c r="T144" s="221"/>
    </row>
    <row r="145" spans="2:22" x14ac:dyDescent="0.25">
      <c r="B145" s="561"/>
      <c r="C145" s="560"/>
      <c r="D145" s="561"/>
      <c r="E145" s="167" t="s">
        <v>10603</v>
      </c>
      <c r="F145" s="174">
        <v>2</v>
      </c>
      <c r="G145" s="174" t="s">
        <v>1734</v>
      </c>
      <c r="H145" s="35">
        <v>0</v>
      </c>
      <c r="I145" s="174">
        <v>3</v>
      </c>
      <c r="J145" s="174" t="s">
        <v>1734</v>
      </c>
      <c r="K145" s="35">
        <v>0</v>
      </c>
      <c r="L145" s="35"/>
      <c r="M145" s="174">
        <v>1</v>
      </c>
      <c r="N145" s="400"/>
      <c r="O145" s="319"/>
      <c r="P145" s="400"/>
      <c r="Q145" s="174"/>
      <c r="R145" s="174"/>
      <c r="S145" s="301">
        <f t="shared" si="10"/>
        <v>1</v>
      </c>
      <c r="T145" s="221"/>
    </row>
    <row r="146" spans="2:22" x14ac:dyDescent="0.25">
      <c r="B146" s="561"/>
      <c r="C146" s="560"/>
      <c r="D146" s="561"/>
      <c r="E146" s="167" t="s">
        <v>10603</v>
      </c>
      <c r="F146" s="174">
        <v>6</v>
      </c>
      <c r="G146" s="174" t="s">
        <v>1734</v>
      </c>
      <c r="H146" s="35">
        <v>0</v>
      </c>
      <c r="I146" s="174">
        <v>12</v>
      </c>
      <c r="J146" s="174" t="s">
        <v>1734</v>
      </c>
      <c r="K146" s="35">
        <v>0</v>
      </c>
      <c r="L146" s="35"/>
      <c r="M146" s="174">
        <v>12</v>
      </c>
      <c r="N146" s="400"/>
      <c r="O146" s="319"/>
      <c r="P146" s="400"/>
      <c r="Q146" s="174"/>
      <c r="R146" s="174"/>
      <c r="S146" s="301">
        <f t="shared" si="10"/>
        <v>12</v>
      </c>
      <c r="T146" s="221"/>
    </row>
    <row r="147" spans="2:22" x14ac:dyDescent="0.25">
      <c r="B147" s="264"/>
      <c r="C147" s="136"/>
      <c r="D147" s="264"/>
      <c r="E147" s="149" t="s">
        <v>9</v>
      </c>
      <c r="F147" s="160"/>
      <c r="G147" s="161"/>
      <c r="H147" s="162"/>
      <c r="I147" s="160"/>
      <c r="J147" s="161"/>
      <c r="K147" s="162"/>
      <c r="L147" s="163"/>
      <c r="M147" s="164"/>
      <c r="N147" s="165"/>
      <c r="O147" s="165"/>
      <c r="P147" s="165"/>
      <c r="Q147" s="165"/>
      <c r="R147" s="165"/>
      <c r="S147" s="298">
        <f>ROUND(SUM(S140:S146),2)</f>
        <v>45</v>
      </c>
      <c r="T147" s="150" t="str">
        <f>IFERROR(VLOOKUP(B138,'Planilha Orçamentária'!$A$13:$H$198,5,FALSE),0)</f>
        <v>un</v>
      </c>
    </row>
    <row r="148" spans="2:22" ht="15" customHeight="1" x14ac:dyDescent="0.25">
      <c r="B148" s="331" t="str">
        <f>'Planilha Orçamentária'!A33</f>
        <v>2.8</v>
      </c>
      <c r="C148" s="330">
        <f>VLOOKUP(B148,'Planilha Orçamentária'!A:H,2,0)</f>
        <v>5501700</v>
      </c>
      <c r="D148" s="331" t="str">
        <f>VLOOKUP(B148,'Planilha Orçamentária'!A:H,3,0)</f>
        <v>SICRO</v>
      </c>
      <c r="E148" s="979" t="str">
        <f>VLOOKUP(B148,'Planilha Orçamentária'!$A$13:$D$198,4,FALSE)</f>
        <v>Desmatamento, destocamento e limpeza de área com árvores de diâmetro até 0,15 m</v>
      </c>
      <c r="F148" s="980"/>
      <c r="G148" s="980"/>
      <c r="H148" s="980"/>
      <c r="I148" s="980"/>
      <c r="J148" s="980"/>
      <c r="K148" s="980"/>
      <c r="L148" s="980"/>
      <c r="M148" s="980"/>
      <c r="N148" s="980" t="s">
        <v>10394</v>
      </c>
      <c r="O148" s="980"/>
      <c r="P148" s="980"/>
      <c r="Q148" s="980" t="s">
        <v>5690</v>
      </c>
      <c r="R148" s="980" t="s">
        <v>5676</v>
      </c>
      <c r="S148" s="332">
        <f>S156</f>
        <v>47007.25</v>
      </c>
      <c r="T148" s="333" t="str">
        <f>VLOOKUP(B148,'Planilha Orçamentária'!A:H,5,0)</f>
        <v>m²</v>
      </c>
    </row>
    <row r="149" spans="2:22" x14ac:dyDescent="0.25">
      <c r="B149" s="563"/>
      <c r="C149" s="562"/>
      <c r="D149" s="563"/>
      <c r="E149" s="532"/>
      <c r="F149" s="395"/>
      <c r="G149" s="396"/>
      <c r="H149" s="338"/>
      <c r="I149" s="338"/>
      <c r="J149" s="396"/>
      <c r="K149" s="338"/>
      <c r="L149" s="338"/>
      <c r="M149" s="397"/>
      <c r="N149" s="404"/>
      <c r="O149" s="192"/>
      <c r="P149" s="192"/>
      <c r="Q149" s="192" t="s">
        <v>13344</v>
      </c>
      <c r="R149" s="497"/>
      <c r="S149" s="399"/>
      <c r="T149" s="222"/>
      <c r="V149" s="393"/>
    </row>
    <row r="150" spans="2:22" x14ac:dyDescent="0.25">
      <c r="B150" s="563"/>
      <c r="C150" s="562"/>
      <c r="D150" s="563"/>
      <c r="E150" s="167" t="s">
        <v>10604</v>
      </c>
      <c r="F150" s="174">
        <v>0</v>
      </c>
      <c r="G150" s="174" t="s">
        <v>1734</v>
      </c>
      <c r="H150" s="35">
        <v>0</v>
      </c>
      <c r="I150" s="174">
        <v>24</v>
      </c>
      <c r="J150" s="174" t="s">
        <v>1734</v>
      </c>
      <c r="K150" s="35">
        <v>15</v>
      </c>
      <c r="L150" s="35"/>
      <c r="M150" s="174"/>
      <c r="N150" s="400"/>
      <c r="O150" s="319"/>
      <c r="P150" s="319">
        <v>0.2</v>
      </c>
      <c r="Q150" s="174">
        <f>R150/P150</f>
        <v>10721.6</v>
      </c>
      <c r="R150" s="400">
        <v>2144.3200000000002</v>
      </c>
      <c r="S150" s="301">
        <f t="shared" ref="S150:S155" si="11">Q150</f>
        <v>10721.6</v>
      </c>
      <c r="T150" s="222"/>
      <c r="V150" s="393"/>
    </row>
    <row r="151" spans="2:22" x14ac:dyDescent="0.25">
      <c r="B151" s="563"/>
      <c r="C151" s="562"/>
      <c r="D151" s="563"/>
      <c r="E151" s="167" t="s">
        <v>10604</v>
      </c>
      <c r="F151" s="174">
        <v>25</v>
      </c>
      <c r="G151" s="174" t="s">
        <v>1734</v>
      </c>
      <c r="H151" s="35">
        <v>0</v>
      </c>
      <c r="I151" s="174">
        <v>36</v>
      </c>
      <c r="J151" s="174" t="s">
        <v>1734</v>
      </c>
      <c r="K151" s="35">
        <v>1.9</v>
      </c>
      <c r="L151" s="35"/>
      <c r="M151" s="174"/>
      <c r="N151" s="400"/>
      <c r="O151" s="319"/>
      <c r="P151" s="319">
        <v>0.2</v>
      </c>
      <c r="Q151" s="174">
        <f t="shared" ref="Q151:Q155" si="12">R151/P151</f>
        <v>16455.3</v>
      </c>
      <c r="R151" s="400">
        <v>3291.06</v>
      </c>
      <c r="S151" s="301">
        <f t="shared" si="11"/>
        <v>16455.3</v>
      </c>
      <c r="T151" s="222"/>
      <c r="V151" s="393"/>
    </row>
    <row r="152" spans="2:22" x14ac:dyDescent="0.25">
      <c r="B152" s="563"/>
      <c r="C152" s="562"/>
      <c r="D152" s="563"/>
      <c r="E152" s="167" t="s">
        <v>10514</v>
      </c>
      <c r="F152" s="174">
        <v>0</v>
      </c>
      <c r="G152" s="174" t="s">
        <v>1734</v>
      </c>
      <c r="H152" s="35">
        <v>0</v>
      </c>
      <c r="I152" s="174">
        <v>20</v>
      </c>
      <c r="J152" s="174" t="s">
        <v>1734</v>
      </c>
      <c r="K152" s="35">
        <v>18.18</v>
      </c>
      <c r="L152" s="35"/>
      <c r="M152" s="174"/>
      <c r="N152" s="400"/>
      <c r="O152" s="319"/>
      <c r="P152" s="319">
        <v>0.2</v>
      </c>
      <c r="Q152" s="174">
        <f t="shared" si="12"/>
        <v>9066.9</v>
      </c>
      <c r="R152" s="400">
        <v>1813.38</v>
      </c>
      <c r="S152" s="301">
        <f t="shared" si="11"/>
        <v>9066.9</v>
      </c>
      <c r="T152" s="222"/>
      <c r="V152" s="393"/>
    </row>
    <row r="153" spans="2:22" x14ac:dyDescent="0.25">
      <c r="B153" s="563"/>
      <c r="C153" s="562"/>
      <c r="D153" s="563"/>
      <c r="E153" s="167" t="s">
        <v>14081</v>
      </c>
      <c r="F153" s="174">
        <v>0</v>
      </c>
      <c r="G153" s="174" t="s">
        <v>1734</v>
      </c>
      <c r="H153" s="35">
        <v>0</v>
      </c>
      <c r="I153" s="174">
        <v>17</v>
      </c>
      <c r="J153" s="174" t="s">
        <v>1734</v>
      </c>
      <c r="K153" s="35">
        <v>13.33</v>
      </c>
      <c r="L153" s="35"/>
      <c r="M153" s="174"/>
      <c r="N153" s="400"/>
      <c r="O153" s="319"/>
      <c r="P153" s="319">
        <v>0.2</v>
      </c>
      <c r="Q153" s="174">
        <f t="shared" si="12"/>
        <v>4685.75</v>
      </c>
      <c r="R153" s="400">
        <v>937.15</v>
      </c>
      <c r="S153" s="301">
        <f t="shared" si="11"/>
        <v>4685.75</v>
      </c>
      <c r="T153" s="222"/>
      <c r="V153" s="393"/>
    </row>
    <row r="154" spans="2:22" x14ac:dyDescent="0.25">
      <c r="B154" s="563"/>
      <c r="C154" s="562"/>
      <c r="D154" s="563"/>
      <c r="E154" s="167" t="s">
        <v>10607</v>
      </c>
      <c r="F154" s="174">
        <v>0</v>
      </c>
      <c r="G154" s="174" t="s">
        <v>1734</v>
      </c>
      <c r="H154" s="35">
        <v>0</v>
      </c>
      <c r="I154" s="174">
        <v>16</v>
      </c>
      <c r="J154" s="174" t="s">
        <v>1734</v>
      </c>
      <c r="K154" s="35">
        <v>18.29</v>
      </c>
      <c r="L154" s="35"/>
      <c r="M154" s="174"/>
      <c r="N154" s="400"/>
      <c r="O154" s="319"/>
      <c r="P154" s="319">
        <v>0.2</v>
      </c>
      <c r="Q154" s="174">
        <f t="shared" si="12"/>
        <v>1832.6499999999999</v>
      </c>
      <c r="R154" s="400">
        <v>366.53</v>
      </c>
      <c r="S154" s="301">
        <f t="shared" si="11"/>
        <v>1832.6499999999999</v>
      </c>
      <c r="T154" s="222"/>
      <c r="V154" s="393"/>
    </row>
    <row r="155" spans="2:22" x14ac:dyDescent="0.25">
      <c r="B155" s="563"/>
      <c r="C155" s="562"/>
      <c r="D155" s="563"/>
      <c r="E155" s="167" t="s">
        <v>10607</v>
      </c>
      <c r="F155" s="174">
        <v>0</v>
      </c>
      <c r="G155" s="174" t="s">
        <v>1734</v>
      </c>
      <c r="H155" s="35">
        <v>0</v>
      </c>
      <c r="I155" s="174">
        <v>10</v>
      </c>
      <c r="J155" s="174" t="s">
        <v>1734</v>
      </c>
      <c r="K155" s="35">
        <v>3.88</v>
      </c>
      <c r="L155" s="35"/>
      <c r="M155" s="174"/>
      <c r="N155" s="400"/>
      <c r="O155" s="319"/>
      <c r="P155" s="319">
        <v>0.2</v>
      </c>
      <c r="Q155" s="174">
        <f t="shared" si="12"/>
        <v>4245.0499999999993</v>
      </c>
      <c r="R155" s="400">
        <v>849.01</v>
      </c>
      <c r="S155" s="301">
        <f t="shared" si="11"/>
        <v>4245.0499999999993</v>
      </c>
      <c r="T155" s="222"/>
      <c r="V155" s="393"/>
    </row>
    <row r="156" spans="2:22" x14ac:dyDescent="0.25">
      <c r="B156" s="565"/>
      <c r="C156" s="564"/>
      <c r="D156" s="565"/>
      <c r="E156" s="149" t="s">
        <v>9</v>
      </c>
      <c r="F156" s="160"/>
      <c r="G156" s="161"/>
      <c r="H156" s="163"/>
      <c r="I156" s="160"/>
      <c r="J156" s="161"/>
      <c r="K156" s="163"/>
      <c r="L156" s="163"/>
      <c r="M156" s="164"/>
      <c r="N156" s="165"/>
      <c r="O156" s="165"/>
      <c r="P156" s="165"/>
      <c r="Q156" s="165"/>
      <c r="R156" s="165"/>
      <c r="S156" s="298">
        <f>ROUND(SUM(S150:S155),2)</f>
        <v>47007.25</v>
      </c>
      <c r="T156" s="150"/>
    </row>
    <row r="157" spans="2:22" ht="6.75" customHeight="1" x14ac:dyDescent="0.25">
      <c r="B157" s="388"/>
      <c r="C157" s="389"/>
      <c r="D157" s="389"/>
      <c r="E157" s="389"/>
      <c r="F157" s="389"/>
      <c r="G157" s="389"/>
      <c r="H157" s="389"/>
      <c r="I157" s="389"/>
      <c r="J157" s="389"/>
      <c r="K157" s="389"/>
      <c r="L157" s="389"/>
      <c r="M157" s="389"/>
      <c r="N157" s="389"/>
      <c r="O157" s="389"/>
      <c r="P157" s="389"/>
      <c r="Q157" s="389"/>
      <c r="R157" s="389"/>
      <c r="S157" s="389"/>
      <c r="T157" s="390"/>
    </row>
    <row r="158" spans="2:22" ht="15" customHeight="1" x14ac:dyDescent="0.25">
      <c r="B158" s="331" t="str">
        <f>'Planilha Orçamentária'!A34</f>
        <v>2.9</v>
      </c>
      <c r="C158" s="330">
        <f>VLOOKUP(B158,'Planilha Orçamentária'!A:H,2,0)</f>
        <v>5915407</v>
      </c>
      <c r="D158" s="331" t="str">
        <f>VLOOKUP(B158,'Planilha Orçamentária'!A:H,3,0)</f>
        <v>SICRO</v>
      </c>
      <c r="E158" s="979" t="str">
        <f>VLOOKUP(B158,'Planilha Orçamentária'!$A$13:$D$198,4,FALSE)</f>
        <v>Carga, manobra e descarga de agregados ou solos em caminhão basculante de 10 m³ - carga com carregadeira de 3,40 m³ e descarga livre</v>
      </c>
      <c r="F158" s="980"/>
      <c r="G158" s="980"/>
      <c r="H158" s="980"/>
      <c r="I158" s="980"/>
      <c r="J158" s="980"/>
      <c r="K158" s="980"/>
      <c r="L158" s="980"/>
      <c r="M158" s="980"/>
      <c r="N158" s="980" t="s">
        <v>10394</v>
      </c>
      <c r="O158" s="980"/>
      <c r="P158" s="980"/>
      <c r="Q158" s="980" t="s">
        <v>5690</v>
      </c>
      <c r="R158" s="980" t="s">
        <v>5676</v>
      </c>
      <c r="S158" s="332">
        <f>S168</f>
        <v>117.78</v>
      </c>
      <c r="T158" s="333" t="str">
        <f>VLOOKUP(B158,'Planilha Orçamentária'!A:H,5,0)</f>
        <v>t</v>
      </c>
    </row>
    <row r="159" spans="2:22" x14ac:dyDescent="0.25">
      <c r="B159" s="563"/>
      <c r="C159" s="562"/>
      <c r="D159" s="563"/>
      <c r="E159" s="532"/>
      <c r="F159" s="395"/>
      <c r="G159" s="396"/>
      <c r="H159" s="338"/>
      <c r="I159" s="338"/>
      <c r="J159" s="396"/>
      <c r="K159" s="338"/>
      <c r="L159" s="338"/>
      <c r="M159" s="404"/>
      <c r="N159" s="404"/>
      <c r="O159" s="192"/>
      <c r="P159" s="170"/>
      <c r="Q159" s="170"/>
      <c r="R159" s="770" t="s">
        <v>14138</v>
      </c>
      <c r="S159" s="575"/>
      <c r="T159" s="662"/>
      <c r="U159" s="496"/>
    </row>
    <row r="160" spans="2:22" x14ac:dyDescent="0.25">
      <c r="B160" s="563"/>
      <c r="C160" s="562"/>
      <c r="D160" s="563"/>
      <c r="E160" s="167" t="s">
        <v>10604</v>
      </c>
      <c r="F160" s="174">
        <v>0</v>
      </c>
      <c r="G160" s="174" t="s">
        <v>1734</v>
      </c>
      <c r="H160" s="35">
        <v>0</v>
      </c>
      <c r="I160" s="174">
        <v>24</v>
      </c>
      <c r="J160" s="174" t="s">
        <v>1734</v>
      </c>
      <c r="K160" s="35">
        <v>15</v>
      </c>
      <c r="L160" s="35"/>
      <c r="M160" s="174"/>
      <c r="N160" s="400">
        <v>2144.3200000000002</v>
      </c>
      <c r="O160" s="319"/>
      <c r="P160" s="319">
        <v>0.2</v>
      </c>
      <c r="Q160" s="174">
        <f>N160/P160</f>
        <v>10721.6</v>
      </c>
      <c r="R160" s="174">
        <v>2.5</v>
      </c>
      <c r="S160" s="301">
        <f>Q160*R160/1000</f>
        <v>26.803999999999998</v>
      </c>
      <c r="T160" s="222"/>
      <c r="V160" s="393"/>
    </row>
    <row r="161" spans="2:22" x14ac:dyDescent="0.25">
      <c r="B161" s="563"/>
      <c r="C161" s="562"/>
      <c r="D161" s="563"/>
      <c r="E161" s="167" t="s">
        <v>10604</v>
      </c>
      <c r="F161" s="174">
        <v>25</v>
      </c>
      <c r="G161" s="174" t="s">
        <v>1734</v>
      </c>
      <c r="H161" s="35">
        <v>0</v>
      </c>
      <c r="I161" s="174">
        <v>36</v>
      </c>
      <c r="J161" s="174" t="s">
        <v>1734</v>
      </c>
      <c r="K161" s="35">
        <v>1.9</v>
      </c>
      <c r="L161" s="35"/>
      <c r="M161" s="174"/>
      <c r="N161" s="400">
        <v>3291.06</v>
      </c>
      <c r="O161" s="319"/>
      <c r="P161" s="319">
        <v>0.2</v>
      </c>
      <c r="Q161" s="174">
        <f t="shared" ref="Q161:Q165" si="13">N161/P161</f>
        <v>16455.3</v>
      </c>
      <c r="R161" s="174">
        <v>2.5</v>
      </c>
      <c r="S161" s="301">
        <f t="shared" ref="S161:S165" si="14">Q161*R161/1000</f>
        <v>41.138249999999999</v>
      </c>
      <c r="T161" s="222"/>
      <c r="V161" s="393"/>
    </row>
    <row r="162" spans="2:22" x14ac:dyDescent="0.25">
      <c r="B162" s="563"/>
      <c r="C162" s="562"/>
      <c r="D162" s="563"/>
      <c r="E162" s="167" t="s">
        <v>10514</v>
      </c>
      <c r="F162" s="174">
        <v>0</v>
      </c>
      <c r="G162" s="174" t="s">
        <v>1734</v>
      </c>
      <c r="H162" s="35">
        <v>0</v>
      </c>
      <c r="I162" s="174">
        <v>20</v>
      </c>
      <c r="J162" s="174" t="s">
        <v>1734</v>
      </c>
      <c r="K162" s="35">
        <v>18.18</v>
      </c>
      <c r="L162" s="35"/>
      <c r="M162" s="174"/>
      <c r="N162" s="400">
        <v>1813.38</v>
      </c>
      <c r="O162" s="319"/>
      <c r="P162" s="319">
        <v>0.2</v>
      </c>
      <c r="Q162" s="174">
        <f t="shared" si="13"/>
        <v>9066.9</v>
      </c>
      <c r="R162" s="174">
        <v>2.5</v>
      </c>
      <c r="S162" s="301">
        <f t="shared" si="14"/>
        <v>22.667249999999999</v>
      </c>
      <c r="T162" s="222"/>
      <c r="V162" s="393"/>
    </row>
    <row r="163" spans="2:22" x14ac:dyDescent="0.25">
      <c r="B163" s="563"/>
      <c r="C163" s="562"/>
      <c r="D163" s="563"/>
      <c r="E163" s="167" t="s">
        <v>14081</v>
      </c>
      <c r="F163" s="174">
        <v>0</v>
      </c>
      <c r="G163" s="174" t="s">
        <v>1734</v>
      </c>
      <c r="H163" s="35">
        <v>0</v>
      </c>
      <c r="I163" s="174">
        <v>17</v>
      </c>
      <c r="J163" s="174" t="s">
        <v>1734</v>
      </c>
      <c r="K163" s="35">
        <v>13.33</v>
      </c>
      <c r="L163" s="35"/>
      <c r="M163" s="174"/>
      <c r="N163" s="400">
        <v>937.15</v>
      </c>
      <c r="O163" s="319"/>
      <c r="P163" s="319">
        <v>0.2</v>
      </c>
      <c r="Q163" s="174">
        <f t="shared" si="13"/>
        <v>4685.75</v>
      </c>
      <c r="R163" s="174">
        <v>2.5</v>
      </c>
      <c r="S163" s="301">
        <f t="shared" si="14"/>
        <v>11.714375</v>
      </c>
      <c r="T163" s="222"/>
      <c r="V163" s="393"/>
    </row>
    <row r="164" spans="2:22" x14ac:dyDescent="0.25">
      <c r="B164" s="563"/>
      <c r="C164" s="562"/>
      <c r="D164" s="563"/>
      <c r="E164" s="167" t="s">
        <v>10607</v>
      </c>
      <c r="F164" s="174">
        <v>0</v>
      </c>
      <c r="G164" s="174" t="s">
        <v>1734</v>
      </c>
      <c r="H164" s="35">
        <v>0</v>
      </c>
      <c r="I164" s="174">
        <v>16</v>
      </c>
      <c r="J164" s="174" t="s">
        <v>1734</v>
      </c>
      <c r="K164" s="35">
        <v>18.29</v>
      </c>
      <c r="L164" s="35"/>
      <c r="M164" s="174"/>
      <c r="N164" s="400">
        <v>366.53</v>
      </c>
      <c r="O164" s="319"/>
      <c r="P164" s="319">
        <v>0.2</v>
      </c>
      <c r="Q164" s="174">
        <f t="shared" si="13"/>
        <v>1832.6499999999999</v>
      </c>
      <c r="R164" s="174">
        <v>2.5</v>
      </c>
      <c r="S164" s="301">
        <f t="shared" si="14"/>
        <v>4.5816249999999998</v>
      </c>
      <c r="T164" s="222"/>
      <c r="V164" s="393"/>
    </row>
    <row r="165" spans="2:22" x14ac:dyDescent="0.25">
      <c r="B165" s="563"/>
      <c r="C165" s="562"/>
      <c r="D165" s="563"/>
      <c r="E165" s="167" t="s">
        <v>10607</v>
      </c>
      <c r="F165" s="174">
        <v>0</v>
      </c>
      <c r="G165" s="174" t="s">
        <v>1734</v>
      </c>
      <c r="H165" s="35">
        <v>0</v>
      </c>
      <c r="I165" s="174">
        <v>10</v>
      </c>
      <c r="J165" s="174" t="s">
        <v>1734</v>
      </c>
      <c r="K165" s="35">
        <v>3.88</v>
      </c>
      <c r="L165" s="35"/>
      <c r="M165" s="174"/>
      <c r="N165" s="400">
        <v>849.01</v>
      </c>
      <c r="O165" s="319"/>
      <c r="P165" s="319">
        <v>0.2</v>
      </c>
      <c r="Q165" s="174">
        <f t="shared" si="13"/>
        <v>4245.0499999999993</v>
      </c>
      <c r="R165" s="174">
        <v>2.5</v>
      </c>
      <c r="S165" s="301">
        <f t="shared" si="14"/>
        <v>10.612624999999998</v>
      </c>
      <c r="T165" s="222"/>
      <c r="V165" s="393"/>
    </row>
    <row r="166" spans="2:22" x14ac:dyDescent="0.25">
      <c r="B166" s="563"/>
      <c r="C166" s="562"/>
      <c r="D166" s="563"/>
      <c r="E166" s="167" t="s">
        <v>14085</v>
      </c>
      <c r="F166" s="174"/>
      <c r="G166" s="174"/>
      <c r="H166" s="35"/>
      <c r="I166" s="174"/>
      <c r="J166" s="174"/>
      <c r="K166" s="35"/>
      <c r="L166" s="35"/>
      <c r="M166" s="174">
        <f>S127</f>
        <v>59</v>
      </c>
      <c r="N166" s="400"/>
      <c r="O166" s="319"/>
      <c r="P166" s="400"/>
      <c r="Q166" s="174"/>
      <c r="R166" s="174">
        <v>2.5</v>
      </c>
      <c r="S166" s="301">
        <f>M166*R166/1000</f>
        <v>0.14749999999999999</v>
      </c>
      <c r="T166" s="222"/>
      <c r="V166" s="393"/>
    </row>
    <row r="167" spans="2:22" x14ac:dyDescent="0.25">
      <c r="B167" s="563"/>
      <c r="C167" s="562"/>
      <c r="D167" s="563"/>
      <c r="E167" s="167" t="s">
        <v>14086</v>
      </c>
      <c r="F167" s="174"/>
      <c r="G167" s="174"/>
      <c r="H167" s="35"/>
      <c r="I167" s="174"/>
      <c r="J167" s="174"/>
      <c r="K167" s="35"/>
      <c r="L167" s="35"/>
      <c r="M167" s="174">
        <f>S138</f>
        <v>45</v>
      </c>
      <c r="N167" s="400"/>
      <c r="O167" s="319"/>
      <c r="P167" s="400"/>
      <c r="Q167" s="174"/>
      <c r="R167" s="174">
        <v>2.5</v>
      </c>
      <c r="S167" s="301">
        <f>M167*R167/1000</f>
        <v>0.1125</v>
      </c>
      <c r="T167" s="222"/>
      <c r="V167" s="393"/>
    </row>
    <row r="168" spans="2:22" x14ac:dyDescent="0.25">
      <c r="B168" s="565"/>
      <c r="C168" s="564"/>
      <c r="D168" s="565"/>
      <c r="E168" s="663" t="s">
        <v>14139</v>
      </c>
      <c r="F168" s="160"/>
      <c r="G168" s="161"/>
      <c r="H168" s="163"/>
      <c r="I168" s="160"/>
      <c r="J168" s="161"/>
      <c r="K168" s="163"/>
      <c r="L168" s="163"/>
      <c r="M168" s="164"/>
      <c r="N168" s="165"/>
      <c r="O168" s="165"/>
      <c r="P168" s="165"/>
      <c r="Q168" s="165"/>
      <c r="R168" s="165"/>
      <c r="S168" s="298">
        <f>ROUND(SUM(S160:S167),2)</f>
        <v>117.78</v>
      </c>
      <c r="T168" s="150" t="str">
        <f>IFERROR(VLOOKUP(B158,'Planilha Orçamentária'!$A$13:$H$171,5,FALSE),0)</f>
        <v>t</v>
      </c>
    </row>
    <row r="169" spans="2:22" ht="6.75" customHeight="1" x14ac:dyDescent="0.25">
      <c r="B169" s="388"/>
      <c r="C169" s="389"/>
      <c r="D169" s="389"/>
      <c r="E169" s="389"/>
      <c r="F169" s="389"/>
      <c r="G169" s="389"/>
      <c r="H169" s="389"/>
      <c r="I169" s="389"/>
      <c r="J169" s="389"/>
      <c r="K169" s="389"/>
      <c r="L169" s="389"/>
      <c r="M169" s="389"/>
      <c r="N169" s="389"/>
      <c r="O169" s="389"/>
      <c r="P169" s="389"/>
      <c r="Q169" s="389"/>
      <c r="R169" s="389"/>
      <c r="S169" s="389"/>
      <c r="T169" s="390"/>
    </row>
    <row r="170" spans="2:22" ht="15" customHeight="1" x14ac:dyDescent="0.25">
      <c r="B170" s="331" t="str">
        <f>'Planilha Orçamentária'!A35</f>
        <v>2.10</v>
      </c>
      <c r="C170" s="330">
        <f>VLOOKUP(B170,'Planilha Orçamentária'!A:H,2,0)</f>
        <v>5914389</v>
      </c>
      <c r="D170" s="331" t="str">
        <f>VLOOKUP(B170,'Planilha Orçamentária'!A:H,3,0)</f>
        <v>SICRO</v>
      </c>
      <c r="E170" s="979" t="str">
        <f>VLOOKUP(B170,'Planilha Orçamentária'!$A$13:$D$198,4,FALSE)</f>
        <v>Transporte com caminhão basculante de 10 m³ - rodovia pavimentada</v>
      </c>
      <c r="F170" s="980"/>
      <c r="G170" s="980"/>
      <c r="H170" s="980"/>
      <c r="I170" s="980"/>
      <c r="J170" s="980"/>
      <c r="K170" s="980"/>
      <c r="L170" s="980"/>
      <c r="M170" s="980"/>
      <c r="N170" s="980" t="s">
        <v>10394</v>
      </c>
      <c r="O170" s="980"/>
      <c r="P170" s="980"/>
      <c r="Q170" s="980" t="s">
        <v>5690</v>
      </c>
      <c r="R170" s="980" t="s">
        <v>5676</v>
      </c>
      <c r="S170" s="332">
        <f>S173</f>
        <v>1413.3600000000001</v>
      </c>
      <c r="T170" s="333" t="str">
        <f>VLOOKUP(B170,'Planilha Orçamentária'!A:H,5,0)</f>
        <v>tkm</v>
      </c>
    </row>
    <row r="171" spans="2:22" ht="14.25" customHeight="1" x14ac:dyDescent="0.25">
      <c r="B171" s="563"/>
      <c r="C171" s="562"/>
      <c r="D171" s="563"/>
      <c r="E171" s="532"/>
      <c r="F171" s="395"/>
      <c r="G171" s="396"/>
      <c r="H171" s="338"/>
      <c r="I171" s="338"/>
      <c r="J171" s="396"/>
      <c r="K171" s="541"/>
      <c r="L171" s="541"/>
      <c r="M171" s="398"/>
      <c r="N171" s="398"/>
      <c r="O171" s="397"/>
      <c r="P171" s="533"/>
      <c r="Q171" s="542" t="s">
        <v>13784</v>
      </c>
      <c r="R171" s="542" t="s">
        <v>13786</v>
      </c>
      <c r="S171" s="534"/>
      <c r="T171" s="222"/>
      <c r="V171" s="393"/>
    </row>
    <row r="172" spans="2:22" ht="14.25" customHeight="1" x14ac:dyDescent="0.25">
      <c r="B172" s="563"/>
      <c r="C172" s="562"/>
      <c r="D172" s="563"/>
      <c r="E172" s="167" t="s">
        <v>13785</v>
      </c>
      <c r="F172" s="174"/>
      <c r="G172" s="174"/>
      <c r="H172" s="35"/>
      <c r="I172" s="174"/>
      <c r="J172" s="174"/>
      <c r="K172" s="35"/>
      <c r="L172" s="35"/>
      <c r="M172" s="174"/>
      <c r="N172" s="400"/>
      <c r="O172" s="319"/>
      <c r="P172" s="400"/>
      <c r="Q172" s="174">
        <f>S168</f>
        <v>117.78</v>
      </c>
      <c r="R172" s="174">
        <f>6*2</f>
        <v>12</v>
      </c>
      <c r="S172" s="301">
        <f>Q172*R172</f>
        <v>1413.3600000000001</v>
      </c>
      <c r="T172" s="222"/>
      <c r="V172" s="393"/>
    </row>
    <row r="173" spans="2:22" x14ac:dyDescent="0.25">
      <c r="B173" s="565"/>
      <c r="C173" s="564"/>
      <c r="D173" s="565"/>
      <c r="E173" s="149" t="s">
        <v>9</v>
      </c>
      <c r="F173" s="160"/>
      <c r="G173" s="161"/>
      <c r="H173" s="163"/>
      <c r="I173" s="160"/>
      <c r="J173" s="161"/>
      <c r="K173" s="163"/>
      <c r="L173" s="163"/>
      <c r="M173" s="164"/>
      <c r="N173" s="165"/>
      <c r="O173" s="165"/>
      <c r="P173" s="165"/>
      <c r="Q173" s="165"/>
      <c r="R173" s="165"/>
      <c r="S173" s="298">
        <f>S172</f>
        <v>1413.3600000000001</v>
      </c>
      <c r="T173" s="150" t="str">
        <f>IFERROR(VLOOKUP(B170,'Planilha Orçamentária'!$A$13:$H$171,5,FALSE),0)</f>
        <v>tkm</v>
      </c>
    </row>
    <row r="174" spans="2:22" ht="6.75" customHeight="1" x14ac:dyDescent="0.25">
      <c r="B174" s="388"/>
      <c r="C174" s="389"/>
      <c r="D174" s="389"/>
      <c r="E174" s="389"/>
      <c r="F174" s="389"/>
      <c r="G174" s="389"/>
      <c r="H174" s="389"/>
      <c r="I174" s="389"/>
      <c r="J174" s="389"/>
      <c r="K174" s="389"/>
      <c r="L174" s="389"/>
      <c r="M174" s="389"/>
      <c r="N174" s="389"/>
      <c r="O174" s="389"/>
      <c r="P174" s="389"/>
      <c r="Q174" s="389"/>
      <c r="R174" s="389"/>
      <c r="S174" s="389"/>
      <c r="T174" s="390"/>
    </row>
    <row r="175" spans="2:22" ht="15" customHeight="1" x14ac:dyDescent="0.25">
      <c r="B175" s="331" t="str">
        <f>'Planilha Orçamentária'!A36</f>
        <v>2.11</v>
      </c>
      <c r="C175" s="330">
        <f>VLOOKUP(B175,'Planilha Orçamentária'!A:H,2,0)</f>
        <v>30304</v>
      </c>
      <c r="D175" s="331" t="str">
        <f>VLOOKUP(B175,'Planilha Orçamentária'!A:H,3,0)</f>
        <v>DER-ED</v>
      </c>
      <c r="E175" s="979" t="str">
        <f>VLOOKUP(B175,'Planilha Orçamentária'!$A$13:$D$198,4,FALSE)</f>
        <v>Índice de preço para remoção de entulho decorrente da execução de obras (Classe A CONAMA - NBR 10.004 - Classe II-B), incluindo aluguel da caçamba, carga, transporte e descarga em área licenciada</v>
      </c>
      <c r="F175" s="980"/>
      <c r="G175" s="980"/>
      <c r="H175" s="980"/>
      <c r="I175" s="980"/>
      <c r="J175" s="980"/>
      <c r="K175" s="980"/>
      <c r="L175" s="980"/>
      <c r="M175" s="980"/>
      <c r="N175" s="980" t="s">
        <v>10394</v>
      </c>
      <c r="O175" s="980"/>
      <c r="P175" s="980"/>
      <c r="Q175" s="980" t="s">
        <v>5690</v>
      </c>
      <c r="R175" s="980" t="s">
        <v>5676</v>
      </c>
      <c r="S175" s="332">
        <f>ROUND(SUM(S176:S177),2)</f>
        <v>553.47</v>
      </c>
      <c r="T175" s="333" t="str">
        <f>VLOOKUP(B175,'Planilha Orçamentária'!A:H,5,0)</f>
        <v>m3</v>
      </c>
    </row>
    <row r="176" spans="2:22" x14ac:dyDescent="0.25">
      <c r="B176" s="444"/>
      <c r="C176" s="443"/>
      <c r="D176" s="444"/>
      <c r="E176" s="167" t="s">
        <v>10396</v>
      </c>
      <c r="F176" s="138"/>
      <c r="G176" s="139"/>
      <c r="H176" s="155"/>
      <c r="I176" s="140"/>
      <c r="J176" s="139"/>
      <c r="K176" s="155"/>
      <c r="L176" s="35"/>
      <c r="M176" s="174"/>
      <c r="N176" s="310" t="s">
        <v>4169</v>
      </c>
      <c r="O176" s="76"/>
      <c r="P176" s="175"/>
      <c r="Q176" s="175">
        <v>0.1</v>
      </c>
      <c r="R176" s="175">
        <f>S70</f>
        <v>4644.5419999999995</v>
      </c>
      <c r="S176" s="301">
        <f>R176*Q176</f>
        <v>464.45419999999996</v>
      </c>
      <c r="T176" s="154"/>
    </row>
    <row r="177" spans="2:20" x14ac:dyDescent="0.25">
      <c r="B177" s="444"/>
      <c r="C177" s="443"/>
      <c r="D177" s="444"/>
      <c r="E177" s="167" t="s">
        <v>5691</v>
      </c>
      <c r="F177" s="138"/>
      <c r="G177" s="139"/>
      <c r="H177" s="155"/>
      <c r="I177" s="140"/>
      <c r="J177" s="139"/>
      <c r="K177" s="155"/>
      <c r="L177" s="35"/>
      <c r="M177" s="174"/>
      <c r="N177" s="310" t="s">
        <v>4169</v>
      </c>
      <c r="O177" s="76"/>
      <c r="P177" s="175"/>
      <c r="Q177" s="175"/>
      <c r="R177" s="175">
        <f>S48</f>
        <v>89.012140000000002</v>
      </c>
      <c r="S177" s="301">
        <f t="shared" ref="S177" si="15">R177</f>
        <v>89.012140000000002</v>
      </c>
      <c r="T177" s="154"/>
    </row>
    <row r="178" spans="2:20" x14ac:dyDescent="0.25">
      <c r="B178" s="444"/>
      <c r="C178" s="443"/>
      <c r="D178" s="444"/>
      <c r="E178" s="167"/>
      <c r="F178" s="138"/>
      <c r="G178" s="139"/>
      <c r="H178" s="155"/>
      <c r="I178" s="140"/>
      <c r="J178" s="139"/>
      <c r="K178" s="155"/>
      <c r="L178" s="35"/>
      <c r="M178" s="174"/>
      <c r="N178" s="310" t="s">
        <v>4169</v>
      </c>
      <c r="O178" s="175"/>
      <c r="P178" s="175"/>
      <c r="Q178" s="175"/>
      <c r="R178" s="175"/>
      <c r="S178" s="301">
        <f>R178</f>
        <v>0</v>
      </c>
      <c r="T178" s="154"/>
    </row>
    <row r="179" spans="2:20" x14ac:dyDescent="0.25">
      <c r="B179" s="444"/>
      <c r="C179" s="443"/>
      <c r="D179" s="444"/>
      <c r="E179" s="149" t="s">
        <v>9</v>
      </c>
      <c r="F179" s="160"/>
      <c r="G179" s="161"/>
      <c r="H179" s="162"/>
      <c r="I179" s="160"/>
      <c r="J179" s="161"/>
      <c r="K179" s="162"/>
      <c r="L179" s="163"/>
      <c r="M179" s="164"/>
      <c r="N179" s="165"/>
      <c r="O179" s="165"/>
      <c r="P179" s="165"/>
      <c r="Q179" s="165"/>
      <c r="R179" s="165"/>
      <c r="S179" s="298"/>
      <c r="T179" s="150" t="str">
        <f>IFERROR(VLOOKUP(B175,'Planilha Orçamentária'!$A$13:$H$198,5,FALSE),0)</f>
        <v>m3</v>
      </c>
    </row>
    <row r="180" spans="2:20" ht="6.75" customHeight="1" x14ac:dyDescent="0.25">
      <c r="B180" s="388"/>
      <c r="C180" s="389"/>
      <c r="D180" s="389"/>
      <c r="E180" s="389"/>
      <c r="F180" s="389"/>
      <c r="G180" s="389"/>
      <c r="H180" s="389"/>
      <c r="I180" s="389"/>
      <c r="J180" s="389"/>
      <c r="K180" s="389"/>
      <c r="L180" s="389"/>
      <c r="M180" s="389"/>
      <c r="N180" s="389"/>
      <c r="O180" s="389"/>
      <c r="P180" s="389"/>
      <c r="Q180" s="389"/>
      <c r="R180" s="389"/>
      <c r="S180" s="389"/>
      <c r="T180" s="390"/>
    </row>
    <row r="181" spans="2:20" x14ac:dyDescent="0.25">
      <c r="B181" s="284">
        <f>'Planilha Orçamentária'!A39</f>
        <v>3</v>
      </c>
      <c r="C181" s="284"/>
      <c r="D181" s="285"/>
      <c r="E181" s="340" t="str">
        <f>VLOOKUP(B181,'Planilha Orçamentária'!$A$13:$D$171,4,FALSE)</f>
        <v>TERRAPLENAGEM</v>
      </c>
      <c r="F181" s="287"/>
      <c r="G181" s="288"/>
      <c r="H181" s="283"/>
      <c r="I181" s="283"/>
      <c r="J181" s="288"/>
      <c r="K181" s="283"/>
      <c r="L181" s="289"/>
      <c r="M181" s="290"/>
      <c r="N181" s="291"/>
      <c r="O181" s="290"/>
      <c r="P181" s="292"/>
      <c r="Q181" s="293"/>
      <c r="R181" s="292"/>
      <c r="S181" s="294"/>
      <c r="T181" s="223"/>
    </row>
    <row r="182" spans="2:20" x14ac:dyDescent="0.25">
      <c r="B182" s="331" t="str">
        <f>'Planilha Orçamentária'!A40</f>
        <v>3.1</v>
      </c>
      <c r="C182" s="330"/>
      <c r="D182" s="331"/>
      <c r="E182" s="981" t="str">
        <f>VLOOKUP(B182,'Planilha Orçamentária'!$A$13:$D$171,4,FALSE)</f>
        <v>MOVIMENTAÇÃO DE TERRA</v>
      </c>
      <c r="F182" s="982"/>
      <c r="G182" s="982"/>
      <c r="H182" s="982"/>
      <c r="I182" s="982"/>
      <c r="J182" s="982"/>
      <c r="K182" s="982"/>
      <c r="L182" s="982"/>
      <c r="M182" s="982"/>
      <c r="N182" s="982"/>
      <c r="O182" s="982"/>
      <c r="P182" s="982"/>
      <c r="Q182" s="982"/>
      <c r="R182" s="982"/>
      <c r="S182" s="332"/>
      <c r="T182" s="333"/>
    </row>
    <row r="183" spans="2:20" ht="38.25" x14ac:dyDescent="0.25">
      <c r="B183" s="264" t="str">
        <f>'Planilha Orçamentária'!A41</f>
        <v>3.1.1</v>
      </c>
      <c r="C183" s="136">
        <f>VLOOKUP(B183,'Planilha Orçamentária'!A:H,2,0)</f>
        <v>42578</v>
      </c>
      <c r="D183" s="264" t="str">
        <f>VLOOKUP(B183,'Planilha Orçamentária'!A:H,3,0)</f>
        <v>DER-RD</v>
      </c>
      <c r="E183" s="137" t="str">
        <f>VLOOKUP(B183,'Planilha Orçamentária'!$A$13:$D$171,4,FALSE)</f>
        <v>Escavação e carga de material de 1ª categoria com escavadeira em Vias Urbanas</v>
      </c>
      <c r="F183" s="138"/>
      <c r="G183" s="139"/>
      <c r="H183" s="140"/>
      <c r="I183" s="140"/>
      <c r="J183" s="139"/>
      <c r="K183" s="140"/>
      <c r="L183" s="35"/>
      <c r="M183" s="174"/>
      <c r="N183" s="312" t="s">
        <v>1769</v>
      </c>
      <c r="O183" s="319" t="s">
        <v>10605</v>
      </c>
      <c r="P183" s="319" t="s">
        <v>10606</v>
      </c>
      <c r="Q183" s="313"/>
      <c r="R183" s="314" t="s">
        <v>5688</v>
      </c>
      <c r="S183" s="299">
        <f>S197</f>
        <v>2849.81</v>
      </c>
      <c r="T183" s="224" t="str">
        <f>VLOOKUP(B183,'Planilha Orçamentária'!A:H,5,0)</f>
        <v>M3</v>
      </c>
    </row>
    <row r="184" spans="2:20" x14ac:dyDescent="0.25">
      <c r="B184" s="264"/>
      <c r="C184" s="136"/>
      <c r="D184" s="264"/>
      <c r="E184" s="410" t="s">
        <v>10604</v>
      </c>
      <c r="F184" s="156">
        <v>0</v>
      </c>
      <c r="G184" s="157" t="s">
        <v>1734</v>
      </c>
      <c r="H184" s="158">
        <v>0</v>
      </c>
      <c r="I184" s="156">
        <v>36</v>
      </c>
      <c r="J184" s="157" t="s">
        <v>1734</v>
      </c>
      <c r="K184" s="158">
        <v>1.9</v>
      </c>
      <c r="L184" s="76"/>
      <c r="M184" s="159"/>
      <c r="N184" s="175"/>
      <c r="O184" s="175">
        <v>5192.5</v>
      </c>
      <c r="P184" s="175">
        <v>2852.45</v>
      </c>
      <c r="Q184" s="175"/>
      <c r="R184" s="175">
        <f>O184-P184</f>
        <v>2340.0500000000002</v>
      </c>
      <c r="S184" s="301">
        <f t="shared" ref="S184:S196" si="16">R184</f>
        <v>2340.0500000000002</v>
      </c>
      <c r="T184" s="224"/>
    </row>
    <row r="185" spans="2:20" x14ac:dyDescent="0.25">
      <c r="B185" s="264"/>
      <c r="C185" s="136"/>
      <c r="D185" s="264"/>
      <c r="E185" s="410" t="s">
        <v>10514</v>
      </c>
      <c r="F185" s="156">
        <v>0</v>
      </c>
      <c r="G185" s="157" t="s">
        <v>1734</v>
      </c>
      <c r="H185" s="158">
        <v>0</v>
      </c>
      <c r="I185" s="156">
        <v>20</v>
      </c>
      <c r="J185" s="157" t="s">
        <v>1734</v>
      </c>
      <c r="K185" s="158">
        <v>18.18</v>
      </c>
      <c r="L185" s="76"/>
      <c r="M185" s="159"/>
      <c r="N185" s="175"/>
      <c r="O185" s="175">
        <v>74.959999999999994</v>
      </c>
      <c r="P185" s="175">
        <v>3037.38</v>
      </c>
      <c r="Q185" s="175"/>
      <c r="R185" s="175">
        <f t="shared" ref="R185:R196" si="17">O185-P185</f>
        <v>-2962.42</v>
      </c>
      <c r="S185" s="301">
        <f t="shared" si="16"/>
        <v>-2962.42</v>
      </c>
      <c r="T185" s="224"/>
    </row>
    <row r="186" spans="2:20" x14ac:dyDescent="0.25">
      <c r="B186" s="264"/>
      <c r="C186" s="136"/>
      <c r="D186" s="264"/>
      <c r="E186" s="410" t="s">
        <v>10607</v>
      </c>
      <c r="F186" s="156">
        <v>0</v>
      </c>
      <c r="G186" s="157" t="s">
        <v>1734</v>
      </c>
      <c r="H186" s="158">
        <v>0</v>
      </c>
      <c r="I186" s="156">
        <v>16</v>
      </c>
      <c r="J186" s="157" t="s">
        <v>1734</v>
      </c>
      <c r="K186" s="158">
        <v>18.29</v>
      </c>
      <c r="L186" s="76"/>
      <c r="M186" s="159"/>
      <c r="N186" s="175"/>
      <c r="O186" s="175">
        <v>1115.54</v>
      </c>
      <c r="P186" s="175">
        <v>760.65</v>
      </c>
      <c r="Q186" s="175"/>
      <c r="R186" s="175">
        <f t="shared" si="17"/>
        <v>354.89</v>
      </c>
      <c r="S186" s="301">
        <f t="shared" si="16"/>
        <v>354.89</v>
      </c>
      <c r="T186" s="224"/>
    </row>
    <row r="187" spans="2:20" x14ac:dyDescent="0.25">
      <c r="B187" s="264"/>
      <c r="C187" s="136"/>
      <c r="D187" s="264"/>
      <c r="E187" s="410" t="s">
        <v>10552</v>
      </c>
      <c r="F187" s="156">
        <v>0</v>
      </c>
      <c r="G187" s="157" t="s">
        <v>1734</v>
      </c>
      <c r="H187" s="158">
        <v>0</v>
      </c>
      <c r="I187" s="156">
        <v>10</v>
      </c>
      <c r="J187" s="157" t="s">
        <v>1734</v>
      </c>
      <c r="K187" s="158">
        <v>3.88</v>
      </c>
      <c r="L187" s="76"/>
      <c r="M187" s="159"/>
      <c r="N187" s="175"/>
      <c r="O187" s="175">
        <v>1368.57</v>
      </c>
      <c r="P187" s="175">
        <v>93.64</v>
      </c>
      <c r="Q187" s="175"/>
      <c r="R187" s="175">
        <f t="shared" si="17"/>
        <v>1274.9299999999998</v>
      </c>
      <c r="S187" s="301">
        <f t="shared" si="16"/>
        <v>1274.9299999999998</v>
      </c>
      <c r="T187" s="224"/>
    </row>
    <row r="188" spans="2:20" x14ac:dyDescent="0.25">
      <c r="B188" s="264"/>
      <c r="C188" s="136"/>
      <c r="D188" s="264"/>
      <c r="E188" s="410" t="s">
        <v>10608</v>
      </c>
      <c r="F188" s="156">
        <v>0</v>
      </c>
      <c r="G188" s="157" t="s">
        <v>1734</v>
      </c>
      <c r="H188" s="158">
        <v>0</v>
      </c>
      <c r="I188" s="156">
        <v>0</v>
      </c>
      <c r="J188" s="157" t="s">
        <v>1734</v>
      </c>
      <c r="K188" s="158">
        <v>17</v>
      </c>
      <c r="L188" s="76"/>
      <c r="M188" s="159"/>
      <c r="N188" s="175"/>
      <c r="O188" s="175">
        <v>8.7100000000000009</v>
      </c>
      <c r="P188" s="175">
        <v>6.05</v>
      </c>
      <c r="Q188" s="175"/>
      <c r="R188" s="175">
        <f t="shared" si="17"/>
        <v>2.660000000000001</v>
      </c>
      <c r="S188" s="301">
        <f t="shared" si="16"/>
        <v>2.660000000000001</v>
      </c>
      <c r="T188" s="224"/>
    </row>
    <row r="189" spans="2:20" x14ac:dyDescent="0.25">
      <c r="B189" s="264"/>
      <c r="C189" s="136"/>
      <c r="D189" s="264"/>
      <c r="E189" s="410" t="s">
        <v>10524</v>
      </c>
      <c r="F189" s="156">
        <v>0</v>
      </c>
      <c r="G189" s="157" t="s">
        <v>1734</v>
      </c>
      <c r="H189" s="158">
        <v>0</v>
      </c>
      <c r="I189" s="156">
        <v>1</v>
      </c>
      <c r="J189" s="157" t="s">
        <v>1734</v>
      </c>
      <c r="K189" s="158">
        <v>5</v>
      </c>
      <c r="L189" s="76"/>
      <c r="M189" s="159"/>
      <c r="N189" s="175"/>
      <c r="O189" s="175">
        <v>9.9600000000000009</v>
      </c>
      <c r="P189" s="175">
        <v>9.56</v>
      </c>
      <c r="Q189" s="175"/>
      <c r="R189" s="175">
        <f t="shared" si="17"/>
        <v>0.40000000000000036</v>
      </c>
      <c r="S189" s="301">
        <f t="shared" si="16"/>
        <v>0.40000000000000036</v>
      </c>
      <c r="T189" s="224"/>
    </row>
    <row r="190" spans="2:20" x14ac:dyDescent="0.25">
      <c r="B190" s="264"/>
      <c r="C190" s="136"/>
      <c r="D190" s="264"/>
      <c r="E190" s="410" t="s">
        <v>10528</v>
      </c>
      <c r="F190" s="156">
        <v>0</v>
      </c>
      <c r="G190" s="157" t="s">
        <v>1734</v>
      </c>
      <c r="H190" s="158">
        <v>0</v>
      </c>
      <c r="I190" s="156">
        <v>1</v>
      </c>
      <c r="J190" s="157" t="s">
        <v>1734</v>
      </c>
      <c r="K190" s="158">
        <v>5</v>
      </c>
      <c r="L190" s="76"/>
      <c r="M190" s="159"/>
      <c r="N190" s="175"/>
      <c r="O190" s="175">
        <v>14.86</v>
      </c>
      <c r="P190" s="175">
        <v>6.92</v>
      </c>
      <c r="Q190" s="175"/>
      <c r="R190" s="175">
        <f t="shared" si="17"/>
        <v>7.9399999999999995</v>
      </c>
      <c r="S190" s="301">
        <f t="shared" si="16"/>
        <v>7.9399999999999995</v>
      </c>
      <c r="T190" s="224"/>
    </row>
    <row r="191" spans="2:20" x14ac:dyDescent="0.25">
      <c r="B191" s="264"/>
      <c r="C191" s="136"/>
      <c r="D191" s="264"/>
      <c r="E191" s="410" t="s">
        <v>10609</v>
      </c>
      <c r="F191" s="156">
        <v>0</v>
      </c>
      <c r="G191" s="157" t="s">
        <v>1734</v>
      </c>
      <c r="H191" s="158">
        <v>0</v>
      </c>
      <c r="I191" s="156">
        <v>1</v>
      </c>
      <c r="J191" s="157" t="s">
        <v>1734</v>
      </c>
      <c r="K191" s="158">
        <v>5</v>
      </c>
      <c r="L191" s="76"/>
      <c r="M191" s="159"/>
      <c r="N191" s="175"/>
      <c r="O191" s="175">
        <v>8.0399999999999991</v>
      </c>
      <c r="P191" s="175">
        <v>8.0399999999999991</v>
      </c>
      <c r="Q191" s="175"/>
      <c r="R191" s="175">
        <f t="shared" si="17"/>
        <v>0</v>
      </c>
      <c r="S191" s="301">
        <f t="shared" si="16"/>
        <v>0</v>
      </c>
      <c r="T191" s="224"/>
    </row>
    <row r="192" spans="2:20" x14ac:dyDescent="0.25">
      <c r="B192" s="264"/>
      <c r="C192" s="136"/>
      <c r="D192" s="264"/>
      <c r="E192" s="410" t="s">
        <v>10610</v>
      </c>
      <c r="F192" s="156">
        <v>0</v>
      </c>
      <c r="G192" s="157" t="s">
        <v>1734</v>
      </c>
      <c r="H192" s="158">
        <v>0</v>
      </c>
      <c r="I192" s="156">
        <v>4</v>
      </c>
      <c r="J192" s="157" t="s">
        <v>1734</v>
      </c>
      <c r="K192" s="158">
        <v>1.01</v>
      </c>
      <c r="L192" s="76"/>
      <c r="M192" s="159"/>
      <c r="N192" s="175"/>
      <c r="O192" s="175">
        <v>141.46</v>
      </c>
      <c r="P192" s="175">
        <v>0</v>
      </c>
      <c r="Q192" s="175"/>
      <c r="R192" s="175">
        <f t="shared" si="17"/>
        <v>141.46</v>
      </c>
      <c r="S192" s="301">
        <f t="shared" si="16"/>
        <v>141.46</v>
      </c>
      <c r="T192" s="224"/>
    </row>
    <row r="193" spans="2:20" x14ac:dyDescent="0.25">
      <c r="B193" s="264"/>
      <c r="C193" s="136"/>
      <c r="D193" s="264"/>
      <c r="E193" s="410" t="s">
        <v>10611</v>
      </c>
      <c r="F193" s="156">
        <v>0</v>
      </c>
      <c r="G193" s="157" t="s">
        <v>1734</v>
      </c>
      <c r="H193" s="158">
        <v>0</v>
      </c>
      <c r="I193" s="156">
        <v>1</v>
      </c>
      <c r="J193" s="157" t="s">
        <v>1734</v>
      </c>
      <c r="K193" s="158">
        <v>5</v>
      </c>
      <c r="L193" s="76"/>
      <c r="M193" s="159"/>
      <c r="N193" s="175"/>
      <c r="O193" s="175">
        <v>10.72</v>
      </c>
      <c r="P193" s="175">
        <v>8.4600000000000009</v>
      </c>
      <c r="Q193" s="175"/>
      <c r="R193" s="175">
        <f t="shared" si="17"/>
        <v>2.2599999999999998</v>
      </c>
      <c r="S193" s="301">
        <f t="shared" si="16"/>
        <v>2.2599999999999998</v>
      </c>
      <c r="T193" s="224"/>
    </row>
    <row r="194" spans="2:20" x14ac:dyDescent="0.25">
      <c r="B194" s="264"/>
      <c r="C194" s="136"/>
      <c r="D194" s="264"/>
      <c r="E194" s="410" t="s">
        <v>10612</v>
      </c>
      <c r="F194" s="156">
        <v>0</v>
      </c>
      <c r="G194" s="157" t="s">
        <v>1734</v>
      </c>
      <c r="H194" s="158">
        <v>0</v>
      </c>
      <c r="I194" s="156">
        <v>17</v>
      </c>
      <c r="J194" s="157" t="s">
        <v>1734</v>
      </c>
      <c r="K194" s="158">
        <v>13.33</v>
      </c>
      <c r="L194" s="76"/>
      <c r="M194" s="159"/>
      <c r="N194" s="175"/>
      <c r="O194" s="175">
        <v>485.5</v>
      </c>
      <c r="P194" s="175">
        <v>4594.76</v>
      </c>
      <c r="Q194" s="175"/>
      <c r="R194" s="175">
        <f t="shared" si="17"/>
        <v>-4109.26</v>
      </c>
      <c r="S194" s="301">
        <f t="shared" si="16"/>
        <v>-4109.26</v>
      </c>
      <c r="T194" s="224"/>
    </row>
    <row r="195" spans="2:20" x14ac:dyDescent="0.25">
      <c r="B195" s="264"/>
      <c r="C195" s="136"/>
      <c r="D195" s="264"/>
      <c r="E195" s="410" t="s">
        <v>10613</v>
      </c>
      <c r="F195" s="156">
        <v>0</v>
      </c>
      <c r="G195" s="157" t="s">
        <v>1734</v>
      </c>
      <c r="H195" s="158">
        <v>0</v>
      </c>
      <c r="I195" s="156">
        <v>1</v>
      </c>
      <c r="J195" s="157" t="s">
        <v>1734</v>
      </c>
      <c r="K195" s="158">
        <v>13.67</v>
      </c>
      <c r="L195" s="76"/>
      <c r="M195" s="159"/>
      <c r="N195" s="175"/>
      <c r="O195" s="175">
        <v>114.5</v>
      </c>
      <c r="P195" s="175">
        <v>0</v>
      </c>
      <c r="Q195" s="175"/>
      <c r="R195" s="175">
        <f t="shared" si="17"/>
        <v>114.5</v>
      </c>
      <c r="S195" s="301">
        <f t="shared" si="16"/>
        <v>114.5</v>
      </c>
      <c r="T195" s="224"/>
    </row>
    <row r="196" spans="2:20" x14ac:dyDescent="0.25">
      <c r="B196" s="264"/>
      <c r="C196" s="136"/>
      <c r="D196" s="264"/>
      <c r="E196" s="410" t="s">
        <v>10614</v>
      </c>
      <c r="F196" s="156">
        <v>0</v>
      </c>
      <c r="G196" s="157" t="s">
        <v>1734</v>
      </c>
      <c r="H196" s="158">
        <v>0</v>
      </c>
      <c r="I196" s="156">
        <v>1</v>
      </c>
      <c r="J196" s="157" t="s">
        <v>1734</v>
      </c>
      <c r="K196" s="158">
        <v>7.4</v>
      </c>
      <c r="L196" s="76"/>
      <c r="M196" s="159"/>
      <c r="N196" s="175"/>
      <c r="O196" s="175">
        <v>10.19</v>
      </c>
      <c r="P196" s="175">
        <v>27.41</v>
      </c>
      <c r="Q196" s="175"/>
      <c r="R196" s="175">
        <f t="shared" si="17"/>
        <v>-17.22</v>
      </c>
      <c r="S196" s="301">
        <f t="shared" si="16"/>
        <v>-17.22</v>
      </c>
      <c r="T196" s="224"/>
    </row>
    <row r="197" spans="2:20" x14ac:dyDescent="0.25">
      <c r="B197" s="264"/>
      <c r="C197" s="136"/>
      <c r="D197" s="264"/>
      <c r="E197" s="149" t="s">
        <v>9</v>
      </c>
      <c r="F197" s="302"/>
      <c r="G197" s="161"/>
      <c r="H197" s="163"/>
      <c r="I197" s="160"/>
      <c r="J197" s="161"/>
      <c r="K197" s="163"/>
      <c r="L197" s="163"/>
      <c r="M197" s="164"/>
      <c r="N197" s="165"/>
      <c r="O197" s="165"/>
      <c r="P197" s="165"/>
      <c r="Q197" s="165"/>
      <c r="R197" s="165"/>
      <c r="S197" s="298">
        <f>ROUND(SUM(S184:S196),2)*-1</f>
        <v>2849.81</v>
      </c>
      <c r="T197" s="150"/>
    </row>
    <row r="198" spans="2:20" ht="6.75" customHeight="1" x14ac:dyDescent="0.25">
      <c r="B198" s="388"/>
      <c r="C198" s="389"/>
      <c r="D198" s="389"/>
      <c r="E198" s="272"/>
      <c r="F198" s="272"/>
      <c r="G198" s="272"/>
      <c r="H198" s="272"/>
      <c r="I198" s="272"/>
      <c r="J198" s="272"/>
      <c r="K198" s="272"/>
      <c r="L198" s="272"/>
      <c r="M198" s="272"/>
      <c r="N198" s="272"/>
      <c r="O198" s="272"/>
      <c r="P198" s="325"/>
      <c r="S198" s="272"/>
      <c r="T198" s="666"/>
    </row>
    <row r="199" spans="2:20" ht="15" customHeight="1" x14ac:dyDescent="0.25">
      <c r="B199" s="264" t="str">
        <f>+'Planilha Orçamentária'!A42</f>
        <v>3.1.2</v>
      </c>
      <c r="C199" s="136">
        <f>VLOOKUP(B199,'Planilha Orçamentária'!A:H,2,0)</f>
        <v>5915321</v>
      </c>
      <c r="D199" s="264" t="str">
        <f>VLOOKUP(B199,'Planilha Orçamentária'!A:H,3,0)</f>
        <v>SICRO</v>
      </c>
      <c r="E199" s="667" t="str">
        <f>VLOOKUP(B199,'Planilha Orçamentária'!$A$13:$D$171,4,FALSE)</f>
        <v>Transporte com caminhão basculante de 14 m³ - rodovia pavimentada</v>
      </c>
      <c r="F199" s="668"/>
      <c r="G199" s="190"/>
      <c r="H199" s="191"/>
      <c r="I199" s="191"/>
      <c r="J199" s="190"/>
      <c r="K199" s="191"/>
      <c r="L199" s="338"/>
      <c r="M199" s="397"/>
      <c r="N199" s="669"/>
      <c r="O199" s="669"/>
      <c r="P199" s="771" t="s">
        <v>14140</v>
      </c>
      <c r="Q199" s="771" t="s">
        <v>14083</v>
      </c>
      <c r="R199" s="325" t="s">
        <v>14084</v>
      </c>
      <c r="S199" s="318">
        <f>S201</f>
        <v>273581.76</v>
      </c>
      <c r="T199" s="670" t="str">
        <f>VLOOKUP(B199,'Planilha Orçamentária'!A:H,5,0)</f>
        <v>tkm</v>
      </c>
    </row>
    <row r="200" spans="2:20" x14ac:dyDescent="0.25">
      <c r="B200" s="267"/>
      <c r="C200" s="184"/>
      <c r="D200" s="267"/>
      <c r="E200" s="671" t="s">
        <v>5689</v>
      </c>
      <c r="F200" s="672"/>
      <c r="G200" s="193"/>
      <c r="H200" s="194"/>
      <c r="I200" s="672"/>
      <c r="J200" s="193"/>
      <c r="K200" s="194"/>
      <c r="L200" s="673"/>
      <c r="M200" s="320"/>
      <c r="N200" s="674"/>
      <c r="O200" s="674"/>
      <c r="P200" s="773">
        <v>1.5</v>
      </c>
      <c r="Q200" s="772">
        <f>32*2</f>
        <v>64</v>
      </c>
      <c r="R200" s="675">
        <f>+S197</f>
        <v>2849.81</v>
      </c>
      <c r="S200" s="676">
        <f>+R200*Q200*P200</f>
        <v>273581.76</v>
      </c>
      <c r="T200" s="657"/>
    </row>
    <row r="201" spans="2:20" x14ac:dyDescent="0.25">
      <c r="B201" s="264"/>
      <c r="C201" s="136"/>
      <c r="D201" s="264"/>
      <c r="E201" s="149" t="s">
        <v>14141</v>
      </c>
      <c r="F201" s="160"/>
      <c r="G201" s="161"/>
      <c r="H201" s="163"/>
      <c r="I201" s="160"/>
      <c r="J201" s="161"/>
      <c r="K201" s="163"/>
      <c r="L201" s="163"/>
      <c r="M201" s="164"/>
      <c r="N201" s="165"/>
      <c r="O201" s="165"/>
      <c r="P201" s="165"/>
      <c r="Q201" s="165"/>
      <c r="R201" s="165"/>
      <c r="S201" s="424">
        <f>ROUND(SUM(S200),2)</f>
        <v>273581.76</v>
      </c>
      <c r="T201" s="166"/>
    </row>
    <row r="202" spans="2:20" x14ac:dyDescent="0.25">
      <c r="B202" s="264"/>
      <c r="C202" s="136"/>
      <c r="D202" s="264"/>
      <c r="E202" s="168"/>
      <c r="F202" s="152"/>
      <c r="G202" s="139"/>
      <c r="H202" s="140"/>
      <c r="I202" s="152"/>
      <c r="J202" s="139"/>
      <c r="K202" s="140"/>
      <c r="L202" s="140"/>
      <c r="M202" s="153"/>
      <c r="N202" s="178"/>
      <c r="O202" s="178"/>
      <c r="P202" s="178"/>
      <c r="Q202" s="178"/>
      <c r="R202" s="178"/>
      <c r="S202" s="299"/>
      <c r="T202" s="169"/>
    </row>
    <row r="203" spans="2:20" x14ac:dyDescent="0.25">
      <c r="B203" s="664"/>
      <c r="C203" s="665"/>
      <c r="D203" s="664"/>
      <c r="E203" s="567"/>
      <c r="F203" s="568"/>
      <c r="G203" s="569"/>
      <c r="H203" s="570"/>
      <c r="I203" s="568"/>
      <c r="J203" s="569"/>
      <c r="K203" s="570"/>
      <c r="L203" s="570"/>
      <c r="M203" s="571"/>
      <c r="N203" s="572"/>
      <c r="O203" s="572"/>
      <c r="P203" s="572"/>
      <c r="Q203" s="572"/>
      <c r="R203" s="572"/>
      <c r="S203" s="573"/>
      <c r="T203" s="574"/>
    </row>
    <row r="204" spans="2:20" ht="6.75" customHeight="1" x14ac:dyDescent="0.25">
      <c r="B204" s="388"/>
      <c r="C204" s="389"/>
      <c r="D204" s="389"/>
      <c r="E204" s="389"/>
      <c r="F204" s="389"/>
      <c r="G204" s="389"/>
      <c r="H204" s="389"/>
      <c r="I204" s="389"/>
      <c r="J204" s="389"/>
      <c r="K204" s="389"/>
      <c r="L204" s="389"/>
      <c r="M204" s="389"/>
      <c r="N204" s="389"/>
      <c r="O204" s="389"/>
      <c r="P204" s="389"/>
      <c r="Q204" s="389"/>
      <c r="R204" s="389"/>
      <c r="S204" s="389"/>
      <c r="T204" s="390"/>
    </row>
    <row r="205" spans="2:20" x14ac:dyDescent="0.25">
      <c r="B205" s="284">
        <f>'Planilha Orçamentária'!A46</f>
        <v>4</v>
      </c>
      <c r="C205" s="284"/>
      <c r="D205" s="285"/>
      <c r="E205" s="340" t="str">
        <f>VLOOKUP(B205,'Planilha Orçamentária'!$A$13:$D$171,4,FALSE)</f>
        <v>DRENAGEM</v>
      </c>
      <c r="F205" s="287"/>
      <c r="G205" s="288"/>
      <c r="H205" s="283"/>
      <c r="I205" s="283"/>
      <c r="J205" s="288"/>
      <c r="K205" s="283"/>
      <c r="L205" s="289"/>
      <c r="M205" s="290"/>
      <c r="N205" s="291"/>
      <c r="O205" s="290"/>
      <c r="P205" s="292"/>
      <c r="Q205" s="293"/>
      <c r="R205" s="292"/>
      <c r="S205" s="294"/>
      <c r="T205" s="223"/>
    </row>
    <row r="206" spans="2:20" ht="25.5" customHeight="1" x14ac:dyDescent="0.25">
      <c r="B206" s="331" t="str">
        <f>'Planilha Orçamentária'!A47</f>
        <v>4.1</v>
      </c>
      <c r="C206" s="330">
        <f>'Planilha Orçamentária'!B47</f>
        <v>42876</v>
      </c>
      <c r="D206" s="331" t="str">
        <f>'Planilha Orçamentária'!C47</f>
        <v>DER-RD</v>
      </c>
      <c r="E206" s="979" t="str">
        <f>VLOOKUP(B206,'Planilha Orçamentária'!$A$13:$D$171,4,FALSE)</f>
        <v>Escoramento contínuo de cavas em estaca prancha de largura até 400 mm</v>
      </c>
      <c r="F206" s="980"/>
      <c r="G206" s="980"/>
      <c r="H206" s="980"/>
      <c r="I206" s="980"/>
      <c r="J206" s="980"/>
      <c r="K206" s="980"/>
      <c r="L206" s="980"/>
      <c r="M206" s="980"/>
      <c r="N206" s="980"/>
      <c r="O206" s="980"/>
      <c r="P206" s="980" t="s">
        <v>5684</v>
      </c>
      <c r="Q206" s="980"/>
      <c r="R206" s="980"/>
      <c r="S206" s="311">
        <f>S306</f>
        <v>5545.02</v>
      </c>
      <c r="T206" s="370" t="str">
        <f>IFERROR(VLOOKUP(B206,'Planilha Orçamentária'!$A$13:$H$171,5,FALSE),0)</f>
        <v>M2</v>
      </c>
    </row>
    <row r="207" spans="2:20" x14ac:dyDescent="0.25">
      <c r="B207" s="444"/>
      <c r="C207" s="443"/>
      <c r="D207" s="444"/>
      <c r="E207" s="407" t="s">
        <v>5685</v>
      </c>
      <c r="F207" s="156"/>
      <c r="G207" s="157"/>
      <c r="H207" s="158"/>
      <c r="I207" s="156"/>
      <c r="J207" s="157"/>
      <c r="K207" s="158"/>
      <c r="L207" s="148"/>
      <c r="M207" s="300"/>
      <c r="N207" s="296"/>
      <c r="O207" s="296"/>
      <c r="P207" s="296"/>
      <c r="Q207" s="296"/>
      <c r="R207" s="296"/>
      <c r="S207" s="297">
        <f t="shared" ref="S207" si="18">N207</f>
        <v>0</v>
      </c>
      <c r="T207" s="154"/>
    </row>
    <row r="208" spans="2:20" x14ac:dyDescent="0.25">
      <c r="B208" s="444"/>
      <c r="C208" s="443"/>
      <c r="D208" s="444"/>
      <c r="E208" s="410" t="s">
        <v>10514</v>
      </c>
      <c r="F208" s="156">
        <v>2</v>
      </c>
      <c r="G208" s="157" t="s">
        <v>1734</v>
      </c>
      <c r="H208" s="158">
        <v>11</v>
      </c>
      <c r="I208" s="156" t="s">
        <v>10590</v>
      </c>
      <c r="J208" s="157" t="s">
        <v>1734</v>
      </c>
      <c r="K208" s="158">
        <v>15</v>
      </c>
      <c r="L208" s="76" t="s">
        <v>10511</v>
      </c>
      <c r="M208" s="174">
        <v>2</v>
      </c>
      <c r="N208" s="175">
        <v>5</v>
      </c>
      <c r="O208" s="329"/>
      <c r="P208" s="175">
        <v>0.71</v>
      </c>
      <c r="Q208" s="175">
        <f>P208*N208</f>
        <v>3.55</v>
      </c>
      <c r="R208" s="175"/>
      <c r="S208" s="301">
        <f>Q208*M208</f>
        <v>7.1</v>
      </c>
      <c r="T208" s="154"/>
    </row>
    <row r="209" spans="2:20" x14ac:dyDescent="0.25">
      <c r="B209" s="561"/>
      <c r="C209" s="560"/>
      <c r="D209" s="561"/>
      <c r="E209" s="173" t="s">
        <v>10514</v>
      </c>
      <c r="F209" s="156">
        <v>5</v>
      </c>
      <c r="G209" s="157" t="s">
        <v>1734</v>
      </c>
      <c r="H209" s="35">
        <v>0</v>
      </c>
      <c r="I209" s="156">
        <v>5</v>
      </c>
      <c r="J209" s="157" t="s">
        <v>1734</v>
      </c>
      <c r="K209" s="35">
        <v>6</v>
      </c>
      <c r="L209" s="76" t="s">
        <v>10538</v>
      </c>
      <c r="M209" s="174">
        <v>2</v>
      </c>
      <c r="N209" s="175">
        <v>5</v>
      </c>
      <c r="O209" s="329"/>
      <c r="P209" s="175">
        <v>0.72</v>
      </c>
      <c r="Q209" s="175">
        <f>P209*N209</f>
        <v>3.5999999999999996</v>
      </c>
      <c r="R209" s="175"/>
      <c r="S209" s="301">
        <f t="shared" ref="S209:S286" si="19">Q209*M209</f>
        <v>7.1999999999999993</v>
      </c>
      <c r="T209" s="221"/>
    </row>
    <row r="210" spans="2:20" x14ac:dyDescent="0.25">
      <c r="B210" s="561"/>
      <c r="C210" s="560"/>
      <c r="D210" s="561"/>
      <c r="E210" s="173" t="s">
        <v>10514</v>
      </c>
      <c r="F210" s="156">
        <v>7</v>
      </c>
      <c r="G210" s="157" t="s">
        <v>1734</v>
      </c>
      <c r="H210" s="35">
        <v>0</v>
      </c>
      <c r="I210" s="156">
        <v>7</v>
      </c>
      <c r="J210" s="157" t="s">
        <v>1734</v>
      </c>
      <c r="K210" s="35">
        <v>5</v>
      </c>
      <c r="L210" s="76" t="s">
        <v>10538</v>
      </c>
      <c r="M210" s="174">
        <v>2</v>
      </c>
      <c r="N210" s="175">
        <v>5</v>
      </c>
      <c r="O210" s="329"/>
      <c r="P210" s="175">
        <v>0.66</v>
      </c>
      <c r="Q210" s="175">
        <f>P210*N210</f>
        <v>3.3000000000000003</v>
      </c>
      <c r="R210" s="175"/>
      <c r="S210" s="301">
        <f t="shared" si="19"/>
        <v>6.6000000000000005</v>
      </c>
      <c r="T210" s="221"/>
    </row>
    <row r="211" spans="2:20" x14ac:dyDescent="0.25">
      <c r="B211" s="561"/>
      <c r="C211" s="560"/>
      <c r="D211" s="561"/>
      <c r="E211" s="173" t="s">
        <v>10514</v>
      </c>
      <c r="F211" s="156">
        <v>10</v>
      </c>
      <c r="G211" s="157" t="s">
        <v>1734</v>
      </c>
      <c r="H211" s="35">
        <v>0</v>
      </c>
      <c r="I211" s="156">
        <v>9</v>
      </c>
      <c r="J211" s="157" t="s">
        <v>1734</v>
      </c>
      <c r="K211" s="35">
        <v>16</v>
      </c>
      <c r="L211" s="76" t="s">
        <v>10538</v>
      </c>
      <c r="M211" s="174">
        <v>2</v>
      </c>
      <c r="N211" s="175">
        <v>5</v>
      </c>
      <c r="O211" s="329"/>
      <c r="P211" s="175">
        <v>0.68</v>
      </c>
      <c r="Q211" s="175">
        <f t="shared" ref="Q211:Q212" si="20">P211*N211</f>
        <v>3.4000000000000004</v>
      </c>
      <c r="R211" s="175"/>
      <c r="S211" s="301">
        <f t="shared" si="19"/>
        <v>6.8000000000000007</v>
      </c>
      <c r="T211" s="221"/>
    </row>
    <row r="212" spans="2:20" x14ac:dyDescent="0.25">
      <c r="B212" s="561"/>
      <c r="C212" s="560"/>
      <c r="D212" s="561"/>
      <c r="E212" s="173" t="s">
        <v>10514</v>
      </c>
      <c r="F212" s="156">
        <v>15</v>
      </c>
      <c r="G212" s="157" t="s">
        <v>1734</v>
      </c>
      <c r="H212" s="35">
        <v>5</v>
      </c>
      <c r="I212" s="156">
        <v>15</v>
      </c>
      <c r="J212" s="157" t="s">
        <v>1734</v>
      </c>
      <c r="K212" s="35">
        <v>12</v>
      </c>
      <c r="L212" s="76" t="s">
        <v>10538</v>
      </c>
      <c r="M212" s="174">
        <v>2</v>
      </c>
      <c r="N212" s="175">
        <v>6</v>
      </c>
      <c r="O212" s="329"/>
      <c r="P212" s="175">
        <v>1.23</v>
      </c>
      <c r="Q212" s="175">
        <f t="shared" si="20"/>
        <v>7.38</v>
      </c>
      <c r="R212" s="175"/>
      <c r="S212" s="301">
        <f t="shared" si="19"/>
        <v>14.76</v>
      </c>
      <c r="T212" s="221"/>
    </row>
    <row r="213" spans="2:20" x14ac:dyDescent="0.25">
      <c r="B213" s="561"/>
      <c r="C213" s="560"/>
      <c r="D213" s="561"/>
      <c r="E213" s="173" t="s">
        <v>10514</v>
      </c>
      <c r="F213" s="156">
        <v>17</v>
      </c>
      <c r="G213" s="157" t="s">
        <v>1734</v>
      </c>
      <c r="H213" s="35">
        <v>17</v>
      </c>
      <c r="I213" s="156">
        <v>18</v>
      </c>
      <c r="J213" s="157" t="s">
        <v>1734</v>
      </c>
      <c r="K213" s="35">
        <v>2</v>
      </c>
      <c r="L213" s="76" t="s">
        <v>10538</v>
      </c>
      <c r="M213" s="174">
        <v>2</v>
      </c>
      <c r="N213" s="175">
        <v>5</v>
      </c>
      <c r="O213" s="329"/>
      <c r="P213" s="175">
        <v>1.06</v>
      </c>
      <c r="Q213" s="175">
        <f>P213*N213</f>
        <v>5.3000000000000007</v>
      </c>
      <c r="R213" s="175"/>
      <c r="S213" s="301">
        <f t="shared" si="19"/>
        <v>10.600000000000001</v>
      </c>
      <c r="T213" s="221"/>
    </row>
    <row r="214" spans="2:20" x14ac:dyDescent="0.25">
      <c r="B214" s="561"/>
      <c r="C214" s="560"/>
      <c r="D214" s="561"/>
      <c r="E214" s="173" t="s">
        <v>10514</v>
      </c>
      <c r="F214" s="156">
        <v>20</v>
      </c>
      <c r="G214" s="157" t="s">
        <v>1734</v>
      </c>
      <c r="H214" s="35">
        <v>16</v>
      </c>
      <c r="I214" s="156" t="s">
        <v>14088</v>
      </c>
      <c r="J214" s="157" t="s">
        <v>1734</v>
      </c>
      <c r="K214" s="35">
        <v>13</v>
      </c>
      <c r="L214" s="76" t="s">
        <v>10538</v>
      </c>
      <c r="M214" s="174">
        <v>2</v>
      </c>
      <c r="N214" s="175">
        <v>12.5</v>
      </c>
      <c r="O214" s="329"/>
      <c r="P214" s="175">
        <v>1.22</v>
      </c>
      <c r="Q214" s="175">
        <f>P214*N214</f>
        <v>15.25</v>
      </c>
      <c r="R214" s="175"/>
      <c r="S214" s="301">
        <f t="shared" si="19"/>
        <v>30.5</v>
      </c>
      <c r="T214" s="221"/>
    </row>
    <row r="215" spans="2:20" x14ac:dyDescent="0.25">
      <c r="B215" s="561"/>
      <c r="C215" s="560"/>
      <c r="D215" s="561"/>
      <c r="E215" s="173" t="s">
        <v>10514</v>
      </c>
      <c r="F215" s="156" t="s">
        <v>10590</v>
      </c>
      <c r="G215" s="157" t="s">
        <v>1734</v>
      </c>
      <c r="H215" s="35">
        <v>13</v>
      </c>
      <c r="I215" s="156" t="s">
        <v>4169</v>
      </c>
      <c r="J215" s="157" t="s">
        <v>1734</v>
      </c>
      <c r="K215" s="35" t="s">
        <v>4169</v>
      </c>
      <c r="L215" s="76" t="s">
        <v>10538</v>
      </c>
      <c r="M215" s="174">
        <v>2</v>
      </c>
      <c r="N215" s="175">
        <v>5</v>
      </c>
      <c r="O215" s="329"/>
      <c r="P215" s="175">
        <v>1.18</v>
      </c>
      <c r="Q215" s="175">
        <f>P215*N215</f>
        <v>5.8999999999999995</v>
      </c>
      <c r="R215" s="175"/>
      <c r="S215" s="301">
        <f t="shared" si="19"/>
        <v>11.799999999999999</v>
      </c>
      <c r="T215" s="221"/>
    </row>
    <row r="216" spans="2:20" x14ac:dyDescent="0.25">
      <c r="B216" s="561"/>
      <c r="C216" s="560"/>
      <c r="D216" s="561"/>
      <c r="E216" s="173" t="s">
        <v>10521</v>
      </c>
      <c r="F216" s="156" t="s">
        <v>10534</v>
      </c>
      <c r="G216" s="157" t="s">
        <v>1734</v>
      </c>
      <c r="H216" s="35">
        <v>11</v>
      </c>
      <c r="I216" s="156" t="s">
        <v>4169</v>
      </c>
      <c r="J216" s="157" t="s">
        <v>1734</v>
      </c>
      <c r="K216" s="35" t="s">
        <v>4169</v>
      </c>
      <c r="L216" s="76" t="s">
        <v>10538</v>
      </c>
      <c r="M216" s="174">
        <v>2</v>
      </c>
      <c r="N216" s="175">
        <v>9</v>
      </c>
      <c r="O216" s="329"/>
      <c r="P216" s="175">
        <v>1.0900000000000001</v>
      </c>
      <c r="Q216" s="175">
        <f>P216*N216</f>
        <v>9.81</v>
      </c>
      <c r="R216" s="175"/>
      <c r="S216" s="301">
        <f t="shared" si="19"/>
        <v>19.62</v>
      </c>
      <c r="T216" s="221"/>
    </row>
    <row r="217" spans="2:20" x14ac:dyDescent="0.25">
      <c r="B217" s="561"/>
      <c r="C217" s="560"/>
      <c r="D217" s="561"/>
      <c r="E217" s="173" t="s">
        <v>10521</v>
      </c>
      <c r="F217" s="156">
        <v>6</v>
      </c>
      <c r="G217" s="157" t="s">
        <v>1734</v>
      </c>
      <c r="H217" s="35">
        <v>3</v>
      </c>
      <c r="I217" s="156" t="s">
        <v>4169</v>
      </c>
      <c r="J217" s="157" t="s">
        <v>1734</v>
      </c>
      <c r="K217" s="35" t="s">
        <v>4169</v>
      </c>
      <c r="L217" s="76" t="s">
        <v>10538</v>
      </c>
      <c r="M217" s="174">
        <v>2</v>
      </c>
      <c r="N217" s="175">
        <v>8</v>
      </c>
      <c r="O217" s="329"/>
      <c r="P217" s="175">
        <v>1.1100000000000001</v>
      </c>
      <c r="Q217" s="175">
        <f t="shared" ref="Q217:Q218" si="21">P217*N217</f>
        <v>8.8800000000000008</v>
      </c>
      <c r="R217" s="175"/>
      <c r="S217" s="301">
        <f t="shared" si="19"/>
        <v>17.760000000000002</v>
      </c>
      <c r="T217" s="221"/>
    </row>
    <row r="218" spans="2:20" x14ac:dyDescent="0.25">
      <c r="B218" s="561"/>
      <c r="C218" s="560"/>
      <c r="D218" s="561"/>
      <c r="E218" s="173" t="s">
        <v>10521</v>
      </c>
      <c r="F218" s="156">
        <v>8</v>
      </c>
      <c r="G218" s="157" t="s">
        <v>1734</v>
      </c>
      <c r="H218" s="35">
        <v>16</v>
      </c>
      <c r="I218" s="156" t="s">
        <v>4169</v>
      </c>
      <c r="J218" s="157" t="s">
        <v>1734</v>
      </c>
      <c r="K218" s="35" t="s">
        <v>4169</v>
      </c>
      <c r="L218" s="76" t="s">
        <v>10538</v>
      </c>
      <c r="M218" s="174">
        <v>2</v>
      </c>
      <c r="N218" s="175">
        <v>5</v>
      </c>
      <c r="O218" s="329"/>
      <c r="P218" s="175">
        <v>1.31</v>
      </c>
      <c r="Q218" s="175">
        <f t="shared" si="21"/>
        <v>6.5500000000000007</v>
      </c>
      <c r="R218" s="175"/>
      <c r="S218" s="301">
        <f t="shared" si="19"/>
        <v>13.100000000000001</v>
      </c>
      <c r="T218" s="221"/>
    </row>
    <row r="219" spans="2:20" x14ac:dyDescent="0.25">
      <c r="B219" s="561"/>
      <c r="C219" s="560"/>
      <c r="D219" s="561"/>
      <c r="E219" s="173" t="s">
        <v>10521</v>
      </c>
      <c r="F219" s="156">
        <v>8</v>
      </c>
      <c r="G219" s="157" t="s">
        <v>1734</v>
      </c>
      <c r="H219" s="35">
        <v>16</v>
      </c>
      <c r="I219" s="156" t="s">
        <v>4169</v>
      </c>
      <c r="J219" s="157" t="s">
        <v>1734</v>
      </c>
      <c r="K219" s="35" t="s">
        <v>4169</v>
      </c>
      <c r="L219" s="76" t="s">
        <v>10538</v>
      </c>
      <c r="M219" s="174">
        <v>2</v>
      </c>
      <c r="N219" s="175">
        <v>5</v>
      </c>
      <c r="O219" s="329"/>
      <c r="P219" s="175">
        <v>1.36</v>
      </c>
      <c r="Q219" s="175">
        <f>P219*N219</f>
        <v>6.8000000000000007</v>
      </c>
      <c r="R219" s="175"/>
      <c r="S219" s="301">
        <f t="shared" si="19"/>
        <v>13.600000000000001</v>
      </c>
      <c r="T219" s="221"/>
    </row>
    <row r="220" spans="2:20" x14ac:dyDescent="0.25">
      <c r="B220" s="561"/>
      <c r="C220" s="560"/>
      <c r="D220" s="561"/>
      <c r="E220" s="173" t="s">
        <v>10521</v>
      </c>
      <c r="F220" s="156">
        <v>10</v>
      </c>
      <c r="G220" s="157" t="s">
        <v>1734</v>
      </c>
      <c r="H220" s="35">
        <v>18</v>
      </c>
      <c r="I220" s="156" t="s">
        <v>4169</v>
      </c>
      <c r="J220" s="157" t="s">
        <v>1734</v>
      </c>
      <c r="K220" s="35" t="s">
        <v>4169</v>
      </c>
      <c r="L220" s="76" t="s">
        <v>10538</v>
      </c>
      <c r="M220" s="174">
        <v>2</v>
      </c>
      <c r="N220" s="175">
        <v>8</v>
      </c>
      <c r="O220" s="329"/>
      <c r="P220" s="175">
        <v>1.76</v>
      </c>
      <c r="Q220" s="175">
        <f>P220*N220</f>
        <v>14.08</v>
      </c>
      <c r="R220" s="175"/>
      <c r="S220" s="301">
        <f t="shared" si="19"/>
        <v>28.16</v>
      </c>
      <c r="T220" s="221"/>
    </row>
    <row r="221" spans="2:20" x14ac:dyDescent="0.25">
      <c r="B221" s="561"/>
      <c r="C221" s="560"/>
      <c r="D221" s="561"/>
      <c r="E221" s="173" t="s">
        <v>10521</v>
      </c>
      <c r="F221" s="156">
        <v>10</v>
      </c>
      <c r="G221" s="157" t="s">
        <v>1734</v>
      </c>
      <c r="H221" s="35">
        <v>18</v>
      </c>
      <c r="I221" s="156" t="s">
        <v>4169</v>
      </c>
      <c r="J221" s="157" t="s">
        <v>1734</v>
      </c>
      <c r="K221" s="35" t="s">
        <v>4169</v>
      </c>
      <c r="L221" s="76" t="s">
        <v>10538</v>
      </c>
      <c r="M221" s="174">
        <v>2</v>
      </c>
      <c r="N221" s="175">
        <v>9</v>
      </c>
      <c r="O221" s="329"/>
      <c r="P221" s="175">
        <v>1.61</v>
      </c>
      <c r="Q221" s="175">
        <f t="shared" ref="Q221:Q222" si="22">P221*N221</f>
        <v>14.49</v>
      </c>
      <c r="R221" s="175"/>
      <c r="S221" s="301">
        <f t="shared" si="19"/>
        <v>28.98</v>
      </c>
      <c r="T221" s="221"/>
    </row>
    <row r="222" spans="2:20" x14ac:dyDescent="0.25">
      <c r="B222" s="561"/>
      <c r="C222" s="560"/>
      <c r="D222" s="561"/>
      <c r="E222" s="173" t="s">
        <v>10521</v>
      </c>
      <c r="F222" s="156">
        <v>15</v>
      </c>
      <c r="G222" s="157" t="s">
        <v>1734</v>
      </c>
      <c r="H222" s="35">
        <v>0</v>
      </c>
      <c r="I222" s="156">
        <v>15</v>
      </c>
      <c r="J222" s="157" t="s">
        <v>1734</v>
      </c>
      <c r="K222" s="35">
        <v>4</v>
      </c>
      <c r="L222" s="76" t="s">
        <v>10538</v>
      </c>
      <c r="M222" s="174">
        <v>2</v>
      </c>
      <c r="N222" s="175">
        <v>5</v>
      </c>
      <c r="O222" s="329"/>
      <c r="P222" s="175">
        <v>0.97</v>
      </c>
      <c r="Q222" s="175">
        <f t="shared" si="22"/>
        <v>4.8499999999999996</v>
      </c>
      <c r="R222" s="175"/>
      <c r="S222" s="301">
        <f t="shared" si="19"/>
        <v>9.6999999999999993</v>
      </c>
      <c r="T222" s="221"/>
    </row>
    <row r="223" spans="2:20" x14ac:dyDescent="0.25">
      <c r="B223" s="561"/>
      <c r="C223" s="560"/>
      <c r="D223" s="561"/>
      <c r="E223" s="173" t="s">
        <v>10521</v>
      </c>
      <c r="F223" s="156">
        <v>15</v>
      </c>
      <c r="G223" s="157" t="s">
        <v>1734</v>
      </c>
      <c r="H223" s="35">
        <v>0</v>
      </c>
      <c r="I223" s="156">
        <v>15</v>
      </c>
      <c r="J223" s="157" t="s">
        <v>1734</v>
      </c>
      <c r="K223" s="35">
        <v>4</v>
      </c>
      <c r="L223" s="76" t="s">
        <v>10538</v>
      </c>
      <c r="M223" s="174">
        <v>2</v>
      </c>
      <c r="N223" s="175">
        <v>5</v>
      </c>
      <c r="O223" s="329"/>
      <c r="P223" s="175">
        <v>0.71</v>
      </c>
      <c r="Q223" s="175">
        <f>P223*N223</f>
        <v>3.55</v>
      </c>
      <c r="R223" s="175"/>
      <c r="S223" s="301">
        <f t="shared" si="19"/>
        <v>7.1</v>
      </c>
      <c r="T223" s="221"/>
    </row>
    <row r="224" spans="2:20" x14ac:dyDescent="0.25">
      <c r="B224" s="561"/>
      <c r="C224" s="560"/>
      <c r="D224" s="561"/>
      <c r="E224" s="173" t="s">
        <v>10531</v>
      </c>
      <c r="F224" s="156" t="s">
        <v>10535</v>
      </c>
      <c r="G224" s="157" t="s">
        <v>1734</v>
      </c>
      <c r="H224" s="35">
        <v>6</v>
      </c>
      <c r="I224" s="156" t="s">
        <v>10536</v>
      </c>
      <c r="J224" s="157" t="s">
        <v>1734</v>
      </c>
      <c r="K224" s="35">
        <v>5</v>
      </c>
      <c r="L224" s="76" t="s">
        <v>10512</v>
      </c>
      <c r="M224" s="174">
        <v>2</v>
      </c>
      <c r="N224" s="175">
        <v>21</v>
      </c>
      <c r="O224" s="175"/>
      <c r="P224" s="175">
        <v>1.2</v>
      </c>
      <c r="Q224" s="175">
        <f>P224*N224</f>
        <v>25.2</v>
      </c>
      <c r="R224" s="175"/>
      <c r="S224" s="301">
        <f t="shared" si="19"/>
        <v>50.4</v>
      </c>
      <c r="T224" s="221"/>
    </row>
    <row r="225" spans="2:20" x14ac:dyDescent="0.25">
      <c r="B225" s="561"/>
      <c r="C225" s="560"/>
      <c r="D225" s="561"/>
      <c r="E225" s="173" t="s">
        <v>10526</v>
      </c>
      <c r="F225" s="156" t="s">
        <v>14087</v>
      </c>
      <c r="G225" s="157" t="s">
        <v>1734</v>
      </c>
      <c r="H225" s="35">
        <v>9</v>
      </c>
      <c r="I225" s="156" t="s">
        <v>10590</v>
      </c>
      <c r="J225" s="157" t="s">
        <v>1734</v>
      </c>
      <c r="K225" s="35">
        <v>0</v>
      </c>
      <c r="L225" s="76" t="s">
        <v>10538</v>
      </c>
      <c r="M225" s="174">
        <v>2</v>
      </c>
      <c r="N225" s="175">
        <v>7</v>
      </c>
      <c r="O225" s="175"/>
      <c r="P225" s="175">
        <v>1.3</v>
      </c>
      <c r="Q225" s="175">
        <f t="shared" ref="Q225:Q226" si="23">P225*N225</f>
        <v>9.1</v>
      </c>
      <c r="R225" s="175"/>
      <c r="S225" s="301">
        <f t="shared" si="19"/>
        <v>18.2</v>
      </c>
      <c r="T225" s="221"/>
    </row>
    <row r="226" spans="2:20" x14ac:dyDescent="0.25">
      <c r="B226" s="561"/>
      <c r="C226" s="560"/>
      <c r="D226" s="561"/>
      <c r="E226" s="173" t="s">
        <v>10526</v>
      </c>
      <c r="F226" s="156" t="s">
        <v>14087</v>
      </c>
      <c r="G226" s="157" t="s">
        <v>1734</v>
      </c>
      <c r="H226" s="35">
        <v>9</v>
      </c>
      <c r="I226" s="156" t="s">
        <v>10590</v>
      </c>
      <c r="J226" s="157" t="s">
        <v>1734</v>
      </c>
      <c r="K226" s="35">
        <v>0</v>
      </c>
      <c r="L226" s="76" t="s">
        <v>10538</v>
      </c>
      <c r="M226" s="174">
        <v>2</v>
      </c>
      <c r="N226" s="175">
        <v>7</v>
      </c>
      <c r="O226" s="175"/>
      <c r="P226" s="175">
        <v>1.1100000000000001</v>
      </c>
      <c r="Q226" s="175">
        <f t="shared" si="23"/>
        <v>7.7700000000000005</v>
      </c>
      <c r="R226" s="175"/>
      <c r="S226" s="301">
        <f t="shared" si="19"/>
        <v>15.540000000000001</v>
      </c>
      <c r="T226" s="221"/>
    </row>
    <row r="227" spans="2:20" x14ac:dyDescent="0.25">
      <c r="B227" s="561"/>
      <c r="C227" s="560"/>
      <c r="D227" s="561"/>
      <c r="E227" s="173" t="s">
        <v>10525</v>
      </c>
      <c r="F227" s="156">
        <v>0</v>
      </c>
      <c r="G227" s="157" t="s">
        <v>1734</v>
      </c>
      <c r="H227" s="35">
        <v>8</v>
      </c>
      <c r="I227" s="156" t="s">
        <v>4169</v>
      </c>
      <c r="J227" s="157" t="s">
        <v>1734</v>
      </c>
      <c r="K227" s="35" t="s">
        <v>4169</v>
      </c>
      <c r="L227" s="76" t="s">
        <v>10538</v>
      </c>
      <c r="M227" s="174">
        <v>2</v>
      </c>
      <c r="N227" s="175">
        <v>5</v>
      </c>
      <c r="O227" s="175"/>
      <c r="P227" s="175">
        <v>0.98</v>
      </c>
      <c r="Q227" s="175">
        <f>P227*N227</f>
        <v>4.9000000000000004</v>
      </c>
      <c r="R227" s="175"/>
      <c r="S227" s="301">
        <f t="shared" si="19"/>
        <v>9.8000000000000007</v>
      </c>
      <c r="T227" s="221"/>
    </row>
    <row r="228" spans="2:20" x14ac:dyDescent="0.25">
      <c r="B228" s="561"/>
      <c r="C228" s="560"/>
      <c r="D228" s="561"/>
      <c r="E228" s="173" t="s">
        <v>10525</v>
      </c>
      <c r="F228" s="156">
        <v>0</v>
      </c>
      <c r="G228" s="157" t="s">
        <v>1734</v>
      </c>
      <c r="H228" s="35">
        <v>8</v>
      </c>
      <c r="I228" s="156" t="s">
        <v>10537</v>
      </c>
      <c r="J228" s="157" t="s">
        <v>1734</v>
      </c>
      <c r="K228" s="35">
        <v>0</v>
      </c>
      <c r="L228" s="76" t="s">
        <v>10538</v>
      </c>
      <c r="M228" s="174">
        <v>2</v>
      </c>
      <c r="N228" s="175">
        <v>8</v>
      </c>
      <c r="O228" s="175"/>
      <c r="P228" s="175">
        <v>0.93</v>
      </c>
      <c r="Q228" s="175">
        <f>P228*N228</f>
        <v>7.44</v>
      </c>
      <c r="R228" s="175"/>
      <c r="S228" s="301">
        <f t="shared" si="19"/>
        <v>14.88</v>
      </c>
      <c r="T228" s="221"/>
    </row>
    <row r="229" spans="2:20" x14ac:dyDescent="0.25">
      <c r="B229" s="561"/>
      <c r="C229" s="560"/>
      <c r="D229" s="561"/>
      <c r="E229" s="173" t="s">
        <v>10526</v>
      </c>
      <c r="F229" s="156">
        <v>4</v>
      </c>
      <c r="G229" s="157" t="s">
        <v>1734</v>
      </c>
      <c r="H229" s="35">
        <v>17</v>
      </c>
      <c r="I229" s="156" t="s">
        <v>4169</v>
      </c>
      <c r="J229" s="157" t="s">
        <v>1734</v>
      </c>
      <c r="K229" s="35" t="s">
        <v>4169</v>
      </c>
      <c r="L229" s="76" t="s">
        <v>10538</v>
      </c>
      <c r="M229" s="174">
        <v>2</v>
      </c>
      <c r="N229" s="175">
        <v>8</v>
      </c>
      <c r="O229" s="175"/>
      <c r="P229" s="175">
        <v>0.81</v>
      </c>
      <c r="Q229" s="175">
        <f t="shared" ref="Q229:Q230" si="24">P229*N229</f>
        <v>6.48</v>
      </c>
      <c r="R229" s="175"/>
      <c r="S229" s="301">
        <f t="shared" si="19"/>
        <v>12.96</v>
      </c>
      <c r="T229" s="221"/>
    </row>
    <row r="230" spans="2:20" x14ac:dyDescent="0.25">
      <c r="B230" s="561"/>
      <c r="C230" s="560"/>
      <c r="D230" s="561"/>
      <c r="E230" s="173" t="s">
        <v>10526</v>
      </c>
      <c r="F230" s="156">
        <v>4</v>
      </c>
      <c r="G230" s="157" t="s">
        <v>1734</v>
      </c>
      <c r="H230" s="35">
        <v>17</v>
      </c>
      <c r="I230" s="156" t="s">
        <v>4169</v>
      </c>
      <c r="J230" s="157" t="s">
        <v>1734</v>
      </c>
      <c r="K230" s="35" t="s">
        <v>4169</v>
      </c>
      <c r="L230" s="76" t="s">
        <v>10538</v>
      </c>
      <c r="M230" s="174">
        <v>2</v>
      </c>
      <c r="N230" s="175">
        <v>3</v>
      </c>
      <c r="O230" s="175"/>
      <c r="P230" s="175">
        <v>0.93</v>
      </c>
      <c r="Q230" s="175">
        <f t="shared" si="24"/>
        <v>2.79</v>
      </c>
      <c r="R230" s="175"/>
      <c r="S230" s="301">
        <f t="shared" si="19"/>
        <v>5.58</v>
      </c>
      <c r="T230" s="221"/>
    </row>
    <row r="231" spans="2:20" x14ac:dyDescent="0.25">
      <c r="B231" s="561"/>
      <c r="C231" s="560"/>
      <c r="D231" s="561"/>
      <c r="E231" s="173" t="s">
        <v>10526</v>
      </c>
      <c r="F231" s="156">
        <v>7</v>
      </c>
      <c r="G231" s="157" t="s">
        <v>1734</v>
      </c>
      <c r="H231" s="35">
        <v>7</v>
      </c>
      <c r="I231" s="156">
        <v>8</v>
      </c>
      <c r="J231" s="157" t="s">
        <v>1734</v>
      </c>
      <c r="K231" s="35">
        <v>0</v>
      </c>
      <c r="L231" s="76" t="s">
        <v>10538</v>
      </c>
      <c r="M231" s="174">
        <v>2</v>
      </c>
      <c r="N231" s="175">
        <v>15</v>
      </c>
      <c r="O231" s="175"/>
      <c r="P231" s="175">
        <v>1.26</v>
      </c>
      <c r="Q231" s="175">
        <f>P231*N231</f>
        <v>18.899999999999999</v>
      </c>
      <c r="R231" s="175"/>
      <c r="S231" s="301">
        <f t="shared" si="19"/>
        <v>37.799999999999997</v>
      </c>
      <c r="T231" s="221"/>
    </row>
    <row r="232" spans="2:20" x14ac:dyDescent="0.25">
      <c r="B232" s="561"/>
      <c r="C232" s="560"/>
      <c r="D232" s="561"/>
      <c r="E232" s="173" t="s">
        <v>10526</v>
      </c>
      <c r="F232" s="156">
        <v>8</v>
      </c>
      <c r="G232" s="157" t="s">
        <v>1734</v>
      </c>
      <c r="H232" s="35">
        <v>0</v>
      </c>
      <c r="I232" s="156">
        <v>8</v>
      </c>
      <c r="J232" s="157" t="s">
        <v>1734</v>
      </c>
      <c r="K232" s="35">
        <v>3</v>
      </c>
      <c r="L232" s="76" t="s">
        <v>10538</v>
      </c>
      <c r="M232" s="174">
        <v>2</v>
      </c>
      <c r="N232" s="175">
        <v>5</v>
      </c>
      <c r="O232" s="175"/>
      <c r="P232" s="175">
        <v>1.58</v>
      </c>
      <c r="Q232" s="175">
        <f>P232*N232</f>
        <v>7.9</v>
      </c>
      <c r="R232" s="175"/>
      <c r="S232" s="301">
        <f t="shared" si="19"/>
        <v>15.8</v>
      </c>
      <c r="T232" s="221"/>
    </row>
    <row r="233" spans="2:20" x14ac:dyDescent="0.25">
      <c r="B233" s="561"/>
      <c r="C233" s="560"/>
      <c r="D233" s="561"/>
      <c r="E233" s="173" t="s">
        <v>10532</v>
      </c>
      <c r="F233" s="156">
        <v>8</v>
      </c>
      <c r="G233" s="157" t="s">
        <v>1734</v>
      </c>
      <c r="H233" s="35">
        <v>13</v>
      </c>
      <c r="I233" s="156">
        <v>9</v>
      </c>
      <c r="J233" s="157" t="s">
        <v>1734</v>
      </c>
      <c r="K233" s="35">
        <v>1</v>
      </c>
      <c r="L233" s="76" t="s">
        <v>10538</v>
      </c>
      <c r="M233" s="174">
        <v>2</v>
      </c>
      <c r="N233" s="175">
        <v>9</v>
      </c>
      <c r="O233" s="175"/>
      <c r="P233" s="175">
        <v>1.51</v>
      </c>
      <c r="Q233" s="175">
        <f t="shared" ref="Q233:Q234" si="25">P233*N233</f>
        <v>13.59</v>
      </c>
      <c r="R233" s="175"/>
      <c r="S233" s="301">
        <f t="shared" si="19"/>
        <v>27.18</v>
      </c>
      <c r="T233" s="221"/>
    </row>
    <row r="234" spans="2:20" x14ac:dyDescent="0.25">
      <c r="B234" s="561"/>
      <c r="C234" s="560"/>
      <c r="D234" s="561"/>
      <c r="E234" s="173" t="s">
        <v>10526</v>
      </c>
      <c r="F234" s="156">
        <v>10</v>
      </c>
      <c r="G234" s="157" t="s">
        <v>1734</v>
      </c>
      <c r="H234" s="35">
        <v>15</v>
      </c>
      <c r="I234" s="156">
        <v>11</v>
      </c>
      <c r="J234" s="157" t="s">
        <v>1734</v>
      </c>
      <c r="K234" s="35">
        <v>9</v>
      </c>
      <c r="L234" s="76" t="s">
        <v>10511</v>
      </c>
      <c r="M234" s="174">
        <v>2</v>
      </c>
      <c r="N234" s="175">
        <v>13</v>
      </c>
      <c r="O234" s="175"/>
      <c r="P234" s="175">
        <v>1.1100000000000001</v>
      </c>
      <c r="Q234" s="175">
        <f t="shared" si="25"/>
        <v>14.430000000000001</v>
      </c>
      <c r="R234" s="175"/>
      <c r="S234" s="301">
        <f t="shared" si="19"/>
        <v>28.860000000000003</v>
      </c>
      <c r="T234" s="221"/>
    </row>
    <row r="235" spans="2:20" s="402" customFormat="1" x14ac:dyDescent="0.25">
      <c r="B235" s="563"/>
      <c r="C235" s="562"/>
      <c r="D235" s="563"/>
      <c r="E235" s="173" t="s">
        <v>10526</v>
      </c>
      <c r="F235" s="156">
        <v>13</v>
      </c>
      <c r="G235" s="157" t="s">
        <v>1734</v>
      </c>
      <c r="H235" s="35">
        <v>5</v>
      </c>
      <c r="I235" s="156">
        <v>13</v>
      </c>
      <c r="J235" s="157" t="s">
        <v>1734</v>
      </c>
      <c r="K235" s="35">
        <v>12</v>
      </c>
      <c r="L235" s="76" t="s">
        <v>10538</v>
      </c>
      <c r="M235" s="174">
        <v>2</v>
      </c>
      <c r="N235" s="175">
        <v>9</v>
      </c>
      <c r="O235" s="175"/>
      <c r="P235" s="175">
        <v>1.3</v>
      </c>
      <c r="Q235" s="175">
        <f>P235*N235</f>
        <v>11.700000000000001</v>
      </c>
      <c r="R235" s="175"/>
      <c r="S235" s="301">
        <f t="shared" si="19"/>
        <v>23.400000000000002</v>
      </c>
      <c r="T235" s="221"/>
    </row>
    <row r="236" spans="2:20" x14ac:dyDescent="0.25">
      <c r="B236" s="561"/>
      <c r="C236" s="560"/>
      <c r="D236" s="561"/>
      <c r="E236" s="173" t="s">
        <v>10526</v>
      </c>
      <c r="F236" s="156">
        <v>13</v>
      </c>
      <c r="G236" s="157" t="s">
        <v>1734</v>
      </c>
      <c r="H236" s="35">
        <v>6</v>
      </c>
      <c r="I236" s="156">
        <v>13</v>
      </c>
      <c r="J236" s="157" t="s">
        <v>1734</v>
      </c>
      <c r="K236" s="35">
        <v>12</v>
      </c>
      <c r="L236" s="76" t="s">
        <v>10538</v>
      </c>
      <c r="M236" s="174">
        <v>2</v>
      </c>
      <c r="N236" s="175">
        <v>7.5</v>
      </c>
      <c r="O236" s="329"/>
      <c r="P236" s="175">
        <v>1.1399999999999999</v>
      </c>
      <c r="Q236" s="175">
        <f>P236*N236</f>
        <v>8.5499999999999989</v>
      </c>
      <c r="R236" s="175"/>
      <c r="S236" s="301">
        <f t="shared" si="19"/>
        <v>17.099999999999998</v>
      </c>
      <c r="T236" s="221"/>
    </row>
    <row r="237" spans="2:20" x14ac:dyDescent="0.25">
      <c r="B237" s="561"/>
      <c r="C237" s="560"/>
      <c r="D237" s="561"/>
      <c r="E237" s="173" t="s">
        <v>10526</v>
      </c>
      <c r="F237" s="156">
        <v>13</v>
      </c>
      <c r="G237" s="157" t="s">
        <v>1734</v>
      </c>
      <c r="H237" s="35">
        <v>7</v>
      </c>
      <c r="I237" s="156">
        <v>13</v>
      </c>
      <c r="J237" s="157" t="s">
        <v>1734</v>
      </c>
      <c r="K237" s="35">
        <v>13</v>
      </c>
      <c r="L237" s="76" t="s">
        <v>10511</v>
      </c>
      <c r="M237" s="174">
        <v>2</v>
      </c>
      <c r="N237" s="175">
        <v>5</v>
      </c>
      <c r="O237" s="329"/>
      <c r="P237" s="175">
        <v>1.1399999999999999</v>
      </c>
      <c r="Q237" s="175">
        <f t="shared" ref="Q237:Q238" si="26">P237*N237</f>
        <v>5.6999999999999993</v>
      </c>
      <c r="R237" s="175"/>
      <c r="S237" s="301">
        <f t="shared" si="19"/>
        <v>11.399999999999999</v>
      </c>
      <c r="T237" s="221"/>
    </row>
    <row r="238" spans="2:20" x14ac:dyDescent="0.25">
      <c r="B238" s="561"/>
      <c r="C238" s="560"/>
      <c r="D238" s="561"/>
      <c r="E238" s="173" t="s">
        <v>10526</v>
      </c>
      <c r="F238" s="156">
        <v>16</v>
      </c>
      <c r="G238" s="157" t="s">
        <v>1734</v>
      </c>
      <c r="H238" s="35">
        <v>0</v>
      </c>
      <c r="I238" s="156">
        <v>16</v>
      </c>
      <c r="J238" s="157" t="s">
        <v>1734</v>
      </c>
      <c r="K238" s="35">
        <v>5</v>
      </c>
      <c r="L238" s="76" t="s">
        <v>10511</v>
      </c>
      <c r="M238" s="174">
        <v>2</v>
      </c>
      <c r="N238" s="175">
        <v>3</v>
      </c>
      <c r="O238" s="329"/>
      <c r="P238" s="175">
        <v>1.38</v>
      </c>
      <c r="Q238" s="175">
        <f t="shared" si="26"/>
        <v>4.1399999999999997</v>
      </c>
      <c r="R238" s="175"/>
      <c r="S238" s="301">
        <f t="shared" si="19"/>
        <v>8.2799999999999994</v>
      </c>
      <c r="T238" s="221"/>
    </row>
    <row r="239" spans="2:20" x14ac:dyDescent="0.25">
      <c r="B239" s="561"/>
      <c r="C239" s="560"/>
      <c r="D239" s="561"/>
      <c r="E239" s="173" t="s">
        <v>10526</v>
      </c>
      <c r="F239" s="156">
        <v>16</v>
      </c>
      <c r="G239" s="157" t="s">
        <v>1734</v>
      </c>
      <c r="H239" s="35">
        <v>0</v>
      </c>
      <c r="I239" s="156">
        <v>16</v>
      </c>
      <c r="J239" s="157" t="s">
        <v>1734</v>
      </c>
      <c r="K239" s="35">
        <v>5</v>
      </c>
      <c r="L239" s="76" t="s">
        <v>10538</v>
      </c>
      <c r="M239" s="174">
        <v>2</v>
      </c>
      <c r="N239" s="175">
        <v>7</v>
      </c>
      <c r="O239" s="329"/>
      <c r="P239" s="175">
        <v>1.56</v>
      </c>
      <c r="Q239" s="175">
        <f>P239*N239</f>
        <v>10.92</v>
      </c>
      <c r="R239" s="175"/>
      <c r="S239" s="301">
        <f t="shared" si="19"/>
        <v>21.84</v>
      </c>
      <c r="T239" s="221"/>
    </row>
    <row r="240" spans="2:20" x14ac:dyDescent="0.25">
      <c r="B240" s="561"/>
      <c r="C240" s="560"/>
      <c r="D240" s="561"/>
      <c r="E240" s="173" t="s">
        <v>10526</v>
      </c>
      <c r="F240" s="156">
        <v>16</v>
      </c>
      <c r="G240" s="157" t="s">
        <v>1734</v>
      </c>
      <c r="H240" s="35">
        <v>14</v>
      </c>
      <c r="I240" s="156">
        <v>16</v>
      </c>
      <c r="J240" s="157" t="s">
        <v>1734</v>
      </c>
      <c r="K240" s="35">
        <v>6</v>
      </c>
      <c r="L240" s="76" t="s">
        <v>10538</v>
      </c>
      <c r="M240" s="174">
        <v>2</v>
      </c>
      <c r="N240" s="175">
        <v>8</v>
      </c>
      <c r="O240" s="329"/>
      <c r="P240" s="175">
        <v>1.43</v>
      </c>
      <c r="Q240" s="175">
        <f>P240*N240</f>
        <v>11.44</v>
      </c>
      <c r="R240" s="175"/>
      <c r="S240" s="301">
        <f t="shared" si="19"/>
        <v>22.88</v>
      </c>
      <c r="T240" s="221"/>
    </row>
    <row r="241" spans="2:20" x14ac:dyDescent="0.25">
      <c r="B241" s="561"/>
      <c r="C241" s="560"/>
      <c r="D241" s="561"/>
      <c r="E241" s="173" t="s">
        <v>10526</v>
      </c>
      <c r="F241" s="156">
        <v>18</v>
      </c>
      <c r="G241" s="157" t="s">
        <v>1734</v>
      </c>
      <c r="H241" s="35">
        <v>0</v>
      </c>
      <c r="I241" s="156">
        <v>18</v>
      </c>
      <c r="J241" s="157" t="s">
        <v>1734</v>
      </c>
      <c r="K241" s="35">
        <v>8</v>
      </c>
      <c r="L241" s="76" t="s">
        <v>10538</v>
      </c>
      <c r="M241" s="174">
        <v>2</v>
      </c>
      <c r="N241" s="175">
        <v>7</v>
      </c>
      <c r="O241" s="329"/>
      <c r="P241" s="175">
        <v>1.1000000000000001</v>
      </c>
      <c r="Q241" s="175">
        <f t="shared" ref="Q241:Q242" si="27">P241*N241</f>
        <v>7.7000000000000011</v>
      </c>
      <c r="R241" s="175"/>
      <c r="S241" s="301">
        <f t="shared" si="19"/>
        <v>15.400000000000002</v>
      </c>
      <c r="T241" s="221"/>
    </row>
    <row r="242" spans="2:20" x14ac:dyDescent="0.25">
      <c r="B242" s="561"/>
      <c r="C242" s="560"/>
      <c r="D242" s="561"/>
      <c r="E242" s="173" t="s">
        <v>10526</v>
      </c>
      <c r="F242" s="156">
        <v>20</v>
      </c>
      <c r="G242" s="157" t="s">
        <v>1734</v>
      </c>
      <c r="H242" s="35">
        <v>7</v>
      </c>
      <c r="I242" s="156">
        <v>20</v>
      </c>
      <c r="J242" s="157" t="s">
        <v>1734</v>
      </c>
      <c r="K242" s="35">
        <v>3</v>
      </c>
      <c r="L242" s="76" t="s">
        <v>10511</v>
      </c>
      <c r="M242" s="174">
        <v>2</v>
      </c>
      <c r="N242" s="175">
        <v>6</v>
      </c>
      <c r="O242" s="329"/>
      <c r="P242" s="175">
        <v>1.1200000000000001</v>
      </c>
      <c r="Q242" s="175">
        <f t="shared" si="27"/>
        <v>6.7200000000000006</v>
      </c>
      <c r="R242" s="175"/>
      <c r="S242" s="301">
        <f t="shared" si="19"/>
        <v>13.440000000000001</v>
      </c>
      <c r="T242" s="221"/>
    </row>
    <row r="243" spans="2:20" x14ac:dyDescent="0.25">
      <c r="B243" s="561"/>
      <c r="C243" s="560"/>
      <c r="D243" s="561"/>
      <c r="E243" s="173" t="s">
        <v>10526</v>
      </c>
      <c r="F243" s="156">
        <v>20</v>
      </c>
      <c r="G243" s="157" t="s">
        <v>1734</v>
      </c>
      <c r="H243" s="35">
        <v>7</v>
      </c>
      <c r="I243" s="156">
        <v>20</v>
      </c>
      <c r="J243" s="157" t="s">
        <v>1734</v>
      </c>
      <c r="K243" s="35">
        <v>3</v>
      </c>
      <c r="L243" s="76" t="s">
        <v>10538</v>
      </c>
      <c r="M243" s="174">
        <v>2</v>
      </c>
      <c r="N243" s="175">
        <v>4</v>
      </c>
      <c r="O243" s="329"/>
      <c r="P243" s="175">
        <v>1.4</v>
      </c>
      <c r="Q243" s="175">
        <f>P243*N243</f>
        <v>5.6</v>
      </c>
      <c r="R243" s="175"/>
      <c r="S243" s="301">
        <f t="shared" si="19"/>
        <v>11.2</v>
      </c>
      <c r="T243" s="221"/>
    </row>
    <row r="244" spans="2:20" x14ac:dyDescent="0.25">
      <c r="B244" s="561"/>
      <c r="C244" s="560"/>
      <c r="D244" s="561"/>
      <c r="E244" s="173" t="s">
        <v>10526</v>
      </c>
      <c r="F244" s="156">
        <v>20</v>
      </c>
      <c r="G244" s="157" t="s">
        <v>1734</v>
      </c>
      <c r="H244" s="35">
        <v>18</v>
      </c>
      <c r="I244" s="156">
        <v>21</v>
      </c>
      <c r="J244" s="157" t="s">
        <v>1734</v>
      </c>
      <c r="K244" s="35">
        <v>6</v>
      </c>
      <c r="L244" s="76" t="s">
        <v>10538</v>
      </c>
      <c r="M244" s="174">
        <v>2</v>
      </c>
      <c r="N244" s="175">
        <v>9</v>
      </c>
      <c r="O244" s="329"/>
      <c r="P244" s="175">
        <v>1.1599999999999999</v>
      </c>
      <c r="Q244" s="175">
        <f>P244*N244</f>
        <v>10.44</v>
      </c>
      <c r="R244" s="175"/>
      <c r="S244" s="301">
        <f t="shared" si="19"/>
        <v>20.88</v>
      </c>
      <c r="T244" s="221"/>
    </row>
    <row r="245" spans="2:20" x14ac:dyDescent="0.25">
      <c r="B245" s="561"/>
      <c r="C245" s="560"/>
      <c r="D245" s="561"/>
      <c r="E245" s="173" t="s">
        <v>10526</v>
      </c>
      <c r="F245" s="156">
        <v>21</v>
      </c>
      <c r="G245" s="157" t="s">
        <v>1734</v>
      </c>
      <c r="H245" s="35">
        <v>14</v>
      </c>
      <c r="I245" s="156">
        <v>21</v>
      </c>
      <c r="J245" s="157" t="s">
        <v>1734</v>
      </c>
      <c r="K245" s="35">
        <v>6</v>
      </c>
      <c r="L245" s="76" t="s">
        <v>10538</v>
      </c>
      <c r="M245" s="174">
        <v>2</v>
      </c>
      <c r="N245" s="175">
        <v>9</v>
      </c>
      <c r="O245" s="329"/>
      <c r="P245" s="175">
        <v>1.36</v>
      </c>
      <c r="Q245" s="175">
        <f t="shared" ref="Q245:Q260" si="28">P245*N245</f>
        <v>12.24</v>
      </c>
      <c r="R245" s="175"/>
      <c r="S245" s="301">
        <f t="shared" si="19"/>
        <v>24.48</v>
      </c>
      <c r="T245" s="221"/>
    </row>
    <row r="246" spans="2:20" x14ac:dyDescent="0.25">
      <c r="B246" s="561"/>
      <c r="C246" s="560"/>
      <c r="D246" s="561"/>
      <c r="E246" s="173" t="s">
        <v>10526</v>
      </c>
      <c r="F246" s="156">
        <v>22</v>
      </c>
      <c r="G246" s="157" t="s">
        <v>1734</v>
      </c>
      <c r="H246" s="35">
        <v>16</v>
      </c>
      <c r="I246" s="156" t="s">
        <v>4169</v>
      </c>
      <c r="J246" s="157" t="s">
        <v>1734</v>
      </c>
      <c r="K246" s="35" t="s">
        <v>4169</v>
      </c>
      <c r="L246" s="76" t="s">
        <v>10538</v>
      </c>
      <c r="M246" s="174">
        <v>2</v>
      </c>
      <c r="N246" s="175">
        <v>9</v>
      </c>
      <c r="O246" s="329"/>
      <c r="P246" s="175">
        <v>1.42</v>
      </c>
      <c r="Q246" s="175">
        <f t="shared" si="28"/>
        <v>12.78</v>
      </c>
      <c r="R246" s="175"/>
      <c r="S246" s="301">
        <f t="shared" si="19"/>
        <v>25.56</v>
      </c>
      <c r="T246" s="221"/>
    </row>
    <row r="247" spans="2:20" x14ac:dyDescent="0.25">
      <c r="B247" s="561"/>
      <c r="C247" s="560"/>
      <c r="D247" s="561"/>
      <c r="E247" s="173" t="s">
        <v>10526</v>
      </c>
      <c r="F247" s="156">
        <v>25</v>
      </c>
      <c r="G247" s="157" t="s">
        <v>1734</v>
      </c>
      <c r="H247" s="35">
        <v>6</v>
      </c>
      <c r="I247" s="156">
        <v>25</v>
      </c>
      <c r="J247" s="157" t="s">
        <v>1734</v>
      </c>
      <c r="K247" s="35">
        <v>2</v>
      </c>
      <c r="L247" s="76" t="s">
        <v>10538</v>
      </c>
      <c r="M247" s="174">
        <v>2</v>
      </c>
      <c r="N247" s="175">
        <v>4</v>
      </c>
      <c r="O247" s="329"/>
      <c r="P247" s="175">
        <v>1.34</v>
      </c>
      <c r="Q247" s="175">
        <f t="shared" ref="Q247" si="29">P247*N247</f>
        <v>5.36</v>
      </c>
      <c r="R247" s="175"/>
      <c r="S247" s="301">
        <f t="shared" ref="S247" si="30">Q247*M247</f>
        <v>10.72</v>
      </c>
      <c r="T247" s="221"/>
    </row>
    <row r="248" spans="2:20" x14ac:dyDescent="0.25">
      <c r="B248" s="561"/>
      <c r="C248" s="560"/>
      <c r="D248" s="561"/>
      <c r="E248" s="173" t="s">
        <v>10526</v>
      </c>
      <c r="F248" s="156">
        <v>25</v>
      </c>
      <c r="G248" s="157" t="s">
        <v>1734</v>
      </c>
      <c r="H248" s="35">
        <v>6</v>
      </c>
      <c r="I248" s="156">
        <v>25</v>
      </c>
      <c r="J248" s="157" t="s">
        <v>1734</v>
      </c>
      <c r="K248" s="35">
        <v>2</v>
      </c>
      <c r="L248" s="76" t="s">
        <v>10538</v>
      </c>
      <c r="M248" s="174">
        <v>2</v>
      </c>
      <c r="N248" s="175">
        <v>9</v>
      </c>
      <c r="O248" s="329"/>
      <c r="P248" s="175">
        <v>1.63</v>
      </c>
      <c r="Q248" s="175">
        <f t="shared" si="28"/>
        <v>14.669999999999998</v>
      </c>
      <c r="R248" s="175"/>
      <c r="S248" s="301">
        <f t="shared" si="19"/>
        <v>29.339999999999996</v>
      </c>
      <c r="T248" s="221"/>
    </row>
    <row r="249" spans="2:20" x14ac:dyDescent="0.25">
      <c r="B249" s="561"/>
      <c r="C249" s="560"/>
      <c r="D249" s="561"/>
      <c r="E249" s="173" t="s">
        <v>10526</v>
      </c>
      <c r="F249" s="156">
        <v>27</v>
      </c>
      <c r="G249" s="157" t="s">
        <v>1734</v>
      </c>
      <c r="H249" s="35">
        <v>17</v>
      </c>
      <c r="I249" s="156" t="s">
        <v>4169</v>
      </c>
      <c r="J249" s="157" t="s">
        <v>1734</v>
      </c>
      <c r="K249" s="35" t="s">
        <v>4169</v>
      </c>
      <c r="L249" s="76" t="s">
        <v>10538</v>
      </c>
      <c r="M249" s="174">
        <v>2</v>
      </c>
      <c r="N249" s="175">
        <v>8.5</v>
      </c>
      <c r="O249" s="329"/>
      <c r="P249" s="175">
        <v>1.6</v>
      </c>
      <c r="Q249" s="175">
        <f t="shared" ref="Q249" si="31">P249*N249</f>
        <v>13.600000000000001</v>
      </c>
      <c r="R249" s="175"/>
      <c r="S249" s="301">
        <f t="shared" ref="S249" si="32">Q249*M249</f>
        <v>27.200000000000003</v>
      </c>
      <c r="T249" s="221"/>
    </row>
    <row r="250" spans="2:20" x14ac:dyDescent="0.25">
      <c r="B250" s="561"/>
      <c r="C250" s="560"/>
      <c r="D250" s="561"/>
      <c r="E250" s="173" t="s">
        <v>10526</v>
      </c>
      <c r="F250" s="156">
        <v>28</v>
      </c>
      <c r="G250" s="157" t="s">
        <v>1734</v>
      </c>
      <c r="H250" s="35">
        <v>3</v>
      </c>
      <c r="I250" s="156">
        <v>28</v>
      </c>
      <c r="J250" s="157" t="s">
        <v>1734</v>
      </c>
      <c r="K250" s="35">
        <v>11</v>
      </c>
      <c r="L250" s="76" t="s">
        <v>10538</v>
      </c>
      <c r="M250" s="174">
        <v>2</v>
      </c>
      <c r="N250" s="175">
        <v>9</v>
      </c>
      <c r="O250" s="329"/>
      <c r="P250" s="175">
        <v>1.5</v>
      </c>
      <c r="Q250" s="175">
        <f t="shared" si="28"/>
        <v>13.5</v>
      </c>
      <c r="R250" s="175"/>
      <c r="S250" s="301">
        <f t="shared" si="19"/>
        <v>27</v>
      </c>
      <c r="T250" s="221"/>
    </row>
    <row r="251" spans="2:20" x14ac:dyDescent="0.25">
      <c r="B251" s="561"/>
      <c r="C251" s="560"/>
      <c r="D251" s="561"/>
      <c r="E251" s="173" t="s">
        <v>10526</v>
      </c>
      <c r="F251" s="156">
        <v>28</v>
      </c>
      <c r="G251" s="157" t="s">
        <v>1734</v>
      </c>
      <c r="H251" s="35">
        <v>19</v>
      </c>
      <c r="I251" s="156">
        <v>28</v>
      </c>
      <c r="J251" s="157" t="s">
        <v>1734</v>
      </c>
      <c r="K251" s="35">
        <v>11</v>
      </c>
      <c r="L251" s="76" t="s">
        <v>10538</v>
      </c>
      <c r="M251" s="174">
        <v>2</v>
      </c>
      <c r="N251" s="175">
        <v>8</v>
      </c>
      <c r="O251" s="329"/>
      <c r="P251" s="175">
        <v>1.58</v>
      </c>
      <c r="Q251" s="175">
        <f t="shared" ref="Q251" si="33">P251*N251</f>
        <v>12.64</v>
      </c>
      <c r="R251" s="175"/>
      <c r="S251" s="301">
        <f t="shared" ref="S251" si="34">Q251*M251</f>
        <v>25.28</v>
      </c>
      <c r="T251" s="221"/>
    </row>
    <row r="252" spans="2:20" x14ac:dyDescent="0.25">
      <c r="B252" s="561"/>
      <c r="C252" s="560"/>
      <c r="D252" s="561"/>
      <c r="E252" s="173" t="s">
        <v>10526</v>
      </c>
      <c r="F252" s="156">
        <v>30</v>
      </c>
      <c r="G252" s="157" t="s">
        <v>1734</v>
      </c>
      <c r="H252" s="35">
        <v>7</v>
      </c>
      <c r="I252" s="156" t="s">
        <v>4169</v>
      </c>
      <c r="J252" s="157" t="s">
        <v>1734</v>
      </c>
      <c r="K252" s="35" t="s">
        <v>4169</v>
      </c>
      <c r="L252" s="76" t="s">
        <v>10538</v>
      </c>
      <c r="M252" s="174">
        <v>2</v>
      </c>
      <c r="N252" s="175">
        <v>9</v>
      </c>
      <c r="O252" s="329"/>
      <c r="P252" s="175">
        <v>1.46</v>
      </c>
      <c r="Q252" s="175">
        <f t="shared" si="28"/>
        <v>13.14</v>
      </c>
      <c r="R252" s="175"/>
      <c r="S252" s="301">
        <f t="shared" si="19"/>
        <v>26.28</v>
      </c>
      <c r="T252" s="221"/>
    </row>
    <row r="253" spans="2:20" x14ac:dyDescent="0.25">
      <c r="B253" s="561"/>
      <c r="C253" s="560"/>
      <c r="D253" s="561"/>
      <c r="E253" s="173" t="s">
        <v>10526</v>
      </c>
      <c r="F253" s="156">
        <v>30</v>
      </c>
      <c r="G253" s="157" t="s">
        <v>1734</v>
      </c>
      <c r="H253" s="35">
        <v>7</v>
      </c>
      <c r="I253" s="156">
        <v>30</v>
      </c>
      <c r="J253" s="157" t="s">
        <v>1734</v>
      </c>
      <c r="K253" s="35">
        <v>3</v>
      </c>
      <c r="L253" s="76" t="s">
        <v>10538</v>
      </c>
      <c r="M253" s="174">
        <v>2</v>
      </c>
      <c r="N253" s="175">
        <v>3</v>
      </c>
      <c r="O253" s="329"/>
      <c r="P253" s="175">
        <v>1.29</v>
      </c>
      <c r="Q253" s="175">
        <f t="shared" ref="Q253" si="35">P253*N253</f>
        <v>3.87</v>
      </c>
      <c r="R253" s="175"/>
      <c r="S253" s="301">
        <f t="shared" ref="S253" si="36">Q253*M253</f>
        <v>7.74</v>
      </c>
      <c r="T253" s="221"/>
    </row>
    <row r="254" spans="2:20" x14ac:dyDescent="0.25">
      <c r="B254" s="561"/>
      <c r="C254" s="560"/>
      <c r="D254" s="561"/>
      <c r="E254" s="173" t="s">
        <v>10526</v>
      </c>
      <c r="F254" s="156">
        <v>32</v>
      </c>
      <c r="G254" s="157" t="s">
        <v>1734</v>
      </c>
      <c r="H254" s="35">
        <v>19</v>
      </c>
      <c r="I254" s="156">
        <v>32</v>
      </c>
      <c r="J254" s="157" t="s">
        <v>1734</v>
      </c>
      <c r="K254" s="35">
        <v>14</v>
      </c>
      <c r="L254" s="76" t="s">
        <v>10538</v>
      </c>
      <c r="M254" s="174">
        <v>2</v>
      </c>
      <c r="N254" s="175">
        <v>9</v>
      </c>
      <c r="O254" s="329"/>
      <c r="P254" s="175">
        <v>1.25</v>
      </c>
      <c r="Q254" s="175">
        <f t="shared" si="28"/>
        <v>11.25</v>
      </c>
      <c r="R254" s="175"/>
      <c r="S254" s="301">
        <f t="shared" si="19"/>
        <v>22.5</v>
      </c>
      <c r="T254" s="221"/>
    </row>
    <row r="255" spans="2:20" x14ac:dyDescent="0.25">
      <c r="B255" s="561"/>
      <c r="C255" s="560"/>
      <c r="D255" s="561"/>
      <c r="E255" s="173" t="s">
        <v>10533</v>
      </c>
      <c r="F255" s="156">
        <v>0</v>
      </c>
      <c r="G255" s="157" t="s">
        <v>1734</v>
      </c>
      <c r="H255" s="35">
        <v>0</v>
      </c>
      <c r="I255" s="156" t="s">
        <v>4169</v>
      </c>
      <c r="J255" s="157" t="s">
        <v>1734</v>
      </c>
      <c r="K255" s="35" t="s">
        <v>4169</v>
      </c>
      <c r="L255" s="76" t="s">
        <v>10538</v>
      </c>
      <c r="M255" s="174">
        <v>2</v>
      </c>
      <c r="N255" s="175">
        <v>4</v>
      </c>
      <c r="O255" s="329"/>
      <c r="P255" s="175">
        <v>1.35</v>
      </c>
      <c r="Q255" s="175">
        <f t="shared" ref="Q255" si="37">P255*N255</f>
        <v>5.4</v>
      </c>
      <c r="R255" s="175"/>
      <c r="S255" s="301">
        <f t="shared" ref="S255" si="38">Q255*M255</f>
        <v>10.8</v>
      </c>
      <c r="T255" s="221"/>
    </row>
    <row r="256" spans="2:20" x14ac:dyDescent="0.25">
      <c r="B256" s="561"/>
      <c r="C256" s="560"/>
      <c r="D256" s="561"/>
      <c r="E256" s="173" t="s">
        <v>10533</v>
      </c>
      <c r="F256" s="156">
        <v>2</v>
      </c>
      <c r="G256" s="157" t="s">
        <v>1734</v>
      </c>
      <c r="H256" s="35">
        <v>13</v>
      </c>
      <c r="I256" s="156">
        <v>2</v>
      </c>
      <c r="J256" s="157" t="s">
        <v>1734</v>
      </c>
      <c r="K256" s="35">
        <v>9</v>
      </c>
      <c r="L256" s="76" t="s">
        <v>10538</v>
      </c>
      <c r="M256" s="174">
        <v>2</v>
      </c>
      <c r="N256" s="175">
        <v>4</v>
      </c>
      <c r="O256" s="329"/>
      <c r="P256" s="175">
        <v>1.07</v>
      </c>
      <c r="Q256" s="175">
        <f t="shared" si="28"/>
        <v>4.28</v>
      </c>
      <c r="R256" s="175"/>
      <c r="S256" s="301">
        <f t="shared" si="19"/>
        <v>8.56</v>
      </c>
      <c r="T256" s="221"/>
    </row>
    <row r="257" spans="2:20" x14ac:dyDescent="0.25">
      <c r="B257" s="561"/>
      <c r="C257" s="560"/>
      <c r="D257" s="561"/>
      <c r="E257" s="173" t="s">
        <v>10533</v>
      </c>
      <c r="F257" s="156">
        <v>4</v>
      </c>
      <c r="G257" s="157" t="s">
        <v>1734</v>
      </c>
      <c r="H257" s="35">
        <v>19</v>
      </c>
      <c r="I257" s="156">
        <v>4</v>
      </c>
      <c r="J257" s="157" t="s">
        <v>1734</v>
      </c>
      <c r="K257" s="35">
        <v>14</v>
      </c>
      <c r="L257" s="76" t="s">
        <v>10538</v>
      </c>
      <c r="M257" s="174">
        <v>2</v>
      </c>
      <c r="N257" s="175">
        <v>4</v>
      </c>
      <c r="O257" s="329"/>
      <c r="P257" s="175">
        <v>1.1000000000000001</v>
      </c>
      <c r="Q257" s="175">
        <f t="shared" ref="Q257" si="39">P257*N257</f>
        <v>4.4000000000000004</v>
      </c>
      <c r="R257" s="175"/>
      <c r="S257" s="301">
        <f t="shared" ref="S257" si="40">Q257*M257</f>
        <v>8.8000000000000007</v>
      </c>
      <c r="T257" s="221"/>
    </row>
    <row r="258" spans="2:20" x14ac:dyDescent="0.25">
      <c r="B258" s="561"/>
      <c r="C258" s="560"/>
      <c r="D258" s="561"/>
      <c r="E258" s="173" t="s">
        <v>10533</v>
      </c>
      <c r="F258" s="156">
        <v>7</v>
      </c>
      <c r="G258" s="157" t="s">
        <v>1734</v>
      </c>
      <c r="H258" s="35">
        <v>9</v>
      </c>
      <c r="I258" s="156">
        <v>7</v>
      </c>
      <c r="J258" s="157" t="s">
        <v>1734</v>
      </c>
      <c r="K258" s="35">
        <v>13</v>
      </c>
      <c r="L258" s="76" t="s">
        <v>10538</v>
      </c>
      <c r="M258" s="174">
        <v>2</v>
      </c>
      <c r="N258" s="175">
        <v>4</v>
      </c>
      <c r="O258" s="329"/>
      <c r="P258" s="175">
        <v>1.1200000000000001</v>
      </c>
      <c r="Q258" s="175">
        <f t="shared" si="28"/>
        <v>4.4800000000000004</v>
      </c>
      <c r="R258" s="175"/>
      <c r="S258" s="301">
        <f t="shared" si="19"/>
        <v>8.9600000000000009</v>
      </c>
      <c r="T258" s="221"/>
    </row>
    <row r="259" spans="2:20" x14ac:dyDescent="0.25">
      <c r="B259" s="561"/>
      <c r="C259" s="560"/>
      <c r="D259" s="561"/>
      <c r="E259" s="173" t="s">
        <v>10533</v>
      </c>
      <c r="F259" s="156">
        <v>10</v>
      </c>
      <c r="G259" s="157" t="s">
        <v>1734</v>
      </c>
      <c r="H259" s="35">
        <v>1</v>
      </c>
      <c r="I259" s="156">
        <v>9</v>
      </c>
      <c r="J259" s="157" t="s">
        <v>1734</v>
      </c>
      <c r="K259" s="35">
        <v>16</v>
      </c>
      <c r="L259" s="76" t="s">
        <v>10538</v>
      </c>
      <c r="M259" s="174">
        <v>2</v>
      </c>
      <c r="N259" s="175">
        <v>3</v>
      </c>
      <c r="O259" s="329"/>
      <c r="P259" s="175">
        <v>0.72</v>
      </c>
      <c r="Q259" s="175">
        <f t="shared" ref="Q259" si="41">P259*N259</f>
        <v>2.16</v>
      </c>
      <c r="R259" s="175"/>
      <c r="S259" s="301">
        <f t="shared" ref="S259" si="42">Q259*M259</f>
        <v>4.32</v>
      </c>
      <c r="T259" s="221"/>
    </row>
    <row r="260" spans="2:20" x14ac:dyDescent="0.25">
      <c r="B260" s="561"/>
      <c r="C260" s="560"/>
      <c r="D260" s="561"/>
      <c r="E260" s="173" t="s">
        <v>10533</v>
      </c>
      <c r="F260" s="156">
        <v>12</v>
      </c>
      <c r="G260" s="157" t="s">
        <v>1734</v>
      </c>
      <c r="H260" s="35">
        <v>7</v>
      </c>
      <c r="I260" s="156">
        <v>12</v>
      </c>
      <c r="J260" s="157" t="s">
        <v>1734</v>
      </c>
      <c r="K260" s="35">
        <v>3</v>
      </c>
      <c r="L260" s="76" t="s">
        <v>10538</v>
      </c>
      <c r="M260" s="174">
        <v>2</v>
      </c>
      <c r="N260" s="175">
        <v>3</v>
      </c>
      <c r="O260" s="329"/>
      <c r="P260" s="175">
        <v>0.41</v>
      </c>
      <c r="Q260" s="175">
        <f t="shared" si="28"/>
        <v>1.23</v>
      </c>
      <c r="R260" s="175"/>
      <c r="S260" s="301">
        <f t="shared" si="19"/>
        <v>2.46</v>
      </c>
      <c r="T260" s="221"/>
    </row>
    <row r="261" spans="2:20" x14ac:dyDescent="0.25">
      <c r="B261" s="444"/>
      <c r="C261" s="443"/>
      <c r="D261" s="444"/>
      <c r="E261" s="411" t="s">
        <v>5686</v>
      </c>
      <c r="F261" s="156"/>
      <c r="G261" s="157"/>
      <c r="H261" s="158"/>
      <c r="I261" s="156"/>
      <c r="J261" s="157"/>
      <c r="K261" s="158"/>
      <c r="L261" s="76"/>
      <c r="M261" s="174"/>
      <c r="N261" s="175"/>
      <c r="O261" s="329"/>
      <c r="P261" s="175"/>
      <c r="Q261" s="175"/>
      <c r="R261" s="175"/>
      <c r="S261" s="301">
        <f t="shared" si="19"/>
        <v>0</v>
      </c>
      <c r="T261" s="154"/>
    </row>
    <row r="262" spans="2:20" x14ac:dyDescent="0.25">
      <c r="B262" s="444"/>
      <c r="C262" s="443"/>
      <c r="D262" s="444"/>
      <c r="E262" s="410" t="s">
        <v>10514</v>
      </c>
      <c r="F262" s="156">
        <v>2</v>
      </c>
      <c r="G262" s="157" t="s">
        <v>1734</v>
      </c>
      <c r="H262" s="158">
        <v>16</v>
      </c>
      <c r="I262" s="156">
        <v>5</v>
      </c>
      <c r="J262" s="157" t="s">
        <v>1734</v>
      </c>
      <c r="K262" s="158">
        <v>6</v>
      </c>
      <c r="L262" s="76" t="s">
        <v>10538</v>
      </c>
      <c r="M262" s="174">
        <v>2</v>
      </c>
      <c r="N262" s="175">
        <v>50</v>
      </c>
      <c r="O262" s="329"/>
      <c r="P262" s="175">
        <v>1.17</v>
      </c>
      <c r="Q262" s="175">
        <f>P262*N262</f>
        <v>58.5</v>
      </c>
      <c r="R262" s="175"/>
      <c r="S262" s="301">
        <f t="shared" si="19"/>
        <v>117</v>
      </c>
      <c r="T262" s="154"/>
    </row>
    <row r="263" spans="2:20" x14ac:dyDescent="0.25">
      <c r="B263" s="561"/>
      <c r="C263" s="560"/>
      <c r="D263" s="561"/>
      <c r="E263" s="173" t="s">
        <v>10514</v>
      </c>
      <c r="F263" s="156">
        <v>5</v>
      </c>
      <c r="G263" s="157" t="s">
        <v>1734</v>
      </c>
      <c r="H263" s="35">
        <v>6</v>
      </c>
      <c r="I263" s="156">
        <v>7</v>
      </c>
      <c r="J263" s="157" t="s">
        <v>1734</v>
      </c>
      <c r="K263" s="35">
        <v>5</v>
      </c>
      <c r="L263" s="76" t="s">
        <v>10538</v>
      </c>
      <c r="M263" s="174">
        <v>2</v>
      </c>
      <c r="N263" s="175">
        <v>40</v>
      </c>
      <c r="O263" s="329"/>
      <c r="P263" s="175">
        <v>1.34</v>
      </c>
      <c r="Q263" s="175">
        <f>P263*N263</f>
        <v>53.6</v>
      </c>
      <c r="R263" s="175"/>
      <c r="S263" s="301">
        <f t="shared" si="19"/>
        <v>107.2</v>
      </c>
      <c r="T263" s="221"/>
    </row>
    <row r="264" spans="2:20" x14ac:dyDescent="0.25">
      <c r="B264" s="561"/>
      <c r="C264" s="560"/>
      <c r="D264" s="561"/>
      <c r="E264" s="173" t="s">
        <v>10514</v>
      </c>
      <c r="F264" s="156">
        <v>7</v>
      </c>
      <c r="G264" s="157" t="s">
        <v>1734</v>
      </c>
      <c r="H264" s="35">
        <v>5</v>
      </c>
      <c r="I264" s="156" t="s">
        <v>10589</v>
      </c>
      <c r="J264" s="157" t="s">
        <v>1734</v>
      </c>
      <c r="K264" s="35">
        <v>7</v>
      </c>
      <c r="L264" s="76" t="s">
        <v>10511</v>
      </c>
      <c r="M264" s="174">
        <v>2</v>
      </c>
      <c r="N264" s="175">
        <v>7</v>
      </c>
      <c r="O264" s="329"/>
      <c r="P264" s="175">
        <v>2.15</v>
      </c>
      <c r="Q264" s="175">
        <f>P264*N264</f>
        <v>15.049999999999999</v>
      </c>
      <c r="R264" s="175"/>
      <c r="S264" s="301">
        <f t="shared" si="19"/>
        <v>30.099999999999998</v>
      </c>
      <c r="T264" s="221"/>
    </row>
    <row r="265" spans="2:20" x14ac:dyDescent="0.25">
      <c r="B265" s="561"/>
      <c r="C265" s="560"/>
      <c r="D265" s="561"/>
      <c r="E265" s="173" t="s">
        <v>10514</v>
      </c>
      <c r="F265" s="156">
        <v>9</v>
      </c>
      <c r="G265" s="157" t="s">
        <v>1734</v>
      </c>
      <c r="H265" s="35">
        <v>16</v>
      </c>
      <c r="I265" s="156">
        <v>7</v>
      </c>
      <c r="J265" s="157" t="s">
        <v>1734</v>
      </c>
      <c r="K265" s="35">
        <v>5</v>
      </c>
      <c r="L265" s="76" t="s">
        <v>10538</v>
      </c>
      <c r="M265" s="174">
        <v>2</v>
      </c>
      <c r="N265" s="175">
        <v>52</v>
      </c>
      <c r="O265" s="329"/>
      <c r="P265" s="175">
        <v>1.6</v>
      </c>
      <c r="Q265" s="175">
        <f t="shared" ref="Q265:Q266" si="43">P265*N265</f>
        <v>83.2</v>
      </c>
      <c r="R265" s="175"/>
      <c r="S265" s="301">
        <f t="shared" si="19"/>
        <v>166.4</v>
      </c>
      <c r="T265" s="221"/>
    </row>
    <row r="266" spans="2:20" x14ac:dyDescent="0.25">
      <c r="B266" s="561"/>
      <c r="C266" s="560"/>
      <c r="D266" s="561"/>
      <c r="E266" s="173" t="s">
        <v>10514</v>
      </c>
      <c r="F266" s="156">
        <v>15</v>
      </c>
      <c r="G266" s="157" t="s">
        <v>1734</v>
      </c>
      <c r="H266" s="35">
        <v>12</v>
      </c>
      <c r="I266" s="156">
        <v>18</v>
      </c>
      <c r="J266" s="157" t="s">
        <v>1734</v>
      </c>
      <c r="K266" s="35">
        <v>2</v>
      </c>
      <c r="L266" s="76" t="s">
        <v>10538</v>
      </c>
      <c r="M266" s="174">
        <v>2</v>
      </c>
      <c r="N266" s="175">
        <v>50</v>
      </c>
      <c r="O266" s="329"/>
      <c r="P266" s="175">
        <v>1.56</v>
      </c>
      <c r="Q266" s="175">
        <f t="shared" si="43"/>
        <v>78</v>
      </c>
      <c r="R266" s="175"/>
      <c r="S266" s="301">
        <f t="shared" si="19"/>
        <v>156</v>
      </c>
      <c r="T266" s="221"/>
    </row>
    <row r="267" spans="2:20" x14ac:dyDescent="0.25">
      <c r="B267" s="561"/>
      <c r="C267" s="560"/>
      <c r="D267" s="561"/>
      <c r="E267" s="173" t="s">
        <v>10514</v>
      </c>
      <c r="F267" s="156">
        <v>18</v>
      </c>
      <c r="G267" s="157" t="s">
        <v>1734</v>
      </c>
      <c r="H267" s="35">
        <v>2</v>
      </c>
      <c r="I267" s="156" t="s">
        <v>14088</v>
      </c>
      <c r="J267" s="157" t="s">
        <v>1734</v>
      </c>
      <c r="K267" s="35">
        <v>13</v>
      </c>
      <c r="L267" s="76" t="s">
        <v>10538</v>
      </c>
      <c r="M267" s="174">
        <v>2</v>
      </c>
      <c r="N267" s="175">
        <v>70</v>
      </c>
      <c r="O267" s="329"/>
      <c r="P267" s="175">
        <v>1.58</v>
      </c>
      <c r="Q267" s="175">
        <f>P267*N267</f>
        <v>110.60000000000001</v>
      </c>
      <c r="R267" s="175"/>
      <c r="S267" s="301">
        <f t="shared" si="19"/>
        <v>221.20000000000002</v>
      </c>
      <c r="T267" s="221"/>
    </row>
    <row r="268" spans="2:20" x14ac:dyDescent="0.25">
      <c r="B268" s="561"/>
      <c r="C268" s="560"/>
      <c r="D268" s="561"/>
      <c r="E268" s="173" t="s">
        <v>10514</v>
      </c>
      <c r="F268" s="156" t="s">
        <v>14088</v>
      </c>
      <c r="G268" s="157" t="s">
        <v>1734</v>
      </c>
      <c r="H268" s="35">
        <v>13</v>
      </c>
      <c r="I268" s="156" t="s">
        <v>4169</v>
      </c>
      <c r="J268" s="157" t="s">
        <v>1734</v>
      </c>
      <c r="K268" s="35" t="s">
        <v>4169</v>
      </c>
      <c r="L268" s="76" t="s">
        <v>10538</v>
      </c>
      <c r="M268" s="174">
        <v>2</v>
      </c>
      <c r="N268" s="175">
        <v>5</v>
      </c>
      <c r="O268" s="329"/>
      <c r="P268" s="175">
        <v>1.22</v>
      </c>
      <c r="Q268" s="175">
        <f>P268*N268</f>
        <v>6.1</v>
      </c>
      <c r="R268" s="175"/>
      <c r="S268" s="301">
        <f t="shared" si="19"/>
        <v>12.2</v>
      </c>
      <c r="T268" s="221"/>
    </row>
    <row r="269" spans="2:20" x14ac:dyDescent="0.25">
      <c r="B269" s="561"/>
      <c r="C269" s="560"/>
      <c r="D269" s="561"/>
      <c r="E269" s="173" t="s">
        <v>10514</v>
      </c>
      <c r="F269" s="156" t="s">
        <v>10590</v>
      </c>
      <c r="G269" s="157" t="s">
        <v>1734</v>
      </c>
      <c r="H269" s="35">
        <v>10</v>
      </c>
      <c r="I269" s="156" t="s">
        <v>4169</v>
      </c>
      <c r="J269" s="157" t="s">
        <v>1734</v>
      </c>
      <c r="K269" s="35" t="s">
        <v>4169</v>
      </c>
      <c r="L269" s="76" t="s">
        <v>10511</v>
      </c>
      <c r="M269" s="174">
        <v>2</v>
      </c>
      <c r="N269" s="175">
        <v>13</v>
      </c>
      <c r="O269" s="329"/>
      <c r="P269" s="175">
        <v>2.08</v>
      </c>
      <c r="Q269" s="175">
        <f>P269*N269</f>
        <v>27.04</v>
      </c>
      <c r="R269" s="175"/>
      <c r="S269" s="301">
        <f t="shared" si="19"/>
        <v>54.08</v>
      </c>
      <c r="T269" s="221"/>
    </row>
    <row r="270" spans="2:20" x14ac:dyDescent="0.25">
      <c r="B270" s="561"/>
      <c r="C270" s="560"/>
      <c r="D270" s="561"/>
      <c r="E270" s="173" t="s">
        <v>10521</v>
      </c>
      <c r="F270" s="156" t="s">
        <v>10534</v>
      </c>
      <c r="G270" s="157" t="s">
        <v>1734</v>
      </c>
      <c r="H270" s="35">
        <v>11</v>
      </c>
      <c r="I270" s="156" t="s">
        <v>4169</v>
      </c>
      <c r="J270" s="157" t="s">
        <v>1734</v>
      </c>
      <c r="K270" s="35" t="s">
        <v>4169</v>
      </c>
      <c r="L270" s="76" t="s">
        <v>10511</v>
      </c>
      <c r="M270" s="174">
        <v>2</v>
      </c>
      <c r="N270" s="175">
        <v>12</v>
      </c>
      <c r="O270" s="329"/>
      <c r="P270" s="175">
        <v>1.49</v>
      </c>
      <c r="Q270" s="175">
        <f>P270*N270</f>
        <v>17.88</v>
      </c>
      <c r="R270" s="175"/>
      <c r="S270" s="301">
        <f t="shared" si="19"/>
        <v>35.76</v>
      </c>
      <c r="T270" s="221"/>
    </row>
    <row r="271" spans="2:20" x14ac:dyDescent="0.25">
      <c r="B271" s="561"/>
      <c r="C271" s="560"/>
      <c r="D271" s="561"/>
      <c r="E271" s="173" t="s">
        <v>10521</v>
      </c>
      <c r="F271" s="156">
        <v>6</v>
      </c>
      <c r="G271" s="157" t="s">
        <v>1734</v>
      </c>
      <c r="H271" s="35">
        <v>3</v>
      </c>
      <c r="I271" s="156" t="s">
        <v>4169</v>
      </c>
      <c r="J271" s="157" t="s">
        <v>1734</v>
      </c>
      <c r="K271" s="35" t="s">
        <v>4169</v>
      </c>
      <c r="L271" s="76" t="s">
        <v>10511</v>
      </c>
      <c r="M271" s="174">
        <v>2</v>
      </c>
      <c r="N271" s="175">
        <v>4</v>
      </c>
      <c r="O271" s="329"/>
      <c r="P271" s="175">
        <v>1.74</v>
      </c>
      <c r="Q271" s="175">
        <f t="shared" ref="Q271:Q272" si="44">P271*N271</f>
        <v>6.96</v>
      </c>
      <c r="R271" s="175"/>
      <c r="S271" s="301">
        <f t="shared" si="19"/>
        <v>13.92</v>
      </c>
      <c r="T271" s="221"/>
    </row>
    <row r="272" spans="2:20" x14ac:dyDescent="0.25">
      <c r="B272" s="561"/>
      <c r="C272" s="560"/>
      <c r="D272" s="561"/>
      <c r="E272" s="173" t="s">
        <v>10521</v>
      </c>
      <c r="F272" s="156">
        <v>9</v>
      </c>
      <c r="G272" s="157" t="s">
        <v>1734</v>
      </c>
      <c r="H272" s="35">
        <v>0</v>
      </c>
      <c r="I272" s="156">
        <v>10</v>
      </c>
      <c r="J272" s="157" t="s">
        <v>1734</v>
      </c>
      <c r="K272" s="35">
        <v>9</v>
      </c>
      <c r="L272" s="76" t="s">
        <v>10538</v>
      </c>
      <c r="M272" s="174">
        <v>2</v>
      </c>
      <c r="N272" s="175">
        <v>29</v>
      </c>
      <c r="O272" s="329"/>
      <c r="P272" s="175">
        <v>1.8</v>
      </c>
      <c r="Q272" s="175">
        <f t="shared" si="44"/>
        <v>52.2</v>
      </c>
      <c r="R272" s="175"/>
      <c r="S272" s="301">
        <f t="shared" si="19"/>
        <v>104.4</v>
      </c>
      <c r="T272" s="221"/>
    </row>
    <row r="273" spans="2:20" x14ac:dyDescent="0.25">
      <c r="B273" s="561"/>
      <c r="C273" s="560"/>
      <c r="D273" s="561"/>
      <c r="E273" s="173" t="s">
        <v>10520</v>
      </c>
      <c r="F273" s="156" t="s">
        <v>10590</v>
      </c>
      <c r="G273" s="157" t="s">
        <v>1734</v>
      </c>
      <c r="H273" s="35">
        <v>8</v>
      </c>
      <c r="I273" s="156" t="s">
        <v>10539</v>
      </c>
      <c r="J273" s="157" t="s">
        <v>1734</v>
      </c>
      <c r="K273" s="35">
        <v>1</v>
      </c>
      <c r="L273" s="76" t="s">
        <v>10538</v>
      </c>
      <c r="M273" s="174">
        <v>2</v>
      </c>
      <c r="N273" s="175">
        <v>34</v>
      </c>
      <c r="O273" s="329"/>
      <c r="P273" s="175">
        <v>2</v>
      </c>
      <c r="Q273" s="175">
        <f>P273*N273</f>
        <v>68</v>
      </c>
      <c r="R273" s="175"/>
      <c r="S273" s="301">
        <f t="shared" si="19"/>
        <v>136</v>
      </c>
      <c r="T273" s="221"/>
    </row>
    <row r="274" spans="2:20" x14ac:dyDescent="0.25">
      <c r="B274" s="561"/>
      <c r="C274" s="560"/>
      <c r="D274" s="561"/>
      <c r="E274" s="173" t="s">
        <v>10521</v>
      </c>
      <c r="F274" s="156">
        <v>15</v>
      </c>
      <c r="G274" s="157" t="s">
        <v>1734</v>
      </c>
      <c r="H274" s="35">
        <v>5</v>
      </c>
      <c r="I274" s="156">
        <v>16</v>
      </c>
      <c r="J274" s="157" t="s">
        <v>1734</v>
      </c>
      <c r="K274" s="35">
        <v>4</v>
      </c>
      <c r="L274" s="76" t="s">
        <v>10538</v>
      </c>
      <c r="M274" s="174">
        <v>2</v>
      </c>
      <c r="N274" s="175">
        <v>20</v>
      </c>
      <c r="O274" s="329"/>
      <c r="P274" s="175">
        <v>1.47</v>
      </c>
      <c r="Q274" s="175">
        <f>P274*N274</f>
        <v>29.4</v>
      </c>
      <c r="R274" s="175"/>
      <c r="S274" s="301">
        <f t="shared" si="19"/>
        <v>58.8</v>
      </c>
      <c r="T274" s="221"/>
    </row>
    <row r="275" spans="2:20" x14ac:dyDescent="0.25">
      <c r="B275" s="561"/>
      <c r="C275" s="560"/>
      <c r="D275" s="561"/>
      <c r="E275" s="173" t="s">
        <v>10521</v>
      </c>
      <c r="F275" s="156">
        <v>16</v>
      </c>
      <c r="G275" s="157" t="s">
        <v>1734</v>
      </c>
      <c r="H275" s="35">
        <v>4</v>
      </c>
      <c r="I275" s="156" t="s">
        <v>4169</v>
      </c>
      <c r="J275" s="157" t="s">
        <v>1734</v>
      </c>
      <c r="K275" s="35" t="s">
        <v>4169</v>
      </c>
      <c r="L275" s="76" t="s">
        <v>10511</v>
      </c>
      <c r="M275" s="174">
        <v>2</v>
      </c>
      <c r="N275" s="175">
        <v>8</v>
      </c>
      <c r="O275" s="329"/>
      <c r="P275" s="175">
        <v>1.22</v>
      </c>
      <c r="Q275" s="175">
        <f t="shared" ref="Q275:Q276" si="45">P275*N275</f>
        <v>9.76</v>
      </c>
      <c r="R275" s="175"/>
      <c r="S275" s="301">
        <f t="shared" si="19"/>
        <v>19.52</v>
      </c>
      <c r="T275" s="221"/>
    </row>
    <row r="276" spans="2:20" x14ac:dyDescent="0.25">
      <c r="B276" s="561"/>
      <c r="C276" s="560"/>
      <c r="D276" s="561"/>
      <c r="E276" s="173" t="s">
        <v>10526</v>
      </c>
      <c r="F276" s="156" t="s">
        <v>10590</v>
      </c>
      <c r="G276" s="157" t="s">
        <v>1734</v>
      </c>
      <c r="H276" s="35">
        <v>0</v>
      </c>
      <c r="I276" s="156">
        <v>4</v>
      </c>
      <c r="J276" s="157" t="s">
        <v>1734</v>
      </c>
      <c r="K276" s="35">
        <v>18</v>
      </c>
      <c r="L276" s="76" t="s">
        <v>10538</v>
      </c>
      <c r="M276" s="174">
        <v>2</v>
      </c>
      <c r="N276" s="175">
        <v>57</v>
      </c>
      <c r="O276" s="329"/>
      <c r="P276" s="175">
        <v>1.66</v>
      </c>
      <c r="Q276" s="175">
        <f t="shared" si="45"/>
        <v>94.61999999999999</v>
      </c>
      <c r="R276" s="175"/>
      <c r="S276" s="301">
        <f t="shared" si="19"/>
        <v>189.23999999999998</v>
      </c>
      <c r="T276" s="221"/>
    </row>
    <row r="277" spans="2:20" x14ac:dyDescent="0.25">
      <c r="B277" s="561"/>
      <c r="C277" s="560"/>
      <c r="D277" s="561"/>
      <c r="E277" s="173" t="s">
        <v>10526</v>
      </c>
      <c r="F277" s="156">
        <v>4</v>
      </c>
      <c r="G277" s="157" t="s">
        <v>1734</v>
      </c>
      <c r="H277" s="35">
        <v>18</v>
      </c>
      <c r="I277" s="156">
        <v>8</v>
      </c>
      <c r="J277" s="157" t="s">
        <v>1734</v>
      </c>
      <c r="K277" s="35">
        <v>3</v>
      </c>
      <c r="L277" s="76" t="s">
        <v>10538</v>
      </c>
      <c r="M277" s="174">
        <v>2</v>
      </c>
      <c r="N277" s="175">
        <v>64</v>
      </c>
      <c r="O277" s="329"/>
      <c r="P277" s="175">
        <v>1.73</v>
      </c>
      <c r="Q277" s="175">
        <f>P277*N277</f>
        <v>110.72</v>
      </c>
      <c r="R277" s="175"/>
      <c r="S277" s="301">
        <f t="shared" si="19"/>
        <v>221.44</v>
      </c>
      <c r="T277" s="221"/>
    </row>
    <row r="278" spans="2:20" x14ac:dyDescent="0.25">
      <c r="B278" s="561"/>
      <c r="C278" s="560"/>
      <c r="D278" s="561"/>
      <c r="E278" s="173" t="s">
        <v>10532</v>
      </c>
      <c r="F278" s="156">
        <v>8</v>
      </c>
      <c r="G278" s="157" t="s">
        <v>1734</v>
      </c>
      <c r="H278" s="35">
        <v>3</v>
      </c>
      <c r="I278" s="156">
        <v>9</v>
      </c>
      <c r="J278" s="157" t="s">
        <v>1734</v>
      </c>
      <c r="K278" s="35">
        <v>1</v>
      </c>
      <c r="L278" s="76" t="s">
        <v>10538</v>
      </c>
      <c r="M278" s="174">
        <v>2</v>
      </c>
      <c r="N278" s="175">
        <v>16</v>
      </c>
      <c r="O278" s="329"/>
      <c r="P278" s="175">
        <v>1.73</v>
      </c>
      <c r="Q278" s="175">
        <f>P278*N278</f>
        <v>27.68</v>
      </c>
      <c r="R278" s="175"/>
      <c r="S278" s="301">
        <f t="shared" si="19"/>
        <v>55.36</v>
      </c>
      <c r="T278" s="221"/>
    </row>
    <row r="279" spans="2:20" x14ac:dyDescent="0.25">
      <c r="B279" s="561"/>
      <c r="C279" s="560"/>
      <c r="D279" s="561"/>
      <c r="E279" s="173" t="s">
        <v>10532</v>
      </c>
      <c r="F279" s="156">
        <v>9</v>
      </c>
      <c r="G279" s="157" t="s">
        <v>1734</v>
      </c>
      <c r="H279" s="35">
        <v>1</v>
      </c>
      <c r="I279" s="156">
        <v>13</v>
      </c>
      <c r="J279" s="157" t="s">
        <v>1734</v>
      </c>
      <c r="K279" s="35">
        <v>12</v>
      </c>
      <c r="L279" s="76" t="s">
        <v>10538</v>
      </c>
      <c r="M279" s="174">
        <v>2</v>
      </c>
      <c r="N279" s="175">
        <v>88</v>
      </c>
      <c r="O279" s="329"/>
      <c r="P279" s="175">
        <v>1.75</v>
      </c>
      <c r="Q279" s="175">
        <f t="shared" ref="Q279:Q280" si="46">P279*N279</f>
        <v>154</v>
      </c>
      <c r="R279" s="175"/>
      <c r="S279" s="301">
        <f t="shared" si="19"/>
        <v>308</v>
      </c>
      <c r="T279" s="221"/>
    </row>
    <row r="280" spans="2:20" x14ac:dyDescent="0.25">
      <c r="B280" s="561"/>
      <c r="C280" s="560"/>
      <c r="D280" s="561"/>
      <c r="E280" s="173" t="s">
        <v>10526</v>
      </c>
      <c r="F280" s="156" t="s">
        <v>14089</v>
      </c>
      <c r="G280" s="157" t="s">
        <v>1734</v>
      </c>
      <c r="H280" s="35">
        <v>9</v>
      </c>
      <c r="I280" s="156">
        <v>13</v>
      </c>
      <c r="J280" s="157" t="s">
        <v>1734</v>
      </c>
      <c r="K280" s="35">
        <v>7</v>
      </c>
      <c r="L280" s="76" t="s">
        <v>10511</v>
      </c>
      <c r="M280" s="174">
        <v>2</v>
      </c>
      <c r="N280" s="175">
        <v>43</v>
      </c>
      <c r="O280" s="329"/>
      <c r="P280" s="175">
        <v>1.75</v>
      </c>
      <c r="Q280" s="175">
        <f t="shared" si="46"/>
        <v>75.25</v>
      </c>
      <c r="R280" s="175"/>
      <c r="S280" s="301">
        <f t="shared" si="19"/>
        <v>150.5</v>
      </c>
      <c r="T280" s="221"/>
    </row>
    <row r="281" spans="2:20" x14ac:dyDescent="0.25">
      <c r="B281" s="561"/>
      <c r="C281" s="560"/>
      <c r="D281" s="561"/>
      <c r="E281" s="173" t="s">
        <v>10526</v>
      </c>
      <c r="F281" s="156">
        <v>13</v>
      </c>
      <c r="G281" s="157" t="s">
        <v>1734</v>
      </c>
      <c r="H281" s="35">
        <v>12</v>
      </c>
      <c r="I281" s="156">
        <v>16</v>
      </c>
      <c r="J281" s="157" t="s">
        <v>1734</v>
      </c>
      <c r="K281" s="35">
        <v>6</v>
      </c>
      <c r="L281" s="76" t="s">
        <v>10538</v>
      </c>
      <c r="M281" s="174">
        <v>2</v>
      </c>
      <c r="N281" s="175">
        <v>52</v>
      </c>
      <c r="O281" s="329"/>
      <c r="P281" s="175">
        <v>1.82</v>
      </c>
      <c r="Q281" s="175">
        <f>P281*N281</f>
        <v>94.64</v>
      </c>
      <c r="R281" s="175"/>
      <c r="S281" s="301">
        <f t="shared" si="19"/>
        <v>189.28</v>
      </c>
      <c r="T281" s="221"/>
    </row>
    <row r="282" spans="2:20" x14ac:dyDescent="0.25">
      <c r="B282" s="561"/>
      <c r="C282" s="560"/>
      <c r="D282" s="561"/>
      <c r="E282" s="173" t="s">
        <v>10526</v>
      </c>
      <c r="F282" s="156">
        <v>13</v>
      </c>
      <c r="G282" s="157" t="s">
        <v>1734</v>
      </c>
      <c r="H282" s="35">
        <v>13</v>
      </c>
      <c r="I282" s="156">
        <v>16</v>
      </c>
      <c r="J282" s="157" t="s">
        <v>1734</v>
      </c>
      <c r="K282" s="35">
        <v>5</v>
      </c>
      <c r="L282" s="76" t="s">
        <v>10511</v>
      </c>
      <c r="M282" s="174">
        <v>2</v>
      </c>
      <c r="N282" s="175">
        <v>49</v>
      </c>
      <c r="O282" s="329"/>
      <c r="P282" s="175">
        <v>1.63</v>
      </c>
      <c r="Q282" s="175">
        <f>P282*N282</f>
        <v>79.86999999999999</v>
      </c>
      <c r="R282" s="175"/>
      <c r="S282" s="301">
        <f t="shared" si="19"/>
        <v>159.73999999999998</v>
      </c>
      <c r="T282" s="221"/>
    </row>
    <row r="283" spans="2:20" x14ac:dyDescent="0.25">
      <c r="B283" s="561"/>
      <c r="C283" s="560"/>
      <c r="D283" s="561"/>
      <c r="E283" s="173" t="s">
        <v>10526</v>
      </c>
      <c r="F283" s="156">
        <v>16</v>
      </c>
      <c r="G283" s="157" t="s">
        <v>1734</v>
      </c>
      <c r="H283" s="35">
        <v>6</v>
      </c>
      <c r="I283" s="156" t="s">
        <v>4169</v>
      </c>
      <c r="J283" s="157" t="s">
        <v>1734</v>
      </c>
      <c r="K283" s="35" t="s">
        <v>4169</v>
      </c>
      <c r="L283" s="76" t="s">
        <v>10538</v>
      </c>
      <c r="M283" s="174">
        <v>2</v>
      </c>
      <c r="N283" s="175">
        <v>17</v>
      </c>
      <c r="O283" s="329"/>
      <c r="P283" s="175">
        <v>1.72</v>
      </c>
      <c r="Q283" s="175">
        <f t="shared" ref="Q283:Q284" si="47">P283*N283</f>
        <v>29.24</v>
      </c>
      <c r="R283" s="175"/>
      <c r="S283" s="301">
        <f t="shared" si="19"/>
        <v>58.48</v>
      </c>
      <c r="T283" s="221"/>
    </row>
    <row r="284" spans="2:20" x14ac:dyDescent="0.25">
      <c r="B284" s="561"/>
      <c r="C284" s="560"/>
      <c r="D284" s="561"/>
      <c r="E284" s="173" t="s">
        <v>10526</v>
      </c>
      <c r="F284" s="156">
        <v>18</v>
      </c>
      <c r="G284" s="157" t="s">
        <v>1734</v>
      </c>
      <c r="H284" s="35">
        <v>0</v>
      </c>
      <c r="I284" s="156">
        <v>16</v>
      </c>
      <c r="J284" s="157" t="s">
        <v>1734</v>
      </c>
      <c r="K284" s="35">
        <v>5</v>
      </c>
      <c r="L284" s="76" t="s">
        <v>10511</v>
      </c>
      <c r="M284" s="174">
        <v>2</v>
      </c>
      <c r="N284" s="175">
        <v>36</v>
      </c>
      <c r="O284" s="329"/>
      <c r="P284" s="175">
        <v>1.78</v>
      </c>
      <c r="Q284" s="175">
        <f t="shared" si="47"/>
        <v>64.08</v>
      </c>
      <c r="R284" s="175"/>
      <c r="S284" s="301">
        <f t="shared" si="19"/>
        <v>128.16</v>
      </c>
      <c r="T284" s="221"/>
    </row>
    <row r="285" spans="2:20" x14ac:dyDescent="0.25">
      <c r="B285" s="561"/>
      <c r="C285" s="560"/>
      <c r="D285" s="561"/>
      <c r="E285" s="173" t="s">
        <v>10526</v>
      </c>
      <c r="F285" s="156">
        <v>20</v>
      </c>
      <c r="G285" s="157" t="s">
        <v>1734</v>
      </c>
      <c r="H285" s="35">
        <v>3</v>
      </c>
      <c r="I285" s="156">
        <v>16</v>
      </c>
      <c r="J285" s="157" t="s">
        <v>1734</v>
      </c>
      <c r="K285" s="35">
        <v>6</v>
      </c>
      <c r="L285" s="76" t="s">
        <v>10538</v>
      </c>
      <c r="M285" s="174">
        <v>2</v>
      </c>
      <c r="N285" s="175">
        <v>76</v>
      </c>
      <c r="O285" s="329"/>
      <c r="P285" s="175">
        <v>1.84</v>
      </c>
      <c r="Q285" s="175">
        <f>P285*N285</f>
        <v>139.84</v>
      </c>
      <c r="R285" s="175"/>
      <c r="S285" s="301">
        <f t="shared" si="19"/>
        <v>279.68</v>
      </c>
      <c r="T285" s="221"/>
    </row>
    <row r="286" spans="2:20" x14ac:dyDescent="0.25">
      <c r="B286" s="561"/>
      <c r="C286" s="560"/>
      <c r="D286" s="561"/>
      <c r="E286" s="173" t="s">
        <v>10526</v>
      </c>
      <c r="F286" s="156">
        <v>21</v>
      </c>
      <c r="G286" s="157" t="s">
        <v>1734</v>
      </c>
      <c r="H286" s="35">
        <v>6</v>
      </c>
      <c r="I286" s="156">
        <v>20</v>
      </c>
      <c r="J286" s="157" t="s">
        <v>1734</v>
      </c>
      <c r="K286" s="35">
        <v>3</v>
      </c>
      <c r="L286" s="76" t="s">
        <v>10538</v>
      </c>
      <c r="M286" s="174">
        <v>2</v>
      </c>
      <c r="N286" s="175">
        <v>21</v>
      </c>
      <c r="O286" s="329"/>
      <c r="P286" s="175">
        <v>1.44</v>
      </c>
      <c r="Q286" s="175">
        <f>P286*N286</f>
        <v>30.24</v>
      </c>
      <c r="R286" s="175"/>
      <c r="S286" s="301">
        <f t="shared" si="19"/>
        <v>60.48</v>
      </c>
      <c r="T286" s="221"/>
    </row>
    <row r="287" spans="2:20" x14ac:dyDescent="0.25">
      <c r="B287" s="561"/>
      <c r="C287" s="560"/>
      <c r="D287" s="561"/>
      <c r="E287" s="173" t="s">
        <v>10526</v>
      </c>
      <c r="F287" s="156">
        <v>22</v>
      </c>
      <c r="G287" s="157" t="s">
        <v>1734</v>
      </c>
      <c r="H287" s="35">
        <v>16</v>
      </c>
      <c r="I287" s="156">
        <v>21</v>
      </c>
      <c r="J287" s="157" t="s">
        <v>1734</v>
      </c>
      <c r="K287" s="35">
        <v>7</v>
      </c>
      <c r="L287" s="76" t="s">
        <v>10538</v>
      </c>
      <c r="M287" s="174">
        <v>2</v>
      </c>
      <c r="N287" s="175">
        <v>29</v>
      </c>
      <c r="O287" s="329"/>
      <c r="P287" s="175">
        <v>1.44</v>
      </c>
      <c r="Q287" s="175">
        <f t="shared" ref="Q287:Q288" si="48">P287*N287</f>
        <v>41.76</v>
      </c>
      <c r="R287" s="175"/>
      <c r="S287" s="301">
        <f t="shared" ref="S287:S300" si="49">Q287*M287</f>
        <v>83.52</v>
      </c>
      <c r="T287" s="221"/>
    </row>
    <row r="288" spans="2:20" x14ac:dyDescent="0.25">
      <c r="B288" s="561"/>
      <c r="C288" s="560"/>
      <c r="D288" s="561"/>
      <c r="E288" s="173" t="s">
        <v>10526</v>
      </c>
      <c r="F288" s="156">
        <v>25</v>
      </c>
      <c r="G288" s="157" t="s">
        <v>1734</v>
      </c>
      <c r="H288" s="35">
        <v>2</v>
      </c>
      <c r="I288" s="156">
        <v>22</v>
      </c>
      <c r="J288" s="157" t="s">
        <v>1734</v>
      </c>
      <c r="K288" s="35">
        <v>17</v>
      </c>
      <c r="L288" s="76" t="s">
        <v>10538</v>
      </c>
      <c r="M288" s="174">
        <v>2</v>
      </c>
      <c r="N288" s="175">
        <v>44</v>
      </c>
      <c r="O288" s="329"/>
      <c r="P288" s="175">
        <v>1.85</v>
      </c>
      <c r="Q288" s="175">
        <f t="shared" si="48"/>
        <v>81.400000000000006</v>
      </c>
      <c r="R288" s="175"/>
      <c r="S288" s="301">
        <f t="shared" si="49"/>
        <v>162.80000000000001</v>
      </c>
      <c r="T288" s="221"/>
    </row>
    <row r="289" spans="2:21" x14ac:dyDescent="0.25">
      <c r="B289" s="561"/>
      <c r="C289" s="560"/>
      <c r="D289" s="561"/>
      <c r="E289" s="173" t="s">
        <v>10526</v>
      </c>
      <c r="F289" s="156">
        <v>27</v>
      </c>
      <c r="G289" s="157" t="s">
        <v>1734</v>
      </c>
      <c r="H289" s="35">
        <v>17</v>
      </c>
      <c r="I289" s="156">
        <v>25</v>
      </c>
      <c r="J289" s="157" t="s">
        <v>1734</v>
      </c>
      <c r="K289" s="35">
        <v>2</v>
      </c>
      <c r="L289" s="76" t="s">
        <v>10538</v>
      </c>
      <c r="M289" s="174">
        <v>2</v>
      </c>
      <c r="N289" s="175">
        <v>53</v>
      </c>
      <c r="O289" s="329"/>
      <c r="P289" s="175">
        <v>1.84</v>
      </c>
      <c r="Q289" s="175">
        <f>P289*N289</f>
        <v>97.52000000000001</v>
      </c>
      <c r="R289" s="175"/>
      <c r="S289" s="301">
        <f t="shared" si="49"/>
        <v>195.04000000000002</v>
      </c>
      <c r="T289" s="221"/>
    </row>
    <row r="290" spans="2:21" x14ac:dyDescent="0.25">
      <c r="B290" s="561"/>
      <c r="C290" s="560"/>
      <c r="D290" s="561"/>
      <c r="E290" s="173" t="s">
        <v>10526</v>
      </c>
      <c r="F290" s="156">
        <v>28</v>
      </c>
      <c r="G290" s="157" t="s">
        <v>1734</v>
      </c>
      <c r="H290" s="35">
        <v>12</v>
      </c>
      <c r="I290" s="156">
        <v>27</v>
      </c>
      <c r="J290" s="157" t="s">
        <v>1734</v>
      </c>
      <c r="K290" s="35">
        <v>18</v>
      </c>
      <c r="L290" s="76" t="s">
        <v>10538</v>
      </c>
      <c r="M290" s="174">
        <v>2</v>
      </c>
      <c r="N290" s="175">
        <v>12</v>
      </c>
      <c r="O290" s="329"/>
      <c r="P290" s="175">
        <v>1.9</v>
      </c>
      <c r="Q290" s="175">
        <f>P290*N290</f>
        <v>22.799999999999997</v>
      </c>
      <c r="R290" s="175"/>
      <c r="S290" s="301">
        <f t="shared" si="49"/>
        <v>45.599999999999994</v>
      </c>
      <c r="T290" s="221"/>
    </row>
    <row r="291" spans="2:21" x14ac:dyDescent="0.25">
      <c r="B291" s="561"/>
      <c r="C291" s="560"/>
      <c r="D291" s="561"/>
      <c r="E291" s="173" t="s">
        <v>10526</v>
      </c>
      <c r="F291" s="156">
        <v>30</v>
      </c>
      <c r="G291" s="157" t="s">
        <v>1734</v>
      </c>
      <c r="H291" s="35">
        <v>3</v>
      </c>
      <c r="I291" s="156">
        <v>27</v>
      </c>
      <c r="J291" s="157" t="s">
        <v>1734</v>
      </c>
      <c r="K291" s="35">
        <v>17</v>
      </c>
      <c r="L291" s="76" t="s">
        <v>10538</v>
      </c>
      <c r="M291" s="174">
        <v>2</v>
      </c>
      <c r="N291" s="175">
        <v>31</v>
      </c>
      <c r="O291" s="329"/>
      <c r="P291" s="175">
        <v>1.4</v>
      </c>
      <c r="Q291" s="175">
        <f t="shared" ref="Q291:Q292" si="50">P291*N291</f>
        <v>43.4</v>
      </c>
      <c r="R291" s="175"/>
      <c r="S291" s="301">
        <f t="shared" si="49"/>
        <v>86.8</v>
      </c>
      <c r="T291" s="221"/>
    </row>
    <row r="292" spans="2:21" x14ac:dyDescent="0.25">
      <c r="B292" s="561"/>
      <c r="C292" s="560"/>
      <c r="D292" s="561"/>
      <c r="E292" s="173" t="s">
        <v>10526</v>
      </c>
      <c r="F292" s="156">
        <v>32</v>
      </c>
      <c r="G292" s="157" t="s">
        <v>1734</v>
      </c>
      <c r="H292" s="35">
        <v>14</v>
      </c>
      <c r="I292" s="156">
        <v>30</v>
      </c>
      <c r="J292" s="157" t="s">
        <v>1734</v>
      </c>
      <c r="K292" s="35">
        <v>3</v>
      </c>
      <c r="L292" s="76" t="s">
        <v>10538</v>
      </c>
      <c r="M292" s="174">
        <v>2</v>
      </c>
      <c r="N292" s="175">
        <v>49</v>
      </c>
      <c r="O292" s="329"/>
      <c r="P292" s="175">
        <v>1.8</v>
      </c>
      <c r="Q292" s="175">
        <f t="shared" si="50"/>
        <v>88.2</v>
      </c>
      <c r="R292" s="175"/>
      <c r="S292" s="301">
        <f t="shared" si="49"/>
        <v>176.4</v>
      </c>
      <c r="T292" s="221"/>
    </row>
    <row r="293" spans="2:21" x14ac:dyDescent="0.25">
      <c r="B293" s="561"/>
      <c r="C293" s="560"/>
      <c r="D293" s="561"/>
      <c r="E293" s="173" t="s">
        <v>10533</v>
      </c>
      <c r="F293" s="156">
        <v>0</v>
      </c>
      <c r="G293" s="157" t="s">
        <v>1734</v>
      </c>
      <c r="H293" s="35">
        <v>2</v>
      </c>
      <c r="I293" s="156" t="s">
        <v>4169</v>
      </c>
      <c r="J293" s="157" t="s">
        <v>1734</v>
      </c>
      <c r="K293" s="35" t="s">
        <v>4169</v>
      </c>
      <c r="L293" s="76" t="s">
        <v>10538</v>
      </c>
      <c r="M293" s="174">
        <v>2</v>
      </c>
      <c r="N293" s="175">
        <v>9</v>
      </c>
      <c r="O293" s="329"/>
      <c r="P293" s="175">
        <v>1.4</v>
      </c>
      <c r="Q293" s="175">
        <f>P293*N293</f>
        <v>12.6</v>
      </c>
      <c r="R293" s="175"/>
      <c r="S293" s="301">
        <f t="shared" si="49"/>
        <v>25.2</v>
      </c>
      <c r="T293" s="221"/>
    </row>
    <row r="294" spans="2:21" x14ac:dyDescent="0.25">
      <c r="B294" s="561"/>
      <c r="C294" s="560"/>
      <c r="D294" s="561"/>
      <c r="E294" s="173" t="s">
        <v>10533</v>
      </c>
      <c r="F294" s="156">
        <v>1</v>
      </c>
      <c r="G294" s="157" t="s">
        <v>1734</v>
      </c>
      <c r="H294" s="35">
        <v>0</v>
      </c>
      <c r="I294" s="156">
        <v>0</v>
      </c>
      <c r="J294" s="157" t="s">
        <v>1734</v>
      </c>
      <c r="K294" s="35">
        <v>2</v>
      </c>
      <c r="L294" s="76" t="s">
        <v>10538</v>
      </c>
      <c r="M294" s="174">
        <v>2</v>
      </c>
      <c r="N294" s="175">
        <v>18</v>
      </c>
      <c r="O294" s="329"/>
      <c r="P294" s="175">
        <v>1.35</v>
      </c>
      <c r="Q294" s="175">
        <f>P294*N294</f>
        <v>24.3</v>
      </c>
      <c r="R294" s="175"/>
      <c r="S294" s="301">
        <f t="shared" si="49"/>
        <v>48.6</v>
      </c>
      <c r="T294" s="221"/>
    </row>
    <row r="295" spans="2:21" x14ac:dyDescent="0.25">
      <c r="B295" s="561"/>
      <c r="C295" s="560"/>
      <c r="D295" s="561"/>
      <c r="E295" s="173" t="s">
        <v>10533</v>
      </c>
      <c r="F295" s="156">
        <v>2</v>
      </c>
      <c r="G295" s="157" t="s">
        <v>1734</v>
      </c>
      <c r="H295" s="35">
        <v>9</v>
      </c>
      <c r="I295" s="156">
        <v>1</v>
      </c>
      <c r="J295" s="157" t="s">
        <v>1734</v>
      </c>
      <c r="K295" s="35">
        <v>0</v>
      </c>
      <c r="L295" s="76" t="s">
        <v>10538</v>
      </c>
      <c r="M295" s="174">
        <v>2</v>
      </c>
      <c r="N295" s="175">
        <v>26</v>
      </c>
      <c r="O295" s="329"/>
      <c r="P295" s="175">
        <v>1.78</v>
      </c>
      <c r="Q295" s="175">
        <f t="shared" ref="Q295:Q296" si="51">P295*N295</f>
        <v>46.28</v>
      </c>
      <c r="R295" s="175"/>
      <c r="S295" s="301">
        <f t="shared" si="49"/>
        <v>92.56</v>
      </c>
      <c r="T295" s="221"/>
    </row>
    <row r="296" spans="2:21" x14ac:dyDescent="0.25">
      <c r="B296" s="561"/>
      <c r="C296" s="560"/>
      <c r="D296" s="561"/>
      <c r="E296" s="173" t="s">
        <v>10533</v>
      </c>
      <c r="F296" s="156">
        <v>3</v>
      </c>
      <c r="G296" s="157" t="s">
        <v>1734</v>
      </c>
      <c r="H296" s="35">
        <v>10</v>
      </c>
      <c r="I296" s="156">
        <v>2</v>
      </c>
      <c r="J296" s="157" t="s">
        <v>1734</v>
      </c>
      <c r="K296" s="35">
        <v>9</v>
      </c>
      <c r="L296" s="76" t="s">
        <v>10538</v>
      </c>
      <c r="M296" s="174">
        <v>2</v>
      </c>
      <c r="N296" s="175">
        <v>21</v>
      </c>
      <c r="O296" s="329"/>
      <c r="P296" s="175">
        <v>2.25</v>
      </c>
      <c r="Q296" s="175">
        <f t="shared" si="51"/>
        <v>47.25</v>
      </c>
      <c r="R296" s="175"/>
      <c r="S296" s="301">
        <f t="shared" si="49"/>
        <v>94.5</v>
      </c>
      <c r="T296" s="221"/>
    </row>
    <row r="297" spans="2:21" x14ac:dyDescent="0.25">
      <c r="B297" s="561"/>
      <c r="C297" s="560"/>
      <c r="D297" s="561"/>
      <c r="E297" s="173" t="s">
        <v>10533</v>
      </c>
      <c r="F297" s="156">
        <v>4</v>
      </c>
      <c r="G297" s="157" t="s">
        <v>1734</v>
      </c>
      <c r="H297" s="35">
        <v>14</v>
      </c>
      <c r="I297" s="156">
        <v>3</v>
      </c>
      <c r="J297" s="157" t="s">
        <v>1734</v>
      </c>
      <c r="K297" s="35">
        <v>10</v>
      </c>
      <c r="L297" s="76" t="s">
        <v>10538</v>
      </c>
      <c r="M297" s="174">
        <v>2</v>
      </c>
      <c r="N297" s="175">
        <v>23</v>
      </c>
      <c r="O297" s="329"/>
      <c r="P297" s="175">
        <v>2.13</v>
      </c>
      <c r="Q297" s="175">
        <f>P297*N297</f>
        <v>48.989999999999995</v>
      </c>
      <c r="R297" s="175"/>
      <c r="S297" s="301">
        <f t="shared" si="49"/>
        <v>97.97999999999999</v>
      </c>
      <c r="T297" s="221"/>
    </row>
    <row r="298" spans="2:21" x14ac:dyDescent="0.25">
      <c r="B298" s="561"/>
      <c r="C298" s="560"/>
      <c r="D298" s="561"/>
      <c r="E298" s="173" t="s">
        <v>10533</v>
      </c>
      <c r="F298" s="156">
        <v>7</v>
      </c>
      <c r="G298" s="157" t="s">
        <v>1734</v>
      </c>
      <c r="H298" s="35">
        <v>13</v>
      </c>
      <c r="I298" s="156">
        <v>4</v>
      </c>
      <c r="J298" s="157" t="s">
        <v>1734</v>
      </c>
      <c r="K298" s="35">
        <v>14</v>
      </c>
      <c r="L298" s="76" t="s">
        <v>10538</v>
      </c>
      <c r="M298" s="174">
        <v>2</v>
      </c>
      <c r="N298" s="175">
        <v>57</v>
      </c>
      <c r="O298" s="329"/>
      <c r="P298" s="175">
        <v>2.19</v>
      </c>
      <c r="Q298" s="175">
        <f>P298*N298</f>
        <v>124.83</v>
      </c>
      <c r="R298" s="175"/>
      <c r="S298" s="301">
        <f t="shared" si="49"/>
        <v>249.66</v>
      </c>
      <c r="T298" s="221"/>
    </row>
    <row r="299" spans="2:21" x14ac:dyDescent="0.25">
      <c r="B299" s="561"/>
      <c r="C299" s="560"/>
      <c r="D299" s="561"/>
      <c r="E299" s="173" t="s">
        <v>10533</v>
      </c>
      <c r="F299" s="156">
        <v>9</v>
      </c>
      <c r="G299" s="157" t="s">
        <v>1734</v>
      </c>
      <c r="H299" s="35">
        <v>16</v>
      </c>
      <c r="I299" s="156">
        <v>7</v>
      </c>
      <c r="J299" s="157" t="s">
        <v>1734</v>
      </c>
      <c r="K299" s="35">
        <v>13</v>
      </c>
      <c r="L299" s="76" t="s">
        <v>10538</v>
      </c>
      <c r="M299" s="174">
        <v>2</v>
      </c>
      <c r="N299" s="175">
        <v>41</v>
      </c>
      <c r="O299" s="329"/>
      <c r="P299" s="175">
        <v>1.61</v>
      </c>
      <c r="Q299" s="175">
        <f t="shared" ref="Q299" si="52">P299*N299</f>
        <v>66.010000000000005</v>
      </c>
      <c r="R299" s="175"/>
      <c r="S299" s="301">
        <f t="shared" si="49"/>
        <v>132.02000000000001</v>
      </c>
      <c r="T299" s="221"/>
    </row>
    <row r="300" spans="2:21" x14ac:dyDescent="0.25">
      <c r="B300" s="444"/>
      <c r="C300" s="443"/>
      <c r="D300" s="444"/>
      <c r="E300" s="411" t="s">
        <v>1892</v>
      </c>
      <c r="F300" s="156"/>
      <c r="G300" s="157"/>
      <c r="H300" s="158"/>
      <c r="I300" s="156"/>
      <c r="J300" s="157"/>
      <c r="K300" s="158"/>
      <c r="L300" s="76"/>
      <c r="M300" s="174"/>
      <c r="N300" s="175"/>
      <c r="O300" s="329"/>
      <c r="P300" s="175"/>
      <c r="Q300" s="175"/>
      <c r="R300" s="175"/>
      <c r="S300" s="301">
        <f t="shared" si="49"/>
        <v>0</v>
      </c>
      <c r="T300" s="154"/>
    </row>
    <row r="301" spans="2:21" x14ac:dyDescent="0.25">
      <c r="B301" s="561"/>
      <c r="C301" s="560"/>
      <c r="D301" s="561"/>
      <c r="E301" s="173" t="s">
        <v>10533</v>
      </c>
      <c r="F301" s="156">
        <v>16</v>
      </c>
      <c r="G301" s="157" t="s">
        <v>1734</v>
      </c>
      <c r="H301" s="35">
        <v>5</v>
      </c>
      <c r="I301" s="156">
        <v>0</v>
      </c>
      <c r="J301" s="157" t="s">
        <v>1734</v>
      </c>
      <c r="K301" s="35">
        <v>0</v>
      </c>
      <c r="L301" s="76" t="s">
        <v>10538</v>
      </c>
      <c r="M301" s="174">
        <v>2</v>
      </c>
      <c r="N301" s="175">
        <v>11</v>
      </c>
      <c r="O301" s="329"/>
      <c r="P301" s="175">
        <v>1.68</v>
      </c>
      <c r="Q301" s="175">
        <f t="shared" ref="Q301" si="53">P301*N301</f>
        <v>18.48</v>
      </c>
      <c r="R301" s="175"/>
      <c r="S301" s="301">
        <f>Q301*M301</f>
        <v>36.96</v>
      </c>
      <c r="T301" s="221"/>
    </row>
    <row r="302" spans="2:21" ht="15.75" customHeight="1" x14ac:dyDescent="0.25">
      <c r="B302" s="444"/>
      <c r="C302" s="443"/>
      <c r="D302" s="444"/>
      <c r="E302" s="411" t="s">
        <v>5687</v>
      </c>
      <c r="F302" s="156"/>
      <c r="G302" s="157"/>
      <c r="H302" s="158"/>
      <c r="I302" s="156"/>
      <c r="J302" s="157"/>
      <c r="K302" s="158"/>
      <c r="L302" s="76"/>
      <c r="M302" s="174"/>
      <c r="N302" s="175"/>
      <c r="O302" s="329"/>
      <c r="P302" s="175"/>
      <c r="Q302" s="175"/>
      <c r="R302" s="175"/>
      <c r="S302" s="301">
        <f t="shared" ref="S302" si="54">N302</f>
        <v>0</v>
      </c>
      <c r="T302" s="154"/>
    </row>
    <row r="303" spans="2:21" x14ac:dyDescent="0.25">
      <c r="B303" s="561"/>
      <c r="C303" s="560"/>
      <c r="D303" s="561"/>
      <c r="E303" s="173" t="s">
        <v>10533</v>
      </c>
      <c r="F303" s="156">
        <v>12</v>
      </c>
      <c r="G303" s="157" t="s">
        <v>1734</v>
      </c>
      <c r="H303" s="35">
        <v>3</v>
      </c>
      <c r="I303" s="156">
        <v>12</v>
      </c>
      <c r="J303" s="157" t="s">
        <v>1734</v>
      </c>
      <c r="K303" s="35">
        <v>2</v>
      </c>
      <c r="L303" s="76" t="s">
        <v>10538</v>
      </c>
      <c r="M303" s="174">
        <v>2</v>
      </c>
      <c r="N303" s="175">
        <v>9</v>
      </c>
      <c r="O303" s="329"/>
      <c r="P303" s="175">
        <v>1.68</v>
      </c>
      <c r="Q303" s="175">
        <f t="shared" ref="Q303" si="55">P303*N303</f>
        <v>15.12</v>
      </c>
      <c r="R303" s="175"/>
      <c r="S303" s="301">
        <f>Q303*M303</f>
        <v>30.24</v>
      </c>
      <c r="T303" s="221"/>
      <c r="U303" s="409"/>
    </row>
    <row r="304" spans="2:21" ht="15.75" customHeight="1" x14ac:dyDescent="0.25">
      <c r="B304" s="444"/>
      <c r="C304" s="443"/>
      <c r="D304" s="444"/>
      <c r="E304" s="407" t="s">
        <v>10540</v>
      </c>
      <c r="F304" s="156"/>
      <c r="G304" s="157"/>
      <c r="H304" s="158"/>
      <c r="I304" s="156"/>
      <c r="J304" s="157"/>
      <c r="K304" s="158"/>
      <c r="L304" s="148"/>
      <c r="M304" s="300"/>
      <c r="N304" s="296"/>
      <c r="O304" s="329"/>
      <c r="P304" s="296"/>
      <c r="Q304" s="296"/>
      <c r="R304" s="175"/>
      <c r="S304" s="297">
        <f t="shared" ref="S304" si="56">N304</f>
        <v>0</v>
      </c>
      <c r="T304" s="154"/>
    </row>
    <row r="305" spans="1:21" x14ac:dyDescent="0.25">
      <c r="B305" s="561"/>
      <c r="C305" s="560"/>
      <c r="D305" s="561"/>
      <c r="E305" s="173" t="s">
        <v>10521</v>
      </c>
      <c r="F305" s="156">
        <v>16</v>
      </c>
      <c r="G305" s="157"/>
      <c r="H305" s="35">
        <v>12</v>
      </c>
      <c r="I305" s="156" t="s">
        <v>4169</v>
      </c>
      <c r="J305" s="157"/>
      <c r="K305" s="35" t="s">
        <v>4169</v>
      </c>
      <c r="L305" s="76" t="s">
        <v>10538</v>
      </c>
      <c r="M305" s="174">
        <v>2</v>
      </c>
      <c r="N305" s="175">
        <v>12</v>
      </c>
      <c r="O305" s="329"/>
      <c r="P305" s="175">
        <v>2</v>
      </c>
      <c r="Q305" s="175">
        <f t="shared" ref="Q305" si="57">P305*N305</f>
        <v>24</v>
      </c>
      <c r="R305" s="175"/>
      <c r="S305" s="301">
        <f t="shared" ref="S305" si="58">Q305*M305</f>
        <v>48</v>
      </c>
      <c r="T305" s="221"/>
    </row>
    <row r="306" spans="1:21" x14ac:dyDescent="0.25">
      <c r="B306" s="444"/>
      <c r="C306" s="443"/>
      <c r="D306" s="444"/>
      <c r="E306" s="663" t="s">
        <v>14090</v>
      </c>
      <c r="F306" s="160"/>
      <c r="G306" s="161"/>
      <c r="H306" s="163"/>
      <c r="I306" s="160"/>
      <c r="J306" s="161"/>
      <c r="K306" s="163"/>
      <c r="L306" s="163"/>
      <c r="M306" s="164"/>
      <c r="N306" s="179"/>
      <c r="O306" s="179"/>
      <c r="P306" s="179"/>
      <c r="Q306" s="179"/>
      <c r="R306" s="179"/>
      <c r="S306" s="298">
        <f>ROUND(SUM(S207:S305),2)</f>
        <v>5545.02</v>
      </c>
      <c r="T306" s="150" t="str">
        <f>IFERROR(VLOOKUP(B206,'Planilha Orçamentária'!$A$13:$H$172,5,FALSE),0)</f>
        <v>M2</v>
      </c>
    </row>
    <row r="307" spans="1:21" ht="6.75" customHeight="1" x14ac:dyDescent="0.25">
      <c r="B307" s="388"/>
      <c r="C307" s="389"/>
      <c r="D307" s="389"/>
      <c r="E307" s="389"/>
      <c r="F307" s="389"/>
      <c r="G307" s="389"/>
      <c r="H307" s="389"/>
      <c r="I307" s="389"/>
      <c r="J307" s="389"/>
      <c r="K307" s="389"/>
      <c r="L307" s="389"/>
      <c r="M307" s="389"/>
      <c r="N307" s="389"/>
      <c r="O307" s="389"/>
      <c r="P307" s="389"/>
      <c r="Q307" s="389"/>
      <c r="R307" s="389"/>
      <c r="S307" s="389"/>
      <c r="T307" s="390"/>
    </row>
    <row r="308" spans="1:21" ht="25.5" x14ac:dyDescent="0.25">
      <c r="B308" s="266" t="str">
        <f>'Planilha Orçamentária'!A48</f>
        <v>4.2</v>
      </c>
      <c r="C308" s="266">
        <f>'Planilha Orçamentária'!B48</f>
        <v>5501706</v>
      </c>
      <c r="D308" s="266" t="str">
        <f>'Planilha Orçamentária'!C48</f>
        <v>SICRO</v>
      </c>
      <c r="E308" s="1015" t="str">
        <f>VLOOKUP(B308,'Planilha Orçamentária'!$A$13:$D$171,4,FALSE)</f>
        <v>Escavação mecânica com retroescavadeira em material de 1ª categoria</v>
      </c>
      <c r="F308" s="1016"/>
      <c r="G308" s="1016"/>
      <c r="H308" s="1016"/>
      <c r="I308" s="1016"/>
      <c r="J308" s="1016"/>
      <c r="K308" s="1016"/>
      <c r="L308" s="93"/>
      <c r="M308" s="412"/>
      <c r="N308" s="413"/>
      <c r="O308" s="412"/>
      <c r="P308" s="414" t="s">
        <v>1780</v>
      </c>
      <c r="Q308" s="412"/>
      <c r="R308" s="413" t="s">
        <v>33</v>
      </c>
      <c r="S308" s="311">
        <f>S314</f>
        <v>3265.4</v>
      </c>
      <c r="T308" s="415" t="str">
        <f>IFERROR(VLOOKUP(B308,'Planilha Orçamentária'!$A$13:$H$172,5,FALSE),0)</f>
        <v>m³</v>
      </c>
    </row>
    <row r="309" spans="1:21" x14ac:dyDescent="0.25">
      <c r="B309" s="561"/>
      <c r="C309" s="560"/>
      <c r="D309" s="561"/>
      <c r="E309" s="173" t="s">
        <v>5685</v>
      </c>
      <c r="F309" s="156"/>
      <c r="G309" s="157"/>
      <c r="H309" s="35"/>
      <c r="I309" s="156"/>
      <c r="J309" s="157"/>
      <c r="K309" s="35"/>
      <c r="L309" s="148"/>
      <c r="M309" s="177"/>
      <c r="N309" s="175">
        <f>SUM(N208:N260)</f>
        <v>368.5</v>
      </c>
      <c r="O309" s="175">
        <f>ESCAVAÇÃO!N3</f>
        <v>1</v>
      </c>
      <c r="P309" s="175">
        <f>AVERAGE(P208:P260)</f>
        <v>1.189245283018868</v>
      </c>
      <c r="Q309" s="175"/>
      <c r="R309" s="279">
        <f>N309*O309*P309</f>
        <v>438.23688679245288</v>
      </c>
      <c r="S309" s="301">
        <f>R309</f>
        <v>438.23688679245288</v>
      </c>
      <c r="T309" s="221"/>
      <c r="U309" s="417"/>
    </row>
    <row r="310" spans="1:21" x14ac:dyDescent="0.25">
      <c r="B310" s="561"/>
      <c r="C310" s="560"/>
      <c r="D310" s="561"/>
      <c r="E310" s="173" t="s">
        <v>5686</v>
      </c>
      <c r="F310" s="156"/>
      <c r="G310" s="157"/>
      <c r="H310" s="35"/>
      <c r="I310" s="156"/>
      <c r="J310" s="157"/>
      <c r="K310" s="35"/>
      <c r="L310" s="148"/>
      <c r="M310" s="177"/>
      <c r="N310" s="175">
        <f>SUM(N262:N299)</f>
        <v>1326</v>
      </c>
      <c r="O310" s="175">
        <f>ESCAVAÇÃO!N4</f>
        <v>1.2</v>
      </c>
      <c r="P310" s="175">
        <f>AVERAGE(P262:P299)</f>
        <v>1.6897368421052634</v>
      </c>
      <c r="Q310" s="175"/>
      <c r="R310" s="279">
        <f t="shared" ref="R310:R313" si="59">N310*O310*P310</f>
        <v>2688.7092631578953</v>
      </c>
      <c r="S310" s="301">
        <f t="shared" ref="S310:S313" si="60">R310</f>
        <v>2688.7092631578953</v>
      </c>
      <c r="T310" s="221"/>
    </row>
    <row r="311" spans="1:21" x14ac:dyDescent="0.25">
      <c r="B311" s="561"/>
      <c r="C311" s="560"/>
      <c r="D311" s="561"/>
      <c r="E311" s="173" t="s">
        <v>1892</v>
      </c>
      <c r="F311" s="156"/>
      <c r="G311" s="157"/>
      <c r="H311" s="35"/>
      <c r="I311" s="156"/>
      <c r="J311" s="157"/>
      <c r="K311" s="35"/>
      <c r="L311" s="148"/>
      <c r="M311" s="177"/>
      <c r="N311" s="175">
        <f>SUM(N301)</f>
        <v>11</v>
      </c>
      <c r="O311" s="175">
        <f>ESCAVAÇÃO!N5</f>
        <v>2.2000000000000002</v>
      </c>
      <c r="P311" s="175">
        <f>AVERAGE(P301)</f>
        <v>1.68</v>
      </c>
      <c r="Q311" s="175"/>
      <c r="R311" s="279">
        <f t="shared" si="59"/>
        <v>40.656000000000006</v>
      </c>
      <c r="S311" s="301">
        <f t="shared" si="60"/>
        <v>40.656000000000006</v>
      </c>
      <c r="T311" s="221"/>
    </row>
    <row r="312" spans="1:21" x14ac:dyDescent="0.25">
      <c r="B312" s="561"/>
      <c r="C312" s="560"/>
      <c r="D312" s="561"/>
      <c r="E312" s="173" t="s">
        <v>5687</v>
      </c>
      <c r="F312" s="156"/>
      <c r="G312" s="157"/>
      <c r="H312" s="35"/>
      <c r="I312" s="156"/>
      <c r="J312" s="157"/>
      <c r="K312" s="35"/>
      <c r="L312" s="148"/>
      <c r="M312" s="177"/>
      <c r="N312" s="175">
        <f>SUM(N303)</f>
        <v>9</v>
      </c>
      <c r="O312" s="175">
        <f>ESCAVAÇÃO!N6</f>
        <v>2.5</v>
      </c>
      <c r="P312" s="175">
        <f>AVERAGE(P303)</f>
        <v>1.68</v>
      </c>
      <c r="Q312" s="175"/>
      <c r="R312" s="279">
        <f t="shared" si="59"/>
        <v>37.799999999999997</v>
      </c>
      <c r="S312" s="301">
        <f t="shared" si="60"/>
        <v>37.799999999999997</v>
      </c>
      <c r="T312" s="221"/>
    </row>
    <row r="313" spans="1:21" x14ac:dyDescent="0.25">
      <c r="B313" s="561"/>
      <c r="C313" s="560"/>
      <c r="D313" s="561"/>
      <c r="E313" s="173" t="s">
        <v>10541</v>
      </c>
      <c r="F313" s="156"/>
      <c r="G313" s="157"/>
      <c r="H313" s="35"/>
      <c r="I313" s="156"/>
      <c r="J313" s="157"/>
      <c r="K313" s="35"/>
      <c r="L313" s="148"/>
      <c r="M313" s="177"/>
      <c r="N313" s="175">
        <f>SUM(N305:N305)</f>
        <v>12</v>
      </c>
      <c r="O313" s="175">
        <f>ESCAVAÇÃO!N6</f>
        <v>2.5</v>
      </c>
      <c r="P313" s="175">
        <f>AVERAGE(P305:P305)</f>
        <v>2</v>
      </c>
      <c r="Q313" s="175"/>
      <c r="R313" s="279">
        <f t="shared" si="59"/>
        <v>60</v>
      </c>
      <c r="S313" s="301">
        <f t="shared" si="60"/>
        <v>60</v>
      </c>
      <c r="T313" s="221"/>
    </row>
    <row r="314" spans="1:21" x14ac:dyDescent="0.25">
      <c r="B314" s="444"/>
      <c r="C314" s="443"/>
      <c r="D314" s="444"/>
      <c r="E314" s="149" t="s">
        <v>9</v>
      </c>
      <c r="F314" s="160"/>
      <c r="G314" s="161"/>
      <c r="H314" s="163"/>
      <c r="I314" s="160"/>
      <c r="J314" s="161"/>
      <c r="K314" s="163"/>
      <c r="L314" s="163"/>
      <c r="M314" s="164"/>
      <c r="N314" s="179"/>
      <c r="O314" s="179"/>
      <c r="P314" s="179"/>
      <c r="Q314" s="179"/>
      <c r="R314" s="179"/>
      <c r="S314" s="298">
        <f>ROUND(SUM(S309:S313),2)</f>
        <v>3265.4</v>
      </c>
      <c r="T314" s="150" t="str">
        <f>IFERROR(VLOOKUP(B308,'Planilha Orçamentária'!$A$13:$H$172,5,FALSE),0)</f>
        <v>m³</v>
      </c>
    </row>
    <row r="315" spans="1:21" ht="6.75" customHeight="1" x14ac:dyDescent="0.25">
      <c r="B315" s="388"/>
      <c r="C315" s="389"/>
      <c r="D315" s="389"/>
      <c r="E315" s="389"/>
      <c r="F315" s="389"/>
      <c r="G315" s="389"/>
      <c r="H315" s="389"/>
      <c r="I315" s="389"/>
      <c r="J315" s="389"/>
      <c r="K315" s="389"/>
      <c r="L315" s="389"/>
      <c r="M315" s="389"/>
      <c r="N315" s="389"/>
      <c r="O315" s="389"/>
      <c r="P315" s="389"/>
      <c r="Q315" s="389"/>
      <c r="R315" s="389"/>
      <c r="S315" s="389"/>
      <c r="T315" s="390"/>
    </row>
    <row r="316" spans="1:21" s="779" customFormat="1" x14ac:dyDescent="0.25">
      <c r="A316" s="275"/>
      <c r="B316" s="428" t="str">
        <f>'Planilha Orçamentária'!A49</f>
        <v>4.3</v>
      </c>
      <c r="C316" s="427">
        <f>'Planilha Orçamentária'!B49</f>
        <v>30206</v>
      </c>
      <c r="D316" s="428" t="str">
        <f>'Planilha Orçamentária'!C49</f>
        <v>DER-ED</v>
      </c>
      <c r="E316" s="694" t="str">
        <f>VLOOKUP(B316,'Planilha Orçamentária'!$A$13:$D$171,4,FALSE)</f>
        <v>Aterro manual para regularização do terreno em areia, inclusive adensamento hidráulico e fornecimento do material (máximo de 100m3)</v>
      </c>
      <c r="F316" s="690"/>
      <c r="G316" s="691"/>
      <c r="H316" s="692"/>
      <c r="I316" s="690"/>
      <c r="J316" s="691"/>
      <c r="K316" s="692"/>
      <c r="L316" s="1018" t="s">
        <v>10542</v>
      </c>
      <c r="M316" s="1018" t="s">
        <v>10544</v>
      </c>
      <c r="N316" s="1018" t="s">
        <v>10543</v>
      </c>
      <c r="O316" s="1018" t="s">
        <v>1736</v>
      </c>
      <c r="P316" s="1018" t="s">
        <v>1737</v>
      </c>
      <c r="Q316" s="1018" t="s">
        <v>1738</v>
      </c>
      <c r="R316" s="1018" t="s">
        <v>1739</v>
      </c>
      <c r="S316" s="1025">
        <f>S323</f>
        <v>2781.59</v>
      </c>
      <c r="T316" s="1027" t="str">
        <f>IFERROR(VLOOKUP(B316,'Planilha Orçamentária'!$A$13:$H$172,5,FALSE),0)</f>
        <v>m3</v>
      </c>
    </row>
    <row r="317" spans="1:21" x14ac:dyDescent="0.25">
      <c r="B317" s="430"/>
      <c r="C317" s="695"/>
      <c r="D317" s="430"/>
      <c r="E317" s="431" t="s">
        <v>1740</v>
      </c>
      <c r="F317" s="432"/>
      <c r="G317" s="433"/>
      <c r="H317" s="434"/>
      <c r="I317" s="434"/>
      <c r="J317" s="433"/>
      <c r="K317" s="434"/>
      <c r="L317" s="1019"/>
      <c r="M317" s="1019"/>
      <c r="N317" s="1019"/>
      <c r="O317" s="1019"/>
      <c r="P317" s="1019"/>
      <c r="Q317" s="1019"/>
      <c r="R317" s="1019"/>
      <c r="S317" s="1026"/>
      <c r="T317" s="1028"/>
    </row>
    <row r="318" spans="1:21" x14ac:dyDescent="0.25">
      <c r="B318" s="561"/>
      <c r="C318" s="560"/>
      <c r="D318" s="561"/>
      <c r="E318" s="173" t="s">
        <v>5685</v>
      </c>
      <c r="F318" s="156"/>
      <c r="G318" s="157"/>
      <c r="H318" s="35"/>
      <c r="I318" s="156"/>
      <c r="J318" s="157"/>
      <c r="K318" s="35"/>
      <c r="L318" s="416">
        <v>0.4</v>
      </c>
      <c r="M318" s="77">
        <v>0.3</v>
      </c>
      <c r="N318" s="175">
        <f>N309</f>
        <v>368.5</v>
      </c>
      <c r="O318" s="175">
        <v>0.151</v>
      </c>
      <c r="P318" s="175">
        <f>((PI()*L318^2)/4)*N318</f>
        <v>46.307075713913555</v>
      </c>
      <c r="Q318" s="175">
        <f>S309</f>
        <v>438.23688679245288</v>
      </c>
      <c r="R318" s="279">
        <f>Q318-(O318+P318)</f>
        <v>391.77881107853932</v>
      </c>
      <c r="S318" s="301">
        <f>+R318</f>
        <v>391.77881107853932</v>
      </c>
      <c r="T318" s="221"/>
    </row>
    <row r="319" spans="1:21" x14ac:dyDescent="0.25">
      <c r="B319" s="561"/>
      <c r="C319" s="560"/>
      <c r="D319" s="561"/>
      <c r="E319" s="173" t="s">
        <v>5686</v>
      </c>
      <c r="F319" s="156"/>
      <c r="G319" s="157"/>
      <c r="H319" s="35"/>
      <c r="I319" s="156"/>
      <c r="J319" s="157"/>
      <c r="K319" s="35"/>
      <c r="L319" s="416">
        <v>0.6</v>
      </c>
      <c r="M319" s="77">
        <v>0.35</v>
      </c>
      <c r="N319" s="175">
        <f>N310</f>
        <v>1326</v>
      </c>
      <c r="O319" s="175">
        <v>0.22500000000000001</v>
      </c>
      <c r="P319" s="175">
        <f>((PI()*L319^2)/4)*N319</f>
        <v>374.91766727940592</v>
      </c>
      <c r="Q319" s="175">
        <f>S310</f>
        <v>2688.7092631578953</v>
      </c>
      <c r="R319" s="279">
        <f t="shared" ref="R319:R322" si="61">Q319-(O319+P319)</f>
        <v>2313.5665958784894</v>
      </c>
      <c r="S319" s="301">
        <f t="shared" ref="S319:S322" si="62">+R319</f>
        <v>2313.5665958784894</v>
      </c>
      <c r="T319" s="221"/>
    </row>
    <row r="320" spans="1:21" x14ac:dyDescent="0.25">
      <c r="B320" s="561"/>
      <c r="C320" s="560"/>
      <c r="D320" s="561"/>
      <c r="E320" s="173" t="s">
        <v>1892</v>
      </c>
      <c r="F320" s="156"/>
      <c r="G320" s="157"/>
      <c r="H320" s="35"/>
      <c r="I320" s="156"/>
      <c r="J320" s="157"/>
      <c r="K320" s="35"/>
      <c r="L320" s="416">
        <v>0.8</v>
      </c>
      <c r="M320" s="77">
        <v>0.39999999999999997</v>
      </c>
      <c r="N320" s="175">
        <f>N311</f>
        <v>11</v>
      </c>
      <c r="O320" s="175">
        <v>0.31</v>
      </c>
      <c r="P320" s="175">
        <f>((PI()*L320^2)/4)*N320</f>
        <v>5.5292030703180366</v>
      </c>
      <c r="Q320" s="175">
        <f>S311</f>
        <v>40.656000000000006</v>
      </c>
      <c r="R320" s="279">
        <f t="shared" si="61"/>
        <v>34.816796929681971</v>
      </c>
      <c r="S320" s="301">
        <f t="shared" si="62"/>
        <v>34.816796929681971</v>
      </c>
      <c r="T320" s="221"/>
    </row>
    <row r="321" spans="2:20" x14ac:dyDescent="0.25">
      <c r="B321" s="561"/>
      <c r="C321" s="560"/>
      <c r="D321" s="561"/>
      <c r="E321" s="173" t="s">
        <v>5687</v>
      </c>
      <c r="F321" s="156"/>
      <c r="G321" s="157"/>
      <c r="H321" s="35"/>
      <c r="I321" s="156"/>
      <c r="J321" s="157"/>
      <c r="K321" s="35"/>
      <c r="L321" s="416">
        <v>1</v>
      </c>
      <c r="M321" s="77">
        <v>0.45</v>
      </c>
      <c r="N321" s="175">
        <f>N312</f>
        <v>9</v>
      </c>
      <c r="O321" s="175">
        <v>0.40200000000000002</v>
      </c>
      <c r="P321" s="175">
        <f>((PI()*L321^2)/4)*N321</f>
        <v>7.0685834705770345</v>
      </c>
      <c r="Q321" s="175">
        <f>S312</f>
        <v>37.799999999999997</v>
      </c>
      <c r="R321" s="279">
        <f t="shared" si="61"/>
        <v>30.329416529422964</v>
      </c>
      <c r="S321" s="301">
        <f t="shared" si="62"/>
        <v>30.329416529422964</v>
      </c>
      <c r="T321" s="221"/>
    </row>
    <row r="322" spans="2:20" x14ac:dyDescent="0.25">
      <c r="B322" s="561"/>
      <c r="C322" s="560"/>
      <c r="D322" s="561"/>
      <c r="E322" s="173" t="s">
        <v>10541</v>
      </c>
      <c r="F322" s="156"/>
      <c r="G322" s="157"/>
      <c r="H322" s="35"/>
      <c r="I322" s="156"/>
      <c r="J322" s="157"/>
      <c r="K322" s="35"/>
      <c r="L322" s="416">
        <v>2</v>
      </c>
      <c r="M322" s="77">
        <v>0.5</v>
      </c>
      <c r="N322" s="175">
        <f>N313</f>
        <v>12</v>
      </c>
      <c r="O322" s="175">
        <v>0.9</v>
      </c>
      <c r="P322" s="175">
        <f>L322*2*N322</f>
        <v>48</v>
      </c>
      <c r="Q322" s="175">
        <f>S313</f>
        <v>60</v>
      </c>
      <c r="R322" s="279">
        <f t="shared" si="61"/>
        <v>11.100000000000001</v>
      </c>
      <c r="S322" s="301">
        <f t="shared" si="62"/>
        <v>11.100000000000001</v>
      </c>
      <c r="T322" s="221"/>
    </row>
    <row r="323" spans="2:20" x14ac:dyDescent="0.25">
      <c r="B323" s="444"/>
      <c r="C323" s="443"/>
      <c r="D323" s="444"/>
      <c r="E323" s="149" t="s">
        <v>9</v>
      </c>
      <c r="F323" s="160"/>
      <c r="G323" s="161"/>
      <c r="H323" s="163"/>
      <c r="I323" s="160"/>
      <c r="J323" s="161"/>
      <c r="K323" s="163"/>
      <c r="L323" s="163"/>
      <c r="M323" s="164"/>
      <c r="N323" s="179"/>
      <c r="O323" s="179"/>
      <c r="P323" s="179"/>
      <c r="Q323" s="179"/>
      <c r="R323" s="179"/>
      <c r="S323" s="780">
        <f>ROUND(SUM(S318:S322),2)</f>
        <v>2781.59</v>
      </c>
      <c r="T323" s="150" t="str">
        <f>IFERROR(VLOOKUP(B316,'Planilha Orçamentária'!$A$13:$H$172,5,FALSE),0)</f>
        <v>m3</v>
      </c>
    </row>
    <row r="324" spans="2:20" ht="6.75" customHeight="1" x14ac:dyDescent="0.25">
      <c r="B324" s="388"/>
      <c r="C324" s="389"/>
      <c r="D324" s="389"/>
      <c r="E324" s="389"/>
      <c r="F324" s="389"/>
      <c r="G324" s="389"/>
      <c r="H324" s="389"/>
      <c r="I324" s="389"/>
      <c r="J324" s="389"/>
      <c r="K324" s="389"/>
      <c r="L324" s="389"/>
      <c r="M324" s="389"/>
      <c r="N324" s="389"/>
      <c r="O324" s="389"/>
      <c r="P324" s="389"/>
      <c r="Q324" s="389"/>
      <c r="R324" s="389"/>
      <c r="S324" s="389"/>
      <c r="T324" s="390"/>
    </row>
    <row r="325" spans="2:20" x14ac:dyDescent="0.25">
      <c r="B325" s="428" t="str">
        <f>'Planilha Orçamentária'!A50</f>
        <v>4.4</v>
      </c>
      <c r="C325" s="427">
        <f>'Planilha Orçamentária'!B50</f>
        <v>5914389</v>
      </c>
      <c r="D325" s="428" t="str">
        <f>'Planilha Orçamentária'!C50</f>
        <v>SICRO</v>
      </c>
      <c r="E325" s="694" t="str">
        <f>'Planilha Orçamentária'!D50</f>
        <v>Transporte com caminhão basculante de 10 m³ - rodovia pavimentada</v>
      </c>
      <c r="F325" s="690"/>
      <c r="G325" s="691"/>
      <c r="H325" s="692"/>
      <c r="I325" s="690"/>
      <c r="J325" s="691"/>
      <c r="K325" s="692"/>
      <c r="L325" s="692"/>
      <c r="M325" s="530"/>
      <c r="N325" s="975" t="s">
        <v>1756</v>
      </c>
      <c r="O325" s="975" t="s">
        <v>5677</v>
      </c>
      <c r="P325" s="975" t="s">
        <v>14179</v>
      </c>
      <c r="Q325" s="341"/>
      <c r="R325" s="1018" t="s">
        <v>5676</v>
      </c>
      <c r="S325" s="1025">
        <f>S329</f>
        <v>133989.26999999999</v>
      </c>
      <c r="T325" s="1027" t="str">
        <f>IFERROR(VLOOKUP(B325,'Planilha Orçamentária'!$A$13:$H$172,5,FALSE),0)</f>
        <v>tkm</v>
      </c>
    </row>
    <row r="326" spans="2:20" x14ac:dyDescent="0.25">
      <c r="B326" s="430"/>
      <c r="C326" s="695"/>
      <c r="D326" s="430"/>
      <c r="E326" s="693"/>
      <c r="F326" s="432"/>
      <c r="G326" s="433"/>
      <c r="H326" s="434"/>
      <c r="I326" s="434"/>
      <c r="J326" s="433"/>
      <c r="K326" s="434"/>
      <c r="L326" s="435"/>
      <c r="M326" s="696"/>
      <c r="N326" s="976"/>
      <c r="O326" s="976"/>
      <c r="P326" s="976"/>
      <c r="Q326" s="696"/>
      <c r="R326" s="1019"/>
      <c r="S326" s="1026"/>
      <c r="T326" s="1028"/>
    </row>
    <row r="327" spans="2:20" x14ac:dyDescent="0.25">
      <c r="B327" s="444"/>
      <c r="C327" s="443"/>
      <c r="D327" s="444"/>
      <c r="E327" s="173" t="s">
        <v>14135</v>
      </c>
      <c r="F327" s="138"/>
      <c r="G327" s="139"/>
      <c r="H327" s="140"/>
      <c r="I327" s="140"/>
      <c r="J327" s="139"/>
      <c r="K327" s="140"/>
      <c r="L327" s="35"/>
      <c r="M327" s="174"/>
      <c r="N327" s="316">
        <v>1.5</v>
      </c>
      <c r="O327" s="296">
        <v>12</v>
      </c>
      <c r="P327" s="296">
        <v>1.3</v>
      </c>
      <c r="Q327" s="296"/>
      <c r="R327" s="296">
        <f>S308</f>
        <v>3265.4</v>
      </c>
      <c r="S327" s="297">
        <f>R327*N327*O327*P327</f>
        <v>76410.360000000015</v>
      </c>
      <c r="T327" s="154"/>
    </row>
    <row r="328" spans="2:20" x14ac:dyDescent="0.25">
      <c r="B328" s="444"/>
      <c r="C328" s="443"/>
      <c r="D328" s="444"/>
      <c r="E328" s="173" t="s">
        <v>14178</v>
      </c>
      <c r="F328" s="138"/>
      <c r="G328" s="139"/>
      <c r="H328" s="140"/>
      <c r="I328" s="140"/>
      <c r="J328" s="139"/>
      <c r="K328" s="140"/>
      <c r="L328" s="35"/>
      <c r="M328" s="174"/>
      <c r="N328" s="316">
        <v>1.5</v>
      </c>
      <c r="O328" s="296">
        <f>12</f>
        <v>12</v>
      </c>
      <c r="P328" s="296">
        <v>1.1499999999999999</v>
      </c>
      <c r="Q328" s="296"/>
      <c r="R328" s="296">
        <f>S316</f>
        <v>2781.59</v>
      </c>
      <c r="S328" s="297">
        <f>R328*N328*O328*P328</f>
        <v>57578.913</v>
      </c>
      <c r="T328" s="154"/>
    </row>
    <row r="329" spans="2:20" x14ac:dyDescent="0.25">
      <c r="B329" s="444"/>
      <c r="C329" s="443"/>
      <c r="D329" s="444"/>
      <c r="E329" s="149" t="s">
        <v>9</v>
      </c>
      <c r="F329" s="160"/>
      <c r="G329" s="161"/>
      <c r="H329" s="163"/>
      <c r="I329" s="160"/>
      <c r="J329" s="161"/>
      <c r="K329" s="163"/>
      <c r="L329" s="163"/>
      <c r="M329" s="164"/>
      <c r="N329" s="165"/>
      <c r="O329" s="165"/>
      <c r="P329" s="165"/>
      <c r="Q329" s="165"/>
      <c r="R329" s="165"/>
      <c r="S329" s="298">
        <f>ROUND(SUM(S327:S328),2)</f>
        <v>133989.26999999999</v>
      </c>
      <c r="T329" s="150" t="str">
        <f>IFERROR(VLOOKUP(B325,'Planilha Orçamentária'!$A$13:$H$172,5,FALSE),0)</f>
        <v>tkm</v>
      </c>
    </row>
    <row r="330" spans="2:20" ht="6.75" customHeight="1" x14ac:dyDescent="0.25">
      <c r="B330" s="388"/>
      <c r="C330" s="389"/>
      <c r="D330" s="389"/>
      <c r="E330" s="389"/>
      <c r="F330" s="389"/>
      <c r="G330" s="389"/>
      <c r="H330" s="389"/>
      <c r="I330" s="389"/>
      <c r="J330" s="389"/>
      <c r="K330" s="389"/>
      <c r="L330" s="389"/>
      <c r="M330" s="389"/>
      <c r="N330" s="389"/>
      <c r="O330" s="389"/>
      <c r="P330" s="389"/>
      <c r="Q330" s="389"/>
      <c r="R330" s="389"/>
      <c r="S330" s="389"/>
      <c r="T330" s="390"/>
    </row>
    <row r="331" spans="2:20" ht="50.65" customHeight="1" x14ac:dyDescent="0.25">
      <c r="B331" s="266" t="str">
        <f>'Planilha Orçamentária'!A51</f>
        <v>4.5</v>
      </c>
      <c r="C331" s="266">
        <f>'Planilha Orçamentária'!B51</f>
        <v>43332</v>
      </c>
      <c r="D331" s="266" t="str">
        <f>'Planilha Orçamentária'!C51</f>
        <v>DER-RD</v>
      </c>
      <c r="E331" s="972" t="str">
        <f>VLOOKUP(B331,'Planilha Orçamentária'!$A$13:$D$171,4,FALSE)</f>
        <v>Esgotamento de escavações para rebaixamento do nível dágua nos serviços de bueiros,
galerias e outros, com conj. moto bomba</v>
      </c>
      <c r="F331" s="972"/>
      <c r="G331" s="972"/>
      <c r="H331" s="972"/>
      <c r="I331" s="972"/>
      <c r="J331" s="972"/>
      <c r="K331" s="972"/>
      <c r="L331" s="972"/>
      <c r="M331" s="972"/>
      <c r="N331" s="381"/>
      <c r="O331" s="382"/>
      <c r="P331" s="383"/>
      <c r="Q331" s="383"/>
      <c r="R331" s="383"/>
      <c r="S331" s="311">
        <f>S334</f>
        <v>6</v>
      </c>
      <c r="T331" s="415" t="str">
        <f>IFERROR(VLOOKUP(B331,'Planilha Orçamentária'!$A$13:$H$172,5,FALSE),0)</f>
        <v>Mes</v>
      </c>
    </row>
    <row r="332" spans="2:20" x14ac:dyDescent="0.25">
      <c r="B332" s="444"/>
      <c r="C332" s="443"/>
      <c r="D332" s="444"/>
      <c r="E332" s="407"/>
      <c r="F332" s="156"/>
      <c r="G332" s="157"/>
      <c r="H332" s="158"/>
      <c r="I332" s="156"/>
      <c r="J332" s="157"/>
      <c r="K332" s="158"/>
      <c r="L332" s="148"/>
      <c r="M332" s="300"/>
      <c r="N332" s="296"/>
      <c r="O332" s="296"/>
      <c r="P332" s="296"/>
      <c r="Q332" s="296"/>
      <c r="R332" s="296"/>
      <c r="S332" s="297"/>
      <c r="T332" s="154"/>
    </row>
    <row r="333" spans="2:20" x14ac:dyDescent="0.25">
      <c r="B333" s="444"/>
      <c r="C333" s="443"/>
      <c r="D333" s="444"/>
      <c r="E333" s="410" t="s">
        <v>14180</v>
      </c>
      <c r="F333" s="156"/>
      <c r="G333" s="157"/>
      <c r="H333" s="158"/>
      <c r="I333" s="156"/>
      <c r="J333" s="157"/>
      <c r="K333" s="158"/>
      <c r="L333" s="76"/>
      <c r="M333" s="174">
        <v>6</v>
      </c>
      <c r="N333" s="175"/>
      <c r="O333" s="329"/>
      <c r="P333" s="175"/>
      <c r="Q333" s="175"/>
      <c r="R333" s="175"/>
      <c r="S333" s="301">
        <v>6</v>
      </c>
      <c r="T333" s="154"/>
    </row>
    <row r="334" spans="2:20" x14ac:dyDescent="0.25">
      <c r="B334" s="508"/>
      <c r="C334" s="507"/>
      <c r="D334" s="508"/>
      <c r="E334" s="663" t="s">
        <v>14181</v>
      </c>
      <c r="F334" s="503"/>
      <c r="G334" s="504"/>
      <c r="H334" s="500"/>
      <c r="I334" s="503"/>
      <c r="J334" s="504"/>
      <c r="K334" s="500"/>
      <c r="L334" s="500"/>
      <c r="M334" s="495"/>
      <c r="N334" s="505"/>
      <c r="O334" s="505"/>
      <c r="P334" s="505"/>
      <c r="Q334" s="505"/>
      <c r="R334" s="505"/>
      <c r="S334" s="298">
        <f>ROUND(SUM(S333:S333),0)</f>
        <v>6</v>
      </c>
      <c r="T334" s="150" t="str">
        <f>IFERROR(VLOOKUP(B331,'Planilha Orçamentária'!$A$13:$H$172,5,FALSE),0)</f>
        <v>Mes</v>
      </c>
    </row>
    <row r="335" spans="2:20" x14ac:dyDescent="0.25">
      <c r="B335" s="264"/>
      <c r="C335" s="136"/>
      <c r="D335" s="264"/>
      <c r="E335" s="168"/>
      <c r="F335" s="152"/>
      <c r="G335" s="139"/>
      <c r="H335" s="140"/>
      <c r="I335" s="152"/>
      <c r="J335" s="139"/>
      <c r="K335" s="140"/>
      <c r="L335" s="140"/>
      <c r="M335" s="153"/>
      <c r="N335" s="175"/>
      <c r="O335" s="176"/>
      <c r="P335" s="176"/>
      <c r="Q335" s="176"/>
      <c r="R335" s="176"/>
      <c r="S335" s="299"/>
      <c r="T335" s="169"/>
    </row>
    <row r="336" spans="2:20" ht="6.75" customHeight="1" x14ac:dyDescent="0.25">
      <c r="B336" s="388"/>
      <c r="C336" s="389"/>
      <c r="D336" s="389"/>
      <c r="E336" s="389"/>
      <c r="F336" s="389"/>
      <c r="G336" s="389"/>
      <c r="H336" s="389"/>
      <c r="I336" s="389"/>
      <c r="J336" s="389"/>
      <c r="K336" s="389"/>
      <c r="L336" s="389"/>
      <c r="M336" s="389"/>
      <c r="N336" s="389"/>
      <c r="O336" s="389"/>
      <c r="P336" s="389"/>
      <c r="Q336" s="389"/>
      <c r="R336" s="389"/>
      <c r="S336" s="389"/>
      <c r="T336" s="390"/>
    </row>
    <row r="337" spans="2:20" x14ac:dyDescent="0.25">
      <c r="B337" s="266" t="str">
        <f>'Planilha Orçamentária'!A52</f>
        <v>4.6</v>
      </c>
      <c r="C337" s="266">
        <f>'Planilha Orçamentária'!B52</f>
        <v>2003692</v>
      </c>
      <c r="D337" s="266" t="str">
        <f>'Planilha Orçamentária'!C52</f>
        <v>SICRO</v>
      </c>
      <c r="E337" s="972" t="str">
        <f>VLOOKUP(B337,'Planilha Orçamentária'!$A$13:$D$171,4,FALSE)</f>
        <v>Poço de visita - PVI 08 - areia e brita comerciais</v>
      </c>
      <c r="F337" s="972"/>
      <c r="G337" s="972"/>
      <c r="H337" s="972"/>
      <c r="I337" s="972"/>
      <c r="J337" s="972"/>
      <c r="K337" s="972"/>
      <c r="L337" s="972"/>
      <c r="M337" s="972"/>
      <c r="N337" s="381"/>
      <c r="O337" s="382"/>
      <c r="P337" s="383"/>
      <c r="Q337" s="383"/>
      <c r="R337" s="383"/>
      <c r="S337" s="311">
        <f>S354</f>
        <v>16</v>
      </c>
      <c r="T337" s="415" t="str">
        <f>IFERROR(VLOOKUP(B337,'Planilha Orçamentária'!$A$13:$H$172,5,FALSE),0)</f>
        <v>un</v>
      </c>
    </row>
    <row r="338" spans="2:20" x14ac:dyDescent="0.25">
      <c r="B338" s="444"/>
      <c r="C338" s="443"/>
      <c r="D338" s="444"/>
      <c r="E338" s="144" t="s">
        <v>10514</v>
      </c>
      <c r="F338" s="183">
        <v>5</v>
      </c>
      <c r="G338" s="157" t="s">
        <v>1734</v>
      </c>
      <c r="H338" s="157">
        <v>6</v>
      </c>
      <c r="I338" s="140"/>
      <c r="J338" s="139"/>
      <c r="K338" s="140"/>
      <c r="L338" s="35" t="s">
        <v>10511</v>
      </c>
      <c r="M338" s="174">
        <v>1</v>
      </c>
      <c r="N338" s="317"/>
      <c r="O338" s="174"/>
      <c r="P338" s="174">
        <v>1.73</v>
      </c>
      <c r="Q338" s="174"/>
      <c r="R338" s="153"/>
      <c r="S338" s="301">
        <f t="shared" ref="S338:S353" si="63">M338</f>
        <v>1</v>
      </c>
      <c r="T338" s="154"/>
    </row>
    <row r="339" spans="2:20" x14ac:dyDescent="0.25">
      <c r="B339" s="444"/>
      <c r="C339" s="443"/>
      <c r="D339" s="444"/>
      <c r="E339" s="144" t="s">
        <v>10514</v>
      </c>
      <c r="F339" s="183">
        <v>15</v>
      </c>
      <c r="G339" s="157" t="s">
        <v>1734</v>
      </c>
      <c r="H339" s="157">
        <v>12</v>
      </c>
      <c r="I339" s="140"/>
      <c r="J339" s="139"/>
      <c r="K339" s="140"/>
      <c r="L339" s="35" t="s">
        <v>10538</v>
      </c>
      <c r="M339" s="174">
        <v>1</v>
      </c>
      <c r="N339" s="317"/>
      <c r="O339" s="174"/>
      <c r="P339" s="174">
        <v>1.22</v>
      </c>
      <c r="Q339" s="174"/>
      <c r="R339" s="153"/>
      <c r="S339" s="301">
        <f t="shared" si="63"/>
        <v>1</v>
      </c>
      <c r="T339" s="154"/>
    </row>
    <row r="340" spans="2:20" x14ac:dyDescent="0.25">
      <c r="B340" s="444"/>
      <c r="C340" s="443"/>
      <c r="D340" s="444"/>
      <c r="E340" s="144" t="s">
        <v>10521</v>
      </c>
      <c r="F340" s="183">
        <v>2</v>
      </c>
      <c r="G340" s="157" t="s">
        <v>1734</v>
      </c>
      <c r="H340" s="157">
        <v>13</v>
      </c>
      <c r="I340" s="140"/>
      <c r="J340" s="139"/>
      <c r="K340" s="140"/>
      <c r="L340" s="35" t="s">
        <v>10538</v>
      </c>
      <c r="M340" s="174">
        <v>1</v>
      </c>
      <c r="N340" s="317"/>
      <c r="O340" s="174"/>
      <c r="P340" s="174">
        <v>1.31</v>
      </c>
      <c r="Q340" s="174"/>
      <c r="R340" s="153"/>
      <c r="S340" s="301">
        <f t="shared" si="63"/>
        <v>1</v>
      </c>
      <c r="T340" s="154"/>
    </row>
    <row r="341" spans="2:20" x14ac:dyDescent="0.25">
      <c r="B341" s="444"/>
      <c r="C341" s="443"/>
      <c r="D341" s="444"/>
      <c r="E341" s="144" t="s">
        <v>10521</v>
      </c>
      <c r="F341" s="183">
        <v>9</v>
      </c>
      <c r="G341" s="157" t="s">
        <v>1734</v>
      </c>
      <c r="H341" s="157">
        <v>0</v>
      </c>
      <c r="I341" s="140"/>
      <c r="J341" s="139"/>
      <c r="K341" s="140"/>
      <c r="L341" s="35" t="s">
        <v>10538</v>
      </c>
      <c r="M341" s="174">
        <v>1</v>
      </c>
      <c r="N341" s="317"/>
      <c r="O341" s="174"/>
      <c r="P341" s="174">
        <v>1.29</v>
      </c>
      <c r="Q341" s="174"/>
      <c r="R341" s="153"/>
      <c r="S341" s="301">
        <f t="shared" si="63"/>
        <v>1</v>
      </c>
      <c r="T341" s="154"/>
    </row>
    <row r="342" spans="2:20" x14ac:dyDescent="0.25">
      <c r="B342" s="444"/>
      <c r="C342" s="443"/>
      <c r="D342" s="444"/>
      <c r="E342" s="144" t="s">
        <v>10520</v>
      </c>
      <c r="F342" s="183" t="s">
        <v>10590</v>
      </c>
      <c r="G342" s="157" t="s">
        <v>1734</v>
      </c>
      <c r="H342" s="157">
        <v>6</v>
      </c>
      <c r="I342" s="140"/>
      <c r="J342" s="139"/>
      <c r="K342" s="140"/>
      <c r="L342" s="35" t="s">
        <v>10538</v>
      </c>
      <c r="M342" s="174">
        <v>1</v>
      </c>
      <c r="N342" s="317"/>
      <c r="O342" s="174"/>
      <c r="P342" s="174">
        <v>1.27</v>
      </c>
      <c r="Q342" s="174"/>
      <c r="R342" s="153"/>
      <c r="S342" s="301">
        <f t="shared" si="63"/>
        <v>1</v>
      </c>
      <c r="T342" s="154"/>
    </row>
    <row r="343" spans="2:20" x14ac:dyDescent="0.25">
      <c r="B343" s="444"/>
      <c r="C343" s="443"/>
      <c r="D343" s="444"/>
      <c r="E343" s="144" t="s">
        <v>10531</v>
      </c>
      <c r="F343" s="183" t="s">
        <v>10536</v>
      </c>
      <c r="G343" s="157" t="s">
        <v>1734</v>
      </c>
      <c r="H343" s="157">
        <v>16</v>
      </c>
      <c r="I343" s="140"/>
      <c r="J343" s="139"/>
      <c r="K343" s="140"/>
      <c r="L343" s="35" t="s">
        <v>10538</v>
      </c>
      <c r="M343" s="174">
        <v>1</v>
      </c>
      <c r="N343" s="317"/>
      <c r="O343" s="174"/>
      <c r="P343" s="174">
        <v>1.95</v>
      </c>
      <c r="Q343" s="174"/>
      <c r="R343" s="153"/>
      <c r="S343" s="301">
        <f t="shared" si="63"/>
        <v>1</v>
      </c>
      <c r="T343" s="154"/>
    </row>
    <row r="344" spans="2:20" x14ac:dyDescent="0.25">
      <c r="B344" s="444"/>
      <c r="C344" s="443"/>
      <c r="D344" s="444"/>
      <c r="E344" s="144" t="s">
        <v>10532</v>
      </c>
      <c r="F344" s="183">
        <v>9</v>
      </c>
      <c r="G344" s="157" t="s">
        <v>1734</v>
      </c>
      <c r="H344" s="157">
        <v>1</v>
      </c>
      <c r="I344" s="140"/>
      <c r="J344" s="139"/>
      <c r="K344" s="140"/>
      <c r="L344" s="35" t="s">
        <v>10538</v>
      </c>
      <c r="M344" s="174">
        <v>1</v>
      </c>
      <c r="N344" s="317"/>
      <c r="O344" s="174"/>
      <c r="P344" s="174">
        <v>1.97</v>
      </c>
      <c r="Q344" s="174"/>
      <c r="R344" s="153"/>
      <c r="S344" s="301">
        <f t="shared" si="63"/>
        <v>1</v>
      </c>
      <c r="T344" s="154"/>
    </row>
    <row r="345" spans="2:20" x14ac:dyDescent="0.25">
      <c r="B345" s="444"/>
      <c r="C345" s="443"/>
      <c r="D345" s="444"/>
      <c r="E345" s="144" t="s">
        <v>10526</v>
      </c>
      <c r="F345" s="183">
        <v>16</v>
      </c>
      <c r="G345" s="157" t="s">
        <v>1734</v>
      </c>
      <c r="H345" s="157">
        <v>6</v>
      </c>
      <c r="I345" s="140"/>
      <c r="J345" s="139"/>
      <c r="K345" s="140"/>
      <c r="L345" s="35" t="s">
        <v>10538</v>
      </c>
      <c r="M345" s="174">
        <v>1</v>
      </c>
      <c r="N345" s="317"/>
      <c r="O345" s="174"/>
      <c r="P345" s="174">
        <v>1.25</v>
      </c>
      <c r="Q345" s="174"/>
      <c r="R345" s="153"/>
      <c r="S345" s="301">
        <f t="shared" si="63"/>
        <v>1</v>
      </c>
      <c r="T345" s="154"/>
    </row>
    <row r="346" spans="2:20" x14ac:dyDescent="0.25">
      <c r="B346" s="444"/>
      <c r="C346" s="443"/>
      <c r="D346" s="444"/>
      <c r="E346" s="144" t="s">
        <v>10526</v>
      </c>
      <c r="F346" s="183">
        <v>16</v>
      </c>
      <c r="G346" s="157" t="s">
        <v>1734</v>
      </c>
      <c r="H346" s="157">
        <v>5</v>
      </c>
      <c r="I346" s="140"/>
      <c r="J346" s="139"/>
      <c r="K346" s="140"/>
      <c r="L346" s="35" t="s">
        <v>10538</v>
      </c>
      <c r="M346" s="174">
        <v>1</v>
      </c>
      <c r="N346" s="317"/>
      <c r="O346" s="174"/>
      <c r="P346" s="174">
        <v>2.0099999999999998</v>
      </c>
      <c r="Q346" s="174"/>
      <c r="R346" s="153"/>
      <c r="S346" s="301">
        <f t="shared" si="63"/>
        <v>1</v>
      </c>
      <c r="T346" s="154"/>
    </row>
    <row r="347" spans="2:20" x14ac:dyDescent="0.25">
      <c r="B347" s="444"/>
      <c r="C347" s="443"/>
      <c r="D347" s="444"/>
      <c r="E347" s="144" t="s">
        <v>10526</v>
      </c>
      <c r="F347" s="183">
        <v>20</v>
      </c>
      <c r="G347" s="157" t="s">
        <v>1734</v>
      </c>
      <c r="H347" s="157">
        <v>3</v>
      </c>
      <c r="I347" s="140"/>
      <c r="J347" s="139"/>
      <c r="K347" s="140"/>
      <c r="L347" s="35" t="s">
        <v>10538</v>
      </c>
      <c r="M347" s="174">
        <v>1</v>
      </c>
      <c r="N347" s="317"/>
      <c r="O347" s="174"/>
      <c r="P347" s="174">
        <v>1.39</v>
      </c>
      <c r="Q347" s="174"/>
      <c r="R347" s="153"/>
      <c r="S347" s="301">
        <f t="shared" si="63"/>
        <v>1</v>
      </c>
      <c r="T347" s="154"/>
    </row>
    <row r="348" spans="2:20" x14ac:dyDescent="0.25">
      <c r="B348" s="444"/>
      <c r="C348" s="443"/>
      <c r="D348" s="444"/>
      <c r="E348" s="144" t="s">
        <v>10526</v>
      </c>
      <c r="F348" s="183">
        <v>22</v>
      </c>
      <c r="G348" s="157" t="s">
        <v>1734</v>
      </c>
      <c r="H348" s="157">
        <v>16</v>
      </c>
      <c r="I348" s="140"/>
      <c r="J348" s="139"/>
      <c r="K348" s="140"/>
      <c r="L348" s="35" t="s">
        <v>10538</v>
      </c>
      <c r="M348" s="174">
        <v>1</v>
      </c>
      <c r="N348" s="317"/>
      <c r="O348" s="174"/>
      <c r="P348" s="174">
        <v>1.26</v>
      </c>
      <c r="Q348" s="174"/>
      <c r="R348" s="153"/>
      <c r="S348" s="301">
        <f t="shared" si="63"/>
        <v>1</v>
      </c>
      <c r="T348" s="154"/>
    </row>
    <row r="349" spans="2:20" x14ac:dyDescent="0.25">
      <c r="B349" s="444"/>
      <c r="C349" s="443"/>
      <c r="D349" s="444"/>
      <c r="E349" s="144" t="s">
        <v>10598</v>
      </c>
      <c r="F349" s="183">
        <v>25</v>
      </c>
      <c r="G349" s="157" t="s">
        <v>1734</v>
      </c>
      <c r="H349" s="157">
        <v>2</v>
      </c>
      <c r="I349" s="140"/>
      <c r="J349" s="139"/>
      <c r="K349" s="140"/>
      <c r="L349" s="35" t="s">
        <v>10538</v>
      </c>
      <c r="M349" s="174">
        <v>1</v>
      </c>
      <c r="N349" s="317"/>
      <c r="O349" s="174"/>
      <c r="P349" s="174">
        <v>2.02</v>
      </c>
      <c r="Q349" s="174"/>
      <c r="R349" s="153"/>
      <c r="S349" s="301">
        <f t="shared" si="63"/>
        <v>1</v>
      </c>
      <c r="T349" s="154"/>
    </row>
    <row r="350" spans="2:20" x14ac:dyDescent="0.25">
      <c r="B350" s="444"/>
      <c r="C350" s="443"/>
      <c r="D350" s="444"/>
      <c r="E350" s="144" t="s">
        <v>10526</v>
      </c>
      <c r="F350" s="183">
        <v>27</v>
      </c>
      <c r="G350" s="157" t="s">
        <v>1734</v>
      </c>
      <c r="H350" s="157">
        <v>17</v>
      </c>
      <c r="I350" s="140"/>
      <c r="J350" s="139"/>
      <c r="K350" s="140"/>
      <c r="L350" s="35" t="s">
        <v>10538</v>
      </c>
      <c r="M350" s="174">
        <v>1</v>
      </c>
      <c r="N350" s="317"/>
      <c r="O350" s="174"/>
      <c r="P350" s="174">
        <v>1.44</v>
      </c>
      <c r="Q350" s="174"/>
      <c r="R350" s="153"/>
      <c r="S350" s="301">
        <f t="shared" si="63"/>
        <v>1</v>
      </c>
      <c r="T350" s="154"/>
    </row>
    <row r="351" spans="2:20" x14ac:dyDescent="0.25">
      <c r="B351" s="444"/>
      <c r="C351" s="443"/>
      <c r="D351" s="444"/>
      <c r="E351" s="144" t="s">
        <v>10533</v>
      </c>
      <c r="F351" s="183">
        <v>0</v>
      </c>
      <c r="G351" s="157" t="s">
        <v>1734</v>
      </c>
      <c r="H351" s="157">
        <v>2</v>
      </c>
      <c r="I351" s="140"/>
      <c r="J351" s="139"/>
      <c r="K351" s="140"/>
      <c r="L351" s="35" t="s">
        <v>10538</v>
      </c>
      <c r="M351" s="174">
        <v>1</v>
      </c>
      <c r="N351" s="317"/>
      <c r="O351" s="174"/>
      <c r="P351" s="174">
        <v>2.0099999999999998</v>
      </c>
      <c r="Q351" s="174"/>
      <c r="R351" s="153"/>
      <c r="S351" s="301">
        <f t="shared" si="63"/>
        <v>1</v>
      </c>
      <c r="T351" s="154"/>
    </row>
    <row r="352" spans="2:20" x14ac:dyDescent="0.25">
      <c r="B352" s="444"/>
      <c r="C352" s="443"/>
      <c r="D352" s="444"/>
      <c r="E352" s="144" t="s">
        <v>10533</v>
      </c>
      <c r="F352" s="183">
        <v>2</v>
      </c>
      <c r="G352" s="157" t="s">
        <v>1734</v>
      </c>
      <c r="H352" s="157">
        <v>9</v>
      </c>
      <c r="I352" s="140"/>
      <c r="J352" s="139"/>
      <c r="K352" s="140"/>
      <c r="L352" s="35" t="s">
        <v>10538</v>
      </c>
      <c r="M352" s="174">
        <v>1</v>
      </c>
      <c r="N352" s="317"/>
      <c r="O352" s="174"/>
      <c r="P352" s="174">
        <v>2.0099999999999998</v>
      </c>
      <c r="Q352" s="174"/>
      <c r="R352" s="153"/>
      <c r="S352" s="301">
        <f t="shared" si="63"/>
        <v>1</v>
      </c>
      <c r="T352" s="154"/>
    </row>
    <row r="353" spans="2:20" x14ac:dyDescent="0.25">
      <c r="B353" s="444"/>
      <c r="C353" s="443"/>
      <c r="D353" s="444"/>
      <c r="E353" s="144" t="s">
        <v>10533</v>
      </c>
      <c r="F353" s="183">
        <v>9</v>
      </c>
      <c r="G353" s="157" t="s">
        <v>1734</v>
      </c>
      <c r="H353" s="157">
        <v>16</v>
      </c>
      <c r="I353" s="140"/>
      <c r="J353" s="139"/>
      <c r="K353" s="140"/>
      <c r="L353" s="35" t="s">
        <v>10538</v>
      </c>
      <c r="M353" s="174">
        <v>1</v>
      </c>
      <c r="N353" s="317"/>
      <c r="O353" s="174"/>
      <c r="P353" s="174">
        <v>2.0099999999999998</v>
      </c>
      <c r="Q353" s="174"/>
      <c r="R353" s="153"/>
      <c r="S353" s="301">
        <f t="shared" si="63"/>
        <v>1</v>
      </c>
      <c r="T353" s="154"/>
    </row>
    <row r="354" spans="2:20" x14ac:dyDescent="0.25">
      <c r="B354" s="444"/>
      <c r="C354" s="443"/>
      <c r="D354" s="444"/>
      <c r="E354" s="149" t="s">
        <v>9</v>
      </c>
      <c r="F354" s="160"/>
      <c r="G354" s="161"/>
      <c r="H354" s="163"/>
      <c r="I354" s="160"/>
      <c r="J354" s="161"/>
      <c r="K354" s="163"/>
      <c r="L354" s="163"/>
      <c r="M354" s="164"/>
      <c r="N354" s="165"/>
      <c r="O354" s="165"/>
      <c r="P354" s="165"/>
      <c r="Q354" s="165"/>
      <c r="R354" s="165"/>
      <c r="S354" s="298">
        <f>ROUND(SUM(S338:S353),2)</f>
        <v>16</v>
      </c>
      <c r="T354" s="150" t="str">
        <f>IFERROR(VLOOKUP(B337,'Planilha Orçamentária'!$A$13:$H$172,5,FALSE),0)</f>
        <v>un</v>
      </c>
    </row>
    <row r="355" spans="2:20" ht="6.75" customHeight="1" x14ac:dyDescent="0.25">
      <c r="B355" s="388"/>
      <c r="C355" s="389"/>
      <c r="D355" s="389"/>
      <c r="E355" s="389"/>
      <c r="F355" s="389"/>
      <c r="G355" s="389"/>
      <c r="H355" s="389"/>
      <c r="I355" s="389"/>
      <c r="J355" s="389"/>
      <c r="K355" s="389"/>
      <c r="L355" s="389"/>
      <c r="M355" s="389"/>
      <c r="N355" s="389"/>
      <c r="O355" s="389"/>
      <c r="P355" s="389"/>
      <c r="Q355" s="389"/>
      <c r="R355" s="389"/>
      <c r="S355" s="389"/>
      <c r="T355" s="390"/>
    </row>
    <row r="356" spans="2:20" x14ac:dyDescent="0.25">
      <c r="B356" s="266" t="str">
        <f>'Planilha Orçamentária'!A53</f>
        <v>4.7</v>
      </c>
      <c r="C356" s="266">
        <f>'Planilha Orçamentária'!B53</f>
        <v>2003704</v>
      </c>
      <c r="D356" s="266" t="str">
        <f>'Planilha Orçamentária'!C53</f>
        <v>SICRO</v>
      </c>
      <c r="E356" s="972" t="str">
        <f>'Planilha Orçamentária'!D53</f>
        <v>Poço de visita - PVI 14 - areia e brita comerciais</v>
      </c>
      <c r="F356" s="972"/>
      <c r="G356" s="972"/>
      <c r="H356" s="972"/>
      <c r="I356" s="972"/>
      <c r="J356" s="972"/>
      <c r="K356" s="972"/>
      <c r="L356" s="972"/>
      <c r="M356" s="972"/>
      <c r="N356" s="381"/>
      <c r="O356" s="382"/>
      <c r="P356" s="383"/>
      <c r="Q356" s="383"/>
      <c r="R356" s="383"/>
      <c r="S356" s="311">
        <f>S367</f>
        <v>10</v>
      </c>
      <c r="T356" s="415" t="str">
        <f>IFERROR(VLOOKUP(B356,'Planilha Orçamentária'!$A$13:$H$172,5,FALSE),0)</f>
        <v>un</v>
      </c>
    </row>
    <row r="357" spans="2:20" x14ac:dyDescent="0.25">
      <c r="B357" s="444"/>
      <c r="C357" s="443"/>
      <c r="D357" s="444"/>
      <c r="E357" s="144" t="s">
        <v>10514</v>
      </c>
      <c r="F357" s="183">
        <v>5</v>
      </c>
      <c r="G357" s="157" t="s">
        <v>1734</v>
      </c>
      <c r="H357" s="157">
        <v>6</v>
      </c>
      <c r="I357" s="140"/>
      <c r="J357" s="139"/>
      <c r="K357" s="140"/>
      <c r="L357" s="35" t="s">
        <v>10538</v>
      </c>
      <c r="M357" s="174">
        <v>1</v>
      </c>
      <c r="N357" s="317"/>
      <c r="O357" s="174"/>
      <c r="P357" s="174">
        <v>1.73</v>
      </c>
      <c r="Q357" s="174"/>
      <c r="R357" s="153"/>
      <c r="S357" s="301">
        <f t="shared" ref="S357:S366" si="64">M357</f>
        <v>1</v>
      </c>
      <c r="T357" s="154"/>
    </row>
    <row r="358" spans="2:20" x14ac:dyDescent="0.25">
      <c r="B358" s="444"/>
      <c r="C358" s="443"/>
      <c r="D358" s="444"/>
      <c r="E358" s="144" t="s">
        <v>10514</v>
      </c>
      <c r="F358" s="183">
        <v>9</v>
      </c>
      <c r="G358" s="157" t="s">
        <v>1734</v>
      </c>
      <c r="H358" s="157">
        <v>16</v>
      </c>
      <c r="I358" s="140"/>
      <c r="J358" s="139"/>
      <c r="K358" s="140"/>
      <c r="L358" s="35" t="s">
        <v>10538</v>
      </c>
      <c r="M358" s="174">
        <v>1</v>
      </c>
      <c r="N358" s="317"/>
      <c r="O358" s="174"/>
      <c r="P358" s="174">
        <v>1.22</v>
      </c>
      <c r="Q358" s="174"/>
      <c r="R358" s="153"/>
      <c r="S358" s="301">
        <f t="shared" si="64"/>
        <v>1</v>
      </c>
      <c r="T358" s="154"/>
    </row>
    <row r="359" spans="2:20" x14ac:dyDescent="0.25">
      <c r="B359" s="444"/>
      <c r="C359" s="443"/>
      <c r="D359" s="444"/>
      <c r="E359" s="144" t="s">
        <v>10514</v>
      </c>
      <c r="F359" s="183">
        <v>18</v>
      </c>
      <c r="G359" s="157" t="s">
        <v>1734</v>
      </c>
      <c r="H359" s="157">
        <v>2</v>
      </c>
      <c r="I359" s="140"/>
      <c r="J359" s="139"/>
      <c r="K359" s="140"/>
      <c r="L359" s="35" t="s">
        <v>10588</v>
      </c>
      <c r="M359" s="174">
        <v>1</v>
      </c>
      <c r="N359" s="317"/>
      <c r="O359" s="174"/>
      <c r="P359" s="174">
        <v>1.31</v>
      </c>
      <c r="Q359" s="174"/>
      <c r="R359" s="153"/>
      <c r="S359" s="301">
        <f t="shared" si="64"/>
        <v>1</v>
      </c>
      <c r="T359" s="154"/>
    </row>
    <row r="360" spans="2:20" x14ac:dyDescent="0.25">
      <c r="B360" s="444"/>
      <c r="C360" s="443"/>
      <c r="D360" s="444"/>
      <c r="E360" s="144" t="s">
        <v>10521</v>
      </c>
      <c r="F360" s="183">
        <v>15</v>
      </c>
      <c r="G360" s="157" t="s">
        <v>1734</v>
      </c>
      <c r="H360" s="157">
        <v>5</v>
      </c>
      <c r="I360" s="140"/>
      <c r="J360" s="139"/>
      <c r="K360" s="140"/>
      <c r="L360" s="35" t="s">
        <v>10538</v>
      </c>
      <c r="M360" s="174">
        <v>1</v>
      </c>
      <c r="N360" s="317"/>
      <c r="O360" s="174"/>
      <c r="P360" s="174">
        <v>1.29</v>
      </c>
      <c r="Q360" s="174"/>
      <c r="R360" s="153"/>
      <c r="S360" s="301">
        <f t="shared" si="64"/>
        <v>1</v>
      </c>
      <c r="T360" s="154"/>
    </row>
    <row r="361" spans="2:20" x14ac:dyDescent="0.25">
      <c r="B361" s="444"/>
      <c r="C361" s="443"/>
      <c r="D361" s="444"/>
      <c r="E361" s="144" t="s">
        <v>10526</v>
      </c>
      <c r="F361" s="183">
        <v>4</v>
      </c>
      <c r="G361" s="157" t="s">
        <v>1734</v>
      </c>
      <c r="H361" s="157">
        <v>18</v>
      </c>
      <c r="I361" s="140"/>
      <c r="J361" s="139"/>
      <c r="K361" s="140"/>
      <c r="L361" s="35" t="s">
        <v>10538</v>
      </c>
      <c r="M361" s="174">
        <v>1</v>
      </c>
      <c r="N361" s="317"/>
      <c r="O361" s="174"/>
      <c r="P361" s="174">
        <v>1.27</v>
      </c>
      <c r="Q361" s="174"/>
      <c r="R361" s="153"/>
      <c r="S361" s="301">
        <f t="shared" si="64"/>
        <v>1</v>
      </c>
      <c r="T361" s="154"/>
    </row>
    <row r="362" spans="2:20" x14ac:dyDescent="0.25">
      <c r="B362" s="444"/>
      <c r="C362" s="443"/>
      <c r="D362" s="444"/>
      <c r="E362" s="144" t="s">
        <v>10526</v>
      </c>
      <c r="F362" s="183">
        <v>13</v>
      </c>
      <c r="G362" s="157" t="s">
        <v>1734</v>
      </c>
      <c r="H362" s="157">
        <v>12</v>
      </c>
      <c r="I362" s="140"/>
      <c r="J362" s="139"/>
      <c r="K362" s="140"/>
      <c r="L362" s="35" t="s">
        <v>10538</v>
      </c>
      <c r="M362" s="174">
        <v>1</v>
      </c>
      <c r="N362" s="317"/>
      <c r="O362" s="174"/>
      <c r="P362" s="174">
        <v>1.95</v>
      </c>
      <c r="Q362" s="174"/>
      <c r="R362" s="153"/>
      <c r="S362" s="301">
        <f t="shared" si="64"/>
        <v>1</v>
      </c>
      <c r="T362" s="154"/>
    </row>
    <row r="363" spans="2:20" x14ac:dyDescent="0.25">
      <c r="B363" s="444"/>
      <c r="C363" s="443"/>
      <c r="D363" s="444"/>
      <c r="E363" s="144" t="s">
        <v>10526</v>
      </c>
      <c r="F363" s="183">
        <v>30</v>
      </c>
      <c r="G363" s="157" t="s">
        <v>1734</v>
      </c>
      <c r="H363" s="157">
        <v>3</v>
      </c>
      <c r="I363" s="140"/>
      <c r="J363" s="139"/>
      <c r="K363" s="140"/>
      <c r="L363" s="35" t="s">
        <v>10538</v>
      </c>
      <c r="M363" s="174">
        <v>1</v>
      </c>
      <c r="N363" s="317"/>
      <c r="O363" s="174"/>
      <c r="P363" s="174">
        <v>1.97</v>
      </c>
      <c r="Q363" s="174"/>
      <c r="R363" s="153"/>
      <c r="S363" s="301">
        <f t="shared" si="64"/>
        <v>1</v>
      </c>
      <c r="T363" s="154"/>
    </row>
    <row r="364" spans="2:20" x14ac:dyDescent="0.25">
      <c r="B364" s="444"/>
      <c r="C364" s="443"/>
      <c r="D364" s="444"/>
      <c r="E364" s="144" t="s">
        <v>10526</v>
      </c>
      <c r="F364" s="183">
        <v>32</v>
      </c>
      <c r="G364" s="157" t="s">
        <v>1734</v>
      </c>
      <c r="H364" s="157">
        <v>14</v>
      </c>
      <c r="I364" s="140"/>
      <c r="J364" s="139"/>
      <c r="K364" s="140"/>
      <c r="L364" s="35" t="s">
        <v>10538</v>
      </c>
      <c r="M364" s="174">
        <v>1</v>
      </c>
      <c r="N364" s="317"/>
      <c r="O364" s="174"/>
      <c r="P364" s="174">
        <v>1.25</v>
      </c>
      <c r="Q364" s="174"/>
      <c r="R364" s="153"/>
      <c r="S364" s="301">
        <f t="shared" si="64"/>
        <v>1</v>
      </c>
      <c r="T364" s="154"/>
    </row>
    <row r="365" spans="2:20" x14ac:dyDescent="0.25">
      <c r="B365" s="444"/>
      <c r="C365" s="443"/>
      <c r="D365" s="444"/>
      <c r="E365" s="144" t="s">
        <v>10533</v>
      </c>
      <c r="F365" s="183">
        <v>4</v>
      </c>
      <c r="G365" s="157" t="s">
        <v>1734</v>
      </c>
      <c r="H365" s="157">
        <v>14</v>
      </c>
      <c r="I365" s="140"/>
      <c r="J365" s="139"/>
      <c r="K365" s="140"/>
      <c r="L365" s="35" t="s">
        <v>10538</v>
      </c>
      <c r="M365" s="174">
        <v>1</v>
      </c>
      <c r="N365" s="317"/>
      <c r="O365" s="174"/>
      <c r="P365" s="174">
        <v>2.0099999999999998</v>
      </c>
      <c r="Q365" s="174"/>
      <c r="R365" s="153"/>
      <c r="S365" s="301">
        <f t="shared" si="64"/>
        <v>1</v>
      </c>
      <c r="T365" s="154"/>
    </row>
    <row r="366" spans="2:20" x14ac:dyDescent="0.25">
      <c r="B366" s="444"/>
      <c r="C366" s="443"/>
      <c r="D366" s="444"/>
      <c r="E366" s="144" t="s">
        <v>10533</v>
      </c>
      <c r="F366" s="183">
        <v>7</v>
      </c>
      <c r="G366" s="157" t="s">
        <v>1734</v>
      </c>
      <c r="H366" s="157">
        <v>13</v>
      </c>
      <c r="I366" s="140"/>
      <c r="J366" s="139"/>
      <c r="K366" s="140"/>
      <c r="L366" s="35" t="s">
        <v>10538</v>
      </c>
      <c r="M366" s="174">
        <v>1</v>
      </c>
      <c r="N366" s="317"/>
      <c r="O366" s="174"/>
      <c r="P366" s="174">
        <v>1.39</v>
      </c>
      <c r="Q366" s="174"/>
      <c r="R366" s="153"/>
      <c r="S366" s="301">
        <f t="shared" si="64"/>
        <v>1</v>
      </c>
      <c r="T366" s="154"/>
    </row>
    <row r="367" spans="2:20" x14ac:dyDescent="0.25">
      <c r="B367" s="444"/>
      <c r="C367" s="443"/>
      <c r="D367" s="444"/>
      <c r="E367" s="149" t="s">
        <v>9</v>
      </c>
      <c r="F367" s="160"/>
      <c r="G367" s="161"/>
      <c r="H367" s="163"/>
      <c r="I367" s="160"/>
      <c r="J367" s="161"/>
      <c r="K367" s="163"/>
      <c r="L367" s="163"/>
      <c r="M367" s="164"/>
      <c r="N367" s="165"/>
      <c r="O367" s="165"/>
      <c r="P367" s="165"/>
      <c r="Q367" s="165"/>
      <c r="R367" s="165"/>
      <c r="S367" s="298">
        <f>ROUND(SUM(S357:S366),2)</f>
        <v>10</v>
      </c>
      <c r="T367" s="150" t="str">
        <f>IFERROR(VLOOKUP(B356,'Planilha Orçamentária'!$A$13:$H$172,5,FALSE),0)</f>
        <v>un</v>
      </c>
    </row>
    <row r="368" spans="2:20" ht="6.75" customHeight="1" x14ac:dyDescent="0.25">
      <c r="B368" s="388"/>
      <c r="C368" s="389"/>
      <c r="D368" s="389"/>
      <c r="E368" s="389"/>
      <c r="F368" s="389"/>
      <c r="G368" s="389"/>
      <c r="H368" s="389"/>
      <c r="I368" s="389"/>
      <c r="J368" s="389"/>
      <c r="K368" s="389"/>
      <c r="L368" s="389"/>
      <c r="M368" s="389"/>
      <c r="N368" s="389"/>
      <c r="O368" s="389"/>
      <c r="P368" s="389"/>
      <c r="Q368" s="389"/>
      <c r="R368" s="389"/>
      <c r="S368" s="389"/>
      <c r="T368" s="390"/>
    </row>
    <row r="369" spans="2:20" x14ac:dyDescent="0.25">
      <c r="B369" s="266" t="str">
        <f>'Planilha Orçamentária'!A54</f>
        <v>4.8</v>
      </c>
      <c r="C369" s="266">
        <f>'Planilha Orçamentária'!B54</f>
        <v>2003710</v>
      </c>
      <c r="D369" s="266" t="str">
        <f>'Planilha Orçamentária'!C54</f>
        <v>SICRO</v>
      </c>
      <c r="E369" s="972" t="str">
        <f>VLOOKUP(B369,'Planilha Orçamentária'!$A$13:$D$171,4,FALSE)</f>
        <v>Poço de visita - PVI 17 - areia e brita comerciais</v>
      </c>
      <c r="F369" s="972"/>
      <c r="G369" s="972"/>
      <c r="H369" s="972"/>
      <c r="I369" s="972"/>
      <c r="J369" s="972"/>
      <c r="K369" s="972"/>
      <c r="L369" s="972"/>
      <c r="M369" s="972"/>
      <c r="N369" s="381"/>
      <c r="O369" s="382"/>
      <c r="P369" s="383"/>
      <c r="Q369" s="383"/>
      <c r="R369" s="383"/>
      <c r="S369" s="311">
        <f>S372</f>
        <v>2</v>
      </c>
      <c r="T369" s="415" t="str">
        <f>IFERROR(VLOOKUP(B369,'Planilha Orçamentária'!$A$13:$H$172,5,FALSE),0)</f>
        <v>un</v>
      </c>
    </row>
    <row r="370" spans="2:20" x14ac:dyDescent="0.25">
      <c r="B370" s="444"/>
      <c r="C370" s="443"/>
      <c r="D370" s="444"/>
      <c r="E370" s="144" t="s">
        <v>10514</v>
      </c>
      <c r="F370" s="183">
        <v>7</v>
      </c>
      <c r="G370" s="157" t="s">
        <v>1734</v>
      </c>
      <c r="H370" s="157">
        <v>5</v>
      </c>
      <c r="I370" s="140"/>
      <c r="J370" s="139"/>
      <c r="K370" s="140"/>
      <c r="L370" s="35" t="s">
        <v>10538</v>
      </c>
      <c r="M370" s="174">
        <v>1</v>
      </c>
      <c r="N370" s="317"/>
      <c r="O370" s="174"/>
      <c r="P370" s="174">
        <v>1.73</v>
      </c>
      <c r="Q370" s="174"/>
      <c r="R370" s="153"/>
      <c r="S370" s="301">
        <f t="shared" ref="S370:S371" si="65">M370</f>
        <v>1</v>
      </c>
      <c r="T370" s="154"/>
    </row>
    <row r="371" spans="2:20" x14ac:dyDescent="0.25">
      <c r="B371" s="444"/>
      <c r="C371" s="443"/>
      <c r="D371" s="444"/>
      <c r="E371" s="144" t="s">
        <v>10533</v>
      </c>
      <c r="F371" s="183">
        <v>12</v>
      </c>
      <c r="G371" s="157" t="s">
        <v>1734</v>
      </c>
      <c r="H371" s="157">
        <v>3</v>
      </c>
      <c r="I371" s="140"/>
      <c r="J371" s="139"/>
      <c r="K371" s="140"/>
      <c r="L371" s="35" t="s">
        <v>10538</v>
      </c>
      <c r="M371" s="174">
        <v>1</v>
      </c>
      <c r="N371" s="317"/>
      <c r="O371" s="174"/>
      <c r="P371" s="174">
        <v>1.22</v>
      </c>
      <c r="Q371" s="174"/>
      <c r="R371" s="153"/>
      <c r="S371" s="301">
        <f t="shared" si="65"/>
        <v>1</v>
      </c>
      <c r="T371" s="154"/>
    </row>
    <row r="372" spans="2:20" x14ac:dyDescent="0.25">
      <c r="B372" s="264"/>
      <c r="C372" s="136"/>
      <c r="D372" s="264"/>
      <c r="E372" s="149" t="s">
        <v>9</v>
      </c>
      <c r="F372" s="160"/>
      <c r="G372" s="161"/>
      <c r="H372" s="163"/>
      <c r="I372" s="160"/>
      <c r="J372" s="161"/>
      <c r="K372" s="163"/>
      <c r="L372" s="163"/>
      <c r="M372" s="164"/>
      <c r="N372" s="165"/>
      <c r="O372" s="165"/>
      <c r="P372" s="165"/>
      <c r="Q372" s="165"/>
      <c r="R372" s="165"/>
      <c r="S372" s="298">
        <f>ROUND(SUM(S370:S371),2)</f>
        <v>2</v>
      </c>
      <c r="T372" s="150" t="str">
        <f>IFERROR(VLOOKUP(B369,'Planilha Orçamentária'!$A$13:$H$172,5,FALSE),0)</f>
        <v>un</v>
      </c>
    </row>
    <row r="373" spans="2:20" ht="6.75" customHeight="1" x14ac:dyDescent="0.25">
      <c r="B373" s="388"/>
      <c r="C373" s="389"/>
      <c r="D373" s="389"/>
      <c r="E373" s="389"/>
      <c r="F373" s="389"/>
      <c r="G373" s="389"/>
      <c r="H373" s="389"/>
      <c r="I373" s="389"/>
      <c r="J373" s="389"/>
      <c r="K373" s="389"/>
      <c r="L373" s="389"/>
      <c r="M373" s="389"/>
      <c r="N373" s="389"/>
      <c r="O373" s="389"/>
      <c r="P373" s="389"/>
      <c r="Q373" s="389"/>
      <c r="R373" s="389"/>
      <c r="S373" s="389"/>
      <c r="T373" s="390"/>
    </row>
    <row r="374" spans="2:20" x14ac:dyDescent="0.25">
      <c r="B374" s="266" t="str">
        <f>'Planilha Orçamentária'!A55</f>
        <v>4.9</v>
      </c>
      <c r="C374" s="266">
        <f>'Planilha Orçamentária'!B55</f>
        <v>2003714</v>
      </c>
      <c r="D374" s="266" t="str">
        <f>'Planilha Orçamentária'!C55</f>
        <v>SICRO</v>
      </c>
      <c r="E374" s="972" t="str">
        <f>'Planilha Orçamentária'!D55</f>
        <v>Chaminé dos poços de visita - CPV 01 - areia e brita comerciais</v>
      </c>
      <c r="F374" s="972"/>
      <c r="G374" s="972"/>
      <c r="H374" s="972"/>
      <c r="I374" s="972"/>
      <c r="J374" s="972"/>
      <c r="K374" s="972"/>
      <c r="L374" s="972"/>
      <c r="M374" s="972"/>
      <c r="N374" s="381"/>
      <c r="O374" s="382"/>
      <c r="P374" s="383"/>
      <c r="Q374" s="383"/>
      <c r="R374" s="383"/>
      <c r="S374" s="311">
        <f>S378</f>
        <v>28</v>
      </c>
      <c r="T374" s="415" t="str">
        <f>IFERROR(VLOOKUP(B374,'Planilha Orçamentária'!$A$13:$H$172,5,FALSE),0)</f>
        <v>un</v>
      </c>
    </row>
    <row r="375" spans="2:20" ht="25.5" x14ac:dyDescent="0.25">
      <c r="B375" s="444"/>
      <c r="C375" s="443"/>
      <c r="D375" s="444"/>
      <c r="E375" s="144" t="s">
        <v>10599</v>
      </c>
      <c r="F375" s="180"/>
      <c r="G375" s="157"/>
      <c r="H375" s="35"/>
      <c r="I375" s="181"/>
      <c r="J375" s="182"/>
      <c r="K375" s="35"/>
      <c r="L375" s="35"/>
      <c r="M375" s="174">
        <v>16</v>
      </c>
      <c r="N375" s="319">
        <f>SUM((0.62+0.43+0.45+0.51+0.56+0.49+0.67+0.25+0.22+0.12+0.61+0.63+0.6+0.69+0.67+0.73))</f>
        <v>8.25</v>
      </c>
      <c r="O375" s="174"/>
      <c r="P375" s="174"/>
      <c r="Q375" s="174"/>
      <c r="R375" s="174"/>
      <c r="S375" s="301">
        <f>M375</f>
        <v>16</v>
      </c>
      <c r="T375" s="154"/>
    </row>
    <row r="376" spans="2:20" x14ac:dyDescent="0.25">
      <c r="B376" s="444"/>
      <c r="C376" s="443"/>
      <c r="D376" s="444"/>
      <c r="E376" s="144" t="s">
        <v>10600</v>
      </c>
      <c r="F376" s="180"/>
      <c r="G376" s="157"/>
      <c r="H376" s="35"/>
      <c r="I376" s="181"/>
      <c r="J376" s="182"/>
      <c r="K376" s="35"/>
      <c r="L376" s="35"/>
      <c r="M376" s="174">
        <v>10</v>
      </c>
      <c r="N376" s="319">
        <f>SUM((0.42+0.45+0.24+0.41+0.16+0.23+0.14+0.12+0.31+0.31))</f>
        <v>2.79</v>
      </c>
      <c r="O376" s="174"/>
      <c r="P376" s="174"/>
      <c r="Q376" s="174"/>
      <c r="R376" s="174"/>
      <c r="S376" s="301">
        <f t="shared" ref="S376:S377" si="66">M376</f>
        <v>10</v>
      </c>
      <c r="T376" s="154"/>
    </row>
    <row r="377" spans="2:20" x14ac:dyDescent="0.25">
      <c r="B377" s="444"/>
      <c r="C377" s="443"/>
      <c r="D377" s="444"/>
      <c r="E377" s="144" t="s">
        <v>10601</v>
      </c>
      <c r="F377" s="180"/>
      <c r="G377" s="157"/>
      <c r="H377" s="35"/>
      <c r="I377" s="181"/>
      <c r="J377" s="182"/>
      <c r="K377" s="35"/>
      <c r="L377" s="35"/>
      <c r="M377" s="174">
        <v>2</v>
      </c>
      <c r="N377" s="319">
        <f>SUM(0.5+0.61)</f>
        <v>1.1099999999999999</v>
      </c>
      <c r="O377" s="174"/>
      <c r="P377" s="174"/>
      <c r="Q377" s="174"/>
      <c r="R377" s="174"/>
      <c r="S377" s="301">
        <f t="shared" si="66"/>
        <v>2</v>
      </c>
      <c r="T377" s="154"/>
    </row>
    <row r="378" spans="2:20" x14ac:dyDescent="0.25">
      <c r="B378" s="444"/>
      <c r="C378" s="443"/>
      <c r="D378" s="444"/>
      <c r="E378" s="149" t="s">
        <v>9</v>
      </c>
      <c r="F378" s="160"/>
      <c r="G378" s="161"/>
      <c r="H378" s="163"/>
      <c r="I378" s="160"/>
      <c r="J378" s="161"/>
      <c r="K378" s="163"/>
      <c r="L378" s="163"/>
      <c r="M378" s="164"/>
      <c r="N378" s="165"/>
      <c r="O378" s="165"/>
      <c r="P378" s="165"/>
      <c r="Q378" s="165"/>
      <c r="R378" s="165"/>
      <c r="S378" s="298">
        <f>ROUND(SUM(S375:S377),2)</f>
        <v>28</v>
      </c>
      <c r="T378" s="150" t="str">
        <f>IFERROR(VLOOKUP(B374,'Planilha Orçamentária'!$A$13:$H$172,5,FALSE),0)</f>
        <v>un</v>
      </c>
    </row>
    <row r="379" spans="2:20" ht="6.75" customHeight="1" x14ac:dyDescent="0.25">
      <c r="B379" s="388"/>
      <c r="C379" s="389"/>
      <c r="D379" s="389"/>
      <c r="E379" s="389"/>
      <c r="F379" s="389"/>
      <c r="G379" s="389"/>
      <c r="H379" s="389"/>
      <c r="I379" s="389"/>
      <c r="J379" s="389"/>
      <c r="K379" s="389"/>
      <c r="L379" s="389"/>
      <c r="M379" s="389"/>
      <c r="N379" s="389"/>
      <c r="O379" s="389"/>
      <c r="P379" s="389"/>
      <c r="Q379" s="389"/>
      <c r="R379" s="389"/>
      <c r="S379" s="389"/>
      <c r="T379" s="390"/>
    </row>
    <row r="380" spans="2:20" x14ac:dyDescent="0.25">
      <c r="B380" s="266" t="str">
        <f>'Planilha Orçamentária'!A56</f>
        <v>4.10</v>
      </c>
      <c r="C380" s="266">
        <f>'Planilha Orçamentária'!B56</f>
        <v>2003634</v>
      </c>
      <c r="D380" s="266" t="str">
        <f>'Planilha Orçamentária'!C56</f>
        <v>SICRO</v>
      </c>
      <c r="E380" s="972" t="str">
        <f>'Planilha Orçamentária'!D56</f>
        <v>Boca de lobo dupla - grelha de concreto - BLDG 01 - areia e brita comerciais</v>
      </c>
      <c r="F380" s="972"/>
      <c r="G380" s="972"/>
      <c r="H380" s="972"/>
      <c r="I380" s="972"/>
      <c r="J380" s="972"/>
      <c r="K380" s="972"/>
      <c r="L380" s="972"/>
      <c r="M380" s="972"/>
      <c r="N380" s="381"/>
      <c r="O380" s="382"/>
      <c r="P380" s="383"/>
      <c r="Q380" s="383"/>
      <c r="R380" s="383"/>
      <c r="S380" s="311">
        <f>S389</f>
        <v>8</v>
      </c>
      <c r="T380" s="415" t="str">
        <f>IFERROR(VLOOKUP(B380,'Planilha Orçamentária'!$A$13:$H$172,5,FALSE),0)</f>
        <v>un</v>
      </c>
    </row>
    <row r="381" spans="2:20" x14ac:dyDescent="0.25">
      <c r="B381" s="444"/>
      <c r="C381" s="443"/>
      <c r="D381" s="444"/>
      <c r="E381" s="144" t="s">
        <v>10514</v>
      </c>
      <c r="F381" s="180">
        <v>5</v>
      </c>
      <c r="G381" s="157" t="s">
        <v>1734</v>
      </c>
      <c r="H381" s="35">
        <v>0</v>
      </c>
      <c r="I381" s="181">
        <v>0</v>
      </c>
      <c r="J381" s="182" t="s">
        <v>1734</v>
      </c>
      <c r="K381" s="35">
        <v>0</v>
      </c>
      <c r="L381" s="35" t="s">
        <v>10511</v>
      </c>
      <c r="M381" s="174">
        <v>1</v>
      </c>
      <c r="N381" s="319"/>
      <c r="O381" s="174"/>
      <c r="P381" s="174"/>
      <c r="Q381" s="174"/>
      <c r="R381" s="174"/>
      <c r="S381" s="301">
        <f t="shared" ref="S381:S388" si="67">M381</f>
        <v>1</v>
      </c>
      <c r="T381" s="154"/>
    </row>
    <row r="382" spans="2:20" x14ac:dyDescent="0.25">
      <c r="B382" s="444"/>
      <c r="C382" s="443"/>
      <c r="D382" s="444"/>
      <c r="E382" s="144" t="s">
        <v>10526</v>
      </c>
      <c r="F382" s="180">
        <v>4</v>
      </c>
      <c r="G382" s="157" t="s">
        <v>1734</v>
      </c>
      <c r="H382" s="35">
        <v>17</v>
      </c>
      <c r="I382" s="181">
        <v>0</v>
      </c>
      <c r="J382" s="182" t="s">
        <v>1734</v>
      </c>
      <c r="K382" s="35">
        <v>0</v>
      </c>
      <c r="L382" s="35" t="s">
        <v>10511</v>
      </c>
      <c r="M382" s="174">
        <v>1</v>
      </c>
      <c r="N382" s="319"/>
      <c r="O382" s="174"/>
      <c r="P382" s="174"/>
      <c r="Q382" s="174"/>
      <c r="R382" s="174"/>
      <c r="S382" s="301">
        <f t="shared" si="67"/>
        <v>1</v>
      </c>
      <c r="T382" s="154"/>
    </row>
    <row r="383" spans="2:20" x14ac:dyDescent="0.25">
      <c r="B383" s="444"/>
      <c r="C383" s="443"/>
      <c r="D383" s="444"/>
      <c r="E383" s="144" t="s">
        <v>10526</v>
      </c>
      <c r="F383" s="180">
        <v>13</v>
      </c>
      <c r="G383" s="157" t="s">
        <v>1734</v>
      </c>
      <c r="H383" s="35">
        <v>6</v>
      </c>
      <c r="I383" s="181">
        <v>0</v>
      </c>
      <c r="J383" s="182" t="s">
        <v>1734</v>
      </c>
      <c r="K383" s="35">
        <v>0</v>
      </c>
      <c r="L383" s="35" t="s">
        <v>10512</v>
      </c>
      <c r="M383" s="174">
        <v>1</v>
      </c>
      <c r="N383" s="319"/>
      <c r="O383" s="174"/>
      <c r="P383" s="174"/>
      <c r="Q383" s="174"/>
      <c r="R383" s="174"/>
      <c r="S383" s="301">
        <f t="shared" si="67"/>
        <v>1</v>
      </c>
      <c r="T383" s="154"/>
    </row>
    <row r="384" spans="2:20" x14ac:dyDescent="0.25">
      <c r="B384" s="444"/>
      <c r="C384" s="443"/>
      <c r="D384" s="444"/>
      <c r="E384" s="144" t="s">
        <v>10526</v>
      </c>
      <c r="F384" s="180">
        <v>18</v>
      </c>
      <c r="G384" s="157" t="s">
        <v>1734</v>
      </c>
      <c r="H384" s="35">
        <v>8</v>
      </c>
      <c r="I384" s="181">
        <v>0</v>
      </c>
      <c r="J384" s="182" t="s">
        <v>1734</v>
      </c>
      <c r="K384" s="35">
        <v>0</v>
      </c>
      <c r="L384" s="35" t="s">
        <v>10511</v>
      </c>
      <c r="M384" s="174">
        <v>1</v>
      </c>
      <c r="N384" s="319"/>
      <c r="O384" s="174"/>
      <c r="P384" s="174"/>
      <c r="Q384" s="174"/>
      <c r="R384" s="174"/>
      <c r="S384" s="301">
        <f t="shared" si="67"/>
        <v>1</v>
      </c>
      <c r="T384" s="154"/>
    </row>
    <row r="385" spans="2:21" x14ac:dyDescent="0.25">
      <c r="B385" s="444"/>
      <c r="C385" s="443"/>
      <c r="D385" s="444"/>
      <c r="E385" s="144" t="s">
        <v>10526</v>
      </c>
      <c r="F385" s="180">
        <v>20</v>
      </c>
      <c r="G385" s="157" t="s">
        <v>1734</v>
      </c>
      <c r="H385" s="35">
        <v>7</v>
      </c>
      <c r="I385" s="181">
        <v>0</v>
      </c>
      <c r="J385" s="182" t="s">
        <v>1734</v>
      </c>
      <c r="K385" s="35">
        <v>0</v>
      </c>
      <c r="L385" s="35" t="s">
        <v>10511</v>
      </c>
      <c r="M385" s="174">
        <v>1</v>
      </c>
      <c r="N385" s="319"/>
      <c r="O385" s="174"/>
      <c r="P385" s="174"/>
      <c r="Q385" s="174"/>
      <c r="R385" s="174"/>
      <c r="S385" s="301">
        <f t="shared" si="67"/>
        <v>1</v>
      </c>
      <c r="T385" s="154"/>
    </row>
    <row r="386" spans="2:21" x14ac:dyDescent="0.25">
      <c r="B386" s="444"/>
      <c r="C386" s="443"/>
      <c r="D386" s="444"/>
      <c r="E386" s="144" t="s">
        <v>10526</v>
      </c>
      <c r="F386" s="180">
        <v>20</v>
      </c>
      <c r="G386" s="157" t="s">
        <v>1734</v>
      </c>
      <c r="H386" s="35">
        <v>18</v>
      </c>
      <c r="I386" s="181">
        <v>0</v>
      </c>
      <c r="J386" s="182" t="s">
        <v>1734</v>
      </c>
      <c r="K386" s="35">
        <v>0</v>
      </c>
      <c r="L386" s="35" t="s">
        <v>10512</v>
      </c>
      <c r="M386" s="174">
        <v>1</v>
      </c>
      <c r="N386" s="319"/>
      <c r="O386" s="174"/>
      <c r="P386" s="174"/>
      <c r="Q386" s="174"/>
      <c r="R386" s="174"/>
      <c r="S386" s="301">
        <f t="shared" si="67"/>
        <v>1</v>
      </c>
      <c r="T386" s="154"/>
    </row>
    <row r="387" spans="2:21" x14ac:dyDescent="0.25">
      <c r="B387" s="444"/>
      <c r="C387" s="443"/>
      <c r="D387" s="444"/>
      <c r="E387" s="144" t="s">
        <v>10533</v>
      </c>
      <c r="F387" s="180">
        <v>4</v>
      </c>
      <c r="G387" s="157" t="s">
        <v>1734</v>
      </c>
      <c r="H387" s="35">
        <v>19</v>
      </c>
      <c r="I387" s="181">
        <v>0</v>
      </c>
      <c r="J387" s="182" t="s">
        <v>1734</v>
      </c>
      <c r="K387" s="35">
        <v>0</v>
      </c>
      <c r="L387" s="35" t="s">
        <v>10511</v>
      </c>
      <c r="M387" s="174">
        <v>1</v>
      </c>
      <c r="N387" s="319"/>
      <c r="O387" s="174"/>
      <c r="P387" s="174"/>
      <c r="Q387" s="174"/>
      <c r="R387" s="174"/>
      <c r="S387" s="301">
        <f t="shared" si="67"/>
        <v>1</v>
      </c>
      <c r="T387" s="154"/>
    </row>
    <row r="388" spans="2:21" x14ac:dyDescent="0.25">
      <c r="B388" s="444"/>
      <c r="C388" s="443"/>
      <c r="D388" s="444"/>
      <c r="E388" s="144" t="s">
        <v>10533</v>
      </c>
      <c r="F388" s="180">
        <v>7</v>
      </c>
      <c r="G388" s="157" t="s">
        <v>1734</v>
      </c>
      <c r="H388" s="35">
        <v>9</v>
      </c>
      <c r="I388" s="181">
        <v>0</v>
      </c>
      <c r="J388" s="182" t="s">
        <v>1734</v>
      </c>
      <c r="K388" s="35">
        <v>0</v>
      </c>
      <c r="L388" s="35" t="s">
        <v>10511</v>
      </c>
      <c r="M388" s="174">
        <v>1</v>
      </c>
      <c r="N388" s="319"/>
      <c r="O388" s="174"/>
      <c r="P388" s="174"/>
      <c r="Q388" s="174"/>
      <c r="R388" s="174"/>
      <c r="S388" s="301">
        <f t="shared" si="67"/>
        <v>1</v>
      </c>
      <c r="T388" s="154"/>
    </row>
    <row r="389" spans="2:21" x14ac:dyDescent="0.25">
      <c r="B389" s="444"/>
      <c r="C389" s="443"/>
      <c r="D389" s="444"/>
      <c r="E389" s="149" t="s">
        <v>9</v>
      </c>
      <c r="F389" s="160"/>
      <c r="G389" s="161"/>
      <c r="H389" s="163"/>
      <c r="I389" s="160"/>
      <c r="J389" s="161"/>
      <c r="K389" s="163"/>
      <c r="L389" s="163"/>
      <c r="M389" s="164"/>
      <c r="N389" s="165"/>
      <c r="O389" s="165"/>
      <c r="P389" s="165"/>
      <c r="Q389" s="165"/>
      <c r="R389" s="165"/>
      <c r="S389" s="298">
        <f>ROUND(SUM(S381:S388),2)</f>
        <v>8</v>
      </c>
      <c r="T389" s="150" t="str">
        <f>IFERROR(VLOOKUP(B380,'Planilha Orçamentária'!$A$13:$H$172,5,FALSE),0)</f>
        <v>un</v>
      </c>
      <c r="U389" s="496"/>
    </row>
    <row r="390" spans="2:21" ht="6.75" customHeight="1" x14ac:dyDescent="0.25">
      <c r="B390" s="388"/>
      <c r="C390" s="389"/>
      <c r="D390" s="389"/>
      <c r="E390" s="389"/>
      <c r="F390" s="389"/>
      <c r="G390" s="389"/>
      <c r="H390" s="389"/>
      <c r="I390" s="389"/>
      <c r="J390" s="389"/>
      <c r="K390" s="389"/>
      <c r="L390" s="389"/>
      <c r="M390" s="389"/>
      <c r="N390" s="389"/>
      <c r="O390" s="389"/>
      <c r="P390" s="389"/>
      <c r="Q390" s="389"/>
      <c r="R390" s="389"/>
      <c r="S390" s="389"/>
      <c r="T390" s="390"/>
    </row>
    <row r="391" spans="2:21" x14ac:dyDescent="0.25">
      <c r="B391" s="266" t="str">
        <f>'Planilha Orçamentária'!A57</f>
        <v>4.11</v>
      </c>
      <c r="C391" s="266">
        <f>'Planilha Orçamentária'!B57</f>
        <v>2003636</v>
      </c>
      <c r="D391" s="266" t="str">
        <f>'Planilha Orçamentária'!C57</f>
        <v>SICRO</v>
      </c>
      <c r="E391" s="972" t="str">
        <f>'Planilha Orçamentária'!D57</f>
        <v>Boca de lobo dupla - grelha de concreto - BLDG 02 - areia e brita comerciais</v>
      </c>
      <c r="F391" s="972"/>
      <c r="G391" s="972"/>
      <c r="H391" s="972"/>
      <c r="I391" s="972"/>
      <c r="J391" s="972"/>
      <c r="K391" s="972"/>
      <c r="L391" s="972"/>
      <c r="M391" s="972"/>
      <c r="N391" s="381"/>
      <c r="O391" s="382"/>
      <c r="P391" s="383"/>
      <c r="Q391" s="383"/>
      <c r="R391" s="383"/>
      <c r="S391" s="311">
        <f>S432</f>
        <v>40</v>
      </c>
      <c r="T391" s="415" t="str">
        <f>IFERROR(VLOOKUP(B391,'Planilha Orçamentária'!$A$13:$H$172,5,FALSE),0)</f>
        <v>un</v>
      </c>
    </row>
    <row r="392" spans="2:21" x14ac:dyDescent="0.25">
      <c r="B392" s="444"/>
      <c r="C392" s="443"/>
      <c r="D392" s="444"/>
      <c r="E392" s="144" t="s">
        <v>10514</v>
      </c>
      <c r="F392" s="180">
        <v>2</v>
      </c>
      <c r="G392" s="157" t="s">
        <v>1734</v>
      </c>
      <c r="H392" s="35">
        <v>11</v>
      </c>
      <c r="I392" s="181">
        <v>0</v>
      </c>
      <c r="J392" s="182" t="s">
        <v>1734</v>
      </c>
      <c r="K392" s="35">
        <v>0</v>
      </c>
      <c r="L392" s="35" t="s">
        <v>10511</v>
      </c>
      <c r="M392" s="174">
        <v>1</v>
      </c>
      <c r="N392" s="319"/>
      <c r="O392" s="174"/>
      <c r="P392" s="174"/>
      <c r="Q392" s="174"/>
      <c r="R392" s="174"/>
      <c r="S392" s="301">
        <f t="shared" ref="S392:S428" si="68">M392</f>
        <v>1</v>
      </c>
      <c r="T392" s="154"/>
    </row>
    <row r="393" spans="2:21" x14ac:dyDescent="0.25">
      <c r="B393" s="444"/>
      <c r="C393" s="443"/>
      <c r="D393" s="444"/>
      <c r="E393" s="144" t="s">
        <v>10514</v>
      </c>
      <c r="F393" s="180">
        <v>7</v>
      </c>
      <c r="G393" s="157" t="s">
        <v>1734</v>
      </c>
      <c r="H393" s="35">
        <v>0</v>
      </c>
      <c r="I393" s="181">
        <v>0</v>
      </c>
      <c r="J393" s="182" t="s">
        <v>1734</v>
      </c>
      <c r="K393" s="35">
        <v>0</v>
      </c>
      <c r="L393" s="35" t="s">
        <v>10511</v>
      </c>
      <c r="M393" s="174">
        <v>1</v>
      </c>
      <c r="N393" s="319"/>
      <c r="O393" s="174"/>
      <c r="P393" s="174"/>
      <c r="Q393" s="174"/>
      <c r="R393" s="174"/>
      <c r="S393" s="301">
        <f t="shared" ref="S393" si="69">M393</f>
        <v>1</v>
      </c>
      <c r="T393" s="154"/>
    </row>
    <row r="394" spans="2:21" x14ac:dyDescent="0.25">
      <c r="B394" s="444"/>
      <c r="C394" s="443"/>
      <c r="D394" s="444"/>
      <c r="E394" s="144" t="s">
        <v>10514</v>
      </c>
      <c r="F394" s="180">
        <v>10</v>
      </c>
      <c r="G394" s="157" t="s">
        <v>1734</v>
      </c>
      <c r="H394" s="35">
        <v>0</v>
      </c>
      <c r="I394" s="181">
        <v>0</v>
      </c>
      <c r="J394" s="182" t="s">
        <v>1734</v>
      </c>
      <c r="K394" s="35">
        <v>0</v>
      </c>
      <c r="L394" s="35" t="s">
        <v>10511</v>
      </c>
      <c r="M394" s="174">
        <v>1</v>
      </c>
      <c r="N394" s="319"/>
      <c r="O394" s="174"/>
      <c r="P394" s="174"/>
      <c r="Q394" s="174"/>
      <c r="R394" s="174"/>
      <c r="S394" s="301">
        <f t="shared" si="68"/>
        <v>1</v>
      </c>
      <c r="T394" s="154"/>
    </row>
    <row r="395" spans="2:21" x14ac:dyDescent="0.25">
      <c r="B395" s="444"/>
      <c r="C395" s="443"/>
      <c r="D395" s="444"/>
      <c r="E395" s="144" t="s">
        <v>10514</v>
      </c>
      <c r="F395" s="180">
        <v>15</v>
      </c>
      <c r="G395" s="157" t="s">
        <v>1734</v>
      </c>
      <c r="H395" s="35">
        <v>5</v>
      </c>
      <c r="I395" s="181">
        <v>0</v>
      </c>
      <c r="J395" s="182" t="s">
        <v>1734</v>
      </c>
      <c r="K395" s="35">
        <v>0</v>
      </c>
      <c r="L395" s="35" t="s">
        <v>10511</v>
      </c>
      <c r="M395" s="174">
        <v>1</v>
      </c>
      <c r="N395" s="319"/>
      <c r="O395" s="174"/>
      <c r="P395" s="174"/>
      <c r="Q395" s="174"/>
      <c r="R395" s="174"/>
      <c r="S395" s="301">
        <f t="shared" ref="S395" si="70">M395</f>
        <v>1</v>
      </c>
      <c r="T395" s="154"/>
    </row>
    <row r="396" spans="2:21" x14ac:dyDescent="0.25">
      <c r="B396" s="444"/>
      <c r="C396" s="443"/>
      <c r="D396" s="444"/>
      <c r="E396" s="144" t="s">
        <v>10514</v>
      </c>
      <c r="F396" s="180">
        <v>17</v>
      </c>
      <c r="G396" s="157" t="s">
        <v>1734</v>
      </c>
      <c r="H396" s="35">
        <v>17</v>
      </c>
      <c r="I396" s="181">
        <v>0</v>
      </c>
      <c r="J396" s="182" t="s">
        <v>1734</v>
      </c>
      <c r="K396" s="35">
        <v>0</v>
      </c>
      <c r="L396" s="35" t="s">
        <v>10511</v>
      </c>
      <c r="M396" s="174">
        <v>1</v>
      </c>
      <c r="N396" s="319"/>
      <c r="O396" s="174"/>
      <c r="P396" s="174"/>
      <c r="Q396" s="174"/>
      <c r="R396" s="174"/>
      <c r="S396" s="301">
        <f t="shared" si="68"/>
        <v>1</v>
      </c>
      <c r="T396" s="154"/>
    </row>
    <row r="397" spans="2:21" x14ac:dyDescent="0.25">
      <c r="B397" s="444"/>
      <c r="C397" s="443"/>
      <c r="D397" s="444"/>
      <c r="E397" s="144" t="s">
        <v>10514</v>
      </c>
      <c r="F397" s="180">
        <v>20</v>
      </c>
      <c r="G397" s="157" t="s">
        <v>1734</v>
      </c>
      <c r="H397" s="35">
        <v>16</v>
      </c>
      <c r="I397" s="181">
        <v>0</v>
      </c>
      <c r="J397" s="182" t="s">
        <v>1734</v>
      </c>
      <c r="K397" s="35">
        <v>0</v>
      </c>
      <c r="L397" s="35" t="s">
        <v>10511</v>
      </c>
      <c r="M397" s="174">
        <v>1</v>
      </c>
      <c r="N397" s="319"/>
      <c r="O397" s="174"/>
      <c r="P397" s="174"/>
      <c r="Q397" s="174"/>
      <c r="R397" s="174"/>
      <c r="S397" s="301">
        <f t="shared" ref="S397" si="71">M397</f>
        <v>1</v>
      </c>
      <c r="T397" s="154"/>
    </row>
    <row r="398" spans="2:21" x14ac:dyDescent="0.25">
      <c r="B398" s="444"/>
      <c r="C398" s="443"/>
      <c r="D398" s="444"/>
      <c r="E398" s="144" t="s">
        <v>10521</v>
      </c>
      <c r="F398" s="180">
        <v>2</v>
      </c>
      <c r="G398" s="157" t="s">
        <v>1734</v>
      </c>
      <c r="H398" s="35">
        <v>13</v>
      </c>
      <c r="I398" s="181">
        <v>0</v>
      </c>
      <c r="J398" s="182" t="s">
        <v>1734</v>
      </c>
      <c r="K398" s="35">
        <v>0</v>
      </c>
      <c r="L398" s="35" t="s">
        <v>10512</v>
      </c>
      <c r="M398" s="174">
        <v>1</v>
      </c>
      <c r="N398" s="319"/>
      <c r="O398" s="174"/>
      <c r="P398" s="174"/>
      <c r="Q398" s="174"/>
      <c r="R398" s="174"/>
      <c r="S398" s="301">
        <f t="shared" si="68"/>
        <v>1</v>
      </c>
      <c r="T398" s="154"/>
    </row>
    <row r="399" spans="2:21" x14ac:dyDescent="0.25">
      <c r="B399" s="444"/>
      <c r="C399" s="443"/>
      <c r="D399" s="444"/>
      <c r="E399" s="144" t="s">
        <v>10521</v>
      </c>
      <c r="F399" s="180" t="s">
        <v>10534</v>
      </c>
      <c r="G399" s="157" t="s">
        <v>1734</v>
      </c>
      <c r="H399" s="35">
        <v>11</v>
      </c>
      <c r="I399" s="181">
        <v>0</v>
      </c>
      <c r="J399" s="182" t="s">
        <v>1734</v>
      </c>
      <c r="K399" s="35">
        <v>0</v>
      </c>
      <c r="L399" s="35" t="s">
        <v>10512</v>
      </c>
      <c r="M399" s="174">
        <v>1</v>
      </c>
      <c r="N399" s="319"/>
      <c r="O399" s="174"/>
      <c r="P399" s="174"/>
      <c r="Q399" s="174"/>
      <c r="R399" s="174"/>
      <c r="S399" s="301">
        <f t="shared" ref="S399" si="72">M399</f>
        <v>1</v>
      </c>
      <c r="T399" s="154"/>
    </row>
    <row r="400" spans="2:21" x14ac:dyDescent="0.25">
      <c r="B400" s="444"/>
      <c r="C400" s="443"/>
      <c r="D400" s="444"/>
      <c r="E400" s="144" t="s">
        <v>10521</v>
      </c>
      <c r="F400" s="180">
        <v>6</v>
      </c>
      <c r="G400" s="157" t="s">
        <v>1734</v>
      </c>
      <c r="H400" s="35">
        <v>3</v>
      </c>
      <c r="I400" s="181">
        <v>0</v>
      </c>
      <c r="J400" s="182" t="s">
        <v>1734</v>
      </c>
      <c r="K400" s="35">
        <v>0</v>
      </c>
      <c r="L400" s="35" t="s">
        <v>10511</v>
      </c>
      <c r="M400" s="174">
        <v>1</v>
      </c>
      <c r="N400" s="319"/>
      <c r="O400" s="174"/>
      <c r="P400" s="174"/>
      <c r="Q400" s="174"/>
      <c r="R400" s="174"/>
      <c r="S400" s="301">
        <f t="shared" si="68"/>
        <v>1</v>
      </c>
      <c r="T400" s="154"/>
    </row>
    <row r="401" spans="2:20" x14ac:dyDescent="0.25">
      <c r="B401" s="444"/>
      <c r="C401" s="443"/>
      <c r="D401" s="444"/>
      <c r="E401" s="144" t="s">
        <v>10521</v>
      </c>
      <c r="F401" s="180">
        <v>8</v>
      </c>
      <c r="G401" s="157" t="s">
        <v>1734</v>
      </c>
      <c r="H401" s="35">
        <v>16</v>
      </c>
      <c r="I401" s="181">
        <v>0</v>
      </c>
      <c r="J401" s="182" t="s">
        <v>1734</v>
      </c>
      <c r="K401" s="35">
        <v>0</v>
      </c>
      <c r="L401" s="35" t="s">
        <v>10512</v>
      </c>
      <c r="M401" s="174">
        <v>1</v>
      </c>
      <c r="N401" s="319"/>
      <c r="O401" s="174"/>
      <c r="P401" s="174"/>
      <c r="Q401" s="174"/>
      <c r="R401" s="174"/>
      <c r="S401" s="301">
        <f t="shared" ref="S401" si="73">M401</f>
        <v>1</v>
      </c>
      <c r="T401" s="154"/>
    </row>
    <row r="402" spans="2:20" x14ac:dyDescent="0.25">
      <c r="B402" s="444"/>
      <c r="C402" s="443"/>
      <c r="D402" s="444"/>
      <c r="E402" s="144" t="s">
        <v>10521</v>
      </c>
      <c r="F402" s="180">
        <v>8</v>
      </c>
      <c r="G402" s="157" t="s">
        <v>1734</v>
      </c>
      <c r="H402" s="35">
        <v>16</v>
      </c>
      <c r="I402" s="181">
        <v>0</v>
      </c>
      <c r="J402" s="182" t="s">
        <v>1734</v>
      </c>
      <c r="K402" s="35">
        <v>0</v>
      </c>
      <c r="L402" s="35" t="s">
        <v>10511</v>
      </c>
      <c r="M402" s="174">
        <v>1</v>
      </c>
      <c r="N402" s="319"/>
      <c r="O402" s="174"/>
      <c r="P402" s="174"/>
      <c r="Q402" s="174"/>
      <c r="R402" s="174"/>
      <c r="S402" s="301">
        <f t="shared" si="68"/>
        <v>1</v>
      </c>
      <c r="T402" s="154"/>
    </row>
    <row r="403" spans="2:20" x14ac:dyDescent="0.25">
      <c r="B403" s="444"/>
      <c r="C403" s="443"/>
      <c r="D403" s="444"/>
      <c r="E403" s="144" t="s">
        <v>10521</v>
      </c>
      <c r="F403" s="180">
        <v>10</v>
      </c>
      <c r="G403" s="157" t="s">
        <v>1734</v>
      </c>
      <c r="H403" s="35">
        <v>18</v>
      </c>
      <c r="I403" s="181">
        <v>0</v>
      </c>
      <c r="J403" s="182" t="s">
        <v>1734</v>
      </c>
      <c r="K403" s="35">
        <v>0</v>
      </c>
      <c r="L403" s="35" t="s">
        <v>10511</v>
      </c>
      <c r="M403" s="174">
        <v>1</v>
      </c>
      <c r="N403" s="319"/>
      <c r="O403" s="174"/>
      <c r="P403" s="174"/>
      <c r="Q403" s="174"/>
      <c r="R403" s="174"/>
      <c r="S403" s="301">
        <f t="shared" ref="S403" si="74">M403</f>
        <v>1</v>
      </c>
      <c r="T403" s="154"/>
    </row>
    <row r="404" spans="2:20" x14ac:dyDescent="0.25">
      <c r="B404" s="444"/>
      <c r="C404" s="443"/>
      <c r="D404" s="444"/>
      <c r="E404" s="144" t="s">
        <v>10521</v>
      </c>
      <c r="F404" s="180">
        <v>15</v>
      </c>
      <c r="G404" s="157" t="s">
        <v>1734</v>
      </c>
      <c r="H404" s="35">
        <v>0</v>
      </c>
      <c r="I404" s="181">
        <v>0</v>
      </c>
      <c r="J404" s="182" t="s">
        <v>1734</v>
      </c>
      <c r="K404" s="35">
        <v>0</v>
      </c>
      <c r="L404" s="35" t="s">
        <v>10512</v>
      </c>
      <c r="M404" s="174">
        <v>1</v>
      </c>
      <c r="N404" s="319"/>
      <c r="O404" s="174"/>
      <c r="P404" s="174"/>
      <c r="Q404" s="174"/>
      <c r="R404" s="174"/>
      <c r="S404" s="301">
        <f t="shared" si="68"/>
        <v>1</v>
      </c>
      <c r="T404" s="154"/>
    </row>
    <row r="405" spans="2:20" x14ac:dyDescent="0.25">
      <c r="B405" s="444"/>
      <c r="C405" s="443"/>
      <c r="D405" s="444"/>
      <c r="E405" s="144" t="s">
        <v>10521</v>
      </c>
      <c r="F405" s="180">
        <v>15</v>
      </c>
      <c r="G405" s="157" t="s">
        <v>1734</v>
      </c>
      <c r="H405" s="35">
        <v>0</v>
      </c>
      <c r="I405" s="181">
        <v>0</v>
      </c>
      <c r="J405" s="182" t="s">
        <v>1734</v>
      </c>
      <c r="K405" s="35">
        <v>0</v>
      </c>
      <c r="L405" s="35" t="s">
        <v>10511</v>
      </c>
      <c r="M405" s="174">
        <v>1</v>
      </c>
      <c r="N405" s="319"/>
      <c r="O405" s="174"/>
      <c r="P405" s="174"/>
      <c r="Q405" s="174"/>
      <c r="R405" s="174"/>
      <c r="S405" s="301">
        <f t="shared" ref="S405" si="75">M405</f>
        <v>1</v>
      </c>
      <c r="T405" s="154"/>
    </row>
    <row r="406" spans="2:20" x14ac:dyDescent="0.25">
      <c r="B406" s="444"/>
      <c r="C406" s="443"/>
      <c r="D406" s="444"/>
      <c r="E406" s="144" t="s">
        <v>10531</v>
      </c>
      <c r="F406" s="180" t="s">
        <v>10535</v>
      </c>
      <c r="G406" s="157" t="s">
        <v>1734</v>
      </c>
      <c r="H406" s="35">
        <v>6</v>
      </c>
      <c r="I406" s="181">
        <v>0</v>
      </c>
      <c r="J406" s="182" t="s">
        <v>1734</v>
      </c>
      <c r="K406" s="35">
        <v>0</v>
      </c>
      <c r="L406" s="35" t="s">
        <v>10512</v>
      </c>
      <c r="M406" s="174">
        <v>1</v>
      </c>
      <c r="N406" s="319"/>
      <c r="O406" s="174"/>
      <c r="P406" s="174"/>
      <c r="Q406" s="174"/>
      <c r="R406" s="174"/>
      <c r="S406" s="301">
        <f t="shared" si="68"/>
        <v>1</v>
      </c>
      <c r="T406" s="154"/>
    </row>
    <row r="407" spans="2:20" x14ac:dyDescent="0.25">
      <c r="B407" s="444"/>
      <c r="C407" s="443"/>
      <c r="D407" s="444"/>
      <c r="E407" s="144" t="s">
        <v>10531</v>
      </c>
      <c r="F407" s="180" t="s">
        <v>10536</v>
      </c>
      <c r="G407" s="157" t="s">
        <v>1734</v>
      </c>
      <c r="H407" s="35">
        <v>7</v>
      </c>
      <c r="I407" s="181">
        <v>0</v>
      </c>
      <c r="J407" s="182" t="s">
        <v>1734</v>
      </c>
      <c r="K407" s="35">
        <v>0</v>
      </c>
      <c r="L407" s="35" t="s">
        <v>10512</v>
      </c>
      <c r="M407" s="174">
        <v>1</v>
      </c>
      <c r="N407" s="319"/>
      <c r="O407" s="174"/>
      <c r="P407" s="174"/>
      <c r="Q407" s="174"/>
      <c r="R407" s="174"/>
      <c r="S407" s="301">
        <f t="shared" ref="S407" si="76">M407</f>
        <v>1</v>
      </c>
      <c r="T407" s="154"/>
    </row>
    <row r="408" spans="2:20" x14ac:dyDescent="0.25">
      <c r="B408" s="444"/>
      <c r="C408" s="443"/>
      <c r="D408" s="444"/>
      <c r="E408" s="144" t="s">
        <v>10531</v>
      </c>
      <c r="F408" s="180" t="s">
        <v>10536</v>
      </c>
      <c r="G408" s="157" t="s">
        <v>1734</v>
      </c>
      <c r="H408" s="35">
        <v>7</v>
      </c>
      <c r="I408" s="181">
        <v>0</v>
      </c>
      <c r="J408" s="182" t="s">
        <v>1734</v>
      </c>
      <c r="K408" s="35">
        <v>0</v>
      </c>
      <c r="L408" s="35" t="s">
        <v>10511</v>
      </c>
      <c r="M408" s="174">
        <v>1</v>
      </c>
      <c r="N408" s="319"/>
      <c r="O408" s="174"/>
      <c r="P408" s="174"/>
      <c r="Q408" s="174"/>
      <c r="R408" s="174"/>
      <c r="S408" s="301">
        <f t="shared" si="68"/>
        <v>1</v>
      </c>
      <c r="T408" s="154"/>
    </row>
    <row r="409" spans="2:20" x14ac:dyDescent="0.25">
      <c r="B409" s="444"/>
      <c r="C409" s="443"/>
      <c r="D409" s="444"/>
      <c r="E409" s="144" t="s">
        <v>10525</v>
      </c>
      <c r="F409" s="180">
        <v>0</v>
      </c>
      <c r="G409" s="157" t="s">
        <v>1734</v>
      </c>
      <c r="H409" s="35">
        <v>8</v>
      </c>
      <c r="I409" s="181">
        <v>0</v>
      </c>
      <c r="J409" s="182" t="s">
        <v>1734</v>
      </c>
      <c r="K409" s="35">
        <v>0</v>
      </c>
      <c r="L409" s="35" t="s">
        <v>10512</v>
      </c>
      <c r="M409" s="174">
        <v>1</v>
      </c>
      <c r="N409" s="319"/>
      <c r="O409" s="174"/>
      <c r="P409" s="174"/>
      <c r="Q409" s="174"/>
      <c r="R409" s="174"/>
      <c r="S409" s="301">
        <f t="shared" ref="S409" si="77">M409</f>
        <v>1</v>
      </c>
      <c r="T409" s="154"/>
    </row>
    <row r="410" spans="2:20" x14ac:dyDescent="0.25">
      <c r="B410" s="444"/>
      <c r="C410" s="443"/>
      <c r="D410" s="444"/>
      <c r="E410" s="144" t="s">
        <v>10525</v>
      </c>
      <c r="F410" s="180">
        <v>0</v>
      </c>
      <c r="G410" s="157" t="s">
        <v>1734</v>
      </c>
      <c r="H410" s="35">
        <v>8</v>
      </c>
      <c r="I410" s="181">
        <v>0</v>
      </c>
      <c r="J410" s="182" t="s">
        <v>1734</v>
      </c>
      <c r="K410" s="35">
        <v>0</v>
      </c>
      <c r="L410" s="35" t="s">
        <v>10511</v>
      </c>
      <c r="M410" s="174">
        <v>1</v>
      </c>
      <c r="N410" s="319"/>
      <c r="O410" s="174"/>
      <c r="P410" s="174"/>
      <c r="Q410" s="174"/>
      <c r="R410" s="174"/>
      <c r="S410" s="301">
        <f t="shared" si="68"/>
        <v>1</v>
      </c>
      <c r="T410" s="154"/>
    </row>
    <row r="411" spans="2:20" x14ac:dyDescent="0.25">
      <c r="B411" s="444"/>
      <c r="C411" s="443"/>
      <c r="D411" s="444"/>
      <c r="E411" s="144" t="s">
        <v>10526</v>
      </c>
      <c r="F411" s="180">
        <v>4</v>
      </c>
      <c r="G411" s="157" t="s">
        <v>1734</v>
      </c>
      <c r="H411" s="35">
        <v>17</v>
      </c>
      <c r="I411" s="181">
        <v>0</v>
      </c>
      <c r="J411" s="182" t="s">
        <v>1734</v>
      </c>
      <c r="K411" s="35">
        <v>0</v>
      </c>
      <c r="L411" s="35" t="s">
        <v>10511</v>
      </c>
      <c r="M411" s="174">
        <v>1</v>
      </c>
      <c r="N411" s="319"/>
      <c r="O411" s="174"/>
      <c r="P411" s="174"/>
      <c r="Q411" s="174"/>
      <c r="R411" s="174"/>
      <c r="S411" s="301">
        <f t="shared" ref="S411" si="78">M411</f>
        <v>1</v>
      </c>
      <c r="T411" s="154"/>
    </row>
    <row r="412" spans="2:20" x14ac:dyDescent="0.25">
      <c r="B412" s="444"/>
      <c r="C412" s="443"/>
      <c r="D412" s="444"/>
      <c r="E412" s="144" t="s">
        <v>10526</v>
      </c>
      <c r="F412" s="180">
        <v>7</v>
      </c>
      <c r="G412" s="157" t="s">
        <v>1734</v>
      </c>
      <c r="H412" s="35">
        <v>7</v>
      </c>
      <c r="I412" s="181">
        <v>0</v>
      </c>
      <c r="J412" s="182" t="s">
        <v>1734</v>
      </c>
      <c r="K412" s="35">
        <v>0</v>
      </c>
      <c r="L412" s="35" t="s">
        <v>10511</v>
      </c>
      <c r="M412" s="174">
        <v>1</v>
      </c>
      <c r="N412" s="319"/>
      <c r="O412" s="174"/>
      <c r="P412" s="174"/>
      <c r="Q412" s="174"/>
      <c r="R412" s="174"/>
      <c r="S412" s="301">
        <f t="shared" si="68"/>
        <v>1</v>
      </c>
      <c r="T412" s="154"/>
    </row>
    <row r="413" spans="2:20" x14ac:dyDescent="0.25">
      <c r="B413" s="444"/>
      <c r="C413" s="443"/>
      <c r="D413" s="444"/>
      <c r="E413" s="144" t="s">
        <v>10526</v>
      </c>
      <c r="F413" s="180">
        <v>8</v>
      </c>
      <c r="G413" s="157" t="s">
        <v>1734</v>
      </c>
      <c r="H413" s="35">
        <v>13</v>
      </c>
      <c r="I413" s="181">
        <v>0</v>
      </c>
      <c r="J413" s="182" t="s">
        <v>1734</v>
      </c>
      <c r="K413" s="35">
        <v>0</v>
      </c>
      <c r="L413" s="35" t="s">
        <v>10512</v>
      </c>
      <c r="M413" s="174">
        <v>1</v>
      </c>
      <c r="N413" s="319"/>
      <c r="O413" s="174"/>
      <c r="P413" s="174"/>
      <c r="Q413" s="174"/>
      <c r="R413" s="174"/>
      <c r="S413" s="301">
        <f t="shared" ref="S413" si="79">M413</f>
        <v>1</v>
      </c>
      <c r="T413" s="154"/>
    </row>
    <row r="414" spans="2:20" x14ac:dyDescent="0.25">
      <c r="B414" s="444"/>
      <c r="C414" s="443"/>
      <c r="D414" s="444"/>
      <c r="E414" s="144" t="s">
        <v>10526</v>
      </c>
      <c r="F414" s="180">
        <v>10</v>
      </c>
      <c r="G414" s="157" t="s">
        <v>1734</v>
      </c>
      <c r="H414" s="35">
        <v>15</v>
      </c>
      <c r="I414" s="181">
        <v>0</v>
      </c>
      <c r="J414" s="182" t="s">
        <v>1734</v>
      </c>
      <c r="K414" s="35">
        <v>0</v>
      </c>
      <c r="L414" s="35" t="s">
        <v>10511</v>
      </c>
      <c r="M414" s="174">
        <v>1</v>
      </c>
      <c r="N414" s="319"/>
      <c r="O414" s="174"/>
      <c r="P414" s="174"/>
      <c r="Q414" s="174"/>
      <c r="R414" s="174"/>
      <c r="S414" s="301">
        <f t="shared" si="68"/>
        <v>1</v>
      </c>
      <c r="T414" s="154"/>
    </row>
    <row r="415" spans="2:20" x14ac:dyDescent="0.25">
      <c r="B415" s="444"/>
      <c r="C415" s="443"/>
      <c r="D415" s="444"/>
      <c r="E415" s="144" t="s">
        <v>10526</v>
      </c>
      <c r="F415" s="180">
        <v>13</v>
      </c>
      <c r="G415" s="157" t="s">
        <v>1734</v>
      </c>
      <c r="H415" s="35">
        <v>7</v>
      </c>
      <c r="I415" s="181">
        <v>0</v>
      </c>
      <c r="J415" s="182" t="s">
        <v>1734</v>
      </c>
      <c r="K415" s="35">
        <v>0</v>
      </c>
      <c r="L415" s="35" t="s">
        <v>10511</v>
      </c>
      <c r="M415" s="174">
        <v>1</v>
      </c>
      <c r="N415" s="319"/>
      <c r="O415" s="174"/>
      <c r="P415" s="174"/>
      <c r="Q415" s="174"/>
      <c r="R415" s="174"/>
      <c r="S415" s="301">
        <f t="shared" ref="S415" si="80">M415</f>
        <v>1</v>
      </c>
      <c r="T415" s="154"/>
    </row>
    <row r="416" spans="2:20" x14ac:dyDescent="0.25">
      <c r="B416" s="444"/>
      <c r="C416" s="443"/>
      <c r="D416" s="444"/>
      <c r="E416" s="144" t="s">
        <v>10526</v>
      </c>
      <c r="F416" s="180">
        <v>16</v>
      </c>
      <c r="G416" s="157" t="s">
        <v>1734</v>
      </c>
      <c r="H416" s="35">
        <v>0</v>
      </c>
      <c r="I416" s="181">
        <v>0</v>
      </c>
      <c r="J416" s="182" t="s">
        <v>1734</v>
      </c>
      <c r="K416" s="35">
        <v>0</v>
      </c>
      <c r="L416" s="35" t="s">
        <v>10511</v>
      </c>
      <c r="M416" s="174">
        <v>1</v>
      </c>
      <c r="N416" s="319"/>
      <c r="O416" s="174"/>
      <c r="P416" s="174"/>
      <c r="Q416" s="174"/>
      <c r="R416" s="174"/>
      <c r="S416" s="301">
        <f t="shared" si="68"/>
        <v>1</v>
      </c>
      <c r="T416" s="154"/>
    </row>
    <row r="417" spans="2:21" x14ac:dyDescent="0.25">
      <c r="B417" s="444"/>
      <c r="C417" s="443"/>
      <c r="D417" s="444"/>
      <c r="E417" s="144" t="s">
        <v>10526</v>
      </c>
      <c r="F417" s="180">
        <v>16</v>
      </c>
      <c r="G417" s="157" t="s">
        <v>1734</v>
      </c>
      <c r="H417" s="35">
        <v>0</v>
      </c>
      <c r="I417" s="181">
        <v>0</v>
      </c>
      <c r="J417" s="182" t="s">
        <v>1734</v>
      </c>
      <c r="K417" s="35">
        <v>0</v>
      </c>
      <c r="L417" s="35" t="s">
        <v>10512</v>
      </c>
      <c r="M417" s="174">
        <v>1</v>
      </c>
      <c r="N417" s="319"/>
      <c r="O417" s="174"/>
      <c r="P417" s="174"/>
      <c r="Q417" s="174"/>
      <c r="R417" s="174"/>
      <c r="S417" s="301">
        <f t="shared" ref="S417" si="81">M417</f>
        <v>1</v>
      </c>
      <c r="T417" s="154"/>
    </row>
    <row r="418" spans="2:21" x14ac:dyDescent="0.25">
      <c r="B418" s="444"/>
      <c r="C418" s="443"/>
      <c r="D418" s="444"/>
      <c r="E418" s="144" t="s">
        <v>10587</v>
      </c>
      <c r="F418" s="180">
        <v>20</v>
      </c>
      <c r="G418" s="157" t="s">
        <v>1734</v>
      </c>
      <c r="H418" s="35">
        <v>7</v>
      </c>
      <c r="I418" s="181">
        <v>0</v>
      </c>
      <c r="J418" s="182" t="s">
        <v>1734</v>
      </c>
      <c r="K418" s="35">
        <v>0</v>
      </c>
      <c r="L418" s="35" t="s">
        <v>10511</v>
      </c>
      <c r="M418" s="174">
        <v>1</v>
      </c>
      <c r="N418" s="319"/>
      <c r="O418" s="174"/>
      <c r="P418" s="174"/>
      <c r="Q418" s="174"/>
      <c r="R418" s="174"/>
      <c r="S418" s="301">
        <f t="shared" si="68"/>
        <v>1</v>
      </c>
      <c r="T418" s="154"/>
    </row>
    <row r="419" spans="2:21" x14ac:dyDescent="0.25">
      <c r="B419" s="444"/>
      <c r="C419" s="443"/>
      <c r="D419" s="444"/>
      <c r="E419" s="144" t="s">
        <v>10526</v>
      </c>
      <c r="F419" s="180">
        <v>21</v>
      </c>
      <c r="G419" s="157" t="s">
        <v>1734</v>
      </c>
      <c r="H419" s="35">
        <v>14</v>
      </c>
      <c r="I419" s="181">
        <v>0</v>
      </c>
      <c r="J419" s="182" t="s">
        <v>1734</v>
      </c>
      <c r="K419" s="35">
        <v>0</v>
      </c>
      <c r="L419" s="35" t="s">
        <v>10512</v>
      </c>
      <c r="M419" s="174">
        <v>1</v>
      </c>
      <c r="N419" s="319"/>
      <c r="O419" s="174"/>
      <c r="P419" s="174"/>
      <c r="Q419" s="174"/>
      <c r="R419" s="174"/>
      <c r="S419" s="301">
        <f t="shared" ref="S419" si="82">M419</f>
        <v>1</v>
      </c>
      <c r="T419" s="154"/>
    </row>
    <row r="420" spans="2:21" x14ac:dyDescent="0.25">
      <c r="B420" s="444"/>
      <c r="C420" s="443"/>
      <c r="D420" s="444"/>
      <c r="E420" s="144" t="s">
        <v>10526</v>
      </c>
      <c r="F420" s="180">
        <v>22</v>
      </c>
      <c r="G420" s="157" t="s">
        <v>1734</v>
      </c>
      <c r="H420" s="35">
        <v>16</v>
      </c>
      <c r="I420" s="181">
        <v>0</v>
      </c>
      <c r="J420" s="182" t="s">
        <v>1734</v>
      </c>
      <c r="K420" s="35">
        <v>0</v>
      </c>
      <c r="L420" s="35" t="s">
        <v>10511</v>
      </c>
      <c r="M420" s="174">
        <v>1</v>
      </c>
      <c r="N420" s="319"/>
      <c r="O420" s="174"/>
      <c r="P420" s="174"/>
      <c r="Q420" s="174"/>
      <c r="R420" s="174"/>
      <c r="S420" s="301">
        <f t="shared" si="68"/>
        <v>1</v>
      </c>
      <c r="T420" s="154"/>
    </row>
    <row r="421" spans="2:21" x14ac:dyDescent="0.25">
      <c r="B421" s="444"/>
      <c r="C421" s="443"/>
      <c r="D421" s="444"/>
      <c r="E421" s="144" t="s">
        <v>10526</v>
      </c>
      <c r="F421" s="180">
        <v>25</v>
      </c>
      <c r="G421" s="157" t="s">
        <v>1734</v>
      </c>
      <c r="H421" s="35">
        <v>6</v>
      </c>
      <c r="I421" s="181">
        <v>0</v>
      </c>
      <c r="J421" s="182" t="s">
        <v>1734</v>
      </c>
      <c r="K421" s="35">
        <v>0</v>
      </c>
      <c r="L421" s="35" t="s">
        <v>10511</v>
      </c>
      <c r="M421" s="174">
        <v>1</v>
      </c>
      <c r="N421" s="319"/>
      <c r="O421" s="174"/>
      <c r="P421" s="174"/>
      <c r="Q421" s="174"/>
      <c r="R421" s="174"/>
      <c r="S421" s="301">
        <f t="shared" ref="S421" si="83">M421</f>
        <v>1</v>
      </c>
      <c r="T421" s="154"/>
    </row>
    <row r="422" spans="2:21" x14ac:dyDescent="0.25">
      <c r="B422" s="444"/>
      <c r="C422" s="443"/>
      <c r="D422" s="444"/>
      <c r="E422" s="144" t="s">
        <v>10526</v>
      </c>
      <c r="F422" s="180">
        <v>25</v>
      </c>
      <c r="G422" s="157" t="s">
        <v>1734</v>
      </c>
      <c r="H422" s="35">
        <v>6</v>
      </c>
      <c r="I422" s="181">
        <v>0</v>
      </c>
      <c r="J422" s="182" t="s">
        <v>1734</v>
      </c>
      <c r="K422" s="35">
        <v>0</v>
      </c>
      <c r="L422" s="35" t="s">
        <v>10511</v>
      </c>
      <c r="M422" s="174">
        <v>1</v>
      </c>
      <c r="N422" s="319"/>
      <c r="O422" s="174"/>
      <c r="P422" s="174"/>
      <c r="Q422" s="174"/>
      <c r="R422" s="174"/>
      <c r="S422" s="301">
        <f t="shared" si="68"/>
        <v>1</v>
      </c>
      <c r="T422" s="154"/>
    </row>
    <row r="423" spans="2:21" x14ac:dyDescent="0.25">
      <c r="B423" s="444"/>
      <c r="C423" s="443"/>
      <c r="D423" s="444"/>
      <c r="E423" s="144" t="s">
        <v>10526</v>
      </c>
      <c r="F423" s="180">
        <v>27</v>
      </c>
      <c r="G423" s="157" t="s">
        <v>1734</v>
      </c>
      <c r="H423" s="35">
        <v>17</v>
      </c>
      <c r="I423" s="181">
        <v>0</v>
      </c>
      <c r="J423" s="182" t="s">
        <v>1734</v>
      </c>
      <c r="K423" s="35">
        <v>0</v>
      </c>
      <c r="L423" s="35" t="s">
        <v>10511</v>
      </c>
      <c r="M423" s="174">
        <v>1</v>
      </c>
      <c r="N423" s="319"/>
      <c r="O423" s="174"/>
      <c r="P423" s="174"/>
      <c r="Q423" s="174"/>
      <c r="R423" s="174"/>
      <c r="S423" s="301">
        <f t="shared" ref="S423" si="84">M423</f>
        <v>1</v>
      </c>
      <c r="T423" s="154"/>
    </row>
    <row r="424" spans="2:21" x14ac:dyDescent="0.25">
      <c r="B424" s="444"/>
      <c r="C424" s="443"/>
      <c r="D424" s="444"/>
      <c r="E424" s="144" t="s">
        <v>10526</v>
      </c>
      <c r="F424" s="180">
        <v>28</v>
      </c>
      <c r="G424" s="157" t="s">
        <v>1734</v>
      </c>
      <c r="H424" s="35">
        <v>19</v>
      </c>
      <c r="I424" s="181">
        <v>0</v>
      </c>
      <c r="J424" s="182" t="s">
        <v>1734</v>
      </c>
      <c r="K424" s="35">
        <v>0</v>
      </c>
      <c r="L424" s="35" t="s">
        <v>10512</v>
      </c>
      <c r="M424" s="174">
        <v>1</v>
      </c>
      <c r="N424" s="319"/>
      <c r="O424" s="174"/>
      <c r="P424" s="174"/>
      <c r="Q424" s="174"/>
      <c r="R424" s="174"/>
      <c r="S424" s="301">
        <f t="shared" si="68"/>
        <v>1</v>
      </c>
      <c r="T424" s="154"/>
    </row>
    <row r="425" spans="2:21" x14ac:dyDescent="0.25">
      <c r="B425" s="444"/>
      <c r="C425" s="443"/>
      <c r="D425" s="444"/>
      <c r="E425" s="144" t="s">
        <v>10526</v>
      </c>
      <c r="F425" s="180">
        <v>30</v>
      </c>
      <c r="G425" s="157" t="s">
        <v>1734</v>
      </c>
      <c r="H425" s="35">
        <v>7</v>
      </c>
      <c r="I425" s="181">
        <v>0</v>
      </c>
      <c r="J425" s="182" t="s">
        <v>1734</v>
      </c>
      <c r="K425" s="35">
        <v>0</v>
      </c>
      <c r="L425" s="35" t="s">
        <v>10511</v>
      </c>
      <c r="M425" s="174">
        <v>1</v>
      </c>
      <c r="N425" s="319"/>
      <c r="O425" s="174"/>
      <c r="P425" s="174"/>
      <c r="Q425" s="174"/>
      <c r="R425" s="174"/>
      <c r="S425" s="301">
        <f t="shared" ref="S425" si="85">M425</f>
        <v>1</v>
      </c>
      <c r="T425" s="154"/>
    </row>
    <row r="426" spans="2:21" x14ac:dyDescent="0.25">
      <c r="B426" s="444"/>
      <c r="C426" s="443"/>
      <c r="D426" s="444"/>
      <c r="E426" s="144" t="s">
        <v>10526</v>
      </c>
      <c r="F426" s="180">
        <v>30</v>
      </c>
      <c r="G426" s="157" t="s">
        <v>1734</v>
      </c>
      <c r="H426" s="35">
        <v>7</v>
      </c>
      <c r="I426" s="181">
        <v>0</v>
      </c>
      <c r="J426" s="182" t="s">
        <v>1734</v>
      </c>
      <c r="K426" s="35">
        <v>0</v>
      </c>
      <c r="L426" s="35" t="s">
        <v>10511</v>
      </c>
      <c r="M426" s="174">
        <v>1</v>
      </c>
      <c r="N426" s="319"/>
      <c r="O426" s="174"/>
      <c r="P426" s="174"/>
      <c r="Q426" s="174"/>
      <c r="R426" s="174"/>
      <c r="S426" s="301">
        <f t="shared" si="68"/>
        <v>1</v>
      </c>
      <c r="T426" s="154"/>
    </row>
    <row r="427" spans="2:21" x14ac:dyDescent="0.25">
      <c r="B427" s="444"/>
      <c r="C427" s="443"/>
      <c r="D427" s="444"/>
      <c r="E427" s="144" t="s">
        <v>10526</v>
      </c>
      <c r="F427" s="180">
        <v>32</v>
      </c>
      <c r="G427" s="157" t="s">
        <v>1734</v>
      </c>
      <c r="H427" s="35">
        <v>19</v>
      </c>
      <c r="I427" s="181">
        <v>0</v>
      </c>
      <c r="J427" s="182" t="s">
        <v>1734</v>
      </c>
      <c r="K427" s="35">
        <v>0</v>
      </c>
      <c r="L427" s="35" t="s">
        <v>10511</v>
      </c>
      <c r="M427" s="174">
        <v>1</v>
      </c>
      <c r="N427" s="319"/>
      <c r="O427" s="174"/>
      <c r="P427" s="174"/>
      <c r="Q427" s="174"/>
      <c r="R427" s="174"/>
      <c r="S427" s="301">
        <f t="shared" ref="S427" si="86">M427</f>
        <v>1</v>
      </c>
      <c r="T427" s="154"/>
    </row>
    <row r="428" spans="2:21" x14ac:dyDescent="0.25">
      <c r="B428" s="444"/>
      <c r="C428" s="443"/>
      <c r="D428" s="444"/>
      <c r="E428" s="144" t="s">
        <v>10533</v>
      </c>
      <c r="F428" s="180">
        <v>0</v>
      </c>
      <c r="G428" s="157" t="s">
        <v>1734</v>
      </c>
      <c r="H428" s="35">
        <v>0</v>
      </c>
      <c r="I428" s="181">
        <v>0</v>
      </c>
      <c r="J428" s="182" t="s">
        <v>1734</v>
      </c>
      <c r="K428" s="35">
        <v>0</v>
      </c>
      <c r="L428" s="35" t="s">
        <v>10511</v>
      </c>
      <c r="M428" s="174">
        <v>1</v>
      </c>
      <c r="N428" s="319"/>
      <c r="O428" s="174"/>
      <c r="P428" s="174"/>
      <c r="Q428" s="174"/>
      <c r="R428" s="174"/>
      <c r="S428" s="301">
        <f t="shared" si="68"/>
        <v>1</v>
      </c>
      <c r="T428" s="154"/>
    </row>
    <row r="429" spans="2:21" x14ac:dyDescent="0.25">
      <c r="B429" s="444"/>
      <c r="C429" s="443"/>
      <c r="D429" s="444"/>
      <c r="E429" s="144" t="s">
        <v>10533</v>
      </c>
      <c r="F429" s="180">
        <v>2</v>
      </c>
      <c r="G429" s="157" t="s">
        <v>1734</v>
      </c>
      <c r="H429" s="35">
        <v>13</v>
      </c>
      <c r="I429" s="181">
        <v>0</v>
      </c>
      <c r="J429" s="182" t="s">
        <v>1734</v>
      </c>
      <c r="K429" s="35">
        <v>0</v>
      </c>
      <c r="L429" s="35" t="s">
        <v>10511</v>
      </c>
      <c r="M429" s="174">
        <v>1</v>
      </c>
      <c r="N429" s="319"/>
      <c r="O429" s="174"/>
      <c r="P429" s="174"/>
      <c r="Q429" s="174"/>
      <c r="R429" s="174"/>
      <c r="S429" s="301">
        <f t="shared" ref="S429:S430" si="87">M429</f>
        <v>1</v>
      </c>
      <c r="T429" s="154"/>
    </row>
    <row r="430" spans="2:21" x14ac:dyDescent="0.25">
      <c r="B430" s="444"/>
      <c r="C430" s="443"/>
      <c r="D430" s="444"/>
      <c r="E430" s="144" t="s">
        <v>10533</v>
      </c>
      <c r="F430" s="180">
        <v>10</v>
      </c>
      <c r="G430" s="157" t="s">
        <v>1734</v>
      </c>
      <c r="H430" s="35">
        <v>1</v>
      </c>
      <c r="I430" s="181">
        <v>0</v>
      </c>
      <c r="J430" s="182" t="s">
        <v>1734</v>
      </c>
      <c r="K430" s="35">
        <v>0</v>
      </c>
      <c r="L430" s="35" t="s">
        <v>10511</v>
      </c>
      <c r="M430" s="174">
        <v>1</v>
      </c>
      <c r="N430" s="319"/>
      <c r="O430" s="174"/>
      <c r="P430" s="174"/>
      <c r="Q430" s="174"/>
      <c r="R430" s="174"/>
      <c r="S430" s="301">
        <f t="shared" si="87"/>
        <v>1</v>
      </c>
      <c r="T430" s="154"/>
    </row>
    <row r="431" spans="2:21" x14ac:dyDescent="0.25">
      <c r="B431" s="444"/>
      <c r="C431" s="443"/>
      <c r="D431" s="444"/>
      <c r="E431" s="144" t="s">
        <v>10533</v>
      </c>
      <c r="F431" s="180">
        <v>12</v>
      </c>
      <c r="G431" s="157" t="s">
        <v>1734</v>
      </c>
      <c r="H431" s="35">
        <v>7</v>
      </c>
      <c r="I431" s="181">
        <v>0</v>
      </c>
      <c r="J431" s="182" t="s">
        <v>1734</v>
      </c>
      <c r="K431" s="35">
        <v>0</v>
      </c>
      <c r="L431" s="35" t="s">
        <v>10511</v>
      </c>
      <c r="M431" s="174">
        <v>1</v>
      </c>
      <c r="N431" s="319"/>
      <c r="O431" s="174"/>
      <c r="P431" s="174"/>
      <c r="Q431" s="174"/>
      <c r="R431" s="174"/>
      <c r="S431" s="301">
        <f t="shared" ref="S431" si="88">M431</f>
        <v>1</v>
      </c>
      <c r="T431" s="154"/>
    </row>
    <row r="432" spans="2:21" x14ac:dyDescent="0.25">
      <c r="B432" s="264"/>
      <c r="C432" s="136"/>
      <c r="D432" s="264"/>
      <c r="E432" s="149" t="s">
        <v>9</v>
      </c>
      <c r="F432" s="160"/>
      <c r="G432" s="161"/>
      <c r="H432" s="163"/>
      <c r="I432" s="160"/>
      <c r="J432" s="161"/>
      <c r="K432" s="163"/>
      <c r="L432" s="163"/>
      <c r="M432" s="164"/>
      <c r="N432" s="165"/>
      <c r="O432" s="165"/>
      <c r="P432" s="165"/>
      <c r="Q432" s="165"/>
      <c r="R432" s="165"/>
      <c r="S432" s="298">
        <f>ROUND(SUM(S392:S431),2)</f>
        <v>40</v>
      </c>
      <c r="T432" s="150" t="str">
        <f>IFERROR(VLOOKUP(B391,'Planilha Orçamentária'!$A$13:$H$172,5,FALSE),0)</f>
        <v>un</v>
      </c>
      <c r="U432" s="496"/>
    </row>
    <row r="433" spans="2:21" ht="6.75" customHeight="1" x14ac:dyDescent="0.25">
      <c r="B433" s="388"/>
      <c r="C433" s="389"/>
      <c r="D433" s="389"/>
      <c r="E433" s="389"/>
      <c r="F433" s="389"/>
      <c r="G433" s="389"/>
      <c r="H433" s="389"/>
      <c r="I433" s="389"/>
      <c r="J433" s="389"/>
      <c r="K433" s="389"/>
      <c r="L433" s="389"/>
      <c r="M433" s="389"/>
      <c r="N433" s="389"/>
      <c r="O433" s="389"/>
      <c r="P433" s="389"/>
      <c r="Q433" s="389"/>
      <c r="R433" s="389"/>
      <c r="S433" s="389"/>
      <c r="T433" s="390"/>
    </row>
    <row r="434" spans="2:21" x14ac:dyDescent="0.25">
      <c r="B434" s="266" t="str">
        <f>'Planilha Orçamentária'!A58</f>
        <v>4.12</v>
      </c>
      <c r="C434" s="266">
        <f>'Planilha Orçamentária'!B58</f>
        <v>2003638</v>
      </c>
      <c r="D434" s="266" t="str">
        <f>'Planilha Orçamentária'!C58</f>
        <v>SICRO</v>
      </c>
      <c r="E434" s="972" t="str">
        <f>VLOOKUP(B434,'Planilha Orçamentária'!$A$13:$D$171,4,FALSE)</f>
        <v>Boca de lobo dupla - grelha de concreto - BLDG 03 - areia e brita comerciais</v>
      </c>
      <c r="F434" s="972"/>
      <c r="G434" s="972"/>
      <c r="H434" s="972"/>
      <c r="I434" s="972"/>
      <c r="J434" s="972"/>
      <c r="K434" s="972"/>
      <c r="L434" s="972"/>
      <c r="M434" s="972"/>
      <c r="N434" s="381"/>
      <c r="O434" s="382"/>
      <c r="P434" s="383"/>
      <c r="Q434" s="383"/>
      <c r="R434" s="383"/>
      <c r="S434" s="311">
        <f>S438</f>
        <v>3</v>
      </c>
      <c r="T434" s="415" t="str">
        <f>IFERROR(VLOOKUP(B434,'Planilha Orçamentária'!$A$13:$H$172,5,FALSE),0)</f>
        <v>un</v>
      </c>
    </row>
    <row r="435" spans="2:21" x14ac:dyDescent="0.25">
      <c r="B435" s="444"/>
      <c r="C435" s="443"/>
      <c r="D435" s="444"/>
      <c r="E435" s="144" t="s">
        <v>10521</v>
      </c>
      <c r="F435" s="180">
        <v>10</v>
      </c>
      <c r="G435" s="157" t="s">
        <v>1734</v>
      </c>
      <c r="H435" s="35">
        <v>18</v>
      </c>
      <c r="I435" s="181">
        <v>0</v>
      </c>
      <c r="J435" s="182" t="s">
        <v>1734</v>
      </c>
      <c r="K435" s="35">
        <v>0</v>
      </c>
      <c r="L435" s="35" t="s">
        <v>10512</v>
      </c>
      <c r="M435" s="174">
        <v>1</v>
      </c>
      <c r="N435" s="319"/>
      <c r="O435" s="174"/>
      <c r="P435" s="174"/>
      <c r="Q435" s="174"/>
      <c r="R435" s="174"/>
      <c r="S435" s="301">
        <f t="shared" ref="S435:S437" si="89">M435</f>
        <v>1</v>
      </c>
      <c r="T435" s="154"/>
    </row>
    <row r="436" spans="2:21" x14ac:dyDescent="0.25">
      <c r="B436" s="444"/>
      <c r="C436" s="443"/>
      <c r="D436" s="444"/>
      <c r="E436" s="144" t="s">
        <v>10526</v>
      </c>
      <c r="F436" s="180">
        <v>8</v>
      </c>
      <c r="G436" s="157" t="s">
        <v>1734</v>
      </c>
      <c r="H436" s="35">
        <v>0</v>
      </c>
      <c r="I436" s="181">
        <v>0</v>
      </c>
      <c r="J436" s="182" t="s">
        <v>1734</v>
      </c>
      <c r="K436" s="35">
        <v>0</v>
      </c>
      <c r="L436" s="35" t="s">
        <v>10511</v>
      </c>
      <c r="M436" s="174">
        <v>1</v>
      </c>
      <c r="N436" s="319"/>
      <c r="O436" s="174"/>
      <c r="P436" s="174"/>
      <c r="Q436" s="174"/>
      <c r="R436" s="174"/>
      <c r="S436" s="301">
        <f t="shared" si="89"/>
        <v>1</v>
      </c>
      <c r="T436" s="154"/>
    </row>
    <row r="437" spans="2:21" x14ac:dyDescent="0.25">
      <c r="B437" s="444"/>
      <c r="C437" s="443"/>
      <c r="D437" s="444"/>
      <c r="E437" s="144" t="s">
        <v>10526</v>
      </c>
      <c r="F437" s="180">
        <v>28</v>
      </c>
      <c r="G437" s="157" t="s">
        <v>1734</v>
      </c>
      <c r="H437" s="35">
        <v>3</v>
      </c>
      <c r="I437" s="181">
        <v>0</v>
      </c>
      <c r="J437" s="182" t="s">
        <v>1734</v>
      </c>
      <c r="K437" s="35">
        <v>0</v>
      </c>
      <c r="L437" s="35" t="s">
        <v>10512</v>
      </c>
      <c r="M437" s="174">
        <v>1</v>
      </c>
      <c r="N437" s="319"/>
      <c r="O437" s="174"/>
      <c r="P437" s="174"/>
      <c r="Q437" s="174"/>
      <c r="R437" s="174"/>
      <c r="S437" s="301">
        <f t="shared" si="89"/>
        <v>1</v>
      </c>
      <c r="T437" s="154"/>
    </row>
    <row r="438" spans="2:21" x14ac:dyDescent="0.25">
      <c r="B438" s="264"/>
      <c r="C438" s="136"/>
      <c r="D438" s="264"/>
      <c r="E438" s="149" t="s">
        <v>9</v>
      </c>
      <c r="F438" s="160"/>
      <c r="G438" s="161"/>
      <c r="H438" s="163"/>
      <c r="I438" s="160"/>
      <c r="J438" s="161"/>
      <c r="K438" s="163"/>
      <c r="L438" s="163"/>
      <c r="M438" s="164"/>
      <c r="N438" s="165"/>
      <c r="O438" s="165"/>
      <c r="P438" s="165"/>
      <c r="Q438" s="165"/>
      <c r="R438" s="165"/>
      <c r="S438" s="298">
        <f>ROUND(SUM(S435:S437),2)</f>
        <v>3</v>
      </c>
      <c r="T438" s="150" t="str">
        <f>IFERROR(VLOOKUP(B434,'Planilha Orçamentária'!$A$13:$H$172,5,FALSE),0)</f>
        <v>un</v>
      </c>
      <c r="U438" s="496"/>
    </row>
    <row r="439" spans="2:21" ht="6.75" customHeight="1" x14ac:dyDescent="0.25">
      <c r="B439" s="388"/>
      <c r="C439" s="389"/>
      <c r="D439" s="389"/>
      <c r="E439" s="389"/>
      <c r="F439" s="389"/>
      <c r="G439" s="389"/>
      <c r="H439" s="389"/>
      <c r="I439" s="389"/>
      <c r="J439" s="389"/>
      <c r="K439" s="389"/>
      <c r="L439" s="389"/>
      <c r="M439" s="389"/>
      <c r="N439" s="389"/>
      <c r="O439" s="389"/>
      <c r="P439" s="389"/>
      <c r="Q439" s="389"/>
      <c r="R439" s="389"/>
      <c r="S439" s="389"/>
      <c r="T439" s="390"/>
    </row>
    <row r="440" spans="2:21" x14ac:dyDescent="0.25">
      <c r="B440" s="266" t="str">
        <f>'Planilha Orçamentária'!A59</f>
        <v>4.13</v>
      </c>
      <c r="C440" s="266">
        <f>'Planilha Orçamentária'!B59</f>
        <v>804087</v>
      </c>
      <c r="D440" s="266" t="str">
        <f>'Planilha Orçamentária'!C59</f>
        <v>SICRO</v>
      </c>
      <c r="E440" s="972" t="str">
        <f>'Planilha Orçamentária'!D59</f>
        <v>Boca de BSTC D = 0,60 m - esconsidade 15° - areia e brita comerciais - alas retas</v>
      </c>
      <c r="F440" s="972"/>
      <c r="G440" s="972"/>
      <c r="H440" s="972"/>
      <c r="I440" s="972"/>
      <c r="J440" s="972"/>
      <c r="K440" s="972"/>
      <c r="L440" s="972"/>
      <c r="M440" s="972"/>
      <c r="N440" s="381"/>
      <c r="O440" s="382"/>
      <c r="P440" s="383"/>
      <c r="Q440" s="383"/>
      <c r="R440" s="383"/>
      <c r="S440" s="311">
        <f>S447</f>
        <v>6</v>
      </c>
      <c r="T440" s="415" t="str">
        <f>IFERROR(VLOOKUP(B440,'Planilha Orçamentária'!$A$13:$H$172,5,FALSE),0)</f>
        <v>un</v>
      </c>
    </row>
    <row r="441" spans="2:21" x14ac:dyDescent="0.25">
      <c r="B441" s="444"/>
      <c r="C441" s="443"/>
      <c r="D441" s="444"/>
      <c r="E441" s="144" t="s">
        <v>10514</v>
      </c>
      <c r="F441" s="180" t="s">
        <v>10589</v>
      </c>
      <c r="G441" s="157" t="s">
        <v>1734</v>
      </c>
      <c r="H441" s="35">
        <v>7</v>
      </c>
      <c r="I441" s="181"/>
      <c r="J441" s="182"/>
      <c r="K441" s="35"/>
      <c r="L441" s="35" t="s">
        <v>10511</v>
      </c>
      <c r="M441" s="174">
        <v>1</v>
      </c>
      <c r="N441" s="319"/>
      <c r="O441" s="174"/>
      <c r="P441" s="174"/>
      <c r="Q441" s="174"/>
      <c r="R441" s="174"/>
      <c r="S441" s="301">
        <f t="shared" ref="S441" si="90">M441</f>
        <v>1</v>
      </c>
      <c r="T441" s="154"/>
    </row>
    <row r="442" spans="2:21" x14ac:dyDescent="0.25">
      <c r="B442" s="444"/>
      <c r="C442" s="443"/>
      <c r="D442" s="444"/>
      <c r="E442" s="144" t="s">
        <v>10521</v>
      </c>
      <c r="F442" s="180" t="s">
        <v>10590</v>
      </c>
      <c r="G442" s="157" t="s">
        <v>1734</v>
      </c>
      <c r="H442" s="35">
        <v>15</v>
      </c>
      <c r="I442" s="181"/>
      <c r="J442" s="182"/>
      <c r="K442" s="35"/>
      <c r="L442" s="35" t="s">
        <v>10511</v>
      </c>
      <c r="M442" s="174">
        <v>1</v>
      </c>
      <c r="N442" s="319"/>
      <c r="O442" s="174"/>
      <c r="P442" s="174"/>
      <c r="Q442" s="174"/>
      <c r="R442" s="174"/>
      <c r="S442" s="301">
        <f t="shared" ref="S442" si="91">M442</f>
        <v>1</v>
      </c>
      <c r="T442" s="154"/>
    </row>
    <row r="443" spans="2:21" x14ac:dyDescent="0.25">
      <c r="B443" s="444"/>
      <c r="C443" s="443"/>
      <c r="D443" s="444"/>
      <c r="E443" s="144" t="s">
        <v>10521</v>
      </c>
      <c r="F443" s="180" t="s">
        <v>10591</v>
      </c>
      <c r="G443" s="157" t="s">
        <v>1734</v>
      </c>
      <c r="H443" s="35">
        <v>6</v>
      </c>
      <c r="I443" s="181"/>
      <c r="J443" s="182"/>
      <c r="K443" s="35"/>
      <c r="L443" s="35" t="s">
        <v>10511</v>
      </c>
      <c r="M443" s="174">
        <v>1</v>
      </c>
      <c r="N443" s="319"/>
      <c r="O443" s="174"/>
      <c r="P443" s="174"/>
      <c r="Q443" s="174"/>
      <c r="R443" s="174"/>
      <c r="S443" s="301">
        <f t="shared" ref="S443" si="92">M443</f>
        <v>1</v>
      </c>
      <c r="T443" s="154"/>
    </row>
    <row r="444" spans="2:21" x14ac:dyDescent="0.25">
      <c r="B444" s="444"/>
      <c r="C444" s="443"/>
      <c r="D444" s="444"/>
      <c r="E444" s="144" t="s">
        <v>10520</v>
      </c>
      <c r="F444" s="180" t="s">
        <v>10539</v>
      </c>
      <c r="G444" s="157" t="s">
        <v>1734</v>
      </c>
      <c r="H444" s="35">
        <v>1</v>
      </c>
      <c r="I444" s="181"/>
      <c r="J444" s="182"/>
      <c r="K444" s="35"/>
      <c r="L444" s="35" t="s">
        <v>10511</v>
      </c>
      <c r="M444" s="174">
        <v>1</v>
      </c>
      <c r="N444" s="319"/>
      <c r="O444" s="174"/>
      <c r="P444" s="174"/>
      <c r="Q444" s="174"/>
      <c r="R444" s="174"/>
      <c r="S444" s="301">
        <f t="shared" ref="S444" si="93">M444</f>
        <v>1</v>
      </c>
      <c r="T444" s="154"/>
    </row>
    <row r="445" spans="2:21" x14ac:dyDescent="0.25">
      <c r="B445" s="444"/>
      <c r="C445" s="443"/>
      <c r="D445" s="444"/>
      <c r="E445" s="144" t="s">
        <v>10521</v>
      </c>
      <c r="F445" s="180" t="s">
        <v>10592</v>
      </c>
      <c r="G445" s="157" t="s">
        <v>1734</v>
      </c>
      <c r="H445" s="35">
        <v>4</v>
      </c>
      <c r="I445" s="181"/>
      <c r="J445" s="182"/>
      <c r="K445" s="35"/>
      <c r="L445" s="35" t="s">
        <v>10511</v>
      </c>
      <c r="M445" s="174">
        <v>1</v>
      </c>
      <c r="N445" s="319"/>
      <c r="O445" s="174"/>
      <c r="P445" s="174"/>
      <c r="Q445" s="174"/>
      <c r="R445" s="174"/>
      <c r="S445" s="301">
        <f t="shared" ref="S445" si="94">M445</f>
        <v>1</v>
      </c>
      <c r="T445" s="154"/>
    </row>
    <row r="446" spans="2:21" x14ac:dyDescent="0.25">
      <c r="B446" s="444"/>
      <c r="C446" s="443"/>
      <c r="D446" s="444"/>
      <c r="E446" s="144" t="s">
        <v>10533</v>
      </c>
      <c r="F446" s="180">
        <v>0</v>
      </c>
      <c r="G446" s="157" t="s">
        <v>1734</v>
      </c>
      <c r="H446" s="35">
        <v>2</v>
      </c>
      <c r="I446" s="181"/>
      <c r="J446" s="182"/>
      <c r="K446" s="35"/>
      <c r="L446" s="35" t="s">
        <v>10511</v>
      </c>
      <c r="M446" s="174">
        <v>1</v>
      </c>
      <c r="N446" s="319"/>
      <c r="O446" s="174"/>
      <c r="P446" s="174"/>
      <c r="Q446" s="174"/>
      <c r="R446" s="174"/>
      <c r="S446" s="301">
        <f t="shared" ref="S446" si="95">M446</f>
        <v>1</v>
      </c>
      <c r="T446" s="154"/>
    </row>
    <row r="447" spans="2:21" x14ac:dyDescent="0.25">
      <c r="B447" s="444"/>
      <c r="C447" s="443"/>
      <c r="D447" s="444"/>
      <c r="E447" s="149" t="s">
        <v>9</v>
      </c>
      <c r="F447" s="160"/>
      <c r="G447" s="161"/>
      <c r="H447" s="163"/>
      <c r="I447" s="160"/>
      <c r="J447" s="161"/>
      <c r="K447" s="163"/>
      <c r="L447" s="163"/>
      <c r="M447" s="164"/>
      <c r="N447" s="165"/>
      <c r="O447" s="165"/>
      <c r="P447" s="165"/>
      <c r="Q447" s="165"/>
      <c r="R447" s="165"/>
      <c r="S447" s="298">
        <f>ROUND(SUM(S441:S446),2)</f>
        <v>6</v>
      </c>
      <c r="T447" s="150" t="str">
        <f>IFERROR(VLOOKUP(B440,'Planilha Orçamentária'!$A$13:$H$172,5,FALSE),0)</f>
        <v>un</v>
      </c>
    </row>
    <row r="448" spans="2:21" ht="6.75" customHeight="1" x14ac:dyDescent="0.25">
      <c r="B448" s="388"/>
      <c r="C448" s="389"/>
      <c r="D448" s="389"/>
      <c r="E448" s="389"/>
      <c r="F448" s="389"/>
      <c r="G448" s="389"/>
      <c r="H448" s="389"/>
      <c r="I448" s="389"/>
      <c r="J448" s="389"/>
      <c r="K448" s="389"/>
      <c r="L448" s="389"/>
      <c r="M448" s="389"/>
      <c r="N448" s="389"/>
      <c r="O448" s="389"/>
      <c r="P448" s="389"/>
      <c r="Q448" s="389"/>
      <c r="R448" s="389"/>
      <c r="S448" s="389"/>
      <c r="T448" s="390"/>
    </row>
    <row r="449" spans="2:21" x14ac:dyDescent="0.25">
      <c r="B449" s="266" t="str">
        <f>'Planilha Orçamentária'!A60</f>
        <v>4.14</v>
      </c>
      <c r="C449" s="266">
        <f>'Planilha Orçamentária'!B60</f>
        <v>804107</v>
      </c>
      <c r="D449" s="266" t="str">
        <f>'Planilha Orçamentária'!C60</f>
        <v>SICRO</v>
      </c>
      <c r="E449" s="972" t="str">
        <f>'Planilha Orçamentária'!D60</f>
        <v>Boca de BSTC D = 0,80 m - esconsidade 15° - areia e brita comerciais - alas retas</v>
      </c>
      <c r="F449" s="972"/>
      <c r="G449" s="972"/>
      <c r="H449" s="972"/>
      <c r="I449" s="972"/>
      <c r="J449" s="972"/>
      <c r="K449" s="972"/>
      <c r="L449" s="972"/>
      <c r="M449" s="972"/>
      <c r="N449" s="381"/>
      <c r="O449" s="382"/>
      <c r="P449" s="383"/>
      <c r="Q449" s="383"/>
      <c r="R449" s="383"/>
      <c r="S449" s="311">
        <f>S451</f>
        <v>1</v>
      </c>
      <c r="T449" s="415" t="str">
        <f>IFERROR(VLOOKUP(B449,'Planilha Orçamentária'!$A$13:$H$172,5,FALSE),0)</f>
        <v>un</v>
      </c>
    </row>
    <row r="450" spans="2:21" x14ac:dyDescent="0.25">
      <c r="B450" s="444"/>
      <c r="C450" s="443"/>
      <c r="D450" s="444"/>
      <c r="E450" s="144" t="s">
        <v>10526</v>
      </c>
      <c r="F450" s="180">
        <v>16</v>
      </c>
      <c r="G450" s="157" t="s">
        <v>1734</v>
      </c>
      <c r="H450" s="35">
        <v>5</v>
      </c>
      <c r="I450" s="181"/>
      <c r="J450" s="182"/>
      <c r="K450" s="35"/>
      <c r="L450" s="35"/>
      <c r="M450" s="174">
        <v>1</v>
      </c>
      <c r="N450" s="319"/>
      <c r="O450" s="174"/>
      <c r="P450" s="174"/>
      <c r="Q450" s="174"/>
      <c r="R450" s="174"/>
      <c r="S450" s="301">
        <f t="shared" ref="S450" si="96">M450</f>
        <v>1</v>
      </c>
      <c r="T450" s="154"/>
    </row>
    <row r="451" spans="2:21" x14ac:dyDescent="0.25">
      <c r="B451" s="444"/>
      <c r="C451" s="443"/>
      <c r="D451" s="444"/>
      <c r="E451" s="149" t="s">
        <v>9</v>
      </c>
      <c r="F451" s="160"/>
      <c r="G451" s="161"/>
      <c r="H451" s="163"/>
      <c r="I451" s="160"/>
      <c r="J451" s="161"/>
      <c r="K451" s="163"/>
      <c r="L451" s="163"/>
      <c r="M451" s="164"/>
      <c r="N451" s="165"/>
      <c r="O451" s="165"/>
      <c r="P451" s="165"/>
      <c r="Q451" s="165"/>
      <c r="R451" s="165"/>
      <c r="S451" s="298">
        <f>ROUND(SUM(S450),2)</f>
        <v>1</v>
      </c>
      <c r="T451" s="150" t="str">
        <f>IFERROR(VLOOKUP(B449,'Planilha Orçamentária'!$A$13:$H$172,5,FALSE),0)</f>
        <v>un</v>
      </c>
    </row>
    <row r="452" spans="2:21" ht="6.75" customHeight="1" x14ac:dyDescent="0.25">
      <c r="B452" s="388"/>
      <c r="C452" s="389"/>
      <c r="D452" s="389"/>
      <c r="E452" s="389"/>
      <c r="F452" s="389"/>
      <c r="G452" s="389"/>
      <c r="H452" s="389"/>
      <c r="I452" s="389"/>
      <c r="J452" s="389"/>
      <c r="K452" s="389"/>
      <c r="L452" s="389"/>
      <c r="M452" s="389"/>
      <c r="N452" s="389"/>
      <c r="O452" s="389"/>
      <c r="P452" s="389"/>
      <c r="Q452" s="389"/>
      <c r="R452" s="389"/>
      <c r="S452" s="389"/>
      <c r="T452" s="390"/>
    </row>
    <row r="453" spans="2:21" x14ac:dyDescent="0.25">
      <c r="B453" s="266" t="str">
        <f>'Planilha Orçamentária'!A61</f>
        <v>4.15</v>
      </c>
      <c r="C453" s="266">
        <f>'Planilha Orçamentária'!B61</f>
        <v>804127</v>
      </c>
      <c r="D453" s="266" t="str">
        <f>'Planilha Orçamentária'!C61</f>
        <v>SICRO</v>
      </c>
      <c r="E453" s="972" t="str">
        <f>'Planilha Orçamentária'!D61</f>
        <v>Boca de BSTC D = 1,00 m - esconsidade 15° - areia e brita comerciais - alas retas</v>
      </c>
      <c r="F453" s="972"/>
      <c r="G453" s="972"/>
      <c r="H453" s="972"/>
      <c r="I453" s="972"/>
      <c r="J453" s="972"/>
      <c r="K453" s="972"/>
      <c r="L453" s="972"/>
      <c r="M453" s="972"/>
      <c r="N453" s="381"/>
      <c r="O453" s="382"/>
      <c r="P453" s="383"/>
      <c r="Q453" s="383"/>
      <c r="R453" s="383"/>
      <c r="S453" s="311">
        <f>S455</f>
        <v>1</v>
      </c>
      <c r="T453" s="415" t="str">
        <f>IFERROR(VLOOKUP(B453,'Planilha Orçamentária'!$A$13:$H$172,5,FALSE),0)</f>
        <v>un</v>
      </c>
    </row>
    <row r="454" spans="2:21" x14ac:dyDescent="0.25">
      <c r="B454" s="444"/>
      <c r="C454" s="443"/>
      <c r="D454" s="444"/>
      <c r="E454" s="144" t="s">
        <v>10533</v>
      </c>
      <c r="F454" s="180">
        <v>12</v>
      </c>
      <c r="G454" s="157" t="s">
        <v>1734</v>
      </c>
      <c r="H454" s="35">
        <v>3</v>
      </c>
      <c r="I454" s="181"/>
      <c r="J454" s="182"/>
      <c r="K454" s="35"/>
      <c r="L454" s="35"/>
      <c r="M454" s="174">
        <v>1</v>
      </c>
      <c r="N454" s="319"/>
      <c r="O454" s="174"/>
      <c r="P454" s="174"/>
      <c r="Q454" s="174"/>
      <c r="R454" s="174"/>
      <c r="S454" s="301">
        <f t="shared" ref="S454" si="97">M454</f>
        <v>1</v>
      </c>
      <c r="T454" s="154"/>
    </row>
    <row r="455" spans="2:21" x14ac:dyDescent="0.25">
      <c r="B455" s="264"/>
      <c r="C455" s="136"/>
      <c r="D455" s="264"/>
      <c r="E455" s="149" t="s">
        <v>9</v>
      </c>
      <c r="F455" s="160"/>
      <c r="G455" s="161"/>
      <c r="H455" s="163"/>
      <c r="I455" s="160"/>
      <c r="J455" s="161"/>
      <c r="K455" s="163"/>
      <c r="L455" s="163"/>
      <c r="M455" s="164"/>
      <c r="N455" s="165"/>
      <c r="O455" s="165"/>
      <c r="P455" s="165"/>
      <c r="Q455" s="165"/>
      <c r="R455" s="165"/>
      <c r="S455" s="298">
        <f>ROUND(SUM(S454),2)</f>
        <v>1</v>
      </c>
      <c r="T455" s="150" t="str">
        <f>IFERROR(VLOOKUP(B453,'Planilha Orçamentária'!$A$13:$H$171,5,FALSE),0)</f>
        <v>un</v>
      </c>
      <c r="U455" s="496"/>
    </row>
    <row r="456" spans="2:21" ht="6.75" customHeight="1" x14ac:dyDescent="0.25">
      <c r="B456" s="388"/>
      <c r="C456" s="389"/>
      <c r="D456" s="389"/>
      <c r="E456" s="389"/>
      <c r="F456" s="389"/>
      <c r="G456" s="389"/>
      <c r="H456" s="389"/>
      <c r="I456" s="389"/>
      <c r="J456" s="389"/>
      <c r="K456" s="389"/>
      <c r="L456" s="389"/>
      <c r="M456" s="389"/>
      <c r="N456" s="389"/>
      <c r="O456" s="389"/>
      <c r="P456" s="389"/>
      <c r="Q456" s="389"/>
      <c r="R456" s="389"/>
      <c r="S456" s="389"/>
      <c r="T456" s="390"/>
    </row>
    <row r="457" spans="2:21" x14ac:dyDescent="0.25">
      <c r="B457" s="266" t="str">
        <f>'Planilha Orçamentária'!A62</f>
        <v>4.16</v>
      </c>
      <c r="C457" s="266">
        <f>'Planilha Orçamentária'!B62</f>
        <v>705233</v>
      </c>
      <c r="D457" s="266" t="str">
        <f>'Planilha Orçamentária'!C62</f>
        <v>SICRO</v>
      </c>
      <c r="E457" s="972" t="str">
        <f>'Planilha Orçamentária'!D62</f>
        <v>Boca de BSCC 2,00 x 2,00 m - esconsidade 0° - areia e brita comerciais</v>
      </c>
      <c r="F457" s="972"/>
      <c r="G457" s="972"/>
      <c r="H457" s="972"/>
      <c r="I457" s="972"/>
      <c r="J457" s="972"/>
      <c r="K457" s="972"/>
      <c r="L457" s="972"/>
      <c r="M457" s="972"/>
      <c r="N457" s="381"/>
      <c r="O457" s="382"/>
      <c r="P457" s="383"/>
      <c r="Q457" s="383"/>
      <c r="R457" s="383"/>
      <c r="S457" s="311">
        <f>S459</f>
        <v>2</v>
      </c>
      <c r="T457" s="415" t="str">
        <f>IFERROR(VLOOKUP(B457,'Planilha Orçamentária'!$A$13:$H$172,5,FALSE),0)</f>
        <v>un</v>
      </c>
    </row>
    <row r="458" spans="2:21" x14ac:dyDescent="0.25">
      <c r="B458" s="444"/>
      <c r="C458" s="443"/>
      <c r="D458" s="444"/>
      <c r="E458" s="144" t="s">
        <v>10595</v>
      </c>
      <c r="F458" s="180"/>
      <c r="G458" s="157"/>
      <c r="H458" s="35"/>
      <c r="I458" s="181"/>
      <c r="J458" s="182"/>
      <c r="K458" s="35"/>
      <c r="L458" s="35"/>
      <c r="M458" s="174">
        <v>2</v>
      </c>
      <c r="N458" s="319"/>
      <c r="O458" s="174"/>
      <c r="P458" s="174"/>
      <c r="Q458" s="174"/>
      <c r="R458" s="174"/>
      <c r="S458" s="301">
        <f t="shared" ref="S458" si="98">M458</f>
        <v>2</v>
      </c>
      <c r="T458" s="154"/>
    </row>
    <row r="459" spans="2:21" x14ac:dyDescent="0.25">
      <c r="B459" s="264"/>
      <c r="C459" s="136"/>
      <c r="D459" s="264"/>
      <c r="E459" s="149" t="s">
        <v>9</v>
      </c>
      <c r="F459" s="160"/>
      <c r="G459" s="161"/>
      <c r="H459" s="163"/>
      <c r="I459" s="160"/>
      <c r="J459" s="161"/>
      <c r="K459" s="163"/>
      <c r="L459" s="163"/>
      <c r="M459" s="164"/>
      <c r="N459" s="165"/>
      <c r="O459" s="165"/>
      <c r="P459" s="165"/>
      <c r="Q459" s="165"/>
      <c r="R459" s="165"/>
      <c r="S459" s="298">
        <f>ROUND(SUM(S458),2)</f>
        <v>2</v>
      </c>
      <c r="T459" s="150" t="str">
        <f>IFERROR(VLOOKUP(B457,'Planilha Orçamentária'!$A$13:$H$172,5,FALSE),0)</f>
        <v>un</v>
      </c>
      <c r="U459" s="496"/>
    </row>
    <row r="460" spans="2:21" ht="6.75" customHeight="1" x14ac:dyDescent="0.25">
      <c r="B460" s="388"/>
      <c r="C460" s="389"/>
      <c r="D460" s="389"/>
      <c r="E460" s="389"/>
      <c r="F460" s="389"/>
      <c r="G460" s="389"/>
      <c r="H460" s="389"/>
      <c r="I460" s="389"/>
      <c r="J460" s="389"/>
      <c r="K460" s="389"/>
      <c r="L460" s="389"/>
      <c r="M460" s="389"/>
      <c r="N460" s="389"/>
      <c r="O460" s="389"/>
      <c r="P460" s="389"/>
      <c r="Q460" s="389"/>
      <c r="R460" s="389"/>
      <c r="S460" s="389"/>
      <c r="T460" s="390"/>
    </row>
    <row r="461" spans="2:21" x14ac:dyDescent="0.25">
      <c r="B461" s="266" t="str">
        <f>'Planilha Orçamentária'!A63</f>
        <v>4.17</v>
      </c>
      <c r="C461" s="266">
        <f>'Planilha Orçamentária'!B63</f>
        <v>804013</v>
      </c>
      <c r="D461" s="266" t="str">
        <f>'Planilha Orçamentária'!C63</f>
        <v>SICRO</v>
      </c>
      <c r="E461" s="972" t="str">
        <f>'Planilha Orçamentária'!D63</f>
        <v>Corpo de BSTC D = 0,40 m PA1 - areia, brita e pedra de mão comerciais</v>
      </c>
      <c r="F461" s="972"/>
      <c r="G461" s="972"/>
      <c r="H461" s="972"/>
      <c r="I461" s="972"/>
      <c r="J461" s="972"/>
      <c r="K461" s="972"/>
      <c r="L461" s="972"/>
      <c r="M461" s="972"/>
      <c r="N461" s="381"/>
      <c r="O461" s="382"/>
      <c r="P461" s="383"/>
      <c r="Q461" s="383"/>
      <c r="R461" s="383"/>
      <c r="S461" s="311">
        <f>S464</f>
        <v>368.5</v>
      </c>
      <c r="T461" s="415" t="str">
        <f>IFERROR(VLOOKUP(B461,'Planilha Orçamentária'!$A$13:$H$172,5,FALSE),0)</f>
        <v>m</v>
      </c>
      <c r="U461" s="496"/>
    </row>
    <row r="462" spans="2:21" x14ac:dyDescent="0.25">
      <c r="B462" s="444"/>
      <c r="C462" s="443"/>
      <c r="D462" s="444"/>
      <c r="E462" s="410" t="s">
        <v>14116</v>
      </c>
      <c r="F462" s="180"/>
      <c r="G462" s="157"/>
      <c r="H462" s="35"/>
      <c r="I462" s="181"/>
      <c r="J462" s="182"/>
      <c r="K462" s="35"/>
      <c r="L462" s="35"/>
      <c r="M462" s="174"/>
      <c r="N462" s="319">
        <f>N309</f>
        <v>368.5</v>
      </c>
      <c r="O462" s="174"/>
      <c r="P462" s="174"/>
      <c r="Q462" s="174"/>
      <c r="R462" s="174"/>
      <c r="S462" s="301">
        <f>N462</f>
        <v>368.5</v>
      </c>
      <c r="T462" s="154"/>
    </row>
    <row r="463" spans="2:21" x14ac:dyDescent="0.25">
      <c r="B463" s="444"/>
      <c r="C463" s="443"/>
      <c r="D463" s="444"/>
      <c r="E463" s="144"/>
      <c r="F463" s="180"/>
      <c r="G463" s="157"/>
      <c r="H463" s="35"/>
      <c r="I463" s="180"/>
      <c r="J463" s="157"/>
      <c r="K463" s="35"/>
      <c r="L463" s="35"/>
      <c r="M463" s="174"/>
      <c r="N463" s="319"/>
      <c r="O463" s="174"/>
      <c r="P463" s="174"/>
      <c r="Q463" s="174"/>
      <c r="R463" s="174"/>
      <c r="S463" s="301"/>
      <c r="T463" s="154"/>
    </row>
    <row r="464" spans="2:21" x14ac:dyDescent="0.25">
      <c r="B464" s="444"/>
      <c r="C464" s="443"/>
      <c r="D464" s="444"/>
      <c r="E464" s="149" t="s">
        <v>9</v>
      </c>
      <c r="F464" s="160"/>
      <c r="G464" s="161"/>
      <c r="H464" s="163"/>
      <c r="I464" s="160"/>
      <c r="J464" s="161"/>
      <c r="K464" s="163"/>
      <c r="L464" s="163"/>
      <c r="M464" s="164"/>
      <c r="N464" s="165"/>
      <c r="O464" s="165"/>
      <c r="P464" s="165"/>
      <c r="Q464" s="165"/>
      <c r="R464" s="165"/>
      <c r="S464" s="298">
        <f>ROUND(SUM(S462:S463),2)</f>
        <v>368.5</v>
      </c>
      <c r="T464" s="150" t="str">
        <f>IFERROR(VLOOKUP(B461,'Planilha Orçamentária'!$A$13:$H$172,5,FALSE),0)</f>
        <v>m</v>
      </c>
      <c r="U464" s="496"/>
    </row>
    <row r="465" spans="2:21" ht="6.75" customHeight="1" x14ac:dyDescent="0.25">
      <c r="B465" s="388"/>
      <c r="C465" s="389"/>
      <c r="D465" s="389"/>
      <c r="E465" s="389"/>
      <c r="F465" s="389"/>
      <c r="G465" s="389"/>
      <c r="H465" s="389"/>
      <c r="I465" s="389"/>
      <c r="J465" s="389"/>
      <c r="K465" s="389"/>
      <c r="L465" s="389"/>
      <c r="M465" s="389"/>
      <c r="N465" s="389"/>
      <c r="O465" s="389"/>
      <c r="P465" s="389"/>
      <c r="Q465" s="389"/>
      <c r="R465" s="389"/>
      <c r="S465" s="389"/>
      <c r="T465" s="390"/>
    </row>
    <row r="466" spans="2:21" x14ac:dyDescent="0.25">
      <c r="B466" s="266" t="str">
        <f>'Planilha Orçamentária'!A64</f>
        <v>4.18</v>
      </c>
      <c r="C466" s="266">
        <f>'Planilha Orçamentária'!B64</f>
        <v>2003986</v>
      </c>
      <c r="D466" s="266" t="str">
        <f>'Planilha Orçamentária'!C64</f>
        <v>SICRO</v>
      </c>
      <c r="E466" s="972" t="str">
        <f>'Planilha Orçamentária'!D64</f>
        <v>Tubo PEAD para drenagem - D = 600 mm - fornecimento e instalação</v>
      </c>
      <c r="F466" s="972" t="str">
        <f>'Planilha Orçamentária'!E64</f>
        <v>m</v>
      </c>
      <c r="G466" s="972">
        <f>'Planilha Orçamentária'!F64</f>
        <v>1326</v>
      </c>
      <c r="H466" s="972" t="e">
        <f>'Planilha Orçamentária'!#REF!</f>
        <v>#REF!</v>
      </c>
      <c r="I466" s="972"/>
      <c r="J466" s="972"/>
      <c r="K466" s="972"/>
      <c r="L466" s="972"/>
      <c r="M466" s="972"/>
      <c r="N466" s="381"/>
      <c r="O466" s="382"/>
      <c r="P466" s="383"/>
      <c r="Q466" s="383"/>
      <c r="R466" s="383"/>
      <c r="S466" s="311">
        <f>S468</f>
        <v>1326</v>
      </c>
      <c r="T466" s="415" t="str">
        <f>IFERROR(VLOOKUP(B466,'Planilha Orçamentária'!$A$13:$H$172,5,FALSE),0)</f>
        <v>m</v>
      </c>
    </row>
    <row r="467" spans="2:21" x14ac:dyDescent="0.25">
      <c r="B467" s="444"/>
      <c r="C467" s="443"/>
      <c r="D467" s="444"/>
      <c r="E467" s="410" t="s">
        <v>14117</v>
      </c>
      <c r="F467" s="180"/>
      <c r="G467" s="157"/>
      <c r="H467" s="35"/>
      <c r="I467" s="181"/>
      <c r="J467" s="182"/>
      <c r="K467" s="35"/>
      <c r="L467" s="35"/>
      <c r="M467" s="174"/>
      <c r="N467" s="319">
        <f>N310</f>
        <v>1326</v>
      </c>
      <c r="O467" s="174"/>
      <c r="P467" s="174"/>
      <c r="Q467" s="174"/>
      <c r="R467" s="174"/>
      <c r="S467" s="301">
        <f>N467</f>
        <v>1326</v>
      </c>
      <c r="T467" s="154"/>
    </row>
    <row r="468" spans="2:21" x14ac:dyDescent="0.25">
      <c r="B468" s="264"/>
      <c r="C468" s="136"/>
      <c r="D468" s="264"/>
      <c r="E468" s="149" t="s">
        <v>9</v>
      </c>
      <c r="F468" s="160"/>
      <c r="G468" s="161"/>
      <c r="H468" s="163"/>
      <c r="I468" s="160"/>
      <c r="J468" s="161"/>
      <c r="K468" s="163"/>
      <c r="L468" s="163"/>
      <c r="M468" s="164"/>
      <c r="N468" s="165"/>
      <c r="O468" s="165"/>
      <c r="P468" s="165"/>
      <c r="Q468" s="165"/>
      <c r="R468" s="165"/>
      <c r="S468" s="298">
        <f>ROUND(SUM(S467),2)</f>
        <v>1326</v>
      </c>
      <c r="T468" s="150" t="str">
        <f>IFERROR(VLOOKUP(B466,'Planilha Orçamentária'!$A$13:$H$172,5,FALSE),0)</f>
        <v>m</v>
      </c>
      <c r="U468" s="496"/>
    </row>
    <row r="469" spans="2:21" ht="6.75" customHeight="1" x14ac:dyDescent="0.25">
      <c r="B469" s="388"/>
      <c r="C469" s="389"/>
      <c r="D469" s="389"/>
      <c r="E469" s="389"/>
      <c r="F469" s="389"/>
      <c r="G469" s="389"/>
      <c r="H469" s="389"/>
      <c r="I469" s="389"/>
      <c r="J469" s="389"/>
      <c r="K469" s="389"/>
      <c r="L469" s="389"/>
      <c r="M469" s="389"/>
      <c r="N469" s="389"/>
      <c r="O469" s="389"/>
      <c r="P469" s="389"/>
      <c r="Q469" s="389"/>
      <c r="R469" s="389"/>
      <c r="S469" s="389"/>
      <c r="T469" s="390"/>
    </row>
    <row r="470" spans="2:21" x14ac:dyDescent="0.25">
      <c r="B470" s="266" t="str">
        <f>'Planilha Orçamentária'!A65</f>
        <v>4.19</v>
      </c>
      <c r="C470" s="89">
        <f>'Planilha Orçamentária'!B65</f>
        <v>2003988</v>
      </c>
      <c r="D470" s="266" t="str">
        <f>'Planilha Orçamentária'!C65</f>
        <v>SICRO</v>
      </c>
      <c r="E470" s="510" t="str">
        <f>'Planilha Orçamentária'!D65</f>
        <v>Tubo PEAD para drenagem - D = 800 mm - fornecimento e instalação</v>
      </c>
      <c r="F470" s="90"/>
      <c r="G470" s="91"/>
      <c r="H470" s="92"/>
      <c r="I470" s="92"/>
      <c r="J470" s="91"/>
      <c r="K470" s="92"/>
      <c r="L470" s="501"/>
      <c r="M470" s="501"/>
      <c r="N470" s="511"/>
      <c r="O470" s="511"/>
      <c r="P470" s="511"/>
      <c r="Q470" s="512"/>
      <c r="R470" s="512"/>
      <c r="S470" s="311">
        <f>S472</f>
        <v>11</v>
      </c>
      <c r="T470" s="415" t="str">
        <f>IFERROR(VLOOKUP(B470,'Planilha Orçamentária'!$A$13:$H$172,5,FALSE),0)</f>
        <v>m</v>
      </c>
    </row>
    <row r="471" spans="2:21" x14ac:dyDescent="0.25">
      <c r="B471" s="444"/>
      <c r="C471" s="443"/>
      <c r="D471" s="444"/>
      <c r="E471" s="144" t="s">
        <v>10594</v>
      </c>
      <c r="F471" s="180"/>
      <c r="G471" s="157"/>
      <c r="H471" s="35"/>
      <c r="I471" s="181"/>
      <c r="J471" s="182"/>
      <c r="K471" s="35"/>
      <c r="L471" s="35"/>
      <c r="M471" s="174"/>
      <c r="N471" s="319">
        <f>N311</f>
        <v>11</v>
      </c>
      <c r="O471" s="174"/>
      <c r="P471" s="174"/>
      <c r="Q471" s="174"/>
      <c r="R471" s="174"/>
      <c r="S471" s="301">
        <f>N471</f>
        <v>11</v>
      </c>
      <c r="T471" s="154"/>
    </row>
    <row r="472" spans="2:21" x14ac:dyDescent="0.25">
      <c r="B472" s="264"/>
      <c r="C472" s="136"/>
      <c r="D472" s="264"/>
      <c r="E472" s="149" t="s">
        <v>9</v>
      </c>
      <c r="F472" s="160"/>
      <c r="G472" s="161"/>
      <c r="H472" s="163"/>
      <c r="I472" s="160"/>
      <c r="J472" s="161"/>
      <c r="K472" s="163"/>
      <c r="L472" s="163"/>
      <c r="M472" s="164"/>
      <c r="N472" s="165"/>
      <c r="O472" s="165"/>
      <c r="P472" s="165"/>
      <c r="Q472" s="165"/>
      <c r="R472" s="165"/>
      <c r="S472" s="298">
        <f>ROUND(SUM(S471),2)</f>
        <v>11</v>
      </c>
      <c r="T472" s="150" t="str">
        <f>IFERROR(VLOOKUP(B470,'Planilha Orçamentária'!$A$13:$H$172,5,FALSE),0)</f>
        <v>m</v>
      </c>
      <c r="U472" s="496"/>
    </row>
    <row r="473" spans="2:21" ht="6.75" customHeight="1" x14ac:dyDescent="0.25">
      <c r="B473" s="388"/>
      <c r="C473" s="389"/>
      <c r="D473" s="389"/>
      <c r="E473" s="389"/>
      <c r="F473" s="389"/>
      <c r="G473" s="389"/>
      <c r="H473" s="389"/>
      <c r="I473" s="389"/>
      <c r="J473" s="389"/>
      <c r="K473" s="389"/>
      <c r="L473" s="389"/>
      <c r="M473" s="389"/>
      <c r="N473" s="389"/>
      <c r="O473" s="389"/>
      <c r="P473" s="389"/>
      <c r="Q473" s="389"/>
      <c r="R473" s="389"/>
      <c r="S473" s="389"/>
      <c r="T473" s="390"/>
    </row>
    <row r="474" spans="2:21" ht="15" customHeight="1" x14ac:dyDescent="0.25">
      <c r="B474" s="266" t="str">
        <f>'Planilha Orçamentária'!A66</f>
        <v>4.20</v>
      </c>
      <c r="C474" s="266">
        <f>'Planilha Orçamentária'!B66</f>
        <v>2003990</v>
      </c>
      <c r="D474" s="266" t="str">
        <f>'Planilha Orçamentária'!C66</f>
        <v>SICRO</v>
      </c>
      <c r="E474" s="972" t="str">
        <f>'Planilha Orçamentária'!D66</f>
        <v>Tubo PEAD para drenagem - D = 1.000 mm - fornecimento e instalação</v>
      </c>
      <c r="F474" s="972"/>
      <c r="G474" s="972"/>
      <c r="H474" s="972"/>
      <c r="I474" s="972"/>
      <c r="J474" s="972"/>
      <c r="K474" s="972"/>
      <c r="L474" s="972"/>
      <c r="M474" s="972"/>
      <c r="N474" s="381"/>
      <c r="O474" s="382"/>
      <c r="P474" s="383"/>
      <c r="Q474" s="383"/>
      <c r="R474" s="383"/>
      <c r="S474" s="311">
        <f>S476</f>
        <v>9</v>
      </c>
      <c r="T474" s="415" t="str">
        <f>IFERROR(VLOOKUP(B474,'Planilha Orçamentária'!$A$13:$H$172,5,FALSE),0)</f>
        <v>m</v>
      </c>
    </row>
    <row r="475" spans="2:21" x14ac:dyDescent="0.25">
      <c r="B475" s="444"/>
      <c r="C475" s="443"/>
      <c r="D475" s="444"/>
      <c r="E475" s="173" t="s">
        <v>10593</v>
      </c>
      <c r="F475" s="138"/>
      <c r="G475" s="139"/>
      <c r="H475" s="140"/>
      <c r="I475" s="140"/>
      <c r="J475" s="139"/>
      <c r="K475" s="140"/>
      <c r="L475" s="35"/>
      <c r="M475" s="174"/>
      <c r="N475" s="295">
        <f>N312</f>
        <v>9</v>
      </c>
      <c r="O475" s="296"/>
      <c r="P475" s="296"/>
      <c r="Q475" s="296"/>
      <c r="R475" s="296"/>
      <c r="S475" s="297">
        <f>N475</f>
        <v>9</v>
      </c>
      <c r="T475" s="154"/>
    </row>
    <row r="476" spans="2:21" x14ac:dyDescent="0.25">
      <c r="B476" s="264"/>
      <c r="C476" s="136"/>
      <c r="D476" s="264"/>
      <c r="E476" s="149" t="s">
        <v>9</v>
      </c>
      <c r="F476" s="160"/>
      <c r="G476" s="161"/>
      <c r="H476" s="163"/>
      <c r="I476" s="160"/>
      <c r="J476" s="161"/>
      <c r="K476" s="163"/>
      <c r="L476" s="163"/>
      <c r="M476" s="164"/>
      <c r="N476" s="165"/>
      <c r="O476" s="165"/>
      <c r="P476" s="165"/>
      <c r="Q476" s="165"/>
      <c r="R476" s="165"/>
      <c r="S476" s="298">
        <f>ROUND(SUM(S475),2)</f>
        <v>9</v>
      </c>
      <c r="T476" s="150" t="str">
        <f>IFERROR(VLOOKUP(B474,'Planilha Orçamentária'!$A$13:$H$172,5,FALSE),0)</f>
        <v>m</v>
      </c>
      <c r="U476" s="496"/>
    </row>
    <row r="477" spans="2:21" ht="6.75" customHeight="1" x14ac:dyDescent="0.25">
      <c r="B477" s="388"/>
      <c r="C477" s="389"/>
      <c r="D477" s="389"/>
      <c r="E477" s="389"/>
      <c r="F477" s="389"/>
      <c r="G477" s="389"/>
      <c r="H477" s="389"/>
      <c r="I477" s="389"/>
      <c r="J477" s="389"/>
      <c r="K477" s="389"/>
      <c r="L477" s="389"/>
      <c r="M477" s="389"/>
      <c r="N477" s="389"/>
      <c r="O477" s="389"/>
      <c r="P477" s="389"/>
      <c r="Q477" s="389"/>
      <c r="R477" s="389"/>
      <c r="S477" s="389"/>
      <c r="T477" s="390"/>
    </row>
    <row r="478" spans="2:21" ht="15" customHeight="1" x14ac:dyDescent="0.25">
      <c r="B478" s="266" t="str">
        <f>'Planilha Orçamentária'!A67</f>
        <v>4.21</v>
      </c>
      <c r="C478" s="266">
        <f>'Planilha Orçamentária'!B67</f>
        <v>1505879</v>
      </c>
      <c r="D478" s="266" t="str">
        <f>'Planilha Orçamentária'!C67</f>
        <v>SICRO</v>
      </c>
      <c r="E478" s="972" t="str">
        <f>'Planilha Orçamentária'!D67</f>
        <v>Enrocamento de pedra arrumada manualmente - pedra de mão comercial - fornecimento e assentamento</v>
      </c>
      <c r="F478" s="972"/>
      <c r="G478" s="972"/>
      <c r="H478" s="972"/>
      <c r="I478" s="972"/>
      <c r="J478" s="972"/>
      <c r="K478" s="972"/>
      <c r="L478" s="972"/>
      <c r="M478" s="972"/>
      <c r="N478" s="381"/>
      <c r="O478" s="382"/>
      <c r="P478" s="383"/>
      <c r="Q478" s="383"/>
      <c r="R478" s="383"/>
      <c r="S478" s="311">
        <f>S480</f>
        <v>18</v>
      </c>
      <c r="T478" s="415" t="str">
        <f>IFERROR(VLOOKUP(B478,'Planilha Orçamentária'!$A$13:$H$172,5,FALSE),0)</f>
        <v>m³</v>
      </c>
    </row>
    <row r="479" spans="2:21" x14ac:dyDescent="0.25">
      <c r="B479" s="446"/>
      <c r="C479" s="445"/>
      <c r="D479" s="446"/>
      <c r="E479" s="173" t="s">
        <v>10595</v>
      </c>
      <c r="F479" s="138"/>
      <c r="G479" s="139"/>
      <c r="H479" s="140"/>
      <c r="I479" s="140"/>
      <c r="J479" s="139"/>
      <c r="K479" s="140"/>
      <c r="L479" s="35"/>
      <c r="M479" s="174"/>
      <c r="N479" s="310">
        <f>$N$313</f>
        <v>12</v>
      </c>
      <c r="O479" s="175">
        <v>3</v>
      </c>
      <c r="P479" s="175">
        <v>0.5</v>
      </c>
      <c r="Q479" s="175"/>
      <c r="R479" s="175">
        <f>P479*O479*N479</f>
        <v>18</v>
      </c>
      <c r="S479" s="301">
        <f>R479</f>
        <v>18</v>
      </c>
      <c r="T479" s="154"/>
    </row>
    <row r="480" spans="2:21" x14ac:dyDescent="0.25">
      <c r="B480" s="508"/>
      <c r="C480" s="507"/>
      <c r="D480" s="508"/>
      <c r="E480" s="149" t="s">
        <v>9</v>
      </c>
      <c r="F480" s="160"/>
      <c r="G480" s="161"/>
      <c r="H480" s="163"/>
      <c r="I480" s="160"/>
      <c r="J480" s="161"/>
      <c r="K480" s="163"/>
      <c r="L480" s="163"/>
      <c r="M480" s="164"/>
      <c r="N480" s="165"/>
      <c r="O480" s="165"/>
      <c r="P480" s="165"/>
      <c r="Q480" s="165"/>
      <c r="R480" s="165"/>
      <c r="S480" s="298">
        <f>ROUND(SUM(S479:S479),2)</f>
        <v>18</v>
      </c>
      <c r="T480" s="150" t="str">
        <f>IFERROR(VLOOKUP(B478,'Planilha Orçamentária'!$A$13:$H$172,5,FALSE),0)</f>
        <v>m³</v>
      </c>
      <c r="U480" s="496"/>
    </row>
    <row r="481" spans="2:21" ht="6.75" customHeight="1" x14ac:dyDescent="0.25">
      <c r="B481" s="388"/>
      <c r="C481" s="389"/>
      <c r="D481" s="389"/>
      <c r="E481" s="389"/>
      <c r="F481" s="389"/>
      <c r="G481" s="389"/>
      <c r="H481" s="389"/>
      <c r="I481" s="389"/>
      <c r="J481" s="389"/>
      <c r="K481" s="389"/>
      <c r="L481" s="389"/>
      <c r="M481" s="389"/>
      <c r="N481" s="389"/>
      <c r="O481" s="389"/>
      <c r="P481" s="389"/>
      <c r="Q481" s="389"/>
      <c r="R481" s="389"/>
      <c r="S481" s="389"/>
      <c r="T481" s="390"/>
    </row>
    <row r="482" spans="2:21" ht="15" customHeight="1" x14ac:dyDescent="0.25">
      <c r="B482" s="266" t="str">
        <f>'Planilha Orçamentária'!A68</f>
        <v>4.22</v>
      </c>
      <c r="C482" s="266">
        <f>'Planilha Orçamentária'!B68</f>
        <v>3009091</v>
      </c>
      <c r="D482" s="266" t="str">
        <f>'Planilha Orçamentária'!C68</f>
        <v>SICRO</v>
      </c>
      <c r="E482" s="972" t="str">
        <f>'Planilha Orçamentária'!D68</f>
        <v>Lançamento de lastro, 10 cm de altura, primeiro levante, descarga de pedra britada de caminhões</v>
      </c>
      <c r="F482" s="972"/>
      <c r="G482" s="972"/>
      <c r="H482" s="972"/>
      <c r="I482" s="972"/>
      <c r="J482" s="972"/>
      <c r="K482" s="972"/>
      <c r="L482" s="972"/>
      <c r="M482" s="972"/>
      <c r="N482" s="381"/>
      <c r="O482" s="382"/>
      <c r="P482" s="383"/>
      <c r="Q482" s="383"/>
      <c r="R482" s="383"/>
      <c r="S482" s="311">
        <f>S485</f>
        <v>24.99</v>
      </c>
      <c r="T482" s="415" t="str">
        <f>IFERROR(VLOOKUP(B482,'Planilha Orçamentária'!$A$13:$H$172,5,FALSE),0)</f>
        <v>m³</v>
      </c>
    </row>
    <row r="483" spans="2:21" x14ac:dyDescent="0.25">
      <c r="B483" s="444"/>
      <c r="C483" s="443"/>
      <c r="D483" s="444"/>
      <c r="E483" s="173" t="s">
        <v>14183</v>
      </c>
      <c r="F483" s="138"/>
      <c r="G483" s="139"/>
      <c r="H483" s="140"/>
      <c r="I483" s="140"/>
      <c r="J483" s="139"/>
      <c r="K483" s="140"/>
      <c r="L483" s="35"/>
      <c r="M483" s="174"/>
      <c r="N483" s="310">
        <f>$N$309</f>
        <v>368.5</v>
      </c>
      <c r="O483" s="175">
        <f>0.4+0.2</f>
        <v>0.60000000000000009</v>
      </c>
      <c r="P483" s="175">
        <v>0.1</v>
      </c>
      <c r="Q483" s="175"/>
      <c r="R483" s="175">
        <f>P483*O483*N483</f>
        <v>22.110000000000003</v>
      </c>
      <c r="S483" s="301">
        <f>R483</f>
        <v>22.110000000000003</v>
      </c>
      <c r="T483" s="154"/>
    </row>
    <row r="484" spans="2:21" x14ac:dyDescent="0.25">
      <c r="B484" s="444"/>
      <c r="C484" s="443"/>
      <c r="D484" s="444"/>
      <c r="E484" s="173" t="s">
        <v>10595</v>
      </c>
      <c r="F484" s="138"/>
      <c r="G484" s="139"/>
      <c r="H484" s="140"/>
      <c r="I484" s="140"/>
      <c r="J484" s="139"/>
      <c r="K484" s="140"/>
      <c r="L484" s="35"/>
      <c r="M484" s="174"/>
      <c r="N484" s="310">
        <f>$N$313</f>
        <v>12</v>
      </c>
      <c r="O484" s="175">
        <f>2+0.4</f>
        <v>2.4</v>
      </c>
      <c r="P484" s="175">
        <v>0.1</v>
      </c>
      <c r="Q484" s="175"/>
      <c r="R484" s="175">
        <f>P484*O484*N484</f>
        <v>2.88</v>
      </c>
      <c r="S484" s="301">
        <f>R484</f>
        <v>2.88</v>
      </c>
      <c r="T484" s="154"/>
    </row>
    <row r="485" spans="2:21" x14ac:dyDescent="0.25">
      <c r="B485" s="264"/>
      <c r="C485" s="136"/>
      <c r="D485" s="264"/>
      <c r="E485" s="149" t="s">
        <v>9</v>
      </c>
      <c r="F485" s="160"/>
      <c r="G485" s="161"/>
      <c r="H485" s="163"/>
      <c r="I485" s="160"/>
      <c r="J485" s="161"/>
      <c r="K485" s="163"/>
      <c r="L485" s="163"/>
      <c r="M485" s="164"/>
      <c r="N485" s="165"/>
      <c r="O485" s="165"/>
      <c r="P485" s="165"/>
      <c r="Q485" s="165"/>
      <c r="R485" s="165"/>
      <c r="S485" s="298">
        <f>ROUND(SUM(S483:S484),2)</f>
        <v>24.99</v>
      </c>
      <c r="T485" s="150" t="str">
        <f>IFERROR(VLOOKUP(B482,'Planilha Orçamentária'!$A$13:$H$172,5,FALSE),0)</f>
        <v>m³</v>
      </c>
      <c r="U485" s="496"/>
    </row>
    <row r="486" spans="2:21" ht="6.75" customHeight="1" x14ac:dyDescent="0.25">
      <c r="B486" s="388"/>
      <c r="C486" s="389"/>
      <c r="D486" s="389"/>
      <c r="E486" s="389"/>
      <c r="F486" s="389"/>
      <c r="G486" s="389"/>
      <c r="H486" s="389"/>
      <c r="I486" s="389"/>
      <c r="J486" s="389"/>
      <c r="K486" s="389"/>
      <c r="L486" s="389"/>
      <c r="M486" s="389"/>
      <c r="N486" s="389"/>
      <c r="O486" s="389"/>
      <c r="P486" s="389"/>
      <c r="Q486" s="389"/>
      <c r="R486" s="389"/>
      <c r="S486" s="389"/>
      <c r="T486" s="390"/>
    </row>
    <row r="487" spans="2:21" ht="15" customHeight="1" x14ac:dyDescent="0.25">
      <c r="B487" s="266" t="str">
        <f>'Planilha Orçamentária'!A69</f>
        <v>4.23</v>
      </c>
      <c r="C487" s="266">
        <f>'Planilha Orçamentária'!B69</f>
        <v>6817891</v>
      </c>
      <c r="D487" s="266" t="str">
        <f>'Planilha Orçamentária'!C69</f>
        <v>SICRO</v>
      </c>
      <c r="E487" s="972" t="str">
        <f>'Planilha Orçamentária'!D69</f>
        <v>Corpo de BSCC - seção canal de 2,0 x 2,0 m - pré-moldado - tipo II - areia e brita comerciais</v>
      </c>
      <c r="F487" s="972"/>
      <c r="G487" s="972"/>
      <c r="H487" s="972"/>
      <c r="I487" s="972"/>
      <c r="J487" s="972"/>
      <c r="K487" s="972"/>
      <c r="L487" s="972"/>
      <c r="M487" s="972"/>
      <c r="N487" s="381"/>
      <c r="O487" s="382"/>
      <c r="P487" s="383"/>
      <c r="Q487" s="383"/>
      <c r="R487" s="383"/>
      <c r="S487" s="311">
        <f>S489</f>
        <v>12</v>
      </c>
      <c r="T487" s="415" t="str">
        <f>IFERROR(VLOOKUP(B487,'Planilha Orçamentária'!$A$13:$H$172,5,FALSE),0)</f>
        <v>m</v>
      </c>
    </row>
    <row r="488" spans="2:21" x14ac:dyDescent="0.25">
      <c r="B488" s="444"/>
      <c r="C488" s="443"/>
      <c r="D488" s="444"/>
      <c r="E488" s="173" t="s">
        <v>10596</v>
      </c>
      <c r="F488" s="138"/>
      <c r="G488" s="139"/>
      <c r="H488" s="140"/>
      <c r="I488" s="140"/>
      <c r="J488" s="139"/>
      <c r="K488" s="140"/>
      <c r="L488" s="35"/>
      <c r="M488" s="174"/>
      <c r="N488" s="295">
        <v>12</v>
      </c>
      <c r="O488" s="296"/>
      <c r="P488" s="296"/>
      <c r="Q488" s="296"/>
      <c r="R488" s="296"/>
      <c r="S488" s="297">
        <f>N488</f>
        <v>12</v>
      </c>
      <c r="T488" s="154"/>
    </row>
    <row r="489" spans="2:21" x14ac:dyDescent="0.25">
      <c r="B489" s="264"/>
      <c r="C489" s="136"/>
      <c r="D489" s="264"/>
      <c r="E489" s="149" t="s">
        <v>9</v>
      </c>
      <c r="F489" s="160"/>
      <c r="G489" s="161"/>
      <c r="H489" s="163"/>
      <c r="I489" s="160"/>
      <c r="J489" s="161"/>
      <c r="K489" s="163"/>
      <c r="L489" s="163"/>
      <c r="M489" s="164"/>
      <c r="N489" s="165"/>
      <c r="O489" s="165"/>
      <c r="P489" s="165"/>
      <c r="Q489" s="165"/>
      <c r="R489" s="165"/>
      <c r="S489" s="298">
        <f>ROUND(SUM(S488),2)</f>
        <v>12</v>
      </c>
      <c r="T489" s="150" t="str">
        <f>IFERROR(VLOOKUP(B487,'Planilha Orçamentária'!$A$13:$H$172,5,FALSE),0)</f>
        <v>m</v>
      </c>
      <c r="U489" s="496"/>
    </row>
    <row r="490" spans="2:21" ht="6.75" customHeight="1" x14ac:dyDescent="0.25">
      <c r="B490" s="388"/>
      <c r="C490" s="389"/>
      <c r="D490" s="389"/>
      <c r="E490" s="389"/>
      <c r="F490" s="389"/>
      <c r="G490" s="389"/>
      <c r="H490" s="389"/>
      <c r="I490" s="389"/>
      <c r="J490" s="389"/>
      <c r="K490" s="389"/>
      <c r="L490" s="389"/>
      <c r="M490" s="389"/>
      <c r="N490" s="389"/>
      <c r="O490" s="389"/>
      <c r="P490" s="389"/>
      <c r="Q490" s="389"/>
      <c r="R490" s="389"/>
      <c r="S490" s="389"/>
      <c r="T490" s="390"/>
    </row>
    <row r="491" spans="2:21" ht="15" customHeight="1" x14ac:dyDescent="0.25">
      <c r="B491" s="266" t="str">
        <f>'Planilha Orçamentária'!A70</f>
        <v>4.24</v>
      </c>
      <c r="C491" s="266">
        <f>'Planilha Orçamentária'!B70</f>
        <v>2003987</v>
      </c>
      <c r="D491" s="266" t="str">
        <f>'Planilha Orçamentária'!C70</f>
        <v>SICRO</v>
      </c>
      <c r="E491" s="972" t="str">
        <f>'Planilha Orçamentária'!D70</f>
        <v>Tubo PEAD para drenagem - D = 750 mm - fornecimento e instalação</v>
      </c>
      <c r="F491" s="972"/>
      <c r="G491" s="972"/>
      <c r="H491" s="972"/>
      <c r="I491" s="972"/>
      <c r="J491" s="972"/>
      <c r="K491" s="972"/>
      <c r="L491" s="972"/>
      <c r="M491" s="972"/>
      <c r="N491" s="381"/>
      <c r="O491" s="382"/>
      <c r="P491" s="383"/>
      <c r="Q491" s="383"/>
      <c r="R491" s="383"/>
      <c r="S491" s="311">
        <f>S493</f>
        <v>120</v>
      </c>
      <c r="T491" s="415" t="str">
        <f>IFERROR(VLOOKUP(B491,'Planilha Orçamentária'!$A$13:$H$172,5,FALSE),0)</f>
        <v>m</v>
      </c>
    </row>
    <row r="492" spans="2:21" x14ac:dyDescent="0.25">
      <c r="B492" s="444"/>
      <c r="C492" s="443"/>
      <c r="D492" s="444"/>
      <c r="E492" s="173" t="s">
        <v>10597</v>
      </c>
      <c r="F492" s="138"/>
      <c r="G492" s="139"/>
      <c r="H492" s="140"/>
      <c r="I492" s="140"/>
      <c r="J492" s="139"/>
      <c r="K492" s="140"/>
      <c r="L492" s="35"/>
      <c r="M492" s="174"/>
      <c r="N492" s="295">
        <f>12*10</f>
        <v>120</v>
      </c>
      <c r="O492" s="296"/>
      <c r="P492" s="296"/>
      <c r="Q492" s="296"/>
      <c r="R492" s="296"/>
      <c r="S492" s="297">
        <f>N492</f>
        <v>120</v>
      </c>
      <c r="T492" s="154"/>
    </row>
    <row r="493" spans="2:21" x14ac:dyDescent="0.25">
      <c r="B493" s="264"/>
      <c r="C493" s="136"/>
      <c r="D493" s="264"/>
      <c r="E493" s="149" t="s">
        <v>9</v>
      </c>
      <c r="F493" s="160"/>
      <c r="G493" s="161"/>
      <c r="H493" s="163"/>
      <c r="I493" s="160"/>
      <c r="J493" s="161"/>
      <c r="K493" s="163"/>
      <c r="L493" s="163"/>
      <c r="M493" s="164"/>
      <c r="N493" s="165"/>
      <c r="O493" s="165"/>
      <c r="P493" s="165"/>
      <c r="Q493" s="165"/>
      <c r="R493" s="165"/>
      <c r="S493" s="298">
        <f>ROUND(SUM(S492),2)</f>
        <v>120</v>
      </c>
      <c r="T493" s="150" t="str">
        <f>IFERROR(VLOOKUP(B491,'Planilha Orçamentária'!$A$13:$H$172,5,FALSE),0)</f>
        <v>m</v>
      </c>
      <c r="U493" s="496"/>
    </row>
    <row r="494" spans="2:21" ht="6.75" customHeight="1" x14ac:dyDescent="0.25">
      <c r="B494" s="388"/>
      <c r="C494" s="389"/>
      <c r="D494" s="389"/>
      <c r="E494" s="389"/>
      <c r="F494" s="389"/>
      <c r="G494" s="389"/>
      <c r="H494" s="389"/>
      <c r="I494" s="389"/>
      <c r="J494" s="389"/>
      <c r="K494" s="389"/>
      <c r="L494" s="389"/>
      <c r="M494" s="389"/>
      <c r="N494" s="389"/>
      <c r="O494" s="389"/>
      <c r="P494" s="389"/>
      <c r="Q494" s="389"/>
      <c r="R494" s="389"/>
      <c r="S494" s="389"/>
      <c r="T494" s="390"/>
    </row>
    <row r="495" spans="2:21" x14ac:dyDescent="0.25">
      <c r="B495" s="266" t="str">
        <f>'Planilha Orçamentária'!A71</f>
        <v>4.25</v>
      </c>
      <c r="C495" s="266">
        <f>'Planilha Orçamentária'!B71</f>
        <v>2003453</v>
      </c>
      <c r="D495" s="266" t="str">
        <f>'Planilha Orçamentária'!C71</f>
        <v>SICRO</v>
      </c>
      <c r="E495" s="972" t="str">
        <f>'Planilha Orçamentária'!D71</f>
        <v>Dissipador de energia - DEB 180-263 - areia, brita e pedra de mão comerciais</v>
      </c>
      <c r="F495" s="972"/>
      <c r="G495" s="972"/>
      <c r="H495" s="972"/>
      <c r="I495" s="972"/>
      <c r="J495" s="972"/>
      <c r="K495" s="972"/>
      <c r="L495" s="972"/>
      <c r="M495" s="972"/>
      <c r="N495" s="381"/>
      <c r="O495" s="382"/>
      <c r="P495" s="383"/>
      <c r="Q495" s="383"/>
      <c r="R495" s="383"/>
      <c r="S495" s="311">
        <f>S501</f>
        <v>5</v>
      </c>
      <c r="T495" s="415" t="str">
        <f>IFERROR(VLOOKUP(B495,'Planilha Orçamentária'!$A$13:$H$172,5,FALSE),0)</f>
        <v>un</v>
      </c>
    </row>
    <row r="496" spans="2:21" x14ac:dyDescent="0.25">
      <c r="B496" s="444"/>
      <c r="C496" s="443"/>
      <c r="D496" s="444"/>
      <c r="E496" s="144" t="s">
        <v>10514</v>
      </c>
      <c r="F496" s="180" t="s">
        <v>10589</v>
      </c>
      <c r="G496" s="157" t="s">
        <v>1734</v>
      </c>
      <c r="H496" s="35">
        <v>7</v>
      </c>
      <c r="I496" s="180"/>
      <c r="J496" s="157"/>
      <c r="K496" s="35"/>
      <c r="L496" s="35" t="s">
        <v>10511</v>
      </c>
      <c r="M496" s="174">
        <v>1</v>
      </c>
      <c r="N496" s="319"/>
      <c r="O496" s="174"/>
      <c r="P496" s="174"/>
      <c r="Q496" s="174"/>
      <c r="R496" s="174"/>
      <c r="S496" s="301">
        <f t="shared" ref="S496" si="99">+M496</f>
        <v>1</v>
      </c>
      <c r="T496" s="154"/>
    </row>
    <row r="497" spans="2:21" x14ac:dyDescent="0.25">
      <c r="B497" s="444"/>
      <c r="C497" s="443"/>
      <c r="D497" s="444"/>
      <c r="E497" s="144" t="s">
        <v>10521</v>
      </c>
      <c r="F497" s="180" t="s">
        <v>10590</v>
      </c>
      <c r="G497" s="157" t="s">
        <v>1734</v>
      </c>
      <c r="H497" s="35">
        <v>15</v>
      </c>
      <c r="I497" s="180"/>
      <c r="J497" s="157"/>
      <c r="K497" s="35"/>
      <c r="L497" s="35" t="s">
        <v>10511</v>
      </c>
      <c r="M497" s="174">
        <v>1</v>
      </c>
      <c r="N497" s="319"/>
      <c r="O497" s="174"/>
      <c r="P497" s="174"/>
      <c r="Q497" s="174"/>
      <c r="R497" s="174"/>
      <c r="S497" s="301">
        <f t="shared" ref="S497" si="100">+M497</f>
        <v>1</v>
      </c>
      <c r="T497" s="154"/>
    </row>
    <row r="498" spans="2:21" x14ac:dyDescent="0.25">
      <c r="B498" s="444"/>
      <c r="C498" s="443"/>
      <c r="D498" s="444"/>
      <c r="E498" s="144" t="s">
        <v>10521</v>
      </c>
      <c r="F498" s="180" t="s">
        <v>10591</v>
      </c>
      <c r="G498" s="157" t="s">
        <v>1734</v>
      </c>
      <c r="H498" s="35">
        <v>6</v>
      </c>
      <c r="I498" s="180"/>
      <c r="J498" s="157"/>
      <c r="K498" s="35"/>
      <c r="L498" s="35" t="s">
        <v>10511</v>
      </c>
      <c r="M498" s="174">
        <v>1</v>
      </c>
      <c r="N498" s="319"/>
      <c r="O498" s="174"/>
      <c r="P498" s="174"/>
      <c r="Q498" s="174"/>
      <c r="R498" s="174"/>
      <c r="S498" s="301">
        <f t="shared" ref="S498" si="101">+M498</f>
        <v>1</v>
      </c>
      <c r="T498" s="154"/>
    </row>
    <row r="499" spans="2:21" x14ac:dyDescent="0.25">
      <c r="B499" s="444"/>
      <c r="C499" s="443"/>
      <c r="D499" s="444"/>
      <c r="E499" s="144" t="s">
        <v>10520</v>
      </c>
      <c r="F499" s="180" t="s">
        <v>10539</v>
      </c>
      <c r="G499" s="157" t="s">
        <v>1734</v>
      </c>
      <c r="H499" s="35">
        <v>1</v>
      </c>
      <c r="I499" s="180"/>
      <c r="J499" s="157"/>
      <c r="K499" s="35"/>
      <c r="L499" s="35" t="s">
        <v>10511</v>
      </c>
      <c r="M499" s="174">
        <v>1</v>
      </c>
      <c r="N499" s="319"/>
      <c r="O499" s="174"/>
      <c r="P499" s="174"/>
      <c r="Q499" s="174"/>
      <c r="R499" s="174"/>
      <c r="S499" s="301">
        <f t="shared" ref="S499" si="102">+M499</f>
        <v>1</v>
      </c>
      <c r="T499" s="154"/>
    </row>
    <row r="500" spans="2:21" x14ac:dyDescent="0.25">
      <c r="B500" s="444"/>
      <c r="C500" s="443"/>
      <c r="D500" s="444"/>
      <c r="E500" s="144" t="s">
        <v>10533</v>
      </c>
      <c r="F500" s="180">
        <v>0</v>
      </c>
      <c r="G500" s="157" t="s">
        <v>1734</v>
      </c>
      <c r="H500" s="35">
        <v>2</v>
      </c>
      <c r="I500" s="180"/>
      <c r="J500" s="157"/>
      <c r="K500" s="35"/>
      <c r="L500" s="35" t="s">
        <v>10511</v>
      </c>
      <c r="M500" s="174">
        <v>1</v>
      </c>
      <c r="N500" s="319"/>
      <c r="O500" s="174"/>
      <c r="P500" s="174"/>
      <c r="Q500" s="174"/>
      <c r="R500" s="174"/>
      <c r="S500" s="301">
        <f t="shared" ref="S500" si="103">+M500</f>
        <v>1</v>
      </c>
      <c r="T500" s="154"/>
    </row>
    <row r="501" spans="2:21" x14ac:dyDescent="0.25">
      <c r="B501" s="444"/>
      <c r="C501" s="443"/>
      <c r="D501" s="444"/>
      <c r="E501" s="149" t="s">
        <v>9</v>
      </c>
      <c r="F501" s="160"/>
      <c r="G501" s="161"/>
      <c r="H501" s="163"/>
      <c r="I501" s="160"/>
      <c r="J501" s="161"/>
      <c r="K501" s="163"/>
      <c r="L501" s="163"/>
      <c r="M501" s="164"/>
      <c r="N501" s="165"/>
      <c r="O501" s="165"/>
      <c r="P501" s="165"/>
      <c r="Q501" s="165"/>
      <c r="R501" s="165"/>
      <c r="S501" s="298">
        <f>ROUND(SUM(S496:S500),2)</f>
        <v>5</v>
      </c>
      <c r="T501" s="150" t="str">
        <f>IFERROR(VLOOKUP(B495,'Planilha Orçamentária'!$A$13:$H$172,5,FALSE),0)</f>
        <v>un</v>
      </c>
      <c r="U501" s="496"/>
    </row>
    <row r="502" spans="2:21" ht="6.75" customHeight="1" x14ac:dyDescent="0.25">
      <c r="B502" s="388"/>
      <c r="C502" s="389"/>
      <c r="D502" s="389"/>
      <c r="E502" s="389"/>
      <c r="F502" s="389"/>
      <c r="G502" s="389"/>
      <c r="H502" s="389"/>
      <c r="I502" s="389"/>
      <c r="J502" s="389"/>
      <c r="K502" s="389"/>
      <c r="L502" s="389"/>
      <c r="M502" s="389"/>
      <c r="N502" s="389"/>
      <c r="O502" s="389"/>
      <c r="P502" s="389"/>
      <c r="Q502" s="389"/>
      <c r="R502" s="389"/>
      <c r="S502" s="389"/>
      <c r="T502" s="390"/>
    </row>
    <row r="503" spans="2:21" ht="6.75" customHeight="1" x14ac:dyDescent="0.25">
      <c r="B503" s="388"/>
      <c r="C503" s="389"/>
      <c r="D503" s="389"/>
      <c r="E503" s="389"/>
      <c r="F503" s="389"/>
      <c r="G503" s="389"/>
      <c r="H503" s="389"/>
      <c r="I503" s="389"/>
      <c r="J503" s="389"/>
      <c r="K503" s="389"/>
      <c r="L503" s="389"/>
      <c r="M503" s="389"/>
      <c r="N503" s="389"/>
      <c r="O503" s="389"/>
      <c r="P503" s="389"/>
      <c r="Q503" s="389"/>
      <c r="R503" s="389"/>
      <c r="S503" s="389"/>
      <c r="T503" s="390"/>
    </row>
    <row r="504" spans="2:21" ht="30.75" customHeight="1" x14ac:dyDescent="0.25">
      <c r="B504" s="266" t="str">
        <f>'Planilha Orçamentária'!A72</f>
        <v>4.26</v>
      </c>
      <c r="C504" s="266">
        <f>'Planilha Orçamentária'!B72</f>
        <v>2003455</v>
      </c>
      <c r="D504" s="266" t="str">
        <f>'Planilha Orçamentária'!C72</f>
        <v>SICRO</v>
      </c>
      <c r="E504" s="972" t="str">
        <f>'Planilha Orçamentária'!D72</f>
        <v>Dissipador de energia - DEB 240-316 - areia, brita e pedra de mão comerciais</v>
      </c>
      <c r="F504" s="972" t="str">
        <f>'Planilha Orçamentária'!E72</f>
        <v>un</v>
      </c>
      <c r="G504" s="972"/>
      <c r="H504" s="972"/>
      <c r="I504" s="972"/>
      <c r="J504" s="972"/>
      <c r="K504" s="972"/>
      <c r="L504" s="972"/>
      <c r="M504" s="972"/>
      <c r="N504" s="381"/>
      <c r="O504" s="382"/>
      <c r="P504" s="383"/>
      <c r="Q504" s="383"/>
      <c r="R504" s="383"/>
      <c r="S504" s="311">
        <f>S506</f>
        <v>1</v>
      </c>
      <c r="T504" s="415" t="str">
        <f>IFERROR(VLOOKUP(B504,'Planilha Orçamentária'!$A$13:$H$172,5,FALSE),0)</f>
        <v>un</v>
      </c>
    </row>
    <row r="505" spans="2:21" x14ac:dyDescent="0.25">
      <c r="B505" s="444"/>
      <c r="C505" s="443"/>
      <c r="D505" s="444"/>
      <c r="E505" s="144" t="s">
        <v>10526</v>
      </c>
      <c r="F505" s="180">
        <v>16</v>
      </c>
      <c r="G505" s="157" t="s">
        <v>1734</v>
      </c>
      <c r="H505" s="35">
        <v>5</v>
      </c>
      <c r="I505" s="180"/>
      <c r="J505" s="157"/>
      <c r="K505" s="35"/>
      <c r="L505" s="35" t="s">
        <v>10511</v>
      </c>
      <c r="M505" s="174">
        <v>1</v>
      </c>
      <c r="N505" s="319"/>
      <c r="O505" s="174"/>
      <c r="P505" s="174"/>
      <c r="Q505" s="174"/>
      <c r="R505" s="174"/>
      <c r="S505" s="301">
        <f t="shared" ref="S505" si="104">+M505</f>
        <v>1</v>
      </c>
      <c r="T505" s="154"/>
    </row>
    <row r="506" spans="2:21" x14ac:dyDescent="0.25">
      <c r="B506" s="264"/>
      <c r="C506" s="136"/>
      <c r="D506" s="264"/>
      <c r="E506" s="149" t="s">
        <v>9</v>
      </c>
      <c r="F506" s="160"/>
      <c r="G506" s="161"/>
      <c r="H506" s="163"/>
      <c r="I506" s="160"/>
      <c r="J506" s="161"/>
      <c r="K506" s="163"/>
      <c r="L506" s="163"/>
      <c r="M506" s="164"/>
      <c r="N506" s="165"/>
      <c r="O506" s="165"/>
      <c r="P506" s="165"/>
      <c r="Q506" s="165"/>
      <c r="R506" s="165"/>
      <c r="S506" s="298">
        <f>ROUND(SUM(S505),2)</f>
        <v>1</v>
      </c>
      <c r="T506" s="150" t="str">
        <f>IFERROR(VLOOKUP(B504,'Planilha Orçamentária'!$A$13:$H$172,5,FALSE),0)</f>
        <v>un</v>
      </c>
      <c r="U506" s="496"/>
    </row>
    <row r="507" spans="2:21" ht="6.75" customHeight="1" x14ac:dyDescent="0.25">
      <c r="B507" s="388"/>
      <c r="C507" s="389"/>
      <c r="D507" s="389"/>
      <c r="E507" s="389"/>
      <c r="F507" s="389"/>
      <c r="G507" s="389"/>
      <c r="H507" s="389"/>
      <c r="I507" s="389"/>
      <c r="J507" s="389"/>
      <c r="K507" s="389"/>
      <c r="L507" s="389"/>
      <c r="M507" s="389"/>
      <c r="N507" s="389"/>
      <c r="O507" s="389"/>
      <c r="P507" s="389"/>
      <c r="Q507" s="389"/>
      <c r="R507" s="389"/>
      <c r="S507" s="389"/>
      <c r="T507" s="390"/>
    </row>
    <row r="508" spans="2:21" ht="30.75" customHeight="1" x14ac:dyDescent="0.25">
      <c r="B508" s="266" t="str">
        <f>'Planilha Orçamentária'!A73</f>
        <v>4.27</v>
      </c>
      <c r="C508" s="266">
        <f>'Planilha Orçamentária'!B73</f>
        <v>2003457</v>
      </c>
      <c r="D508" s="266" t="str">
        <f>'Planilha Orçamentária'!C73</f>
        <v>SICRO</v>
      </c>
      <c r="E508" s="972" t="str">
        <f>'Planilha Orçamentária'!D73</f>
        <v>Dissipador de energia - DEB 300-366 - areia, brita e pedra de mão comerciais</v>
      </c>
      <c r="F508" s="972"/>
      <c r="G508" s="972"/>
      <c r="H508" s="972"/>
      <c r="I508" s="972"/>
      <c r="J508" s="972"/>
      <c r="K508" s="972"/>
      <c r="L508" s="972"/>
      <c r="M508" s="972"/>
      <c r="N508" s="381"/>
      <c r="O508" s="382"/>
      <c r="P508" s="383"/>
      <c r="Q508" s="383"/>
      <c r="R508" s="383"/>
      <c r="S508" s="311">
        <f>S510</f>
        <v>1</v>
      </c>
      <c r="T508" s="415" t="str">
        <f>IFERROR(VLOOKUP(B508,'Planilha Orçamentária'!$A$13:$H$172,5,FALSE),0)</f>
        <v>un</v>
      </c>
    </row>
    <row r="509" spans="2:21" x14ac:dyDescent="0.25">
      <c r="B509" s="444"/>
      <c r="C509" s="443"/>
      <c r="D509" s="444"/>
      <c r="E509" s="144" t="s">
        <v>10533</v>
      </c>
      <c r="F509" s="180">
        <v>12</v>
      </c>
      <c r="G509" s="157" t="s">
        <v>1734</v>
      </c>
      <c r="H509" s="35">
        <v>3</v>
      </c>
      <c r="I509" s="180"/>
      <c r="J509" s="157"/>
      <c r="K509" s="35"/>
      <c r="L509" s="35" t="s">
        <v>10511</v>
      </c>
      <c r="M509" s="174">
        <v>1</v>
      </c>
      <c r="N509" s="319"/>
      <c r="O509" s="174"/>
      <c r="P509" s="174"/>
      <c r="Q509" s="174"/>
      <c r="R509" s="174"/>
      <c r="S509" s="301">
        <f t="shared" ref="S509" si="105">+M509</f>
        <v>1</v>
      </c>
      <c r="T509" s="154"/>
    </row>
    <row r="510" spans="2:21" x14ac:dyDescent="0.25">
      <c r="B510" s="264"/>
      <c r="C510" s="136"/>
      <c r="D510" s="264"/>
      <c r="E510" s="149" t="s">
        <v>9</v>
      </c>
      <c r="F510" s="160"/>
      <c r="G510" s="161"/>
      <c r="H510" s="163"/>
      <c r="I510" s="160"/>
      <c r="J510" s="161"/>
      <c r="K510" s="163"/>
      <c r="L510" s="163"/>
      <c r="M510" s="164"/>
      <c r="N510" s="165"/>
      <c r="O510" s="165"/>
      <c r="P510" s="165"/>
      <c r="Q510" s="165"/>
      <c r="R510" s="165"/>
      <c r="S510" s="298">
        <f>ROUND(SUM(S509),2)</f>
        <v>1</v>
      </c>
      <c r="T510" s="150" t="str">
        <f>IFERROR(VLOOKUP(B508,'Planilha Orçamentária'!$A$13:$H$171,5,FALSE),0)</f>
        <v>un</v>
      </c>
      <c r="U510" s="496"/>
    </row>
    <row r="511" spans="2:21" ht="6.75" customHeight="1" x14ac:dyDescent="0.25">
      <c r="B511" s="388"/>
      <c r="C511" s="389"/>
      <c r="D511" s="389"/>
      <c r="E511" s="389"/>
      <c r="F511" s="389"/>
      <c r="G511" s="389"/>
      <c r="H511" s="389"/>
      <c r="I511" s="389"/>
      <c r="J511" s="389"/>
      <c r="K511" s="389"/>
      <c r="L511" s="389"/>
      <c r="M511" s="389"/>
      <c r="N511" s="389"/>
      <c r="O511" s="389"/>
      <c r="P511" s="389"/>
      <c r="Q511" s="389"/>
      <c r="R511" s="389"/>
      <c r="S511" s="389"/>
      <c r="T511" s="390"/>
    </row>
    <row r="512" spans="2:21" ht="30.75" customHeight="1" x14ac:dyDescent="0.25">
      <c r="B512" s="266" t="str">
        <f>'Planilha Orçamentária'!A74</f>
        <v>4.28</v>
      </c>
      <c r="C512" s="266">
        <f>'Planilha Orçamentária'!B74</f>
        <v>2003477</v>
      </c>
      <c r="D512" s="266" t="str">
        <f>'Planilha Orçamentária'!C74</f>
        <v>SICRO</v>
      </c>
      <c r="E512" s="972" t="str">
        <f>'Planilha Orçamentária'!D74</f>
        <v>Caixa coletora de sarjeta - CCS 200-60 A - com grelha de concreto - areia e brita comerciais</v>
      </c>
      <c r="F512" s="972"/>
      <c r="G512" s="972"/>
      <c r="H512" s="972"/>
      <c r="I512" s="972"/>
      <c r="J512" s="972"/>
      <c r="K512" s="972"/>
      <c r="L512" s="972"/>
      <c r="M512" s="972"/>
      <c r="N512" s="381"/>
      <c r="O512" s="382"/>
      <c r="P512" s="383"/>
      <c r="Q512" s="383"/>
      <c r="R512" s="383"/>
      <c r="S512" s="311">
        <f>S517</f>
        <v>4</v>
      </c>
      <c r="T512" s="415" t="str">
        <f>IFERROR(VLOOKUP(B512,'Planilha Orçamentária'!$A$13:$H$172,5,FALSE),0)</f>
        <v>un</v>
      </c>
    </row>
    <row r="513" spans="2:21" x14ac:dyDescent="0.25">
      <c r="B513" s="444"/>
      <c r="C513" s="443"/>
      <c r="D513" s="444"/>
      <c r="E513" s="144" t="s">
        <v>10521</v>
      </c>
      <c r="F513" s="180">
        <v>2</v>
      </c>
      <c r="G513" s="157" t="s">
        <v>1734</v>
      </c>
      <c r="H513" s="35">
        <v>10</v>
      </c>
      <c r="I513" s="180"/>
      <c r="J513" s="157"/>
      <c r="K513" s="35"/>
      <c r="L513" s="35" t="s">
        <v>10511</v>
      </c>
      <c r="M513" s="174">
        <v>1</v>
      </c>
      <c r="N513" s="319"/>
      <c r="O513" s="174"/>
      <c r="P513" s="174"/>
      <c r="Q513" s="174"/>
      <c r="R513" s="174"/>
      <c r="S513" s="301">
        <f t="shared" ref="S513" si="106">+M513</f>
        <v>1</v>
      </c>
      <c r="T513" s="154"/>
    </row>
    <row r="514" spans="2:21" x14ac:dyDescent="0.25">
      <c r="B514" s="444"/>
      <c r="C514" s="443"/>
      <c r="D514" s="444"/>
      <c r="E514" s="144" t="s">
        <v>10521</v>
      </c>
      <c r="F514" s="180" t="s">
        <v>10534</v>
      </c>
      <c r="G514" s="157" t="s">
        <v>1734</v>
      </c>
      <c r="H514" s="35">
        <v>11</v>
      </c>
      <c r="I514" s="180"/>
      <c r="J514" s="157"/>
      <c r="K514" s="35"/>
      <c r="L514" s="35" t="s">
        <v>10511</v>
      </c>
      <c r="M514" s="174">
        <v>1</v>
      </c>
      <c r="N514" s="319"/>
      <c r="O514" s="174"/>
      <c r="P514" s="174"/>
      <c r="Q514" s="174"/>
      <c r="R514" s="174"/>
      <c r="S514" s="301">
        <f t="shared" ref="S514" si="107">+M514</f>
        <v>1</v>
      </c>
      <c r="T514" s="154"/>
    </row>
    <row r="515" spans="2:21" x14ac:dyDescent="0.25">
      <c r="B515" s="444"/>
      <c r="C515" s="443"/>
      <c r="D515" s="444"/>
      <c r="E515" s="144" t="s">
        <v>10526</v>
      </c>
      <c r="F515" s="180">
        <v>13</v>
      </c>
      <c r="G515" s="157" t="s">
        <v>1734</v>
      </c>
      <c r="H515" s="35">
        <v>5</v>
      </c>
      <c r="I515" s="180"/>
      <c r="J515" s="157"/>
      <c r="K515" s="35"/>
      <c r="L515" s="35" t="s">
        <v>10511</v>
      </c>
      <c r="M515" s="174">
        <v>1</v>
      </c>
      <c r="N515" s="319"/>
      <c r="O515" s="174"/>
      <c r="P515" s="174"/>
      <c r="Q515" s="174"/>
      <c r="R515" s="174"/>
      <c r="S515" s="301">
        <f t="shared" ref="S515" si="108">+M515</f>
        <v>1</v>
      </c>
      <c r="T515" s="154"/>
    </row>
    <row r="516" spans="2:21" x14ac:dyDescent="0.25">
      <c r="B516" s="444"/>
      <c r="C516" s="443"/>
      <c r="D516" s="444"/>
      <c r="E516" s="144" t="s">
        <v>10526</v>
      </c>
      <c r="F516" s="180">
        <v>16</v>
      </c>
      <c r="G516" s="157" t="s">
        <v>1734</v>
      </c>
      <c r="H516" s="35">
        <v>14</v>
      </c>
      <c r="I516" s="180"/>
      <c r="J516" s="157"/>
      <c r="K516" s="35"/>
      <c r="L516" s="35" t="s">
        <v>10511</v>
      </c>
      <c r="M516" s="174">
        <v>1</v>
      </c>
      <c r="N516" s="319"/>
      <c r="O516" s="174"/>
      <c r="P516" s="174"/>
      <c r="Q516" s="174"/>
      <c r="R516" s="174"/>
      <c r="S516" s="301">
        <f t="shared" ref="S516" si="109">+M516</f>
        <v>1</v>
      </c>
      <c r="T516" s="154"/>
    </row>
    <row r="517" spans="2:21" x14ac:dyDescent="0.25">
      <c r="B517" s="264"/>
      <c r="C517" s="136"/>
      <c r="D517" s="264"/>
      <c r="E517" s="149" t="s">
        <v>9</v>
      </c>
      <c r="F517" s="160"/>
      <c r="G517" s="161"/>
      <c r="H517" s="163"/>
      <c r="I517" s="160"/>
      <c r="J517" s="161"/>
      <c r="K517" s="163"/>
      <c r="L517" s="163"/>
      <c r="M517" s="164"/>
      <c r="N517" s="165"/>
      <c r="O517" s="165"/>
      <c r="P517" s="165"/>
      <c r="Q517" s="165"/>
      <c r="R517" s="165"/>
      <c r="S517" s="298">
        <f>ROUND(SUM(S513:S516),2)</f>
        <v>4</v>
      </c>
      <c r="T517" s="150" t="str">
        <f>IFERROR(VLOOKUP(B512,'Planilha Orçamentária'!$A$13:$H$171,5,FALSE),0)</f>
        <v>un</v>
      </c>
      <c r="U517" s="496"/>
    </row>
    <row r="518" spans="2:21" ht="6.75" customHeight="1" x14ac:dyDescent="0.25">
      <c r="B518" s="388"/>
      <c r="C518" s="389"/>
      <c r="D518" s="389"/>
      <c r="E518" s="389"/>
      <c r="F518" s="389"/>
      <c r="G518" s="389"/>
      <c r="H518" s="389"/>
      <c r="I518" s="389"/>
      <c r="J518" s="389"/>
      <c r="K518" s="389"/>
      <c r="L518" s="389"/>
      <c r="M518" s="389"/>
      <c r="N518" s="389"/>
      <c r="O518" s="389"/>
      <c r="P518" s="389"/>
      <c r="Q518" s="389"/>
      <c r="R518" s="389"/>
      <c r="S518" s="389"/>
      <c r="T518" s="390"/>
    </row>
    <row r="519" spans="2:21" ht="30.75" customHeight="1" x14ac:dyDescent="0.25">
      <c r="B519" s="266" t="str">
        <f>'Planilha Orçamentária'!A75</f>
        <v>4.29</v>
      </c>
      <c r="C519" s="266">
        <f>'Planilha Orçamentária'!B75</f>
        <v>2003644</v>
      </c>
      <c r="D519" s="266" t="str">
        <f>'Planilha Orçamentária'!C75</f>
        <v>SICRO</v>
      </c>
      <c r="E519" s="972" t="str">
        <f>'Planilha Orçamentária'!D75</f>
        <v>Caixa de ligação e passagem - CLP 02 - areia e brita comerciais</v>
      </c>
      <c r="F519" s="972"/>
      <c r="G519" s="972"/>
      <c r="H519" s="972"/>
      <c r="I519" s="972"/>
      <c r="J519" s="972"/>
      <c r="K519" s="972"/>
      <c r="L519" s="972"/>
      <c r="M519" s="972"/>
      <c r="N519" s="381"/>
      <c r="O519" s="382"/>
      <c r="P519" s="383"/>
      <c r="Q519" s="383"/>
      <c r="R519" s="383"/>
      <c r="S519" s="311">
        <f>S522</f>
        <v>2</v>
      </c>
      <c r="T519" s="415" t="str">
        <f>IFERROR(VLOOKUP(B519,'Planilha Orçamentária'!$A$13:$H$172,5,FALSE),0)</f>
        <v>un</v>
      </c>
    </row>
    <row r="520" spans="2:21" x14ac:dyDescent="0.25">
      <c r="B520" s="444"/>
      <c r="C520" s="443"/>
      <c r="D520" s="444"/>
      <c r="E520" s="144" t="s">
        <v>10526</v>
      </c>
      <c r="F520" s="180">
        <v>11</v>
      </c>
      <c r="G520" s="157" t="s">
        <v>1734</v>
      </c>
      <c r="H520" s="35">
        <v>9</v>
      </c>
      <c r="I520" s="180"/>
      <c r="J520" s="157"/>
      <c r="K520" s="35"/>
      <c r="L520" s="35" t="s">
        <v>10511</v>
      </c>
      <c r="M520" s="174">
        <v>1</v>
      </c>
      <c r="N520" s="319"/>
      <c r="O520" s="174"/>
      <c r="P520" s="174"/>
      <c r="Q520" s="174"/>
      <c r="R520" s="174"/>
      <c r="S520" s="301">
        <f t="shared" ref="S520:S521" si="110">+M520</f>
        <v>1</v>
      </c>
      <c r="T520" s="154"/>
    </row>
    <row r="521" spans="2:21" x14ac:dyDescent="0.25">
      <c r="B521" s="444"/>
      <c r="C521" s="443"/>
      <c r="D521" s="444"/>
      <c r="E521" s="144" t="s">
        <v>10533</v>
      </c>
      <c r="F521" s="180">
        <v>1</v>
      </c>
      <c r="G521" s="157" t="s">
        <v>1734</v>
      </c>
      <c r="H521" s="35">
        <v>0</v>
      </c>
      <c r="I521" s="180"/>
      <c r="J521" s="157"/>
      <c r="K521" s="35"/>
      <c r="L521" s="35" t="s">
        <v>10538</v>
      </c>
      <c r="M521" s="174">
        <v>1</v>
      </c>
      <c r="N521" s="319"/>
      <c r="O521" s="174"/>
      <c r="P521" s="174"/>
      <c r="Q521" s="174"/>
      <c r="R521" s="174"/>
      <c r="S521" s="301">
        <f t="shared" si="110"/>
        <v>1</v>
      </c>
      <c r="T521" s="154"/>
    </row>
    <row r="522" spans="2:21" x14ac:dyDescent="0.25">
      <c r="B522" s="264"/>
      <c r="C522" s="136"/>
      <c r="D522" s="264"/>
      <c r="E522" s="149" t="s">
        <v>9</v>
      </c>
      <c r="F522" s="160"/>
      <c r="G522" s="161"/>
      <c r="H522" s="163"/>
      <c r="I522" s="160"/>
      <c r="J522" s="161"/>
      <c r="K522" s="163"/>
      <c r="L522" s="163"/>
      <c r="M522" s="164"/>
      <c r="N522" s="165"/>
      <c r="O522" s="165"/>
      <c r="P522" s="165"/>
      <c r="Q522" s="165"/>
      <c r="R522" s="165"/>
      <c r="S522" s="298">
        <f>ROUND(SUM(S520:S521),2)</f>
        <v>2</v>
      </c>
      <c r="T522" s="150" t="str">
        <f>IFERROR(VLOOKUP(B519,'Planilha Orçamentária'!$A$13:$H$171,5,FALSE),0)</f>
        <v>un</v>
      </c>
      <c r="U522" s="496"/>
    </row>
    <row r="523" spans="2:21" ht="6.75" customHeight="1" x14ac:dyDescent="0.25">
      <c r="B523" s="388"/>
      <c r="C523" s="389"/>
      <c r="D523" s="389"/>
      <c r="E523" s="389"/>
      <c r="F523" s="389"/>
      <c r="G523" s="389"/>
      <c r="H523" s="389"/>
      <c r="I523" s="389"/>
      <c r="J523" s="389"/>
      <c r="K523" s="389"/>
      <c r="L523" s="389"/>
      <c r="M523" s="389"/>
      <c r="N523" s="389"/>
      <c r="O523" s="389"/>
      <c r="P523" s="389"/>
      <c r="Q523" s="389"/>
      <c r="R523" s="389"/>
      <c r="S523" s="389"/>
      <c r="T523" s="390"/>
    </row>
    <row r="524" spans="2:21" ht="30.75" customHeight="1" x14ac:dyDescent="0.25">
      <c r="B524" s="266" t="str">
        <f>'Planilha Orçamentária'!A76</f>
        <v>4.30</v>
      </c>
      <c r="C524" s="266">
        <f>'Planilha Orçamentária'!B76</f>
        <v>2003656</v>
      </c>
      <c r="D524" s="266" t="str">
        <f>'Planilha Orçamentária'!C76</f>
        <v>SICRO</v>
      </c>
      <c r="E524" s="972" t="str">
        <f>'Planilha Orçamentária'!D76</f>
        <v>Caixa de ligação e passagem - CLP 08 - areia e brita comerciais</v>
      </c>
      <c r="F524" s="972"/>
      <c r="G524" s="972"/>
      <c r="H524" s="972"/>
      <c r="I524" s="972"/>
      <c r="J524" s="972"/>
      <c r="K524" s="972"/>
      <c r="L524" s="972"/>
      <c r="M524" s="972"/>
      <c r="N524" s="381"/>
      <c r="O524" s="382"/>
      <c r="P524" s="383"/>
      <c r="Q524" s="383"/>
      <c r="R524" s="383"/>
      <c r="S524" s="311">
        <f>S529</f>
        <v>4</v>
      </c>
      <c r="T524" s="415" t="str">
        <f>IFERROR(VLOOKUP(B524,'Planilha Orçamentária'!$A$13:$H$172,5,FALSE),0)</f>
        <v>un</v>
      </c>
    </row>
    <row r="525" spans="2:21" x14ac:dyDescent="0.25">
      <c r="B525" s="444"/>
      <c r="C525" s="443"/>
      <c r="D525" s="444"/>
      <c r="E525" s="144" t="s">
        <v>10521</v>
      </c>
      <c r="F525" s="180">
        <v>16</v>
      </c>
      <c r="G525" s="157" t="s">
        <v>1734</v>
      </c>
      <c r="H525" s="35">
        <v>4</v>
      </c>
      <c r="I525" s="180"/>
      <c r="J525" s="157"/>
      <c r="K525" s="35"/>
      <c r="L525" s="35" t="s">
        <v>10538</v>
      </c>
      <c r="M525" s="174">
        <v>1</v>
      </c>
      <c r="N525" s="319"/>
      <c r="O525" s="174"/>
      <c r="P525" s="174"/>
      <c r="Q525" s="174"/>
      <c r="R525" s="174"/>
      <c r="S525" s="301">
        <f t="shared" ref="S525:S526" si="111">+M525</f>
        <v>1</v>
      </c>
      <c r="T525" s="154"/>
    </row>
    <row r="526" spans="2:21" x14ac:dyDescent="0.25">
      <c r="B526" s="444"/>
      <c r="C526" s="443"/>
      <c r="D526" s="444"/>
      <c r="E526" s="144" t="s">
        <v>10526</v>
      </c>
      <c r="F526" s="180">
        <v>8</v>
      </c>
      <c r="G526" s="157" t="s">
        <v>1734</v>
      </c>
      <c r="H526" s="35">
        <v>3</v>
      </c>
      <c r="I526" s="180"/>
      <c r="J526" s="157"/>
      <c r="K526" s="35"/>
      <c r="L526" s="35" t="s">
        <v>10538</v>
      </c>
      <c r="M526" s="174">
        <v>1</v>
      </c>
      <c r="N526" s="319"/>
      <c r="O526" s="174"/>
      <c r="P526" s="174"/>
      <c r="Q526" s="174"/>
      <c r="R526" s="174"/>
      <c r="S526" s="301">
        <f t="shared" si="111"/>
        <v>1</v>
      </c>
      <c r="T526" s="154"/>
    </row>
    <row r="527" spans="2:21" x14ac:dyDescent="0.25">
      <c r="B527" s="444"/>
      <c r="C527" s="443"/>
      <c r="D527" s="444"/>
      <c r="E527" s="144" t="s">
        <v>10526</v>
      </c>
      <c r="F527" s="180">
        <v>28</v>
      </c>
      <c r="G527" s="157" t="s">
        <v>1734</v>
      </c>
      <c r="H527" s="35">
        <v>11</v>
      </c>
      <c r="I527" s="180"/>
      <c r="J527" s="157"/>
      <c r="K527" s="35"/>
      <c r="L527" s="35" t="s">
        <v>10538</v>
      </c>
      <c r="M527" s="174">
        <v>1</v>
      </c>
      <c r="N527" s="319"/>
      <c r="O527" s="174"/>
      <c r="P527" s="174"/>
      <c r="Q527" s="174"/>
      <c r="R527" s="174"/>
      <c r="S527" s="301">
        <f t="shared" ref="S527:S528" si="112">+M527</f>
        <v>1</v>
      </c>
      <c r="T527" s="154"/>
    </row>
    <row r="528" spans="2:21" x14ac:dyDescent="0.25">
      <c r="B528" s="444"/>
      <c r="C528" s="443"/>
      <c r="D528" s="444"/>
      <c r="E528" s="144" t="s">
        <v>10533</v>
      </c>
      <c r="F528" s="180">
        <v>3</v>
      </c>
      <c r="G528" s="157" t="s">
        <v>1734</v>
      </c>
      <c r="H528" s="35">
        <v>10</v>
      </c>
      <c r="I528" s="180"/>
      <c r="J528" s="157"/>
      <c r="K528" s="35"/>
      <c r="L528" s="35" t="s">
        <v>10538</v>
      </c>
      <c r="M528" s="174">
        <v>1</v>
      </c>
      <c r="N528" s="319"/>
      <c r="O528" s="174"/>
      <c r="P528" s="174"/>
      <c r="Q528" s="174"/>
      <c r="R528" s="174"/>
      <c r="S528" s="301">
        <f t="shared" si="112"/>
        <v>1</v>
      </c>
      <c r="T528" s="154"/>
    </row>
    <row r="529" spans="2:21" x14ac:dyDescent="0.25">
      <c r="B529" s="264"/>
      <c r="C529" s="136"/>
      <c r="D529" s="264"/>
      <c r="E529" s="149" t="s">
        <v>9</v>
      </c>
      <c r="F529" s="160"/>
      <c r="G529" s="161"/>
      <c r="H529" s="163"/>
      <c r="I529" s="160"/>
      <c r="J529" s="161"/>
      <c r="K529" s="163"/>
      <c r="L529" s="163"/>
      <c r="M529" s="164"/>
      <c r="N529" s="165"/>
      <c r="O529" s="165"/>
      <c r="P529" s="165"/>
      <c r="Q529" s="165"/>
      <c r="R529" s="165"/>
      <c r="S529" s="298">
        <f>ROUND(SUM(S525:S528),2)</f>
        <v>4</v>
      </c>
      <c r="T529" s="150" t="str">
        <f>IFERROR(VLOOKUP(B524,'Planilha Orçamentária'!$A$13:$H$171,5,FALSE),0)</f>
        <v>un</v>
      </c>
      <c r="U529" s="496"/>
    </row>
    <row r="530" spans="2:21" ht="6.75" customHeight="1" x14ac:dyDescent="0.25">
      <c r="B530" s="388"/>
      <c r="C530" s="389"/>
      <c r="D530" s="389"/>
      <c r="E530" s="389"/>
      <c r="F530" s="389"/>
      <c r="G530" s="389"/>
      <c r="H530" s="389"/>
      <c r="I530" s="389"/>
      <c r="J530" s="389"/>
      <c r="K530" s="389"/>
      <c r="L530" s="389"/>
      <c r="M530" s="389"/>
      <c r="N530" s="389"/>
      <c r="O530" s="389"/>
      <c r="P530" s="389"/>
      <c r="Q530" s="389"/>
      <c r="R530" s="389"/>
      <c r="S530" s="389"/>
      <c r="T530" s="390"/>
    </row>
    <row r="531" spans="2:21" ht="30.75" customHeight="1" x14ac:dyDescent="0.25">
      <c r="B531" s="266" t="str">
        <f>'Planilha Orçamentária'!A77</f>
        <v>4.31</v>
      </c>
      <c r="C531" s="266">
        <f>'Planilha Orçamentária'!B77</f>
        <v>2003668</v>
      </c>
      <c r="D531" s="266" t="str">
        <f>'Planilha Orçamentária'!C77</f>
        <v>SICRO</v>
      </c>
      <c r="E531" s="972" t="str">
        <f>'Planilha Orçamentária'!D77</f>
        <v>Caixa de ligação e passagem - CLP 14 - areia e brita comerciais</v>
      </c>
      <c r="F531" s="972"/>
      <c r="G531" s="972"/>
      <c r="H531" s="972"/>
      <c r="I531" s="972"/>
      <c r="J531" s="972"/>
      <c r="K531" s="972"/>
      <c r="L531" s="972"/>
      <c r="M531" s="972"/>
      <c r="N531" s="381"/>
      <c r="O531" s="382"/>
      <c r="P531" s="383"/>
      <c r="Q531" s="383"/>
      <c r="R531" s="383"/>
      <c r="S531" s="311">
        <f>S536</f>
        <v>4</v>
      </c>
      <c r="T531" s="415" t="str">
        <f>IFERROR(VLOOKUP(B531,'Planilha Orçamentária'!$A$13:$H$172,5,FALSE),0)</f>
        <v>un</v>
      </c>
    </row>
    <row r="532" spans="2:21" x14ac:dyDescent="0.25">
      <c r="B532" s="444"/>
      <c r="C532" s="443"/>
      <c r="D532" s="444"/>
      <c r="E532" s="144" t="s">
        <v>10521</v>
      </c>
      <c r="F532" s="180">
        <v>6</v>
      </c>
      <c r="G532" s="157" t="s">
        <v>1734</v>
      </c>
      <c r="H532" s="35">
        <v>3</v>
      </c>
      <c r="I532" s="180"/>
      <c r="J532" s="157"/>
      <c r="K532" s="35"/>
      <c r="L532" s="35" t="s">
        <v>10511</v>
      </c>
      <c r="M532" s="174">
        <v>1</v>
      </c>
      <c r="N532" s="319"/>
      <c r="O532" s="174"/>
      <c r="P532" s="174"/>
      <c r="Q532" s="174"/>
      <c r="R532" s="174"/>
      <c r="S532" s="301">
        <f t="shared" ref="S532:S535" si="113">+M532</f>
        <v>1</v>
      </c>
      <c r="T532" s="154"/>
    </row>
    <row r="533" spans="2:21" x14ac:dyDescent="0.25">
      <c r="B533" s="444"/>
      <c r="C533" s="443"/>
      <c r="D533" s="444"/>
      <c r="E533" s="144" t="s">
        <v>10526</v>
      </c>
      <c r="F533" s="180">
        <v>13</v>
      </c>
      <c r="G533" s="157" t="s">
        <v>1734</v>
      </c>
      <c r="H533" s="35">
        <v>13</v>
      </c>
      <c r="I533" s="180"/>
      <c r="J533" s="157"/>
      <c r="K533" s="35"/>
      <c r="L533" s="35" t="s">
        <v>10511</v>
      </c>
      <c r="M533" s="174">
        <v>1</v>
      </c>
      <c r="N533" s="319"/>
      <c r="O533" s="174"/>
      <c r="P533" s="174"/>
      <c r="Q533" s="174"/>
      <c r="R533" s="174"/>
      <c r="S533" s="301">
        <f t="shared" si="113"/>
        <v>1</v>
      </c>
      <c r="T533" s="154"/>
    </row>
    <row r="534" spans="2:21" x14ac:dyDescent="0.25">
      <c r="B534" s="444"/>
      <c r="C534" s="443"/>
      <c r="D534" s="444"/>
      <c r="E534" s="144" t="s">
        <v>10526</v>
      </c>
      <c r="F534" s="180">
        <v>18</v>
      </c>
      <c r="G534" s="157" t="s">
        <v>1734</v>
      </c>
      <c r="H534" s="35">
        <v>0</v>
      </c>
      <c r="I534" s="180"/>
      <c r="J534" s="157"/>
      <c r="K534" s="35"/>
      <c r="L534" s="35" t="s">
        <v>10511</v>
      </c>
      <c r="M534" s="174">
        <v>1</v>
      </c>
      <c r="N534" s="319"/>
      <c r="O534" s="174"/>
      <c r="P534" s="174"/>
      <c r="Q534" s="174"/>
      <c r="R534" s="174"/>
      <c r="S534" s="301">
        <f t="shared" si="113"/>
        <v>1</v>
      </c>
      <c r="T534" s="154"/>
    </row>
    <row r="535" spans="2:21" x14ac:dyDescent="0.25">
      <c r="B535" s="444"/>
      <c r="C535" s="443"/>
      <c r="D535" s="444"/>
      <c r="E535" s="144" t="s">
        <v>10526</v>
      </c>
      <c r="F535" s="180">
        <v>21</v>
      </c>
      <c r="G535" s="157" t="s">
        <v>1734</v>
      </c>
      <c r="H535" s="35">
        <v>6</v>
      </c>
      <c r="I535" s="180"/>
      <c r="J535" s="157"/>
      <c r="K535" s="35"/>
      <c r="L535" s="35" t="s">
        <v>10538</v>
      </c>
      <c r="M535" s="174">
        <v>1</v>
      </c>
      <c r="N535" s="319"/>
      <c r="O535" s="174"/>
      <c r="P535" s="174"/>
      <c r="Q535" s="174"/>
      <c r="R535" s="174"/>
      <c r="S535" s="301">
        <f t="shared" si="113"/>
        <v>1</v>
      </c>
      <c r="T535" s="154"/>
    </row>
    <row r="536" spans="2:21" x14ac:dyDescent="0.25">
      <c r="B536" s="264"/>
      <c r="C536" s="136"/>
      <c r="D536" s="264"/>
      <c r="E536" s="149" t="s">
        <v>9</v>
      </c>
      <c r="F536" s="160"/>
      <c r="G536" s="161"/>
      <c r="H536" s="163"/>
      <c r="I536" s="160"/>
      <c r="J536" s="161"/>
      <c r="K536" s="163"/>
      <c r="L536" s="163"/>
      <c r="M536" s="164"/>
      <c r="N536" s="165"/>
      <c r="O536" s="165"/>
      <c r="P536" s="165"/>
      <c r="Q536" s="165"/>
      <c r="R536" s="165"/>
      <c r="S536" s="298">
        <f>ROUND(SUM(S532:S535),2)</f>
        <v>4</v>
      </c>
      <c r="T536" s="150" t="str">
        <f>IFERROR(VLOOKUP(B531,'Planilha Orçamentária'!$A$13:$H$171,5,FALSE),0)</f>
        <v>un</v>
      </c>
      <c r="U536" s="496"/>
    </row>
    <row r="537" spans="2:21" ht="6.75" customHeight="1" x14ac:dyDescent="0.25">
      <c r="B537" s="388"/>
      <c r="C537" s="389"/>
      <c r="D537" s="389"/>
      <c r="E537" s="389"/>
      <c r="F537" s="389"/>
      <c r="G537" s="389"/>
      <c r="H537" s="389"/>
      <c r="I537" s="389"/>
      <c r="J537" s="389"/>
      <c r="K537" s="389"/>
      <c r="L537" s="389"/>
      <c r="M537" s="389"/>
      <c r="N537" s="389"/>
      <c r="O537" s="389"/>
      <c r="P537" s="389"/>
      <c r="Q537" s="389"/>
      <c r="R537" s="389"/>
      <c r="S537" s="389"/>
      <c r="T537" s="390"/>
    </row>
    <row r="538" spans="2:21" x14ac:dyDescent="0.25">
      <c r="B538" s="266" t="str">
        <f>'Planilha Orçamentária'!A78</f>
        <v>4.32</v>
      </c>
      <c r="C538" s="266">
        <f>'Planilha Orçamentária'!B78</f>
        <v>2003369</v>
      </c>
      <c r="D538" s="266" t="str">
        <f>'Planilha Orçamentária'!C78</f>
        <v>SICRO</v>
      </c>
      <c r="E538" s="972" t="str">
        <f>'Planilha Orçamentária'!D78</f>
        <v>Meio-fio de concreto - MFC 01 - areia e brita comerciais - fôrma de madeira</v>
      </c>
      <c r="F538" s="972"/>
      <c r="G538" s="972"/>
      <c r="H538" s="972"/>
      <c r="I538" s="972"/>
      <c r="J538" s="972"/>
      <c r="K538" s="972"/>
      <c r="L538" s="972"/>
      <c r="M538" s="972"/>
      <c r="N538" s="381"/>
      <c r="O538" s="382"/>
      <c r="P538" s="383"/>
      <c r="Q538" s="383"/>
      <c r="R538" s="383"/>
      <c r="S538" s="311">
        <f>S611</f>
        <v>3432</v>
      </c>
      <c r="T538" s="370" t="str">
        <f>IFERROR(VLOOKUP(B538,'Planilha Orçamentária'!$A$13:$H$171,5,FALSE),0)</f>
        <v>m</v>
      </c>
    </row>
    <row r="539" spans="2:21" x14ac:dyDescent="0.25">
      <c r="B539" s="444"/>
      <c r="C539" s="443"/>
      <c r="D539" s="444"/>
      <c r="E539" s="407" t="s">
        <v>10585</v>
      </c>
      <c r="F539" s="156"/>
      <c r="G539" s="157"/>
      <c r="H539" s="158"/>
      <c r="I539" s="156"/>
      <c r="J539" s="157"/>
      <c r="K539" s="158"/>
      <c r="L539" s="148"/>
      <c r="M539" s="300"/>
      <c r="N539" s="296"/>
      <c r="O539" s="296"/>
      <c r="P539" s="296"/>
      <c r="Q539" s="296"/>
      <c r="R539" s="296"/>
      <c r="S539" s="297">
        <f t="shared" ref="S539" si="114">N539</f>
        <v>0</v>
      </c>
      <c r="T539" s="154"/>
    </row>
    <row r="540" spans="2:21" x14ac:dyDescent="0.25">
      <c r="B540" s="444"/>
      <c r="C540" s="443"/>
      <c r="D540" s="444"/>
      <c r="E540" s="144" t="s">
        <v>10516</v>
      </c>
      <c r="F540" s="156">
        <v>0</v>
      </c>
      <c r="G540" s="157" t="s">
        <v>1734</v>
      </c>
      <c r="H540" s="158">
        <v>0</v>
      </c>
      <c r="I540" s="156">
        <v>2</v>
      </c>
      <c r="J540" s="157" t="s">
        <v>1734</v>
      </c>
      <c r="K540" s="158">
        <v>9</v>
      </c>
      <c r="L540" s="148" t="s">
        <v>10511</v>
      </c>
      <c r="M540" s="300"/>
      <c r="N540" s="296">
        <v>49</v>
      </c>
      <c r="O540" s="329"/>
      <c r="P540" s="296"/>
      <c r="Q540" s="296"/>
      <c r="R540" s="296"/>
      <c r="S540" s="297">
        <f>N540</f>
        <v>49</v>
      </c>
      <c r="T540" s="154"/>
    </row>
    <row r="541" spans="2:21" x14ac:dyDescent="0.25">
      <c r="B541" s="444"/>
      <c r="C541" s="443"/>
      <c r="D541" s="444"/>
      <c r="E541" s="144" t="s">
        <v>10516</v>
      </c>
      <c r="F541" s="156">
        <v>2</v>
      </c>
      <c r="G541" s="157" t="s">
        <v>1734</v>
      </c>
      <c r="H541" s="158">
        <v>13</v>
      </c>
      <c r="I541" s="156">
        <v>5</v>
      </c>
      <c r="J541" s="157" t="s">
        <v>1734</v>
      </c>
      <c r="K541" s="158">
        <v>0</v>
      </c>
      <c r="L541" s="148" t="s">
        <v>10511</v>
      </c>
      <c r="M541" s="300"/>
      <c r="N541" s="296">
        <v>47</v>
      </c>
      <c r="O541" s="329"/>
      <c r="P541" s="296"/>
      <c r="Q541" s="296"/>
      <c r="R541" s="296"/>
      <c r="S541" s="297">
        <f t="shared" ref="S541:S577" si="115">N541</f>
        <v>47</v>
      </c>
      <c r="T541" s="154"/>
    </row>
    <row r="542" spans="2:21" x14ac:dyDescent="0.25">
      <c r="B542" s="444"/>
      <c r="C542" s="443"/>
      <c r="D542" s="444"/>
      <c r="E542" s="144" t="s">
        <v>10516</v>
      </c>
      <c r="F542" s="156">
        <v>5</v>
      </c>
      <c r="G542" s="157" t="s">
        <v>1734</v>
      </c>
      <c r="H542" s="158">
        <v>3</v>
      </c>
      <c r="I542" s="156">
        <v>7</v>
      </c>
      <c r="J542" s="157" t="s">
        <v>1734</v>
      </c>
      <c r="K542" s="158">
        <v>0</v>
      </c>
      <c r="L542" s="148" t="s">
        <v>10511</v>
      </c>
      <c r="M542" s="300"/>
      <c r="N542" s="296">
        <v>37</v>
      </c>
      <c r="O542" s="329"/>
      <c r="P542" s="296"/>
      <c r="Q542" s="296"/>
      <c r="R542" s="296"/>
      <c r="S542" s="297">
        <f t="shared" si="115"/>
        <v>37</v>
      </c>
      <c r="T542" s="154"/>
    </row>
    <row r="543" spans="2:21" x14ac:dyDescent="0.25">
      <c r="B543" s="444"/>
      <c r="C543" s="443"/>
      <c r="D543" s="444"/>
      <c r="E543" s="144" t="s">
        <v>10516</v>
      </c>
      <c r="F543" s="156">
        <v>10</v>
      </c>
      <c r="G543" s="157" t="s">
        <v>1734</v>
      </c>
      <c r="H543" s="158">
        <v>0</v>
      </c>
      <c r="I543" s="156">
        <v>7</v>
      </c>
      <c r="J543" s="157" t="s">
        <v>1734</v>
      </c>
      <c r="K543" s="158">
        <v>2</v>
      </c>
      <c r="L543" s="148" t="s">
        <v>10511</v>
      </c>
      <c r="M543" s="300"/>
      <c r="N543" s="296">
        <v>58</v>
      </c>
      <c r="O543" s="329"/>
      <c r="P543" s="296"/>
      <c r="Q543" s="296"/>
      <c r="R543" s="296"/>
      <c r="S543" s="297">
        <f t="shared" si="115"/>
        <v>58</v>
      </c>
      <c r="T543" s="154"/>
    </row>
    <row r="544" spans="2:21" x14ac:dyDescent="0.25">
      <c r="B544" s="444"/>
      <c r="C544" s="443"/>
      <c r="D544" s="444"/>
      <c r="E544" s="144" t="s">
        <v>10516</v>
      </c>
      <c r="F544" s="156">
        <v>12</v>
      </c>
      <c r="G544" s="157" t="s">
        <v>1734</v>
      </c>
      <c r="H544" s="158">
        <v>17</v>
      </c>
      <c r="I544" s="156">
        <v>10</v>
      </c>
      <c r="J544" s="157" t="s">
        <v>1734</v>
      </c>
      <c r="K544" s="158">
        <v>3</v>
      </c>
      <c r="L544" s="148" t="s">
        <v>10511</v>
      </c>
      <c r="M544" s="300"/>
      <c r="N544" s="296">
        <v>54</v>
      </c>
      <c r="O544" s="329"/>
      <c r="P544" s="296"/>
      <c r="Q544" s="296"/>
      <c r="R544" s="296"/>
      <c r="S544" s="297">
        <f t="shared" si="115"/>
        <v>54</v>
      </c>
      <c r="T544" s="154"/>
    </row>
    <row r="545" spans="2:20" x14ac:dyDescent="0.25">
      <c r="B545" s="444"/>
      <c r="C545" s="443"/>
      <c r="D545" s="444"/>
      <c r="E545" s="144" t="s">
        <v>10516</v>
      </c>
      <c r="F545" s="156">
        <v>12</v>
      </c>
      <c r="G545" s="157" t="s">
        <v>1734</v>
      </c>
      <c r="H545" s="158">
        <v>17</v>
      </c>
      <c r="I545" s="156">
        <v>15</v>
      </c>
      <c r="J545" s="157" t="s">
        <v>1734</v>
      </c>
      <c r="K545" s="158">
        <v>4</v>
      </c>
      <c r="L545" s="148" t="s">
        <v>10511</v>
      </c>
      <c r="M545" s="300"/>
      <c r="N545" s="296">
        <v>47</v>
      </c>
      <c r="O545" s="329"/>
      <c r="P545" s="296"/>
      <c r="Q545" s="296"/>
      <c r="R545" s="296"/>
      <c r="S545" s="297">
        <f t="shared" si="115"/>
        <v>47</v>
      </c>
      <c r="T545" s="154"/>
    </row>
    <row r="546" spans="2:20" x14ac:dyDescent="0.25">
      <c r="B546" s="444"/>
      <c r="C546" s="443"/>
      <c r="D546" s="444"/>
      <c r="E546" s="144" t="s">
        <v>10516</v>
      </c>
      <c r="F546" s="156">
        <v>15</v>
      </c>
      <c r="G546" s="157" t="s">
        <v>1734</v>
      </c>
      <c r="H546" s="158">
        <v>10</v>
      </c>
      <c r="I546" s="156">
        <v>17</v>
      </c>
      <c r="J546" s="157" t="s">
        <v>1734</v>
      </c>
      <c r="K546" s="158">
        <v>17</v>
      </c>
      <c r="L546" s="148" t="s">
        <v>10511</v>
      </c>
      <c r="M546" s="300"/>
      <c r="N546" s="296">
        <v>47</v>
      </c>
      <c r="O546" s="329"/>
      <c r="P546" s="296"/>
      <c r="Q546" s="296"/>
      <c r="R546" s="296"/>
      <c r="S546" s="297">
        <f t="shared" si="115"/>
        <v>47</v>
      </c>
      <c r="T546" s="154"/>
    </row>
    <row r="547" spans="2:20" x14ac:dyDescent="0.25">
      <c r="B547" s="444"/>
      <c r="C547" s="443"/>
      <c r="D547" s="444"/>
      <c r="E547" s="144" t="s">
        <v>10516</v>
      </c>
      <c r="F547" s="156">
        <v>17</v>
      </c>
      <c r="G547" s="157" t="s">
        <v>1734</v>
      </c>
      <c r="H547" s="158">
        <v>18</v>
      </c>
      <c r="I547" s="156">
        <v>20</v>
      </c>
      <c r="J547" s="157" t="s">
        <v>1734</v>
      </c>
      <c r="K547" s="158">
        <v>15</v>
      </c>
      <c r="L547" s="148" t="s">
        <v>10511</v>
      </c>
      <c r="M547" s="300"/>
      <c r="N547" s="296">
        <v>57</v>
      </c>
      <c r="O547" s="329"/>
      <c r="P547" s="296"/>
      <c r="Q547" s="296"/>
      <c r="R547" s="296"/>
      <c r="S547" s="297">
        <f t="shared" si="115"/>
        <v>57</v>
      </c>
      <c r="T547" s="154"/>
    </row>
    <row r="548" spans="2:20" x14ac:dyDescent="0.25">
      <c r="B548" s="444"/>
      <c r="C548" s="443"/>
      <c r="D548" s="444"/>
      <c r="E548" s="144" t="s">
        <v>10516</v>
      </c>
      <c r="F548" s="156">
        <v>2</v>
      </c>
      <c r="G548" s="157" t="s">
        <v>1734</v>
      </c>
      <c r="H548" s="158">
        <v>0</v>
      </c>
      <c r="I548" s="156">
        <v>2</v>
      </c>
      <c r="J548" s="157" t="s">
        <v>1734</v>
      </c>
      <c r="K548" s="158">
        <v>10</v>
      </c>
      <c r="L548" s="148" t="s">
        <v>10511</v>
      </c>
      <c r="M548" s="300"/>
      <c r="N548" s="296">
        <v>10</v>
      </c>
      <c r="O548" s="329"/>
      <c r="P548" s="296"/>
      <c r="Q548" s="296"/>
      <c r="R548" s="296"/>
      <c r="S548" s="297">
        <f t="shared" si="115"/>
        <v>10</v>
      </c>
      <c r="T548" s="154"/>
    </row>
    <row r="549" spans="2:20" x14ac:dyDescent="0.25">
      <c r="B549" s="444"/>
      <c r="C549" s="443"/>
      <c r="D549" s="444"/>
      <c r="E549" s="144" t="s">
        <v>10518</v>
      </c>
      <c r="F549" s="156">
        <v>0</v>
      </c>
      <c r="G549" s="157" t="s">
        <v>1734</v>
      </c>
      <c r="H549" s="158">
        <v>0</v>
      </c>
      <c r="I549" s="156">
        <v>2</v>
      </c>
      <c r="J549" s="157" t="s">
        <v>1734</v>
      </c>
      <c r="K549" s="158">
        <v>16</v>
      </c>
      <c r="L549" s="148" t="s">
        <v>10511</v>
      </c>
      <c r="M549" s="300"/>
      <c r="N549" s="296">
        <v>56</v>
      </c>
      <c r="O549" s="329"/>
      <c r="P549" s="296"/>
      <c r="Q549" s="296"/>
      <c r="R549" s="296"/>
      <c r="S549" s="297">
        <f t="shared" si="115"/>
        <v>56</v>
      </c>
      <c r="T549" s="154"/>
    </row>
    <row r="550" spans="2:20" x14ac:dyDescent="0.25">
      <c r="B550" s="444"/>
      <c r="C550" s="443"/>
      <c r="D550" s="444"/>
      <c r="E550" s="144" t="s">
        <v>10518</v>
      </c>
      <c r="F550" s="156">
        <v>0</v>
      </c>
      <c r="G550" s="157" t="s">
        <v>1734</v>
      </c>
      <c r="H550" s="158">
        <v>0</v>
      </c>
      <c r="I550" s="156">
        <v>2</v>
      </c>
      <c r="J550" s="157" t="s">
        <v>1734</v>
      </c>
      <c r="K550" s="158">
        <v>10</v>
      </c>
      <c r="L550" s="148" t="s">
        <v>10512</v>
      </c>
      <c r="M550" s="300"/>
      <c r="N550" s="296">
        <v>50</v>
      </c>
      <c r="O550" s="329"/>
      <c r="P550" s="296"/>
      <c r="Q550" s="296"/>
      <c r="R550" s="296"/>
      <c r="S550" s="297">
        <f t="shared" si="115"/>
        <v>50</v>
      </c>
      <c r="T550" s="154"/>
    </row>
    <row r="551" spans="2:20" x14ac:dyDescent="0.25">
      <c r="B551" s="444"/>
      <c r="C551" s="443"/>
      <c r="D551" s="444"/>
      <c r="E551" s="144" t="s">
        <v>10518</v>
      </c>
      <c r="F551" s="156">
        <v>2</v>
      </c>
      <c r="G551" s="157" t="s">
        <v>1734</v>
      </c>
      <c r="H551" s="158">
        <v>13</v>
      </c>
      <c r="I551" s="156">
        <v>5</v>
      </c>
      <c r="J551" s="157" t="s">
        <v>1734</v>
      </c>
      <c r="K551" s="158">
        <v>8</v>
      </c>
      <c r="L551" s="148" t="s">
        <v>10512</v>
      </c>
      <c r="M551" s="300"/>
      <c r="N551" s="296">
        <v>55</v>
      </c>
      <c r="O551" s="329"/>
      <c r="P551" s="296"/>
      <c r="Q551" s="296"/>
      <c r="R551" s="296"/>
      <c r="S551" s="297">
        <f t="shared" si="115"/>
        <v>55</v>
      </c>
      <c r="T551" s="154"/>
    </row>
    <row r="552" spans="2:20" x14ac:dyDescent="0.25">
      <c r="B552" s="444"/>
      <c r="C552" s="443"/>
      <c r="D552" s="444"/>
      <c r="E552" s="144" t="s">
        <v>10516</v>
      </c>
      <c r="F552" s="156">
        <v>2</v>
      </c>
      <c r="G552" s="157" t="s">
        <v>1734</v>
      </c>
      <c r="H552" s="158">
        <v>10</v>
      </c>
      <c r="I552" s="156">
        <v>6</v>
      </c>
      <c r="J552" s="157" t="s">
        <v>1734</v>
      </c>
      <c r="K552" s="158">
        <v>6</v>
      </c>
      <c r="L552" s="148" t="s">
        <v>10511</v>
      </c>
      <c r="M552" s="300"/>
      <c r="N552" s="296">
        <v>76</v>
      </c>
      <c r="O552" s="329"/>
      <c r="P552" s="296"/>
      <c r="Q552" s="296"/>
      <c r="R552" s="296"/>
      <c r="S552" s="297">
        <f t="shared" si="115"/>
        <v>76</v>
      </c>
      <c r="T552" s="154"/>
    </row>
    <row r="553" spans="2:20" x14ac:dyDescent="0.25">
      <c r="B553" s="444"/>
      <c r="C553" s="443"/>
      <c r="D553" s="444"/>
      <c r="E553" s="144" t="s">
        <v>10518</v>
      </c>
      <c r="F553" s="156">
        <v>5</v>
      </c>
      <c r="G553" s="157" t="s">
        <v>1734</v>
      </c>
      <c r="H553" s="158">
        <v>14</v>
      </c>
      <c r="I553" s="156">
        <v>8</v>
      </c>
      <c r="J553" s="157" t="s">
        <v>1734</v>
      </c>
      <c r="K553" s="158">
        <v>16</v>
      </c>
      <c r="L553" s="148" t="s">
        <v>10512</v>
      </c>
      <c r="M553" s="300"/>
      <c r="N553" s="296">
        <v>62</v>
      </c>
      <c r="O553" s="329"/>
      <c r="P553" s="296"/>
      <c r="Q553" s="296"/>
      <c r="R553" s="296"/>
      <c r="S553" s="297">
        <f t="shared" si="115"/>
        <v>62</v>
      </c>
      <c r="T553" s="154"/>
    </row>
    <row r="554" spans="2:20" x14ac:dyDescent="0.25">
      <c r="B554" s="444"/>
      <c r="C554" s="443"/>
      <c r="D554" s="444"/>
      <c r="E554" s="144" t="s">
        <v>10518</v>
      </c>
      <c r="F554" s="156">
        <v>5</v>
      </c>
      <c r="G554" s="157" t="s">
        <v>1734</v>
      </c>
      <c r="H554" s="158">
        <v>13</v>
      </c>
      <c r="I554" s="156">
        <v>8</v>
      </c>
      <c r="J554" s="157" t="s">
        <v>1734</v>
      </c>
      <c r="K554" s="158">
        <v>16</v>
      </c>
      <c r="L554" s="148" t="s">
        <v>10511</v>
      </c>
      <c r="M554" s="300"/>
      <c r="N554" s="296">
        <v>63</v>
      </c>
      <c r="O554" s="329"/>
      <c r="P554" s="296"/>
      <c r="Q554" s="296"/>
      <c r="R554" s="296"/>
      <c r="S554" s="297">
        <f t="shared" si="115"/>
        <v>63</v>
      </c>
      <c r="T554" s="154"/>
    </row>
    <row r="555" spans="2:20" x14ac:dyDescent="0.25">
      <c r="B555" s="444"/>
      <c r="C555" s="443"/>
      <c r="D555" s="444"/>
      <c r="E555" s="144" t="s">
        <v>10519</v>
      </c>
      <c r="F555" s="156">
        <v>10</v>
      </c>
      <c r="G555" s="157" t="s">
        <v>1734</v>
      </c>
      <c r="H555" s="158">
        <v>6</v>
      </c>
      <c r="I555" s="156">
        <v>8</v>
      </c>
      <c r="J555" s="157" t="s">
        <v>1734</v>
      </c>
      <c r="K555" s="158">
        <v>18</v>
      </c>
      <c r="L555" s="148" t="s">
        <v>10512</v>
      </c>
      <c r="M555" s="300"/>
      <c r="N555" s="296">
        <v>28</v>
      </c>
      <c r="O555" s="329"/>
      <c r="P555" s="296"/>
      <c r="Q555" s="296"/>
      <c r="R555" s="296"/>
      <c r="S555" s="297">
        <f t="shared" si="115"/>
        <v>28</v>
      </c>
      <c r="T555" s="154"/>
    </row>
    <row r="556" spans="2:20" x14ac:dyDescent="0.25">
      <c r="B556" s="444"/>
      <c r="C556" s="443"/>
      <c r="D556" s="444"/>
      <c r="E556" s="144" t="s">
        <v>10519</v>
      </c>
      <c r="F556" s="156">
        <v>10</v>
      </c>
      <c r="G556" s="157" t="s">
        <v>1734</v>
      </c>
      <c r="H556" s="158">
        <v>2</v>
      </c>
      <c r="I556" s="156">
        <v>8</v>
      </c>
      <c r="J556" s="157" t="s">
        <v>1734</v>
      </c>
      <c r="K556" s="158">
        <v>17</v>
      </c>
      <c r="L556" s="148" t="s">
        <v>10511</v>
      </c>
      <c r="M556" s="300"/>
      <c r="N556" s="296">
        <v>25</v>
      </c>
      <c r="O556" s="329"/>
      <c r="P556" s="296"/>
      <c r="Q556" s="296"/>
      <c r="R556" s="296"/>
      <c r="S556" s="297">
        <f t="shared" si="115"/>
        <v>25</v>
      </c>
      <c r="T556" s="154"/>
    </row>
    <row r="557" spans="2:20" x14ac:dyDescent="0.25">
      <c r="B557" s="444"/>
      <c r="C557" s="443"/>
      <c r="D557" s="444"/>
      <c r="E557" s="144" t="s">
        <v>10520</v>
      </c>
      <c r="F557" s="156">
        <v>2</v>
      </c>
      <c r="G557" s="157" t="s">
        <v>1734</v>
      </c>
      <c r="H557" s="158">
        <v>8</v>
      </c>
      <c r="I557" s="156">
        <v>4</v>
      </c>
      <c r="J557" s="157" t="s">
        <v>1734</v>
      </c>
      <c r="K557" s="158">
        <v>1</v>
      </c>
      <c r="L557" s="148" t="s">
        <v>10511</v>
      </c>
      <c r="M557" s="300"/>
      <c r="N557" s="296">
        <v>33</v>
      </c>
      <c r="O557" s="329"/>
      <c r="P557" s="296"/>
      <c r="Q557" s="296"/>
      <c r="R557" s="296"/>
      <c r="S557" s="297">
        <f t="shared" si="115"/>
        <v>33</v>
      </c>
      <c r="T557" s="154"/>
    </row>
    <row r="558" spans="2:20" x14ac:dyDescent="0.25">
      <c r="B558" s="444"/>
      <c r="C558" s="443"/>
      <c r="D558" s="444"/>
      <c r="E558" s="144" t="s">
        <v>10520</v>
      </c>
      <c r="F558" s="156">
        <v>0</v>
      </c>
      <c r="G558" s="157" t="s">
        <v>1734</v>
      </c>
      <c r="H558" s="158">
        <v>0</v>
      </c>
      <c r="I558" s="156">
        <v>2</v>
      </c>
      <c r="J558" s="157" t="s">
        <v>1734</v>
      </c>
      <c r="K558" s="158">
        <v>3</v>
      </c>
      <c r="L558" s="148" t="s">
        <v>10511</v>
      </c>
      <c r="M558" s="300"/>
      <c r="N558" s="296">
        <v>43</v>
      </c>
      <c r="O558" s="329"/>
      <c r="P558" s="296"/>
      <c r="Q558" s="296"/>
      <c r="R558" s="296"/>
      <c r="S558" s="297">
        <f t="shared" si="115"/>
        <v>43</v>
      </c>
      <c r="T558" s="154"/>
    </row>
    <row r="559" spans="2:20" x14ac:dyDescent="0.25">
      <c r="B559" s="444"/>
      <c r="C559" s="443"/>
      <c r="D559" s="444"/>
      <c r="E559" s="144" t="s">
        <v>10520</v>
      </c>
      <c r="F559" s="156">
        <v>0</v>
      </c>
      <c r="G559" s="157" t="s">
        <v>1734</v>
      </c>
      <c r="H559" s="158">
        <v>0</v>
      </c>
      <c r="I559" s="156">
        <v>2</v>
      </c>
      <c r="J559" s="157" t="s">
        <v>1734</v>
      </c>
      <c r="K559" s="158">
        <v>7</v>
      </c>
      <c r="L559" s="148" t="s">
        <v>10512</v>
      </c>
      <c r="M559" s="300"/>
      <c r="N559" s="296">
        <v>47</v>
      </c>
      <c r="O559" s="329"/>
      <c r="P559" s="296"/>
      <c r="Q559" s="296"/>
      <c r="R559" s="296"/>
      <c r="S559" s="297">
        <f t="shared" si="115"/>
        <v>47</v>
      </c>
      <c r="T559" s="154"/>
    </row>
    <row r="560" spans="2:20" x14ac:dyDescent="0.25">
      <c r="B560" s="444"/>
      <c r="C560" s="443"/>
      <c r="D560" s="444"/>
      <c r="E560" s="144" t="s">
        <v>10520</v>
      </c>
      <c r="F560" s="156">
        <v>2</v>
      </c>
      <c r="G560" s="157" t="s">
        <v>1734</v>
      </c>
      <c r="H560" s="158">
        <v>7</v>
      </c>
      <c r="I560" s="156">
        <v>4</v>
      </c>
      <c r="J560" s="157" t="s">
        <v>1734</v>
      </c>
      <c r="K560" s="158">
        <v>1</v>
      </c>
      <c r="L560" s="148" t="s">
        <v>10512</v>
      </c>
      <c r="M560" s="300"/>
      <c r="N560" s="296">
        <v>34</v>
      </c>
      <c r="O560" s="329"/>
      <c r="P560" s="296"/>
      <c r="Q560" s="296"/>
      <c r="R560" s="296"/>
      <c r="S560" s="297">
        <f t="shared" si="115"/>
        <v>34</v>
      </c>
      <c r="T560" s="154"/>
    </row>
    <row r="561" spans="2:20" x14ac:dyDescent="0.25">
      <c r="B561" s="444"/>
      <c r="C561" s="443"/>
      <c r="D561" s="444"/>
      <c r="E561" s="144" t="s">
        <v>10521</v>
      </c>
      <c r="F561" s="156">
        <v>14</v>
      </c>
      <c r="G561" s="157" t="s">
        <v>1734</v>
      </c>
      <c r="H561" s="158">
        <v>19</v>
      </c>
      <c r="I561" s="156">
        <v>10</v>
      </c>
      <c r="J561" s="157" t="s">
        <v>1734</v>
      </c>
      <c r="K561" s="158">
        <v>18</v>
      </c>
      <c r="L561" s="148" t="s">
        <v>10512</v>
      </c>
      <c r="M561" s="300"/>
      <c r="N561" s="296">
        <v>79</v>
      </c>
      <c r="O561" s="329"/>
      <c r="P561" s="296"/>
      <c r="Q561" s="296"/>
      <c r="R561" s="296"/>
      <c r="S561" s="297">
        <f t="shared" si="115"/>
        <v>79</v>
      </c>
      <c r="T561" s="154"/>
    </row>
    <row r="562" spans="2:20" x14ac:dyDescent="0.25">
      <c r="B562" s="444"/>
      <c r="C562" s="443"/>
      <c r="D562" s="444"/>
      <c r="E562" s="144" t="s">
        <v>10521</v>
      </c>
      <c r="F562" s="156">
        <v>14</v>
      </c>
      <c r="G562" s="157" t="s">
        <v>1734</v>
      </c>
      <c r="H562" s="158">
        <v>19</v>
      </c>
      <c r="I562" s="156">
        <v>10</v>
      </c>
      <c r="J562" s="157" t="s">
        <v>1734</v>
      </c>
      <c r="K562" s="158">
        <v>18</v>
      </c>
      <c r="L562" s="148" t="s">
        <v>10511</v>
      </c>
      <c r="M562" s="300"/>
      <c r="N562" s="296">
        <v>79</v>
      </c>
      <c r="O562" s="329"/>
      <c r="P562" s="296"/>
      <c r="Q562" s="296"/>
      <c r="R562" s="296"/>
      <c r="S562" s="297">
        <f t="shared" si="115"/>
        <v>79</v>
      </c>
      <c r="T562" s="154"/>
    </row>
    <row r="563" spans="2:20" x14ac:dyDescent="0.25">
      <c r="B563" s="444"/>
      <c r="C563" s="443"/>
      <c r="D563" s="444"/>
      <c r="E563" s="144" t="s">
        <v>10521</v>
      </c>
      <c r="F563" s="156">
        <v>16</v>
      </c>
      <c r="G563" s="157" t="s">
        <v>1734</v>
      </c>
      <c r="H563" s="158">
        <v>18</v>
      </c>
      <c r="I563" s="156">
        <v>15</v>
      </c>
      <c r="J563" s="157" t="s">
        <v>1734</v>
      </c>
      <c r="K563" s="158">
        <v>1</v>
      </c>
      <c r="L563" s="148" t="s">
        <v>10512</v>
      </c>
      <c r="M563" s="300"/>
      <c r="N563" s="296">
        <v>37</v>
      </c>
      <c r="O563" s="329"/>
      <c r="P563" s="296"/>
      <c r="Q563" s="296"/>
      <c r="R563" s="296"/>
      <c r="S563" s="297">
        <f t="shared" si="115"/>
        <v>37</v>
      </c>
      <c r="T563" s="154"/>
    </row>
    <row r="564" spans="2:20" x14ac:dyDescent="0.25">
      <c r="B564" s="444"/>
      <c r="C564" s="443"/>
      <c r="D564" s="444"/>
      <c r="E564" s="144" t="s">
        <v>10521</v>
      </c>
      <c r="F564" s="156">
        <v>16</v>
      </c>
      <c r="G564" s="157" t="s">
        <v>1734</v>
      </c>
      <c r="H564" s="158">
        <v>18</v>
      </c>
      <c r="I564" s="156">
        <v>15</v>
      </c>
      <c r="J564" s="157" t="s">
        <v>1734</v>
      </c>
      <c r="K564" s="158">
        <v>1</v>
      </c>
      <c r="L564" s="148" t="s">
        <v>10511</v>
      </c>
      <c r="M564" s="300"/>
      <c r="N564" s="296">
        <v>37</v>
      </c>
      <c r="O564" s="329"/>
      <c r="P564" s="296"/>
      <c r="Q564" s="296"/>
      <c r="R564" s="296"/>
      <c r="S564" s="297">
        <f t="shared" si="115"/>
        <v>37</v>
      </c>
      <c r="T564" s="154"/>
    </row>
    <row r="565" spans="2:20" x14ac:dyDescent="0.25">
      <c r="B565" s="444"/>
      <c r="C565" s="443"/>
      <c r="D565" s="444"/>
      <c r="E565" s="144" t="s">
        <v>10522</v>
      </c>
      <c r="F565" s="156">
        <v>5</v>
      </c>
      <c r="G565" s="157" t="s">
        <v>1734</v>
      </c>
      <c r="H565" s="158">
        <v>11</v>
      </c>
      <c r="I565" s="156">
        <v>0</v>
      </c>
      <c r="J565" s="157" t="s">
        <v>1734</v>
      </c>
      <c r="K565" s="158">
        <v>0</v>
      </c>
      <c r="L565" s="148" t="s">
        <v>10512</v>
      </c>
      <c r="M565" s="300"/>
      <c r="N565" s="296">
        <v>111</v>
      </c>
      <c r="O565" s="329"/>
      <c r="P565" s="296"/>
      <c r="Q565" s="296"/>
      <c r="R565" s="296"/>
      <c r="S565" s="297">
        <f t="shared" si="115"/>
        <v>111</v>
      </c>
      <c r="T565" s="154"/>
    </row>
    <row r="566" spans="2:20" x14ac:dyDescent="0.25">
      <c r="B566" s="444"/>
      <c r="C566" s="443"/>
      <c r="D566" s="444"/>
      <c r="E566" s="144" t="s">
        <v>10516</v>
      </c>
      <c r="F566" s="156">
        <v>5</v>
      </c>
      <c r="G566" s="157" t="s">
        <v>1734</v>
      </c>
      <c r="H566" s="158">
        <v>11</v>
      </c>
      <c r="I566" s="156">
        <v>0</v>
      </c>
      <c r="J566" s="157" t="s">
        <v>1734</v>
      </c>
      <c r="K566" s="158">
        <v>0</v>
      </c>
      <c r="L566" s="148" t="s">
        <v>10511</v>
      </c>
      <c r="M566" s="300"/>
      <c r="N566" s="296">
        <v>111</v>
      </c>
      <c r="O566" s="329"/>
      <c r="P566" s="296"/>
      <c r="Q566" s="296"/>
      <c r="R566" s="296"/>
      <c r="S566" s="297">
        <f t="shared" si="115"/>
        <v>111</v>
      </c>
      <c r="T566" s="154"/>
    </row>
    <row r="567" spans="2:20" x14ac:dyDescent="0.25">
      <c r="B567" s="444"/>
      <c r="C567" s="443"/>
      <c r="D567" s="444"/>
      <c r="E567" s="144" t="s">
        <v>10522</v>
      </c>
      <c r="F567" s="156">
        <v>5</v>
      </c>
      <c r="G567" s="157" t="s">
        <v>1734</v>
      </c>
      <c r="H567" s="158">
        <v>11</v>
      </c>
      <c r="I567" s="156">
        <v>8</v>
      </c>
      <c r="J567" s="157" t="s">
        <v>1734</v>
      </c>
      <c r="K567" s="158">
        <v>7</v>
      </c>
      <c r="L567" s="148" t="s">
        <v>10512</v>
      </c>
      <c r="M567" s="300"/>
      <c r="N567" s="296">
        <v>56</v>
      </c>
      <c r="O567" s="329"/>
      <c r="P567" s="296"/>
      <c r="Q567" s="296"/>
      <c r="R567" s="296"/>
      <c r="S567" s="297">
        <f t="shared" si="115"/>
        <v>56</v>
      </c>
      <c r="T567" s="154"/>
    </row>
    <row r="568" spans="2:20" x14ac:dyDescent="0.25">
      <c r="B568" s="444"/>
      <c r="C568" s="443"/>
      <c r="D568" s="444"/>
      <c r="E568" s="144" t="s">
        <v>10516</v>
      </c>
      <c r="F568" s="156">
        <v>5</v>
      </c>
      <c r="G568" s="157" t="s">
        <v>1734</v>
      </c>
      <c r="H568" s="158">
        <v>11</v>
      </c>
      <c r="I568" s="156">
        <v>10</v>
      </c>
      <c r="J568" s="157" t="s">
        <v>1734</v>
      </c>
      <c r="K568" s="158">
        <v>3</v>
      </c>
      <c r="L568" s="148" t="s">
        <v>10511</v>
      </c>
      <c r="M568" s="300"/>
      <c r="N568" s="296">
        <v>92</v>
      </c>
      <c r="O568" s="329"/>
      <c r="P568" s="296"/>
      <c r="Q568" s="296"/>
      <c r="R568" s="296"/>
      <c r="S568" s="297">
        <f t="shared" si="115"/>
        <v>92</v>
      </c>
      <c r="T568" s="154"/>
    </row>
    <row r="569" spans="2:20" x14ac:dyDescent="0.25">
      <c r="B569" s="444"/>
      <c r="C569" s="443"/>
      <c r="D569" s="444"/>
      <c r="E569" s="144" t="s">
        <v>10523</v>
      </c>
      <c r="F569" s="156">
        <v>0</v>
      </c>
      <c r="G569" s="157" t="s">
        <v>1734</v>
      </c>
      <c r="H569" s="158">
        <v>0</v>
      </c>
      <c r="I569" s="156">
        <v>0</v>
      </c>
      <c r="J569" s="157" t="s">
        <v>1734</v>
      </c>
      <c r="K569" s="158">
        <v>11</v>
      </c>
      <c r="L569" s="148" t="s">
        <v>10511</v>
      </c>
      <c r="M569" s="300"/>
      <c r="N569" s="296">
        <v>11</v>
      </c>
      <c r="O569" s="329"/>
      <c r="P569" s="296"/>
      <c r="Q569" s="296"/>
      <c r="R569" s="296"/>
      <c r="S569" s="297">
        <f t="shared" si="115"/>
        <v>11</v>
      </c>
      <c r="T569" s="154"/>
    </row>
    <row r="570" spans="2:20" x14ac:dyDescent="0.25">
      <c r="B570" s="444"/>
      <c r="C570" s="443"/>
      <c r="D570" s="444"/>
      <c r="E570" s="144" t="s">
        <v>10523</v>
      </c>
      <c r="F570" s="156">
        <v>0</v>
      </c>
      <c r="G570" s="157" t="s">
        <v>1734</v>
      </c>
      <c r="H570" s="158">
        <v>0</v>
      </c>
      <c r="I570" s="156">
        <v>1</v>
      </c>
      <c r="J570" s="157" t="s">
        <v>1734</v>
      </c>
      <c r="K570" s="158">
        <v>10</v>
      </c>
      <c r="L570" s="148" t="s">
        <v>10512</v>
      </c>
      <c r="M570" s="300"/>
      <c r="N570" s="296">
        <v>30</v>
      </c>
      <c r="O570" s="329"/>
      <c r="P570" s="296"/>
      <c r="Q570" s="296"/>
      <c r="R570" s="296"/>
      <c r="S570" s="297">
        <f t="shared" si="115"/>
        <v>30</v>
      </c>
      <c r="T570" s="154"/>
    </row>
    <row r="571" spans="2:20" x14ac:dyDescent="0.25">
      <c r="B571" s="444"/>
      <c r="C571" s="443"/>
      <c r="D571" s="444"/>
      <c r="E571" s="144" t="s">
        <v>10523</v>
      </c>
      <c r="F571" s="156">
        <v>1</v>
      </c>
      <c r="G571" s="157" t="s">
        <v>1734</v>
      </c>
      <c r="H571" s="158">
        <v>12</v>
      </c>
      <c r="I571" s="156">
        <v>2</v>
      </c>
      <c r="J571" s="157" t="s">
        <v>1734</v>
      </c>
      <c r="K571" s="158">
        <v>4</v>
      </c>
      <c r="L571" s="148" t="s">
        <v>10512</v>
      </c>
      <c r="M571" s="300"/>
      <c r="N571" s="296">
        <v>12</v>
      </c>
      <c r="O571" s="329"/>
      <c r="P571" s="296"/>
      <c r="Q571" s="296"/>
      <c r="R571" s="296"/>
      <c r="S571" s="297">
        <f t="shared" si="115"/>
        <v>12</v>
      </c>
      <c r="T571" s="154"/>
    </row>
    <row r="572" spans="2:20" x14ac:dyDescent="0.25">
      <c r="B572" s="444"/>
      <c r="C572" s="443"/>
      <c r="D572" s="444"/>
      <c r="E572" s="144" t="s">
        <v>10524</v>
      </c>
      <c r="F572" s="156">
        <v>0</v>
      </c>
      <c r="G572" s="157" t="s">
        <v>1734</v>
      </c>
      <c r="H572" s="158">
        <v>4</v>
      </c>
      <c r="I572" s="156">
        <v>1</v>
      </c>
      <c r="J572" s="157" t="s">
        <v>1734</v>
      </c>
      <c r="K572" s="158">
        <v>5</v>
      </c>
      <c r="L572" s="148" t="s">
        <v>10512</v>
      </c>
      <c r="M572" s="300"/>
      <c r="N572" s="296">
        <v>21</v>
      </c>
      <c r="O572" s="329"/>
      <c r="P572" s="296"/>
      <c r="Q572" s="296"/>
      <c r="R572" s="296"/>
      <c r="S572" s="297">
        <f t="shared" si="115"/>
        <v>21</v>
      </c>
      <c r="T572" s="154"/>
    </row>
    <row r="573" spans="2:20" x14ac:dyDescent="0.25">
      <c r="B573" s="444"/>
      <c r="C573" s="443"/>
      <c r="D573" s="444"/>
      <c r="E573" s="144" t="s">
        <v>10524</v>
      </c>
      <c r="F573" s="156">
        <v>0</v>
      </c>
      <c r="G573" s="157" t="s">
        <v>1734</v>
      </c>
      <c r="H573" s="158">
        <v>4</v>
      </c>
      <c r="I573" s="156">
        <v>1</v>
      </c>
      <c r="J573" s="157" t="s">
        <v>1734</v>
      </c>
      <c r="K573" s="158">
        <v>5</v>
      </c>
      <c r="L573" s="148" t="s">
        <v>10511</v>
      </c>
      <c r="M573" s="300"/>
      <c r="N573" s="296">
        <v>21</v>
      </c>
      <c r="O573" s="329"/>
      <c r="P573" s="296"/>
      <c r="Q573" s="296"/>
      <c r="R573" s="296"/>
      <c r="S573" s="297">
        <f t="shared" si="115"/>
        <v>21</v>
      </c>
      <c r="T573" s="154"/>
    </row>
    <row r="574" spans="2:20" x14ac:dyDescent="0.25">
      <c r="B574" s="444"/>
      <c r="C574" s="443"/>
      <c r="D574" s="444"/>
      <c r="E574" s="144" t="s">
        <v>10523</v>
      </c>
      <c r="F574" s="156">
        <v>2</v>
      </c>
      <c r="G574" s="157" t="s">
        <v>1734</v>
      </c>
      <c r="H574" s="158">
        <v>12</v>
      </c>
      <c r="I574" s="156">
        <v>4</v>
      </c>
      <c r="J574" s="157" t="s">
        <v>1734</v>
      </c>
      <c r="K574" s="158">
        <v>16</v>
      </c>
      <c r="L574" s="148" t="s">
        <v>10511</v>
      </c>
      <c r="M574" s="300"/>
      <c r="N574" s="296">
        <v>44</v>
      </c>
      <c r="O574" s="329"/>
      <c r="P574" s="296"/>
      <c r="Q574" s="296"/>
      <c r="R574" s="296"/>
      <c r="S574" s="297">
        <f t="shared" si="115"/>
        <v>44</v>
      </c>
      <c r="T574" s="154"/>
    </row>
    <row r="575" spans="2:20" x14ac:dyDescent="0.25">
      <c r="B575" s="444"/>
      <c r="C575" s="443"/>
      <c r="D575" s="444"/>
      <c r="E575" s="144" t="s">
        <v>10516</v>
      </c>
      <c r="F575" s="156">
        <v>2</v>
      </c>
      <c r="G575" s="157" t="s">
        <v>1734</v>
      </c>
      <c r="H575" s="158">
        <v>8</v>
      </c>
      <c r="I575" s="156">
        <v>4</v>
      </c>
      <c r="J575" s="157" t="s">
        <v>1734</v>
      </c>
      <c r="K575" s="158">
        <v>16</v>
      </c>
      <c r="L575" s="148" t="s">
        <v>10512</v>
      </c>
      <c r="M575" s="300"/>
      <c r="N575" s="296">
        <v>48</v>
      </c>
      <c r="O575" s="329"/>
      <c r="P575" s="296"/>
      <c r="Q575" s="296"/>
      <c r="R575" s="296"/>
      <c r="S575" s="297">
        <f t="shared" si="115"/>
        <v>48</v>
      </c>
      <c r="T575" s="154"/>
    </row>
    <row r="576" spans="2:20" x14ac:dyDescent="0.25">
      <c r="B576" s="444"/>
      <c r="C576" s="443"/>
      <c r="D576" s="444"/>
      <c r="E576" s="144" t="s">
        <v>10523</v>
      </c>
      <c r="F576" s="156">
        <v>1</v>
      </c>
      <c r="G576" s="157" t="s">
        <v>1734</v>
      </c>
      <c r="H576" s="158">
        <v>12</v>
      </c>
      <c r="I576" s="156">
        <v>4</v>
      </c>
      <c r="J576" s="157" t="s">
        <v>1734</v>
      </c>
      <c r="K576" s="158">
        <v>15</v>
      </c>
      <c r="L576" s="148" t="s">
        <v>10511</v>
      </c>
      <c r="M576" s="300"/>
      <c r="N576" s="296">
        <v>63</v>
      </c>
      <c r="O576" s="329"/>
      <c r="P576" s="296"/>
      <c r="Q576" s="296"/>
      <c r="R576" s="296"/>
      <c r="S576" s="297">
        <f t="shared" si="115"/>
        <v>63</v>
      </c>
      <c r="T576" s="154"/>
    </row>
    <row r="577" spans="2:20" x14ac:dyDescent="0.25">
      <c r="B577" s="444"/>
      <c r="C577" s="443"/>
      <c r="D577" s="444"/>
      <c r="E577" s="144" t="s">
        <v>10516</v>
      </c>
      <c r="F577" s="156">
        <v>4</v>
      </c>
      <c r="G577" s="157" t="s">
        <v>1734</v>
      </c>
      <c r="H577" s="158">
        <v>18</v>
      </c>
      <c r="I577" s="156">
        <v>7</v>
      </c>
      <c r="J577" s="157" t="s">
        <v>1734</v>
      </c>
      <c r="K577" s="158">
        <v>5</v>
      </c>
      <c r="L577" s="148" t="s">
        <v>10511</v>
      </c>
      <c r="M577" s="300"/>
      <c r="N577" s="296">
        <v>47</v>
      </c>
      <c r="O577" s="329"/>
      <c r="P577" s="296"/>
      <c r="Q577" s="296"/>
      <c r="R577" s="296"/>
      <c r="S577" s="297">
        <f t="shared" si="115"/>
        <v>47</v>
      </c>
      <c r="T577" s="154"/>
    </row>
    <row r="578" spans="2:20" x14ac:dyDescent="0.25">
      <c r="B578" s="444"/>
      <c r="C578" s="443"/>
      <c r="D578" s="444"/>
      <c r="E578" s="144" t="s">
        <v>10525</v>
      </c>
      <c r="F578" s="156">
        <v>0</v>
      </c>
      <c r="G578" s="157" t="s">
        <v>1734</v>
      </c>
      <c r="H578" s="158">
        <v>10</v>
      </c>
      <c r="I578" s="156">
        <v>1</v>
      </c>
      <c r="J578" s="157" t="s">
        <v>1734</v>
      </c>
      <c r="K578" s="158">
        <v>6</v>
      </c>
      <c r="L578" s="148" t="s">
        <v>10512</v>
      </c>
      <c r="M578" s="300"/>
      <c r="N578" s="296">
        <v>16</v>
      </c>
      <c r="O578" s="329"/>
      <c r="P578" s="296"/>
      <c r="Q578" s="296"/>
      <c r="R578" s="296"/>
      <c r="S578" s="297">
        <f>N578</f>
        <v>16</v>
      </c>
      <c r="T578" s="154"/>
    </row>
    <row r="579" spans="2:20" x14ac:dyDescent="0.25">
      <c r="B579" s="444"/>
      <c r="C579" s="443"/>
      <c r="D579" s="444"/>
      <c r="E579" s="144" t="s">
        <v>10525</v>
      </c>
      <c r="F579" s="156">
        <v>0</v>
      </c>
      <c r="G579" s="157" t="s">
        <v>1734</v>
      </c>
      <c r="H579" s="158">
        <v>10</v>
      </c>
      <c r="I579" s="156">
        <v>1</v>
      </c>
      <c r="J579" s="157" t="s">
        <v>1734</v>
      </c>
      <c r="K579" s="158">
        <v>6</v>
      </c>
      <c r="L579" s="148" t="s">
        <v>10511</v>
      </c>
      <c r="M579" s="300"/>
      <c r="N579" s="296">
        <v>16</v>
      </c>
      <c r="O579" s="329"/>
      <c r="P579" s="296"/>
      <c r="Q579" s="296"/>
      <c r="R579" s="296"/>
      <c r="S579" s="297">
        <f t="shared" ref="S579:S603" si="116">N579</f>
        <v>16</v>
      </c>
      <c r="T579" s="154"/>
    </row>
    <row r="580" spans="2:20" x14ac:dyDescent="0.25">
      <c r="B580" s="444"/>
      <c r="C580" s="443"/>
      <c r="D580" s="444"/>
      <c r="E580" s="144" t="s">
        <v>10516</v>
      </c>
      <c r="F580" s="156">
        <v>7</v>
      </c>
      <c r="G580" s="157" t="s">
        <v>1734</v>
      </c>
      <c r="H580" s="158">
        <v>8</v>
      </c>
      <c r="I580" s="156">
        <v>11</v>
      </c>
      <c r="J580" s="157" t="s">
        <v>1734</v>
      </c>
      <c r="K580" s="158">
        <v>12</v>
      </c>
      <c r="L580" s="148" t="s">
        <v>10511</v>
      </c>
      <c r="M580" s="300"/>
      <c r="N580" s="296">
        <v>84</v>
      </c>
      <c r="O580" s="329"/>
      <c r="P580" s="296"/>
      <c r="Q580" s="296"/>
      <c r="R580" s="296"/>
      <c r="S580" s="297">
        <f t="shared" si="116"/>
        <v>84</v>
      </c>
      <c r="T580" s="154"/>
    </row>
    <row r="581" spans="2:20" x14ac:dyDescent="0.25">
      <c r="B581" s="444"/>
      <c r="C581" s="443"/>
      <c r="D581" s="444"/>
      <c r="E581" s="144" t="s">
        <v>10526</v>
      </c>
      <c r="F581" s="156">
        <v>8</v>
      </c>
      <c r="G581" s="157" t="s">
        <v>1734</v>
      </c>
      <c r="H581" s="158">
        <v>0</v>
      </c>
      <c r="I581" s="156">
        <v>10</v>
      </c>
      <c r="J581" s="157" t="s">
        <v>1734</v>
      </c>
      <c r="K581" s="158">
        <v>8</v>
      </c>
      <c r="L581" s="148" t="s">
        <v>10511</v>
      </c>
      <c r="M581" s="300"/>
      <c r="N581" s="296">
        <v>48</v>
      </c>
      <c r="O581" s="329"/>
      <c r="P581" s="296"/>
      <c r="Q581" s="296"/>
      <c r="R581" s="296"/>
      <c r="S581" s="297">
        <f t="shared" si="116"/>
        <v>48</v>
      </c>
      <c r="T581" s="154"/>
    </row>
    <row r="582" spans="2:20" x14ac:dyDescent="0.25">
      <c r="B582" s="444"/>
      <c r="C582" s="443"/>
      <c r="D582" s="444"/>
      <c r="E582" s="144" t="s">
        <v>10526</v>
      </c>
      <c r="F582" s="156">
        <v>8</v>
      </c>
      <c r="G582" s="157" t="s">
        <v>1734</v>
      </c>
      <c r="H582" s="158">
        <v>8</v>
      </c>
      <c r="I582" s="156">
        <v>15</v>
      </c>
      <c r="J582" s="157" t="s">
        <v>1734</v>
      </c>
      <c r="K582" s="158">
        <v>4</v>
      </c>
      <c r="L582" s="148" t="s">
        <v>10512</v>
      </c>
      <c r="M582" s="300"/>
      <c r="N582" s="296">
        <v>89</v>
      </c>
      <c r="O582" s="329"/>
      <c r="P582" s="296"/>
      <c r="Q582" s="296"/>
      <c r="R582" s="296"/>
      <c r="S582" s="297">
        <f t="shared" si="116"/>
        <v>89</v>
      </c>
      <c r="T582" s="154"/>
    </row>
    <row r="583" spans="2:20" x14ac:dyDescent="0.25">
      <c r="B583" s="444"/>
      <c r="C583" s="443"/>
      <c r="D583" s="444"/>
      <c r="E583" s="144" t="s">
        <v>10516</v>
      </c>
      <c r="F583" s="156">
        <v>10</v>
      </c>
      <c r="G583" s="157" t="s">
        <v>1734</v>
      </c>
      <c r="H583" s="158">
        <v>16</v>
      </c>
      <c r="I583" s="156">
        <v>13</v>
      </c>
      <c r="J583" s="157" t="s">
        <v>1734</v>
      </c>
      <c r="K583" s="158">
        <v>7</v>
      </c>
      <c r="L583" s="148" t="s">
        <v>10511</v>
      </c>
      <c r="M583" s="300"/>
      <c r="N583" s="296">
        <v>51</v>
      </c>
      <c r="O583" s="329"/>
      <c r="P583" s="296"/>
      <c r="Q583" s="296"/>
      <c r="R583" s="296"/>
      <c r="S583" s="297">
        <f t="shared" si="116"/>
        <v>51</v>
      </c>
      <c r="T583" s="154"/>
    </row>
    <row r="584" spans="2:20" x14ac:dyDescent="0.25">
      <c r="B584" s="444"/>
      <c r="C584" s="443"/>
      <c r="D584" s="444"/>
      <c r="E584" s="144" t="s">
        <v>10526</v>
      </c>
      <c r="F584" s="156">
        <v>13</v>
      </c>
      <c r="G584" s="157" t="s">
        <v>1734</v>
      </c>
      <c r="H584" s="158">
        <v>4</v>
      </c>
      <c r="I584" s="156">
        <v>14</v>
      </c>
      <c r="J584" s="157" t="s">
        <v>1734</v>
      </c>
      <c r="K584" s="158">
        <v>19</v>
      </c>
      <c r="L584" s="148" t="s">
        <v>10511</v>
      </c>
      <c r="M584" s="300"/>
      <c r="N584" s="296">
        <v>35</v>
      </c>
      <c r="O584" s="329"/>
      <c r="P584" s="296"/>
      <c r="Q584" s="296"/>
      <c r="R584" s="296"/>
      <c r="S584" s="297">
        <f t="shared" si="116"/>
        <v>35</v>
      </c>
      <c r="T584" s="154"/>
    </row>
    <row r="585" spans="2:20" x14ac:dyDescent="0.25">
      <c r="B585" s="444"/>
      <c r="C585" s="443"/>
      <c r="D585" s="444"/>
      <c r="E585" s="144" t="s">
        <v>10586</v>
      </c>
      <c r="F585" s="156">
        <v>1</v>
      </c>
      <c r="G585" s="157" t="s">
        <v>1734</v>
      </c>
      <c r="H585" s="158">
        <v>5</v>
      </c>
      <c r="I585" s="156">
        <v>0</v>
      </c>
      <c r="J585" s="157" t="s">
        <v>1734</v>
      </c>
      <c r="K585" s="158">
        <v>6</v>
      </c>
      <c r="L585" s="148" t="s">
        <v>10512</v>
      </c>
      <c r="M585" s="300"/>
      <c r="N585" s="296">
        <v>19</v>
      </c>
      <c r="O585" s="329"/>
      <c r="P585" s="296"/>
      <c r="Q585" s="296"/>
      <c r="R585" s="296"/>
      <c r="S585" s="297">
        <f t="shared" si="116"/>
        <v>19</v>
      </c>
      <c r="T585" s="154"/>
    </row>
    <row r="586" spans="2:20" x14ac:dyDescent="0.25">
      <c r="B586" s="444"/>
      <c r="C586" s="443"/>
      <c r="D586" s="444"/>
      <c r="E586" s="144" t="s">
        <v>10526</v>
      </c>
      <c r="F586" s="156">
        <v>14</v>
      </c>
      <c r="G586" s="157" t="s">
        <v>1734</v>
      </c>
      <c r="H586" s="158">
        <v>4</v>
      </c>
      <c r="I586" s="156">
        <v>13</v>
      </c>
      <c r="J586" s="157" t="s">
        <v>1734</v>
      </c>
      <c r="K586" s="158">
        <v>7</v>
      </c>
      <c r="L586" s="148" t="s">
        <v>10512</v>
      </c>
      <c r="M586" s="300"/>
      <c r="N586" s="296">
        <v>17</v>
      </c>
      <c r="O586" s="329"/>
      <c r="P586" s="296"/>
      <c r="Q586" s="296"/>
      <c r="R586" s="296"/>
      <c r="S586" s="297">
        <f t="shared" si="116"/>
        <v>17</v>
      </c>
      <c r="T586" s="154"/>
    </row>
    <row r="587" spans="2:20" x14ac:dyDescent="0.25">
      <c r="B587" s="444"/>
      <c r="C587" s="443"/>
      <c r="D587" s="444"/>
      <c r="E587" s="144" t="s">
        <v>10516</v>
      </c>
      <c r="F587" s="156">
        <v>13</v>
      </c>
      <c r="G587" s="157" t="s">
        <v>1734</v>
      </c>
      <c r="H587" s="158">
        <v>10</v>
      </c>
      <c r="I587" s="156">
        <v>15</v>
      </c>
      <c r="J587" s="157" t="s">
        <v>1734</v>
      </c>
      <c r="K587" s="158">
        <v>19</v>
      </c>
      <c r="L587" s="148" t="s">
        <v>10511</v>
      </c>
      <c r="M587" s="300"/>
      <c r="N587" s="296">
        <v>49</v>
      </c>
      <c r="O587" s="329"/>
      <c r="P587" s="296"/>
      <c r="Q587" s="296"/>
      <c r="R587" s="296"/>
      <c r="S587" s="297">
        <f t="shared" si="116"/>
        <v>49</v>
      </c>
      <c r="T587" s="154"/>
    </row>
    <row r="588" spans="2:20" x14ac:dyDescent="0.25">
      <c r="B588" s="444"/>
      <c r="C588" s="443"/>
      <c r="D588" s="444"/>
      <c r="E588" s="144" t="s">
        <v>10586</v>
      </c>
      <c r="F588" s="156">
        <v>1</v>
      </c>
      <c r="G588" s="157" t="s">
        <v>1734</v>
      </c>
      <c r="H588" s="158">
        <v>5</v>
      </c>
      <c r="I588" s="156">
        <v>0</v>
      </c>
      <c r="J588" s="157" t="s">
        <v>1734</v>
      </c>
      <c r="K588" s="158">
        <v>6</v>
      </c>
      <c r="L588" s="148" t="s">
        <v>10511</v>
      </c>
      <c r="M588" s="300"/>
      <c r="N588" s="296">
        <v>19</v>
      </c>
      <c r="O588" s="329"/>
      <c r="P588" s="296"/>
      <c r="Q588" s="296"/>
      <c r="R588" s="296"/>
      <c r="S588" s="297">
        <f t="shared" si="116"/>
        <v>19</v>
      </c>
      <c r="T588" s="154"/>
    </row>
    <row r="589" spans="2:20" x14ac:dyDescent="0.25">
      <c r="B589" s="444"/>
      <c r="C589" s="443"/>
      <c r="D589" s="444"/>
      <c r="E589" s="144" t="s">
        <v>10526</v>
      </c>
      <c r="F589" s="156">
        <v>14</v>
      </c>
      <c r="G589" s="157" t="s">
        <v>1734</v>
      </c>
      <c r="H589" s="158">
        <v>12</v>
      </c>
      <c r="I589" s="156">
        <v>15</v>
      </c>
      <c r="J589" s="157" t="s">
        <v>1734</v>
      </c>
      <c r="K589" s="158">
        <v>17</v>
      </c>
      <c r="L589" s="148" t="s">
        <v>10512</v>
      </c>
      <c r="M589" s="300"/>
      <c r="N589" s="296">
        <v>25</v>
      </c>
      <c r="O589" s="329"/>
      <c r="P589" s="296"/>
      <c r="Q589" s="296"/>
      <c r="R589" s="296"/>
      <c r="S589" s="297">
        <f t="shared" si="116"/>
        <v>25</v>
      </c>
      <c r="T589" s="154"/>
    </row>
    <row r="590" spans="2:20" x14ac:dyDescent="0.25">
      <c r="B590" s="444"/>
      <c r="C590" s="443"/>
      <c r="D590" s="444"/>
      <c r="E590" s="144" t="s">
        <v>10516</v>
      </c>
      <c r="F590" s="156">
        <v>18</v>
      </c>
      <c r="G590" s="157" t="s">
        <v>1734</v>
      </c>
      <c r="H590" s="158">
        <v>9</v>
      </c>
      <c r="I590" s="156">
        <v>16</v>
      </c>
      <c r="J590" s="157" t="s">
        <v>1734</v>
      </c>
      <c r="K590" s="158">
        <v>0</v>
      </c>
      <c r="L590" s="148" t="s">
        <v>10511</v>
      </c>
      <c r="M590" s="300"/>
      <c r="N590" s="296">
        <v>49</v>
      </c>
      <c r="O590" s="329"/>
      <c r="P590" s="296"/>
      <c r="Q590" s="296"/>
      <c r="R590" s="296"/>
      <c r="S590" s="297">
        <f t="shared" si="116"/>
        <v>49</v>
      </c>
      <c r="T590" s="154"/>
    </row>
    <row r="591" spans="2:20" x14ac:dyDescent="0.25">
      <c r="B591" s="444"/>
      <c r="C591" s="443"/>
      <c r="D591" s="444"/>
      <c r="E591" s="144" t="s">
        <v>10526</v>
      </c>
      <c r="F591" s="156">
        <v>20</v>
      </c>
      <c r="G591" s="157" t="s">
        <v>1734</v>
      </c>
      <c r="H591" s="158">
        <v>6</v>
      </c>
      <c r="I591" s="156">
        <v>16</v>
      </c>
      <c r="J591" s="157" t="s">
        <v>1734</v>
      </c>
      <c r="K591" s="158">
        <v>14</v>
      </c>
      <c r="L591" s="148" t="s">
        <v>10511</v>
      </c>
      <c r="M591" s="300"/>
      <c r="N591" s="296">
        <v>72</v>
      </c>
      <c r="O591" s="329"/>
      <c r="P591" s="296"/>
      <c r="Q591" s="296"/>
      <c r="R591" s="296"/>
      <c r="S591" s="297">
        <f t="shared" si="116"/>
        <v>72</v>
      </c>
      <c r="T591" s="154"/>
    </row>
    <row r="592" spans="2:20" x14ac:dyDescent="0.25">
      <c r="B592" s="444"/>
      <c r="C592" s="443"/>
      <c r="D592" s="444"/>
      <c r="E592" s="144" t="s">
        <v>10516</v>
      </c>
      <c r="F592" s="156">
        <v>20</v>
      </c>
      <c r="G592" s="157" t="s">
        <v>1734</v>
      </c>
      <c r="H592" s="158">
        <v>3</v>
      </c>
      <c r="I592" s="156">
        <v>18</v>
      </c>
      <c r="J592" s="157" t="s">
        <v>1734</v>
      </c>
      <c r="K592" s="158">
        <v>10</v>
      </c>
      <c r="L592" s="148" t="s">
        <v>10511</v>
      </c>
      <c r="M592" s="300"/>
      <c r="N592" s="296">
        <v>43</v>
      </c>
      <c r="O592" s="329"/>
      <c r="P592" s="296"/>
      <c r="Q592" s="296"/>
      <c r="R592" s="296"/>
      <c r="S592" s="297">
        <f t="shared" si="116"/>
        <v>43</v>
      </c>
      <c r="T592" s="154"/>
    </row>
    <row r="593" spans="2:20" x14ac:dyDescent="0.25">
      <c r="B593" s="444"/>
      <c r="C593" s="443"/>
      <c r="D593" s="444"/>
      <c r="E593" s="144" t="s">
        <v>10516</v>
      </c>
      <c r="F593" s="156">
        <v>22</v>
      </c>
      <c r="G593" s="157" t="s">
        <v>1734</v>
      </c>
      <c r="H593" s="158">
        <v>15</v>
      </c>
      <c r="I593" s="156">
        <v>20</v>
      </c>
      <c r="J593" s="157" t="s">
        <v>1734</v>
      </c>
      <c r="K593" s="158">
        <v>8</v>
      </c>
      <c r="L593" s="148" t="s">
        <v>10511</v>
      </c>
      <c r="M593" s="300"/>
      <c r="N593" s="296">
        <v>47</v>
      </c>
      <c r="O593" s="329"/>
      <c r="P593" s="296"/>
      <c r="Q593" s="296"/>
      <c r="R593" s="296"/>
      <c r="S593" s="297">
        <f t="shared" si="116"/>
        <v>47</v>
      </c>
      <c r="T593" s="154"/>
    </row>
    <row r="594" spans="2:20" x14ac:dyDescent="0.25">
      <c r="B594" s="444"/>
      <c r="C594" s="443"/>
      <c r="D594" s="444"/>
      <c r="E594" s="144" t="s">
        <v>10526</v>
      </c>
      <c r="F594" s="156">
        <v>21</v>
      </c>
      <c r="G594" s="157" t="s">
        <v>1734</v>
      </c>
      <c r="H594" s="158">
        <v>14</v>
      </c>
      <c r="I594" s="156">
        <v>28</v>
      </c>
      <c r="J594" s="157" t="s">
        <v>1734</v>
      </c>
      <c r="K594" s="158">
        <v>0</v>
      </c>
      <c r="L594" s="148" t="s">
        <v>10512</v>
      </c>
      <c r="M594" s="300"/>
      <c r="N594" s="296">
        <v>126</v>
      </c>
      <c r="O594" s="329"/>
      <c r="P594" s="296"/>
      <c r="Q594" s="296"/>
      <c r="R594" s="296"/>
      <c r="S594" s="297">
        <f t="shared" si="116"/>
        <v>126</v>
      </c>
      <c r="T594" s="154"/>
    </row>
    <row r="595" spans="2:20" x14ac:dyDescent="0.25">
      <c r="B595" s="444"/>
      <c r="C595" s="443"/>
      <c r="D595" s="444"/>
      <c r="E595" s="144" t="s">
        <v>10516</v>
      </c>
      <c r="F595" s="156">
        <v>27</v>
      </c>
      <c r="G595" s="157" t="s">
        <v>1734</v>
      </c>
      <c r="H595" s="158">
        <v>15</v>
      </c>
      <c r="I595" s="156">
        <v>25</v>
      </c>
      <c r="J595" s="157" t="s">
        <v>1734</v>
      </c>
      <c r="K595" s="158">
        <v>8</v>
      </c>
      <c r="L595" s="148" t="s">
        <v>10511</v>
      </c>
      <c r="M595" s="300"/>
      <c r="N595" s="296">
        <v>47</v>
      </c>
      <c r="O595" s="329"/>
      <c r="P595" s="296"/>
      <c r="Q595" s="296"/>
      <c r="R595" s="296"/>
      <c r="S595" s="297">
        <f t="shared" si="116"/>
        <v>47</v>
      </c>
      <c r="T595" s="154"/>
    </row>
    <row r="596" spans="2:20" x14ac:dyDescent="0.25">
      <c r="B596" s="444"/>
      <c r="C596" s="443"/>
      <c r="D596" s="444"/>
      <c r="E596" s="144" t="s">
        <v>10526</v>
      </c>
      <c r="F596" s="156">
        <v>30</v>
      </c>
      <c r="G596" s="157" t="s">
        <v>1734</v>
      </c>
      <c r="H596" s="158">
        <v>6</v>
      </c>
      <c r="I596" s="156">
        <v>25</v>
      </c>
      <c r="J596" s="157" t="s">
        <v>1734</v>
      </c>
      <c r="K596" s="158">
        <v>8</v>
      </c>
      <c r="L596" s="148" t="s">
        <v>10511</v>
      </c>
      <c r="M596" s="300"/>
      <c r="N596" s="296">
        <v>98</v>
      </c>
      <c r="O596" s="329"/>
      <c r="P596" s="296"/>
      <c r="Q596" s="296"/>
      <c r="R596" s="296"/>
      <c r="S596" s="297">
        <f t="shared" si="116"/>
        <v>98</v>
      </c>
      <c r="T596" s="154"/>
    </row>
    <row r="597" spans="2:20" x14ac:dyDescent="0.25">
      <c r="B597" s="444"/>
      <c r="C597" s="443"/>
      <c r="D597" s="444"/>
      <c r="E597" s="144" t="s">
        <v>10516</v>
      </c>
      <c r="F597" s="156">
        <v>30</v>
      </c>
      <c r="G597" s="157" t="s">
        <v>1734</v>
      </c>
      <c r="H597" s="158">
        <v>9</v>
      </c>
      <c r="I597" s="156">
        <v>28</v>
      </c>
      <c r="J597" s="157" t="s">
        <v>1734</v>
      </c>
      <c r="K597" s="158">
        <v>2</v>
      </c>
      <c r="L597" s="148" t="s">
        <v>10511</v>
      </c>
      <c r="M597" s="300"/>
      <c r="N597" s="296">
        <v>47</v>
      </c>
      <c r="O597" s="329"/>
      <c r="P597" s="296"/>
      <c r="Q597" s="296"/>
      <c r="R597" s="296"/>
      <c r="S597" s="297">
        <f t="shared" si="116"/>
        <v>47</v>
      </c>
      <c r="T597" s="154"/>
    </row>
    <row r="598" spans="2:20" x14ac:dyDescent="0.25">
      <c r="B598" s="444"/>
      <c r="C598" s="443"/>
      <c r="D598" s="444"/>
      <c r="E598" s="144" t="s">
        <v>10516</v>
      </c>
      <c r="F598" s="156">
        <v>25</v>
      </c>
      <c r="G598" s="157" t="s">
        <v>1734</v>
      </c>
      <c r="H598" s="158">
        <v>4</v>
      </c>
      <c r="I598" s="156">
        <v>22</v>
      </c>
      <c r="J598" s="157" t="s">
        <v>1734</v>
      </c>
      <c r="K598" s="158">
        <v>17</v>
      </c>
      <c r="L598" s="148" t="s">
        <v>10511</v>
      </c>
      <c r="M598" s="300"/>
      <c r="N598" s="296">
        <v>47</v>
      </c>
      <c r="O598" s="329"/>
      <c r="P598" s="296"/>
      <c r="Q598" s="296"/>
      <c r="R598" s="296"/>
      <c r="S598" s="297">
        <f t="shared" si="116"/>
        <v>47</v>
      </c>
      <c r="T598" s="154"/>
    </row>
    <row r="599" spans="2:20" x14ac:dyDescent="0.25">
      <c r="B599" s="444"/>
      <c r="C599" s="443"/>
      <c r="D599" s="444"/>
      <c r="E599" s="144" t="s">
        <v>10527</v>
      </c>
      <c r="F599" s="156">
        <v>1</v>
      </c>
      <c r="G599" s="157" t="s">
        <v>1734</v>
      </c>
      <c r="H599" s="158">
        <v>5</v>
      </c>
      <c r="I599" s="156">
        <v>0</v>
      </c>
      <c r="J599" s="157" t="s">
        <v>1734</v>
      </c>
      <c r="K599" s="158">
        <v>3</v>
      </c>
      <c r="L599" s="148" t="s">
        <v>10512</v>
      </c>
      <c r="M599" s="300"/>
      <c r="N599" s="296">
        <v>22</v>
      </c>
      <c r="O599" s="329"/>
      <c r="P599" s="296"/>
      <c r="Q599" s="296"/>
      <c r="R599" s="296"/>
      <c r="S599" s="297">
        <f t="shared" si="116"/>
        <v>22</v>
      </c>
      <c r="T599" s="154"/>
    </row>
    <row r="600" spans="2:20" x14ac:dyDescent="0.25">
      <c r="B600" s="444"/>
      <c r="C600" s="443"/>
      <c r="D600" s="444"/>
      <c r="E600" s="144" t="s">
        <v>10527</v>
      </c>
      <c r="F600" s="156">
        <v>1</v>
      </c>
      <c r="G600" s="157" t="s">
        <v>1734</v>
      </c>
      <c r="H600" s="158">
        <v>5</v>
      </c>
      <c r="I600" s="156">
        <v>0</v>
      </c>
      <c r="J600" s="157" t="s">
        <v>1734</v>
      </c>
      <c r="K600" s="158">
        <v>7</v>
      </c>
      <c r="L600" s="148" t="s">
        <v>10511</v>
      </c>
      <c r="M600" s="300"/>
      <c r="N600" s="296">
        <v>18</v>
      </c>
      <c r="O600" s="329"/>
      <c r="P600" s="296"/>
      <c r="Q600" s="296"/>
      <c r="R600" s="296"/>
      <c r="S600" s="297">
        <f t="shared" si="116"/>
        <v>18</v>
      </c>
      <c r="T600" s="154"/>
    </row>
    <row r="601" spans="2:20" x14ac:dyDescent="0.25">
      <c r="B601" s="444"/>
      <c r="C601" s="443"/>
      <c r="D601" s="444"/>
      <c r="E601" s="144" t="s">
        <v>10528</v>
      </c>
      <c r="F601" s="156">
        <v>1</v>
      </c>
      <c r="G601" s="157" t="s">
        <v>1734</v>
      </c>
      <c r="H601" s="158">
        <v>5</v>
      </c>
      <c r="I601" s="156">
        <v>0</v>
      </c>
      <c r="J601" s="157" t="s">
        <v>1734</v>
      </c>
      <c r="K601" s="158">
        <v>3</v>
      </c>
      <c r="L601" s="148" t="s">
        <v>10512</v>
      </c>
      <c r="M601" s="300"/>
      <c r="N601" s="296">
        <v>22</v>
      </c>
      <c r="O601" s="329"/>
      <c r="P601" s="296"/>
      <c r="Q601" s="296"/>
      <c r="R601" s="296"/>
      <c r="S601" s="297">
        <f t="shared" si="116"/>
        <v>22</v>
      </c>
      <c r="T601" s="154"/>
    </row>
    <row r="602" spans="2:20" x14ac:dyDescent="0.25">
      <c r="B602" s="444"/>
      <c r="C602" s="443"/>
      <c r="D602" s="444"/>
      <c r="E602" s="144" t="s">
        <v>10528</v>
      </c>
      <c r="F602" s="156">
        <v>1</v>
      </c>
      <c r="G602" s="157" t="s">
        <v>1734</v>
      </c>
      <c r="H602" s="158">
        <v>5</v>
      </c>
      <c r="I602" s="156">
        <v>0</v>
      </c>
      <c r="J602" s="157" t="s">
        <v>1734</v>
      </c>
      <c r="K602" s="158">
        <v>7</v>
      </c>
      <c r="L602" s="148" t="s">
        <v>10511</v>
      </c>
      <c r="M602" s="300"/>
      <c r="N602" s="296">
        <v>18</v>
      </c>
      <c r="O602" s="329"/>
      <c r="P602" s="296"/>
      <c r="Q602" s="296"/>
      <c r="R602" s="296"/>
      <c r="S602" s="297">
        <f t="shared" si="116"/>
        <v>18</v>
      </c>
      <c r="T602" s="154"/>
    </row>
    <row r="603" spans="2:20" x14ac:dyDescent="0.25">
      <c r="B603" s="444"/>
      <c r="C603" s="443"/>
      <c r="D603" s="444"/>
      <c r="E603" s="144" t="s">
        <v>10516</v>
      </c>
      <c r="F603" s="156">
        <v>32</v>
      </c>
      <c r="G603" s="157" t="s">
        <v>1734</v>
      </c>
      <c r="H603" s="158">
        <v>15</v>
      </c>
      <c r="I603" s="156">
        <v>30</v>
      </c>
      <c r="J603" s="157" t="s">
        <v>1734</v>
      </c>
      <c r="K603" s="158">
        <v>9</v>
      </c>
      <c r="L603" s="148" t="s">
        <v>10511</v>
      </c>
      <c r="M603" s="300"/>
      <c r="N603" s="296">
        <v>46</v>
      </c>
      <c r="O603" s="329"/>
      <c r="P603" s="296"/>
      <c r="Q603" s="296"/>
      <c r="R603" s="296"/>
      <c r="S603" s="297">
        <f t="shared" si="116"/>
        <v>46</v>
      </c>
      <c r="T603" s="154"/>
    </row>
    <row r="604" spans="2:20" x14ac:dyDescent="0.25">
      <c r="B604" s="444"/>
      <c r="C604" s="443"/>
      <c r="D604" s="444"/>
      <c r="E604" s="144" t="s">
        <v>10516</v>
      </c>
      <c r="F604" s="156">
        <v>35</v>
      </c>
      <c r="G604" s="157" t="s">
        <v>1734</v>
      </c>
      <c r="H604" s="158">
        <v>0</v>
      </c>
      <c r="I604" s="156">
        <v>32</v>
      </c>
      <c r="J604" s="157" t="s">
        <v>1734</v>
      </c>
      <c r="K604" s="158">
        <v>12</v>
      </c>
      <c r="L604" s="148" t="s">
        <v>10511</v>
      </c>
      <c r="M604" s="300"/>
      <c r="N604" s="296">
        <v>48</v>
      </c>
      <c r="O604" s="329"/>
      <c r="P604" s="296"/>
      <c r="Q604" s="296"/>
      <c r="R604" s="296"/>
      <c r="S604" s="297">
        <f t="shared" ref="S604:S610" si="117">N604</f>
        <v>48</v>
      </c>
      <c r="T604" s="154"/>
    </row>
    <row r="605" spans="2:20" x14ac:dyDescent="0.25">
      <c r="B605" s="444"/>
      <c r="C605" s="443"/>
      <c r="D605" s="444"/>
      <c r="E605" s="144" t="s">
        <v>10516</v>
      </c>
      <c r="F605" s="156">
        <v>2</v>
      </c>
      <c r="G605" s="157" t="s">
        <v>1734</v>
      </c>
      <c r="H605" s="158">
        <v>9</v>
      </c>
      <c r="I605" s="156">
        <v>0</v>
      </c>
      <c r="J605" s="157" t="s">
        <v>1734</v>
      </c>
      <c r="K605" s="158">
        <v>0</v>
      </c>
      <c r="L605" s="148" t="s">
        <v>10511</v>
      </c>
      <c r="M605" s="300"/>
      <c r="N605" s="296">
        <v>49</v>
      </c>
      <c r="O605" s="329"/>
      <c r="P605" s="296"/>
      <c r="Q605" s="296"/>
      <c r="R605" s="296"/>
      <c r="S605" s="297">
        <f t="shared" si="117"/>
        <v>49</v>
      </c>
      <c r="T605" s="154"/>
    </row>
    <row r="606" spans="2:20" x14ac:dyDescent="0.25">
      <c r="B606" s="444"/>
      <c r="C606" s="443"/>
      <c r="D606" s="444"/>
      <c r="E606" s="144" t="s">
        <v>10516</v>
      </c>
      <c r="F606" s="156">
        <v>4</v>
      </c>
      <c r="G606" s="157" t="s">
        <v>1734</v>
      </c>
      <c r="H606" s="158">
        <v>19</v>
      </c>
      <c r="I606" s="156">
        <v>2</v>
      </c>
      <c r="J606" s="157" t="s">
        <v>1734</v>
      </c>
      <c r="K606" s="158">
        <v>14</v>
      </c>
      <c r="L606" s="148" t="s">
        <v>10511</v>
      </c>
      <c r="M606" s="300"/>
      <c r="N606" s="296">
        <v>45</v>
      </c>
      <c r="O606" s="329"/>
      <c r="P606" s="296"/>
      <c r="Q606" s="296"/>
      <c r="R606" s="296"/>
      <c r="S606" s="297">
        <f t="shared" si="117"/>
        <v>45</v>
      </c>
      <c r="T606" s="154"/>
    </row>
    <row r="607" spans="2:20" x14ac:dyDescent="0.25">
      <c r="B607" s="444"/>
      <c r="C607" s="443"/>
      <c r="D607" s="444"/>
      <c r="E607" s="144" t="s">
        <v>10516</v>
      </c>
      <c r="F607" s="156">
        <v>7</v>
      </c>
      <c r="G607" s="157" t="s">
        <v>1734</v>
      </c>
      <c r="H607" s="158">
        <v>8</v>
      </c>
      <c r="I607" s="156">
        <v>5</v>
      </c>
      <c r="J607" s="157" t="s">
        <v>1734</v>
      </c>
      <c r="K607" s="158">
        <v>0</v>
      </c>
      <c r="L607" s="148" t="s">
        <v>10511</v>
      </c>
      <c r="M607" s="300"/>
      <c r="N607" s="296">
        <v>48</v>
      </c>
      <c r="O607" s="329"/>
      <c r="P607" s="296"/>
      <c r="Q607" s="296"/>
      <c r="R607" s="296"/>
      <c r="S607" s="297">
        <f t="shared" si="117"/>
        <v>48</v>
      </c>
      <c r="T607" s="154"/>
    </row>
    <row r="608" spans="2:20" x14ac:dyDescent="0.25">
      <c r="B608" s="444"/>
      <c r="C608" s="443"/>
      <c r="D608" s="444"/>
      <c r="E608" s="144" t="s">
        <v>10516</v>
      </c>
      <c r="F608" s="156">
        <v>10</v>
      </c>
      <c r="G608" s="157" t="s">
        <v>1734</v>
      </c>
      <c r="H608" s="158">
        <v>0</v>
      </c>
      <c r="I608" s="156">
        <v>7</v>
      </c>
      <c r="J608" s="157" t="s">
        <v>1734</v>
      </c>
      <c r="K608" s="158">
        <v>12</v>
      </c>
      <c r="L608" s="148" t="s">
        <v>10511</v>
      </c>
      <c r="M608" s="300"/>
      <c r="N608" s="296">
        <v>48</v>
      </c>
      <c r="O608" s="329"/>
      <c r="P608" s="296"/>
      <c r="Q608" s="296"/>
      <c r="R608" s="296"/>
      <c r="S608" s="297">
        <f t="shared" si="117"/>
        <v>48</v>
      </c>
      <c r="T608" s="154"/>
    </row>
    <row r="609" spans="2:21" x14ac:dyDescent="0.25">
      <c r="B609" s="444"/>
      <c r="C609" s="443"/>
      <c r="D609" s="444"/>
      <c r="E609" s="144" t="s">
        <v>10516</v>
      </c>
      <c r="F609" s="156">
        <v>12</v>
      </c>
      <c r="G609" s="157" t="s">
        <v>1734</v>
      </c>
      <c r="H609" s="158">
        <v>5</v>
      </c>
      <c r="I609" s="156">
        <v>10</v>
      </c>
      <c r="J609" s="157" t="s">
        <v>1734</v>
      </c>
      <c r="K609" s="158">
        <v>3</v>
      </c>
      <c r="L609" s="148" t="s">
        <v>10511</v>
      </c>
      <c r="M609" s="300"/>
      <c r="N609" s="296">
        <v>42</v>
      </c>
      <c r="O609" s="329"/>
      <c r="P609" s="296"/>
      <c r="Q609" s="296"/>
      <c r="R609" s="296"/>
      <c r="S609" s="297">
        <f t="shared" si="117"/>
        <v>42</v>
      </c>
      <c r="T609" s="154"/>
    </row>
    <row r="610" spans="2:21" x14ac:dyDescent="0.25">
      <c r="B610" s="444"/>
      <c r="C610" s="443"/>
      <c r="D610" s="444"/>
      <c r="E610" s="144" t="s">
        <v>10516</v>
      </c>
      <c r="F610" s="156">
        <v>17</v>
      </c>
      <c r="G610" s="157" t="s">
        <v>1734</v>
      </c>
      <c r="H610" s="158">
        <v>13</v>
      </c>
      <c r="I610" s="156">
        <v>12</v>
      </c>
      <c r="J610" s="157" t="s">
        <v>1734</v>
      </c>
      <c r="K610" s="158">
        <v>8</v>
      </c>
      <c r="L610" s="148" t="s">
        <v>10511</v>
      </c>
      <c r="M610" s="300"/>
      <c r="N610" s="296">
        <v>105</v>
      </c>
      <c r="O610" s="329"/>
      <c r="P610" s="296"/>
      <c r="Q610" s="296"/>
      <c r="R610" s="296"/>
      <c r="S610" s="297">
        <f t="shared" si="117"/>
        <v>105</v>
      </c>
      <c r="T610" s="154"/>
    </row>
    <row r="611" spans="2:21" x14ac:dyDescent="0.25">
      <c r="B611" s="264"/>
      <c r="C611" s="136"/>
      <c r="D611" s="264"/>
      <c r="E611" s="149" t="s">
        <v>9</v>
      </c>
      <c r="F611" s="160"/>
      <c r="G611" s="161"/>
      <c r="H611" s="163"/>
      <c r="I611" s="160"/>
      <c r="J611" s="161"/>
      <c r="K611" s="163"/>
      <c r="L611" s="163"/>
      <c r="M611" s="164"/>
      <c r="N611" s="165"/>
      <c r="O611" s="408"/>
      <c r="P611" s="165"/>
      <c r="Q611" s="165"/>
      <c r="R611" s="165"/>
      <c r="S611" s="298">
        <f>ROUND(SUM(S540:S610),2)</f>
        <v>3432</v>
      </c>
      <c r="T611" s="150" t="str">
        <f>IFERROR(VLOOKUP(B538,'Planilha Orçamentária'!$A$13:$H$171,5,FALSE),0)</f>
        <v>m</v>
      </c>
      <c r="U611" s="496"/>
    </row>
    <row r="612" spans="2:21" ht="6.75" customHeight="1" x14ac:dyDescent="0.25">
      <c r="B612" s="388"/>
      <c r="C612" s="389"/>
      <c r="D612" s="389"/>
      <c r="E612" s="389"/>
      <c r="F612" s="389"/>
      <c r="G612" s="389"/>
      <c r="H612" s="389"/>
      <c r="I612" s="389"/>
      <c r="J612" s="389"/>
      <c r="K612" s="389"/>
      <c r="L612" s="389"/>
      <c r="M612" s="389"/>
      <c r="N612" s="389"/>
      <c r="O612" s="389"/>
      <c r="P612" s="389"/>
      <c r="Q612" s="389"/>
      <c r="R612" s="389"/>
      <c r="S612" s="389"/>
      <c r="T612" s="390"/>
    </row>
    <row r="613" spans="2:21" x14ac:dyDescent="0.25">
      <c r="B613" s="266" t="str">
        <f>'Planilha Orçamentária'!A79</f>
        <v>4.33</v>
      </c>
      <c r="C613" s="266">
        <f>'Planilha Orçamentária'!B79</f>
        <v>2003377</v>
      </c>
      <c r="D613" s="266" t="str">
        <f>'Planilha Orçamentária'!C79</f>
        <v>SICRO</v>
      </c>
      <c r="E613" s="972" t="str">
        <f>'Planilha Orçamentária'!D79</f>
        <v>Meio-fio de concreto - MFC 05 - areia e brita comerciais - fôrma de madeira</v>
      </c>
      <c r="F613" s="972"/>
      <c r="G613" s="972"/>
      <c r="H613" s="972"/>
      <c r="I613" s="972"/>
      <c r="J613" s="972"/>
      <c r="K613" s="972"/>
      <c r="L613" s="972"/>
      <c r="M613" s="972"/>
      <c r="N613" s="381"/>
      <c r="O613" s="406"/>
      <c r="P613" s="383"/>
      <c r="Q613" s="383"/>
      <c r="R613" s="383"/>
      <c r="S613" s="311">
        <f>S640</f>
        <v>5574</v>
      </c>
      <c r="T613" s="370" t="str">
        <f>IFERROR(VLOOKUP(B613,'Planilha Orçamentária'!$A$13:$H$171,5,FALSE),0)</f>
        <v>m</v>
      </c>
    </row>
    <row r="614" spans="2:21" x14ac:dyDescent="0.25">
      <c r="B614" s="444"/>
      <c r="C614" s="443"/>
      <c r="D614" s="444"/>
      <c r="E614" s="407" t="s">
        <v>10585</v>
      </c>
      <c r="F614" s="156"/>
      <c r="G614" s="157"/>
      <c r="H614" s="158"/>
      <c r="I614" s="156"/>
      <c r="J614" s="157"/>
      <c r="K614" s="158"/>
      <c r="L614" s="148"/>
      <c r="M614" s="300"/>
      <c r="N614" s="296"/>
      <c r="O614" s="296"/>
      <c r="P614" s="296"/>
      <c r="Q614" s="296"/>
      <c r="R614" s="296"/>
      <c r="S614" s="297">
        <f t="shared" ref="S614" si="118">N614</f>
        <v>0</v>
      </c>
      <c r="T614" s="154"/>
    </row>
    <row r="615" spans="2:21" x14ac:dyDescent="0.25">
      <c r="B615" s="444"/>
      <c r="C615" s="443"/>
      <c r="D615" s="444"/>
      <c r="E615" s="144" t="s">
        <v>10513</v>
      </c>
      <c r="F615" s="156">
        <v>0</v>
      </c>
      <c r="G615" s="157" t="s">
        <v>1734</v>
      </c>
      <c r="H615" s="158">
        <v>0</v>
      </c>
      <c r="I615" s="156">
        <v>20</v>
      </c>
      <c r="J615" s="157" t="s">
        <v>1734</v>
      </c>
      <c r="K615" s="158">
        <v>18</v>
      </c>
      <c r="L615" s="148" t="s">
        <v>10511</v>
      </c>
      <c r="M615" s="300"/>
      <c r="N615" s="296">
        <v>418</v>
      </c>
      <c r="O615" s="329"/>
      <c r="P615" s="296"/>
      <c r="Q615" s="296"/>
      <c r="R615" s="296"/>
      <c r="S615" s="297">
        <f>N615</f>
        <v>418</v>
      </c>
      <c r="T615" s="154"/>
    </row>
    <row r="616" spans="2:21" x14ac:dyDescent="0.25">
      <c r="B616" s="444"/>
      <c r="C616" s="443"/>
      <c r="D616" s="444"/>
      <c r="E616" s="144" t="s">
        <v>10513</v>
      </c>
      <c r="F616" s="156">
        <v>2</v>
      </c>
      <c r="G616" s="157" t="s">
        <v>1734</v>
      </c>
      <c r="H616" s="158">
        <v>0</v>
      </c>
      <c r="I616" s="156">
        <v>2</v>
      </c>
      <c r="J616" s="157" t="s">
        <v>1734</v>
      </c>
      <c r="K616" s="158">
        <v>11</v>
      </c>
      <c r="L616" s="148" t="s">
        <v>10511</v>
      </c>
      <c r="M616" s="300"/>
      <c r="N616" s="296">
        <v>11</v>
      </c>
      <c r="O616" s="329"/>
      <c r="P616" s="296"/>
      <c r="Q616" s="296"/>
      <c r="R616" s="296"/>
      <c r="S616" s="297">
        <f t="shared" ref="S616:S622" si="119">N616</f>
        <v>11</v>
      </c>
      <c r="T616" s="154"/>
    </row>
    <row r="617" spans="2:21" x14ac:dyDescent="0.25">
      <c r="B617" s="444"/>
      <c r="C617" s="443"/>
      <c r="D617" s="444"/>
      <c r="E617" s="144" t="s">
        <v>10514</v>
      </c>
      <c r="F617" s="156">
        <v>20</v>
      </c>
      <c r="G617" s="157" t="s">
        <v>1734</v>
      </c>
      <c r="H617" s="158">
        <v>18.170000000000002</v>
      </c>
      <c r="I617" s="156">
        <v>0</v>
      </c>
      <c r="J617" s="157" t="s">
        <v>1734</v>
      </c>
      <c r="K617" s="158">
        <v>0</v>
      </c>
      <c r="L617" s="148" t="s">
        <v>10511</v>
      </c>
      <c r="M617" s="300"/>
      <c r="N617" s="296">
        <v>6</v>
      </c>
      <c r="O617" s="329"/>
      <c r="P617" s="296"/>
      <c r="Q617" s="296"/>
      <c r="R617" s="296"/>
      <c r="S617" s="297">
        <f t="shared" si="119"/>
        <v>6</v>
      </c>
      <c r="T617" s="154"/>
    </row>
    <row r="618" spans="2:21" x14ac:dyDescent="0.25">
      <c r="B618" s="444"/>
      <c r="C618" s="443"/>
      <c r="D618" s="444"/>
      <c r="E618" s="144" t="s">
        <v>10515</v>
      </c>
      <c r="F618" s="156">
        <v>20</v>
      </c>
      <c r="G618" s="157" t="s">
        <v>1734</v>
      </c>
      <c r="H618" s="158">
        <v>14</v>
      </c>
      <c r="I618" s="156">
        <v>20</v>
      </c>
      <c r="J618" s="157" t="s">
        <v>1734</v>
      </c>
      <c r="K618" s="158">
        <v>18</v>
      </c>
      <c r="L618" s="148" t="s">
        <v>10512</v>
      </c>
      <c r="M618" s="300"/>
      <c r="N618" s="296">
        <v>4</v>
      </c>
      <c r="O618" s="329"/>
      <c r="P618" s="296"/>
      <c r="Q618" s="296"/>
      <c r="R618" s="296"/>
      <c r="S618" s="297">
        <f t="shared" si="119"/>
        <v>4</v>
      </c>
      <c r="T618" s="154"/>
    </row>
    <row r="619" spans="2:21" x14ac:dyDescent="0.25">
      <c r="B619" s="444"/>
      <c r="C619" s="443"/>
      <c r="D619" s="444"/>
      <c r="E619" s="144" t="s">
        <v>10515</v>
      </c>
      <c r="F619" s="156">
        <v>0</v>
      </c>
      <c r="G619" s="157" t="s">
        <v>1734</v>
      </c>
      <c r="H619" s="158">
        <v>0</v>
      </c>
      <c r="I619" s="156">
        <v>20</v>
      </c>
      <c r="J619" s="157" t="s">
        <v>1734</v>
      </c>
      <c r="K619" s="158">
        <v>18</v>
      </c>
      <c r="L619" s="148" t="s">
        <v>10511</v>
      </c>
      <c r="M619" s="300"/>
      <c r="N619" s="296">
        <v>418</v>
      </c>
      <c r="O619" s="329"/>
      <c r="P619" s="296"/>
      <c r="Q619" s="296"/>
      <c r="R619" s="296"/>
      <c r="S619" s="297">
        <f t="shared" si="119"/>
        <v>418</v>
      </c>
      <c r="T619" s="154"/>
    </row>
    <row r="620" spans="2:21" x14ac:dyDescent="0.25">
      <c r="B620" s="444"/>
      <c r="C620" s="443"/>
      <c r="D620" s="444"/>
      <c r="E620" s="144" t="s">
        <v>10516</v>
      </c>
      <c r="F620" s="156">
        <v>2</v>
      </c>
      <c r="G620" s="157" t="s">
        <v>1734</v>
      </c>
      <c r="H620" s="158">
        <v>0</v>
      </c>
      <c r="I620" s="156">
        <v>6</v>
      </c>
      <c r="J620" s="157" t="s">
        <v>1734</v>
      </c>
      <c r="K620" s="158">
        <v>8</v>
      </c>
      <c r="L620" s="148" t="s">
        <v>10511</v>
      </c>
      <c r="M620" s="300"/>
      <c r="N620" s="296">
        <v>88</v>
      </c>
      <c r="O620" s="329"/>
      <c r="P620" s="296"/>
      <c r="Q620" s="296"/>
      <c r="R620" s="296"/>
      <c r="S620" s="297">
        <f t="shared" si="119"/>
        <v>88</v>
      </c>
      <c r="T620" s="154"/>
    </row>
    <row r="621" spans="2:21" x14ac:dyDescent="0.25">
      <c r="B621" s="444"/>
      <c r="C621" s="443"/>
      <c r="D621" s="444"/>
      <c r="E621" s="144" t="s">
        <v>10517</v>
      </c>
      <c r="F621" s="156">
        <v>0</v>
      </c>
      <c r="G621" s="157" t="s">
        <v>1734</v>
      </c>
      <c r="H621" s="158">
        <v>0</v>
      </c>
      <c r="I621" s="156">
        <v>20</v>
      </c>
      <c r="J621" s="157" t="s">
        <v>1734</v>
      </c>
      <c r="K621" s="158">
        <v>18</v>
      </c>
      <c r="L621" s="148" t="s">
        <v>10512</v>
      </c>
      <c r="M621" s="300"/>
      <c r="N621" s="296">
        <v>418</v>
      </c>
      <c r="O621" s="329"/>
      <c r="P621" s="296"/>
      <c r="Q621" s="296"/>
      <c r="R621" s="296"/>
      <c r="S621" s="297">
        <f t="shared" si="119"/>
        <v>418</v>
      </c>
      <c r="T621" s="154"/>
    </row>
    <row r="622" spans="2:21" x14ac:dyDescent="0.25">
      <c r="B622" s="444"/>
      <c r="C622" s="443"/>
      <c r="D622" s="444"/>
      <c r="E622" s="144" t="s">
        <v>10515</v>
      </c>
      <c r="F622" s="156">
        <v>2</v>
      </c>
      <c r="G622" s="157" t="s">
        <v>1734</v>
      </c>
      <c r="H622" s="158">
        <v>0</v>
      </c>
      <c r="I622" s="156">
        <v>6</v>
      </c>
      <c r="J622" s="157" t="s">
        <v>1734</v>
      </c>
      <c r="K622" s="158">
        <v>8</v>
      </c>
      <c r="L622" s="148" t="s">
        <v>10512</v>
      </c>
      <c r="M622" s="300"/>
      <c r="N622" s="296">
        <v>88</v>
      </c>
      <c r="O622" s="329"/>
      <c r="P622" s="296"/>
      <c r="Q622" s="296"/>
      <c r="R622" s="296"/>
      <c r="S622" s="297">
        <f t="shared" si="119"/>
        <v>88</v>
      </c>
      <c r="T622" s="154"/>
    </row>
    <row r="623" spans="2:21" x14ac:dyDescent="0.25">
      <c r="B623" s="444"/>
      <c r="C623" s="443"/>
      <c r="D623" s="444"/>
      <c r="E623" s="144" t="s">
        <v>10515</v>
      </c>
      <c r="F623" s="156">
        <v>2</v>
      </c>
      <c r="G623" s="157" t="s">
        <v>1734</v>
      </c>
      <c r="H623" s="158">
        <v>11</v>
      </c>
      <c r="I623" s="156">
        <v>6</v>
      </c>
      <c r="J623" s="157" t="s">
        <v>1734</v>
      </c>
      <c r="K623" s="158">
        <v>6</v>
      </c>
      <c r="L623" s="148" t="s">
        <v>10512</v>
      </c>
      <c r="M623" s="300"/>
      <c r="N623" s="296">
        <v>75</v>
      </c>
      <c r="O623" s="329"/>
      <c r="P623" s="296"/>
      <c r="Q623" s="296"/>
      <c r="R623" s="296"/>
      <c r="S623" s="297">
        <f>N623</f>
        <v>75</v>
      </c>
      <c r="T623" s="154"/>
    </row>
    <row r="624" spans="2:21" x14ac:dyDescent="0.25">
      <c r="B624" s="444"/>
      <c r="C624" s="443"/>
      <c r="D624" s="444"/>
      <c r="E624" s="144" t="s">
        <v>10515</v>
      </c>
      <c r="F624" s="156">
        <v>20</v>
      </c>
      <c r="G624" s="157" t="s">
        <v>1734</v>
      </c>
      <c r="H624" s="158">
        <v>11</v>
      </c>
      <c r="I624" s="156">
        <v>20</v>
      </c>
      <c r="J624" s="157" t="s">
        <v>1734</v>
      </c>
      <c r="K624" s="158">
        <v>18</v>
      </c>
      <c r="L624" s="148" t="s">
        <v>10512</v>
      </c>
      <c r="M624" s="300"/>
      <c r="N624" s="296">
        <v>26</v>
      </c>
      <c r="O624" s="329"/>
      <c r="P624" s="296"/>
      <c r="Q624" s="296"/>
      <c r="R624" s="296"/>
      <c r="S624" s="297">
        <f t="shared" ref="S624:S638" si="120">N624</f>
        <v>26</v>
      </c>
      <c r="T624" s="154"/>
    </row>
    <row r="625" spans="2:21" x14ac:dyDescent="0.25">
      <c r="B625" s="444"/>
      <c r="C625" s="443"/>
      <c r="D625" s="444"/>
      <c r="E625" s="144" t="s">
        <v>10515</v>
      </c>
      <c r="F625" s="156">
        <v>2</v>
      </c>
      <c r="G625" s="157" t="s">
        <v>1734</v>
      </c>
      <c r="H625" s="158">
        <v>0</v>
      </c>
      <c r="I625" s="156">
        <v>6</v>
      </c>
      <c r="J625" s="157" t="s">
        <v>1734</v>
      </c>
      <c r="K625" s="158">
        <v>11</v>
      </c>
      <c r="L625" s="148" t="s">
        <v>10512</v>
      </c>
      <c r="M625" s="300"/>
      <c r="N625" s="296">
        <v>91</v>
      </c>
      <c r="O625" s="329"/>
      <c r="P625" s="296"/>
      <c r="Q625" s="296"/>
      <c r="R625" s="296"/>
      <c r="S625" s="297">
        <f t="shared" si="120"/>
        <v>91</v>
      </c>
      <c r="T625" s="154"/>
    </row>
    <row r="626" spans="2:21" x14ac:dyDescent="0.25">
      <c r="B626" s="444"/>
      <c r="C626" s="443"/>
      <c r="D626" s="444"/>
      <c r="E626" s="144" t="s">
        <v>10517</v>
      </c>
      <c r="F626" s="156">
        <v>0</v>
      </c>
      <c r="G626" s="157" t="s">
        <v>1734</v>
      </c>
      <c r="H626" s="158">
        <v>0</v>
      </c>
      <c r="I626" s="156">
        <v>9</v>
      </c>
      <c r="J626" s="157" t="s">
        <v>1734</v>
      </c>
      <c r="K626" s="158">
        <v>2</v>
      </c>
      <c r="L626" s="148" t="s">
        <v>10512</v>
      </c>
      <c r="M626" s="300"/>
      <c r="N626" s="296">
        <v>178</v>
      </c>
      <c r="O626" s="329"/>
      <c r="P626" s="296"/>
      <c r="Q626" s="296"/>
      <c r="R626" s="296"/>
      <c r="S626" s="297">
        <f t="shared" si="120"/>
        <v>178</v>
      </c>
      <c r="T626" s="154"/>
    </row>
    <row r="627" spans="2:21" x14ac:dyDescent="0.25">
      <c r="B627" s="444"/>
      <c r="C627" s="443"/>
      <c r="D627" s="444"/>
      <c r="E627" s="144" t="s">
        <v>10515</v>
      </c>
      <c r="F627" s="156">
        <v>0</v>
      </c>
      <c r="G627" s="157" t="s">
        <v>1734</v>
      </c>
      <c r="H627" s="158">
        <v>0</v>
      </c>
      <c r="I627" s="156">
        <v>10</v>
      </c>
      <c r="J627" s="157" t="s">
        <v>1734</v>
      </c>
      <c r="K627" s="158">
        <v>3</v>
      </c>
      <c r="L627" s="148" t="s">
        <v>10511</v>
      </c>
      <c r="M627" s="300"/>
      <c r="N627" s="296">
        <v>203</v>
      </c>
      <c r="O627" s="329"/>
      <c r="P627" s="296"/>
      <c r="Q627" s="296"/>
      <c r="R627" s="296"/>
      <c r="S627" s="297">
        <f t="shared" ref="S627" si="121">N627</f>
        <v>203</v>
      </c>
      <c r="T627" s="154"/>
    </row>
    <row r="628" spans="2:21" x14ac:dyDescent="0.25">
      <c r="B628" s="444"/>
      <c r="C628" s="443"/>
      <c r="D628" s="444"/>
      <c r="E628" s="144" t="s">
        <v>10515</v>
      </c>
      <c r="F628" s="156">
        <v>0</v>
      </c>
      <c r="G628" s="157" t="s">
        <v>1734</v>
      </c>
      <c r="H628" s="158">
        <v>0</v>
      </c>
      <c r="I628" s="156">
        <v>17</v>
      </c>
      <c r="J628" s="157" t="s">
        <v>1734</v>
      </c>
      <c r="K628" s="158">
        <v>13</v>
      </c>
      <c r="L628" s="148" t="s">
        <v>10512</v>
      </c>
      <c r="M628" s="300"/>
      <c r="N628" s="296">
        <v>353</v>
      </c>
      <c r="O628" s="329"/>
      <c r="P628" s="296"/>
      <c r="Q628" s="296"/>
      <c r="R628" s="296"/>
      <c r="S628" s="297">
        <f t="shared" si="120"/>
        <v>353</v>
      </c>
      <c r="T628" s="154"/>
    </row>
    <row r="629" spans="2:21" x14ac:dyDescent="0.25">
      <c r="B629" s="444"/>
      <c r="C629" s="443"/>
      <c r="D629" s="444"/>
      <c r="E629" s="144" t="s">
        <v>10515</v>
      </c>
      <c r="F629" s="156">
        <v>2</v>
      </c>
      <c r="G629" s="157" t="s">
        <v>1734</v>
      </c>
      <c r="H629" s="158">
        <v>3</v>
      </c>
      <c r="I629" s="156">
        <v>35</v>
      </c>
      <c r="J629" s="157" t="s">
        <v>1734</v>
      </c>
      <c r="K629" s="158">
        <v>2</v>
      </c>
      <c r="L629" s="148" t="s">
        <v>10511</v>
      </c>
      <c r="M629" s="300"/>
      <c r="N629" s="296">
        <v>660</v>
      </c>
      <c r="O629" s="329"/>
      <c r="P629" s="296"/>
      <c r="Q629" s="296"/>
      <c r="R629" s="296"/>
      <c r="S629" s="297">
        <f t="shared" ref="S629" si="122">N629</f>
        <v>660</v>
      </c>
      <c r="T629" s="154"/>
    </row>
    <row r="630" spans="2:21" x14ac:dyDescent="0.25">
      <c r="B630" s="444"/>
      <c r="C630" s="443"/>
      <c r="D630" s="444"/>
      <c r="E630" s="144" t="s">
        <v>10526</v>
      </c>
      <c r="F630" s="156">
        <v>5</v>
      </c>
      <c r="G630" s="157" t="s">
        <v>1734</v>
      </c>
      <c r="H630" s="158">
        <v>0</v>
      </c>
      <c r="I630" s="156">
        <v>8</v>
      </c>
      <c r="J630" s="157" t="s">
        <v>1734</v>
      </c>
      <c r="K630" s="158">
        <v>4</v>
      </c>
      <c r="L630" s="148" t="s">
        <v>10512</v>
      </c>
      <c r="M630" s="300"/>
      <c r="N630" s="296">
        <v>64</v>
      </c>
      <c r="O630" s="329"/>
      <c r="P630" s="296"/>
      <c r="Q630" s="296"/>
      <c r="R630" s="296"/>
      <c r="S630" s="297">
        <f t="shared" si="120"/>
        <v>64</v>
      </c>
      <c r="T630" s="154"/>
    </row>
    <row r="631" spans="2:21" x14ac:dyDescent="0.25">
      <c r="B631" s="444"/>
      <c r="C631" s="443"/>
      <c r="D631" s="444"/>
      <c r="E631" s="144" t="s">
        <v>10526</v>
      </c>
      <c r="F631" s="156">
        <v>20</v>
      </c>
      <c r="G631" s="157" t="s">
        <v>1734</v>
      </c>
      <c r="H631" s="158">
        <v>15</v>
      </c>
      <c r="I631" s="156">
        <v>16</v>
      </c>
      <c r="J631" s="157" t="s">
        <v>1734</v>
      </c>
      <c r="K631" s="158">
        <v>1</v>
      </c>
      <c r="L631" s="148" t="s">
        <v>10512</v>
      </c>
      <c r="M631" s="300"/>
      <c r="N631" s="296">
        <v>94</v>
      </c>
      <c r="O631" s="329"/>
      <c r="P631" s="296"/>
      <c r="Q631" s="296"/>
      <c r="R631" s="296"/>
      <c r="S631" s="297">
        <f t="shared" ref="S631" si="123">N631</f>
        <v>94</v>
      </c>
      <c r="T631" s="154"/>
    </row>
    <row r="632" spans="2:21" x14ac:dyDescent="0.25">
      <c r="B632" s="444"/>
      <c r="C632" s="443"/>
      <c r="D632" s="444"/>
      <c r="E632" s="144" t="s">
        <v>10515</v>
      </c>
      <c r="F632" s="156">
        <v>6</v>
      </c>
      <c r="G632" s="157" t="s">
        <v>1734</v>
      </c>
      <c r="H632" s="158">
        <v>14</v>
      </c>
      <c r="I632" s="156">
        <v>35</v>
      </c>
      <c r="J632" s="157" t="s">
        <v>1734</v>
      </c>
      <c r="K632" s="158">
        <v>0</v>
      </c>
      <c r="L632" s="148" t="s">
        <v>10512</v>
      </c>
      <c r="M632" s="300"/>
      <c r="N632" s="296">
        <v>566</v>
      </c>
      <c r="O632" s="329"/>
      <c r="P632" s="296"/>
      <c r="Q632" s="296"/>
      <c r="R632" s="296"/>
      <c r="S632" s="297">
        <f t="shared" si="120"/>
        <v>566</v>
      </c>
      <c r="T632" s="154"/>
    </row>
    <row r="633" spans="2:21" x14ac:dyDescent="0.25">
      <c r="B633" s="444"/>
      <c r="C633" s="443"/>
      <c r="D633" s="444"/>
      <c r="E633" s="144" t="s">
        <v>10515</v>
      </c>
      <c r="F633" s="156">
        <v>0</v>
      </c>
      <c r="G633" s="157" t="s">
        <v>1734</v>
      </c>
      <c r="H633" s="158">
        <v>0</v>
      </c>
      <c r="I633" s="156">
        <v>17</v>
      </c>
      <c r="J633" s="157" t="s">
        <v>1734</v>
      </c>
      <c r="K633" s="158">
        <v>13</v>
      </c>
      <c r="L633" s="148" t="s">
        <v>10512</v>
      </c>
      <c r="M633" s="300"/>
      <c r="N633" s="296">
        <v>353</v>
      </c>
      <c r="O633" s="329"/>
      <c r="P633" s="296"/>
      <c r="Q633" s="296"/>
      <c r="R633" s="296"/>
      <c r="S633" s="297">
        <f t="shared" ref="S633" si="124">N633</f>
        <v>353</v>
      </c>
      <c r="T633" s="154"/>
    </row>
    <row r="634" spans="2:21" x14ac:dyDescent="0.25">
      <c r="B634" s="444"/>
      <c r="C634" s="443"/>
      <c r="D634" s="444"/>
      <c r="E634" s="144" t="s">
        <v>10517</v>
      </c>
      <c r="F634" s="156">
        <v>8</v>
      </c>
      <c r="G634" s="157" t="s">
        <v>1734</v>
      </c>
      <c r="H634" s="158">
        <v>4</v>
      </c>
      <c r="I634" s="156">
        <v>35</v>
      </c>
      <c r="J634" s="157" t="s">
        <v>1734</v>
      </c>
      <c r="K634" s="158">
        <v>0</v>
      </c>
      <c r="L634" s="148" t="s">
        <v>10512</v>
      </c>
      <c r="M634" s="300"/>
      <c r="N634" s="296">
        <v>531</v>
      </c>
      <c r="O634" s="329"/>
      <c r="P634" s="296"/>
      <c r="Q634" s="296"/>
      <c r="R634" s="296"/>
      <c r="S634" s="297">
        <f t="shared" si="120"/>
        <v>531</v>
      </c>
      <c r="T634" s="154"/>
    </row>
    <row r="635" spans="2:21" x14ac:dyDescent="0.25">
      <c r="B635" s="444"/>
      <c r="C635" s="443"/>
      <c r="D635" s="444"/>
      <c r="E635" s="144" t="s">
        <v>10517</v>
      </c>
      <c r="F635" s="156">
        <v>0</v>
      </c>
      <c r="G635" s="157" t="s">
        <v>1734</v>
      </c>
      <c r="H635" s="158">
        <v>0</v>
      </c>
      <c r="I635" s="156">
        <v>1</v>
      </c>
      <c r="J635" s="157" t="s">
        <v>1734</v>
      </c>
      <c r="K635" s="158">
        <v>13</v>
      </c>
      <c r="L635" s="148" t="s">
        <v>10512</v>
      </c>
      <c r="M635" s="300"/>
      <c r="N635" s="296">
        <v>32</v>
      </c>
      <c r="O635" s="329"/>
      <c r="P635" s="296"/>
      <c r="Q635" s="296"/>
      <c r="R635" s="296"/>
      <c r="S635" s="297">
        <f t="shared" ref="S635" si="125">N635</f>
        <v>32</v>
      </c>
      <c r="T635" s="154"/>
    </row>
    <row r="636" spans="2:21" x14ac:dyDescent="0.25">
      <c r="B636" s="444"/>
      <c r="C636" s="443"/>
      <c r="D636" s="444"/>
      <c r="E636" s="144" t="s">
        <v>10517</v>
      </c>
      <c r="F636" s="156">
        <v>8</v>
      </c>
      <c r="G636" s="157" t="s">
        <v>1734</v>
      </c>
      <c r="H636" s="158">
        <v>4</v>
      </c>
      <c r="I636" s="156">
        <v>35</v>
      </c>
      <c r="J636" s="157" t="s">
        <v>1734</v>
      </c>
      <c r="K636" s="158">
        <v>0</v>
      </c>
      <c r="L636" s="148" t="s">
        <v>10511</v>
      </c>
      <c r="M636" s="300"/>
      <c r="N636" s="296">
        <v>531</v>
      </c>
      <c r="O636" s="329"/>
      <c r="P636" s="296"/>
      <c r="Q636" s="296"/>
      <c r="R636" s="296"/>
      <c r="S636" s="297">
        <f t="shared" si="120"/>
        <v>531</v>
      </c>
      <c r="T636" s="154"/>
    </row>
    <row r="637" spans="2:21" x14ac:dyDescent="0.25">
      <c r="B637" s="444"/>
      <c r="C637" s="443"/>
      <c r="D637" s="444"/>
      <c r="E637" s="144" t="s">
        <v>10517</v>
      </c>
      <c r="F637" s="156">
        <v>0</v>
      </c>
      <c r="G637" s="157" t="s">
        <v>1734</v>
      </c>
      <c r="H637" s="158">
        <v>0</v>
      </c>
      <c r="I637" s="156">
        <v>17</v>
      </c>
      <c r="J637" s="157" t="s">
        <v>1734</v>
      </c>
      <c r="K637" s="158">
        <v>13</v>
      </c>
      <c r="L637" s="148" t="s">
        <v>10511</v>
      </c>
      <c r="M637" s="300"/>
      <c r="N637" s="296">
        <v>353</v>
      </c>
      <c r="O637" s="329"/>
      <c r="P637" s="296"/>
      <c r="Q637" s="296"/>
      <c r="R637" s="296"/>
      <c r="S637" s="297">
        <f t="shared" ref="S637" si="126">N637</f>
        <v>353</v>
      </c>
      <c r="T637" s="154"/>
    </row>
    <row r="638" spans="2:21" x14ac:dyDescent="0.25">
      <c r="B638" s="444"/>
      <c r="C638" s="443"/>
      <c r="D638" s="444"/>
      <c r="E638" s="144" t="s">
        <v>10529</v>
      </c>
      <c r="F638" s="156">
        <v>0</v>
      </c>
      <c r="G638" s="157" t="s">
        <v>1734</v>
      </c>
      <c r="H638" s="158">
        <v>0</v>
      </c>
      <c r="I638" s="156">
        <v>0</v>
      </c>
      <c r="J638" s="157" t="s">
        <v>1734</v>
      </c>
      <c r="K638" s="158">
        <v>0</v>
      </c>
      <c r="L638" s="148" t="s">
        <v>10511</v>
      </c>
      <c r="M638" s="300"/>
      <c r="N638" s="296">
        <v>4</v>
      </c>
      <c r="O638" s="329"/>
      <c r="P638" s="296"/>
      <c r="Q638" s="296"/>
      <c r="R638" s="296"/>
      <c r="S638" s="297">
        <f t="shared" si="120"/>
        <v>4</v>
      </c>
      <c r="T638" s="154"/>
    </row>
    <row r="639" spans="2:21" x14ac:dyDescent="0.25">
      <c r="B639" s="444"/>
      <c r="C639" s="443"/>
      <c r="D639" s="444"/>
      <c r="E639" s="144" t="s">
        <v>10530</v>
      </c>
      <c r="F639" s="156">
        <v>20</v>
      </c>
      <c r="G639" s="157" t="s">
        <v>1734</v>
      </c>
      <c r="H639" s="158">
        <v>0</v>
      </c>
      <c r="I639" s="156">
        <v>19</v>
      </c>
      <c r="J639" s="157" t="s">
        <v>1734</v>
      </c>
      <c r="K639" s="158">
        <v>11</v>
      </c>
      <c r="L639" s="148" t="s">
        <v>10511</v>
      </c>
      <c r="M639" s="300"/>
      <c r="N639" s="296">
        <v>9</v>
      </c>
      <c r="O639" s="329"/>
      <c r="P639" s="296"/>
      <c r="Q639" s="296"/>
      <c r="R639" s="296"/>
      <c r="S639" s="297">
        <f t="shared" ref="S639" si="127">N639</f>
        <v>9</v>
      </c>
      <c r="T639" s="154"/>
    </row>
    <row r="640" spans="2:21" x14ac:dyDescent="0.25">
      <c r="B640" s="444"/>
      <c r="C640" s="443"/>
      <c r="D640" s="444"/>
      <c r="E640" s="149" t="s">
        <v>9</v>
      </c>
      <c r="F640" s="160"/>
      <c r="G640" s="161"/>
      <c r="H640" s="163"/>
      <c r="I640" s="160"/>
      <c r="J640" s="161"/>
      <c r="K640" s="163"/>
      <c r="L640" s="163"/>
      <c r="M640" s="164"/>
      <c r="N640" s="165"/>
      <c r="O640" s="408"/>
      <c r="P640" s="165"/>
      <c r="Q640" s="165"/>
      <c r="R640" s="165"/>
      <c r="S640" s="298">
        <f>ROUND(SUM(S615:S639),2)</f>
        <v>5574</v>
      </c>
      <c r="T640" s="150" t="str">
        <f>IFERROR(VLOOKUP(B613,'Planilha Orçamentária'!$A$13:$H$171,5,FALSE),0)</f>
        <v>m</v>
      </c>
      <c r="U640" s="496"/>
    </row>
    <row r="641" spans="2:21" ht="6.75" customHeight="1" x14ac:dyDescent="0.25">
      <c r="B641" s="388"/>
      <c r="C641" s="389"/>
      <c r="D641" s="389"/>
      <c r="E641" s="389"/>
      <c r="F641" s="389"/>
      <c r="G641" s="389"/>
      <c r="H641" s="389"/>
      <c r="I641" s="389"/>
      <c r="J641" s="389"/>
      <c r="K641" s="389"/>
      <c r="L641" s="389"/>
      <c r="M641" s="389"/>
      <c r="N641" s="389"/>
      <c r="O641" s="389"/>
      <c r="P641" s="389"/>
      <c r="Q641" s="389"/>
      <c r="R641" s="389"/>
      <c r="S641" s="389"/>
      <c r="T641" s="390"/>
    </row>
    <row r="642" spans="2:21" x14ac:dyDescent="0.25">
      <c r="B642" s="266" t="str">
        <f>'Planilha Orçamentária'!A80</f>
        <v>4.34</v>
      </c>
      <c r="C642" s="266">
        <f>'Planilha Orçamentária'!B80</f>
        <v>2003813</v>
      </c>
      <c r="D642" s="266" t="str">
        <f>'Planilha Orçamentária'!C80</f>
        <v>SICRO</v>
      </c>
      <c r="E642" s="972" t="str">
        <f>'Planilha Orçamentária'!D80</f>
        <v>Canaleta de concreto - CAU 03 - seção de 30 x 30 cm - espessura de 10 cm - apoiada em toda a extensão</v>
      </c>
      <c r="F642" s="972"/>
      <c r="G642" s="972"/>
      <c r="H642" s="972"/>
      <c r="I642" s="972"/>
      <c r="J642" s="972"/>
      <c r="K642" s="972"/>
      <c r="L642" s="972"/>
      <c r="M642" s="972"/>
      <c r="N642" s="381"/>
      <c r="O642" s="406"/>
      <c r="P642" s="383"/>
      <c r="Q642" s="383"/>
      <c r="R642" s="383"/>
      <c r="S642" s="311">
        <f>S653</f>
        <v>749</v>
      </c>
      <c r="T642" s="370" t="str">
        <f>IFERROR(VLOOKUP(B642,'Planilha Orçamentária'!$A$13:$H$171,5,FALSE),0)</f>
        <v>m</v>
      </c>
    </row>
    <row r="643" spans="2:21" x14ac:dyDescent="0.25">
      <c r="B643" s="444"/>
      <c r="C643" s="443"/>
      <c r="D643" s="444"/>
      <c r="E643" s="407" t="s">
        <v>10585</v>
      </c>
      <c r="F643" s="156"/>
      <c r="G643" s="157"/>
      <c r="H643" s="158"/>
      <c r="I643" s="156"/>
      <c r="J643" s="157"/>
      <c r="K643" s="158"/>
      <c r="L643" s="148"/>
      <c r="M643" s="300"/>
      <c r="N643" s="296"/>
      <c r="O643" s="296"/>
      <c r="P643" s="296"/>
      <c r="Q643" s="296"/>
      <c r="R643" s="296"/>
      <c r="S643" s="297">
        <f t="shared" ref="S643" si="128">N643</f>
        <v>0</v>
      </c>
      <c r="T643" s="154"/>
    </row>
    <row r="644" spans="2:21" x14ac:dyDescent="0.25">
      <c r="B644" s="444"/>
      <c r="C644" s="443"/>
      <c r="D644" s="444"/>
      <c r="E644" s="144" t="s">
        <v>10518</v>
      </c>
      <c r="F644" s="156">
        <v>2</v>
      </c>
      <c r="G644" s="157" t="s">
        <v>1734</v>
      </c>
      <c r="H644" s="158">
        <v>10</v>
      </c>
      <c r="I644" s="156">
        <v>5</v>
      </c>
      <c r="J644" s="157" t="s">
        <v>1734</v>
      </c>
      <c r="K644" s="158">
        <v>11</v>
      </c>
      <c r="L644" s="148" t="s">
        <v>10511</v>
      </c>
      <c r="M644" s="300"/>
      <c r="N644" s="175">
        <v>61</v>
      </c>
      <c r="O644" s="329"/>
      <c r="P644" s="296"/>
      <c r="Q644" s="296"/>
      <c r="R644" s="296"/>
      <c r="S644" s="297">
        <f t="shared" ref="S644:S652" si="129">N644</f>
        <v>61</v>
      </c>
      <c r="T644" s="154"/>
    </row>
    <row r="645" spans="2:21" x14ac:dyDescent="0.25">
      <c r="B645" s="444"/>
      <c r="C645" s="443"/>
      <c r="D645" s="444"/>
      <c r="E645" s="144" t="s">
        <v>10523</v>
      </c>
      <c r="F645" s="156">
        <v>4</v>
      </c>
      <c r="G645" s="157" t="s">
        <v>1734</v>
      </c>
      <c r="H645" s="158">
        <v>18</v>
      </c>
      <c r="I645" s="156">
        <v>7</v>
      </c>
      <c r="J645" s="157" t="s">
        <v>1734</v>
      </c>
      <c r="K645" s="158">
        <v>19</v>
      </c>
      <c r="L645" s="148" t="s">
        <v>10511</v>
      </c>
      <c r="M645" s="300"/>
      <c r="N645" s="175">
        <v>61</v>
      </c>
      <c r="O645" s="329"/>
      <c r="P645" s="296"/>
      <c r="Q645" s="296"/>
      <c r="R645" s="296"/>
      <c r="S645" s="297">
        <f t="shared" si="129"/>
        <v>61</v>
      </c>
      <c r="T645" s="154"/>
    </row>
    <row r="646" spans="2:21" x14ac:dyDescent="0.25">
      <c r="B646" s="444"/>
      <c r="C646" s="443"/>
      <c r="D646" s="444"/>
      <c r="E646" s="144" t="s">
        <v>10523</v>
      </c>
      <c r="F646" s="156">
        <v>5</v>
      </c>
      <c r="G646" s="157" t="s">
        <v>1734</v>
      </c>
      <c r="H646" s="158">
        <v>1</v>
      </c>
      <c r="I646" s="156">
        <v>8</v>
      </c>
      <c r="J646" s="157" t="s">
        <v>1734</v>
      </c>
      <c r="K646" s="158">
        <v>10</v>
      </c>
      <c r="L646" s="148" t="s">
        <v>10512</v>
      </c>
      <c r="M646" s="300"/>
      <c r="N646" s="296">
        <v>69</v>
      </c>
      <c r="O646" s="329"/>
      <c r="P646" s="296"/>
      <c r="Q646" s="296"/>
      <c r="R646" s="296"/>
      <c r="S646" s="297">
        <f t="shared" si="129"/>
        <v>69</v>
      </c>
      <c r="T646" s="154"/>
    </row>
    <row r="647" spans="2:21" x14ac:dyDescent="0.25">
      <c r="B647" s="444"/>
      <c r="C647" s="443"/>
      <c r="D647" s="444"/>
      <c r="E647" s="144" t="s">
        <v>10526</v>
      </c>
      <c r="F647" s="156">
        <v>9</v>
      </c>
      <c r="G647" s="157" t="s">
        <v>1734</v>
      </c>
      <c r="H647" s="158">
        <v>18</v>
      </c>
      <c r="I647" s="156">
        <v>13</v>
      </c>
      <c r="J647" s="157" t="s">
        <v>1734</v>
      </c>
      <c r="K647" s="158">
        <v>5</v>
      </c>
      <c r="L647" s="148" t="s">
        <v>10511</v>
      </c>
      <c r="M647" s="300"/>
      <c r="N647" s="296">
        <v>67</v>
      </c>
      <c r="O647" s="329"/>
      <c r="P647" s="296"/>
      <c r="Q647" s="296"/>
      <c r="R647" s="296"/>
      <c r="S647" s="297">
        <f t="shared" si="129"/>
        <v>67</v>
      </c>
      <c r="T647" s="154"/>
    </row>
    <row r="648" spans="2:21" x14ac:dyDescent="0.25">
      <c r="B648" s="444"/>
      <c r="C648" s="443"/>
      <c r="D648" s="444"/>
      <c r="E648" s="144" t="s">
        <v>10526</v>
      </c>
      <c r="F648" s="156">
        <v>14</v>
      </c>
      <c r="G648" s="157" t="s">
        <v>1734</v>
      </c>
      <c r="H648" s="158">
        <v>15</v>
      </c>
      <c r="I648" s="156">
        <v>16</v>
      </c>
      <c r="J648" s="157" t="s">
        <v>1734</v>
      </c>
      <c r="K648" s="158">
        <v>11</v>
      </c>
      <c r="L648" s="148" t="s">
        <v>10511</v>
      </c>
      <c r="M648" s="300"/>
      <c r="N648" s="296">
        <v>36</v>
      </c>
      <c r="O648" s="329"/>
      <c r="P648" s="296"/>
      <c r="Q648" s="296"/>
      <c r="R648" s="296"/>
      <c r="S648" s="297">
        <f t="shared" si="129"/>
        <v>36</v>
      </c>
      <c r="T648" s="154"/>
    </row>
    <row r="649" spans="2:21" x14ac:dyDescent="0.25">
      <c r="B649" s="444"/>
      <c r="C649" s="443"/>
      <c r="D649" s="444"/>
      <c r="E649" s="144" t="s">
        <v>10526</v>
      </c>
      <c r="F649" s="156">
        <v>20</v>
      </c>
      <c r="G649" s="157" t="s">
        <v>1734</v>
      </c>
      <c r="H649" s="158">
        <v>15</v>
      </c>
      <c r="I649" s="156">
        <v>16</v>
      </c>
      <c r="J649" s="157" t="s">
        <v>1734</v>
      </c>
      <c r="K649" s="158">
        <v>1</v>
      </c>
      <c r="L649" s="148" t="s">
        <v>10512</v>
      </c>
      <c r="M649" s="300"/>
      <c r="N649" s="296">
        <v>94</v>
      </c>
      <c r="O649" s="329"/>
      <c r="P649" s="296"/>
      <c r="Q649" s="296"/>
      <c r="R649" s="296"/>
      <c r="S649" s="297">
        <f t="shared" si="129"/>
        <v>94</v>
      </c>
      <c r="T649" s="154"/>
    </row>
    <row r="650" spans="2:21" x14ac:dyDescent="0.25">
      <c r="B650" s="444"/>
      <c r="C650" s="443"/>
      <c r="D650" s="444"/>
      <c r="E650" s="144" t="s">
        <v>10526</v>
      </c>
      <c r="F650" s="156">
        <v>25</v>
      </c>
      <c r="G650" s="157" t="s">
        <v>1734</v>
      </c>
      <c r="H650" s="158">
        <v>6</v>
      </c>
      <c r="I650" s="156">
        <v>20</v>
      </c>
      <c r="J650" s="157" t="s">
        <v>1734</v>
      </c>
      <c r="K650" s="158">
        <v>9</v>
      </c>
      <c r="L650" s="148" t="s">
        <v>10511</v>
      </c>
      <c r="M650" s="300"/>
      <c r="N650" s="296">
        <v>97</v>
      </c>
      <c r="O650" s="329"/>
      <c r="P650" s="296"/>
      <c r="Q650" s="296"/>
      <c r="R650" s="296"/>
      <c r="S650" s="297">
        <f t="shared" si="129"/>
        <v>97</v>
      </c>
      <c r="T650" s="154"/>
    </row>
    <row r="651" spans="2:21" x14ac:dyDescent="0.25">
      <c r="B651" s="444"/>
      <c r="C651" s="443"/>
      <c r="D651" s="444"/>
      <c r="E651" s="144" t="s">
        <v>10526</v>
      </c>
      <c r="F651" s="156">
        <v>35</v>
      </c>
      <c r="G651" s="157" t="s">
        <v>1734</v>
      </c>
      <c r="H651" s="158">
        <v>15</v>
      </c>
      <c r="I651" s="156">
        <v>29</v>
      </c>
      <c r="J651" s="157" t="s">
        <v>1734</v>
      </c>
      <c r="K651" s="158">
        <v>0</v>
      </c>
      <c r="L651" s="148" t="s">
        <v>10512</v>
      </c>
      <c r="M651" s="300"/>
      <c r="N651" s="296">
        <v>135</v>
      </c>
      <c r="O651" s="329"/>
      <c r="P651" s="296"/>
      <c r="Q651" s="296"/>
      <c r="R651" s="296"/>
      <c r="S651" s="297">
        <f t="shared" si="129"/>
        <v>135</v>
      </c>
      <c r="T651" s="154"/>
    </row>
    <row r="652" spans="2:21" x14ac:dyDescent="0.25">
      <c r="B652" s="444"/>
      <c r="C652" s="443"/>
      <c r="D652" s="444"/>
      <c r="E652" s="144" t="s">
        <v>10526</v>
      </c>
      <c r="F652" s="156">
        <v>36</v>
      </c>
      <c r="G652" s="157" t="s">
        <v>1734</v>
      </c>
      <c r="H652" s="158">
        <v>0</v>
      </c>
      <c r="I652" s="156">
        <v>30</v>
      </c>
      <c r="J652" s="157" t="s">
        <v>1734</v>
      </c>
      <c r="K652" s="158">
        <v>8</v>
      </c>
      <c r="L652" s="148" t="s">
        <v>10511</v>
      </c>
      <c r="M652" s="300"/>
      <c r="N652" s="296">
        <v>129</v>
      </c>
      <c r="O652" s="329"/>
      <c r="P652" s="296"/>
      <c r="Q652" s="296"/>
      <c r="R652" s="296"/>
      <c r="S652" s="297">
        <f t="shared" si="129"/>
        <v>129</v>
      </c>
      <c r="T652" s="154"/>
    </row>
    <row r="653" spans="2:21" x14ac:dyDescent="0.25">
      <c r="B653" s="264"/>
      <c r="C653" s="136"/>
      <c r="D653" s="264"/>
      <c r="E653" s="149" t="s">
        <v>9</v>
      </c>
      <c r="F653" s="160"/>
      <c r="G653" s="161"/>
      <c r="H653" s="163"/>
      <c r="I653" s="160"/>
      <c r="J653" s="161"/>
      <c r="K653" s="163"/>
      <c r="L653" s="163"/>
      <c r="M653" s="164"/>
      <c r="N653" s="165"/>
      <c r="O653" s="165"/>
      <c r="P653" s="165"/>
      <c r="Q653" s="165"/>
      <c r="R653" s="165"/>
      <c r="S653" s="298">
        <f>ROUND(SUM(S643:S652),2)</f>
        <v>749</v>
      </c>
      <c r="T653" s="150" t="str">
        <f>IFERROR(VLOOKUP(B642,'Planilha Orçamentária'!$A$13:$H$171,5,FALSE),0)</f>
        <v>m</v>
      </c>
      <c r="U653" s="496"/>
    </row>
    <row r="654" spans="2:21" ht="6.75" customHeight="1" x14ac:dyDescent="0.25">
      <c r="B654" s="388"/>
      <c r="C654" s="389"/>
      <c r="D654" s="389"/>
      <c r="E654" s="389"/>
      <c r="F654" s="389"/>
      <c r="G654" s="389"/>
      <c r="H654" s="389"/>
      <c r="I654" s="389"/>
      <c r="J654" s="389"/>
      <c r="K654" s="389"/>
      <c r="L654" s="389"/>
      <c r="M654" s="389"/>
      <c r="N654" s="389"/>
      <c r="O654" s="389"/>
      <c r="P654" s="389"/>
      <c r="Q654" s="389"/>
      <c r="R654" s="389"/>
      <c r="S654" s="389"/>
      <c r="T654" s="390"/>
    </row>
    <row r="655" spans="2:21" x14ac:dyDescent="0.25">
      <c r="B655" s="284">
        <f>'Planilha Orçamentária'!A84</f>
        <v>5</v>
      </c>
      <c r="C655" s="284"/>
      <c r="D655" s="284"/>
      <c r="E655" s="286" t="str">
        <f>VLOOKUP(B655,'Planilha Orçamentária'!$A$13:$D$171,4,FALSE)</f>
        <v>PAVIMENTAÇÃO</v>
      </c>
      <c r="F655" s="287"/>
      <c r="G655" s="288"/>
      <c r="H655" s="283"/>
      <c r="I655" s="283"/>
      <c r="J655" s="288"/>
      <c r="K655" s="283"/>
      <c r="L655" s="289"/>
      <c r="M655" s="290"/>
      <c r="N655" s="291"/>
      <c r="O655" s="290"/>
      <c r="P655" s="292"/>
      <c r="Q655" s="293"/>
      <c r="R655" s="292"/>
      <c r="S655" s="294"/>
      <c r="T655" s="223"/>
    </row>
    <row r="656" spans="2:21" x14ac:dyDescent="0.25">
      <c r="B656" s="266" t="str">
        <f>'Planilha Orçamentária'!A85</f>
        <v>5.1</v>
      </c>
      <c r="C656" s="266">
        <f>VLOOKUP(B656,'Planilha Orçamentária'!A:H,2,0)</f>
        <v>40754</v>
      </c>
      <c r="D656" s="266" t="str">
        <f>VLOOKUP(B656,'Planilha Orçamentária'!A:H,3,0)</f>
        <v>DER-RD</v>
      </c>
      <c r="E656" s="972" t="str">
        <f>VLOOKUP(B656,'Planilha Orçamentária'!$A$13:$D$171,4,FALSE)</f>
        <v>Regularização e compactação do sub-leito (100% P.I.) H = 0,20 m</v>
      </c>
      <c r="F656" s="972"/>
      <c r="G656" s="972"/>
      <c r="H656" s="972"/>
      <c r="I656" s="972"/>
      <c r="J656" s="972"/>
      <c r="K656" s="972"/>
      <c r="L656" s="972"/>
      <c r="M656" s="972"/>
      <c r="N656" s="381"/>
      <c r="O656" s="382" t="s">
        <v>1754</v>
      </c>
      <c r="P656" s="383"/>
      <c r="Q656" s="383"/>
      <c r="R656" s="383"/>
      <c r="S656" s="311">
        <f>S701</f>
        <v>36639.810000000005</v>
      </c>
      <c r="T656" s="370" t="str">
        <f>VLOOKUP(B656,'Planilha Orçamentária'!A:H,5,0)</f>
        <v>M2</v>
      </c>
    </row>
    <row r="657" spans="2:22" x14ac:dyDescent="0.25">
      <c r="B657" s="444"/>
      <c r="C657" s="443"/>
      <c r="D657" s="444"/>
      <c r="E657" s="407" t="s">
        <v>10553</v>
      </c>
      <c r="F657" s="156"/>
      <c r="G657" s="157"/>
      <c r="H657" s="158"/>
      <c r="I657" s="156"/>
      <c r="J657" s="157"/>
      <c r="K657" s="158"/>
      <c r="L657" s="148"/>
      <c r="M657" s="300"/>
      <c r="N657" s="296"/>
      <c r="O657" s="329" t="str">
        <f t="shared" ref="O657" si="130">IF(ROUND((I657*20+K657)-(F657*20+H657),2)-N657=0,"",ROUND((I657*20+K657)-(F657*20+H657),2))</f>
        <v/>
      </c>
      <c r="P657" s="296"/>
      <c r="Q657" s="296"/>
      <c r="R657" s="296"/>
      <c r="S657" s="297"/>
      <c r="T657" s="154"/>
    </row>
    <row r="658" spans="2:22" x14ac:dyDescent="0.25">
      <c r="B658" s="444"/>
      <c r="C658" s="443"/>
      <c r="D658" s="444"/>
      <c r="E658" s="144" t="s">
        <v>10514</v>
      </c>
      <c r="F658" s="156">
        <v>0</v>
      </c>
      <c r="G658" s="157" t="s">
        <v>1734</v>
      </c>
      <c r="H658" s="158">
        <v>0</v>
      </c>
      <c r="I658" s="156">
        <v>20</v>
      </c>
      <c r="J658" s="157" t="s">
        <v>1734</v>
      </c>
      <c r="K658" s="158">
        <v>18.175999999999998</v>
      </c>
      <c r="L658" s="76"/>
      <c r="M658" s="159"/>
      <c r="N658" s="175">
        <f>ROUND((I658*20+K658)-(F658*20+H658),2)</f>
        <v>418.18</v>
      </c>
      <c r="O658" s="175">
        <v>12.0398305976431</v>
      </c>
      <c r="P658" s="175"/>
      <c r="Q658" s="175">
        <f>ROUND(N658*O658,2)</f>
        <v>5034.82</v>
      </c>
      <c r="R658" s="175"/>
      <c r="S658" s="301">
        <f>Q658</f>
        <v>5034.82</v>
      </c>
      <c r="T658" s="154"/>
      <c r="V658" s="417"/>
    </row>
    <row r="659" spans="2:22" x14ac:dyDescent="0.25">
      <c r="B659" s="444"/>
      <c r="C659" s="443"/>
      <c r="D659" s="444"/>
      <c r="E659" s="144" t="s">
        <v>10545</v>
      </c>
      <c r="F659" s="156">
        <v>0</v>
      </c>
      <c r="G659" s="157" t="s">
        <v>1734</v>
      </c>
      <c r="H659" s="158">
        <v>0</v>
      </c>
      <c r="I659" s="156">
        <v>16</v>
      </c>
      <c r="J659" s="157" t="s">
        <v>1734</v>
      </c>
      <c r="K659" s="158">
        <v>18.294</v>
      </c>
      <c r="L659" s="76"/>
      <c r="M659" s="159"/>
      <c r="N659" s="175">
        <f t="shared" ref="N659:N660" si="131">ROUND((I659*20+K659)-(F659*20+H659),2)</f>
        <v>338.29</v>
      </c>
      <c r="O659" s="175">
        <v>7.8940989198744287</v>
      </c>
      <c r="P659" s="175"/>
      <c r="Q659" s="175">
        <f t="shared" ref="Q659:Q660" si="132">ROUND(N659*O659,2)</f>
        <v>2670.49</v>
      </c>
      <c r="R659" s="175"/>
      <c r="S659" s="301">
        <f t="shared" ref="S659:S700" si="133">Q659</f>
        <v>2670.49</v>
      </c>
      <c r="T659" s="154"/>
      <c r="V659" s="417"/>
    </row>
    <row r="660" spans="2:22" x14ac:dyDescent="0.25">
      <c r="B660" s="444"/>
      <c r="C660" s="443"/>
      <c r="D660" s="444"/>
      <c r="E660" s="144" t="s">
        <v>10546</v>
      </c>
      <c r="F660" s="156">
        <v>0</v>
      </c>
      <c r="G660" s="157" t="s">
        <v>1734</v>
      </c>
      <c r="H660" s="158">
        <v>0</v>
      </c>
      <c r="I660" s="156">
        <v>36</v>
      </c>
      <c r="J660" s="157" t="s">
        <v>1734</v>
      </c>
      <c r="K660" s="158">
        <v>1.8979999999999999</v>
      </c>
      <c r="L660" s="76"/>
      <c r="M660" s="159"/>
      <c r="N660" s="175">
        <f t="shared" si="131"/>
        <v>721.9</v>
      </c>
      <c r="O660" s="175">
        <v>9.8907903886698669</v>
      </c>
      <c r="P660" s="175"/>
      <c r="Q660" s="175">
        <f t="shared" si="132"/>
        <v>7140.16</v>
      </c>
      <c r="R660" s="175"/>
      <c r="S660" s="301">
        <f t="shared" si="133"/>
        <v>7140.16</v>
      </c>
      <c r="T660" s="154"/>
      <c r="V660" s="417"/>
    </row>
    <row r="661" spans="2:22" x14ac:dyDescent="0.25">
      <c r="B661" s="444"/>
      <c r="C661" s="443"/>
      <c r="D661" s="444"/>
      <c r="E661" s="1017" t="s">
        <v>10520</v>
      </c>
      <c r="F661" s="156">
        <v>0</v>
      </c>
      <c r="G661" s="157" t="s">
        <v>1734</v>
      </c>
      <c r="H661" s="158">
        <v>0</v>
      </c>
      <c r="I661" s="156">
        <v>2</v>
      </c>
      <c r="J661" s="157" t="s">
        <v>1734</v>
      </c>
      <c r="K661" s="158">
        <v>3.282</v>
      </c>
      <c r="L661" s="76"/>
      <c r="M661" s="159"/>
      <c r="N661" s="966">
        <f>SUM(I661*20+K661)-(F661*20+H661)+(I662*20+K662)-(F662*20+H662)</f>
        <v>74.003999999999991</v>
      </c>
      <c r="O661" s="966">
        <v>7.157</v>
      </c>
      <c r="P661" s="966"/>
      <c r="Q661" s="966">
        <f>ROUND(N661*O661,2)</f>
        <v>529.65</v>
      </c>
      <c r="R661" s="966"/>
      <c r="S661" s="301">
        <f t="shared" si="133"/>
        <v>529.65</v>
      </c>
      <c r="T661" s="154"/>
      <c r="V661" s="417"/>
    </row>
    <row r="662" spans="2:22" x14ac:dyDescent="0.25">
      <c r="B662" s="444"/>
      <c r="C662" s="443"/>
      <c r="D662" s="444"/>
      <c r="E662" s="1017"/>
      <c r="F662" s="156">
        <v>2</v>
      </c>
      <c r="G662" s="157" t="s">
        <v>1734</v>
      </c>
      <c r="H662" s="158">
        <v>10.282999999999999</v>
      </c>
      <c r="I662" s="156">
        <v>4</v>
      </c>
      <c r="J662" s="157" t="s">
        <v>1734</v>
      </c>
      <c r="K662" s="158">
        <v>1.0049999999999999</v>
      </c>
      <c r="L662" s="76"/>
      <c r="M662" s="159"/>
      <c r="N662" s="966"/>
      <c r="O662" s="966"/>
      <c r="P662" s="966"/>
      <c r="Q662" s="966"/>
      <c r="R662" s="966"/>
      <c r="S662" s="301">
        <f t="shared" si="133"/>
        <v>0</v>
      </c>
      <c r="T662" s="154"/>
    </row>
    <row r="663" spans="2:22" x14ac:dyDescent="0.25">
      <c r="B663" s="444"/>
      <c r="C663" s="443"/>
      <c r="D663" s="444"/>
      <c r="E663" s="144" t="s">
        <v>10524</v>
      </c>
      <c r="F663" s="156">
        <v>0</v>
      </c>
      <c r="G663" s="157" t="s">
        <v>1734</v>
      </c>
      <c r="H663" s="158">
        <v>3.5</v>
      </c>
      <c r="I663" s="156">
        <v>1</v>
      </c>
      <c r="J663" s="157" t="s">
        <v>1734</v>
      </c>
      <c r="K663" s="158">
        <v>5</v>
      </c>
      <c r="L663" s="76"/>
      <c r="M663" s="159"/>
      <c r="N663" s="175">
        <f t="shared" ref="N663:N668" si="134">ROUND((I663*20+K663)-(F663*20+H663),2)</f>
        <v>21.5</v>
      </c>
      <c r="O663" s="175">
        <v>6.1796558139534881</v>
      </c>
      <c r="P663" s="175"/>
      <c r="Q663" s="175">
        <f t="shared" ref="Q663:Q668" si="135">ROUND(N663*O663,2)</f>
        <v>132.86000000000001</v>
      </c>
      <c r="R663" s="175"/>
      <c r="S663" s="301">
        <f t="shared" si="133"/>
        <v>132.86000000000001</v>
      </c>
      <c r="T663" s="154"/>
      <c r="V663" s="417"/>
    </row>
    <row r="664" spans="2:22" x14ac:dyDescent="0.25">
      <c r="B664" s="444"/>
      <c r="C664" s="443"/>
      <c r="D664" s="444"/>
      <c r="E664" s="144" t="s">
        <v>10548</v>
      </c>
      <c r="F664" s="156">
        <v>0</v>
      </c>
      <c r="G664" s="157" t="s">
        <v>1734</v>
      </c>
      <c r="H664" s="158">
        <v>3.5</v>
      </c>
      <c r="I664" s="156">
        <v>0</v>
      </c>
      <c r="J664" s="157" t="s">
        <v>1734</v>
      </c>
      <c r="K664" s="158">
        <v>17</v>
      </c>
      <c r="L664" s="76"/>
      <c r="M664" s="159"/>
      <c r="N664" s="175">
        <f t="shared" si="134"/>
        <v>13.5</v>
      </c>
      <c r="O664" s="175">
        <v>9.8416740740740725</v>
      </c>
      <c r="P664" s="175"/>
      <c r="Q664" s="175">
        <f t="shared" si="135"/>
        <v>132.86000000000001</v>
      </c>
      <c r="R664" s="175"/>
      <c r="S664" s="301">
        <f t="shared" si="133"/>
        <v>132.86000000000001</v>
      </c>
      <c r="T664" s="154"/>
      <c r="V664" s="417"/>
    </row>
    <row r="665" spans="2:22" x14ac:dyDescent="0.25">
      <c r="B665" s="444"/>
      <c r="C665" s="443"/>
      <c r="D665" s="444"/>
      <c r="E665" s="144" t="s">
        <v>10549</v>
      </c>
      <c r="F665" s="156">
        <v>0</v>
      </c>
      <c r="G665" s="157" t="s">
        <v>1734</v>
      </c>
      <c r="H665" s="158">
        <v>6.1680000000000001</v>
      </c>
      <c r="I665" s="156">
        <v>1</v>
      </c>
      <c r="J665" s="157" t="s">
        <v>1734</v>
      </c>
      <c r="K665" s="158">
        <v>5</v>
      </c>
      <c r="L665" s="76"/>
      <c r="M665" s="159"/>
      <c r="N665" s="175">
        <f t="shared" si="134"/>
        <v>18.829999999999998</v>
      </c>
      <c r="O665" s="175">
        <v>7.1354290569243846</v>
      </c>
      <c r="P665" s="175"/>
      <c r="Q665" s="175">
        <f t="shared" si="135"/>
        <v>134.36000000000001</v>
      </c>
      <c r="R665" s="175"/>
      <c r="S665" s="301">
        <f t="shared" si="133"/>
        <v>134.36000000000001</v>
      </c>
      <c r="T665" s="154"/>
      <c r="V665" s="417"/>
    </row>
    <row r="666" spans="2:22" x14ac:dyDescent="0.25">
      <c r="B666" s="444"/>
      <c r="C666" s="443"/>
      <c r="D666" s="444"/>
      <c r="E666" s="144" t="s">
        <v>10550</v>
      </c>
      <c r="F666" s="156">
        <v>0</v>
      </c>
      <c r="G666" s="157" t="s">
        <v>1734</v>
      </c>
      <c r="H666" s="158">
        <v>6.53</v>
      </c>
      <c r="I666" s="156">
        <v>1</v>
      </c>
      <c r="J666" s="157" t="s">
        <v>1734</v>
      </c>
      <c r="K666" s="158">
        <v>5</v>
      </c>
      <c r="L666" s="76"/>
      <c r="M666" s="159"/>
      <c r="N666" s="175">
        <f t="shared" si="134"/>
        <v>18.47</v>
      </c>
      <c r="O666" s="175">
        <v>8.144022739577693</v>
      </c>
      <c r="P666" s="175"/>
      <c r="Q666" s="175">
        <f t="shared" si="135"/>
        <v>150.41999999999999</v>
      </c>
      <c r="R666" s="175"/>
      <c r="S666" s="301">
        <f t="shared" si="133"/>
        <v>150.41999999999999</v>
      </c>
      <c r="T666" s="154"/>
      <c r="V666" s="417"/>
    </row>
    <row r="667" spans="2:22" x14ac:dyDescent="0.25">
      <c r="B667" s="444"/>
      <c r="C667" s="443"/>
      <c r="D667" s="444"/>
      <c r="E667" s="144" t="s">
        <v>10551</v>
      </c>
      <c r="F667" s="156">
        <v>0</v>
      </c>
      <c r="G667" s="157" t="s">
        <v>1734</v>
      </c>
      <c r="H667" s="158">
        <v>6.375</v>
      </c>
      <c r="I667" s="156">
        <v>1</v>
      </c>
      <c r="J667" s="157" t="s">
        <v>1734</v>
      </c>
      <c r="K667" s="158">
        <v>5</v>
      </c>
      <c r="L667" s="76"/>
      <c r="M667" s="159"/>
      <c r="N667" s="175">
        <f t="shared" si="134"/>
        <v>18.63</v>
      </c>
      <c r="O667" s="175">
        <v>7.7460724832214769</v>
      </c>
      <c r="P667" s="175"/>
      <c r="Q667" s="175">
        <f t="shared" si="135"/>
        <v>144.31</v>
      </c>
      <c r="R667" s="175"/>
      <c r="S667" s="301">
        <f t="shared" si="133"/>
        <v>144.31</v>
      </c>
      <c r="T667" s="154"/>
      <c r="V667" s="417"/>
    </row>
    <row r="668" spans="2:22" x14ac:dyDescent="0.25">
      <c r="B668" s="444"/>
      <c r="C668" s="443"/>
      <c r="D668" s="444"/>
      <c r="E668" s="144" t="s">
        <v>10552</v>
      </c>
      <c r="F668" s="156">
        <v>0</v>
      </c>
      <c r="G668" s="157" t="s">
        <v>1734</v>
      </c>
      <c r="H668" s="158">
        <v>0</v>
      </c>
      <c r="I668" s="156">
        <v>10</v>
      </c>
      <c r="J668" s="157" t="s">
        <v>1734</v>
      </c>
      <c r="K668" s="158">
        <v>3.88</v>
      </c>
      <c r="L668" s="76"/>
      <c r="M668" s="159"/>
      <c r="N668" s="175">
        <f t="shared" si="134"/>
        <v>203.88</v>
      </c>
      <c r="O668" s="175">
        <v>4.6796095742593682</v>
      </c>
      <c r="P668" s="175"/>
      <c r="Q668" s="175">
        <f t="shared" si="135"/>
        <v>954.08</v>
      </c>
      <c r="R668" s="175"/>
      <c r="S668" s="301">
        <f t="shared" si="133"/>
        <v>954.08</v>
      </c>
      <c r="T668" s="154"/>
      <c r="V668" s="417"/>
    </row>
    <row r="669" spans="2:22" x14ac:dyDescent="0.25">
      <c r="B669" s="444"/>
      <c r="C669" s="443"/>
      <c r="D669" s="444"/>
      <c r="E669" s="407" t="s">
        <v>10554</v>
      </c>
      <c r="F669" s="156"/>
      <c r="G669" s="157"/>
      <c r="H669" s="158"/>
      <c r="I669" s="156"/>
      <c r="J669" s="157"/>
      <c r="K669" s="158"/>
      <c r="L669" s="148"/>
      <c r="M669" s="300"/>
      <c r="N669" s="296"/>
      <c r="O669" s="329" t="str">
        <f t="shared" ref="O669" si="136">IF(ROUND((I669*20+K669)-(F669*20+H669),2)-N669=0,"",ROUND((I669*20+K669)-(F669*20+H669),2))</f>
        <v/>
      </c>
      <c r="P669" s="296"/>
      <c r="Q669" s="296"/>
      <c r="R669" s="296"/>
      <c r="S669" s="301">
        <f t="shared" si="133"/>
        <v>0</v>
      </c>
      <c r="T669" s="154"/>
    </row>
    <row r="670" spans="2:22" x14ac:dyDescent="0.25">
      <c r="B670" s="444"/>
      <c r="C670" s="443"/>
      <c r="D670" s="444"/>
      <c r="E670" s="144" t="s">
        <v>10545</v>
      </c>
      <c r="F670" s="156">
        <v>0</v>
      </c>
      <c r="G670" s="157" t="s">
        <v>1734</v>
      </c>
      <c r="H670" s="158">
        <v>0</v>
      </c>
      <c r="I670" s="156">
        <v>16</v>
      </c>
      <c r="J670" s="157" t="s">
        <v>1734</v>
      </c>
      <c r="K670" s="158">
        <v>18.294</v>
      </c>
      <c r="L670" s="76" t="s">
        <v>10555</v>
      </c>
      <c r="M670" s="77">
        <v>2</v>
      </c>
      <c r="N670" s="175">
        <f t="shared" ref="N670:N678" si="137">ROUND((I670*20+K670)-(F670*20+H670),2)</f>
        <v>338.29</v>
      </c>
      <c r="O670" s="175">
        <v>1.6435467374532213</v>
      </c>
      <c r="P670" s="175"/>
      <c r="Q670" s="175">
        <f>ROUND(N670*O670,2)*M670</f>
        <v>1112</v>
      </c>
      <c r="R670" s="175"/>
      <c r="S670" s="301">
        <f t="shared" si="133"/>
        <v>1112</v>
      </c>
      <c r="T670" s="154"/>
      <c r="V670" s="417"/>
    </row>
    <row r="671" spans="2:22" x14ac:dyDescent="0.25">
      <c r="B671" s="444"/>
      <c r="C671" s="443"/>
      <c r="D671" s="444"/>
      <c r="E671" s="144" t="s">
        <v>10546</v>
      </c>
      <c r="F671" s="156">
        <v>0</v>
      </c>
      <c r="G671" s="157" t="s">
        <v>1734</v>
      </c>
      <c r="H671" s="158">
        <v>0</v>
      </c>
      <c r="I671" s="156">
        <v>36</v>
      </c>
      <c r="J671" s="157" t="s">
        <v>1734</v>
      </c>
      <c r="K671" s="158">
        <v>1.8979999999999999</v>
      </c>
      <c r="L671" s="76" t="s">
        <v>10555</v>
      </c>
      <c r="M671" s="77">
        <v>2</v>
      </c>
      <c r="N671" s="175">
        <f t="shared" si="137"/>
        <v>721.9</v>
      </c>
      <c r="O671" s="175">
        <v>2.2674806551618092</v>
      </c>
      <c r="P671" s="175"/>
      <c r="Q671" s="175">
        <f>ROUND(N671*O671,2)*M671</f>
        <v>3273.78</v>
      </c>
      <c r="R671" s="175"/>
      <c r="S671" s="301">
        <f t="shared" si="133"/>
        <v>3273.78</v>
      </c>
      <c r="T671" s="154"/>
      <c r="V671" s="417"/>
    </row>
    <row r="672" spans="2:22" x14ac:dyDescent="0.25">
      <c r="B672" s="444"/>
      <c r="C672" s="443"/>
      <c r="D672" s="444"/>
      <c r="E672" s="1017" t="s">
        <v>10520</v>
      </c>
      <c r="F672" s="156">
        <v>0</v>
      </c>
      <c r="G672" s="157" t="s">
        <v>1734</v>
      </c>
      <c r="H672" s="158">
        <v>0</v>
      </c>
      <c r="I672" s="156">
        <v>2</v>
      </c>
      <c r="J672" s="157" t="s">
        <v>1734</v>
      </c>
      <c r="K672" s="158">
        <v>3.282</v>
      </c>
      <c r="L672" s="1024" t="s">
        <v>10555</v>
      </c>
      <c r="M672" s="1023">
        <v>2</v>
      </c>
      <c r="N672" s="966">
        <f>SUM(I672*20+K672)-(F672*20+H672)+(I673*20+K673)-(F673*20+H673)</f>
        <v>74.003999999999991</v>
      </c>
      <c r="O672" s="966">
        <v>1.5567266634236001</v>
      </c>
      <c r="P672" s="966"/>
      <c r="Q672" s="966">
        <f>ROUND(N672*O672,2)*M672</f>
        <v>230.4</v>
      </c>
      <c r="R672" s="966"/>
      <c r="S672" s="301">
        <f t="shared" si="133"/>
        <v>230.4</v>
      </c>
      <c r="T672" s="154"/>
      <c r="U672" s="1022"/>
      <c r="V672" s="417"/>
    </row>
    <row r="673" spans="2:22" x14ac:dyDescent="0.25">
      <c r="B673" s="444"/>
      <c r="C673" s="443"/>
      <c r="D673" s="444"/>
      <c r="E673" s="1017"/>
      <c r="F673" s="156">
        <v>2</v>
      </c>
      <c r="G673" s="157" t="s">
        <v>1734</v>
      </c>
      <c r="H673" s="158">
        <v>10.282999999999999</v>
      </c>
      <c r="I673" s="156">
        <v>4</v>
      </c>
      <c r="J673" s="157" t="s">
        <v>1734</v>
      </c>
      <c r="K673" s="158">
        <v>1.0049999999999999</v>
      </c>
      <c r="L673" s="1024"/>
      <c r="M673" s="1023"/>
      <c r="N673" s="966"/>
      <c r="O673" s="966"/>
      <c r="P673" s="966"/>
      <c r="Q673" s="966"/>
      <c r="R673" s="966"/>
      <c r="S673" s="301">
        <f t="shared" si="133"/>
        <v>0</v>
      </c>
      <c r="T673" s="154"/>
      <c r="U673" s="1022"/>
      <c r="V673" s="417"/>
    </row>
    <row r="674" spans="2:22" x14ac:dyDescent="0.25">
      <c r="B674" s="444"/>
      <c r="C674" s="443"/>
      <c r="D674" s="444"/>
      <c r="E674" s="144" t="s">
        <v>10524</v>
      </c>
      <c r="F674" s="156">
        <v>0</v>
      </c>
      <c r="G674" s="157" t="s">
        <v>1734</v>
      </c>
      <c r="H674" s="158">
        <v>3.5</v>
      </c>
      <c r="I674" s="156">
        <v>1</v>
      </c>
      <c r="J674" s="157" t="s">
        <v>1734</v>
      </c>
      <c r="K674" s="158">
        <v>5</v>
      </c>
      <c r="L674" s="76" t="s">
        <v>10555</v>
      </c>
      <c r="M674" s="77">
        <v>2</v>
      </c>
      <c r="N674" s="175">
        <f t="shared" si="137"/>
        <v>21.5</v>
      </c>
      <c r="O674" s="175">
        <v>2.095093023255814</v>
      </c>
      <c r="P674" s="175"/>
      <c r="Q674" s="175">
        <f t="shared" ref="Q674:Q679" si="138">ROUND(N674*O674,2)*M674</f>
        <v>90.08</v>
      </c>
      <c r="R674" s="175"/>
      <c r="S674" s="301">
        <f t="shared" si="133"/>
        <v>90.08</v>
      </c>
      <c r="T674" s="154"/>
      <c r="V674" s="417"/>
    </row>
    <row r="675" spans="2:22" x14ac:dyDescent="0.25">
      <c r="B675" s="444"/>
      <c r="C675" s="443"/>
      <c r="D675" s="444"/>
      <c r="E675" s="144" t="s">
        <v>10548</v>
      </c>
      <c r="F675" s="156">
        <v>0</v>
      </c>
      <c r="G675" s="157" t="s">
        <v>1734</v>
      </c>
      <c r="H675" s="158">
        <v>3.5</v>
      </c>
      <c r="I675" s="156">
        <v>0</v>
      </c>
      <c r="J675" s="157" t="s">
        <v>1734</v>
      </c>
      <c r="K675" s="158">
        <v>17</v>
      </c>
      <c r="L675" s="76" t="s">
        <v>10555</v>
      </c>
      <c r="M675" s="77">
        <v>2</v>
      </c>
      <c r="N675" s="175">
        <f>ROUND((I675*20+K675)-(F675*20+H675),2)</f>
        <v>13.5</v>
      </c>
      <c r="O675" s="175">
        <v>2.9121481481481482</v>
      </c>
      <c r="P675" s="175"/>
      <c r="Q675" s="175">
        <f t="shared" si="138"/>
        <v>78.62</v>
      </c>
      <c r="R675" s="175"/>
      <c r="S675" s="301">
        <f t="shared" si="133"/>
        <v>78.62</v>
      </c>
      <c r="T675" s="154"/>
      <c r="V675" s="417"/>
    </row>
    <row r="676" spans="2:22" x14ac:dyDescent="0.25">
      <c r="B676" s="444"/>
      <c r="C676" s="443"/>
      <c r="D676" s="444"/>
      <c r="E676" s="144" t="s">
        <v>10549</v>
      </c>
      <c r="F676" s="156">
        <v>0</v>
      </c>
      <c r="G676" s="157" t="s">
        <v>1734</v>
      </c>
      <c r="H676" s="158">
        <v>6.1680000000000001</v>
      </c>
      <c r="I676" s="156">
        <v>1</v>
      </c>
      <c r="J676" s="157" t="s">
        <v>1734</v>
      </c>
      <c r="K676" s="158">
        <v>5</v>
      </c>
      <c r="L676" s="76" t="s">
        <v>10555</v>
      </c>
      <c r="M676" s="77">
        <v>2</v>
      </c>
      <c r="N676" s="175">
        <f t="shared" si="137"/>
        <v>18.829999999999998</v>
      </c>
      <c r="O676" s="175">
        <v>1.8386257434154629</v>
      </c>
      <c r="P676" s="175"/>
      <c r="Q676" s="175">
        <f t="shared" si="138"/>
        <v>69.239999999999995</v>
      </c>
      <c r="R676" s="175"/>
      <c r="S676" s="301">
        <f t="shared" si="133"/>
        <v>69.239999999999995</v>
      </c>
      <c r="T676" s="154"/>
      <c r="V676" s="417"/>
    </row>
    <row r="677" spans="2:22" x14ac:dyDescent="0.25">
      <c r="B677" s="444"/>
      <c r="C677" s="443"/>
      <c r="D677" s="444"/>
      <c r="E677" s="144" t="s">
        <v>10550</v>
      </c>
      <c r="F677" s="156">
        <v>0</v>
      </c>
      <c r="G677" s="157" t="s">
        <v>1734</v>
      </c>
      <c r="H677" s="158">
        <v>6.53</v>
      </c>
      <c r="I677" s="156">
        <v>1</v>
      </c>
      <c r="J677" s="157" t="s">
        <v>1734</v>
      </c>
      <c r="K677" s="158">
        <v>5</v>
      </c>
      <c r="L677" s="76" t="s">
        <v>10555</v>
      </c>
      <c r="M677" s="77">
        <v>2</v>
      </c>
      <c r="N677" s="175">
        <f t="shared" si="137"/>
        <v>18.47</v>
      </c>
      <c r="O677" s="175">
        <v>2.203591354747847</v>
      </c>
      <c r="P677" s="175"/>
      <c r="Q677" s="175">
        <f t="shared" si="138"/>
        <v>81.400000000000006</v>
      </c>
      <c r="R677" s="175"/>
      <c r="S677" s="301">
        <f t="shared" si="133"/>
        <v>81.400000000000006</v>
      </c>
      <c r="T677" s="154"/>
      <c r="V677" s="417"/>
    </row>
    <row r="678" spans="2:22" x14ac:dyDescent="0.25">
      <c r="B678" s="444"/>
      <c r="C678" s="443"/>
      <c r="D678" s="444"/>
      <c r="E678" s="144" t="s">
        <v>10551</v>
      </c>
      <c r="F678" s="156">
        <v>0</v>
      </c>
      <c r="G678" s="157" t="s">
        <v>1734</v>
      </c>
      <c r="H678" s="158">
        <v>6.375</v>
      </c>
      <c r="I678" s="156">
        <v>1</v>
      </c>
      <c r="J678" s="157" t="s">
        <v>1734</v>
      </c>
      <c r="K678" s="158">
        <v>5</v>
      </c>
      <c r="L678" s="76" t="s">
        <v>10555</v>
      </c>
      <c r="M678" s="77">
        <v>2</v>
      </c>
      <c r="N678" s="175">
        <f t="shared" si="137"/>
        <v>18.63</v>
      </c>
      <c r="O678" s="175">
        <v>1.8330649922181075</v>
      </c>
      <c r="P678" s="175"/>
      <c r="Q678" s="175">
        <f t="shared" si="138"/>
        <v>68.3</v>
      </c>
      <c r="R678" s="175"/>
      <c r="S678" s="301">
        <f t="shared" si="133"/>
        <v>68.3</v>
      </c>
      <c r="T678" s="154"/>
      <c r="V678" s="417"/>
    </row>
    <row r="679" spans="2:22" x14ac:dyDescent="0.25">
      <c r="B679" s="444"/>
      <c r="C679" s="443"/>
      <c r="D679" s="444"/>
      <c r="E679" s="144" t="s">
        <v>10552</v>
      </c>
      <c r="F679" s="156">
        <v>0</v>
      </c>
      <c r="G679" s="157" t="s">
        <v>1734</v>
      </c>
      <c r="H679" s="158">
        <v>0</v>
      </c>
      <c r="I679" s="156">
        <v>10</v>
      </c>
      <c r="J679" s="157" t="s">
        <v>1734</v>
      </c>
      <c r="K679" s="158">
        <v>3.88</v>
      </c>
      <c r="L679" s="76" t="s">
        <v>10512</v>
      </c>
      <c r="M679" s="77">
        <v>1</v>
      </c>
      <c r="N679" s="175">
        <f>ROUND((I679*20+K679)-(F679*20+H679),2)</f>
        <v>203.88</v>
      </c>
      <c r="O679" s="175">
        <v>2.3884628212674119</v>
      </c>
      <c r="P679" s="175"/>
      <c r="Q679" s="175">
        <f t="shared" si="138"/>
        <v>486.96</v>
      </c>
      <c r="R679" s="175"/>
      <c r="S679" s="301">
        <f t="shared" si="133"/>
        <v>486.96</v>
      </c>
      <c r="T679" s="154"/>
      <c r="V679" s="417"/>
    </row>
    <row r="680" spans="2:22" x14ac:dyDescent="0.25">
      <c r="B680" s="444"/>
      <c r="C680" s="443"/>
      <c r="D680" s="444"/>
      <c r="E680" s="407" t="s">
        <v>10556</v>
      </c>
      <c r="F680" s="156"/>
      <c r="G680" s="157"/>
      <c r="H680" s="158"/>
      <c r="I680" s="156"/>
      <c r="J680" s="157"/>
      <c r="K680" s="158"/>
      <c r="L680" s="148"/>
      <c r="M680" s="300"/>
      <c r="N680" s="296"/>
      <c r="O680" s="329" t="str">
        <f t="shared" ref="O680" si="139">IF(ROUND((I680*20+K680)-(F680*20+H680),2)-N680=0,"",ROUND((I680*20+K680)-(F680*20+H680),2))</f>
        <v/>
      </c>
      <c r="P680" s="296"/>
      <c r="Q680" s="296"/>
      <c r="R680" s="296"/>
      <c r="S680" s="301">
        <f t="shared" si="133"/>
        <v>0</v>
      </c>
      <c r="T680" s="154"/>
    </row>
    <row r="681" spans="2:22" x14ac:dyDescent="0.25">
      <c r="B681" s="444"/>
      <c r="C681" s="443"/>
      <c r="D681" s="444"/>
      <c r="E681" s="144" t="s">
        <v>10514</v>
      </c>
      <c r="F681" s="156">
        <v>0</v>
      </c>
      <c r="G681" s="157" t="s">
        <v>1734</v>
      </c>
      <c r="H681" s="158">
        <v>0</v>
      </c>
      <c r="I681" s="156">
        <v>20</v>
      </c>
      <c r="J681" s="157" t="s">
        <v>1734</v>
      </c>
      <c r="K681" s="158">
        <v>18.175999999999998</v>
      </c>
      <c r="L681" s="76"/>
      <c r="M681" s="159"/>
      <c r="N681" s="175">
        <f>ROUND((I681*20+K681)-(F681*20+H681),2)</f>
        <v>418.18</v>
      </c>
      <c r="O681" s="175">
        <v>3.0488842018671565</v>
      </c>
      <c r="P681" s="175"/>
      <c r="Q681" s="175">
        <f t="shared" ref="Q681:Q691" si="140">ROUND(N681*O681,2)</f>
        <v>1274.98</v>
      </c>
      <c r="R681" s="175"/>
      <c r="S681" s="301">
        <f t="shared" si="133"/>
        <v>1274.98</v>
      </c>
      <c r="T681" s="154"/>
    </row>
    <row r="682" spans="2:22" x14ac:dyDescent="0.25">
      <c r="B682" s="444"/>
      <c r="C682" s="443"/>
      <c r="D682" s="444"/>
      <c r="E682" s="410" t="s">
        <v>10545</v>
      </c>
      <c r="F682" s="156">
        <v>2</v>
      </c>
      <c r="G682" s="157" t="s">
        <v>1734</v>
      </c>
      <c r="H682" s="158">
        <v>11.7</v>
      </c>
      <c r="I682" s="156">
        <v>6</v>
      </c>
      <c r="J682" s="157" t="s">
        <v>1734</v>
      </c>
      <c r="K682" s="158">
        <v>5</v>
      </c>
      <c r="L682" s="76"/>
      <c r="M682" s="159"/>
      <c r="N682" s="175">
        <f t="shared" ref="N682:N685" si="141">ROUND((I682*20+K682)-(F682*20+H682),2)</f>
        <v>73.3</v>
      </c>
      <c r="O682" s="175">
        <v>3.4129999999999998</v>
      </c>
      <c r="P682" s="175"/>
      <c r="Q682" s="175">
        <f t="shared" si="140"/>
        <v>250.17</v>
      </c>
      <c r="R682" s="175"/>
      <c r="S682" s="301">
        <f t="shared" si="133"/>
        <v>250.17</v>
      </c>
      <c r="T682" s="154"/>
    </row>
    <row r="683" spans="2:22" x14ac:dyDescent="0.25">
      <c r="B683" s="444"/>
      <c r="C683" s="443"/>
      <c r="D683" s="444"/>
      <c r="E683" s="144" t="s">
        <v>10546</v>
      </c>
      <c r="F683" s="156">
        <v>0</v>
      </c>
      <c r="G683" s="157" t="s">
        <v>1734</v>
      </c>
      <c r="H683" s="158">
        <v>0</v>
      </c>
      <c r="I683" s="156">
        <v>36</v>
      </c>
      <c r="J683" s="157" t="s">
        <v>1734</v>
      </c>
      <c r="K683" s="158">
        <v>1.8979999999999999</v>
      </c>
      <c r="L683" s="76"/>
      <c r="M683" s="159"/>
      <c r="N683" s="175">
        <f t="shared" si="141"/>
        <v>721.9</v>
      </c>
      <c r="O683" s="175">
        <v>2.9058957082579533</v>
      </c>
      <c r="P683" s="175"/>
      <c r="Q683" s="175">
        <f t="shared" si="140"/>
        <v>2097.77</v>
      </c>
      <c r="R683" s="175"/>
      <c r="S683" s="301">
        <f t="shared" si="133"/>
        <v>2097.77</v>
      </c>
      <c r="T683" s="154"/>
    </row>
    <row r="684" spans="2:22" x14ac:dyDescent="0.25">
      <c r="B684" s="444"/>
      <c r="C684" s="443"/>
      <c r="D684" s="444"/>
      <c r="E684" s="144" t="s">
        <v>10547</v>
      </c>
      <c r="F684" s="156">
        <v>0</v>
      </c>
      <c r="G684" s="157" t="s">
        <v>1734</v>
      </c>
      <c r="H684" s="158">
        <v>0</v>
      </c>
      <c r="I684" s="156">
        <v>17</v>
      </c>
      <c r="J684" s="157" t="s">
        <v>1734</v>
      </c>
      <c r="K684" s="158">
        <v>13.329000000000001</v>
      </c>
      <c r="L684" s="76"/>
      <c r="M684" s="159"/>
      <c r="N684" s="175">
        <f t="shared" si="141"/>
        <v>353.33</v>
      </c>
      <c r="O684" s="175">
        <v>2.9998689606570648</v>
      </c>
      <c r="P684" s="175"/>
      <c r="Q684" s="175">
        <f t="shared" si="140"/>
        <v>1059.94</v>
      </c>
      <c r="R684" s="175"/>
      <c r="S684" s="301">
        <f t="shared" si="133"/>
        <v>1059.94</v>
      </c>
      <c r="T684" s="154"/>
    </row>
    <row r="685" spans="2:22" x14ac:dyDescent="0.25">
      <c r="B685" s="444"/>
      <c r="C685" s="443"/>
      <c r="D685" s="444"/>
      <c r="E685" s="144" t="s">
        <v>10552</v>
      </c>
      <c r="F685" s="156">
        <v>0</v>
      </c>
      <c r="G685" s="157" t="s">
        <v>1734</v>
      </c>
      <c r="H685" s="158">
        <v>0</v>
      </c>
      <c r="I685" s="156">
        <v>10</v>
      </c>
      <c r="J685" s="157" t="s">
        <v>1734</v>
      </c>
      <c r="K685" s="158">
        <v>3.88</v>
      </c>
      <c r="L685" s="76"/>
      <c r="M685" s="159"/>
      <c r="N685" s="175">
        <f t="shared" si="141"/>
        <v>203.88</v>
      </c>
      <c r="O685" s="175">
        <v>2.5772655483617815</v>
      </c>
      <c r="P685" s="175"/>
      <c r="Q685" s="175">
        <f t="shared" si="140"/>
        <v>525.45000000000005</v>
      </c>
      <c r="R685" s="175"/>
      <c r="S685" s="301">
        <f t="shared" si="133"/>
        <v>525.45000000000005</v>
      </c>
      <c r="T685" s="154"/>
    </row>
    <row r="686" spans="2:22" x14ac:dyDescent="0.25">
      <c r="B686" s="444"/>
      <c r="C686" s="443"/>
      <c r="D686" s="444"/>
      <c r="E686" s="407" t="s">
        <v>10557</v>
      </c>
      <c r="F686" s="156"/>
      <c r="G686" s="157"/>
      <c r="H686" s="158"/>
      <c r="I686" s="156"/>
      <c r="J686" s="157"/>
      <c r="K686" s="158"/>
      <c r="L686" s="148"/>
      <c r="M686" s="300"/>
      <c r="N686" s="296"/>
      <c r="O686" s="329" t="str">
        <f t="shared" ref="O686" si="142">IF(ROUND((I686*20+K686)-(F686*20+H686),2)-N686=0,"",ROUND((I686*20+K686)-(F686*20+H686),2))</f>
        <v/>
      </c>
      <c r="P686" s="296"/>
      <c r="Q686" s="296"/>
      <c r="R686" s="296"/>
      <c r="S686" s="301">
        <f t="shared" si="133"/>
        <v>0</v>
      </c>
      <c r="T686" s="154"/>
    </row>
    <row r="687" spans="2:22" x14ac:dyDescent="0.25">
      <c r="B687" s="444"/>
      <c r="C687" s="443"/>
      <c r="D687" s="444"/>
      <c r="E687" s="144" t="s">
        <v>10514</v>
      </c>
      <c r="F687" s="156">
        <v>0</v>
      </c>
      <c r="G687" s="157" t="s">
        <v>1734</v>
      </c>
      <c r="H687" s="158">
        <v>0</v>
      </c>
      <c r="I687" s="156">
        <v>20</v>
      </c>
      <c r="J687" s="157" t="s">
        <v>1734</v>
      </c>
      <c r="K687" s="158">
        <v>18.175999999999998</v>
      </c>
      <c r="L687" s="76"/>
      <c r="M687" s="159"/>
      <c r="N687" s="175">
        <f>ROUND((I687*20+K687)-(F687*20+H687),2)</f>
        <v>418.18</v>
      </c>
      <c r="O687" s="175">
        <v>2.5666865147689015</v>
      </c>
      <c r="P687" s="175"/>
      <c r="Q687" s="175">
        <f t="shared" si="140"/>
        <v>1073.3399999999999</v>
      </c>
      <c r="R687" s="175"/>
      <c r="S687" s="301">
        <f t="shared" si="133"/>
        <v>1073.3399999999999</v>
      </c>
      <c r="T687" s="154"/>
    </row>
    <row r="688" spans="2:22" x14ac:dyDescent="0.25">
      <c r="B688" s="444"/>
      <c r="C688" s="443"/>
      <c r="D688" s="444"/>
      <c r="E688" s="410" t="s">
        <v>10545</v>
      </c>
      <c r="F688" s="156">
        <v>2</v>
      </c>
      <c r="G688" s="157" t="s">
        <v>1734</v>
      </c>
      <c r="H688" s="158">
        <v>11.7</v>
      </c>
      <c r="I688" s="156">
        <v>6</v>
      </c>
      <c r="J688" s="157" t="s">
        <v>1734</v>
      </c>
      <c r="K688" s="158">
        <v>5</v>
      </c>
      <c r="L688" s="76"/>
      <c r="M688" s="159"/>
      <c r="N688" s="175">
        <f t="shared" ref="N688:N691" si="143">ROUND((I688*20+K688)-(F688*20+H688),2)</f>
        <v>73.3</v>
      </c>
      <c r="O688" s="175">
        <v>3.4129999999999998</v>
      </c>
      <c r="P688" s="175"/>
      <c r="Q688" s="175">
        <f t="shared" si="140"/>
        <v>250.17</v>
      </c>
      <c r="R688" s="175"/>
      <c r="S688" s="301">
        <f t="shared" si="133"/>
        <v>250.17</v>
      </c>
      <c r="T688" s="154"/>
    </row>
    <row r="689" spans="2:20" x14ac:dyDescent="0.25">
      <c r="B689" s="444"/>
      <c r="C689" s="443"/>
      <c r="D689" s="444"/>
      <c r="E689" s="144" t="s">
        <v>10546</v>
      </c>
      <c r="F689" s="156">
        <v>0</v>
      </c>
      <c r="G689" s="157" t="s">
        <v>1734</v>
      </c>
      <c r="H689" s="158">
        <v>0</v>
      </c>
      <c r="I689" s="156">
        <v>36</v>
      </c>
      <c r="J689" s="157" t="s">
        <v>1734</v>
      </c>
      <c r="K689" s="158">
        <v>1.8979999999999999</v>
      </c>
      <c r="L689" s="76"/>
      <c r="M689" s="159"/>
      <c r="N689" s="175">
        <f t="shared" si="143"/>
        <v>721.9</v>
      </c>
      <c r="O689" s="175">
        <v>2.4505154467805701</v>
      </c>
      <c r="P689" s="175"/>
      <c r="Q689" s="175">
        <f t="shared" si="140"/>
        <v>1769.03</v>
      </c>
      <c r="R689" s="175"/>
      <c r="S689" s="301">
        <f t="shared" si="133"/>
        <v>1769.03</v>
      </c>
      <c r="T689" s="154"/>
    </row>
    <row r="690" spans="2:20" x14ac:dyDescent="0.25">
      <c r="B690" s="444"/>
      <c r="C690" s="443"/>
      <c r="D690" s="444"/>
      <c r="E690" s="144" t="s">
        <v>10547</v>
      </c>
      <c r="F690" s="156">
        <v>0</v>
      </c>
      <c r="G690" s="157" t="s">
        <v>1734</v>
      </c>
      <c r="H690" s="158">
        <v>0</v>
      </c>
      <c r="I690" s="156">
        <v>17</v>
      </c>
      <c r="J690" s="157" t="s">
        <v>1734</v>
      </c>
      <c r="K690" s="158">
        <v>13.329000000000001</v>
      </c>
      <c r="L690" s="76"/>
      <c r="M690" s="159"/>
      <c r="N690" s="175">
        <f t="shared" si="143"/>
        <v>353.33</v>
      </c>
      <c r="O690" s="175">
        <v>2.4756798904137503</v>
      </c>
      <c r="P690" s="175"/>
      <c r="Q690" s="175">
        <f t="shared" si="140"/>
        <v>874.73</v>
      </c>
      <c r="R690" s="175"/>
      <c r="S690" s="301">
        <f t="shared" si="133"/>
        <v>874.73</v>
      </c>
      <c r="T690" s="154"/>
    </row>
    <row r="691" spans="2:20" x14ac:dyDescent="0.25">
      <c r="B691" s="444"/>
      <c r="C691" s="443"/>
      <c r="D691" s="444"/>
      <c r="E691" s="144" t="s">
        <v>10552</v>
      </c>
      <c r="F691" s="156">
        <v>0</v>
      </c>
      <c r="G691" s="157" t="s">
        <v>1734</v>
      </c>
      <c r="H691" s="158">
        <v>0</v>
      </c>
      <c r="I691" s="156">
        <v>10</v>
      </c>
      <c r="J691" s="157" t="s">
        <v>1734</v>
      </c>
      <c r="K691" s="158">
        <v>3.88</v>
      </c>
      <c r="L691" s="76"/>
      <c r="M691" s="159"/>
      <c r="N691" s="175">
        <f t="shared" si="143"/>
        <v>203.88</v>
      </c>
      <c r="O691" s="175">
        <v>2.0200132430841671</v>
      </c>
      <c r="P691" s="175"/>
      <c r="Q691" s="175">
        <f t="shared" si="140"/>
        <v>411.84</v>
      </c>
      <c r="R691" s="175"/>
      <c r="S691" s="301">
        <f t="shared" si="133"/>
        <v>411.84</v>
      </c>
      <c r="T691" s="154"/>
    </row>
    <row r="692" spans="2:20" x14ac:dyDescent="0.25">
      <c r="B692" s="444"/>
      <c r="C692" s="443"/>
      <c r="D692" s="444"/>
      <c r="E692" s="407" t="s">
        <v>10558</v>
      </c>
      <c r="F692" s="156"/>
      <c r="G692" s="157"/>
      <c r="H692" s="158"/>
      <c r="I692" s="156"/>
      <c r="J692" s="157"/>
      <c r="K692" s="158"/>
      <c r="L692" s="148"/>
      <c r="M692" s="300"/>
      <c r="N692" s="296"/>
      <c r="O692" s="329" t="str">
        <f t="shared" ref="O692" si="144">IF(ROUND((I692*20+K692)-(F692*20+H692),2)-N692=0,"",ROUND((I692*20+K692)-(F692*20+H692),2))</f>
        <v/>
      </c>
      <c r="P692" s="296"/>
      <c r="Q692" s="296"/>
      <c r="R692" s="296"/>
      <c r="S692" s="301">
        <f t="shared" si="133"/>
        <v>0</v>
      </c>
      <c r="T692" s="154"/>
    </row>
    <row r="693" spans="2:20" x14ac:dyDescent="0.25">
      <c r="B693" s="444"/>
      <c r="C693" s="443"/>
      <c r="D693" s="444"/>
      <c r="E693" s="410" t="s">
        <v>10545</v>
      </c>
      <c r="F693" s="156">
        <v>2</v>
      </c>
      <c r="G693" s="157" t="s">
        <v>1734</v>
      </c>
      <c r="H693" s="158">
        <v>11.7</v>
      </c>
      <c r="I693" s="156">
        <v>6</v>
      </c>
      <c r="J693" s="157" t="s">
        <v>1734</v>
      </c>
      <c r="K693" s="158">
        <v>5</v>
      </c>
      <c r="L693" s="421"/>
      <c r="M693" s="422"/>
      <c r="N693" s="175">
        <f t="shared" ref="N693:N695" si="145">ROUND((I693*20+K693)-(F693*20+H693),2)</f>
        <v>73.3</v>
      </c>
      <c r="O693" s="175">
        <v>5.1459999999999999</v>
      </c>
      <c r="P693" s="175"/>
      <c r="Q693" s="175">
        <f>ROUND(N693*O693,2)</f>
        <v>377.2</v>
      </c>
      <c r="R693" s="175"/>
      <c r="S693" s="301">
        <f>Q693</f>
        <v>377.2</v>
      </c>
      <c r="T693" s="154"/>
    </row>
    <row r="694" spans="2:20" x14ac:dyDescent="0.25">
      <c r="B694" s="444"/>
      <c r="C694" s="443"/>
      <c r="D694" s="444"/>
      <c r="E694" s="410" t="s">
        <v>10546</v>
      </c>
      <c r="F694" s="156">
        <v>9</v>
      </c>
      <c r="G694" s="157" t="s">
        <v>1734</v>
      </c>
      <c r="H694" s="158">
        <v>0</v>
      </c>
      <c r="I694" s="156">
        <v>36</v>
      </c>
      <c r="J694" s="157" t="s">
        <v>1734</v>
      </c>
      <c r="K694" s="158">
        <v>1.8979999999999999</v>
      </c>
      <c r="L694" s="421"/>
      <c r="M694" s="422"/>
      <c r="N694" s="175">
        <f>ROUND((I694*20+K694)-(F694*20+H694),2)</f>
        <v>541.9</v>
      </c>
      <c r="O694" s="175">
        <v>3.1040000000000001</v>
      </c>
      <c r="P694" s="175"/>
      <c r="Q694" s="175">
        <f t="shared" ref="Q694:Q695" si="146">ROUND(N694*O694,2)</f>
        <v>1682.06</v>
      </c>
      <c r="R694" s="175"/>
      <c r="S694" s="301">
        <f t="shared" si="133"/>
        <v>1682.06</v>
      </c>
      <c r="T694" s="154"/>
    </row>
    <row r="695" spans="2:20" x14ac:dyDescent="0.25">
      <c r="B695" s="444"/>
      <c r="C695" s="443"/>
      <c r="D695" s="444"/>
      <c r="E695" s="144" t="s">
        <v>10547</v>
      </c>
      <c r="F695" s="156">
        <v>0</v>
      </c>
      <c r="G695" s="157" t="s">
        <v>1734</v>
      </c>
      <c r="H695" s="158">
        <v>0</v>
      </c>
      <c r="I695" s="156">
        <v>17</v>
      </c>
      <c r="J695" s="157" t="s">
        <v>1734</v>
      </c>
      <c r="K695" s="158">
        <v>13.329000000000001</v>
      </c>
      <c r="L695" s="76"/>
      <c r="M695" s="159"/>
      <c r="N695" s="175">
        <f t="shared" si="145"/>
        <v>353.33</v>
      </c>
      <c r="O695" s="175">
        <v>2.9365605427236368</v>
      </c>
      <c r="P695" s="175"/>
      <c r="Q695" s="175">
        <f t="shared" si="146"/>
        <v>1037.57</v>
      </c>
      <c r="R695" s="175"/>
      <c r="S695" s="301">
        <f t="shared" si="133"/>
        <v>1037.57</v>
      </c>
      <c r="T695" s="154"/>
    </row>
    <row r="696" spans="2:20" x14ac:dyDescent="0.25">
      <c r="B696" s="444"/>
      <c r="C696" s="443"/>
      <c r="D696" s="444"/>
      <c r="E696" s="407" t="s">
        <v>10559</v>
      </c>
      <c r="F696" s="156"/>
      <c r="G696" s="157"/>
      <c r="H696" s="158"/>
      <c r="I696" s="156"/>
      <c r="J696" s="157"/>
      <c r="K696" s="158"/>
      <c r="L696" s="148"/>
      <c r="M696" s="300"/>
      <c r="N696" s="296"/>
      <c r="O696" s="329" t="str">
        <f t="shared" ref="O696" si="147">IF(ROUND((I696*20+K696)-(F696*20+H696),2)-N696=0,"",ROUND((I696*20+K696)-(F696*20+H696),2))</f>
        <v/>
      </c>
      <c r="P696" s="296"/>
      <c r="Q696" s="296"/>
      <c r="R696" s="296"/>
      <c r="S696" s="301">
        <f t="shared" si="133"/>
        <v>0</v>
      </c>
      <c r="T696" s="154"/>
    </row>
    <row r="697" spans="2:20" x14ac:dyDescent="0.25">
      <c r="B697" s="264"/>
      <c r="C697" s="136"/>
      <c r="D697" s="264"/>
      <c r="E697" s="144" t="s">
        <v>10514</v>
      </c>
      <c r="F697" s="156">
        <v>0</v>
      </c>
      <c r="G697" s="157" t="s">
        <v>1734</v>
      </c>
      <c r="H697" s="158">
        <v>0</v>
      </c>
      <c r="I697" s="156">
        <v>20</v>
      </c>
      <c r="J697" s="157" t="s">
        <v>1734</v>
      </c>
      <c r="K697" s="158">
        <v>18.175999999999998</v>
      </c>
      <c r="L697" s="76"/>
      <c r="M697" s="159"/>
      <c r="N697" s="175">
        <f>ROUND((I697*20+K697)-(F697*20+H697),2)</f>
        <v>418.18</v>
      </c>
      <c r="O697" s="175">
        <v>0.52082639845423939</v>
      </c>
      <c r="P697" s="175"/>
      <c r="Q697" s="175">
        <f t="shared" ref="Q697:Q700" si="148">ROUND(N697*O697,2)</f>
        <v>217.8</v>
      </c>
      <c r="R697" s="175"/>
      <c r="S697" s="301">
        <f t="shared" si="133"/>
        <v>217.8</v>
      </c>
      <c r="T697" s="154"/>
    </row>
    <row r="698" spans="2:20" x14ac:dyDescent="0.25">
      <c r="B698" s="264"/>
      <c r="C698" s="136"/>
      <c r="D698" s="264"/>
      <c r="E698" s="410" t="s">
        <v>10545</v>
      </c>
      <c r="F698" s="156">
        <v>2</v>
      </c>
      <c r="G698" s="157" t="s">
        <v>1734</v>
      </c>
      <c r="H698" s="158">
        <v>11.7</v>
      </c>
      <c r="I698" s="156">
        <v>6</v>
      </c>
      <c r="J698" s="157" t="s">
        <v>1734</v>
      </c>
      <c r="K698" s="158">
        <v>5</v>
      </c>
      <c r="L698" s="421"/>
      <c r="M698" s="422"/>
      <c r="N698" s="175">
        <f t="shared" ref="N698:N700" si="149">ROUND((I698*20+K698)-(F698*20+H698),2)</f>
        <v>73.3</v>
      </c>
      <c r="O698" s="175">
        <v>1.127</v>
      </c>
      <c r="P698" s="175"/>
      <c r="Q698" s="175">
        <f t="shared" si="148"/>
        <v>82.61</v>
      </c>
      <c r="R698" s="175"/>
      <c r="S698" s="301">
        <f t="shared" si="133"/>
        <v>82.61</v>
      </c>
      <c r="T698" s="154"/>
    </row>
    <row r="699" spans="2:20" x14ac:dyDescent="0.25">
      <c r="B699" s="264"/>
      <c r="C699" s="136"/>
      <c r="D699" s="264"/>
      <c r="E699" s="410" t="s">
        <v>10546</v>
      </c>
      <c r="F699" s="156">
        <v>9</v>
      </c>
      <c r="G699" s="157" t="s">
        <v>1734</v>
      </c>
      <c r="H699" s="158">
        <v>0</v>
      </c>
      <c r="I699" s="156">
        <v>36</v>
      </c>
      <c r="J699" s="157" t="s">
        <v>1734</v>
      </c>
      <c r="K699" s="158">
        <v>1.8979999999999999</v>
      </c>
      <c r="L699" s="421"/>
      <c r="M699" s="422"/>
      <c r="N699" s="175">
        <f t="shared" si="149"/>
        <v>541.9</v>
      </c>
      <c r="O699" s="175">
        <v>1.968</v>
      </c>
      <c r="P699" s="175"/>
      <c r="Q699" s="175">
        <f t="shared" si="148"/>
        <v>1066.46</v>
      </c>
      <c r="R699" s="175"/>
      <c r="S699" s="301">
        <f t="shared" si="133"/>
        <v>1066.46</v>
      </c>
      <c r="T699" s="154"/>
    </row>
    <row r="700" spans="2:20" x14ac:dyDescent="0.25">
      <c r="B700" s="264"/>
      <c r="C700" s="136"/>
      <c r="D700" s="264"/>
      <c r="E700" s="144" t="s">
        <v>10552</v>
      </c>
      <c r="F700" s="156">
        <v>0</v>
      </c>
      <c r="G700" s="157" t="s">
        <v>1734</v>
      </c>
      <c r="H700" s="158">
        <v>0</v>
      </c>
      <c r="I700" s="156">
        <v>10</v>
      </c>
      <c r="J700" s="157" t="s">
        <v>1734</v>
      </c>
      <c r="K700" s="158">
        <v>3.88</v>
      </c>
      <c r="L700" s="76"/>
      <c r="M700" s="159"/>
      <c r="N700" s="175">
        <f t="shared" si="149"/>
        <v>203.88</v>
      </c>
      <c r="O700" s="175">
        <v>0.36245144202472046</v>
      </c>
      <c r="P700" s="175"/>
      <c r="Q700" s="175">
        <f t="shared" si="148"/>
        <v>73.900000000000006</v>
      </c>
      <c r="R700" s="175"/>
      <c r="S700" s="301">
        <f t="shared" si="133"/>
        <v>73.900000000000006</v>
      </c>
      <c r="T700" s="154"/>
    </row>
    <row r="701" spans="2:20" x14ac:dyDescent="0.25">
      <c r="B701" s="264"/>
      <c r="C701" s="136"/>
      <c r="D701" s="264"/>
      <c r="E701" s="149" t="s">
        <v>9</v>
      </c>
      <c r="F701" s="302"/>
      <c r="G701" s="303"/>
      <c r="H701" s="304"/>
      <c r="I701" s="302"/>
      <c r="J701" s="303"/>
      <c r="K701" s="304"/>
      <c r="L701" s="321"/>
      <c r="M701" s="322"/>
      <c r="N701" s="323"/>
      <c r="O701" s="323"/>
      <c r="P701" s="323"/>
      <c r="Q701" s="323"/>
      <c r="R701" s="323"/>
      <c r="S701" s="179">
        <f>SUM(S658:S700)</f>
        <v>36639.810000000005</v>
      </c>
      <c r="T701" s="154" t="str">
        <f>'Planilha Orçamentária'!E85</f>
        <v>M2</v>
      </c>
    </row>
    <row r="702" spans="2:20" ht="6.75" customHeight="1" x14ac:dyDescent="0.25">
      <c r="B702" s="388"/>
      <c r="C702" s="389"/>
      <c r="D702" s="389"/>
      <c r="E702" s="389"/>
      <c r="F702" s="389"/>
      <c r="G702" s="389"/>
      <c r="H702" s="389"/>
      <c r="I702" s="389"/>
      <c r="J702" s="389"/>
      <c r="K702" s="389"/>
      <c r="L702" s="389"/>
      <c r="M702" s="389"/>
      <c r="N702" s="389"/>
      <c r="O702" s="389"/>
      <c r="P702" s="389"/>
      <c r="Q702" s="389"/>
      <c r="R702" s="389"/>
      <c r="S702" s="389"/>
      <c r="T702" s="390"/>
    </row>
    <row r="703" spans="2:20" ht="19.5" customHeight="1" x14ac:dyDescent="0.25">
      <c r="B703" s="266" t="str">
        <f>'Planilha Orçamentária'!A86</f>
        <v>5.2</v>
      </c>
      <c r="C703" s="266">
        <f>VLOOKUP(B703,'Planilha Orçamentária'!A:H,2,0)</f>
        <v>4011276</v>
      </c>
      <c r="D703" s="266" t="str">
        <f>VLOOKUP(B703,'Planilha Orçamentária'!A:H,3,0)</f>
        <v>SICRO</v>
      </c>
      <c r="E703" s="972" t="str">
        <f>VLOOKUP(B703,'Planilha Orçamentária'!$A$13:$D$171,4,FALSE)</f>
        <v>Base ou sub-base de brita graduada com brita comercial</v>
      </c>
      <c r="F703" s="972"/>
      <c r="G703" s="972"/>
      <c r="H703" s="972"/>
      <c r="I703" s="972"/>
      <c r="J703" s="972"/>
      <c r="K703" s="972"/>
      <c r="L703" s="972"/>
      <c r="M703" s="972"/>
      <c r="N703" s="381"/>
      <c r="O703" s="382" t="s">
        <v>1754</v>
      </c>
      <c r="P703" s="383"/>
      <c r="Q703" s="383"/>
      <c r="R703" s="383"/>
      <c r="S703" s="311">
        <f>S732</f>
        <v>5497.03</v>
      </c>
      <c r="T703" s="370" t="str">
        <f>VLOOKUP(B703,'Planilha Orçamentária'!A:H,5,0)</f>
        <v>m³</v>
      </c>
    </row>
    <row r="704" spans="2:20" x14ac:dyDescent="0.25">
      <c r="B704" s="444"/>
      <c r="C704" s="443"/>
      <c r="D704" s="444"/>
      <c r="E704" s="407" t="s">
        <v>10553</v>
      </c>
      <c r="F704" s="156"/>
      <c r="G704" s="157"/>
      <c r="H704" s="158"/>
      <c r="I704" s="156"/>
      <c r="J704" s="157"/>
      <c r="K704" s="158"/>
      <c r="L704" s="148"/>
      <c r="M704" s="300"/>
      <c r="N704" s="296"/>
      <c r="O704" s="329" t="str">
        <f t="shared" ref="O704" si="150">IF(ROUND((I704*20+K704)-(F704*20+H704),2)-N704=0,"",ROUND((I704*20+K704)-(F704*20+H704),2))</f>
        <v/>
      </c>
      <c r="P704" s="296"/>
      <c r="Q704" s="296"/>
      <c r="R704" s="296"/>
      <c r="S704" s="297"/>
      <c r="T704" s="154"/>
    </row>
    <row r="705" spans="2:22" x14ac:dyDescent="0.25">
      <c r="B705" s="444"/>
      <c r="C705" s="443"/>
      <c r="D705" s="444"/>
      <c r="E705" s="144" t="s">
        <v>10514</v>
      </c>
      <c r="F705" s="156">
        <v>0</v>
      </c>
      <c r="G705" s="157" t="s">
        <v>1734</v>
      </c>
      <c r="H705" s="158">
        <v>0</v>
      </c>
      <c r="I705" s="156">
        <v>20</v>
      </c>
      <c r="J705" s="157" t="s">
        <v>1734</v>
      </c>
      <c r="K705" s="158">
        <v>18.175999999999998</v>
      </c>
      <c r="L705" s="76"/>
      <c r="M705" s="159"/>
      <c r="N705" s="175">
        <f>ROUND((I705*20+K705)-(F705*20+H705),2)</f>
        <v>418.18</v>
      </c>
      <c r="O705" s="175">
        <v>12.0398305976431</v>
      </c>
      <c r="P705" s="175">
        <v>0.2</v>
      </c>
      <c r="Q705" s="175">
        <f>ROUND(N705*O705,2)</f>
        <v>5034.82</v>
      </c>
      <c r="R705" s="175">
        <f>IFERROR(ROUND(Q705*P705,2),"")</f>
        <v>1006.96</v>
      </c>
      <c r="S705" s="301">
        <f>R705</f>
        <v>1006.96</v>
      </c>
      <c r="T705" s="154"/>
      <c r="V705" s="417"/>
    </row>
    <row r="706" spans="2:22" x14ac:dyDescent="0.25">
      <c r="B706" s="444"/>
      <c r="C706" s="443"/>
      <c r="D706" s="444"/>
      <c r="E706" s="144" t="s">
        <v>10545</v>
      </c>
      <c r="F706" s="156">
        <v>0</v>
      </c>
      <c r="G706" s="157" t="s">
        <v>1734</v>
      </c>
      <c r="H706" s="158">
        <v>0</v>
      </c>
      <c r="I706" s="156">
        <v>16</v>
      </c>
      <c r="J706" s="157" t="s">
        <v>1734</v>
      </c>
      <c r="K706" s="158">
        <v>18.294</v>
      </c>
      <c r="L706" s="76"/>
      <c r="M706" s="159"/>
      <c r="N706" s="175">
        <f t="shared" ref="N706:N707" si="151">ROUND((I706*20+K706)-(F706*20+H706),2)</f>
        <v>338.29</v>
      </c>
      <c r="O706" s="175">
        <v>7.8940989198744287</v>
      </c>
      <c r="P706" s="175">
        <v>0.2</v>
      </c>
      <c r="Q706" s="175">
        <f t="shared" ref="Q706:Q707" si="152">ROUND(N706*O706,2)</f>
        <v>2670.49</v>
      </c>
      <c r="R706" s="175">
        <f t="shared" ref="R706:R709" si="153">IFERROR(ROUND(Q706*P706,2),"")</f>
        <v>534.1</v>
      </c>
      <c r="S706" s="301">
        <f t="shared" ref="S706:S721" si="154">R706</f>
        <v>534.1</v>
      </c>
      <c r="T706" s="154"/>
      <c r="V706" s="417"/>
    </row>
    <row r="707" spans="2:22" x14ac:dyDescent="0.25">
      <c r="B707" s="444"/>
      <c r="C707" s="443"/>
      <c r="D707" s="444"/>
      <c r="E707" s="144" t="s">
        <v>10546</v>
      </c>
      <c r="F707" s="156">
        <v>0</v>
      </c>
      <c r="G707" s="157" t="s">
        <v>1734</v>
      </c>
      <c r="H707" s="158">
        <v>0</v>
      </c>
      <c r="I707" s="156">
        <v>36</v>
      </c>
      <c r="J707" s="157" t="s">
        <v>1734</v>
      </c>
      <c r="K707" s="158">
        <v>1.8979999999999999</v>
      </c>
      <c r="L707" s="76"/>
      <c r="M707" s="159"/>
      <c r="N707" s="175">
        <f t="shared" si="151"/>
        <v>721.9</v>
      </c>
      <c r="O707" s="175">
        <v>9.8907903886698669</v>
      </c>
      <c r="P707" s="175">
        <v>0.2</v>
      </c>
      <c r="Q707" s="175">
        <f t="shared" si="152"/>
        <v>7140.16</v>
      </c>
      <c r="R707" s="175">
        <f t="shared" si="153"/>
        <v>1428.03</v>
      </c>
      <c r="S707" s="301">
        <f t="shared" si="154"/>
        <v>1428.03</v>
      </c>
      <c r="T707" s="154"/>
      <c r="V707" s="417"/>
    </row>
    <row r="708" spans="2:22" x14ac:dyDescent="0.25">
      <c r="B708" s="444"/>
      <c r="C708" s="443"/>
      <c r="D708" s="444"/>
      <c r="E708" s="1017" t="s">
        <v>10520</v>
      </c>
      <c r="F708" s="156">
        <v>0</v>
      </c>
      <c r="G708" s="157" t="s">
        <v>1734</v>
      </c>
      <c r="H708" s="158">
        <v>0</v>
      </c>
      <c r="I708" s="156">
        <v>2</v>
      </c>
      <c r="J708" s="157" t="s">
        <v>1734</v>
      </c>
      <c r="K708" s="158">
        <v>3.282</v>
      </c>
      <c r="L708" s="76"/>
      <c r="M708" s="159"/>
      <c r="N708" s="966">
        <f>SUM(I708*20+K708)-(F708*20+H708)+(I709*20+K709)-(F709*20+H709)</f>
        <v>74.003999999999991</v>
      </c>
      <c r="O708" s="966">
        <v>7.157</v>
      </c>
      <c r="P708" s="966">
        <v>0.2</v>
      </c>
      <c r="Q708" s="966">
        <f>ROUND(N708*O708,2)</f>
        <v>529.65</v>
      </c>
      <c r="R708" s="966">
        <f t="shared" si="153"/>
        <v>105.93</v>
      </c>
      <c r="S708" s="301">
        <f t="shared" si="154"/>
        <v>105.93</v>
      </c>
      <c r="T708" s="154"/>
      <c r="V708" s="417"/>
    </row>
    <row r="709" spans="2:22" x14ac:dyDescent="0.25">
      <c r="B709" s="444"/>
      <c r="C709" s="443"/>
      <c r="D709" s="444"/>
      <c r="E709" s="1017"/>
      <c r="F709" s="156">
        <v>2</v>
      </c>
      <c r="G709" s="157" t="s">
        <v>1734</v>
      </c>
      <c r="H709" s="158">
        <v>10.282999999999999</v>
      </c>
      <c r="I709" s="156">
        <v>4</v>
      </c>
      <c r="J709" s="157" t="s">
        <v>1734</v>
      </c>
      <c r="K709" s="158">
        <v>1.0049999999999999</v>
      </c>
      <c r="L709" s="76"/>
      <c r="M709" s="159"/>
      <c r="N709" s="966"/>
      <c r="O709" s="966"/>
      <c r="P709" s="966"/>
      <c r="Q709" s="966"/>
      <c r="R709" s="966">
        <f t="shared" si="153"/>
        <v>0</v>
      </c>
      <c r="S709" s="301">
        <f t="shared" si="154"/>
        <v>0</v>
      </c>
      <c r="T709" s="154"/>
    </row>
    <row r="710" spans="2:22" x14ac:dyDescent="0.25">
      <c r="B710" s="444"/>
      <c r="C710" s="443"/>
      <c r="D710" s="444"/>
      <c r="E710" s="144" t="s">
        <v>10524</v>
      </c>
      <c r="F710" s="156">
        <v>0</v>
      </c>
      <c r="G710" s="157" t="s">
        <v>1734</v>
      </c>
      <c r="H710" s="158">
        <v>3.5</v>
      </c>
      <c r="I710" s="156">
        <v>1</v>
      </c>
      <c r="J710" s="157" t="s">
        <v>1734</v>
      </c>
      <c r="K710" s="158">
        <v>5</v>
      </c>
      <c r="L710" s="76"/>
      <c r="M710" s="159"/>
      <c r="N710" s="175">
        <f t="shared" ref="N710:N715" si="155">ROUND((I710*20+K710)-(F710*20+H710),2)</f>
        <v>21.5</v>
      </c>
      <c r="O710" s="175">
        <v>6.1796558139534881</v>
      </c>
      <c r="P710" s="175">
        <v>0.2</v>
      </c>
      <c r="Q710" s="175">
        <f t="shared" ref="Q710:Q715" si="156">ROUND(N710*O710,2)</f>
        <v>132.86000000000001</v>
      </c>
      <c r="R710" s="175">
        <f t="shared" ref="R710:R715" si="157">IFERROR(ROUND(Q710*P710,2),"")</f>
        <v>26.57</v>
      </c>
      <c r="S710" s="301">
        <f t="shared" si="154"/>
        <v>26.57</v>
      </c>
      <c r="T710" s="154"/>
      <c r="V710" s="417"/>
    </row>
    <row r="711" spans="2:22" x14ac:dyDescent="0.25">
      <c r="B711" s="444"/>
      <c r="C711" s="443"/>
      <c r="D711" s="444"/>
      <c r="E711" s="144" t="s">
        <v>10548</v>
      </c>
      <c r="F711" s="156">
        <v>0</v>
      </c>
      <c r="G711" s="157" t="s">
        <v>1734</v>
      </c>
      <c r="H711" s="158">
        <v>3.5</v>
      </c>
      <c r="I711" s="156">
        <v>0</v>
      </c>
      <c r="J711" s="157" t="s">
        <v>1734</v>
      </c>
      <c r="K711" s="158">
        <v>17</v>
      </c>
      <c r="L711" s="76"/>
      <c r="M711" s="159"/>
      <c r="N711" s="175">
        <f t="shared" si="155"/>
        <v>13.5</v>
      </c>
      <c r="O711" s="175">
        <v>9.8416740740740725</v>
      </c>
      <c r="P711" s="175">
        <v>0.2</v>
      </c>
      <c r="Q711" s="175">
        <f t="shared" si="156"/>
        <v>132.86000000000001</v>
      </c>
      <c r="R711" s="175">
        <f t="shared" si="157"/>
        <v>26.57</v>
      </c>
      <c r="S711" s="301">
        <f t="shared" si="154"/>
        <v>26.57</v>
      </c>
      <c r="T711" s="154"/>
      <c r="V711" s="417"/>
    </row>
    <row r="712" spans="2:22" x14ac:dyDescent="0.25">
      <c r="B712" s="444"/>
      <c r="C712" s="443"/>
      <c r="D712" s="444"/>
      <c r="E712" s="144" t="s">
        <v>10549</v>
      </c>
      <c r="F712" s="156">
        <v>0</v>
      </c>
      <c r="G712" s="157" t="s">
        <v>1734</v>
      </c>
      <c r="H712" s="158">
        <v>6.1680000000000001</v>
      </c>
      <c r="I712" s="156">
        <v>1</v>
      </c>
      <c r="J712" s="157" t="s">
        <v>1734</v>
      </c>
      <c r="K712" s="158">
        <v>5</v>
      </c>
      <c r="L712" s="76"/>
      <c r="M712" s="159"/>
      <c r="N712" s="175">
        <f t="shared" si="155"/>
        <v>18.829999999999998</v>
      </c>
      <c r="O712" s="175">
        <v>7.1354290569243846</v>
      </c>
      <c r="P712" s="175">
        <v>0.2</v>
      </c>
      <c r="Q712" s="175">
        <f t="shared" si="156"/>
        <v>134.36000000000001</v>
      </c>
      <c r="R712" s="175">
        <f t="shared" si="157"/>
        <v>26.87</v>
      </c>
      <c r="S712" s="301">
        <f t="shared" si="154"/>
        <v>26.87</v>
      </c>
      <c r="T712" s="154"/>
      <c r="V712" s="417"/>
    </row>
    <row r="713" spans="2:22" x14ac:dyDescent="0.25">
      <c r="B713" s="444"/>
      <c r="C713" s="443"/>
      <c r="D713" s="444"/>
      <c r="E713" s="144" t="s">
        <v>10550</v>
      </c>
      <c r="F713" s="156">
        <v>0</v>
      </c>
      <c r="G713" s="157" t="s">
        <v>1734</v>
      </c>
      <c r="H713" s="158">
        <v>6.53</v>
      </c>
      <c r="I713" s="156">
        <v>1</v>
      </c>
      <c r="J713" s="157" t="s">
        <v>1734</v>
      </c>
      <c r="K713" s="158">
        <v>5</v>
      </c>
      <c r="L713" s="76"/>
      <c r="M713" s="159"/>
      <c r="N713" s="175">
        <f t="shared" si="155"/>
        <v>18.47</v>
      </c>
      <c r="O713" s="175">
        <v>8.144022739577693</v>
      </c>
      <c r="P713" s="175">
        <v>0.2</v>
      </c>
      <c r="Q713" s="175">
        <f t="shared" si="156"/>
        <v>150.41999999999999</v>
      </c>
      <c r="R713" s="175">
        <f t="shared" si="157"/>
        <v>30.08</v>
      </c>
      <c r="S713" s="301">
        <f t="shared" si="154"/>
        <v>30.08</v>
      </c>
      <c r="T713" s="154"/>
      <c r="V713" s="417"/>
    </row>
    <row r="714" spans="2:22" x14ac:dyDescent="0.25">
      <c r="B714" s="444"/>
      <c r="C714" s="443"/>
      <c r="D714" s="444"/>
      <c r="E714" s="144" t="s">
        <v>10551</v>
      </c>
      <c r="F714" s="156">
        <v>0</v>
      </c>
      <c r="G714" s="157" t="s">
        <v>1734</v>
      </c>
      <c r="H714" s="158">
        <v>6.375</v>
      </c>
      <c r="I714" s="156">
        <v>1</v>
      </c>
      <c r="J714" s="157" t="s">
        <v>1734</v>
      </c>
      <c r="K714" s="158">
        <v>5</v>
      </c>
      <c r="L714" s="76"/>
      <c r="M714" s="159"/>
      <c r="N714" s="175">
        <f t="shared" si="155"/>
        <v>18.63</v>
      </c>
      <c r="O714" s="175">
        <v>7.7460724832214769</v>
      </c>
      <c r="P714" s="175">
        <v>0.2</v>
      </c>
      <c r="Q714" s="175">
        <f t="shared" si="156"/>
        <v>144.31</v>
      </c>
      <c r="R714" s="175">
        <f t="shared" si="157"/>
        <v>28.86</v>
      </c>
      <c r="S714" s="301">
        <f t="shared" si="154"/>
        <v>28.86</v>
      </c>
      <c r="T714" s="154"/>
      <c r="V714" s="417"/>
    </row>
    <row r="715" spans="2:22" x14ac:dyDescent="0.25">
      <c r="B715" s="444"/>
      <c r="C715" s="443"/>
      <c r="D715" s="444"/>
      <c r="E715" s="144" t="s">
        <v>10552</v>
      </c>
      <c r="F715" s="156">
        <v>0</v>
      </c>
      <c r="G715" s="157" t="s">
        <v>1734</v>
      </c>
      <c r="H715" s="158">
        <v>0</v>
      </c>
      <c r="I715" s="156">
        <v>10</v>
      </c>
      <c r="J715" s="157" t="s">
        <v>1734</v>
      </c>
      <c r="K715" s="158">
        <v>3.88</v>
      </c>
      <c r="L715" s="76"/>
      <c r="M715" s="159"/>
      <c r="N715" s="175">
        <f t="shared" si="155"/>
        <v>203.88</v>
      </c>
      <c r="O715" s="175">
        <v>4.6796095742593682</v>
      </c>
      <c r="P715" s="175">
        <v>0.2</v>
      </c>
      <c r="Q715" s="175">
        <f t="shared" si="156"/>
        <v>954.08</v>
      </c>
      <c r="R715" s="175">
        <f t="shared" si="157"/>
        <v>190.82</v>
      </c>
      <c r="S715" s="301">
        <f t="shared" si="154"/>
        <v>190.82</v>
      </c>
      <c r="T715" s="154"/>
      <c r="V715" s="417"/>
    </row>
    <row r="716" spans="2:22" x14ac:dyDescent="0.25">
      <c r="B716" s="444"/>
      <c r="C716" s="443"/>
      <c r="D716" s="444"/>
      <c r="E716" s="407" t="s">
        <v>10556</v>
      </c>
      <c r="F716" s="156"/>
      <c r="G716" s="157"/>
      <c r="H716" s="158"/>
      <c r="I716" s="156"/>
      <c r="J716" s="157"/>
      <c r="K716" s="158"/>
      <c r="L716" s="148"/>
      <c r="M716" s="300"/>
      <c r="N716" s="296"/>
      <c r="O716" s="329" t="str">
        <f t="shared" ref="O716" si="158">IF(ROUND((I716*20+K716)-(F716*20+H716),2)-N716=0,"",ROUND((I716*20+K716)-(F716*20+H716),2))</f>
        <v/>
      </c>
      <c r="P716" s="296"/>
      <c r="Q716" s="296"/>
      <c r="R716" s="296"/>
      <c r="S716" s="301">
        <f t="shared" si="154"/>
        <v>0</v>
      </c>
      <c r="T716" s="154"/>
    </row>
    <row r="717" spans="2:22" x14ac:dyDescent="0.25">
      <c r="B717" s="444"/>
      <c r="C717" s="443"/>
      <c r="D717" s="444"/>
      <c r="E717" s="410" t="s">
        <v>10514</v>
      </c>
      <c r="F717" s="156">
        <v>0</v>
      </c>
      <c r="G717" s="157" t="s">
        <v>1734</v>
      </c>
      <c r="H717" s="158">
        <v>0</v>
      </c>
      <c r="I717" s="156">
        <v>20</v>
      </c>
      <c r="J717" s="157" t="s">
        <v>1734</v>
      </c>
      <c r="K717" s="158">
        <v>18.175999999999998</v>
      </c>
      <c r="L717" s="76"/>
      <c r="M717" s="159"/>
      <c r="N717" s="175">
        <f>ROUND((I717*20+K717)-(F717*20+H717),2)</f>
        <v>418.18</v>
      </c>
      <c r="O717" s="175">
        <v>3.0488842018671565</v>
      </c>
      <c r="P717" s="175">
        <v>0.2</v>
      </c>
      <c r="Q717" s="175">
        <f t="shared" ref="Q717:Q721" si="159">ROUND(N717*O717,2)</f>
        <v>1274.98</v>
      </c>
      <c r="R717" s="175">
        <f t="shared" ref="R717:R721" si="160">IFERROR(ROUND(Q717*P717,2),"")</f>
        <v>255</v>
      </c>
      <c r="S717" s="301">
        <f t="shared" si="154"/>
        <v>255</v>
      </c>
      <c r="T717" s="154"/>
    </row>
    <row r="718" spans="2:22" s="337" customFormat="1" x14ac:dyDescent="0.25">
      <c r="B718" s="446"/>
      <c r="C718" s="445"/>
      <c r="D718" s="446"/>
      <c r="E718" s="410" t="s">
        <v>10545</v>
      </c>
      <c r="F718" s="156">
        <v>2</v>
      </c>
      <c r="G718" s="157" t="s">
        <v>1734</v>
      </c>
      <c r="H718" s="158">
        <v>11.7</v>
      </c>
      <c r="I718" s="156">
        <v>6</v>
      </c>
      <c r="J718" s="157" t="s">
        <v>1734</v>
      </c>
      <c r="K718" s="158">
        <v>5</v>
      </c>
      <c r="L718" s="76"/>
      <c r="M718" s="159"/>
      <c r="N718" s="175">
        <f t="shared" ref="N718:N721" si="161">ROUND((I718*20+K718)-(F718*20+H718),2)</f>
        <v>73.3</v>
      </c>
      <c r="O718" s="175">
        <v>3.4129999999999998</v>
      </c>
      <c r="P718" s="175">
        <v>0.2</v>
      </c>
      <c r="Q718" s="175">
        <f t="shared" si="159"/>
        <v>250.17</v>
      </c>
      <c r="R718" s="175">
        <f t="shared" si="160"/>
        <v>50.03</v>
      </c>
      <c r="S718" s="301">
        <f t="shared" si="154"/>
        <v>50.03</v>
      </c>
      <c r="T718" s="336"/>
    </row>
    <row r="719" spans="2:22" x14ac:dyDescent="0.25">
      <c r="B719" s="444"/>
      <c r="C719" s="443"/>
      <c r="D719" s="444"/>
      <c r="E719" s="410" t="s">
        <v>10546</v>
      </c>
      <c r="F719" s="156">
        <v>0</v>
      </c>
      <c r="G719" s="157" t="s">
        <v>1734</v>
      </c>
      <c r="H719" s="158">
        <v>0</v>
      </c>
      <c r="I719" s="156">
        <v>36</v>
      </c>
      <c r="J719" s="157" t="s">
        <v>1734</v>
      </c>
      <c r="K719" s="158">
        <v>1.8979999999999999</v>
      </c>
      <c r="L719" s="76"/>
      <c r="M719" s="159"/>
      <c r="N719" s="175">
        <f t="shared" si="161"/>
        <v>721.9</v>
      </c>
      <c r="O719" s="175">
        <v>2.9058957082579533</v>
      </c>
      <c r="P719" s="175">
        <v>0.2</v>
      </c>
      <c r="Q719" s="175">
        <f t="shared" si="159"/>
        <v>2097.77</v>
      </c>
      <c r="R719" s="175">
        <f t="shared" si="160"/>
        <v>419.55</v>
      </c>
      <c r="S719" s="301">
        <f t="shared" si="154"/>
        <v>419.55</v>
      </c>
      <c r="T719" s="154"/>
    </row>
    <row r="720" spans="2:22" x14ac:dyDescent="0.25">
      <c r="B720" s="444"/>
      <c r="C720" s="443"/>
      <c r="D720" s="444"/>
      <c r="E720" s="410" t="s">
        <v>10547</v>
      </c>
      <c r="F720" s="156">
        <v>0</v>
      </c>
      <c r="G720" s="157" t="s">
        <v>1734</v>
      </c>
      <c r="H720" s="158">
        <v>0</v>
      </c>
      <c r="I720" s="156">
        <v>17</v>
      </c>
      <c r="J720" s="157" t="s">
        <v>1734</v>
      </c>
      <c r="K720" s="158">
        <v>13.329000000000001</v>
      </c>
      <c r="L720" s="76"/>
      <c r="M720" s="159"/>
      <c r="N720" s="175">
        <f t="shared" si="161"/>
        <v>353.33</v>
      </c>
      <c r="O720" s="175">
        <v>2.9998689606570648</v>
      </c>
      <c r="P720" s="175">
        <v>0.2</v>
      </c>
      <c r="Q720" s="175">
        <f t="shared" si="159"/>
        <v>1059.94</v>
      </c>
      <c r="R720" s="175">
        <f t="shared" si="160"/>
        <v>211.99</v>
      </c>
      <c r="S720" s="301">
        <f t="shared" si="154"/>
        <v>211.99</v>
      </c>
      <c r="T720" s="154"/>
    </row>
    <row r="721" spans="2:20" x14ac:dyDescent="0.25">
      <c r="B721" s="444"/>
      <c r="C721" s="443"/>
      <c r="D721" s="444"/>
      <c r="E721" s="410" t="s">
        <v>10552</v>
      </c>
      <c r="F721" s="156">
        <v>0</v>
      </c>
      <c r="G721" s="157" t="s">
        <v>1734</v>
      </c>
      <c r="H721" s="158">
        <v>0</v>
      </c>
      <c r="I721" s="156">
        <v>10</v>
      </c>
      <c r="J721" s="157" t="s">
        <v>1734</v>
      </c>
      <c r="K721" s="158">
        <v>3.88</v>
      </c>
      <c r="L721" s="76"/>
      <c r="M721" s="159"/>
      <c r="N721" s="175">
        <f t="shared" si="161"/>
        <v>203.88</v>
      </c>
      <c r="O721" s="175">
        <v>2.5772655483617815</v>
      </c>
      <c r="P721" s="175">
        <v>0.2</v>
      </c>
      <c r="Q721" s="175">
        <f t="shared" si="159"/>
        <v>525.45000000000005</v>
      </c>
      <c r="R721" s="175">
        <f t="shared" si="160"/>
        <v>105.09</v>
      </c>
      <c r="S721" s="301">
        <f t="shared" si="154"/>
        <v>105.09</v>
      </c>
      <c r="T721" s="154"/>
    </row>
    <row r="722" spans="2:20" x14ac:dyDescent="0.25">
      <c r="B722" s="444"/>
      <c r="C722" s="443"/>
      <c r="D722" s="444"/>
      <c r="E722" s="407" t="s">
        <v>10558</v>
      </c>
      <c r="F722" s="156"/>
      <c r="G722" s="157"/>
      <c r="H722" s="158"/>
      <c r="I722" s="156"/>
      <c r="J722" s="157"/>
      <c r="K722" s="158"/>
      <c r="L722" s="148"/>
      <c r="M722" s="300"/>
      <c r="N722" s="296"/>
      <c r="O722" s="329" t="str">
        <f t="shared" ref="O722" si="162">IF(ROUND((I722*20+K722)-(F722*20+H722),2)-N722=0,"",ROUND((I722*20+K722)-(F722*20+H722),2))</f>
        <v/>
      </c>
      <c r="P722" s="296"/>
      <c r="Q722" s="296"/>
      <c r="R722" s="296"/>
      <c r="S722" s="301">
        <f>R722</f>
        <v>0</v>
      </c>
      <c r="T722" s="154"/>
    </row>
    <row r="723" spans="2:20" s="337" customFormat="1" x14ac:dyDescent="0.25">
      <c r="B723" s="446"/>
      <c r="C723" s="445"/>
      <c r="D723" s="446"/>
      <c r="E723" s="410" t="s">
        <v>10545</v>
      </c>
      <c r="F723" s="156">
        <v>2</v>
      </c>
      <c r="G723" s="157" t="s">
        <v>1734</v>
      </c>
      <c r="H723" s="158">
        <v>11.7</v>
      </c>
      <c r="I723" s="156">
        <v>6</v>
      </c>
      <c r="J723" s="157" t="s">
        <v>1734</v>
      </c>
      <c r="K723" s="158">
        <v>5</v>
      </c>
      <c r="L723" s="76"/>
      <c r="M723" s="159"/>
      <c r="N723" s="175">
        <f t="shared" ref="N723" si="163">ROUND((I723*20+K723)-(F723*20+H723),2)</f>
        <v>73.3</v>
      </c>
      <c r="O723" s="175">
        <v>5.1461391541609824</v>
      </c>
      <c r="P723" s="175">
        <v>0.2</v>
      </c>
      <c r="Q723" s="175">
        <f t="shared" ref="Q723:Q725" si="164">N723*O723</f>
        <v>377.21199999999999</v>
      </c>
      <c r="R723" s="175">
        <f t="shared" ref="R723:R725" si="165">IFERROR(ROUND(Q723*P723,2),"")</f>
        <v>75.44</v>
      </c>
      <c r="S723" s="301">
        <f>R723</f>
        <v>75.44</v>
      </c>
      <c r="T723" s="336"/>
    </row>
    <row r="724" spans="2:20" s="337" customFormat="1" x14ac:dyDescent="0.25">
      <c r="B724" s="446"/>
      <c r="C724" s="445"/>
      <c r="D724" s="446"/>
      <c r="E724" s="410" t="s">
        <v>10546</v>
      </c>
      <c r="F724" s="156">
        <v>9</v>
      </c>
      <c r="G724" s="157" t="s">
        <v>1734</v>
      </c>
      <c r="H724" s="158">
        <v>0</v>
      </c>
      <c r="I724" s="156">
        <v>36</v>
      </c>
      <c r="J724" s="157" t="s">
        <v>1734</v>
      </c>
      <c r="K724" s="158">
        <v>1.8979999999999999</v>
      </c>
      <c r="L724" s="76"/>
      <c r="M724" s="159"/>
      <c r="N724" s="175">
        <f>ROUND((I724*20+K724)-(F724*20+H724),2)</f>
        <v>541.9</v>
      </c>
      <c r="O724" s="175">
        <v>3.1038019185838359</v>
      </c>
      <c r="P724" s="175">
        <v>0.2</v>
      </c>
      <c r="Q724" s="175">
        <f t="shared" si="164"/>
        <v>1681.9502596805805</v>
      </c>
      <c r="R724" s="175">
        <f t="shared" si="165"/>
        <v>336.39</v>
      </c>
      <c r="S724" s="301">
        <f>R724</f>
        <v>336.39</v>
      </c>
      <c r="T724" s="336"/>
    </row>
    <row r="725" spans="2:20" x14ac:dyDescent="0.25">
      <c r="B725" s="444"/>
      <c r="C725" s="443"/>
      <c r="D725" s="444"/>
      <c r="E725" s="144" t="s">
        <v>10547</v>
      </c>
      <c r="F725" s="156">
        <v>0</v>
      </c>
      <c r="G725" s="157" t="s">
        <v>1734</v>
      </c>
      <c r="H725" s="158">
        <v>0</v>
      </c>
      <c r="I725" s="156">
        <v>17</v>
      </c>
      <c r="J725" s="157" t="s">
        <v>1734</v>
      </c>
      <c r="K725" s="158">
        <v>13.329000000000001</v>
      </c>
      <c r="L725" s="76"/>
      <c r="M725" s="159"/>
      <c r="N725" s="175">
        <f t="shared" ref="N725" si="166">ROUND((I725*20+K725)-(F725*20+H725),2)</f>
        <v>353.33</v>
      </c>
      <c r="O725" s="175">
        <v>2.9365605427236368</v>
      </c>
      <c r="P725" s="175">
        <v>0.2</v>
      </c>
      <c r="Q725" s="175">
        <f t="shared" si="164"/>
        <v>1037.5749365605425</v>
      </c>
      <c r="R725" s="175">
        <f t="shared" si="165"/>
        <v>207.51</v>
      </c>
      <c r="S725" s="301">
        <f>R725</f>
        <v>207.51</v>
      </c>
      <c r="T725" s="154"/>
    </row>
    <row r="726" spans="2:20" x14ac:dyDescent="0.25">
      <c r="B726" s="444"/>
      <c r="C726" s="443"/>
      <c r="D726" s="444"/>
      <c r="E726" s="407" t="s">
        <v>10557</v>
      </c>
      <c r="F726" s="156"/>
      <c r="G726" s="157"/>
      <c r="H726" s="158"/>
      <c r="I726" s="156"/>
      <c r="J726" s="157"/>
      <c r="K726" s="158"/>
      <c r="L726" s="148"/>
      <c r="M726" s="300"/>
      <c r="N726" s="296"/>
      <c r="O726" s="329" t="str">
        <f>IF(ROUND((I726*20+K726)-(F726*20+H726),2)-N726=0,"",ROUND((I726*20+K726)-(F726*20+H726),2))</f>
        <v/>
      </c>
      <c r="P726" s="296"/>
      <c r="Q726" s="296"/>
      <c r="R726" s="296"/>
      <c r="S726" s="297"/>
      <c r="T726" s="154"/>
    </row>
    <row r="727" spans="2:20" x14ac:dyDescent="0.25">
      <c r="B727" s="264"/>
      <c r="C727" s="136"/>
      <c r="D727" s="264"/>
      <c r="E727" s="144" t="s">
        <v>10514</v>
      </c>
      <c r="F727" s="156">
        <v>0</v>
      </c>
      <c r="G727" s="157" t="s">
        <v>1734</v>
      </c>
      <c r="H727" s="158">
        <v>0</v>
      </c>
      <c r="I727" s="156">
        <v>20</v>
      </c>
      <c r="J727" s="157" t="s">
        <v>1734</v>
      </c>
      <c r="K727" s="158">
        <v>18.175999999999998</v>
      </c>
      <c r="L727" s="76"/>
      <c r="M727" s="159"/>
      <c r="N727" s="175">
        <f>ROUND((I727*20+K727)-(F727*20+H727),2)</f>
        <v>418.18</v>
      </c>
      <c r="O727" s="175">
        <v>2.5666865147689015</v>
      </c>
      <c r="P727" s="175">
        <v>0.1</v>
      </c>
      <c r="Q727" s="175">
        <f>ROUND(N727*O727,2)</f>
        <v>1073.3399999999999</v>
      </c>
      <c r="R727" s="175">
        <f>IFERROR(ROUND(Q727*P727,2),"")</f>
        <v>107.33</v>
      </c>
      <c r="S727" s="301">
        <f>R727</f>
        <v>107.33</v>
      </c>
      <c r="T727" s="154"/>
    </row>
    <row r="728" spans="2:20" x14ac:dyDescent="0.25">
      <c r="B728" s="264"/>
      <c r="C728" s="136"/>
      <c r="D728" s="264"/>
      <c r="E728" s="410" t="s">
        <v>10545</v>
      </c>
      <c r="F728" s="156">
        <v>2</v>
      </c>
      <c r="G728" s="157" t="s">
        <v>1734</v>
      </c>
      <c r="H728" s="158">
        <v>11.7</v>
      </c>
      <c r="I728" s="156">
        <v>6</v>
      </c>
      <c r="J728" s="157" t="s">
        <v>1734</v>
      </c>
      <c r="K728" s="158">
        <v>5</v>
      </c>
      <c r="L728" s="76"/>
      <c r="M728" s="159"/>
      <c r="N728" s="175">
        <f>ROUND((I728*20+K728)-(F728*20+H728),2)</f>
        <v>73.3</v>
      </c>
      <c r="O728" s="175">
        <v>2.505156692792013</v>
      </c>
      <c r="P728" s="175">
        <v>0.1</v>
      </c>
      <c r="Q728" s="175">
        <f>ROUND(N728*O728,2)</f>
        <v>183.63</v>
      </c>
      <c r="R728" s="175">
        <f>IFERROR(ROUND(Q728*P728,2),"")</f>
        <v>18.36</v>
      </c>
      <c r="S728" s="301">
        <f>R728</f>
        <v>18.36</v>
      </c>
      <c r="T728" s="154"/>
    </row>
    <row r="729" spans="2:20" x14ac:dyDescent="0.25">
      <c r="B729" s="264"/>
      <c r="C729" s="136"/>
      <c r="D729" s="264"/>
      <c r="E729" s="144" t="s">
        <v>10546</v>
      </c>
      <c r="F729" s="156">
        <v>0</v>
      </c>
      <c r="G729" s="157" t="s">
        <v>1734</v>
      </c>
      <c r="H729" s="158">
        <v>0</v>
      </c>
      <c r="I729" s="156">
        <v>36</v>
      </c>
      <c r="J729" s="157" t="s">
        <v>1734</v>
      </c>
      <c r="K729" s="158">
        <v>1.8979999999999999</v>
      </c>
      <c r="L729" s="76"/>
      <c r="M729" s="159"/>
      <c r="N729" s="175">
        <f>ROUND((I729*20+K729)-(F729*20+H729),2)</f>
        <v>721.9</v>
      </c>
      <c r="O729" s="175">
        <v>2.4505154467805701</v>
      </c>
      <c r="P729" s="175">
        <v>0.1</v>
      </c>
      <c r="Q729" s="175">
        <f>ROUND(N729*O729,2)</f>
        <v>1769.03</v>
      </c>
      <c r="R729" s="175">
        <f>IFERROR(ROUND(Q729*P729,2),"")</f>
        <v>176.9</v>
      </c>
      <c r="S729" s="301">
        <f>R729</f>
        <v>176.9</v>
      </c>
      <c r="T729" s="154"/>
    </row>
    <row r="730" spans="2:20" x14ac:dyDescent="0.25">
      <c r="B730" s="264"/>
      <c r="C730" s="136"/>
      <c r="D730" s="264"/>
      <c r="E730" s="144" t="s">
        <v>10547</v>
      </c>
      <c r="F730" s="156">
        <v>0</v>
      </c>
      <c r="G730" s="157" t="s">
        <v>1734</v>
      </c>
      <c r="H730" s="158">
        <v>0</v>
      </c>
      <c r="I730" s="156">
        <v>17</v>
      </c>
      <c r="J730" s="157" t="s">
        <v>1734</v>
      </c>
      <c r="K730" s="158">
        <v>13.329000000000001</v>
      </c>
      <c r="L730" s="76"/>
      <c r="M730" s="159"/>
      <c r="N730" s="175">
        <f>ROUND((I730*20+K730)-(F730*20+H730),2)</f>
        <v>353.33</v>
      </c>
      <c r="O730" s="175">
        <v>2.4756798904137503</v>
      </c>
      <c r="P730" s="175">
        <v>0.1</v>
      </c>
      <c r="Q730" s="175">
        <f>ROUND(N730*O730,2)</f>
        <v>874.73</v>
      </c>
      <c r="R730" s="175">
        <f>IFERROR(ROUND(Q730*P730,2),"")</f>
        <v>87.47</v>
      </c>
      <c r="S730" s="301">
        <f>R730</f>
        <v>87.47</v>
      </c>
      <c r="T730" s="154"/>
    </row>
    <row r="731" spans="2:20" x14ac:dyDescent="0.25">
      <c r="B731" s="264"/>
      <c r="C731" s="136"/>
      <c r="D731" s="264"/>
      <c r="E731" s="144" t="s">
        <v>10552</v>
      </c>
      <c r="F731" s="156">
        <v>0</v>
      </c>
      <c r="G731" s="157" t="s">
        <v>1734</v>
      </c>
      <c r="H731" s="158">
        <v>0</v>
      </c>
      <c r="I731" s="156">
        <v>10</v>
      </c>
      <c r="J731" s="157" t="s">
        <v>1734</v>
      </c>
      <c r="K731" s="158">
        <v>3.88</v>
      </c>
      <c r="L731" s="76"/>
      <c r="M731" s="159"/>
      <c r="N731" s="175">
        <f>ROUND((I731*20+K731)-(F731*20+H731),2)</f>
        <v>203.88</v>
      </c>
      <c r="O731" s="175">
        <v>2.0200132430841671</v>
      </c>
      <c r="P731" s="175">
        <v>0.1</v>
      </c>
      <c r="Q731" s="175">
        <f>ROUND(N731*O731,2)</f>
        <v>411.84</v>
      </c>
      <c r="R731" s="175">
        <f>IFERROR(ROUND(Q731*P731,2),"")</f>
        <v>41.18</v>
      </c>
      <c r="S731" s="301">
        <f>R731</f>
        <v>41.18</v>
      </c>
      <c r="T731" s="154"/>
    </row>
    <row r="732" spans="2:20" ht="15.75" customHeight="1" x14ac:dyDescent="0.25">
      <c r="B732" s="264"/>
      <c r="C732" s="136"/>
      <c r="D732" s="264"/>
      <c r="E732" s="149" t="s">
        <v>9</v>
      </c>
      <c r="F732" s="160"/>
      <c r="G732" s="161"/>
      <c r="H732" s="163"/>
      <c r="I732" s="160"/>
      <c r="J732" s="161"/>
      <c r="K732" s="163"/>
      <c r="L732" s="163"/>
      <c r="M732" s="164"/>
      <c r="N732" s="165"/>
      <c r="O732" s="165"/>
      <c r="P732" s="165"/>
      <c r="Q732" s="165"/>
      <c r="R732" s="165"/>
      <c r="S732" s="298">
        <f>ROUND(SUM(S704:S731),2)</f>
        <v>5497.03</v>
      </c>
      <c r="T732" s="150"/>
    </row>
    <row r="733" spans="2:20" ht="6" customHeight="1" x14ac:dyDescent="0.25">
      <c r="B733" s="264"/>
      <c r="C733" s="136"/>
      <c r="D733" s="264"/>
      <c r="E733" s="423"/>
      <c r="F733" s="160"/>
      <c r="G733" s="161"/>
      <c r="H733" s="163"/>
      <c r="I733" s="160"/>
      <c r="J733" s="161"/>
      <c r="K733" s="163"/>
      <c r="L733" s="163"/>
      <c r="M733" s="164"/>
      <c r="N733" s="165"/>
      <c r="O733" s="165"/>
      <c r="P733" s="165"/>
      <c r="Q733" s="165"/>
      <c r="R733" s="165"/>
      <c r="S733" s="424"/>
      <c r="T733" s="166"/>
    </row>
    <row r="734" spans="2:20" ht="6" customHeight="1" x14ac:dyDescent="0.25">
      <c r="B734" s="264"/>
      <c r="C734" s="136"/>
      <c r="D734" s="264"/>
      <c r="E734" s="425"/>
      <c r="F734" s="189"/>
      <c r="G734" s="190"/>
      <c r="H734" s="191"/>
      <c r="I734" s="189"/>
      <c r="J734" s="190"/>
      <c r="K734" s="191"/>
      <c r="L734" s="191"/>
      <c r="M734" s="192"/>
      <c r="N734" s="170"/>
      <c r="O734" s="170"/>
      <c r="P734" s="170"/>
      <c r="Q734" s="170"/>
      <c r="R734" s="170"/>
      <c r="S734" s="318"/>
      <c r="T734" s="426"/>
    </row>
    <row r="735" spans="2:20" ht="15" customHeight="1" x14ac:dyDescent="0.25">
      <c r="B735" s="428" t="str">
        <f>'Planilha Orçamentária'!A87</f>
        <v>5.3</v>
      </c>
      <c r="C735" s="427">
        <f>VLOOKUP(B735,'Planilha Orçamentária'!A:H,2,0)</f>
        <v>5914389</v>
      </c>
      <c r="D735" s="428" t="str">
        <f>VLOOKUP(B735,'Planilha Orçamentária'!A:H,3,0)</f>
        <v>SICRO</v>
      </c>
      <c r="E735" s="978" t="str">
        <f>VLOOKUP(B735,'Planilha Orçamentária'!$A$13:$D$171,4,FALSE)</f>
        <v>Transporte com caminhão basculante de 10 m³ - rodovia pavimentada</v>
      </c>
      <c r="F735" s="978"/>
      <c r="G735" s="978"/>
      <c r="H735" s="978"/>
      <c r="I735" s="978"/>
      <c r="J735" s="978"/>
      <c r="K735" s="978"/>
      <c r="L735" s="978"/>
      <c r="M735" s="978"/>
      <c r="N735" s="978"/>
      <c r="O735" s="975"/>
      <c r="P735" s="975" t="s">
        <v>1756</v>
      </c>
      <c r="Q735" s="975" t="s">
        <v>5677</v>
      </c>
      <c r="R735" s="1018" t="s">
        <v>5676</v>
      </c>
      <c r="S735" s="342">
        <f>S739</f>
        <v>542007.16</v>
      </c>
      <c r="T735" s="438" t="str">
        <f>VLOOKUP(B735,'Planilha Orçamentária'!A:H,5,0)</f>
        <v>tkm</v>
      </c>
    </row>
    <row r="736" spans="2:20" x14ac:dyDescent="0.25">
      <c r="B736" s="430"/>
      <c r="C736" s="429"/>
      <c r="D736" s="430"/>
      <c r="E736" s="431"/>
      <c r="F736" s="432"/>
      <c r="G736" s="433"/>
      <c r="H736" s="434"/>
      <c r="I736" s="434"/>
      <c r="J736" s="433"/>
      <c r="K736" s="434"/>
      <c r="L736" s="435"/>
      <c r="M736" s="436"/>
      <c r="N736" s="437"/>
      <c r="O736" s="976"/>
      <c r="P736" s="976"/>
      <c r="Q736" s="976"/>
      <c r="R736" s="1019"/>
      <c r="S736" s="332"/>
      <c r="T736" s="439"/>
    </row>
    <row r="737" spans="2:22" x14ac:dyDescent="0.25">
      <c r="B737" s="444"/>
      <c r="C737" s="443"/>
      <c r="D737" s="444"/>
      <c r="E737" s="551" t="s">
        <v>10561</v>
      </c>
      <c r="F737" s="697"/>
      <c r="G737" s="698"/>
      <c r="H737" s="549"/>
      <c r="I737" s="697"/>
      <c r="J737" s="698"/>
      <c r="K737" s="549"/>
      <c r="L737" s="699"/>
      <c r="M737" s="401"/>
      <c r="N737" s="401"/>
      <c r="O737" s="401"/>
      <c r="P737" s="401">
        <v>1.7</v>
      </c>
      <c r="Q737" s="774">
        <f>29*2</f>
        <v>58</v>
      </c>
      <c r="R737" s="401">
        <f>S732</f>
        <v>5497.03</v>
      </c>
      <c r="S737" s="688">
        <f>R737*P737*Q737</f>
        <v>542007.15799999994</v>
      </c>
      <c r="T737" s="700"/>
    </row>
    <row r="738" spans="2:22" x14ac:dyDescent="0.25">
      <c r="B738" s="265"/>
      <c r="C738" s="143"/>
      <c r="D738" s="265"/>
      <c r="E738" s="484" t="s">
        <v>10562</v>
      </c>
      <c r="F738" s="485"/>
      <c r="G738" s="485"/>
      <c r="H738" s="485"/>
      <c r="I738" s="485"/>
      <c r="J738" s="485"/>
      <c r="K738" s="485"/>
      <c r="L738" s="485"/>
      <c r="M738" s="485"/>
      <c r="N738" s="485"/>
      <c r="O738" s="485"/>
      <c r="P738" s="485"/>
      <c r="Q738" s="485"/>
      <c r="R738" s="485"/>
      <c r="S738" s="486"/>
      <c r="T738" s="172"/>
    </row>
    <row r="739" spans="2:22" x14ac:dyDescent="0.25">
      <c r="B739" s="264"/>
      <c r="C739" s="136"/>
      <c r="D739" s="264"/>
      <c r="E739" s="149" t="s">
        <v>9</v>
      </c>
      <c r="F739" s="160"/>
      <c r="G739" s="161"/>
      <c r="H739" s="163"/>
      <c r="I739" s="160"/>
      <c r="J739" s="161"/>
      <c r="K739" s="163"/>
      <c r="L739" s="163"/>
      <c r="M739" s="164"/>
      <c r="N739" s="165"/>
      <c r="O739" s="165"/>
      <c r="P739" s="165"/>
      <c r="Q739" s="165"/>
      <c r="R739" s="165"/>
      <c r="S739" s="298">
        <f>ROUND(SUM(S737:S738),2)</f>
        <v>542007.16</v>
      </c>
      <c r="T739" s="150" t="str">
        <f>IFERROR(VLOOKUP(B735,'Planilha Orçamentária'!$A$13:$H$171,5,FALSE),0)</f>
        <v>tkm</v>
      </c>
    </row>
    <row r="740" spans="2:22" ht="6" customHeight="1" x14ac:dyDescent="0.25">
      <c r="B740" s="264"/>
      <c r="C740" s="136"/>
      <c r="D740" s="264"/>
      <c r="E740" s="423"/>
      <c r="F740" s="160"/>
      <c r="G740" s="161"/>
      <c r="H740" s="163"/>
      <c r="I740" s="160"/>
      <c r="J740" s="161"/>
      <c r="K740" s="163"/>
      <c r="L740" s="163"/>
      <c r="M740" s="164"/>
      <c r="N740" s="165"/>
      <c r="O740" s="165"/>
      <c r="P740" s="165"/>
      <c r="Q740" s="165"/>
      <c r="R740" s="165"/>
      <c r="S740" s="424"/>
      <c r="T740" s="166"/>
    </row>
    <row r="741" spans="2:22" ht="35.25" customHeight="1" x14ac:dyDescent="0.25">
      <c r="B741" s="266" t="str">
        <f>'Planilha Orçamentária'!A88</f>
        <v>5.4</v>
      </c>
      <c r="C741" s="266">
        <f>VLOOKUP(B741,'Planilha Orçamentária'!A:H,2,0)</f>
        <v>200206</v>
      </c>
      <c r="D741" s="266" t="str">
        <f>VLOOKUP(B741,'Planilha Orçamentária'!A:H,3,0)</f>
        <v>DER-ED</v>
      </c>
      <c r="E741" s="977" t="str">
        <f>VLOOKUP(B741,'Planilha Orçamentária'!$A$13:$D$171,4,FALSE)</f>
        <v>Blocos pré-moldados de concreto intertravados tipo pavi-s ou equivalente, esp. de 8 cm e resistência a compressão mínima de 35MPa, assentados sobre colchão de areia 10cm e rejuntamento com pó de pedra</v>
      </c>
      <c r="F741" s="977"/>
      <c r="G741" s="977"/>
      <c r="H741" s="977"/>
      <c r="I741" s="977"/>
      <c r="J741" s="977"/>
      <c r="K741" s="977"/>
      <c r="L741" s="977"/>
      <c r="M741" s="977"/>
      <c r="N741" s="381"/>
      <c r="O741" s="382" t="s">
        <v>1754</v>
      </c>
      <c r="P741" s="383"/>
      <c r="Q741" s="383"/>
      <c r="R741" s="383"/>
      <c r="S741" s="311">
        <f>S760</f>
        <v>22199.59</v>
      </c>
      <c r="T741" s="370" t="str">
        <f>VLOOKUP(B741,'Planilha Orçamentária'!A:H,5,0)</f>
        <v>m2</v>
      </c>
    </row>
    <row r="742" spans="2:22" x14ac:dyDescent="0.25">
      <c r="B742" s="444"/>
      <c r="C742" s="443"/>
      <c r="D742" s="444"/>
      <c r="E742" s="407" t="s">
        <v>10553</v>
      </c>
      <c r="F742" s="156"/>
      <c r="G742" s="157"/>
      <c r="H742" s="158"/>
      <c r="I742" s="156"/>
      <c r="J742" s="157"/>
      <c r="K742" s="158"/>
      <c r="L742" s="148"/>
      <c r="M742" s="300"/>
      <c r="N742" s="296"/>
      <c r="O742" s="329" t="str">
        <f t="shared" ref="O742" si="167">IF(ROUND((I742*20+K742)-(F742*20+H742),2)-N742=0,"",ROUND((I742*20+K742)-(F742*20+H742),2))</f>
        <v/>
      </c>
      <c r="P742" s="296"/>
      <c r="Q742" s="296"/>
      <c r="R742" s="296"/>
      <c r="S742" s="297"/>
      <c r="T742" s="154"/>
    </row>
    <row r="743" spans="2:22" x14ac:dyDescent="0.25">
      <c r="B743" s="264"/>
      <c r="C743" s="136"/>
      <c r="D743" s="264"/>
      <c r="E743" s="410" t="s">
        <v>10514</v>
      </c>
      <c r="F743" s="156">
        <v>0</v>
      </c>
      <c r="G743" s="157" t="s">
        <v>1734</v>
      </c>
      <c r="H743" s="158">
        <v>0</v>
      </c>
      <c r="I743" s="156">
        <v>20</v>
      </c>
      <c r="J743" s="157" t="s">
        <v>1734</v>
      </c>
      <c r="K743" s="158">
        <v>18.175999999999998</v>
      </c>
      <c r="L743" s="76"/>
      <c r="M743" s="159"/>
      <c r="N743" s="175">
        <f>ROUND((I743*20+K743)-(F743*20+H743),2)</f>
        <v>418.18</v>
      </c>
      <c r="O743" s="175">
        <v>12.0398305976431</v>
      </c>
      <c r="P743" s="175"/>
      <c r="Q743" s="175">
        <f>ROUND(N743*O743,2)</f>
        <v>5034.82</v>
      </c>
      <c r="R743" s="175"/>
      <c r="S743" s="301">
        <f>Q743</f>
        <v>5034.82</v>
      </c>
      <c r="T743" s="154"/>
      <c r="V743" s="417"/>
    </row>
    <row r="744" spans="2:22" x14ac:dyDescent="0.25">
      <c r="B744" s="264"/>
      <c r="C744" s="136"/>
      <c r="D744" s="264"/>
      <c r="E744" s="410" t="s">
        <v>10545</v>
      </c>
      <c r="F744" s="156">
        <v>0</v>
      </c>
      <c r="G744" s="157" t="s">
        <v>1734</v>
      </c>
      <c r="H744" s="158">
        <v>0</v>
      </c>
      <c r="I744" s="156">
        <v>16</v>
      </c>
      <c r="J744" s="157" t="s">
        <v>1734</v>
      </c>
      <c r="K744" s="158">
        <v>18.294</v>
      </c>
      <c r="L744" s="76"/>
      <c r="M744" s="159"/>
      <c r="N744" s="175">
        <f t="shared" ref="N744:N745" si="168">ROUND((I744*20+K744)-(F744*20+H744),2)</f>
        <v>338.29</v>
      </c>
      <c r="O744" s="175">
        <v>7.8940989198744287</v>
      </c>
      <c r="P744" s="175"/>
      <c r="Q744" s="175">
        <f t="shared" ref="Q744:Q745" si="169">ROUND(N744*O744,2)</f>
        <v>2670.49</v>
      </c>
      <c r="R744" s="175"/>
      <c r="S744" s="301">
        <f t="shared" ref="S744:S759" si="170">Q744</f>
        <v>2670.49</v>
      </c>
      <c r="T744" s="154"/>
      <c r="V744" s="417"/>
    </row>
    <row r="745" spans="2:22" x14ac:dyDescent="0.25">
      <c r="B745" s="264"/>
      <c r="C745" s="136"/>
      <c r="D745" s="264"/>
      <c r="E745" s="410" t="s">
        <v>10546</v>
      </c>
      <c r="F745" s="156">
        <v>0</v>
      </c>
      <c r="G745" s="157" t="s">
        <v>1734</v>
      </c>
      <c r="H745" s="158">
        <v>0</v>
      </c>
      <c r="I745" s="156">
        <v>36</v>
      </c>
      <c r="J745" s="157" t="s">
        <v>1734</v>
      </c>
      <c r="K745" s="158">
        <v>1.8979999999999999</v>
      </c>
      <c r="L745" s="76"/>
      <c r="M745" s="159"/>
      <c r="N745" s="175">
        <f t="shared" si="168"/>
        <v>721.9</v>
      </c>
      <c r="O745" s="175">
        <v>9.8907903886698669</v>
      </c>
      <c r="P745" s="175"/>
      <c r="Q745" s="175">
        <f t="shared" si="169"/>
        <v>7140.16</v>
      </c>
      <c r="R745" s="175"/>
      <c r="S745" s="301">
        <f t="shared" si="170"/>
        <v>7140.16</v>
      </c>
      <c r="T745" s="154"/>
      <c r="V745" s="417"/>
    </row>
    <row r="746" spans="2:22" x14ac:dyDescent="0.25">
      <c r="B746" s="264"/>
      <c r="C746" s="136"/>
      <c r="D746" s="264"/>
      <c r="E746" s="1017" t="s">
        <v>10520</v>
      </c>
      <c r="F746" s="156">
        <v>0</v>
      </c>
      <c r="G746" s="157" t="s">
        <v>1734</v>
      </c>
      <c r="H746" s="158">
        <v>0</v>
      </c>
      <c r="I746" s="156">
        <v>2</v>
      </c>
      <c r="J746" s="157" t="s">
        <v>1734</v>
      </c>
      <c r="K746" s="158">
        <v>3.282</v>
      </c>
      <c r="L746" s="76"/>
      <c r="M746" s="159"/>
      <c r="N746" s="966">
        <f>SUM(I746*20+K746)-(F746*20+H746)+(I747*20+K747)-(F747*20+H747)</f>
        <v>74.003999999999991</v>
      </c>
      <c r="O746" s="966">
        <v>7.157</v>
      </c>
      <c r="P746" s="966"/>
      <c r="Q746" s="966">
        <f>ROUND(N746*O746,2)</f>
        <v>529.65</v>
      </c>
      <c r="R746" s="966"/>
      <c r="S746" s="301">
        <f t="shared" si="170"/>
        <v>529.65</v>
      </c>
      <c r="T746" s="154"/>
      <c r="V746" s="417"/>
    </row>
    <row r="747" spans="2:22" x14ac:dyDescent="0.25">
      <c r="B747" s="264"/>
      <c r="C747" s="136"/>
      <c r="D747" s="264"/>
      <c r="E747" s="1017"/>
      <c r="F747" s="156">
        <v>2</v>
      </c>
      <c r="G747" s="157" t="s">
        <v>1734</v>
      </c>
      <c r="H747" s="158">
        <v>10.282999999999999</v>
      </c>
      <c r="I747" s="156">
        <v>4</v>
      </c>
      <c r="J747" s="157" t="s">
        <v>1734</v>
      </c>
      <c r="K747" s="158">
        <v>1.0049999999999999</v>
      </c>
      <c r="L747" s="76"/>
      <c r="M747" s="159"/>
      <c r="N747" s="966"/>
      <c r="O747" s="966"/>
      <c r="P747" s="966"/>
      <c r="Q747" s="966"/>
      <c r="R747" s="966"/>
      <c r="S747" s="301">
        <f t="shared" si="170"/>
        <v>0</v>
      </c>
      <c r="T747" s="154"/>
    </row>
    <row r="748" spans="2:22" x14ac:dyDescent="0.25">
      <c r="B748" s="264"/>
      <c r="C748" s="136"/>
      <c r="D748" s="264"/>
      <c r="E748" s="410" t="s">
        <v>10524</v>
      </c>
      <c r="F748" s="156">
        <v>0</v>
      </c>
      <c r="G748" s="157" t="s">
        <v>1734</v>
      </c>
      <c r="H748" s="158">
        <v>3.5</v>
      </c>
      <c r="I748" s="156">
        <v>1</v>
      </c>
      <c r="J748" s="157" t="s">
        <v>1734</v>
      </c>
      <c r="K748" s="158">
        <v>5</v>
      </c>
      <c r="L748" s="76"/>
      <c r="M748" s="159"/>
      <c r="N748" s="175">
        <f t="shared" ref="N748:N753" si="171">ROUND((I748*20+K748)-(F748*20+H748),2)</f>
        <v>21.5</v>
      </c>
      <c r="O748" s="175">
        <v>6.1796558139534881</v>
      </c>
      <c r="P748" s="175"/>
      <c r="Q748" s="175">
        <f t="shared" ref="Q748:Q753" si="172">ROUND(N748*O748,2)</f>
        <v>132.86000000000001</v>
      </c>
      <c r="R748" s="175"/>
      <c r="S748" s="301">
        <f t="shared" si="170"/>
        <v>132.86000000000001</v>
      </c>
      <c r="T748" s="154"/>
      <c r="V748" s="417"/>
    </row>
    <row r="749" spans="2:22" x14ac:dyDescent="0.25">
      <c r="B749" s="264"/>
      <c r="C749" s="136"/>
      <c r="D749" s="264"/>
      <c r="E749" s="410" t="s">
        <v>10548</v>
      </c>
      <c r="F749" s="156">
        <v>0</v>
      </c>
      <c r="G749" s="157" t="s">
        <v>1734</v>
      </c>
      <c r="H749" s="158">
        <v>3.5</v>
      </c>
      <c r="I749" s="156">
        <v>0</v>
      </c>
      <c r="J749" s="157" t="s">
        <v>1734</v>
      </c>
      <c r="K749" s="158">
        <v>17</v>
      </c>
      <c r="L749" s="76"/>
      <c r="M749" s="159"/>
      <c r="N749" s="175">
        <f t="shared" si="171"/>
        <v>13.5</v>
      </c>
      <c r="O749" s="175">
        <v>9.8416740740740725</v>
      </c>
      <c r="P749" s="175"/>
      <c r="Q749" s="175">
        <f>ROUND(N749*O749,2)</f>
        <v>132.86000000000001</v>
      </c>
      <c r="R749" s="175"/>
      <c r="S749" s="301">
        <f t="shared" si="170"/>
        <v>132.86000000000001</v>
      </c>
      <c r="T749" s="154"/>
      <c r="V749" s="417"/>
    </row>
    <row r="750" spans="2:22" x14ac:dyDescent="0.25">
      <c r="B750" s="264"/>
      <c r="C750" s="136"/>
      <c r="D750" s="264"/>
      <c r="E750" s="410" t="s">
        <v>10549</v>
      </c>
      <c r="F750" s="156">
        <v>0</v>
      </c>
      <c r="G750" s="157" t="s">
        <v>1734</v>
      </c>
      <c r="H750" s="158">
        <v>6.1680000000000001</v>
      </c>
      <c r="I750" s="156">
        <v>1</v>
      </c>
      <c r="J750" s="157" t="s">
        <v>1734</v>
      </c>
      <c r="K750" s="158">
        <v>5</v>
      </c>
      <c r="L750" s="76"/>
      <c r="M750" s="159"/>
      <c r="N750" s="175">
        <f t="shared" si="171"/>
        <v>18.829999999999998</v>
      </c>
      <c r="O750" s="175">
        <v>7.1354290569243846</v>
      </c>
      <c r="P750" s="175"/>
      <c r="Q750" s="175">
        <f t="shared" si="172"/>
        <v>134.36000000000001</v>
      </c>
      <c r="R750" s="175"/>
      <c r="S750" s="301">
        <f t="shared" si="170"/>
        <v>134.36000000000001</v>
      </c>
      <c r="T750" s="154"/>
      <c r="V750" s="417"/>
    </row>
    <row r="751" spans="2:22" x14ac:dyDescent="0.25">
      <c r="B751" s="264"/>
      <c r="C751" s="136"/>
      <c r="D751" s="264"/>
      <c r="E751" s="410" t="s">
        <v>10550</v>
      </c>
      <c r="F751" s="156">
        <v>0</v>
      </c>
      <c r="G751" s="157" t="s">
        <v>1734</v>
      </c>
      <c r="H751" s="158">
        <v>6.53</v>
      </c>
      <c r="I751" s="156">
        <v>1</v>
      </c>
      <c r="J751" s="157" t="s">
        <v>1734</v>
      </c>
      <c r="K751" s="158">
        <v>5</v>
      </c>
      <c r="L751" s="76"/>
      <c r="M751" s="159"/>
      <c r="N751" s="175">
        <f t="shared" si="171"/>
        <v>18.47</v>
      </c>
      <c r="O751" s="175">
        <v>8.144022739577693</v>
      </c>
      <c r="P751" s="175"/>
      <c r="Q751" s="175">
        <f t="shared" si="172"/>
        <v>150.41999999999999</v>
      </c>
      <c r="R751" s="175"/>
      <c r="S751" s="301">
        <f t="shared" si="170"/>
        <v>150.41999999999999</v>
      </c>
      <c r="T751" s="154"/>
      <c r="V751" s="417"/>
    </row>
    <row r="752" spans="2:22" x14ac:dyDescent="0.25">
      <c r="B752" s="264"/>
      <c r="C752" s="136"/>
      <c r="D752" s="264"/>
      <c r="E752" s="410" t="s">
        <v>10551</v>
      </c>
      <c r="F752" s="156">
        <v>0</v>
      </c>
      <c r="G752" s="157" t="s">
        <v>1734</v>
      </c>
      <c r="H752" s="158">
        <v>6.375</v>
      </c>
      <c r="I752" s="156">
        <v>1</v>
      </c>
      <c r="J752" s="157" t="s">
        <v>1734</v>
      </c>
      <c r="K752" s="158">
        <v>5</v>
      </c>
      <c r="L752" s="76"/>
      <c r="M752" s="159"/>
      <c r="N752" s="175">
        <f t="shared" si="171"/>
        <v>18.63</v>
      </c>
      <c r="O752" s="175">
        <v>7.7460724832214769</v>
      </c>
      <c r="P752" s="175"/>
      <c r="Q752" s="175">
        <f t="shared" si="172"/>
        <v>144.31</v>
      </c>
      <c r="R752" s="175"/>
      <c r="S752" s="301">
        <f t="shared" si="170"/>
        <v>144.31</v>
      </c>
      <c r="T752" s="154"/>
      <c r="V752" s="417"/>
    </row>
    <row r="753" spans="2:22" x14ac:dyDescent="0.25">
      <c r="B753" s="444"/>
      <c r="C753" s="136"/>
      <c r="D753" s="264"/>
      <c r="E753" s="410" t="s">
        <v>10552</v>
      </c>
      <c r="F753" s="156">
        <v>0</v>
      </c>
      <c r="G753" s="157" t="s">
        <v>1734</v>
      </c>
      <c r="H753" s="158">
        <v>0</v>
      </c>
      <c r="I753" s="156">
        <v>10</v>
      </c>
      <c r="J753" s="157" t="s">
        <v>1734</v>
      </c>
      <c r="K753" s="158">
        <v>3.88</v>
      </c>
      <c r="L753" s="76"/>
      <c r="M753" s="159"/>
      <c r="N753" s="175">
        <f t="shared" si="171"/>
        <v>203.88</v>
      </c>
      <c r="O753" s="175">
        <v>4.6796095742593682</v>
      </c>
      <c r="P753" s="175"/>
      <c r="Q753" s="175">
        <f t="shared" si="172"/>
        <v>954.08</v>
      </c>
      <c r="R753" s="175"/>
      <c r="S753" s="301">
        <f t="shared" si="170"/>
        <v>954.08</v>
      </c>
      <c r="T753" s="154"/>
      <c r="V753" s="417"/>
    </row>
    <row r="754" spans="2:22" x14ac:dyDescent="0.25">
      <c r="B754" s="444"/>
      <c r="C754" s="443"/>
      <c r="D754" s="444"/>
      <c r="E754" s="411" t="s">
        <v>10556</v>
      </c>
      <c r="F754" s="156"/>
      <c r="G754" s="157"/>
      <c r="H754" s="158"/>
      <c r="I754" s="156"/>
      <c r="J754" s="157"/>
      <c r="K754" s="158"/>
      <c r="L754" s="76"/>
      <c r="M754" s="174"/>
      <c r="N754" s="175"/>
      <c r="O754" s="175" t="str">
        <f t="shared" ref="O754" si="173">IF(ROUND((I754*20+K754)-(F754*20+H754),2)-N754=0,"",ROUND((I754*20+K754)-(F754*20+H754),2))</f>
        <v/>
      </c>
      <c r="P754" s="175"/>
      <c r="Q754" s="175"/>
      <c r="R754" s="175"/>
      <c r="S754" s="301">
        <f t="shared" si="170"/>
        <v>0</v>
      </c>
      <c r="T754" s="154"/>
    </row>
    <row r="755" spans="2:22" x14ac:dyDescent="0.25">
      <c r="B755" s="264"/>
      <c r="C755" s="136"/>
      <c r="D755" s="264"/>
      <c r="E755" s="410" t="s">
        <v>10514</v>
      </c>
      <c r="F755" s="156">
        <v>0</v>
      </c>
      <c r="G755" s="157" t="s">
        <v>1734</v>
      </c>
      <c r="H755" s="158">
        <v>0</v>
      </c>
      <c r="I755" s="156">
        <v>20</v>
      </c>
      <c r="J755" s="157" t="s">
        <v>1734</v>
      </c>
      <c r="K755" s="158">
        <v>18.175999999999998</v>
      </c>
      <c r="L755" s="76"/>
      <c r="M755" s="159"/>
      <c r="N755" s="175">
        <f>ROUND((I755*20+K755)-(F755*20+H755),2)</f>
        <v>418.18</v>
      </c>
      <c r="O755" s="175">
        <v>3.0488842018671565</v>
      </c>
      <c r="P755" s="175"/>
      <c r="Q755" s="175">
        <f t="shared" ref="Q755:Q759" si="174">ROUND(N755*O755,2)</f>
        <v>1274.98</v>
      </c>
      <c r="R755" s="175"/>
      <c r="S755" s="301">
        <f t="shared" si="170"/>
        <v>1274.98</v>
      </c>
      <c r="T755" s="154"/>
    </row>
    <row r="756" spans="2:22" x14ac:dyDescent="0.25">
      <c r="B756" s="264"/>
      <c r="C756" s="136"/>
      <c r="D756" s="264"/>
      <c r="E756" s="410" t="s">
        <v>10545</v>
      </c>
      <c r="F756" s="156">
        <v>2</v>
      </c>
      <c r="G756" s="157" t="s">
        <v>1734</v>
      </c>
      <c r="H756" s="158">
        <v>11.7</v>
      </c>
      <c r="I756" s="156">
        <v>6</v>
      </c>
      <c r="J756" s="157" t="s">
        <v>1734</v>
      </c>
      <c r="K756" s="158">
        <v>5</v>
      </c>
      <c r="L756" s="76"/>
      <c r="M756" s="159"/>
      <c r="N756" s="175">
        <f t="shared" ref="N756:N759" si="175">ROUND((I756*20+K756)-(F756*20+H756),2)</f>
        <v>73.3</v>
      </c>
      <c r="O756" s="175">
        <v>2.9664014608060518</v>
      </c>
      <c r="P756" s="175"/>
      <c r="Q756" s="175">
        <f t="shared" si="174"/>
        <v>217.44</v>
      </c>
      <c r="R756" s="175"/>
      <c r="S756" s="301">
        <f t="shared" si="170"/>
        <v>217.44</v>
      </c>
      <c r="T756" s="154"/>
    </row>
    <row r="757" spans="2:22" x14ac:dyDescent="0.25">
      <c r="B757" s="264"/>
      <c r="C757" s="136"/>
      <c r="D757" s="264"/>
      <c r="E757" s="410" t="s">
        <v>10546</v>
      </c>
      <c r="F757" s="156">
        <v>0</v>
      </c>
      <c r="G757" s="157" t="s">
        <v>1734</v>
      </c>
      <c r="H757" s="158">
        <v>0</v>
      </c>
      <c r="I757" s="156">
        <v>36</v>
      </c>
      <c r="J757" s="157" t="s">
        <v>1734</v>
      </c>
      <c r="K757" s="158">
        <v>1.8979999999999999</v>
      </c>
      <c r="L757" s="76"/>
      <c r="M757" s="159"/>
      <c r="N757" s="175">
        <f t="shared" si="175"/>
        <v>721.9</v>
      </c>
      <c r="O757" s="175">
        <v>2.9058957082579533</v>
      </c>
      <c r="P757" s="175"/>
      <c r="Q757" s="175">
        <f t="shared" si="174"/>
        <v>2097.77</v>
      </c>
      <c r="R757" s="175"/>
      <c r="S757" s="301">
        <f t="shared" si="170"/>
        <v>2097.77</v>
      </c>
      <c r="T757" s="154"/>
    </row>
    <row r="758" spans="2:22" x14ac:dyDescent="0.25">
      <c r="B758" s="264"/>
      <c r="C758" s="136"/>
      <c r="D758" s="264"/>
      <c r="E758" s="410" t="s">
        <v>10547</v>
      </c>
      <c r="F758" s="156">
        <v>0</v>
      </c>
      <c r="G758" s="157" t="s">
        <v>1734</v>
      </c>
      <c r="H758" s="158">
        <v>0</v>
      </c>
      <c r="I758" s="156">
        <v>17</v>
      </c>
      <c r="J758" s="157" t="s">
        <v>1734</v>
      </c>
      <c r="K758" s="158">
        <v>13.329000000000001</v>
      </c>
      <c r="L758" s="76"/>
      <c r="M758" s="159"/>
      <c r="N758" s="175">
        <f t="shared" si="175"/>
        <v>353.33</v>
      </c>
      <c r="O758" s="175">
        <v>2.9998689606570648</v>
      </c>
      <c r="P758" s="175"/>
      <c r="Q758" s="175">
        <f t="shared" si="174"/>
        <v>1059.94</v>
      </c>
      <c r="R758" s="175"/>
      <c r="S758" s="301">
        <f t="shared" si="170"/>
        <v>1059.94</v>
      </c>
      <c r="T758" s="154"/>
    </row>
    <row r="759" spans="2:22" x14ac:dyDescent="0.25">
      <c r="B759" s="264"/>
      <c r="C759" s="136"/>
      <c r="D759" s="264"/>
      <c r="E759" s="410" t="s">
        <v>10552</v>
      </c>
      <c r="F759" s="156">
        <v>0</v>
      </c>
      <c r="G759" s="157" t="s">
        <v>1734</v>
      </c>
      <c r="H759" s="158">
        <v>0</v>
      </c>
      <c r="I759" s="156">
        <v>10</v>
      </c>
      <c r="J759" s="157" t="s">
        <v>1734</v>
      </c>
      <c r="K759" s="158">
        <v>3.88</v>
      </c>
      <c r="L759" s="76"/>
      <c r="M759" s="159"/>
      <c r="N759" s="175">
        <f t="shared" si="175"/>
        <v>203.88</v>
      </c>
      <c r="O759" s="175">
        <v>2.5772655483617815</v>
      </c>
      <c r="P759" s="175"/>
      <c r="Q759" s="175">
        <f t="shared" si="174"/>
        <v>525.45000000000005</v>
      </c>
      <c r="R759" s="175"/>
      <c r="S759" s="301">
        <f t="shared" si="170"/>
        <v>525.45000000000005</v>
      </c>
      <c r="T759" s="154"/>
    </row>
    <row r="760" spans="2:22" x14ac:dyDescent="0.25">
      <c r="B760" s="264"/>
      <c r="C760" s="136"/>
      <c r="D760" s="264"/>
      <c r="E760" s="149" t="s">
        <v>9</v>
      </c>
      <c r="F760" s="160"/>
      <c r="G760" s="161"/>
      <c r="H760" s="163"/>
      <c r="I760" s="160"/>
      <c r="J760" s="161"/>
      <c r="K760" s="163"/>
      <c r="L760" s="163"/>
      <c r="M760" s="164"/>
      <c r="N760" s="165"/>
      <c r="O760" s="165"/>
      <c r="P760" s="165"/>
      <c r="Q760" s="165"/>
      <c r="R760" s="165"/>
      <c r="S760" s="298">
        <f>ROUND(SUM(S742:S759),2)</f>
        <v>22199.59</v>
      </c>
      <c r="T760" s="150" t="str">
        <f>IFERROR(VLOOKUP(B741,'Planilha Orçamentária'!$A$13:$H$171,5,FALSE),0)</f>
        <v>m2</v>
      </c>
    </row>
    <row r="761" spans="2:22" ht="6.75" customHeight="1" x14ac:dyDescent="0.25">
      <c r="B761" s="388"/>
      <c r="C761" s="389"/>
      <c r="D761" s="389"/>
      <c r="E761" s="389"/>
      <c r="F761" s="389"/>
      <c r="G761" s="389"/>
      <c r="H761" s="389"/>
      <c r="I761" s="389"/>
      <c r="J761" s="389"/>
      <c r="K761" s="389"/>
      <c r="L761" s="389"/>
      <c r="M761" s="389"/>
      <c r="N761" s="389"/>
      <c r="O761" s="389"/>
      <c r="P761" s="389"/>
      <c r="Q761" s="389"/>
      <c r="R761" s="389"/>
      <c r="S761" s="389"/>
      <c r="T761" s="390"/>
    </row>
    <row r="762" spans="2:22" ht="35.25" customHeight="1" x14ac:dyDescent="0.25">
      <c r="B762" s="266" t="str">
        <f>'Planilha Orçamentária'!A89</f>
        <v>5.5</v>
      </c>
      <c r="C762" s="266">
        <f>'Planilha Orçamentária'!B89</f>
        <v>200237</v>
      </c>
      <c r="D762" s="266" t="str">
        <f>'Planilha Orçamentária'!C89</f>
        <v>DER-ED</v>
      </c>
      <c r="E762" s="977" t="str">
        <f>'Planilha Orçamentária'!D89</f>
        <v>Blocos pré-moldados de concreto tipo pavi-s ou equivalente, espessura de 6 cm e resistência a compressão mínima de 35MPa, assentados sobre colchão de pó de pedra na espessura de 10 cm</v>
      </c>
      <c r="F762" s="977"/>
      <c r="G762" s="977"/>
      <c r="H762" s="977"/>
      <c r="I762" s="977"/>
      <c r="J762" s="977"/>
      <c r="K762" s="977"/>
      <c r="L762" s="977"/>
      <c r="M762" s="977"/>
      <c r="N762" s="381"/>
      <c r="O762" s="382" t="s">
        <v>1754</v>
      </c>
      <c r="P762" s="383"/>
      <c r="Q762" s="383"/>
      <c r="R762" s="383"/>
      <c r="S762" s="311">
        <f>S767</f>
        <v>2903.26</v>
      </c>
      <c r="T762" s="370" t="str">
        <f>VLOOKUP(B762,'Planilha Orçamentária'!A:H,5,0)</f>
        <v>m2</v>
      </c>
    </row>
    <row r="763" spans="2:22" x14ac:dyDescent="0.25">
      <c r="B763" s="444"/>
      <c r="C763" s="443"/>
      <c r="D763" s="444"/>
      <c r="E763" s="407" t="s">
        <v>10558</v>
      </c>
      <c r="F763" s="156"/>
      <c r="G763" s="157"/>
      <c r="H763" s="158"/>
      <c r="I763" s="156"/>
      <c r="J763" s="157"/>
      <c r="K763" s="158"/>
      <c r="L763" s="148"/>
      <c r="M763" s="300"/>
      <c r="N763" s="296"/>
      <c r="O763" s="329" t="str">
        <f t="shared" ref="O763" si="176">IF(ROUND((I763*20+K763)-(F763*20+H763),2)-N763=0,"",ROUND((I763*20+K763)-(F763*20+H763),2))</f>
        <v/>
      </c>
      <c r="P763" s="296"/>
      <c r="Q763" s="296"/>
      <c r="R763" s="296"/>
      <c r="S763" s="297"/>
      <c r="T763" s="154"/>
    </row>
    <row r="764" spans="2:22" x14ac:dyDescent="0.25">
      <c r="B764" s="264"/>
      <c r="C764" s="136"/>
      <c r="D764" s="264"/>
      <c r="E764" s="410" t="s">
        <v>10545</v>
      </c>
      <c r="F764" s="156">
        <v>2</v>
      </c>
      <c r="G764" s="157" t="s">
        <v>1734</v>
      </c>
      <c r="H764" s="158">
        <v>11.7</v>
      </c>
      <c r="I764" s="156">
        <v>6</v>
      </c>
      <c r="J764" s="157" t="s">
        <v>1734</v>
      </c>
      <c r="K764" s="158">
        <v>5</v>
      </c>
      <c r="L764" s="76"/>
      <c r="M764" s="159"/>
      <c r="N764" s="175">
        <f t="shared" ref="N764" si="177">ROUND((I764*20+K764)-(F764*20+H764),2)</f>
        <v>73.3</v>
      </c>
      <c r="O764" s="175">
        <v>2.505156692792013</v>
      </c>
      <c r="P764" s="175"/>
      <c r="Q764" s="175">
        <f t="shared" ref="Q764:Q766" si="178">ROUND(N764*O764,2)</f>
        <v>183.63</v>
      </c>
      <c r="R764" s="175"/>
      <c r="S764" s="301">
        <f t="shared" ref="S764:S766" si="179">Q764</f>
        <v>183.63</v>
      </c>
      <c r="T764" s="154"/>
    </row>
    <row r="765" spans="2:22" x14ac:dyDescent="0.25">
      <c r="B765" s="264"/>
      <c r="C765" s="136"/>
      <c r="D765" s="264"/>
      <c r="E765" s="410" t="s">
        <v>10546</v>
      </c>
      <c r="F765" s="156">
        <v>9</v>
      </c>
      <c r="G765" s="157" t="s">
        <v>1734</v>
      </c>
      <c r="H765" s="158">
        <v>0</v>
      </c>
      <c r="I765" s="156">
        <v>36</v>
      </c>
      <c r="J765" s="157" t="s">
        <v>1734</v>
      </c>
      <c r="K765" s="158">
        <v>1.8979999999999999</v>
      </c>
      <c r="L765" s="76"/>
      <c r="M765" s="159"/>
      <c r="N765" s="175">
        <f>ROUND((I765*20+K765)-(F765*20+H765),2)</f>
        <v>541.9</v>
      </c>
      <c r="O765" s="175">
        <v>3.1040000000000001</v>
      </c>
      <c r="P765" s="175"/>
      <c r="Q765" s="175">
        <f t="shared" si="178"/>
        <v>1682.06</v>
      </c>
      <c r="R765" s="175"/>
      <c r="S765" s="301">
        <f t="shared" si="179"/>
        <v>1682.06</v>
      </c>
      <c r="T765" s="154"/>
    </row>
    <row r="766" spans="2:22" x14ac:dyDescent="0.25">
      <c r="B766" s="264"/>
      <c r="C766" s="136"/>
      <c r="D766" s="264"/>
      <c r="E766" s="410" t="s">
        <v>10547</v>
      </c>
      <c r="F766" s="156">
        <v>0</v>
      </c>
      <c r="G766" s="157" t="s">
        <v>1734</v>
      </c>
      <c r="H766" s="158">
        <v>0</v>
      </c>
      <c r="I766" s="156">
        <v>17</v>
      </c>
      <c r="J766" s="157" t="s">
        <v>1734</v>
      </c>
      <c r="K766" s="158">
        <v>13.329000000000001</v>
      </c>
      <c r="L766" s="76"/>
      <c r="M766" s="159"/>
      <c r="N766" s="175">
        <f t="shared" ref="N766" si="180">ROUND((I766*20+K766)-(F766*20+H766),2)</f>
        <v>353.33</v>
      </c>
      <c r="O766" s="175">
        <v>2.9365605427236368</v>
      </c>
      <c r="P766" s="175"/>
      <c r="Q766" s="175">
        <f t="shared" si="178"/>
        <v>1037.57</v>
      </c>
      <c r="R766" s="175"/>
      <c r="S766" s="301">
        <f t="shared" si="179"/>
        <v>1037.57</v>
      </c>
      <c r="T766" s="154"/>
    </row>
    <row r="767" spans="2:22" x14ac:dyDescent="0.25">
      <c r="B767" s="264"/>
      <c r="C767" s="136"/>
      <c r="D767" s="264"/>
      <c r="E767" s="149" t="s">
        <v>9</v>
      </c>
      <c r="F767" s="160"/>
      <c r="G767" s="161"/>
      <c r="H767" s="163"/>
      <c r="I767" s="160"/>
      <c r="J767" s="161"/>
      <c r="K767" s="163"/>
      <c r="L767" s="163"/>
      <c r="M767" s="164"/>
      <c r="N767" s="165"/>
      <c r="O767" s="165"/>
      <c r="P767" s="165"/>
      <c r="Q767" s="165"/>
      <c r="R767" s="165"/>
      <c r="S767" s="298">
        <f>ROUND(SUM(S763:S766),2)</f>
        <v>2903.26</v>
      </c>
      <c r="T767" s="150" t="str">
        <f>IFERROR(VLOOKUP(B762,'Planilha Orçamentária'!$A$13:$H$171,5,FALSE),0)</f>
        <v>m2</v>
      </c>
    </row>
    <row r="768" spans="2:22" ht="6.75" customHeight="1" x14ac:dyDescent="0.25">
      <c r="B768" s="388"/>
      <c r="C768" s="389"/>
      <c r="D768" s="389"/>
      <c r="E768" s="389"/>
      <c r="F768" s="389"/>
      <c r="G768" s="389"/>
      <c r="H768" s="389"/>
      <c r="I768" s="389"/>
      <c r="J768" s="389"/>
      <c r="K768" s="389"/>
      <c r="L768" s="389"/>
      <c r="M768" s="389"/>
      <c r="N768" s="389"/>
      <c r="O768" s="389"/>
      <c r="P768" s="389"/>
      <c r="Q768" s="389"/>
      <c r="R768" s="389"/>
      <c r="S768" s="389"/>
      <c r="T768" s="390"/>
    </row>
    <row r="769" spans="2:22" x14ac:dyDescent="0.25">
      <c r="B769" s="266" t="str">
        <f>'Planilha Orçamentária'!A90</f>
        <v>5.6</v>
      </c>
      <c r="C769" s="266">
        <f>VLOOKUP(B769,'Planilha Orçamentária'!A:H,2,0)</f>
        <v>41240</v>
      </c>
      <c r="D769" s="266" t="str">
        <f>VLOOKUP(B769,'Planilha Orçamentária'!A:H,3,0)</f>
        <v>DER-RD</v>
      </c>
      <c r="E769" s="972" t="str">
        <f>VLOOKUP(B769,'Planilha Orçamentária'!$A$13:$D$171,4,FALSE)</f>
        <v>Passeio em concreto, largura 2,00m, acabamento em ladrilho hidráulico podotátil (L=0,40m)</v>
      </c>
      <c r="F769" s="972"/>
      <c r="G769" s="972"/>
      <c r="H769" s="972"/>
      <c r="I769" s="972"/>
      <c r="J769" s="972"/>
      <c r="K769" s="972"/>
      <c r="L769" s="972"/>
      <c r="M769" s="972"/>
      <c r="N769" s="381"/>
      <c r="O769" s="382" t="s">
        <v>1754</v>
      </c>
      <c r="P769" s="383"/>
      <c r="Q769" s="383"/>
      <c r="R769" s="383"/>
      <c r="S769" s="311">
        <f>S781</f>
        <v>5490.78</v>
      </c>
      <c r="T769" s="370" t="str">
        <f>VLOOKUP(B769,'Planilha Orçamentária'!A:H,5,0)</f>
        <v>M2</v>
      </c>
    </row>
    <row r="770" spans="2:22" x14ac:dyDescent="0.25">
      <c r="B770" s="444"/>
      <c r="C770" s="443"/>
      <c r="D770" s="444"/>
      <c r="E770" s="407" t="s">
        <v>10554</v>
      </c>
      <c r="F770" s="156"/>
      <c r="G770" s="157"/>
      <c r="H770" s="158"/>
      <c r="I770" s="156"/>
      <c r="J770" s="157"/>
      <c r="K770" s="158"/>
      <c r="L770" s="148"/>
      <c r="M770" s="300"/>
      <c r="N770" s="296"/>
      <c r="O770" s="329" t="str">
        <f t="shared" ref="O770" si="181">IF(ROUND((I770*20+K770)-(F770*20+H770),2)-N770=0,"",ROUND((I770*20+K770)-(F770*20+H770),2))</f>
        <v/>
      </c>
      <c r="P770" s="296"/>
      <c r="Q770" s="296"/>
      <c r="R770" s="296"/>
      <c r="S770" s="297"/>
      <c r="T770" s="154"/>
    </row>
    <row r="771" spans="2:22" x14ac:dyDescent="0.25">
      <c r="B771" s="264"/>
      <c r="C771" s="136"/>
      <c r="D771" s="264"/>
      <c r="E771" s="144" t="s">
        <v>10545</v>
      </c>
      <c r="F771" s="156">
        <v>0</v>
      </c>
      <c r="G771" s="157" t="s">
        <v>1734</v>
      </c>
      <c r="H771" s="158">
        <v>0</v>
      </c>
      <c r="I771" s="156">
        <v>16</v>
      </c>
      <c r="J771" s="157" t="s">
        <v>1734</v>
      </c>
      <c r="K771" s="158">
        <v>18.294</v>
      </c>
      <c r="L771" s="76" t="s">
        <v>10555</v>
      </c>
      <c r="M771" s="77">
        <v>2</v>
      </c>
      <c r="N771" s="175">
        <f t="shared" ref="N771:N772" si="182">ROUND((I771*20+K771)-(F771*20+H771),2)</f>
        <v>338.29</v>
      </c>
      <c r="O771" s="175">
        <v>1.6435467374532213</v>
      </c>
      <c r="P771" s="175"/>
      <c r="Q771" s="175">
        <f>ROUND(N771*O771,2)*M771</f>
        <v>1112</v>
      </c>
      <c r="R771" s="175"/>
      <c r="S771" s="301">
        <f>Q771</f>
        <v>1112</v>
      </c>
      <c r="T771" s="154"/>
      <c r="V771" s="417"/>
    </row>
    <row r="772" spans="2:22" x14ac:dyDescent="0.25">
      <c r="B772" s="264"/>
      <c r="C772" s="136"/>
      <c r="D772" s="264"/>
      <c r="E772" s="144" t="s">
        <v>10546</v>
      </c>
      <c r="F772" s="156">
        <v>0</v>
      </c>
      <c r="G772" s="157" t="s">
        <v>1734</v>
      </c>
      <c r="H772" s="158">
        <v>0</v>
      </c>
      <c r="I772" s="156">
        <v>36</v>
      </c>
      <c r="J772" s="157" t="s">
        <v>1734</v>
      </c>
      <c r="K772" s="158">
        <v>1.8979999999999999</v>
      </c>
      <c r="L772" s="76" t="s">
        <v>10555</v>
      </c>
      <c r="M772" s="77">
        <v>2</v>
      </c>
      <c r="N772" s="175">
        <f t="shared" si="182"/>
        <v>721.9</v>
      </c>
      <c r="O772" s="175">
        <v>2.2674806551618092</v>
      </c>
      <c r="P772" s="175"/>
      <c r="Q772" s="175">
        <f>ROUND(N772*O772,2)*M772</f>
        <v>3273.78</v>
      </c>
      <c r="R772" s="175"/>
      <c r="S772" s="301">
        <f t="shared" ref="S772:S780" si="183">Q772</f>
        <v>3273.78</v>
      </c>
      <c r="T772" s="154"/>
      <c r="V772" s="417"/>
    </row>
    <row r="773" spans="2:22" x14ac:dyDescent="0.25">
      <c r="B773" s="264"/>
      <c r="C773" s="136"/>
      <c r="D773" s="264"/>
      <c r="E773" s="1017" t="s">
        <v>10520</v>
      </c>
      <c r="F773" s="156">
        <v>0</v>
      </c>
      <c r="G773" s="157" t="s">
        <v>1734</v>
      </c>
      <c r="H773" s="158">
        <v>0</v>
      </c>
      <c r="I773" s="156">
        <v>2</v>
      </c>
      <c r="J773" s="157" t="s">
        <v>1734</v>
      </c>
      <c r="K773" s="158">
        <v>3.282</v>
      </c>
      <c r="L773" s="1024" t="s">
        <v>10555</v>
      </c>
      <c r="M773" s="1023">
        <v>2</v>
      </c>
      <c r="N773" s="966">
        <f>SUM(I773*20+K773)-(F773*20+H773)+(I774*20+K774)-(F774*20+H774)</f>
        <v>74.003999999999991</v>
      </c>
      <c r="O773" s="966">
        <v>1.5567266634236001</v>
      </c>
      <c r="P773" s="966"/>
      <c r="Q773" s="966">
        <f>ROUND(N773*O773,2)*M773</f>
        <v>230.4</v>
      </c>
      <c r="R773" s="966"/>
      <c r="S773" s="301">
        <f t="shared" si="183"/>
        <v>230.4</v>
      </c>
      <c r="T773" s="154"/>
      <c r="U773" s="1022"/>
      <c r="V773" s="417"/>
    </row>
    <row r="774" spans="2:22" x14ac:dyDescent="0.25">
      <c r="B774" s="264"/>
      <c r="C774" s="136"/>
      <c r="D774" s="264"/>
      <c r="E774" s="1017"/>
      <c r="F774" s="156">
        <v>2</v>
      </c>
      <c r="G774" s="157" t="s">
        <v>1734</v>
      </c>
      <c r="H774" s="158">
        <v>10.282999999999999</v>
      </c>
      <c r="I774" s="156">
        <v>4</v>
      </c>
      <c r="J774" s="157" t="s">
        <v>1734</v>
      </c>
      <c r="K774" s="158">
        <v>1.0049999999999999</v>
      </c>
      <c r="L774" s="1024"/>
      <c r="M774" s="1023"/>
      <c r="N774" s="966"/>
      <c r="O774" s="966"/>
      <c r="P774" s="966"/>
      <c r="Q774" s="966"/>
      <c r="R774" s="966"/>
      <c r="S774" s="301">
        <f t="shared" si="183"/>
        <v>0</v>
      </c>
      <c r="T774" s="154"/>
      <c r="U774" s="1022"/>
      <c r="V774" s="417"/>
    </row>
    <row r="775" spans="2:22" x14ac:dyDescent="0.25">
      <c r="B775" s="264"/>
      <c r="C775" s="136"/>
      <c r="D775" s="264"/>
      <c r="E775" s="144" t="s">
        <v>10524</v>
      </c>
      <c r="F775" s="156">
        <v>0</v>
      </c>
      <c r="G775" s="157" t="s">
        <v>1734</v>
      </c>
      <c r="H775" s="158">
        <v>3.5</v>
      </c>
      <c r="I775" s="156">
        <v>1</v>
      </c>
      <c r="J775" s="157" t="s">
        <v>1734</v>
      </c>
      <c r="K775" s="158">
        <v>5</v>
      </c>
      <c r="L775" s="76" t="s">
        <v>10555</v>
      </c>
      <c r="M775" s="77">
        <v>2</v>
      </c>
      <c r="N775" s="175">
        <f t="shared" ref="N775" si="184">ROUND((I775*20+K775)-(F775*20+H775),2)</f>
        <v>21.5</v>
      </c>
      <c r="O775" s="175">
        <v>2.095093023255814</v>
      </c>
      <c r="P775" s="175"/>
      <c r="Q775" s="175">
        <f t="shared" ref="Q775:Q780" si="185">ROUND(N775*O775,2)*M775</f>
        <v>90.08</v>
      </c>
      <c r="R775" s="175"/>
      <c r="S775" s="301">
        <f t="shared" si="183"/>
        <v>90.08</v>
      </c>
      <c r="T775" s="154"/>
      <c r="V775" s="417"/>
    </row>
    <row r="776" spans="2:22" x14ac:dyDescent="0.25">
      <c r="B776" s="264"/>
      <c r="C776" s="136"/>
      <c r="D776" s="264"/>
      <c r="E776" s="144" t="s">
        <v>10548</v>
      </c>
      <c r="F776" s="156">
        <v>0</v>
      </c>
      <c r="G776" s="157" t="s">
        <v>1734</v>
      </c>
      <c r="H776" s="158">
        <v>3.5</v>
      </c>
      <c r="I776" s="156">
        <v>0</v>
      </c>
      <c r="J776" s="157" t="s">
        <v>1734</v>
      </c>
      <c r="K776" s="158">
        <v>17</v>
      </c>
      <c r="L776" s="76" t="s">
        <v>10555</v>
      </c>
      <c r="M776" s="77">
        <v>2</v>
      </c>
      <c r="N776" s="175">
        <f>ROUND((I776*20+K776)-(F776*20+H776),2)</f>
        <v>13.5</v>
      </c>
      <c r="O776" s="175">
        <v>2.9121481481481482</v>
      </c>
      <c r="P776" s="175"/>
      <c r="Q776" s="175">
        <f t="shared" si="185"/>
        <v>78.62</v>
      </c>
      <c r="R776" s="175"/>
      <c r="S776" s="301">
        <f t="shared" si="183"/>
        <v>78.62</v>
      </c>
      <c r="T776" s="154"/>
      <c r="V776" s="417"/>
    </row>
    <row r="777" spans="2:22" x14ac:dyDescent="0.25">
      <c r="B777" s="264"/>
      <c r="C777" s="136"/>
      <c r="D777" s="264"/>
      <c r="E777" s="144" t="s">
        <v>10549</v>
      </c>
      <c r="F777" s="156">
        <v>0</v>
      </c>
      <c r="G777" s="157" t="s">
        <v>1734</v>
      </c>
      <c r="H777" s="158">
        <v>6.1680000000000001</v>
      </c>
      <c r="I777" s="156">
        <v>1</v>
      </c>
      <c r="J777" s="157" t="s">
        <v>1734</v>
      </c>
      <c r="K777" s="158">
        <v>5</v>
      </c>
      <c r="L777" s="76" t="s">
        <v>10555</v>
      </c>
      <c r="M777" s="77">
        <v>2</v>
      </c>
      <c r="N777" s="175">
        <f t="shared" ref="N777:N779" si="186">ROUND((I777*20+K777)-(F777*20+H777),2)</f>
        <v>18.829999999999998</v>
      </c>
      <c r="O777" s="175">
        <v>1.8386257434154629</v>
      </c>
      <c r="P777" s="175"/>
      <c r="Q777" s="175">
        <f t="shared" si="185"/>
        <v>69.239999999999995</v>
      </c>
      <c r="R777" s="175"/>
      <c r="S777" s="301">
        <f t="shared" si="183"/>
        <v>69.239999999999995</v>
      </c>
      <c r="T777" s="154"/>
      <c r="V777" s="417"/>
    </row>
    <row r="778" spans="2:22" x14ac:dyDescent="0.25">
      <c r="B778" s="264"/>
      <c r="C778" s="136"/>
      <c r="D778" s="264"/>
      <c r="E778" s="144" t="s">
        <v>10550</v>
      </c>
      <c r="F778" s="156">
        <v>0</v>
      </c>
      <c r="G778" s="157" t="s">
        <v>1734</v>
      </c>
      <c r="H778" s="158">
        <v>6.53</v>
      </c>
      <c r="I778" s="156">
        <v>1</v>
      </c>
      <c r="J778" s="157" t="s">
        <v>1734</v>
      </c>
      <c r="K778" s="158">
        <v>5</v>
      </c>
      <c r="L778" s="76" t="s">
        <v>10555</v>
      </c>
      <c r="M778" s="77">
        <v>2</v>
      </c>
      <c r="N778" s="175">
        <f t="shared" si="186"/>
        <v>18.47</v>
      </c>
      <c r="O778" s="175">
        <v>2.203591354747847</v>
      </c>
      <c r="P778" s="175"/>
      <c r="Q778" s="175">
        <f t="shared" si="185"/>
        <v>81.400000000000006</v>
      </c>
      <c r="R778" s="175"/>
      <c r="S778" s="301">
        <f t="shared" si="183"/>
        <v>81.400000000000006</v>
      </c>
      <c r="T778" s="154"/>
      <c r="V778" s="417"/>
    </row>
    <row r="779" spans="2:22" x14ac:dyDescent="0.25">
      <c r="B779" s="264"/>
      <c r="C779" s="136"/>
      <c r="D779" s="264"/>
      <c r="E779" s="144" t="s">
        <v>10551</v>
      </c>
      <c r="F779" s="156">
        <v>0</v>
      </c>
      <c r="G779" s="157" t="s">
        <v>1734</v>
      </c>
      <c r="H779" s="158">
        <v>6.375</v>
      </c>
      <c r="I779" s="156">
        <v>1</v>
      </c>
      <c r="J779" s="157" t="s">
        <v>1734</v>
      </c>
      <c r="K779" s="158">
        <v>5</v>
      </c>
      <c r="L779" s="76" t="s">
        <v>10555</v>
      </c>
      <c r="M779" s="77">
        <v>2</v>
      </c>
      <c r="N779" s="175">
        <f t="shared" si="186"/>
        <v>18.63</v>
      </c>
      <c r="O779" s="175">
        <v>1.8330649922181075</v>
      </c>
      <c r="P779" s="175"/>
      <c r="Q779" s="175">
        <f t="shared" si="185"/>
        <v>68.3</v>
      </c>
      <c r="R779" s="175"/>
      <c r="S779" s="301">
        <f t="shared" si="183"/>
        <v>68.3</v>
      </c>
      <c r="T779" s="154"/>
      <c r="V779" s="417"/>
    </row>
    <row r="780" spans="2:22" x14ac:dyDescent="0.25">
      <c r="B780" s="264"/>
      <c r="C780" s="136"/>
      <c r="D780" s="264"/>
      <c r="E780" s="144" t="s">
        <v>10552</v>
      </c>
      <c r="F780" s="156">
        <v>0</v>
      </c>
      <c r="G780" s="157" t="s">
        <v>1734</v>
      </c>
      <c r="H780" s="158">
        <v>0</v>
      </c>
      <c r="I780" s="156">
        <v>10</v>
      </c>
      <c r="J780" s="157" t="s">
        <v>1734</v>
      </c>
      <c r="K780" s="158">
        <v>3.88</v>
      </c>
      <c r="L780" s="76" t="s">
        <v>10512</v>
      </c>
      <c r="M780" s="77">
        <v>1</v>
      </c>
      <c r="N780" s="175">
        <f>ROUND((I780*20+K780)-(F780*20+H780),2)</f>
        <v>203.88</v>
      </c>
      <c r="O780" s="175">
        <v>2.3884628212674119</v>
      </c>
      <c r="P780" s="175"/>
      <c r="Q780" s="175">
        <f t="shared" si="185"/>
        <v>486.96</v>
      </c>
      <c r="R780" s="175"/>
      <c r="S780" s="301">
        <f t="shared" si="183"/>
        <v>486.96</v>
      </c>
      <c r="T780" s="154"/>
      <c r="V780" s="417"/>
    </row>
    <row r="781" spans="2:22" x14ac:dyDescent="0.25">
      <c r="B781" s="264"/>
      <c r="C781" s="136"/>
      <c r="D781" s="264"/>
      <c r="E781" s="149" t="s">
        <v>9</v>
      </c>
      <c r="F781" s="160"/>
      <c r="G781" s="161"/>
      <c r="H781" s="163"/>
      <c r="I781" s="160"/>
      <c r="J781" s="161"/>
      <c r="K781" s="163"/>
      <c r="L781" s="163"/>
      <c r="M781" s="164"/>
      <c r="N781" s="165"/>
      <c r="O781" s="164"/>
      <c r="P781" s="165"/>
      <c r="Q781" s="165"/>
      <c r="R781" s="165"/>
      <c r="S781" s="298">
        <f>ROUND(SUM(S770:S780),2)</f>
        <v>5490.78</v>
      </c>
      <c r="T781" s="150" t="str">
        <f>IFERROR(VLOOKUP(B769,'Planilha Orçamentária'!$A$13:$H$172,5,FALSE),0)</f>
        <v>M2</v>
      </c>
    </row>
    <row r="782" spans="2:22" ht="6.75" customHeight="1" x14ac:dyDescent="0.25">
      <c r="B782" s="388"/>
      <c r="C782" s="389"/>
      <c r="D782" s="389"/>
      <c r="E782" s="389"/>
      <c r="F782" s="389"/>
      <c r="G782" s="389"/>
      <c r="H782" s="389"/>
      <c r="I782" s="389"/>
      <c r="J782" s="389"/>
      <c r="K782" s="389"/>
      <c r="L782" s="389"/>
      <c r="M782" s="389"/>
      <c r="N782" s="389"/>
      <c r="O782" s="389"/>
      <c r="P782" s="389"/>
      <c r="Q782" s="389"/>
      <c r="R782" s="389"/>
      <c r="S782" s="389"/>
      <c r="T782" s="390"/>
    </row>
    <row r="783" spans="2:22" x14ac:dyDescent="0.25">
      <c r="B783" s="266" t="str">
        <f>'Planilha Orçamentária'!A91</f>
        <v>5.7</v>
      </c>
      <c r="C783" s="266">
        <f>'Planilha Orçamentária'!B91</f>
        <v>1106380</v>
      </c>
      <c r="D783" s="266" t="str">
        <f>'Planilha Orçamentária'!C91</f>
        <v>SICRO</v>
      </c>
      <c r="E783" s="972" t="str">
        <f>'Planilha Orçamentária'!D91</f>
        <v>Concreto para bombeamento fck = 25 MPa - confecção em central dosadora de 30 m³/h - areia e brita comerciais</v>
      </c>
      <c r="F783" s="972"/>
      <c r="G783" s="972"/>
      <c r="H783" s="972"/>
      <c r="I783" s="972"/>
      <c r="J783" s="972"/>
      <c r="K783" s="972"/>
      <c r="L783" s="972"/>
      <c r="M783" s="972"/>
      <c r="N783" s="381"/>
      <c r="O783" s="382" t="s">
        <v>1754</v>
      </c>
      <c r="P783" s="383"/>
      <c r="Q783" s="383"/>
      <c r="R783" s="383"/>
      <c r="S783" s="311">
        <f>S790</f>
        <v>431.24</v>
      </c>
      <c r="T783" s="370" t="str">
        <f>VLOOKUP(B783,'Planilha Orçamentária'!A:H,5,0)</f>
        <v>m³</v>
      </c>
    </row>
    <row r="784" spans="2:22" x14ac:dyDescent="0.25">
      <c r="B784" s="444"/>
      <c r="C784" s="443"/>
      <c r="D784" s="444"/>
      <c r="E784" s="407" t="s">
        <v>10557</v>
      </c>
      <c r="F784" s="156"/>
      <c r="G784" s="157"/>
      <c r="H784" s="158"/>
      <c r="I784" s="156"/>
      <c r="J784" s="157"/>
      <c r="K784" s="158"/>
      <c r="L784" s="148"/>
      <c r="M784" s="300"/>
      <c r="N784" s="296"/>
      <c r="O784" s="329" t="str">
        <f t="shared" ref="O784" si="187">IF(ROUND((I784*20+K784)-(F784*20+H784),2)-N784=0,"",ROUND((I784*20+K784)-(F784*20+H784),2))</f>
        <v/>
      </c>
      <c r="P784" s="296"/>
      <c r="Q784" s="296"/>
      <c r="R784" s="296"/>
      <c r="S784" s="297"/>
      <c r="T784" s="154"/>
    </row>
    <row r="785" spans="2:20" x14ac:dyDescent="0.25">
      <c r="B785" s="264"/>
      <c r="C785" s="136"/>
      <c r="D785" s="264"/>
      <c r="E785" s="410" t="s">
        <v>10514</v>
      </c>
      <c r="F785" s="156">
        <v>0</v>
      </c>
      <c r="G785" s="157" t="s">
        <v>1734</v>
      </c>
      <c r="H785" s="158">
        <v>0</v>
      </c>
      <c r="I785" s="156">
        <v>20</v>
      </c>
      <c r="J785" s="157" t="s">
        <v>1734</v>
      </c>
      <c r="K785" s="158">
        <v>18.175999999999998</v>
      </c>
      <c r="L785" s="76"/>
      <c r="M785" s="159"/>
      <c r="N785" s="175">
        <f>ROUND((I785*20+K785)-(F785*20+H785),2)</f>
        <v>418.18</v>
      </c>
      <c r="O785" s="175">
        <v>2.5666865147689015</v>
      </c>
      <c r="P785" s="175">
        <v>0.1</v>
      </c>
      <c r="Q785" s="175">
        <f t="shared" ref="Q785:Q789" si="188">ROUND(N785*O785,2)</f>
        <v>1073.3399999999999</v>
      </c>
      <c r="R785" s="175">
        <f t="shared" ref="R785:R789" si="189">IFERROR(ROUND(Q785*P785,2),"")</f>
        <v>107.33</v>
      </c>
      <c r="S785" s="301">
        <f>R785</f>
        <v>107.33</v>
      </c>
      <c r="T785" s="154"/>
    </row>
    <row r="786" spans="2:20" x14ac:dyDescent="0.25">
      <c r="B786" s="264"/>
      <c r="C786" s="136"/>
      <c r="D786" s="264"/>
      <c r="E786" s="410" t="s">
        <v>10545</v>
      </c>
      <c r="F786" s="156">
        <v>2</v>
      </c>
      <c r="G786" s="157" t="s">
        <v>1734</v>
      </c>
      <c r="H786" s="158">
        <v>11.7</v>
      </c>
      <c r="I786" s="156">
        <v>6</v>
      </c>
      <c r="J786" s="157" t="s">
        <v>1734</v>
      </c>
      <c r="K786" s="158">
        <v>5</v>
      </c>
      <c r="L786" s="76"/>
      <c r="M786" s="159"/>
      <c r="N786" s="175">
        <f t="shared" ref="N786:N789" si="190">ROUND((I786*20+K786)-(F786*20+H786),2)</f>
        <v>73.3</v>
      </c>
      <c r="O786" s="175">
        <v>2.505156692792013</v>
      </c>
      <c r="P786" s="175">
        <v>0.1</v>
      </c>
      <c r="Q786" s="175">
        <f t="shared" si="188"/>
        <v>183.63</v>
      </c>
      <c r="R786" s="175">
        <f t="shared" si="189"/>
        <v>18.36</v>
      </c>
      <c r="S786" s="301">
        <f t="shared" ref="S786:S788" si="191">R786</f>
        <v>18.36</v>
      </c>
      <c r="T786" s="154"/>
    </row>
    <row r="787" spans="2:20" x14ac:dyDescent="0.25">
      <c r="B787" s="264"/>
      <c r="C787" s="136"/>
      <c r="D787" s="264"/>
      <c r="E787" s="410" t="s">
        <v>10546</v>
      </c>
      <c r="F787" s="156">
        <v>0</v>
      </c>
      <c r="G787" s="157" t="s">
        <v>1734</v>
      </c>
      <c r="H787" s="158">
        <v>0</v>
      </c>
      <c r="I787" s="156">
        <v>36</v>
      </c>
      <c r="J787" s="157" t="s">
        <v>1734</v>
      </c>
      <c r="K787" s="158">
        <v>1.8979999999999999</v>
      </c>
      <c r="L787" s="76"/>
      <c r="M787" s="159"/>
      <c r="N787" s="175">
        <f t="shared" si="190"/>
        <v>721.9</v>
      </c>
      <c r="O787" s="175">
        <v>2.4505154467805701</v>
      </c>
      <c r="P787" s="175">
        <v>0.1</v>
      </c>
      <c r="Q787" s="175">
        <f t="shared" si="188"/>
        <v>1769.03</v>
      </c>
      <c r="R787" s="175">
        <f t="shared" si="189"/>
        <v>176.9</v>
      </c>
      <c r="S787" s="301">
        <f t="shared" si="191"/>
        <v>176.9</v>
      </c>
      <c r="T787" s="154"/>
    </row>
    <row r="788" spans="2:20" x14ac:dyDescent="0.25">
      <c r="B788" s="264"/>
      <c r="C788" s="136"/>
      <c r="D788" s="264"/>
      <c r="E788" s="410" t="s">
        <v>10547</v>
      </c>
      <c r="F788" s="156">
        <v>0</v>
      </c>
      <c r="G788" s="157" t="s">
        <v>1734</v>
      </c>
      <c r="H788" s="158">
        <v>0</v>
      </c>
      <c r="I788" s="156">
        <v>17</v>
      </c>
      <c r="J788" s="157" t="s">
        <v>1734</v>
      </c>
      <c r="K788" s="158">
        <v>13.329000000000001</v>
      </c>
      <c r="L788" s="76"/>
      <c r="M788" s="159"/>
      <c r="N788" s="175">
        <f t="shared" si="190"/>
        <v>353.33</v>
      </c>
      <c r="O788" s="175">
        <v>2.4756798904137503</v>
      </c>
      <c r="P788" s="175">
        <v>0.1</v>
      </c>
      <c r="Q788" s="175">
        <f t="shared" si="188"/>
        <v>874.73</v>
      </c>
      <c r="R788" s="175">
        <f t="shared" si="189"/>
        <v>87.47</v>
      </c>
      <c r="S788" s="301">
        <f t="shared" si="191"/>
        <v>87.47</v>
      </c>
      <c r="T788" s="154"/>
    </row>
    <row r="789" spans="2:20" x14ac:dyDescent="0.25">
      <c r="B789" s="264"/>
      <c r="C789" s="136"/>
      <c r="D789" s="264"/>
      <c r="E789" s="410" t="s">
        <v>10552</v>
      </c>
      <c r="F789" s="156">
        <v>0</v>
      </c>
      <c r="G789" s="157" t="s">
        <v>1734</v>
      </c>
      <c r="H789" s="158">
        <v>0</v>
      </c>
      <c r="I789" s="156">
        <v>10</v>
      </c>
      <c r="J789" s="157" t="s">
        <v>1734</v>
      </c>
      <c r="K789" s="158">
        <v>3.88</v>
      </c>
      <c r="L789" s="76"/>
      <c r="M789" s="159"/>
      <c r="N789" s="175">
        <f t="shared" si="190"/>
        <v>203.88</v>
      </c>
      <c r="O789" s="175">
        <v>2.0200132430841671</v>
      </c>
      <c r="P789" s="175">
        <v>0.1</v>
      </c>
      <c r="Q789" s="175">
        <f t="shared" si="188"/>
        <v>411.84</v>
      </c>
      <c r="R789" s="175">
        <f t="shared" si="189"/>
        <v>41.18</v>
      </c>
      <c r="S789" s="301">
        <f>R789</f>
        <v>41.18</v>
      </c>
      <c r="T789" s="154"/>
    </row>
    <row r="790" spans="2:20" x14ac:dyDescent="0.25">
      <c r="B790" s="264"/>
      <c r="C790" s="136"/>
      <c r="D790" s="264"/>
      <c r="E790" s="149" t="s">
        <v>9</v>
      </c>
      <c r="F790" s="160"/>
      <c r="G790" s="161"/>
      <c r="H790" s="163"/>
      <c r="I790" s="160"/>
      <c r="J790" s="161"/>
      <c r="K790" s="163"/>
      <c r="L790" s="163"/>
      <c r="M790" s="164"/>
      <c r="N790" s="165"/>
      <c r="O790" s="164"/>
      <c r="P790" s="165"/>
      <c r="Q790" s="165"/>
      <c r="R790" s="165"/>
      <c r="S790" s="298">
        <f>ROUND(SUM(S784:S789),2)</f>
        <v>431.24</v>
      </c>
      <c r="T790" s="150" t="str">
        <f>IFERROR(VLOOKUP(B783,'Planilha Orçamentária'!$A$13:$H$172,5,FALSE),0)</f>
        <v>m³</v>
      </c>
    </row>
    <row r="791" spans="2:20" ht="6.75" customHeight="1" x14ac:dyDescent="0.25">
      <c r="B791" s="388"/>
      <c r="C791" s="389"/>
      <c r="D791" s="389"/>
      <c r="E791" s="389"/>
      <c r="F791" s="389"/>
      <c r="G791" s="389"/>
      <c r="H791" s="389"/>
      <c r="I791" s="389"/>
      <c r="J791" s="389"/>
      <c r="K791" s="389"/>
      <c r="L791" s="389"/>
      <c r="M791" s="389"/>
      <c r="N791" s="389"/>
      <c r="O791" s="389"/>
      <c r="P791" s="389"/>
      <c r="Q791" s="389"/>
      <c r="R791" s="389"/>
      <c r="S791" s="389"/>
      <c r="T791" s="390"/>
    </row>
    <row r="792" spans="2:20" x14ac:dyDescent="0.25">
      <c r="B792" s="266" t="str">
        <f>'Planilha Orçamentária'!A92</f>
        <v>5.8</v>
      </c>
      <c r="C792" s="266">
        <f>'Planilha Orçamentária'!B92</f>
        <v>41221</v>
      </c>
      <c r="D792" s="266" t="str">
        <f>'Planilha Orçamentária'!C92</f>
        <v>DER-RD</v>
      </c>
      <c r="E792" s="972" t="str">
        <f>'Planilha Orçamentária'!D92</f>
        <v>Lona plástica preta para isolamento de concretagem sobre solo, fornecimento e colocação</v>
      </c>
      <c r="F792" s="972"/>
      <c r="G792" s="972"/>
      <c r="H792" s="972"/>
      <c r="I792" s="972"/>
      <c r="J792" s="972"/>
      <c r="K792" s="972"/>
      <c r="L792" s="972"/>
      <c r="M792" s="972"/>
      <c r="N792" s="381"/>
      <c r="O792" s="382" t="s">
        <v>1754</v>
      </c>
      <c r="P792" s="383"/>
      <c r="Q792" s="383"/>
      <c r="R792" s="383"/>
      <c r="S792" s="311">
        <f>S799</f>
        <v>4312.57</v>
      </c>
      <c r="T792" s="370" t="str">
        <f>VLOOKUP(B792,'Planilha Orçamentária'!A:H,5,0)</f>
        <v>M2</v>
      </c>
    </row>
    <row r="793" spans="2:20" x14ac:dyDescent="0.25">
      <c r="B793" s="444"/>
      <c r="C793" s="443"/>
      <c r="D793" s="444"/>
      <c r="E793" s="407" t="s">
        <v>10557</v>
      </c>
      <c r="F793" s="156"/>
      <c r="G793" s="157"/>
      <c r="H793" s="158"/>
      <c r="I793" s="156"/>
      <c r="J793" s="157"/>
      <c r="K793" s="158"/>
      <c r="L793" s="148"/>
      <c r="M793" s="300"/>
      <c r="N793" s="296"/>
      <c r="O793" s="329" t="str">
        <f t="shared" ref="O793" si="192">IF(ROUND((I793*20+K793)-(F793*20+H793),2)-N793=0,"",ROUND((I793*20+K793)-(F793*20+H793),2))</f>
        <v/>
      </c>
      <c r="P793" s="296"/>
      <c r="Q793" s="296"/>
      <c r="R793" s="296"/>
      <c r="S793" s="297"/>
      <c r="T793" s="154"/>
    </row>
    <row r="794" spans="2:20" x14ac:dyDescent="0.25">
      <c r="B794" s="264"/>
      <c r="C794" s="136"/>
      <c r="D794" s="264"/>
      <c r="E794" s="410" t="s">
        <v>10514</v>
      </c>
      <c r="F794" s="156">
        <v>0</v>
      </c>
      <c r="G794" s="157" t="s">
        <v>1734</v>
      </c>
      <c r="H794" s="158">
        <v>0</v>
      </c>
      <c r="I794" s="156">
        <v>20</v>
      </c>
      <c r="J794" s="157" t="s">
        <v>1734</v>
      </c>
      <c r="K794" s="158">
        <v>18.175999999999998</v>
      </c>
      <c r="L794" s="76"/>
      <c r="M794" s="159"/>
      <c r="N794" s="175">
        <f>ROUND((I794*20+K794)-(F794*20+H794),2)</f>
        <v>418.18</v>
      </c>
      <c r="O794" s="175">
        <v>2.5666865147689015</v>
      </c>
      <c r="P794" s="175">
        <v>0.1</v>
      </c>
      <c r="Q794" s="175">
        <f t="shared" ref="Q794:Q798" si="193">ROUND(N794*O794,2)</f>
        <v>1073.3399999999999</v>
      </c>
      <c r="R794" s="175"/>
      <c r="S794" s="301">
        <f>Q794</f>
        <v>1073.3399999999999</v>
      </c>
      <c r="T794" s="154"/>
    </row>
    <row r="795" spans="2:20" x14ac:dyDescent="0.25">
      <c r="B795" s="264"/>
      <c r="C795" s="136"/>
      <c r="D795" s="264"/>
      <c r="E795" s="410" t="s">
        <v>10545</v>
      </c>
      <c r="F795" s="156">
        <v>2</v>
      </c>
      <c r="G795" s="157" t="s">
        <v>1734</v>
      </c>
      <c r="H795" s="158">
        <v>11.7</v>
      </c>
      <c r="I795" s="156">
        <v>6</v>
      </c>
      <c r="J795" s="157" t="s">
        <v>1734</v>
      </c>
      <c r="K795" s="158">
        <v>5</v>
      </c>
      <c r="L795" s="76"/>
      <c r="M795" s="159"/>
      <c r="N795" s="175">
        <f t="shared" ref="N795:N798" si="194">ROUND((I795*20+K795)-(F795*20+H795),2)</f>
        <v>73.3</v>
      </c>
      <c r="O795" s="175">
        <v>2.505156692792013</v>
      </c>
      <c r="P795" s="175">
        <v>0.1</v>
      </c>
      <c r="Q795" s="175">
        <f t="shared" si="193"/>
        <v>183.63</v>
      </c>
      <c r="R795" s="175"/>
      <c r="S795" s="301">
        <f t="shared" ref="S795:S797" si="195">Q795</f>
        <v>183.63</v>
      </c>
      <c r="T795" s="154"/>
    </row>
    <row r="796" spans="2:20" x14ac:dyDescent="0.25">
      <c r="B796" s="264"/>
      <c r="C796" s="136"/>
      <c r="D796" s="264"/>
      <c r="E796" s="410" t="s">
        <v>10546</v>
      </c>
      <c r="F796" s="156">
        <v>0</v>
      </c>
      <c r="G796" s="157" t="s">
        <v>1734</v>
      </c>
      <c r="H796" s="158">
        <v>0</v>
      </c>
      <c r="I796" s="156">
        <v>36</v>
      </c>
      <c r="J796" s="157" t="s">
        <v>1734</v>
      </c>
      <c r="K796" s="158">
        <v>1.8979999999999999</v>
      </c>
      <c r="L796" s="76"/>
      <c r="M796" s="159"/>
      <c r="N796" s="175">
        <f t="shared" si="194"/>
        <v>721.9</v>
      </c>
      <c r="O796" s="175">
        <v>2.4505154467805701</v>
      </c>
      <c r="P796" s="175">
        <v>0.1</v>
      </c>
      <c r="Q796" s="175">
        <f t="shared" si="193"/>
        <v>1769.03</v>
      </c>
      <c r="R796" s="175"/>
      <c r="S796" s="301">
        <f t="shared" si="195"/>
        <v>1769.03</v>
      </c>
      <c r="T796" s="154"/>
    </row>
    <row r="797" spans="2:20" x14ac:dyDescent="0.25">
      <c r="B797" s="264"/>
      <c r="C797" s="136"/>
      <c r="D797" s="264"/>
      <c r="E797" s="410" t="s">
        <v>10547</v>
      </c>
      <c r="F797" s="156">
        <v>0</v>
      </c>
      <c r="G797" s="157" t="s">
        <v>1734</v>
      </c>
      <c r="H797" s="158">
        <v>0</v>
      </c>
      <c r="I797" s="156">
        <v>17</v>
      </c>
      <c r="J797" s="157" t="s">
        <v>1734</v>
      </c>
      <c r="K797" s="158">
        <v>13.329000000000001</v>
      </c>
      <c r="L797" s="76"/>
      <c r="M797" s="159"/>
      <c r="N797" s="175">
        <f t="shared" si="194"/>
        <v>353.33</v>
      </c>
      <c r="O797" s="175">
        <v>2.4756798904137503</v>
      </c>
      <c r="P797" s="175">
        <v>0.1</v>
      </c>
      <c r="Q797" s="175">
        <f t="shared" si="193"/>
        <v>874.73</v>
      </c>
      <c r="R797" s="175"/>
      <c r="S797" s="301">
        <f t="shared" si="195"/>
        <v>874.73</v>
      </c>
      <c r="T797" s="154"/>
    </row>
    <row r="798" spans="2:20" x14ac:dyDescent="0.25">
      <c r="B798" s="264"/>
      <c r="C798" s="136"/>
      <c r="D798" s="264"/>
      <c r="E798" s="410" t="s">
        <v>10552</v>
      </c>
      <c r="F798" s="156">
        <v>0</v>
      </c>
      <c r="G798" s="157" t="s">
        <v>1734</v>
      </c>
      <c r="H798" s="158">
        <v>0</v>
      </c>
      <c r="I798" s="156">
        <v>10</v>
      </c>
      <c r="J798" s="157" t="s">
        <v>1734</v>
      </c>
      <c r="K798" s="158">
        <v>3.88</v>
      </c>
      <c r="L798" s="76"/>
      <c r="M798" s="159"/>
      <c r="N798" s="175">
        <f t="shared" si="194"/>
        <v>203.88</v>
      </c>
      <c r="O798" s="175">
        <v>2.0200132430841671</v>
      </c>
      <c r="P798" s="175">
        <v>0.1</v>
      </c>
      <c r="Q798" s="175">
        <f t="shared" si="193"/>
        <v>411.84</v>
      </c>
      <c r="R798" s="175"/>
      <c r="S798" s="301">
        <f>Q798</f>
        <v>411.84</v>
      </c>
      <c r="T798" s="154"/>
    </row>
    <row r="799" spans="2:20" x14ac:dyDescent="0.25">
      <c r="B799" s="264"/>
      <c r="C799" s="136"/>
      <c r="D799" s="264"/>
      <c r="E799" s="149" t="s">
        <v>9</v>
      </c>
      <c r="F799" s="160"/>
      <c r="G799" s="161"/>
      <c r="H799" s="163"/>
      <c r="I799" s="160"/>
      <c r="J799" s="161"/>
      <c r="K799" s="163"/>
      <c r="L799" s="163"/>
      <c r="M799" s="164"/>
      <c r="N799" s="165"/>
      <c r="O799" s="164"/>
      <c r="P799" s="165"/>
      <c r="Q799" s="165"/>
      <c r="R799" s="165"/>
      <c r="S799" s="298">
        <f>ROUND(SUM(S793:S798),2)</f>
        <v>4312.57</v>
      </c>
      <c r="T799" s="150" t="str">
        <f>IFERROR(VLOOKUP(B792,'Planilha Orçamentária'!$A$13:$H$172,5,FALSE),0)</f>
        <v>M2</v>
      </c>
    </row>
    <row r="800" spans="2:20" ht="6.75" customHeight="1" x14ac:dyDescent="0.25">
      <c r="B800" s="388"/>
      <c r="C800" s="389"/>
      <c r="D800" s="389"/>
      <c r="E800" s="389"/>
      <c r="F800" s="389"/>
      <c r="G800" s="389"/>
      <c r="H800" s="389"/>
      <c r="I800" s="389"/>
      <c r="J800" s="389"/>
      <c r="K800" s="389"/>
      <c r="L800" s="389"/>
      <c r="M800" s="389"/>
      <c r="N800" s="389"/>
      <c r="O800" s="389"/>
      <c r="P800" s="389"/>
      <c r="Q800" s="389"/>
      <c r="R800" s="389"/>
      <c r="S800" s="389"/>
      <c r="T800" s="390"/>
    </row>
    <row r="801" spans="2:21" ht="26.25" customHeight="1" x14ac:dyDescent="0.25">
      <c r="B801" s="266" t="str">
        <f>'Planilha Orçamentária'!A93</f>
        <v>5.9</v>
      </c>
      <c r="C801" s="266">
        <f>VLOOKUP(B801,'Planilha Orçamentária'!A:H,2,0)</f>
        <v>40240</v>
      </c>
      <c r="D801" s="266" t="str">
        <f>VLOOKUP(B801,'Planilha Orçamentária'!A:H,3,0)</f>
        <v>DER-ED</v>
      </c>
      <c r="E801" s="972" t="str">
        <f>VLOOKUP(B801,'Planilha Orçamentária'!$A$13:$D$171,4,FALSE)</f>
        <v>Fornecimento e aplicação de concreto USINADO Fck=25 MPa - considerando lançamento MANUAL para INFRA-ESTRUTURA (5% de perdas já incluído no custo)</v>
      </c>
      <c r="F801" s="972"/>
      <c r="G801" s="972"/>
      <c r="H801" s="972"/>
      <c r="I801" s="972"/>
      <c r="J801" s="972"/>
      <c r="K801" s="972"/>
      <c r="L801" s="972"/>
      <c r="M801" s="972"/>
      <c r="N801" s="381"/>
      <c r="O801" s="382"/>
      <c r="P801" s="383"/>
      <c r="Q801" s="383"/>
      <c r="R801" s="383"/>
      <c r="S801" s="311">
        <f>S814</f>
        <v>4.8600000000000003</v>
      </c>
      <c r="T801" s="370" t="str">
        <f>VLOOKUP(B801,'Planilha Orçamentária'!A:H,5,0)</f>
        <v>m3</v>
      </c>
    </row>
    <row r="802" spans="2:21" x14ac:dyDescent="0.25">
      <c r="B802" s="444"/>
      <c r="C802" s="443"/>
      <c r="D802" s="444"/>
      <c r="E802" s="440" t="s">
        <v>10560</v>
      </c>
      <c r="F802" s="441"/>
      <c r="G802" s="441"/>
      <c r="H802" s="441"/>
      <c r="I802" s="441"/>
      <c r="J802" s="441"/>
      <c r="K802" s="441"/>
      <c r="L802" s="441"/>
      <c r="M802" s="441"/>
      <c r="N802" s="441"/>
      <c r="O802" s="441"/>
      <c r="P802" s="441"/>
      <c r="Q802" s="441"/>
      <c r="R802" s="441"/>
      <c r="S802" s="442"/>
      <c r="T802" s="154"/>
    </row>
    <row r="803" spans="2:21" x14ac:dyDescent="0.25">
      <c r="B803" s="264"/>
      <c r="C803" s="136"/>
      <c r="D803" s="264"/>
      <c r="E803" s="144" t="s">
        <v>10514</v>
      </c>
      <c r="F803" s="156"/>
      <c r="G803" s="157"/>
      <c r="H803" s="158"/>
      <c r="I803" s="156"/>
      <c r="J803" s="157"/>
      <c r="K803" s="158"/>
      <c r="L803" s="76"/>
      <c r="M803" s="159"/>
      <c r="N803" s="175">
        <f>ROUND((I803*20+K803)-(F803*20+H803),2)</f>
        <v>0</v>
      </c>
      <c r="O803" s="175">
        <v>2.5666865147689015</v>
      </c>
      <c r="P803" s="175">
        <v>0.1</v>
      </c>
      <c r="Q803" s="175">
        <f t="shared" ref="Q803:Q813" si="196">ROUND(N803*O803,2)</f>
        <v>0</v>
      </c>
      <c r="R803" s="175">
        <f>ROUND(SUM(Q803*P803),2)</f>
        <v>0</v>
      </c>
      <c r="S803" s="301">
        <f>R803</f>
        <v>0</v>
      </c>
      <c r="T803" s="154"/>
    </row>
    <row r="804" spans="2:21" x14ac:dyDescent="0.25">
      <c r="B804" s="264"/>
      <c r="C804" s="136"/>
      <c r="D804" s="264"/>
      <c r="E804" s="144" t="s">
        <v>10545</v>
      </c>
      <c r="F804" s="156"/>
      <c r="G804" s="157"/>
      <c r="H804" s="158"/>
      <c r="I804" s="156"/>
      <c r="J804" s="157"/>
      <c r="K804" s="158"/>
      <c r="L804" s="76"/>
      <c r="M804" s="159"/>
      <c r="N804" s="175">
        <v>12.71</v>
      </c>
      <c r="O804" s="175">
        <v>0.15</v>
      </c>
      <c r="P804" s="175">
        <v>0.32</v>
      </c>
      <c r="Q804" s="175">
        <f t="shared" si="196"/>
        <v>1.91</v>
      </c>
      <c r="R804" s="175">
        <f>ROUND(SUM(Q804*P804),2)</f>
        <v>0.61</v>
      </c>
      <c r="S804" s="301">
        <f>R804</f>
        <v>0.61</v>
      </c>
      <c r="T804" s="154"/>
    </row>
    <row r="805" spans="2:21" x14ac:dyDescent="0.25">
      <c r="B805" s="264"/>
      <c r="C805" s="136"/>
      <c r="D805" s="264"/>
      <c r="E805" s="410" t="s">
        <v>10546</v>
      </c>
      <c r="F805" s="418"/>
      <c r="G805" s="419"/>
      <c r="H805" s="420"/>
      <c r="I805" s="418"/>
      <c r="J805" s="419"/>
      <c r="K805" s="420"/>
      <c r="L805" s="421"/>
      <c r="M805" s="422"/>
      <c r="N805" s="175">
        <v>10.58</v>
      </c>
      <c r="O805" s="175">
        <v>0.15</v>
      </c>
      <c r="P805" s="175">
        <v>0.32</v>
      </c>
      <c r="Q805" s="175">
        <f t="shared" si="196"/>
        <v>1.59</v>
      </c>
      <c r="R805" s="175">
        <f t="shared" ref="R805:R808" si="197">ROUND(SUM(Q805*P805),2)</f>
        <v>0.51</v>
      </c>
      <c r="S805" s="301">
        <f t="shared" ref="S805:S808" si="198">R805</f>
        <v>0.51</v>
      </c>
      <c r="T805" s="154"/>
    </row>
    <row r="806" spans="2:21" x14ac:dyDescent="0.25">
      <c r="B806" s="264"/>
      <c r="C806" s="136"/>
      <c r="D806" s="264"/>
      <c r="E806" s="410" t="s">
        <v>10547</v>
      </c>
      <c r="F806" s="156"/>
      <c r="G806" s="157"/>
      <c r="H806" s="158"/>
      <c r="I806" s="156"/>
      <c r="J806" s="157"/>
      <c r="K806" s="158"/>
      <c r="L806" s="76"/>
      <c r="M806" s="159"/>
      <c r="N806" s="175">
        <v>0</v>
      </c>
      <c r="O806" s="175">
        <v>0.15</v>
      </c>
      <c r="P806" s="175">
        <v>0.32</v>
      </c>
      <c r="Q806" s="175">
        <f t="shared" si="196"/>
        <v>0</v>
      </c>
      <c r="R806" s="175">
        <f t="shared" si="197"/>
        <v>0</v>
      </c>
      <c r="S806" s="301">
        <f t="shared" si="198"/>
        <v>0</v>
      </c>
      <c r="T806" s="154"/>
    </row>
    <row r="807" spans="2:21" x14ac:dyDescent="0.25">
      <c r="B807" s="264"/>
      <c r="C807" s="136"/>
      <c r="D807" s="264"/>
      <c r="E807" s="410" t="s">
        <v>10520</v>
      </c>
      <c r="F807" s="156"/>
      <c r="G807" s="157"/>
      <c r="H807" s="158"/>
      <c r="I807" s="156"/>
      <c r="J807" s="157"/>
      <c r="K807" s="158"/>
      <c r="L807" s="76"/>
      <c r="M807" s="159"/>
      <c r="N807" s="175">
        <v>15.8</v>
      </c>
      <c r="O807" s="175">
        <v>0.15</v>
      </c>
      <c r="P807" s="175">
        <v>0.32</v>
      </c>
      <c r="Q807" s="175">
        <f t="shared" si="196"/>
        <v>2.37</v>
      </c>
      <c r="R807" s="175">
        <f t="shared" si="197"/>
        <v>0.76</v>
      </c>
      <c r="S807" s="301">
        <f t="shared" si="198"/>
        <v>0.76</v>
      </c>
      <c r="T807" s="154"/>
    </row>
    <row r="808" spans="2:21" x14ac:dyDescent="0.25">
      <c r="B808" s="264"/>
      <c r="C808" s="136"/>
      <c r="D808" s="264"/>
      <c r="E808" s="410" t="s">
        <v>10524</v>
      </c>
      <c r="F808" s="156"/>
      <c r="G808" s="157"/>
      <c r="H808" s="158"/>
      <c r="I808" s="156"/>
      <c r="J808" s="157"/>
      <c r="K808" s="158"/>
      <c r="L808" s="76"/>
      <c r="M808" s="159"/>
      <c r="N808" s="175">
        <v>6</v>
      </c>
      <c r="O808" s="175">
        <v>0.15</v>
      </c>
      <c r="P808" s="175">
        <v>0.32</v>
      </c>
      <c r="Q808" s="175">
        <f t="shared" si="196"/>
        <v>0.9</v>
      </c>
      <c r="R808" s="175">
        <f t="shared" si="197"/>
        <v>0.28999999999999998</v>
      </c>
      <c r="S808" s="301">
        <f t="shared" si="198"/>
        <v>0.28999999999999998</v>
      </c>
      <c r="T808" s="154"/>
    </row>
    <row r="809" spans="2:21" x14ac:dyDescent="0.25">
      <c r="B809" s="264"/>
      <c r="C809" s="136"/>
      <c r="D809" s="264"/>
      <c r="E809" s="410" t="s">
        <v>10548</v>
      </c>
      <c r="F809" s="156"/>
      <c r="G809" s="157"/>
      <c r="H809" s="158"/>
      <c r="I809" s="156"/>
      <c r="J809" s="157"/>
      <c r="K809" s="158"/>
      <c r="L809" s="76"/>
      <c r="M809" s="159"/>
      <c r="N809" s="175">
        <v>6</v>
      </c>
      <c r="O809" s="175">
        <v>0.15</v>
      </c>
      <c r="P809" s="175">
        <v>0.32</v>
      </c>
      <c r="Q809" s="175">
        <f t="shared" si="196"/>
        <v>0.9</v>
      </c>
      <c r="R809" s="175">
        <f>ROUND(SUM(Q809*P809),2)</f>
        <v>0.28999999999999998</v>
      </c>
      <c r="S809" s="301">
        <f>R809</f>
        <v>0.28999999999999998</v>
      </c>
      <c r="T809" s="154"/>
    </row>
    <row r="810" spans="2:21" x14ac:dyDescent="0.25">
      <c r="B810" s="264"/>
      <c r="C810" s="136"/>
      <c r="D810" s="264"/>
      <c r="E810" s="410" t="s">
        <v>10549</v>
      </c>
      <c r="F810" s="418"/>
      <c r="G810" s="419"/>
      <c r="H810" s="420"/>
      <c r="I810" s="418"/>
      <c r="J810" s="419"/>
      <c r="K810" s="420"/>
      <c r="L810" s="421"/>
      <c r="M810" s="422"/>
      <c r="N810" s="175">
        <v>5.8</v>
      </c>
      <c r="O810" s="175">
        <v>0.15</v>
      </c>
      <c r="P810" s="175">
        <v>0.32</v>
      </c>
      <c r="Q810" s="175">
        <f t="shared" si="196"/>
        <v>0.87</v>
      </c>
      <c r="R810" s="175">
        <f t="shared" ref="R810:R813" si="199">ROUND(SUM(Q810*P810),2)</f>
        <v>0.28000000000000003</v>
      </c>
      <c r="S810" s="301">
        <f t="shared" ref="S810:S813" si="200">R810</f>
        <v>0.28000000000000003</v>
      </c>
      <c r="T810" s="154"/>
    </row>
    <row r="811" spans="2:21" x14ac:dyDescent="0.25">
      <c r="B811" s="264"/>
      <c r="C811" s="136"/>
      <c r="D811" s="264"/>
      <c r="E811" s="410" t="s">
        <v>10550</v>
      </c>
      <c r="F811" s="156"/>
      <c r="G811" s="157"/>
      <c r="H811" s="158"/>
      <c r="I811" s="156"/>
      <c r="J811" s="157"/>
      <c r="K811" s="158"/>
      <c r="L811" s="76"/>
      <c r="M811" s="159"/>
      <c r="N811" s="175">
        <v>6.8</v>
      </c>
      <c r="O811" s="175">
        <v>0.15</v>
      </c>
      <c r="P811" s="175">
        <v>0.32</v>
      </c>
      <c r="Q811" s="175">
        <f t="shared" si="196"/>
        <v>1.02</v>
      </c>
      <c r="R811" s="175">
        <f t="shared" si="199"/>
        <v>0.33</v>
      </c>
      <c r="S811" s="301">
        <f t="shared" si="200"/>
        <v>0.33</v>
      </c>
      <c r="T811" s="154"/>
    </row>
    <row r="812" spans="2:21" x14ac:dyDescent="0.25">
      <c r="B812" s="264"/>
      <c r="C812" s="136"/>
      <c r="D812" s="264"/>
      <c r="E812" s="144" t="s">
        <v>10551</v>
      </c>
      <c r="F812" s="156"/>
      <c r="G812" s="157"/>
      <c r="H812" s="158"/>
      <c r="I812" s="156"/>
      <c r="J812" s="157"/>
      <c r="K812" s="158"/>
      <c r="L812" s="76"/>
      <c r="M812" s="159"/>
      <c r="N812" s="175">
        <v>6.4</v>
      </c>
      <c r="O812" s="175">
        <v>0.15</v>
      </c>
      <c r="P812" s="175">
        <v>0.32</v>
      </c>
      <c r="Q812" s="175">
        <f t="shared" si="196"/>
        <v>0.96</v>
      </c>
      <c r="R812" s="175">
        <f t="shared" si="199"/>
        <v>0.31</v>
      </c>
      <c r="S812" s="301">
        <f t="shared" si="200"/>
        <v>0.31</v>
      </c>
      <c r="T812" s="154"/>
    </row>
    <row r="813" spans="2:21" x14ac:dyDescent="0.25">
      <c r="B813" s="264"/>
      <c r="C813" s="136"/>
      <c r="D813" s="264"/>
      <c r="E813" s="144" t="s">
        <v>10552</v>
      </c>
      <c r="F813" s="156"/>
      <c r="G813" s="157"/>
      <c r="H813" s="158"/>
      <c r="I813" s="156"/>
      <c r="J813" s="157"/>
      <c r="K813" s="158"/>
      <c r="L813" s="76"/>
      <c r="M813" s="159"/>
      <c r="N813" s="175">
        <v>30.8154</v>
      </c>
      <c r="O813" s="175">
        <v>0.15</v>
      </c>
      <c r="P813" s="175">
        <v>0.32</v>
      </c>
      <c r="Q813" s="175">
        <f t="shared" si="196"/>
        <v>4.62</v>
      </c>
      <c r="R813" s="175">
        <f t="shared" si="199"/>
        <v>1.48</v>
      </c>
      <c r="S813" s="301">
        <f t="shared" si="200"/>
        <v>1.48</v>
      </c>
      <c r="T813" s="154"/>
    </row>
    <row r="814" spans="2:21" x14ac:dyDescent="0.25">
      <c r="B814" s="264"/>
      <c r="C814" s="136"/>
      <c r="D814" s="264"/>
      <c r="E814" s="149" t="s">
        <v>9</v>
      </c>
      <c r="F814" s="160"/>
      <c r="G814" s="161"/>
      <c r="H814" s="163"/>
      <c r="I814" s="160"/>
      <c r="J814" s="161"/>
      <c r="K814" s="163"/>
      <c r="L814" s="163"/>
      <c r="M814" s="164"/>
      <c r="N814" s="165"/>
      <c r="O814" s="165"/>
      <c r="P814" s="165"/>
      <c r="Q814" s="165"/>
      <c r="R814" s="165"/>
      <c r="S814" s="298">
        <f>ROUND(SUM(S802:S813),2)</f>
        <v>4.8600000000000003</v>
      </c>
      <c r="T814" s="150" t="str">
        <f>IFERROR(VLOOKUP(B801,'Planilha Orçamentária'!$A$13:$H$172,5,FALSE),0)</f>
        <v>m3</v>
      </c>
    </row>
    <row r="815" spans="2:21" ht="6.75" customHeight="1" x14ac:dyDescent="0.25">
      <c r="B815" s="388"/>
      <c r="C815" s="389"/>
      <c r="D815" s="389"/>
      <c r="E815" s="389"/>
      <c r="F815" s="389"/>
      <c r="G815" s="389"/>
      <c r="H815" s="389"/>
      <c r="I815" s="389"/>
      <c r="J815" s="389"/>
      <c r="K815" s="389"/>
      <c r="L815" s="389"/>
      <c r="M815" s="389"/>
      <c r="N815" s="389"/>
      <c r="O815" s="389"/>
      <c r="P815" s="389"/>
      <c r="Q815" s="389"/>
      <c r="R815" s="389"/>
      <c r="S815" s="389"/>
      <c r="T815" s="390"/>
    </row>
    <row r="816" spans="2:21" x14ac:dyDescent="0.25">
      <c r="B816" s="284">
        <f>'Planilha Orçamentária'!A96</f>
        <v>6</v>
      </c>
      <c r="C816" s="284"/>
      <c r="D816" s="284"/>
      <c r="E816" s="286" t="str">
        <f>'Planilha Orçamentária'!D96</f>
        <v>SINALIZAÇÃO DE VIA</v>
      </c>
      <c r="F816" s="287"/>
      <c r="G816" s="288"/>
      <c r="H816" s="283"/>
      <c r="I816" s="283"/>
      <c r="J816" s="288"/>
      <c r="K816" s="283"/>
      <c r="L816" s="289"/>
      <c r="M816" s="290"/>
      <c r="N816" s="291"/>
      <c r="O816" s="290"/>
      <c r="P816" s="292"/>
      <c r="Q816" s="293"/>
      <c r="R816" s="292"/>
      <c r="S816" s="294"/>
      <c r="T816" s="223"/>
      <c r="U816" s="337"/>
    </row>
    <row r="817" spans="2:21" x14ac:dyDescent="0.25">
      <c r="B817" s="266" t="str">
        <f>'Planilha Orçamentária'!A97</f>
        <v>6.1</v>
      </c>
      <c r="C817" s="266">
        <f>VLOOKUP(B817,'Planilha Orçamentária'!A:H,2,0)</f>
        <v>5213400</v>
      </c>
      <c r="D817" s="266" t="str">
        <f>VLOOKUP(B817,'Planilha Orçamentária'!A:H,3,0)</f>
        <v>SICRO</v>
      </c>
      <c r="E817" s="972" t="str">
        <f>VLOOKUP(B817,'Planilha Orçamentária'!$A$13:$D$171,4,FALSE)</f>
        <v>Pintura de faixa com tinta acrílica - espessura de 0,4 mm</v>
      </c>
      <c r="F817" s="972"/>
      <c r="G817" s="972"/>
      <c r="H817" s="972"/>
      <c r="I817" s="972"/>
      <c r="J817" s="972"/>
      <c r="K817" s="972"/>
      <c r="L817" s="972"/>
      <c r="M817" s="972"/>
      <c r="N817" s="381"/>
      <c r="O817" s="382"/>
      <c r="P817" s="383"/>
      <c r="Q817" s="383"/>
      <c r="R817" s="383"/>
      <c r="S817" s="311">
        <f>ROUND(SUM(S819:S829),2)</f>
        <v>827.6</v>
      </c>
      <c r="T817" s="370" t="str">
        <f>IFERROR(VLOOKUP(B817,'Planilha Orçamentária'!$A$13:$H$171,5,FALSE),0)</f>
        <v>m²</v>
      </c>
    </row>
    <row r="818" spans="2:21" x14ac:dyDescent="0.25">
      <c r="B818" s="264"/>
      <c r="C818" s="136"/>
      <c r="D818" s="264"/>
      <c r="E818" s="403"/>
      <c r="F818" s="343"/>
      <c r="G818" s="343"/>
      <c r="H818" s="343"/>
      <c r="I818" s="343"/>
      <c r="J818" s="343"/>
      <c r="K818" s="343"/>
      <c r="L818" s="343"/>
      <c r="M818" s="343"/>
      <c r="N818" s="404"/>
      <c r="O818" s="397"/>
      <c r="P818" s="192"/>
      <c r="Q818" s="397"/>
      <c r="R818" s="192"/>
      <c r="S818" s="318"/>
      <c r="T818" s="154"/>
    </row>
    <row r="819" spans="2:21" ht="38.25" x14ac:dyDescent="0.25">
      <c r="B819" s="264"/>
      <c r="C819" s="136"/>
      <c r="D819" s="264"/>
      <c r="E819" s="493" t="s">
        <v>14167</v>
      </c>
      <c r="F819" s="489"/>
      <c r="G819" s="489"/>
      <c r="H819" s="489"/>
      <c r="I819" s="489"/>
      <c r="J819" s="489"/>
      <c r="K819" s="489"/>
      <c r="L819" s="489"/>
      <c r="M819" s="489"/>
      <c r="N819" s="490">
        <f>SUM(218.54+251.92+76.3+75.21+174.15+197.03+20.77+20.81+21+20.96+18.9+19.36+21.85+16.48+20.94+21.66+175.56+557.72)</f>
        <v>1929.16</v>
      </c>
      <c r="O819" s="491">
        <v>0.1</v>
      </c>
      <c r="P819" s="491"/>
      <c r="Q819" s="491">
        <f t="shared" ref="Q819:Q829" si="201">O819*N819</f>
        <v>192.91600000000003</v>
      </c>
      <c r="R819" s="491"/>
      <c r="S819" s="492">
        <f t="shared" ref="S819:S829" si="202">Q819</f>
        <v>192.91600000000003</v>
      </c>
      <c r="T819" s="154"/>
    </row>
    <row r="820" spans="2:21" ht="25.5" x14ac:dyDescent="0.25">
      <c r="B820" s="264"/>
      <c r="C820" s="136"/>
      <c r="D820" s="264"/>
      <c r="E820" s="494" t="s">
        <v>14166</v>
      </c>
      <c r="F820" s="315"/>
      <c r="G820" s="315"/>
      <c r="H820" s="315"/>
      <c r="I820" s="315"/>
      <c r="J820" s="315"/>
      <c r="K820" s="315"/>
      <c r="L820" s="315"/>
      <c r="M820" s="315"/>
      <c r="N820" s="319">
        <f>SUM(253.95+54.2+14.97+15+12.15+10.56+10.46+592.79)</f>
        <v>964.07999999999993</v>
      </c>
      <c r="O820" s="174">
        <v>0.1</v>
      </c>
      <c r="P820" s="174"/>
      <c r="Q820" s="174">
        <f t="shared" si="201"/>
        <v>96.408000000000001</v>
      </c>
      <c r="R820" s="174"/>
      <c r="S820" s="299">
        <f t="shared" si="202"/>
        <v>96.408000000000001</v>
      </c>
      <c r="T820" s="154"/>
    </row>
    <row r="821" spans="2:21" ht="25.5" x14ac:dyDescent="0.25">
      <c r="B821" s="264"/>
      <c r="C821" s="136"/>
      <c r="D821" s="264"/>
      <c r="E821" s="493" t="s">
        <v>14168</v>
      </c>
      <c r="F821" s="489"/>
      <c r="G821" s="489"/>
      <c r="H821" s="489"/>
      <c r="I821" s="489"/>
      <c r="J821" s="489"/>
      <c r="K821" s="489"/>
      <c r="L821" s="489"/>
      <c r="M821" s="489"/>
      <c r="N821" s="490">
        <f>SUM(22.27+12+10.67+15.85+1404.97)</f>
        <v>1465.76</v>
      </c>
      <c r="O821" s="491">
        <v>0.1</v>
      </c>
      <c r="P821" s="491"/>
      <c r="Q821" s="491">
        <f>49.88</f>
        <v>49.88</v>
      </c>
      <c r="R821" s="491"/>
      <c r="S821" s="492">
        <f t="shared" si="202"/>
        <v>49.88</v>
      </c>
      <c r="T821" s="154"/>
      <c r="U821" s="680"/>
    </row>
    <row r="822" spans="2:21" ht="25.5" x14ac:dyDescent="0.25">
      <c r="B822" s="264"/>
      <c r="C822" s="136"/>
      <c r="D822" s="264"/>
      <c r="E822" s="494" t="s">
        <v>14169</v>
      </c>
      <c r="F822" s="315"/>
      <c r="G822" s="315"/>
      <c r="H822" s="315"/>
      <c r="I822" s="315"/>
      <c r="J822" s="315"/>
      <c r="K822" s="315"/>
      <c r="L822" s="315"/>
      <c r="M822" s="315"/>
      <c r="N822" s="319">
        <f>SUM(72.18+89.27+91.95+46.2+36.32+22.76+43.48+22.49+19.65+64.36+64.11+34.66)</f>
        <v>607.42999999999995</v>
      </c>
      <c r="O822" s="174">
        <v>0.1</v>
      </c>
      <c r="P822" s="174"/>
      <c r="Q822" s="174">
        <f>O822*N822/2</f>
        <v>30.371499999999997</v>
      </c>
      <c r="R822" s="174"/>
      <c r="S822" s="299">
        <f>Q822</f>
        <v>30.371499999999997</v>
      </c>
      <c r="T822" s="154"/>
      <c r="U822" s="680"/>
    </row>
    <row r="823" spans="2:21" ht="25.5" x14ac:dyDescent="0.25">
      <c r="B823" s="264"/>
      <c r="C823" s="136"/>
      <c r="D823" s="264"/>
      <c r="E823" s="493" t="s">
        <v>14170</v>
      </c>
      <c r="F823" s="489"/>
      <c r="G823" s="489"/>
      <c r="H823" s="489"/>
      <c r="I823" s="489"/>
      <c r="J823" s="489"/>
      <c r="K823" s="489"/>
      <c r="L823" s="489"/>
      <c r="M823" s="489"/>
      <c r="N823" s="490">
        <f>SUM(173.81+195.2+115.24+44.2)</f>
        <v>528.45000000000005</v>
      </c>
      <c r="O823" s="491">
        <v>0.1</v>
      </c>
      <c r="P823" s="491"/>
      <c r="Q823" s="491">
        <f>O823*N823</f>
        <v>52.845000000000006</v>
      </c>
      <c r="R823" s="491"/>
      <c r="S823" s="492">
        <f>Q823</f>
        <v>52.845000000000006</v>
      </c>
      <c r="T823" s="154"/>
    </row>
    <row r="824" spans="2:21" x14ac:dyDescent="0.25">
      <c r="B824" s="264"/>
      <c r="C824" s="136"/>
      <c r="D824" s="264"/>
      <c r="E824" s="494" t="s">
        <v>14171</v>
      </c>
      <c r="F824" s="683"/>
      <c r="G824" s="683"/>
      <c r="H824" s="683"/>
      <c r="I824" s="683"/>
      <c r="J824" s="683"/>
      <c r="K824" s="683"/>
      <c r="L824" s="683"/>
      <c r="M824" s="683"/>
      <c r="N824" s="684">
        <f>SUM(59.2+9.35+12+12+17.12)</f>
        <v>109.67</v>
      </c>
      <c r="O824" s="550">
        <v>0.1</v>
      </c>
      <c r="P824" s="550"/>
      <c r="Q824" s="550">
        <f>5.07</f>
        <v>5.07</v>
      </c>
      <c r="R824" s="550"/>
      <c r="S824" s="685">
        <f t="shared" si="202"/>
        <v>5.07</v>
      </c>
      <c r="T824" s="154"/>
      <c r="U824" s="680"/>
    </row>
    <row r="825" spans="2:21" x14ac:dyDescent="0.25">
      <c r="B825" s="264"/>
      <c r="C825" s="136"/>
      <c r="D825" s="264"/>
      <c r="E825" s="493" t="s">
        <v>14172</v>
      </c>
      <c r="F825" s="489"/>
      <c r="G825" s="489"/>
      <c r="H825" s="489"/>
      <c r="I825" s="489"/>
      <c r="J825" s="489"/>
      <c r="K825" s="489"/>
      <c r="L825" s="489"/>
      <c r="M825" s="489"/>
      <c r="N825" s="490">
        <f>SUM(13.11+3.65+5.2+8.15+7.5+15.9+8.18+8.65+8.2+6.5)</f>
        <v>85.04</v>
      </c>
      <c r="O825" s="491">
        <v>0.1</v>
      </c>
      <c r="P825" s="491"/>
      <c r="Q825" s="491">
        <f t="shared" si="201"/>
        <v>8.5040000000000013</v>
      </c>
      <c r="R825" s="491"/>
      <c r="S825" s="492">
        <f t="shared" si="202"/>
        <v>8.5040000000000013</v>
      </c>
      <c r="T825" s="154"/>
    </row>
    <row r="826" spans="2:21" x14ac:dyDescent="0.25">
      <c r="B826" s="264"/>
      <c r="C826" s="136"/>
      <c r="D826" s="264"/>
      <c r="E826" s="494" t="s">
        <v>14173</v>
      </c>
      <c r="F826" s="683"/>
      <c r="G826" s="683"/>
      <c r="H826" s="683"/>
      <c r="I826" s="683"/>
      <c r="J826" s="683"/>
      <c r="K826" s="683"/>
      <c r="L826" s="683"/>
      <c r="M826" s="683"/>
      <c r="N826" s="684">
        <f>3*15</f>
        <v>45</v>
      </c>
      <c r="O826" s="550">
        <v>0.1</v>
      </c>
      <c r="P826" s="550"/>
      <c r="Q826" s="550">
        <f t="shared" si="201"/>
        <v>4.5</v>
      </c>
      <c r="R826" s="550"/>
      <c r="S826" s="685">
        <f t="shared" si="202"/>
        <v>4.5</v>
      </c>
      <c r="T826" s="154"/>
    </row>
    <row r="827" spans="2:21" ht="25.5" x14ac:dyDescent="0.25">
      <c r="B827" s="264"/>
      <c r="C827" s="136"/>
      <c r="D827" s="264"/>
      <c r="E827" s="493" t="s">
        <v>14174</v>
      </c>
      <c r="F827" s="489"/>
      <c r="G827" s="489"/>
      <c r="H827" s="489"/>
      <c r="I827" s="489"/>
      <c r="J827" s="489"/>
      <c r="K827" s="489"/>
      <c r="L827" s="489"/>
      <c r="M827" s="489"/>
      <c r="N827" s="490">
        <f>SUM(13.6+141.64+119.2+76.55)</f>
        <v>350.99</v>
      </c>
      <c r="O827" s="491">
        <v>0.1</v>
      </c>
      <c r="P827" s="491"/>
      <c r="Q827" s="491">
        <f>(O827*N827/3)-0.01</f>
        <v>11.689666666666668</v>
      </c>
      <c r="R827" s="491"/>
      <c r="S827" s="492">
        <f t="shared" si="202"/>
        <v>11.689666666666668</v>
      </c>
      <c r="T827" s="154"/>
      <c r="U827" s="680"/>
    </row>
    <row r="828" spans="2:21" ht="38.25" x14ac:dyDescent="0.25">
      <c r="B828" s="264"/>
      <c r="C828" s="136"/>
      <c r="D828" s="264"/>
      <c r="E828" s="494" t="s">
        <v>14175</v>
      </c>
      <c r="F828" s="683"/>
      <c r="G828" s="683"/>
      <c r="H828" s="683"/>
      <c r="I828" s="683"/>
      <c r="J828" s="683"/>
      <c r="K828" s="683"/>
      <c r="L828" s="683"/>
      <c r="M828" s="683"/>
      <c r="N828" s="684">
        <f>SUM(6.8+6.8+3.4+3.4+3.4+6.8+3.4+3.4+3.5+3.4+4.62+3.4+3.5+3.4+3.5+3.45+3.4+3.4+3.49+7.05+2.9+2.88+3.4+3.9+3.7+23.78+24.07)</f>
        <v>148.14000000000001</v>
      </c>
      <c r="O828" s="550">
        <v>0.3</v>
      </c>
      <c r="P828" s="550"/>
      <c r="Q828" s="550">
        <f t="shared" si="201"/>
        <v>44.442</v>
      </c>
      <c r="R828" s="550"/>
      <c r="S828" s="685">
        <f t="shared" si="202"/>
        <v>44.442</v>
      </c>
      <c r="T828" s="154"/>
    </row>
    <row r="829" spans="2:21" ht="38.25" x14ac:dyDescent="0.25">
      <c r="B829" s="264"/>
      <c r="C829" s="136"/>
      <c r="D829" s="264"/>
      <c r="E829" s="493" t="s">
        <v>14176</v>
      </c>
      <c r="F829" s="489"/>
      <c r="G829" s="489"/>
      <c r="H829" s="489"/>
      <c r="I829" s="489"/>
      <c r="J829" s="489"/>
      <c r="K829" s="489"/>
      <c r="L829" s="489"/>
      <c r="M829" s="489"/>
      <c r="N829" s="490">
        <f>SUM((44+44+48.04+48.04+44+44+44+40+40+47.38+61.09+48+48+33+33+37.5+36+36+36+83.2+94+36+78))</f>
        <v>1103.25</v>
      </c>
      <c r="O829" s="491">
        <v>0.3</v>
      </c>
      <c r="P829" s="491"/>
      <c r="Q829" s="491">
        <f t="shared" si="201"/>
        <v>330.97499999999997</v>
      </c>
      <c r="R829" s="491"/>
      <c r="S829" s="492">
        <f t="shared" si="202"/>
        <v>330.97499999999997</v>
      </c>
      <c r="T829" s="154"/>
    </row>
    <row r="830" spans="2:21" x14ac:dyDescent="0.25">
      <c r="B830" s="264"/>
      <c r="C830" s="136"/>
      <c r="D830" s="264"/>
      <c r="E830" s="494" t="s">
        <v>14177</v>
      </c>
      <c r="F830" s="683"/>
      <c r="G830" s="683"/>
      <c r="H830" s="683"/>
      <c r="I830" s="683"/>
      <c r="J830" s="683"/>
      <c r="K830" s="683"/>
      <c r="L830" s="683"/>
      <c r="M830" s="683"/>
      <c r="N830" s="684">
        <v>8.67</v>
      </c>
      <c r="O830" s="550">
        <v>0.4</v>
      </c>
      <c r="P830" s="550"/>
      <c r="Q830" s="550">
        <f t="shared" ref="Q830" si="203">O830*N830</f>
        <v>3.468</v>
      </c>
      <c r="R830" s="550"/>
      <c r="S830" s="685">
        <f t="shared" ref="S830" si="204">Q830</f>
        <v>3.468</v>
      </c>
      <c r="T830" s="154"/>
      <c r="U830" s="778"/>
    </row>
    <row r="831" spans="2:21" x14ac:dyDescent="0.25">
      <c r="B831" s="268"/>
      <c r="C831" s="186"/>
      <c r="D831" s="268"/>
      <c r="E831" s="149" t="s">
        <v>9</v>
      </c>
      <c r="F831" s="160"/>
      <c r="G831" s="161"/>
      <c r="H831" s="163"/>
      <c r="I831" s="160"/>
      <c r="J831" s="161"/>
      <c r="K831" s="163"/>
      <c r="L831" s="163"/>
      <c r="M831" s="164"/>
      <c r="N831" s="165"/>
      <c r="O831" s="165"/>
      <c r="P831" s="165"/>
      <c r="Q831" s="165"/>
      <c r="R831" s="165"/>
      <c r="S831" s="298">
        <f>ROUND(SUM(S819:S829),2)</f>
        <v>827.6</v>
      </c>
      <c r="T831" s="150" t="str">
        <f>IFERROR(VLOOKUP(B817,'Planilha Orçamentária'!$A$13:$H$171,5,FALSE),0)</f>
        <v>m²</v>
      </c>
    </row>
    <row r="832" spans="2:21" ht="6.75" customHeight="1" x14ac:dyDescent="0.25">
      <c r="B832" s="388"/>
      <c r="C832" s="389"/>
      <c r="D832" s="389"/>
      <c r="E832" s="389"/>
      <c r="F832" s="389"/>
      <c r="G832" s="389"/>
      <c r="H832" s="389"/>
      <c r="I832" s="389"/>
      <c r="J832" s="389"/>
      <c r="K832" s="389"/>
      <c r="L832" s="389"/>
      <c r="M832" s="389"/>
      <c r="N832" s="389"/>
      <c r="O832" s="389"/>
      <c r="P832" s="389"/>
      <c r="Q832" s="389"/>
      <c r="R832" s="389"/>
      <c r="S832" s="389"/>
      <c r="T832" s="390"/>
    </row>
    <row r="833" spans="2:21" x14ac:dyDescent="0.25">
      <c r="B833" s="266" t="str">
        <f>'Planilha Orçamentária'!A98</f>
        <v>6.2</v>
      </c>
      <c r="C833" s="266">
        <f>VLOOKUP(B833,'Planilha Orçamentária'!A:H,2,0)</f>
        <v>5213404</v>
      </c>
      <c r="D833" s="266" t="str">
        <f>VLOOKUP(B833,'Planilha Orçamentária'!A:H,3,0)</f>
        <v>SICRO</v>
      </c>
      <c r="E833" s="972" t="str">
        <f>VLOOKUP(B833,'Planilha Orçamentária'!$A$13:$D$171,4,FALSE)</f>
        <v>Pintura de setas e zebrados com tinta acrílica - espessura de 0,4 mm</v>
      </c>
      <c r="F833" s="972"/>
      <c r="G833" s="972"/>
      <c r="H833" s="972"/>
      <c r="I833" s="972"/>
      <c r="J833" s="972"/>
      <c r="K833" s="972"/>
      <c r="L833" s="972"/>
      <c r="M833" s="972"/>
      <c r="N833" s="381"/>
      <c r="O833" s="382"/>
      <c r="P833" s="383"/>
      <c r="Q833" s="383"/>
      <c r="R833" s="383"/>
      <c r="S833" s="311">
        <f>S881</f>
        <v>78.010000000000005</v>
      </c>
      <c r="T833" s="370" t="str">
        <f>IFERROR(VLOOKUP(B833,'Planilha Orçamentária'!$A$13:$H$171,5,FALSE),0)</f>
        <v>m²</v>
      </c>
      <c r="U833" s="680"/>
    </row>
    <row r="834" spans="2:21" x14ac:dyDescent="0.25">
      <c r="B834" s="264"/>
      <c r="C834" s="136"/>
      <c r="D834" s="264"/>
      <c r="E834" s="405"/>
      <c r="F834" s="315"/>
      <c r="G834" s="315"/>
      <c r="H834" s="315"/>
      <c r="I834" s="315"/>
      <c r="J834" s="315"/>
      <c r="K834" s="315"/>
      <c r="L834" s="315"/>
      <c r="M834" s="315"/>
      <c r="N834" s="317"/>
      <c r="O834" s="174"/>
      <c r="P834" s="153"/>
      <c r="Q834" s="174"/>
      <c r="R834" s="153"/>
      <c r="S834" s="299"/>
      <c r="T834" s="154"/>
    </row>
    <row r="835" spans="2:21" x14ac:dyDescent="0.25">
      <c r="B835" s="264"/>
      <c r="C835" s="136"/>
      <c r="D835" s="264"/>
      <c r="E835" s="410" t="s">
        <v>14146</v>
      </c>
      <c r="F835" s="156" t="s">
        <v>4169</v>
      </c>
      <c r="G835" s="157" t="s">
        <v>1734</v>
      </c>
      <c r="H835" s="158" t="s">
        <v>4169</v>
      </c>
      <c r="I835" s="156" t="s">
        <v>4169</v>
      </c>
      <c r="J835" s="157" t="s">
        <v>1734</v>
      </c>
      <c r="K835" s="158" t="s">
        <v>4169</v>
      </c>
      <c r="L835" s="76" t="s">
        <v>4169</v>
      </c>
      <c r="M835" s="77"/>
      <c r="N835" s="175"/>
      <c r="O835" s="175"/>
      <c r="P835" s="175"/>
      <c r="Q835" s="175">
        <v>0.21</v>
      </c>
      <c r="R835" s="175"/>
      <c r="S835" s="685">
        <f t="shared" ref="S835:S878" si="205">Q835</f>
        <v>0.21</v>
      </c>
      <c r="T835" s="154"/>
    </row>
    <row r="836" spans="2:21" x14ac:dyDescent="0.25">
      <c r="B836" s="264"/>
      <c r="C836" s="136"/>
      <c r="D836" s="264"/>
      <c r="E836" s="410" t="s">
        <v>14147</v>
      </c>
      <c r="F836" s="156" t="s">
        <v>4169</v>
      </c>
      <c r="G836" s="157" t="s">
        <v>1734</v>
      </c>
      <c r="H836" s="158" t="s">
        <v>4169</v>
      </c>
      <c r="I836" s="156" t="s">
        <v>4169</v>
      </c>
      <c r="J836" s="157" t="s">
        <v>1734</v>
      </c>
      <c r="K836" s="158" t="s">
        <v>4169</v>
      </c>
      <c r="L836" s="76" t="s">
        <v>4169</v>
      </c>
      <c r="M836" s="77"/>
      <c r="N836" s="175"/>
      <c r="O836" s="175"/>
      <c r="P836" s="175"/>
      <c r="Q836" s="175">
        <v>0.9</v>
      </c>
      <c r="R836" s="175"/>
      <c r="S836" s="685">
        <f t="shared" si="205"/>
        <v>0.9</v>
      </c>
      <c r="T836" s="154"/>
    </row>
    <row r="837" spans="2:21" x14ac:dyDescent="0.25">
      <c r="B837" s="264"/>
      <c r="C837" s="136"/>
      <c r="D837" s="264"/>
      <c r="E837" s="410" t="s">
        <v>14148</v>
      </c>
      <c r="F837" s="156" t="s">
        <v>4169</v>
      </c>
      <c r="G837" s="157" t="s">
        <v>1734</v>
      </c>
      <c r="H837" s="158" t="s">
        <v>4169</v>
      </c>
      <c r="I837" s="156" t="s">
        <v>4169</v>
      </c>
      <c r="J837" s="157" t="s">
        <v>1734</v>
      </c>
      <c r="K837" s="158" t="s">
        <v>4169</v>
      </c>
      <c r="L837" s="76" t="s">
        <v>4169</v>
      </c>
      <c r="M837" s="77"/>
      <c r="N837" s="175"/>
      <c r="O837" s="175"/>
      <c r="P837" s="175"/>
      <c r="Q837" s="175">
        <v>0.6</v>
      </c>
      <c r="R837" s="175"/>
      <c r="S837" s="685">
        <f t="shared" si="205"/>
        <v>0.6</v>
      </c>
      <c r="T837" s="154"/>
    </row>
    <row r="838" spans="2:21" x14ac:dyDescent="0.25">
      <c r="B838" s="264"/>
      <c r="C838" s="136"/>
      <c r="D838" s="264"/>
      <c r="E838" s="410" t="s">
        <v>14149</v>
      </c>
      <c r="F838" s="156">
        <v>0</v>
      </c>
      <c r="G838" s="157" t="s">
        <v>1734</v>
      </c>
      <c r="H838" s="158">
        <v>8</v>
      </c>
      <c r="I838" s="156" t="s">
        <v>4169</v>
      </c>
      <c r="J838" s="157" t="s">
        <v>1734</v>
      </c>
      <c r="K838" s="158">
        <f>H838+5</f>
        <v>13</v>
      </c>
      <c r="L838" s="76" t="s">
        <v>14143</v>
      </c>
      <c r="M838" s="77"/>
      <c r="N838" s="175"/>
      <c r="O838" s="175"/>
      <c r="P838" s="175"/>
      <c r="Q838" s="175">
        <v>1.1000000000000001</v>
      </c>
      <c r="R838" s="175"/>
      <c r="S838" s="685">
        <f t="shared" si="205"/>
        <v>1.1000000000000001</v>
      </c>
      <c r="T838" s="154"/>
    </row>
    <row r="839" spans="2:21" x14ac:dyDescent="0.25">
      <c r="B839" s="264"/>
      <c r="C839" s="136"/>
      <c r="D839" s="264"/>
      <c r="E839" s="410" t="s">
        <v>14144</v>
      </c>
      <c r="F839" s="156">
        <v>1</v>
      </c>
      <c r="G839" s="157" t="s">
        <v>1734</v>
      </c>
      <c r="H839" s="158">
        <v>15.17</v>
      </c>
      <c r="I839" s="156" t="s">
        <v>4169</v>
      </c>
      <c r="J839" s="157" t="s">
        <v>1734</v>
      </c>
      <c r="K839" s="158" t="s">
        <v>4169</v>
      </c>
      <c r="L839" s="76" t="s">
        <v>10538</v>
      </c>
      <c r="M839" s="77"/>
      <c r="N839" s="175"/>
      <c r="O839" s="175"/>
      <c r="P839" s="175"/>
      <c r="Q839" s="966">
        <v>1.45</v>
      </c>
      <c r="R839" s="175"/>
      <c r="S839" s="965">
        <f t="shared" si="205"/>
        <v>1.45</v>
      </c>
      <c r="T839" s="154"/>
    </row>
    <row r="840" spans="2:21" x14ac:dyDescent="0.25">
      <c r="B840" s="264"/>
      <c r="C840" s="136"/>
      <c r="D840" s="264"/>
      <c r="E840" s="410" t="s">
        <v>14144</v>
      </c>
      <c r="F840" s="156">
        <v>9</v>
      </c>
      <c r="G840" s="157" t="s">
        <v>1734</v>
      </c>
      <c r="H840" s="158">
        <v>19</v>
      </c>
      <c r="I840" s="156" t="s">
        <v>4169</v>
      </c>
      <c r="J840" s="157" t="s">
        <v>1734</v>
      </c>
      <c r="K840" s="158" t="s">
        <v>4169</v>
      </c>
      <c r="L840" s="76" t="s">
        <v>10538</v>
      </c>
      <c r="M840" s="77"/>
      <c r="N840" s="175"/>
      <c r="O840" s="175"/>
      <c r="P840" s="175"/>
      <c r="Q840" s="966"/>
      <c r="R840" s="175"/>
      <c r="S840" s="965"/>
      <c r="T840" s="154"/>
    </row>
    <row r="841" spans="2:21" x14ac:dyDescent="0.25">
      <c r="B841" s="264"/>
      <c r="C841" s="136"/>
      <c r="D841" s="264"/>
      <c r="E841" s="410" t="s">
        <v>14150</v>
      </c>
      <c r="F841" s="156">
        <v>9</v>
      </c>
      <c r="G841" s="157" t="s">
        <v>1734</v>
      </c>
      <c r="H841" s="158">
        <v>12</v>
      </c>
      <c r="I841" s="156">
        <v>9</v>
      </c>
      <c r="J841" s="157" t="s">
        <v>1734</v>
      </c>
      <c r="K841" s="158">
        <f t="shared" ref="K841:K855" si="206">H841+5</f>
        <v>17</v>
      </c>
      <c r="L841" s="76" t="s">
        <v>14143</v>
      </c>
      <c r="M841" s="77"/>
      <c r="N841" s="175"/>
      <c r="O841" s="175"/>
      <c r="P841" s="175"/>
      <c r="Q841" s="175">
        <v>2.04</v>
      </c>
      <c r="R841" s="175"/>
      <c r="S841" s="685">
        <f t="shared" si="205"/>
        <v>2.04</v>
      </c>
      <c r="T841" s="154"/>
    </row>
    <row r="842" spans="2:21" x14ac:dyDescent="0.25">
      <c r="B842" s="264"/>
      <c r="C842" s="136"/>
      <c r="D842" s="264"/>
      <c r="E842" s="410" t="s">
        <v>14151</v>
      </c>
      <c r="F842" s="156"/>
      <c r="G842" s="157"/>
      <c r="H842" s="158"/>
      <c r="I842" s="156"/>
      <c r="J842" s="157"/>
      <c r="K842" s="158"/>
      <c r="L842" s="76" t="s">
        <v>14143</v>
      </c>
      <c r="M842" s="77"/>
      <c r="N842" s="175"/>
      <c r="O842" s="175"/>
      <c r="P842" s="175"/>
      <c r="Q842" s="175">
        <v>2.04</v>
      </c>
      <c r="R842" s="175"/>
      <c r="S842" s="685">
        <f t="shared" si="205"/>
        <v>2.04</v>
      </c>
      <c r="T842" s="154"/>
    </row>
    <row r="843" spans="2:21" x14ac:dyDescent="0.25">
      <c r="B843" s="264"/>
      <c r="C843" s="136"/>
      <c r="D843" s="264"/>
      <c r="E843" s="410" t="s">
        <v>14149</v>
      </c>
      <c r="F843" s="156">
        <v>11</v>
      </c>
      <c r="G843" s="157" t="s">
        <v>1734</v>
      </c>
      <c r="H843" s="158">
        <v>10</v>
      </c>
      <c r="I843" s="156">
        <v>11</v>
      </c>
      <c r="J843" s="157" t="s">
        <v>1734</v>
      </c>
      <c r="K843" s="158">
        <f>H843+5</f>
        <v>15</v>
      </c>
      <c r="L843" s="76" t="s">
        <v>14143</v>
      </c>
      <c r="M843" s="77"/>
      <c r="N843" s="175"/>
      <c r="O843" s="175"/>
      <c r="P843" s="175"/>
      <c r="Q843" s="175">
        <v>1.1000000000000001</v>
      </c>
      <c r="R843" s="175"/>
      <c r="S843" s="685">
        <f t="shared" si="205"/>
        <v>1.1000000000000001</v>
      </c>
      <c r="T843" s="154"/>
    </row>
    <row r="844" spans="2:21" x14ac:dyDescent="0.25">
      <c r="B844" s="264"/>
      <c r="C844" s="136"/>
      <c r="D844" s="264"/>
      <c r="E844" s="410" t="s">
        <v>14152</v>
      </c>
      <c r="F844" s="156">
        <v>8</v>
      </c>
      <c r="G844" s="157" t="s">
        <v>1734</v>
      </c>
      <c r="H844" s="158">
        <v>4.4000000000000004</v>
      </c>
      <c r="I844" s="156">
        <v>8</v>
      </c>
      <c r="J844" s="157" t="s">
        <v>1734</v>
      </c>
      <c r="K844" s="158">
        <v>6.08</v>
      </c>
      <c r="L844" s="76" t="s">
        <v>14143</v>
      </c>
      <c r="M844" s="77"/>
      <c r="N844" s="175"/>
      <c r="O844" s="175"/>
      <c r="P844" s="175"/>
      <c r="Q844" s="175">
        <v>1.45</v>
      </c>
      <c r="R844" s="175"/>
      <c r="S844" s="685">
        <f t="shared" si="205"/>
        <v>1.45</v>
      </c>
      <c r="T844" s="154"/>
    </row>
    <row r="845" spans="2:21" x14ac:dyDescent="0.25">
      <c r="B845" s="264"/>
      <c r="C845" s="136"/>
      <c r="D845" s="264"/>
      <c r="E845" s="410" t="s">
        <v>14153</v>
      </c>
      <c r="F845" s="156">
        <v>1</v>
      </c>
      <c r="G845" s="157" t="s">
        <v>1734</v>
      </c>
      <c r="H845" s="158">
        <v>7</v>
      </c>
      <c r="I845" s="156">
        <v>1</v>
      </c>
      <c r="J845" s="157" t="s">
        <v>1734</v>
      </c>
      <c r="K845" s="158">
        <f t="shared" si="206"/>
        <v>12</v>
      </c>
      <c r="L845" s="76" t="s">
        <v>10511</v>
      </c>
      <c r="M845" s="77"/>
      <c r="N845" s="175"/>
      <c r="O845" s="175"/>
      <c r="P845" s="175"/>
      <c r="Q845" s="175">
        <v>2.04</v>
      </c>
      <c r="R845" s="175"/>
      <c r="S845" s="685">
        <f t="shared" si="205"/>
        <v>2.04</v>
      </c>
      <c r="T845" s="154"/>
    </row>
    <row r="846" spans="2:21" x14ac:dyDescent="0.25">
      <c r="B846" s="264"/>
      <c r="C846" s="136"/>
      <c r="D846" s="264"/>
      <c r="E846" s="410" t="s">
        <v>14154</v>
      </c>
      <c r="F846" s="156">
        <v>3</v>
      </c>
      <c r="G846" s="157" t="s">
        <v>1734</v>
      </c>
      <c r="H846" s="158">
        <v>2</v>
      </c>
      <c r="I846" s="156">
        <v>3</v>
      </c>
      <c r="J846" s="157" t="s">
        <v>1734</v>
      </c>
      <c r="K846" s="158">
        <f t="shared" si="206"/>
        <v>7</v>
      </c>
      <c r="L846" s="76" t="s">
        <v>10511</v>
      </c>
      <c r="M846" s="77"/>
      <c r="N846" s="175"/>
      <c r="O846" s="175"/>
      <c r="P846" s="175"/>
      <c r="Q846" s="175">
        <v>2.04</v>
      </c>
      <c r="R846" s="175"/>
      <c r="S846" s="685">
        <f t="shared" si="205"/>
        <v>2.04</v>
      </c>
      <c r="T846" s="154"/>
    </row>
    <row r="847" spans="2:21" x14ac:dyDescent="0.25">
      <c r="B847" s="264"/>
      <c r="C847" s="136"/>
      <c r="D847" s="264"/>
      <c r="E847" s="410" t="s">
        <v>14145</v>
      </c>
      <c r="F847" s="156">
        <v>0</v>
      </c>
      <c r="G847" s="157" t="s">
        <v>1734</v>
      </c>
      <c r="H847" s="158">
        <v>7.6</v>
      </c>
      <c r="I847" s="156">
        <v>0</v>
      </c>
      <c r="J847" s="157" t="s">
        <v>1734</v>
      </c>
      <c r="K847" s="158">
        <v>9.2100000000000009</v>
      </c>
      <c r="L847" s="76" t="s">
        <v>10511</v>
      </c>
      <c r="M847" s="77"/>
      <c r="N847" s="175"/>
      <c r="O847" s="175"/>
      <c r="P847" s="175"/>
      <c r="Q847" s="966">
        <v>1.45</v>
      </c>
      <c r="R847" s="175"/>
      <c r="S847" s="965">
        <f t="shared" si="205"/>
        <v>1.45</v>
      </c>
      <c r="T847" s="154"/>
    </row>
    <row r="848" spans="2:21" x14ac:dyDescent="0.25">
      <c r="B848" s="264"/>
      <c r="C848" s="136"/>
      <c r="D848" s="264"/>
      <c r="E848" s="410" t="s">
        <v>14145</v>
      </c>
      <c r="F848" s="156">
        <v>1</v>
      </c>
      <c r="G848" s="157" t="s">
        <v>1734</v>
      </c>
      <c r="H848" s="158">
        <v>13.6</v>
      </c>
      <c r="I848" s="156">
        <v>1</v>
      </c>
      <c r="J848" s="157" t="s">
        <v>1734</v>
      </c>
      <c r="K848" s="158">
        <v>15.23</v>
      </c>
      <c r="L848" s="76" t="s">
        <v>10511</v>
      </c>
      <c r="M848" s="77"/>
      <c r="N848" s="175"/>
      <c r="O848" s="175"/>
      <c r="P848" s="175"/>
      <c r="Q848" s="966"/>
      <c r="R848" s="175"/>
      <c r="S848" s="965"/>
      <c r="T848" s="154"/>
    </row>
    <row r="849" spans="2:20" x14ac:dyDescent="0.25">
      <c r="B849" s="264"/>
      <c r="C849" s="136"/>
      <c r="D849" s="264"/>
      <c r="E849" s="410" t="s">
        <v>14145</v>
      </c>
      <c r="F849" s="156">
        <v>2</v>
      </c>
      <c r="G849" s="157" t="s">
        <v>1734</v>
      </c>
      <c r="H849" s="158">
        <v>18.059999999999999</v>
      </c>
      <c r="I849" s="156">
        <v>2</v>
      </c>
      <c r="J849" s="157" t="s">
        <v>1734</v>
      </c>
      <c r="K849" s="158">
        <v>19.7</v>
      </c>
      <c r="L849" s="76" t="s">
        <v>10511</v>
      </c>
      <c r="M849" s="77"/>
      <c r="N849" s="175"/>
      <c r="O849" s="175"/>
      <c r="P849" s="175"/>
      <c r="Q849" s="966"/>
      <c r="R849" s="175"/>
      <c r="S849" s="965"/>
      <c r="T849" s="154"/>
    </row>
    <row r="850" spans="2:20" x14ac:dyDescent="0.25">
      <c r="B850" s="264"/>
      <c r="C850" s="136"/>
      <c r="D850" s="264"/>
      <c r="E850" s="410" t="s">
        <v>14155</v>
      </c>
      <c r="F850" s="156">
        <v>0</v>
      </c>
      <c r="G850" s="157" t="s">
        <v>1734</v>
      </c>
      <c r="H850" s="158">
        <v>7.6</v>
      </c>
      <c r="I850" s="156">
        <v>0</v>
      </c>
      <c r="J850" s="157" t="s">
        <v>1734</v>
      </c>
      <c r="K850" s="158">
        <v>9.2100000000000009</v>
      </c>
      <c r="L850" s="76" t="s">
        <v>10511</v>
      </c>
      <c r="M850" s="77"/>
      <c r="N850" s="175"/>
      <c r="O850" s="175"/>
      <c r="P850" s="175"/>
      <c r="Q850" s="175">
        <v>1.45</v>
      </c>
      <c r="R850" s="175"/>
      <c r="S850" s="685">
        <f t="shared" si="205"/>
        <v>1.45</v>
      </c>
      <c r="T850" s="154"/>
    </row>
    <row r="851" spans="2:20" x14ac:dyDescent="0.25">
      <c r="B851" s="264"/>
      <c r="C851" s="136"/>
      <c r="D851" s="264"/>
      <c r="E851" s="410" t="s">
        <v>14156</v>
      </c>
      <c r="F851" s="156">
        <v>1</v>
      </c>
      <c r="G851" s="157" t="s">
        <v>1734</v>
      </c>
      <c r="H851" s="158">
        <v>12</v>
      </c>
      <c r="I851" s="156">
        <v>1</v>
      </c>
      <c r="J851" s="157" t="s">
        <v>1734</v>
      </c>
      <c r="K851" s="158">
        <f t="shared" si="206"/>
        <v>17</v>
      </c>
      <c r="L851" s="76" t="s">
        <v>10512</v>
      </c>
      <c r="M851" s="77"/>
      <c r="N851" s="175"/>
      <c r="O851" s="175"/>
      <c r="P851" s="175"/>
      <c r="Q851" s="175">
        <v>1.1000000000000001</v>
      </c>
      <c r="R851" s="175"/>
      <c r="S851" s="685">
        <f t="shared" si="205"/>
        <v>1.1000000000000001</v>
      </c>
      <c r="T851" s="154"/>
    </row>
    <row r="852" spans="2:20" x14ac:dyDescent="0.25">
      <c r="B852" s="264"/>
      <c r="C852" s="136"/>
      <c r="D852" s="264"/>
      <c r="E852" s="410" t="s">
        <v>14157</v>
      </c>
      <c r="F852" s="156"/>
      <c r="G852" s="157"/>
      <c r="H852" s="158"/>
      <c r="I852" s="156"/>
      <c r="J852" s="157"/>
      <c r="K852" s="158"/>
      <c r="L852" s="76" t="s">
        <v>10511</v>
      </c>
      <c r="M852" s="77"/>
      <c r="N852" s="175"/>
      <c r="O852" s="175"/>
      <c r="P852" s="175"/>
      <c r="Q852" s="175">
        <v>2.04</v>
      </c>
      <c r="R852" s="175"/>
      <c r="S852" s="685">
        <f t="shared" si="205"/>
        <v>2.04</v>
      </c>
      <c r="T852" s="154"/>
    </row>
    <row r="853" spans="2:20" x14ac:dyDescent="0.25">
      <c r="B853" s="264"/>
      <c r="C853" s="136"/>
      <c r="D853" s="264"/>
      <c r="E853" s="410" t="s">
        <v>14158</v>
      </c>
      <c r="F853" s="156">
        <v>2</v>
      </c>
      <c r="G853" s="157" t="s">
        <v>1734</v>
      </c>
      <c r="H853" s="158">
        <v>15</v>
      </c>
      <c r="I853" s="156">
        <v>2</v>
      </c>
      <c r="J853" s="157" t="s">
        <v>1734</v>
      </c>
      <c r="K853" s="158">
        <f t="shared" si="206"/>
        <v>20</v>
      </c>
      <c r="L853" s="76" t="s">
        <v>10512</v>
      </c>
      <c r="M853" s="77"/>
      <c r="N853" s="175"/>
      <c r="O853" s="175"/>
      <c r="P853" s="175"/>
      <c r="Q853" s="175">
        <v>2.04</v>
      </c>
      <c r="R853" s="175"/>
      <c r="S853" s="685">
        <f t="shared" si="205"/>
        <v>2.04</v>
      </c>
      <c r="T853" s="154"/>
    </row>
    <row r="854" spans="2:20" x14ac:dyDescent="0.25">
      <c r="B854" s="264"/>
      <c r="C854" s="136"/>
      <c r="D854" s="264"/>
      <c r="E854" s="410" t="s">
        <v>14156</v>
      </c>
      <c r="F854" s="156"/>
      <c r="G854" s="157"/>
      <c r="H854" s="158"/>
      <c r="I854" s="156"/>
      <c r="J854" s="157"/>
      <c r="K854" s="158"/>
      <c r="L854" s="76" t="s">
        <v>10511</v>
      </c>
      <c r="M854" s="77"/>
      <c r="N854" s="175"/>
      <c r="O854" s="175"/>
      <c r="P854" s="175"/>
      <c r="Q854" s="175">
        <v>1.1000000000000001</v>
      </c>
      <c r="R854" s="175"/>
      <c r="S854" s="685">
        <f t="shared" si="205"/>
        <v>1.1000000000000001</v>
      </c>
      <c r="T854" s="154"/>
    </row>
    <row r="855" spans="2:20" x14ac:dyDescent="0.25">
      <c r="B855" s="264"/>
      <c r="C855" s="136"/>
      <c r="D855" s="264"/>
      <c r="E855" s="410" t="s">
        <v>14156</v>
      </c>
      <c r="F855" s="156">
        <v>4</v>
      </c>
      <c r="G855" s="157" t="s">
        <v>1734</v>
      </c>
      <c r="H855" s="158">
        <v>7</v>
      </c>
      <c r="I855" s="156">
        <v>4</v>
      </c>
      <c r="J855" s="157" t="s">
        <v>1734</v>
      </c>
      <c r="K855" s="158">
        <f t="shared" si="206"/>
        <v>12</v>
      </c>
      <c r="L855" s="76" t="s">
        <v>10512</v>
      </c>
      <c r="M855" s="77"/>
      <c r="N855" s="175"/>
      <c r="O855" s="175"/>
      <c r="P855" s="175"/>
      <c r="Q855" s="175">
        <v>1.1000000000000001</v>
      </c>
      <c r="R855" s="175"/>
      <c r="S855" s="685">
        <f t="shared" si="205"/>
        <v>1.1000000000000001</v>
      </c>
      <c r="T855" s="154"/>
    </row>
    <row r="856" spans="2:20" x14ac:dyDescent="0.25">
      <c r="B856" s="264"/>
      <c r="C856" s="136"/>
      <c r="D856" s="264"/>
      <c r="E856" s="410" t="s">
        <v>14159</v>
      </c>
      <c r="F856" s="156"/>
      <c r="G856" s="157"/>
      <c r="H856" s="158"/>
      <c r="I856" s="156"/>
      <c r="J856" s="157"/>
      <c r="K856" s="158"/>
      <c r="L856" s="76" t="s">
        <v>10511</v>
      </c>
      <c r="M856" s="77"/>
      <c r="N856" s="175"/>
      <c r="O856" s="175"/>
      <c r="P856" s="175"/>
      <c r="Q856" s="175">
        <v>2.04</v>
      </c>
      <c r="R856" s="175"/>
      <c r="S856" s="685">
        <f t="shared" si="205"/>
        <v>2.04</v>
      </c>
      <c r="T856" s="154"/>
    </row>
    <row r="857" spans="2:20" x14ac:dyDescent="0.25">
      <c r="B857" s="264"/>
      <c r="C857" s="136"/>
      <c r="D857" s="264"/>
      <c r="E857" s="410" t="s">
        <v>14158</v>
      </c>
      <c r="F857" s="156">
        <v>4</v>
      </c>
      <c r="G857" s="157" t="s">
        <v>1734</v>
      </c>
      <c r="H857" s="158">
        <v>7</v>
      </c>
      <c r="I857" s="156">
        <v>4</v>
      </c>
      <c r="J857" s="157" t="s">
        <v>1734</v>
      </c>
      <c r="K857" s="158">
        <f t="shared" ref="K857" si="207">H857+5</f>
        <v>12</v>
      </c>
      <c r="L857" s="76" t="s">
        <v>10512</v>
      </c>
      <c r="M857" s="77"/>
      <c r="N857" s="175"/>
      <c r="O857" s="175"/>
      <c r="P857" s="175"/>
      <c r="Q857" s="175">
        <v>2.04</v>
      </c>
      <c r="R857" s="175"/>
      <c r="S857" s="685">
        <f t="shared" si="205"/>
        <v>2.04</v>
      </c>
      <c r="T857" s="154"/>
    </row>
    <row r="858" spans="2:20" x14ac:dyDescent="0.25">
      <c r="B858" s="264"/>
      <c r="C858" s="136"/>
      <c r="D858" s="264"/>
      <c r="E858" s="410" t="s">
        <v>14156</v>
      </c>
      <c r="F858" s="156"/>
      <c r="G858" s="157"/>
      <c r="H858" s="158"/>
      <c r="I858" s="156"/>
      <c r="J858" s="157"/>
      <c r="K858" s="158"/>
      <c r="L858" s="76" t="s">
        <v>10511</v>
      </c>
      <c r="M858" s="77"/>
      <c r="N858" s="175"/>
      <c r="O858" s="175"/>
      <c r="P858" s="175"/>
      <c r="Q858" s="175">
        <v>1.1000000000000001</v>
      </c>
      <c r="R858" s="175"/>
      <c r="S858" s="685">
        <f t="shared" si="205"/>
        <v>1.1000000000000001</v>
      </c>
      <c r="T858" s="154"/>
    </row>
    <row r="859" spans="2:20" x14ac:dyDescent="0.25">
      <c r="B859" s="264"/>
      <c r="C859" s="136"/>
      <c r="D859" s="264"/>
      <c r="E859" s="410" t="s">
        <v>14156</v>
      </c>
      <c r="F859" s="156">
        <v>7</v>
      </c>
      <c r="G859" s="157" t="s">
        <v>1734</v>
      </c>
      <c r="H859" s="158">
        <v>8</v>
      </c>
      <c r="I859" s="156">
        <v>7</v>
      </c>
      <c r="J859" s="157" t="s">
        <v>1734</v>
      </c>
      <c r="K859" s="158">
        <f t="shared" ref="K859" si="208">H859+5</f>
        <v>13</v>
      </c>
      <c r="L859" s="76" t="s">
        <v>10512</v>
      </c>
      <c r="M859" s="77"/>
      <c r="N859" s="175"/>
      <c r="O859" s="175"/>
      <c r="P859" s="175"/>
      <c r="Q859" s="175">
        <v>1.1000000000000001</v>
      </c>
      <c r="R859" s="175"/>
      <c r="S859" s="685">
        <f t="shared" si="205"/>
        <v>1.1000000000000001</v>
      </c>
      <c r="T859" s="154"/>
    </row>
    <row r="860" spans="2:20" x14ac:dyDescent="0.25">
      <c r="B860" s="264"/>
      <c r="C860" s="136"/>
      <c r="D860" s="264"/>
      <c r="E860" s="410" t="s">
        <v>14160</v>
      </c>
      <c r="F860" s="156"/>
      <c r="G860" s="157"/>
      <c r="H860" s="158"/>
      <c r="I860" s="156"/>
      <c r="J860" s="157"/>
      <c r="K860" s="158"/>
      <c r="L860" s="76" t="s">
        <v>10511</v>
      </c>
      <c r="M860" s="77"/>
      <c r="N860" s="175"/>
      <c r="O860" s="175"/>
      <c r="P860" s="175"/>
      <c r="Q860" s="175">
        <v>1.39</v>
      </c>
      <c r="R860" s="175"/>
      <c r="S860" s="685">
        <f t="shared" si="205"/>
        <v>1.39</v>
      </c>
      <c r="T860" s="154"/>
    </row>
    <row r="861" spans="2:20" x14ac:dyDescent="0.25">
      <c r="B861" s="264"/>
      <c r="C861" s="136"/>
      <c r="D861" s="264"/>
      <c r="E861" s="410" t="s">
        <v>14156</v>
      </c>
      <c r="F861" s="156">
        <v>13</v>
      </c>
      <c r="G861" s="157" t="s">
        <v>1734</v>
      </c>
      <c r="H861" s="158">
        <v>8</v>
      </c>
      <c r="I861" s="156">
        <v>13</v>
      </c>
      <c r="J861" s="157" t="s">
        <v>1734</v>
      </c>
      <c r="K861" s="158">
        <f t="shared" ref="K861" si="209">H861+5</f>
        <v>13</v>
      </c>
      <c r="L861" s="76" t="s">
        <v>10512</v>
      </c>
      <c r="M861" s="77"/>
      <c r="N861" s="175"/>
      <c r="O861" s="175"/>
      <c r="P861" s="175"/>
      <c r="Q861" s="175">
        <v>1.1000000000000001</v>
      </c>
      <c r="R861" s="175"/>
      <c r="S861" s="685">
        <f t="shared" si="205"/>
        <v>1.1000000000000001</v>
      </c>
      <c r="T861" s="154"/>
    </row>
    <row r="862" spans="2:20" x14ac:dyDescent="0.25">
      <c r="B862" s="264"/>
      <c r="C862" s="136"/>
      <c r="D862" s="264"/>
      <c r="E862" s="410" t="s">
        <v>14159</v>
      </c>
      <c r="F862" s="156"/>
      <c r="G862" s="157"/>
      <c r="H862" s="158"/>
      <c r="I862" s="156"/>
      <c r="J862" s="157"/>
      <c r="K862" s="158"/>
      <c r="L862" s="76" t="s">
        <v>10511</v>
      </c>
      <c r="M862" s="77"/>
      <c r="N862" s="175"/>
      <c r="O862" s="175"/>
      <c r="P862" s="175"/>
      <c r="Q862" s="175">
        <v>2.04</v>
      </c>
      <c r="R862" s="175"/>
      <c r="S862" s="685">
        <f t="shared" si="205"/>
        <v>2.04</v>
      </c>
      <c r="T862" s="154"/>
    </row>
    <row r="863" spans="2:20" x14ac:dyDescent="0.25">
      <c r="B863" s="264"/>
      <c r="C863" s="136"/>
      <c r="D863" s="264"/>
      <c r="E863" s="410" t="s">
        <v>14158</v>
      </c>
      <c r="F863" s="156">
        <v>15</v>
      </c>
      <c r="G863" s="157" t="s">
        <v>1734</v>
      </c>
      <c r="H863" s="158">
        <v>2</v>
      </c>
      <c r="I863" s="156">
        <v>15</v>
      </c>
      <c r="J863" s="157" t="s">
        <v>1734</v>
      </c>
      <c r="K863" s="158">
        <f t="shared" ref="K863" si="210">H863+5</f>
        <v>7</v>
      </c>
      <c r="L863" s="76" t="s">
        <v>10512</v>
      </c>
      <c r="M863" s="77"/>
      <c r="N863" s="175"/>
      <c r="O863" s="175"/>
      <c r="P863" s="175"/>
      <c r="Q863" s="175">
        <v>2.04</v>
      </c>
      <c r="R863" s="175"/>
      <c r="S863" s="685">
        <f t="shared" si="205"/>
        <v>2.04</v>
      </c>
      <c r="T863" s="154"/>
    </row>
    <row r="864" spans="2:20" x14ac:dyDescent="0.25">
      <c r="B864" s="264"/>
      <c r="C864" s="136"/>
      <c r="D864" s="264"/>
      <c r="E864" s="410" t="s">
        <v>14156</v>
      </c>
      <c r="F864" s="156"/>
      <c r="G864" s="157"/>
      <c r="H864" s="158"/>
      <c r="I864" s="156"/>
      <c r="J864" s="157"/>
      <c r="K864" s="158"/>
      <c r="L864" s="76" t="s">
        <v>10511</v>
      </c>
      <c r="M864" s="77"/>
      <c r="N864" s="175"/>
      <c r="O864" s="175"/>
      <c r="P864" s="175"/>
      <c r="Q864" s="175">
        <v>1.1000000000000001</v>
      </c>
      <c r="R864" s="175"/>
      <c r="S864" s="685">
        <f t="shared" si="205"/>
        <v>1.1000000000000001</v>
      </c>
      <c r="T864" s="154"/>
    </row>
    <row r="865" spans="2:20" x14ac:dyDescent="0.25">
      <c r="B865" s="264"/>
      <c r="C865" s="136"/>
      <c r="D865" s="264"/>
      <c r="E865" s="410" t="s">
        <v>14156</v>
      </c>
      <c r="F865" s="156">
        <v>20</v>
      </c>
      <c r="G865" s="157" t="s">
        <v>1734</v>
      </c>
      <c r="H865" s="158">
        <v>11</v>
      </c>
      <c r="I865" s="156">
        <v>20</v>
      </c>
      <c r="J865" s="157" t="s">
        <v>1734</v>
      </c>
      <c r="K865" s="158">
        <f t="shared" ref="K865" si="211">H865+5</f>
        <v>16</v>
      </c>
      <c r="L865" s="76" t="s">
        <v>10512</v>
      </c>
      <c r="M865" s="77"/>
      <c r="N865" s="175"/>
      <c r="O865" s="175"/>
      <c r="P865" s="175"/>
      <c r="Q865" s="175">
        <v>1.1000000000000001</v>
      </c>
      <c r="R865" s="175"/>
      <c r="S865" s="685">
        <f t="shared" si="205"/>
        <v>1.1000000000000001</v>
      </c>
      <c r="T865" s="154"/>
    </row>
    <row r="866" spans="2:20" x14ac:dyDescent="0.25">
      <c r="B866" s="264"/>
      <c r="C866" s="136"/>
      <c r="D866" s="264"/>
      <c r="E866" s="410" t="s">
        <v>14159</v>
      </c>
      <c r="F866" s="156"/>
      <c r="G866" s="157"/>
      <c r="H866" s="158"/>
      <c r="I866" s="156"/>
      <c r="J866" s="157"/>
      <c r="K866" s="158"/>
      <c r="L866" s="76" t="s">
        <v>10511</v>
      </c>
      <c r="M866" s="77"/>
      <c r="N866" s="175"/>
      <c r="O866" s="175"/>
      <c r="P866" s="175"/>
      <c r="Q866" s="175">
        <v>2.04</v>
      </c>
      <c r="R866" s="175"/>
      <c r="S866" s="685">
        <f t="shared" si="205"/>
        <v>2.04</v>
      </c>
      <c r="T866" s="154"/>
    </row>
    <row r="867" spans="2:20" x14ac:dyDescent="0.25">
      <c r="B867" s="264"/>
      <c r="C867" s="136"/>
      <c r="D867" s="264"/>
      <c r="E867" s="410" t="s">
        <v>14158</v>
      </c>
      <c r="F867" s="156">
        <v>22</v>
      </c>
      <c r="G867" s="157" t="s">
        <v>1734</v>
      </c>
      <c r="H867" s="158">
        <v>6</v>
      </c>
      <c r="I867" s="156">
        <v>22</v>
      </c>
      <c r="J867" s="157" t="s">
        <v>1734</v>
      </c>
      <c r="K867" s="158">
        <f t="shared" ref="K867" si="212">H867+5</f>
        <v>11</v>
      </c>
      <c r="L867" s="76" t="s">
        <v>10512</v>
      </c>
      <c r="M867" s="77"/>
      <c r="N867" s="175"/>
      <c r="O867" s="175"/>
      <c r="P867" s="175"/>
      <c r="Q867" s="175">
        <v>2.04</v>
      </c>
      <c r="R867" s="175"/>
      <c r="S867" s="685">
        <f t="shared" si="205"/>
        <v>2.04</v>
      </c>
      <c r="T867" s="154"/>
    </row>
    <row r="868" spans="2:20" x14ac:dyDescent="0.25">
      <c r="B868" s="264"/>
      <c r="C868" s="136"/>
      <c r="D868" s="264"/>
      <c r="E868" s="410" t="s">
        <v>14156</v>
      </c>
      <c r="F868" s="156"/>
      <c r="G868" s="157"/>
      <c r="H868" s="158"/>
      <c r="I868" s="156"/>
      <c r="J868" s="157"/>
      <c r="K868" s="158"/>
      <c r="L868" s="76" t="s">
        <v>10511</v>
      </c>
      <c r="M868" s="77"/>
      <c r="N868" s="175"/>
      <c r="O868" s="175"/>
      <c r="P868" s="175"/>
      <c r="Q868" s="175">
        <v>1.1000000000000001</v>
      </c>
      <c r="R868" s="175"/>
      <c r="S868" s="685">
        <f t="shared" si="205"/>
        <v>1.1000000000000001</v>
      </c>
      <c r="T868" s="154"/>
    </row>
    <row r="869" spans="2:20" x14ac:dyDescent="0.25">
      <c r="B869" s="264"/>
      <c r="C869" s="136"/>
      <c r="D869" s="264"/>
      <c r="E869" s="410" t="s">
        <v>14156</v>
      </c>
      <c r="F869" s="156">
        <v>27</v>
      </c>
      <c r="G869" s="157" t="s">
        <v>1734</v>
      </c>
      <c r="H869" s="158">
        <v>14</v>
      </c>
      <c r="I869" s="156">
        <v>27</v>
      </c>
      <c r="J869" s="157" t="s">
        <v>1734</v>
      </c>
      <c r="K869" s="158">
        <f t="shared" ref="K869" si="213">H869+5</f>
        <v>19</v>
      </c>
      <c r="L869" s="76" t="s">
        <v>10512</v>
      </c>
      <c r="M869" s="77"/>
      <c r="N869" s="175"/>
      <c r="O869" s="175"/>
      <c r="P869" s="175"/>
      <c r="Q869" s="175">
        <v>1.1000000000000001</v>
      </c>
      <c r="R869" s="175"/>
      <c r="S869" s="685">
        <f t="shared" si="205"/>
        <v>1.1000000000000001</v>
      </c>
      <c r="T869" s="154"/>
    </row>
    <row r="870" spans="2:20" x14ac:dyDescent="0.25">
      <c r="B870" s="264"/>
      <c r="C870" s="136"/>
      <c r="D870" s="264"/>
      <c r="E870" s="410" t="s">
        <v>14159</v>
      </c>
      <c r="F870" s="156"/>
      <c r="G870" s="157"/>
      <c r="H870" s="158"/>
      <c r="I870" s="156"/>
      <c r="J870" s="157"/>
      <c r="K870" s="158"/>
      <c r="L870" s="76" t="s">
        <v>10511</v>
      </c>
      <c r="M870" s="77"/>
      <c r="N870" s="175"/>
      <c r="O870" s="175"/>
      <c r="P870" s="175"/>
      <c r="Q870" s="175">
        <v>2.04</v>
      </c>
      <c r="R870" s="175"/>
      <c r="S870" s="685">
        <f t="shared" si="205"/>
        <v>2.04</v>
      </c>
      <c r="T870" s="154"/>
    </row>
    <row r="871" spans="2:20" x14ac:dyDescent="0.25">
      <c r="B871" s="264"/>
      <c r="C871" s="136"/>
      <c r="D871" s="264"/>
      <c r="E871" s="410" t="s">
        <v>14158</v>
      </c>
      <c r="F871" s="156">
        <v>29</v>
      </c>
      <c r="G871" s="157" t="s">
        <v>1734</v>
      </c>
      <c r="H871" s="158">
        <v>9</v>
      </c>
      <c r="I871" s="156">
        <v>29</v>
      </c>
      <c r="J871" s="157" t="s">
        <v>1734</v>
      </c>
      <c r="K871" s="158">
        <f t="shared" ref="K871" si="214">H871+5</f>
        <v>14</v>
      </c>
      <c r="L871" s="76" t="s">
        <v>10512</v>
      </c>
      <c r="M871" s="77"/>
      <c r="N871" s="175"/>
      <c r="O871" s="175"/>
      <c r="P871" s="175"/>
      <c r="Q871" s="175">
        <v>2.04</v>
      </c>
      <c r="R871" s="175"/>
      <c r="S871" s="685">
        <f t="shared" si="205"/>
        <v>2.04</v>
      </c>
      <c r="T871" s="154"/>
    </row>
    <row r="872" spans="2:20" x14ac:dyDescent="0.25">
      <c r="B872" s="264"/>
      <c r="C872" s="136"/>
      <c r="D872" s="264"/>
      <c r="E872" s="410" t="s">
        <v>14156</v>
      </c>
      <c r="F872" s="156"/>
      <c r="G872" s="157"/>
      <c r="H872" s="158"/>
      <c r="I872" s="156"/>
      <c r="J872" s="157"/>
      <c r="K872" s="158"/>
      <c r="L872" s="76" t="s">
        <v>10511</v>
      </c>
      <c r="M872" s="77"/>
      <c r="N872" s="175"/>
      <c r="O872" s="175"/>
      <c r="P872" s="175"/>
      <c r="Q872" s="175">
        <v>1.1000000000000001</v>
      </c>
      <c r="R872" s="175"/>
      <c r="S872" s="685">
        <f t="shared" si="205"/>
        <v>1.1000000000000001</v>
      </c>
      <c r="T872" s="154"/>
    </row>
    <row r="873" spans="2:20" x14ac:dyDescent="0.25">
      <c r="B873" s="264"/>
      <c r="C873" s="136"/>
      <c r="D873" s="264"/>
      <c r="E873" s="410" t="s">
        <v>14155</v>
      </c>
      <c r="F873" s="156">
        <v>35</v>
      </c>
      <c r="G873" s="157" t="s">
        <v>1734</v>
      </c>
      <c r="H873" s="158">
        <v>9.5500000000000007</v>
      </c>
      <c r="I873" s="156">
        <v>35</v>
      </c>
      <c r="J873" s="157" t="s">
        <v>1734</v>
      </c>
      <c r="K873" s="158">
        <v>11.28</v>
      </c>
      <c r="L873" s="76" t="s">
        <v>10511</v>
      </c>
      <c r="M873" s="77"/>
      <c r="N873" s="175"/>
      <c r="O873" s="175"/>
      <c r="P873" s="175"/>
      <c r="Q873" s="175">
        <v>1.45</v>
      </c>
      <c r="R873" s="175"/>
      <c r="S873" s="685">
        <f t="shared" si="205"/>
        <v>1.45</v>
      </c>
      <c r="T873" s="154"/>
    </row>
    <row r="874" spans="2:20" x14ac:dyDescent="0.25">
      <c r="B874" s="264"/>
      <c r="C874" s="136"/>
      <c r="D874" s="264"/>
      <c r="E874" s="410" t="s">
        <v>14161</v>
      </c>
      <c r="F874" s="156">
        <v>0</v>
      </c>
      <c r="G874" s="157" t="s">
        <v>1734</v>
      </c>
      <c r="H874" s="158">
        <v>10.97</v>
      </c>
      <c r="I874" s="156">
        <v>0</v>
      </c>
      <c r="J874" s="157" t="s">
        <v>1734</v>
      </c>
      <c r="K874" s="158">
        <v>12.58</v>
      </c>
      <c r="L874" s="76" t="s">
        <v>10511</v>
      </c>
      <c r="M874" s="77"/>
      <c r="N874" s="175"/>
      <c r="O874" s="175"/>
      <c r="P874" s="175"/>
      <c r="Q874" s="175">
        <v>1.45</v>
      </c>
      <c r="R874" s="175"/>
      <c r="S874" s="685">
        <f t="shared" si="205"/>
        <v>1.45</v>
      </c>
      <c r="T874" s="154"/>
    </row>
    <row r="875" spans="2:20" x14ac:dyDescent="0.25">
      <c r="B875" s="264"/>
      <c r="C875" s="136"/>
      <c r="D875" s="264"/>
      <c r="E875" s="410" t="s">
        <v>14162</v>
      </c>
      <c r="F875" s="156">
        <v>0</v>
      </c>
      <c r="G875" s="157" t="s">
        <v>1734</v>
      </c>
      <c r="H875" s="158">
        <v>10.95</v>
      </c>
      <c r="I875" s="156">
        <v>0</v>
      </c>
      <c r="J875" s="157" t="s">
        <v>1734</v>
      </c>
      <c r="K875" s="158">
        <v>12.88</v>
      </c>
      <c r="L875" s="76" t="s">
        <v>10511</v>
      </c>
      <c r="M875" s="77"/>
      <c r="N875" s="175"/>
      <c r="O875" s="175"/>
      <c r="P875" s="175"/>
      <c r="Q875" s="175">
        <v>1.45</v>
      </c>
      <c r="R875" s="175"/>
      <c r="S875" s="685">
        <f t="shared" si="205"/>
        <v>1.45</v>
      </c>
      <c r="T875" s="154"/>
    </row>
    <row r="876" spans="2:20" x14ac:dyDescent="0.25">
      <c r="B876" s="264"/>
      <c r="C876" s="136"/>
      <c r="D876" s="264"/>
      <c r="E876" s="410" t="s">
        <v>14163</v>
      </c>
      <c r="F876" s="156">
        <v>0</v>
      </c>
      <c r="G876" s="157" t="s">
        <v>1734</v>
      </c>
      <c r="H876" s="158">
        <v>13.96</v>
      </c>
      <c r="I876" s="156">
        <v>0</v>
      </c>
      <c r="J876" s="157" t="s">
        <v>1734</v>
      </c>
      <c r="K876" s="158">
        <v>15.26</v>
      </c>
      <c r="L876" s="76" t="s">
        <v>10511</v>
      </c>
      <c r="M876" s="77"/>
      <c r="N876" s="175"/>
      <c r="O876" s="175"/>
      <c r="P876" s="175"/>
      <c r="Q876" s="175">
        <v>1.45</v>
      </c>
      <c r="R876" s="175"/>
      <c r="S876" s="685">
        <f t="shared" si="205"/>
        <v>1.45</v>
      </c>
      <c r="T876" s="154"/>
    </row>
    <row r="877" spans="2:20" x14ac:dyDescent="0.25">
      <c r="B877" s="264"/>
      <c r="C877" s="136"/>
      <c r="D877" s="264"/>
      <c r="E877" s="410" t="s">
        <v>14164</v>
      </c>
      <c r="F877" s="156">
        <v>0</v>
      </c>
      <c r="G877" s="157" t="s">
        <v>1734</v>
      </c>
      <c r="H877" s="158">
        <v>15.33</v>
      </c>
      <c r="I877" s="156">
        <v>0</v>
      </c>
      <c r="J877" s="157" t="s">
        <v>1734</v>
      </c>
      <c r="K877" s="158">
        <v>16.95</v>
      </c>
      <c r="L877" s="76" t="s">
        <v>10511</v>
      </c>
      <c r="M877" s="77"/>
      <c r="N877" s="175"/>
      <c r="O877" s="175"/>
      <c r="P877" s="175"/>
      <c r="Q877" s="175">
        <v>1.45</v>
      </c>
      <c r="R877" s="175"/>
      <c r="S877" s="685">
        <f t="shared" si="205"/>
        <v>1.45</v>
      </c>
      <c r="T877" s="154"/>
    </row>
    <row r="878" spans="2:20" x14ac:dyDescent="0.25">
      <c r="B878" s="264"/>
      <c r="C878" s="136"/>
      <c r="D878" s="264"/>
      <c r="E878" s="410" t="s">
        <v>14165</v>
      </c>
      <c r="F878" s="156">
        <v>0</v>
      </c>
      <c r="G878" s="157" t="s">
        <v>1734</v>
      </c>
      <c r="H878" s="158">
        <v>15.5</v>
      </c>
      <c r="I878" s="156">
        <v>0</v>
      </c>
      <c r="J878" s="157" t="s">
        <v>1734</v>
      </c>
      <c r="K878" s="158">
        <v>17.100000000000001</v>
      </c>
      <c r="L878" s="76" t="s">
        <v>10511</v>
      </c>
      <c r="M878" s="77"/>
      <c r="N878" s="175"/>
      <c r="O878" s="175"/>
      <c r="P878" s="175"/>
      <c r="Q878" s="175">
        <v>1.45</v>
      </c>
      <c r="R878" s="175"/>
      <c r="S878" s="685">
        <f t="shared" si="205"/>
        <v>1.45</v>
      </c>
      <c r="T878" s="154"/>
    </row>
    <row r="879" spans="2:20" x14ac:dyDescent="0.25">
      <c r="B879" s="264"/>
      <c r="C879" s="136"/>
      <c r="D879" s="264"/>
      <c r="E879" s="494" t="s">
        <v>14142</v>
      </c>
      <c r="F879" s="686"/>
      <c r="G879" s="686"/>
      <c r="H879" s="686"/>
      <c r="I879" s="686"/>
      <c r="J879" s="686"/>
      <c r="K879" s="686"/>
      <c r="L879" s="686"/>
      <c r="M879" s="686"/>
      <c r="N879" s="684">
        <f>SUM(9+8.85+10.92+4.97+6.58+14.69+7.33+4.95+7.33+5.56)</f>
        <v>80.179999999999993</v>
      </c>
      <c r="O879" s="550">
        <v>0.24</v>
      </c>
      <c r="P879" s="550"/>
      <c r="Q879" s="550">
        <v>17.55</v>
      </c>
      <c r="R879" s="593"/>
      <c r="S879" s="685">
        <f>Q879</f>
        <v>17.55</v>
      </c>
      <c r="T879" s="154"/>
    </row>
    <row r="880" spans="2:20" x14ac:dyDescent="0.25">
      <c r="B880" s="267"/>
      <c r="C880" s="184"/>
      <c r="D880" s="267"/>
      <c r="E880" s="167"/>
      <c r="F880" s="185"/>
      <c r="G880" s="157"/>
      <c r="H880" s="35"/>
      <c r="I880" s="35"/>
      <c r="J880" s="157"/>
      <c r="K880" s="35"/>
      <c r="L880" s="35"/>
      <c r="M880" s="174"/>
      <c r="N880" s="319"/>
      <c r="O880" s="174"/>
      <c r="P880" s="174"/>
      <c r="Q880" s="174"/>
      <c r="R880" s="174"/>
      <c r="S880" s="301">
        <f>Q880</f>
        <v>0</v>
      </c>
      <c r="T880" s="222"/>
    </row>
    <row r="881" spans="2:23" x14ac:dyDescent="0.25">
      <c r="B881" s="268"/>
      <c r="C881" s="186"/>
      <c r="D881" s="268"/>
      <c r="E881" s="149" t="s">
        <v>9</v>
      </c>
      <c r="F881" s="160"/>
      <c r="G881" s="161"/>
      <c r="H881" s="163"/>
      <c r="I881" s="160"/>
      <c r="J881" s="161"/>
      <c r="K881" s="163"/>
      <c r="L881" s="163"/>
      <c r="M881" s="164"/>
      <c r="N881" s="165"/>
      <c r="O881" s="165"/>
      <c r="P881" s="165"/>
      <c r="Q881" s="165"/>
      <c r="R881" s="165"/>
      <c r="S881" s="298">
        <f>ROUND(SUM(S834:S880),2)</f>
        <v>78.010000000000005</v>
      </c>
      <c r="T881" s="150" t="str">
        <f>IFERROR(VLOOKUP(B833,'Planilha Orçamentária'!$A$13:$H$171,5,FALSE),0)</f>
        <v>m²</v>
      </c>
    </row>
    <row r="882" spans="2:23" ht="6.75" customHeight="1" x14ac:dyDescent="0.25">
      <c r="B882" s="388"/>
      <c r="C882" s="389"/>
      <c r="D882" s="389"/>
      <c r="E882" s="389"/>
      <c r="F882" s="389"/>
      <c r="G882" s="389"/>
      <c r="H882" s="389"/>
      <c r="I882" s="389"/>
      <c r="J882" s="389"/>
      <c r="K882" s="389"/>
      <c r="L882" s="389"/>
      <c r="M882" s="389"/>
      <c r="N882" s="389"/>
      <c r="O882" s="389"/>
      <c r="P882" s="389"/>
      <c r="Q882" s="389"/>
      <c r="R882" s="389"/>
      <c r="S882" s="389"/>
      <c r="T882" s="390"/>
    </row>
    <row r="883" spans="2:23" x14ac:dyDescent="0.25">
      <c r="B883" s="266" t="str">
        <f>'Planilha Orçamentária'!A99</f>
        <v>6.3</v>
      </c>
      <c r="C883" s="266">
        <f>VLOOKUP(B883,'Planilha Orçamentária'!A:H,2,0)</f>
        <v>5213571</v>
      </c>
      <c r="D883" s="266" t="str">
        <f>VLOOKUP(B883,'Planilha Orçamentária'!A:H,3,0)</f>
        <v>SICRO</v>
      </c>
      <c r="E883" s="972" t="str">
        <f>VLOOKUP(B883,'Planilha Orçamentária'!$A$13:$D$171,4,FALSE)</f>
        <v>Placa em aço - película I + III - fornecimento e implantação</v>
      </c>
      <c r="F883" s="972"/>
      <c r="G883" s="972"/>
      <c r="H883" s="972"/>
      <c r="I883" s="972"/>
      <c r="J883" s="972"/>
      <c r="K883" s="972"/>
      <c r="L883" s="972"/>
      <c r="M883" s="972"/>
      <c r="N883" s="381"/>
      <c r="O883" s="382"/>
      <c r="P883" s="383"/>
      <c r="Q883" s="383"/>
      <c r="R883" s="383"/>
      <c r="S883" s="311">
        <f>ROUND(SUM(S907),2)</f>
        <v>29.76</v>
      </c>
      <c r="T883" s="370" t="str">
        <f>IFERROR(VLOOKUP(B883,'Planilha Orçamentária'!$A$13:$H$171,5,FALSE),0)</f>
        <v>m²</v>
      </c>
      <c r="V883" s="487" t="s">
        <v>10582</v>
      </c>
    </row>
    <row r="884" spans="2:23" x14ac:dyDescent="0.25">
      <c r="B884" s="264"/>
      <c r="C884" s="136"/>
      <c r="D884" s="264"/>
      <c r="E884" s="405"/>
      <c r="F884" s="315"/>
      <c r="G884" s="315"/>
      <c r="H884" s="315"/>
      <c r="I884" s="315"/>
      <c r="J884" s="315"/>
      <c r="K884" s="315"/>
      <c r="L884" s="315"/>
      <c r="M884" s="315"/>
      <c r="N884" s="317"/>
      <c r="O884" s="174"/>
      <c r="P884" s="153"/>
      <c r="Q884" s="174"/>
      <c r="R884" s="153"/>
      <c r="S884" s="299"/>
      <c r="T884" s="154"/>
      <c r="V884" s="275">
        <v>30.35</v>
      </c>
      <c r="W884" s="680" t="s">
        <v>14093</v>
      </c>
    </row>
    <row r="885" spans="2:23" x14ac:dyDescent="0.25">
      <c r="B885" s="264"/>
      <c r="C885" s="136"/>
      <c r="D885" s="264"/>
      <c r="E885" s="494" t="s">
        <v>10563</v>
      </c>
      <c r="F885" s="775"/>
      <c r="G885" s="775"/>
      <c r="H885" s="775"/>
      <c r="I885" s="775"/>
      <c r="J885" s="775"/>
      <c r="K885" s="775"/>
      <c r="L885" s="775"/>
      <c r="M885" s="775">
        <v>1</v>
      </c>
      <c r="N885" s="776"/>
      <c r="O885" s="550"/>
      <c r="P885" s="777"/>
      <c r="Q885" s="550">
        <v>0.25</v>
      </c>
      <c r="R885" s="777"/>
      <c r="S885" s="685">
        <f>Q885*M885</f>
        <v>0.25</v>
      </c>
      <c r="T885" s="154"/>
      <c r="V885" s="488">
        <f>V884-S907</f>
        <v>0.58999999999999986</v>
      </c>
    </row>
    <row r="886" spans="2:23" x14ac:dyDescent="0.25">
      <c r="B886" s="264"/>
      <c r="C886" s="136"/>
      <c r="D886" s="264"/>
      <c r="E886" s="494" t="s">
        <v>10564</v>
      </c>
      <c r="F886" s="683"/>
      <c r="G886" s="683"/>
      <c r="H886" s="683"/>
      <c r="I886" s="683"/>
      <c r="J886" s="683"/>
      <c r="K886" s="683"/>
      <c r="L886" s="683"/>
      <c r="M886" s="775">
        <v>1</v>
      </c>
      <c r="N886" s="776"/>
      <c r="O886" s="550"/>
      <c r="P886" s="777"/>
      <c r="Q886" s="550">
        <v>0.25</v>
      </c>
      <c r="R886" s="777"/>
      <c r="S886" s="685">
        <f t="shared" ref="S886:S904" si="215">Q886*M886</f>
        <v>0.25</v>
      </c>
      <c r="T886" s="154"/>
      <c r="V886" s="275">
        <f>11*0.78</f>
        <v>8.58</v>
      </c>
    </row>
    <row r="887" spans="2:23" x14ac:dyDescent="0.25">
      <c r="B887" s="264"/>
      <c r="C887" s="136"/>
      <c r="D887" s="264"/>
      <c r="E887" s="494" t="s">
        <v>10565</v>
      </c>
      <c r="F887" s="683"/>
      <c r="G887" s="683"/>
      <c r="H887" s="683"/>
      <c r="I887" s="683"/>
      <c r="J887" s="683"/>
      <c r="K887" s="683"/>
      <c r="L887" s="683"/>
      <c r="M887" s="775">
        <v>1</v>
      </c>
      <c r="N887" s="776"/>
      <c r="O887" s="550"/>
      <c r="P887" s="777"/>
      <c r="Q887" s="550">
        <v>0.25</v>
      </c>
      <c r="R887" s="777"/>
      <c r="S887" s="685">
        <f t="shared" si="215"/>
        <v>0.25</v>
      </c>
      <c r="T887" s="154"/>
    </row>
    <row r="888" spans="2:23" x14ac:dyDescent="0.25">
      <c r="B888" s="264"/>
      <c r="C888" s="136"/>
      <c r="D888" s="264"/>
      <c r="E888" s="494" t="s">
        <v>10566</v>
      </c>
      <c r="F888" s="683"/>
      <c r="G888" s="683"/>
      <c r="H888" s="683"/>
      <c r="I888" s="683"/>
      <c r="J888" s="683"/>
      <c r="K888" s="683"/>
      <c r="L888" s="683"/>
      <c r="M888" s="775">
        <v>2</v>
      </c>
      <c r="N888" s="776"/>
      <c r="O888" s="550"/>
      <c r="P888" s="777"/>
      <c r="Q888" s="550">
        <v>0.25</v>
      </c>
      <c r="R888" s="777"/>
      <c r="S888" s="685">
        <f t="shared" si="215"/>
        <v>0.5</v>
      </c>
      <c r="T888" s="154"/>
    </row>
    <row r="889" spans="2:23" x14ac:dyDescent="0.25">
      <c r="B889" s="264"/>
      <c r="C889" s="136"/>
      <c r="D889" s="264"/>
      <c r="E889" s="494" t="s">
        <v>10567</v>
      </c>
      <c r="F889" s="683"/>
      <c r="G889" s="683"/>
      <c r="H889" s="683"/>
      <c r="I889" s="683"/>
      <c r="J889" s="683"/>
      <c r="K889" s="683"/>
      <c r="L889" s="683"/>
      <c r="M889" s="775">
        <v>10</v>
      </c>
      <c r="N889" s="776"/>
      <c r="O889" s="550"/>
      <c r="P889" s="777"/>
      <c r="Q889" s="550">
        <v>0.25</v>
      </c>
      <c r="R889" s="777"/>
      <c r="S889" s="685">
        <f t="shared" si="215"/>
        <v>2.5</v>
      </c>
      <c r="T889" s="154"/>
    </row>
    <row r="890" spans="2:23" x14ac:dyDescent="0.25">
      <c r="B890" s="264"/>
      <c r="C890" s="136"/>
      <c r="D890" s="264"/>
      <c r="E890" s="494" t="s">
        <v>10569</v>
      </c>
      <c r="F890" s="683"/>
      <c r="G890" s="683"/>
      <c r="H890" s="683"/>
      <c r="I890" s="683"/>
      <c r="J890" s="683"/>
      <c r="K890" s="683"/>
      <c r="L890" s="683"/>
      <c r="M890" s="775">
        <v>12</v>
      </c>
      <c r="N890" s="776"/>
      <c r="O890" s="550"/>
      <c r="P890" s="777"/>
      <c r="Q890" s="550">
        <v>0.38</v>
      </c>
      <c r="R890" s="777"/>
      <c r="S890" s="685">
        <f>Q890*M890</f>
        <v>4.5600000000000005</v>
      </c>
      <c r="T890" s="154"/>
    </row>
    <row r="891" spans="2:23" x14ac:dyDescent="0.25">
      <c r="B891" s="264"/>
      <c r="C891" s="136"/>
      <c r="D891" s="264"/>
      <c r="E891" s="494" t="s">
        <v>10570</v>
      </c>
      <c r="F891" s="683"/>
      <c r="G891" s="683"/>
      <c r="H891" s="683"/>
      <c r="I891" s="683"/>
      <c r="J891" s="683"/>
      <c r="K891" s="683"/>
      <c r="L891" s="683"/>
      <c r="M891" s="775">
        <v>6</v>
      </c>
      <c r="N891" s="776"/>
      <c r="O891" s="550"/>
      <c r="P891" s="777"/>
      <c r="Q891" s="550">
        <v>0.38</v>
      </c>
      <c r="R891" s="777"/>
      <c r="S891" s="685">
        <f>Q891*M891</f>
        <v>2.2800000000000002</v>
      </c>
      <c r="T891" s="154"/>
    </row>
    <row r="892" spans="2:23" x14ac:dyDescent="0.25">
      <c r="B892" s="264"/>
      <c r="C892" s="136"/>
      <c r="D892" s="264"/>
      <c r="E892" s="494" t="s">
        <v>14092</v>
      </c>
      <c r="F892" s="683"/>
      <c r="G892" s="683"/>
      <c r="H892" s="683"/>
      <c r="I892" s="683"/>
      <c r="J892" s="683"/>
      <c r="K892" s="683"/>
      <c r="L892" s="683"/>
      <c r="M892" s="775">
        <v>3</v>
      </c>
      <c r="N892" s="776"/>
      <c r="O892" s="550"/>
      <c r="P892" s="777"/>
      <c r="Q892" s="550">
        <v>0.38</v>
      </c>
      <c r="R892" s="777"/>
      <c r="S892" s="685">
        <f t="shared" ref="S892" si="216">Q892*M892</f>
        <v>1.1400000000000001</v>
      </c>
      <c r="T892" s="154"/>
    </row>
    <row r="893" spans="2:23" x14ac:dyDescent="0.25">
      <c r="B893" s="264"/>
      <c r="C893" s="136"/>
      <c r="D893" s="264"/>
      <c r="E893" s="494" t="s">
        <v>14091</v>
      </c>
      <c r="F893" s="683"/>
      <c r="G893" s="683"/>
      <c r="H893" s="683"/>
      <c r="I893" s="683"/>
      <c r="J893" s="683"/>
      <c r="K893" s="683"/>
      <c r="L893" s="683"/>
      <c r="M893" s="775">
        <v>1</v>
      </c>
      <c r="N893" s="776"/>
      <c r="O893" s="550"/>
      <c r="P893" s="777"/>
      <c r="Q893" s="550">
        <v>0.38</v>
      </c>
      <c r="R893" s="777"/>
      <c r="S893" s="685">
        <f t="shared" si="215"/>
        <v>0.38</v>
      </c>
      <c r="T893" s="154"/>
    </row>
    <row r="894" spans="2:23" x14ac:dyDescent="0.25">
      <c r="B894" s="264"/>
      <c r="C894" s="136"/>
      <c r="D894" s="264"/>
      <c r="E894" s="494" t="s">
        <v>10581</v>
      </c>
      <c r="F894" s="683"/>
      <c r="G894" s="683"/>
      <c r="H894" s="683"/>
      <c r="I894" s="683"/>
      <c r="J894" s="683"/>
      <c r="K894" s="683"/>
      <c r="L894" s="683"/>
      <c r="M894" s="775">
        <v>11</v>
      </c>
      <c r="N894" s="776"/>
      <c r="O894" s="550"/>
      <c r="P894" s="777"/>
      <c r="Q894" s="550">
        <v>0.6</v>
      </c>
      <c r="R894" s="777"/>
      <c r="S894" s="685">
        <f t="shared" ref="S894" si="217">Q894*M894</f>
        <v>6.6</v>
      </c>
      <c r="T894" s="154"/>
    </row>
    <row r="895" spans="2:23" x14ac:dyDescent="0.25">
      <c r="B895" s="264"/>
      <c r="C895" s="136"/>
      <c r="D895" s="264"/>
      <c r="E895" s="494" t="s">
        <v>10571</v>
      </c>
      <c r="F895" s="683"/>
      <c r="G895" s="683"/>
      <c r="H895" s="683"/>
      <c r="I895" s="683"/>
      <c r="J895" s="683"/>
      <c r="K895" s="683"/>
      <c r="L895" s="683"/>
      <c r="M895" s="775">
        <v>16</v>
      </c>
      <c r="N895" s="776"/>
      <c r="O895" s="550"/>
      <c r="P895" s="777"/>
      <c r="Q895" s="550">
        <v>0.2</v>
      </c>
      <c r="R895" s="777"/>
      <c r="S895" s="685">
        <f t="shared" si="215"/>
        <v>3.2</v>
      </c>
      <c r="T895" s="154"/>
    </row>
    <row r="896" spans="2:23" x14ac:dyDescent="0.25">
      <c r="B896" s="264"/>
      <c r="C896" s="136"/>
      <c r="D896" s="264"/>
      <c r="E896" s="494" t="s">
        <v>10572</v>
      </c>
      <c r="F896" s="683"/>
      <c r="G896" s="683"/>
      <c r="H896" s="683"/>
      <c r="I896" s="683"/>
      <c r="J896" s="683"/>
      <c r="K896" s="683"/>
      <c r="L896" s="683"/>
      <c r="M896" s="775">
        <v>1</v>
      </c>
      <c r="N896" s="776"/>
      <c r="O896" s="550"/>
      <c r="P896" s="777"/>
      <c r="Q896" s="550">
        <v>0.2</v>
      </c>
      <c r="R896" s="777"/>
      <c r="S896" s="685">
        <f t="shared" si="215"/>
        <v>0.2</v>
      </c>
      <c r="T896" s="154"/>
    </row>
    <row r="897" spans="2:21" x14ac:dyDescent="0.25">
      <c r="B897" s="264"/>
      <c r="C897" s="136"/>
      <c r="D897" s="264"/>
      <c r="E897" s="494" t="s">
        <v>10573</v>
      </c>
      <c r="F897" s="683"/>
      <c r="G897" s="683"/>
      <c r="H897" s="683"/>
      <c r="I897" s="683"/>
      <c r="J897" s="683"/>
      <c r="K897" s="683"/>
      <c r="L897" s="683"/>
      <c r="M897" s="775">
        <v>1</v>
      </c>
      <c r="N897" s="776"/>
      <c r="O897" s="550"/>
      <c r="P897" s="777"/>
      <c r="Q897" s="550">
        <v>0.2</v>
      </c>
      <c r="R897" s="777"/>
      <c r="S897" s="685">
        <f t="shared" si="215"/>
        <v>0.2</v>
      </c>
      <c r="T897" s="154"/>
    </row>
    <row r="898" spans="2:21" x14ac:dyDescent="0.25">
      <c r="B898" s="264"/>
      <c r="C898" s="136"/>
      <c r="D898" s="264"/>
      <c r="E898" s="494" t="s">
        <v>10574</v>
      </c>
      <c r="F898" s="683"/>
      <c r="G898" s="683"/>
      <c r="H898" s="683"/>
      <c r="I898" s="683"/>
      <c r="J898" s="683"/>
      <c r="K898" s="683"/>
      <c r="L898" s="683"/>
      <c r="M898" s="775">
        <v>2</v>
      </c>
      <c r="N898" s="776"/>
      <c r="O898" s="550"/>
      <c r="P898" s="777"/>
      <c r="Q898" s="550">
        <v>0.2</v>
      </c>
      <c r="R898" s="777"/>
      <c r="S898" s="685">
        <f t="shared" si="215"/>
        <v>0.4</v>
      </c>
      <c r="T898" s="154"/>
    </row>
    <row r="899" spans="2:21" x14ac:dyDescent="0.25">
      <c r="B899" s="264"/>
      <c r="C899" s="136"/>
      <c r="D899" s="264"/>
      <c r="E899" s="494" t="s">
        <v>10575</v>
      </c>
      <c r="F899" s="683"/>
      <c r="G899" s="683"/>
      <c r="H899" s="683"/>
      <c r="I899" s="683"/>
      <c r="J899" s="683"/>
      <c r="K899" s="683"/>
      <c r="L899" s="683"/>
      <c r="M899" s="775">
        <v>6</v>
      </c>
      <c r="N899" s="776"/>
      <c r="O899" s="550"/>
      <c r="P899" s="777"/>
      <c r="Q899" s="550">
        <v>0.2</v>
      </c>
      <c r="R899" s="777"/>
      <c r="S899" s="685">
        <f t="shared" si="215"/>
        <v>1.2000000000000002</v>
      </c>
      <c r="T899" s="154"/>
    </row>
    <row r="900" spans="2:21" x14ac:dyDescent="0.25">
      <c r="B900" s="264"/>
      <c r="C900" s="136"/>
      <c r="D900" s="264"/>
      <c r="E900" s="494" t="s">
        <v>10576</v>
      </c>
      <c r="F900" s="683"/>
      <c r="G900" s="683"/>
      <c r="H900" s="683"/>
      <c r="I900" s="683"/>
      <c r="J900" s="683"/>
      <c r="K900" s="683"/>
      <c r="L900" s="683"/>
      <c r="M900" s="775">
        <v>5</v>
      </c>
      <c r="N900" s="776"/>
      <c r="O900" s="550"/>
      <c r="P900" s="777"/>
      <c r="Q900" s="550">
        <v>0.25</v>
      </c>
      <c r="R900" s="777"/>
      <c r="S900" s="685">
        <f t="shared" si="215"/>
        <v>1.25</v>
      </c>
      <c r="T900" s="154"/>
    </row>
    <row r="901" spans="2:21" x14ac:dyDescent="0.25">
      <c r="B901" s="264"/>
      <c r="C901" s="136"/>
      <c r="D901" s="264"/>
      <c r="E901" s="494" t="s">
        <v>10577</v>
      </c>
      <c r="F901" s="683"/>
      <c r="G901" s="683"/>
      <c r="H901" s="683"/>
      <c r="I901" s="683"/>
      <c r="J901" s="683"/>
      <c r="K901" s="683"/>
      <c r="L901" s="683"/>
      <c r="M901" s="775">
        <v>2</v>
      </c>
      <c r="N901" s="776"/>
      <c r="O901" s="550"/>
      <c r="P901" s="777"/>
      <c r="Q901" s="550">
        <v>0.3</v>
      </c>
      <c r="R901" s="777"/>
      <c r="S901" s="685">
        <f t="shared" si="215"/>
        <v>0.6</v>
      </c>
      <c r="T901" s="154"/>
    </row>
    <row r="902" spans="2:21" x14ac:dyDescent="0.25">
      <c r="B902" s="264"/>
      <c r="C902" s="136"/>
      <c r="D902" s="264"/>
      <c r="E902" s="494" t="s">
        <v>10578</v>
      </c>
      <c r="F902" s="683"/>
      <c r="G902" s="683"/>
      <c r="H902" s="683"/>
      <c r="I902" s="683"/>
      <c r="J902" s="683"/>
      <c r="K902" s="683"/>
      <c r="L902" s="683"/>
      <c r="M902" s="775">
        <v>2</v>
      </c>
      <c r="N902" s="776"/>
      <c r="O902" s="550"/>
      <c r="P902" s="777"/>
      <c r="Q902" s="550">
        <v>0.3</v>
      </c>
      <c r="R902" s="777"/>
      <c r="S902" s="685">
        <f t="shared" si="215"/>
        <v>0.6</v>
      </c>
      <c r="T902" s="154"/>
    </row>
    <row r="903" spans="2:21" x14ac:dyDescent="0.25">
      <c r="B903" s="264"/>
      <c r="C903" s="136"/>
      <c r="D903" s="264"/>
      <c r="E903" s="494" t="s">
        <v>10579</v>
      </c>
      <c r="F903" s="683"/>
      <c r="G903" s="683"/>
      <c r="H903" s="683"/>
      <c r="I903" s="683"/>
      <c r="J903" s="683"/>
      <c r="K903" s="683"/>
      <c r="L903" s="683"/>
      <c r="M903" s="775">
        <v>15</v>
      </c>
      <c r="N903" s="776"/>
      <c r="O903" s="550"/>
      <c r="P903" s="777"/>
      <c r="Q903" s="550">
        <v>0.2</v>
      </c>
      <c r="R903" s="777"/>
      <c r="S903" s="685">
        <f t="shared" si="215"/>
        <v>3</v>
      </c>
      <c r="T903" s="154"/>
    </row>
    <row r="904" spans="2:21" x14ac:dyDescent="0.25">
      <c r="B904" s="264"/>
      <c r="C904" s="136"/>
      <c r="D904" s="264"/>
      <c r="E904" s="494" t="s">
        <v>10580</v>
      </c>
      <c r="F904" s="683"/>
      <c r="G904" s="683"/>
      <c r="H904" s="683"/>
      <c r="I904" s="683"/>
      <c r="J904" s="683"/>
      <c r="K904" s="683"/>
      <c r="L904" s="683"/>
      <c r="M904" s="775">
        <v>2</v>
      </c>
      <c r="N904" s="776"/>
      <c r="O904" s="550"/>
      <c r="P904" s="777"/>
      <c r="Q904" s="550">
        <v>0.2</v>
      </c>
      <c r="R904" s="777"/>
      <c r="S904" s="685">
        <f t="shared" si="215"/>
        <v>0.4</v>
      </c>
      <c r="T904" s="154"/>
    </row>
    <row r="905" spans="2:21" x14ac:dyDescent="0.25">
      <c r="B905" s="264"/>
      <c r="C905" s="136"/>
      <c r="D905" s="264"/>
      <c r="E905" s="405"/>
      <c r="F905" s="315"/>
      <c r="G905" s="315"/>
      <c r="H905" s="315"/>
      <c r="I905" s="315"/>
      <c r="J905" s="315"/>
      <c r="K905" s="315"/>
      <c r="L905" s="315"/>
      <c r="M905" s="315"/>
      <c r="N905" s="317"/>
      <c r="O905" s="174"/>
      <c r="P905" s="153"/>
      <c r="Q905" s="174"/>
      <c r="R905" s="153"/>
      <c r="S905" s="299"/>
      <c r="T905" s="154"/>
    </row>
    <row r="906" spans="2:21" x14ac:dyDescent="0.25">
      <c r="B906" s="267"/>
      <c r="C906" s="184"/>
      <c r="D906" s="267"/>
      <c r="E906" s="167"/>
      <c r="F906" s="185"/>
      <c r="G906" s="157"/>
      <c r="H906" s="35"/>
      <c r="I906" s="35"/>
      <c r="J906" s="157"/>
      <c r="K906" s="35"/>
      <c r="L906" s="35"/>
      <c r="M906" s="174"/>
      <c r="N906" s="319"/>
      <c r="O906" s="174"/>
      <c r="P906" s="174"/>
      <c r="Q906" s="174"/>
      <c r="R906" s="174"/>
      <c r="S906" s="301"/>
      <c r="T906" s="222"/>
    </row>
    <row r="907" spans="2:21" x14ac:dyDescent="0.25">
      <c r="B907" s="268"/>
      <c r="C907" s="186"/>
      <c r="D907" s="268"/>
      <c r="E907" s="149" t="s">
        <v>9</v>
      </c>
      <c r="F907" s="160"/>
      <c r="G907" s="161"/>
      <c r="H907" s="163"/>
      <c r="I907" s="160"/>
      <c r="J907" s="161"/>
      <c r="K907" s="163"/>
      <c r="L907" s="163"/>
      <c r="M907" s="164"/>
      <c r="N907" s="165"/>
      <c r="O907" s="165"/>
      <c r="P907" s="165"/>
      <c r="Q907" s="165"/>
      <c r="R907" s="165"/>
      <c r="S907" s="298">
        <f>ROUND(SUM(S884:S906),2)</f>
        <v>29.76</v>
      </c>
      <c r="T907" s="150" t="str">
        <f>IFERROR(VLOOKUP(B883,'Planilha Orçamentária'!$A$13:$H$171,5,FALSE),0)</f>
        <v>m²</v>
      </c>
    </row>
    <row r="908" spans="2:21" ht="6.75" customHeight="1" x14ac:dyDescent="0.25">
      <c r="B908" s="388"/>
      <c r="C908" s="389"/>
      <c r="D908" s="389"/>
      <c r="E908" s="389"/>
      <c r="F908" s="389"/>
      <c r="G908" s="389"/>
      <c r="H908" s="389"/>
      <c r="I908" s="389"/>
      <c r="J908" s="389"/>
      <c r="K908" s="389"/>
      <c r="L908" s="389"/>
      <c r="M908" s="389"/>
      <c r="N908" s="389"/>
      <c r="O908" s="389"/>
      <c r="P908" s="389"/>
      <c r="Q908" s="389"/>
      <c r="R908" s="389"/>
      <c r="S908" s="389"/>
      <c r="T908" s="390"/>
    </row>
    <row r="909" spans="2:21" ht="26.25" customHeight="1" x14ac:dyDescent="0.25">
      <c r="B909" s="266" t="str">
        <f>'Planilha Orçamentária'!A100</f>
        <v>6.4</v>
      </c>
      <c r="C909" s="266">
        <f>VLOOKUP(B909,'Planilha Orçamentária'!A:H,2,0)</f>
        <v>5213863</v>
      </c>
      <c r="D909" s="266" t="str">
        <f>VLOOKUP(B909,'Planilha Orçamentária'!A:H,3,0)</f>
        <v>SICRO</v>
      </c>
      <c r="E909" s="972" t="str">
        <f>VLOOKUP(B909,'Planilha Orçamentária'!$A$13:$D$171,4,FALSE)</f>
        <v>Suporte metálico galvanizado para placa de advertência ou regulamentação - lado ou diâmetro de 0,60 m - fornecimento e implantação</v>
      </c>
      <c r="F909" s="972"/>
      <c r="G909" s="972"/>
      <c r="H909" s="972"/>
      <c r="I909" s="972"/>
      <c r="J909" s="972"/>
      <c r="K909" s="972"/>
      <c r="L909" s="972"/>
      <c r="M909" s="972"/>
      <c r="N909" s="381"/>
      <c r="O909" s="382"/>
      <c r="P909" s="383"/>
      <c r="Q909" s="383"/>
      <c r="R909" s="383"/>
      <c r="S909" s="311">
        <f>ROUND(SUM(S911:S927),2)</f>
        <v>80</v>
      </c>
      <c r="T909" s="370" t="str">
        <f>IFERROR(VLOOKUP(B909,'Planilha Orçamentária'!$A$13:$H$171,5,FALSE),0)</f>
        <v>un</v>
      </c>
      <c r="U909" s="337"/>
    </row>
    <row r="910" spans="2:21" x14ac:dyDescent="0.25">
      <c r="B910" s="264"/>
      <c r="C910" s="136"/>
      <c r="D910" s="264"/>
      <c r="E910" s="405"/>
      <c r="F910" s="315"/>
      <c r="G910" s="315"/>
      <c r="H910" s="315"/>
      <c r="I910" s="315"/>
      <c r="J910" s="315"/>
      <c r="K910" s="315"/>
      <c r="L910" s="315"/>
      <c r="M910" s="315"/>
      <c r="N910" s="317"/>
      <c r="O910" s="174"/>
      <c r="P910" s="153"/>
      <c r="Q910" s="174"/>
      <c r="R910" s="153"/>
      <c r="S910" s="299"/>
      <c r="T910" s="154"/>
    </row>
    <row r="911" spans="2:21" x14ac:dyDescent="0.25">
      <c r="B911" s="264"/>
      <c r="C911" s="136"/>
      <c r="D911" s="264"/>
      <c r="E911" s="494" t="s">
        <v>10563</v>
      </c>
      <c r="F911" s="775"/>
      <c r="G911" s="775"/>
      <c r="H911" s="775"/>
      <c r="I911" s="775"/>
      <c r="J911" s="775"/>
      <c r="K911" s="775"/>
      <c r="L911" s="775"/>
      <c r="M911" s="775">
        <v>1</v>
      </c>
      <c r="N911" s="776"/>
      <c r="O911" s="550"/>
      <c r="P911" s="777"/>
      <c r="Q911" s="550"/>
      <c r="R911" s="777"/>
      <c r="S911" s="688">
        <f>M911</f>
        <v>1</v>
      </c>
      <c r="T911" s="154"/>
    </row>
    <row r="912" spans="2:21" x14ac:dyDescent="0.25">
      <c r="B912" s="264"/>
      <c r="C912" s="136"/>
      <c r="D912" s="264"/>
      <c r="E912" s="494" t="s">
        <v>10564</v>
      </c>
      <c r="F912" s="683"/>
      <c r="G912" s="683"/>
      <c r="H912" s="683"/>
      <c r="I912" s="683"/>
      <c r="J912" s="683"/>
      <c r="K912" s="683"/>
      <c r="L912" s="683"/>
      <c r="M912" s="775">
        <v>1</v>
      </c>
      <c r="N912" s="776"/>
      <c r="O912" s="550"/>
      <c r="P912" s="777"/>
      <c r="Q912" s="550"/>
      <c r="R912" s="777"/>
      <c r="S912" s="688">
        <f t="shared" ref="S912:S927" si="218">M912</f>
        <v>1</v>
      </c>
      <c r="T912" s="154"/>
    </row>
    <row r="913" spans="2:23" x14ac:dyDescent="0.25">
      <c r="B913" s="264"/>
      <c r="C913" s="136"/>
      <c r="D913" s="264"/>
      <c r="E913" s="494" t="s">
        <v>10565</v>
      </c>
      <c r="F913" s="683"/>
      <c r="G913" s="683"/>
      <c r="H913" s="683"/>
      <c r="I913" s="683"/>
      <c r="J913" s="683"/>
      <c r="K913" s="683"/>
      <c r="L913" s="683"/>
      <c r="M913" s="775">
        <v>1</v>
      </c>
      <c r="N913" s="776"/>
      <c r="O913" s="550"/>
      <c r="P913" s="777"/>
      <c r="Q913" s="550"/>
      <c r="R913" s="777"/>
      <c r="S913" s="688">
        <f t="shared" si="218"/>
        <v>1</v>
      </c>
      <c r="T913" s="154"/>
    </row>
    <row r="914" spans="2:23" x14ac:dyDescent="0.25">
      <c r="B914" s="264"/>
      <c r="C914" s="136"/>
      <c r="D914" s="264"/>
      <c r="E914" s="494" t="s">
        <v>10566</v>
      </c>
      <c r="F914" s="683"/>
      <c r="G914" s="683"/>
      <c r="H914" s="683"/>
      <c r="I914" s="683"/>
      <c r="J914" s="683"/>
      <c r="K914" s="683"/>
      <c r="L914" s="683"/>
      <c r="M914" s="775">
        <v>2</v>
      </c>
      <c r="N914" s="776"/>
      <c r="O914" s="550"/>
      <c r="P914" s="777"/>
      <c r="Q914" s="550"/>
      <c r="R914" s="777"/>
      <c r="S914" s="688">
        <f t="shared" si="218"/>
        <v>2</v>
      </c>
      <c r="T914" s="154"/>
    </row>
    <row r="915" spans="2:23" x14ac:dyDescent="0.25">
      <c r="B915" s="264"/>
      <c r="C915" s="136"/>
      <c r="D915" s="264"/>
      <c r="E915" s="494" t="s">
        <v>10567</v>
      </c>
      <c r="F915" s="683"/>
      <c r="G915" s="683"/>
      <c r="H915" s="683"/>
      <c r="I915" s="683"/>
      <c r="J915" s="683"/>
      <c r="K915" s="683"/>
      <c r="L915" s="683"/>
      <c r="M915" s="775">
        <v>10</v>
      </c>
      <c r="N915" s="776"/>
      <c r="O915" s="550"/>
      <c r="P915" s="777"/>
      <c r="Q915" s="550"/>
      <c r="R915" s="777"/>
      <c r="S915" s="688">
        <f t="shared" si="218"/>
        <v>10</v>
      </c>
      <c r="T915" s="154"/>
    </row>
    <row r="916" spans="2:23" x14ac:dyDescent="0.25">
      <c r="B916" s="264"/>
      <c r="C916" s="136"/>
      <c r="D916" s="264"/>
      <c r="E916" s="494" t="s">
        <v>10568</v>
      </c>
      <c r="F916" s="683"/>
      <c r="G916" s="683"/>
      <c r="H916" s="683"/>
      <c r="I916" s="683"/>
      <c r="J916" s="683"/>
      <c r="K916" s="683"/>
      <c r="L916" s="683"/>
      <c r="M916" s="775">
        <v>6</v>
      </c>
      <c r="N916" s="776"/>
      <c r="O916" s="550"/>
      <c r="P916" s="777"/>
      <c r="Q916" s="550"/>
      <c r="R916" s="777"/>
      <c r="S916" s="688">
        <f t="shared" si="218"/>
        <v>6</v>
      </c>
      <c r="T916" s="154"/>
    </row>
    <row r="917" spans="2:23" x14ac:dyDescent="0.25">
      <c r="B917" s="264"/>
      <c r="C917" s="136"/>
      <c r="D917" s="264"/>
      <c r="E917" s="494" t="s">
        <v>10569</v>
      </c>
      <c r="F917" s="683"/>
      <c r="G917" s="683"/>
      <c r="H917" s="683"/>
      <c r="I917" s="683"/>
      <c r="J917" s="683"/>
      <c r="K917" s="683"/>
      <c r="L917" s="683"/>
      <c r="M917" s="775">
        <v>6</v>
      </c>
      <c r="N917" s="776"/>
      <c r="O917" s="550"/>
      <c r="P917" s="777"/>
      <c r="Q917" s="550"/>
      <c r="R917" s="777"/>
      <c r="S917" s="688">
        <f t="shared" si="218"/>
        <v>6</v>
      </c>
      <c r="T917" s="154"/>
    </row>
    <row r="918" spans="2:23" x14ac:dyDescent="0.25">
      <c r="B918" s="264"/>
      <c r="C918" s="136"/>
      <c r="D918" s="264"/>
      <c r="E918" s="494" t="s">
        <v>10570</v>
      </c>
      <c r="F918" s="683"/>
      <c r="G918" s="683"/>
      <c r="H918" s="683"/>
      <c r="I918" s="683"/>
      <c r="J918" s="683"/>
      <c r="K918" s="683"/>
      <c r="L918" s="683"/>
      <c r="M918" s="775">
        <v>6</v>
      </c>
      <c r="N918" s="776"/>
      <c r="O918" s="550"/>
      <c r="P918" s="777"/>
      <c r="Q918" s="550"/>
      <c r="R918" s="777"/>
      <c r="S918" s="688">
        <f t="shared" si="218"/>
        <v>6</v>
      </c>
      <c r="T918" s="154"/>
    </row>
    <row r="919" spans="2:23" x14ac:dyDescent="0.25">
      <c r="B919" s="264"/>
      <c r="C919" s="136"/>
      <c r="D919" s="264"/>
      <c r="E919" s="494" t="s">
        <v>10571</v>
      </c>
      <c r="F919" s="683"/>
      <c r="G919" s="683"/>
      <c r="H919" s="683"/>
      <c r="I919" s="683"/>
      <c r="J919" s="683"/>
      <c r="K919" s="683"/>
      <c r="L919" s="683"/>
      <c r="M919" s="775">
        <v>16</v>
      </c>
      <c r="N919" s="776"/>
      <c r="O919" s="550"/>
      <c r="P919" s="777"/>
      <c r="Q919" s="550"/>
      <c r="R919" s="777"/>
      <c r="S919" s="688">
        <f t="shared" si="218"/>
        <v>16</v>
      </c>
      <c r="T919" s="154"/>
    </row>
    <row r="920" spans="2:23" x14ac:dyDescent="0.25">
      <c r="B920" s="264"/>
      <c r="C920" s="136"/>
      <c r="D920" s="264"/>
      <c r="E920" s="494" t="s">
        <v>10572</v>
      </c>
      <c r="F920" s="683"/>
      <c r="G920" s="683"/>
      <c r="H920" s="683"/>
      <c r="I920" s="683"/>
      <c r="J920" s="683"/>
      <c r="K920" s="683"/>
      <c r="L920" s="683"/>
      <c r="M920" s="775">
        <v>1</v>
      </c>
      <c r="N920" s="776"/>
      <c r="O920" s="550"/>
      <c r="P920" s="777"/>
      <c r="Q920" s="550"/>
      <c r="R920" s="777"/>
      <c r="S920" s="688">
        <f t="shared" si="218"/>
        <v>1</v>
      </c>
      <c r="T920" s="154"/>
    </row>
    <row r="921" spans="2:23" x14ac:dyDescent="0.25">
      <c r="B921" s="264"/>
      <c r="C921" s="136"/>
      <c r="D921" s="264"/>
      <c r="E921" s="494" t="s">
        <v>10573</v>
      </c>
      <c r="F921" s="683"/>
      <c r="G921" s="683"/>
      <c r="H921" s="683"/>
      <c r="I921" s="683"/>
      <c r="J921" s="683"/>
      <c r="K921" s="683"/>
      <c r="L921" s="683"/>
      <c r="M921" s="775">
        <v>1</v>
      </c>
      <c r="N921" s="776"/>
      <c r="O921" s="550"/>
      <c r="P921" s="777"/>
      <c r="Q921" s="550"/>
      <c r="R921" s="777"/>
      <c r="S921" s="688">
        <f t="shared" si="218"/>
        <v>1</v>
      </c>
      <c r="T921" s="154"/>
    </row>
    <row r="922" spans="2:23" x14ac:dyDescent="0.25">
      <c r="B922" s="264"/>
      <c r="C922" s="136"/>
      <c r="D922" s="264"/>
      <c r="E922" s="494" t="s">
        <v>10574</v>
      </c>
      <c r="F922" s="683"/>
      <c r="G922" s="683"/>
      <c r="H922" s="683"/>
      <c r="I922" s="683"/>
      <c r="J922" s="683"/>
      <c r="K922" s="683"/>
      <c r="L922" s="683"/>
      <c r="M922" s="775">
        <v>2</v>
      </c>
      <c r="N922" s="776"/>
      <c r="O922" s="550"/>
      <c r="P922" s="777"/>
      <c r="Q922" s="550"/>
      <c r="R922" s="777"/>
      <c r="S922" s="688">
        <f t="shared" si="218"/>
        <v>2</v>
      </c>
      <c r="T922" s="154"/>
      <c r="W922" s="680"/>
    </row>
    <row r="923" spans="2:23" x14ac:dyDescent="0.25">
      <c r="B923" s="264"/>
      <c r="C923" s="136"/>
      <c r="D923" s="264"/>
      <c r="E923" s="494" t="s">
        <v>10575</v>
      </c>
      <c r="F923" s="683"/>
      <c r="G923" s="683"/>
      <c r="H923" s="683"/>
      <c r="I923" s="683"/>
      <c r="J923" s="683"/>
      <c r="K923" s="683"/>
      <c r="L923" s="683"/>
      <c r="M923" s="775">
        <v>6</v>
      </c>
      <c r="N923" s="776"/>
      <c r="O923" s="550"/>
      <c r="P923" s="777"/>
      <c r="Q923" s="550"/>
      <c r="R923" s="777"/>
      <c r="S923" s="688">
        <f t="shared" si="218"/>
        <v>6</v>
      </c>
      <c r="T923" s="154"/>
    </row>
    <row r="924" spans="2:23" x14ac:dyDescent="0.25">
      <c r="B924" s="264"/>
      <c r="C924" s="136"/>
      <c r="D924" s="264"/>
      <c r="E924" s="494" t="s">
        <v>10577</v>
      </c>
      <c r="F924" s="683"/>
      <c r="G924" s="683"/>
      <c r="H924" s="683"/>
      <c r="I924" s="683"/>
      <c r="J924" s="683"/>
      <c r="K924" s="683"/>
      <c r="L924" s="683"/>
      <c r="M924" s="775">
        <v>2</v>
      </c>
      <c r="N924" s="776"/>
      <c r="O924" s="550"/>
      <c r="P924" s="777"/>
      <c r="Q924" s="550"/>
      <c r="R924" s="777"/>
      <c r="S924" s="688">
        <f t="shared" si="218"/>
        <v>2</v>
      </c>
      <c r="T924" s="154"/>
    </row>
    <row r="925" spans="2:23" x14ac:dyDescent="0.25">
      <c r="B925" s="264"/>
      <c r="C925" s="136"/>
      <c r="D925" s="264"/>
      <c r="E925" s="494" t="s">
        <v>10578</v>
      </c>
      <c r="F925" s="683"/>
      <c r="G925" s="683"/>
      <c r="H925" s="683"/>
      <c r="I925" s="683"/>
      <c r="J925" s="683"/>
      <c r="K925" s="683"/>
      <c r="L925" s="683"/>
      <c r="M925" s="775">
        <v>2</v>
      </c>
      <c r="N925" s="776"/>
      <c r="O925" s="550"/>
      <c r="P925" s="777"/>
      <c r="Q925" s="550"/>
      <c r="R925" s="777"/>
      <c r="S925" s="688">
        <f t="shared" si="218"/>
        <v>2</v>
      </c>
      <c r="T925" s="154"/>
    </row>
    <row r="926" spans="2:23" x14ac:dyDescent="0.25">
      <c r="B926" s="264"/>
      <c r="C926" s="136"/>
      <c r="D926" s="264"/>
      <c r="E926" s="494" t="s">
        <v>10579</v>
      </c>
      <c r="F926" s="683"/>
      <c r="G926" s="683"/>
      <c r="H926" s="683"/>
      <c r="I926" s="683"/>
      <c r="J926" s="683"/>
      <c r="K926" s="683"/>
      <c r="L926" s="683"/>
      <c r="M926" s="775">
        <v>15</v>
      </c>
      <c r="N926" s="776"/>
      <c r="O926" s="550"/>
      <c r="P926" s="777"/>
      <c r="Q926" s="550"/>
      <c r="R926" s="777"/>
      <c r="S926" s="688">
        <f t="shared" si="218"/>
        <v>15</v>
      </c>
      <c r="T926" s="154"/>
    </row>
    <row r="927" spans="2:23" x14ac:dyDescent="0.25">
      <c r="B927" s="264"/>
      <c r="C927" s="136"/>
      <c r="D927" s="264"/>
      <c r="E927" s="494" t="s">
        <v>10580</v>
      </c>
      <c r="F927" s="683"/>
      <c r="G927" s="683"/>
      <c r="H927" s="683"/>
      <c r="I927" s="683"/>
      <c r="J927" s="683"/>
      <c r="K927" s="683"/>
      <c r="L927" s="683"/>
      <c r="M927" s="775">
        <v>2</v>
      </c>
      <c r="N927" s="776"/>
      <c r="O927" s="550"/>
      <c r="P927" s="777"/>
      <c r="Q927" s="550"/>
      <c r="R927" s="777"/>
      <c r="S927" s="688">
        <f t="shared" si="218"/>
        <v>2</v>
      </c>
      <c r="T927" s="154"/>
    </row>
    <row r="928" spans="2:23" x14ac:dyDescent="0.25">
      <c r="B928" s="268"/>
      <c r="C928" s="186"/>
      <c r="D928" s="268"/>
      <c r="E928" s="149" t="s">
        <v>14094</v>
      </c>
      <c r="F928" s="160"/>
      <c r="G928" s="161"/>
      <c r="H928" s="163"/>
      <c r="I928" s="160"/>
      <c r="J928" s="161"/>
      <c r="K928" s="163"/>
      <c r="L928" s="163"/>
      <c r="M928" s="164">
        <f>SUM(M911:M927)</f>
        <v>80</v>
      </c>
      <c r="N928" s="165"/>
      <c r="O928" s="165"/>
      <c r="P928" s="165"/>
      <c r="Q928" s="165"/>
      <c r="R928" s="165"/>
      <c r="S928" s="298">
        <f>SUM(S911:S927)</f>
        <v>80</v>
      </c>
      <c r="T928" s="150" t="str">
        <f>IFERROR(VLOOKUP(B909,'Planilha Orçamentária'!$A$13:$H$171,5,FALSE),0)</f>
        <v>un</v>
      </c>
    </row>
    <row r="929" spans="2:21" ht="6.75" customHeight="1" x14ac:dyDescent="0.25">
      <c r="B929" s="388"/>
      <c r="C929" s="389"/>
      <c r="D929" s="389"/>
      <c r="E929" s="389"/>
      <c r="F929" s="389"/>
      <c r="G929" s="389"/>
      <c r="H929" s="389"/>
      <c r="I929" s="389"/>
      <c r="J929" s="389"/>
      <c r="K929" s="389"/>
      <c r="L929" s="389"/>
      <c r="M929" s="389"/>
      <c r="N929" s="389"/>
      <c r="O929" s="389"/>
      <c r="P929" s="389"/>
      <c r="Q929" s="389"/>
      <c r="R929" s="389"/>
      <c r="S929" s="389"/>
      <c r="T929" s="390"/>
    </row>
    <row r="930" spans="2:21" x14ac:dyDescent="0.25">
      <c r="B930" s="384">
        <f>'Planilha Orçamentária'!A103</f>
        <v>7</v>
      </c>
      <c r="C930" s="385"/>
      <c r="D930" s="386"/>
      <c r="E930" s="387" t="str">
        <f>'Planilha Orçamentária'!D103</f>
        <v>CONTENÇÃO</v>
      </c>
      <c r="F930" s="371"/>
      <c r="G930" s="372"/>
      <c r="H930" s="373"/>
      <c r="I930" s="373"/>
      <c r="J930" s="372"/>
      <c r="K930" s="373"/>
      <c r="L930" s="374"/>
      <c r="M930" s="375"/>
      <c r="N930" s="376"/>
      <c r="O930" s="375"/>
      <c r="P930" s="377"/>
      <c r="Q930" s="378"/>
      <c r="R930" s="377"/>
      <c r="S930" s="379"/>
      <c r="T930" s="380"/>
      <c r="U930" s="402"/>
    </row>
    <row r="931" spans="2:21" x14ac:dyDescent="0.25">
      <c r="B931" s="266" t="str">
        <f>'Planilha Orçamentária'!A104</f>
        <v>7.1</v>
      </c>
      <c r="C931" s="266">
        <f>VLOOKUP(B931,'Planilha Orçamentária'!A:H,2,0)</f>
        <v>5501706</v>
      </c>
      <c r="D931" s="266" t="str">
        <f>VLOOKUP(B931,'Planilha Orçamentária'!A:H,3,0)</f>
        <v>SICRO</v>
      </c>
      <c r="E931" s="972" t="str">
        <f>VLOOKUP(B931,'Planilha Orçamentária'!$A$13:$D$171,4,FALSE)</f>
        <v>Escavação mecânica com retroescavadeira em material de 1ª categoria</v>
      </c>
      <c r="F931" s="972"/>
      <c r="G931" s="972"/>
      <c r="H931" s="972"/>
      <c r="I931" s="972"/>
      <c r="J931" s="972"/>
      <c r="K931" s="972"/>
      <c r="L931" s="972"/>
      <c r="M931" s="972"/>
      <c r="N931" s="381" t="s">
        <v>10500</v>
      </c>
      <c r="O931" s="382"/>
      <c r="P931" s="383"/>
      <c r="Q931" s="383" t="s">
        <v>10501</v>
      </c>
      <c r="R931" s="383" t="s">
        <v>10502</v>
      </c>
      <c r="S931" s="311">
        <f>ROUND(SUM(S932:S954),2)*S955</f>
        <v>204.39200000000002</v>
      </c>
      <c r="T931" s="370" t="str">
        <f>IFERROR(VLOOKUP(B931,'Planilha Orçamentária'!$A$13:$H$171,5,FALSE),0)</f>
        <v>m³</v>
      </c>
    </row>
    <row r="932" spans="2:21" x14ac:dyDescent="0.25">
      <c r="B932" s="563"/>
      <c r="C932" s="562"/>
      <c r="D932" s="563"/>
      <c r="E932" s="144" t="s">
        <v>10454</v>
      </c>
      <c r="F932" s="156"/>
      <c r="G932" s="157"/>
      <c r="H932" s="158"/>
      <c r="I932" s="156"/>
      <c r="J932" s="157"/>
      <c r="K932" s="158"/>
      <c r="L932" s="76" t="s">
        <v>10455</v>
      </c>
      <c r="M932" s="159"/>
      <c r="N932" s="175">
        <v>0</v>
      </c>
      <c r="O932" s="175"/>
      <c r="P932" s="175"/>
      <c r="Q932" s="175">
        <v>0</v>
      </c>
      <c r="R932" s="175">
        <v>0</v>
      </c>
      <c r="S932" s="301">
        <f>R932</f>
        <v>0</v>
      </c>
      <c r="T932" s="222"/>
    </row>
    <row r="933" spans="2:21" x14ac:dyDescent="0.25">
      <c r="B933" s="563"/>
      <c r="C933" s="562"/>
      <c r="D933" s="563"/>
      <c r="E933" s="144" t="s">
        <v>10456</v>
      </c>
      <c r="F933" s="156"/>
      <c r="G933" s="157"/>
      <c r="H933" s="158"/>
      <c r="I933" s="156"/>
      <c r="J933" s="157"/>
      <c r="K933" s="158"/>
      <c r="L933" s="76" t="s">
        <v>10466</v>
      </c>
      <c r="M933" s="159"/>
      <c r="N933" s="175">
        <v>0</v>
      </c>
      <c r="O933" s="175"/>
      <c r="P933" s="175"/>
      <c r="Q933" s="175">
        <v>0</v>
      </c>
      <c r="R933" s="175">
        <v>0</v>
      </c>
      <c r="S933" s="301">
        <f t="shared" ref="S933:S954" si="219">R933</f>
        <v>0</v>
      </c>
      <c r="T933" s="222"/>
    </row>
    <row r="934" spans="2:21" x14ac:dyDescent="0.25">
      <c r="B934" s="563"/>
      <c r="C934" s="562"/>
      <c r="D934" s="563"/>
      <c r="E934" s="144" t="s">
        <v>10457</v>
      </c>
      <c r="F934" s="156"/>
      <c r="G934" s="157"/>
      <c r="H934" s="158"/>
      <c r="I934" s="156"/>
      <c r="J934" s="157"/>
      <c r="K934" s="158"/>
      <c r="L934" s="76" t="s">
        <v>10467</v>
      </c>
      <c r="M934" s="159"/>
      <c r="N934" s="175">
        <f t="shared" ref="N934:N943" si="220">R934/Q934</f>
        <v>20.064935064935064</v>
      </c>
      <c r="O934" s="175"/>
      <c r="Q934" s="175">
        <v>1.54</v>
      </c>
      <c r="R934" s="175">
        <v>30.9</v>
      </c>
      <c r="S934" s="301">
        <f t="shared" si="219"/>
        <v>30.9</v>
      </c>
      <c r="T934" s="222"/>
    </row>
    <row r="935" spans="2:21" x14ac:dyDescent="0.25">
      <c r="B935" s="563"/>
      <c r="C935" s="562"/>
      <c r="D935" s="563"/>
      <c r="E935" s="144" t="s">
        <v>10458</v>
      </c>
      <c r="F935" s="156"/>
      <c r="G935" s="157"/>
      <c r="H935" s="158"/>
      <c r="I935" s="156"/>
      <c r="J935" s="157"/>
      <c r="K935" s="158"/>
      <c r="L935" s="76" t="s">
        <v>10468</v>
      </c>
      <c r="M935" s="159"/>
      <c r="N935" s="175">
        <f t="shared" si="220"/>
        <v>20.998591549295774</v>
      </c>
      <c r="O935" s="175"/>
      <c r="Q935" s="175">
        <v>7.1</v>
      </c>
      <c r="R935" s="175">
        <v>149.09</v>
      </c>
      <c r="S935" s="301">
        <f t="shared" si="219"/>
        <v>149.09</v>
      </c>
      <c r="T935" s="222"/>
    </row>
    <row r="936" spans="2:21" x14ac:dyDescent="0.25">
      <c r="B936" s="563"/>
      <c r="C936" s="562"/>
      <c r="D936" s="563"/>
      <c r="E936" s="144" t="s">
        <v>10459</v>
      </c>
      <c r="F936" s="156"/>
      <c r="G936" s="157"/>
      <c r="H936" s="158"/>
      <c r="I936" s="156"/>
      <c r="J936" s="157"/>
      <c r="K936" s="158"/>
      <c r="L936" s="76" t="s">
        <v>10469</v>
      </c>
      <c r="M936" s="159"/>
      <c r="N936" s="175">
        <f t="shared" si="220"/>
        <v>20.014705882352938</v>
      </c>
      <c r="O936" s="175"/>
      <c r="Q936" s="175">
        <v>2.04</v>
      </c>
      <c r="R936" s="175">
        <v>40.83</v>
      </c>
      <c r="S936" s="301">
        <f t="shared" si="219"/>
        <v>40.83</v>
      </c>
      <c r="T936" s="222"/>
    </row>
    <row r="937" spans="2:21" x14ac:dyDescent="0.25">
      <c r="B937" s="563"/>
      <c r="C937" s="562"/>
      <c r="D937" s="563"/>
      <c r="E937" s="144" t="s">
        <v>10460</v>
      </c>
      <c r="F937" s="156"/>
      <c r="G937" s="157"/>
      <c r="H937" s="158"/>
      <c r="I937" s="156"/>
      <c r="J937" s="157"/>
      <c r="K937" s="158"/>
      <c r="L937" s="76" t="s">
        <v>10470</v>
      </c>
      <c r="M937" s="159"/>
      <c r="N937" s="175">
        <f t="shared" si="220"/>
        <v>20.016835016835017</v>
      </c>
      <c r="O937" s="175"/>
      <c r="P937" s="175"/>
      <c r="Q937" s="175">
        <v>2.97</v>
      </c>
      <c r="R937" s="175">
        <v>59.45</v>
      </c>
      <c r="S937" s="301">
        <f t="shared" si="219"/>
        <v>59.45</v>
      </c>
      <c r="T937" s="222"/>
    </row>
    <row r="938" spans="2:21" x14ac:dyDescent="0.25">
      <c r="B938" s="563"/>
      <c r="C938" s="562"/>
      <c r="D938" s="563"/>
      <c r="E938" s="144" t="s">
        <v>10461</v>
      </c>
      <c r="F938" s="156"/>
      <c r="G938" s="157"/>
      <c r="H938" s="158"/>
      <c r="I938" s="156"/>
      <c r="J938" s="157"/>
      <c r="K938" s="158"/>
      <c r="L938" s="76" t="s">
        <v>10471</v>
      </c>
      <c r="M938" s="159"/>
      <c r="N938" s="175">
        <f t="shared" si="220"/>
        <v>19.974545454545453</v>
      </c>
      <c r="O938" s="175"/>
      <c r="P938" s="175"/>
      <c r="Q938" s="175">
        <v>2.75</v>
      </c>
      <c r="R938" s="175">
        <v>54.93</v>
      </c>
      <c r="S938" s="301">
        <f t="shared" si="219"/>
        <v>54.93</v>
      </c>
      <c r="T938" s="222"/>
    </row>
    <row r="939" spans="2:21" x14ac:dyDescent="0.25">
      <c r="B939" s="563"/>
      <c r="C939" s="562"/>
      <c r="D939" s="563"/>
      <c r="E939" s="144" t="s">
        <v>10462</v>
      </c>
      <c r="F939" s="156"/>
      <c r="G939" s="157"/>
      <c r="H939" s="158"/>
      <c r="I939" s="156"/>
      <c r="J939" s="157"/>
      <c r="K939" s="158"/>
      <c r="L939" s="76" t="s">
        <v>10472</v>
      </c>
      <c r="M939" s="159"/>
      <c r="N939" s="175">
        <f t="shared" si="220"/>
        <v>19.977099236641223</v>
      </c>
      <c r="O939" s="175"/>
      <c r="P939" s="175"/>
      <c r="Q939" s="175">
        <v>1.31</v>
      </c>
      <c r="R939" s="175">
        <v>26.17</v>
      </c>
      <c r="S939" s="301">
        <f t="shared" si="219"/>
        <v>26.17</v>
      </c>
      <c r="T939" s="222"/>
    </row>
    <row r="940" spans="2:21" x14ac:dyDescent="0.25">
      <c r="B940" s="563"/>
      <c r="C940" s="562"/>
      <c r="D940" s="563"/>
      <c r="E940" s="144" t="s">
        <v>10463</v>
      </c>
      <c r="F940" s="156"/>
      <c r="G940" s="157"/>
      <c r="H940" s="158"/>
      <c r="I940" s="156"/>
      <c r="J940" s="157"/>
      <c r="K940" s="158"/>
      <c r="L940" s="76" t="s">
        <v>10473</v>
      </c>
      <c r="M940" s="159"/>
      <c r="N940" s="175">
        <f t="shared" si="220"/>
        <v>19.958115183246072</v>
      </c>
      <c r="O940" s="175"/>
      <c r="P940" s="175"/>
      <c r="Q940" s="175">
        <v>1.91</v>
      </c>
      <c r="R940" s="175">
        <v>38.119999999999997</v>
      </c>
      <c r="S940" s="301">
        <f t="shared" si="219"/>
        <v>38.119999999999997</v>
      </c>
      <c r="T940" s="222"/>
    </row>
    <row r="941" spans="2:21" x14ac:dyDescent="0.25">
      <c r="B941" s="563"/>
      <c r="C941" s="562"/>
      <c r="D941" s="563"/>
      <c r="E941" s="144" t="s">
        <v>10464</v>
      </c>
      <c r="F941" s="156"/>
      <c r="G941" s="157"/>
      <c r="H941" s="158"/>
      <c r="I941" s="156"/>
      <c r="J941" s="157"/>
      <c r="K941" s="158"/>
      <c r="L941" s="76" t="s">
        <v>10474</v>
      </c>
      <c r="M941" s="159"/>
      <c r="N941" s="175">
        <f t="shared" si="220"/>
        <v>20.050561797752806</v>
      </c>
      <c r="O941" s="175"/>
      <c r="P941" s="175"/>
      <c r="Q941" s="175">
        <v>1.78</v>
      </c>
      <c r="R941" s="175">
        <v>35.69</v>
      </c>
      <c r="S941" s="301">
        <f t="shared" si="219"/>
        <v>35.69</v>
      </c>
      <c r="T941" s="222"/>
    </row>
    <row r="942" spans="2:21" x14ac:dyDescent="0.25">
      <c r="B942" s="563"/>
      <c r="C942" s="562"/>
      <c r="D942" s="563"/>
      <c r="E942" s="144" t="s">
        <v>10465</v>
      </c>
      <c r="F942" s="156"/>
      <c r="G942" s="157"/>
      <c r="H942" s="158"/>
      <c r="I942" s="156"/>
      <c r="J942" s="157"/>
      <c r="K942" s="158"/>
      <c r="L942" s="76" t="s">
        <v>10487</v>
      </c>
      <c r="M942" s="159"/>
      <c r="N942" s="175">
        <f t="shared" si="220"/>
        <v>20.015503875968992</v>
      </c>
      <c r="O942" s="175"/>
      <c r="P942" s="175"/>
      <c r="Q942" s="175">
        <v>1.29</v>
      </c>
      <c r="R942" s="175">
        <v>25.82</v>
      </c>
      <c r="S942" s="301">
        <f t="shared" si="219"/>
        <v>25.82</v>
      </c>
      <c r="T942" s="222"/>
    </row>
    <row r="943" spans="2:21" x14ac:dyDescent="0.25">
      <c r="B943" s="563"/>
      <c r="C943" s="562"/>
      <c r="D943" s="563"/>
      <c r="E943" s="144" t="s">
        <v>10475</v>
      </c>
      <c r="F943" s="156"/>
      <c r="G943" s="157"/>
      <c r="H943" s="158"/>
      <c r="I943" s="156"/>
      <c r="J943" s="157"/>
      <c r="K943" s="158"/>
      <c r="L943" s="76" t="s">
        <v>10488</v>
      </c>
      <c r="M943" s="159"/>
      <c r="N943" s="175">
        <f t="shared" si="220"/>
        <v>20.009615384615383</v>
      </c>
      <c r="O943" s="175"/>
      <c r="P943" s="175"/>
      <c r="Q943" s="175">
        <v>2.08</v>
      </c>
      <c r="R943" s="175">
        <v>41.62</v>
      </c>
      <c r="S943" s="301">
        <f t="shared" si="219"/>
        <v>41.62</v>
      </c>
      <c r="T943" s="222"/>
    </row>
    <row r="944" spans="2:21" x14ac:dyDescent="0.25">
      <c r="B944" s="563"/>
      <c r="C944" s="562"/>
      <c r="D944" s="563"/>
      <c r="E944" s="144" t="s">
        <v>10476</v>
      </c>
      <c r="F944" s="156"/>
      <c r="G944" s="157"/>
      <c r="H944" s="158"/>
      <c r="I944" s="156"/>
      <c r="J944" s="157"/>
      <c r="K944" s="158"/>
      <c r="L944" s="76" t="s">
        <v>10489</v>
      </c>
      <c r="M944" s="159"/>
      <c r="N944" s="175">
        <f t="shared" ref="N944:N947" si="221">R944/Q944</f>
        <v>21.294117647058822</v>
      </c>
      <c r="O944" s="175"/>
      <c r="P944" s="175"/>
      <c r="Q944" s="175">
        <v>0.34</v>
      </c>
      <c r="R944" s="175">
        <v>7.24</v>
      </c>
      <c r="S944" s="301">
        <f t="shared" si="219"/>
        <v>7.24</v>
      </c>
      <c r="T944" s="222"/>
    </row>
    <row r="945" spans="2:20" x14ac:dyDescent="0.25">
      <c r="B945" s="563"/>
      <c r="C945" s="562"/>
      <c r="D945" s="563"/>
      <c r="E945" s="144" t="s">
        <v>10477</v>
      </c>
      <c r="F945" s="156"/>
      <c r="G945" s="157"/>
      <c r="H945" s="158"/>
      <c r="I945" s="156"/>
      <c r="J945" s="157"/>
      <c r="K945" s="158"/>
      <c r="L945" s="76" t="s">
        <v>10490</v>
      </c>
      <c r="M945" s="159"/>
      <c r="N945" s="175">
        <v>0</v>
      </c>
      <c r="O945" s="175"/>
      <c r="P945" s="175"/>
      <c r="Q945" s="175">
        <v>0</v>
      </c>
      <c r="R945" s="175">
        <v>0</v>
      </c>
      <c r="S945" s="301">
        <f t="shared" si="219"/>
        <v>0</v>
      </c>
      <c r="T945" s="222"/>
    </row>
    <row r="946" spans="2:20" x14ac:dyDescent="0.25">
      <c r="B946" s="563"/>
      <c r="C946" s="562"/>
      <c r="D946" s="563"/>
      <c r="E946" s="144" t="s">
        <v>10478</v>
      </c>
      <c r="F946" s="156"/>
      <c r="G946" s="157"/>
      <c r="H946" s="158"/>
      <c r="I946" s="156"/>
      <c r="J946" s="157"/>
      <c r="K946" s="158"/>
      <c r="L946" s="76" t="s">
        <v>10491</v>
      </c>
      <c r="M946" s="159"/>
      <c r="N946" s="175">
        <v>0</v>
      </c>
      <c r="O946" s="175"/>
      <c r="P946" s="175"/>
      <c r="Q946" s="175">
        <v>0</v>
      </c>
      <c r="R946" s="175">
        <v>0</v>
      </c>
      <c r="S946" s="301">
        <f t="shared" si="219"/>
        <v>0</v>
      </c>
      <c r="T946" s="222"/>
    </row>
    <row r="947" spans="2:20" x14ac:dyDescent="0.25">
      <c r="B947" s="563"/>
      <c r="C947" s="562"/>
      <c r="D947" s="563"/>
      <c r="E947" s="144" t="s">
        <v>10479</v>
      </c>
      <c r="F947" s="156"/>
      <c r="G947" s="157"/>
      <c r="H947" s="158"/>
      <c r="I947" s="156"/>
      <c r="J947" s="157"/>
      <c r="K947" s="158"/>
      <c r="L947" s="76" t="s">
        <v>10492</v>
      </c>
      <c r="M947" s="159"/>
      <c r="N947" s="175">
        <f t="shared" si="221"/>
        <v>1.898305084745763</v>
      </c>
      <c r="O947" s="175"/>
      <c r="P947" s="175"/>
      <c r="Q947" s="175">
        <v>0.59</v>
      </c>
      <c r="R947" s="175">
        <v>1.1200000000000001</v>
      </c>
      <c r="S947" s="301">
        <f t="shared" si="219"/>
        <v>1.1200000000000001</v>
      </c>
      <c r="T947" s="222"/>
    </row>
    <row r="948" spans="2:20" x14ac:dyDescent="0.25">
      <c r="B948" s="563"/>
      <c r="C948" s="562"/>
      <c r="D948" s="563"/>
      <c r="E948" s="144" t="s">
        <v>10480</v>
      </c>
      <c r="F948" s="156"/>
      <c r="G948" s="157"/>
      <c r="H948" s="158"/>
      <c r="I948" s="156"/>
      <c r="J948" s="157"/>
      <c r="K948" s="158"/>
      <c r="L948" s="76" t="s">
        <v>10493</v>
      </c>
      <c r="M948" s="159"/>
      <c r="N948" s="175">
        <v>0</v>
      </c>
      <c r="O948" s="175"/>
      <c r="P948" s="175"/>
      <c r="Q948" s="175">
        <v>0</v>
      </c>
      <c r="R948" s="175">
        <v>0</v>
      </c>
      <c r="S948" s="301">
        <f t="shared" si="219"/>
        <v>0</v>
      </c>
      <c r="T948" s="222"/>
    </row>
    <row r="949" spans="2:20" x14ac:dyDescent="0.25">
      <c r="B949" s="563"/>
      <c r="C949" s="562"/>
      <c r="D949" s="563"/>
      <c r="E949" s="144" t="s">
        <v>10481</v>
      </c>
      <c r="F949" s="156"/>
      <c r="G949" s="157"/>
      <c r="H949" s="158"/>
      <c r="I949" s="156"/>
      <c r="J949" s="157"/>
      <c r="K949" s="158"/>
      <c r="L949" s="76" t="s">
        <v>10494</v>
      </c>
      <c r="M949" s="159"/>
      <c r="N949" s="175">
        <v>0</v>
      </c>
      <c r="O949" s="175"/>
      <c r="P949" s="175"/>
      <c r="Q949" s="175">
        <v>0</v>
      </c>
      <c r="R949" s="175">
        <v>0</v>
      </c>
      <c r="S949" s="301">
        <f t="shared" si="219"/>
        <v>0</v>
      </c>
      <c r="T949" s="222"/>
    </row>
    <row r="950" spans="2:20" x14ac:dyDescent="0.25">
      <c r="B950" s="563"/>
      <c r="C950" s="562"/>
      <c r="D950" s="563"/>
      <c r="E950" s="144" t="s">
        <v>10482</v>
      </c>
      <c r="F950" s="156"/>
      <c r="G950" s="157"/>
      <c r="H950" s="158"/>
      <c r="I950" s="156"/>
      <c r="J950" s="157"/>
      <c r="K950" s="158"/>
      <c r="L950" s="76" t="s">
        <v>10495</v>
      </c>
      <c r="M950" s="159"/>
      <c r="N950" s="175">
        <v>0</v>
      </c>
      <c r="O950" s="175"/>
      <c r="P950" s="175"/>
      <c r="Q950" s="175">
        <v>0</v>
      </c>
      <c r="R950" s="175">
        <v>0</v>
      </c>
      <c r="S950" s="301">
        <f t="shared" si="219"/>
        <v>0</v>
      </c>
      <c r="T950" s="222"/>
    </row>
    <row r="951" spans="2:20" x14ac:dyDescent="0.25">
      <c r="B951" s="563"/>
      <c r="C951" s="562"/>
      <c r="D951" s="563"/>
      <c r="E951" s="144" t="s">
        <v>10483</v>
      </c>
      <c r="F951" s="156"/>
      <c r="G951" s="157"/>
      <c r="H951" s="158"/>
      <c r="I951" s="156"/>
      <c r="J951" s="157"/>
      <c r="K951" s="158"/>
      <c r="L951" s="76" t="s">
        <v>10496</v>
      </c>
      <c r="M951" s="159"/>
      <c r="N951" s="175">
        <v>0</v>
      </c>
      <c r="O951" s="175"/>
      <c r="P951" s="175"/>
      <c r="Q951" s="175">
        <v>0</v>
      </c>
      <c r="R951" s="175">
        <v>0</v>
      </c>
      <c r="S951" s="301">
        <f t="shared" si="219"/>
        <v>0</v>
      </c>
      <c r="T951" s="222"/>
    </row>
    <row r="952" spans="2:20" x14ac:dyDescent="0.25">
      <c r="B952" s="563"/>
      <c r="C952" s="562"/>
      <c r="D952" s="563"/>
      <c r="E952" s="144" t="s">
        <v>10484</v>
      </c>
      <c r="F952" s="156"/>
      <c r="G952" s="157"/>
      <c r="H952" s="158"/>
      <c r="I952" s="156"/>
      <c r="J952" s="157"/>
      <c r="K952" s="158"/>
      <c r="L952" s="76" t="s">
        <v>10497</v>
      </c>
      <c r="M952" s="159"/>
      <c r="N952" s="175">
        <v>0</v>
      </c>
      <c r="O952" s="175"/>
      <c r="P952" s="175"/>
      <c r="Q952" s="175">
        <v>0</v>
      </c>
      <c r="R952" s="175">
        <v>0</v>
      </c>
      <c r="S952" s="301">
        <f t="shared" si="219"/>
        <v>0</v>
      </c>
      <c r="T952" s="222"/>
    </row>
    <row r="953" spans="2:20" x14ac:dyDescent="0.25">
      <c r="B953" s="563"/>
      <c r="C953" s="562"/>
      <c r="D953" s="563"/>
      <c r="E953" s="144" t="s">
        <v>10485</v>
      </c>
      <c r="F953" s="156"/>
      <c r="G953" s="157"/>
      <c r="H953" s="158"/>
      <c r="I953" s="156"/>
      <c r="J953" s="157"/>
      <c r="K953" s="158"/>
      <c r="L953" s="76" t="s">
        <v>10498</v>
      </c>
      <c r="M953" s="159"/>
      <c r="N953" s="175">
        <v>0</v>
      </c>
      <c r="O953" s="175"/>
      <c r="P953" s="175"/>
      <c r="Q953" s="175">
        <v>0</v>
      </c>
      <c r="R953" s="175">
        <v>0</v>
      </c>
      <c r="S953" s="301">
        <f t="shared" si="219"/>
        <v>0</v>
      </c>
      <c r="T953" s="222"/>
    </row>
    <row r="954" spans="2:20" x14ac:dyDescent="0.25">
      <c r="B954" s="563"/>
      <c r="C954" s="562"/>
      <c r="D954" s="563"/>
      <c r="E954" s="144" t="s">
        <v>10486</v>
      </c>
      <c r="F954" s="156"/>
      <c r="G954" s="157"/>
      <c r="H954" s="158"/>
      <c r="I954" s="156"/>
      <c r="J954" s="157"/>
      <c r="K954" s="158"/>
      <c r="L954" s="76" t="s">
        <v>10499</v>
      </c>
      <c r="M954" s="159"/>
      <c r="N954" s="175">
        <v>0</v>
      </c>
      <c r="O954" s="175"/>
      <c r="P954" s="175"/>
      <c r="Q954" s="175">
        <v>0</v>
      </c>
      <c r="R954" s="175">
        <v>0</v>
      </c>
      <c r="S954" s="301">
        <f t="shared" si="219"/>
        <v>0</v>
      </c>
      <c r="T954" s="222"/>
    </row>
    <row r="955" spans="2:20" x14ac:dyDescent="0.25">
      <c r="B955" s="565"/>
      <c r="C955" s="564"/>
      <c r="D955" s="565"/>
      <c r="E955" s="149" t="s">
        <v>10504</v>
      </c>
      <c r="F955" s="160"/>
      <c r="G955" s="161"/>
      <c r="H955" s="163"/>
      <c r="I955" s="160"/>
      <c r="J955" s="161"/>
      <c r="K955" s="163"/>
      <c r="L955" s="163"/>
      <c r="M955" s="164"/>
      <c r="N955" s="165"/>
      <c r="O955" s="165"/>
      <c r="P955" s="165"/>
      <c r="Q955" s="165"/>
      <c r="R955" s="165"/>
      <c r="S955" s="298">
        <v>0.4</v>
      </c>
      <c r="T955" s="150" t="s">
        <v>35</v>
      </c>
    </row>
    <row r="956" spans="2:20" ht="6.75" customHeight="1" x14ac:dyDescent="0.25">
      <c r="B956" s="388"/>
      <c r="C956" s="389"/>
      <c r="D956" s="389"/>
      <c r="E956" s="389"/>
      <c r="F956" s="389"/>
      <c r="G956" s="389"/>
      <c r="H956" s="389"/>
      <c r="I956" s="389"/>
      <c r="J956" s="389"/>
      <c r="K956" s="389"/>
      <c r="L956" s="389"/>
      <c r="M956" s="389"/>
      <c r="N956" s="389"/>
      <c r="O956" s="389"/>
      <c r="P956" s="389"/>
      <c r="Q956" s="389"/>
      <c r="R956" s="389"/>
      <c r="S956" s="389"/>
      <c r="T956" s="390"/>
    </row>
    <row r="957" spans="2:20" x14ac:dyDescent="0.25">
      <c r="B957" s="266" t="str">
        <f>'Planilha Orçamentária'!A105</f>
        <v>7.2</v>
      </c>
      <c r="C957" s="266">
        <f>VLOOKUP(B957,'Planilha Orçamentária'!A:H,2,0)</f>
        <v>4805749</v>
      </c>
      <c r="D957" s="266" t="str">
        <f>VLOOKUP(B957,'Planilha Orçamentária'!A:H,3,0)</f>
        <v>SICRO</v>
      </c>
      <c r="E957" s="972" t="str">
        <f>VLOOKUP(B957,'Planilha Orçamentária'!$A$13:$D$171,4,FALSE)</f>
        <v>Escavação manual de vala em material de 1ª categoria</v>
      </c>
      <c r="F957" s="972"/>
      <c r="G957" s="972"/>
      <c r="H957" s="972"/>
      <c r="I957" s="972"/>
      <c r="J957" s="972"/>
      <c r="K957" s="972"/>
      <c r="L957" s="972"/>
      <c r="M957" s="972"/>
      <c r="N957" s="381"/>
      <c r="O957" s="382"/>
      <c r="P957" s="383"/>
      <c r="Q957" s="383"/>
      <c r="R957" s="383"/>
      <c r="S957" s="311">
        <f>ROUND(SUM(S958:S980),2)*S981</f>
        <v>306.58800000000002</v>
      </c>
      <c r="T957" s="370" t="str">
        <f>IFERROR(VLOOKUP(B957,'Planilha Orçamentária'!$A$13:$H$171,5,FALSE),0)</f>
        <v>m³</v>
      </c>
    </row>
    <row r="958" spans="2:20" x14ac:dyDescent="0.25">
      <c r="B958" s="563"/>
      <c r="C958" s="562"/>
      <c r="D958" s="563"/>
      <c r="E958" s="144" t="s">
        <v>10454</v>
      </c>
      <c r="F958" s="156"/>
      <c r="G958" s="157"/>
      <c r="H958" s="158"/>
      <c r="I958" s="156"/>
      <c r="J958" s="157"/>
      <c r="K958" s="158"/>
      <c r="L958" s="76" t="s">
        <v>10455</v>
      </c>
      <c r="M958" s="159"/>
      <c r="N958" s="175">
        <v>0</v>
      </c>
      <c r="O958" s="175"/>
      <c r="P958" s="175"/>
      <c r="Q958" s="175">
        <v>0</v>
      </c>
      <c r="R958" s="175">
        <v>0</v>
      </c>
      <c r="S958" s="301">
        <f>R958</f>
        <v>0</v>
      </c>
      <c r="T958" s="222"/>
    </row>
    <row r="959" spans="2:20" x14ac:dyDescent="0.25">
      <c r="B959" s="563"/>
      <c r="C959" s="562"/>
      <c r="D959" s="563"/>
      <c r="E959" s="144" t="s">
        <v>10456</v>
      </c>
      <c r="F959" s="156"/>
      <c r="G959" s="157"/>
      <c r="H959" s="158"/>
      <c r="I959" s="156"/>
      <c r="J959" s="157"/>
      <c r="K959" s="158"/>
      <c r="L959" s="76" t="s">
        <v>10466</v>
      </c>
      <c r="M959" s="159"/>
      <c r="N959" s="175">
        <v>0</v>
      </c>
      <c r="O959" s="175"/>
      <c r="P959" s="175"/>
      <c r="Q959" s="175">
        <v>0</v>
      </c>
      <c r="R959" s="175">
        <v>0</v>
      </c>
      <c r="S959" s="301">
        <f t="shared" ref="S959:S980" si="222">R959</f>
        <v>0</v>
      </c>
      <c r="T959" s="222"/>
    </row>
    <row r="960" spans="2:20" x14ac:dyDescent="0.25">
      <c r="B960" s="563"/>
      <c r="C960" s="562"/>
      <c r="D960" s="563"/>
      <c r="E960" s="144" t="s">
        <v>10457</v>
      </c>
      <c r="F960" s="156"/>
      <c r="G960" s="157"/>
      <c r="H960" s="158"/>
      <c r="I960" s="156"/>
      <c r="J960" s="157"/>
      <c r="K960" s="158"/>
      <c r="L960" s="76" t="s">
        <v>10467</v>
      </c>
      <c r="M960" s="159"/>
      <c r="N960" s="175">
        <f t="shared" ref="N960:N969" si="223">R960/Q960</f>
        <v>20.064935064935064</v>
      </c>
      <c r="O960" s="175"/>
      <c r="Q960" s="175">
        <v>1.54</v>
      </c>
      <c r="R960" s="175">
        <v>30.9</v>
      </c>
      <c r="S960" s="301">
        <f t="shared" si="222"/>
        <v>30.9</v>
      </c>
      <c r="T960" s="222"/>
    </row>
    <row r="961" spans="2:20" x14ac:dyDescent="0.25">
      <c r="B961" s="563"/>
      <c r="C961" s="562"/>
      <c r="D961" s="563"/>
      <c r="E961" s="144" t="s">
        <v>10458</v>
      </c>
      <c r="F961" s="156"/>
      <c r="G961" s="157"/>
      <c r="H961" s="158"/>
      <c r="I961" s="156"/>
      <c r="J961" s="157"/>
      <c r="K961" s="158"/>
      <c r="L961" s="76" t="s">
        <v>10468</v>
      </c>
      <c r="M961" s="159"/>
      <c r="N961" s="175">
        <f t="shared" si="223"/>
        <v>20.998591549295774</v>
      </c>
      <c r="O961" s="175"/>
      <c r="Q961" s="175">
        <v>7.1</v>
      </c>
      <c r="R961" s="175">
        <v>149.09</v>
      </c>
      <c r="S961" s="301">
        <f t="shared" si="222"/>
        <v>149.09</v>
      </c>
      <c r="T961" s="222"/>
    </row>
    <row r="962" spans="2:20" x14ac:dyDescent="0.25">
      <c r="B962" s="563"/>
      <c r="C962" s="562"/>
      <c r="D962" s="563"/>
      <c r="E962" s="144" t="s">
        <v>10459</v>
      </c>
      <c r="F962" s="156"/>
      <c r="G962" s="157"/>
      <c r="H962" s="158"/>
      <c r="I962" s="156"/>
      <c r="J962" s="157"/>
      <c r="K962" s="158"/>
      <c r="L962" s="76" t="s">
        <v>10469</v>
      </c>
      <c r="M962" s="159"/>
      <c r="N962" s="175">
        <f t="shared" si="223"/>
        <v>20.014705882352938</v>
      </c>
      <c r="O962" s="175"/>
      <c r="Q962" s="175">
        <v>2.04</v>
      </c>
      <c r="R962" s="175">
        <v>40.83</v>
      </c>
      <c r="S962" s="301">
        <f t="shared" si="222"/>
        <v>40.83</v>
      </c>
      <c r="T962" s="222"/>
    </row>
    <row r="963" spans="2:20" x14ac:dyDescent="0.25">
      <c r="B963" s="563"/>
      <c r="C963" s="562"/>
      <c r="D963" s="563"/>
      <c r="E963" s="144" t="s">
        <v>10460</v>
      </c>
      <c r="F963" s="156"/>
      <c r="G963" s="157"/>
      <c r="H963" s="158"/>
      <c r="I963" s="156"/>
      <c r="J963" s="157"/>
      <c r="K963" s="158"/>
      <c r="L963" s="76" t="s">
        <v>10470</v>
      </c>
      <c r="M963" s="159"/>
      <c r="N963" s="175">
        <f t="shared" si="223"/>
        <v>20.016835016835017</v>
      </c>
      <c r="O963" s="175"/>
      <c r="P963" s="175"/>
      <c r="Q963" s="175">
        <v>2.97</v>
      </c>
      <c r="R963" s="175">
        <v>59.45</v>
      </c>
      <c r="S963" s="301">
        <f t="shared" si="222"/>
        <v>59.45</v>
      </c>
      <c r="T963" s="222"/>
    </row>
    <row r="964" spans="2:20" x14ac:dyDescent="0.25">
      <c r="B964" s="563"/>
      <c r="C964" s="562"/>
      <c r="D964" s="563"/>
      <c r="E964" s="144" t="s">
        <v>10461</v>
      </c>
      <c r="F964" s="156"/>
      <c r="G964" s="157"/>
      <c r="H964" s="158"/>
      <c r="I964" s="156"/>
      <c r="J964" s="157"/>
      <c r="K964" s="158"/>
      <c r="L964" s="76" t="s">
        <v>10471</v>
      </c>
      <c r="M964" s="159"/>
      <c r="N964" s="175">
        <f t="shared" si="223"/>
        <v>19.974545454545453</v>
      </c>
      <c r="O964" s="175"/>
      <c r="P964" s="175"/>
      <c r="Q964" s="175">
        <v>2.75</v>
      </c>
      <c r="R964" s="175">
        <v>54.93</v>
      </c>
      <c r="S964" s="301">
        <f t="shared" si="222"/>
        <v>54.93</v>
      </c>
      <c r="T964" s="222"/>
    </row>
    <row r="965" spans="2:20" x14ac:dyDescent="0.25">
      <c r="B965" s="563"/>
      <c r="C965" s="562"/>
      <c r="D965" s="563"/>
      <c r="E965" s="144" t="s">
        <v>10462</v>
      </c>
      <c r="F965" s="156"/>
      <c r="G965" s="157"/>
      <c r="H965" s="158"/>
      <c r="I965" s="156"/>
      <c r="J965" s="157"/>
      <c r="K965" s="158"/>
      <c r="L965" s="76" t="s">
        <v>10472</v>
      </c>
      <c r="M965" s="159"/>
      <c r="N965" s="175">
        <f t="shared" si="223"/>
        <v>19.977099236641223</v>
      </c>
      <c r="O965" s="175"/>
      <c r="P965" s="175"/>
      <c r="Q965" s="175">
        <v>1.31</v>
      </c>
      <c r="R965" s="175">
        <v>26.17</v>
      </c>
      <c r="S965" s="301">
        <f t="shared" si="222"/>
        <v>26.17</v>
      </c>
      <c r="T965" s="222"/>
    </row>
    <row r="966" spans="2:20" x14ac:dyDescent="0.25">
      <c r="B966" s="563"/>
      <c r="C966" s="562"/>
      <c r="D966" s="563"/>
      <c r="E966" s="144" t="s">
        <v>10463</v>
      </c>
      <c r="F966" s="156"/>
      <c r="G966" s="157"/>
      <c r="H966" s="158"/>
      <c r="I966" s="156"/>
      <c r="J966" s="157"/>
      <c r="K966" s="158"/>
      <c r="L966" s="76" t="s">
        <v>10473</v>
      </c>
      <c r="M966" s="159"/>
      <c r="N966" s="175">
        <f t="shared" si="223"/>
        <v>19.958115183246072</v>
      </c>
      <c r="O966" s="175"/>
      <c r="P966" s="175"/>
      <c r="Q966" s="175">
        <v>1.91</v>
      </c>
      <c r="R966" s="175">
        <v>38.119999999999997</v>
      </c>
      <c r="S966" s="301">
        <f t="shared" si="222"/>
        <v>38.119999999999997</v>
      </c>
      <c r="T966" s="222"/>
    </row>
    <row r="967" spans="2:20" x14ac:dyDescent="0.25">
      <c r="B967" s="563"/>
      <c r="C967" s="562"/>
      <c r="D967" s="563"/>
      <c r="E967" s="144" t="s">
        <v>10464</v>
      </c>
      <c r="F967" s="156"/>
      <c r="G967" s="157"/>
      <c r="H967" s="158"/>
      <c r="I967" s="156"/>
      <c r="J967" s="157"/>
      <c r="K967" s="158"/>
      <c r="L967" s="76" t="s">
        <v>10474</v>
      </c>
      <c r="M967" s="159"/>
      <c r="N967" s="175">
        <f t="shared" si="223"/>
        <v>20.050561797752806</v>
      </c>
      <c r="O967" s="175"/>
      <c r="P967" s="175"/>
      <c r="Q967" s="175">
        <v>1.78</v>
      </c>
      <c r="R967" s="175">
        <v>35.69</v>
      </c>
      <c r="S967" s="301">
        <f t="shared" si="222"/>
        <v>35.69</v>
      </c>
      <c r="T967" s="222"/>
    </row>
    <row r="968" spans="2:20" x14ac:dyDescent="0.25">
      <c r="B968" s="563"/>
      <c r="C968" s="562"/>
      <c r="D968" s="563"/>
      <c r="E968" s="144" t="s">
        <v>10465</v>
      </c>
      <c r="F968" s="156"/>
      <c r="G968" s="157"/>
      <c r="H968" s="158"/>
      <c r="I968" s="156"/>
      <c r="J968" s="157"/>
      <c r="K968" s="158"/>
      <c r="L968" s="76" t="s">
        <v>10487</v>
      </c>
      <c r="M968" s="159"/>
      <c r="N968" s="175">
        <f t="shared" si="223"/>
        <v>20.015503875968992</v>
      </c>
      <c r="O968" s="175"/>
      <c r="P968" s="175"/>
      <c r="Q968" s="175">
        <v>1.29</v>
      </c>
      <c r="R968" s="175">
        <v>25.82</v>
      </c>
      <c r="S968" s="301">
        <f t="shared" si="222"/>
        <v>25.82</v>
      </c>
      <c r="T968" s="222"/>
    </row>
    <row r="969" spans="2:20" x14ac:dyDescent="0.25">
      <c r="B969" s="563"/>
      <c r="C969" s="562"/>
      <c r="D969" s="563"/>
      <c r="E969" s="144" t="s">
        <v>10475</v>
      </c>
      <c r="F969" s="156"/>
      <c r="G969" s="157"/>
      <c r="H969" s="158"/>
      <c r="I969" s="156"/>
      <c r="J969" s="157"/>
      <c r="K969" s="158"/>
      <c r="L969" s="76" t="s">
        <v>10488</v>
      </c>
      <c r="M969" s="159"/>
      <c r="N969" s="175">
        <f t="shared" si="223"/>
        <v>20.009615384615383</v>
      </c>
      <c r="O969" s="175"/>
      <c r="P969" s="175"/>
      <c r="Q969" s="175">
        <v>2.08</v>
      </c>
      <c r="R969" s="175">
        <v>41.62</v>
      </c>
      <c r="S969" s="301">
        <f t="shared" si="222"/>
        <v>41.62</v>
      </c>
      <c r="T969" s="222"/>
    </row>
    <row r="970" spans="2:20" x14ac:dyDescent="0.25">
      <c r="B970" s="563"/>
      <c r="C970" s="562"/>
      <c r="D970" s="563"/>
      <c r="E970" s="144" t="s">
        <v>10476</v>
      </c>
      <c r="F970" s="156"/>
      <c r="G970" s="157"/>
      <c r="H970" s="158"/>
      <c r="I970" s="156"/>
      <c r="J970" s="157"/>
      <c r="K970" s="158"/>
      <c r="L970" s="76" t="s">
        <v>10489</v>
      </c>
      <c r="M970" s="159"/>
      <c r="N970" s="175">
        <f t="shared" ref="N970" si="224">R970/Q970</f>
        <v>21.294117647058822</v>
      </c>
      <c r="O970" s="175"/>
      <c r="P970" s="175"/>
      <c r="Q970" s="175">
        <v>0.34</v>
      </c>
      <c r="R970" s="175">
        <v>7.24</v>
      </c>
      <c r="S970" s="301">
        <f t="shared" si="222"/>
        <v>7.24</v>
      </c>
      <c r="T970" s="222"/>
    </row>
    <row r="971" spans="2:20" x14ac:dyDescent="0.25">
      <c r="B971" s="563"/>
      <c r="C971" s="562"/>
      <c r="D971" s="563"/>
      <c r="E971" s="144" t="s">
        <v>10477</v>
      </c>
      <c r="F971" s="156"/>
      <c r="G971" s="157"/>
      <c r="H971" s="158"/>
      <c r="I971" s="156"/>
      <c r="J971" s="157"/>
      <c r="K971" s="158"/>
      <c r="L971" s="76" t="s">
        <v>10490</v>
      </c>
      <c r="M971" s="159"/>
      <c r="N971" s="175">
        <v>0</v>
      </c>
      <c r="O971" s="175"/>
      <c r="P971" s="175"/>
      <c r="Q971" s="175">
        <v>0</v>
      </c>
      <c r="R971" s="175">
        <v>0</v>
      </c>
      <c r="S971" s="301">
        <f t="shared" si="222"/>
        <v>0</v>
      </c>
      <c r="T971" s="222"/>
    </row>
    <row r="972" spans="2:20" x14ac:dyDescent="0.25">
      <c r="B972" s="563"/>
      <c r="C972" s="562"/>
      <c r="D972" s="563"/>
      <c r="E972" s="144" t="s">
        <v>10478</v>
      </c>
      <c r="F972" s="156"/>
      <c r="G972" s="157"/>
      <c r="H972" s="158"/>
      <c r="I972" s="156"/>
      <c r="J972" s="157"/>
      <c r="K972" s="158"/>
      <c r="L972" s="76" t="s">
        <v>10491</v>
      </c>
      <c r="M972" s="159"/>
      <c r="N972" s="175">
        <v>0</v>
      </c>
      <c r="O972" s="175"/>
      <c r="P972" s="175"/>
      <c r="Q972" s="175">
        <v>0</v>
      </c>
      <c r="R972" s="175">
        <v>0</v>
      </c>
      <c r="S972" s="301">
        <f t="shared" si="222"/>
        <v>0</v>
      </c>
      <c r="T972" s="222"/>
    </row>
    <row r="973" spans="2:20" x14ac:dyDescent="0.25">
      <c r="B973" s="563"/>
      <c r="C973" s="562"/>
      <c r="D973" s="563"/>
      <c r="E973" s="144" t="s">
        <v>10479</v>
      </c>
      <c r="F973" s="156"/>
      <c r="G973" s="157"/>
      <c r="H973" s="158"/>
      <c r="I973" s="156"/>
      <c r="J973" s="157"/>
      <c r="K973" s="158"/>
      <c r="L973" s="76" t="s">
        <v>10492</v>
      </c>
      <c r="M973" s="159"/>
      <c r="N973" s="175">
        <f t="shared" ref="N973" si="225">R973/Q973</f>
        <v>1.898305084745763</v>
      </c>
      <c r="O973" s="175"/>
      <c r="P973" s="175"/>
      <c r="Q973" s="175">
        <v>0.59</v>
      </c>
      <c r="R973" s="175">
        <v>1.1200000000000001</v>
      </c>
      <c r="S973" s="301">
        <f t="shared" si="222"/>
        <v>1.1200000000000001</v>
      </c>
      <c r="T973" s="222"/>
    </row>
    <row r="974" spans="2:20" x14ac:dyDescent="0.25">
      <c r="B974" s="563"/>
      <c r="C974" s="562"/>
      <c r="D974" s="563"/>
      <c r="E974" s="144" t="s">
        <v>10480</v>
      </c>
      <c r="F974" s="156"/>
      <c r="G974" s="157"/>
      <c r="H974" s="158"/>
      <c r="I974" s="156"/>
      <c r="J974" s="157"/>
      <c r="K974" s="158"/>
      <c r="L974" s="76" t="s">
        <v>10493</v>
      </c>
      <c r="M974" s="159"/>
      <c r="N974" s="175">
        <v>0</v>
      </c>
      <c r="O974" s="175"/>
      <c r="P974" s="175"/>
      <c r="Q974" s="175">
        <v>0</v>
      </c>
      <c r="R974" s="175">
        <v>0</v>
      </c>
      <c r="S974" s="301">
        <f t="shared" si="222"/>
        <v>0</v>
      </c>
      <c r="T974" s="222"/>
    </row>
    <row r="975" spans="2:20" x14ac:dyDescent="0.25">
      <c r="B975" s="563"/>
      <c r="C975" s="562"/>
      <c r="D975" s="563"/>
      <c r="E975" s="144" t="s">
        <v>10481</v>
      </c>
      <c r="F975" s="156"/>
      <c r="G975" s="157"/>
      <c r="H975" s="158"/>
      <c r="I975" s="156"/>
      <c r="J975" s="157"/>
      <c r="K975" s="158"/>
      <c r="L975" s="76" t="s">
        <v>10494</v>
      </c>
      <c r="M975" s="159"/>
      <c r="N975" s="175">
        <v>0</v>
      </c>
      <c r="O975" s="175"/>
      <c r="P975" s="175"/>
      <c r="Q975" s="175">
        <v>0</v>
      </c>
      <c r="R975" s="175">
        <v>0</v>
      </c>
      <c r="S975" s="301">
        <f t="shared" si="222"/>
        <v>0</v>
      </c>
      <c r="T975" s="222"/>
    </row>
    <row r="976" spans="2:20" x14ac:dyDescent="0.25">
      <c r="B976" s="563"/>
      <c r="C976" s="562"/>
      <c r="D976" s="563"/>
      <c r="E976" s="144" t="s">
        <v>10482</v>
      </c>
      <c r="F976" s="156"/>
      <c r="G976" s="157"/>
      <c r="H976" s="158"/>
      <c r="I976" s="156"/>
      <c r="J976" s="157"/>
      <c r="K976" s="158"/>
      <c r="L976" s="76" t="s">
        <v>10495</v>
      </c>
      <c r="M976" s="159"/>
      <c r="N976" s="175">
        <v>0</v>
      </c>
      <c r="O976" s="175"/>
      <c r="P976" s="175"/>
      <c r="Q976" s="175">
        <v>0</v>
      </c>
      <c r="R976" s="175">
        <v>0</v>
      </c>
      <c r="S976" s="301">
        <f t="shared" si="222"/>
        <v>0</v>
      </c>
      <c r="T976" s="222"/>
    </row>
    <row r="977" spans="2:20" x14ac:dyDescent="0.25">
      <c r="B977" s="563"/>
      <c r="C977" s="562"/>
      <c r="D977" s="563"/>
      <c r="E977" s="144" t="s">
        <v>10483</v>
      </c>
      <c r="F977" s="156"/>
      <c r="G977" s="157"/>
      <c r="H977" s="158"/>
      <c r="I977" s="156"/>
      <c r="J977" s="157"/>
      <c r="K977" s="158"/>
      <c r="L977" s="76" t="s">
        <v>10496</v>
      </c>
      <c r="M977" s="159"/>
      <c r="N977" s="175">
        <v>0</v>
      </c>
      <c r="O977" s="175"/>
      <c r="P977" s="175"/>
      <c r="Q977" s="175">
        <v>0</v>
      </c>
      <c r="R977" s="175">
        <v>0</v>
      </c>
      <c r="S977" s="301">
        <f t="shared" si="222"/>
        <v>0</v>
      </c>
      <c r="T977" s="222"/>
    </row>
    <row r="978" spans="2:20" x14ac:dyDescent="0.25">
      <c r="B978" s="563"/>
      <c r="C978" s="562"/>
      <c r="D978" s="563"/>
      <c r="E978" s="144" t="s">
        <v>10484</v>
      </c>
      <c r="F978" s="156"/>
      <c r="G978" s="157"/>
      <c r="H978" s="158"/>
      <c r="I978" s="156"/>
      <c r="J978" s="157"/>
      <c r="K978" s="158"/>
      <c r="L978" s="76" t="s">
        <v>10497</v>
      </c>
      <c r="M978" s="159"/>
      <c r="N978" s="175">
        <v>0</v>
      </c>
      <c r="O978" s="175"/>
      <c r="P978" s="175"/>
      <c r="Q978" s="175">
        <v>0</v>
      </c>
      <c r="R978" s="175">
        <v>0</v>
      </c>
      <c r="S978" s="301">
        <f t="shared" si="222"/>
        <v>0</v>
      </c>
      <c r="T978" s="222"/>
    </row>
    <row r="979" spans="2:20" x14ac:dyDescent="0.25">
      <c r="B979" s="563"/>
      <c r="C979" s="562"/>
      <c r="D979" s="563"/>
      <c r="E979" s="144" t="s">
        <v>10485</v>
      </c>
      <c r="F979" s="156"/>
      <c r="G979" s="157"/>
      <c r="H979" s="158"/>
      <c r="I979" s="156"/>
      <c r="J979" s="157"/>
      <c r="K979" s="158"/>
      <c r="L979" s="76" t="s">
        <v>10498</v>
      </c>
      <c r="M979" s="159"/>
      <c r="N979" s="175">
        <v>0</v>
      </c>
      <c r="O979" s="175"/>
      <c r="P979" s="175"/>
      <c r="Q979" s="175">
        <v>0</v>
      </c>
      <c r="R979" s="175">
        <v>0</v>
      </c>
      <c r="S979" s="301">
        <f t="shared" si="222"/>
        <v>0</v>
      </c>
      <c r="T979" s="222"/>
    </row>
    <row r="980" spans="2:20" x14ac:dyDescent="0.25">
      <c r="B980" s="563"/>
      <c r="C980" s="562"/>
      <c r="D980" s="563"/>
      <c r="E980" s="144" t="s">
        <v>10486</v>
      </c>
      <c r="F980" s="156"/>
      <c r="G980" s="157"/>
      <c r="H980" s="158"/>
      <c r="I980" s="156"/>
      <c r="J980" s="157"/>
      <c r="K980" s="158"/>
      <c r="L980" s="76" t="s">
        <v>10499</v>
      </c>
      <c r="M980" s="159"/>
      <c r="N980" s="175">
        <v>0</v>
      </c>
      <c r="O980" s="175"/>
      <c r="P980" s="175"/>
      <c r="Q980" s="175">
        <v>0</v>
      </c>
      <c r="R980" s="175">
        <v>0</v>
      </c>
      <c r="S980" s="301">
        <f t="shared" si="222"/>
        <v>0</v>
      </c>
      <c r="T980" s="222"/>
    </row>
    <row r="981" spans="2:20" x14ac:dyDescent="0.25">
      <c r="B981" s="565"/>
      <c r="C981" s="564"/>
      <c r="D981" s="565"/>
      <c r="E981" s="149" t="s">
        <v>10503</v>
      </c>
      <c r="F981" s="160"/>
      <c r="G981" s="161"/>
      <c r="H981" s="163"/>
      <c r="I981" s="160"/>
      <c r="J981" s="161"/>
      <c r="K981" s="163"/>
      <c r="L981" s="163"/>
      <c r="M981" s="164"/>
      <c r="N981" s="165"/>
      <c r="O981" s="165"/>
      <c r="P981" s="165"/>
      <c r="Q981" s="165"/>
      <c r="R981" s="165"/>
      <c r="S981" s="298">
        <v>0.6</v>
      </c>
      <c r="T981" s="150" t="s">
        <v>35</v>
      </c>
    </row>
    <row r="982" spans="2:20" ht="6.75" customHeight="1" x14ac:dyDescent="0.25">
      <c r="B982" s="388"/>
      <c r="C982" s="389"/>
      <c r="D982" s="389"/>
      <c r="E982" s="389"/>
      <c r="F982" s="389"/>
      <c r="G982" s="389"/>
      <c r="H982" s="389"/>
      <c r="I982" s="389"/>
      <c r="J982" s="389"/>
      <c r="K982" s="389"/>
      <c r="L982" s="389"/>
      <c r="M982" s="389"/>
      <c r="N982" s="389"/>
      <c r="O982" s="389"/>
      <c r="P982" s="389"/>
      <c r="Q982" s="389"/>
      <c r="R982" s="389"/>
      <c r="S982" s="389"/>
      <c r="T982" s="390"/>
    </row>
    <row r="983" spans="2:20" ht="31.5" customHeight="1" x14ac:dyDescent="0.25">
      <c r="B983" s="266" t="str">
        <f>'Planilha Orçamentária'!A106</f>
        <v>7.3</v>
      </c>
      <c r="C983" s="266">
        <f>'Planilha Orçamentária'!B106</f>
        <v>5915407</v>
      </c>
      <c r="D983" s="266" t="str">
        <f>'Planilha Orçamentária'!C106</f>
        <v>SICRO</v>
      </c>
      <c r="E983" s="392" t="str">
        <f>'Planilha Orçamentária'!D106</f>
        <v>Carga, manobra e descarga de agregados ou solos em caminhão basculante de 10 m³ - carga com carregadeira de 3,40 m³ e descarga livre</v>
      </c>
      <c r="F983" s="391"/>
      <c r="G983" s="391"/>
      <c r="H983" s="391"/>
      <c r="I983" s="391"/>
      <c r="J983" s="391"/>
      <c r="K983" s="391"/>
      <c r="L983" s="391"/>
      <c r="M983" s="391"/>
      <c r="N983" s="381"/>
      <c r="O983" s="382"/>
      <c r="P983" s="383"/>
      <c r="Q983" s="383"/>
      <c r="R983" s="383"/>
      <c r="S983" s="311">
        <f>ROUND(SUM(S988),2)</f>
        <v>664.27</v>
      </c>
      <c r="T983" s="370" t="str">
        <f>IFERROR(VLOOKUP(B983,'Planilha Orçamentária'!$A$13:$H$171,5,FALSE),0)</f>
        <v>t</v>
      </c>
    </row>
    <row r="984" spans="2:20" x14ac:dyDescent="0.25">
      <c r="B984" s="563"/>
      <c r="C984" s="562"/>
      <c r="D984" s="563"/>
      <c r="E984" s="167"/>
      <c r="F984" s="185"/>
      <c r="G984" s="157"/>
      <c r="H984" s="35"/>
      <c r="I984" s="35"/>
      <c r="J984" s="157"/>
      <c r="K984" s="35"/>
      <c r="L984" s="35"/>
      <c r="M984" s="969" t="s">
        <v>1756</v>
      </c>
      <c r="N984" s="969" t="s">
        <v>10507</v>
      </c>
      <c r="O984" s="170"/>
      <c r="P984" s="170"/>
      <c r="R984" s="971" t="s">
        <v>5676</v>
      </c>
      <c r="S984" s="301"/>
      <c r="T984" s="222"/>
    </row>
    <row r="985" spans="2:20" x14ac:dyDescent="0.25">
      <c r="B985" s="563"/>
      <c r="C985" s="562"/>
      <c r="D985" s="563"/>
      <c r="E985" s="167"/>
      <c r="F985" s="185"/>
      <c r="G985" s="157"/>
      <c r="H985" s="35"/>
      <c r="I985" s="35"/>
      <c r="J985" s="157"/>
      <c r="K985" s="35"/>
      <c r="L985" s="35"/>
      <c r="M985" s="970"/>
      <c r="N985" s="970"/>
      <c r="O985" s="142"/>
      <c r="P985" s="141"/>
      <c r="R985" s="971"/>
      <c r="S985" s="301"/>
      <c r="T985" s="222"/>
    </row>
    <row r="986" spans="2:20" x14ac:dyDescent="0.25">
      <c r="B986" s="563"/>
      <c r="C986" s="562"/>
      <c r="D986" s="563"/>
      <c r="E986" s="167" t="s">
        <v>10505</v>
      </c>
      <c r="F986" s="174"/>
      <c r="G986" s="174"/>
      <c r="H986" s="35"/>
      <c r="I986" s="35"/>
      <c r="J986" s="157"/>
      <c r="K986" s="35"/>
      <c r="L986" s="35"/>
      <c r="M986" s="174">
        <v>1</v>
      </c>
      <c r="N986" s="174">
        <v>1.3</v>
      </c>
      <c r="O986" s="174"/>
      <c r="P986" s="174"/>
      <c r="R986" s="174">
        <f>S931</f>
        <v>204.39200000000002</v>
      </c>
      <c r="S986" s="301">
        <f>R986*N986</f>
        <v>265.70960000000002</v>
      </c>
      <c r="T986" s="222"/>
    </row>
    <row r="987" spans="2:20" x14ac:dyDescent="0.25">
      <c r="B987" s="563"/>
      <c r="C987" s="562"/>
      <c r="D987" s="563"/>
      <c r="E987" s="167" t="s">
        <v>10506</v>
      </c>
      <c r="F987" s="174"/>
      <c r="G987" s="174"/>
      <c r="H987" s="35"/>
      <c r="I987" s="35"/>
      <c r="J987" s="157"/>
      <c r="K987" s="35"/>
      <c r="L987" s="35"/>
      <c r="M987" s="174">
        <v>1</v>
      </c>
      <c r="N987" s="174">
        <v>1.3</v>
      </c>
      <c r="O987" s="174"/>
      <c r="P987" s="174"/>
      <c r="R987" s="174">
        <f>S957</f>
        <v>306.58800000000002</v>
      </c>
      <c r="S987" s="301">
        <f>R987*N987</f>
        <v>398.56440000000003</v>
      </c>
      <c r="T987" s="222"/>
    </row>
    <row r="988" spans="2:20" x14ac:dyDescent="0.25">
      <c r="B988" s="565"/>
      <c r="C988" s="564"/>
      <c r="D988" s="565"/>
      <c r="E988" s="149" t="s">
        <v>9</v>
      </c>
      <c r="F988" s="160"/>
      <c r="G988" s="161"/>
      <c r="H988" s="163"/>
      <c r="I988" s="160"/>
      <c r="J988" s="161"/>
      <c r="K988" s="163"/>
      <c r="L988" s="163"/>
      <c r="M988" s="164"/>
      <c r="N988" s="165"/>
      <c r="O988" s="165"/>
      <c r="P988" s="165"/>
      <c r="Q988" s="165"/>
      <c r="R988" s="165"/>
      <c r="S988" s="298">
        <f>ROUND(SUM(S986:S987),2)</f>
        <v>664.27</v>
      </c>
      <c r="T988" s="150" t="str">
        <f>IFERROR(VLOOKUP(B983,'Planilha Orçamentária'!$A$13:$H$171,5,FALSE),0)</f>
        <v>t</v>
      </c>
    </row>
    <row r="989" spans="2:20" ht="6.75" customHeight="1" x14ac:dyDescent="0.25">
      <c r="B989" s="678"/>
      <c r="C989" s="679"/>
      <c r="D989" s="679"/>
      <c r="E989" s="389"/>
      <c r="F989" s="389"/>
      <c r="G989" s="389"/>
      <c r="H989" s="389"/>
      <c r="I989" s="389"/>
      <c r="J989" s="389"/>
      <c r="K989" s="389"/>
      <c r="L989" s="389"/>
      <c r="M989" s="389"/>
      <c r="N989" s="389"/>
      <c r="O989" s="389"/>
      <c r="P989" s="389"/>
      <c r="Q989" s="389"/>
      <c r="R989" s="389"/>
      <c r="S989" s="389"/>
      <c r="T989" s="390"/>
    </row>
    <row r="990" spans="2:20" ht="31.5" customHeight="1" x14ac:dyDescent="0.25">
      <c r="B990" s="266" t="str">
        <f>'Planilha Orçamentária'!A107</f>
        <v>7.4</v>
      </c>
      <c r="C990" s="266">
        <f>'Planilha Orçamentária'!B107</f>
        <v>4413985</v>
      </c>
      <c r="D990" s="266" t="str">
        <f>'Planilha Orçamentária'!C107</f>
        <v>SICRO</v>
      </c>
      <c r="E990" s="392" t="str">
        <f>'Planilha Orçamentária'!D107</f>
        <v>Regularização manual de taludes de cortes e aterros</v>
      </c>
      <c r="F990" s="391"/>
      <c r="G990" s="391"/>
      <c r="H990" s="391"/>
      <c r="I990" s="391"/>
      <c r="J990" s="391"/>
      <c r="K990" s="391"/>
      <c r="L990" s="391"/>
      <c r="M990" s="391"/>
      <c r="N990" s="381"/>
      <c r="O990" s="382"/>
      <c r="P990" s="383"/>
      <c r="Q990" s="383"/>
      <c r="R990" s="383"/>
      <c r="S990" s="311">
        <f>ROUND(SUM(S995),2)</f>
        <v>3406.53</v>
      </c>
      <c r="T990" s="370" t="str">
        <f>IFERROR(VLOOKUP(B990,'Planilha Orçamentária'!$A$13:$H$171,5,FALSE),0)</f>
        <v>m²</v>
      </c>
    </row>
    <row r="991" spans="2:20" x14ac:dyDescent="0.25">
      <c r="B991" s="563"/>
      <c r="C991" s="562"/>
      <c r="D991" s="563"/>
      <c r="E991" s="171" t="s">
        <v>10508</v>
      </c>
      <c r="F991" s="185"/>
      <c r="G991" s="157"/>
      <c r="H991" s="35"/>
      <c r="I991" s="35"/>
      <c r="J991" s="157"/>
      <c r="K991" s="35"/>
      <c r="L991" s="35"/>
      <c r="M991" s="969"/>
      <c r="N991" s="969"/>
      <c r="O991" s="170"/>
      <c r="P991" s="170"/>
      <c r="R991" s="971" t="s">
        <v>5676</v>
      </c>
      <c r="S991" s="301"/>
      <c r="T991" s="222"/>
    </row>
    <row r="992" spans="2:20" x14ac:dyDescent="0.25">
      <c r="B992" s="563"/>
      <c r="C992" s="562"/>
      <c r="D992" s="563"/>
      <c r="E992" s="167"/>
      <c r="F992" s="185"/>
      <c r="G992" s="157"/>
      <c r="H992" s="35"/>
      <c r="I992" s="35"/>
      <c r="J992" s="157"/>
      <c r="K992" s="35"/>
      <c r="L992" s="35"/>
      <c r="M992" s="970"/>
      <c r="N992" s="970"/>
      <c r="O992" s="142"/>
      <c r="P992" s="141"/>
      <c r="R992" s="971"/>
      <c r="S992" s="301"/>
      <c r="T992" s="222"/>
    </row>
    <row r="993" spans="2:20" x14ac:dyDescent="0.25">
      <c r="B993" s="563"/>
      <c r="C993" s="562"/>
      <c r="D993" s="563"/>
      <c r="E993" s="167" t="s">
        <v>10505</v>
      </c>
      <c r="F993" s="174"/>
      <c r="G993" s="174"/>
      <c r="H993" s="35"/>
      <c r="I993" s="35"/>
      <c r="J993" s="157"/>
      <c r="K993" s="35"/>
      <c r="L993" s="35"/>
      <c r="M993" s="174"/>
      <c r="N993" s="319"/>
      <c r="O993" s="174"/>
      <c r="P993" s="174">
        <v>0.15</v>
      </c>
      <c r="Q993" s="275">
        <f>R993/P993</f>
        <v>1362.6133333333335</v>
      </c>
      <c r="R993" s="174">
        <f>S931</f>
        <v>204.39200000000002</v>
      </c>
      <c r="S993" s="301">
        <f>Q993</f>
        <v>1362.6133333333335</v>
      </c>
      <c r="T993" s="222"/>
    </row>
    <row r="994" spans="2:20" x14ac:dyDescent="0.25">
      <c r="B994" s="563"/>
      <c r="C994" s="562"/>
      <c r="D994" s="563"/>
      <c r="E994" s="167" t="s">
        <v>10506</v>
      </c>
      <c r="F994" s="174"/>
      <c r="G994" s="174"/>
      <c r="H994" s="35"/>
      <c r="I994" s="35"/>
      <c r="J994" s="157"/>
      <c r="K994" s="35"/>
      <c r="L994" s="35"/>
      <c r="M994" s="174"/>
      <c r="N994" s="319"/>
      <c r="O994" s="174"/>
      <c r="P994" s="174">
        <v>0.15</v>
      </c>
      <c r="Q994" s="275">
        <f>R994/P994</f>
        <v>2043.9200000000003</v>
      </c>
      <c r="R994" s="174">
        <f>S957</f>
        <v>306.58800000000002</v>
      </c>
      <c r="S994" s="301">
        <f>Q994</f>
        <v>2043.9200000000003</v>
      </c>
      <c r="T994" s="222"/>
    </row>
    <row r="995" spans="2:20" x14ac:dyDescent="0.25">
      <c r="B995" s="565"/>
      <c r="C995" s="564"/>
      <c r="D995" s="565"/>
      <c r="E995" s="149" t="s">
        <v>9</v>
      </c>
      <c r="F995" s="160"/>
      <c r="G995" s="161"/>
      <c r="H995" s="163"/>
      <c r="I995" s="160"/>
      <c r="J995" s="161"/>
      <c r="K995" s="163"/>
      <c r="L995" s="163"/>
      <c r="M995" s="164"/>
      <c r="N995" s="165"/>
      <c r="O995" s="165"/>
      <c r="P995" s="165"/>
      <c r="Q995" s="165"/>
      <c r="R995" s="165"/>
      <c r="S995" s="298">
        <f>ROUND(SUM(S991:S994),2)</f>
        <v>3406.53</v>
      </c>
      <c r="T995" s="150" t="str">
        <f>IFERROR(VLOOKUP(B990,'Planilha Orçamentária'!$A$13:$H$171,5,FALSE),0)</f>
        <v>m²</v>
      </c>
    </row>
    <row r="996" spans="2:20" ht="6.75" customHeight="1" x14ac:dyDescent="0.25">
      <c r="B996" s="388"/>
      <c r="C996" s="389"/>
      <c r="D996" s="389"/>
      <c r="E996" s="389"/>
      <c r="F996" s="389"/>
      <c r="G996" s="389"/>
      <c r="H996" s="389"/>
      <c r="I996" s="389"/>
      <c r="J996" s="389"/>
      <c r="K996" s="389"/>
      <c r="L996" s="389"/>
      <c r="M996" s="389"/>
      <c r="N996" s="389"/>
      <c r="O996" s="389"/>
      <c r="P996" s="389"/>
      <c r="Q996" s="389"/>
      <c r="R996" s="389"/>
      <c r="S996" s="389"/>
      <c r="T996" s="390"/>
    </row>
    <row r="997" spans="2:20" ht="31.5" customHeight="1" x14ac:dyDescent="0.25">
      <c r="B997" s="266" t="str">
        <f>'Planilha Orçamentária'!A108</f>
        <v>7.5</v>
      </c>
      <c r="C997" s="266" t="str">
        <f>'Planilha Orçamentária'!B108</f>
        <v>CPU-011</v>
      </c>
      <c r="D997" s="266" t="str">
        <f>'Planilha Orçamentária'!C108</f>
        <v>EXTRA</v>
      </c>
      <c r="E997" s="392" t="str">
        <f>'Planilha Orçamentária'!D108</f>
        <v>Enrocamento - Rocha B 0,/0,5T (W50% - 0,5T), Inclusive O Fornecimento, Carga E Descarga De Todo Material E Sua Colocação</v>
      </c>
      <c r="F997" s="391"/>
      <c r="G997" s="391"/>
      <c r="H997" s="391"/>
      <c r="I997" s="391"/>
      <c r="J997" s="391"/>
      <c r="K997" s="391"/>
      <c r="L997" s="391"/>
      <c r="M997" s="391"/>
      <c r="N997" s="381"/>
      <c r="O997" s="382"/>
      <c r="P997" s="383"/>
      <c r="Q997" s="383"/>
      <c r="R997" s="383"/>
      <c r="S997" s="311">
        <f>ROUND(SUM(S1021),2)</f>
        <v>1709.53</v>
      </c>
      <c r="T997" s="370" t="str">
        <f>IFERROR(VLOOKUP(B997,'Planilha Orçamentária'!$A$13:$H$171,5,FALSE),0)</f>
        <v>m³</v>
      </c>
    </row>
    <row r="998" spans="2:20" x14ac:dyDescent="0.25">
      <c r="B998" s="563"/>
      <c r="C998" s="562"/>
      <c r="D998" s="563"/>
      <c r="E998" s="144" t="s">
        <v>10454</v>
      </c>
      <c r="F998" s="156"/>
      <c r="G998" s="157"/>
      <c r="H998" s="158"/>
      <c r="I998" s="156"/>
      <c r="J998" s="157"/>
      <c r="K998" s="158"/>
      <c r="L998" s="76" t="s">
        <v>10455</v>
      </c>
      <c r="M998" s="159"/>
      <c r="N998" s="175">
        <v>20</v>
      </c>
      <c r="O998" s="175"/>
      <c r="P998" s="175"/>
      <c r="Q998" s="175">
        <v>0</v>
      </c>
      <c r="R998" s="175">
        <v>0</v>
      </c>
      <c r="S998" s="301">
        <f>R998</f>
        <v>0</v>
      </c>
      <c r="T998" s="222"/>
    </row>
    <row r="999" spans="2:20" x14ac:dyDescent="0.25">
      <c r="B999" s="563"/>
      <c r="C999" s="562"/>
      <c r="D999" s="563"/>
      <c r="E999" s="144" t="s">
        <v>10456</v>
      </c>
      <c r="F999" s="156"/>
      <c r="G999" s="157"/>
      <c r="H999" s="158"/>
      <c r="I999" s="156"/>
      <c r="J999" s="157"/>
      <c r="K999" s="158"/>
      <c r="L999" s="76" t="s">
        <v>10466</v>
      </c>
      <c r="M999" s="159"/>
      <c r="N999" s="175">
        <v>20</v>
      </c>
      <c r="O999" s="175"/>
      <c r="P999" s="175"/>
      <c r="Q999" s="175">
        <v>0</v>
      </c>
      <c r="R999" s="175">
        <v>0</v>
      </c>
      <c r="S999" s="301">
        <f t="shared" ref="S999:S1020" si="226">R999</f>
        <v>0</v>
      </c>
      <c r="T999" s="222"/>
    </row>
    <row r="1000" spans="2:20" x14ac:dyDescent="0.25">
      <c r="B1000" s="563"/>
      <c r="C1000" s="562"/>
      <c r="D1000" s="563"/>
      <c r="E1000" s="144" t="s">
        <v>10457</v>
      </c>
      <c r="F1000" s="156"/>
      <c r="G1000" s="157"/>
      <c r="H1000" s="158"/>
      <c r="I1000" s="156"/>
      <c r="J1000" s="157"/>
      <c r="K1000" s="158"/>
      <c r="L1000" s="76" t="s">
        <v>10467</v>
      </c>
      <c r="M1000" s="159"/>
      <c r="N1000" s="175">
        <v>20</v>
      </c>
      <c r="O1000" s="175"/>
      <c r="Q1000" s="175">
        <v>3.83</v>
      </c>
      <c r="R1000" s="175">
        <f>Q1000*N1000</f>
        <v>76.599999999999994</v>
      </c>
      <c r="S1000" s="301">
        <f>R1000</f>
        <v>76.599999999999994</v>
      </c>
      <c r="T1000" s="222"/>
    </row>
    <row r="1001" spans="2:20" x14ac:dyDescent="0.25">
      <c r="B1001" s="563"/>
      <c r="C1001" s="562"/>
      <c r="D1001" s="563"/>
      <c r="E1001" s="144" t="s">
        <v>10458</v>
      </c>
      <c r="F1001" s="156"/>
      <c r="G1001" s="157"/>
      <c r="H1001" s="158"/>
      <c r="I1001" s="156"/>
      <c r="J1001" s="157"/>
      <c r="K1001" s="158"/>
      <c r="L1001" s="76" t="s">
        <v>10468</v>
      </c>
      <c r="M1001" s="159"/>
      <c r="N1001" s="175">
        <v>21</v>
      </c>
      <c r="O1001" s="175"/>
      <c r="Q1001" s="175">
        <v>5.91</v>
      </c>
      <c r="R1001" s="175">
        <f t="shared" ref="R1001:R1020" si="227">Q1001*N1001</f>
        <v>124.11</v>
      </c>
      <c r="S1001" s="301">
        <f t="shared" si="226"/>
        <v>124.11</v>
      </c>
      <c r="T1001" s="222"/>
    </row>
    <row r="1002" spans="2:20" x14ac:dyDescent="0.25">
      <c r="B1002" s="563"/>
      <c r="C1002" s="562"/>
      <c r="D1002" s="563"/>
      <c r="E1002" s="144" t="s">
        <v>10459</v>
      </c>
      <c r="F1002" s="156"/>
      <c r="G1002" s="157"/>
      <c r="H1002" s="158"/>
      <c r="I1002" s="156"/>
      <c r="J1002" s="157"/>
      <c r="K1002" s="158"/>
      <c r="L1002" s="76" t="s">
        <v>10469</v>
      </c>
      <c r="M1002" s="159"/>
      <c r="N1002" s="175">
        <v>20</v>
      </c>
      <c r="O1002" s="175"/>
      <c r="Q1002" s="175">
        <v>4.33</v>
      </c>
      <c r="R1002" s="175">
        <f t="shared" si="227"/>
        <v>86.6</v>
      </c>
      <c r="S1002" s="301">
        <f t="shared" si="226"/>
        <v>86.6</v>
      </c>
      <c r="T1002" s="222"/>
    </row>
    <row r="1003" spans="2:20" x14ac:dyDescent="0.25">
      <c r="B1003" s="563"/>
      <c r="C1003" s="562"/>
      <c r="D1003" s="563"/>
      <c r="E1003" s="144" t="s">
        <v>10460</v>
      </c>
      <c r="F1003" s="156"/>
      <c r="G1003" s="157"/>
      <c r="H1003" s="158"/>
      <c r="I1003" s="156"/>
      <c r="J1003" s="157"/>
      <c r="K1003" s="158"/>
      <c r="L1003" s="76" t="s">
        <v>10470</v>
      </c>
      <c r="M1003" s="159"/>
      <c r="N1003" s="175">
        <v>20</v>
      </c>
      <c r="O1003" s="175"/>
      <c r="P1003" s="175"/>
      <c r="Q1003" s="175">
        <v>4.58</v>
      </c>
      <c r="R1003" s="175">
        <f t="shared" si="227"/>
        <v>91.6</v>
      </c>
      <c r="S1003" s="301">
        <f t="shared" si="226"/>
        <v>91.6</v>
      </c>
      <c r="T1003" s="222"/>
    </row>
    <row r="1004" spans="2:20" x14ac:dyDescent="0.25">
      <c r="B1004" s="563"/>
      <c r="C1004" s="562"/>
      <c r="D1004" s="563"/>
      <c r="E1004" s="144" t="s">
        <v>10461</v>
      </c>
      <c r="F1004" s="156"/>
      <c r="G1004" s="157"/>
      <c r="H1004" s="158"/>
      <c r="I1004" s="156"/>
      <c r="J1004" s="157"/>
      <c r="K1004" s="158"/>
      <c r="L1004" s="76" t="s">
        <v>10471</v>
      </c>
      <c r="M1004" s="159"/>
      <c r="N1004" s="175">
        <v>20</v>
      </c>
      <c r="O1004" s="175"/>
      <c r="P1004" s="175"/>
      <c r="Q1004" s="175">
        <v>4.8600000000000003</v>
      </c>
      <c r="R1004" s="175">
        <f t="shared" si="227"/>
        <v>97.2</v>
      </c>
      <c r="S1004" s="301">
        <f t="shared" si="226"/>
        <v>97.2</v>
      </c>
      <c r="T1004" s="222"/>
    </row>
    <row r="1005" spans="2:20" x14ac:dyDescent="0.25">
      <c r="B1005" s="563"/>
      <c r="C1005" s="562"/>
      <c r="D1005" s="563"/>
      <c r="E1005" s="144" t="s">
        <v>10462</v>
      </c>
      <c r="F1005" s="156"/>
      <c r="G1005" s="157"/>
      <c r="H1005" s="158"/>
      <c r="I1005" s="156"/>
      <c r="J1005" s="157"/>
      <c r="K1005" s="158"/>
      <c r="L1005" s="76" t="s">
        <v>10472</v>
      </c>
      <c r="M1005" s="159"/>
      <c r="N1005" s="175">
        <v>20</v>
      </c>
      <c r="O1005" s="175"/>
      <c r="P1005" s="175"/>
      <c r="Q1005" s="175">
        <v>5.07</v>
      </c>
      <c r="R1005" s="175">
        <f t="shared" si="227"/>
        <v>101.4</v>
      </c>
      <c r="S1005" s="301">
        <f t="shared" si="226"/>
        <v>101.4</v>
      </c>
      <c r="T1005" s="222"/>
    </row>
    <row r="1006" spans="2:20" x14ac:dyDescent="0.25">
      <c r="B1006" s="563"/>
      <c r="C1006" s="562"/>
      <c r="D1006" s="563"/>
      <c r="E1006" s="144" t="s">
        <v>10463</v>
      </c>
      <c r="F1006" s="156"/>
      <c r="G1006" s="157"/>
      <c r="H1006" s="158"/>
      <c r="I1006" s="156"/>
      <c r="J1006" s="157"/>
      <c r="K1006" s="158"/>
      <c r="L1006" s="76" t="s">
        <v>10473</v>
      </c>
      <c r="M1006" s="159"/>
      <c r="N1006" s="175">
        <v>20</v>
      </c>
      <c r="O1006" s="175"/>
      <c r="P1006" s="175"/>
      <c r="Q1006" s="175">
        <v>5.32</v>
      </c>
      <c r="R1006" s="175">
        <f t="shared" si="227"/>
        <v>106.4</v>
      </c>
      <c r="S1006" s="301">
        <f t="shared" si="226"/>
        <v>106.4</v>
      </c>
      <c r="T1006" s="222"/>
    </row>
    <row r="1007" spans="2:20" x14ac:dyDescent="0.25">
      <c r="B1007" s="563"/>
      <c r="C1007" s="562"/>
      <c r="D1007" s="563"/>
      <c r="E1007" s="144" t="s">
        <v>10464</v>
      </c>
      <c r="F1007" s="156"/>
      <c r="G1007" s="157"/>
      <c r="H1007" s="158"/>
      <c r="I1007" s="156"/>
      <c r="J1007" s="157"/>
      <c r="K1007" s="158"/>
      <c r="L1007" s="76" t="s">
        <v>10474</v>
      </c>
      <c r="M1007" s="159"/>
      <c r="N1007" s="175">
        <v>20</v>
      </c>
      <c r="O1007" s="175"/>
      <c r="P1007" s="175"/>
      <c r="Q1007" s="175">
        <v>5.61</v>
      </c>
      <c r="R1007" s="175">
        <f t="shared" si="227"/>
        <v>112.2</v>
      </c>
      <c r="S1007" s="301">
        <f t="shared" si="226"/>
        <v>112.2</v>
      </c>
      <c r="T1007" s="222"/>
    </row>
    <row r="1008" spans="2:20" x14ac:dyDescent="0.25">
      <c r="B1008" s="563"/>
      <c r="C1008" s="562"/>
      <c r="D1008" s="563"/>
      <c r="E1008" s="144" t="s">
        <v>10465</v>
      </c>
      <c r="F1008" s="156"/>
      <c r="G1008" s="157"/>
      <c r="H1008" s="158"/>
      <c r="I1008" s="156"/>
      <c r="J1008" s="157"/>
      <c r="K1008" s="158"/>
      <c r="L1008" s="76" t="s">
        <v>10487</v>
      </c>
      <c r="M1008" s="159"/>
      <c r="N1008" s="175">
        <v>20</v>
      </c>
      <c r="O1008" s="175"/>
      <c r="P1008" s="175"/>
      <c r="Q1008" s="175">
        <v>5.84</v>
      </c>
      <c r="R1008" s="175">
        <f t="shared" si="227"/>
        <v>116.8</v>
      </c>
      <c r="S1008" s="301">
        <f t="shared" si="226"/>
        <v>116.8</v>
      </c>
      <c r="T1008" s="222"/>
    </row>
    <row r="1009" spans="2:20" x14ac:dyDescent="0.25">
      <c r="B1009" s="563"/>
      <c r="C1009" s="562"/>
      <c r="D1009" s="563"/>
      <c r="E1009" s="144" t="s">
        <v>10475</v>
      </c>
      <c r="F1009" s="156"/>
      <c r="G1009" s="157"/>
      <c r="H1009" s="158"/>
      <c r="I1009" s="156"/>
      <c r="J1009" s="157"/>
      <c r="K1009" s="158"/>
      <c r="L1009" s="76" t="s">
        <v>10488</v>
      </c>
      <c r="M1009" s="159"/>
      <c r="N1009" s="175">
        <v>20</v>
      </c>
      <c r="O1009" s="175"/>
      <c r="P1009" s="175"/>
      <c r="Q1009" s="175">
        <v>6.1</v>
      </c>
      <c r="R1009" s="175">
        <f t="shared" si="227"/>
        <v>122</v>
      </c>
      <c r="S1009" s="301">
        <f t="shared" si="226"/>
        <v>122</v>
      </c>
      <c r="T1009" s="222"/>
    </row>
    <row r="1010" spans="2:20" x14ac:dyDescent="0.25">
      <c r="B1010" s="563"/>
      <c r="C1010" s="562"/>
      <c r="D1010" s="563"/>
      <c r="E1010" s="144" t="s">
        <v>10476</v>
      </c>
      <c r="F1010" s="156"/>
      <c r="G1010" s="157"/>
      <c r="H1010" s="158"/>
      <c r="I1010" s="156"/>
      <c r="J1010" s="157"/>
      <c r="K1010" s="158"/>
      <c r="L1010" s="76" t="s">
        <v>10489</v>
      </c>
      <c r="M1010" s="159"/>
      <c r="N1010" s="175">
        <v>21</v>
      </c>
      <c r="O1010" s="175"/>
      <c r="P1010" s="175"/>
      <c r="Q1010" s="175">
        <v>6.42</v>
      </c>
      <c r="R1010" s="175">
        <f t="shared" si="227"/>
        <v>134.82</v>
      </c>
      <c r="S1010" s="301">
        <f t="shared" si="226"/>
        <v>134.82</v>
      </c>
      <c r="T1010" s="222"/>
    </row>
    <row r="1011" spans="2:20" x14ac:dyDescent="0.25">
      <c r="B1011" s="563"/>
      <c r="C1011" s="562"/>
      <c r="D1011" s="563"/>
      <c r="E1011" s="144" t="s">
        <v>10477</v>
      </c>
      <c r="F1011" s="156"/>
      <c r="G1011" s="157"/>
      <c r="H1011" s="158"/>
      <c r="I1011" s="156"/>
      <c r="J1011" s="157"/>
      <c r="K1011" s="158"/>
      <c r="L1011" s="76" t="s">
        <v>10490</v>
      </c>
      <c r="M1011" s="159"/>
      <c r="N1011" s="175">
        <v>22</v>
      </c>
      <c r="O1011" s="175"/>
      <c r="P1011" s="175"/>
      <c r="Q1011" s="175">
        <v>7.23</v>
      </c>
      <c r="R1011" s="175">
        <f t="shared" si="227"/>
        <v>159.06</v>
      </c>
      <c r="S1011" s="301">
        <f t="shared" si="226"/>
        <v>159.06</v>
      </c>
      <c r="T1011" s="222"/>
    </row>
    <row r="1012" spans="2:20" x14ac:dyDescent="0.25">
      <c r="B1012" s="563"/>
      <c r="C1012" s="562"/>
      <c r="D1012" s="563"/>
      <c r="E1012" s="144" t="s">
        <v>10478</v>
      </c>
      <c r="F1012" s="156"/>
      <c r="G1012" s="157"/>
      <c r="H1012" s="158"/>
      <c r="I1012" s="156"/>
      <c r="J1012" s="157"/>
      <c r="K1012" s="158"/>
      <c r="L1012" s="76" t="s">
        <v>10491</v>
      </c>
      <c r="M1012" s="159"/>
      <c r="N1012" s="175">
        <v>22</v>
      </c>
      <c r="O1012" s="175"/>
      <c r="P1012" s="175"/>
      <c r="Q1012" s="175">
        <v>7.19</v>
      </c>
      <c r="R1012" s="175">
        <f t="shared" si="227"/>
        <v>158.18</v>
      </c>
      <c r="S1012" s="301">
        <f t="shared" si="226"/>
        <v>158.18</v>
      </c>
      <c r="T1012" s="222"/>
    </row>
    <row r="1013" spans="2:20" x14ac:dyDescent="0.25">
      <c r="B1013" s="563"/>
      <c r="C1013" s="562"/>
      <c r="D1013" s="563"/>
      <c r="E1013" s="144" t="s">
        <v>10479</v>
      </c>
      <c r="F1013" s="156"/>
      <c r="G1013" s="157"/>
      <c r="H1013" s="158"/>
      <c r="I1013" s="156"/>
      <c r="J1013" s="157"/>
      <c r="K1013" s="158"/>
      <c r="L1013" s="76" t="s">
        <v>10492</v>
      </c>
      <c r="M1013" s="159"/>
      <c r="N1013" s="175">
        <v>1.9</v>
      </c>
      <c r="O1013" s="175"/>
      <c r="P1013" s="175"/>
      <c r="Q1013" s="175">
        <v>5.14</v>
      </c>
      <c r="R1013" s="175">
        <f t="shared" si="227"/>
        <v>9.7659999999999982</v>
      </c>
      <c r="S1013" s="301">
        <f t="shared" si="226"/>
        <v>9.7659999999999982</v>
      </c>
      <c r="T1013" s="222"/>
    </row>
    <row r="1014" spans="2:20" x14ac:dyDescent="0.25">
      <c r="B1014" s="563"/>
      <c r="C1014" s="562"/>
      <c r="D1014" s="563"/>
      <c r="E1014" s="144" t="s">
        <v>10480</v>
      </c>
      <c r="F1014" s="156"/>
      <c r="G1014" s="157"/>
      <c r="H1014" s="158"/>
      <c r="I1014" s="156"/>
      <c r="J1014" s="157"/>
      <c r="K1014" s="158"/>
      <c r="L1014" s="76" t="s">
        <v>10493</v>
      </c>
      <c r="M1014" s="159"/>
      <c r="N1014" s="175">
        <v>10</v>
      </c>
      <c r="O1014" s="175"/>
      <c r="P1014" s="175"/>
      <c r="Q1014" s="175">
        <v>5.14</v>
      </c>
      <c r="R1014" s="175">
        <f t="shared" si="227"/>
        <v>51.4</v>
      </c>
      <c r="S1014" s="301">
        <f t="shared" si="226"/>
        <v>51.4</v>
      </c>
      <c r="T1014" s="222"/>
    </row>
    <row r="1015" spans="2:20" x14ac:dyDescent="0.25">
      <c r="B1015" s="563"/>
      <c r="C1015" s="562"/>
      <c r="D1015" s="563"/>
      <c r="E1015" s="144" t="s">
        <v>10481</v>
      </c>
      <c r="F1015" s="156"/>
      <c r="G1015" s="157"/>
      <c r="H1015" s="158"/>
      <c r="I1015" s="156"/>
      <c r="J1015" s="157"/>
      <c r="K1015" s="158"/>
      <c r="L1015" s="76" t="s">
        <v>10494</v>
      </c>
      <c r="M1015" s="159"/>
      <c r="N1015" s="175">
        <v>10</v>
      </c>
      <c r="O1015" s="175"/>
      <c r="P1015" s="175"/>
      <c r="Q1015" s="175">
        <v>5.14</v>
      </c>
      <c r="R1015" s="175">
        <f t="shared" si="227"/>
        <v>51.4</v>
      </c>
      <c r="S1015" s="301">
        <f t="shared" si="226"/>
        <v>51.4</v>
      </c>
      <c r="T1015" s="222"/>
    </row>
    <row r="1016" spans="2:20" x14ac:dyDescent="0.25">
      <c r="B1016" s="563"/>
      <c r="C1016" s="562"/>
      <c r="D1016" s="563"/>
      <c r="E1016" s="144" t="s">
        <v>10482</v>
      </c>
      <c r="F1016" s="156"/>
      <c r="G1016" s="157"/>
      <c r="H1016" s="158"/>
      <c r="I1016" s="156"/>
      <c r="J1016" s="157"/>
      <c r="K1016" s="158"/>
      <c r="L1016" s="76" t="s">
        <v>10495</v>
      </c>
      <c r="M1016" s="159"/>
      <c r="N1016" s="175">
        <v>10</v>
      </c>
      <c r="O1016" s="175"/>
      <c r="P1016" s="175"/>
      <c r="Q1016" s="175">
        <v>5.14</v>
      </c>
      <c r="R1016" s="175">
        <f t="shared" si="227"/>
        <v>51.4</v>
      </c>
      <c r="S1016" s="301">
        <f t="shared" si="226"/>
        <v>51.4</v>
      </c>
      <c r="T1016" s="222"/>
    </row>
    <row r="1017" spans="2:20" x14ac:dyDescent="0.25">
      <c r="B1017" s="563"/>
      <c r="C1017" s="562"/>
      <c r="D1017" s="563"/>
      <c r="E1017" s="144" t="s">
        <v>10483</v>
      </c>
      <c r="F1017" s="156"/>
      <c r="G1017" s="157"/>
      <c r="H1017" s="158"/>
      <c r="I1017" s="156"/>
      <c r="J1017" s="157"/>
      <c r="K1017" s="158"/>
      <c r="L1017" s="76" t="s">
        <v>10496</v>
      </c>
      <c r="M1017" s="159"/>
      <c r="N1017" s="175">
        <v>5</v>
      </c>
      <c r="O1017" s="175"/>
      <c r="P1017" s="175"/>
      <c r="Q1017" s="175">
        <v>5.14</v>
      </c>
      <c r="R1017" s="175">
        <f t="shared" si="227"/>
        <v>25.7</v>
      </c>
      <c r="S1017" s="301">
        <f t="shared" si="226"/>
        <v>25.7</v>
      </c>
      <c r="T1017" s="222"/>
    </row>
    <row r="1018" spans="2:20" x14ac:dyDescent="0.25">
      <c r="B1018" s="563"/>
      <c r="C1018" s="562"/>
      <c r="D1018" s="563"/>
      <c r="E1018" s="144" t="s">
        <v>10484</v>
      </c>
      <c r="F1018" s="156"/>
      <c r="G1018" s="157"/>
      <c r="H1018" s="158"/>
      <c r="I1018" s="156"/>
      <c r="J1018" s="157"/>
      <c r="K1018" s="158"/>
      <c r="L1018" s="76" t="s">
        <v>10497</v>
      </c>
      <c r="M1018" s="159"/>
      <c r="N1018" s="175">
        <v>1.4</v>
      </c>
      <c r="O1018" s="175"/>
      <c r="P1018" s="175"/>
      <c r="Q1018" s="175">
        <v>5.14</v>
      </c>
      <c r="R1018" s="175">
        <f t="shared" si="227"/>
        <v>7.1959999999999988</v>
      </c>
      <c r="S1018" s="301">
        <f t="shared" si="226"/>
        <v>7.1959999999999988</v>
      </c>
      <c r="T1018" s="222"/>
    </row>
    <row r="1019" spans="2:20" x14ac:dyDescent="0.25">
      <c r="B1019" s="563"/>
      <c r="C1019" s="562"/>
      <c r="D1019" s="563"/>
      <c r="E1019" s="144" t="s">
        <v>10485</v>
      </c>
      <c r="F1019" s="156"/>
      <c r="G1019" s="157"/>
      <c r="H1019" s="158"/>
      <c r="I1019" s="156"/>
      <c r="J1019" s="157"/>
      <c r="K1019" s="158"/>
      <c r="L1019" s="76" t="s">
        <v>10498</v>
      </c>
      <c r="M1019" s="159"/>
      <c r="N1019" s="175">
        <v>5</v>
      </c>
      <c r="O1019" s="175"/>
      <c r="P1019" s="175"/>
      <c r="Q1019" s="175">
        <v>5.14</v>
      </c>
      <c r="R1019" s="175">
        <f t="shared" si="227"/>
        <v>25.7</v>
      </c>
      <c r="S1019" s="301">
        <f t="shared" si="226"/>
        <v>25.7</v>
      </c>
      <c r="T1019" s="222"/>
    </row>
    <row r="1020" spans="2:20" x14ac:dyDescent="0.25">
      <c r="B1020" s="563"/>
      <c r="C1020" s="562"/>
      <c r="D1020" s="563"/>
      <c r="E1020" s="144" t="s">
        <v>10486</v>
      </c>
      <c r="F1020" s="156"/>
      <c r="G1020" s="157"/>
      <c r="H1020" s="158"/>
      <c r="I1020" s="156"/>
      <c r="J1020" s="157"/>
      <c r="K1020" s="158"/>
      <c r="L1020" s="76" t="s">
        <v>10499</v>
      </c>
      <c r="M1020" s="159"/>
      <c r="N1020" s="175">
        <v>0</v>
      </c>
      <c r="O1020" s="175"/>
      <c r="P1020" s="175"/>
      <c r="Q1020" s="175">
        <v>0</v>
      </c>
      <c r="R1020" s="175">
        <f t="shared" si="227"/>
        <v>0</v>
      </c>
      <c r="S1020" s="301">
        <f t="shared" si="226"/>
        <v>0</v>
      </c>
      <c r="T1020" s="222"/>
    </row>
    <row r="1021" spans="2:20" x14ac:dyDescent="0.25">
      <c r="B1021" s="565"/>
      <c r="C1021" s="564"/>
      <c r="D1021" s="565"/>
      <c r="E1021" s="149" t="s">
        <v>9</v>
      </c>
      <c r="F1021" s="160"/>
      <c r="G1021" s="161"/>
      <c r="H1021" s="163"/>
      <c r="I1021" s="160"/>
      <c r="J1021" s="161"/>
      <c r="K1021" s="163"/>
      <c r="L1021" s="163"/>
      <c r="M1021" s="164"/>
      <c r="N1021" s="165"/>
      <c r="O1021" s="165"/>
      <c r="P1021" s="165"/>
      <c r="Q1021" s="165"/>
      <c r="R1021" s="165"/>
      <c r="S1021" s="298">
        <f>ROUND(SUM(S998:S1020),2)</f>
        <v>1709.53</v>
      </c>
      <c r="T1021" s="150" t="str">
        <f>IFERROR(VLOOKUP(B997,'Planilha Orçamentária'!$A$13:$H$171,5,FALSE),0)</f>
        <v>m³</v>
      </c>
    </row>
    <row r="1022" spans="2:20" ht="6.75" customHeight="1" x14ac:dyDescent="0.25">
      <c r="B1022" s="388"/>
      <c r="C1022" s="389"/>
      <c r="D1022" s="389"/>
      <c r="E1022" s="389"/>
      <c r="F1022" s="389"/>
      <c r="G1022" s="389"/>
      <c r="H1022" s="389"/>
      <c r="I1022" s="389"/>
      <c r="J1022" s="389"/>
      <c r="K1022" s="389"/>
      <c r="L1022" s="389"/>
      <c r="M1022" s="389"/>
      <c r="N1022" s="389"/>
      <c r="O1022" s="389"/>
      <c r="P1022" s="389"/>
      <c r="Q1022" s="389"/>
      <c r="R1022" s="389"/>
      <c r="S1022" s="389"/>
      <c r="T1022" s="390"/>
    </row>
    <row r="1023" spans="2:20" ht="31.5" customHeight="1" x14ac:dyDescent="0.25">
      <c r="B1023" s="266" t="str">
        <f>'Planilha Orçamentária'!A109</f>
        <v>7.6</v>
      </c>
      <c r="C1023" s="266">
        <f>'Planilha Orçamentária'!B109</f>
        <v>1505879</v>
      </c>
      <c r="D1023" s="266" t="str">
        <f>'Planilha Orçamentária'!C109</f>
        <v>SICRO</v>
      </c>
      <c r="E1023" s="392" t="str">
        <f>'Planilha Orçamentária'!D109</f>
        <v>Enrocamento de pedra arrumada manualmente - pedra de mão comercial - fornecimento e assentamento</v>
      </c>
      <c r="F1023" s="391"/>
      <c r="G1023" s="391"/>
      <c r="H1023" s="391"/>
      <c r="I1023" s="391"/>
      <c r="J1023" s="391"/>
      <c r="K1023" s="391"/>
      <c r="L1023" s="391"/>
      <c r="M1023" s="391"/>
      <c r="N1023" s="381"/>
      <c r="O1023" s="382"/>
      <c r="P1023" s="383"/>
      <c r="Q1023" s="383"/>
      <c r="R1023" s="383"/>
      <c r="S1023" s="311">
        <f>ROUND(SUM(S1048),2)</f>
        <v>510.98</v>
      </c>
      <c r="T1023" s="370" t="str">
        <f>IFERROR(VLOOKUP(B1023,'Planilha Orçamentária'!$A$13:$H$171,5,FALSE),0)</f>
        <v>m³</v>
      </c>
    </row>
    <row r="1024" spans="2:20" x14ac:dyDescent="0.25">
      <c r="B1024" s="563"/>
      <c r="C1024" s="562"/>
      <c r="D1024" s="563"/>
      <c r="E1024" s="144" t="s">
        <v>10454</v>
      </c>
      <c r="F1024" s="156"/>
      <c r="G1024" s="157"/>
      <c r="H1024" s="158"/>
      <c r="I1024" s="156"/>
      <c r="J1024" s="157"/>
      <c r="K1024" s="158"/>
      <c r="L1024" s="76" t="s">
        <v>10455</v>
      </c>
      <c r="M1024" s="159"/>
      <c r="N1024" s="175">
        <v>0</v>
      </c>
      <c r="O1024" s="175"/>
      <c r="P1024" s="175"/>
      <c r="Q1024" s="175">
        <v>0</v>
      </c>
      <c r="R1024" s="175">
        <v>0</v>
      </c>
      <c r="S1024" s="301">
        <f>R1024</f>
        <v>0</v>
      </c>
      <c r="T1024" s="222"/>
    </row>
    <row r="1025" spans="2:20" x14ac:dyDescent="0.25">
      <c r="B1025" s="563"/>
      <c r="C1025" s="562"/>
      <c r="D1025" s="563"/>
      <c r="E1025" s="144" t="s">
        <v>10456</v>
      </c>
      <c r="F1025" s="156"/>
      <c r="G1025" s="157"/>
      <c r="H1025" s="158"/>
      <c r="I1025" s="156"/>
      <c r="J1025" s="157"/>
      <c r="K1025" s="158"/>
      <c r="L1025" s="76" t="s">
        <v>10466</v>
      </c>
      <c r="M1025" s="159"/>
      <c r="N1025" s="175">
        <v>0</v>
      </c>
      <c r="O1025" s="175"/>
      <c r="P1025" s="175"/>
      <c r="Q1025" s="175">
        <v>0</v>
      </c>
      <c r="R1025" s="175">
        <v>0</v>
      </c>
      <c r="S1025" s="301">
        <f t="shared" ref="S1025:S1046" si="228">R1025</f>
        <v>0</v>
      </c>
      <c r="T1025" s="222"/>
    </row>
    <row r="1026" spans="2:20" x14ac:dyDescent="0.25">
      <c r="B1026" s="563"/>
      <c r="C1026" s="562"/>
      <c r="D1026" s="563"/>
      <c r="E1026" s="144" t="s">
        <v>10457</v>
      </c>
      <c r="F1026" s="156"/>
      <c r="G1026" s="157"/>
      <c r="H1026" s="158"/>
      <c r="I1026" s="156"/>
      <c r="J1026" s="157"/>
      <c r="K1026" s="158"/>
      <c r="L1026" s="76" t="s">
        <v>10467</v>
      </c>
      <c r="M1026" s="159"/>
      <c r="N1026" s="175">
        <f t="shared" ref="N1026:N1035" si="229">R1026/Q1026</f>
        <v>20.064935064935064</v>
      </c>
      <c r="O1026" s="175"/>
      <c r="Q1026" s="175">
        <v>1.54</v>
      </c>
      <c r="R1026" s="175">
        <v>30.9</v>
      </c>
      <c r="S1026" s="301">
        <f t="shared" si="228"/>
        <v>30.9</v>
      </c>
      <c r="T1026" s="222"/>
    </row>
    <row r="1027" spans="2:20" x14ac:dyDescent="0.25">
      <c r="B1027" s="563"/>
      <c r="C1027" s="562"/>
      <c r="D1027" s="563"/>
      <c r="E1027" s="144" t="s">
        <v>10458</v>
      </c>
      <c r="F1027" s="156"/>
      <c r="G1027" s="157"/>
      <c r="H1027" s="158"/>
      <c r="I1027" s="156"/>
      <c r="J1027" s="157"/>
      <c r="K1027" s="158"/>
      <c r="L1027" s="76" t="s">
        <v>10468</v>
      </c>
      <c r="M1027" s="159"/>
      <c r="N1027" s="175">
        <f t="shared" si="229"/>
        <v>20.998591549295774</v>
      </c>
      <c r="O1027" s="175"/>
      <c r="Q1027" s="175">
        <v>7.1</v>
      </c>
      <c r="R1027" s="175">
        <v>149.09</v>
      </c>
      <c r="S1027" s="301">
        <f t="shared" si="228"/>
        <v>149.09</v>
      </c>
      <c r="T1027" s="222"/>
    </row>
    <row r="1028" spans="2:20" x14ac:dyDescent="0.25">
      <c r="B1028" s="563"/>
      <c r="C1028" s="562"/>
      <c r="D1028" s="563"/>
      <c r="E1028" s="144" t="s">
        <v>10459</v>
      </c>
      <c r="F1028" s="156"/>
      <c r="G1028" s="157"/>
      <c r="H1028" s="158"/>
      <c r="I1028" s="156"/>
      <c r="J1028" s="157"/>
      <c r="K1028" s="158"/>
      <c r="L1028" s="76" t="s">
        <v>10469</v>
      </c>
      <c r="M1028" s="159"/>
      <c r="N1028" s="175">
        <f t="shared" si="229"/>
        <v>20.014705882352938</v>
      </c>
      <c r="O1028" s="175"/>
      <c r="Q1028" s="175">
        <v>2.04</v>
      </c>
      <c r="R1028" s="175">
        <v>40.83</v>
      </c>
      <c r="S1028" s="301">
        <f t="shared" si="228"/>
        <v>40.83</v>
      </c>
      <c r="T1028" s="222"/>
    </row>
    <row r="1029" spans="2:20" x14ac:dyDescent="0.25">
      <c r="B1029" s="563"/>
      <c r="C1029" s="562"/>
      <c r="D1029" s="563"/>
      <c r="E1029" s="144" t="s">
        <v>10460</v>
      </c>
      <c r="F1029" s="156"/>
      <c r="G1029" s="157"/>
      <c r="H1029" s="158"/>
      <c r="I1029" s="156"/>
      <c r="J1029" s="157"/>
      <c r="K1029" s="158"/>
      <c r="L1029" s="76" t="s">
        <v>10470</v>
      </c>
      <c r="M1029" s="159"/>
      <c r="N1029" s="175">
        <f t="shared" si="229"/>
        <v>20.016835016835017</v>
      </c>
      <c r="O1029" s="175"/>
      <c r="P1029" s="175"/>
      <c r="Q1029" s="175">
        <v>2.97</v>
      </c>
      <c r="R1029" s="175">
        <v>59.45</v>
      </c>
      <c r="S1029" s="301">
        <f t="shared" si="228"/>
        <v>59.45</v>
      </c>
      <c r="T1029" s="222"/>
    </row>
    <row r="1030" spans="2:20" x14ac:dyDescent="0.25">
      <c r="B1030" s="563"/>
      <c r="C1030" s="562"/>
      <c r="D1030" s="563"/>
      <c r="E1030" s="144" t="s">
        <v>10461</v>
      </c>
      <c r="F1030" s="156"/>
      <c r="G1030" s="157"/>
      <c r="H1030" s="158"/>
      <c r="I1030" s="156"/>
      <c r="J1030" s="157"/>
      <c r="K1030" s="158"/>
      <c r="L1030" s="76" t="s">
        <v>10471</v>
      </c>
      <c r="M1030" s="159"/>
      <c r="N1030" s="175">
        <f t="shared" si="229"/>
        <v>19.974545454545453</v>
      </c>
      <c r="O1030" s="175"/>
      <c r="P1030" s="175"/>
      <c r="Q1030" s="175">
        <v>2.75</v>
      </c>
      <c r="R1030" s="175">
        <v>54.93</v>
      </c>
      <c r="S1030" s="301">
        <f t="shared" si="228"/>
        <v>54.93</v>
      </c>
      <c r="T1030" s="222"/>
    </row>
    <row r="1031" spans="2:20" x14ac:dyDescent="0.25">
      <c r="B1031" s="563"/>
      <c r="C1031" s="562"/>
      <c r="D1031" s="563"/>
      <c r="E1031" s="144" t="s">
        <v>10462</v>
      </c>
      <c r="F1031" s="156"/>
      <c r="G1031" s="157"/>
      <c r="H1031" s="158"/>
      <c r="I1031" s="156"/>
      <c r="J1031" s="157"/>
      <c r="K1031" s="158"/>
      <c r="L1031" s="76" t="s">
        <v>10472</v>
      </c>
      <c r="M1031" s="159"/>
      <c r="N1031" s="175">
        <f t="shared" si="229"/>
        <v>19.977099236641223</v>
      </c>
      <c r="O1031" s="175"/>
      <c r="P1031" s="175"/>
      <c r="Q1031" s="175">
        <v>1.31</v>
      </c>
      <c r="R1031" s="175">
        <v>26.17</v>
      </c>
      <c r="S1031" s="301">
        <f t="shared" si="228"/>
        <v>26.17</v>
      </c>
      <c r="T1031" s="222"/>
    </row>
    <row r="1032" spans="2:20" x14ac:dyDescent="0.25">
      <c r="B1032" s="563"/>
      <c r="C1032" s="562"/>
      <c r="D1032" s="563"/>
      <c r="E1032" s="144" t="s">
        <v>10463</v>
      </c>
      <c r="F1032" s="156"/>
      <c r="G1032" s="157"/>
      <c r="H1032" s="158"/>
      <c r="I1032" s="156"/>
      <c r="J1032" s="157"/>
      <c r="K1032" s="158"/>
      <c r="L1032" s="76" t="s">
        <v>10473</v>
      </c>
      <c r="M1032" s="159"/>
      <c r="N1032" s="175">
        <f t="shared" si="229"/>
        <v>19.958115183246072</v>
      </c>
      <c r="O1032" s="175"/>
      <c r="P1032" s="175"/>
      <c r="Q1032" s="175">
        <v>1.91</v>
      </c>
      <c r="R1032" s="175">
        <v>38.119999999999997</v>
      </c>
      <c r="S1032" s="301">
        <f t="shared" si="228"/>
        <v>38.119999999999997</v>
      </c>
      <c r="T1032" s="222"/>
    </row>
    <row r="1033" spans="2:20" x14ac:dyDescent="0.25">
      <c r="B1033" s="563"/>
      <c r="C1033" s="562"/>
      <c r="D1033" s="563"/>
      <c r="E1033" s="144" t="s">
        <v>10464</v>
      </c>
      <c r="F1033" s="156"/>
      <c r="G1033" s="157"/>
      <c r="H1033" s="158"/>
      <c r="I1033" s="156"/>
      <c r="J1033" s="157"/>
      <c r="K1033" s="158"/>
      <c r="L1033" s="76" t="s">
        <v>10474</v>
      </c>
      <c r="M1033" s="159"/>
      <c r="N1033" s="175">
        <f t="shared" si="229"/>
        <v>20.050561797752806</v>
      </c>
      <c r="O1033" s="175"/>
      <c r="P1033" s="175"/>
      <c r="Q1033" s="175">
        <v>1.78</v>
      </c>
      <c r="R1033" s="175">
        <v>35.69</v>
      </c>
      <c r="S1033" s="301">
        <f t="shared" si="228"/>
        <v>35.69</v>
      </c>
      <c r="T1033" s="222"/>
    </row>
    <row r="1034" spans="2:20" x14ac:dyDescent="0.25">
      <c r="B1034" s="563"/>
      <c r="C1034" s="562"/>
      <c r="D1034" s="563"/>
      <c r="E1034" s="144" t="s">
        <v>10465</v>
      </c>
      <c r="F1034" s="156"/>
      <c r="G1034" s="157"/>
      <c r="H1034" s="158"/>
      <c r="I1034" s="156"/>
      <c r="J1034" s="157"/>
      <c r="K1034" s="158"/>
      <c r="L1034" s="76" t="s">
        <v>10487</v>
      </c>
      <c r="M1034" s="159"/>
      <c r="N1034" s="175">
        <f t="shared" si="229"/>
        <v>20.015503875968992</v>
      </c>
      <c r="O1034" s="175"/>
      <c r="P1034" s="175"/>
      <c r="Q1034" s="175">
        <v>1.29</v>
      </c>
      <c r="R1034" s="175">
        <v>25.82</v>
      </c>
      <c r="S1034" s="301">
        <f t="shared" si="228"/>
        <v>25.82</v>
      </c>
      <c r="T1034" s="222"/>
    </row>
    <row r="1035" spans="2:20" x14ac:dyDescent="0.25">
      <c r="B1035" s="563"/>
      <c r="C1035" s="562"/>
      <c r="D1035" s="563"/>
      <c r="E1035" s="144" t="s">
        <v>10475</v>
      </c>
      <c r="F1035" s="156"/>
      <c r="G1035" s="157"/>
      <c r="H1035" s="158"/>
      <c r="I1035" s="156"/>
      <c r="J1035" s="157"/>
      <c r="K1035" s="158"/>
      <c r="L1035" s="76" t="s">
        <v>10488</v>
      </c>
      <c r="M1035" s="159"/>
      <c r="N1035" s="175">
        <f t="shared" si="229"/>
        <v>20.009615384615383</v>
      </c>
      <c r="O1035" s="175"/>
      <c r="P1035" s="175"/>
      <c r="Q1035" s="175">
        <v>2.08</v>
      </c>
      <c r="R1035" s="175">
        <v>41.62</v>
      </c>
      <c r="S1035" s="301">
        <f t="shared" si="228"/>
        <v>41.62</v>
      </c>
      <c r="T1035" s="222"/>
    </row>
    <row r="1036" spans="2:20" x14ac:dyDescent="0.25">
      <c r="B1036" s="563"/>
      <c r="C1036" s="562"/>
      <c r="D1036" s="563"/>
      <c r="E1036" s="144" t="s">
        <v>10476</v>
      </c>
      <c r="F1036" s="156"/>
      <c r="G1036" s="157"/>
      <c r="H1036" s="158"/>
      <c r="I1036" s="156"/>
      <c r="J1036" s="157"/>
      <c r="K1036" s="158"/>
      <c r="L1036" s="76" t="s">
        <v>10489</v>
      </c>
      <c r="M1036" s="159"/>
      <c r="N1036" s="175">
        <f t="shared" ref="N1036" si="230">R1036/Q1036</f>
        <v>21.294117647058822</v>
      </c>
      <c r="O1036" s="175"/>
      <c r="P1036" s="175"/>
      <c r="Q1036" s="175">
        <v>0.34</v>
      </c>
      <c r="R1036" s="175">
        <v>7.24</v>
      </c>
      <c r="S1036" s="301">
        <f t="shared" si="228"/>
        <v>7.24</v>
      </c>
      <c r="T1036" s="222"/>
    </row>
    <row r="1037" spans="2:20" x14ac:dyDescent="0.25">
      <c r="B1037" s="563"/>
      <c r="C1037" s="562"/>
      <c r="D1037" s="563"/>
      <c r="E1037" s="144" t="s">
        <v>10477</v>
      </c>
      <c r="F1037" s="156"/>
      <c r="G1037" s="157"/>
      <c r="H1037" s="158"/>
      <c r="I1037" s="156"/>
      <c r="J1037" s="157"/>
      <c r="K1037" s="158"/>
      <c r="L1037" s="76" t="s">
        <v>10490</v>
      </c>
      <c r="M1037" s="159"/>
      <c r="N1037" s="175">
        <v>0</v>
      </c>
      <c r="O1037" s="175"/>
      <c r="P1037" s="175"/>
      <c r="Q1037" s="175">
        <v>0</v>
      </c>
      <c r="R1037" s="175">
        <v>0</v>
      </c>
      <c r="S1037" s="301">
        <f t="shared" si="228"/>
        <v>0</v>
      </c>
      <c r="T1037" s="222"/>
    </row>
    <row r="1038" spans="2:20" x14ac:dyDescent="0.25">
      <c r="B1038" s="563"/>
      <c r="C1038" s="562"/>
      <c r="D1038" s="563"/>
      <c r="E1038" s="144" t="s">
        <v>10478</v>
      </c>
      <c r="F1038" s="156"/>
      <c r="G1038" s="157"/>
      <c r="H1038" s="158"/>
      <c r="I1038" s="156"/>
      <c r="J1038" s="157"/>
      <c r="K1038" s="158"/>
      <c r="L1038" s="76" t="s">
        <v>10491</v>
      </c>
      <c r="M1038" s="159"/>
      <c r="N1038" s="175">
        <v>0</v>
      </c>
      <c r="O1038" s="175"/>
      <c r="P1038" s="175"/>
      <c r="Q1038" s="175">
        <v>0</v>
      </c>
      <c r="R1038" s="175">
        <v>0</v>
      </c>
      <c r="S1038" s="301">
        <f t="shared" si="228"/>
        <v>0</v>
      </c>
      <c r="T1038" s="222"/>
    </row>
    <row r="1039" spans="2:20" x14ac:dyDescent="0.25">
      <c r="B1039" s="563"/>
      <c r="C1039" s="562"/>
      <c r="D1039" s="563"/>
      <c r="E1039" s="144" t="s">
        <v>10479</v>
      </c>
      <c r="F1039" s="156"/>
      <c r="G1039" s="157"/>
      <c r="H1039" s="158"/>
      <c r="I1039" s="156"/>
      <c r="J1039" s="157"/>
      <c r="K1039" s="158"/>
      <c r="L1039" s="76" t="s">
        <v>10492</v>
      </c>
      <c r="M1039" s="159"/>
      <c r="N1039" s="175">
        <f t="shared" ref="N1039" si="231">R1039/Q1039</f>
        <v>1.898305084745763</v>
      </c>
      <c r="O1039" s="175"/>
      <c r="P1039" s="175"/>
      <c r="Q1039" s="175">
        <v>0.59</v>
      </c>
      <c r="R1039" s="175">
        <v>1.1200000000000001</v>
      </c>
      <c r="S1039" s="301">
        <f t="shared" si="228"/>
        <v>1.1200000000000001</v>
      </c>
      <c r="T1039" s="222"/>
    </row>
    <row r="1040" spans="2:20" x14ac:dyDescent="0.25">
      <c r="B1040" s="563"/>
      <c r="C1040" s="562"/>
      <c r="D1040" s="563"/>
      <c r="E1040" s="144" t="s">
        <v>10480</v>
      </c>
      <c r="F1040" s="156"/>
      <c r="G1040" s="157"/>
      <c r="H1040" s="158"/>
      <c r="I1040" s="156"/>
      <c r="J1040" s="157"/>
      <c r="K1040" s="158"/>
      <c r="L1040" s="76" t="s">
        <v>10493</v>
      </c>
      <c r="M1040" s="159"/>
      <c r="N1040" s="175">
        <v>0</v>
      </c>
      <c r="O1040" s="175"/>
      <c r="P1040" s="175"/>
      <c r="Q1040" s="175">
        <v>0</v>
      </c>
      <c r="R1040" s="175">
        <v>0</v>
      </c>
      <c r="S1040" s="301">
        <f t="shared" si="228"/>
        <v>0</v>
      </c>
      <c r="T1040" s="222"/>
    </row>
    <row r="1041" spans="2:20" x14ac:dyDescent="0.25">
      <c r="B1041" s="563"/>
      <c r="C1041" s="562"/>
      <c r="D1041" s="563"/>
      <c r="E1041" s="144" t="s">
        <v>10481</v>
      </c>
      <c r="F1041" s="156"/>
      <c r="G1041" s="157"/>
      <c r="H1041" s="158"/>
      <c r="I1041" s="156"/>
      <c r="J1041" s="157"/>
      <c r="K1041" s="158"/>
      <c r="L1041" s="76" t="s">
        <v>10494</v>
      </c>
      <c r="M1041" s="159"/>
      <c r="N1041" s="175">
        <v>0</v>
      </c>
      <c r="O1041" s="175"/>
      <c r="P1041" s="175"/>
      <c r="Q1041" s="175">
        <v>0</v>
      </c>
      <c r="R1041" s="175">
        <v>0</v>
      </c>
      <c r="S1041" s="301">
        <f t="shared" si="228"/>
        <v>0</v>
      </c>
      <c r="T1041" s="222"/>
    </row>
    <row r="1042" spans="2:20" x14ac:dyDescent="0.25">
      <c r="B1042" s="563"/>
      <c r="C1042" s="562"/>
      <c r="D1042" s="563"/>
      <c r="E1042" s="144" t="s">
        <v>10482</v>
      </c>
      <c r="F1042" s="156"/>
      <c r="G1042" s="157"/>
      <c r="H1042" s="158"/>
      <c r="I1042" s="156"/>
      <c r="J1042" s="157"/>
      <c r="K1042" s="158"/>
      <c r="L1042" s="76" t="s">
        <v>10495</v>
      </c>
      <c r="M1042" s="159"/>
      <c r="N1042" s="175">
        <v>0</v>
      </c>
      <c r="O1042" s="175"/>
      <c r="P1042" s="175"/>
      <c r="Q1042" s="175">
        <v>0</v>
      </c>
      <c r="R1042" s="175">
        <v>0</v>
      </c>
      <c r="S1042" s="301">
        <f t="shared" si="228"/>
        <v>0</v>
      </c>
      <c r="T1042" s="222"/>
    </row>
    <row r="1043" spans="2:20" x14ac:dyDescent="0.25">
      <c r="B1043" s="563"/>
      <c r="C1043" s="562"/>
      <c r="D1043" s="563"/>
      <c r="E1043" s="144" t="s">
        <v>10483</v>
      </c>
      <c r="F1043" s="156"/>
      <c r="G1043" s="157"/>
      <c r="H1043" s="158"/>
      <c r="I1043" s="156"/>
      <c r="J1043" s="157"/>
      <c r="K1043" s="158"/>
      <c r="L1043" s="76" t="s">
        <v>10496</v>
      </c>
      <c r="M1043" s="159"/>
      <c r="N1043" s="175">
        <v>0</v>
      </c>
      <c r="O1043" s="175"/>
      <c r="P1043" s="175"/>
      <c r="Q1043" s="175">
        <v>0</v>
      </c>
      <c r="R1043" s="175">
        <v>0</v>
      </c>
      <c r="S1043" s="301">
        <f t="shared" si="228"/>
        <v>0</v>
      </c>
      <c r="T1043" s="222"/>
    </row>
    <row r="1044" spans="2:20" x14ac:dyDescent="0.25">
      <c r="B1044" s="563"/>
      <c r="C1044" s="562"/>
      <c r="D1044" s="563"/>
      <c r="E1044" s="144" t="s">
        <v>10484</v>
      </c>
      <c r="F1044" s="156"/>
      <c r="G1044" s="157"/>
      <c r="H1044" s="158"/>
      <c r="I1044" s="156"/>
      <c r="J1044" s="157"/>
      <c r="K1044" s="158"/>
      <c r="L1044" s="76" t="s">
        <v>10497</v>
      </c>
      <c r="M1044" s="159"/>
      <c r="N1044" s="175">
        <v>0</v>
      </c>
      <c r="O1044" s="175"/>
      <c r="P1044" s="175"/>
      <c r="Q1044" s="175">
        <v>0</v>
      </c>
      <c r="R1044" s="175">
        <v>0</v>
      </c>
      <c r="S1044" s="301">
        <f t="shared" si="228"/>
        <v>0</v>
      </c>
      <c r="T1044" s="222"/>
    </row>
    <row r="1045" spans="2:20" x14ac:dyDescent="0.25">
      <c r="B1045" s="563"/>
      <c r="C1045" s="562"/>
      <c r="D1045" s="563"/>
      <c r="E1045" s="144" t="s">
        <v>10485</v>
      </c>
      <c r="F1045" s="156"/>
      <c r="G1045" s="157"/>
      <c r="H1045" s="158"/>
      <c r="I1045" s="156"/>
      <c r="J1045" s="157"/>
      <c r="K1045" s="158"/>
      <c r="L1045" s="76" t="s">
        <v>10498</v>
      </c>
      <c r="M1045" s="159"/>
      <c r="N1045" s="175">
        <v>0</v>
      </c>
      <c r="O1045" s="175"/>
      <c r="P1045" s="175"/>
      <c r="Q1045" s="175">
        <v>0</v>
      </c>
      <c r="R1045" s="175">
        <v>0</v>
      </c>
      <c r="S1045" s="301">
        <f t="shared" si="228"/>
        <v>0</v>
      </c>
      <c r="T1045" s="222"/>
    </row>
    <row r="1046" spans="2:20" x14ac:dyDescent="0.25">
      <c r="B1046" s="563"/>
      <c r="C1046" s="562"/>
      <c r="D1046" s="563"/>
      <c r="E1046" s="144" t="s">
        <v>10486</v>
      </c>
      <c r="F1046" s="156"/>
      <c r="G1046" s="157"/>
      <c r="H1046" s="158"/>
      <c r="I1046" s="156"/>
      <c r="J1046" s="157"/>
      <c r="K1046" s="158"/>
      <c r="L1046" s="76" t="s">
        <v>10499</v>
      </c>
      <c r="M1046" s="159"/>
      <c r="N1046" s="175">
        <v>0</v>
      </c>
      <c r="O1046" s="175"/>
      <c r="P1046" s="175"/>
      <c r="Q1046" s="175">
        <v>0</v>
      </c>
      <c r="R1046" s="175">
        <v>0</v>
      </c>
      <c r="S1046" s="301">
        <f t="shared" si="228"/>
        <v>0</v>
      </c>
      <c r="T1046" s="222"/>
    </row>
    <row r="1047" spans="2:20" x14ac:dyDescent="0.25">
      <c r="B1047" s="563"/>
      <c r="C1047" s="562"/>
      <c r="D1047" s="563"/>
      <c r="E1047" s="167"/>
      <c r="F1047" s="185"/>
      <c r="G1047" s="157"/>
      <c r="H1047" s="35"/>
      <c r="I1047" s="35"/>
      <c r="J1047" s="157"/>
      <c r="K1047" s="35"/>
      <c r="L1047" s="35"/>
      <c r="M1047" s="174"/>
      <c r="N1047" s="319"/>
      <c r="O1047" s="174"/>
      <c r="P1047" s="174"/>
      <c r="Q1047" s="174"/>
      <c r="R1047" s="174"/>
      <c r="S1047" s="301"/>
      <c r="T1047" s="222"/>
    </row>
    <row r="1048" spans="2:20" x14ac:dyDescent="0.25">
      <c r="B1048" s="565"/>
      <c r="C1048" s="564"/>
      <c r="D1048" s="565"/>
      <c r="E1048" s="149" t="s">
        <v>9</v>
      </c>
      <c r="F1048" s="160"/>
      <c r="G1048" s="161"/>
      <c r="H1048" s="163"/>
      <c r="I1048" s="160"/>
      <c r="J1048" s="161"/>
      <c r="K1048" s="163"/>
      <c r="L1048" s="163"/>
      <c r="M1048" s="164"/>
      <c r="N1048" s="165"/>
      <c r="O1048" s="165"/>
      <c r="P1048" s="165"/>
      <c r="Q1048" s="165"/>
      <c r="R1048" s="165"/>
      <c r="S1048" s="298">
        <f>ROUND(SUM(S1024:S1047),2)</f>
        <v>510.98</v>
      </c>
      <c r="T1048" s="150" t="str">
        <f>IFERROR(VLOOKUP(B1023,'Planilha Orçamentária'!$A$13:$H$171,5,FALSE),0)</f>
        <v>m³</v>
      </c>
    </row>
    <row r="1049" spans="2:20" ht="6.75" customHeight="1" x14ac:dyDescent="0.25">
      <c r="B1049" s="388"/>
      <c r="C1049" s="389"/>
      <c r="D1049" s="389"/>
      <c r="E1049" s="389"/>
      <c r="F1049" s="389"/>
      <c r="G1049" s="389"/>
      <c r="H1049" s="389"/>
      <c r="I1049" s="389"/>
      <c r="J1049" s="389"/>
      <c r="K1049" s="389"/>
      <c r="L1049" s="389"/>
      <c r="M1049" s="389"/>
      <c r="N1049" s="389"/>
      <c r="O1049" s="389"/>
      <c r="P1049" s="389"/>
      <c r="Q1049" s="389"/>
      <c r="R1049" s="389"/>
      <c r="S1049" s="389"/>
      <c r="T1049" s="390"/>
    </row>
    <row r="1050" spans="2:20" ht="31.5" customHeight="1" x14ac:dyDescent="0.25">
      <c r="B1050" s="266" t="str">
        <f>'Planilha Orçamentária'!A110</f>
        <v>7.7</v>
      </c>
      <c r="C1050" s="266" t="str">
        <f>'Planilha Orçamentária'!B110</f>
        <v>CPU-013</v>
      </c>
      <c r="D1050" s="266" t="str">
        <f>'Planilha Orçamentária'!C110</f>
        <v>EXTRA</v>
      </c>
      <c r="E1050" s="392" t="str">
        <f>'Planilha Orçamentária'!D110</f>
        <v>Manta Bidim Rt - 10 - Fornecimento E Instalacao</v>
      </c>
      <c r="F1050" s="391"/>
      <c r="G1050" s="391"/>
      <c r="H1050" s="391"/>
      <c r="I1050" s="391"/>
      <c r="J1050" s="391"/>
      <c r="K1050" s="391"/>
      <c r="L1050" s="391"/>
      <c r="M1050" s="391"/>
      <c r="N1050" s="381"/>
      <c r="O1050" s="382"/>
      <c r="P1050" s="383"/>
      <c r="Q1050" s="383"/>
      <c r="R1050" s="383"/>
      <c r="S1050" s="311">
        <f>S1074</f>
        <v>635.36</v>
      </c>
      <c r="T1050" s="370" t="str">
        <f>IFERROR(VLOOKUP(B1050,'Planilha Orçamentária'!$A$13:$H$171,5,FALSE),0)</f>
        <v>m²</v>
      </c>
    </row>
    <row r="1051" spans="2:20" x14ac:dyDescent="0.25">
      <c r="B1051" s="563"/>
      <c r="C1051" s="562"/>
      <c r="D1051" s="563"/>
      <c r="E1051" s="144" t="s">
        <v>10454</v>
      </c>
      <c r="F1051" s="156"/>
      <c r="G1051" s="157"/>
      <c r="H1051" s="158"/>
      <c r="I1051" s="156"/>
      <c r="J1051" s="157"/>
      <c r="K1051" s="158"/>
      <c r="L1051" s="76" t="s">
        <v>10455</v>
      </c>
      <c r="M1051" s="159"/>
      <c r="N1051" s="175">
        <v>0</v>
      </c>
      <c r="O1051" s="175">
        <v>0</v>
      </c>
      <c r="Q1051" s="175">
        <f t="shared" ref="Q1051:Q1065" si="232">O1051*N1051</f>
        <v>0</v>
      </c>
      <c r="R1051" s="175"/>
      <c r="S1051" s="301">
        <f t="shared" ref="S1051:S1072" si="233">Q1051</f>
        <v>0</v>
      </c>
      <c r="T1051" s="222"/>
    </row>
    <row r="1052" spans="2:20" x14ac:dyDescent="0.25">
      <c r="B1052" s="563"/>
      <c r="C1052" s="562"/>
      <c r="D1052" s="563"/>
      <c r="E1052" s="144" t="s">
        <v>10456</v>
      </c>
      <c r="F1052" s="156"/>
      <c r="G1052" s="157"/>
      <c r="H1052" s="158"/>
      <c r="I1052" s="156"/>
      <c r="J1052" s="157"/>
      <c r="K1052" s="158"/>
      <c r="L1052" s="76" t="s">
        <v>10466</v>
      </c>
      <c r="M1052" s="159"/>
      <c r="N1052" s="175">
        <v>0</v>
      </c>
      <c r="O1052" s="175">
        <v>0</v>
      </c>
      <c r="Q1052" s="175">
        <f t="shared" si="232"/>
        <v>0</v>
      </c>
      <c r="R1052" s="175"/>
      <c r="S1052" s="301">
        <f t="shared" si="233"/>
        <v>0</v>
      </c>
      <c r="T1052" s="222"/>
    </row>
    <row r="1053" spans="2:20" x14ac:dyDescent="0.25">
      <c r="B1053" s="563"/>
      <c r="C1053" s="562"/>
      <c r="D1053" s="563"/>
      <c r="E1053" s="144" t="s">
        <v>10457</v>
      </c>
      <c r="F1053" s="156"/>
      <c r="G1053" s="157"/>
      <c r="H1053" s="158"/>
      <c r="I1053" s="156"/>
      <c r="J1053" s="157"/>
      <c r="K1053" s="158"/>
      <c r="L1053" s="76" t="s">
        <v>10467</v>
      </c>
      <c r="M1053" s="159"/>
      <c r="N1053" s="175">
        <v>20.064935064935064</v>
      </c>
      <c r="O1053" s="175">
        <v>0</v>
      </c>
      <c r="Q1053" s="175">
        <f t="shared" si="232"/>
        <v>0</v>
      </c>
      <c r="R1053" s="175"/>
      <c r="S1053" s="301">
        <f t="shared" si="233"/>
        <v>0</v>
      </c>
      <c r="T1053" s="222"/>
    </row>
    <row r="1054" spans="2:20" x14ac:dyDescent="0.25">
      <c r="B1054" s="563"/>
      <c r="C1054" s="562"/>
      <c r="D1054" s="563"/>
      <c r="E1054" s="144" t="s">
        <v>10458</v>
      </c>
      <c r="F1054" s="156"/>
      <c r="G1054" s="157"/>
      <c r="H1054" s="158"/>
      <c r="I1054" s="156"/>
      <c r="J1054" s="157"/>
      <c r="K1054" s="158"/>
      <c r="L1054" s="76" t="s">
        <v>10468</v>
      </c>
      <c r="M1054" s="159"/>
      <c r="N1054" s="175">
        <v>20.998591549295774</v>
      </c>
      <c r="O1054" s="175">
        <v>0</v>
      </c>
      <c r="Q1054" s="175">
        <f t="shared" si="232"/>
        <v>0</v>
      </c>
      <c r="R1054" s="175"/>
      <c r="S1054" s="301">
        <f t="shared" si="233"/>
        <v>0</v>
      </c>
      <c r="T1054" s="222"/>
    </row>
    <row r="1055" spans="2:20" x14ac:dyDescent="0.25">
      <c r="B1055" s="563"/>
      <c r="C1055" s="562"/>
      <c r="D1055" s="563"/>
      <c r="E1055" s="144" t="s">
        <v>10459</v>
      </c>
      <c r="F1055" s="156"/>
      <c r="G1055" s="157"/>
      <c r="H1055" s="158"/>
      <c r="I1055" s="156"/>
      <c r="J1055" s="157"/>
      <c r="K1055" s="158"/>
      <c r="L1055" s="76" t="s">
        <v>10469</v>
      </c>
      <c r="M1055" s="159"/>
      <c r="N1055" s="175">
        <v>20.014705882352938</v>
      </c>
      <c r="O1055" s="175">
        <v>3.43</v>
      </c>
      <c r="Q1055" s="175">
        <f t="shared" si="232"/>
        <v>68.650441176470579</v>
      </c>
      <c r="R1055" s="175"/>
      <c r="S1055" s="301">
        <f>Q1055</f>
        <v>68.650441176470579</v>
      </c>
      <c r="T1055" s="222"/>
    </row>
    <row r="1056" spans="2:20" x14ac:dyDescent="0.25">
      <c r="B1056" s="563"/>
      <c r="C1056" s="562"/>
      <c r="D1056" s="563"/>
      <c r="E1056" s="144" t="s">
        <v>10460</v>
      </c>
      <c r="F1056" s="156"/>
      <c r="G1056" s="157"/>
      <c r="H1056" s="158"/>
      <c r="I1056" s="156"/>
      <c r="J1056" s="157"/>
      <c r="K1056" s="158"/>
      <c r="L1056" s="76" t="s">
        <v>10470</v>
      </c>
      <c r="M1056" s="159"/>
      <c r="N1056" s="175">
        <v>20.016835016835017</v>
      </c>
      <c r="O1056" s="175">
        <v>3.48</v>
      </c>
      <c r="Q1056" s="175">
        <f t="shared" si="232"/>
        <v>69.658585858585866</v>
      </c>
      <c r="R1056" s="175"/>
      <c r="S1056" s="301">
        <f t="shared" si="233"/>
        <v>69.658585858585866</v>
      </c>
      <c r="T1056" s="222"/>
    </row>
    <row r="1057" spans="2:20" x14ac:dyDescent="0.25">
      <c r="B1057" s="563"/>
      <c r="C1057" s="562"/>
      <c r="D1057" s="563"/>
      <c r="E1057" s="144" t="s">
        <v>10461</v>
      </c>
      <c r="F1057" s="156"/>
      <c r="G1057" s="157"/>
      <c r="H1057" s="158"/>
      <c r="I1057" s="156"/>
      <c r="J1057" s="157"/>
      <c r="K1057" s="158"/>
      <c r="L1057" s="76" t="s">
        <v>10471</v>
      </c>
      <c r="M1057" s="159"/>
      <c r="N1057" s="175">
        <v>19.974545454545453</v>
      </c>
      <c r="O1057" s="175">
        <v>2.33</v>
      </c>
      <c r="Q1057" s="175">
        <f t="shared" si="232"/>
        <v>46.540690909090905</v>
      </c>
      <c r="R1057" s="175"/>
      <c r="S1057" s="301">
        <f t="shared" si="233"/>
        <v>46.540690909090905</v>
      </c>
      <c r="T1057" s="222"/>
    </row>
    <row r="1058" spans="2:20" x14ac:dyDescent="0.25">
      <c r="B1058" s="563"/>
      <c r="C1058" s="562"/>
      <c r="D1058" s="563"/>
      <c r="E1058" s="144" t="s">
        <v>10462</v>
      </c>
      <c r="F1058" s="156"/>
      <c r="G1058" s="157"/>
      <c r="H1058" s="158"/>
      <c r="I1058" s="156"/>
      <c r="J1058" s="157"/>
      <c r="K1058" s="158"/>
      <c r="L1058" s="76" t="s">
        <v>10472</v>
      </c>
      <c r="M1058" s="159"/>
      <c r="N1058" s="175">
        <v>19.977099236641223</v>
      </c>
      <c r="O1058" s="175">
        <v>3.19</v>
      </c>
      <c r="Q1058" s="175">
        <f t="shared" si="232"/>
        <v>63.726946564885502</v>
      </c>
      <c r="R1058" s="175"/>
      <c r="S1058" s="301">
        <f t="shared" si="233"/>
        <v>63.726946564885502</v>
      </c>
      <c r="T1058" s="222"/>
    </row>
    <row r="1059" spans="2:20" x14ac:dyDescent="0.25">
      <c r="B1059" s="563"/>
      <c r="C1059" s="562"/>
      <c r="D1059" s="563"/>
      <c r="E1059" s="144" t="s">
        <v>10463</v>
      </c>
      <c r="F1059" s="156"/>
      <c r="G1059" s="157"/>
      <c r="H1059" s="158"/>
      <c r="I1059" s="156"/>
      <c r="J1059" s="157"/>
      <c r="K1059" s="158"/>
      <c r="L1059" s="76" t="s">
        <v>10473</v>
      </c>
      <c r="M1059" s="159"/>
      <c r="N1059" s="175">
        <v>19.958115183246072</v>
      </c>
      <c r="O1059" s="175">
        <v>2.15</v>
      </c>
      <c r="Q1059" s="175">
        <f t="shared" si="232"/>
        <v>42.909947643979052</v>
      </c>
      <c r="R1059" s="175"/>
      <c r="S1059" s="301">
        <f t="shared" si="233"/>
        <v>42.909947643979052</v>
      </c>
      <c r="T1059" s="222"/>
    </row>
    <row r="1060" spans="2:20" x14ac:dyDescent="0.25">
      <c r="B1060" s="563"/>
      <c r="C1060" s="562"/>
      <c r="D1060" s="563"/>
      <c r="E1060" s="144" t="s">
        <v>10464</v>
      </c>
      <c r="F1060" s="156"/>
      <c r="G1060" s="157"/>
      <c r="H1060" s="158"/>
      <c r="I1060" s="156"/>
      <c r="J1060" s="157"/>
      <c r="K1060" s="158"/>
      <c r="L1060" s="76" t="s">
        <v>10474</v>
      </c>
      <c r="M1060" s="159"/>
      <c r="N1060" s="175">
        <v>20.050561797752806</v>
      </c>
      <c r="O1060" s="175">
        <v>2.0099999999999998</v>
      </c>
      <c r="Q1060" s="175">
        <f t="shared" si="232"/>
        <v>40.301629213483139</v>
      </c>
      <c r="R1060" s="175"/>
      <c r="S1060" s="301">
        <f t="shared" si="233"/>
        <v>40.301629213483139</v>
      </c>
      <c r="T1060" s="222"/>
    </row>
    <row r="1061" spans="2:20" x14ac:dyDescent="0.25">
      <c r="B1061" s="563"/>
      <c r="C1061" s="562"/>
      <c r="D1061" s="563"/>
      <c r="E1061" s="144" t="s">
        <v>10465</v>
      </c>
      <c r="F1061" s="156"/>
      <c r="G1061" s="157"/>
      <c r="H1061" s="158"/>
      <c r="I1061" s="156"/>
      <c r="J1061" s="157"/>
      <c r="K1061" s="158"/>
      <c r="L1061" s="76" t="s">
        <v>10487</v>
      </c>
      <c r="M1061" s="159"/>
      <c r="N1061" s="175">
        <v>20.015503875968992</v>
      </c>
      <c r="O1061" s="175">
        <v>2.35</v>
      </c>
      <c r="Q1061" s="175">
        <f t="shared" si="232"/>
        <v>47.036434108527132</v>
      </c>
      <c r="R1061" s="175"/>
      <c r="S1061" s="301">
        <f t="shared" si="233"/>
        <v>47.036434108527132</v>
      </c>
      <c r="T1061" s="222"/>
    </row>
    <row r="1062" spans="2:20" x14ac:dyDescent="0.25">
      <c r="B1062" s="563"/>
      <c r="C1062" s="562"/>
      <c r="D1062" s="563"/>
      <c r="E1062" s="144" t="s">
        <v>10475</v>
      </c>
      <c r="F1062" s="156"/>
      <c r="G1062" s="157"/>
      <c r="H1062" s="158"/>
      <c r="I1062" s="156"/>
      <c r="J1062" s="157"/>
      <c r="K1062" s="158"/>
      <c r="L1062" s="76" t="s">
        <v>10488</v>
      </c>
      <c r="M1062" s="159"/>
      <c r="N1062" s="175">
        <v>20.009615384615383</v>
      </c>
      <c r="O1062" s="175">
        <v>2.96</v>
      </c>
      <c r="Q1062" s="175">
        <f t="shared" si="232"/>
        <v>59.228461538461531</v>
      </c>
      <c r="R1062" s="175"/>
      <c r="S1062" s="301">
        <f t="shared" si="233"/>
        <v>59.228461538461531</v>
      </c>
      <c r="T1062" s="222"/>
    </row>
    <row r="1063" spans="2:20" x14ac:dyDescent="0.25">
      <c r="B1063" s="563"/>
      <c r="C1063" s="562"/>
      <c r="D1063" s="563"/>
      <c r="E1063" s="144" t="s">
        <v>10476</v>
      </c>
      <c r="F1063" s="156"/>
      <c r="G1063" s="157"/>
      <c r="H1063" s="158"/>
      <c r="I1063" s="156"/>
      <c r="J1063" s="157"/>
      <c r="K1063" s="158"/>
      <c r="L1063" s="76" t="s">
        <v>10489</v>
      </c>
      <c r="M1063" s="159"/>
      <c r="N1063" s="401">
        <v>21</v>
      </c>
      <c r="O1063" s="401">
        <v>3.29</v>
      </c>
      <c r="Q1063" s="401">
        <f t="shared" si="232"/>
        <v>69.09</v>
      </c>
      <c r="R1063" s="175"/>
      <c r="S1063" s="301">
        <f t="shared" si="233"/>
        <v>69.09</v>
      </c>
      <c r="T1063" s="222"/>
    </row>
    <row r="1064" spans="2:20" x14ac:dyDescent="0.25">
      <c r="B1064" s="563"/>
      <c r="C1064" s="562"/>
      <c r="D1064" s="563"/>
      <c r="E1064" s="144" t="s">
        <v>10477</v>
      </c>
      <c r="F1064" s="156"/>
      <c r="G1064" s="157"/>
      <c r="H1064" s="158"/>
      <c r="I1064" s="156"/>
      <c r="J1064" s="157"/>
      <c r="K1064" s="158"/>
      <c r="L1064" s="76" t="s">
        <v>10490</v>
      </c>
      <c r="M1064" s="159"/>
      <c r="N1064" s="401">
        <v>22</v>
      </c>
      <c r="O1064" s="401">
        <v>3.55</v>
      </c>
      <c r="Q1064" s="401">
        <f t="shared" si="232"/>
        <v>78.099999999999994</v>
      </c>
      <c r="R1064" s="175"/>
      <c r="S1064" s="301">
        <f t="shared" si="233"/>
        <v>78.099999999999994</v>
      </c>
      <c r="T1064" s="222"/>
    </row>
    <row r="1065" spans="2:20" x14ac:dyDescent="0.25">
      <c r="B1065" s="563"/>
      <c r="C1065" s="562"/>
      <c r="D1065" s="563"/>
      <c r="E1065" s="144" t="s">
        <v>10478</v>
      </c>
      <c r="F1065" s="156"/>
      <c r="G1065" s="157"/>
      <c r="H1065" s="158"/>
      <c r="I1065" s="156"/>
      <c r="J1065" s="157"/>
      <c r="K1065" s="158"/>
      <c r="L1065" s="76" t="s">
        <v>10491</v>
      </c>
      <c r="M1065" s="159"/>
      <c r="N1065" s="401">
        <v>22</v>
      </c>
      <c r="O1065" s="401">
        <v>2.0699999999999998</v>
      </c>
      <c r="Q1065" s="401">
        <f t="shared" si="232"/>
        <v>45.54</v>
      </c>
      <c r="R1065" s="175"/>
      <c r="S1065" s="301">
        <f t="shared" si="233"/>
        <v>45.54</v>
      </c>
      <c r="T1065" s="222"/>
    </row>
    <row r="1066" spans="2:20" x14ac:dyDescent="0.25">
      <c r="B1066" s="563"/>
      <c r="C1066" s="562"/>
      <c r="D1066" s="563"/>
      <c r="E1066" s="144" t="s">
        <v>10479</v>
      </c>
      <c r="F1066" s="156"/>
      <c r="G1066" s="157"/>
      <c r="H1066" s="158"/>
      <c r="I1066" s="156"/>
      <c r="J1066" s="157"/>
      <c r="K1066" s="158"/>
      <c r="L1066" s="76" t="s">
        <v>10492</v>
      </c>
      <c r="M1066" s="159"/>
      <c r="N1066" s="401">
        <v>1.898305084745763</v>
      </c>
      <c r="O1066" s="401">
        <v>2.41</v>
      </c>
      <c r="Q1066" s="401">
        <f>O1066*N1066</f>
        <v>4.5749152542372888</v>
      </c>
      <c r="R1066" s="175"/>
      <c r="S1066" s="301">
        <f t="shared" si="233"/>
        <v>4.5749152542372888</v>
      </c>
      <c r="T1066" s="222"/>
    </row>
    <row r="1067" spans="2:20" x14ac:dyDescent="0.25">
      <c r="B1067" s="563"/>
      <c r="C1067" s="562"/>
      <c r="D1067" s="563"/>
      <c r="E1067" s="144" t="s">
        <v>10480</v>
      </c>
      <c r="F1067" s="156"/>
      <c r="G1067" s="157"/>
      <c r="H1067" s="158"/>
      <c r="I1067" s="156"/>
      <c r="J1067" s="157"/>
      <c r="K1067" s="158"/>
      <c r="L1067" s="76" t="s">
        <v>10493</v>
      </c>
      <c r="M1067" s="159"/>
      <c r="N1067" s="175">
        <v>0</v>
      </c>
      <c r="O1067" s="175">
        <v>0</v>
      </c>
      <c r="Q1067" s="175">
        <v>0</v>
      </c>
      <c r="R1067" s="175"/>
      <c r="S1067" s="301">
        <f t="shared" si="233"/>
        <v>0</v>
      </c>
      <c r="T1067" s="222"/>
    </row>
    <row r="1068" spans="2:20" x14ac:dyDescent="0.25">
      <c r="B1068" s="563"/>
      <c r="C1068" s="562"/>
      <c r="D1068" s="563"/>
      <c r="E1068" s="144" t="s">
        <v>10481</v>
      </c>
      <c r="F1068" s="156"/>
      <c r="G1068" s="157"/>
      <c r="H1068" s="158"/>
      <c r="I1068" s="156"/>
      <c r="J1068" s="157"/>
      <c r="K1068" s="158"/>
      <c r="L1068" s="76" t="s">
        <v>10494</v>
      </c>
      <c r="M1068" s="159"/>
      <c r="N1068" s="175">
        <v>0</v>
      </c>
      <c r="O1068" s="175">
        <v>0</v>
      </c>
      <c r="Q1068" s="175">
        <v>0</v>
      </c>
      <c r="R1068" s="175"/>
      <c r="S1068" s="301">
        <f t="shared" si="233"/>
        <v>0</v>
      </c>
      <c r="T1068" s="222"/>
    </row>
    <row r="1069" spans="2:20" x14ac:dyDescent="0.25">
      <c r="B1069" s="563"/>
      <c r="C1069" s="562"/>
      <c r="D1069" s="563"/>
      <c r="E1069" s="144" t="s">
        <v>10482</v>
      </c>
      <c r="F1069" s="156"/>
      <c r="G1069" s="157"/>
      <c r="H1069" s="158"/>
      <c r="I1069" s="156"/>
      <c r="J1069" s="157"/>
      <c r="K1069" s="158"/>
      <c r="L1069" s="76" t="s">
        <v>10495</v>
      </c>
      <c r="M1069" s="159"/>
      <c r="N1069" s="175">
        <v>0</v>
      </c>
      <c r="O1069" s="175">
        <v>0</v>
      </c>
      <c r="Q1069" s="175">
        <v>0</v>
      </c>
      <c r="R1069" s="175"/>
      <c r="S1069" s="301">
        <f t="shared" si="233"/>
        <v>0</v>
      </c>
      <c r="T1069" s="222"/>
    </row>
    <row r="1070" spans="2:20" x14ac:dyDescent="0.25">
      <c r="B1070" s="563"/>
      <c r="C1070" s="562"/>
      <c r="D1070" s="563"/>
      <c r="E1070" s="144" t="s">
        <v>10483</v>
      </c>
      <c r="F1070" s="156"/>
      <c r="G1070" s="157"/>
      <c r="H1070" s="158"/>
      <c r="I1070" s="156"/>
      <c r="J1070" s="157"/>
      <c r="K1070" s="158"/>
      <c r="L1070" s="76" t="s">
        <v>10496</v>
      </c>
      <c r="M1070" s="159"/>
      <c r="N1070" s="175">
        <v>0</v>
      </c>
      <c r="O1070" s="175">
        <v>0</v>
      </c>
      <c r="Q1070" s="175">
        <v>0</v>
      </c>
      <c r="R1070" s="175"/>
      <c r="S1070" s="301">
        <f t="shared" si="233"/>
        <v>0</v>
      </c>
      <c r="T1070" s="222"/>
    </row>
    <row r="1071" spans="2:20" x14ac:dyDescent="0.25">
      <c r="B1071" s="563"/>
      <c r="C1071" s="562"/>
      <c r="D1071" s="563"/>
      <c r="E1071" s="144" t="s">
        <v>10484</v>
      </c>
      <c r="F1071" s="156"/>
      <c r="G1071" s="157"/>
      <c r="H1071" s="158"/>
      <c r="I1071" s="156"/>
      <c r="J1071" s="157"/>
      <c r="K1071" s="158"/>
      <c r="L1071" s="76" t="s">
        <v>10497</v>
      </c>
      <c r="M1071" s="159"/>
      <c r="N1071" s="175">
        <v>0</v>
      </c>
      <c r="O1071" s="175">
        <v>0</v>
      </c>
      <c r="Q1071" s="175">
        <v>0</v>
      </c>
      <c r="R1071" s="175"/>
      <c r="S1071" s="301">
        <f t="shared" si="233"/>
        <v>0</v>
      </c>
      <c r="T1071" s="222"/>
    </row>
    <row r="1072" spans="2:20" x14ac:dyDescent="0.25">
      <c r="B1072" s="563"/>
      <c r="C1072" s="562"/>
      <c r="D1072" s="563"/>
      <c r="E1072" s="144" t="s">
        <v>10485</v>
      </c>
      <c r="F1072" s="156"/>
      <c r="G1072" s="157"/>
      <c r="H1072" s="158"/>
      <c r="I1072" s="156"/>
      <c r="J1072" s="157"/>
      <c r="K1072" s="158"/>
      <c r="L1072" s="76" t="s">
        <v>10498</v>
      </c>
      <c r="M1072" s="159"/>
      <c r="N1072" s="175">
        <v>0</v>
      </c>
      <c r="O1072" s="175">
        <v>0</v>
      </c>
      <c r="Q1072" s="175">
        <v>0</v>
      </c>
      <c r="R1072" s="175"/>
      <c r="S1072" s="301">
        <f t="shared" si="233"/>
        <v>0</v>
      </c>
      <c r="T1072" s="222"/>
    </row>
    <row r="1073" spans="2:22" x14ac:dyDescent="0.25">
      <c r="B1073" s="563"/>
      <c r="C1073" s="562"/>
      <c r="D1073" s="563"/>
      <c r="E1073" s="144" t="s">
        <v>10486</v>
      </c>
      <c r="F1073" s="156"/>
      <c r="G1073" s="157"/>
      <c r="H1073" s="158"/>
      <c r="I1073" s="156"/>
      <c r="J1073" s="157"/>
      <c r="K1073" s="158"/>
      <c r="L1073" s="76" t="s">
        <v>10499</v>
      </c>
      <c r="M1073" s="159"/>
      <c r="N1073" s="175">
        <v>0</v>
      </c>
      <c r="O1073" s="175">
        <v>0</v>
      </c>
      <c r="Q1073" s="175">
        <v>0</v>
      </c>
      <c r="R1073" s="175"/>
      <c r="S1073" s="301">
        <f>Q1073</f>
        <v>0</v>
      </c>
      <c r="T1073" s="222"/>
    </row>
    <row r="1074" spans="2:22" x14ac:dyDescent="0.25">
      <c r="B1074" s="565"/>
      <c r="C1074" s="564"/>
      <c r="D1074" s="565"/>
      <c r="E1074" s="149" t="s">
        <v>9</v>
      </c>
      <c r="F1074" s="160"/>
      <c r="G1074" s="161"/>
      <c r="H1074" s="163"/>
      <c r="I1074" s="160"/>
      <c r="J1074" s="161"/>
      <c r="K1074" s="163"/>
      <c r="L1074" s="163"/>
      <c r="M1074" s="164"/>
      <c r="N1074" s="165"/>
      <c r="O1074" s="165"/>
      <c r="P1074" s="165"/>
      <c r="Q1074" s="165"/>
      <c r="R1074" s="165"/>
      <c r="S1074" s="298">
        <f>ROUND(SUM(S1051:S1073),2)</f>
        <v>635.36</v>
      </c>
      <c r="T1074" s="150" t="str">
        <f>IFERROR(VLOOKUP(B1050,'Planilha Orçamentária'!$A$13:$H$171,5,FALSE),0)</f>
        <v>m²</v>
      </c>
    </row>
    <row r="1075" spans="2:22" ht="6.75" customHeight="1" x14ac:dyDescent="0.25">
      <c r="B1075" s="388"/>
      <c r="C1075" s="389"/>
      <c r="D1075" s="389"/>
      <c r="E1075" s="389"/>
      <c r="F1075" s="389"/>
      <c r="G1075" s="389"/>
      <c r="H1075" s="389"/>
      <c r="I1075" s="389"/>
      <c r="J1075" s="389"/>
      <c r="K1075" s="389"/>
      <c r="L1075" s="389"/>
      <c r="M1075" s="389"/>
      <c r="N1075" s="389"/>
      <c r="O1075" s="389"/>
      <c r="P1075" s="389"/>
      <c r="Q1075" s="389"/>
      <c r="R1075" s="389"/>
      <c r="S1075" s="389"/>
      <c r="T1075" s="390"/>
    </row>
    <row r="1076" spans="2:22" ht="31.5" customHeight="1" x14ac:dyDescent="0.25">
      <c r="B1076" s="266" t="str">
        <f>'Planilha Orçamentária'!A111</f>
        <v>7.8</v>
      </c>
      <c r="C1076" s="266">
        <f>'Planilha Orçamentária'!B111</f>
        <v>42876</v>
      </c>
      <c r="D1076" s="266" t="str">
        <f>'Planilha Orçamentária'!C111</f>
        <v>DER-RD</v>
      </c>
      <c r="E1076" s="392" t="str">
        <f>'Planilha Orçamentária'!D111</f>
        <v>Escoramento contínuo de cavas em estaca prancha de largura até 400 mm</v>
      </c>
      <c r="F1076" s="392"/>
      <c r="G1076" s="392"/>
      <c r="H1076" s="392"/>
      <c r="I1076" s="392"/>
      <c r="J1076" s="392"/>
      <c r="K1076" s="392"/>
      <c r="L1076" s="392"/>
      <c r="M1076" s="392"/>
      <c r="N1076" s="392"/>
      <c r="O1076" s="392"/>
      <c r="P1076" s="392"/>
      <c r="Q1076" s="392"/>
      <c r="R1076" s="392"/>
      <c r="S1076" s="311">
        <f>ROUND(SUM(S1078),2)</f>
        <v>883.2</v>
      </c>
      <c r="T1076" s="370" t="str">
        <f>IFERROR(VLOOKUP(B1076,'Planilha Orçamentária'!$A$13:$H$171,5,FALSE),0)</f>
        <v>M2</v>
      </c>
    </row>
    <row r="1077" spans="2:22" x14ac:dyDescent="0.25">
      <c r="B1077" s="563"/>
      <c r="C1077" s="562"/>
      <c r="D1077" s="563"/>
      <c r="E1077" s="394" t="s">
        <v>14182</v>
      </c>
      <c r="F1077" s="395"/>
      <c r="G1077" s="396"/>
      <c r="H1077" s="338"/>
      <c r="I1077" s="338"/>
      <c r="J1077" s="396"/>
      <c r="K1077" s="338"/>
      <c r="L1077" s="338"/>
      <c r="M1077" s="397"/>
      <c r="N1077" s="398">
        <f>22*20+1.6</f>
        <v>441.6</v>
      </c>
      <c r="O1077" s="397"/>
      <c r="P1077" s="397">
        <v>2</v>
      </c>
      <c r="Q1077" s="397">
        <f>P1077*N1077</f>
        <v>883.2</v>
      </c>
      <c r="R1077" s="397"/>
      <c r="S1077" s="399">
        <f>Q1077</f>
        <v>883.2</v>
      </c>
      <c r="T1077" s="222"/>
      <c r="V1077" s="393"/>
    </row>
    <row r="1078" spans="2:22" x14ac:dyDescent="0.25">
      <c r="B1078" s="565"/>
      <c r="C1078" s="564"/>
      <c r="D1078" s="565"/>
      <c r="E1078" s="149" t="s">
        <v>9</v>
      </c>
      <c r="F1078" s="160"/>
      <c r="G1078" s="161"/>
      <c r="H1078" s="163"/>
      <c r="I1078" s="160"/>
      <c r="J1078" s="161"/>
      <c r="K1078" s="163"/>
      <c r="L1078" s="163"/>
      <c r="M1078" s="164"/>
      <c r="N1078" s="165"/>
      <c r="O1078" s="165"/>
      <c r="P1078" s="165"/>
      <c r="Q1078" s="165"/>
      <c r="R1078" s="165"/>
      <c r="S1078" s="298">
        <f>ROUND(SUM(S1077:S1077),2)</f>
        <v>883.2</v>
      </c>
      <c r="T1078" s="150" t="str">
        <f>IFERROR(VLOOKUP(B1076,'Planilha Orçamentária'!$A$13:$H$171,5,FALSE),0)</f>
        <v>M2</v>
      </c>
    </row>
    <row r="1079" spans="2:22" ht="6.75" customHeight="1" x14ac:dyDescent="0.25">
      <c r="B1079" s="678"/>
      <c r="C1079" s="679"/>
      <c r="D1079" s="679"/>
      <c r="E1079" s="389"/>
      <c r="F1079" s="389"/>
      <c r="G1079" s="389"/>
      <c r="H1079" s="389"/>
      <c r="I1079" s="389"/>
      <c r="J1079" s="389"/>
      <c r="K1079" s="389"/>
      <c r="L1079" s="389"/>
      <c r="M1079" s="389"/>
      <c r="N1079" s="389"/>
      <c r="O1079" s="389"/>
      <c r="P1079" s="389"/>
      <c r="Q1079" s="389"/>
      <c r="R1079" s="389"/>
      <c r="S1079" s="389"/>
      <c r="T1079" s="390"/>
    </row>
    <row r="1080" spans="2:22" ht="31.5" customHeight="1" x14ac:dyDescent="0.25">
      <c r="B1080" s="266" t="str">
        <f>'Planilha Orçamentária'!A112</f>
        <v>7.9</v>
      </c>
      <c r="C1080" s="266">
        <f>'Planilha Orçamentária'!B112</f>
        <v>5914389</v>
      </c>
      <c r="D1080" s="266" t="str">
        <f>'Planilha Orçamentária'!C112</f>
        <v>SICRO</v>
      </c>
      <c r="E1080" s="392" t="str">
        <f>'Planilha Orçamentária'!D112</f>
        <v>Transporte com caminhão basculante de 10 m³ - rodovia pavimentada</v>
      </c>
      <c r="F1080" s="391"/>
      <c r="G1080" s="391"/>
      <c r="H1080" s="391"/>
      <c r="I1080" s="391"/>
      <c r="J1080" s="391"/>
      <c r="K1080" s="391"/>
      <c r="L1080" s="391"/>
      <c r="M1080" s="391"/>
      <c r="N1080" s="381"/>
      <c r="O1080" s="382"/>
      <c r="P1080" s="383"/>
      <c r="Q1080" s="383"/>
      <c r="R1080" s="383"/>
      <c r="S1080" s="311">
        <f>ROUND(SUM(S1083:S1084),2)</f>
        <v>29892.33</v>
      </c>
      <c r="T1080" s="370" t="str">
        <f>IFERROR(VLOOKUP(B1080,'Planilha Orçamentária'!$A$13:$H$171,5,FALSE),0)</f>
        <v>tkm</v>
      </c>
      <c r="U1080" s="337"/>
    </row>
    <row r="1081" spans="2:22" x14ac:dyDescent="0.25">
      <c r="B1081" s="563"/>
      <c r="C1081" s="562"/>
      <c r="D1081" s="563"/>
      <c r="E1081" s="167"/>
      <c r="F1081" s="185"/>
      <c r="G1081" s="157"/>
      <c r="H1081" s="35"/>
      <c r="I1081" s="35"/>
      <c r="J1081" s="157"/>
      <c r="K1081" s="35"/>
      <c r="L1081" s="35"/>
      <c r="M1081" s="969" t="s">
        <v>1756</v>
      </c>
      <c r="N1081" s="969" t="s">
        <v>10507</v>
      </c>
      <c r="O1081" s="969" t="s">
        <v>5677</v>
      </c>
      <c r="P1081" s="170"/>
      <c r="Q1081" s="971" t="s">
        <v>5676</v>
      </c>
      <c r="R1081" s="174"/>
      <c r="S1081" s="301"/>
      <c r="T1081" s="222"/>
    </row>
    <row r="1082" spans="2:22" ht="15" customHeight="1" x14ac:dyDescent="0.25">
      <c r="B1082" s="563"/>
      <c r="C1082" s="562"/>
      <c r="D1082" s="563"/>
      <c r="E1082" s="167"/>
      <c r="F1082" s="185"/>
      <c r="G1082" s="157"/>
      <c r="H1082" s="35"/>
      <c r="I1082" s="35"/>
      <c r="J1082" s="157"/>
      <c r="K1082" s="35"/>
      <c r="L1082" s="35"/>
      <c r="M1082" s="970"/>
      <c r="N1082" s="970"/>
      <c r="O1082" s="970"/>
      <c r="P1082" s="141"/>
      <c r="Q1082" s="971"/>
      <c r="R1082" s="174"/>
      <c r="S1082" s="301"/>
      <c r="T1082" s="222"/>
    </row>
    <row r="1083" spans="2:22" x14ac:dyDescent="0.25">
      <c r="B1083" s="563"/>
      <c r="C1083" s="562"/>
      <c r="D1083" s="563"/>
      <c r="E1083" s="167" t="s">
        <v>10509</v>
      </c>
      <c r="F1083" s="174"/>
      <c r="G1083" s="174"/>
      <c r="H1083" s="35"/>
      <c r="I1083" s="35"/>
      <c r="J1083" s="157"/>
      <c r="K1083" s="35"/>
      <c r="L1083" s="35"/>
      <c r="M1083" s="174">
        <v>1.5</v>
      </c>
      <c r="N1083" s="400">
        <v>1.3</v>
      </c>
      <c r="O1083" s="319">
        <v>30</v>
      </c>
      <c r="P1083" s="174"/>
      <c r="Q1083" s="174">
        <f>S931+S957</f>
        <v>510.98</v>
      </c>
      <c r="R1083" s="174"/>
      <c r="S1083" s="301">
        <f>Q1083*O1083*M1083*N1083</f>
        <v>29892.330000000005</v>
      </c>
      <c r="T1083" s="222"/>
    </row>
    <row r="1084" spans="2:22" x14ac:dyDescent="0.25">
      <c r="B1084" s="563"/>
      <c r="C1084" s="562"/>
      <c r="D1084" s="563"/>
      <c r="E1084" s="167" t="s">
        <v>10510</v>
      </c>
      <c r="F1084" s="174"/>
      <c r="G1084" s="174"/>
      <c r="H1084" s="35"/>
      <c r="I1084" s="35"/>
      <c r="J1084" s="157"/>
      <c r="K1084" s="35"/>
      <c r="L1084" s="35"/>
      <c r="M1084" s="174">
        <v>1.5</v>
      </c>
      <c r="N1084" s="400">
        <v>2</v>
      </c>
      <c r="O1084" s="319">
        <v>30</v>
      </c>
      <c r="P1084" s="174"/>
      <c r="Q1084" s="174"/>
      <c r="R1084" s="174"/>
      <c r="S1084" s="301">
        <f>Q1084*O1084*M1084</f>
        <v>0</v>
      </c>
      <c r="T1084" s="222"/>
    </row>
    <row r="1085" spans="2:22" x14ac:dyDescent="0.25">
      <c r="B1085" s="565"/>
      <c r="C1085" s="564"/>
      <c r="D1085" s="565"/>
      <c r="E1085" s="149" t="s">
        <v>9</v>
      </c>
      <c r="F1085" s="160"/>
      <c r="G1085" s="161"/>
      <c r="H1085" s="163"/>
      <c r="I1085" s="160"/>
      <c r="J1085" s="161"/>
      <c r="K1085" s="163"/>
      <c r="L1085" s="163"/>
      <c r="M1085" s="164"/>
      <c r="N1085" s="165"/>
      <c r="O1085" s="165"/>
      <c r="P1085" s="165"/>
      <c r="Q1085" s="165"/>
      <c r="R1085" s="165"/>
      <c r="S1085" s="298">
        <f>ROUND(SUM(S1083:S1084),2)</f>
        <v>29892.33</v>
      </c>
      <c r="T1085" s="150" t="str">
        <f>IFERROR(VLOOKUP(B1080,'Planilha Orçamentária'!$A$13:$H$171,5,FALSE),0)</f>
        <v>tkm</v>
      </c>
    </row>
    <row r="1086" spans="2:22" ht="6.75" customHeight="1" x14ac:dyDescent="0.25">
      <c r="B1086" s="388"/>
      <c r="C1086" s="389"/>
      <c r="D1086" s="389"/>
      <c r="E1086" s="389"/>
      <c r="F1086" s="389"/>
      <c r="G1086" s="389"/>
      <c r="H1086" s="389"/>
      <c r="I1086" s="389"/>
      <c r="J1086" s="389"/>
      <c r="K1086" s="389"/>
      <c r="L1086" s="389"/>
      <c r="M1086" s="389"/>
      <c r="N1086" s="389"/>
      <c r="O1086" s="389"/>
      <c r="P1086" s="389"/>
      <c r="Q1086" s="389"/>
      <c r="R1086" s="389"/>
      <c r="S1086" s="389"/>
      <c r="T1086" s="390"/>
    </row>
    <row r="1087" spans="2:22" x14ac:dyDescent="0.25">
      <c r="B1087" s="285">
        <f>'Planilha Orçamentária'!A115</f>
        <v>8</v>
      </c>
      <c r="C1087" s="284"/>
      <c r="D1087" s="284"/>
      <c r="E1087" s="286" t="str">
        <f>'Planilha Orçamentária'!D115</f>
        <v>ELÉTRICO</v>
      </c>
      <c r="F1087" s="287"/>
      <c r="G1087" s="288"/>
      <c r="H1087" s="283"/>
      <c r="I1087" s="283"/>
      <c r="J1087" s="288"/>
      <c r="K1087" s="283"/>
      <c r="L1087" s="289"/>
      <c r="M1087" s="290"/>
      <c r="N1087" s="291"/>
      <c r="O1087" s="290"/>
      <c r="P1087" s="292"/>
      <c r="Q1087" s="293"/>
      <c r="R1087" s="292"/>
      <c r="S1087" s="294"/>
      <c r="T1087" s="223"/>
      <c r="U1087" s="496"/>
    </row>
    <row r="1088" spans="2:22" x14ac:dyDescent="0.25">
      <c r="B1088" s="285" t="str">
        <f>'Planilha Orçamentária'!A116</f>
        <v>8.1</v>
      </c>
      <c r="C1088" s="284"/>
      <c r="D1088" s="284"/>
      <c r="E1088" s="286" t="str">
        <f>'Planilha Orçamentária'!D116</f>
        <v>ELETRODUTOS</v>
      </c>
      <c r="F1088" s="287"/>
      <c r="G1088" s="288"/>
      <c r="H1088" s="283"/>
      <c r="I1088" s="283"/>
      <c r="J1088" s="288"/>
      <c r="K1088" s="283"/>
      <c r="L1088" s="289"/>
      <c r="M1088" s="290"/>
      <c r="N1088" s="291"/>
      <c r="O1088" s="290"/>
      <c r="P1088" s="292"/>
      <c r="Q1088" s="293"/>
      <c r="R1088" s="292"/>
      <c r="S1088" s="294"/>
      <c r="T1088" s="223"/>
      <c r="U1088" s="496"/>
    </row>
    <row r="1089" spans="2:21" x14ac:dyDescent="0.25">
      <c r="B1089" s="266" t="str">
        <f>'Planilha Orçamentária'!A117</f>
        <v>8.1.1</v>
      </c>
      <c r="C1089" s="266"/>
      <c r="D1089" s="266"/>
      <c r="E1089" s="392" t="str">
        <f>'Planilha Orçamentária'!D117</f>
        <v>Eletroduto Eletroduto de Aço Galvanizado DN 25 (1") Com Rosca</v>
      </c>
      <c r="F1089" s="391"/>
      <c r="G1089" s="391"/>
      <c r="H1089" s="391"/>
      <c r="I1089" s="391"/>
      <c r="J1089" s="391"/>
      <c r="K1089" s="391"/>
      <c r="L1089" s="391"/>
      <c r="M1089" s="391"/>
      <c r="N1089" s="381"/>
      <c r="O1089" s="382"/>
      <c r="P1089" s="383"/>
      <c r="Q1089" s="383"/>
      <c r="R1089" s="383"/>
      <c r="S1089" s="311">
        <f>S1091</f>
        <v>6.69</v>
      </c>
      <c r="T1089" s="370" t="str">
        <f>IFERROR(VLOOKUP(B1089,'Planilha Orçamentária'!$A$13:$H$171,5,FALSE),0)</f>
        <v>m</v>
      </c>
      <c r="U1089" s="496"/>
    </row>
    <row r="1090" spans="2:21" x14ac:dyDescent="0.25">
      <c r="B1090" s="563"/>
      <c r="C1090" s="562"/>
      <c r="D1090" s="563"/>
      <c r="E1090" s="167" t="s">
        <v>13350</v>
      </c>
      <c r="L1090" s="35" t="s">
        <v>13350</v>
      </c>
      <c r="M1090" s="174"/>
      <c r="N1090" s="400">
        <v>6.69</v>
      </c>
      <c r="O1090" s="319"/>
      <c r="P1090" s="174"/>
      <c r="Q1090" s="174"/>
      <c r="R1090" s="174"/>
      <c r="S1090" s="301">
        <f>N1090</f>
        <v>6.69</v>
      </c>
      <c r="T1090" s="222"/>
      <c r="U1090" s="545"/>
    </row>
    <row r="1091" spans="2:21" x14ac:dyDescent="0.25">
      <c r="B1091" s="565"/>
      <c r="C1091" s="564"/>
      <c r="D1091" s="565"/>
      <c r="E1091" s="149" t="s">
        <v>9</v>
      </c>
      <c r="F1091" s="160"/>
      <c r="G1091" s="161"/>
      <c r="H1091" s="163"/>
      <c r="I1091" s="160"/>
      <c r="J1091" s="161"/>
      <c r="K1091" s="163"/>
      <c r="L1091" s="163"/>
      <c r="M1091" s="164"/>
      <c r="N1091" s="165"/>
      <c r="O1091" s="165"/>
      <c r="P1091" s="165"/>
      <c r="Q1091" s="165"/>
      <c r="R1091" s="165"/>
      <c r="S1091" s="298">
        <f>ROUND(SUM(S1090:S1090),2)</f>
        <v>6.69</v>
      </c>
      <c r="T1091" s="150" t="str">
        <f>IFERROR(VLOOKUP(B1089,'Planilha Orçamentária'!$A$13:$H$171,5,FALSE),0)</f>
        <v>m</v>
      </c>
    </row>
    <row r="1092" spans="2:21" ht="6.75" customHeight="1" x14ac:dyDescent="0.25">
      <c r="B1092" s="388"/>
      <c r="C1092" s="389"/>
      <c r="D1092" s="389"/>
      <c r="E1092" s="389"/>
      <c r="F1092" s="389"/>
      <c r="G1092" s="389"/>
      <c r="H1092" s="389"/>
      <c r="I1092" s="389"/>
      <c r="J1092" s="389"/>
      <c r="K1092" s="389"/>
      <c r="L1092" s="389"/>
      <c r="M1092" s="389"/>
      <c r="N1092" s="389"/>
      <c r="O1092" s="389"/>
      <c r="P1092" s="389"/>
      <c r="Q1092" s="389"/>
      <c r="R1092" s="389"/>
      <c r="S1092" s="389"/>
      <c r="T1092" s="390"/>
    </row>
    <row r="1093" spans="2:21" x14ac:dyDescent="0.25">
      <c r="B1093" s="266" t="str">
        <f>'Planilha Orçamentária'!A118</f>
        <v>8.1.2</v>
      </c>
      <c r="C1093" s="266"/>
      <c r="D1093" s="266"/>
      <c r="E1093" s="392" t="str">
        <f>'Planilha Orçamentária'!D118</f>
        <v>Eletroduto PEAD parede simples, corrugado, cor preta, diâmetro 4", referencia Kanaflex, Plastibras ou equivalente</v>
      </c>
      <c r="F1093" s="391"/>
      <c r="G1093" s="391"/>
      <c r="H1093" s="391"/>
      <c r="I1093" s="391"/>
      <c r="J1093" s="391"/>
      <c r="K1093" s="391"/>
      <c r="L1093" s="391"/>
      <c r="M1093" s="391"/>
      <c r="N1093" s="381"/>
      <c r="O1093" s="382"/>
      <c r="P1093" s="383"/>
      <c r="Q1093" s="383"/>
      <c r="R1093" s="383"/>
      <c r="S1093" s="311">
        <f>S1100</f>
        <v>80.150000000000006</v>
      </c>
      <c r="T1093" s="370" t="str">
        <f>IFERROR(VLOOKUP(B1093,'Planilha Orçamentária'!$A$13:$H$171,5,FALSE),0)</f>
        <v>m</v>
      </c>
      <c r="U1093" s="496"/>
    </row>
    <row r="1094" spans="2:21" x14ac:dyDescent="0.25">
      <c r="B1094" s="563"/>
      <c r="C1094" s="563"/>
      <c r="D1094" s="563"/>
      <c r="E1094" s="167" t="s">
        <v>10514</v>
      </c>
      <c r="F1094" s="687"/>
      <c r="G1094" s="687"/>
      <c r="H1094" s="687"/>
      <c r="I1094" s="702"/>
      <c r="J1094" s="702"/>
      <c r="K1094" s="702"/>
      <c r="L1094" s="397" t="s">
        <v>14118</v>
      </c>
      <c r="M1094" s="174"/>
      <c r="N1094" s="400">
        <v>2.9</v>
      </c>
      <c r="O1094" s="319"/>
      <c r="P1094" s="174"/>
      <c r="Q1094" s="174"/>
      <c r="R1094" s="174"/>
      <c r="S1094" s="301">
        <f>N1094</f>
        <v>2.9</v>
      </c>
      <c r="T1094" s="222"/>
      <c r="U1094" s="545"/>
    </row>
    <row r="1095" spans="2:21" x14ac:dyDescent="0.25">
      <c r="B1095" s="563"/>
      <c r="C1095" s="563"/>
      <c r="D1095" s="563"/>
      <c r="E1095" s="167" t="s">
        <v>10514</v>
      </c>
      <c r="F1095" s="174"/>
      <c r="G1095" s="174"/>
      <c r="H1095" s="35"/>
      <c r="I1095" s="35"/>
      <c r="J1095" s="157"/>
      <c r="K1095" s="35"/>
      <c r="L1095" s="174" t="s">
        <v>14119</v>
      </c>
      <c r="M1095" s="174"/>
      <c r="N1095" s="400">
        <v>15.41</v>
      </c>
      <c r="O1095" s="319"/>
      <c r="P1095" s="174"/>
      <c r="Q1095" s="174"/>
      <c r="R1095" s="174"/>
      <c r="S1095" s="301">
        <f t="shared" ref="S1095:S1099" si="234">N1095</f>
        <v>15.41</v>
      </c>
      <c r="T1095" s="222"/>
      <c r="U1095" s="545"/>
    </row>
    <row r="1096" spans="2:21" x14ac:dyDescent="0.25">
      <c r="B1096" s="563"/>
      <c r="C1096" s="563"/>
      <c r="D1096" s="563"/>
      <c r="E1096" s="167" t="s">
        <v>13803</v>
      </c>
      <c r="F1096" s="174"/>
      <c r="G1096" s="174"/>
      <c r="H1096" s="35"/>
      <c r="I1096" s="546"/>
      <c r="J1096" s="546"/>
      <c r="K1096" s="546"/>
      <c r="L1096" s="174" t="s">
        <v>14120</v>
      </c>
      <c r="M1096" s="174"/>
      <c r="N1096" s="400">
        <v>15</v>
      </c>
      <c r="O1096" s="319"/>
      <c r="P1096" s="174"/>
      <c r="Q1096" s="174"/>
      <c r="R1096" s="174"/>
      <c r="S1096" s="301">
        <f t="shared" si="234"/>
        <v>15</v>
      </c>
      <c r="T1096" s="222"/>
      <c r="U1096" s="545"/>
    </row>
    <row r="1097" spans="2:21" x14ac:dyDescent="0.25">
      <c r="B1097" s="563"/>
      <c r="C1097" s="563"/>
      <c r="D1097" s="563"/>
      <c r="E1097" s="167" t="s">
        <v>13803</v>
      </c>
      <c r="F1097" s="174"/>
      <c r="G1097" s="174"/>
      <c r="H1097" s="35"/>
      <c r="I1097" s="35"/>
      <c r="J1097" s="35"/>
      <c r="K1097" s="35"/>
      <c r="L1097" s="174" t="s">
        <v>14121</v>
      </c>
      <c r="M1097" s="174"/>
      <c r="N1097" s="400">
        <v>22.95</v>
      </c>
      <c r="O1097" s="319"/>
      <c r="P1097" s="174"/>
      <c r="Q1097" s="174"/>
      <c r="R1097" s="174"/>
      <c r="S1097" s="301">
        <f t="shared" si="234"/>
        <v>22.95</v>
      </c>
      <c r="T1097" s="222"/>
      <c r="U1097" s="545"/>
    </row>
    <row r="1098" spans="2:21" x14ac:dyDescent="0.25">
      <c r="B1098" s="563"/>
      <c r="C1098" s="563"/>
      <c r="D1098" s="563"/>
      <c r="E1098" s="167" t="s">
        <v>13803</v>
      </c>
      <c r="F1098" s="174"/>
      <c r="G1098" s="174"/>
      <c r="H1098" s="35"/>
      <c r="I1098" s="546"/>
      <c r="J1098" s="546"/>
      <c r="K1098" s="546"/>
      <c r="L1098" s="174" t="s">
        <v>14122</v>
      </c>
      <c r="M1098" s="174"/>
      <c r="N1098" s="400">
        <v>17.399999999999999</v>
      </c>
      <c r="O1098" s="319"/>
      <c r="P1098" s="174"/>
      <c r="Q1098" s="174"/>
      <c r="R1098" s="174"/>
      <c r="S1098" s="301">
        <f t="shared" si="234"/>
        <v>17.399999999999999</v>
      </c>
      <c r="T1098" s="222"/>
      <c r="U1098" s="545"/>
    </row>
    <row r="1099" spans="2:21" x14ac:dyDescent="0.25">
      <c r="B1099" s="563"/>
      <c r="C1099" s="563"/>
      <c r="D1099" s="563"/>
      <c r="E1099" s="167" t="s">
        <v>13803</v>
      </c>
      <c r="F1099" s="174"/>
      <c r="G1099" s="174"/>
      <c r="H1099" s="35"/>
      <c r="I1099" s="35"/>
      <c r="J1099" s="35"/>
      <c r="K1099" s="35"/>
      <c r="L1099" s="174" t="s">
        <v>14123</v>
      </c>
      <c r="M1099" s="174"/>
      <c r="N1099" s="400">
        <v>6.49</v>
      </c>
      <c r="O1099" s="319"/>
      <c r="P1099" s="174"/>
      <c r="Q1099" s="174"/>
      <c r="R1099" s="174"/>
      <c r="S1099" s="301">
        <f t="shared" si="234"/>
        <v>6.49</v>
      </c>
      <c r="T1099" s="222"/>
      <c r="U1099" s="545"/>
    </row>
    <row r="1100" spans="2:21" x14ac:dyDescent="0.25">
      <c r="B1100" s="565"/>
      <c r="C1100" s="564"/>
      <c r="D1100" s="565"/>
      <c r="E1100" s="149" t="s">
        <v>9</v>
      </c>
      <c r="F1100" s="160"/>
      <c r="G1100" s="161"/>
      <c r="H1100" s="163"/>
      <c r="I1100" s="160"/>
      <c r="J1100" s="161"/>
      <c r="K1100" s="163"/>
      <c r="L1100" s="163"/>
      <c r="M1100" s="164"/>
      <c r="N1100" s="165"/>
      <c r="O1100" s="165"/>
      <c r="P1100" s="165"/>
      <c r="Q1100" s="165"/>
      <c r="R1100" s="165"/>
      <c r="S1100" s="298">
        <f>ROUND(SUM(S1094:S1099),2)</f>
        <v>80.150000000000006</v>
      </c>
      <c r="T1100" s="150" t="str">
        <f>IFERROR(VLOOKUP(B1093,'Planilha Orçamentária'!$A$13:$H$171,5,FALSE),0)</f>
        <v>m</v>
      </c>
    </row>
    <row r="1101" spans="2:21" ht="6.75" customHeight="1" x14ac:dyDescent="0.25">
      <c r="B1101" s="388"/>
      <c r="C1101" s="389"/>
      <c r="D1101" s="389"/>
      <c r="E1101" s="389"/>
      <c r="F1101" s="389"/>
      <c r="G1101" s="389"/>
      <c r="H1101" s="389"/>
      <c r="I1101" s="389"/>
      <c r="J1101" s="389"/>
      <c r="K1101" s="389"/>
      <c r="L1101" s="389"/>
      <c r="M1101" s="389"/>
      <c r="N1101" s="389"/>
      <c r="O1101" s="389"/>
      <c r="P1101" s="389"/>
      <c r="Q1101" s="389"/>
      <c r="R1101" s="389"/>
      <c r="S1101" s="389"/>
      <c r="T1101" s="390"/>
    </row>
    <row r="1102" spans="2:21" x14ac:dyDescent="0.25">
      <c r="B1102" s="266" t="str">
        <f>'Planilha Orçamentária'!A119</f>
        <v>8.1.3</v>
      </c>
      <c r="C1102" s="266"/>
      <c r="D1102" s="266"/>
      <c r="E1102" s="392" t="str">
        <f>'Planilha Orçamentária'!D119</f>
        <v>Eletroduto PEAD parede simples, corrugado, cor preta, diâmetro 3", referencia Kanaflex, Plastibras ou equivalente</v>
      </c>
      <c r="F1102" s="391"/>
      <c r="G1102" s="391"/>
      <c r="H1102" s="391"/>
      <c r="I1102" s="391"/>
      <c r="J1102" s="391"/>
      <c r="K1102" s="391"/>
      <c r="L1102" s="391"/>
      <c r="M1102" s="391"/>
      <c r="N1102" s="381"/>
      <c r="O1102" s="382"/>
      <c r="P1102" s="383"/>
      <c r="Q1102" s="383"/>
      <c r="R1102" s="383"/>
      <c r="S1102" s="311">
        <f>S1154</f>
        <v>1278.67</v>
      </c>
      <c r="T1102" s="370" t="str">
        <f>IFERROR(VLOOKUP(B1102,'Planilha Orçamentária'!$A$13:$H$171,5,FALSE),0)</f>
        <v>m</v>
      </c>
      <c r="U1102" s="496"/>
    </row>
    <row r="1103" spans="2:21" x14ac:dyDescent="0.25">
      <c r="B1103" s="563"/>
      <c r="C1103" s="562"/>
      <c r="D1103" s="563"/>
      <c r="E1103" s="167" t="s">
        <v>10530</v>
      </c>
      <c r="F1103" s="174"/>
      <c r="G1103" s="174"/>
      <c r="H1103" s="35"/>
      <c r="I1103" s="35"/>
      <c r="J1103" s="157"/>
      <c r="K1103" s="35"/>
      <c r="L1103" s="35"/>
      <c r="M1103" s="174"/>
      <c r="N1103" s="400">
        <v>100.46</v>
      </c>
      <c r="O1103" s="319"/>
      <c r="P1103" s="174"/>
      <c r="R1103" s="174"/>
      <c r="S1103" s="301">
        <f t="shared" ref="S1103:S1153" si="235">N1103</f>
        <v>100.46</v>
      </c>
      <c r="T1103" s="222"/>
      <c r="U1103" s="545"/>
    </row>
    <row r="1104" spans="2:21" x14ac:dyDescent="0.25">
      <c r="B1104" s="563"/>
      <c r="C1104" s="562"/>
      <c r="D1104" s="563"/>
      <c r="E1104" s="167" t="s">
        <v>10547</v>
      </c>
      <c r="F1104" s="174">
        <v>0</v>
      </c>
      <c r="G1104" s="174" t="s">
        <v>1734</v>
      </c>
      <c r="H1104" s="35">
        <v>12.03</v>
      </c>
      <c r="I1104" s="546">
        <v>0</v>
      </c>
      <c r="J1104" s="174" t="s">
        <v>1734</v>
      </c>
      <c r="K1104" s="546">
        <v>12.52</v>
      </c>
      <c r="L1104" s="546"/>
      <c r="M1104" s="174"/>
      <c r="N1104" s="400">
        <v>5.96</v>
      </c>
      <c r="O1104" s="319"/>
      <c r="P1104" s="174"/>
      <c r="Q1104" s="174"/>
      <c r="R1104" s="174"/>
      <c r="S1104" s="301">
        <f t="shared" si="235"/>
        <v>5.96</v>
      </c>
      <c r="T1104" s="222"/>
      <c r="U1104" s="545"/>
    </row>
    <row r="1105" spans="2:21" x14ac:dyDescent="0.25">
      <c r="B1105" s="563"/>
      <c r="C1105" s="562"/>
      <c r="D1105" s="563"/>
      <c r="E1105" s="167" t="s">
        <v>10547</v>
      </c>
      <c r="F1105" s="174">
        <v>0</v>
      </c>
      <c r="G1105" s="174" t="s">
        <v>1734</v>
      </c>
      <c r="H1105" s="35">
        <v>12.52</v>
      </c>
      <c r="I1105" s="546">
        <v>1</v>
      </c>
      <c r="J1105" s="174" t="s">
        <v>1734</v>
      </c>
      <c r="K1105" s="546">
        <v>7.62</v>
      </c>
      <c r="L1105" s="546"/>
      <c r="M1105" s="174"/>
      <c r="N1105" s="400">
        <v>15.86</v>
      </c>
      <c r="O1105" s="319"/>
      <c r="P1105" s="174"/>
      <c r="Q1105" s="174"/>
      <c r="R1105" s="174"/>
      <c r="S1105" s="301">
        <f t="shared" si="235"/>
        <v>15.86</v>
      </c>
      <c r="T1105" s="222"/>
      <c r="U1105" s="545"/>
    </row>
    <row r="1106" spans="2:21" x14ac:dyDescent="0.25">
      <c r="B1106" s="563"/>
      <c r="C1106" s="562"/>
      <c r="D1106" s="563"/>
      <c r="E1106" s="167" t="s">
        <v>10514</v>
      </c>
      <c r="F1106" s="174">
        <v>1</v>
      </c>
      <c r="G1106" s="174" t="s">
        <v>1734</v>
      </c>
      <c r="H1106" s="35">
        <v>8.98</v>
      </c>
      <c r="I1106" s="546">
        <v>2</v>
      </c>
      <c r="J1106" s="174" t="s">
        <v>1734</v>
      </c>
      <c r="K1106" s="546">
        <v>18.190000000000001</v>
      </c>
      <c r="L1106" s="546"/>
      <c r="M1106" s="174"/>
      <c r="N1106" s="400">
        <v>29.04</v>
      </c>
      <c r="O1106" s="319"/>
      <c r="P1106" s="174"/>
      <c r="Q1106" s="174"/>
      <c r="R1106" s="174"/>
      <c r="S1106" s="301">
        <f t="shared" si="235"/>
        <v>29.04</v>
      </c>
      <c r="T1106" s="222"/>
      <c r="U1106" s="545"/>
    </row>
    <row r="1107" spans="2:21" x14ac:dyDescent="0.25">
      <c r="B1107" s="563"/>
      <c r="C1107" s="562"/>
      <c r="D1107" s="563"/>
      <c r="E1107" s="167" t="s">
        <v>10514</v>
      </c>
      <c r="F1107" s="174">
        <v>2</v>
      </c>
      <c r="G1107" s="174" t="s">
        <v>1734</v>
      </c>
      <c r="H1107" s="35">
        <v>18.190000000000001</v>
      </c>
      <c r="I1107" s="546">
        <v>4</v>
      </c>
      <c r="J1107" s="174" t="s">
        <v>1734</v>
      </c>
      <c r="K1107" s="546">
        <v>8.19</v>
      </c>
      <c r="L1107" s="546"/>
      <c r="M1107" s="174"/>
      <c r="N1107" s="400">
        <v>29.71</v>
      </c>
      <c r="O1107" s="319"/>
      <c r="P1107" s="174"/>
      <c r="Q1107" s="174"/>
      <c r="R1107" s="174"/>
      <c r="S1107" s="301">
        <f t="shared" si="235"/>
        <v>29.71</v>
      </c>
      <c r="T1107" s="222"/>
      <c r="U1107" s="545"/>
    </row>
    <row r="1108" spans="2:21" x14ac:dyDescent="0.25">
      <c r="B1108" s="563"/>
      <c r="C1108" s="562"/>
      <c r="D1108" s="563"/>
      <c r="E1108" s="167" t="s">
        <v>10514</v>
      </c>
      <c r="F1108" s="174">
        <v>4</v>
      </c>
      <c r="G1108" s="174" t="s">
        <v>1734</v>
      </c>
      <c r="H1108" s="35">
        <v>9.25</v>
      </c>
      <c r="I1108" s="546">
        <v>5</v>
      </c>
      <c r="J1108" s="174" t="s">
        <v>1734</v>
      </c>
      <c r="K1108" s="546">
        <v>18.190000000000001</v>
      </c>
      <c r="L1108" s="546"/>
      <c r="M1108" s="174"/>
      <c r="N1108" s="400">
        <v>29.62</v>
      </c>
      <c r="O1108" s="319"/>
      <c r="P1108" s="174"/>
      <c r="Q1108" s="174"/>
      <c r="R1108" s="174"/>
      <c r="S1108" s="301">
        <f t="shared" si="235"/>
        <v>29.62</v>
      </c>
      <c r="T1108" s="222"/>
      <c r="U1108" s="545"/>
    </row>
    <row r="1109" spans="2:21" x14ac:dyDescent="0.25">
      <c r="B1109" s="563"/>
      <c r="C1109" s="562"/>
      <c r="D1109" s="563"/>
      <c r="E1109" s="167" t="s">
        <v>10514</v>
      </c>
      <c r="F1109" s="174">
        <v>5</v>
      </c>
      <c r="G1109" s="174" t="s">
        <v>1734</v>
      </c>
      <c r="H1109" s="35">
        <v>18</v>
      </c>
      <c r="I1109" s="546">
        <v>7</v>
      </c>
      <c r="J1109" s="174" t="s">
        <v>1734</v>
      </c>
      <c r="K1109" s="546">
        <v>8.67</v>
      </c>
      <c r="L1109" s="546"/>
      <c r="M1109" s="174"/>
      <c r="N1109" s="400">
        <v>30.28</v>
      </c>
      <c r="O1109" s="319"/>
      <c r="P1109" s="174"/>
      <c r="Q1109" s="174"/>
      <c r="R1109" s="174"/>
      <c r="S1109" s="301">
        <f t="shared" si="235"/>
        <v>30.28</v>
      </c>
      <c r="T1109" s="222"/>
      <c r="U1109" s="545"/>
    </row>
    <row r="1110" spans="2:21" x14ac:dyDescent="0.25">
      <c r="B1110" s="563"/>
      <c r="C1110" s="562"/>
      <c r="D1110" s="563"/>
      <c r="E1110" s="167" t="s">
        <v>10514</v>
      </c>
      <c r="F1110" s="174">
        <v>7</v>
      </c>
      <c r="G1110" s="174" t="s">
        <v>1734</v>
      </c>
      <c r="H1110" s="35">
        <v>8.67</v>
      </c>
      <c r="I1110" s="546">
        <v>8</v>
      </c>
      <c r="J1110" s="174" t="s">
        <v>1734</v>
      </c>
      <c r="K1110" s="546">
        <v>18.91</v>
      </c>
      <c r="L1110" s="546"/>
      <c r="M1110" s="174"/>
      <c r="N1110" s="400">
        <v>29.75</v>
      </c>
      <c r="O1110" s="319"/>
      <c r="P1110" s="174"/>
      <c r="Q1110" s="174"/>
      <c r="R1110" s="174"/>
      <c r="S1110" s="301">
        <f t="shared" si="235"/>
        <v>29.75</v>
      </c>
      <c r="T1110" s="222"/>
      <c r="U1110" s="545"/>
    </row>
    <row r="1111" spans="2:21" x14ac:dyDescent="0.25">
      <c r="B1111" s="563"/>
      <c r="C1111" s="562"/>
      <c r="D1111" s="563"/>
      <c r="E1111" s="167" t="s">
        <v>10514</v>
      </c>
      <c r="F1111" s="174">
        <v>8</v>
      </c>
      <c r="G1111" s="174" t="s">
        <v>1734</v>
      </c>
      <c r="H1111" s="35">
        <v>18.91</v>
      </c>
      <c r="I1111" s="546">
        <v>10</v>
      </c>
      <c r="J1111" s="174" t="s">
        <v>1734</v>
      </c>
      <c r="K1111" s="546">
        <v>8.7100000000000009</v>
      </c>
      <c r="L1111" s="546"/>
      <c r="M1111" s="174"/>
      <c r="N1111" s="400">
        <v>29.47</v>
      </c>
      <c r="O1111" s="319"/>
      <c r="P1111" s="174"/>
      <c r="Q1111" s="174"/>
      <c r="R1111" s="174"/>
      <c r="S1111" s="301">
        <f t="shared" si="235"/>
        <v>29.47</v>
      </c>
      <c r="T1111" s="222"/>
      <c r="U1111" s="545"/>
    </row>
    <row r="1112" spans="2:21" x14ac:dyDescent="0.25">
      <c r="B1112" s="563"/>
      <c r="C1112" s="562"/>
      <c r="D1112" s="563"/>
      <c r="E1112" s="167" t="s">
        <v>10514</v>
      </c>
      <c r="F1112" s="174">
        <v>11</v>
      </c>
      <c r="G1112" s="174" t="s">
        <v>1734</v>
      </c>
      <c r="H1112" s="35">
        <v>18.170000000000002</v>
      </c>
      <c r="I1112" s="546">
        <v>13</v>
      </c>
      <c r="J1112" s="174" t="s">
        <v>1734</v>
      </c>
      <c r="K1112" s="546">
        <v>8.17</v>
      </c>
      <c r="L1112" s="546"/>
      <c r="M1112" s="174"/>
      <c r="N1112" s="400">
        <v>29.75</v>
      </c>
      <c r="O1112" s="319"/>
      <c r="P1112" s="174"/>
      <c r="Q1112" s="174"/>
      <c r="R1112" s="174"/>
      <c r="S1112" s="301">
        <f t="shared" si="235"/>
        <v>29.75</v>
      </c>
      <c r="T1112" s="222"/>
      <c r="U1112" s="545"/>
    </row>
    <row r="1113" spans="2:21" x14ac:dyDescent="0.25">
      <c r="B1113" s="563"/>
      <c r="C1113" s="562"/>
      <c r="D1113" s="563"/>
      <c r="E1113" s="167" t="s">
        <v>10514</v>
      </c>
      <c r="F1113" s="174">
        <v>13</v>
      </c>
      <c r="G1113" s="174" t="s">
        <v>1734</v>
      </c>
      <c r="H1113" s="35">
        <v>8.17</v>
      </c>
      <c r="I1113" s="546">
        <v>14</v>
      </c>
      <c r="J1113" s="174" t="s">
        <v>1734</v>
      </c>
      <c r="K1113" s="546">
        <v>18</v>
      </c>
      <c r="L1113" s="546"/>
      <c r="M1113" s="174"/>
      <c r="N1113" s="400">
        <v>29.68</v>
      </c>
      <c r="O1113" s="319"/>
      <c r="P1113" s="174"/>
      <c r="Q1113" s="174"/>
      <c r="R1113" s="174"/>
      <c r="S1113" s="301">
        <f t="shared" si="235"/>
        <v>29.68</v>
      </c>
      <c r="T1113" s="222"/>
      <c r="U1113" s="545"/>
    </row>
    <row r="1114" spans="2:21" x14ac:dyDescent="0.25">
      <c r="B1114" s="563"/>
      <c r="C1114" s="562"/>
      <c r="D1114" s="563"/>
      <c r="E1114" s="167" t="s">
        <v>10514</v>
      </c>
      <c r="F1114" s="174">
        <v>14</v>
      </c>
      <c r="G1114" s="174" t="s">
        <v>1734</v>
      </c>
      <c r="H1114" s="35">
        <v>18</v>
      </c>
      <c r="I1114" s="546">
        <v>15</v>
      </c>
      <c r="J1114" s="174" t="s">
        <v>1734</v>
      </c>
      <c r="K1114" s="546">
        <v>6</v>
      </c>
      <c r="L1114" s="546"/>
      <c r="M1114" s="174"/>
      <c r="N1114" s="400">
        <v>7.4</v>
      </c>
      <c r="O1114" s="319"/>
      <c r="P1114" s="174"/>
      <c r="Q1114" s="174"/>
      <c r="R1114" s="174"/>
      <c r="S1114" s="301">
        <f t="shared" si="235"/>
        <v>7.4</v>
      </c>
      <c r="T1114" s="222"/>
      <c r="U1114" s="545"/>
    </row>
    <row r="1115" spans="2:21" x14ac:dyDescent="0.25">
      <c r="B1115" s="563"/>
      <c r="C1115" s="562"/>
      <c r="D1115" s="563"/>
      <c r="E1115" s="167" t="s">
        <v>10514</v>
      </c>
      <c r="F1115" s="174">
        <v>15</v>
      </c>
      <c r="G1115" s="174" t="s">
        <v>1734</v>
      </c>
      <c r="H1115" s="35">
        <v>6</v>
      </c>
      <c r="I1115" s="546">
        <v>16</v>
      </c>
      <c r="J1115" s="174" t="s">
        <v>1734</v>
      </c>
      <c r="K1115" s="546">
        <v>8.91</v>
      </c>
      <c r="L1115" s="546"/>
      <c r="M1115" s="174"/>
      <c r="N1115" s="400">
        <v>22.05</v>
      </c>
      <c r="O1115" s="319"/>
      <c r="P1115" s="174"/>
      <c r="Q1115" s="174"/>
      <c r="R1115" s="174"/>
      <c r="S1115" s="301">
        <f t="shared" si="235"/>
        <v>22.05</v>
      </c>
      <c r="T1115" s="222"/>
      <c r="U1115" s="545"/>
    </row>
    <row r="1116" spans="2:21" x14ac:dyDescent="0.25">
      <c r="B1116" s="563"/>
      <c r="C1116" s="562"/>
      <c r="D1116" s="563"/>
      <c r="E1116" s="167" t="s">
        <v>10514</v>
      </c>
      <c r="F1116" s="174">
        <v>16</v>
      </c>
      <c r="G1116" s="174" t="s">
        <v>1734</v>
      </c>
      <c r="H1116" s="35">
        <v>8.91</v>
      </c>
      <c r="I1116" s="546">
        <v>17</v>
      </c>
      <c r="J1116" s="174" t="s">
        <v>1734</v>
      </c>
      <c r="K1116" s="546">
        <v>18.920000000000002</v>
      </c>
      <c r="L1116" s="546"/>
      <c r="M1116" s="174"/>
      <c r="N1116" s="400">
        <v>30.31</v>
      </c>
      <c r="O1116" s="319"/>
      <c r="P1116" s="174"/>
      <c r="Q1116" s="174"/>
      <c r="R1116" s="174"/>
      <c r="S1116" s="301">
        <f t="shared" si="235"/>
        <v>30.31</v>
      </c>
      <c r="T1116" s="222"/>
      <c r="U1116" s="545"/>
    </row>
    <row r="1117" spans="2:21" x14ac:dyDescent="0.25">
      <c r="B1117" s="563"/>
      <c r="C1117" s="562"/>
      <c r="D1117" s="563"/>
      <c r="E1117" s="167" t="s">
        <v>10514</v>
      </c>
      <c r="F1117" s="174">
        <v>17</v>
      </c>
      <c r="G1117" s="174" t="s">
        <v>1734</v>
      </c>
      <c r="H1117" s="35">
        <v>18.920000000000002</v>
      </c>
      <c r="I1117" s="546">
        <v>19</v>
      </c>
      <c r="J1117" s="174" t="s">
        <v>1734</v>
      </c>
      <c r="K1117" s="546">
        <v>8.91</v>
      </c>
      <c r="L1117" s="546"/>
      <c r="M1117" s="174"/>
      <c r="N1117" s="400">
        <v>29.55</v>
      </c>
      <c r="O1117" s="319"/>
      <c r="P1117" s="174"/>
      <c r="Q1117" s="174"/>
      <c r="R1117" s="174"/>
      <c r="S1117" s="301">
        <f t="shared" si="235"/>
        <v>29.55</v>
      </c>
      <c r="T1117" s="222"/>
      <c r="U1117" s="545"/>
    </row>
    <row r="1118" spans="2:21" x14ac:dyDescent="0.25">
      <c r="B1118" s="563"/>
      <c r="C1118" s="562"/>
      <c r="D1118" s="563"/>
      <c r="E1118" s="167" t="s">
        <v>10514</v>
      </c>
      <c r="F1118" s="174">
        <v>19</v>
      </c>
      <c r="G1118" s="174" t="s">
        <v>1734</v>
      </c>
      <c r="H1118" s="35">
        <v>8.91</v>
      </c>
      <c r="I1118" s="546">
        <v>20</v>
      </c>
      <c r="J1118" s="174" t="s">
        <v>1734</v>
      </c>
      <c r="K1118" s="546">
        <v>12.53</v>
      </c>
      <c r="L1118" s="546"/>
      <c r="M1118" s="174"/>
      <c r="N1118" s="400">
        <v>22.65</v>
      </c>
      <c r="O1118" s="319"/>
      <c r="P1118" s="174"/>
      <c r="Q1118" s="174"/>
      <c r="R1118" s="174"/>
      <c r="S1118" s="301">
        <f t="shared" si="235"/>
        <v>22.65</v>
      </c>
      <c r="T1118" s="222"/>
      <c r="U1118" s="545"/>
    </row>
    <row r="1119" spans="2:21" x14ac:dyDescent="0.25">
      <c r="B1119" s="563"/>
      <c r="C1119" s="562"/>
      <c r="D1119" s="563"/>
      <c r="E1119" s="167" t="s">
        <v>10607</v>
      </c>
      <c r="F1119" s="174">
        <v>2</v>
      </c>
      <c r="G1119" s="174" t="s">
        <v>1734</v>
      </c>
      <c r="H1119" s="35">
        <v>12.72</v>
      </c>
      <c r="I1119" s="546">
        <v>3</v>
      </c>
      <c r="J1119" s="174" t="s">
        <v>1734</v>
      </c>
      <c r="K1119" s="546">
        <v>11.04</v>
      </c>
      <c r="L1119" s="546"/>
      <c r="M1119" s="174"/>
      <c r="N1119" s="400">
        <v>16.25</v>
      </c>
      <c r="O1119" s="319"/>
      <c r="P1119" s="174"/>
      <c r="Q1119" s="174"/>
      <c r="R1119" s="174"/>
      <c r="S1119" s="301">
        <f t="shared" si="235"/>
        <v>16.25</v>
      </c>
      <c r="T1119" s="222"/>
      <c r="U1119" s="545"/>
    </row>
    <row r="1120" spans="2:21" x14ac:dyDescent="0.25">
      <c r="B1120" s="563"/>
      <c r="C1120" s="562"/>
      <c r="D1120" s="563"/>
      <c r="E1120" s="167" t="s">
        <v>10607</v>
      </c>
      <c r="F1120" s="174">
        <v>3</v>
      </c>
      <c r="G1120" s="174" t="s">
        <v>1734</v>
      </c>
      <c r="H1120" s="35">
        <v>11.04</v>
      </c>
      <c r="I1120" s="546">
        <v>3</v>
      </c>
      <c r="J1120" s="174" t="s">
        <v>1734</v>
      </c>
      <c r="K1120" s="546">
        <v>11.04</v>
      </c>
      <c r="L1120" s="546"/>
      <c r="M1120" s="174"/>
      <c r="N1120" s="400">
        <v>2.99</v>
      </c>
      <c r="O1120" s="319"/>
      <c r="P1120" s="174"/>
      <c r="Q1120" s="174"/>
      <c r="R1120" s="174"/>
      <c r="S1120" s="301">
        <f t="shared" si="235"/>
        <v>2.99</v>
      </c>
      <c r="T1120" s="222"/>
      <c r="U1120" s="545"/>
    </row>
    <row r="1121" spans="2:21" x14ac:dyDescent="0.25">
      <c r="B1121" s="563"/>
      <c r="C1121" s="562"/>
      <c r="D1121" s="563"/>
      <c r="E1121" s="167" t="s">
        <v>10607</v>
      </c>
      <c r="F1121" s="174">
        <v>3</v>
      </c>
      <c r="G1121" s="174" t="s">
        <v>1734</v>
      </c>
      <c r="H1121" s="35">
        <v>11.04</v>
      </c>
      <c r="I1121" s="546">
        <v>4</v>
      </c>
      <c r="J1121" s="174" t="s">
        <v>1734</v>
      </c>
      <c r="K1121" s="546">
        <v>0.8</v>
      </c>
      <c r="L1121" s="546"/>
      <c r="M1121" s="174"/>
      <c r="N1121" s="400">
        <v>9.1199999999999992</v>
      </c>
      <c r="O1121" s="319"/>
      <c r="P1121" s="174"/>
      <c r="Q1121" s="174"/>
      <c r="R1121" s="174"/>
      <c r="S1121" s="301">
        <f t="shared" si="235"/>
        <v>9.1199999999999992</v>
      </c>
      <c r="T1121" s="222"/>
      <c r="U1121" s="545"/>
    </row>
    <row r="1122" spans="2:21" x14ac:dyDescent="0.25">
      <c r="B1122" s="563"/>
      <c r="C1122" s="562"/>
      <c r="D1122" s="563"/>
      <c r="E1122" s="167" t="s">
        <v>10607</v>
      </c>
      <c r="F1122" s="174">
        <v>4</v>
      </c>
      <c r="G1122" s="174" t="s">
        <v>1734</v>
      </c>
      <c r="H1122" s="35">
        <v>0.8</v>
      </c>
      <c r="I1122" s="546">
        <v>5</v>
      </c>
      <c r="J1122" s="174" t="s">
        <v>1734</v>
      </c>
      <c r="K1122" s="546">
        <v>8.94</v>
      </c>
      <c r="L1122" s="546"/>
      <c r="M1122" s="174"/>
      <c r="N1122" s="400">
        <v>27.82</v>
      </c>
      <c r="O1122" s="319"/>
      <c r="P1122" s="174"/>
      <c r="Q1122" s="174"/>
      <c r="R1122" s="174"/>
      <c r="S1122" s="301">
        <f t="shared" si="235"/>
        <v>27.82</v>
      </c>
      <c r="T1122" s="222"/>
      <c r="U1122" s="545"/>
    </row>
    <row r="1123" spans="2:21" x14ac:dyDescent="0.25">
      <c r="B1123" s="563"/>
      <c r="C1123" s="562"/>
      <c r="D1123" s="563"/>
      <c r="E1123" s="167" t="s">
        <v>10607</v>
      </c>
      <c r="F1123" s="174">
        <v>5</v>
      </c>
      <c r="G1123" s="174" t="s">
        <v>1734</v>
      </c>
      <c r="H1123" s="35">
        <v>8.94</v>
      </c>
      <c r="I1123" s="546">
        <v>6</v>
      </c>
      <c r="J1123" s="174" t="s">
        <v>1734</v>
      </c>
      <c r="K1123" s="546">
        <v>2.48</v>
      </c>
      <c r="L1123" s="546"/>
      <c r="M1123" s="174"/>
      <c r="N1123" s="400">
        <v>16.3</v>
      </c>
      <c r="O1123" s="319"/>
      <c r="P1123" s="174"/>
      <c r="Q1123" s="174"/>
      <c r="R1123" s="174"/>
      <c r="S1123" s="301">
        <f t="shared" si="235"/>
        <v>16.3</v>
      </c>
      <c r="T1123" s="222"/>
      <c r="U1123" s="545"/>
    </row>
    <row r="1124" spans="2:21" x14ac:dyDescent="0.25">
      <c r="B1124" s="563"/>
      <c r="C1124" s="562"/>
      <c r="D1124" s="563"/>
      <c r="E1124" s="167" t="s">
        <v>13824</v>
      </c>
      <c r="F1124" s="174">
        <v>0</v>
      </c>
      <c r="G1124" s="174" t="s">
        <v>1734</v>
      </c>
      <c r="H1124" s="35">
        <v>5.42</v>
      </c>
      <c r="I1124" s="546">
        <v>1</v>
      </c>
      <c r="J1124" s="174" t="s">
        <v>1734</v>
      </c>
      <c r="K1124" s="546">
        <v>12.66</v>
      </c>
      <c r="L1124" s="546"/>
      <c r="M1124" s="174"/>
      <c r="N1124" s="400">
        <v>28.9</v>
      </c>
      <c r="O1124" s="319"/>
      <c r="P1124" s="174"/>
      <c r="Q1124" s="174"/>
      <c r="R1124" s="174"/>
      <c r="S1124" s="301">
        <f t="shared" si="235"/>
        <v>28.9</v>
      </c>
      <c r="T1124" s="222"/>
      <c r="U1124" s="545"/>
    </row>
    <row r="1125" spans="2:21" x14ac:dyDescent="0.25">
      <c r="B1125" s="563"/>
      <c r="C1125" s="562"/>
      <c r="D1125" s="563"/>
      <c r="E1125" s="167" t="s">
        <v>13824</v>
      </c>
      <c r="F1125" s="174">
        <v>1</v>
      </c>
      <c r="G1125" s="174" t="s">
        <v>1734</v>
      </c>
      <c r="H1125" s="35">
        <v>12.66</v>
      </c>
      <c r="I1125" s="546">
        <v>3</v>
      </c>
      <c r="J1125" s="174" t="s">
        <v>1734</v>
      </c>
      <c r="K1125" s="546">
        <v>2.27</v>
      </c>
      <c r="L1125" s="546"/>
      <c r="M1125" s="174"/>
      <c r="N1125" s="400">
        <v>29.56</v>
      </c>
      <c r="O1125" s="319"/>
      <c r="P1125" s="174"/>
      <c r="Q1125" s="174"/>
      <c r="R1125" s="174"/>
      <c r="S1125" s="301">
        <f t="shared" si="235"/>
        <v>29.56</v>
      </c>
      <c r="T1125" s="222"/>
      <c r="U1125" s="545"/>
    </row>
    <row r="1126" spans="2:21" x14ac:dyDescent="0.25">
      <c r="B1126" s="563"/>
      <c r="C1126" s="562"/>
      <c r="D1126" s="563"/>
      <c r="E1126" s="167" t="s">
        <v>13824</v>
      </c>
      <c r="F1126" s="174">
        <v>3</v>
      </c>
      <c r="G1126" s="174" t="s">
        <v>1734</v>
      </c>
      <c r="H1126" s="35">
        <v>2.27</v>
      </c>
      <c r="I1126" s="546">
        <v>4</v>
      </c>
      <c r="J1126" s="174" t="s">
        <v>1734</v>
      </c>
      <c r="K1126" s="546">
        <v>17.88</v>
      </c>
      <c r="L1126" s="546"/>
      <c r="M1126" s="174"/>
      <c r="N1126" s="400">
        <v>27.46</v>
      </c>
      <c r="O1126" s="319"/>
      <c r="P1126" s="174"/>
      <c r="Q1126" s="174"/>
      <c r="R1126" s="174"/>
      <c r="S1126" s="301">
        <f t="shared" si="235"/>
        <v>27.46</v>
      </c>
      <c r="T1126" s="222"/>
      <c r="U1126" s="545"/>
    </row>
    <row r="1127" spans="2:21" x14ac:dyDescent="0.25">
      <c r="B1127" s="563"/>
      <c r="C1127" s="562"/>
      <c r="D1127" s="563"/>
      <c r="E1127" s="167" t="s">
        <v>13824</v>
      </c>
      <c r="F1127" s="174">
        <v>4</v>
      </c>
      <c r="G1127" s="174" t="s">
        <v>1734</v>
      </c>
      <c r="H1127" s="35">
        <v>17.88</v>
      </c>
      <c r="I1127" s="546">
        <v>6</v>
      </c>
      <c r="J1127" s="174" t="s">
        <v>1734</v>
      </c>
      <c r="K1127" s="546">
        <v>5.54</v>
      </c>
      <c r="L1127" s="546"/>
      <c r="M1127" s="174"/>
      <c r="N1127" s="400">
        <v>27.4</v>
      </c>
      <c r="O1127" s="319"/>
      <c r="P1127" s="174"/>
      <c r="Q1127" s="174"/>
      <c r="R1127" s="174"/>
      <c r="S1127" s="301">
        <f t="shared" si="235"/>
        <v>27.4</v>
      </c>
      <c r="T1127" s="222"/>
      <c r="U1127" s="545"/>
    </row>
    <row r="1128" spans="2:21" x14ac:dyDescent="0.25">
      <c r="B1128" s="563"/>
      <c r="C1128" s="562"/>
      <c r="D1128" s="563"/>
      <c r="E1128" s="167" t="s">
        <v>13824</v>
      </c>
      <c r="F1128" s="174">
        <v>6</v>
      </c>
      <c r="G1128" s="174" t="s">
        <v>1734</v>
      </c>
      <c r="H1128" s="35">
        <v>5.54</v>
      </c>
      <c r="I1128" s="546">
        <v>7</v>
      </c>
      <c r="J1128" s="174" t="s">
        <v>1734</v>
      </c>
      <c r="K1128" s="546">
        <v>17.239999999999998</v>
      </c>
      <c r="L1128" s="546"/>
      <c r="M1128" s="174"/>
      <c r="N1128" s="400">
        <v>26.1</v>
      </c>
      <c r="O1128" s="319"/>
      <c r="P1128" s="174"/>
      <c r="Q1128" s="174"/>
      <c r="R1128" s="174"/>
      <c r="S1128" s="301">
        <f t="shared" si="235"/>
        <v>26.1</v>
      </c>
      <c r="T1128" s="222"/>
      <c r="U1128" s="545"/>
    </row>
    <row r="1129" spans="2:21" x14ac:dyDescent="0.25">
      <c r="B1129" s="563"/>
      <c r="C1129" s="562"/>
      <c r="D1129" s="563"/>
      <c r="E1129" s="167" t="s">
        <v>13824</v>
      </c>
      <c r="F1129" s="174">
        <v>7</v>
      </c>
      <c r="G1129" s="174" t="s">
        <v>1734</v>
      </c>
      <c r="H1129" s="35">
        <v>17.239999999999998</v>
      </c>
      <c r="I1129" s="546">
        <v>8</v>
      </c>
      <c r="J1129" s="174" t="s">
        <v>1734</v>
      </c>
      <c r="K1129" s="546">
        <v>18.84</v>
      </c>
      <c r="L1129" s="546"/>
      <c r="M1129" s="174"/>
      <c r="N1129" s="400">
        <v>29.97</v>
      </c>
      <c r="O1129" s="319"/>
      <c r="P1129" s="174"/>
      <c r="Q1129" s="174"/>
      <c r="R1129" s="174"/>
      <c r="S1129" s="301">
        <f t="shared" si="235"/>
        <v>29.97</v>
      </c>
      <c r="T1129" s="222"/>
      <c r="U1129" s="545"/>
    </row>
    <row r="1130" spans="2:21" x14ac:dyDescent="0.25">
      <c r="B1130" s="563"/>
      <c r="C1130" s="562"/>
      <c r="D1130" s="563"/>
      <c r="E1130" s="167" t="s">
        <v>13803</v>
      </c>
      <c r="F1130" s="174">
        <v>3</v>
      </c>
      <c r="G1130" s="174" t="s">
        <v>1734</v>
      </c>
      <c r="H1130" s="35">
        <v>12.67</v>
      </c>
      <c r="I1130" s="546">
        <v>4</v>
      </c>
      <c r="J1130" s="174" t="s">
        <v>1734</v>
      </c>
      <c r="K1130" s="546">
        <v>9.7200000000000006</v>
      </c>
      <c r="L1130" s="546"/>
      <c r="M1130" s="174"/>
      <c r="N1130" s="400">
        <v>16.75</v>
      </c>
      <c r="O1130" s="319"/>
      <c r="P1130" s="174"/>
      <c r="Q1130" s="174"/>
      <c r="R1130" s="174"/>
      <c r="S1130" s="301">
        <f t="shared" si="235"/>
        <v>16.75</v>
      </c>
      <c r="T1130" s="222"/>
      <c r="U1130" s="545"/>
    </row>
    <row r="1131" spans="2:21" x14ac:dyDescent="0.25">
      <c r="B1131" s="563"/>
      <c r="C1131" s="562"/>
      <c r="D1131" s="563"/>
      <c r="E1131" s="167" t="s">
        <v>13803</v>
      </c>
      <c r="F1131" s="174">
        <v>8</v>
      </c>
      <c r="G1131" s="174" t="s">
        <v>1734</v>
      </c>
      <c r="H1131" s="35">
        <v>18.84</v>
      </c>
      <c r="I1131" s="546">
        <v>3</v>
      </c>
      <c r="J1131" s="174" t="s">
        <v>1734</v>
      </c>
      <c r="K1131" s="546">
        <v>12.67</v>
      </c>
      <c r="L1131" s="546"/>
      <c r="M1131" s="174"/>
      <c r="N1131" s="400">
        <v>29.9</v>
      </c>
      <c r="O1131" s="319"/>
      <c r="P1131" s="174"/>
      <c r="Q1131" s="174"/>
      <c r="R1131" s="174"/>
      <c r="S1131" s="301">
        <f t="shared" si="235"/>
        <v>29.9</v>
      </c>
      <c r="T1131" s="222"/>
      <c r="U1131" s="545"/>
    </row>
    <row r="1132" spans="2:21" x14ac:dyDescent="0.25">
      <c r="B1132" s="563"/>
      <c r="C1132" s="562"/>
      <c r="D1132" s="563"/>
      <c r="E1132" s="167" t="s">
        <v>13803</v>
      </c>
      <c r="F1132" s="174">
        <v>5</v>
      </c>
      <c r="G1132" s="174" t="s">
        <v>1734</v>
      </c>
      <c r="H1132" s="35">
        <v>3.83</v>
      </c>
      <c r="I1132" s="546">
        <v>6</v>
      </c>
      <c r="J1132" s="174" t="s">
        <v>1734</v>
      </c>
      <c r="K1132" s="546">
        <v>12.28</v>
      </c>
      <c r="L1132" s="546"/>
      <c r="M1132" s="174"/>
      <c r="N1132" s="400">
        <v>29.1</v>
      </c>
      <c r="O1132" s="319"/>
      <c r="P1132" s="174"/>
      <c r="Q1132" s="174"/>
      <c r="R1132" s="174"/>
      <c r="S1132" s="301">
        <f t="shared" si="235"/>
        <v>29.1</v>
      </c>
      <c r="T1132" s="222"/>
      <c r="U1132" s="545"/>
    </row>
    <row r="1133" spans="2:21" x14ac:dyDescent="0.25">
      <c r="B1133" s="563"/>
      <c r="C1133" s="562"/>
      <c r="D1133" s="563"/>
      <c r="E1133" s="167" t="s">
        <v>13803</v>
      </c>
      <c r="F1133" s="174">
        <v>6</v>
      </c>
      <c r="G1133" s="174" t="s">
        <v>1734</v>
      </c>
      <c r="H1133" s="35">
        <v>12.28</v>
      </c>
      <c r="I1133" s="546">
        <v>8</v>
      </c>
      <c r="J1133" s="174" t="s">
        <v>1734</v>
      </c>
      <c r="K1133" s="546">
        <v>0.98</v>
      </c>
      <c r="L1133" s="546"/>
      <c r="M1133" s="174"/>
      <c r="N1133" s="400">
        <v>28.44</v>
      </c>
      <c r="O1133" s="319"/>
      <c r="P1133" s="174"/>
      <c r="Q1133" s="174"/>
      <c r="R1133" s="174"/>
      <c r="S1133" s="301">
        <f t="shared" si="235"/>
        <v>28.44</v>
      </c>
      <c r="T1133" s="222"/>
      <c r="U1133" s="545"/>
    </row>
    <row r="1134" spans="2:21" x14ac:dyDescent="0.25">
      <c r="B1134" s="563"/>
      <c r="C1134" s="562"/>
      <c r="D1134" s="563"/>
      <c r="E1134" s="167" t="s">
        <v>13803</v>
      </c>
      <c r="F1134" s="174">
        <v>8</v>
      </c>
      <c r="G1134" s="174" t="s">
        <v>1734</v>
      </c>
      <c r="H1134" s="35">
        <v>0.98</v>
      </c>
      <c r="I1134" s="546">
        <v>8</v>
      </c>
      <c r="J1134" s="174" t="s">
        <v>1734</v>
      </c>
      <c r="K1134" s="546">
        <v>0.98</v>
      </c>
      <c r="L1134" s="546"/>
      <c r="M1134" s="174"/>
      <c r="N1134" s="400">
        <v>6.9</v>
      </c>
      <c r="O1134" s="319"/>
      <c r="P1134" s="174"/>
      <c r="Q1134" s="174"/>
      <c r="R1134" s="174"/>
      <c r="S1134" s="301">
        <f t="shared" si="235"/>
        <v>6.9</v>
      </c>
      <c r="T1134" s="222"/>
      <c r="U1134" s="545"/>
    </row>
    <row r="1135" spans="2:21" x14ac:dyDescent="0.25">
      <c r="B1135" s="563"/>
      <c r="C1135" s="562"/>
      <c r="D1135" s="563"/>
      <c r="E1135" s="167" t="s">
        <v>13803</v>
      </c>
      <c r="F1135" s="174">
        <v>9</v>
      </c>
      <c r="G1135" s="174" t="s">
        <v>1734</v>
      </c>
      <c r="H1135" s="35">
        <v>1.98</v>
      </c>
      <c r="I1135" s="546">
        <v>10</v>
      </c>
      <c r="J1135" s="174" t="s">
        <v>1734</v>
      </c>
      <c r="K1135" s="546">
        <v>12.04</v>
      </c>
      <c r="L1135" s="546"/>
      <c r="M1135" s="174"/>
      <c r="N1135" s="400">
        <v>29.75</v>
      </c>
      <c r="O1135" s="319"/>
      <c r="P1135" s="174"/>
      <c r="Q1135" s="174"/>
      <c r="R1135" s="174"/>
      <c r="S1135" s="301">
        <f t="shared" si="235"/>
        <v>29.75</v>
      </c>
      <c r="T1135" s="222"/>
      <c r="U1135" s="545"/>
    </row>
    <row r="1136" spans="2:21" x14ac:dyDescent="0.25">
      <c r="B1136" s="563"/>
      <c r="C1136" s="562"/>
      <c r="D1136" s="563"/>
      <c r="E1136" s="167" t="s">
        <v>13803</v>
      </c>
      <c r="F1136" s="174">
        <v>10</v>
      </c>
      <c r="G1136" s="174" t="s">
        <v>1734</v>
      </c>
      <c r="H1136" s="35">
        <v>12.4</v>
      </c>
      <c r="I1136" s="546">
        <v>12</v>
      </c>
      <c r="J1136" s="174" t="s">
        <v>1734</v>
      </c>
      <c r="K1136" s="546">
        <v>2</v>
      </c>
      <c r="L1136" s="546"/>
      <c r="M1136" s="174"/>
      <c r="N1136" s="400">
        <v>29.87</v>
      </c>
      <c r="O1136" s="319"/>
      <c r="P1136" s="174"/>
      <c r="Q1136" s="174"/>
      <c r="R1136" s="174"/>
      <c r="S1136" s="301">
        <f t="shared" si="235"/>
        <v>29.87</v>
      </c>
      <c r="T1136" s="222"/>
      <c r="U1136" s="545"/>
    </row>
    <row r="1137" spans="2:21" x14ac:dyDescent="0.25">
      <c r="B1137" s="563"/>
      <c r="C1137" s="562"/>
      <c r="D1137" s="563"/>
      <c r="E1137" s="167" t="s">
        <v>13803</v>
      </c>
      <c r="F1137" s="174">
        <v>12</v>
      </c>
      <c r="G1137" s="174" t="s">
        <v>1734</v>
      </c>
      <c r="H1137" s="35">
        <v>2</v>
      </c>
      <c r="I1137" s="546">
        <v>13</v>
      </c>
      <c r="J1137" s="174" t="s">
        <v>1734</v>
      </c>
      <c r="K1137" s="546">
        <v>12.02</v>
      </c>
      <c r="L1137" s="546"/>
      <c r="M1137" s="174"/>
      <c r="N1137" s="400">
        <v>30.04</v>
      </c>
      <c r="O1137" s="319"/>
      <c r="P1137" s="174"/>
      <c r="Q1137" s="174"/>
      <c r="R1137" s="174"/>
      <c r="S1137" s="301">
        <f t="shared" si="235"/>
        <v>30.04</v>
      </c>
      <c r="T1137" s="222"/>
      <c r="U1137" s="545"/>
    </row>
    <row r="1138" spans="2:21" x14ac:dyDescent="0.25">
      <c r="B1138" s="563"/>
      <c r="C1138" s="562"/>
      <c r="D1138" s="563"/>
      <c r="E1138" s="167" t="s">
        <v>13803</v>
      </c>
      <c r="F1138" s="174">
        <v>13</v>
      </c>
      <c r="G1138" s="174" t="s">
        <v>1734</v>
      </c>
      <c r="H1138" s="35">
        <v>12.02</v>
      </c>
      <c r="I1138" s="546">
        <v>14</v>
      </c>
      <c r="J1138" s="174" t="s">
        <v>1734</v>
      </c>
      <c r="K1138" s="546">
        <v>14.39</v>
      </c>
      <c r="L1138" s="546"/>
      <c r="M1138" s="174"/>
      <c r="N1138" s="400">
        <v>22.46</v>
      </c>
      <c r="O1138" s="319"/>
      <c r="P1138" s="174"/>
      <c r="Q1138" s="174"/>
      <c r="R1138" s="174"/>
      <c r="S1138" s="301">
        <f t="shared" si="235"/>
        <v>22.46</v>
      </c>
      <c r="T1138" s="222"/>
      <c r="U1138" s="545"/>
    </row>
    <row r="1139" spans="2:21" x14ac:dyDescent="0.25">
      <c r="B1139" s="563"/>
      <c r="C1139" s="562"/>
      <c r="D1139" s="563"/>
      <c r="E1139" s="167" t="s">
        <v>13803</v>
      </c>
      <c r="F1139" s="174">
        <v>14</v>
      </c>
      <c r="G1139" s="174" t="s">
        <v>1734</v>
      </c>
      <c r="H1139" s="35">
        <v>14.39</v>
      </c>
      <c r="I1139" s="546">
        <v>15</v>
      </c>
      <c r="J1139" s="174" t="s">
        <v>1734</v>
      </c>
      <c r="K1139" s="546">
        <v>2.0099999999999998</v>
      </c>
      <c r="L1139" s="546"/>
      <c r="M1139" s="174"/>
      <c r="N1139" s="400">
        <v>7.4</v>
      </c>
      <c r="O1139" s="319"/>
      <c r="P1139" s="174"/>
      <c r="Q1139" s="174"/>
      <c r="R1139" s="174"/>
      <c r="S1139" s="301">
        <f t="shared" si="235"/>
        <v>7.4</v>
      </c>
      <c r="T1139" s="222"/>
      <c r="U1139" s="545"/>
    </row>
    <row r="1140" spans="2:21" x14ac:dyDescent="0.25">
      <c r="B1140" s="563"/>
      <c r="C1140" s="562"/>
      <c r="D1140" s="563"/>
      <c r="E1140" s="167" t="s">
        <v>13803</v>
      </c>
      <c r="F1140" s="174">
        <v>15</v>
      </c>
      <c r="G1140" s="174" t="s">
        <v>1734</v>
      </c>
      <c r="H1140" s="35">
        <v>2.0099999999999998</v>
      </c>
      <c r="I1140" s="546">
        <v>16</v>
      </c>
      <c r="J1140" s="174" t="s">
        <v>1734</v>
      </c>
      <c r="K1140" s="546">
        <v>10.08</v>
      </c>
      <c r="L1140" s="546"/>
      <c r="M1140" s="174"/>
      <c r="N1140" s="400">
        <v>27.77</v>
      </c>
      <c r="O1140" s="319"/>
      <c r="P1140" s="174"/>
      <c r="Q1140" s="174"/>
      <c r="R1140" s="174"/>
      <c r="S1140" s="301">
        <f t="shared" si="235"/>
        <v>27.77</v>
      </c>
      <c r="T1140" s="222"/>
      <c r="U1140" s="545"/>
    </row>
    <row r="1141" spans="2:21" x14ac:dyDescent="0.25">
      <c r="B1141" s="563"/>
      <c r="C1141" s="562"/>
      <c r="D1141" s="563"/>
      <c r="E1141" s="167" t="s">
        <v>13803</v>
      </c>
      <c r="F1141" s="174">
        <v>16</v>
      </c>
      <c r="G1141" s="174" t="s">
        <v>1734</v>
      </c>
      <c r="H1141" s="35">
        <v>10.08</v>
      </c>
      <c r="I1141" s="546">
        <v>17</v>
      </c>
      <c r="J1141" s="174" t="s">
        <v>1734</v>
      </c>
      <c r="K1141" s="546">
        <v>5.88</v>
      </c>
      <c r="L1141" s="546"/>
      <c r="M1141" s="174"/>
      <c r="N1141" s="400">
        <v>19.23</v>
      </c>
      <c r="O1141" s="319"/>
      <c r="P1141" s="174"/>
      <c r="Q1141" s="174"/>
      <c r="R1141" s="174"/>
      <c r="S1141" s="301">
        <f t="shared" si="235"/>
        <v>19.23</v>
      </c>
      <c r="T1141" s="222"/>
      <c r="U1141" s="545"/>
    </row>
    <row r="1142" spans="2:21" x14ac:dyDescent="0.25">
      <c r="B1142" s="563"/>
      <c r="C1142" s="562"/>
      <c r="D1142" s="563"/>
      <c r="E1142" s="167" t="s">
        <v>13803</v>
      </c>
      <c r="F1142" s="174">
        <v>18</v>
      </c>
      <c r="G1142" s="174" t="s">
        <v>1734</v>
      </c>
      <c r="H1142" s="35">
        <v>15.79</v>
      </c>
      <c r="I1142" s="546">
        <v>19</v>
      </c>
      <c r="J1142" s="174" t="s">
        <v>1734</v>
      </c>
      <c r="K1142" s="546">
        <v>17.14</v>
      </c>
      <c r="L1142" s="546"/>
      <c r="M1142" s="174"/>
      <c r="N1142" s="400">
        <v>24.77</v>
      </c>
      <c r="O1142" s="319"/>
      <c r="P1142" s="174"/>
      <c r="Q1142" s="174"/>
      <c r="R1142" s="174"/>
      <c r="S1142" s="301">
        <f t="shared" si="235"/>
        <v>24.77</v>
      </c>
      <c r="T1142" s="222"/>
      <c r="U1142" s="545"/>
    </row>
    <row r="1143" spans="2:21" x14ac:dyDescent="0.25">
      <c r="B1143" s="563"/>
      <c r="C1143" s="562"/>
      <c r="D1143" s="563"/>
      <c r="E1143" s="167" t="s">
        <v>13803</v>
      </c>
      <c r="F1143" s="174">
        <v>19</v>
      </c>
      <c r="G1143" s="174" t="s">
        <v>1734</v>
      </c>
      <c r="H1143" s="35">
        <v>17.14</v>
      </c>
      <c r="I1143" s="546">
        <v>21</v>
      </c>
      <c r="J1143" s="174" t="s">
        <v>1734</v>
      </c>
      <c r="K1143" s="546">
        <v>0.31</v>
      </c>
      <c r="L1143" s="546"/>
      <c r="M1143" s="174"/>
      <c r="N1143" s="400">
        <v>26.06</v>
      </c>
      <c r="O1143" s="319"/>
      <c r="P1143" s="174"/>
      <c r="Q1143" s="174"/>
      <c r="R1143" s="174"/>
      <c r="S1143" s="301">
        <f t="shared" si="235"/>
        <v>26.06</v>
      </c>
      <c r="T1143" s="222"/>
      <c r="U1143" s="545"/>
    </row>
    <row r="1144" spans="2:21" x14ac:dyDescent="0.25">
      <c r="B1144" s="563"/>
      <c r="C1144" s="562"/>
      <c r="D1144" s="563"/>
      <c r="E1144" s="167" t="s">
        <v>13803</v>
      </c>
      <c r="F1144" s="174">
        <v>21</v>
      </c>
      <c r="G1144" s="174" t="s">
        <v>1734</v>
      </c>
      <c r="H1144" s="35">
        <v>0.34</v>
      </c>
      <c r="I1144" s="546">
        <v>22</v>
      </c>
      <c r="J1144" s="174" t="s">
        <v>1734</v>
      </c>
      <c r="K1144" s="546">
        <v>8.9499999999999993</v>
      </c>
      <c r="L1144" s="546"/>
      <c r="M1144" s="174"/>
      <c r="N1144" s="400">
        <v>29.06</v>
      </c>
      <c r="O1144" s="319"/>
      <c r="P1144" s="174"/>
      <c r="Q1144" s="174"/>
      <c r="R1144" s="174"/>
      <c r="S1144" s="301">
        <f t="shared" si="235"/>
        <v>29.06</v>
      </c>
      <c r="T1144" s="222"/>
      <c r="U1144" s="545"/>
    </row>
    <row r="1145" spans="2:21" x14ac:dyDescent="0.25">
      <c r="B1145" s="563"/>
      <c r="C1145" s="562"/>
      <c r="D1145" s="563"/>
      <c r="E1145" s="167" t="s">
        <v>13803</v>
      </c>
      <c r="F1145" s="174">
        <v>22</v>
      </c>
      <c r="G1145" s="174" t="s">
        <v>1734</v>
      </c>
      <c r="H1145" s="35">
        <v>8.9499999999999993</v>
      </c>
      <c r="I1145" s="546">
        <v>22</v>
      </c>
      <c r="J1145" s="174" t="s">
        <v>1734</v>
      </c>
      <c r="K1145" s="546">
        <v>18.940000000000001</v>
      </c>
      <c r="L1145" s="546"/>
      <c r="M1145" s="174"/>
      <c r="N1145" s="400">
        <v>10.29</v>
      </c>
      <c r="O1145" s="319"/>
      <c r="P1145" s="174"/>
      <c r="Q1145" s="174"/>
      <c r="R1145" s="174"/>
      <c r="S1145" s="301">
        <f t="shared" si="235"/>
        <v>10.29</v>
      </c>
      <c r="T1145" s="222"/>
      <c r="U1145" s="545"/>
    </row>
    <row r="1146" spans="2:21" x14ac:dyDescent="0.25">
      <c r="B1146" s="563"/>
      <c r="C1146" s="562"/>
      <c r="D1146" s="563"/>
      <c r="E1146" s="167" t="s">
        <v>13803</v>
      </c>
      <c r="F1146" s="174">
        <v>22</v>
      </c>
      <c r="G1146" s="174" t="s">
        <v>1734</v>
      </c>
      <c r="H1146" s="35">
        <v>18.940000000000001</v>
      </c>
      <c r="I1146" s="546">
        <v>23</v>
      </c>
      <c r="J1146" s="174" t="s">
        <v>1734</v>
      </c>
      <c r="K1146" s="546">
        <v>18.48</v>
      </c>
      <c r="L1146" s="546"/>
      <c r="M1146" s="174"/>
      <c r="N1146" s="400">
        <v>19.329999999999998</v>
      </c>
      <c r="O1146" s="319"/>
      <c r="P1146" s="174"/>
      <c r="Q1146" s="174"/>
      <c r="R1146" s="174"/>
      <c r="S1146" s="301">
        <f t="shared" si="235"/>
        <v>19.329999999999998</v>
      </c>
      <c r="T1146" s="222"/>
      <c r="U1146" s="545"/>
    </row>
    <row r="1147" spans="2:21" x14ac:dyDescent="0.25">
      <c r="B1147" s="563"/>
      <c r="C1147" s="562"/>
      <c r="D1147" s="563"/>
      <c r="E1147" s="167" t="s">
        <v>13803</v>
      </c>
      <c r="F1147" s="174">
        <v>25</v>
      </c>
      <c r="G1147" s="174" t="s">
        <v>1734</v>
      </c>
      <c r="H1147" s="35">
        <v>11.63</v>
      </c>
      <c r="I1147" s="546">
        <v>26</v>
      </c>
      <c r="J1147" s="174" t="s">
        <v>1734</v>
      </c>
      <c r="K1147" s="546">
        <v>19.84</v>
      </c>
      <c r="L1147" s="546"/>
      <c r="M1147" s="174"/>
      <c r="N1147" s="400">
        <v>27.35</v>
      </c>
      <c r="O1147" s="319"/>
      <c r="P1147" s="174"/>
      <c r="Q1147" s="174"/>
      <c r="R1147" s="174"/>
      <c r="S1147" s="301">
        <f t="shared" si="235"/>
        <v>27.35</v>
      </c>
      <c r="T1147" s="222"/>
      <c r="U1147" s="545"/>
    </row>
    <row r="1148" spans="2:21" x14ac:dyDescent="0.25">
      <c r="B1148" s="563"/>
      <c r="C1148" s="562"/>
      <c r="D1148" s="563"/>
      <c r="E1148" s="167" t="s">
        <v>13803</v>
      </c>
      <c r="F1148" s="174">
        <v>31</v>
      </c>
      <c r="G1148" s="174" t="s">
        <v>1734</v>
      </c>
      <c r="H1148" s="35">
        <v>12.69</v>
      </c>
      <c r="I1148" s="546">
        <v>33</v>
      </c>
      <c r="J1148" s="174" t="s">
        <v>1734</v>
      </c>
      <c r="K1148" s="546">
        <v>2.1800000000000002</v>
      </c>
      <c r="L1148" s="546"/>
      <c r="M1148" s="174"/>
      <c r="N1148" s="400">
        <v>27.82</v>
      </c>
      <c r="O1148" s="319"/>
      <c r="P1148" s="174"/>
      <c r="Q1148" s="174"/>
      <c r="R1148" s="174"/>
      <c r="S1148" s="301">
        <f t="shared" si="235"/>
        <v>27.82</v>
      </c>
      <c r="T1148" s="222"/>
      <c r="U1148" s="545"/>
    </row>
    <row r="1149" spans="2:21" x14ac:dyDescent="0.25">
      <c r="B1149" s="563"/>
      <c r="C1149" s="562"/>
      <c r="D1149" s="563"/>
      <c r="E1149" s="167" t="s">
        <v>13803</v>
      </c>
      <c r="F1149" s="174">
        <v>23</v>
      </c>
      <c r="G1149" s="174" t="s">
        <v>1734</v>
      </c>
      <c r="H1149" s="35">
        <v>18.48</v>
      </c>
      <c r="I1149" s="546">
        <v>25</v>
      </c>
      <c r="J1149" s="174" t="s">
        <v>1734</v>
      </c>
      <c r="K1149" s="546">
        <v>11.63</v>
      </c>
      <c r="L1149" s="546"/>
      <c r="M1149" s="174"/>
      <c r="N1149" s="400">
        <v>32.229999999999997</v>
      </c>
      <c r="O1149" s="319"/>
      <c r="P1149" s="174"/>
      <c r="Q1149" s="174"/>
      <c r="R1149" s="174"/>
      <c r="S1149" s="301">
        <f t="shared" si="235"/>
        <v>32.229999999999997</v>
      </c>
      <c r="T1149" s="222"/>
      <c r="U1149" s="545"/>
    </row>
    <row r="1150" spans="2:21" x14ac:dyDescent="0.25">
      <c r="B1150" s="563"/>
      <c r="C1150" s="562"/>
      <c r="D1150" s="563"/>
      <c r="E1150" s="167" t="s">
        <v>13803</v>
      </c>
      <c r="F1150" s="174">
        <v>28</v>
      </c>
      <c r="G1150" s="174" t="s">
        <v>1734</v>
      </c>
      <c r="H1150" s="35">
        <v>9.86</v>
      </c>
      <c r="I1150" s="546">
        <v>28</v>
      </c>
      <c r="J1150" s="174" t="s">
        <v>1734</v>
      </c>
      <c r="K1150" s="546">
        <v>9.86</v>
      </c>
      <c r="L1150" s="546"/>
      <c r="M1150" s="174"/>
      <c r="N1150" s="400">
        <v>29.67</v>
      </c>
      <c r="O1150" s="319"/>
      <c r="P1150" s="174"/>
      <c r="Q1150" s="174"/>
      <c r="R1150" s="174"/>
      <c r="S1150" s="301">
        <f t="shared" si="235"/>
        <v>29.67</v>
      </c>
      <c r="T1150" s="222"/>
      <c r="U1150" s="545"/>
    </row>
    <row r="1151" spans="2:21" x14ac:dyDescent="0.25">
      <c r="B1151" s="563"/>
      <c r="C1151" s="562"/>
      <c r="D1151" s="563"/>
      <c r="E1151" s="167" t="s">
        <v>13803</v>
      </c>
      <c r="F1151" s="174">
        <v>28</v>
      </c>
      <c r="G1151" s="174" t="s">
        <v>1734</v>
      </c>
      <c r="H1151" s="35">
        <v>9.86</v>
      </c>
      <c r="I1151" s="546">
        <v>30</v>
      </c>
      <c r="J1151" s="174" t="s">
        <v>1734</v>
      </c>
      <c r="K1151" s="546">
        <v>19.649999999999999</v>
      </c>
      <c r="L1151" s="546"/>
      <c r="M1151" s="174"/>
      <c r="N1151" s="400">
        <v>19.059999999999999</v>
      </c>
      <c r="O1151" s="319"/>
      <c r="P1151" s="174"/>
      <c r="Q1151" s="174"/>
      <c r="R1151" s="174"/>
      <c r="S1151" s="301">
        <f t="shared" si="235"/>
        <v>19.059999999999999</v>
      </c>
      <c r="T1151" s="222"/>
      <c r="U1151" s="545"/>
    </row>
    <row r="1152" spans="2:21" x14ac:dyDescent="0.25">
      <c r="B1152" s="563"/>
      <c r="C1152" s="562"/>
      <c r="D1152" s="563"/>
      <c r="E1152" s="167" t="s">
        <v>13803</v>
      </c>
      <c r="F1152" s="174">
        <v>30</v>
      </c>
      <c r="G1152" s="174" t="s">
        <v>1734</v>
      </c>
      <c r="H1152" s="35">
        <v>19.649999999999999</v>
      </c>
      <c r="I1152" s="546">
        <v>31</v>
      </c>
      <c r="J1152" s="174" t="s">
        <v>1734</v>
      </c>
      <c r="K1152" s="546">
        <v>12.69</v>
      </c>
      <c r="L1152" s="546"/>
      <c r="M1152" s="174"/>
      <c r="N1152" s="400">
        <v>12.48</v>
      </c>
      <c r="O1152" s="319"/>
      <c r="P1152" s="174"/>
      <c r="Q1152" s="174"/>
      <c r="R1152" s="174"/>
      <c r="S1152" s="301">
        <f t="shared" si="235"/>
        <v>12.48</v>
      </c>
      <c r="T1152" s="222"/>
      <c r="U1152" s="545"/>
    </row>
    <row r="1153" spans="2:21" x14ac:dyDescent="0.25">
      <c r="B1153" s="563"/>
      <c r="C1153" s="562"/>
      <c r="D1153" s="563"/>
      <c r="E1153" s="167" t="s">
        <v>13803</v>
      </c>
      <c r="F1153" s="174">
        <v>33</v>
      </c>
      <c r="G1153" s="174" t="s">
        <v>1734</v>
      </c>
      <c r="H1153" s="35">
        <v>2.1800000000000002</v>
      </c>
      <c r="I1153" s="546">
        <v>34</v>
      </c>
      <c r="J1153" s="174" t="s">
        <v>1734</v>
      </c>
      <c r="K1153" s="546">
        <v>12.97</v>
      </c>
      <c r="L1153" s="546"/>
      <c r="M1153" s="174"/>
      <c r="N1153" s="400">
        <v>29.53</v>
      </c>
      <c r="O1153" s="319"/>
      <c r="P1153" s="174"/>
      <c r="Q1153" s="174"/>
      <c r="R1153" s="174"/>
      <c r="S1153" s="301">
        <f t="shared" si="235"/>
        <v>29.53</v>
      </c>
      <c r="T1153" s="222"/>
      <c r="U1153" s="545"/>
    </row>
    <row r="1154" spans="2:21" x14ac:dyDescent="0.25">
      <c r="B1154" s="565"/>
      <c r="C1154" s="564"/>
      <c r="D1154" s="565"/>
      <c r="E1154" s="149" t="s">
        <v>9</v>
      </c>
      <c r="F1154" s="160"/>
      <c r="G1154" s="161"/>
      <c r="H1154" s="163"/>
      <c r="I1154" s="160"/>
      <c r="J1154" s="161"/>
      <c r="K1154" s="163"/>
      <c r="L1154" s="163"/>
      <c r="M1154" s="164"/>
      <c r="N1154" s="165"/>
      <c r="O1154" s="165"/>
      <c r="P1154" s="165"/>
      <c r="Q1154" s="165"/>
      <c r="R1154" s="165"/>
      <c r="S1154" s="298">
        <f>ROUND(SUM(S1103:S1153),2)</f>
        <v>1278.67</v>
      </c>
      <c r="T1154" s="150" t="str">
        <f>IFERROR(VLOOKUP(B1102,'Planilha Orçamentária'!$A$13:$H$171,5,FALSE),0)</f>
        <v>m</v>
      </c>
    </row>
    <row r="1155" spans="2:21" ht="6.75" customHeight="1" x14ac:dyDescent="0.25">
      <c r="B1155" s="388"/>
      <c r="C1155" s="389"/>
      <c r="D1155" s="389"/>
      <c r="E1155" s="389"/>
      <c r="F1155" s="389"/>
      <c r="G1155" s="389"/>
      <c r="H1155" s="389"/>
      <c r="I1155" s="389"/>
      <c r="J1155" s="389"/>
      <c r="K1155" s="389"/>
      <c r="L1155" s="389"/>
      <c r="M1155" s="389"/>
      <c r="N1155" s="389"/>
      <c r="O1155" s="389"/>
      <c r="P1155" s="389"/>
      <c r="Q1155" s="389"/>
      <c r="R1155" s="389"/>
      <c r="S1155" s="389"/>
      <c r="T1155" s="390"/>
    </row>
    <row r="1156" spans="2:21" x14ac:dyDescent="0.25">
      <c r="B1156" s="602" t="str">
        <f>'Planilha Orçamentária'!A120</f>
        <v>8.1.4</v>
      </c>
      <c r="C1156" s="602"/>
      <c r="D1156" s="602"/>
      <c r="E1156" s="392" t="str">
        <f>'Planilha Orçamentária'!D120</f>
        <v>Eletroduto PEAD parede simples, corrugado, cor preta, diâmetro 1.1/2", referencia Kanaflex, Plastibras ou equivalente</v>
      </c>
      <c r="F1156" s="391"/>
      <c r="G1156" s="391"/>
      <c r="H1156" s="391"/>
      <c r="I1156" s="391"/>
      <c r="J1156" s="391"/>
      <c r="K1156" s="391"/>
      <c r="L1156" s="391"/>
      <c r="M1156" s="391"/>
      <c r="N1156" s="381"/>
      <c r="O1156" s="382"/>
      <c r="P1156" s="383"/>
      <c r="Q1156" s="383"/>
      <c r="R1156" s="383"/>
      <c r="S1156" s="311">
        <f>S1160</f>
        <v>153.81</v>
      </c>
      <c r="T1156" s="370" t="str">
        <f>IFERROR(VLOOKUP(B1156,'Planilha Orçamentária'!$A$13:$H$171,5,FALSE),0)</f>
        <v>m</v>
      </c>
      <c r="U1156" s="496"/>
    </row>
    <row r="1157" spans="2:21" x14ac:dyDescent="0.25">
      <c r="B1157" s="563"/>
      <c r="C1157" s="562"/>
      <c r="D1157" s="563"/>
      <c r="E1157" s="167" t="s">
        <v>13350</v>
      </c>
      <c r="F1157" s="174"/>
      <c r="G1157" s="174"/>
      <c r="H1157" s="35"/>
      <c r="I1157" s="35"/>
      <c r="J1157" s="157"/>
      <c r="K1157" s="35"/>
      <c r="L1157" s="35"/>
      <c r="N1157" s="400">
        <v>35.340000000000003</v>
      </c>
      <c r="O1157" s="319"/>
      <c r="P1157" s="174"/>
      <c r="Q1157" s="174"/>
      <c r="R1157" s="174"/>
      <c r="S1157" s="301">
        <f>N1157</f>
        <v>35.340000000000003</v>
      </c>
      <c r="T1157" s="222"/>
      <c r="U1157" s="545"/>
    </row>
    <row r="1158" spans="2:21" x14ac:dyDescent="0.25">
      <c r="B1158" s="563"/>
      <c r="C1158" s="562"/>
      <c r="D1158" s="563"/>
      <c r="E1158" s="167" t="s">
        <v>13374</v>
      </c>
      <c r="F1158" s="174"/>
      <c r="G1158" s="174"/>
      <c r="H1158" s="35"/>
      <c r="I1158" s="35"/>
      <c r="J1158" s="157"/>
      <c r="L1158" s="35"/>
      <c r="M1158" s="174"/>
      <c r="N1158" s="400">
        <v>87.06</v>
      </c>
      <c r="O1158" s="319"/>
      <c r="P1158" s="174"/>
      <c r="Q1158" s="174"/>
      <c r="R1158" s="174"/>
      <c r="S1158" s="301">
        <f>N1158</f>
        <v>87.06</v>
      </c>
      <c r="T1158" s="222"/>
      <c r="U1158" s="545"/>
    </row>
    <row r="1159" spans="2:21" x14ac:dyDescent="0.25">
      <c r="B1159" s="563"/>
      <c r="C1159" s="562"/>
      <c r="D1159" s="563"/>
      <c r="E1159" s="167" t="s">
        <v>10614</v>
      </c>
      <c r="F1159" s="174"/>
      <c r="G1159" s="174"/>
      <c r="H1159" s="35"/>
      <c r="I1159" s="35"/>
      <c r="J1159" s="157"/>
      <c r="K1159" s="35"/>
      <c r="L1159" s="35"/>
      <c r="M1159" s="174"/>
      <c r="N1159" s="400">
        <v>31.41</v>
      </c>
      <c r="O1159" s="319"/>
      <c r="P1159" s="174"/>
      <c r="Q1159" s="174"/>
      <c r="R1159" s="174"/>
      <c r="S1159" s="301">
        <f>N1159</f>
        <v>31.41</v>
      </c>
      <c r="T1159" s="222"/>
      <c r="U1159" s="545"/>
    </row>
    <row r="1160" spans="2:21" x14ac:dyDescent="0.25">
      <c r="B1160" s="565"/>
      <c r="C1160" s="564"/>
      <c r="D1160" s="565"/>
      <c r="E1160" s="149" t="s">
        <v>9</v>
      </c>
      <c r="F1160" s="160"/>
      <c r="G1160" s="161"/>
      <c r="H1160" s="163"/>
      <c r="I1160" s="160"/>
      <c r="J1160" s="161"/>
      <c r="K1160" s="163"/>
      <c r="L1160" s="163"/>
      <c r="M1160" s="164"/>
      <c r="N1160" s="165"/>
      <c r="O1160" s="165"/>
      <c r="P1160" s="165"/>
      <c r="Q1160" s="165"/>
      <c r="R1160" s="165"/>
      <c r="S1160" s="298">
        <f>ROUND(SUM(S1157:S1159),2)</f>
        <v>153.81</v>
      </c>
      <c r="T1160" s="150" t="str">
        <f>IFERROR(VLOOKUP(B1156,'Planilha Orçamentária'!$A$13:$H$171,5,FALSE),0)</f>
        <v>m</v>
      </c>
    </row>
    <row r="1161" spans="2:21" ht="6.75" customHeight="1" x14ac:dyDescent="0.25">
      <c r="B1161" s="388"/>
      <c r="C1161" s="389"/>
      <c r="D1161" s="389"/>
      <c r="E1161" s="389"/>
      <c r="F1161" s="389"/>
      <c r="G1161" s="389"/>
      <c r="H1161" s="389"/>
      <c r="I1161" s="389"/>
      <c r="J1161" s="389"/>
      <c r="K1161" s="389"/>
      <c r="L1161" s="389"/>
      <c r="M1161" s="389"/>
      <c r="N1161" s="389"/>
      <c r="O1161" s="389"/>
      <c r="P1161" s="389"/>
      <c r="Q1161" s="389"/>
      <c r="R1161" s="389"/>
      <c r="S1161" s="389"/>
      <c r="T1161" s="390"/>
    </row>
    <row r="1162" spans="2:21" x14ac:dyDescent="0.25">
      <c r="B1162" s="266" t="str">
        <f>'Planilha Orçamentária'!A121</f>
        <v>8.1.5</v>
      </c>
      <c r="C1162" s="266"/>
      <c r="D1162" s="266"/>
      <c r="E1162" s="392" t="str">
        <f>'Planilha Orçamentária'!D121</f>
        <v>Escavação manual em material de 1ª categoria na profundidade de até 1 m</v>
      </c>
      <c r="F1162" s="391"/>
      <c r="G1162" s="391"/>
      <c r="H1162" s="391"/>
      <c r="I1162" s="391"/>
      <c r="J1162" s="391"/>
      <c r="K1162" s="391"/>
      <c r="L1162" s="391"/>
      <c r="M1162" s="391"/>
      <c r="N1162" s="381"/>
      <c r="O1162" s="382"/>
      <c r="P1162" s="383"/>
      <c r="Q1162" s="383"/>
      <c r="R1162" s="383"/>
      <c r="S1162" s="311">
        <f>S1223</f>
        <v>55.89</v>
      </c>
      <c r="T1162" s="370" t="str">
        <f>IFERROR(VLOOKUP(B1162,'Planilha Orçamentária'!$A$13:$H$171,5,FALSE),0)</f>
        <v>m³</v>
      </c>
      <c r="U1162" s="496"/>
    </row>
    <row r="1163" spans="2:21" x14ac:dyDescent="0.25">
      <c r="B1163" s="563"/>
      <c r="C1163" s="562"/>
      <c r="D1163" s="601"/>
      <c r="E1163" s="546" t="s">
        <v>10514</v>
      </c>
      <c r="F1163" s="174">
        <v>5</v>
      </c>
      <c r="G1163" s="174" t="s">
        <v>1734</v>
      </c>
      <c r="H1163" s="174">
        <v>18.190000000000001</v>
      </c>
      <c r="I1163" s="35">
        <v>5</v>
      </c>
      <c r="J1163" s="174" t="s">
        <v>1734</v>
      </c>
      <c r="K1163" s="35">
        <v>18.190000000000001</v>
      </c>
      <c r="L1163" s="35"/>
      <c r="M1163" s="174"/>
      <c r="N1163" s="400">
        <v>2.9</v>
      </c>
      <c r="O1163" s="319">
        <v>0.2</v>
      </c>
      <c r="P1163" s="174">
        <v>0.2</v>
      </c>
      <c r="Q1163" s="174"/>
      <c r="R1163" s="174">
        <f>N1163*O1163*P1163</f>
        <v>0.11599999999999999</v>
      </c>
      <c r="S1163" s="301">
        <f t="shared" ref="S1163:S1222" si="236">R1163</f>
        <v>0.11599999999999999</v>
      </c>
      <c r="T1163" s="222"/>
      <c r="U1163" s="545"/>
    </row>
    <row r="1164" spans="2:21" x14ac:dyDescent="0.25">
      <c r="B1164" s="563"/>
      <c r="C1164" s="562"/>
      <c r="D1164" s="601"/>
      <c r="E1164" s="546" t="s">
        <v>10514</v>
      </c>
      <c r="F1164" s="174">
        <v>15</v>
      </c>
      <c r="G1164" s="174" t="s">
        <v>1734</v>
      </c>
      <c r="H1164" s="35">
        <v>6</v>
      </c>
      <c r="I1164" s="35">
        <v>15</v>
      </c>
      <c r="J1164" s="174" t="s">
        <v>1734</v>
      </c>
      <c r="K1164" s="35">
        <v>6</v>
      </c>
      <c r="L1164" s="35"/>
      <c r="M1164" s="174"/>
      <c r="N1164" s="400">
        <v>15.41</v>
      </c>
      <c r="O1164" s="319">
        <v>0.2</v>
      </c>
      <c r="P1164" s="174">
        <v>0.2</v>
      </c>
      <c r="Q1164" s="174"/>
      <c r="R1164" s="174">
        <f t="shared" ref="R1164:R1222" si="237">N1164*O1164*P1164</f>
        <v>0.61640000000000006</v>
      </c>
      <c r="S1164" s="301">
        <f t="shared" si="236"/>
        <v>0.61640000000000006</v>
      </c>
      <c r="T1164" s="222"/>
      <c r="U1164" s="545"/>
    </row>
    <row r="1165" spans="2:21" x14ac:dyDescent="0.25">
      <c r="B1165" s="563"/>
      <c r="C1165" s="562"/>
      <c r="D1165" s="601"/>
      <c r="E1165" s="546" t="s">
        <v>13803</v>
      </c>
      <c r="F1165" s="174">
        <v>4</v>
      </c>
      <c r="G1165" s="174" t="s">
        <v>1734</v>
      </c>
      <c r="H1165" s="35">
        <v>9.7200000000000006</v>
      </c>
      <c r="I1165" s="35">
        <v>4</v>
      </c>
      <c r="J1165" s="174" t="s">
        <v>1734</v>
      </c>
      <c r="K1165" s="35">
        <v>9.7200000000000006</v>
      </c>
      <c r="L1165" s="35"/>
      <c r="M1165" s="174"/>
      <c r="N1165" s="400">
        <v>15</v>
      </c>
      <c r="O1165" s="319">
        <v>0.2</v>
      </c>
      <c r="P1165" s="174">
        <v>0.2</v>
      </c>
      <c r="Q1165" s="174"/>
      <c r="R1165" s="174">
        <f t="shared" si="237"/>
        <v>0.60000000000000009</v>
      </c>
      <c r="S1165" s="301">
        <f t="shared" si="236"/>
        <v>0.60000000000000009</v>
      </c>
      <c r="T1165" s="222"/>
      <c r="U1165" s="545"/>
    </row>
    <row r="1166" spans="2:21" x14ac:dyDescent="0.25">
      <c r="B1166" s="563"/>
      <c r="C1166" s="562"/>
      <c r="D1166" s="601"/>
      <c r="E1166" s="546" t="s">
        <v>13803</v>
      </c>
      <c r="F1166" s="174">
        <v>14</v>
      </c>
      <c r="G1166" s="174" t="s">
        <v>1734</v>
      </c>
      <c r="H1166" s="35">
        <v>14.39</v>
      </c>
      <c r="I1166" s="35">
        <v>14</v>
      </c>
      <c r="J1166" s="174" t="s">
        <v>1734</v>
      </c>
      <c r="K1166" s="35">
        <v>14.39</v>
      </c>
      <c r="L1166" s="35"/>
      <c r="M1166" s="174"/>
      <c r="N1166" s="400">
        <v>22.95</v>
      </c>
      <c r="O1166" s="319">
        <v>0.2</v>
      </c>
      <c r="P1166" s="174">
        <v>0.2</v>
      </c>
      <c r="Q1166" s="174"/>
      <c r="R1166" s="174">
        <f t="shared" si="237"/>
        <v>0.91800000000000004</v>
      </c>
      <c r="S1166" s="301">
        <f t="shared" si="236"/>
        <v>0.91800000000000004</v>
      </c>
      <c r="T1166" s="222"/>
      <c r="U1166" s="545"/>
    </row>
    <row r="1167" spans="2:21" x14ac:dyDescent="0.25">
      <c r="B1167" s="563"/>
      <c r="C1167" s="562"/>
      <c r="D1167" s="601"/>
      <c r="E1167" s="546" t="s">
        <v>13803</v>
      </c>
      <c r="F1167" s="174">
        <v>22</v>
      </c>
      <c r="G1167" s="174" t="s">
        <v>1734</v>
      </c>
      <c r="H1167" s="35">
        <v>18.940000000000001</v>
      </c>
      <c r="I1167" s="35">
        <v>22</v>
      </c>
      <c r="J1167" s="174" t="s">
        <v>1734</v>
      </c>
      <c r="K1167" s="35">
        <v>18.940000000000001</v>
      </c>
      <c r="L1167" s="35"/>
      <c r="M1167" s="174"/>
      <c r="N1167" s="400">
        <v>17.399999999999999</v>
      </c>
      <c r="O1167" s="319">
        <v>0.2</v>
      </c>
      <c r="P1167" s="174">
        <v>0.2</v>
      </c>
      <c r="Q1167" s="174"/>
      <c r="R1167" s="174">
        <f t="shared" si="237"/>
        <v>0.69600000000000006</v>
      </c>
      <c r="S1167" s="301">
        <f t="shared" si="236"/>
        <v>0.69600000000000006</v>
      </c>
      <c r="T1167" s="222"/>
      <c r="U1167" s="545"/>
    </row>
    <row r="1168" spans="2:21" x14ac:dyDescent="0.25">
      <c r="B1168" s="563"/>
      <c r="C1168" s="562"/>
      <c r="D1168" s="601"/>
      <c r="E1168" s="546" t="s">
        <v>13803</v>
      </c>
      <c r="F1168" s="174">
        <v>30</v>
      </c>
      <c r="G1168" s="174" t="s">
        <v>1734</v>
      </c>
      <c r="H1168" s="35">
        <v>19.649999999999999</v>
      </c>
      <c r="I1168" s="35">
        <v>30</v>
      </c>
      <c r="J1168" s="174" t="s">
        <v>1734</v>
      </c>
      <c r="K1168" s="35">
        <v>19.649999999999999</v>
      </c>
      <c r="L1168" s="35"/>
      <c r="M1168" s="174"/>
      <c r="N1168" s="400">
        <v>6.49</v>
      </c>
      <c r="O1168" s="319">
        <v>0.2</v>
      </c>
      <c r="P1168" s="174">
        <v>0.2</v>
      </c>
      <c r="Q1168" s="174"/>
      <c r="R1168" s="174">
        <f t="shared" si="237"/>
        <v>0.2596</v>
      </c>
      <c r="S1168" s="301">
        <f t="shared" si="236"/>
        <v>0.2596</v>
      </c>
      <c r="T1168" s="222"/>
      <c r="U1168" s="545"/>
    </row>
    <row r="1169" spans="2:21" x14ac:dyDescent="0.25">
      <c r="B1169" s="563"/>
      <c r="C1169" s="562"/>
      <c r="D1169" s="563"/>
      <c r="E1169" s="167" t="s">
        <v>10530</v>
      </c>
      <c r="F1169" s="174"/>
      <c r="G1169" s="174"/>
      <c r="H1169" s="35"/>
      <c r="I1169" s="35"/>
      <c r="J1169" s="174"/>
      <c r="K1169" s="35"/>
      <c r="L1169" s="35"/>
      <c r="M1169" s="174"/>
      <c r="N1169" s="400">
        <v>100.46</v>
      </c>
      <c r="O1169" s="319">
        <v>0.2</v>
      </c>
      <c r="P1169" s="174">
        <v>0.2</v>
      </c>
      <c r="Q1169" s="174"/>
      <c r="R1169" s="174">
        <f t="shared" si="237"/>
        <v>4.0183999999999997</v>
      </c>
      <c r="S1169" s="301">
        <f t="shared" si="236"/>
        <v>4.0183999999999997</v>
      </c>
      <c r="T1169" s="222"/>
      <c r="U1169" s="545"/>
    </row>
    <row r="1170" spans="2:21" x14ac:dyDescent="0.25">
      <c r="B1170" s="563"/>
      <c r="C1170" s="562"/>
      <c r="D1170" s="563"/>
      <c r="E1170" s="167" t="s">
        <v>10547</v>
      </c>
      <c r="F1170" s="174">
        <v>0</v>
      </c>
      <c r="G1170" s="174" t="s">
        <v>1734</v>
      </c>
      <c r="H1170" s="35">
        <v>12.03</v>
      </c>
      <c r="I1170" s="35">
        <v>0</v>
      </c>
      <c r="J1170" s="174" t="s">
        <v>1734</v>
      </c>
      <c r="K1170" s="35">
        <v>12.52</v>
      </c>
      <c r="L1170" s="35"/>
      <c r="M1170" s="174"/>
      <c r="N1170" s="400">
        <v>5.96</v>
      </c>
      <c r="O1170" s="319">
        <v>0.2</v>
      </c>
      <c r="P1170" s="174">
        <v>0.2</v>
      </c>
      <c r="Q1170" s="174"/>
      <c r="R1170" s="174">
        <f t="shared" si="237"/>
        <v>0.2384</v>
      </c>
      <c r="S1170" s="301">
        <f t="shared" si="236"/>
        <v>0.2384</v>
      </c>
      <c r="T1170" s="222"/>
      <c r="U1170" s="545"/>
    </row>
    <row r="1171" spans="2:21" x14ac:dyDescent="0.25">
      <c r="B1171" s="563"/>
      <c r="C1171" s="562"/>
      <c r="D1171" s="563"/>
      <c r="E1171" s="167" t="s">
        <v>10547</v>
      </c>
      <c r="F1171" s="174">
        <v>0</v>
      </c>
      <c r="G1171" s="174" t="s">
        <v>1734</v>
      </c>
      <c r="H1171" s="35">
        <v>12.52</v>
      </c>
      <c r="I1171" s="35">
        <v>1</v>
      </c>
      <c r="J1171" s="174" t="s">
        <v>1734</v>
      </c>
      <c r="K1171" s="35">
        <v>7.62</v>
      </c>
      <c r="L1171" s="35"/>
      <c r="M1171" s="174"/>
      <c r="N1171" s="400">
        <v>15.86</v>
      </c>
      <c r="O1171" s="319">
        <v>0.2</v>
      </c>
      <c r="P1171" s="174">
        <v>0.2</v>
      </c>
      <c r="Q1171" s="174"/>
      <c r="R1171" s="174">
        <f t="shared" si="237"/>
        <v>0.63440000000000007</v>
      </c>
      <c r="S1171" s="301">
        <f t="shared" si="236"/>
        <v>0.63440000000000007</v>
      </c>
      <c r="T1171" s="222"/>
      <c r="U1171" s="545"/>
    </row>
    <row r="1172" spans="2:21" x14ac:dyDescent="0.25">
      <c r="B1172" s="563"/>
      <c r="C1172" s="562"/>
      <c r="D1172" s="563"/>
      <c r="E1172" s="167" t="s">
        <v>10514</v>
      </c>
      <c r="F1172" s="174">
        <v>1</v>
      </c>
      <c r="G1172" s="174" t="s">
        <v>1734</v>
      </c>
      <c r="H1172" s="35">
        <v>8.98</v>
      </c>
      <c r="I1172" s="35">
        <v>2</v>
      </c>
      <c r="J1172" s="174" t="s">
        <v>1734</v>
      </c>
      <c r="K1172" s="35">
        <v>18.190000000000001</v>
      </c>
      <c r="L1172" s="35"/>
      <c r="M1172" s="174"/>
      <c r="N1172" s="400">
        <v>29.04</v>
      </c>
      <c r="O1172" s="319">
        <v>0.2</v>
      </c>
      <c r="P1172" s="174">
        <v>0.2</v>
      </c>
      <c r="Q1172" s="174"/>
      <c r="R1172" s="174">
        <f t="shared" si="237"/>
        <v>1.1616</v>
      </c>
      <c r="S1172" s="301">
        <f t="shared" si="236"/>
        <v>1.1616</v>
      </c>
      <c r="T1172" s="222"/>
      <c r="U1172" s="545"/>
    </row>
    <row r="1173" spans="2:21" x14ac:dyDescent="0.25">
      <c r="B1173" s="563"/>
      <c r="C1173" s="562"/>
      <c r="D1173" s="563"/>
      <c r="E1173" s="167" t="s">
        <v>10514</v>
      </c>
      <c r="F1173" s="174">
        <v>2</v>
      </c>
      <c r="G1173" s="174" t="s">
        <v>1734</v>
      </c>
      <c r="H1173" s="35">
        <v>18.190000000000001</v>
      </c>
      <c r="I1173" s="35">
        <v>4</v>
      </c>
      <c r="J1173" s="174" t="s">
        <v>1734</v>
      </c>
      <c r="K1173" s="35">
        <v>8.19</v>
      </c>
      <c r="L1173" s="35"/>
      <c r="M1173" s="174"/>
      <c r="N1173" s="400">
        <v>29.71</v>
      </c>
      <c r="O1173" s="319">
        <v>0.2</v>
      </c>
      <c r="P1173" s="174">
        <v>0.2</v>
      </c>
      <c r="Q1173" s="174"/>
      <c r="R1173" s="174">
        <f t="shared" si="237"/>
        <v>1.1884000000000001</v>
      </c>
      <c r="S1173" s="301">
        <f t="shared" si="236"/>
        <v>1.1884000000000001</v>
      </c>
      <c r="T1173" s="222"/>
      <c r="U1173" s="545"/>
    </row>
    <row r="1174" spans="2:21" x14ac:dyDescent="0.25">
      <c r="B1174" s="563"/>
      <c r="C1174" s="562"/>
      <c r="D1174" s="563"/>
      <c r="E1174" s="167" t="s">
        <v>10514</v>
      </c>
      <c r="F1174" s="174">
        <v>4</v>
      </c>
      <c r="G1174" s="174" t="s">
        <v>1734</v>
      </c>
      <c r="H1174" s="35">
        <v>9.25</v>
      </c>
      <c r="I1174" s="35">
        <v>5</v>
      </c>
      <c r="J1174" s="174" t="s">
        <v>1734</v>
      </c>
      <c r="K1174" s="35">
        <v>18.190000000000001</v>
      </c>
      <c r="L1174" s="35"/>
      <c r="M1174" s="174"/>
      <c r="N1174" s="400">
        <v>29.62</v>
      </c>
      <c r="O1174" s="319">
        <v>0.2</v>
      </c>
      <c r="P1174" s="174">
        <v>0.2</v>
      </c>
      <c r="Q1174" s="174"/>
      <c r="R1174" s="174">
        <f t="shared" si="237"/>
        <v>1.1848000000000001</v>
      </c>
      <c r="S1174" s="301">
        <f t="shared" si="236"/>
        <v>1.1848000000000001</v>
      </c>
      <c r="T1174" s="222"/>
      <c r="U1174" s="545"/>
    </row>
    <row r="1175" spans="2:21" x14ac:dyDescent="0.25">
      <c r="B1175" s="563"/>
      <c r="C1175" s="562"/>
      <c r="D1175" s="563"/>
      <c r="E1175" s="167" t="s">
        <v>10514</v>
      </c>
      <c r="F1175" s="174">
        <v>5</v>
      </c>
      <c r="G1175" s="174" t="s">
        <v>1734</v>
      </c>
      <c r="H1175" s="35">
        <v>18</v>
      </c>
      <c r="I1175" s="35">
        <v>7</v>
      </c>
      <c r="J1175" s="174" t="s">
        <v>1734</v>
      </c>
      <c r="K1175" s="35">
        <v>8.67</v>
      </c>
      <c r="L1175" s="35"/>
      <c r="M1175" s="174"/>
      <c r="N1175" s="400">
        <v>30.28</v>
      </c>
      <c r="O1175" s="319">
        <v>0.2</v>
      </c>
      <c r="P1175" s="174">
        <v>0.2</v>
      </c>
      <c r="Q1175" s="174"/>
      <c r="R1175" s="174">
        <f t="shared" si="237"/>
        <v>1.2112000000000003</v>
      </c>
      <c r="S1175" s="301">
        <f t="shared" si="236"/>
        <v>1.2112000000000003</v>
      </c>
      <c r="T1175" s="222"/>
      <c r="U1175" s="545"/>
    </row>
    <row r="1176" spans="2:21" x14ac:dyDescent="0.25">
      <c r="B1176" s="563"/>
      <c r="C1176" s="562"/>
      <c r="D1176" s="563"/>
      <c r="E1176" s="167" t="s">
        <v>10514</v>
      </c>
      <c r="F1176" s="174">
        <v>7</v>
      </c>
      <c r="G1176" s="174" t="s">
        <v>1734</v>
      </c>
      <c r="H1176" s="35">
        <v>8.67</v>
      </c>
      <c r="I1176" s="35">
        <v>8</v>
      </c>
      <c r="J1176" s="174" t="s">
        <v>1734</v>
      </c>
      <c r="K1176" s="35">
        <v>18.91</v>
      </c>
      <c r="L1176" s="35"/>
      <c r="M1176" s="174"/>
      <c r="N1176" s="400">
        <v>29.75</v>
      </c>
      <c r="O1176" s="319">
        <v>0.2</v>
      </c>
      <c r="P1176" s="174">
        <v>0.2</v>
      </c>
      <c r="Q1176" s="174"/>
      <c r="R1176" s="174">
        <f t="shared" si="237"/>
        <v>1.1900000000000002</v>
      </c>
      <c r="S1176" s="301">
        <f t="shared" si="236"/>
        <v>1.1900000000000002</v>
      </c>
      <c r="T1176" s="222"/>
      <c r="U1176" s="545"/>
    </row>
    <row r="1177" spans="2:21" x14ac:dyDescent="0.25">
      <c r="B1177" s="563"/>
      <c r="C1177" s="562"/>
      <c r="D1177" s="563"/>
      <c r="E1177" s="167" t="s">
        <v>10514</v>
      </c>
      <c r="F1177" s="174">
        <v>8</v>
      </c>
      <c r="G1177" s="174" t="s">
        <v>1734</v>
      </c>
      <c r="H1177" s="35">
        <v>18.91</v>
      </c>
      <c r="I1177" s="35">
        <v>10</v>
      </c>
      <c r="J1177" s="174" t="s">
        <v>1734</v>
      </c>
      <c r="K1177" s="35">
        <v>8.7100000000000009</v>
      </c>
      <c r="L1177" s="35"/>
      <c r="M1177" s="174"/>
      <c r="N1177" s="400">
        <v>29.47</v>
      </c>
      <c r="O1177" s="319">
        <v>0.2</v>
      </c>
      <c r="P1177" s="174">
        <v>0.2</v>
      </c>
      <c r="Q1177" s="174"/>
      <c r="R1177" s="174">
        <f t="shared" si="237"/>
        <v>1.1788000000000001</v>
      </c>
      <c r="S1177" s="301">
        <f t="shared" si="236"/>
        <v>1.1788000000000001</v>
      </c>
      <c r="T1177" s="222"/>
      <c r="U1177" s="545"/>
    </row>
    <row r="1178" spans="2:21" x14ac:dyDescent="0.25">
      <c r="B1178" s="563"/>
      <c r="C1178" s="562"/>
      <c r="D1178" s="563"/>
      <c r="E1178" s="167" t="s">
        <v>10514</v>
      </c>
      <c r="F1178" s="174">
        <v>11</v>
      </c>
      <c r="G1178" s="174" t="s">
        <v>1734</v>
      </c>
      <c r="H1178" s="35">
        <v>18.170000000000002</v>
      </c>
      <c r="I1178" s="35">
        <v>13</v>
      </c>
      <c r="J1178" s="174" t="s">
        <v>1734</v>
      </c>
      <c r="K1178" s="35">
        <v>8.17</v>
      </c>
      <c r="L1178" s="35"/>
      <c r="M1178" s="174"/>
      <c r="N1178" s="400">
        <v>29.75</v>
      </c>
      <c r="O1178" s="319">
        <v>0.2</v>
      </c>
      <c r="P1178" s="174">
        <v>0.2</v>
      </c>
      <c r="Q1178" s="174"/>
      <c r="R1178" s="174">
        <f t="shared" si="237"/>
        <v>1.1900000000000002</v>
      </c>
      <c r="S1178" s="301">
        <f t="shared" si="236"/>
        <v>1.1900000000000002</v>
      </c>
      <c r="T1178" s="222"/>
      <c r="U1178" s="545"/>
    </row>
    <row r="1179" spans="2:21" x14ac:dyDescent="0.25">
      <c r="B1179" s="563"/>
      <c r="C1179" s="562"/>
      <c r="D1179" s="563"/>
      <c r="E1179" s="167" t="s">
        <v>10514</v>
      </c>
      <c r="F1179" s="174">
        <v>13</v>
      </c>
      <c r="G1179" s="174" t="s">
        <v>1734</v>
      </c>
      <c r="H1179" s="35">
        <v>8.18</v>
      </c>
      <c r="I1179" s="35">
        <v>14</v>
      </c>
      <c r="J1179" s="174" t="s">
        <v>1734</v>
      </c>
      <c r="K1179" s="35">
        <v>18</v>
      </c>
      <c r="L1179" s="35"/>
      <c r="M1179" s="174"/>
      <c r="N1179" s="400">
        <v>29.68</v>
      </c>
      <c r="O1179" s="319">
        <v>0.2</v>
      </c>
      <c r="P1179" s="174">
        <v>0.2</v>
      </c>
      <c r="Q1179" s="174"/>
      <c r="R1179" s="174">
        <f t="shared" si="237"/>
        <v>1.1872</v>
      </c>
      <c r="S1179" s="301">
        <f t="shared" si="236"/>
        <v>1.1872</v>
      </c>
      <c r="T1179" s="222"/>
      <c r="U1179" s="545"/>
    </row>
    <row r="1180" spans="2:21" x14ac:dyDescent="0.25">
      <c r="B1180" s="563"/>
      <c r="C1180" s="562"/>
      <c r="D1180" s="563"/>
      <c r="E1180" s="167" t="s">
        <v>10514</v>
      </c>
      <c r="F1180" s="174">
        <v>14</v>
      </c>
      <c r="G1180" s="174" t="s">
        <v>1734</v>
      </c>
      <c r="H1180" s="35">
        <v>18</v>
      </c>
      <c r="I1180" s="35">
        <v>15</v>
      </c>
      <c r="J1180" s="174" t="s">
        <v>1734</v>
      </c>
      <c r="K1180" s="35">
        <v>6</v>
      </c>
      <c r="L1180" s="35"/>
      <c r="M1180" s="174"/>
      <c r="N1180" s="400">
        <v>7.4</v>
      </c>
      <c r="O1180" s="319">
        <v>0.2</v>
      </c>
      <c r="P1180" s="174">
        <v>0.2</v>
      </c>
      <c r="Q1180" s="174"/>
      <c r="R1180" s="174">
        <f t="shared" si="237"/>
        <v>0.29600000000000004</v>
      </c>
      <c r="S1180" s="301">
        <f t="shared" si="236"/>
        <v>0.29600000000000004</v>
      </c>
      <c r="T1180" s="222"/>
      <c r="U1180" s="545"/>
    </row>
    <row r="1181" spans="2:21" x14ac:dyDescent="0.25">
      <c r="B1181" s="563"/>
      <c r="C1181" s="562"/>
      <c r="D1181" s="563"/>
      <c r="E1181" s="167" t="s">
        <v>10514</v>
      </c>
      <c r="F1181" s="174">
        <v>15</v>
      </c>
      <c r="G1181" s="174" t="s">
        <v>1734</v>
      </c>
      <c r="H1181" s="35">
        <v>6</v>
      </c>
      <c r="I1181" s="35">
        <v>16</v>
      </c>
      <c r="J1181" s="174" t="s">
        <v>1734</v>
      </c>
      <c r="K1181" s="35">
        <v>8.91</v>
      </c>
      <c r="L1181" s="35"/>
      <c r="M1181" s="174"/>
      <c r="N1181" s="400">
        <v>22.05</v>
      </c>
      <c r="O1181" s="319">
        <v>0.2</v>
      </c>
      <c r="P1181" s="174">
        <v>0.2</v>
      </c>
      <c r="Q1181" s="174"/>
      <c r="R1181" s="174">
        <f t="shared" si="237"/>
        <v>0.88200000000000012</v>
      </c>
      <c r="S1181" s="301">
        <f t="shared" si="236"/>
        <v>0.88200000000000012</v>
      </c>
      <c r="T1181" s="222"/>
      <c r="U1181" s="545"/>
    </row>
    <row r="1182" spans="2:21" x14ac:dyDescent="0.25">
      <c r="B1182" s="563"/>
      <c r="C1182" s="562"/>
      <c r="D1182" s="563"/>
      <c r="E1182" s="167" t="s">
        <v>10514</v>
      </c>
      <c r="F1182" s="174">
        <v>16</v>
      </c>
      <c r="G1182" s="174" t="s">
        <v>1734</v>
      </c>
      <c r="H1182" s="35">
        <v>8.91</v>
      </c>
      <c r="I1182" s="35">
        <v>17</v>
      </c>
      <c r="J1182" s="174" t="s">
        <v>1734</v>
      </c>
      <c r="K1182" s="35">
        <v>18.920000000000002</v>
      </c>
      <c r="L1182" s="35"/>
      <c r="M1182" s="174"/>
      <c r="N1182" s="400">
        <v>30.31</v>
      </c>
      <c r="O1182" s="319">
        <v>0.2</v>
      </c>
      <c r="P1182" s="174">
        <v>0.2</v>
      </c>
      <c r="Q1182" s="174"/>
      <c r="R1182" s="174">
        <f t="shared" si="237"/>
        <v>1.2124000000000001</v>
      </c>
      <c r="S1182" s="301">
        <f t="shared" si="236"/>
        <v>1.2124000000000001</v>
      </c>
      <c r="T1182" s="222"/>
      <c r="U1182" s="545"/>
    </row>
    <row r="1183" spans="2:21" x14ac:dyDescent="0.25">
      <c r="B1183" s="563"/>
      <c r="C1183" s="562"/>
      <c r="D1183" s="563"/>
      <c r="E1183" s="167" t="s">
        <v>10514</v>
      </c>
      <c r="F1183" s="174">
        <v>17</v>
      </c>
      <c r="G1183" s="174" t="s">
        <v>1734</v>
      </c>
      <c r="H1183" s="35">
        <v>18.920000000000002</v>
      </c>
      <c r="I1183" s="35">
        <v>18</v>
      </c>
      <c r="J1183" s="174" t="s">
        <v>1734</v>
      </c>
      <c r="K1183" s="35">
        <v>8.91</v>
      </c>
      <c r="L1183" s="35"/>
      <c r="M1183" s="174"/>
      <c r="N1183" s="400">
        <v>29.55</v>
      </c>
      <c r="O1183" s="319">
        <v>0.2</v>
      </c>
      <c r="P1183" s="174">
        <v>0.2</v>
      </c>
      <c r="Q1183" s="174"/>
      <c r="R1183" s="174">
        <f t="shared" si="237"/>
        <v>1.1820000000000002</v>
      </c>
      <c r="S1183" s="301">
        <f t="shared" si="236"/>
        <v>1.1820000000000002</v>
      </c>
      <c r="T1183" s="222"/>
      <c r="U1183" s="545"/>
    </row>
    <row r="1184" spans="2:21" x14ac:dyDescent="0.25">
      <c r="B1184" s="563"/>
      <c r="C1184" s="562"/>
      <c r="D1184" s="563"/>
      <c r="E1184" s="167" t="s">
        <v>10514</v>
      </c>
      <c r="F1184" s="174">
        <v>18</v>
      </c>
      <c r="G1184" s="174" t="s">
        <v>1734</v>
      </c>
      <c r="H1184" s="35">
        <v>8.91</v>
      </c>
      <c r="I1184" s="35">
        <v>20</v>
      </c>
      <c r="J1184" s="174" t="s">
        <v>1734</v>
      </c>
      <c r="K1184" s="35">
        <v>12.53</v>
      </c>
      <c r="L1184" s="35"/>
      <c r="M1184" s="174"/>
      <c r="N1184" s="400">
        <v>22.65</v>
      </c>
      <c r="O1184" s="319">
        <v>0.2</v>
      </c>
      <c r="P1184" s="174">
        <v>0.2</v>
      </c>
      <c r="Q1184" s="174"/>
      <c r="R1184" s="174">
        <f t="shared" si="237"/>
        <v>0.90600000000000014</v>
      </c>
      <c r="S1184" s="301">
        <f t="shared" si="236"/>
        <v>0.90600000000000014</v>
      </c>
      <c r="T1184" s="222"/>
      <c r="U1184" s="545"/>
    </row>
    <row r="1185" spans="2:21" x14ac:dyDescent="0.25">
      <c r="B1185" s="563"/>
      <c r="C1185" s="562"/>
      <c r="D1185" s="563"/>
      <c r="E1185" s="167" t="s">
        <v>10607</v>
      </c>
      <c r="F1185" s="174">
        <v>2</v>
      </c>
      <c r="G1185" s="174" t="s">
        <v>1734</v>
      </c>
      <c r="H1185" s="35">
        <v>12.72</v>
      </c>
      <c r="I1185" s="35">
        <v>3</v>
      </c>
      <c r="J1185" s="174" t="s">
        <v>1734</v>
      </c>
      <c r="K1185" s="35">
        <v>11.04</v>
      </c>
      <c r="L1185" s="35"/>
      <c r="M1185" s="174"/>
      <c r="N1185" s="400">
        <v>16.25</v>
      </c>
      <c r="O1185" s="319">
        <v>0.2</v>
      </c>
      <c r="P1185" s="174">
        <v>0.2</v>
      </c>
      <c r="Q1185" s="174"/>
      <c r="R1185" s="174">
        <f t="shared" si="237"/>
        <v>0.65</v>
      </c>
      <c r="S1185" s="301">
        <f t="shared" si="236"/>
        <v>0.65</v>
      </c>
      <c r="T1185" s="222"/>
      <c r="U1185" s="545"/>
    </row>
    <row r="1186" spans="2:21" x14ac:dyDescent="0.25">
      <c r="B1186" s="563"/>
      <c r="C1186" s="562"/>
      <c r="D1186" s="563"/>
      <c r="E1186" s="167" t="s">
        <v>10607</v>
      </c>
      <c r="F1186" s="174">
        <v>3</v>
      </c>
      <c r="G1186" s="174" t="s">
        <v>1734</v>
      </c>
      <c r="H1186" s="35">
        <v>11.04</v>
      </c>
      <c r="I1186" s="35">
        <v>3</v>
      </c>
      <c r="J1186" s="174" t="s">
        <v>1734</v>
      </c>
      <c r="K1186" s="35">
        <v>11.04</v>
      </c>
      <c r="L1186" s="35"/>
      <c r="M1186" s="174"/>
      <c r="N1186" s="400">
        <v>2.99</v>
      </c>
      <c r="O1186" s="319">
        <v>0.2</v>
      </c>
      <c r="P1186" s="174">
        <v>0.2</v>
      </c>
      <c r="Q1186" s="174"/>
      <c r="R1186" s="174">
        <f t="shared" si="237"/>
        <v>0.11960000000000003</v>
      </c>
      <c r="S1186" s="301">
        <f t="shared" si="236"/>
        <v>0.11960000000000003</v>
      </c>
      <c r="T1186" s="222"/>
      <c r="U1186" s="545"/>
    </row>
    <row r="1187" spans="2:21" x14ac:dyDescent="0.25">
      <c r="B1187" s="563"/>
      <c r="C1187" s="562"/>
      <c r="D1187" s="563"/>
      <c r="E1187" s="167" t="s">
        <v>10607</v>
      </c>
      <c r="F1187" s="174">
        <v>3</v>
      </c>
      <c r="G1187" s="174" t="s">
        <v>1734</v>
      </c>
      <c r="H1187" s="35">
        <v>11.04</v>
      </c>
      <c r="I1187" s="35">
        <v>4</v>
      </c>
      <c r="J1187" s="174" t="s">
        <v>1734</v>
      </c>
      <c r="K1187" s="35">
        <v>0.8</v>
      </c>
      <c r="L1187" s="35"/>
      <c r="M1187" s="174"/>
      <c r="N1187" s="400">
        <v>9.1199999999999992</v>
      </c>
      <c r="O1187" s="319">
        <v>0.2</v>
      </c>
      <c r="P1187" s="174">
        <v>0.2</v>
      </c>
      <c r="Q1187" s="174"/>
      <c r="R1187" s="174">
        <f t="shared" si="237"/>
        <v>0.36480000000000001</v>
      </c>
      <c r="S1187" s="301">
        <f t="shared" si="236"/>
        <v>0.36480000000000001</v>
      </c>
      <c r="T1187" s="222"/>
      <c r="U1187" s="545"/>
    </row>
    <row r="1188" spans="2:21" x14ac:dyDescent="0.25">
      <c r="B1188" s="563"/>
      <c r="C1188" s="562"/>
      <c r="D1188" s="563"/>
      <c r="E1188" s="167" t="s">
        <v>10607</v>
      </c>
      <c r="F1188" s="174">
        <v>4</v>
      </c>
      <c r="G1188" s="174" t="s">
        <v>1734</v>
      </c>
      <c r="H1188" s="35">
        <v>0.8</v>
      </c>
      <c r="I1188" s="35">
        <v>5</v>
      </c>
      <c r="J1188" s="174" t="s">
        <v>1734</v>
      </c>
      <c r="K1188" s="35">
        <v>8.94</v>
      </c>
      <c r="L1188" s="35"/>
      <c r="M1188" s="174"/>
      <c r="N1188" s="400">
        <v>27.82</v>
      </c>
      <c r="O1188" s="319">
        <v>0.2</v>
      </c>
      <c r="P1188" s="174">
        <v>0.2</v>
      </c>
      <c r="Q1188" s="174"/>
      <c r="R1188" s="174">
        <f t="shared" si="237"/>
        <v>1.1128</v>
      </c>
      <c r="S1188" s="301">
        <f t="shared" si="236"/>
        <v>1.1128</v>
      </c>
      <c r="T1188" s="222"/>
      <c r="U1188" s="545"/>
    </row>
    <row r="1189" spans="2:21" x14ac:dyDescent="0.25">
      <c r="B1189" s="563"/>
      <c r="C1189" s="562"/>
      <c r="D1189" s="563"/>
      <c r="E1189" s="167" t="s">
        <v>10607</v>
      </c>
      <c r="F1189" s="174">
        <v>5</v>
      </c>
      <c r="G1189" s="174" t="s">
        <v>1734</v>
      </c>
      <c r="H1189" s="35">
        <v>8.94</v>
      </c>
      <c r="I1189" s="35">
        <v>6</v>
      </c>
      <c r="J1189" s="174" t="s">
        <v>1734</v>
      </c>
      <c r="K1189" s="35">
        <v>2.48</v>
      </c>
      <c r="L1189" s="35"/>
      <c r="M1189" s="174"/>
      <c r="N1189" s="400">
        <v>16.3</v>
      </c>
      <c r="O1189" s="319">
        <v>0.2</v>
      </c>
      <c r="P1189" s="174">
        <v>0.2</v>
      </c>
      <c r="Q1189" s="174"/>
      <c r="R1189" s="174">
        <f t="shared" si="237"/>
        <v>0.65200000000000014</v>
      </c>
      <c r="S1189" s="301">
        <f t="shared" si="236"/>
        <v>0.65200000000000014</v>
      </c>
      <c r="T1189" s="222"/>
      <c r="U1189" s="545"/>
    </row>
    <row r="1190" spans="2:21" x14ac:dyDescent="0.25">
      <c r="B1190" s="563"/>
      <c r="C1190" s="562"/>
      <c r="D1190" s="563"/>
      <c r="E1190" s="167" t="s">
        <v>13824</v>
      </c>
      <c r="F1190" s="174">
        <v>0</v>
      </c>
      <c r="G1190" s="174" t="s">
        <v>1734</v>
      </c>
      <c r="H1190" s="35">
        <v>5.42</v>
      </c>
      <c r="I1190" s="35">
        <v>1</v>
      </c>
      <c r="J1190" s="174" t="s">
        <v>1734</v>
      </c>
      <c r="K1190" s="35">
        <v>12.66</v>
      </c>
      <c r="L1190" s="35"/>
      <c r="M1190" s="174"/>
      <c r="N1190" s="400">
        <v>28.9</v>
      </c>
      <c r="O1190" s="319">
        <v>0.2</v>
      </c>
      <c r="P1190" s="174">
        <v>0.2</v>
      </c>
      <c r="Q1190" s="174"/>
      <c r="R1190" s="174">
        <f t="shared" si="237"/>
        <v>1.1560000000000001</v>
      </c>
      <c r="S1190" s="301">
        <f t="shared" si="236"/>
        <v>1.1560000000000001</v>
      </c>
      <c r="T1190" s="222"/>
      <c r="U1190" s="545"/>
    </row>
    <row r="1191" spans="2:21" x14ac:dyDescent="0.25">
      <c r="B1191" s="563"/>
      <c r="C1191" s="562"/>
      <c r="D1191" s="563"/>
      <c r="E1191" s="167" t="s">
        <v>13824</v>
      </c>
      <c r="F1191" s="174">
        <v>1</v>
      </c>
      <c r="G1191" s="174" t="s">
        <v>1734</v>
      </c>
      <c r="H1191" s="35">
        <v>12.66</v>
      </c>
      <c r="I1191" s="35">
        <v>3</v>
      </c>
      <c r="J1191" s="174" t="s">
        <v>1734</v>
      </c>
      <c r="K1191" s="35">
        <v>2.27</v>
      </c>
      <c r="L1191" s="35"/>
      <c r="M1191" s="174"/>
      <c r="N1191" s="400">
        <v>29.56</v>
      </c>
      <c r="O1191" s="319">
        <v>0.2</v>
      </c>
      <c r="P1191" s="174">
        <v>0.2</v>
      </c>
      <c r="Q1191" s="174"/>
      <c r="R1191" s="174">
        <f t="shared" si="237"/>
        <v>1.1824000000000001</v>
      </c>
      <c r="S1191" s="301">
        <f t="shared" si="236"/>
        <v>1.1824000000000001</v>
      </c>
      <c r="T1191" s="222"/>
      <c r="U1191" s="545"/>
    </row>
    <row r="1192" spans="2:21" x14ac:dyDescent="0.25">
      <c r="B1192" s="563"/>
      <c r="C1192" s="562"/>
      <c r="D1192" s="563"/>
      <c r="E1192" s="167" t="s">
        <v>13824</v>
      </c>
      <c r="F1192" s="174">
        <v>3</v>
      </c>
      <c r="G1192" s="174" t="s">
        <v>1734</v>
      </c>
      <c r="H1192" s="35">
        <v>2.27</v>
      </c>
      <c r="I1192" s="35">
        <v>4</v>
      </c>
      <c r="J1192" s="174" t="s">
        <v>1734</v>
      </c>
      <c r="K1192" s="35">
        <v>17.88</v>
      </c>
      <c r="L1192" s="35"/>
      <c r="M1192" s="174"/>
      <c r="N1192" s="400">
        <v>27.46</v>
      </c>
      <c r="O1192" s="319">
        <v>0.2</v>
      </c>
      <c r="P1192" s="174">
        <v>0.2</v>
      </c>
      <c r="Q1192" s="174"/>
      <c r="R1192" s="174">
        <f t="shared" si="237"/>
        <v>1.0984000000000003</v>
      </c>
      <c r="S1192" s="301">
        <f t="shared" si="236"/>
        <v>1.0984000000000003</v>
      </c>
      <c r="T1192" s="222"/>
      <c r="U1192" s="545"/>
    </row>
    <row r="1193" spans="2:21" x14ac:dyDescent="0.25">
      <c r="B1193" s="563"/>
      <c r="C1193" s="562"/>
      <c r="D1193" s="563"/>
      <c r="E1193" s="167" t="s">
        <v>13824</v>
      </c>
      <c r="F1193" s="174">
        <v>4</v>
      </c>
      <c r="G1193" s="174" t="s">
        <v>1734</v>
      </c>
      <c r="H1193" s="35">
        <v>17.88</v>
      </c>
      <c r="I1193" s="35">
        <v>6</v>
      </c>
      <c r="J1193" s="174" t="s">
        <v>1734</v>
      </c>
      <c r="K1193" s="35">
        <v>5.54</v>
      </c>
      <c r="L1193" s="35"/>
      <c r="M1193" s="174"/>
      <c r="N1193" s="400">
        <v>27.4</v>
      </c>
      <c r="O1193" s="319">
        <v>0.2</v>
      </c>
      <c r="P1193" s="174">
        <v>0.2</v>
      </c>
      <c r="Q1193" s="174"/>
      <c r="R1193" s="174">
        <f t="shared" si="237"/>
        <v>1.0960000000000001</v>
      </c>
      <c r="S1193" s="301">
        <f t="shared" si="236"/>
        <v>1.0960000000000001</v>
      </c>
      <c r="T1193" s="222"/>
      <c r="U1193" s="545"/>
    </row>
    <row r="1194" spans="2:21" x14ac:dyDescent="0.25">
      <c r="B1194" s="563"/>
      <c r="C1194" s="562"/>
      <c r="D1194" s="563"/>
      <c r="E1194" s="167" t="s">
        <v>13824</v>
      </c>
      <c r="F1194" s="174">
        <v>6</v>
      </c>
      <c r="G1194" s="174" t="s">
        <v>1734</v>
      </c>
      <c r="H1194" s="35">
        <v>5.54</v>
      </c>
      <c r="I1194" s="35">
        <v>7</v>
      </c>
      <c r="J1194" s="174" t="s">
        <v>1734</v>
      </c>
      <c r="K1194" s="35">
        <v>17.239999999999998</v>
      </c>
      <c r="L1194" s="35"/>
      <c r="M1194" s="174"/>
      <c r="N1194" s="400">
        <v>26.1</v>
      </c>
      <c r="O1194" s="319">
        <v>0.2</v>
      </c>
      <c r="P1194" s="174">
        <v>0.2</v>
      </c>
      <c r="Q1194" s="174"/>
      <c r="R1194" s="174">
        <f t="shared" si="237"/>
        <v>1.0440000000000003</v>
      </c>
      <c r="S1194" s="301">
        <f t="shared" si="236"/>
        <v>1.0440000000000003</v>
      </c>
      <c r="T1194" s="222"/>
      <c r="U1194" s="545"/>
    </row>
    <row r="1195" spans="2:21" x14ac:dyDescent="0.25">
      <c r="B1195" s="563"/>
      <c r="C1195" s="562"/>
      <c r="D1195" s="563"/>
      <c r="E1195" s="167" t="s">
        <v>13824</v>
      </c>
      <c r="F1195" s="174">
        <v>7</v>
      </c>
      <c r="G1195" s="174" t="s">
        <v>1734</v>
      </c>
      <c r="H1195" s="35">
        <v>17.239999999999998</v>
      </c>
      <c r="I1195" s="35">
        <v>8</v>
      </c>
      <c r="J1195" s="174" t="s">
        <v>1734</v>
      </c>
      <c r="K1195" s="35">
        <v>18.84</v>
      </c>
      <c r="L1195" s="35"/>
      <c r="M1195" s="174"/>
      <c r="N1195" s="400">
        <v>29.97</v>
      </c>
      <c r="O1195" s="319">
        <v>0.2</v>
      </c>
      <c r="P1195" s="174">
        <v>0.2</v>
      </c>
      <c r="Q1195" s="174"/>
      <c r="R1195" s="174">
        <f t="shared" si="237"/>
        <v>1.1988000000000001</v>
      </c>
      <c r="S1195" s="301">
        <f t="shared" si="236"/>
        <v>1.1988000000000001</v>
      </c>
      <c r="T1195" s="222"/>
      <c r="U1195" s="545"/>
    </row>
    <row r="1196" spans="2:21" x14ac:dyDescent="0.25">
      <c r="B1196" s="563"/>
      <c r="C1196" s="562"/>
      <c r="D1196" s="563"/>
      <c r="E1196" s="167" t="s">
        <v>13803</v>
      </c>
      <c r="F1196" s="174">
        <v>3</v>
      </c>
      <c r="G1196" s="174" t="s">
        <v>1734</v>
      </c>
      <c r="H1196" s="35">
        <v>12.67</v>
      </c>
      <c r="I1196" s="35">
        <v>4</v>
      </c>
      <c r="J1196" s="174" t="s">
        <v>1734</v>
      </c>
      <c r="K1196" s="35">
        <v>9.7200000000000006</v>
      </c>
      <c r="L1196" s="35"/>
      <c r="M1196" s="174"/>
      <c r="N1196" s="400">
        <v>16.75</v>
      </c>
      <c r="O1196" s="319">
        <v>0.2</v>
      </c>
      <c r="P1196" s="174">
        <v>0.2</v>
      </c>
      <c r="Q1196" s="174"/>
      <c r="R1196" s="174">
        <f t="shared" si="237"/>
        <v>0.67</v>
      </c>
      <c r="S1196" s="301">
        <f t="shared" si="236"/>
        <v>0.67</v>
      </c>
      <c r="T1196" s="222"/>
      <c r="U1196" s="545"/>
    </row>
    <row r="1197" spans="2:21" x14ac:dyDescent="0.25">
      <c r="B1197" s="563"/>
      <c r="C1197" s="562"/>
      <c r="D1197" s="563"/>
      <c r="E1197" s="167" t="s">
        <v>13803</v>
      </c>
      <c r="F1197" s="174">
        <v>8</v>
      </c>
      <c r="G1197" s="174" t="s">
        <v>1734</v>
      </c>
      <c r="H1197" s="35">
        <v>18.84</v>
      </c>
      <c r="I1197" s="35">
        <v>3</v>
      </c>
      <c r="J1197" s="174" t="s">
        <v>1734</v>
      </c>
      <c r="K1197" s="35">
        <v>12.67</v>
      </c>
      <c r="L1197" s="35"/>
      <c r="M1197" s="174"/>
      <c r="N1197" s="400">
        <v>29.9</v>
      </c>
      <c r="O1197" s="319">
        <v>0.2</v>
      </c>
      <c r="P1197" s="174">
        <v>0.2</v>
      </c>
      <c r="Q1197" s="174"/>
      <c r="R1197" s="174">
        <f t="shared" si="237"/>
        <v>1.1960000000000002</v>
      </c>
      <c r="S1197" s="301">
        <f t="shared" si="236"/>
        <v>1.1960000000000002</v>
      </c>
      <c r="T1197" s="222"/>
      <c r="U1197" s="545"/>
    </row>
    <row r="1198" spans="2:21" x14ac:dyDescent="0.25">
      <c r="B1198" s="563"/>
      <c r="C1198" s="562"/>
      <c r="D1198" s="563"/>
      <c r="E1198" s="167" t="s">
        <v>13803</v>
      </c>
      <c r="F1198" s="174">
        <v>5</v>
      </c>
      <c r="G1198" s="174" t="s">
        <v>1734</v>
      </c>
      <c r="H1198" s="35">
        <v>3.83</v>
      </c>
      <c r="I1198" s="35">
        <v>6</v>
      </c>
      <c r="J1198" s="174" t="s">
        <v>1734</v>
      </c>
      <c r="K1198" s="35">
        <v>12.28</v>
      </c>
      <c r="L1198" s="35"/>
      <c r="M1198" s="174"/>
      <c r="N1198" s="400">
        <v>29.1</v>
      </c>
      <c r="O1198" s="319">
        <v>0.2</v>
      </c>
      <c r="P1198" s="174">
        <v>0.2</v>
      </c>
      <c r="Q1198" s="174"/>
      <c r="R1198" s="174">
        <f t="shared" si="237"/>
        <v>1.1640000000000001</v>
      </c>
      <c r="S1198" s="301">
        <f t="shared" si="236"/>
        <v>1.1640000000000001</v>
      </c>
      <c r="T1198" s="222"/>
      <c r="U1198" s="545"/>
    </row>
    <row r="1199" spans="2:21" x14ac:dyDescent="0.25">
      <c r="B1199" s="563"/>
      <c r="C1199" s="562"/>
      <c r="D1199" s="563"/>
      <c r="E1199" s="167" t="s">
        <v>13803</v>
      </c>
      <c r="F1199" s="174">
        <v>6</v>
      </c>
      <c r="G1199" s="174" t="s">
        <v>1734</v>
      </c>
      <c r="H1199" s="35">
        <v>12.28</v>
      </c>
      <c r="I1199" s="35">
        <v>8</v>
      </c>
      <c r="J1199" s="174" t="s">
        <v>1734</v>
      </c>
      <c r="K1199" s="35">
        <v>0.98</v>
      </c>
      <c r="L1199" s="35"/>
      <c r="M1199" s="174"/>
      <c r="N1199" s="400">
        <v>28.44</v>
      </c>
      <c r="O1199" s="319">
        <v>0.2</v>
      </c>
      <c r="P1199" s="174">
        <v>0.2</v>
      </c>
      <c r="Q1199" s="174"/>
      <c r="R1199" s="174">
        <f t="shared" si="237"/>
        <v>1.1376000000000002</v>
      </c>
      <c r="S1199" s="301">
        <f t="shared" si="236"/>
        <v>1.1376000000000002</v>
      </c>
      <c r="T1199" s="222"/>
      <c r="U1199" s="545"/>
    </row>
    <row r="1200" spans="2:21" x14ac:dyDescent="0.25">
      <c r="B1200" s="563"/>
      <c r="C1200" s="562"/>
      <c r="D1200" s="563"/>
      <c r="E1200" s="167" t="s">
        <v>13803</v>
      </c>
      <c r="F1200" s="174">
        <v>8</v>
      </c>
      <c r="G1200" s="174" t="s">
        <v>1734</v>
      </c>
      <c r="H1200" s="35">
        <v>0.98</v>
      </c>
      <c r="I1200" s="35">
        <v>8</v>
      </c>
      <c r="J1200" s="174" t="s">
        <v>1734</v>
      </c>
      <c r="K1200" s="35">
        <v>0.98</v>
      </c>
      <c r="L1200" s="35"/>
      <c r="M1200" s="174"/>
      <c r="N1200" s="400">
        <v>6.9</v>
      </c>
      <c r="O1200" s="319">
        <v>0.2</v>
      </c>
      <c r="P1200" s="174">
        <v>0.2</v>
      </c>
      <c r="Q1200" s="174"/>
      <c r="R1200" s="174">
        <f t="shared" si="237"/>
        <v>0.27600000000000002</v>
      </c>
      <c r="S1200" s="301">
        <f t="shared" si="236"/>
        <v>0.27600000000000002</v>
      </c>
      <c r="T1200" s="222"/>
      <c r="U1200" s="545"/>
    </row>
    <row r="1201" spans="2:21" x14ac:dyDescent="0.25">
      <c r="B1201" s="563"/>
      <c r="C1201" s="562"/>
      <c r="D1201" s="563"/>
      <c r="E1201" s="167" t="s">
        <v>13803</v>
      </c>
      <c r="F1201" s="174">
        <v>9</v>
      </c>
      <c r="G1201" s="174" t="s">
        <v>1734</v>
      </c>
      <c r="H1201" s="35">
        <v>1.98</v>
      </c>
      <c r="I1201" s="35">
        <v>10</v>
      </c>
      <c r="J1201" s="174" t="s">
        <v>1734</v>
      </c>
      <c r="K1201" s="35">
        <v>12.04</v>
      </c>
      <c r="L1201" s="35"/>
      <c r="M1201" s="174"/>
      <c r="N1201" s="400">
        <v>29.75</v>
      </c>
      <c r="O1201" s="319">
        <v>0.2</v>
      </c>
      <c r="P1201" s="174">
        <v>0.2</v>
      </c>
      <c r="Q1201" s="174"/>
      <c r="R1201" s="174">
        <f t="shared" si="237"/>
        <v>1.1900000000000002</v>
      </c>
      <c r="S1201" s="301">
        <f t="shared" si="236"/>
        <v>1.1900000000000002</v>
      </c>
      <c r="T1201" s="222"/>
      <c r="U1201" s="545"/>
    </row>
    <row r="1202" spans="2:21" x14ac:dyDescent="0.25">
      <c r="B1202" s="563"/>
      <c r="C1202" s="562"/>
      <c r="D1202" s="563"/>
      <c r="E1202" s="167" t="s">
        <v>13803</v>
      </c>
      <c r="F1202" s="174">
        <v>10</v>
      </c>
      <c r="G1202" s="174" t="s">
        <v>1734</v>
      </c>
      <c r="H1202" s="35">
        <v>12.4</v>
      </c>
      <c r="I1202" s="35">
        <v>12</v>
      </c>
      <c r="J1202" s="174" t="s">
        <v>1734</v>
      </c>
      <c r="K1202" s="35">
        <v>2</v>
      </c>
      <c r="L1202" s="35"/>
      <c r="M1202" s="174"/>
      <c r="N1202" s="400">
        <v>29.87</v>
      </c>
      <c r="O1202" s="319">
        <v>0.2</v>
      </c>
      <c r="P1202" s="174">
        <v>0.2</v>
      </c>
      <c r="Q1202" s="174"/>
      <c r="R1202" s="174">
        <f t="shared" si="237"/>
        <v>1.1948000000000001</v>
      </c>
      <c r="S1202" s="301">
        <f t="shared" si="236"/>
        <v>1.1948000000000001</v>
      </c>
      <c r="T1202" s="222"/>
      <c r="U1202" s="545"/>
    </row>
    <row r="1203" spans="2:21" x14ac:dyDescent="0.25">
      <c r="B1203" s="563"/>
      <c r="C1203" s="562"/>
      <c r="D1203" s="563"/>
      <c r="E1203" s="167" t="s">
        <v>13803</v>
      </c>
      <c r="F1203" s="174">
        <v>12</v>
      </c>
      <c r="G1203" s="174" t="s">
        <v>1734</v>
      </c>
      <c r="H1203" s="35">
        <v>2</v>
      </c>
      <c r="I1203" s="35">
        <v>13</v>
      </c>
      <c r="J1203" s="174" t="s">
        <v>1734</v>
      </c>
      <c r="K1203" s="35">
        <v>12.02</v>
      </c>
      <c r="L1203" s="35"/>
      <c r="M1203" s="174"/>
      <c r="N1203" s="400">
        <v>30.04</v>
      </c>
      <c r="O1203" s="319">
        <v>0.2</v>
      </c>
      <c r="P1203" s="174">
        <v>0.2</v>
      </c>
      <c r="Q1203" s="174"/>
      <c r="R1203" s="174">
        <f t="shared" si="237"/>
        <v>1.2016</v>
      </c>
      <c r="S1203" s="301">
        <f t="shared" si="236"/>
        <v>1.2016</v>
      </c>
      <c r="T1203" s="222"/>
      <c r="U1203" s="545"/>
    </row>
    <row r="1204" spans="2:21" x14ac:dyDescent="0.25">
      <c r="B1204" s="563"/>
      <c r="C1204" s="562"/>
      <c r="D1204" s="563"/>
      <c r="E1204" s="167" t="s">
        <v>13803</v>
      </c>
      <c r="F1204" s="174">
        <v>13</v>
      </c>
      <c r="G1204" s="174" t="s">
        <v>1734</v>
      </c>
      <c r="H1204" s="35">
        <v>12.02</v>
      </c>
      <c r="I1204" s="35">
        <v>14</v>
      </c>
      <c r="J1204" s="174" t="s">
        <v>1734</v>
      </c>
      <c r="K1204" s="35">
        <v>14.39</v>
      </c>
      <c r="L1204" s="35"/>
      <c r="M1204" s="174"/>
      <c r="N1204" s="400">
        <v>22.46</v>
      </c>
      <c r="O1204" s="319">
        <v>0.2</v>
      </c>
      <c r="P1204" s="174">
        <v>0.2</v>
      </c>
      <c r="Q1204" s="174"/>
      <c r="R1204" s="174">
        <f t="shared" si="237"/>
        <v>0.89840000000000009</v>
      </c>
      <c r="S1204" s="301">
        <f t="shared" si="236"/>
        <v>0.89840000000000009</v>
      </c>
      <c r="T1204" s="222"/>
      <c r="U1204" s="545"/>
    </row>
    <row r="1205" spans="2:21" x14ac:dyDescent="0.25">
      <c r="B1205" s="563"/>
      <c r="C1205" s="562"/>
      <c r="D1205" s="563"/>
      <c r="E1205" s="167" t="s">
        <v>13803</v>
      </c>
      <c r="F1205" s="174">
        <v>14</v>
      </c>
      <c r="G1205" s="174" t="s">
        <v>1734</v>
      </c>
      <c r="H1205" s="35">
        <v>14.39</v>
      </c>
      <c r="I1205" s="35">
        <v>15</v>
      </c>
      <c r="J1205" s="174" t="s">
        <v>1734</v>
      </c>
      <c r="K1205" s="35">
        <v>2.0099999999999998</v>
      </c>
      <c r="L1205" s="35"/>
      <c r="M1205" s="174"/>
      <c r="N1205" s="400">
        <v>7.4</v>
      </c>
      <c r="O1205" s="319">
        <v>0.2</v>
      </c>
      <c r="P1205" s="174">
        <v>0.2</v>
      </c>
      <c r="Q1205" s="174"/>
      <c r="R1205" s="174">
        <f t="shared" si="237"/>
        <v>0.29600000000000004</v>
      </c>
      <c r="S1205" s="301">
        <f t="shared" si="236"/>
        <v>0.29600000000000004</v>
      </c>
      <c r="T1205" s="222"/>
      <c r="U1205" s="545"/>
    </row>
    <row r="1206" spans="2:21" x14ac:dyDescent="0.25">
      <c r="B1206" s="563"/>
      <c r="C1206" s="562"/>
      <c r="D1206" s="563"/>
      <c r="E1206" s="167" t="s">
        <v>13803</v>
      </c>
      <c r="F1206" s="174">
        <v>15</v>
      </c>
      <c r="G1206" s="174" t="s">
        <v>1734</v>
      </c>
      <c r="H1206" s="35">
        <v>2.0099999999999998</v>
      </c>
      <c r="I1206" s="35">
        <v>16</v>
      </c>
      <c r="J1206" s="174" t="s">
        <v>1734</v>
      </c>
      <c r="K1206" s="35">
        <v>10.08</v>
      </c>
      <c r="L1206" s="35"/>
      <c r="M1206" s="174"/>
      <c r="N1206" s="400">
        <v>27.77</v>
      </c>
      <c r="O1206" s="319">
        <v>0.2</v>
      </c>
      <c r="P1206" s="174">
        <v>0.2</v>
      </c>
      <c r="Q1206" s="174"/>
      <c r="R1206" s="174">
        <f t="shared" si="237"/>
        <v>1.1108</v>
      </c>
      <c r="S1206" s="301">
        <f t="shared" si="236"/>
        <v>1.1108</v>
      </c>
      <c r="T1206" s="222"/>
      <c r="U1206" s="545"/>
    </row>
    <row r="1207" spans="2:21" x14ac:dyDescent="0.25">
      <c r="B1207" s="563"/>
      <c r="C1207" s="562"/>
      <c r="D1207" s="563"/>
      <c r="E1207" s="167" t="s">
        <v>13803</v>
      </c>
      <c r="F1207" s="174">
        <v>16</v>
      </c>
      <c r="G1207" s="174" t="s">
        <v>1734</v>
      </c>
      <c r="H1207" s="35">
        <v>10.08</v>
      </c>
      <c r="I1207" s="35">
        <v>17</v>
      </c>
      <c r="J1207" s="174" t="s">
        <v>1734</v>
      </c>
      <c r="K1207" s="35">
        <v>5.88</v>
      </c>
      <c r="L1207" s="35"/>
      <c r="M1207" s="174"/>
      <c r="N1207" s="400">
        <v>19.23</v>
      </c>
      <c r="O1207" s="319">
        <v>0.2</v>
      </c>
      <c r="P1207" s="174">
        <v>0.2</v>
      </c>
      <c r="Q1207" s="174"/>
      <c r="R1207" s="174">
        <f t="shared" si="237"/>
        <v>0.76920000000000011</v>
      </c>
      <c r="S1207" s="301">
        <f t="shared" si="236"/>
        <v>0.76920000000000011</v>
      </c>
      <c r="T1207" s="222"/>
      <c r="U1207" s="545"/>
    </row>
    <row r="1208" spans="2:21" x14ac:dyDescent="0.25">
      <c r="B1208" s="563"/>
      <c r="C1208" s="562"/>
      <c r="D1208" s="563"/>
      <c r="E1208" s="167" t="s">
        <v>13803</v>
      </c>
      <c r="F1208" s="174">
        <v>18</v>
      </c>
      <c r="G1208" s="174" t="s">
        <v>1734</v>
      </c>
      <c r="H1208" s="35">
        <v>15.79</v>
      </c>
      <c r="I1208" s="35">
        <v>19</v>
      </c>
      <c r="J1208" s="174" t="s">
        <v>1734</v>
      </c>
      <c r="K1208" s="35">
        <v>17.14</v>
      </c>
      <c r="L1208" s="35"/>
      <c r="M1208" s="174"/>
      <c r="N1208" s="400">
        <v>24.77</v>
      </c>
      <c r="O1208" s="319">
        <v>0.2</v>
      </c>
      <c r="P1208" s="174">
        <v>0.2</v>
      </c>
      <c r="Q1208" s="174"/>
      <c r="R1208" s="174">
        <f t="shared" si="237"/>
        <v>0.99080000000000013</v>
      </c>
      <c r="S1208" s="301">
        <f t="shared" si="236"/>
        <v>0.99080000000000013</v>
      </c>
      <c r="T1208" s="222"/>
      <c r="U1208" s="545"/>
    </row>
    <row r="1209" spans="2:21" x14ac:dyDescent="0.25">
      <c r="B1209" s="563"/>
      <c r="C1209" s="562"/>
      <c r="D1209" s="563"/>
      <c r="E1209" s="167" t="s">
        <v>13803</v>
      </c>
      <c r="F1209" s="174">
        <v>19</v>
      </c>
      <c r="G1209" s="174" t="s">
        <v>1734</v>
      </c>
      <c r="H1209" s="35">
        <v>17.14</v>
      </c>
      <c r="I1209" s="35">
        <v>21</v>
      </c>
      <c r="J1209" s="174" t="s">
        <v>1734</v>
      </c>
      <c r="K1209" s="35">
        <v>0.31</v>
      </c>
      <c r="L1209" s="35"/>
      <c r="M1209" s="174"/>
      <c r="N1209" s="400">
        <v>26.06</v>
      </c>
      <c r="O1209" s="319">
        <v>0.2</v>
      </c>
      <c r="P1209" s="174">
        <v>0.2</v>
      </c>
      <c r="Q1209" s="174"/>
      <c r="R1209" s="174">
        <f t="shared" si="237"/>
        <v>1.0424</v>
      </c>
      <c r="S1209" s="301">
        <f t="shared" si="236"/>
        <v>1.0424</v>
      </c>
      <c r="T1209" s="222"/>
      <c r="U1209" s="545"/>
    </row>
    <row r="1210" spans="2:21" x14ac:dyDescent="0.25">
      <c r="B1210" s="563"/>
      <c r="C1210" s="562"/>
      <c r="D1210" s="563"/>
      <c r="E1210" s="167" t="s">
        <v>13803</v>
      </c>
      <c r="F1210" s="174">
        <v>21</v>
      </c>
      <c r="G1210" s="174" t="s">
        <v>1734</v>
      </c>
      <c r="H1210" s="35">
        <v>0.34</v>
      </c>
      <c r="I1210" s="35">
        <v>22</v>
      </c>
      <c r="J1210" s="174" t="s">
        <v>1734</v>
      </c>
      <c r="K1210" s="35">
        <v>8.9499999999999993</v>
      </c>
      <c r="L1210" s="35"/>
      <c r="M1210" s="174"/>
      <c r="N1210" s="400">
        <v>29.06</v>
      </c>
      <c r="O1210" s="319">
        <v>0.2</v>
      </c>
      <c r="P1210" s="174">
        <v>0.2</v>
      </c>
      <c r="Q1210" s="174"/>
      <c r="R1210" s="174">
        <f t="shared" si="237"/>
        <v>1.1624000000000001</v>
      </c>
      <c r="S1210" s="301">
        <f t="shared" si="236"/>
        <v>1.1624000000000001</v>
      </c>
      <c r="T1210" s="222"/>
      <c r="U1210" s="545"/>
    </row>
    <row r="1211" spans="2:21" x14ac:dyDescent="0.25">
      <c r="B1211" s="563"/>
      <c r="C1211" s="562"/>
      <c r="D1211" s="563"/>
      <c r="E1211" s="167" t="s">
        <v>13803</v>
      </c>
      <c r="F1211" s="174">
        <v>22</v>
      </c>
      <c r="G1211" s="174" t="s">
        <v>1734</v>
      </c>
      <c r="H1211" s="35">
        <v>8.9499999999999993</v>
      </c>
      <c r="I1211" s="35">
        <v>22</v>
      </c>
      <c r="J1211" s="174" t="s">
        <v>1734</v>
      </c>
      <c r="K1211" s="35">
        <v>18.940000000000001</v>
      </c>
      <c r="L1211" s="35"/>
      <c r="M1211" s="174"/>
      <c r="N1211" s="400">
        <v>10.29</v>
      </c>
      <c r="O1211" s="319">
        <v>0.2</v>
      </c>
      <c r="P1211" s="174">
        <v>0.2</v>
      </c>
      <c r="Q1211" s="174"/>
      <c r="R1211" s="174">
        <f t="shared" si="237"/>
        <v>0.41159999999999997</v>
      </c>
      <c r="S1211" s="301">
        <f t="shared" si="236"/>
        <v>0.41159999999999997</v>
      </c>
      <c r="T1211" s="222"/>
      <c r="U1211" s="545"/>
    </row>
    <row r="1212" spans="2:21" x14ac:dyDescent="0.25">
      <c r="B1212" s="563"/>
      <c r="C1212" s="562"/>
      <c r="D1212" s="563"/>
      <c r="E1212" s="167" t="s">
        <v>13803</v>
      </c>
      <c r="F1212" s="174">
        <v>22</v>
      </c>
      <c r="G1212" s="174" t="s">
        <v>1734</v>
      </c>
      <c r="H1212" s="35">
        <v>18.940000000000001</v>
      </c>
      <c r="I1212" s="35">
        <v>23</v>
      </c>
      <c r="J1212" s="174" t="s">
        <v>1734</v>
      </c>
      <c r="K1212" s="35">
        <v>18.48</v>
      </c>
      <c r="L1212" s="35"/>
      <c r="M1212" s="174"/>
      <c r="N1212" s="400">
        <v>19.329999999999998</v>
      </c>
      <c r="O1212" s="319">
        <v>0.2</v>
      </c>
      <c r="P1212" s="174">
        <v>0.2</v>
      </c>
      <c r="Q1212" s="174"/>
      <c r="R1212" s="174">
        <f t="shared" si="237"/>
        <v>0.7732</v>
      </c>
      <c r="S1212" s="301">
        <f t="shared" si="236"/>
        <v>0.7732</v>
      </c>
      <c r="T1212" s="222"/>
      <c r="U1212" s="545"/>
    </row>
    <row r="1213" spans="2:21" x14ac:dyDescent="0.25">
      <c r="B1213" s="563"/>
      <c r="C1213" s="562"/>
      <c r="D1213" s="563"/>
      <c r="E1213" s="167" t="s">
        <v>13803</v>
      </c>
      <c r="F1213" s="174">
        <v>25</v>
      </c>
      <c r="G1213" s="174" t="s">
        <v>1734</v>
      </c>
      <c r="H1213" s="35">
        <v>11.63</v>
      </c>
      <c r="I1213" s="35">
        <v>26</v>
      </c>
      <c r="J1213" s="174" t="s">
        <v>1734</v>
      </c>
      <c r="K1213" s="35">
        <v>19.84</v>
      </c>
      <c r="L1213" s="35"/>
      <c r="M1213" s="174"/>
      <c r="N1213" s="400">
        <v>27.35</v>
      </c>
      <c r="O1213" s="319">
        <v>0.2</v>
      </c>
      <c r="P1213" s="174">
        <v>0.2</v>
      </c>
      <c r="Q1213" s="174"/>
      <c r="R1213" s="174">
        <f t="shared" si="237"/>
        <v>1.0940000000000001</v>
      </c>
      <c r="S1213" s="301">
        <f t="shared" si="236"/>
        <v>1.0940000000000001</v>
      </c>
      <c r="T1213" s="222"/>
      <c r="U1213" s="545"/>
    </row>
    <row r="1214" spans="2:21" x14ac:dyDescent="0.25">
      <c r="B1214" s="563"/>
      <c r="C1214" s="562"/>
      <c r="D1214" s="563"/>
      <c r="E1214" s="167" t="s">
        <v>13803</v>
      </c>
      <c r="F1214" s="174">
        <v>31</v>
      </c>
      <c r="G1214" s="174" t="s">
        <v>1734</v>
      </c>
      <c r="H1214" s="35">
        <v>12.69</v>
      </c>
      <c r="I1214" s="35">
        <v>33</v>
      </c>
      <c r="J1214" s="174" t="s">
        <v>1734</v>
      </c>
      <c r="K1214" s="35">
        <v>2.1800000000000002</v>
      </c>
      <c r="L1214" s="35"/>
      <c r="M1214" s="174"/>
      <c r="N1214" s="400">
        <v>27.82</v>
      </c>
      <c r="O1214" s="319">
        <v>0.2</v>
      </c>
      <c r="P1214" s="174">
        <v>0.2</v>
      </c>
      <c r="Q1214" s="174"/>
      <c r="R1214" s="174">
        <f t="shared" si="237"/>
        <v>1.1128</v>
      </c>
      <c r="S1214" s="301">
        <f t="shared" si="236"/>
        <v>1.1128</v>
      </c>
      <c r="T1214" s="222"/>
      <c r="U1214" s="545"/>
    </row>
    <row r="1215" spans="2:21" x14ac:dyDescent="0.25">
      <c r="B1215" s="563"/>
      <c r="C1215" s="562"/>
      <c r="D1215" s="563"/>
      <c r="E1215" s="167" t="s">
        <v>13803</v>
      </c>
      <c r="F1215" s="174">
        <v>23</v>
      </c>
      <c r="G1215" s="174" t="s">
        <v>1734</v>
      </c>
      <c r="H1215" s="35">
        <v>18.48</v>
      </c>
      <c r="I1215" s="35">
        <v>25</v>
      </c>
      <c r="J1215" s="174" t="s">
        <v>1734</v>
      </c>
      <c r="K1215" s="35">
        <v>11.63</v>
      </c>
      <c r="L1215" s="35"/>
      <c r="M1215" s="174"/>
      <c r="N1215" s="400">
        <v>32.229999999999997</v>
      </c>
      <c r="O1215" s="319">
        <v>0.2</v>
      </c>
      <c r="P1215" s="174">
        <v>0.2</v>
      </c>
      <c r="Q1215" s="174"/>
      <c r="R1215" s="174">
        <f t="shared" si="237"/>
        <v>1.2892000000000001</v>
      </c>
      <c r="S1215" s="301">
        <f t="shared" si="236"/>
        <v>1.2892000000000001</v>
      </c>
      <c r="T1215" s="222"/>
      <c r="U1215" s="545"/>
    </row>
    <row r="1216" spans="2:21" x14ac:dyDescent="0.25">
      <c r="B1216" s="563"/>
      <c r="C1216" s="562"/>
      <c r="D1216" s="563"/>
      <c r="E1216" s="167" t="s">
        <v>13803</v>
      </c>
      <c r="F1216" s="174">
        <v>28</v>
      </c>
      <c r="G1216" s="174" t="s">
        <v>1734</v>
      </c>
      <c r="H1216" s="35">
        <v>9.86</v>
      </c>
      <c r="I1216" s="35">
        <v>28</v>
      </c>
      <c r="J1216" s="174" t="s">
        <v>1734</v>
      </c>
      <c r="K1216" s="35">
        <v>9.86</v>
      </c>
      <c r="L1216" s="35"/>
      <c r="M1216" s="174"/>
      <c r="N1216" s="400">
        <v>29.67</v>
      </c>
      <c r="O1216" s="319">
        <v>0.2</v>
      </c>
      <c r="P1216" s="174">
        <v>0.2</v>
      </c>
      <c r="Q1216" s="174"/>
      <c r="R1216" s="174">
        <f t="shared" si="237"/>
        <v>1.1868000000000003</v>
      </c>
      <c r="S1216" s="301">
        <f t="shared" si="236"/>
        <v>1.1868000000000003</v>
      </c>
      <c r="T1216" s="222"/>
      <c r="U1216" s="545"/>
    </row>
    <row r="1217" spans="2:21" x14ac:dyDescent="0.25">
      <c r="B1217" s="563"/>
      <c r="C1217" s="562"/>
      <c r="D1217" s="563"/>
      <c r="E1217" s="167" t="s">
        <v>13803</v>
      </c>
      <c r="F1217" s="174">
        <v>28</v>
      </c>
      <c r="G1217" s="174" t="s">
        <v>1734</v>
      </c>
      <c r="H1217" s="35">
        <v>9.86</v>
      </c>
      <c r="I1217" s="35">
        <v>30</v>
      </c>
      <c r="J1217" s="174" t="s">
        <v>1734</v>
      </c>
      <c r="K1217" s="35">
        <v>19.649999999999999</v>
      </c>
      <c r="L1217" s="35"/>
      <c r="M1217" s="174"/>
      <c r="N1217" s="400">
        <v>19.059999999999999</v>
      </c>
      <c r="O1217" s="319">
        <v>0.2</v>
      </c>
      <c r="P1217" s="174">
        <v>0.2</v>
      </c>
      <c r="Q1217" s="174"/>
      <c r="R1217" s="174">
        <f t="shared" si="237"/>
        <v>0.76239999999999997</v>
      </c>
      <c r="S1217" s="301">
        <f t="shared" si="236"/>
        <v>0.76239999999999997</v>
      </c>
      <c r="T1217" s="222"/>
      <c r="U1217" s="545"/>
    </row>
    <row r="1218" spans="2:21" x14ac:dyDescent="0.25">
      <c r="B1218" s="563"/>
      <c r="C1218" s="562"/>
      <c r="D1218" s="563"/>
      <c r="E1218" s="167" t="s">
        <v>13803</v>
      </c>
      <c r="F1218" s="174">
        <v>30</v>
      </c>
      <c r="G1218" s="174" t="s">
        <v>1734</v>
      </c>
      <c r="H1218" s="35">
        <v>19.649999999999999</v>
      </c>
      <c r="I1218" s="35">
        <v>31</v>
      </c>
      <c r="J1218" s="174" t="s">
        <v>1734</v>
      </c>
      <c r="K1218" s="35">
        <v>12.69</v>
      </c>
      <c r="L1218" s="35"/>
      <c r="M1218" s="174"/>
      <c r="N1218" s="400">
        <v>12.48</v>
      </c>
      <c r="O1218" s="319">
        <v>0.2</v>
      </c>
      <c r="P1218" s="174">
        <v>0.2</v>
      </c>
      <c r="Q1218" s="174"/>
      <c r="R1218" s="174">
        <f t="shared" si="237"/>
        <v>0.49920000000000009</v>
      </c>
      <c r="S1218" s="301">
        <f t="shared" si="236"/>
        <v>0.49920000000000009</v>
      </c>
      <c r="T1218" s="222"/>
      <c r="U1218" s="545"/>
    </row>
    <row r="1219" spans="2:21" x14ac:dyDescent="0.25">
      <c r="B1219" s="563"/>
      <c r="C1219" s="562"/>
      <c r="D1219" s="563"/>
      <c r="E1219" s="167" t="s">
        <v>13803</v>
      </c>
      <c r="F1219" s="174">
        <v>33</v>
      </c>
      <c r="G1219" s="174" t="s">
        <v>1734</v>
      </c>
      <c r="H1219" s="35">
        <v>2.1800000000000002</v>
      </c>
      <c r="I1219" s="35">
        <v>34</v>
      </c>
      <c r="J1219" s="174" t="s">
        <v>1734</v>
      </c>
      <c r="K1219" s="35">
        <v>12.97</v>
      </c>
      <c r="L1219" s="35"/>
      <c r="M1219" s="174"/>
      <c r="N1219" s="400">
        <v>29.53</v>
      </c>
      <c r="O1219" s="319">
        <v>0.2</v>
      </c>
      <c r="P1219" s="174">
        <v>0.2</v>
      </c>
      <c r="Q1219" s="174"/>
      <c r="R1219" s="174">
        <f t="shared" si="237"/>
        <v>1.1812000000000002</v>
      </c>
      <c r="S1219" s="301">
        <f t="shared" si="236"/>
        <v>1.1812000000000002</v>
      </c>
      <c r="T1219" s="222"/>
      <c r="U1219" s="545"/>
    </row>
    <row r="1220" spans="2:21" x14ac:dyDescent="0.25">
      <c r="B1220" s="563"/>
      <c r="C1220" s="562"/>
      <c r="D1220" s="563"/>
      <c r="E1220" s="167" t="s">
        <v>13350</v>
      </c>
      <c r="F1220" s="174"/>
      <c r="G1220" s="174"/>
      <c r="H1220" s="35"/>
      <c r="I1220" s="35"/>
      <c r="J1220" s="157"/>
      <c r="K1220" s="35"/>
      <c r="L1220" s="35"/>
      <c r="N1220" s="400">
        <v>35.340000000000003</v>
      </c>
      <c r="O1220" s="319">
        <v>0.1</v>
      </c>
      <c r="P1220" s="174">
        <v>0.1</v>
      </c>
      <c r="Q1220" s="174"/>
      <c r="R1220" s="174">
        <f t="shared" si="237"/>
        <v>0.3534000000000001</v>
      </c>
      <c r="S1220" s="301">
        <f t="shared" si="236"/>
        <v>0.3534000000000001</v>
      </c>
      <c r="T1220" s="222"/>
      <c r="U1220" s="545"/>
    </row>
    <row r="1221" spans="2:21" x14ac:dyDescent="0.25">
      <c r="B1221" s="563"/>
      <c r="C1221" s="562"/>
      <c r="D1221" s="563"/>
      <c r="E1221" s="167" t="s">
        <v>13374</v>
      </c>
      <c r="F1221" s="174"/>
      <c r="G1221" s="174"/>
      <c r="H1221" s="35"/>
      <c r="I1221" s="35"/>
      <c r="J1221" s="157"/>
      <c r="L1221" s="35"/>
      <c r="M1221" s="174"/>
      <c r="N1221" s="400">
        <v>87.06</v>
      </c>
      <c r="O1221" s="319">
        <v>0.1</v>
      </c>
      <c r="P1221" s="174">
        <v>0.1</v>
      </c>
      <c r="Q1221" s="174"/>
      <c r="R1221" s="174">
        <f t="shared" si="237"/>
        <v>0.87060000000000015</v>
      </c>
      <c r="S1221" s="301">
        <f t="shared" si="236"/>
        <v>0.87060000000000015</v>
      </c>
      <c r="T1221" s="222"/>
      <c r="U1221" s="545"/>
    </row>
    <row r="1222" spans="2:21" x14ac:dyDescent="0.25">
      <c r="B1222" s="563"/>
      <c r="C1222" s="562"/>
      <c r="D1222" s="563"/>
      <c r="E1222" s="167" t="s">
        <v>10614</v>
      </c>
      <c r="F1222" s="174"/>
      <c r="G1222" s="174"/>
      <c r="H1222" s="35"/>
      <c r="I1222" s="35"/>
      <c r="J1222" s="157"/>
      <c r="K1222" s="35"/>
      <c r="L1222" s="35"/>
      <c r="M1222" s="174"/>
      <c r="N1222" s="400">
        <v>31.41</v>
      </c>
      <c r="O1222" s="319">
        <v>0.1</v>
      </c>
      <c r="P1222" s="174">
        <v>0.1</v>
      </c>
      <c r="Q1222" s="174"/>
      <c r="R1222" s="174">
        <f t="shared" si="237"/>
        <v>0.31410000000000005</v>
      </c>
      <c r="S1222" s="301">
        <f t="shared" si="236"/>
        <v>0.31410000000000005</v>
      </c>
      <c r="T1222" s="222"/>
      <c r="U1222" s="545"/>
    </row>
    <row r="1223" spans="2:21" x14ac:dyDescent="0.25">
      <c r="B1223" s="565"/>
      <c r="C1223" s="564"/>
      <c r="D1223" s="565"/>
      <c r="E1223" s="149" t="s">
        <v>9</v>
      </c>
      <c r="F1223" s="160"/>
      <c r="G1223" s="161"/>
      <c r="H1223" s="163"/>
      <c r="I1223" s="160"/>
      <c r="J1223" s="161"/>
      <c r="K1223" s="163"/>
      <c r="L1223" s="163"/>
      <c r="M1223" s="164"/>
      <c r="N1223" s="165"/>
      <c r="O1223" s="165"/>
      <c r="P1223" s="165"/>
      <c r="Q1223" s="165"/>
      <c r="R1223" s="165"/>
      <c r="S1223" s="298">
        <f>ROUND(SUM(S1163:S1222),2)</f>
        <v>55.89</v>
      </c>
      <c r="T1223" s="150" t="str">
        <f>IFERROR(VLOOKUP(B1162,'Planilha Orçamentária'!$A$13:$H$171,5,FALSE),0)</f>
        <v>m³</v>
      </c>
    </row>
    <row r="1224" spans="2:21" ht="6.75" customHeight="1" x14ac:dyDescent="0.25">
      <c r="B1224" s="388"/>
      <c r="C1224" s="389"/>
      <c r="D1224" s="389"/>
      <c r="E1224" s="389"/>
      <c r="F1224" s="389"/>
      <c r="G1224" s="389"/>
      <c r="H1224" s="389"/>
      <c r="I1224" s="389"/>
      <c r="J1224" s="389"/>
      <c r="K1224" s="389"/>
      <c r="L1224" s="389"/>
      <c r="M1224" s="389"/>
      <c r="N1224" s="389"/>
      <c r="O1224" s="389"/>
      <c r="P1224" s="389"/>
      <c r="Q1224" s="389"/>
      <c r="R1224" s="389"/>
      <c r="S1224" s="389"/>
      <c r="T1224" s="390"/>
    </row>
    <row r="1225" spans="2:21" x14ac:dyDescent="0.25">
      <c r="B1225" s="266" t="str">
        <f>'Planilha Orçamentária'!A122</f>
        <v>8.1.6</v>
      </c>
      <c r="C1225" s="266"/>
      <c r="D1225" s="266"/>
      <c r="E1225" s="392" t="str">
        <f>'Planilha Orçamentária'!D122</f>
        <v>Reaterro e compactação com soquete vibratório</v>
      </c>
      <c r="F1225" s="391"/>
      <c r="G1225" s="391"/>
      <c r="H1225" s="391"/>
      <c r="I1225" s="391"/>
      <c r="J1225" s="391"/>
      <c r="K1225" s="391"/>
      <c r="L1225" s="391"/>
      <c r="M1225" s="391"/>
      <c r="N1225" s="381"/>
      <c r="O1225" s="382"/>
      <c r="P1225" s="383"/>
      <c r="Q1225" s="383"/>
      <c r="R1225" s="383"/>
      <c r="S1225" s="311">
        <f>S1286</f>
        <v>55.89</v>
      </c>
      <c r="T1225" s="370" t="str">
        <f>IFERROR(VLOOKUP(B1225,'Planilha Orçamentária'!$A$13:$H$171,5,FALSE),0)</f>
        <v>m³</v>
      </c>
      <c r="U1225" s="496"/>
    </row>
    <row r="1226" spans="2:21" x14ac:dyDescent="0.25">
      <c r="B1226" s="563"/>
      <c r="C1226" s="562"/>
      <c r="D1226" s="601"/>
      <c r="E1226" s="546" t="s">
        <v>10514</v>
      </c>
      <c r="F1226" s="174">
        <v>5</v>
      </c>
      <c r="G1226" s="174" t="s">
        <v>1734</v>
      </c>
      <c r="H1226" s="174">
        <v>18.190000000000001</v>
      </c>
      <c r="I1226" s="35">
        <v>5</v>
      </c>
      <c r="J1226" s="174" t="s">
        <v>1734</v>
      </c>
      <c r="K1226" s="35">
        <v>18.190000000000001</v>
      </c>
      <c r="L1226" s="35"/>
      <c r="M1226" s="174"/>
      <c r="N1226" s="400">
        <v>2.9</v>
      </c>
      <c r="O1226" s="319">
        <v>0.2</v>
      </c>
      <c r="P1226" s="174">
        <v>0.2</v>
      </c>
      <c r="Q1226" s="174"/>
      <c r="R1226" s="174">
        <f t="shared" ref="R1226:R1285" si="238">N1226*O1226*P1226</f>
        <v>0.11599999999999999</v>
      </c>
      <c r="S1226" s="301">
        <f t="shared" ref="S1226:S1285" si="239">R1226</f>
        <v>0.11599999999999999</v>
      </c>
      <c r="T1226" s="222"/>
      <c r="U1226" s="545"/>
    </row>
    <row r="1227" spans="2:21" x14ac:dyDescent="0.25">
      <c r="B1227" s="563"/>
      <c r="C1227" s="562"/>
      <c r="D1227" s="601"/>
      <c r="E1227" s="546" t="s">
        <v>10514</v>
      </c>
      <c r="F1227" s="174">
        <v>15</v>
      </c>
      <c r="G1227" s="174" t="s">
        <v>1734</v>
      </c>
      <c r="H1227" s="35">
        <v>6</v>
      </c>
      <c r="I1227" s="35">
        <v>15</v>
      </c>
      <c r="J1227" s="174" t="s">
        <v>1734</v>
      </c>
      <c r="K1227" s="35">
        <v>6</v>
      </c>
      <c r="L1227" s="35"/>
      <c r="M1227" s="174"/>
      <c r="N1227" s="400">
        <v>15.41</v>
      </c>
      <c r="O1227" s="319">
        <v>0.2</v>
      </c>
      <c r="P1227" s="174">
        <v>0.2</v>
      </c>
      <c r="Q1227" s="174"/>
      <c r="R1227" s="174">
        <f t="shared" si="238"/>
        <v>0.61640000000000006</v>
      </c>
      <c r="S1227" s="301">
        <f t="shared" si="239"/>
        <v>0.61640000000000006</v>
      </c>
      <c r="T1227" s="222"/>
      <c r="U1227" s="545"/>
    </row>
    <row r="1228" spans="2:21" x14ac:dyDescent="0.25">
      <c r="B1228" s="563"/>
      <c r="C1228" s="562"/>
      <c r="D1228" s="601"/>
      <c r="E1228" s="546" t="s">
        <v>13803</v>
      </c>
      <c r="F1228" s="174">
        <v>4</v>
      </c>
      <c r="G1228" s="174" t="s">
        <v>1734</v>
      </c>
      <c r="H1228" s="35">
        <v>9.7200000000000006</v>
      </c>
      <c r="I1228" s="35">
        <v>4</v>
      </c>
      <c r="J1228" s="174" t="s">
        <v>1734</v>
      </c>
      <c r="K1228" s="35">
        <v>9.7200000000000006</v>
      </c>
      <c r="L1228" s="35"/>
      <c r="M1228" s="174"/>
      <c r="N1228" s="400">
        <v>15</v>
      </c>
      <c r="O1228" s="319">
        <v>0.2</v>
      </c>
      <c r="P1228" s="174">
        <v>0.2</v>
      </c>
      <c r="Q1228" s="174"/>
      <c r="R1228" s="174">
        <f t="shared" si="238"/>
        <v>0.60000000000000009</v>
      </c>
      <c r="S1228" s="301">
        <f t="shared" si="239"/>
        <v>0.60000000000000009</v>
      </c>
      <c r="T1228" s="222"/>
      <c r="U1228" s="545"/>
    </row>
    <row r="1229" spans="2:21" x14ac:dyDescent="0.25">
      <c r="B1229" s="563"/>
      <c r="C1229" s="562"/>
      <c r="D1229" s="601"/>
      <c r="E1229" s="546" t="s">
        <v>13803</v>
      </c>
      <c r="F1229" s="174">
        <v>14</v>
      </c>
      <c r="G1229" s="174" t="s">
        <v>1734</v>
      </c>
      <c r="H1229" s="35">
        <v>14.39</v>
      </c>
      <c r="I1229" s="35">
        <v>14</v>
      </c>
      <c r="J1229" s="174" t="s">
        <v>1734</v>
      </c>
      <c r="K1229" s="35">
        <v>14.39</v>
      </c>
      <c r="L1229" s="35"/>
      <c r="M1229" s="174"/>
      <c r="N1229" s="400">
        <v>22.95</v>
      </c>
      <c r="O1229" s="319">
        <v>0.2</v>
      </c>
      <c r="P1229" s="174">
        <v>0.2</v>
      </c>
      <c r="Q1229" s="174"/>
      <c r="R1229" s="174">
        <f t="shared" si="238"/>
        <v>0.91800000000000004</v>
      </c>
      <c r="S1229" s="301">
        <f t="shared" si="239"/>
        <v>0.91800000000000004</v>
      </c>
      <c r="T1229" s="222"/>
      <c r="U1229" s="545"/>
    </row>
    <row r="1230" spans="2:21" x14ac:dyDescent="0.25">
      <c r="B1230" s="563"/>
      <c r="C1230" s="562"/>
      <c r="D1230" s="601"/>
      <c r="E1230" s="546" t="s">
        <v>13803</v>
      </c>
      <c r="F1230" s="174">
        <v>22</v>
      </c>
      <c r="G1230" s="174" t="s">
        <v>1734</v>
      </c>
      <c r="H1230" s="35">
        <v>18.940000000000001</v>
      </c>
      <c r="I1230" s="35">
        <v>22</v>
      </c>
      <c r="J1230" s="174" t="s">
        <v>1734</v>
      </c>
      <c r="K1230" s="35">
        <v>18.940000000000001</v>
      </c>
      <c r="L1230" s="35"/>
      <c r="M1230" s="174"/>
      <c r="N1230" s="400">
        <v>17.399999999999999</v>
      </c>
      <c r="O1230" s="319">
        <v>0.2</v>
      </c>
      <c r="P1230" s="174">
        <v>0.2</v>
      </c>
      <c r="Q1230" s="174"/>
      <c r="R1230" s="174">
        <f t="shared" si="238"/>
        <v>0.69600000000000006</v>
      </c>
      <c r="S1230" s="301">
        <f t="shared" si="239"/>
        <v>0.69600000000000006</v>
      </c>
      <c r="T1230" s="222"/>
      <c r="U1230" s="545"/>
    </row>
    <row r="1231" spans="2:21" x14ac:dyDescent="0.25">
      <c r="B1231" s="563"/>
      <c r="C1231" s="562"/>
      <c r="D1231" s="601"/>
      <c r="E1231" s="546" t="s">
        <v>13803</v>
      </c>
      <c r="F1231" s="174">
        <v>30</v>
      </c>
      <c r="G1231" s="174" t="s">
        <v>1734</v>
      </c>
      <c r="H1231" s="35">
        <v>19.649999999999999</v>
      </c>
      <c r="I1231" s="35">
        <v>30</v>
      </c>
      <c r="J1231" s="174" t="s">
        <v>1734</v>
      </c>
      <c r="K1231" s="35">
        <v>19.649999999999999</v>
      </c>
      <c r="L1231" s="35"/>
      <c r="M1231" s="174"/>
      <c r="N1231" s="400">
        <v>6.49</v>
      </c>
      <c r="O1231" s="319">
        <v>0.2</v>
      </c>
      <c r="P1231" s="174">
        <v>0.2</v>
      </c>
      <c r="Q1231" s="174"/>
      <c r="R1231" s="174">
        <f t="shared" si="238"/>
        <v>0.2596</v>
      </c>
      <c r="S1231" s="301">
        <f t="shared" si="239"/>
        <v>0.2596</v>
      </c>
      <c r="T1231" s="222"/>
      <c r="U1231" s="545"/>
    </row>
    <row r="1232" spans="2:21" x14ac:dyDescent="0.25">
      <c r="B1232" s="563"/>
      <c r="C1232" s="562"/>
      <c r="D1232" s="563"/>
      <c r="E1232" s="167" t="s">
        <v>10530</v>
      </c>
      <c r="F1232" s="174"/>
      <c r="G1232" s="174"/>
      <c r="H1232" s="35"/>
      <c r="I1232" s="35"/>
      <c r="J1232" s="174"/>
      <c r="K1232" s="35"/>
      <c r="L1232" s="35"/>
      <c r="M1232" s="174"/>
      <c r="N1232" s="400">
        <v>100.46</v>
      </c>
      <c r="O1232" s="319">
        <v>0.2</v>
      </c>
      <c r="P1232" s="174">
        <v>0.2</v>
      </c>
      <c r="Q1232" s="174"/>
      <c r="R1232" s="174">
        <f t="shared" si="238"/>
        <v>4.0183999999999997</v>
      </c>
      <c r="S1232" s="301">
        <f t="shared" si="239"/>
        <v>4.0183999999999997</v>
      </c>
      <c r="T1232" s="222"/>
      <c r="U1232" s="545"/>
    </row>
    <row r="1233" spans="2:21" x14ac:dyDescent="0.25">
      <c r="B1233" s="563"/>
      <c r="C1233" s="562"/>
      <c r="D1233" s="563"/>
      <c r="E1233" s="167" t="s">
        <v>10547</v>
      </c>
      <c r="F1233" s="174">
        <v>0</v>
      </c>
      <c r="G1233" s="174" t="s">
        <v>1734</v>
      </c>
      <c r="H1233" s="35">
        <v>12.03</v>
      </c>
      <c r="I1233" s="35">
        <v>0</v>
      </c>
      <c r="J1233" s="174" t="s">
        <v>1734</v>
      </c>
      <c r="K1233" s="35">
        <v>12.52</v>
      </c>
      <c r="L1233" s="35"/>
      <c r="M1233" s="174"/>
      <c r="N1233" s="400">
        <v>5.96</v>
      </c>
      <c r="O1233" s="319">
        <v>0.2</v>
      </c>
      <c r="P1233" s="174">
        <v>0.2</v>
      </c>
      <c r="Q1233" s="174"/>
      <c r="R1233" s="174">
        <f t="shared" si="238"/>
        <v>0.2384</v>
      </c>
      <c r="S1233" s="301">
        <f t="shared" si="239"/>
        <v>0.2384</v>
      </c>
      <c r="T1233" s="222"/>
      <c r="U1233" s="545"/>
    </row>
    <row r="1234" spans="2:21" x14ac:dyDescent="0.25">
      <c r="B1234" s="563"/>
      <c r="C1234" s="562"/>
      <c r="D1234" s="563"/>
      <c r="E1234" s="167" t="s">
        <v>10547</v>
      </c>
      <c r="F1234" s="174">
        <v>0</v>
      </c>
      <c r="G1234" s="174" t="s">
        <v>1734</v>
      </c>
      <c r="H1234" s="35">
        <v>12.52</v>
      </c>
      <c r="I1234" s="35">
        <v>1</v>
      </c>
      <c r="J1234" s="174" t="s">
        <v>1734</v>
      </c>
      <c r="K1234" s="35">
        <v>7.62</v>
      </c>
      <c r="L1234" s="35"/>
      <c r="M1234" s="174"/>
      <c r="N1234" s="400">
        <v>15.86</v>
      </c>
      <c r="O1234" s="319">
        <v>0.2</v>
      </c>
      <c r="P1234" s="174">
        <v>0.2</v>
      </c>
      <c r="Q1234" s="174"/>
      <c r="R1234" s="174">
        <f t="shared" si="238"/>
        <v>0.63440000000000007</v>
      </c>
      <c r="S1234" s="301">
        <f t="shared" si="239"/>
        <v>0.63440000000000007</v>
      </c>
      <c r="T1234" s="222"/>
      <c r="U1234" s="545"/>
    </row>
    <row r="1235" spans="2:21" x14ac:dyDescent="0.25">
      <c r="B1235" s="563"/>
      <c r="C1235" s="562"/>
      <c r="D1235" s="563"/>
      <c r="E1235" s="167" t="s">
        <v>10514</v>
      </c>
      <c r="F1235" s="174">
        <v>1</v>
      </c>
      <c r="G1235" s="174" t="s">
        <v>1734</v>
      </c>
      <c r="H1235" s="35">
        <v>8.98</v>
      </c>
      <c r="I1235" s="35">
        <v>2</v>
      </c>
      <c r="J1235" s="174" t="s">
        <v>1734</v>
      </c>
      <c r="K1235" s="35">
        <v>18.190000000000001</v>
      </c>
      <c r="L1235" s="35"/>
      <c r="M1235" s="174"/>
      <c r="N1235" s="400">
        <v>29.04</v>
      </c>
      <c r="O1235" s="319">
        <v>0.2</v>
      </c>
      <c r="P1235" s="174">
        <v>0.2</v>
      </c>
      <c r="Q1235" s="174"/>
      <c r="R1235" s="174">
        <f t="shared" si="238"/>
        <v>1.1616</v>
      </c>
      <c r="S1235" s="301">
        <f t="shared" si="239"/>
        <v>1.1616</v>
      </c>
      <c r="T1235" s="222"/>
      <c r="U1235" s="545"/>
    </row>
    <row r="1236" spans="2:21" x14ac:dyDescent="0.25">
      <c r="B1236" s="563"/>
      <c r="C1236" s="562"/>
      <c r="D1236" s="563"/>
      <c r="E1236" s="167" t="s">
        <v>10514</v>
      </c>
      <c r="F1236" s="174">
        <v>2</v>
      </c>
      <c r="G1236" s="174" t="s">
        <v>1734</v>
      </c>
      <c r="H1236" s="35">
        <v>18.190000000000001</v>
      </c>
      <c r="I1236" s="35">
        <v>4</v>
      </c>
      <c r="J1236" s="174" t="s">
        <v>1734</v>
      </c>
      <c r="K1236" s="35">
        <v>8.19</v>
      </c>
      <c r="L1236" s="35"/>
      <c r="M1236" s="174"/>
      <c r="N1236" s="400">
        <v>29.71</v>
      </c>
      <c r="O1236" s="319">
        <v>0.2</v>
      </c>
      <c r="P1236" s="174">
        <v>0.2</v>
      </c>
      <c r="Q1236" s="174"/>
      <c r="R1236" s="174">
        <f t="shared" si="238"/>
        <v>1.1884000000000001</v>
      </c>
      <c r="S1236" s="301">
        <f t="shared" si="239"/>
        <v>1.1884000000000001</v>
      </c>
      <c r="T1236" s="222"/>
      <c r="U1236" s="545"/>
    </row>
    <row r="1237" spans="2:21" x14ac:dyDescent="0.25">
      <c r="B1237" s="563"/>
      <c r="C1237" s="562"/>
      <c r="D1237" s="563"/>
      <c r="E1237" s="167" t="s">
        <v>10514</v>
      </c>
      <c r="F1237" s="174">
        <v>4</v>
      </c>
      <c r="G1237" s="174" t="s">
        <v>1734</v>
      </c>
      <c r="H1237" s="35">
        <v>9.25</v>
      </c>
      <c r="I1237" s="35">
        <v>5</v>
      </c>
      <c r="J1237" s="174" t="s">
        <v>1734</v>
      </c>
      <c r="K1237" s="35">
        <v>18.190000000000001</v>
      </c>
      <c r="L1237" s="35"/>
      <c r="M1237" s="174"/>
      <c r="N1237" s="400">
        <v>29.62</v>
      </c>
      <c r="O1237" s="319">
        <v>0.2</v>
      </c>
      <c r="P1237" s="174">
        <v>0.2</v>
      </c>
      <c r="Q1237" s="174"/>
      <c r="R1237" s="174">
        <f t="shared" si="238"/>
        <v>1.1848000000000001</v>
      </c>
      <c r="S1237" s="301">
        <f t="shared" si="239"/>
        <v>1.1848000000000001</v>
      </c>
      <c r="T1237" s="222"/>
      <c r="U1237" s="545"/>
    </row>
    <row r="1238" spans="2:21" x14ac:dyDescent="0.25">
      <c r="B1238" s="563"/>
      <c r="C1238" s="562"/>
      <c r="D1238" s="563"/>
      <c r="E1238" s="167" t="s">
        <v>10514</v>
      </c>
      <c r="F1238" s="174">
        <v>5</v>
      </c>
      <c r="G1238" s="174" t="s">
        <v>1734</v>
      </c>
      <c r="H1238" s="35">
        <v>18</v>
      </c>
      <c r="I1238" s="35">
        <v>7</v>
      </c>
      <c r="J1238" s="174" t="s">
        <v>1734</v>
      </c>
      <c r="K1238" s="35">
        <v>8.67</v>
      </c>
      <c r="L1238" s="35"/>
      <c r="M1238" s="174"/>
      <c r="N1238" s="400">
        <v>30.28</v>
      </c>
      <c r="O1238" s="319">
        <v>0.2</v>
      </c>
      <c r="P1238" s="174">
        <v>0.2</v>
      </c>
      <c r="Q1238" s="174"/>
      <c r="R1238" s="174">
        <f t="shared" si="238"/>
        <v>1.2112000000000003</v>
      </c>
      <c r="S1238" s="301">
        <f t="shared" si="239"/>
        <v>1.2112000000000003</v>
      </c>
      <c r="T1238" s="222"/>
      <c r="U1238" s="545"/>
    </row>
    <row r="1239" spans="2:21" x14ac:dyDescent="0.25">
      <c r="B1239" s="563"/>
      <c r="C1239" s="562"/>
      <c r="D1239" s="563"/>
      <c r="E1239" s="167" t="s">
        <v>10514</v>
      </c>
      <c r="F1239" s="174">
        <v>7</v>
      </c>
      <c r="G1239" s="174" t="s">
        <v>1734</v>
      </c>
      <c r="H1239" s="35">
        <v>8.67</v>
      </c>
      <c r="I1239" s="35">
        <v>8</v>
      </c>
      <c r="J1239" s="174" t="s">
        <v>1734</v>
      </c>
      <c r="K1239" s="35">
        <v>18.91</v>
      </c>
      <c r="L1239" s="35"/>
      <c r="M1239" s="174"/>
      <c r="N1239" s="400">
        <v>29.75</v>
      </c>
      <c r="O1239" s="319">
        <v>0.2</v>
      </c>
      <c r="P1239" s="174">
        <v>0.2</v>
      </c>
      <c r="Q1239" s="174"/>
      <c r="R1239" s="174">
        <f t="shared" si="238"/>
        <v>1.1900000000000002</v>
      </c>
      <c r="S1239" s="301">
        <f t="shared" si="239"/>
        <v>1.1900000000000002</v>
      </c>
      <c r="T1239" s="222"/>
      <c r="U1239" s="545"/>
    </row>
    <row r="1240" spans="2:21" x14ac:dyDescent="0.25">
      <c r="B1240" s="563"/>
      <c r="C1240" s="562"/>
      <c r="D1240" s="563"/>
      <c r="E1240" s="167" t="s">
        <v>10514</v>
      </c>
      <c r="F1240" s="174">
        <v>8</v>
      </c>
      <c r="G1240" s="174" t="s">
        <v>1734</v>
      </c>
      <c r="H1240" s="35">
        <v>18.91</v>
      </c>
      <c r="I1240" s="35">
        <v>10</v>
      </c>
      <c r="J1240" s="174" t="s">
        <v>1734</v>
      </c>
      <c r="K1240" s="35">
        <v>8.7100000000000009</v>
      </c>
      <c r="L1240" s="35"/>
      <c r="M1240" s="174"/>
      <c r="N1240" s="400">
        <v>29.47</v>
      </c>
      <c r="O1240" s="319">
        <v>0.2</v>
      </c>
      <c r="P1240" s="174">
        <v>0.2</v>
      </c>
      <c r="Q1240" s="174"/>
      <c r="R1240" s="174">
        <f t="shared" si="238"/>
        <v>1.1788000000000001</v>
      </c>
      <c r="S1240" s="301">
        <f t="shared" si="239"/>
        <v>1.1788000000000001</v>
      </c>
      <c r="T1240" s="222"/>
      <c r="U1240" s="545"/>
    </row>
    <row r="1241" spans="2:21" x14ac:dyDescent="0.25">
      <c r="B1241" s="563"/>
      <c r="C1241" s="562"/>
      <c r="D1241" s="563"/>
      <c r="E1241" s="167" t="s">
        <v>10514</v>
      </c>
      <c r="F1241" s="174">
        <v>11</v>
      </c>
      <c r="G1241" s="174" t="s">
        <v>1734</v>
      </c>
      <c r="H1241" s="35">
        <v>18.170000000000002</v>
      </c>
      <c r="I1241" s="35">
        <v>13</v>
      </c>
      <c r="J1241" s="174" t="s">
        <v>1734</v>
      </c>
      <c r="K1241" s="35">
        <v>8.17</v>
      </c>
      <c r="L1241" s="35"/>
      <c r="M1241" s="174"/>
      <c r="N1241" s="400">
        <v>29.75</v>
      </c>
      <c r="O1241" s="319">
        <v>0.2</v>
      </c>
      <c r="P1241" s="174">
        <v>0.2</v>
      </c>
      <c r="Q1241" s="174"/>
      <c r="R1241" s="174">
        <f t="shared" si="238"/>
        <v>1.1900000000000002</v>
      </c>
      <c r="S1241" s="301">
        <f t="shared" si="239"/>
        <v>1.1900000000000002</v>
      </c>
      <c r="T1241" s="222"/>
      <c r="U1241" s="545"/>
    </row>
    <row r="1242" spans="2:21" x14ac:dyDescent="0.25">
      <c r="B1242" s="563"/>
      <c r="C1242" s="562"/>
      <c r="D1242" s="563"/>
      <c r="E1242" s="167" t="s">
        <v>10514</v>
      </c>
      <c r="F1242" s="174">
        <v>13</v>
      </c>
      <c r="G1242" s="174" t="s">
        <v>1734</v>
      </c>
      <c r="H1242" s="35">
        <v>8.18</v>
      </c>
      <c r="I1242" s="35">
        <v>14</v>
      </c>
      <c r="J1242" s="174" t="s">
        <v>1734</v>
      </c>
      <c r="K1242" s="35">
        <v>18</v>
      </c>
      <c r="L1242" s="35"/>
      <c r="M1242" s="174"/>
      <c r="N1242" s="400">
        <v>29.68</v>
      </c>
      <c r="O1242" s="319">
        <v>0.2</v>
      </c>
      <c r="P1242" s="174">
        <v>0.2</v>
      </c>
      <c r="Q1242" s="174"/>
      <c r="R1242" s="174">
        <f t="shared" si="238"/>
        <v>1.1872</v>
      </c>
      <c r="S1242" s="301">
        <f t="shared" si="239"/>
        <v>1.1872</v>
      </c>
      <c r="T1242" s="222"/>
      <c r="U1242" s="545"/>
    </row>
    <row r="1243" spans="2:21" x14ac:dyDescent="0.25">
      <c r="B1243" s="563"/>
      <c r="C1243" s="562"/>
      <c r="D1243" s="563"/>
      <c r="E1243" s="167" t="s">
        <v>10514</v>
      </c>
      <c r="F1243" s="174">
        <v>14</v>
      </c>
      <c r="G1243" s="174" t="s">
        <v>1734</v>
      </c>
      <c r="H1243" s="35">
        <v>18</v>
      </c>
      <c r="I1243" s="35">
        <v>15</v>
      </c>
      <c r="J1243" s="174" t="s">
        <v>1734</v>
      </c>
      <c r="K1243" s="35">
        <v>6</v>
      </c>
      <c r="L1243" s="35"/>
      <c r="M1243" s="174"/>
      <c r="N1243" s="400">
        <v>7.4</v>
      </c>
      <c r="O1243" s="319">
        <v>0.2</v>
      </c>
      <c r="P1243" s="174">
        <v>0.2</v>
      </c>
      <c r="Q1243" s="174"/>
      <c r="R1243" s="174">
        <f t="shared" si="238"/>
        <v>0.29600000000000004</v>
      </c>
      <c r="S1243" s="301">
        <f t="shared" si="239"/>
        <v>0.29600000000000004</v>
      </c>
      <c r="T1243" s="222"/>
      <c r="U1243" s="545"/>
    </row>
    <row r="1244" spans="2:21" x14ac:dyDescent="0.25">
      <c r="B1244" s="563"/>
      <c r="C1244" s="562"/>
      <c r="D1244" s="563"/>
      <c r="E1244" s="167" t="s">
        <v>10514</v>
      </c>
      <c r="F1244" s="174">
        <v>15</v>
      </c>
      <c r="G1244" s="174" t="s">
        <v>1734</v>
      </c>
      <c r="H1244" s="35">
        <v>6</v>
      </c>
      <c r="I1244" s="35">
        <v>16</v>
      </c>
      <c r="J1244" s="174" t="s">
        <v>1734</v>
      </c>
      <c r="K1244" s="35">
        <v>8.91</v>
      </c>
      <c r="L1244" s="35"/>
      <c r="M1244" s="174"/>
      <c r="N1244" s="400">
        <v>22.05</v>
      </c>
      <c r="O1244" s="319">
        <v>0.2</v>
      </c>
      <c r="P1244" s="174">
        <v>0.2</v>
      </c>
      <c r="Q1244" s="174"/>
      <c r="R1244" s="174">
        <f t="shared" si="238"/>
        <v>0.88200000000000012</v>
      </c>
      <c r="S1244" s="301">
        <f t="shared" si="239"/>
        <v>0.88200000000000012</v>
      </c>
      <c r="T1244" s="222"/>
      <c r="U1244" s="545"/>
    </row>
    <row r="1245" spans="2:21" x14ac:dyDescent="0.25">
      <c r="B1245" s="563"/>
      <c r="C1245" s="562"/>
      <c r="D1245" s="563"/>
      <c r="E1245" s="167" t="s">
        <v>10514</v>
      </c>
      <c r="F1245" s="174">
        <v>16</v>
      </c>
      <c r="G1245" s="174" t="s">
        <v>1734</v>
      </c>
      <c r="H1245" s="35">
        <v>8.91</v>
      </c>
      <c r="I1245" s="35">
        <v>17</v>
      </c>
      <c r="J1245" s="174" t="s">
        <v>1734</v>
      </c>
      <c r="K1245" s="35">
        <v>18.920000000000002</v>
      </c>
      <c r="L1245" s="35"/>
      <c r="M1245" s="174"/>
      <c r="N1245" s="400">
        <v>30.31</v>
      </c>
      <c r="O1245" s="319">
        <v>0.2</v>
      </c>
      <c r="P1245" s="174">
        <v>0.2</v>
      </c>
      <c r="Q1245" s="174"/>
      <c r="R1245" s="174">
        <f t="shared" si="238"/>
        <v>1.2124000000000001</v>
      </c>
      <c r="S1245" s="301">
        <f t="shared" si="239"/>
        <v>1.2124000000000001</v>
      </c>
      <c r="T1245" s="222"/>
      <c r="U1245" s="545"/>
    </row>
    <row r="1246" spans="2:21" x14ac:dyDescent="0.25">
      <c r="B1246" s="563"/>
      <c r="C1246" s="562"/>
      <c r="D1246" s="563"/>
      <c r="E1246" s="167" t="s">
        <v>10514</v>
      </c>
      <c r="F1246" s="174">
        <v>17</v>
      </c>
      <c r="G1246" s="174" t="s">
        <v>1734</v>
      </c>
      <c r="H1246" s="35">
        <v>18.920000000000002</v>
      </c>
      <c r="I1246" s="35">
        <v>18</v>
      </c>
      <c r="J1246" s="174" t="s">
        <v>1734</v>
      </c>
      <c r="K1246" s="35">
        <v>8.91</v>
      </c>
      <c r="L1246" s="35"/>
      <c r="M1246" s="174"/>
      <c r="N1246" s="400">
        <v>29.55</v>
      </c>
      <c r="O1246" s="319">
        <v>0.2</v>
      </c>
      <c r="P1246" s="174">
        <v>0.2</v>
      </c>
      <c r="Q1246" s="174"/>
      <c r="R1246" s="174">
        <f t="shared" si="238"/>
        <v>1.1820000000000002</v>
      </c>
      <c r="S1246" s="301">
        <f t="shared" si="239"/>
        <v>1.1820000000000002</v>
      </c>
      <c r="T1246" s="222"/>
      <c r="U1246" s="545"/>
    </row>
    <row r="1247" spans="2:21" x14ac:dyDescent="0.25">
      <c r="B1247" s="563"/>
      <c r="C1247" s="562"/>
      <c r="D1247" s="563"/>
      <c r="E1247" s="167" t="s">
        <v>10514</v>
      </c>
      <c r="F1247" s="174">
        <v>18</v>
      </c>
      <c r="G1247" s="174" t="s">
        <v>1734</v>
      </c>
      <c r="H1247" s="35">
        <v>8.91</v>
      </c>
      <c r="I1247" s="35">
        <v>20</v>
      </c>
      <c r="J1247" s="174" t="s">
        <v>1734</v>
      </c>
      <c r="K1247" s="35">
        <v>12.53</v>
      </c>
      <c r="L1247" s="35"/>
      <c r="M1247" s="174"/>
      <c r="N1247" s="400">
        <v>22.65</v>
      </c>
      <c r="O1247" s="319">
        <v>0.2</v>
      </c>
      <c r="P1247" s="174">
        <v>0.2</v>
      </c>
      <c r="Q1247" s="174"/>
      <c r="R1247" s="174">
        <f t="shared" si="238"/>
        <v>0.90600000000000014</v>
      </c>
      <c r="S1247" s="301">
        <f t="shared" si="239"/>
        <v>0.90600000000000014</v>
      </c>
      <c r="T1247" s="222"/>
      <c r="U1247" s="545"/>
    </row>
    <row r="1248" spans="2:21" x14ac:dyDescent="0.25">
      <c r="B1248" s="563"/>
      <c r="C1248" s="562"/>
      <c r="D1248" s="563"/>
      <c r="E1248" s="167" t="s">
        <v>10607</v>
      </c>
      <c r="F1248" s="174">
        <v>2</v>
      </c>
      <c r="G1248" s="174" t="s">
        <v>1734</v>
      </c>
      <c r="H1248" s="35">
        <v>12.72</v>
      </c>
      <c r="I1248" s="35">
        <v>3</v>
      </c>
      <c r="J1248" s="174" t="s">
        <v>1734</v>
      </c>
      <c r="K1248" s="35">
        <v>11.04</v>
      </c>
      <c r="L1248" s="35"/>
      <c r="M1248" s="174"/>
      <c r="N1248" s="400">
        <v>16.25</v>
      </c>
      <c r="O1248" s="319">
        <v>0.2</v>
      </c>
      <c r="P1248" s="174">
        <v>0.2</v>
      </c>
      <c r="Q1248" s="174"/>
      <c r="R1248" s="174">
        <f t="shared" si="238"/>
        <v>0.65</v>
      </c>
      <c r="S1248" s="301">
        <f t="shared" si="239"/>
        <v>0.65</v>
      </c>
      <c r="T1248" s="222"/>
      <c r="U1248" s="545"/>
    </row>
    <row r="1249" spans="2:21" x14ac:dyDescent="0.25">
      <c r="B1249" s="563"/>
      <c r="C1249" s="562"/>
      <c r="D1249" s="563"/>
      <c r="E1249" s="167" t="s">
        <v>10607</v>
      </c>
      <c r="F1249" s="174">
        <v>3</v>
      </c>
      <c r="G1249" s="174" t="s">
        <v>1734</v>
      </c>
      <c r="H1249" s="35">
        <v>11.04</v>
      </c>
      <c r="I1249" s="35">
        <v>3</v>
      </c>
      <c r="J1249" s="174" t="s">
        <v>1734</v>
      </c>
      <c r="K1249" s="35">
        <v>11.04</v>
      </c>
      <c r="L1249" s="35"/>
      <c r="M1249" s="174"/>
      <c r="N1249" s="400">
        <v>2.99</v>
      </c>
      <c r="O1249" s="319">
        <v>0.2</v>
      </c>
      <c r="P1249" s="174">
        <v>0.2</v>
      </c>
      <c r="Q1249" s="174"/>
      <c r="R1249" s="174">
        <f t="shared" si="238"/>
        <v>0.11960000000000003</v>
      </c>
      <c r="S1249" s="301">
        <f t="shared" si="239"/>
        <v>0.11960000000000003</v>
      </c>
      <c r="T1249" s="222"/>
      <c r="U1249" s="545"/>
    </row>
    <row r="1250" spans="2:21" x14ac:dyDescent="0.25">
      <c r="B1250" s="563"/>
      <c r="C1250" s="562"/>
      <c r="D1250" s="563"/>
      <c r="E1250" s="167" t="s">
        <v>10607</v>
      </c>
      <c r="F1250" s="174">
        <v>3</v>
      </c>
      <c r="G1250" s="174" t="s">
        <v>1734</v>
      </c>
      <c r="H1250" s="35">
        <v>11.04</v>
      </c>
      <c r="I1250" s="35">
        <v>4</v>
      </c>
      <c r="J1250" s="174" t="s">
        <v>1734</v>
      </c>
      <c r="K1250" s="35">
        <v>0.8</v>
      </c>
      <c r="L1250" s="35"/>
      <c r="M1250" s="174"/>
      <c r="N1250" s="400">
        <v>9.1199999999999992</v>
      </c>
      <c r="O1250" s="319">
        <v>0.2</v>
      </c>
      <c r="P1250" s="174">
        <v>0.2</v>
      </c>
      <c r="Q1250" s="174"/>
      <c r="R1250" s="174">
        <f t="shared" si="238"/>
        <v>0.36480000000000001</v>
      </c>
      <c r="S1250" s="301">
        <f t="shared" si="239"/>
        <v>0.36480000000000001</v>
      </c>
      <c r="T1250" s="222"/>
      <c r="U1250" s="545"/>
    </row>
    <row r="1251" spans="2:21" x14ac:dyDescent="0.25">
      <c r="B1251" s="563"/>
      <c r="C1251" s="562"/>
      <c r="D1251" s="563"/>
      <c r="E1251" s="167" t="s">
        <v>10607</v>
      </c>
      <c r="F1251" s="174">
        <v>4</v>
      </c>
      <c r="G1251" s="174" t="s">
        <v>1734</v>
      </c>
      <c r="H1251" s="35">
        <v>0.8</v>
      </c>
      <c r="I1251" s="35">
        <v>5</v>
      </c>
      <c r="J1251" s="174" t="s">
        <v>1734</v>
      </c>
      <c r="K1251" s="35">
        <v>8.94</v>
      </c>
      <c r="L1251" s="35"/>
      <c r="M1251" s="174"/>
      <c r="N1251" s="400">
        <v>27.82</v>
      </c>
      <c r="O1251" s="319">
        <v>0.2</v>
      </c>
      <c r="P1251" s="174">
        <v>0.2</v>
      </c>
      <c r="Q1251" s="174"/>
      <c r="R1251" s="174">
        <f t="shared" si="238"/>
        <v>1.1128</v>
      </c>
      <c r="S1251" s="301">
        <f t="shared" si="239"/>
        <v>1.1128</v>
      </c>
      <c r="T1251" s="222"/>
      <c r="U1251" s="545"/>
    </row>
    <row r="1252" spans="2:21" x14ac:dyDescent="0.25">
      <c r="B1252" s="563"/>
      <c r="C1252" s="562"/>
      <c r="D1252" s="563"/>
      <c r="E1252" s="167" t="s">
        <v>10607</v>
      </c>
      <c r="F1252" s="174">
        <v>5</v>
      </c>
      <c r="G1252" s="174" t="s">
        <v>1734</v>
      </c>
      <c r="H1252" s="35">
        <v>8.94</v>
      </c>
      <c r="I1252" s="35">
        <v>6</v>
      </c>
      <c r="J1252" s="174" t="s">
        <v>1734</v>
      </c>
      <c r="K1252" s="35">
        <v>2.48</v>
      </c>
      <c r="L1252" s="35"/>
      <c r="M1252" s="174"/>
      <c r="N1252" s="400">
        <v>16.3</v>
      </c>
      <c r="O1252" s="319">
        <v>0.2</v>
      </c>
      <c r="P1252" s="174">
        <v>0.2</v>
      </c>
      <c r="Q1252" s="174"/>
      <c r="R1252" s="174">
        <f t="shared" si="238"/>
        <v>0.65200000000000014</v>
      </c>
      <c r="S1252" s="301">
        <f t="shared" si="239"/>
        <v>0.65200000000000014</v>
      </c>
      <c r="T1252" s="222"/>
      <c r="U1252" s="545"/>
    </row>
    <row r="1253" spans="2:21" x14ac:dyDescent="0.25">
      <c r="B1253" s="563"/>
      <c r="C1253" s="562"/>
      <c r="D1253" s="563"/>
      <c r="E1253" s="167" t="s">
        <v>13824</v>
      </c>
      <c r="F1253" s="174">
        <v>0</v>
      </c>
      <c r="G1253" s="174" t="s">
        <v>1734</v>
      </c>
      <c r="H1253" s="35">
        <v>5.42</v>
      </c>
      <c r="I1253" s="35">
        <v>1</v>
      </c>
      <c r="J1253" s="174" t="s">
        <v>1734</v>
      </c>
      <c r="K1253" s="35">
        <v>12.66</v>
      </c>
      <c r="L1253" s="35"/>
      <c r="M1253" s="174"/>
      <c r="N1253" s="400">
        <v>28.9</v>
      </c>
      <c r="O1253" s="319">
        <v>0.2</v>
      </c>
      <c r="P1253" s="174">
        <v>0.2</v>
      </c>
      <c r="Q1253" s="174"/>
      <c r="R1253" s="174">
        <f t="shared" si="238"/>
        <v>1.1560000000000001</v>
      </c>
      <c r="S1253" s="301">
        <f t="shared" si="239"/>
        <v>1.1560000000000001</v>
      </c>
      <c r="T1253" s="222"/>
      <c r="U1253" s="545"/>
    </row>
    <row r="1254" spans="2:21" x14ac:dyDescent="0.25">
      <c r="B1254" s="563"/>
      <c r="C1254" s="562"/>
      <c r="D1254" s="563"/>
      <c r="E1254" s="167" t="s">
        <v>13824</v>
      </c>
      <c r="F1254" s="174">
        <v>1</v>
      </c>
      <c r="G1254" s="174" t="s">
        <v>1734</v>
      </c>
      <c r="H1254" s="35">
        <v>12.66</v>
      </c>
      <c r="I1254" s="35">
        <v>3</v>
      </c>
      <c r="J1254" s="174" t="s">
        <v>1734</v>
      </c>
      <c r="K1254" s="35">
        <v>2.27</v>
      </c>
      <c r="L1254" s="35"/>
      <c r="M1254" s="174"/>
      <c r="N1254" s="400">
        <v>29.56</v>
      </c>
      <c r="O1254" s="319">
        <v>0.2</v>
      </c>
      <c r="P1254" s="174">
        <v>0.2</v>
      </c>
      <c r="Q1254" s="174"/>
      <c r="R1254" s="174">
        <f t="shared" si="238"/>
        <v>1.1824000000000001</v>
      </c>
      <c r="S1254" s="301">
        <f t="shared" si="239"/>
        <v>1.1824000000000001</v>
      </c>
      <c r="T1254" s="222"/>
      <c r="U1254" s="545"/>
    </row>
    <row r="1255" spans="2:21" x14ac:dyDescent="0.25">
      <c r="B1255" s="563"/>
      <c r="C1255" s="562"/>
      <c r="D1255" s="563"/>
      <c r="E1255" s="167" t="s">
        <v>13824</v>
      </c>
      <c r="F1255" s="174">
        <v>3</v>
      </c>
      <c r="G1255" s="174" t="s">
        <v>1734</v>
      </c>
      <c r="H1255" s="35">
        <v>2.27</v>
      </c>
      <c r="I1255" s="35">
        <v>4</v>
      </c>
      <c r="J1255" s="174" t="s">
        <v>1734</v>
      </c>
      <c r="K1255" s="35">
        <v>17.88</v>
      </c>
      <c r="L1255" s="35"/>
      <c r="M1255" s="174"/>
      <c r="N1255" s="400">
        <v>27.46</v>
      </c>
      <c r="O1255" s="319">
        <v>0.2</v>
      </c>
      <c r="P1255" s="174">
        <v>0.2</v>
      </c>
      <c r="Q1255" s="174"/>
      <c r="R1255" s="174">
        <f t="shared" si="238"/>
        <v>1.0984000000000003</v>
      </c>
      <c r="S1255" s="301">
        <f t="shared" si="239"/>
        <v>1.0984000000000003</v>
      </c>
      <c r="T1255" s="222"/>
      <c r="U1255" s="545"/>
    </row>
    <row r="1256" spans="2:21" x14ac:dyDescent="0.25">
      <c r="B1256" s="563"/>
      <c r="C1256" s="562"/>
      <c r="D1256" s="563"/>
      <c r="E1256" s="167" t="s">
        <v>13824</v>
      </c>
      <c r="F1256" s="174">
        <v>4</v>
      </c>
      <c r="G1256" s="174" t="s">
        <v>1734</v>
      </c>
      <c r="H1256" s="35">
        <v>17.88</v>
      </c>
      <c r="I1256" s="35">
        <v>6</v>
      </c>
      <c r="J1256" s="174" t="s">
        <v>1734</v>
      </c>
      <c r="K1256" s="35">
        <v>5.54</v>
      </c>
      <c r="L1256" s="35"/>
      <c r="M1256" s="174"/>
      <c r="N1256" s="400">
        <v>27.4</v>
      </c>
      <c r="O1256" s="319">
        <v>0.2</v>
      </c>
      <c r="P1256" s="174">
        <v>0.2</v>
      </c>
      <c r="Q1256" s="174"/>
      <c r="R1256" s="174">
        <f t="shared" si="238"/>
        <v>1.0960000000000001</v>
      </c>
      <c r="S1256" s="301">
        <f t="shared" si="239"/>
        <v>1.0960000000000001</v>
      </c>
      <c r="T1256" s="222"/>
      <c r="U1256" s="545"/>
    </row>
    <row r="1257" spans="2:21" x14ac:dyDescent="0.25">
      <c r="B1257" s="563"/>
      <c r="C1257" s="562"/>
      <c r="D1257" s="563"/>
      <c r="E1257" s="167" t="s">
        <v>13824</v>
      </c>
      <c r="F1257" s="174">
        <v>6</v>
      </c>
      <c r="G1257" s="174" t="s">
        <v>1734</v>
      </c>
      <c r="H1257" s="35">
        <v>5.54</v>
      </c>
      <c r="I1257" s="35">
        <v>7</v>
      </c>
      <c r="J1257" s="174" t="s">
        <v>1734</v>
      </c>
      <c r="K1257" s="35">
        <v>17.239999999999998</v>
      </c>
      <c r="L1257" s="35"/>
      <c r="M1257" s="174"/>
      <c r="N1257" s="400">
        <v>26.1</v>
      </c>
      <c r="O1257" s="319">
        <v>0.2</v>
      </c>
      <c r="P1257" s="174">
        <v>0.2</v>
      </c>
      <c r="Q1257" s="174"/>
      <c r="R1257" s="174">
        <f t="shared" si="238"/>
        <v>1.0440000000000003</v>
      </c>
      <c r="S1257" s="301">
        <f t="shared" si="239"/>
        <v>1.0440000000000003</v>
      </c>
      <c r="T1257" s="222"/>
      <c r="U1257" s="545"/>
    </row>
    <row r="1258" spans="2:21" x14ac:dyDescent="0.25">
      <c r="B1258" s="563"/>
      <c r="C1258" s="562"/>
      <c r="D1258" s="563"/>
      <c r="E1258" s="167" t="s">
        <v>13824</v>
      </c>
      <c r="F1258" s="174">
        <v>7</v>
      </c>
      <c r="G1258" s="174" t="s">
        <v>1734</v>
      </c>
      <c r="H1258" s="35">
        <v>17.239999999999998</v>
      </c>
      <c r="I1258" s="35">
        <v>8</v>
      </c>
      <c r="J1258" s="174" t="s">
        <v>1734</v>
      </c>
      <c r="K1258" s="35">
        <v>18.84</v>
      </c>
      <c r="L1258" s="35"/>
      <c r="M1258" s="174"/>
      <c r="N1258" s="400">
        <v>29.97</v>
      </c>
      <c r="O1258" s="319">
        <v>0.2</v>
      </c>
      <c r="P1258" s="174">
        <v>0.2</v>
      </c>
      <c r="Q1258" s="174"/>
      <c r="R1258" s="174">
        <f t="shared" si="238"/>
        <v>1.1988000000000001</v>
      </c>
      <c r="S1258" s="301">
        <f t="shared" si="239"/>
        <v>1.1988000000000001</v>
      </c>
      <c r="T1258" s="222"/>
      <c r="U1258" s="545"/>
    </row>
    <row r="1259" spans="2:21" x14ac:dyDescent="0.25">
      <c r="B1259" s="563"/>
      <c r="C1259" s="562"/>
      <c r="D1259" s="563"/>
      <c r="E1259" s="167" t="s">
        <v>13803</v>
      </c>
      <c r="F1259" s="174">
        <v>3</v>
      </c>
      <c r="G1259" s="174" t="s">
        <v>1734</v>
      </c>
      <c r="H1259" s="35">
        <v>12.67</v>
      </c>
      <c r="I1259" s="35">
        <v>4</v>
      </c>
      <c r="J1259" s="174" t="s">
        <v>1734</v>
      </c>
      <c r="K1259" s="35">
        <v>9.7200000000000006</v>
      </c>
      <c r="L1259" s="35"/>
      <c r="M1259" s="174"/>
      <c r="N1259" s="400">
        <v>16.75</v>
      </c>
      <c r="O1259" s="319">
        <v>0.2</v>
      </c>
      <c r="P1259" s="174">
        <v>0.2</v>
      </c>
      <c r="Q1259" s="174"/>
      <c r="R1259" s="174">
        <f t="shared" si="238"/>
        <v>0.67</v>
      </c>
      <c r="S1259" s="301">
        <f t="shared" si="239"/>
        <v>0.67</v>
      </c>
      <c r="T1259" s="222"/>
      <c r="U1259" s="545"/>
    </row>
    <row r="1260" spans="2:21" x14ac:dyDescent="0.25">
      <c r="B1260" s="563"/>
      <c r="C1260" s="562"/>
      <c r="D1260" s="563"/>
      <c r="E1260" s="167" t="s">
        <v>13803</v>
      </c>
      <c r="F1260" s="174">
        <v>8</v>
      </c>
      <c r="G1260" s="174" t="s">
        <v>1734</v>
      </c>
      <c r="H1260" s="35">
        <v>18.84</v>
      </c>
      <c r="I1260" s="35">
        <v>3</v>
      </c>
      <c r="J1260" s="174" t="s">
        <v>1734</v>
      </c>
      <c r="K1260" s="35">
        <v>12.67</v>
      </c>
      <c r="L1260" s="35"/>
      <c r="M1260" s="174"/>
      <c r="N1260" s="400">
        <v>29.9</v>
      </c>
      <c r="O1260" s="319">
        <v>0.2</v>
      </c>
      <c r="P1260" s="174">
        <v>0.2</v>
      </c>
      <c r="Q1260" s="174"/>
      <c r="R1260" s="174">
        <f t="shared" si="238"/>
        <v>1.1960000000000002</v>
      </c>
      <c r="S1260" s="301">
        <f t="shared" si="239"/>
        <v>1.1960000000000002</v>
      </c>
      <c r="T1260" s="222"/>
      <c r="U1260" s="545"/>
    </row>
    <row r="1261" spans="2:21" x14ac:dyDescent="0.25">
      <c r="B1261" s="563"/>
      <c r="C1261" s="562"/>
      <c r="D1261" s="563"/>
      <c r="E1261" s="167" t="s">
        <v>13803</v>
      </c>
      <c r="F1261" s="174">
        <v>5</v>
      </c>
      <c r="G1261" s="174" t="s">
        <v>1734</v>
      </c>
      <c r="H1261" s="35">
        <v>3.83</v>
      </c>
      <c r="I1261" s="35">
        <v>6</v>
      </c>
      <c r="J1261" s="174" t="s">
        <v>1734</v>
      </c>
      <c r="K1261" s="35">
        <v>12.28</v>
      </c>
      <c r="L1261" s="35"/>
      <c r="M1261" s="174"/>
      <c r="N1261" s="400">
        <v>29.1</v>
      </c>
      <c r="O1261" s="319">
        <v>0.2</v>
      </c>
      <c r="P1261" s="174">
        <v>0.2</v>
      </c>
      <c r="Q1261" s="174"/>
      <c r="R1261" s="174">
        <f t="shared" si="238"/>
        <v>1.1640000000000001</v>
      </c>
      <c r="S1261" s="301">
        <f t="shared" si="239"/>
        <v>1.1640000000000001</v>
      </c>
      <c r="T1261" s="222"/>
      <c r="U1261" s="545"/>
    </row>
    <row r="1262" spans="2:21" x14ac:dyDescent="0.25">
      <c r="B1262" s="563"/>
      <c r="C1262" s="562"/>
      <c r="D1262" s="563"/>
      <c r="E1262" s="167" t="s">
        <v>13803</v>
      </c>
      <c r="F1262" s="174">
        <v>6</v>
      </c>
      <c r="G1262" s="174" t="s">
        <v>1734</v>
      </c>
      <c r="H1262" s="35">
        <v>12.28</v>
      </c>
      <c r="I1262" s="35">
        <v>8</v>
      </c>
      <c r="J1262" s="174" t="s">
        <v>1734</v>
      </c>
      <c r="K1262" s="35">
        <v>0.98</v>
      </c>
      <c r="L1262" s="35"/>
      <c r="M1262" s="174"/>
      <c r="N1262" s="400">
        <v>28.44</v>
      </c>
      <c r="O1262" s="319">
        <v>0.2</v>
      </c>
      <c r="P1262" s="174">
        <v>0.2</v>
      </c>
      <c r="Q1262" s="174"/>
      <c r="R1262" s="174">
        <f t="shared" si="238"/>
        <v>1.1376000000000002</v>
      </c>
      <c r="S1262" s="301">
        <f t="shared" si="239"/>
        <v>1.1376000000000002</v>
      </c>
      <c r="T1262" s="222"/>
      <c r="U1262" s="545"/>
    </row>
    <row r="1263" spans="2:21" x14ac:dyDescent="0.25">
      <c r="B1263" s="563"/>
      <c r="C1263" s="562"/>
      <c r="D1263" s="563"/>
      <c r="E1263" s="167" t="s">
        <v>13803</v>
      </c>
      <c r="F1263" s="174">
        <v>8</v>
      </c>
      <c r="G1263" s="174" t="s">
        <v>1734</v>
      </c>
      <c r="H1263" s="35">
        <v>0.98</v>
      </c>
      <c r="I1263" s="35">
        <v>8</v>
      </c>
      <c r="J1263" s="174" t="s">
        <v>1734</v>
      </c>
      <c r="K1263" s="35">
        <v>0.98</v>
      </c>
      <c r="L1263" s="35"/>
      <c r="M1263" s="174"/>
      <c r="N1263" s="400">
        <v>6.9</v>
      </c>
      <c r="O1263" s="319">
        <v>0.2</v>
      </c>
      <c r="P1263" s="174">
        <v>0.2</v>
      </c>
      <c r="Q1263" s="174"/>
      <c r="R1263" s="174">
        <f t="shared" si="238"/>
        <v>0.27600000000000002</v>
      </c>
      <c r="S1263" s="301">
        <f t="shared" si="239"/>
        <v>0.27600000000000002</v>
      </c>
      <c r="T1263" s="222"/>
      <c r="U1263" s="545"/>
    </row>
    <row r="1264" spans="2:21" x14ac:dyDescent="0.25">
      <c r="B1264" s="563"/>
      <c r="C1264" s="562"/>
      <c r="D1264" s="563"/>
      <c r="E1264" s="167" t="s">
        <v>13803</v>
      </c>
      <c r="F1264" s="174">
        <v>9</v>
      </c>
      <c r="G1264" s="174" t="s">
        <v>1734</v>
      </c>
      <c r="H1264" s="35">
        <v>1.98</v>
      </c>
      <c r="I1264" s="35">
        <v>10</v>
      </c>
      <c r="J1264" s="174" t="s">
        <v>1734</v>
      </c>
      <c r="K1264" s="35">
        <v>12.04</v>
      </c>
      <c r="L1264" s="35"/>
      <c r="M1264" s="174"/>
      <c r="N1264" s="400">
        <v>29.75</v>
      </c>
      <c r="O1264" s="319">
        <v>0.2</v>
      </c>
      <c r="P1264" s="174">
        <v>0.2</v>
      </c>
      <c r="Q1264" s="174"/>
      <c r="R1264" s="174">
        <f t="shared" si="238"/>
        <v>1.1900000000000002</v>
      </c>
      <c r="S1264" s="301">
        <f t="shared" si="239"/>
        <v>1.1900000000000002</v>
      </c>
      <c r="T1264" s="222"/>
      <c r="U1264" s="545"/>
    </row>
    <row r="1265" spans="2:21" x14ac:dyDescent="0.25">
      <c r="B1265" s="563"/>
      <c r="C1265" s="562"/>
      <c r="D1265" s="563"/>
      <c r="E1265" s="167" t="s">
        <v>13803</v>
      </c>
      <c r="F1265" s="174">
        <v>10</v>
      </c>
      <c r="G1265" s="174" t="s">
        <v>1734</v>
      </c>
      <c r="H1265" s="35">
        <v>12.4</v>
      </c>
      <c r="I1265" s="35">
        <v>12</v>
      </c>
      <c r="J1265" s="174" t="s">
        <v>1734</v>
      </c>
      <c r="K1265" s="35">
        <v>2</v>
      </c>
      <c r="L1265" s="35"/>
      <c r="M1265" s="174"/>
      <c r="N1265" s="400">
        <v>29.87</v>
      </c>
      <c r="O1265" s="319">
        <v>0.2</v>
      </c>
      <c r="P1265" s="174">
        <v>0.2</v>
      </c>
      <c r="Q1265" s="174"/>
      <c r="R1265" s="174">
        <f t="shared" si="238"/>
        <v>1.1948000000000001</v>
      </c>
      <c r="S1265" s="301">
        <f t="shared" si="239"/>
        <v>1.1948000000000001</v>
      </c>
      <c r="T1265" s="222"/>
      <c r="U1265" s="545"/>
    </row>
    <row r="1266" spans="2:21" x14ac:dyDescent="0.25">
      <c r="B1266" s="563"/>
      <c r="C1266" s="562"/>
      <c r="D1266" s="563"/>
      <c r="E1266" s="167" t="s">
        <v>13803</v>
      </c>
      <c r="F1266" s="174">
        <v>12</v>
      </c>
      <c r="G1266" s="174" t="s">
        <v>1734</v>
      </c>
      <c r="H1266" s="35">
        <v>2</v>
      </c>
      <c r="I1266" s="35">
        <v>13</v>
      </c>
      <c r="J1266" s="174" t="s">
        <v>1734</v>
      </c>
      <c r="K1266" s="35">
        <v>12.02</v>
      </c>
      <c r="L1266" s="35"/>
      <c r="M1266" s="174"/>
      <c r="N1266" s="400">
        <v>30.04</v>
      </c>
      <c r="O1266" s="319">
        <v>0.2</v>
      </c>
      <c r="P1266" s="174">
        <v>0.2</v>
      </c>
      <c r="Q1266" s="174"/>
      <c r="R1266" s="174">
        <f t="shared" si="238"/>
        <v>1.2016</v>
      </c>
      <c r="S1266" s="301">
        <f t="shared" si="239"/>
        <v>1.2016</v>
      </c>
      <c r="T1266" s="222"/>
      <c r="U1266" s="545"/>
    </row>
    <row r="1267" spans="2:21" x14ac:dyDescent="0.25">
      <c r="B1267" s="563"/>
      <c r="C1267" s="562"/>
      <c r="D1267" s="563"/>
      <c r="E1267" s="167" t="s">
        <v>13803</v>
      </c>
      <c r="F1267" s="174">
        <v>13</v>
      </c>
      <c r="G1267" s="174" t="s">
        <v>1734</v>
      </c>
      <c r="H1267" s="35">
        <v>12.02</v>
      </c>
      <c r="I1267" s="35">
        <v>14</v>
      </c>
      <c r="J1267" s="174" t="s">
        <v>1734</v>
      </c>
      <c r="K1267" s="35">
        <v>14.39</v>
      </c>
      <c r="L1267" s="35"/>
      <c r="M1267" s="174"/>
      <c r="N1267" s="400">
        <v>22.46</v>
      </c>
      <c r="O1267" s="319">
        <v>0.2</v>
      </c>
      <c r="P1267" s="174">
        <v>0.2</v>
      </c>
      <c r="Q1267" s="174"/>
      <c r="R1267" s="174">
        <f t="shared" si="238"/>
        <v>0.89840000000000009</v>
      </c>
      <c r="S1267" s="301">
        <f t="shared" si="239"/>
        <v>0.89840000000000009</v>
      </c>
      <c r="T1267" s="222"/>
      <c r="U1267" s="545"/>
    </row>
    <row r="1268" spans="2:21" x14ac:dyDescent="0.25">
      <c r="B1268" s="563"/>
      <c r="C1268" s="562"/>
      <c r="D1268" s="563"/>
      <c r="E1268" s="167" t="s">
        <v>13803</v>
      </c>
      <c r="F1268" s="174">
        <v>14</v>
      </c>
      <c r="G1268" s="174" t="s">
        <v>1734</v>
      </c>
      <c r="H1268" s="35">
        <v>14.39</v>
      </c>
      <c r="I1268" s="35">
        <v>15</v>
      </c>
      <c r="J1268" s="174" t="s">
        <v>1734</v>
      </c>
      <c r="K1268" s="35">
        <v>2.0099999999999998</v>
      </c>
      <c r="L1268" s="35"/>
      <c r="M1268" s="174"/>
      <c r="N1268" s="400">
        <v>7.4</v>
      </c>
      <c r="O1268" s="319">
        <v>0.2</v>
      </c>
      <c r="P1268" s="174">
        <v>0.2</v>
      </c>
      <c r="Q1268" s="174"/>
      <c r="R1268" s="174">
        <f t="shared" si="238"/>
        <v>0.29600000000000004</v>
      </c>
      <c r="S1268" s="301">
        <f t="shared" si="239"/>
        <v>0.29600000000000004</v>
      </c>
      <c r="T1268" s="222"/>
      <c r="U1268" s="545"/>
    </row>
    <row r="1269" spans="2:21" x14ac:dyDescent="0.25">
      <c r="B1269" s="563"/>
      <c r="C1269" s="562"/>
      <c r="D1269" s="563"/>
      <c r="E1269" s="167" t="s">
        <v>13803</v>
      </c>
      <c r="F1269" s="174">
        <v>15</v>
      </c>
      <c r="G1269" s="174" t="s">
        <v>1734</v>
      </c>
      <c r="H1269" s="35">
        <v>2.0099999999999998</v>
      </c>
      <c r="I1269" s="35">
        <v>16</v>
      </c>
      <c r="J1269" s="174" t="s">
        <v>1734</v>
      </c>
      <c r="K1269" s="35">
        <v>10.08</v>
      </c>
      <c r="L1269" s="35"/>
      <c r="M1269" s="174"/>
      <c r="N1269" s="400">
        <v>27.77</v>
      </c>
      <c r="O1269" s="319">
        <v>0.2</v>
      </c>
      <c r="P1269" s="174">
        <v>0.2</v>
      </c>
      <c r="Q1269" s="174"/>
      <c r="R1269" s="174">
        <f t="shared" si="238"/>
        <v>1.1108</v>
      </c>
      <c r="S1269" s="301">
        <f t="shared" si="239"/>
        <v>1.1108</v>
      </c>
      <c r="T1269" s="222"/>
      <c r="U1269" s="545"/>
    </row>
    <row r="1270" spans="2:21" x14ac:dyDescent="0.25">
      <c r="B1270" s="563"/>
      <c r="C1270" s="562"/>
      <c r="D1270" s="563"/>
      <c r="E1270" s="167" t="s">
        <v>13803</v>
      </c>
      <c r="F1270" s="174">
        <v>16</v>
      </c>
      <c r="G1270" s="174" t="s">
        <v>1734</v>
      </c>
      <c r="H1270" s="35">
        <v>10.08</v>
      </c>
      <c r="I1270" s="35">
        <v>17</v>
      </c>
      <c r="J1270" s="174" t="s">
        <v>1734</v>
      </c>
      <c r="K1270" s="35">
        <v>5.88</v>
      </c>
      <c r="L1270" s="35"/>
      <c r="M1270" s="174"/>
      <c r="N1270" s="400">
        <v>19.23</v>
      </c>
      <c r="O1270" s="319">
        <v>0.2</v>
      </c>
      <c r="P1270" s="174">
        <v>0.2</v>
      </c>
      <c r="Q1270" s="174"/>
      <c r="R1270" s="174">
        <f t="shared" si="238"/>
        <v>0.76920000000000011</v>
      </c>
      <c r="S1270" s="301">
        <f t="shared" si="239"/>
        <v>0.76920000000000011</v>
      </c>
      <c r="T1270" s="222"/>
      <c r="U1270" s="545"/>
    </row>
    <row r="1271" spans="2:21" x14ac:dyDescent="0.25">
      <c r="B1271" s="563"/>
      <c r="C1271" s="562"/>
      <c r="D1271" s="563"/>
      <c r="E1271" s="167" t="s">
        <v>13803</v>
      </c>
      <c r="F1271" s="174">
        <v>18</v>
      </c>
      <c r="G1271" s="174" t="s">
        <v>1734</v>
      </c>
      <c r="H1271" s="35">
        <v>15.79</v>
      </c>
      <c r="I1271" s="35">
        <v>19</v>
      </c>
      <c r="J1271" s="174" t="s">
        <v>1734</v>
      </c>
      <c r="K1271" s="35">
        <v>17.14</v>
      </c>
      <c r="L1271" s="35"/>
      <c r="M1271" s="174"/>
      <c r="N1271" s="400">
        <v>24.77</v>
      </c>
      <c r="O1271" s="319">
        <v>0.2</v>
      </c>
      <c r="P1271" s="174">
        <v>0.2</v>
      </c>
      <c r="Q1271" s="174"/>
      <c r="R1271" s="174">
        <f t="shared" si="238"/>
        <v>0.99080000000000013</v>
      </c>
      <c r="S1271" s="301">
        <f t="shared" si="239"/>
        <v>0.99080000000000013</v>
      </c>
      <c r="T1271" s="222"/>
      <c r="U1271" s="545"/>
    </row>
    <row r="1272" spans="2:21" x14ac:dyDescent="0.25">
      <c r="B1272" s="563"/>
      <c r="C1272" s="562"/>
      <c r="D1272" s="563"/>
      <c r="E1272" s="167" t="s">
        <v>13803</v>
      </c>
      <c r="F1272" s="174">
        <v>19</v>
      </c>
      <c r="G1272" s="174" t="s">
        <v>1734</v>
      </c>
      <c r="H1272" s="35">
        <v>17.14</v>
      </c>
      <c r="I1272" s="35">
        <v>21</v>
      </c>
      <c r="J1272" s="174" t="s">
        <v>1734</v>
      </c>
      <c r="K1272" s="35">
        <v>0.31</v>
      </c>
      <c r="L1272" s="35"/>
      <c r="M1272" s="174"/>
      <c r="N1272" s="400">
        <v>26.06</v>
      </c>
      <c r="O1272" s="319">
        <v>0.2</v>
      </c>
      <c r="P1272" s="174">
        <v>0.2</v>
      </c>
      <c r="Q1272" s="174"/>
      <c r="R1272" s="174">
        <f t="shared" si="238"/>
        <v>1.0424</v>
      </c>
      <c r="S1272" s="301">
        <f t="shared" si="239"/>
        <v>1.0424</v>
      </c>
      <c r="T1272" s="222"/>
      <c r="U1272" s="545"/>
    </row>
    <row r="1273" spans="2:21" x14ac:dyDescent="0.25">
      <c r="B1273" s="563"/>
      <c r="C1273" s="562"/>
      <c r="D1273" s="563"/>
      <c r="E1273" s="167" t="s">
        <v>13803</v>
      </c>
      <c r="F1273" s="174">
        <v>21</v>
      </c>
      <c r="G1273" s="174" t="s">
        <v>1734</v>
      </c>
      <c r="H1273" s="35">
        <v>0.34</v>
      </c>
      <c r="I1273" s="35">
        <v>22</v>
      </c>
      <c r="J1273" s="174" t="s">
        <v>1734</v>
      </c>
      <c r="K1273" s="35">
        <v>8.9499999999999993</v>
      </c>
      <c r="L1273" s="35"/>
      <c r="M1273" s="174"/>
      <c r="N1273" s="400">
        <v>29.06</v>
      </c>
      <c r="O1273" s="319">
        <v>0.2</v>
      </c>
      <c r="P1273" s="174">
        <v>0.2</v>
      </c>
      <c r="Q1273" s="174"/>
      <c r="R1273" s="174">
        <f t="shared" si="238"/>
        <v>1.1624000000000001</v>
      </c>
      <c r="S1273" s="301">
        <f t="shared" si="239"/>
        <v>1.1624000000000001</v>
      </c>
      <c r="T1273" s="222"/>
      <c r="U1273" s="545"/>
    </row>
    <row r="1274" spans="2:21" x14ac:dyDescent="0.25">
      <c r="B1274" s="563"/>
      <c r="C1274" s="562"/>
      <c r="D1274" s="563"/>
      <c r="E1274" s="167" t="s">
        <v>13803</v>
      </c>
      <c r="F1274" s="174">
        <v>22</v>
      </c>
      <c r="G1274" s="174" t="s">
        <v>1734</v>
      </c>
      <c r="H1274" s="35">
        <v>8.9499999999999993</v>
      </c>
      <c r="I1274" s="35">
        <v>22</v>
      </c>
      <c r="J1274" s="174" t="s">
        <v>1734</v>
      </c>
      <c r="K1274" s="35">
        <v>18.940000000000001</v>
      </c>
      <c r="L1274" s="35"/>
      <c r="M1274" s="174"/>
      <c r="N1274" s="400">
        <v>10.29</v>
      </c>
      <c r="O1274" s="319">
        <v>0.2</v>
      </c>
      <c r="P1274" s="174">
        <v>0.2</v>
      </c>
      <c r="Q1274" s="174"/>
      <c r="R1274" s="174">
        <f t="shared" si="238"/>
        <v>0.41159999999999997</v>
      </c>
      <c r="S1274" s="301">
        <f t="shared" si="239"/>
        <v>0.41159999999999997</v>
      </c>
      <c r="T1274" s="222"/>
      <c r="U1274" s="545"/>
    </row>
    <row r="1275" spans="2:21" x14ac:dyDescent="0.25">
      <c r="B1275" s="563"/>
      <c r="C1275" s="562"/>
      <c r="D1275" s="563"/>
      <c r="E1275" s="167" t="s">
        <v>13803</v>
      </c>
      <c r="F1275" s="174">
        <v>22</v>
      </c>
      <c r="G1275" s="174" t="s">
        <v>1734</v>
      </c>
      <c r="H1275" s="35">
        <v>18.940000000000001</v>
      </c>
      <c r="I1275" s="35">
        <v>23</v>
      </c>
      <c r="J1275" s="174" t="s">
        <v>1734</v>
      </c>
      <c r="K1275" s="35">
        <v>18.48</v>
      </c>
      <c r="L1275" s="35"/>
      <c r="M1275" s="174"/>
      <c r="N1275" s="400">
        <v>19.329999999999998</v>
      </c>
      <c r="O1275" s="319">
        <v>0.2</v>
      </c>
      <c r="P1275" s="174">
        <v>0.2</v>
      </c>
      <c r="Q1275" s="174"/>
      <c r="R1275" s="174">
        <f t="shared" si="238"/>
        <v>0.7732</v>
      </c>
      <c r="S1275" s="301">
        <f t="shared" si="239"/>
        <v>0.7732</v>
      </c>
      <c r="T1275" s="222"/>
      <c r="U1275" s="545"/>
    </row>
    <row r="1276" spans="2:21" x14ac:dyDescent="0.25">
      <c r="B1276" s="563"/>
      <c r="C1276" s="562"/>
      <c r="D1276" s="563"/>
      <c r="E1276" s="167" t="s">
        <v>13803</v>
      </c>
      <c r="F1276" s="174">
        <v>25</v>
      </c>
      <c r="G1276" s="174" t="s">
        <v>1734</v>
      </c>
      <c r="H1276" s="35">
        <v>11.63</v>
      </c>
      <c r="I1276" s="35">
        <v>26</v>
      </c>
      <c r="J1276" s="174" t="s">
        <v>1734</v>
      </c>
      <c r="K1276" s="35">
        <v>19.84</v>
      </c>
      <c r="L1276" s="35"/>
      <c r="M1276" s="174"/>
      <c r="N1276" s="400">
        <v>27.35</v>
      </c>
      <c r="O1276" s="319">
        <v>0.2</v>
      </c>
      <c r="P1276" s="174">
        <v>0.2</v>
      </c>
      <c r="Q1276" s="174"/>
      <c r="R1276" s="174">
        <f t="shared" si="238"/>
        <v>1.0940000000000001</v>
      </c>
      <c r="S1276" s="301">
        <f t="shared" si="239"/>
        <v>1.0940000000000001</v>
      </c>
      <c r="T1276" s="222"/>
      <c r="U1276" s="545"/>
    </row>
    <row r="1277" spans="2:21" x14ac:dyDescent="0.25">
      <c r="B1277" s="563"/>
      <c r="C1277" s="562"/>
      <c r="D1277" s="563"/>
      <c r="E1277" s="167" t="s">
        <v>13803</v>
      </c>
      <c r="F1277" s="174">
        <v>31</v>
      </c>
      <c r="G1277" s="174" t="s">
        <v>1734</v>
      </c>
      <c r="H1277" s="35">
        <v>12.69</v>
      </c>
      <c r="I1277" s="35">
        <v>33</v>
      </c>
      <c r="J1277" s="174" t="s">
        <v>1734</v>
      </c>
      <c r="K1277" s="35">
        <v>2.1800000000000002</v>
      </c>
      <c r="L1277" s="35"/>
      <c r="M1277" s="174"/>
      <c r="N1277" s="400">
        <v>27.82</v>
      </c>
      <c r="O1277" s="319">
        <v>0.2</v>
      </c>
      <c r="P1277" s="174">
        <v>0.2</v>
      </c>
      <c r="Q1277" s="174"/>
      <c r="R1277" s="174">
        <f t="shared" si="238"/>
        <v>1.1128</v>
      </c>
      <c r="S1277" s="301">
        <f t="shared" si="239"/>
        <v>1.1128</v>
      </c>
      <c r="T1277" s="222"/>
      <c r="U1277" s="545"/>
    </row>
    <row r="1278" spans="2:21" x14ac:dyDescent="0.25">
      <c r="B1278" s="563"/>
      <c r="C1278" s="562"/>
      <c r="D1278" s="563"/>
      <c r="E1278" s="167" t="s">
        <v>13803</v>
      </c>
      <c r="F1278" s="174">
        <v>23</v>
      </c>
      <c r="G1278" s="174" t="s">
        <v>1734</v>
      </c>
      <c r="H1278" s="35">
        <v>18.48</v>
      </c>
      <c r="I1278" s="35">
        <v>25</v>
      </c>
      <c r="J1278" s="174" t="s">
        <v>1734</v>
      </c>
      <c r="K1278" s="35">
        <v>11.63</v>
      </c>
      <c r="L1278" s="35"/>
      <c r="M1278" s="174"/>
      <c r="N1278" s="400">
        <v>32.229999999999997</v>
      </c>
      <c r="O1278" s="319">
        <v>0.2</v>
      </c>
      <c r="P1278" s="174">
        <v>0.2</v>
      </c>
      <c r="Q1278" s="174"/>
      <c r="R1278" s="174">
        <f t="shared" si="238"/>
        <v>1.2892000000000001</v>
      </c>
      <c r="S1278" s="301">
        <f t="shared" si="239"/>
        <v>1.2892000000000001</v>
      </c>
      <c r="T1278" s="222"/>
      <c r="U1278" s="545"/>
    </row>
    <row r="1279" spans="2:21" x14ac:dyDescent="0.25">
      <c r="B1279" s="563"/>
      <c r="C1279" s="562"/>
      <c r="D1279" s="563"/>
      <c r="E1279" s="167" t="s">
        <v>13803</v>
      </c>
      <c r="F1279" s="174">
        <v>28</v>
      </c>
      <c r="G1279" s="174" t="s">
        <v>1734</v>
      </c>
      <c r="H1279" s="35">
        <v>9.86</v>
      </c>
      <c r="I1279" s="35">
        <v>28</v>
      </c>
      <c r="J1279" s="174" t="s">
        <v>1734</v>
      </c>
      <c r="K1279" s="35">
        <v>9.86</v>
      </c>
      <c r="L1279" s="35"/>
      <c r="M1279" s="174"/>
      <c r="N1279" s="400">
        <v>29.67</v>
      </c>
      <c r="O1279" s="319">
        <v>0.2</v>
      </c>
      <c r="P1279" s="174">
        <v>0.2</v>
      </c>
      <c r="Q1279" s="174"/>
      <c r="R1279" s="174">
        <f t="shared" si="238"/>
        <v>1.1868000000000003</v>
      </c>
      <c r="S1279" s="301">
        <f t="shared" si="239"/>
        <v>1.1868000000000003</v>
      </c>
      <c r="T1279" s="222"/>
      <c r="U1279" s="545"/>
    </row>
    <row r="1280" spans="2:21" x14ac:dyDescent="0.25">
      <c r="B1280" s="563"/>
      <c r="C1280" s="562"/>
      <c r="D1280" s="563"/>
      <c r="E1280" s="167" t="s">
        <v>13803</v>
      </c>
      <c r="F1280" s="174">
        <v>28</v>
      </c>
      <c r="G1280" s="174" t="s">
        <v>1734</v>
      </c>
      <c r="H1280" s="35">
        <v>9.86</v>
      </c>
      <c r="I1280" s="35">
        <v>30</v>
      </c>
      <c r="J1280" s="174" t="s">
        <v>1734</v>
      </c>
      <c r="K1280" s="35">
        <v>19.649999999999999</v>
      </c>
      <c r="L1280" s="35"/>
      <c r="M1280" s="174"/>
      <c r="N1280" s="400">
        <v>19.059999999999999</v>
      </c>
      <c r="O1280" s="319">
        <v>0.2</v>
      </c>
      <c r="P1280" s="174">
        <v>0.2</v>
      </c>
      <c r="Q1280" s="174"/>
      <c r="R1280" s="174">
        <f t="shared" si="238"/>
        <v>0.76239999999999997</v>
      </c>
      <c r="S1280" s="301">
        <f t="shared" si="239"/>
        <v>0.76239999999999997</v>
      </c>
      <c r="T1280" s="222"/>
      <c r="U1280" s="545"/>
    </row>
    <row r="1281" spans="2:21" x14ac:dyDescent="0.25">
      <c r="B1281" s="563"/>
      <c r="C1281" s="562"/>
      <c r="D1281" s="563"/>
      <c r="E1281" s="167" t="s">
        <v>13803</v>
      </c>
      <c r="F1281" s="174">
        <v>30</v>
      </c>
      <c r="G1281" s="174" t="s">
        <v>1734</v>
      </c>
      <c r="H1281" s="35">
        <v>19.649999999999999</v>
      </c>
      <c r="I1281" s="35">
        <v>31</v>
      </c>
      <c r="J1281" s="174" t="s">
        <v>1734</v>
      </c>
      <c r="K1281" s="35">
        <v>12.69</v>
      </c>
      <c r="L1281" s="35"/>
      <c r="M1281" s="174"/>
      <c r="N1281" s="400">
        <v>12.48</v>
      </c>
      <c r="O1281" s="319">
        <v>0.2</v>
      </c>
      <c r="P1281" s="174">
        <v>0.2</v>
      </c>
      <c r="Q1281" s="174"/>
      <c r="R1281" s="174">
        <f t="shared" si="238"/>
        <v>0.49920000000000009</v>
      </c>
      <c r="S1281" s="301">
        <f t="shared" si="239"/>
        <v>0.49920000000000009</v>
      </c>
      <c r="T1281" s="222"/>
      <c r="U1281" s="545"/>
    </row>
    <row r="1282" spans="2:21" x14ac:dyDescent="0.25">
      <c r="B1282" s="563"/>
      <c r="C1282" s="562"/>
      <c r="D1282" s="563"/>
      <c r="E1282" s="167" t="s">
        <v>13803</v>
      </c>
      <c r="F1282" s="174">
        <v>33</v>
      </c>
      <c r="G1282" s="174" t="s">
        <v>1734</v>
      </c>
      <c r="H1282" s="35">
        <v>2.1800000000000002</v>
      </c>
      <c r="I1282" s="35">
        <v>34</v>
      </c>
      <c r="J1282" s="174" t="s">
        <v>1734</v>
      </c>
      <c r="K1282" s="35">
        <v>12.97</v>
      </c>
      <c r="L1282" s="35"/>
      <c r="M1282" s="174"/>
      <c r="N1282" s="400">
        <v>29.53</v>
      </c>
      <c r="O1282" s="319">
        <v>0.2</v>
      </c>
      <c r="P1282" s="174">
        <v>0.2</v>
      </c>
      <c r="Q1282" s="174"/>
      <c r="R1282" s="174">
        <f t="shared" si="238"/>
        <v>1.1812000000000002</v>
      </c>
      <c r="S1282" s="301">
        <f t="shared" si="239"/>
        <v>1.1812000000000002</v>
      </c>
      <c r="T1282" s="222"/>
      <c r="U1282" s="545"/>
    </row>
    <row r="1283" spans="2:21" x14ac:dyDescent="0.25">
      <c r="B1283" s="563"/>
      <c r="C1283" s="562"/>
      <c r="D1283" s="563"/>
      <c r="E1283" s="167" t="s">
        <v>13350</v>
      </c>
      <c r="F1283" s="174"/>
      <c r="G1283" s="174"/>
      <c r="H1283" s="35"/>
      <c r="I1283" s="35"/>
      <c r="J1283" s="157"/>
      <c r="K1283" s="35"/>
      <c r="L1283" s="35"/>
      <c r="N1283" s="400">
        <v>35.340000000000003</v>
      </c>
      <c r="O1283" s="319">
        <v>0.1</v>
      </c>
      <c r="P1283" s="174">
        <v>0.1</v>
      </c>
      <c r="Q1283" s="174"/>
      <c r="R1283" s="174">
        <f t="shared" si="238"/>
        <v>0.3534000000000001</v>
      </c>
      <c r="S1283" s="301">
        <f t="shared" si="239"/>
        <v>0.3534000000000001</v>
      </c>
      <c r="T1283" s="222"/>
      <c r="U1283" s="545"/>
    </row>
    <row r="1284" spans="2:21" x14ac:dyDescent="0.25">
      <c r="B1284" s="563"/>
      <c r="C1284" s="562"/>
      <c r="D1284" s="563"/>
      <c r="E1284" s="167" t="s">
        <v>13374</v>
      </c>
      <c r="F1284" s="174"/>
      <c r="G1284" s="174"/>
      <c r="H1284" s="35"/>
      <c r="I1284" s="35"/>
      <c r="J1284" s="157"/>
      <c r="L1284" s="35"/>
      <c r="M1284" s="174"/>
      <c r="N1284" s="400">
        <v>87.06</v>
      </c>
      <c r="O1284" s="319">
        <v>0.1</v>
      </c>
      <c r="P1284" s="174">
        <v>0.1</v>
      </c>
      <c r="Q1284" s="174"/>
      <c r="R1284" s="174">
        <f t="shared" si="238"/>
        <v>0.87060000000000015</v>
      </c>
      <c r="S1284" s="301">
        <f t="shared" si="239"/>
        <v>0.87060000000000015</v>
      </c>
      <c r="T1284" s="222"/>
      <c r="U1284" s="545"/>
    </row>
    <row r="1285" spans="2:21" x14ac:dyDescent="0.25">
      <c r="B1285" s="563"/>
      <c r="C1285" s="562"/>
      <c r="D1285" s="563"/>
      <c r="E1285" s="167" t="s">
        <v>10614</v>
      </c>
      <c r="F1285" s="174"/>
      <c r="G1285" s="174"/>
      <c r="H1285" s="35"/>
      <c r="I1285" s="35"/>
      <c r="J1285" s="157"/>
      <c r="K1285" s="35"/>
      <c r="L1285" s="35"/>
      <c r="M1285" s="174"/>
      <c r="N1285" s="400">
        <v>31.41</v>
      </c>
      <c r="O1285" s="319">
        <v>0.1</v>
      </c>
      <c r="P1285" s="174">
        <v>0.1</v>
      </c>
      <c r="Q1285" s="174"/>
      <c r="R1285" s="174">
        <f t="shared" si="238"/>
        <v>0.31410000000000005</v>
      </c>
      <c r="S1285" s="301">
        <f t="shared" si="239"/>
        <v>0.31410000000000005</v>
      </c>
      <c r="T1285" s="222"/>
      <c r="U1285" s="545"/>
    </row>
    <row r="1286" spans="2:21" x14ac:dyDescent="0.25">
      <c r="B1286" s="565"/>
      <c r="C1286" s="564"/>
      <c r="D1286" s="565"/>
      <c r="E1286" s="149" t="s">
        <v>9</v>
      </c>
      <c r="F1286" s="160"/>
      <c r="G1286" s="161"/>
      <c r="H1286" s="163"/>
      <c r="I1286" s="160"/>
      <c r="J1286" s="161"/>
      <c r="K1286" s="163"/>
      <c r="L1286" s="163"/>
      <c r="M1286" s="164"/>
      <c r="N1286" s="165"/>
      <c r="O1286" s="165"/>
      <c r="P1286" s="165"/>
      <c r="Q1286" s="165"/>
      <c r="R1286" s="165"/>
      <c r="S1286" s="298">
        <f>ROUND(SUM(S1226:S1285),2)</f>
        <v>55.89</v>
      </c>
      <c r="T1286" s="150" t="str">
        <f>IFERROR(VLOOKUP(B1225,'Planilha Orçamentária'!$A$13:$H$171,5,FALSE),0)</f>
        <v>m³</v>
      </c>
    </row>
    <row r="1287" spans="2:21" ht="6.75" customHeight="1" x14ac:dyDescent="0.25">
      <c r="B1287" s="388"/>
      <c r="C1287" s="389"/>
      <c r="D1287" s="389"/>
      <c r="E1287" s="389"/>
      <c r="F1287" s="389"/>
      <c r="G1287" s="389"/>
      <c r="H1287" s="389"/>
      <c r="I1287" s="389"/>
      <c r="J1287" s="389"/>
      <c r="K1287" s="389"/>
      <c r="L1287" s="389"/>
      <c r="M1287" s="389"/>
      <c r="N1287" s="389"/>
      <c r="O1287" s="389"/>
      <c r="P1287" s="389"/>
      <c r="Q1287" s="389"/>
      <c r="R1287" s="389"/>
      <c r="S1287" s="389"/>
      <c r="T1287" s="390"/>
    </row>
    <row r="1288" spans="2:21" x14ac:dyDescent="0.25">
      <c r="B1288" s="285" t="str">
        <f>'Planilha Orçamentária'!A123</f>
        <v>8.2</v>
      </c>
      <c r="C1288" s="284"/>
      <c r="D1288" s="284"/>
      <c r="E1288" s="286" t="str">
        <f>'Planilha Orçamentária'!D123</f>
        <v>CABOS</v>
      </c>
      <c r="F1288" s="287"/>
      <c r="G1288" s="288"/>
      <c r="H1288" s="283"/>
      <c r="I1288" s="283"/>
      <c r="J1288" s="288"/>
      <c r="K1288" s="283"/>
      <c r="L1288" s="289"/>
      <c r="M1288" s="290"/>
      <c r="N1288" s="291"/>
      <c r="O1288" s="290"/>
      <c r="P1288" s="292"/>
      <c r="Q1288" s="293"/>
      <c r="R1288" s="292"/>
      <c r="S1288" s="294"/>
      <c r="T1288" s="223"/>
      <c r="U1288" s="496"/>
    </row>
    <row r="1289" spans="2:21" x14ac:dyDescent="0.25">
      <c r="B1289" s="266" t="str">
        <f>'Planilha Orçamentária'!A124</f>
        <v>8.2.1</v>
      </c>
      <c r="C1289" s="266"/>
      <c r="D1289" s="266"/>
      <c r="E1289" s="392" t="str">
        <f>'Planilha Orçamentária'!D124</f>
        <v>Cabo de cobre termoplástico (PVC) flexível isolado 0,60/1kV, antichama, HEPR 90ºC ? 4,0mm2</v>
      </c>
      <c r="F1289" s="391"/>
      <c r="G1289" s="391"/>
      <c r="H1289" s="391"/>
      <c r="I1289" s="391"/>
      <c r="J1289" s="391"/>
      <c r="K1289" s="391"/>
      <c r="L1289" s="391"/>
      <c r="M1289" s="391"/>
      <c r="N1289" s="381"/>
      <c r="O1289" s="382"/>
      <c r="P1289" s="383"/>
      <c r="Q1289" s="383"/>
      <c r="R1289" s="383"/>
      <c r="S1289" s="311">
        <f>S1405</f>
        <v>13805.1</v>
      </c>
      <c r="T1289" s="370" t="str">
        <f>IFERROR(VLOOKUP(B1289,'Planilha Orçamentária'!$A$13:$H$171,5,FALSE),0)</f>
        <v>m</v>
      </c>
      <c r="U1289" s="496"/>
    </row>
    <row r="1290" spans="2:21" x14ac:dyDescent="0.25">
      <c r="B1290" s="563"/>
      <c r="C1290" s="562"/>
      <c r="D1290" s="563"/>
      <c r="E1290" s="167" t="s">
        <v>10547</v>
      </c>
      <c r="F1290" s="174">
        <v>0</v>
      </c>
      <c r="G1290" s="174" t="s">
        <v>1734</v>
      </c>
      <c r="H1290" s="35">
        <v>12.03</v>
      </c>
      <c r="I1290" s="338">
        <v>0</v>
      </c>
      <c r="J1290" s="174" t="s">
        <v>1734</v>
      </c>
      <c r="K1290" s="338">
        <v>12.52</v>
      </c>
      <c r="L1290" s="702"/>
      <c r="M1290" s="174"/>
      <c r="N1290" s="400">
        <f>15.5+15.5+7.7+7.7</f>
        <v>46.400000000000006</v>
      </c>
      <c r="O1290" s="319"/>
      <c r="P1290" s="174"/>
      <c r="Q1290" s="174"/>
      <c r="R1290" s="174"/>
      <c r="S1290" s="301">
        <f>N1290</f>
        <v>46.400000000000006</v>
      </c>
      <c r="T1290" s="222"/>
      <c r="U1290" s="545"/>
    </row>
    <row r="1291" spans="2:21" x14ac:dyDescent="0.25">
      <c r="B1291" s="563"/>
      <c r="C1291" s="562"/>
      <c r="D1291" s="563"/>
      <c r="E1291" s="167" t="s">
        <v>10547</v>
      </c>
      <c r="F1291" s="174">
        <v>0</v>
      </c>
      <c r="G1291" s="174" t="s">
        <v>1734</v>
      </c>
      <c r="H1291" s="35">
        <v>12.52</v>
      </c>
      <c r="I1291" s="174">
        <v>1</v>
      </c>
      <c r="J1291" s="174" t="s">
        <v>1734</v>
      </c>
      <c r="K1291" s="174">
        <v>7.62</v>
      </c>
      <c r="L1291" s="174"/>
      <c r="M1291" s="174"/>
      <c r="N1291" s="400">
        <f>41.2*2+20.6*2</f>
        <v>123.60000000000001</v>
      </c>
      <c r="O1291" s="319"/>
      <c r="P1291" s="174"/>
      <c r="Q1291" s="174"/>
      <c r="R1291" s="174"/>
      <c r="S1291" s="301">
        <f>N1291</f>
        <v>123.60000000000001</v>
      </c>
      <c r="T1291" s="222"/>
      <c r="U1291" s="545"/>
    </row>
    <row r="1292" spans="2:21" x14ac:dyDescent="0.25">
      <c r="B1292" s="563"/>
      <c r="C1292" s="562"/>
      <c r="D1292" s="563"/>
      <c r="E1292" s="167" t="s">
        <v>10547</v>
      </c>
      <c r="F1292" s="174">
        <v>0</v>
      </c>
      <c r="G1292" s="174" t="s">
        <v>1734</v>
      </c>
      <c r="H1292" s="35">
        <v>12.75</v>
      </c>
      <c r="I1292" s="174"/>
      <c r="J1292" s="174"/>
      <c r="K1292" s="174"/>
      <c r="L1292" s="174"/>
      <c r="M1292" s="174"/>
      <c r="N1292" s="400">
        <f>17.2*4</f>
        <v>68.8</v>
      </c>
      <c r="O1292" s="319"/>
      <c r="P1292" s="174"/>
      <c r="Q1292" s="174"/>
      <c r="R1292" s="174"/>
      <c r="S1292" s="301">
        <f>N1292</f>
        <v>68.8</v>
      </c>
      <c r="T1292" s="222"/>
      <c r="U1292" s="545"/>
    </row>
    <row r="1293" spans="2:21" x14ac:dyDescent="0.25">
      <c r="B1293" s="563"/>
      <c r="C1293" s="562"/>
      <c r="D1293" s="563"/>
      <c r="E1293" s="167" t="s">
        <v>10547</v>
      </c>
      <c r="F1293" s="174">
        <v>1</v>
      </c>
      <c r="G1293" s="174" t="s">
        <v>1734</v>
      </c>
      <c r="H1293" s="35">
        <v>8.73</v>
      </c>
      <c r="I1293" s="174"/>
      <c r="J1293" s="174"/>
      <c r="K1293" s="174"/>
      <c r="L1293" s="174"/>
      <c r="M1293" s="174"/>
      <c r="N1293" s="400">
        <f>20.2*2+10.1*2</f>
        <v>60.599999999999994</v>
      </c>
      <c r="O1293" s="319"/>
      <c r="P1293" s="174"/>
      <c r="Q1293" s="174"/>
      <c r="R1293" s="174"/>
      <c r="S1293" s="301">
        <f t="shared" ref="S1293:S1356" si="240">N1293</f>
        <v>60.599999999999994</v>
      </c>
      <c r="T1293" s="222"/>
      <c r="U1293" s="545"/>
    </row>
    <row r="1294" spans="2:21" x14ac:dyDescent="0.25">
      <c r="B1294" s="563"/>
      <c r="C1294" s="562"/>
      <c r="D1294" s="563"/>
      <c r="E1294" s="167" t="s">
        <v>10514</v>
      </c>
      <c r="F1294" s="174">
        <v>1</v>
      </c>
      <c r="G1294" s="174" t="s">
        <v>1734</v>
      </c>
      <c r="H1294" s="35">
        <v>8.98</v>
      </c>
      <c r="I1294" s="35">
        <v>2</v>
      </c>
      <c r="J1294" s="174" t="s">
        <v>1734</v>
      </c>
      <c r="K1294" s="35">
        <v>18.190000000000001</v>
      </c>
      <c r="L1294" s="546"/>
      <c r="M1294" s="174"/>
      <c r="N1294" s="400">
        <f>37.8*3</f>
        <v>113.39999999999999</v>
      </c>
      <c r="O1294" s="319"/>
      <c r="P1294" s="174"/>
      <c r="Q1294" s="174"/>
      <c r="R1294" s="174"/>
      <c r="S1294" s="301">
        <f t="shared" si="240"/>
        <v>113.39999999999999</v>
      </c>
      <c r="T1294" s="222"/>
      <c r="U1294" s="545"/>
    </row>
    <row r="1295" spans="2:21" x14ac:dyDescent="0.25">
      <c r="B1295" s="563"/>
      <c r="C1295" s="562"/>
      <c r="D1295" s="563"/>
      <c r="E1295" s="167" t="s">
        <v>10514</v>
      </c>
      <c r="F1295" s="174">
        <v>1</v>
      </c>
      <c r="G1295" s="174" t="s">
        <v>1734</v>
      </c>
      <c r="H1295" s="35">
        <v>9.27</v>
      </c>
      <c r="I1295" s="35"/>
      <c r="J1295" s="174"/>
      <c r="K1295" s="35"/>
      <c r="L1295" s="546"/>
      <c r="M1295" s="174"/>
      <c r="N1295" s="547">
        <f>17*4</f>
        <v>68</v>
      </c>
      <c r="O1295" s="319"/>
      <c r="P1295" s="174"/>
      <c r="Q1295" s="174"/>
      <c r="R1295" s="174"/>
      <c r="S1295" s="301">
        <f t="shared" si="240"/>
        <v>68</v>
      </c>
      <c r="T1295" s="222"/>
      <c r="U1295" s="545"/>
    </row>
    <row r="1296" spans="2:21" x14ac:dyDescent="0.25">
      <c r="B1296" s="563"/>
      <c r="C1296" s="562"/>
      <c r="D1296" s="563"/>
      <c r="E1296" s="167" t="s">
        <v>10514</v>
      </c>
      <c r="F1296" s="174">
        <v>2</v>
      </c>
      <c r="G1296" s="174" t="s">
        <v>1734</v>
      </c>
      <c r="H1296" s="35">
        <v>18.190000000000001</v>
      </c>
      <c r="I1296" s="35">
        <v>4</v>
      </c>
      <c r="J1296" s="174" t="s">
        <v>1734</v>
      </c>
      <c r="K1296" s="35">
        <v>8.19</v>
      </c>
      <c r="L1296" s="546"/>
      <c r="M1296" s="174"/>
      <c r="N1296" s="400">
        <f>77.3*3</f>
        <v>231.89999999999998</v>
      </c>
      <c r="O1296" s="319"/>
      <c r="P1296" s="174"/>
      <c r="Q1296" s="174"/>
      <c r="R1296" s="174"/>
      <c r="S1296" s="301">
        <f t="shared" si="240"/>
        <v>231.89999999999998</v>
      </c>
      <c r="T1296" s="222"/>
      <c r="U1296" s="545"/>
    </row>
    <row r="1297" spans="2:21" x14ac:dyDescent="0.25">
      <c r="B1297" s="563"/>
      <c r="C1297" s="562"/>
      <c r="D1297" s="563"/>
      <c r="E1297" s="167" t="s">
        <v>10514</v>
      </c>
      <c r="F1297" s="174">
        <v>2</v>
      </c>
      <c r="G1297" s="174" t="s">
        <v>1734</v>
      </c>
      <c r="H1297" s="35">
        <v>19.239999999999998</v>
      </c>
      <c r="I1297" s="35"/>
      <c r="J1297" s="174"/>
      <c r="K1297" s="35"/>
      <c r="L1297" s="546"/>
      <c r="M1297" s="174"/>
      <c r="N1297" s="400">
        <f>17.7*4</f>
        <v>70.8</v>
      </c>
      <c r="O1297" s="319"/>
      <c r="P1297" s="174"/>
      <c r="Q1297" s="174"/>
      <c r="R1297" s="174"/>
      <c r="S1297" s="301">
        <f t="shared" si="240"/>
        <v>70.8</v>
      </c>
      <c r="T1297" s="222"/>
      <c r="U1297" s="545"/>
    </row>
    <row r="1298" spans="2:21" x14ac:dyDescent="0.25">
      <c r="B1298" s="563"/>
      <c r="C1298" s="562"/>
      <c r="D1298" s="563"/>
      <c r="E1298" s="167" t="s">
        <v>10514</v>
      </c>
      <c r="F1298" s="174">
        <v>4</v>
      </c>
      <c r="G1298" s="174" t="s">
        <v>1734</v>
      </c>
      <c r="H1298" s="35">
        <v>9.25</v>
      </c>
      <c r="I1298" s="35"/>
      <c r="J1298" s="174"/>
      <c r="K1298" s="35"/>
      <c r="L1298" s="546"/>
      <c r="M1298" s="174"/>
      <c r="N1298" s="400">
        <f>17.9*4</f>
        <v>71.599999999999994</v>
      </c>
      <c r="O1298" s="319"/>
      <c r="P1298" s="174"/>
      <c r="Q1298" s="174"/>
      <c r="R1298" s="174"/>
      <c r="S1298" s="301">
        <f t="shared" si="240"/>
        <v>71.599999999999994</v>
      </c>
      <c r="T1298" s="222"/>
      <c r="U1298" s="545"/>
    </row>
    <row r="1299" spans="2:21" x14ac:dyDescent="0.25">
      <c r="B1299" s="563"/>
      <c r="C1299" s="562"/>
      <c r="D1299" s="563"/>
      <c r="E1299" s="167" t="s">
        <v>10514</v>
      </c>
      <c r="F1299" s="174">
        <v>4</v>
      </c>
      <c r="G1299" s="174" t="s">
        <v>1734</v>
      </c>
      <c r="H1299" s="35">
        <v>9.25</v>
      </c>
      <c r="I1299" s="35">
        <v>5</v>
      </c>
      <c r="J1299" s="174" t="s">
        <v>1734</v>
      </c>
      <c r="K1299" s="35">
        <v>18.190000000000001</v>
      </c>
      <c r="L1299" s="546"/>
      <c r="M1299" s="174"/>
      <c r="N1299" s="400">
        <f>77*3</f>
        <v>231</v>
      </c>
      <c r="O1299" s="319"/>
      <c r="P1299" s="174"/>
      <c r="Q1299" s="174"/>
      <c r="R1299" s="174"/>
      <c r="S1299" s="301">
        <f t="shared" si="240"/>
        <v>231</v>
      </c>
      <c r="T1299" s="222"/>
      <c r="U1299" s="545"/>
    </row>
    <row r="1300" spans="2:21" x14ac:dyDescent="0.25">
      <c r="B1300" s="563"/>
      <c r="C1300" s="562"/>
      <c r="D1300" s="563"/>
      <c r="E1300" s="167" t="s">
        <v>10514</v>
      </c>
      <c r="F1300" s="174">
        <v>5</v>
      </c>
      <c r="G1300" s="174" t="s">
        <v>1734</v>
      </c>
      <c r="H1300" s="35">
        <v>17.440000000000001</v>
      </c>
      <c r="I1300" s="35"/>
      <c r="J1300" s="174"/>
      <c r="K1300" s="35"/>
      <c r="L1300" s="546"/>
      <c r="M1300" s="174"/>
      <c r="N1300" s="400">
        <f>18.9*3+9.5</f>
        <v>66.199999999999989</v>
      </c>
      <c r="O1300" s="319"/>
      <c r="P1300" s="174"/>
      <c r="Q1300" s="174"/>
      <c r="R1300" s="174"/>
      <c r="S1300" s="301">
        <f t="shared" si="240"/>
        <v>66.199999999999989</v>
      </c>
      <c r="T1300" s="222"/>
      <c r="U1300" s="545"/>
    </row>
    <row r="1301" spans="2:21" x14ac:dyDescent="0.25">
      <c r="B1301" s="563"/>
      <c r="C1301" s="562"/>
      <c r="D1301" s="563"/>
      <c r="E1301" s="167" t="s">
        <v>10514</v>
      </c>
      <c r="F1301" s="174">
        <v>5</v>
      </c>
      <c r="G1301" s="174" t="s">
        <v>1734</v>
      </c>
      <c r="H1301" s="35">
        <v>18.190000000000001</v>
      </c>
      <c r="I1301" s="35">
        <v>5</v>
      </c>
      <c r="J1301" s="174" t="s">
        <v>1734</v>
      </c>
      <c r="K1301" s="35">
        <v>18.190000000000001</v>
      </c>
      <c r="L1301" s="546"/>
      <c r="M1301" s="174"/>
      <c r="N1301" s="400">
        <f>7.5*3</f>
        <v>22.5</v>
      </c>
      <c r="O1301" s="319"/>
      <c r="P1301" s="174"/>
      <c r="Q1301" s="174"/>
      <c r="R1301" s="174"/>
      <c r="S1301" s="301">
        <f t="shared" si="240"/>
        <v>22.5</v>
      </c>
      <c r="T1301" s="222"/>
      <c r="U1301" s="545"/>
    </row>
    <row r="1302" spans="2:21" x14ac:dyDescent="0.25">
      <c r="B1302" s="563"/>
      <c r="C1302" s="562"/>
      <c r="D1302" s="563"/>
      <c r="E1302" s="167" t="s">
        <v>10514</v>
      </c>
      <c r="F1302" s="174">
        <v>5</v>
      </c>
      <c r="G1302" s="174" t="s">
        <v>1734</v>
      </c>
      <c r="H1302" s="35">
        <v>18.190000000000001</v>
      </c>
      <c r="I1302" s="35">
        <v>7</v>
      </c>
      <c r="J1302" s="174" t="s">
        <v>1734</v>
      </c>
      <c r="K1302" s="35">
        <v>8.67</v>
      </c>
      <c r="L1302" s="35"/>
      <c r="M1302" s="174"/>
      <c r="N1302" s="400">
        <f>78.7*3</f>
        <v>236.10000000000002</v>
      </c>
      <c r="O1302" s="319"/>
      <c r="P1302" s="174"/>
      <c r="Q1302" s="174"/>
      <c r="R1302" s="174"/>
      <c r="S1302" s="301">
        <f t="shared" si="240"/>
        <v>236.10000000000002</v>
      </c>
      <c r="T1302" s="222"/>
      <c r="U1302" s="545"/>
    </row>
    <row r="1303" spans="2:21" x14ac:dyDescent="0.25">
      <c r="B1303" s="563"/>
      <c r="C1303" s="562"/>
      <c r="D1303" s="563"/>
      <c r="E1303" s="167" t="s">
        <v>10514</v>
      </c>
      <c r="F1303" s="174">
        <v>5</v>
      </c>
      <c r="G1303" s="174" t="s">
        <v>1734</v>
      </c>
      <c r="H1303" s="35">
        <v>19.239999999999998</v>
      </c>
      <c r="I1303" s="35"/>
      <c r="J1303" s="174"/>
      <c r="K1303" s="35"/>
      <c r="L1303" s="546"/>
      <c r="M1303" s="174"/>
      <c r="N1303" s="400">
        <f>17.7*4</f>
        <v>70.8</v>
      </c>
      <c r="O1303" s="319"/>
      <c r="P1303" s="174"/>
      <c r="Q1303" s="174"/>
      <c r="R1303" s="174"/>
      <c r="S1303" s="301">
        <f t="shared" si="240"/>
        <v>70.8</v>
      </c>
      <c r="T1303" s="222"/>
      <c r="U1303" s="545"/>
    </row>
    <row r="1304" spans="2:21" x14ac:dyDescent="0.25">
      <c r="B1304" s="563"/>
      <c r="C1304" s="562"/>
      <c r="D1304" s="563"/>
      <c r="E1304" s="167" t="s">
        <v>10514</v>
      </c>
      <c r="F1304" s="174">
        <v>7</v>
      </c>
      <c r="G1304" s="174" t="s">
        <v>1734</v>
      </c>
      <c r="H1304" s="35">
        <v>8.67</v>
      </c>
      <c r="I1304" s="35">
        <v>8</v>
      </c>
      <c r="J1304" s="174" t="s">
        <v>1734</v>
      </c>
      <c r="K1304" s="35">
        <v>18.91</v>
      </c>
      <c r="L1304" s="546"/>
      <c r="M1304" s="174"/>
      <c r="N1304" s="400">
        <f>77.3*3</f>
        <v>231.89999999999998</v>
      </c>
      <c r="O1304" s="319"/>
      <c r="P1304" s="174"/>
      <c r="Q1304" s="174"/>
      <c r="R1304" s="174"/>
      <c r="S1304" s="301">
        <f t="shared" si="240"/>
        <v>231.89999999999998</v>
      </c>
      <c r="T1304" s="222"/>
      <c r="U1304" s="545"/>
    </row>
    <row r="1305" spans="2:21" x14ac:dyDescent="0.25">
      <c r="B1305" s="563"/>
      <c r="C1305" s="562"/>
      <c r="D1305" s="563"/>
      <c r="E1305" s="167" t="s">
        <v>10514</v>
      </c>
      <c r="F1305" s="174">
        <v>7</v>
      </c>
      <c r="G1305" s="174" t="s">
        <v>1734</v>
      </c>
      <c r="H1305" s="35">
        <v>9.24</v>
      </c>
      <c r="I1305" s="35"/>
      <c r="J1305" s="174"/>
      <c r="K1305" s="35"/>
      <c r="L1305" s="546"/>
      <c r="M1305" s="174"/>
      <c r="N1305" s="400">
        <f>16.8*4</f>
        <v>67.2</v>
      </c>
      <c r="O1305" s="319"/>
      <c r="P1305" s="174"/>
      <c r="Q1305" s="174"/>
      <c r="R1305" s="174"/>
      <c r="S1305" s="301">
        <f t="shared" si="240"/>
        <v>67.2</v>
      </c>
      <c r="T1305" s="222"/>
      <c r="U1305" s="545"/>
    </row>
    <row r="1306" spans="2:21" x14ac:dyDescent="0.25">
      <c r="B1306" s="563"/>
      <c r="C1306" s="562"/>
      <c r="D1306" s="563"/>
      <c r="E1306" s="167" t="s">
        <v>10514</v>
      </c>
      <c r="F1306" s="174">
        <v>8</v>
      </c>
      <c r="G1306" s="174" t="s">
        <v>1734</v>
      </c>
      <c r="H1306" s="35">
        <v>18.91</v>
      </c>
      <c r="I1306" s="35">
        <v>10</v>
      </c>
      <c r="J1306" s="174" t="s">
        <v>1734</v>
      </c>
      <c r="K1306" s="35">
        <v>8.7100000000000009</v>
      </c>
      <c r="L1306" s="546"/>
      <c r="M1306" s="174"/>
      <c r="N1306" s="400">
        <f>38.3*3</f>
        <v>114.89999999999999</v>
      </c>
      <c r="O1306" s="319"/>
      <c r="P1306" s="174"/>
      <c r="Q1306" s="174"/>
      <c r="R1306" s="174"/>
      <c r="S1306" s="301">
        <f t="shared" si="240"/>
        <v>114.89999999999999</v>
      </c>
      <c r="T1306" s="222"/>
      <c r="U1306" s="545"/>
    </row>
    <row r="1307" spans="2:21" x14ac:dyDescent="0.25">
      <c r="B1307" s="563"/>
      <c r="C1307" s="562"/>
      <c r="D1307" s="563"/>
      <c r="E1307" s="167" t="s">
        <v>10514</v>
      </c>
      <c r="F1307" s="174">
        <v>8</v>
      </c>
      <c r="G1307" s="174" t="s">
        <v>1734</v>
      </c>
      <c r="H1307" s="35">
        <v>19.22</v>
      </c>
      <c r="I1307" s="35"/>
      <c r="J1307" s="174"/>
      <c r="K1307" s="35"/>
      <c r="L1307" s="546"/>
      <c r="M1307" s="174"/>
      <c r="N1307" s="400">
        <f>16.8*4</f>
        <v>67.2</v>
      </c>
      <c r="O1307" s="319"/>
      <c r="P1307" s="174"/>
      <c r="Q1307" s="174"/>
      <c r="R1307" s="174"/>
      <c r="S1307" s="301">
        <f t="shared" si="240"/>
        <v>67.2</v>
      </c>
      <c r="T1307" s="222"/>
      <c r="U1307" s="545"/>
    </row>
    <row r="1308" spans="2:21" x14ac:dyDescent="0.25">
      <c r="B1308" s="563"/>
      <c r="C1308" s="562"/>
      <c r="D1308" s="563"/>
      <c r="E1308" s="167" t="s">
        <v>10514</v>
      </c>
      <c r="F1308" s="174">
        <v>10</v>
      </c>
      <c r="G1308" s="174" t="s">
        <v>1734</v>
      </c>
      <c r="H1308" s="35">
        <v>9.19</v>
      </c>
      <c r="I1308" s="35"/>
      <c r="J1308" s="174"/>
      <c r="K1308" s="35"/>
      <c r="L1308" s="546"/>
      <c r="M1308" s="174"/>
      <c r="N1308" s="400">
        <f>16.9*4</f>
        <v>67.599999999999994</v>
      </c>
      <c r="O1308" s="319"/>
      <c r="P1308" s="174"/>
      <c r="Q1308" s="174"/>
      <c r="R1308" s="174"/>
      <c r="S1308" s="301">
        <f t="shared" si="240"/>
        <v>67.599999999999994</v>
      </c>
      <c r="T1308" s="222"/>
      <c r="U1308" s="545"/>
    </row>
    <row r="1309" spans="2:21" x14ac:dyDescent="0.25">
      <c r="B1309" s="563"/>
      <c r="C1309" s="562"/>
      <c r="D1309" s="563"/>
      <c r="E1309" s="167" t="s">
        <v>10514</v>
      </c>
      <c r="F1309" s="174">
        <v>11</v>
      </c>
      <c r="G1309" s="174" t="s">
        <v>1734</v>
      </c>
      <c r="H1309" s="35">
        <v>18.170000000000002</v>
      </c>
      <c r="I1309" s="35">
        <v>13</v>
      </c>
      <c r="J1309" s="174" t="s">
        <v>1734</v>
      </c>
      <c r="K1309" s="35">
        <v>8.17</v>
      </c>
      <c r="L1309" s="546"/>
      <c r="M1309" s="174"/>
      <c r="N1309" s="400">
        <f>38.7*3</f>
        <v>116.10000000000001</v>
      </c>
      <c r="O1309" s="319"/>
      <c r="P1309" s="174"/>
      <c r="Q1309" s="174"/>
      <c r="R1309" s="174"/>
      <c r="S1309" s="301">
        <f t="shared" si="240"/>
        <v>116.10000000000001</v>
      </c>
      <c r="T1309" s="222"/>
      <c r="U1309" s="545"/>
    </row>
    <row r="1310" spans="2:21" x14ac:dyDescent="0.25">
      <c r="B1310" s="563"/>
      <c r="C1310" s="562"/>
      <c r="D1310" s="563"/>
      <c r="E1310" s="167" t="s">
        <v>10514</v>
      </c>
      <c r="F1310" s="174">
        <v>11</v>
      </c>
      <c r="G1310" s="174" t="s">
        <v>1734</v>
      </c>
      <c r="H1310" s="35">
        <v>19.21</v>
      </c>
      <c r="I1310" s="35"/>
      <c r="J1310" s="174"/>
      <c r="K1310" s="35"/>
      <c r="L1310" s="546"/>
      <c r="M1310" s="174"/>
      <c r="N1310" s="400">
        <f>17.6*4</f>
        <v>70.400000000000006</v>
      </c>
      <c r="O1310" s="319"/>
      <c r="P1310" s="174"/>
      <c r="Q1310" s="174"/>
      <c r="R1310" s="174"/>
      <c r="S1310" s="301">
        <f t="shared" si="240"/>
        <v>70.400000000000006</v>
      </c>
      <c r="T1310" s="222"/>
      <c r="U1310" s="545"/>
    </row>
    <row r="1311" spans="2:21" x14ac:dyDescent="0.25">
      <c r="B1311" s="563"/>
      <c r="C1311" s="562"/>
      <c r="D1311" s="563"/>
      <c r="E1311" s="167" t="s">
        <v>10514</v>
      </c>
      <c r="F1311" s="174">
        <v>13</v>
      </c>
      <c r="G1311" s="174" t="s">
        <v>1734</v>
      </c>
      <c r="H1311" s="35">
        <v>8.17</v>
      </c>
      <c r="I1311" s="35">
        <v>14</v>
      </c>
      <c r="J1311" s="174" t="s">
        <v>1734</v>
      </c>
      <c r="K1311" s="35">
        <v>18</v>
      </c>
      <c r="L1311" s="546"/>
      <c r="M1311" s="174"/>
      <c r="N1311" s="400">
        <f>77.2*3</f>
        <v>231.60000000000002</v>
      </c>
      <c r="O1311" s="319"/>
      <c r="P1311" s="174"/>
      <c r="Q1311" s="174"/>
      <c r="R1311" s="174"/>
      <c r="S1311" s="301">
        <f t="shared" si="240"/>
        <v>231.60000000000002</v>
      </c>
      <c r="T1311" s="222"/>
      <c r="U1311" s="545"/>
    </row>
    <row r="1312" spans="2:21" x14ac:dyDescent="0.25">
      <c r="B1312" s="563"/>
      <c r="C1312" s="562"/>
      <c r="D1312" s="563"/>
      <c r="E1312" s="167" t="s">
        <v>10514</v>
      </c>
      <c r="F1312" s="174">
        <v>13</v>
      </c>
      <c r="G1312" s="174" t="s">
        <v>1734</v>
      </c>
      <c r="H1312" s="35">
        <v>9.19</v>
      </c>
      <c r="I1312" s="35"/>
      <c r="J1312" s="174"/>
      <c r="K1312" s="35"/>
      <c r="L1312" s="546"/>
      <c r="M1312" s="174"/>
      <c r="N1312" s="400">
        <f>17.5*4</f>
        <v>70</v>
      </c>
      <c r="O1312" s="319"/>
      <c r="P1312" s="174"/>
      <c r="Q1312" s="174"/>
      <c r="R1312" s="174"/>
      <c r="S1312" s="301">
        <f t="shared" si="240"/>
        <v>70</v>
      </c>
      <c r="T1312" s="222"/>
      <c r="U1312" s="545"/>
    </row>
    <row r="1313" spans="2:21" x14ac:dyDescent="0.25">
      <c r="B1313" s="563"/>
      <c r="C1313" s="562"/>
      <c r="D1313" s="563"/>
      <c r="E1313" s="167" t="s">
        <v>10514</v>
      </c>
      <c r="F1313" s="174">
        <v>14</v>
      </c>
      <c r="G1313" s="174" t="s">
        <v>1734</v>
      </c>
      <c r="H1313" s="35">
        <v>18</v>
      </c>
      <c r="I1313" s="35">
        <v>15</v>
      </c>
      <c r="J1313" s="174" t="s">
        <v>1734</v>
      </c>
      <c r="K1313" s="35">
        <v>6</v>
      </c>
      <c r="L1313" s="546"/>
      <c r="M1313" s="174"/>
      <c r="N1313" s="400">
        <f>19.3*3</f>
        <v>57.900000000000006</v>
      </c>
      <c r="O1313" s="319"/>
      <c r="P1313" s="174"/>
      <c r="Q1313" s="174"/>
      <c r="R1313" s="174"/>
      <c r="S1313" s="301">
        <f t="shared" si="240"/>
        <v>57.900000000000006</v>
      </c>
      <c r="T1313" s="222"/>
      <c r="U1313" s="545"/>
    </row>
    <row r="1314" spans="2:21" x14ac:dyDescent="0.25">
      <c r="B1314" s="563"/>
      <c r="C1314" s="562"/>
      <c r="D1314" s="563"/>
      <c r="E1314" s="167" t="s">
        <v>10514</v>
      </c>
      <c r="F1314" s="174">
        <v>14</v>
      </c>
      <c r="G1314" s="174" t="s">
        <v>1734</v>
      </c>
      <c r="H1314" s="35">
        <v>19.2</v>
      </c>
      <c r="I1314" s="35"/>
      <c r="J1314" s="174"/>
      <c r="K1314" s="35"/>
      <c r="L1314" s="546"/>
      <c r="M1314" s="174"/>
      <c r="N1314" s="400">
        <f>17.7*4</f>
        <v>70.8</v>
      </c>
      <c r="O1314" s="319"/>
      <c r="P1314" s="174"/>
      <c r="Q1314" s="174"/>
      <c r="R1314" s="174"/>
      <c r="S1314" s="301">
        <f t="shared" si="240"/>
        <v>70.8</v>
      </c>
      <c r="T1314" s="222"/>
      <c r="U1314" s="545"/>
    </row>
    <row r="1315" spans="2:21" x14ac:dyDescent="0.25">
      <c r="B1315" s="563"/>
      <c r="C1315" s="562"/>
      <c r="D1315" s="563"/>
      <c r="E1315" s="167" t="s">
        <v>10514</v>
      </c>
      <c r="F1315" s="174">
        <v>15</v>
      </c>
      <c r="G1315" s="174" t="s">
        <v>1734</v>
      </c>
      <c r="H1315" s="35">
        <v>6</v>
      </c>
      <c r="I1315" s="35">
        <v>15</v>
      </c>
      <c r="J1315" s="174" t="s">
        <v>1734</v>
      </c>
      <c r="K1315" s="35">
        <v>6</v>
      </c>
      <c r="L1315" s="546"/>
      <c r="M1315" s="174"/>
      <c r="N1315" s="400">
        <f>40.1*3</f>
        <v>120.30000000000001</v>
      </c>
      <c r="O1315" s="319"/>
      <c r="P1315" s="174"/>
      <c r="Q1315" s="174"/>
      <c r="R1315" s="174"/>
      <c r="S1315" s="301">
        <f t="shared" si="240"/>
        <v>120.30000000000001</v>
      </c>
      <c r="T1315" s="222"/>
      <c r="U1315" s="545"/>
    </row>
    <row r="1316" spans="2:21" x14ac:dyDescent="0.25">
      <c r="B1316" s="563"/>
      <c r="C1316" s="562"/>
      <c r="D1316" s="563"/>
      <c r="E1316" s="167" t="s">
        <v>10514</v>
      </c>
      <c r="F1316" s="174">
        <v>15</v>
      </c>
      <c r="G1316" s="174" t="s">
        <v>1734</v>
      </c>
      <c r="H1316" s="35">
        <v>6</v>
      </c>
      <c r="I1316" s="35">
        <v>16</v>
      </c>
      <c r="J1316" s="174" t="s">
        <v>1734</v>
      </c>
      <c r="K1316" s="35">
        <v>8.91</v>
      </c>
      <c r="L1316" s="35"/>
      <c r="M1316" s="174"/>
      <c r="N1316" s="400">
        <f>57.3*3</f>
        <v>171.89999999999998</v>
      </c>
      <c r="O1316" s="319"/>
      <c r="P1316" s="174"/>
      <c r="Q1316" s="174"/>
      <c r="R1316" s="174"/>
      <c r="S1316" s="301">
        <f t="shared" si="240"/>
        <v>171.89999999999998</v>
      </c>
      <c r="T1316" s="222"/>
      <c r="U1316" s="545"/>
    </row>
    <row r="1317" spans="2:21" x14ac:dyDescent="0.25">
      <c r="B1317" s="563"/>
      <c r="C1317" s="562"/>
      <c r="D1317" s="563"/>
      <c r="E1317" s="167" t="s">
        <v>10514</v>
      </c>
      <c r="F1317" s="174">
        <v>16</v>
      </c>
      <c r="G1317" s="174" t="s">
        <v>1734</v>
      </c>
      <c r="H1317" s="35">
        <v>8.91</v>
      </c>
      <c r="I1317" s="35">
        <v>17</v>
      </c>
      <c r="J1317" s="174" t="s">
        <v>1734</v>
      </c>
      <c r="K1317" s="35">
        <v>18.920000000000002</v>
      </c>
      <c r="L1317" s="35"/>
      <c r="M1317" s="174"/>
      <c r="N1317" s="400">
        <f>78.8*3</f>
        <v>236.39999999999998</v>
      </c>
      <c r="O1317" s="319"/>
      <c r="P1317" s="174"/>
      <c r="Q1317" s="174"/>
      <c r="R1317" s="174"/>
      <c r="S1317" s="301">
        <f t="shared" si="240"/>
        <v>236.39999999999998</v>
      </c>
      <c r="T1317" s="222"/>
      <c r="U1317" s="545"/>
    </row>
    <row r="1318" spans="2:21" x14ac:dyDescent="0.25">
      <c r="B1318" s="563"/>
      <c r="C1318" s="562"/>
      <c r="D1318" s="563"/>
      <c r="E1318" s="167" t="s">
        <v>10514</v>
      </c>
      <c r="F1318" s="174">
        <v>16</v>
      </c>
      <c r="G1318" s="174" t="s">
        <v>1734</v>
      </c>
      <c r="H1318" s="35">
        <v>10.15</v>
      </c>
      <c r="I1318" s="35"/>
      <c r="J1318" s="174"/>
      <c r="K1318" s="35"/>
      <c r="L1318" s="546"/>
      <c r="M1318" s="174"/>
      <c r="N1318" s="400">
        <f>17.7*4</f>
        <v>70.8</v>
      </c>
      <c r="O1318" s="319"/>
      <c r="P1318" s="174"/>
      <c r="Q1318" s="174"/>
      <c r="R1318" s="174"/>
      <c r="S1318" s="301">
        <f t="shared" si="240"/>
        <v>70.8</v>
      </c>
      <c r="T1318" s="222"/>
      <c r="U1318" s="545"/>
    </row>
    <row r="1319" spans="2:21" x14ac:dyDescent="0.25">
      <c r="B1319" s="563"/>
      <c r="C1319" s="562"/>
      <c r="D1319" s="563"/>
      <c r="E1319" s="167" t="s">
        <v>10514</v>
      </c>
      <c r="F1319" s="174">
        <v>17</v>
      </c>
      <c r="G1319" s="174" t="s">
        <v>1734</v>
      </c>
      <c r="H1319" s="35">
        <v>18.920000000000002</v>
      </c>
      <c r="I1319" s="35">
        <v>19</v>
      </c>
      <c r="J1319" s="174" t="s">
        <v>1734</v>
      </c>
      <c r="K1319" s="35">
        <v>8.91</v>
      </c>
      <c r="L1319" s="546"/>
      <c r="M1319" s="174"/>
      <c r="N1319" s="400">
        <f>76.8*3</f>
        <v>230.39999999999998</v>
      </c>
      <c r="O1319" s="319"/>
      <c r="P1319" s="174"/>
      <c r="Q1319" s="174"/>
      <c r="R1319" s="174"/>
      <c r="S1319" s="301">
        <f t="shared" si="240"/>
        <v>230.39999999999998</v>
      </c>
      <c r="T1319" s="222"/>
      <c r="U1319" s="545"/>
    </row>
    <row r="1320" spans="2:21" x14ac:dyDescent="0.25">
      <c r="B1320" s="563"/>
      <c r="C1320" s="562"/>
      <c r="D1320" s="563"/>
      <c r="E1320" s="167" t="s">
        <v>10514</v>
      </c>
      <c r="F1320" s="174">
        <v>18</v>
      </c>
      <c r="G1320" s="174" t="s">
        <v>1734</v>
      </c>
      <c r="H1320" s="35">
        <v>0.12</v>
      </c>
      <c r="I1320" s="35"/>
      <c r="J1320" s="174" t="s">
        <v>1734</v>
      </c>
      <c r="K1320" s="35"/>
      <c r="L1320" s="546"/>
      <c r="M1320" s="174"/>
      <c r="N1320" s="400">
        <f>17.7*4</f>
        <v>70.8</v>
      </c>
      <c r="O1320" s="319"/>
      <c r="P1320" s="174"/>
      <c r="Q1320" s="174"/>
      <c r="R1320" s="174"/>
      <c r="S1320" s="301">
        <f t="shared" si="240"/>
        <v>70.8</v>
      </c>
      <c r="T1320" s="222"/>
      <c r="U1320" s="545"/>
    </row>
    <row r="1321" spans="2:21" x14ac:dyDescent="0.25">
      <c r="B1321" s="563"/>
      <c r="C1321" s="562"/>
      <c r="D1321" s="563"/>
      <c r="E1321" s="167" t="s">
        <v>10514</v>
      </c>
      <c r="F1321" s="174">
        <v>19</v>
      </c>
      <c r="G1321" s="174" t="s">
        <v>1734</v>
      </c>
      <c r="H1321" s="35">
        <v>8.91</v>
      </c>
      <c r="I1321" s="35">
        <v>20</v>
      </c>
      <c r="J1321" s="174"/>
      <c r="K1321" s="35">
        <v>12.53</v>
      </c>
      <c r="L1321" s="546"/>
      <c r="M1321" s="174"/>
      <c r="N1321" s="400">
        <f>29.4*3</f>
        <v>88.199999999999989</v>
      </c>
      <c r="O1321" s="319"/>
      <c r="P1321" s="174"/>
      <c r="Q1321" s="174"/>
      <c r="R1321" s="174"/>
      <c r="S1321" s="301">
        <f t="shared" si="240"/>
        <v>88.199999999999989</v>
      </c>
      <c r="T1321" s="222"/>
      <c r="U1321" s="545"/>
    </row>
    <row r="1322" spans="2:21" x14ac:dyDescent="0.25">
      <c r="B1322" s="563"/>
      <c r="C1322" s="562"/>
      <c r="D1322" s="563"/>
      <c r="E1322" s="167" t="s">
        <v>10514</v>
      </c>
      <c r="F1322" s="174">
        <v>19</v>
      </c>
      <c r="G1322" s="174" t="s">
        <v>1734</v>
      </c>
      <c r="H1322" s="35">
        <v>10.130000000000001</v>
      </c>
      <c r="I1322" s="35"/>
      <c r="J1322" s="174"/>
      <c r="K1322" s="35"/>
      <c r="L1322" s="546"/>
      <c r="M1322" s="174"/>
      <c r="N1322" s="400">
        <f>17.7*4</f>
        <v>70.8</v>
      </c>
      <c r="O1322" s="319"/>
      <c r="P1322" s="174"/>
      <c r="Q1322" s="174"/>
      <c r="R1322" s="174"/>
      <c r="S1322" s="301">
        <f t="shared" si="240"/>
        <v>70.8</v>
      </c>
      <c r="T1322" s="222"/>
      <c r="U1322" s="545"/>
    </row>
    <row r="1323" spans="2:21" x14ac:dyDescent="0.25">
      <c r="B1323" s="563"/>
      <c r="C1323" s="562"/>
      <c r="D1323" s="563"/>
      <c r="E1323" s="167" t="s">
        <v>10514</v>
      </c>
      <c r="F1323" s="174">
        <v>2</v>
      </c>
      <c r="G1323" s="174" t="s">
        <v>1734</v>
      </c>
      <c r="H1323" s="35">
        <v>11.33</v>
      </c>
      <c r="I1323" s="35"/>
      <c r="J1323" s="174"/>
      <c r="K1323" s="35"/>
      <c r="L1323" s="546"/>
      <c r="M1323" s="174"/>
      <c r="N1323" s="400">
        <f>17.7*4</f>
        <v>70.8</v>
      </c>
      <c r="O1323" s="319"/>
      <c r="P1323" s="174"/>
      <c r="Q1323" s="174"/>
      <c r="R1323" s="174"/>
      <c r="S1323" s="301">
        <f t="shared" si="240"/>
        <v>70.8</v>
      </c>
      <c r="T1323" s="222"/>
      <c r="U1323" s="545"/>
    </row>
    <row r="1324" spans="2:21" x14ac:dyDescent="0.25">
      <c r="B1324" s="563"/>
      <c r="C1324" s="562"/>
      <c r="D1324" s="563"/>
      <c r="E1324" s="167" t="s">
        <v>13859</v>
      </c>
      <c r="F1324" s="174"/>
      <c r="G1324" s="174"/>
      <c r="H1324" s="35"/>
      <c r="I1324" s="35"/>
      <c r="J1324" s="174"/>
      <c r="K1324" s="35"/>
      <c r="L1324" s="546"/>
      <c r="M1324" s="174"/>
      <c r="N1324" s="400">
        <f>89.7*3</f>
        <v>269.10000000000002</v>
      </c>
      <c r="O1324" s="319"/>
      <c r="P1324" s="174"/>
      <c r="Q1324" s="174"/>
      <c r="R1324" s="174"/>
      <c r="S1324" s="301">
        <f t="shared" si="240"/>
        <v>269.10000000000002</v>
      </c>
      <c r="T1324" s="222"/>
      <c r="U1324" s="545"/>
    </row>
    <row r="1325" spans="2:21" x14ac:dyDescent="0.25">
      <c r="B1325" s="563"/>
      <c r="C1325" s="562"/>
      <c r="D1325" s="563"/>
      <c r="E1325" s="167" t="s">
        <v>13374</v>
      </c>
      <c r="F1325" s="174"/>
      <c r="G1325" s="174"/>
      <c r="H1325" s="35"/>
      <c r="I1325" s="35"/>
      <c r="J1325" s="174"/>
      <c r="K1325" s="35"/>
      <c r="L1325" s="546"/>
      <c r="M1325" s="174"/>
      <c r="N1325" s="400">
        <f>160.1*3</f>
        <v>480.29999999999995</v>
      </c>
      <c r="O1325" s="319"/>
      <c r="P1325" s="174"/>
      <c r="Q1325" s="174"/>
      <c r="R1325" s="174"/>
      <c r="S1325" s="301">
        <f t="shared" si="240"/>
        <v>480.29999999999995</v>
      </c>
      <c r="T1325" s="222"/>
      <c r="U1325" s="545"/>
    </row>
    <row r="1326" spans="2:21" x14ac:dyDescent="0.25">
      <c r="B1326" s="563"/>
      <c r="C1326" s="562"/>
      <c r="D1326" s="563"/>
      <c r="E1326" s="167" t="s">
        <v>10614</v>
      </c>
      <c r="F1326" s="174"/>
      <c r="G1326" s="174"/>
      <c r="H1326" s="35"/>
      <c r="I1326" s="35"/>
      <c r="J1326" s="174"/>
      <c r="K1326" s="35"/>
      <c r="L1326" s="546"/>
      <c r="M1326" s="174"/>
      <c r="N1326" s="400">
        <f>88.6*2+21.9+81.4</f>
        <v>280.5</v>
      </c>
      <c r="O1326" s="319"/>
      <c r="P1326" s="174"/>
      <c r="Q1326" s="174"/>
      <c r="R1326" s="174"/>
      <c r="S1326" s="301">
        <f t="shared" si="240"/>
        <v>280.5</v>
      </c>
      <c r="T1326" s="222"/>
      <c r="U1326" s="545"/>
    </row>
    <row r="1327" spans="2:21" x14ac:dyDescent="0.25">
      <c r="B1327" s="563"/>
      <c r="C1327" s="562"/>
      <c r="D1327" s="563"/>
      <c r="E1327" s="167" t="s">
        <v>10530</v>
      </c>
      <c r="F1327" s="174"/>
      <c r="G1327" s="174"/>
      <c r="H1327" s="35"/>
      <c r="I1327" s="35"/>
      <c r="J1327" s="174"/>
      <c r="K1327" s="35"/>
      <c r="L1327" s="546"/>
      <c r="M1327" s="174"/>
      <c r="N1327" s="400">
        <f>100.1+213.6+113.4+65.2</f>
        <v>492.3</v>
      </c>
      <c r="O1327" s="319"/>
      <c r="P1327" s="174"/>
      <c r="Q1327" s="174"/>
      <c r="R1327" s="174"/>
      <c r="S1327" s="301">
        <f t="shared" si="240"/>
        <v>492.3</v>
      </c>
      <c r="T1327" s="222"/>
      <c r="U1327" s="545"/>
    </row>
    <row r="1328" spans="2:21" x14ac:dyDescent="0.25">
      <c r="B1328" s="563"/>
      <c r="C1328" s="562"/>
      <c r="D1328" s="563"/>
      <c r="E1328" s="167" t="s">
        <v>10607</v>
      </c>
      <c r="F1328" s="174">
        <v>2</v>
      </c>
      <c r="G1328" s="174" t="s">
        <v>1734</v>
      </c>
      <c r="H1328" s="35">
        <v>12.72</v>
      </c>
      <c r="I1328" s="35">
        <v>3</v>
      </c>
      <c r="J1328" s="174" t="s">
        <v>1734</v>
      </c>
      <c r="K1328" s="35">
        <v>11.04</v>
      </c>
      <c r="L1328" s="546"/>
      <c r="M1328" s="174"/>
      <c r="N1328" s="400">
        <f>21.1*3</f>
        <v>63.300000000000004</v>
      </c>
      <c r="O1328" s="319"/>
      <c r="P1328" s="174"/>
      <c r="Q1328" s="174"/>
      <c r="R1328" s="174"/>
      <c r="S1328" s="301">
        <f t="shared" si="240"/>
        <v>63.300000000000004</v>
      </c>
      <c r="T1328" s="222"/>
      <c r="U1328" s="545"/>
    </row>
    <row r="1329" spans="2:21" x14ac:dyDescent="0.25">
      <c r="B1329" s="563"/>
      <c r="C1329" s="562"/>
      <c r="D1329" s="563"/>
      <c r="E1329" s="167" t="s">
        <v>10607</v>
      </c>
      <c r="F1329" s="174">
        <v>2</v>
      </c>
      <c r="G1329" s="174" t="s">
        <v>1734</v>
      </c>
      <c r="H1329" s="35">
        <v>13.7</v>
      </c>
      <c r="I1329" s="35"/>
      <c r="J1329" s="174"/>
      <c r="K1329" s="35"/>
      <c r="L1329" s="546"/>
      <c r="M1329" s="174"/>
      <c r="N1329" s="400">
        <f>17.7*4</f>
        <v>70.8</v>
      </c>
      <c r="O1329" s="319"/>
      <c r="P1329" s="174"/>
      <c r="Q1329" s="174"/>
      <c r="R1329" s="174"/>
      <c r="S1329" s="301">
        <f t="shared" si="240"/>
        <v>70.8</v>
      </c>
      <c r="T1329" s="222"/>
      <c r="U1329" s="545"/>
    </row>
    <row r="1330" spans="2:21" x14ac:dyDescent="0.25">
      <c r="B1330" s="563"/>
      <c r="C1330" s="562"/>
      <c r="D1330" s="563"/>
      <c r="E1330" s="167" t="s">
        <v>10607</v>
      </c>
      <c r="F1330" s="174">
        <v>3</v>
      </c>
      <c r="G1330" s="174" t="s">
        <v>1734</v>
      </c>
      <c r="H1330" s="35">
        <v>9.92</v>
      </c>
      <c r="I1330" s="35"/>
      <c r="J1330" s="174"/>
      <c r="K1330" s="35"/>
      <c r="L1330" s="546"/>
      <c r="M1330" s="174"/>
      <c r="N1330" s="400">
        <f>21*3+10.5</f>
        <v>73.5</v>
      </c>
      <c r="O1330" s="319"/>
      <c r="P1330" s="174"/>
      <c r="Q1330" s="174"/>
      <c r="R1330" s="174"/>
      <c r="S1330" s="301">
        <f t="shared" si="240"/>
        <v>73.5</v>
      </c>
      <c r="T1330" s="222"/>
      <c r="U1330" s="545"/>
    </row>
    <row r="1331" spans="2:21" x14ac:dyDescent="0.25">
      <c r="B1331" s="563"/>
      <c r="C1331" s="562"/>
      <c r="D1331" s="563"/>
      <c r="E1331" s="167" t="s">
        <v>10607</v>
      </c>
      <c r="F1331" s="174">
        <v>3</v>
      </c>
      <c r="G1331" s="174" t="s">
        <v>1734</v>
      </c>
      <c r="H1331" s="35">
        <v>11.04</v>
      </c>
      <c r="I1331" s="35">
        <v>3</v>
      </c>
      <c r="J1331" s="174" t="s">
        <v>1734</v>
      </c>
      <c r="K1331" s="35">
        <v>11.04</v>
      </c>
      <c r="L1331" s="546"/>
      <c r="M1331" s="174"/>
      <c r="N1331" s="400">
        <f>7.8*3</f>
        <v>23.4</v>
      </c>
      <c r="O1331" s="319"/>
      <c r="P1331" s="174"/>
      <c r="Q1331" s="174"/>
      <c r="R1331" s="174"/>
      <c r="S1331" s="301">
        <f t="shared" si="240"/>
        <v>23.4</v>
      </c>
      <c r="T1331" s="222"/>
      <c r="U1331" s="545"/>
    </row>
    <row r="1332" spans="2:21" x14ac:dyDescent="0.25">
      <c r="B1332" s="563"/>
      <c r="C1332" s="562"/>
      <c r="D1332" s="563"/>
      <c r="E1332" s="167" t="s">
        <v>10607</v>
      </c>
      <c r="F1332" s="174">
        <v>3</v>
      </c>
      <c r="G1332" s="174" t="s">
        <v>1734</v>
      </c>
      <c r="H1332" s="35">
        <v>11.04</v>
      </c>
      <c r="I1332" s="35">
        <v>4</v>
      </c>
      <c r="J1332" s="174" t="s">
        <v>1734</v>
      </c>
      <c r="K1332" s="35">
        <v>0.8</v>
      </c>
      <c r="L1332" s="546"/>
      <c r="M1332" s="174"/>
      <c r="N1332" s="400">
        <f>23.7*3</f>
        <v>71.099999999999994</v>
      </c>
      <c r="O1332" s="319"/>
      <c r="P1332" s="174"/>
      <c r="Q1332" s="174"/>
      <c r="R1332" s="174"/>
      <c r="S1332" s="301">
        <f t="shared" si="240"/>
        <v>71.099999999999994</v>
      </c>
      <c r="T1332" s="222"/>
      <c r="U1332" s="545"/>
    </row>
    <row r="1333" spans="2:21" x14ac:dyDescent="0.25">
      <c r="B1333" s="563"/>
      <c r="C1333" s="562"/>
      <c r="D1333" s="563"/>
      <c r="E1333" s="167" t="s">
        <v>10607</v>
      </c>
      <c r="F1333" s="174">
        <v>4</v>
      </c>
      <c r="G1333" s="174" t="s">
        <v>1734</v>
      </c>
      <c r="H1333" s="35">
        <v>0.8</v>
      </c>
      <c r="I1333" s="35">
        <v>5</v>
      </c>
      <c r="J1333" s="174" t="s">
        <v>1734</v>
      </c>
      <c r="K1333" s="35">
        <v>8.94</v>
      </c>
      <c r="L1333" s="546"/>
      <c r="M1333" s="174"/>
      <c r="N1333" s="400">
        <f>72.3*3</f>
        <v>216.89999999999998</v>
      </c>
      <c r="O1333" s="319"/>
      <c r="P1333" s="174"/>
      <c r="Q1333" s="174"/>
      <c r="R1333" s="174"/>
      <c r="S1333" s="301">
        <f t="shared" si="240"/>
        <v>216.89999999999998</v>
      </c>
      <c r="T1333" s="222"/>
      <c r="U1333" s="545"/>
    </row>
    <row r="1334" spans="2:21" x14ac:dyDescent="0.25">
      <c r="B1334" s="563"/>
      <c r="C1334" s="562"/>
      <c r="D1334" s="563"/>
      <c r="E1334" s="167" t="s">
        <v>10607</v>
      </c>
      <c r="F1334" s="174">
        <v>4</v>
      </c>
      <c r="G1334" s="174" t="s">
        <v>1734</v>
      </c>
      <c r="H1334" s="35">
        <v>1.76</v>
      </c>
      <c r="I1334" s="35"/>
      <c r="J1334" s="174"/>
      <c r="K1334" s="35"/>
      <c r="L1334" s="546"/>
      <c r="M1334" s="174"/>
      <c r="N1334" s="400">
        <f>17.8*4</f>
        <v>71.2</v>
      </c>
      <c r="O1334" s="319"/>
      <c r="P1334" s="174"/>
      <c r="Q1334" s="174"/>
      <c r="R1334" s="174"/>
      <c r="S1334" s="301">
        <f t="shared" si="240"/>
        <v>71.2</v>
      </c>
      <c r="T1334" s="222"/>
      <c r="U1334" s="545"/>
    </row>
    <row r="1335" spans="2:21" x14ac:dyDescent="0.25">
      <c r="B1335" s="563"/>
      <c r="C1335" s="562"/>
      <c r="D1335" s="563"/>
      <c r="E1335" s="167" t="s">
        <v>10607</v>
      </c>
      <c r="F1335" s="174">
        <v>5</v>
      </c>
      <c r="G1335" s="174" t="s">
        <v>1734</v>
      </c>
      <c r="H1335" s="35">
        <v>7.93</v>
      </c>
      <c r="I1335" s="35"/>
      <c r="J1335" s="174"/>
      <c r="K1335" s="35"/>
      <c r="L1335" s="546"/>
      <c r="M1335" s="174"/>
      <c r="N1335" s="400">
        <f>17.7*4</f>
        <v>70.8</v>
      </c>
      <c r="O1335" s="319"/>
      <c r="P1335" s="174"/>
      <c r="Q1335" s="174"/>
      <c r="R1335" s="174"/>
      <c r="S1335" s="301">
        <f t="shared" si="240"/>
        <v>70.8</v>
      </c>
      <c r="T1335" s="222"/>
      <c r="U1335" s="545"/>
    </row>
    <row r="1336" spans="2:21" x14ac:dyDescent="0.25">
      <c r="B1336" s="563"/>
      <c r="C1336" s="562"/>
      <c r="D1336" s="563"/>
      <c r="E1336" s="167" t="s">
        <v>10607</v>
      </c>
      <c r="F1336" s="174">
        <v>5</v>
      </c>
      <c r="G1336" s="174" t="s">
        <v>1734</v>
      </c>
      <c r="H1336" s="35">
        <v>8.94</v>
      </c>
      <c r="I1336" s="35">
        <v>6</v>
      </c>
      <c r="J1336" s="174" t="s">
        <v>1734</v>
      </c>
      <c r="K1336" s="35">
        <v>2.48</v>
      </c>
      <c r="L1336" s="546"/>
      <c r="M1336" s="174"/>
      <c r="N1336" s="400">
        <f>21.2*3</f>
        <v>63.599999999999994</v>
      </c>
      <c r="O1336" s="319"/>
      <c r="P1336" s="174"/>
      <c r="Q1336" s="174"/>
      <c r="R1336" s="174"/>
      <c r="S1336" s="301">
        <f t="shared" si="240"/>
        <v>63.599999999999994</v>
      </c>
      <c r="T1336" s="222"/>
      <c r="U1336" s="545"/>
    </row>
    <row r="1337" spans="2:21" x14ac:dyDescent="0.25">
      <c r="B1337" s="563"/>
      <c r="C1337" s="562"/>
      <c r="D1337" s="563"/>
      <c r="E1337" s="167" t="s">
        <v>10607</v>
      </c>
      <c r="F1337" s="174">
        <v>6</v>
      </c>
      <c r="G1337" s="174" t="s">
        <v>1734</v>
      </c>
      <c r="H1337" s="35">
        <v>1.73</v>
      </c>
      <c r="I1337" s="174"/>
      <c r="J1337" s="174"/>
      <c r="K1337" s="174"/>
      <c r="L1337" s="174"/>
      <c r="M1337" s="174"/>
      <c r="N1337" s="400">
        <f>17.4*4</f>
        <v>69.599999999999994</v>
      </c>
      <c r="O1337" s="319"/>
      <c r="P1337" s="174"/>
      <c r="Q1337" s="174"/>
      <c r="R1337" s="174"/>
      <c r="S1337" s="301">
        <f t="shared" si="240"/>
        <v>69.599999999999994</v>
      </c>
      <c r="T1337" s="222"/>
      <c r="U1337" s="545"/>
    </row>
    <row r="1338" spans="2:21" x14ac:dyDescent="0.25">
      <c r="B1338" s="563"/>
      <c r="C1338" s="562"/>
      <c r="D1338" s="563"/>
      <c r="E1338" s="167" t="s">
        <v>13824</v>
      </c>
      <c r="F1338" s="174">
        <v>0</v>
      </c>
      <c r="G1338" s="174" t="s">
        <v>1734</v>
      </c>
      <c r="H1338" s="35">
        <v>4.5599999999999996</v>
      </c>
      <c r="I1338" s="174"/>
      <c r="J1338" s="174"/>
      <c r="K1338" s="174"/>
      <c r="L1338" s="174"/>
      <c r="M1338" s="174"/>
      <c r="N1338" s="400">
        <f>17.6*4</f>
        <v>70.400000000000006</v>
      </c>
      <c r="O1338" s="319"/>
      <c r="P1338" s="174"/>
      <c r="Q1338" s="174"/>
      <c r="R1338" s="174"/>
      <c r="S1338" s="301">
        <f t="shared" si="240"/>
        <v>70.400000000000006</v>
      </c>
      <c r="T1338" s="222"/>
      <c r="U1338" s="545"/>
    </row>
    <row r="1339" spans="2:21" x14ac:dyDescent="0.25">
      <c r="B1339" s="563"/>
      <c r="C1339" s="562"/>
      <c r="D1339" s="563"/>
      <c r="E1339" s="167" t="s">
        <v>13824</v>
      </c>
      <c r="F1339" s="174">
        <v>0</v>
      </c>
      <c r="G1339" s="174" t="s">
        <v>1734</v>
      </c>
      <c r="H1339" s="35">
        <v>5.42</v>
      </c>
      <c r="I1339" s="174">
        <v>1</v>
      </c>
      <c r="J1339" s="174" t="s">
        <v>1734</v>
      </c>
      <c r="K1339" s="174">
        <v>12.66</v>
      </c>
      <c r="L1339" s="174"/>
      <c r="M1339" s="174"/>
      <c r="N1339" s="547">
        <f>37.6*3</f>
        <v>112.80000000000001</v>
      </c>
      <c r="O1339" s="319"/>
      <c r="P1339" s="174"/>
      <c r="Q1339" s="174"/>
      <c r="R1339" s="174"/>
      <c r="S1339" s="301">
        <f t="shared" si="240"/>
        <v>112.80000000000001</v>
      </c>
      <c r="T1339" s="222"/>
      <c r="U1339" s="545"/>
    </row>
    <row r="1340" spans="2:21" x14ac:dyDescent="0.25">
      <c r="B1340" s="563"/>
      <c r="C1340" s="562"/>
      <c r="D1340" s="563"/>
      <c r="E1340" s="167" t="s">
        <v>13824</v>
      </c>
      <c r="F1340" s="174">
        <v>1</v>
      </c>
      <c r="G1340" s="174" t="s">
        <v>1734</v>
      </c>
      <c r="H1340" s="35">
        <v>11.75</v>
      </c>
      <c r="I1340" s="174"/>
      <c r="J1340" s="174"/>
      <c r="K1340" s="174"/>
      <c r="L1340" s="174"/>
      <c r="M1340" s="174"/>
      <c r="N1340" s="400">
        <f>17.7*4</f>
        <v>70.8</v>
      </c>
      <c r="O1340" s="319"/>
      <c r="P1340" s="174"/>
      <c r="Q1340" s="174"/>
      <c r="R1340" s="174"/>
      <c r="S1340" s="301">
        <f t="shared" si="240"/>
        <v>70.8</v>
      </c>
      <c r="T1340" s="222"/>
      <c r="U1340" s="545"/>
    </row>
    <row r="1341" spans="2:21" x14ac:dyDescent="0.25">
      <c r="B1341" s="563"/>
      <c r="C1341" s="562"/>
      <c r="D1341" s="563"/>
      <c r="E1341" s="167" t="s">
        <v>13824</v>
      </c>
      <c r="F1341" s="174">
        <v>1</v>
      </c>
      <c r="G1341" s="174" t="s">
        <v>1734</v>
      </c>
      <c r="H1341" s="35">
        <v>12.66</v>
      </c>
      <c r="I1341" s="174">
        <v>3</v>
      </c>
      <c r="J1341" s="174" t="s">
        <v>1734</v>
      </c>
      <c r="K1341" s="174">
        <v>2.27</v>
      </c>
      <c r="L1341" s="174"/>
      <c r="M1341" s="174"/>
      <c r="N1341" s="400">
        <f>76.9*3</f>
        <v>230.70000000000002</v>
      </c>
      <c r="O1341" s="319"/>
      <c r="P1341" s="174"/>
      <c r="Q1341" s="174"/>
      <c r="R1341" s="174"/>
      <c r="S1341" s="301">
        <f t="shared" si="240"/>
        <v>230.70000000000002</v>
      </c>
      <c r="T1341" s="222"/>
      <c r="U1341" s="545"/>
    </row>
    <row r="1342" spans="2:21" x14ac:dyDescent="0.25">
      <c r="B1342" s="563"/>
      <c r="C1342" s="562"/>
      <c r="D1342" s="563"/>
      <c r="E1342" s="167" t="s">
        <v>13824</v>
      </c>
      <c r="F1342" s="174">
        <v>3</v>
      </c>
      <c r="G1342" s="174" t="s">
        <v>1734</v>
      </c>
      <c r="H1342" s="35">
        <v>1.37</v>
      </c>
      <c r="I1342" s="174"/>
      <c r="J1342" s="174"/>
      <c r="K1342" s="174"/>
      <c r="L1342" s="174"/>
      <c r="M1342" s="174"/>
      <c r="N1342" s="400">
        <f>17.7*4</f>
        <v>70.8</v>
      </c>
      <c r="O1342" s="319"/>
      <c r="P1342" s="174"/>
      <c r="Q1342" s="174"/>
      <c r="R1342" s="174"/>
      <c r="S1342" s="301">
        <f t="shared" si="240"/>
        <v>70.8</v>
      </c>
      <c r="T1342" s="222"/>
      <c r="U1342" s="545"/>
    </row>
    <row r="1343" spans="2:21" x14ac:dyDescent="0.25">
      <c r="B1343" s="563"/>
      <c r="C1343" s="562"/>
      <c r="D1343" s="563"/>
      <c r="E1343" s="167" t="s">
        <v>13824</v>
      </c>
      <c r="F1343" s="174">
        <v>3</v>
      </c>
      <c r="G1343" s="174" t="s">
        <v>1734</v>
      </c>
      <c r="H1343" s="35">
        <v>2.27</v>
      </c>
      <c r="I1343" s="174">
        <v>4</v>
      </c>
      <c r="J1343" s="174" t="s">
        <v>1734</v>
      </c>
      <c r="K1343" s="174">
        <v>17.88</v>
      </c>
      <c r="L1343" s="174"/>
      <c r="M1343" s="174"/>
      <c r="N1343" s="400">
        <f>71.4*3</f>
        <v>214.20000000000002</v>
      </c>
      <c r="O1343" s="319"/>
      <c r="P1343" s="174"/>
      <c r="Q1343" s="174"/>
      <c r="R1343" s="174"/>
      <c r="S1343" s="301">
        <f t="shared" si="240"/>
        <v>214.20000000000002</v>
      </c>
      <c r="T1343" s="222"/>
      <c r="U1343" s="545"/>
    </row>
    <row r="1344" spans="2:21" x14ac:dyDescent="0.25">
      <c r="B1344" s="563"/>
      <c r="C1344" s="562"/>
      <c r="D1344" s="563"/>
      <c r="E1344" s="167" t="s">
        <v>13824</v>
      </c>
      <c r="F1344" s="174">
        <v>4</v>
      </c>
      <c r="G1344" s="174" t="s">
        <v>1734</v>
      </c>
      <c r="H1344" s="35">
        <v>17.27</v>
      </c>
      <c r="I1344" s="174"/>
      <c r="J1344" s="174"/>
      <c r="K1344" s="174"/>
      <c r="L1344" s="174"/>
      <c r="M1344" s="174"/>
      <c r="N1344" s="400">
        <f>17.3*4</f>
        <v>69.2</v>
      </c>
      <c r="O1344" s="319"/>
      <c r="P1344" s="174"/>
      <c r="Q1344" s="174"/>
      <c r="R1344" s="174"/>
      <c r="S1344" s="301">
        <f t="shared" si="240"/>
        <v>69.2</v>
      </c>
      <c r="T1344" s="222"/>
      <c r="U1344" s="545"/>
    </row>
    <row r="1345" spans="2:21" x14ac:dyDescent="0.25">
      <c r="B1345" s="563"/>
      <c r="C1345" s="562"/>
      <c r="D1345" s="563"/>
      <c r="E1345" s="167" t="s">
        <v>13824</v>
      </c>
      <c r="F1345" s="174">
        <v>4</v>
      </c>
      <c r="G1345" s="174" t="s">
        <v>1734</v>
      </c>
      <c r="H1345" s="35">
        <v>17.88</v>
      </c>
      <c r="I1345" s="174">
        <v>6</v>
      </c>
      <c r="J1345" s="174" t="s">
        <v>1734</v>
      </c>
      <c r="K1345" s="174">
        <v>5.54</v>
      </c>
      <c r="L1345" s="174"/>
      <c r="M1345" s="174"/>
      <c r="N1345" s="400">
        <f>71.2*3</f>
        <v>213.60000000000002</v>
      </c>
      <c r="O1345" s="319"/>
      <c r="P1345" s="174"/>
      <c r="Q1345" s="174"/>
      <c r="R1345" s="174"/>
      <c r="S1345" s="301">
        <f t="shared" si="240"/>
        <v>213.60000000000002</v>
      </c>
      <c r="T1345" s="222"/>
      <c r="U1345" s="545"/>
    </row>
    <row r="1346" spans="2:21" x14ac:dyDescent="0.25">
      <c r="B1346" s="563"/>
      <c r="C1346" s="562"/>
      <c r="D1346" s="563"/>
      <c r="E1346" s="167" t="s">
        <v>13824</v>
      </c>
      <c r="F1346" s="174">
        <v>6</v>
      </c>
      <c r="G1346" s="174" t="s">
        <v>1734</v>
      </c>
      <c r="H1346" s="35">
        <v>4.96</v>
      </c>
      <c r="I1346" s="174"/>
      <c r="J1346" s="174"/>
      <c r="K1346" s="174"/>
      <c r="L1346" s="174"/>
      <c r="M1346" s="174"/>
      <c r="N1346" s="400">
        <f>17.3*4</f>
        <v>69.2</v>
      </c>
      <c r="O1346" s="319"/>
      <c r="P1346" s="174"/>
      <c r="Q1346" s="174"/>
      <c r="R1346" s="174"/>
      <c r="S1346" s="301">
        <f t="shared" si="240"/>
        <v>69.2</v>
      </c>
      <c r="T1346" s="222"/>
      <c r="U1346" s="545"/>
    </row>
    <row r="1347" spans="2:21" x14ac:dyDescent="0.25">
      <c r="B1347" s="563"/>
      <c r="C1347" s="562"/>
      <c r="D1347" s="563"/>
      <c r="E1347" s="167" t="s">
        <v>13824</v>
      </c>
      <c r="F1347" s="174">
        <v>6</v>
      </c>
      <c r="G1347" s="174" t="s">
        <v>1734</v>
      </c>
      <c r="H1347" s="35">
        <v>5.54</v>
      </c>
      <c r="I1347" s="174">
        <v>7</v>
      </c>
      <c r="J1347" s="174" t="s">
        <v>1734</v>
      </c>
      <c r="K1347" s="174">
        <v>17.239999999999998</v>
      </c>
      <c r="L1347" s="174"/>
      <c r="M1347" s="174"/>
      <c r="N1347" s="400">
        <f>67.9*3</f>
        <v>203.70000000000002</v>
      </c>
      <c r="O1347" s="319"/>
      <c r="P1347" s="174"/>
      <c r="Q1347" s="174"/>
      <c r="R1347" s="174"/>
      <c r="S1347" s="301">
        <f t="shared" si="240"/>
        <v>203.70000000000002</v>
      </c>
      <c r="T1347" s="222"/>
      <c r="U1347" s="545"/>
    </row>
    <row r="1348" spans="2:21" x14ac:dyDescent="0.25">
      <c r="B1348" s="563"/>
      <c r="C1348" s="562"/>
      <c r="D1348" s="563"/>
      <c r="E1348" s="167" t="s">
        <v>13824</v>
      </c>
      <c r="F1348" s="174">
        <v>7</v>
      </c>
      <c r="G1348" s="174" t="s">
        <v>1734</v>
      </c>
      <c r="H1348" s="35">
        <v>16.329999999999998</v>
      </c>
      <c r="I1348" s="174"/>
      <c r="J1348" s="174"/>
      <c r="K1348" s="174"/>
      <c r="L1348" s="174"/>
      <c r="M1348" s="174"/>
      <c r="N1348" s="400">
        <f>17.3*4</f>
        <v>69.2</v>
      </c>
      <c r="O1348" s="319"/>
      <c r="P1348" s="174"/>
      <c r="Q1348" s="174"/>
      <c r="R1348" s="174"/>
      <c r="S1348" s="301">
        <f t="shared" si="240"/>
        <v>69.2</v>
      </c>
      <c r="T1348" s="222"/>
      <c r="U1348" s="545"/>
    </row>
    <row r="1349" spans="2:21" x14ac:dyDescent="0.25">
      <c r="B1349" s="563"/>
      <c r="C1349" s="562"/>
      <c r="D1349" s="563"/>
      <c r="E1349" s="167" t="s">
        <v>13824</v>
      </c>
      <c r="F1349" s="174">
        <v>7</v>
      </c>
      <c r="G1349" s="174" t="s">
        <v>1734</v>
      </c>
      <c r="H1349" s="35">
        <v>17.239999999999998</v>
      </c>
      <c r="I1349" s="174">
        <v>8</v>
      </c>
      <c r="J1349" s="174" t="s">
        <v>1734</v>
      </c>
      <c r="K1349" s="174">
        <v>18.84</v>
      </c>
      <c r="L1349" s="174"/>
      <c r="M1349" s="174"/>
      <c r="N1349" s="400">
        <f>77.9*3</f>
        <v>233.70000000000002</v>
      </c>
      <c r="O1349" s="319"/>
      <c r="P1349" s="174"/>
      <c r="Q1349" s="174"/>
      <c r="R1349" s="174"/>
      <c r="S1349" s="301">
        <f t="shared" si="240"/>
        <v>233.70000000000002</v>
      </c>
      <c r="T1349" s="222"/>
      <c r="U1349" s="545"/>
    </row>
    <row r="1350" spans="2:21" x14ac:dyDescent="0.25">
      <c r="B1350" s="563"/>
      <c r="C1350" s="562"/>
      <c r="D1350" s="563"/>
      <c r="E1350" s="167" t="s">
        <v>13824</v>
      </c>
      <c r="F1350" s="174">
        <v>8</v>
      </c>
      <c r="G1350" s="174" t="s">
        <v>1734</v>
      </c>
      <c r="H1350" s="35">
        <v>18.23</v>
      </c>
      <c r="I1350" s="174"/>
      <c r="J1350" s="174"/>
      <c r="K1350" s="174"/>
      <c r="L1350" s="174"/>
      <c r="M1350" s="174"/>
      <c r="N1350" s="400">
        <f>17.3*4</f>
        <v>69.2</v>
      </c>
      <c r="O1350" s="319"/>
      <c r="P1350" s="174"/>
      <c r="Q1350" s="174"/>
      <c r="R1350" s="174"/>
      <c r="S1350" s="301">
        <f t="shared" si="240"/>
        <v>69.2</v>
      </c>
      <c r="T1350" s="222"/>
      <c r="U1350" s="545"/>
    </row>
    <row r="1351" spans="2:21" x14ac:dyDescent="0.25">
      <c r="B1351" s="563"/>
      <c r="C1351" s="562"/>
      <c r="D1351" s="563"/>
      <c r="E1351" s="167" t="s">
        <v>13803</v>
      </c>
      <c r="F1351" s="174">
        <v>3</v>
      </c>
      <c r="G1351" s="174" t="s">
        <v>1734</v>
      </c>
      <c r="H1351" s="35">
        <v>12.25</v>
      </c>
      <c r="I1351" s="174"/>
      <c r="J1351" s="174"/>
      <c r="K1351" s="174"/>
      <c r="L1351" s="174"/>
      <c r="M1351" s="174"/>
      <c r="N1351" s="400">
        <f>17.2*4</f>
        <v>68.8</v>
      </c>
      <c r="O1351" s="319"/>
      <c r="P1351" s="174"/>
      <c r="Q1351" s="174"/>
      <c r="R1351" s="174"/>
      <c r="S1351" s="301">
        <f t="shared" si="240"/>
        <v>68.8</v>
      </c>
      <c r="T1351" s="222"/>
      <c r="U1351" s="545"/>
    </row>
    <row r="1352" spans="2:21" x14ac:dyDescent="0.25">
      <c r="B1352" s="563"/>
      <c r="C1352" s="562"/>
      <c r="D1352" s="563"/>
      <c r="E1352" s="167" t="s">
        <v>13803</v>
      </c>
      <c r="F1352" s="174">
        <v>3</v>
      </c>
      <c r="G1352" s="174" t="s">
        <v>1734</v>
      </c>
      <c r="H1352" s="35">
        <v>12.67</v>
      </c>
      <c r="I1352" s="548">
        <v>4</v>
      </c>
      <c r="J1352" s="174" t="s">
        <v>1734</v>
      </c>
      <c r="K1352" s="174">
        <v>9.7200000000000006</v>
      </c>
      <c r="L1352" s="548"/>
      <c r="M1352" s="174"/>
      <c r="N1352" s="400">
        <f>43.6*3</f>
        <v>130.80000000000001</v>
      </c>
      <c r="O1352" s="319"/>
      <c r="P1352" s="174"/>
      <c r="Q1352" s="174"/>
      <c r="R1352" s="174"/>
      <c r="S1352" s="301">
        <f t="shared" si="240"/>
        <v>130.80000000000001</v>
      </c>
      <c r="T1352" s="222"/>
      <c r="U1352" s="545"/>
    </row>
    <row r="1353" spans="2:21" x14ac:dyDescent="0.25">
      <c r="B1353" s="563"/>
      <c r="C1353" s="562"/>
      <c r="D1353" s="563"/>
      <c r="E1353" s="167" t="s">
        <v>13803</v>
      </c>
      <c r="F1353" s="174">
        <v>4</v>
      </c>
      <c r="G1353" s="174" t="s">
        <v>1734</v>
      </c>
      <c r="H1353" s="35">
        <v>9.7200000000000006</v>
      </c>
      <c r="I1353" s="548">
        <v>4</v>
      </c>
      <c r="J1353" s="174" t="s">
        <v>1734</v>
      </c>
      <c r="K1353" s="174">
        <v>9.7200000000000006</v>
      </c>
      <c r="L1353" s="548"/>
      <c r="M1353" s="174"/>
      <c r="N1353" s="400">
        <f>39*3</f>
        <v>117</v>
      </c>
      <c r="O1353" s="319"/>
      <c r="P1353" s="174"/>
      <c r="Q1353" s="174"/>
      <c r="R1353" s="174"/>
      <c r="S1353" s="301">
        <f t="shared" si="240"/>
        <v>117</v>
      </c>
      <c r="T1353" s="222"/>
      <c r="U1353" s="545"/>
    </row>
    <row r="1354" spans="2:21" x14ac:dyDescent="0.25">
      <c r="B1354" s="563"/>
      <c r="C1354" s="562"/>
      <c r="D1354" s="563"/>
      <c r="E1354" s="167" t="s">
        <v>13803</v>
      </c>
      <c r="F1354" s="174">
        <v>8</v>
      </c>
      <c r="G1354" s="174" t="s">
        <v>1734</v>
      </c>
      <c r="H1354" s="35">
        <v>18.84</v>
      </c>
      <c r="I1354" s="548">
        <v>3</v>
      </c>
      <c r="J1354" s="174" t="s">
        <v>1734</v>
      </c>
      <c r="K1354" s="174">
        <v>12.67</v>
      </c>
      <c r="L1354" s="548"/>
      <c r="M1354" s="174"/>
      <c r="N1354" s="400">
        <f>77.7*3</f>
        <v>233.10000000000002</v>
      </c>
      <c r="O1354" s="319"/>
      <c r="P1354" s="174"/>
      <c r="Q1354" s="174"/>
      <c r="R1354" s="174"/>
      <c r="S1354" s="301">
        <f t="shared" si="240"/>
        <v>233.10000000000002</v>
      </c>
      <c r="T1354" s="222"/>
      <c r="U1354" s="545"/>
    </row>
    <row r="1355" spans="2:21" x14ac:dyDescent="0.25">
      <c r="B1355" s="563"/>
      <c r="C1355" s="562"/>
      <c r="D1355" s="563"/>
      <c r="E1355" s="167" t="s">
        <v>13803</v>
      </c>
      <c r="F1355" s="174">
        <v>5</v>
      </c>
      <c r="G1355" s="174" t="s">
        <v>1734</v>
      </c>
      <c r="H1355" s="35">
        <v>3.83</v>
      </c>
      <c r="I1355" s="548">
        <v>6</v>
      </c>
      <c r="J1355" s="174" t="s">
        <v>1734</v>
      </c>
      <c r="K1355" s="174">
        <v>12.28</v>
      </c>
      <c r="L1355" s="548"/>
      <c r="M1355" s="174"/>
      <c r="N1355" s="400">
        <f>37.8*3</f>
        <v>113.39999999999999</v>
      </c>
      <c r="O1355" s="319"/>
      <c r="P1355" s="174"/>
      <c r="Q1355" s="174"/>
      <c r="R1355" s="174"/>
      <c r="S1355" s="301">
        <f t="shared" si="240"/>
        <v>113.39999999999999</v>
      </c>
      <c r="T1355" s="222"/>
      <c r="U1355" s="545"/>
    </row>
    <row r="1356" spans="2:21" x14ac:dyDescent="0.25">
      <c r="B1356" s="563"/>
      <c r="C1356" s="562"/>
      <c r="D1356" s="563"/>
      <c r="E1356" s="167" t="s">
        <v>13803</v>
      </c>
      <c r="F1356" s="174">
        <v>6</v>
      </c>
      <c r="G1356" s="174" t="s">
        <v>1734</v>
      </c>
      <c r="H1356" s="35">
        <v>12.28</v>
      </c>
      <c r="I1356" s="548">
        <v>7</v>
      </c>
      <c r="J1356" s="174" t="s">
        <v>1734</v>
      </c>
      <c r="K1356" s="174">
        <v>0.98</v>
      </c>
      <c r="L1356" s="548"/>
      <c r="M1356" s="174"/>
      <c r="N1356" s="400">
        <f>73.9*3</f>
        <v>221.70000000000002</v>
      </c>
      <c r="O1356" s="319"/>
      <c r="P1356" s="174"/>
      <c r="Q1356" s="174"/>
      <c r="R1356" s="174"/>
      <c r="S1356" s="301">
        <f t="shared" si="240"/>
        <v>221.70000000000002</v>
      </c>
      <c r="T1356" s="222"/>
      <c r="U1356" s="545"/>
    </row>
    <row r="1357" spans="2:21" x14ac:dyDescent="0.25">
      <c r="B1357" s="563"/>
      <c r="C1357" s="562"/>
      <c r="D1357" s="563"/>
      <c r="E1357" s="167" t="s">
        <v>13803</v>
      </c>
      <c r="F1357" s="174">
        <v>8</v>
      </c>
      <c r="G1357" s="174" t="s">
        <v>1734</v>
      </c>
      <c r="H1357" s="35">
        <v>0.98</v>
      </c>
      <c r="I1357" s="548">
        <v>8</v>
      </c>
      <c r="J1357" s="174" t="s">
        <v>1734</v>
      </c>
      <c r="K1357" s="174">
        <v>0.98</v>
      </c>
      <c r="L1357" s="548"/>
      <c r="M1357" s="174"/>
      <c r="N1357" s="400">
        <f>17.9*3</f>
        <v>53.699999999999996</v>
      </c>
      <c r="O1357" s="319"/>
      <c r="P1357" s="174"/>
      <c r="Q1357" s="174"/>
      <c r="R1357" s="174"/>
      <c r="S1357" s="301">
        <f t="shared" ref="S1357:S1404" si="241">N1357</f>
        <v>53.699999999999996</v>
      </c>
      <c r="T1357" s="222"/>
      <c r="U1357" s="545"/>
    </row>
    <row r="1358" spans="2:21" x14ac:dyDescent="0.25">
      <c r="B1358" s="563"/>
      <c r="C1358" s="562"/>
      <c r="D1358" s="563"/>
      <c r="E1358" s="167" t="s">
        <v>13803</v>
      </c>
      <c r="F1358" s="174">
        <v>9</v>
      </c>
      <c r="G1358" s="174" t="s">
        <v>1734</v>
      </c>
      <c r="H1358" s="35">
        <v>1.98</v>
      </c>
      <c r="I1358" s="548">
        <v>10</v>
      </c>
      <c r="J1358" s="174" t="s">
        <v>1734</v>
      </c>
      <c r="K1358" s="174">
        <v>12.04</v>
      </c>
      <c r="L1358" s="548"/>
      <c r="M1358" s="174"/>
      <c r="N1358" s="400">
        <f>38.7*3</f>
        <v>116.10000000000001</v>
      </c>
      <c r="O1358" s="319"/>
      <c r="P1358" s="174"/>
      <c r="Q1358" s="174"/>
      <c r="R1358" s="174"/>
      <c r="S1358" s="301">
        <f t="shared" si="241"/>
        <v>116.10000000000001</v>
      </c>
      <c r="T1358" s="222"/>
      <c r="U1358" s="545"/>
    </row>
    <row r="1359" spans="2:21" x14ac:dyDescent="0.25">
      <c r="B1359" s="563"/>
      <c r="C1359" s="562"/>
      <c r="D1359" s="563"/>
      <c r="E1359" s="167" t="s">
        <v>13803</v>
      </c>
      <c r="F1359" s="174">
        <v>10</v>
      </c>
      <c r="G1359" s="174" t="s">
        <v>1734</v>
      </c>
      <c r="H1359" s="35">
        <v>12.4</v>
      </c>
      <c r="I1359" s="548">
        <v>12</v>
      </c>
      <c r="J1359" s="174" t="s">
        <v>1734</v>
      </c>
      <c r="K1359" s="174">
        <v>2</v>
      </c>
      <c r="L1359" s="548"/>
      <c r="M1359" s="174"/>
      <c r="N1359" s="400">
        <f>77.6*3</f>
        <v>232.79999999999998</v>
      </c>
      <c r="O1359" s="319"/>
      <c r="P1359" s="174"/>
      <c r="Q1359" s="174"/>
      <c r="R1359" s="174"/>
      <c r="S1359" s="301">
        <f t="shared" si="241"/>
        <v>232.79999999999998</v>
      </c>
      <c r="T1359" s="222"/>
      <c r="U1359" s="545"/>
    </row>
    <row r="1360" spans="2:21" x14ac:dyDescent="0.25">
      <c r="B1360" s="563"/>
      <c r="C1360" s="562"/>
      <c r="D1360" s="563"/>
      <c r="E1360" s="167" t="s">
        <v>13803</v>
      </c>
      <c r="F1360" s="174">
        <v>12</v>
      </c>
      <c r="G1360" s="174" t="s">
        <v>1734</v>
      </c>
      <c r="H1360" s="35">
        <v>2</v>
      </c>
      <c r="I1360" s="548">
        <v>13</v>
      </c>
      <c r="J1360" s="174" t="s">
        <v>1734</v>
      </c>
      <c r="K1360" s="174">
        <v>12.02</v>
      </c>
      <c r="L1360" s="548"/>
      <c r="M1360" s="174"/>
      <c r="N1360" s="400">
        <f>78.1*3</f>
        <v>234.29999999999998</v>
      </c>
      <c r="O1360" s="319"/>
      <c r="P1360" s="174"/>
      <c r="Q1360" s="174"/>
      <c r="R1360" s="174"/>
      <c r="S1360" s="301">
        <f t="shared" si="241"/>
        <v>234.29999999999998</v>
      </c>
      <c r="T1360" s="222"/>
      <c r="U1360" s="545"/>
    </row>
    <row r="1361" spans="2:21" x14ac:dyDescent="0.25">
      <c r="B1361" s="563"/>
      <c r="C1361" s="562"/>
      <c r="D1361" s="563"/>
      <c r="E1361" s="167" t="s">
        <v>13803</v>
      </c>
      <c r="F1361" s="174">
        <v>13</v>
      </c>
      <c r="G1361" s="174" t="s">
        <v>1734</v>
      </c>
      <c r="H1361" s="35">
        <v>12.02</v>
      </c>
      <c r="I1361" s="548">
        <v>14</v>
      </c>
      <c r="J1361" s="174" t="s">
        <v>1734</v>
      </c>
      <c r="K1361" s="174">
        <v>14.39</v>
      </c>
      <c r="L1361" s="548"/>
      <c r="M1361" s="174"/>
      <c r="N1361" s="400">
        <f>58.4*3</f>
        <v>175.2</v>
      </c>
      <c r="O1361" s="319"/>
      <c r="P1361" s="174"/>
      <c r="Q1361" s="174"/>
      <c r="R1361" s="174"/>
      <c r="S1361" s="301">
        <f t="shared" si="241"/>
        <v>175.2</v>
      </c>
      <c r="T1361" s="222"/>
      <c r="U1361" s="545"/>
    </row>
    <row r="1362" spans="2:21" x14ac:dyDescent="0.25">
      <c r="B1362" s="563"/>
      <c r="C1362" s="562"/>
      <c r="D1362" s="563"/>
      <c r="E1362" s="167" t="s">
        <v>13803</v>
      </c>
      <c r="F1362" s="174">
        <v>14</v>
      </c>
      <c r="G1362" s="174" t="s">
        <v>1734</v>
      </c>
      <c r="H1362" s="35">
        <v>14.39</v>
      </c>
      <c r="I1362" s="548">
        <v>14</v>
      </c>
      <c r="J1362" s="174" t="s">
        <v>1734</v>
      </c>
      <c r="K1362" s="174">
        <v>14.39</v>
      </c>
      <c r="L1362" s="548"/>
      <c r="M1362" s="174"/>
      <c r="N1362" s="400">
        <f>59.7*3</f>
        <v>179.10000000000002</v>
      </c>
      <c r="O1362" s="319"/>
      <c r="P1362" s="174"/>
      <c r="Q1362" s="174"/>
      <c r="R1362" s="174"/>
      <c r="S1362" s="301">
        <f t="shared" si="241"/>
        <v>179.10000000000002</v>
      </c>
      <c r="T1362" s="222"/>
      <c r="U1362" s="545"/>
    </row>
    <row r="1363" spans="2:21" x14ac:dyDescent="0.25">
      <c r="B1363" s="563"/>
      <c r="C1363" s="562"/>
      <c r="D1363" s="563"/>
      <c r="E1363" s="167" t="s">
        <v>13803</v>
      </c>
      <c r="F1363" s="174">
        <v>14</v>
      </c>
      <c r="G1363" s="174" t="s">
        <v>1734</v>
      </c>
      <c r="H1363" s="35">
        <v>14.39</v>
      </c>
      <c r="I1363" s="548">
        <v>15</v>
      </c>
      <c r="J1363" s="174" t="s">
        <v>1734</v>
      </c>
      <c r="K1363" s="174">
        <v>2.0099999999999998</v>
      </c>
      <c r="L1363" s="548"/>
      <c r="M1363" s="174"/>
      <c r="N1363" s="400">
        <f>19.2*3</f>
        <v>57.599999999999994</v>
      </c>
      <c r="O1363" s="319"/>
      <c r="P1363" s="174"/>
      <c r="Q1363" s="174"/>
      <c r="R1363" s="174"/>
      <c r="S1363" s="301">
        <f t="shared" si="241"/>
        <v>57.599999999999994</v>
      </c>
      <c r="T1363" s="222"/>
      <c r="U1363" s="545"/>
    </row>
    <row r="1364" spans="2:21" x14ac:dyDescent="0.25">
      <c r="B1364" s="563"/>
      <c r="C1364" s="562"/>
      <c r="D1364" s="563"/>
      <c r="E1364" s="167" t="s">
        <v>13803</v>
      </c>
      <c r="F1364" s="174">
        <v>15</v>
      </c>
      <c r="G1364" s="174" t="s">
        <v>1734</v>
      </c>
      <c r="H1364" s="35">
        <v>2.0099999999999998</v>
      </c>
      <c r="I1364" s="548">
        <v>16</v>
      </c>
      <c r="J1364" s="174" t="s">
        <v>1734</v>
      </c>
      <c r="K1364" s="174">
        <v>10.08</v>
      </c>
      <c r="L1364" s="548"/>
      <c r="M1364" s="174"/>
      <c r="N1364" s="400">
        <f>72.2*3</f>
        <v>216.60000000000002</v>
      </c>
      <c r="O1364" s="319"/>
      <c r="P1364" s="174"/>
      <c r="Q1364" s="174"/>
      <c r="R1364" s="174"/>
      <c r="S1364" s="301">
        <f t="shared" si="241"/>
        <v>216.60000000000002</v>
      </c>
      <c r="T1364" s="222"/>
      <c r="U1364" s="545"/>
    </row>
    <row r="1365" spans="2:21" x14ac:dyDescent="0.25">
      <c r="B1365" s="563"/>
      <c r="C1365" s="562"/>
      <c r="D1365" s="563"/>
      <c r="E1365" s="167" t="s">
        <v>13803</v>
      </c>
      <c r="F1365" s="174">
        <v>16</v>
      </c>
      <c r="G1365" s="174" t="s">
        <v>1734</v>
      </c>
      <c r="H1365" s="35">
        <v>10.08</v>
      </c>
      <c r="I1365" s="548">
        <v>17</v>
      </c>
      <c r="J1365" s="174" t="s">
        <v>1734</v>
      </c>
      <c r="K1365" s="174">
        <v>5.88</v>
      </c>
      <c r="L1365" s="548"/>
      <c r="M1365" s="174"/>
      <c r="N1365" s="400">
        <f>25*3</f>
        <v>75</v>
      </c>
      <c r="O1365" s="319"/>
      <c r="P1365" s="174"/>
      <c r="Q1365" s="174"/>
      <c r="R1365" s="174"/>
      <c r="S1365" s="301">
        <f t="shared" si="241"/>
        <v>75</v>
      </c>
      <c r="T1365" s="222"/>
      <c r="U1365" s="545"/>
    </row>
    <row r="1366" spans="2:21" x14ac:dyDescent="0.25">
      <c r="B1366" s="563"/>
      <c r="C1366" s="562"/>
      <c r="D1366" s="563"/>
      <c r="E1366" s="167" t="s">
        <v>13803</v>
      </c>
      <c r="F1366" s="174">
        <v>18</v>
      </c>
      <c r="G1366" s="174" t="s">
        <v>1734</v>
      </c>
      <c r="H1366" s="35">
        <v>15.79</v>
      </c>
      <c r="I1366" s="548">
        <v>19</v>
      </c>
      <c r="J1366" s="174" t="s">
        <v>1734</v>
      </c>
      <c r="K1366" s="174">
        <v>17.14</v>
      </c>
      <c r="L1366" s="548"/>
      <c r="M1366" s="174"/>
      <c r="N1366" s="400">
        <f>32.2*3</f>
        <v>96.600000000000009</v>
      </c>
      <c r="O1366" s="319"/>
      <c r="P1366" s="174"/>
      <c r="Q1366" s="174"/>
      <c r="R1366" s="174"/>
      <c r="S1366" s="301">
        <f t="shared" si="241"/>
        <v>96.600000000000009</v>
      </c>
      <c r="T1366" s="222"/>
      <c r="U1366" s="545"/>
    </row>
    <row r="1367" spans="2:21" x14ac:dyDescent="0.25">
      <c r="B1367" s="563"/>
      <c r="C1367" s="562"/>
      <c r="D1367" s="563"/>
      <c r="E1367" s="167" t="s">
        <v>13803</v>
      </c>
      <c r="F1367" s="174">
        <v>19</v>
      </c>
      <c r="G1367" s="174" t="s">
        <v>1734</v>
      </c>
      <c r="H1367" s="35">
        <v>17.14</v>
      </c>
      <c r="I1367" s="548">
        <v>21</v>
      </c>
      <c r="J1367" s="174" t="s">
        <v>1734</v>
      </c>
      <c r="K1367" s="174">
        <v>0.32</v>
      </c>
      <c r="L1367" s="548"/>
      <c r="M1367" s="174"/>
      <c r="N1367" s="400">
        <f>67.8*3</f>
        <v>203.39999999999998</v>
      </c>
      <c r="O1367" s="319"/>
      <c r="P1367" s="174"/>
      <c r="Q1367" s="174"/>
      <c r="R1367" s="174"/>
      <c r="S1367" s="301">
        <f t="shared" si="241"/>
        <v>203.39999999999998</v>
      </c>
      <c r="T1367" s="222"/>
      <c r="U1367" s="545"/>
    </row>
    <row r="1368" spans="2:21" x14ac:dyDescent="0.25">
      <c r="B1368" s="563"/>
      <c r="C1368" s="562"/>
      <c r="D1368" s="563"/>
      <c r="E1368" s="167" t="s">
        <v>13803</v>
      </c>
      <c r="F1368" s="174">
        <v>21</v>
      </c>
      <c r="G1368" s="174" t="s">
        <v>1734</v>
      </c>
      <c r="H1368" s="35">
        <v>0.34</v>
      </c>
      <c r="I1368" s="548">
        <v>2</v>
      </c>
      <c r="J1368" s="174" t="s">
        <v>1734</v>
      </c>
      <c r="K1368" s="174">
        <v>8.9499999999999993</v>
      </c>
      <c r="L1368" s="548"/>
      <c r="M1368" s="174"/>
      <c r="N1368" s="400">
        <f>75.5*3</f>
        <v>226.5</v>
      </c>
      <c r="O1368" s="319"/>
      <c r="P1368" s="174"/>
      <c r="Q1368" s="174"/>
      <c r="R1368" s="174"/>
      <c r="S1368" s="301">
        <f t="shared" si="241"/>
        <v>226.5</v>
      </c>
      <c r="T1368" s="222"/>
      <c r="U1368" s="545"/>
    </row>
    <row r="1369" spans="2:21" x14ac:dyDescent="0.25">
      <c r="B1369" s="563"/>
      <c r="C1369" s="562"/>
      <c r="D1369" s="563"/>
      <c r="E1369" s="167" t="s">
        <v>13803</v>
      </c>
      <c r="F1369" s="174">
        <v>22</v>
      </c>
      <c r="G1369" s="174" t="s">
        <v>1734</v>
      </c>
      <c r="H1369" s="35">
        <v>8.9499999999999993</v>
      </c>
      <c r="I1369" s="548">
        <v>22</v>
      </c>
      <c r="J1369" s="174" t="s">
        <v>1734</v>
      </c>
      <c r="K1369" s="174">
        <v>18.940000000000001</v>
      </c>
      <c r="L1369" s="548"/>
      <c r="M1369" s="174"/>
      <c r="N1369" s="400">
        <f>26.8*3</f>
        <v>80.400000000000006</v>
      </c>
      <c r="O1369" s="319"/>
      <c r="P1369" s="174"/>
      <c r="Q1369" s="174"/>
      <c r="R1369" s="174"/>
      <c r="S1369" s="301">
        <f t="shared" si="241"/>
        <v>80.400000000000006</v>
      </c>
      <c r="T1369" s="222"/>
      <c r="U1369" s="545"/>
    </row>
    <row r="1370" spans="2:21" x14ac:dyDescent="0.25">
      <c r="B1370" s="563"/>
      <c r="C1370" s="562"/>
      <c r="D1370" s="563"/>
      <c r="E1370" s="167" t="s">
        <v>13803</v>
      </c>
      <c r="F1370" s="174">
        <v>22</v>
      </c>
      <c r="G1370" s="174" t="s">
        <v>1734</v>
      </c>
      <c r="H1370" s="35">
        <v>18.940000000000001</v>
      </c>
      <c r="I1370" s="548">
        <v>22</v>
      </c>
      <c r="J1370" s="174" t="s">
        <v>1734</v>
      </c>
      <c r="K1370" s="174">
        <v>18.940000000000001</v>
      </c>
      <c r="L1370" s="548"/>
      <c r="M1370" s="174"/>
      <c r="N1370" s="400">
        <f>45.2*3</f>
        <v>135.60000000000002</v>
      </c>
      <c r="O1370" s="319"/>
      <c r="P1370" s="174"/>
      <c r="Q1370" s="174"/>
      <c r="R1370" s="174"/>
      <c r="S1370" s="301">
        <f t="shared" si="241"/>
        <v>135.60000000000002</v>
      </c>
      <c r="T1370" s="222"/>
      <c r="U1370" s="545"/>
    </row>
    <row r="1371" spans="2:21" x14ac:dyDescent="0.25">
      <c r="B1371" s="563"/>
      <c r="C1371" s="562"/>
      <c r="D1371" s="563"/>
      <c r="E1371" s="167" t="s">
        <v>13803</v>
      </c>
      <c r="F1371" s="174">
        <v>22</v>
      </c>
      <c r="G1371" s="174" t="s">
        <v>1734</v>
      </c>
      <c r="H1371" s="35">
        <v>18.940000000000001</v>
      </c>
      <c r="I1371" s="548">
        <v>23</v>
      </c>
      <c r="J1371" s="174" t="s">
        <v>1734</v>
      </c>
      <c r="K1371" s="174">
        <v>18.48</v>
      </c>
      <c r="L1371" s="548"/>
      <c r="M1371" s="174"/>
      <c r="N1371" s="400">
        <f>50.2*3</f>
        <v>150.60000000000002</v>
      </c>
      <c r="O1371" s="319"/>
      <c r="P1371" s="174"/>
      <c r="Q1371" s="174"/>
      <c r="R1371" s="174"/>
      <c r="S1371" s="301">
        <f t="shared" si="241"/>
        <v>150.60000000000002</v>
      </c>
      <c r="T1371" s="222"/>
      <c r="U1371" s="545"/>
    </row>
    <row r="1372" spans="2:21" x14ac:dyDescent="0.25">
      <c r="B1372" s="563"/>
      <c r="C1372" s="562"/>
      <c r="D1372" s="563"/>
      <c r="E1372" s="167" t="s">
        <v>13803</v>
      </c>
      <c r="F1372" s="174">
        <v>25</v>
      </c>
      <c r="G1372" s="174" t="s">
        <v>1734</v>
      </c>
      <c r="H1372" s="35">
        <v>11.63</v>
      </c>
      <c r="I1372" s="548">
        <v>26</v>
      </c>
      <c r="J1372" s="174" t="s">
        <v>1734</v>
      </c>
      <c r="K1372" s="174">
        <v>19.84</v>
      </c>
      <c r="L1372" s="548"/>
      <c r="M1372" s="174"/>
      <c r="N1372" s="400">
        <f>35.6*3</f>
        <v>106.80000000000001</v>
      </c>
      <c r="O1372" s="319"/>
      <c r="P1372" s="174"/>
      <c r="Q1372" s="174"/>
      <c r="R1372" s="174"/>
      <c r="S1372" s="301">
        <f t="shared" si="241"/>
        <v>106.80000000000001</v>
      </c>
      <c r="T1372" s="222"/>
      <c r="U1372" s="545"/>
    </row>
    <row r="1373" spans="2:21" x14ac:dyDescent="0.25">
      <c r="B1373" s="563"/>
      <c r="C1373" s="562"/>
      <c r="D1373" s="563"/>
      <c r="E1373" s="167" t="s">
        <v>13803</v>
      </c>
      <c r="F1373" s="174">
        <v>31</v>
      </c>
      <c r="G1373" s="174" t="s">
        <v>1734</v>
      </c>
      <c r="H1373" s="35">
        <v>12.69</v>
      </c>
      <c r="I1373" s="548">
        <v>33</v>
      </c>
      <c r="J1373" s="174" t="s">
        <v>1734</v>
      </c>
      <c r="K1373" s="174">
        <v>2.1800000000000002</v>
      </c>
      <c r="L1373" s="548"/>
      <c r="M1373" s="174"/>
      <c r="N1373" s="400">
        <f>72.3*3</f>
        <v>216.89999999999998</v>
      </c>
      <c r="O1373" s="319"/>
      <c r="P1373" s="174"/>
      <c r="Q1373" s="174"/>
      <c r="R1373" s="174"/>
      <c r="S1373" s="301">
        <f t="shared" si="241"/>
        <v>216.89999999999998</v>
      </c>
      <c r="T1373" s="222"/>
      <c r="U1373" s="545"/>
    </row>
    <row r="1374" spans="2:21" x14ac:dyDescent="0.25">
      <c r="B1374" s="563"/>
      <c r="C1374" s="562"/>
      <c r="D1374" s="563"/>
      <c r="E1374" s="167" t="s">
        <v>13803</v>
      </c>
      <c r="F1374" s="174" t="s">
        <v>14124</v>
      </c>
      <c r="G1374" s="174" t="s">
        <v>1734</v>
      </c>
      <c r="H1374" s="35">
        <v>1.88</v>
      </c>
      <c r="I1374" s="548">
        <v>5</v>
      </c>
      <c r="J1374" s="174" t="s">
        <v>1734</v>
      </c>
      <c r="K1374" s="174">
        <v>1.88</v>
      </c>
      <c r="L1374" s="548"/>
      <c r="M1374" s="174"/>
      <c r="N1374" s="400">
        <f>18.6*4</f>
        <v>74.400000000000006</v>
      </c>
      <c r="O1374" s="319"/>
      <c r="P1374" s="174"/>
      <c r="Q1374" s="174"/>
      <c r="R1374" s="174"/>
      <c r="S1374" s="301">
        <f t="shared" si="241"/>
        <v>74.400000000000006</v>
      </c>
      <c r="T1374" s="222"/>
      <c r="U1374" s="545"/>
    </row>
    <row r="1375" spans="2:21" x14ac:dyDescent="0.25">
      <c r="B1375" s="563"/>
      <c r="C1375" s="562"/>
      <c r="D1375" s="563"/>
      <c r="E1375" s="167" t="s">
        <v>13803</v>
      </c>
      <c r="F1375" s="174" t="s">
        <v>14125</v>
      </c>
      <c r="G1375" s="174" t="s">
        <v>1734</v>
      </c>
      <c r="H1375" s="35">
        <v>11.8</v>
      </c>
      <c r="I1375" s="548">
        <v>6</v>
      </c>
      <c r="J1375" s="174" t="s">
        <v>1734</v>
      </c>
      <c r="K1375" s="174">
        <v>11.88</v>
      </c>
      <c r="L1375" s="548"/>
      <c r="M1375" s="174"/>
      <c r="N1375" s="400">
        <f>17.4*4</f>
        <v>69.599999999999994</v>
      </c>
      <c r="O1375" s="319"/>
      <c r="P1375" s="174"/>
      <c r="Q1375" s="174"/>
      <c r="R1375" s="174"/>
      <c r="S1375" s="301">
        <f t="shared" si="241"/>
        <v>69.599999999999994</v>
      </c>
      <c r="T1375" s="222"/>
      <c r="U1375" s="545"/>
    </row>
    <row r="1376" spans="2:21" x14ac:dyDescent="0.25">
      <c r="B1376" s="563"/>
      <c r="C1376" s="562"/>
      <c r="D1376" s="563"/>
      <c r="E1376" s="167" t="s">
        <v>13803</v>
      </c>
      <c r="F1376" s="174" t="s">
        <v>14126</v>
      </c>
      <c r="G1376" s="174" t="s">
        <v>1734</v>
      </c>
      <c r="H1376" s="35">
        <v>1.92</v>
      </c>
      <c r="I1376" s="548">
        <v>8</v>
      </c>
      <c r="J1376" s="174" t="s">
        <v>1734</v>
      </c>
      <c r="K1376" s="174">
        <v>1.92</v>
      </c>
      <c r="L1376" s="548"/>
      <c r="M1376" s="174"/>
      <c r="N1376" s="400">
        <f>17.5*4</f>
        <v>70</v>
      </c>
      <c r="O1376" s="319"/>
      <c r="P1376" s="174"/>
      <c r="Q1376" s="174"/>
      <c r="R1376" s="174"/>
      <c r="S1376" s="301">
        <f t="shared" si="241"/>
        <v>70</v>
      </c>
      <c r="T1376" s="222"/>
      <c r="U1376" s="545"/>
    </row>
    <row r="1377" spans="2:21" x14ac:dyDescent="0.25">
      <c r="B1377" s="563"/>
      <c r="C1377" s="562"/>
      <c r="D1377" s="563"/>
      <c r="E1377" s="167" t="s">
        <v>13803</v>
      </c>
      <c r="F1377" s="174" t="s">
        <v>14127</v>
      </c>
      <c r="G1377" s="174" t="s">
        <v>1734</v>
      </c>
      <c r="H1377" s="35">
        <v>1.17</v>
      </c>
      <c r="I1377" s="548">
        <v>9</v>
      </c>
      <c r="J1377" s="174" t="s">
        <v>1734</v>
      </c>
      <c r="K1377" s="174">
        <v>1.17</v>
      </c>
      <c r="L1377" s="548"/>
      <c r="M1377" s="174"/>
      <c r="N1377" s="400">
        <f>17.9*4</f>
        <v>71.599999999999994</v>
      </c>
      <c r="O1377" s="319"/>
      <c r="P1377" s="174"/>
      <c r="Q1377" s="174"/>
      <c r="R1377" s="174"/>
      <c r="S1377" s="301">
        <f t="shared" si="241"/>
        <v>71.599999999999994</v>
      </c>
      <c r="T1377" s="222"/>
      <c r="U1377" s="545"/>
    </row>
    <row r="1378" spans="2:21" x14ac:dyDescent="0.25">
      <c r="B1378" s="563"/>
      <c r="C1378" s="562"/>
      <c r="D1378" s="563"/>
      <c r="E1378" s="167" t="s">
        <v>13803</v>
      </c>
      <c r="F1378" s="174">
        <v>10</v>
      </c>
      <c r="G1378" s="174" t="s">
        <v>1734</v>
      </c>
      <c r="H1378" s="35">
        <v>11.24</v>
      </c>
      <c r="I1378" s="548">
        <v>10</v>
      </c>
      <c r="J1378" s="174" t="s">
        <v>1734</v>
      </c>
      <c r="K1378" s="174">
        <v>11.24</v>
      </c>
      <c r="L1378" s="548"/>
      <c r="M1378" s="174"/>
      <c r="N1378" s="400">
        <f>17.7*4</f>
        <v>70.8</v>
      </c>
      <c r="O1378" s="319"/>
      <c r="P1378" s="174"/>
      <c r="Q1378" s="174"/>
      <c r="R1378" s="174"/>
      <c r="S1378" s="301">
        <f t="shared" si="241"/>
        <v>70.8</v>
      </c>
      <c r="T1378" s="222"/>
      <c r="U1378" s="545"/>
    </row>
    <row r="1379" spans="2:21" x14ac:dyDescent="0.25">
      <c r="B1379" s="563"/>
      <c r="C1379" s="562"/>
      <c r="D1379" s="563"/>
      <c r="E1379" s="167" t="s">
        <v>13803</v>
      </c>
      <c r="F1379" s="174">
        <v>12</v>
      </c>
      <c r="G1379" s="174" t="s">
        <v>1734</v>
      </c>
      <c r="H1379" s="35">
        <v>2.83</v>
      </c>
      <c r="I1379" s="548">
        <v>12</v>
      </c>
      <c r="J1379" s="174" t="s">
        <v>1734</v>
      </c>
      <c r="K1379" s="174">
        <v>2.83</v>
      </c>
      <c r="L1379" s="548"/>
      <c r="M1379" s="174"/>
      <c r="N1379" s="400">
        <f>17.8*4</f>
        <v>71.2</v>
      </c>
      <c r="O1379" s="319"/>
      <c r="P1379" s="174"/>
      <c r="Q1379" s="174"/>
      <c r="R1379" s="174"/>
      <c r="S1379" s="301">
        <f t="shared" si="241"/>
        <v>71.2</v>
      </c>
      <c r="T1379" s="222"/>
      <c r="U1379" s="545"/>
    </row>
    <row r="1380" spans="2:21" x14ac:dyDescent="0.25">
      <c r="B1380" s="563"/>
      <c r="C1380" s="562"/>
      <c r="D1380" s="563"/>
      <c r="E1380" s="167" t="s">
        <v>13803</v>
      </c>
      <c r="F1380" s="174">
        <v>13</v>
      </c>
      <c r="G1380" s="174" t="s">
        <v>1734</v>
      </c>
      <c r="H1380" s="35">
        <v>13.04</v>
      </c>
      <c r="I1380" s="548">
        <v>13</v>
      </c>
      <c r="J1380" s="174" t="s">
        <v>1734</v>
      </c>
      <c r="K1380" s="174">
        <v>13.04</v>
      </c>
      <c r="L1380" s="548"/>
      <c r="M1380" s="174"/>
      <c r="N1380" s="400">
        <f>18*4</f>
        <v>72</v>
      </c>
      <c r="O1380" s="319"/>
      <c r="P1380" s="174"/>
      <c r="Q1380" s="174"/>
      <c r="R1380" s="174"/>
      <c r="S1380" s="301">
        <f t="shared" si="241"/>
        <v>72</v>
      </c>
      <c r="T1380" s="222"/>
      <c r="U1380" s="545"/>
    </row>
    <row r="1381" spans="2:21" x14ac:dyDescent="0.25">
      <c r="B1381" s="563"/>
      <c r="C1381" s="562"/>
      <c r="D1381" s="563"/>
      <c r="E1381" s="167" t="s">
        <v>13803</v>
      </c>
      <c r="F1381" s="174">
        <v>13</v>
      </c>
      <c r="G1381" s="174" t="s">
        <v>1734</v>
      </c>
      <c r="H1381" s="35">
        <v>13.78</v>
      </c>
      <c r="I1381" s="548">
        <v>13</v>
      </c>
      <c r="J1381" s="174" t="s">
        <v>1734</v>
      </c>
      <c r="K1381" s="174">
        <v>13.78</v>
      </c>
      <c r="L1381" s="548"/>
      <c r="M1381" s="174"/>
      <c r="N1381" s="400">
        <f>17.7*4</f>
        <v>70.8</v>
      </c>
      <c r="O1381" s="319"/>
      <c r="P1381" s="174"/>
      <c r="Q1381" s="174"/>
      <c r="R1381" s="174"/>
      <c r="S1381" s="301">
        <f t="shared" si="241"/>
        <v>70.8</v>
      </c>
      <c r="T1381" s="222"/>
      <c r="U1381" s="545"/>
    </row>
    <row r="1382" spans="2:21" x14ac:dyDescent="0.25">
      <c r="B1382" s="563"/>
      <c r="C1382" s="562"/>
      <c r="D1382" s="563"/>
      <c r="E1382" s="167" t="s">
        <v>13803</v>
      </c>
      <c r="F1382" s="174">
        <v>14</v>
      </c>
      <c r="G1382" s="174" t="s">
        <v>1734</v>
      </c>
      <c r="H1382" s="35">
        <v>13</v>
      </c>
      <c r="I1382" s="548">
        <v>14</v>
      </c>
      <c r="J1382" s="174" t="s">
        <v>1734</v>
      </c>
      <c r="K1382" s="174">
        <v>13</v>
      </c>
      <c r="L1382" s="548"/>
      <c r="M1382" s="174"/>
      <c r="N1382" s="400">
        <f>21.8*3+10.9</f>
        <v>76.300000000000011</v>
      </c>
      <c r="O1382" s="319"/>
      <c r="P1382" s="174"/>
      <c r="Q1382" s="174"/>
      <c r="R1382" s="174"/>
      <c r="S1382" s="301">
        <f t="shared" si="241"/>
        <v>76.300000000000011</v>
      </c>
      <c r="T1382" s="222"/>
      <c r="U1382" s="545"/>
    </row>
    <row r="1383" spans="2:21" x14ac:dyDescent="0.25">
      <c r="B1383" s="563"/>
      <c r="C1383" s="562"/>
      <c r="D1383" s="563"/>
      <c r="E1383" s="167" t="s">
        <v>13803</v>
      </c>
      <c r="F1383" s="174">
        <v>15</v>
      </c>
      <c r="G1383" s="174" t="s">
        <v>1734</v>
      </c>
      <c r="H1383" s="35">
        <v>3.36</v>
      </c>
      <c r="I1383" s="548">
        <v>15</v>
      </c>
      <c r="J1383" s="174" t="s">
        <v>1734</v>
      </c>
      <c r="K1383" s="174">
        <v>3.16</v>
      </c>
      <c r="L1383" s="548"/>
      <c r="M1383" s="174"/>
      <c r="N1383" s="400">
        <f>18*4</f>
        <v>72</v>
      </c>
      <c r="O1383" s="319"/>
      <c r="P1383" s="174"/>
      <c r="Q1383" s="174"/>
      <c r="R1383" s="174"/>
      <c r="S1383" s="301">
        <f t="shared" si="241"/>
        <v>72</v>
      </c>
      <c r="T1383" s="222"/>
      <c r="U1383" s="545"/>
    </row>
    <row r="1384" spans="2:21" x14ac:dyDescent="0.25">
      <c r="B1384" s="563"/>
      <c r="C1384" s="562"/>
      <c r="D1384" s="563"/>
      <c r="E1384" s="167" t="s">
        <v>13803</v>
      </c>
      <c r="F1384" s="174">
        <v>16</v>
      </c>
      <c r="G1384" s="174" t="s">
        <v>1734</v>
      </c>
      <c r="H1384" s="35">
        <v>9.5299999999999994</v>
      </c>
      <c r="I1384" s="548">
        <v>16</v>
      </c>
      <c r="J1384" s="174" t="s">
        <v>1734</v>
      </c>
      <c r="K1384" s="174">
        <v>9.5299999999999994</v>
      </c>
      <c r="L1384" s="548"/>
      <c r="M1384" s="174"/>
      <c r="N1384" s="400">
        <f>17.2*4</f>
        <v>68.8</v>
      </c>
      <c r="O1384" s="319"/>
      <c r="P1384" s="174"/>
      <c r="Q1384" s="174"/>
      <c r="R1384" s="174"/>
      <c r="S1384" s="301">
        <f t="shared" si="241"/>
        <v>68.8</v>
      </c>
      <c r="T1384" s="222"/>
      <c r="U1384" s="545"/>
    </row>
    <row r="1385" spans="2:21" x14ac:dyDescent="0.25">
      <c r="B1385" s="563"/>
      <c r="C1385" s="562"/>
      <c r="D1385" s="563"/>
      <c r="E1385" s="167" t="s">
        <v>13803</v>
      </c>
      <c r="F1385" s="174">
        <v>17</v>
      </c>
      <c r="G1385" s="174" t="s">
        <v>1734</v>
      </c>
      <c r="H1385" s="35">
        <v>4.92</v>
      </c>
      <c r="I1385" s="548">
        <v>17</v>
      </c>
      <c r="J1385" s="174" t="s">
        <v>1734</v>
      </c>
      <c r="K1385" s="174">
        <v>4.92</v>
      </c>
      <c r="L1385" s="548"/>
      <c r="M1385" s="174"/>
      <c r="N1385" s="547">
        <f>18.1*4</f>
        <v>72.400000000000006</v>
      </c>
      <c r="O1385" s="319"/>
      <c r="P1385" s="174"/>
      <c r="Q1385" s="174"/>
      <c r="R1385" s="174"/>
      <c r="S1385" s="301">
        <f t="shared" si="241"/>
        <v>72.400000000000006</v>
      </c>
      <c r="T1385" s="222"/>
      <c r="U1385" s="545"/>
    </row>
    <row r="1386" spans="2:21" x14ac:dyDescent="0.25">
      <c r="B1386" s="563"/>
      <c r="C1386" s="562"/>
      <c r="D1386" s="563"/>
      <c r="E1386" s="167" t="s">
        <v>13803</v>
      </c>
      <c r="F1386" s="174">
        <v>18</v>
      </c>
      <c r="G1386" s="174" t="s">
        <v>1734</v>
      </c>
      <c r="H1386" s="35">
        <v>14.74</v>
      </c>
      <c r="I1386" s="548">
        <v>18</v>
      </c>
      <c r="J1386" s="174" t="s">
        <v>1734</v>
      </c>
      <c r="K1386" s="174">
        <v>14.74</v>
      </c>
      <c r="L1386" s="548"/>
      <c r="M1386" s="174"/>
      <c r="N1386" s="400">
        <f>18.1*4</f>
        <v>72.400000000000006</v>
      </c>
      <c r="O1386" s="319"/>
      <c r="P1386" s="174"/>
      <c r="Q1386" s="174"/>
      <c r="R1386" s="174"/>
      <c r="S1386" s="301">
        <f t="shared" si="241"/>
        <v>72.400000000000006</v>
      </c>
      <c r="T1386" s="222"/>
      <c r="U1386" s="545"/>
    </row>
    <row r="1387" spans="2:21" x14ac:dyDescent="0.25">
      <c r="B1387" s="563"/>
      <c r="C1387" s="562"/>
      <c r="D1387" s="563"/>
      <c r="E1387" s="167" t="s">
        <v>13803</v>
      </c>
      <c r="F1387" s="174">
        <v>19</v>
      </c>
      <c r="G1387" s="174" t="s">
        <v>1734</v>
      </c>
      <c r="H1387" s="35">
        <v>17.760000000000002</v>
      </c>
      <c r="I1387" s="548">
        <v>19</v>
      </c>
      <c r="J1387" s="174" t="s">
        <v>1734</v>
      </c>
      <c r="K1387" s="174">
        <v>17.760000000000002</v>
      </c>
      <c r="L1387" s="548"/>
      <c r="M1387" s="174"/>
      <c r="N1387" s="400">
        <f>18.1*4</f>
        <v>72.400000000000006</v>
      </c>
      <c r="O1387" s="319"/>
      <c r="P1387" s="174"/>
      <c r="Q1387" s="174"/>
      <c r="R1387" s="174"/>
      <c r="S1387" s="301">
        <f t="shared" si="241"/>
        <v>72.400000000000006</v>
      </c>
      <c r="T1387" s="222"/>
      <c r="U1387" s="545"/>
    </row>
    <row r="1388" spans="2:21" x14ac:dyDescent="0.25">
      <c r="B1388" s="563"/>
      <c r="C1388" s="562"/>
      <c r="D1388" s="563"/>
      <c r="E1388" s="167" t="s">
        <v>13803</v>
      </c>
      <c r="F1388" s="174">
        <v>21</v>
      </c>
      <c r="G1388" s="174" t="s">
        <v>1734</v>
      </c>
      <c r="H1388" s="35">
        <v>1.44</v>
      </c>
      <c r="I1388" s="548">
        <v>21</v>
      </c>
      <c r="J1388" s="174" t="s">
        <v>1734</v>
      </c>
      <c r="K1388" s="174">
        <v>1.44</v>
      </c>
      <c r="L1388" s="548"/>
      <c r="M1388" s="174"/>
      <c r="N1388" s="400">
        <f>17.7*4</f>
        <v>70.8</v>
      </c>
      <c r="O1388" s="319"/>
      <c r="P1388" s="174"/>
      <c r="Q1388" s="174"/>
      <c r="R1388" s="174"/>
      <c r="S1388" s="301">
        <f t="shared" si="241"/>
        <v>70.8</v>
      </c>
      <c r="T1388" s="222"/>
      <c r="U1388" s="545"/>
    </row>
    <row r="1389" spans="2:21" x14ac:dyDescent="0.25">
      <c r="B1389" s="563"/>
      <c r="C1389" s="562"/>
      <c r="D1389" s="563"/>
      <c r="E1389" s="167" t="s">
        <v>13803</v>
      </c>
      <c r="F1389" s="174">
        <v>22</v>
      </c>
      <c r="G1389" s="174" t="s">
        <v>1734</v>
      </c>
      <c r="H1389" s="35">
        <v>7.88</v>
      </c>
      <c r="I1389" s="548">
        <v>22</v>
      </c>
      <c r="J1389" s="174" t="s">
        <v>1734</v>
      </c>
      <c r="K1389" s="174">
        <v>7.88</v>
      </c>
      <c r="L1389" s="548"/>
      <c r="M1389" s="174"/>
      <c r="N1389" s="400">
        <f>17.7*4</f>
        <v>70.8</v>
      </c>
      <c r="O1389" s="319"/>
      <c r="P1389" s="174"/>
      <c r="Q1389" s="174"/>
      <c r="R1389" s="174"/>
      <c r="S1389" s="301">
        <f t="shared" si="241"/>
        <v>70.8</v>
      </c>
      <c r="T1389" s="222"/>
      <c r="U1389" s="545"/>
    </row>
    <row r="1390" spans="2:21" x14ac:dyDescent="0.25">
      <c r="B1390" s="563"/>
      <c r="C1390" s="562"/>
      <c r="D1390" s="563"/>
      <c r="E1390" s="167" t="s">
        <v>13803</v>
      </c>
      <c r="F1390" s="174">
        <v>23</v>
      </c>
      <c r="G1390" s="174" t="s">
        <v>1734</v>
      </c>
      <c r="H1390" s="35">
        <v>0</v>
      </c>
      <c r="I1390" s="548"/>
      <c r="J1390" s="174"/>
      <c r="K1390" s="174"/>
      <c r="L1390" s="548"/>
      <c r="M1390" s="174"/>
      <c r="N1390" s="400">
        <f>22.2*3+11.1</f>
        <v>77.699999999999989</v>
      </c>
      <c r="O1390" s="319"/>
      <c r="P1390" s="174"/>
      <c r="Q1390" s="174"/>
      <c r="R1390" s="174"/>
      <c r="S1390" s="301">
        <f t="shared" si="241"/>
        <v>77.699999999999989</v>
      </c>
      <c r="T1390" s="222"/>
      <c r="U1390" s="545"/>
    </row>
    <row r="1391" spans="2:21" x14ac:dyDescent="0.25">
      <c r="B1391" s="563"/>
      <c r="C1391" s="562"/>
      <c r="D1391" s="563"/>
      <c r="E1391" s="167" t="s">
        <v>13803</v>
      </c>
      <c r="F1391" s="174">
        <v>23</v>
      </c>
      <c r="G1391" s="174" t="s">
        <v>1734</v>
      </c>
      <c r="H1391" s="35">
        <v>18.48</v>
      </c>
      <c r="I1391" s="548">
        <v>25</v>
      </c>
      <c r="J1391" s="174" t="s">
        <v>1734</v>
      </c>
      <c r="K1391" s="174">
        <v>11.63</v>
      </c>
      <c r="L1391" s="548"/>
      <c r="M1391" s="174"/>
      <c r="N1391" s="400">
        <f>83.8*3</f>
        <v>251.39999999999998</v>
      </c>
      <c r="O1391" s="319"/>
      <c r="P1391" s="174"/>
      <c r="Q1391" s="174"/>
      <c r="R1391" s="174"/>
      <c r="S1391" s="301">
        <f t="shared" si="241"/>
        <v>251.39999999999998</v>
      </c>
      <c r="T1391" s="222"/>
      <c r="U1391" s="545"/>
    </row>
    <row r="1392" spans="2:21" x14ac:dyDescent="0.25">
      <c r="B1392" s="563"/>
      <c r="C1392" s="562"/>
      <c r="D1392" s="563"/>
      <c r="E1392" s="167" t="s">
        <v>13803</v>
      </c>
      <c r="F1392" s="174">
        <v>23</v>
      </c>
      <c r="G1392" s="174" t="s">
        <v>1734</v>
      </c>
      <c r="H1392" s="35">
        <v>19.62</v>
      </c>
      <c r="I1392" s="548">
        <v>23</v>
      </c>
      <c r="J1392" s="174" t="s">
        <v>1734</v>
      </c>
      <c r="K1392" s="174">
        <v>19.62</v>
      </c>
      <c r="L1392" s="548"/>
      <c r="M1392" s="174"/>
      <c r="N1392" s="400">
        <f>17.7*4</f>
        <v>70.8</v>
      </c>
      <c r="O1392" s="319"/>
      <c r="P1392" s="174"/>
      <c r="Q1392" s="174"/>
      <c r="R1392" s="174"/>
      <c r="S1392" s="301">
        <f t="shared" si="241"/>
        <v>70.8</v>
      </c>
      <c r="T1392" s="222"/>
      <c r="U1392" s="545"/>
    </row>
    <row r="1393" spans="2:21" x14ac:dyDescent="0.25">
      <c r="B1393" s="563"/>
      <c r="C1393" s="562"/>
      <c r="D1393" s="563"/>
      <c r="E1393" s="167" t="s">
        <v>13803</v>
      </c>
      <c r="F1393" s="174">
        <v>25</v>
      </c>
      <c r="G1393" s="174" t="s">
        <v>1734</v>
      </c>
      <c r="H1393" s="35">
        <v>10.82</v>
      </c>
      <c r="I1393" s="548">
        <v>25</v>
      </c>
      <c r="J1393" s="174" t="s">
        <v>1734</v>
      </c>
      <c r="K1393" s="174">
        <v>10.82</v>
      </c>
      <c r="L1393" s="548"/>
      <c r="M1393" s="174"/>
      <c r="N1393" s="400">
        <f>17.4*4</f>
        <v>69.599999999999994</v>
      </c>
      <c r="O1393" s="319"/>
      <c r="P1393" s="174"/>
      <c r="Q1393" s="174"/>
      <c r="R1393" s="174"/>
      <c r="S1393" s="301">
        <f t="shared" si="241"/>
        <v>69.599999999999994</v>
      </c>
      <c r="T1393" s="222"/>
      <c r="U1393" s="545"/>
    </row>
    <row r="1394" spans="2:21" x14ac:dyDescent="0.25">
      <c r="B1394" s="563"/>
      <c r="C1394" s="562"/>
      <c r="D1394" s="563"/>
      <c r="E1394" s="167" t="s">
        <v>13803</v>
      </c>
      <c r="F1394" s="174">
        <v>27</v>
      </c>
      <c r="G1394" s="174" t="s">
        <v>1734</v>
      </c>
      <c r="H1394" s="35">
        <v>0.89</v>
      </c>
      <c r="I1394" s="548">
        <v>27</v>
      </c>
      <c r="J1394" s="174" t="s">
        <v>1734</v>
      </c>
      <c r="K1394" s="174">
        <v>0.89</v>
      </c>
      <c r="L1394" s="548"/>
      <c r="M1394" s="174"/>
      <c r="N1394" s="400">
        <f>17.7*4</f>
        <v>70.8</v>
      </c>
      <c r="O1394" s="319"/>
      <c r="P1394" s="174"/>
      <c r="Q1394" s="174"/>
      <c r="R1394" s="174"/>
      <c r="S1394" s="301">
        <f t="shared" si="241"/>
        <v>70.8</v>
      </c>
      <c r="T1394" s="222"/>
      <c r="U1394" s="545"/>
    </row>
    <row r="1395" spans="2:21" x14ac:dyDescent="0.25">
      <c r="B1395" s="563"/>
      <c r="C1395" s="562"/>
      <c r="D1395" s="563"/>
      <c r="E1395" s="167" t="s">
        <v>13803</v>
      </c>
      <c r="F1395" s="174">
        <v>28</v>
      </c>
      <c r="G1395" s="174" t="s">
        <v>1734</v>
      </c>
      <c r="H1395" s="35">
        <v>9.86</v>
      </c>
      <c r="I1395" s="548">
        <v>28</v>
      </c>
      <c r="J1395" s="174" t="s">
        <v>1734</v>
      </c>
      <c r="K1395" s="174">
        <v>9.86</v>
      </c>
      <c r="L1395" s="548"/>
      <c r="M1395" s="174"/>
      <c r="N1395" s="400">
        <f>38.6*3</f>
        <v>115.80000000000001</v>
      </c>
      <c r="O1395" s="319"/>
      <c r="P1395" s="174"/>
      <c r="Q1395" s="174"/>
      <c r="R1395" s="174"/>
      <c r="S1395" s="301">
        <f t="shared" si="241"/>
        <v>115.80000000000001</v>
      </c>
      <c r="T1395" s="222"/>
      <c r="U1395" s="545"/>
    </row>
    <row r="1396" spans="2:21" x14ac:dyDescent="0.25">
      <c r="B1396" s="563"/>
      <c r="C1396" s="562"/>
      <c r="D1396" s="563"/>
      <c r="E1396" s="167" t="s">
        <v>13803</v>
      </c>
      <c r="F1396" s="174">
        <v>28</v>
      </c>
      <c r="G1396" s="174" t="s">
        <v>1734</v>
      </c>
      <c r="H1396" s="35">
        <v>9.86</v>
      </c>
      <c r="I1396" s="548">
        <v>30</v>
      </c>
      <c r="J1396" s="174" t="s">
        <v>1734</v>
      </c>
      <c r="K1396" s="174">
        <v>19.649999999999999</v>
      </c>
      <c r="L1396" s="548"/>
      <c r="M1396" s="174"/>
      <c r="N1396" s="400">
        <f>49.6*3</f>
        <v>148.80000000000001</v>
      </c>
      <c r="O1396" s="319"/>
      <c r="P1396" s="174"/>
      <c r="Q1396" s="174"/>
      <c r="R1396" s="174"/>
      <c r="S1396" s="301">
        <f t="shared" si="241"/>
        <v>148.80000000000001</v>
      </c>
      <c r="T1396" s="222"/>
      <c r="U1396" s="545"/>
    </row>
    <row r="1397" spans="2:21" x14ac:dyDescent="0.25">
      <c r="B1397" s="563"/>
      <c r="C1397" s="562"/>
      <c r="D1397" s="563"/>
      <c r="E1397" s="167" t="s">
        <v>13803</v>
      </c>
      <c r="F1397" s="174">
        <v>28</v>
      </c>
      <c r="G1397" s="174" t="s">
        <v>1734</v>
      </c>
      <c r="H1397" s="35">
        <v>10.91</v>
      </c>
      <c r="I1397" s="548">
        <v>28</v>
      </c>
      <c r="J1397" s="174" t="s">
        <v>1734</v>
      </c>
      <c r="K1397" s="174">
        <v>10.91</v>
      </c>
      <c r="L1397" s="548"/>
      <c r="M1397" s="174"/>
      <c r="N1397" s="400">
        <f>17.7*4</f>
        <v>70.8</v>
      </c>
      <c r="O1397" s="319"/>
      <c r="P1397" s="174"/>
      <c r="Q1397" s="174"/>
      <c r="R1397" s="174"/>
      <c r="S1397" s="301">
        <f t="shared" si="241"/>
        <v>70.8</v>
      </c>
      <c r="T1397" s="222"/>
      <c r="U1397" s="545"/>
    </row>
    <row r="1398" spans="2:21" x14ac:dyDescent="0.25">
      <c r="B1398" s="563"/>
      <c r="C1398" s="562"/>
      <c r="D1398" s="563"/>
      <c r="E1398" s="167" t="s">
        <v>13803</v>
      </c>
      <c r="F1398" s="174">
        <v>30</v>
      </c>
      <c r="G1398" s="174" t="s">
        <v>1734</v>
      </c>
      <c r="H1398" s="35">
        <v>1.0900000000000001</v>
      </c>
      <c r="I1398" s="548">
        <v>30</v>
      </c>
      <c r="J1398" s="174" t="s">
        <v>1734</v>
      </c>
      <c r="K1398" s="174">
        <v>1.0900000000000001</v>
      </c>
      <c r="L1398" s="548"/>
      <c r="M1398" s="174"/>
      <c r="N1398" s="400">
        <f>17.7*4</f>
        <v>70.8</v>
      </c>
      <c r="O1398" s="319"/>
      <c r="P1398" s="174"/>
      <c r="Q1398" s="174"/>
      <c r="R1398" s="174"/>
      <c r="S1398" s="301">
        <f t="shared" si="241"/>
        <v>70.8</v>
      </c>
      <c r="T1398" s="222"/>
      <c r="U1398" s="545"/>
    </row>
    <row r="1399" spans="2:21" x14ac:dyDescent="0.25">
      <c r="B1399" s="563"/>
      <c r="C1399" s="562"/>
      <c r="D1399" s="563"/>
      <c r="E1399" s="167" t="s">
        <v>13803</v>
      </c>
      <c r="F1399" s="174">
        <v>30</v>
      </c>
      <c r="G1399" s="174" t="s">
        <v>1734</v>
      </c>
      <c r="H1399" s="35">
        <v>18.600000000000001</v>
      </c>
      <c r="I1399" s="548">
        <v>30</v>
      </c>
      <c r="J1399" s="174" t="s">
        <v>1734</v>
      </c>
      <c r="K1399" s="174">
        <v>18.600000000000001</v>
      </c>
      <c r="L1399" s="548"/>
      <c r="M1399" s="174"/>
      <c r="N1399" s="400">
        <f>21.7*3+10.9</f>
        <v>76</v>
      </c>
      <c r="O1399" s="319"/>
      <c r="P1399" s="174"/>
      <c r="Q1399" s="174"/>
      <c r="R1399" s="174"/>
      <c r="S1399" s="301">
        <f t="shared" si="241"/>
        <v>76</v>
      </c>
      <c r="T1399" s="222"/>
      <c r="U1399" s="545"/>
    </row>
    <row r="1400" spans="2:21" x14ac:dyDescent="0.25">
      <c r="B1400" s="563"/>
      <c r="C1400" s="562"/>
      <c r="D1400" s="563"/>
      <c r="E1400" s="167" t="s">
        <v>13803</v>
      </c>
      <c r="F1400" s="174">
        <v>30</v>
      </c>
      <c r="G1400" s="174" t="s">
        <v>1734</v>
      </c>
      <c r="H1400" s="35">
        <v>19.649999999999999</v>
      </c>
      <c r="I1400" s="548">
        <v>30</v>
      </c>
      <c r="J1400" s="174" t="s">
        <v>1734</v>
      </c>
      <c r="K1400" s="174">
        <v>19.649999999999999</v>
      </c>
      <c r="L1400" s="548"/>
      <c r="M1400" s="174"/>
      <c r="N1400" s="400">
        <f>16.9*3</f>
        <v>50.699999999999996</v>
      </c>
      <c r="O1400" s="319"/>
      <c r="P1400" s="174"/>
      <c r="Q1400" s="174"/>
      <c r="R1400" s="174"/>
      <c r="S1400" s="301">
        <f t="shared" si="241"/>
        <v>50.699999999999996</v>
      </c>
      <c r="T1400" s="222"/>
      <c r="U1400" s="545"/>
    </row>
    <row r="1401" spans="2:21" x14ac:dyDescent="0.25">
      <c r="B1401" s="563"/>
      <c r="C1401" s="562"/>
      <c r="D1401" s="563"/>
      <c r="E1401" s="167" t="s">
        <v>13803</v>
      </c>
      <c r="F1401" s="174">
        <v>30</v>
      </c>
      <c r="G1401" s="174" t="s">
        <v>1734</v>
      </c>
      <c r="H1401" s="35">
        <v>19.649999999999999</v>
      </c>
      <c r="I1401" s="548">
        <v>31</v>
      </c>
      <c r="J1401" s="174" t="s">
        <v>1734</v>
      </c>
      <c r="K1401" s="174">
        <v>12.69</v>
      </c>
      <c r="L1401" s="548"/>
      <c r="M1401" s="174"/>
      <c r="N1401" s="400">
        <f>32.4*3</f>
        <v>97.199999999999989</v>
      </c>
      <c r="O1401" s="319"/>
      <c r="P1401" s="174"/>
      <c r="Q1401" s="174"/>
      <c r="R1401" s="174"/>
      <c r="S1401" s="301">
        <f t="shared" si="241"/>
        <v>97.199999999999989</v>
      </c>
      <c r="T1401" s="222"/>
      <c r="U1401" s="545"/>
    </row>
    <row r="1402" spans="2:21" x14ac:dyDescent="0.25">
      <c r="B1402" s="563"/>
      <c r="C1402" s="562"/>
      <c r="D1402" s="563"/>
      <c r="E1402" s="167" t="s">
        <v>13803</v>
      </c>
      <c r="F1402" s="174">
        <v>33</v>
      </c>
      <c r="G1402" s="174" t="s">
        <v>1734</v>
      </c>
      <c r="H1402" s="35">
        <v>2.1800000000000002</v>
      </c>
      <c r="I1402" s="548">
        <v>34</v>
      </c>
      <c r="J1402" s="174" t="s">
        <v>1734</v>
      </c>
      <c r="K1402" s="174">
        <v>12.97</v>
      </c>
      <c r="L1402" s="548"/>
      <c r="M1402" s="174"/>
      <c r="N1402" s="400">
        <f>38.4*3</f>
        <v>115.19999999999999</v>
      </c>
      <c r="O1402" s="319"/>
      <c r="P1402" s="174"/>
      <c r="Q1402" s="174"/>
      <c r="R1402" s="174"/>
      <c r="S1402" s="301">
        <f t="shared" si="241"/>
        <v>115.19999999999999</v>
      </c>
      <c r="T1402" s="222"/>
      <c r="U1402" s="545"/>
    </row>
    <row r="1403" spans="2:21" x14ac:dyDescent="0.25">
      <c r="B1403" s="563"/>
      <c r="C1403" s="562"/>
      <c r="D1403" s="563"/>
      <c r="E1403" s="167" t="s">
        <v>13803</v>
      </c>
      <c r="F1403" s="174">
        <v>33</v>
      </c>
      <c r="G1403" s="174" t="s">
        <v>1734</v>
      </c>
      <c r="H1403" s="35">
        <v>3.33</v>
      </c>
      <c r="I1403" s="548">
        <v>33</v>
      </c>
      <c r="J1403" s="174" t="s">
        <v>1734</v>
      </c>
      <c r="K1403" s="174">
        <v>3.33</v>
      </c>
      <c r="L1403" s="548"/>
      <c r="M1403" s="174"/>
      <c r="N1403" s="400">
        <f>17.8*4</f>
        <v>71.2</v>
      </c>
      <c r="O1403" s="319"/>
      <c r="P1403" s="174"/>
      <c r="Q1403" s="174"/>
      <c r="R1403" s="174"/>
      <c r="S1403" s="301">
        <f t="shared" si="241"/>
        <v>71.2</v>
      </c>
      <c r="T1403" s="222"/>
      <c r="U1403" s="545"/>
    </row>
    <row r="1404" spans="2:21" x14ac:dyDescent="0.25">
      <c r="B1404" s="563"/>
      <c r="C1404" s="562"/>
      <c r="D1404" s="563"/>
      <c r="E1404" s="167" t="s">
        <v>13803</v>
      </c>
      <c r="F1404" s="174">
        <v>34</v>
      </c>
      <c r="G1404" s="174" t="s">
        <v>1734</v>
      </c>
      <c r="H1404" s="35">
        <v>13.343999999999999</v>
      </c>
      <c r="I1404" s="548">
        <v>34</v>
      </c>
      <c r="J1404" s="174" t="s">
        <v>1734</v>
      </c>
      <c r="K1404" s="174">
        <v>13.33</v>
      </c>
      <c r="L1404" s="548"/>
      <c r="M1404" s="174"/>
      <c r="N1404" s="400">
        <f>17.1*4</f>
        <v>68.400000000000006</v>
      </c>
      <c r="O1404" s="319"/>
      <c r="P1404" s="174"/>
      <c r="Q1404" s="174"/>
      <c r="R1404" s="174"/>
      <c r="S1404" s="301">
        <f t="shared" si="241"/>
        <v>68.400000000000006</v>
      </c>
      <c r="T1404" s="222"/>
      <c r="U1404" s="545"/>
    </row>
    <row r="1405" spans="2:21" x14ac:dyDescent="0.25">
      <c r="B1405" s="565"/>
      <c r="C1405" s="564"/>
      <c r="D1405" s="565"/>
      <c r="E1405" s="149" t="s">
        <v>9</v>
      </c>
      <c r="F1405" s="160"/>
      <c r="G1405" s="161"/>
      <c r="H1405" s="163"/>
      <c r="I1405" s="160"/>
      <c r="J1405" s="161"/>
      <c r="K1405" s="163"/>
      <c r="L1405" s="163"/>
      <c r="M1405" s="164"/>
      <c r="N1405" s="165"/>
      <c r="O1405" s="165"/>
      <c r="P1405" s="165"/>
      <c r="Q1405" s="165"/>
      <c r="R1405" s="165"/>
      <c r="S1405" s="298">
        <f>ROUND(SUM(S1290:S1404),2)</f>
        <v>13805.1</v>
      </c>
      <c r="T1405" s="150" t="str">
        <f>IFERROR(VLOOKUP(B1289,'Planilha Orçamentária'!$A$13:$H$171,5,FALSE),0)</f>
        <v>m</v>
      </c>
    </row>
    <row r="1406" spans="2:21" ht="6.75" customHeight="1" x14ac:dyDescent="0.25">
      <c r="B1406" s="388"/>
      <c r="C1406" s="389"/>
      <c r="D1406" s="389"/>
      <c r="E1406" s="389"/>
      <c r="F1406" s="389"/>
      <c r="G1406" s="389"/>
      <c r="H1406" s="389"/>
      <c r="I1406" s="389"/>
      <c r="J1406" s="389"/>
      <c r="K1406" s="389"/>
      <c r="L1406" s="389"/>
      <c r="M1406" s="389"/>
      <c r="N1406" s="389"/>
      <c r="O1406" s="389"/>
      <c r="P1406" s="389"/>
      <c r="Q1406" s="389"/>
      <c r="R1406" s="389"/>
      <c r="S1406" s="389"/>
      <c r="T1406" s="390"/>
    </row>
    <row r="1407" spans="2:21" x14ac:dyDescent="0.25">
      <c r="B1407" s="285" t="str">
        <f>'Planilha Orçamentária'!A125</f>
        <v>8.3</v>
      </c>
      <c r="C1407" s="284"/>
      <c r="D1407" s="284"/>
      <c r="E1407" s="286" t="str">
        <f>'Planilha Orçamentária'!D125</f>
        <v>COMPONENTES</v>
      </c>
      <c r="F1407" s="287"/>
      <c r="G1407" s="288"/>
      <c r="H1407" s="283"/>
      <c r="I1407" s="283"/>
      <c r="J1407" s="288"/>
      <c r="K1407" s="283"/>
      <c r="L1407" s="289"/>
      <c r="M1407" s="290"/>
      <c r="N1407" s="291"/>
      <c r="O1407" s="290"/>
      <c r="P1407" s="292"/>
      <c r="Q1407" s="293"/>
      <c r="R1407" s="292"/>
      <c r="S1407" s="294"/>
      <c r="T1407" s="223"/>
      <c r="U1407" s="496"/>
    </row>
    <row r="1408" spans="2:21" x14ac:dyDescent="0.25">
      <c r="B1408" s="266" t="str">
        <f>'Planilha Orçamentária'!A126</f>
        <v>8.3.1</v>
      </c>
      <c r="C1408" s="266"/>
      <c r="D1408" s="266"/>
      <c r="E1408" s="392" t="str">
        <f>'Planilha Orçamentária'!D126</f>
        <v xml:space="preserve">	Caixa de Passagem em Concreto, Dimensão (20X20)Cm, Altura 37,5Cm, Com Tampa Em Ferro Fundido, Inclusive Escavação, Apiloamento, Lastro de Brita, Reaterro e Transporte E Retirada do Material Escavado (Em Caçamba)</v>
      </c>
      <c r="F1408" s="391"/>
      <c r="G1408" s="391"/>
      <c r="H1408" s="391"/>
      <c r="I1408" s="391"/>
      <c r="J1408" s="391"/>
      <c r="K1408" s="391"/>
      <c r="L1408" s="391"/>
      <c r="M1408" s="391"/>
      <c r="N1408" s="381"/>
      <c r="O1408" s="382"/>
      <c r="P1408" s="383"/>
      <c r="Q1408" s="383"/>
      <c r="R1408" s="383"/>
      <c r="S1408" s="311">
        <f>S1502</f>
        <v>93</v>
      </c>
      <c r="T1408" s="370" t="str">
        <f>IFERROR(VLOOKUP(B1408,'Planilha Orçamentária'!$A$13:$H$171,5,FALSE),0)</f>
        <v>un</v>
      </c>
      <c r="U1408" s="496"/>
    </row>
    <row r="1409" spans="2:21" x14ac:dyDescent="0.25">
      <c r="B1409" s="563"/>
      <c r="C1409" s="562"/>
      <c r="D1409" s="563"/>
      <c r="E1409" s="167" t="s">
        <v>13886</v>
      </c>
      <c r="F1409" s="174"/>
      <c r="G1409" s="174"/>
      <c r="H1409" s="549"/>
      <c r="I1409" s="550"/>
      <c r="J1409" s="550"/>
      <c r="K1409" s="550"/>
      <c r="L1409" s="549" t="s">
        <v>13805</v>
      </c>
      <c r="M1409" s="550">
        <v>1</v>
      </c>
      <c r="N1409" s="400"/>
      <c r="O1409" s="319"/>
      <c r="P1409" s="174"/>
      <c r="Q1409" s="174"/>
      <c r="R1409" s="174"/>
      <c r="S1409" s="301">
        <f>M1409</f>
        <v>1</v>
      </c>
      <c r="T1409" s="222"/>
      <c r="U1409" s="545"/>
    </row>
    <row r="1410" spans="2:21" x14ac:dyDescent="0.25">
      <c r="B1410" s="563"/>
      <c r="C1410" s="562"/>
      <c r="D1410" s="563"/>
      <c r="E1410" s="167" t="s">
        <v>13886</v>
      </c>
      <c r="F1410" s="174"/>
      <c r="G1410" s="174"/>
      <c r="H1410" s="549"/>
      <c r="I1410" s="550"/>
      <c r="J1410" s="550"/>
      <c r="K1410" s="550"/>
      <c r="L1410" s="549" t="s">
        <v>13806</v>
      </c>
      <c r="M1410" s="550">
        <v>1</v>
      </c>
      <c r="N1410" s="400"/>
      <c r="O1410" s="319"/>
      <c r="P1410" s="174"/>
      <c r="Q1410" s="174"/>
      <c r="R1410" s="174"/>
      <c r="S1410" s="301">
        <f t="shared" ref="S1410:S1473" si="242">M1410</f>
        <v>1</v>
      </c>
      <c r="T1410" s="222"/>
      <c r="U1410" s="545"/>
    </row>
    <row r="1411" spans="2:21" x14ac:dyDescent="0.25">
      <c r="B1411" s="563"/>
      <c r="C1411" s="562"/>
      <c r="D1411" s="563"/>
      <c r="E1411" s="167" t="s">
        <v>13886</v>
      </c>
      <c r="F1411" s="174"/>
      <c r="G1411" s="174"/>
      <c r="H1411" s="549"/>
      <c r="I1411" s="550"/>
      <c r="J1411" s="550"/>
      <c r="K1411" s="550"/>
      <c r="L1411" s="549" t="s">
        <v>13807</v>
      </c>
      <c r="M1411" s="550">
        <v>1</v>
      </c>
      <c r="N1411" s="400"/>
      <c r="O1411" s="319"/>
      <c r="P1411" s="174"/>
      <c r="Q1411" s="174"/>
      <c r="R1411" s="174"/>
      <c r="S1411" s="301">
        <f t="shared" si="242"/>
        <v>1</v>
      </c>
      <c r="T1411" s="222"/>
      <c r="U1411" s="545"/>
    </row>
    <row r="1412" spans="2:21" x14ac:dyDescent="0.25">
      <c r="B1412" s="563"/>
      <c r="C1412" s="562"/>
      <c r="D1412" s="563"/>
      <c r="E1412" s="167" t="s">
        <v>13888</v>
      </c>
      <c r="F1412" s="174"/>
      <c r="G1412" s="174"/>
      <c r="H1412" s="549"/>
      <c r="I1412" s="550"/>
      <c r="J1412" s="550"/>
      <c r="K1412" s="550"/>
      <c r="L1412" s="549" t="s">
        <v>13887</v>
      </c>
      <c r="M1412" s="550">
        <v>1</v>
      </c>
      <c r="N1412" s="400"/>
      <c r="O1412" s="319"/>
      <c r="P1412" s="174"/>
      <c r="Q1412" s="174"/>
      <c r="R1412" s="174"/>
      <c r="S1412" s="301">
        <f t="shared" si="242"/>
        <v>1</v>
      </c>
      <c r="T1412" s="222"/>
      <c r="U1412" s="545"/>
    </row>
    <row r="1413" spans="2:21" x14ac:dyDescent="0.25">
      <c r="B1413" s="563"/>
      <c r="C1413" s="562"/>
      <c r="D1413" s="563"/>
      <c r="E1413" s="167" t="s">
        <v>13888</v>
      </c>
      <c r="F1413" s="174"/>
      <c r="G1413" s="174"/>
      <c r="H1413" s="549"/>
      <c r="I1413" s="550"/>
      <c r="J1413" s="550"/>
      <c r="K1413" s="550"/>
      <c r="L1413" s="549" t="s">
        <v>13889</v>
      </c>
      <c r="M1413" s="550">
        <v>1</v>
      </c>
      <c r="N1413" s="400"/>
      <c r="O1413" s="319"/>
      <c r="P1413" s="174"/>
      <c r="Q1413" s="174"/>
      <c r="R1413" s="174"/>
      <c r="S1413" s="301">
        <f t="shared" si="242"/>
        <v>1</v>
      </c>
      <c r="T1413" s="222"/>
      <c r="U1413" s="545"/>
    </row>
    <row r="1414" spans="2:21" x14ac:dyDescent="0.25">
      <c r="B1414" s="563"/>
      <c r="C1414" s="562"/>
      <c r="D1414" s="563"/>
      <c r="E1414" s="167" t="s">
        <v>13888</v>
      </c>
      <c r="F1414" s="174"/>
      <c r="G1414" s="174"/>
      <c r="H1414" s="549"/>
      <c r="I1414" s="550"/>
      <c r="J1414" s="550"/>
      <c r="K1414" s="550"/>
      <c r="L1414" s="549" t="s">
        <v>13808</v>
      </c>
      <c r="M1414" s="550">
        <v>1</v>
      </c>
      <c r="N1414" s="400"/>
      <c r="O1414" s="319"/>
      <c r="P1414" s="174"/>
      <c r="Q1414" s="174"/>
      <c r="R1414" s="174"/>
      <c r="S1414" s="301">
        <f t="shared" si="242"/>
        <v>1</v>
      </c>
      <c r="T1414" s="222"/>
      <c r="U1414" s="545"/>
    </row>
    <row r="1415" spans="2:21" x14ac:dyDescent="0.25">
      <c r="B1415" s="563"/>
      <c r="C1415" s="562"/>
      <c r="D1415" s="563"/>
      <c r="E1415" s="167" t="s">
        <v>13888</v>
      </c>
      <c r="F1415" s="174"/>
      <c r="G1415" s="174"/>
      <c r="H1415" s="549"/>
      <c r="I1415" s="550"/>
      <c r="J1415" s="550"/>
      <c r="K1415" s="550"/>
      <c r="L1415" s="549" t="s">
        <v>13801</v>
      </c>
      <c r="M1415" s="550">
        <v>1</v>
      </c>
      <c r="N1415" s="400"/>
      <c r="O1415" s="319"/>
      <c r="P1415" s="174"/>
      <c r="Q1415" s="174"/>
      <c r="R1415" s="174"/>
      <c r="S1415" s="301">
        <f t="shared" si="242"/>
        <v>1</v>
      </c>
      <c r="T1415" s="222"/>
      <c r="U1415" s="545"/>
    </row>
    <row r="1416" spans="2:21" x14ac:dyDescent="0.25">
      <c r="B1416" s="563"/>
      <c r="C1416" s="562"/>
      <c r="D1416" s="563"/>
      <c r="E1416" s="167" t="s">
        <v>13888</v>
      </c>
      <c r="F1416" s="174"/>
      <c r="G1416" s="174"/>
      <c r="H1416" s="549"/>
      <c r="I1416" s="550"/>
      <c r="J1416" s="550"/>
      <c r="K1416" s="550"/>
      <c r="L1416" s="549" t="s">
        <v>13801</v>
      </c>
      <c r="M1416" s="550">
        <v>1</v>
      </c>
      <c r="N1416" s="400"/>
      <c r="O1416" s="319"/>
      <c r="P1416" s="174"/>
      <c r="Q1416" s="174"/>
      <c r="R1416" s="174"/>
      <c r="S1416" s="301">
        <f t="shared" si="242"/>
        <v>1</v>
      </c>
      <c r="T1416" s="222"/>
      <c r="U1416" s="545"/>
    </row>
    <row r="1417" spans="2:21" x14ac:dyDescent="0.25">
      <c r="B1417" s="563"/>
      <c r="C1417" s="562"/>
      <c r="D1417" s="563"/>
      <c r="E1417" s="167" t="s">
        <v>13888</v>
      </c>
      <c r="F1417" s="174"/>
      <c r="G1417" s="174"/>
      <c r="H1417" s="549"/>
      <c r="I1417" s="550"/>
      <c r="J1417" s="550"/>
      <c r="K1417" s="550"/>
      <c r="L1417" s="549" t="s">
        <v>13810</v>
      </c>
      <c r="M1417" s="550">
        <v>1</v>
      </c>
      <c r="N1417" s="400"/>
      <c r="O1417" s="319"/>
      <c r="P1417" s="174"/>
      <c r="Q1417" s="174"/>
      <c r="R1417" s="174"/>
      <c r="S1417" s="301">
        <f t="shared" si="242"/>
        <v>1</v>
      </c>
      <c r="T1417" s="222"/>
      <c r="U1417" s="545"/>
    </row>
    <row r="1418" spans="2:21" x14ac:dyDescent="0.25">
      <c r="B1418" s="563"/>
      <c r="C1418" s="562"/>
      <c r="D1418" s="563"/>
      <c r="E1418" s="167" t="s">
        <v>13888</v>
      </c>
      <c r="F1418" s="174"/>
      <c r="G1418" s="174"/>
      <c r="H1418" s="549"/>
      <c r="I1418" s="550"/>
      <c r="J1418" s="550"/>
      <c r="K1418" s="550"/>
      <c r="L1418" s="549" t="s">
        <v>13811</v>
      </c>
      <c r="M1418" s="550">
        <v>1</v>
      </c>
      <c r="N1418" s="400"/>
      <c r="O1418" s="319"/>
      <c r="P1418" s="174"/>
      <c r="Q1418" s="174"/>
      <c r="R1418" s="174"/>
      <c r="S1418" s="301">
        <f t="shared" si="242"/>
        <v>1</v>
      </c>
      <c r="T1418" s="222"/>
      <c r="U1418" s="545"/>
    </row>
    <row r="1419" spans="2:21" x14ac:dyDescent="0.25">
      <c r="B1419" s="563"/>
      <c r="C1419" s="562"/>
      <c r="D1419" s="563"/>
      <c r="E1419" s="167" t="s">
        <v>13888</v>
      </c>
      <c r="F1419" s="174"/>
      <c r="G1419" s="174"/>
      <c r="H1419" s="549"/>
      <c r="I1419" s="550"/>
      <c r="J1419" s="550"/>
      <c r="K1419" s="550"/>
      <c r="L1419" s="549" t="s">
        <v>13812</v>
      </c>
      <c r="M1419" s="550">
        <v>1</v>
      </c>
      <c r="N1419" s="400"/>
      <c r="O1419" s="319"/>
      <c r="P1419" s="174"/>
      <c r="Q1419" s="174"/>
      <c r="R1419" s="174"/>
      <c r="S1419" s="301">
        <f t="shared" si="242"/>
        <v>1</v>
      </c>
      <c r="T1419" s="222"/>
      <c r="U1419" s="545"/>
    </row>
    <row r="1420" spans="2:21" x14ac:dyDescent="0.25">
      <c r="B1420" s="563"/>
      <c r="C1420" s="562"/>
      <c r="D1420" s="563"/>
      <c r="E1420" s="167" t="s">
        <v>13888</v>
      </c>
      <c r="F1420" s="174"/>
      <c r="G1420" s="174"/>
      <c r="H1420" s="549"/>
      <c r="I1420" s="550"/>
      <c r="J1420" s="550"/>
      <c r="K1420" s="550"/>
      <c r="L1420" s="549" t="s">
        <v>13813</v>
      </c>
      <c r="M1420" s="550">
        <v>1</v>
      </c>
      <c r="N1420" s="400"/>
      <c r="O1420" s="319"/>
      <c r="P1420" s="174"/>
      <c r="Q1420" s="174"/>
      <c r="R1420" s="174"/>
      <c r="S1420" s="301">
        <f t="shared" si="242"/>
        <v>1</v>
      </c>
      <c r="T1420" s="222"/>
      <c r="U1420" s="545"/>
    </row>
    <row r="1421" spans="2:21" x14ac:dyDescent="0.25">
      <c r="B1421" s="563"/>
      <c r="C1421" s="562"/>
      <c r="D1421" s="563"/>
      <c r="E1421" s="167" t="s">
        <v>13888</v>
      </c>
      <c r="F1421" s="174"/>
      <c r="G1421" s="174"/>
      <c r="H1421" s="549"/>
      <c r="I1421" s="550"/>
      <c r="J1421" s="550"/>
      <c r="K1421" s="550"/>
      <c r="L1421" s="549" t="s">
        <v>13814</v>
      </c>
      <c r="M1421" s="550">
        <v>1</v>
      </c>
      <c r="N1421" s="400"/>
      <c r="O1421" s="319"/>
      <c r="P1421" s="174"/>
      <c r="Q1421" s="174"/>
      <c r="R1421" s="174"/>
      <c r="S1421" s="301">
        <f t="shared" si="242"/>
        <v>1</v>
      </c>
      <c r="T1421" s="222"/>
      <c r="U1421" s="545"/>
    </row>
    <row r="1422" spans="2:21" x14ac:dyDescent="0.25">
      <c r="B1422" s="563"/>
      <c r="C1422" s="562"/>
      <c r="D1422" s="563"/>
      <c r="E1422" s="167" t="s">
        <v>13888</v>
      </c>
      <c r="F1422" s="174"/>
      <c r="G1422" s="174"/>
      <c r="H1422" s="549"/>
      <c r="I1422" s="550"/>
      <c r="J1422" s="550"/>
      <c r="K1422" s="550"/>
      <c r="L1422" s="549" t="s">
        <v>13815</v>
      </c>
      <c r="M1422" s="550">
        <v>1</v>
      </c>
      <c r="N1422" s="400"/>
      <c r="O1422" s="319"/>
      <c r="P1422" s="174"/>
      <c r="Q1422" s="174"/>
      <c r="R1422" s="174"/>
      <c r="S1422" s="301">
        <f t="shared" si="242"/>
        <v>1</v>
      </c>
      <c r="T1422" s="222"/>
      <c r="U1422" s="545"/>
    </row>
    <row r="1423" spans="2:21" x14ac:dyDescent="0.25">
      <c r="B1423" s="563"/>
      <c r="C1423" s="562"/>
      <c r="D1423" s="563"/>
      <c r="E1423" s="167" t="s">
        <v>13888</v>
      </c>
      <c r="F1423" s="174"/>
      <c r="G1423" s="174"/>
      <c r="H1423" s="549"/>
      <c r="I1423" s="550"/>
      <c r="J1423" s="550"/>
      <c r="K1423" s="550"/>
      <c r="L1423" s="549" t="s">
        <v>13816</v>
      </c>
      <c r="M1423" s="550">
        <v>1</v>
      </c>
      <c r="N1423" s="400"/>
      <c r="O1423" s="319"/>
      <c r="P1423" s="174"/>
      <c r="Q1423" s="174"/>
      <c r="R1423" s="174"/>
      <c r="S1423" s="301">
        <f t="shared" si="242"/>
        <v>1</v>
      </c>
      <c r="T1423" s="222"/>
      <c r="U1423" s="545"/>
    </row>
    <row r="1424" spans="2:21" x14ac:dyDescent="0.25">
      <c r="B1424" s="563"/>
      <c r="C1424" s="562"/>
      <c r="D1424" s="563"/>
      <c r="E1424" s="167" t="s">
        <v>13888</v>
      </c>
      <c r="F1424" s="174"/>
      <c r="G1424" s="174"/>
      <c r="H1424" s="549"/>
      <c r="I1424" s="550"/>
      <c r="J1424" s="550"/>
      <c r="K1424" s="550"/>
      <c r="L1424" s="549" t="s">
        <v>13817</v>
      </c>
      <c r="M1424" s="550">
        <v>1</v>
      </c>
      <c r="N1424" s="400"/>
      <c r="O1424" s="319"/>
      <c r="P1424" s="174"/>
      <c r="Q1424" s="174"/>
      <c r="R1424" s="174"/>
      <c r="S1424" s="301">
        <f t="shared" si="242"/>
        <v>1</v>
      </c>
      <c r="T1424" s="222"/>
      <c r="U1424" s="545"/>
    </row>
    <row r="1425" spans="2:21" x14ac:dyDescent="0.25">
      <c r="B1425" s="563"/>
      <c r="C1425" s="562"/>
      <c r="D1425" s="563"/>
      <c r="E1425" s="167" t="s">
        <v>13888</v>
      </c>
      <c r="F1425" s="174"/>
      <c r="G1425" s="174"/>
      <c r="H1425" s="549"/>
      <c r="I1425" s="550"/>
      <c r="J1425" s="550"/>
      <c r="K1425" s="550"/>
      <c r="L1425" s="549" t="s">
        <v>13818</v>
      </c>
      <c r="M1425" s="550">
        <v>1</v>
      </c>
      <c r="N1425" s="400"/>
      <c r="O1425" s="319"/>
      <c r="P1425" s="174"/>
      <c r="Q1425" s="174"/>
      <c r="R1425" s="174"/>
      <c r="S1425" s="301">
        <f t="shared" si="242"/>
        <v>1</v>
      </c>
      <c r="T1425" s="222"/>
      <c r="U1425" s="545"/>
    </row>
    <row r="1426" spans="2:21" x14ac:dyDescent="0.25">
      <c r="B1426" s="563"/>
      <c r="C1426" s="562"/>
      <c r="D1426" s="563"/>
      <c r="E1426" s="167" t="s">
        <v>13888</v>
      </c>
      <c r="F1426" s="174"/>
      <c r="G1426" s="174"/>
      <c r="H1426" s="549"/>
      <c r="I1426" s="550"/>
      <c r="J1426" s="550"/>
      <c r="K1426" s="550"/>
      <c r="L1426" s="549" t="s">
        <v>13819</v>
      </c>
      <c r="M1426" s="550">
        <v>1</v>
      </c>
      <c r="N1426" s="400"/>
      <c r="O1426" s="319"/>
      <c r="P1426" s="174"/>
      <c r="Q1426" s="174"/>
      <c r="R1426" s="174"/>
      <c r="S1426" s="301">
        <f t="shared" si="242"/>
        <v>1</v>
      </c>
      <c r="T1426" s="222"/>
      <c r="U1426" s="545"/>
    </row>
    <row r="1427" spans="2:21" x14ac:dyDescent="0.25">
      <c r="B1427" s="563"/>
      <c r="C1427" s="562"/>
      <c r="D1427" s="563"/>
      <c r="E1427" s="167" t="s">
        <v>13859</v>
      </c>
      <c r="F1427" s="174"/>
      <c r="G1427" s="174"/>
      <c r="H1427" s="35"/>
      <c r="I1427" s="174"/>
      <c r="J1427" s="174"/>
      <c r="K1427" s="174"/>
      <c r="L1427" s="35"/>
      <c r="M1427" s="174">
        <v>1</v>
      </c>
      <c r="N1427" s="400"/>
      <c r="O1427" s="319"/>
      <c r="P1427" s="174"/>
      <c r="Q1427" s="174"/>
      <c r="R1427" s="174"/>
      <c r="S1427" s="301">
        <f t="shared" si="242"/>
        <v>1</v>
      </c>
      <c r="T1427" s="222"/>
      <c r="U1427" s="545"/>
    </row>
    <row r="1428" spans="2:21" x14ac:dyDescent="0.25">
      <c r="B1428" s="563"/>
      <c r="C1428" s="562"/>
      <c r="D1428" s="563"/>
      <c r="E1428" s="167" t="s">
        <v>13859</v>
      </c>
      <c r="F1428" s="174"/>
      <c r="G1428" s="174"/>
      <c r="H1428" s="35"/>
      <c r="I1428" s="174"/>
      <c r="J1428" s="174"/>
      <c r="K1428" s="174"/>
      <c r="L1428" s="35"/>
      <c r="M1428" s="174">
        <v>1</v>
      </c>
      <c r="N1428" s="400"/>
      <c r="O1428" s="319"/>
      <c r="P1428" s="174"/>
      <c r="Q1428" s="174"/>
      <c r="R1428" s="174"/>
      <c r="S1428" s="301">
        <f t="shared" si="242"/>
        <v>1</v>
      </c>
      <c r="T1428" s="222"/>
      <c r="U1428" s="545"/>
    </row>
    <row r="1429" spans="2:21" x14ac:dyDescent="0.25">
      <c r="B1429" s="563"/>
      <c r="C1429" s="562"/>
      <c r="D1429" s="563"/>
      <c r="E1429" s="167" t="s">
        <v>13859</v>
      </c>
      <c r="F1429" s="174"/>
      <c r="G1429" s="174"/>
      <c r="H1429" s="35"/>
      <c r="I1429" s="174"/>
      <c r="J1429" s="174"/>
      <c r="K1429" s="174"/>
      <c r="L1429" s="35"/>
      <c r="M1429" s="174">
        <v>1</v>
      </c>
      <c r="N1429" s="400"/>
      <c r="O1429" s="319"/>
      <c r="P1429" s="174"/>
      <c r="Q1429" s="174"/>
      <c r="R1429" s="174"/>
      <c r="S1429" s="301">
        <f t="shared" si="242"/>
        <v>1</v>
      </c>
      <c r="T1429" s="222"/>
      <c r="U1429" s="545"/>
    </row>
    <row r="1430" spans="2:21" x14ac:dyDescent="0.25">
      <c r="B1430" s="563"/>
      <c r="C1430" s="562"/>
      <c r="D1430" s="563"/>
      <c r="E1430" s="167" t="s">
        <v>13859</v>
      </c>
      <c r="F1430" s="174"/>
      <c r="G1430" s="174"/>
      <c r="H1430" s="35"/>
      <c r="I1430" s="174"/>
      <c r="J1430" s="174"/>
      <c r="K1430" s="174"/>
      <c r="L1430" s="35"/>
      <c r="M1430" s="174">
        <v>1</v>
      </c>
      <c r="N1430" s="400"/>
      <c r="O1430" s="319"/>
      <c r="P1430" s="174"/>
      <c r="Q1430" s="174"/>
      <c r="R1430" s="174"/>
      <c r="S1430" s="301">
        <f t="shared" si="242"/>
        <v>1</v>
      </c>
      <c r="T1430" s="222"/>
      <c r="U1430" s="545"/>
    </row>
    <row r="1431" spans="2:21" x14ac:dyDescent="0.25">
      <c r="B1431" s="563"/>
      <c r="C1431" s="562"/>
      <c r="D1431" s="563"/>
      <c r="E1431" s="167" t="s">
        <v>13859</v>
      </c>
      <c r="F1431" s="174"/>
      <c r="G1431" s="174"/>
      <c r="H1431" s="35"/>
      <c r="I1431" s="174"/>
      <c r="J1431" s="174"/>
      <c r="K1431" s="174"/>
      <c r="L1431" s="35"/>
      <c r="M1431" s="174">
        <v>1</v>
      </c>
      <c r="N1431" s="400"/>
      <c r="O1431" s="319"/>
      <c r="P1431" s="174"/>
      <c r="Q1431" s="174"/>
      <c r="R1431" s="174"/>
      <c r="S1431" s="301">
        <f t="shared" si="242"/>
        <v>1</v>
      </c>
      <c r="T1431" s="222"/>
      <c r="U1431" s="545"/>
    </row>
    <row r="1432" spans="2:21" x14ac:dyDescent="0.25">
      <c r="B1432" s="563"/>
      <c r="C1432" s="562"/>
      <c r="D1432" s="563"/>
      <c r="E1432" s="167" t="s">
        <v>13859</v>
      </c>
      <c r="F1432" s="174"/>
      <c r="G1432" s="174"/>
      <c r="H1432" s="35"/>
      <c r="I1432" s="174"/>
      <c r="J1432" s="174"/>
      <c r="K1432" s="174"/>
      <c r="L1432" s="35"/>
      <c r="M1432" s="174">
        <v>1</v>
      </c>
      <c r="N1432" s="174"/>
      <c r="O1432" s="319"/>
      <c r="P1432" s="174"/>
      <c r="Q1432" s="174"/>
      <c r="R1432" s="174"/>
      <c r="S1432" s="301">
        <f t="shared" si="242"/>
        <v>1</v>
      </c>
      <c r="T1432" s="222"/>
      <c r="U1432" s="545"/>
    </row>
    <row r="1433" spans="2:21" x14ac:dyDescent="0.25">
      <c r="B1433" s="563"/>
      <c r="C1433" s="562"/>
      <c r="D1433" s="563"/>
      <c r="E1433" s="167" t="s">
        <v>13859</v>
      </c>
      <c r="F1433" s="174"/>
      <c r="G1433" s="174"/>
      <c r="H1433" s="35"/>
      <c r="I1433" s="174"/>
      <c r="J1433" s="174"/>
      <c r="K1433" s="174"/>
      <c r="L1433" s="35"/>
      <c r="M1433" s="174">
        <v>1</v>
      </c>
      <c r="N1433" s="400"/>
      <c r="O1433" s="319"/>
      <c r="P1433" s="174"/>
      <c r="Q1433" s="174"/>
      <c r="R1433" s="174"/>
      <c r="S1433" s="301">
        <f t="shared" si="242"/>
        <v>1</v>
      </c>
      <c r="T1433" s="222"/>
      <c r="U1433" s="545"/>
    </row>
    <row r="1434" spans="2:21" x14ac:dyDescent="0.25">
      <c r="B1434" s="563"/>
      <c r="C1434" s="562"/>
      <c r="D1434" s="563"/>
      <c r="E1434" s="167" t="s">
        <v>13859</v>
      </c>
      <c r="F1434" s="174"/>
      <c r="G1434" s="174"/>
      <c r="H1434" s="35"/>
      <c r="I1434" s="174"/>
      <c r="J1434" s="174"/>
      <c r="K1434" s="174"/>
      <c r="L1434" s="35"/>
      <c r="M1434" s="174">
        <v>1</v>
      </c>
      <c r="N1434" s="400"/>
      <c r="O1434" s="319"/>
      <c r="P1434" s="174"/>
      <c r="Q1434" s="174"/>
      <c r="R1434" s="174"/>
      <c r="S1434" s="301">
        <f t="shared" si="242"/>
        <v>1</v>
      </c>
      <c r="T1434" s="222"/>
      <c r="U1434" s="545"/>
    </row>
    <row r="1435" spans="2:21" x14ac:dyDescent="0.25">
      <c r="B1435" s="563"/>
      <c r="C1435" s="562"/>
      <c r="D1435" s="563"/>
      <c r="E1435" s="167" t="s">
        <v>13374</v>
      </c>
      <c r="F1435" s="174"/>
      <c r="G1435" s="174"/>
      <c r="H1435" s="35"/>
      <c r="I1435" s="174"/>
      <c r="J1435" s="174"/>
      <c r="K1435" s="174"/>
      <c r="L1435" s="35"/>
      <c r="M1435" s="174">
        <v>1</v>
      </c>
      <c r="N1435" s="400"/>
      <c r="O1435" s="319"/>
      <c r="P1435" s="174"/>
      <c r="Q1435" s="174"/>
      <c r="R1435" s="174"/>
      <c r="S1435" s="301">
        <f t="shared" si="242"/>
        <v>1</v>
      </c>
      <c r="T1435" s="222"/>
      <c r="U1435" s="545"/>
    </row>
    <row r="1436" spans="2:21" x14ac:dyDescent="0.25">
      <c r="B1436" s="563"/>
      <c r="C1436" s="562"/>
      <c r="D1436" s="563"/>
      <c r="E1436" s="167" t="s">
        <v>13374</v>
      </c>
      <c r="F1436" s="174"/>
      <c r="G1436" s="174"/>
      <c r="H1436" s="35"/>
      <c r="I1436" s="174"/>
      <c r="J1436" s="174"/>
      <c r="K1436" s="174"/>
      <c r="L1436" s="35"/>
      <c r="M1436" s="174">
        <v>1</v>
      </c>
      <c r="N1436" s="400"/>
      <c r="O1436" s="319"/>
      <c r="P1436" s="174"/>
      <c r="Q1436" s="174"/>
      <c r="R1436" s="174"/>
      <c r="S1436" s="301">
        <f t="shared" si="242"/>
        <v>1</v>
      </c>
      <c r="T1436" s="222"/>
      <c r="U1436" s="545"/>
    </row>
    <row r="1437" spans="2:21" x14ac:dyDescent="0.25">
      <c r="B1437" s="563"/>
      <c r="C1437" s="562"/>
      <c r="D1437" s="563"/>
      <c r="E1437" s="167" t="s">
        <v>13374</v>
      </c>
      <c r="F1437" s="174"/>
      <c r="G1437" s="174"/>
      <c r="H1437" s="35"/>
      <c r="I1437" s="174"/>
      <c r="J1437" s="174"/>
      <c r="K1437" s="174"/>
      <c r="L1437" s="35"/>
      <c r="M1437" s="174">
        <v>1</v>
      </c>
      <c r="N1437" s="400"/>
      <c r="O1437" s="319"/>
      <c r="P1437" s="174"/>
      <c r="Q1437" s="174"/>
      <c r="R1437" s="174"/>
      <c r="S1437" s="301">
        <f t="shared" si="242"/>
        <v>1</v>
      </c>
      <c r="T1437" s="222"/>
      <c r="U1437" s="545"/>
    </row>
    <row r="1438" spans="2:21" x14ac:dyDescent="0.25">
      <c r="B1438" s="563"/>
      <c r="C1438" s="562"/>
      <c r="D1438" s="563"/>
      <c r="E1438" s="167" t="s">
        <v>13374</v>
      </c>
      <c r="F1438" s="174"/>
      <c r="G1438" s="174"/>
      <c r="H1438" s="35"/>
      <c r="I1438" s="174"/>
      <c r="J1438" s="174"/>
      <c r="K1438" s="174"/>
      <c r="L1438" s="35"/>
      <c r="M1438" s="174">
        <v>1</v>
      </c>
      <c r="N1438" s="400"/>
      <c r="O1438" s="319"/>
      <c r="P1438" s="174"/>
      <c r="Q1438" s="174"/>
      <c r="R1438" s="174"/>
      <c r="S1438" s="301">
        <f t="shared" si="242"/>
        <v>1</v>
      </c>
      <c r="T1438" s="222"/>
      <c r="U1438" s="545"/>
    </row>
    <row r="1439" spans="2:21" x14ac:dyDescent="0.25">
      <c r="B1439" s="563"/>
      <c r="C1439" s="562"/>
      <c r="D1439" s="563"/>
      <c r="E1439" s="167" t="s">
        <v>13374</v>
      </c>
      <c r="F1439" s="174"/>
      <c r="G1439" s="174"/>
      <c r="H1439" s="35"/>
      <c r="I1439" s="174"/>
      <c r="J1439" s="174"/>
      <c r="K1439" s="174"/>
      <c r="L1439" s="35"/>
      <c r="M1439" s="174">
        <v>1</v>
      </c>
      <c r="N1439" s="400"/>
      <c r="O1439" s="319"/>
      <c r="P1439" s="174"/>
      <c r="Q1439" s="174"/>
      <c r="R1439" s="174"/>
      <c r="S1439" s="301">
        <f t="shared" si="242"/>
        <v>1</v>
      </c>
      <c r="T1439" s="222"/>
      <c r="U1439" s="545"/>
    </row>
    <row r="1440" spans="2:21" x14ac:dyDescent="0.25">
      <c r="B1440" s="563"/>
      <c r="C1440" s="562"/>
      <c r="D1440" s="563"/>
      <c r="E1440" s="167" t="s">
        <v>13374</v>
      </c>
      <c r="F1440" s="174"/>
      <c r="G1440" s="174"/>
      <c r="H1440" s="35"/>
      <c r="I1440" s="174"/>
      <c r="J1440" s="174"/>
      <c r="K1440" s="174"/>
      <c r="L1440" s="35"/>
      <c r="M1440" s="174">
        <v>1</v>
      </c>
      <c r="N1440" s="400"/>
      <c r="O1440" s="319"/>
      <c r="P1440" s="174"/>
      <c r="Q1440" s="174"/>
      <c r="R1440" s="174"/>
      <c r="S1440" s="301">
        <f t="shared" si="242"/>
        <v>1</v>
      </c>
      <c r="T1440" s="222"/>
      <c r="U1440" s="545"/>
    </row>
    <row r="1441" spans="2:21" x14ac:dyDescent="0.25">
      <c r="B1441" s="563"/>
      <c r="C1441" s="562"/>
      <c r="D1441" s="563"/>
      <c r="E1441" s="167" t="s">
        <v>13374</v>
      </c>
      <c r="F1441" s="174"/>
      <c r="G1441" s="174"/>
      <c r="H1441" s="35"/>
      <c r="I1441" s="174"/>
      <c r="J1441" s="174"/>
      <c r="K1441" s="174"/>
      <c r="L1441" s="35"/>
      <c r="M1441" s="174">
        <v>1</v>
      </c>
      <c r="N1441" s="400"/>
      <c r="O1441" s="319"/>
      <c r="P1441" s="174"/>
      <c r="Q1441" s="174"/>
      <c r="R1441" s="174"/>
      <c r="S1441" s="301">
        <f t="shared" si="242"/>
        <v>1</v>
      </c>
      <c r="T1441" s="222"/>
      <c r="U1441" s="545"/>
    </row>
    <row r="1442" spans="2:21" x14ac:dyDescent="0.25">
      <c r="B1442" s="563"/>
      <c r="C1442" s="562"/>
      <c r="D1442" s="563"/>
      <c r="E1442" s="167" t="s">
        <v>13374</v>
      </c>
      <c r="F1442" s="174"/>
      <c r="G1442" s="174"/>
      <c r="H1442" s="35"/>
      <c r="I1442" s="174"/>
      <c r="J1442" s="174"/>
      <c r="K1442" s="174"/>
      <c r="L1442" s="35"/>
      <c r="M1442" s="174">
        <v>1</v>
      </c>
      <c r="N1442" s="400"/>
      <c r="O1442" s="319"/>
      <c r="P1442" s="174"/>
      <c r="Q1442" s="174"/>
      <c r="R1442" s="174"/>
      <c r="S1442" s="301">
        <f t="shared" si="242"/>
        <v>1</v>
      </c>
      <c r="T1442" s="222"/>
      <c r="U1442" s="545"/>
    </row>
    <row r="1443" spans="2:21" x14ac:dyDescent="0.25">
      <c r="B1443" s="563"/>
      <c r="C1443" s="562"/>
      <c r="D1443" s="563"/>
      <c r="E1443" s="167" t="s">
        <v>13374</v>
      </c>
      <c r="F1443" s="174"/>
      <c r="G1443" s="174"/>
      <c r="H1443" s="35"/>
      <c r="I1443" s="174"/>
      <c r="J1443" s="174"/>
      <c r="K1443" s="174"/>
      <c r="L1443" s="35"/>
      <c r="M1443" s="174">
        <v>1</v>
      </c>
      <c r="N1443" s="400"/>
      <c r="O1443" s="319"/>
      <c r="P1443" s="174"/>
      <c r="Q1443" s="174"/>
      <c r="R1443" s="174"/>
      <c r="S1443" s="301">
        <f t="shared" si="242"/>
        <v>1</v>
      </c>
      <c r="T1443" s="222"/>
      <c r="U1443" s="545"/>
    </row>
    <row r="1444" spans="2:21" x14ac:dyDescent="0.25">
      <c r="B1444" s="563"/>
      <c r="C1444" s="562"/>
      <c r="D1444" s="563"/>
      <c r="E1444" s="167" t="s">
        <v>13374</v>
      </c>
      <c r="F1444" s="174"/>
      <c r="G1444" s="174"/>
      <c r="H1444" s="35"/>
      <c r="I1444" s="174"/>
      <c r="J1444" s="174"/>
      <c r="K1444" s="174"/>
      <c r="L1444" s="35"/>
      <c r="M1444" s="174">
        <v>1</v>
      </c>
      <c r="N1444" s="400"/>
      <c r="O1444" s="319"/>
      <c r="P1444" s="174"/>
      <c r="Q1444" s="174"/>
      <c r="R1444" s="174"/>
      <c r="S1444" s="301">
        <f t="shared" si="242"/>
        <v>1</v>
      </c>
      <c r="T1444" s="222"/>
      <c r="U1444" s="545"/>
    </row>
    <row r="1445" spans="2:21" x14ac:dyDescent="0.25">
      <c r="B1445" s="563"/>
      <c r="C1445" s="562"/>
      <c r="D1445" s="563"/>
      <c r="E1445" s="167" t="s">
        <v>13374</v>
      </c>
      <c r="F1445" s="174"/>
      <c r="G1445" s="174"/>
      <c r="H1445" s="35"/>
      <c r="I1445" s="174"/>
      <c r="J1445" s="174"/>
      <c r="K1445" s="174"/>
      <c r="L1445" s="35"/>
      <c r="M1445" s="174">
        <v>1</v>
      </c>
      <c r="N1445" s="400"/>
      <c r="O1445" s="319"/>
      <c r="P1445" s="174"/>
      <c r="Q1445" s="174"/>
      <c r="R1445" s="174"/>
      <c r="S1445" s="301">
        <f t="shared" si="242"/>
        <v>1</v>
      </c>
      <c r="T1445" s="222"/>
      <c r="U1445" s="545"/>
    </row>
    <row r="1446" spans="2:21" x14ac:dyDescent="0.25">
      <c r="B1446" s="563"/>
      <c r="C1446" s="562"/>
      <c r="D1446" s="563"/>
      <c r="E1446" s="551" t="s">
        <v>13374</v>
      </c>
      <c r="F1446" s="550"/>
      <c r="G1446" s="550"/>
      <c r="H1446" s="549"/>
      <c r="I1446" s="550"/>
      <c r="J1446" s="550"/>
      <c r="K1446" s="550"/>
      <c r="L1446" s="549"/>
      <c r="M1446" s="550">
        <v>1</v>
      </c>
      <c r="N1446" s="400"/>
      <c r="O1446" s="319"/>
      <c r="P1446" s="174"/>
      <c r="Q1446" s="174"/>
      <c r="R1446" s="174"/>
      <c r="S1446" s="301">
        <f t="shared" si="242"/>
        <v>1</v>
      </c>
      <c r="T1446" s="222"/>
      <c r="U1446" s="545"/>
    </row>
    <row r="1447" spans="2:21" x14ac:dyDescent="0.25">
      <c r="B1447" s="563"/>
      <c r="C1447" s="562"/>
      <c r="D1447" s="563"/>
      <c r="E1447" s="551" t="s">
        <v>13374</v>
      </c>
      <c r="F1447" s="550"/>
      <c r="G1447" s="550"/>
      <c r="H1447" s="549"/>
      <c r="I1447" s="550"/>
      <c r="J1447" s="550"/>
      <c r="K1447" s="550"/>
      <c r="L1447" s="549"/>
      <c r="M1447" s="550">
        <v>1</v>
      </c>
      <c r="N1447" s="400"/>
      <c r="O1447" s="319"/>
      <c r="P1447" s="174"/>
      <c r="Q1447" s="174"/>
      <c r="R1447" s="174"/>
      <c r="S1447" s="301">
        <f t="shared" si="242"/>
        <v>1</v>
      </c>
      <c r="T1447" s="222"/>
      <c r="U1447" s="545"/>
    </row>
    <row r="1448" spans="2:21" x14ac:dyDescent="0.25">
      <c r="B1448" s="563"/>
      <c r="C1448" s="562"/>
      <c r="D1448" s="563"/>
      <c r="E1448" s="551" t="s">
        <v>10607</v>
      </c>
      <c r="F1448" s="550"/>
      <c r="G1448" s="550"/>
      <c r="H1448" s="549"/>
      <c r="I1448" s="550"/>
      <c r="J1448" s="550"/>
      <c r="K1448" s="550"/>
      <c r="L1448" s="549" t="s">
        <v>13820</v>
      </c>
      <c r="M1448" s="550">
        <v>1</v>
      </c>
      <c r="N1448" s="400"/>
      <c r="O1448" s="319"/>
      <c r="P1448" s="174"/>
      <c r="Q1448" s="174"/>
      <c r="R1448" s="174"/>
      <c r="S1448" s="301">
        <f t="shared" si="242"/>
        <v>1</v>
      </c>
      <c r="T1448" s="222"/>
      <c r="U1448" s="545"/>
    </row>
    <row r="1449" spans="2:21" x14ac:dyDescent="0.25">
      <c r="B1449" s="563"/>
      <c r="C1449" s="562"/>
      <c r="D1449" s="563"/>
      <c r="E1449" s="551" t="s">
        <v>10607</v>
      </c>
      <c r="F1449" s="550"/>
      <c r="G1449" s="550"/>
      <c r="H1449" s="549"/>
      <c r="I1449" s="550"/>
      <c r="J1449" s="550"/>
      <c r="K1449" s="550"/>
      <c r="L1449" s="549" t="s">
        <v>13821</v>
      </c>
      <c r="M1449" s="550">
        <v>1</v>
      </c>
      <c r="N1449" s="400"/>
      <c r="O1449" s="319"/>
      <c r="P1449" s="174"/>
      <c r="Q1449" s="174"/>
      <c r="R1449" s="174"/>
      <c r="S1449" s="301">
        <f t="shared" si="242"/>
        <v>1</v>
      </c>
      <c r="T1449" s="222"/>
      <c r="U1449" s="545"/>
    </row>
    <row r="1450" spans="2:21" x14ac:dyDescent="0.25">
      <c r="B1450" s="563"/>
      <c r="C1450" s="562"/>
      <c r="D1450" s="563"/>
      <c r="E1450" s="551" t="s">
        <v>10607</v>
      </c>
      <c r="F1450" s="550"/>
      <c r="G1450" s="550"/>
      <c r="H1450" s="549"/>
      <c r="I1450" s="550"/>
      <c r="J1450" s="550"/>
      <c r="K1450" s="550"/>
      <c r="L1450" s="549" t="s">
        <v>13821</v>
      </c>
      <c r="M1450" s="550">
        <v>1</v>
      </c>
      <c r="N1450" s="400"/>
      <c r="O1450" s="319"/>
      <c r="P1450" s="174"/>
      <c r="Q1450" s="174"/>
      <c r="R1450" s="174"/>
      <c r="S1450" s="301">
        <f t="shared" si="242"/>
        <v>1</v>
      </c>
      <c r="T1450" s="222"/>
      <c r="U1450" s="545"/>
    </row>
    <row r="1451" spans="2:21" x14ac:dyDescent="0.25">
      <c r="B1451" s="563"/>
      <c r="C1451" s="562"/>
      <c r="D1451" s="563"/>
      <c r="E1451" s="551" t="s">
        <v>10607</v>
      </c>
      <c r="F1451" s="550"/>
      <c r="G1451" s="550"/>
      <c r="H1451" s="549"/>
      <c r="I1451" s="550"/>
      <c r="J1451" s="550"/>
      <c r="K1451" s="550"/>
      <c r="L1451" s="549" t="s">
        <v>13860</v>
      </c>
      <c r="M1451" s="550">
        <v>1</v>
      </c>
      <c r="N1451" s="400"/>
      <c r="O1451" s="319"/>
      <c r="P1451" s="174"/>
      <c r="Q1451" s="174"/>
      <c r="R1451" s="174"/>
      <c r="S1451" s="301">
        <f t="shared" si="242"/>
        <v>1</v>
      </c>
      <c r="T1451" s="222"/>
      <c r="U1451" s="545"/>
    </row>
    <row r="1452" spans="2:21" x14ac:dyDescent="0.25">
      <c r="B1452" s="563"/>
      <c r="C1452" s="562"/>
      <c r="D1452" s="563"/>
      <c r="E1452" s="551" t="s">
        <v>10607</v>
      </c>
      <c r="F1452" s="550"/>
      <c r="G1452" s="550"/>
      <c r="H1452" s="549"/>
      <c r="I1452" s="550"/>
      <c r="J1452" s="550"/>
      <c r="K1452" s="550"/>
      <c r="L1452" s="549" t="s">
        <v>13822</v>
      </c>
      <c r="M1452" s="550">
        <v>1</v>
      </c>
      <c r="N1452" s="400"/>
      <c r="O1452" s="319"/>
      <c r="P1452" s="174"/>
      <c r="Q1452" s="174"/>
      <c r="R1452" s="174"/>
      <c r="S1452" s="301">
        <f t="shared" si="242"/>
        <v>1</v>
      </c>
      <c r="T1452" s="222"/>
      <c r="U1452" s="545"/>
    </row>
    <row r="1453" spans="2:21" x14ac:dyDescent="0.25">
      <c r="B1453" s="563"/>
      <c r="C1453" s="562"/>
      <c r="D1453" s="563"/>
      <c r="E1453" s="551" t="s">
        <v>10607</v>
      </c>
      <c r="F1453" s="550"/>
      <c r="G1453" s="550"/>
      <c r="H1453" s="549"/>
      <c r="I1453" s="550"/>
      <c r="J1453" s="550"/>
      <c r="K1453" s="550"/>
      <c r="L1453" s="549" t="s">
        <v>13823</v>
      </c>
      <c r="M1453" s="550">
        <v>1</v>
      </c>
      <c r="N1453" s="400"/>
      <c r="O1453" s="319"/>
      <c r="P1453" s="174"/>
      <c r="Q1453" s="174"/>
      <c r="R1453" s="174"/>
      <c r="S1453" s="301">
        <f t="shared" si="242"/>
        <v>1</v>
      </c>
      <c r="T1453" s="222"/>
      <c r="U1453" s="545"/>
    </row>
    <row r="1454" spans="2:21" x14ac:dyDescent="0.25">
      <c r="B1454" s="563"/>
      <c r="C1454" s="562"/>
      <c r="D1454" s="563"/>
      <c r="E1454" s="551" t="s">
        <v>13824</v>
      </c>
      <c r="F1454" s="550"/>
      <c r="G1454" s="550"/>
      <c r="H1454" s="549"/>
      <c r="I1454" s="550"/>
      <c r="J1454" s="550"/>
      <c r="K1454" s="550"/>
      <c r="L1454" s="549" t="s">
        <v>13864</v>
      </c>
      <c r="M1454" s="550">
        <v>1</v>
      </c>
      <c r="N1454" s="400"/>
      <c r="O1454" s="319"/>
      <c r="P1454" s="174"/>
      <c r="Q1454" s="174"/>
      <c r="R1454" s="174"/>
      <c r="S1454" s="301">
        <f t="shared" si="242"/>
        <v>1</v>
      </c>
      <c r="T1454" s="222"/>
      <c r="U1454" s="545"/>
    </row>
    <row r="1455" spans="2:21" x14ac:dyDescent="0.25">
      <c r="B1455" s="563"/>
      <c r="C1455" s="562"/>
      <c r="D1455" s="563"/>
      <c r="E1455" s="551" t="s">
        <v>13824</v>
      </c>
      <c r="F1455" s="550"/>
      <c r="G1455" s="550"/>
      <c r="H1455" s="549"/>
      <c r="I1455" s="550"/>
      <c r="J1455" s="550"/>
      <c r="K1455" s="550"/>
      <c r="L1455" s="549" t="s">
        <v>13890</v>
      </c>
      <c r="M1455" s="550">
        <v>1</v>
      </c>
      <c r="N1455" s="400"/>
      <c r="O1455" s="319"/>
      <c r="P1455" s="174"/>
      <c r="Q1455" s="174"/>
      <c r="R1455" s="174"/>
      <c r="S1455" s="301">
        <f t="shared" si="242"/>
        <v>1</v>
      </c>
      <c r="T1455" s="222"/>
      <c r="U1455" s="545"/>
    </row>
    <row r="1456" spans="2:21" x14ac:dyDescent="0.25">
      <c r="B1456" s="563"/>
      <c r="C1456" s="562"/>
      <c r="D1456" s="563"/>
      <c r="E1456" s="551" t="s">
        <v>13824</v>
      </c>
      <c r="F1456" s="550"/>
      <c r="G1456" s="550"/>
      <c r="H1456" s="549"/>
      <c r="I1456" s="550"/>
      <c r="J1456" s="550"/>
      <c r="K1456" s="550"/>
      <c r="L1456" s="549" t="s">
        <v>13866</v>
      </c>
      <c r="M1456" s="550">
        <v>1</v>
      </c>
      <c r="N1456" s="400"/>
      <c r="O1456" s="319"/>
      <c r="P1456" s="174"/>
      <c r="Q1456" s="174"/>
      <c r="R1456" s="174"/>
      <c r="S1456" s="301">
        <f t="shared" si="242"/>
        <v>1</v>
      </c>
      <c r="T1456" s="222"/>
      <c r="U1456" s="545"/>
    </row>
    <row r="1457" spans="2:21" x14ac:dyDescent="0.25">
      <c r="B1457" s="563"/>
      <c r="C1457" s="562"/>
      <c r="D1457" s="563"/>
      <c r="E1457" s="551" t="s">
        <v>13824</v>
      </c>
      <c r="F1457" s="550"/>
      <c r="G1457" s="550"/>
      <c r="H1457" s="549"/>
      <c r="I1457" s="550"/>
      <c r="J1457" s="550"/>
      <c r="K1457" s="550"/>
      <c r="L1457" s="549" t="s">
        <v>13825</v>
      </c>
      <c r="M1457" s="550">
        <v>1</v>
      </c>
      <c r="N1457" s="400"/>
      <c r="O1457" s="319"/>
      <c r="P1457" s="174"/>
      <c r="Q1457" s="174"/>
      <c r="R1457" s="174"/>
      <c r="S1457" s="301">
        <f t="shared" si="242"/>
        <v>1</v>
      </c>
      <c r="T1457" s="222"/>
      <c r="U1457" s="545"/>
    </row>
    <row r="1458" spans="2:21" x14ac:dyDescent="0.25">
      <c r="B1458" s="563"/>
      <c r="C1458" s="562"/>
      <c r="D1458" s="563"/>
      <c r="E1458" s="551" t="s">
        <v>13824</v>
      </c>
      <c r="F1458" s="550"/>
      <c r="G1458" s="550"/>
      <c r="H1458" s="549"/>
      <c r="I1458" s="550"/>
      <c r="J1458" s="550"/>
      <c r="K1458" s="550"/>
      <c r="L1458" s="549" t="s">
        <v>13826</v>
      </c>
      <c r="M1458" s="550">
        <v>1</v>
      </c>
      <c r="N1458" s="400"/>
      <c r="O1458" s="319"/>
      <c r="P1458" s="174"/>
      <c r="Q1458" s="174"/>
      <c r="R1458" s="174"/>
      <c r="S1458" s="301">
        <f t="shared" si="242"/>
        <v>1</v>
      </c>
      <c r="T1458" s="222"/>
      <c r="U1458" s="545"/>
    </row>
    <row r="1459" spans="2:21" x14ac:dyDescent="0.25">
      <c r="B1459" s="563"/>
      <c r="C1459" s="562"/>
      <c r="D1459" s="563"/>
      <c r="E1459" s="551" t="s">
        <v>13824</v>
      </c>
      <c r="F1459" s="550"/>
      <c r="G1459" s="550"/>
      <c r="H1459" s="549"/>
      <c r="I1459" s="550"/>
      <c r="J1459" s="550"/>
      <c r="K1459" s="550"/>
      <c r="L1459" s="549" t="s">
        <v>13891</v>
      </c>
      <c r="M1459" s="550">
        <v>1</v>
      </c>
      <c r="N1459" s="400"/>
      <c r="O1459" s="319"/>
      <c r="P1459" s="174"/>
      <c r="Q1459" s="174"/>
      <c r="R1459" s="174"/>
      <c r="S1459" s="301">
        <f t="shared" si="242"/>
        <v>1</v>
      </c>
      <c r="T1459" s="222"/>
      <c r="U1459" s="545"/>
    </row>
    <row r="1460" spans="2:21" x14ac:dyDescent="0.25">
      <c r="B1460" s="563"/>
      <c r="C1460" s="562"/>
      <c r="D1460" s="563"/>
      <c r="E1460" s="551" t="s">
        <v>13824</v>
      </c>
      <c r="F1460" s="550"/>
      <c r="G1460" s="550"/>
      <c r="H1460" s="549"/>
      <c r="I1460" s="550"/>
      <c r="J1460" s="550"/>
      <c r="K1460" s="550"/>
      <c r="L1460" s="549" t="s">
        <v>13827</v>
      </c>
      <c r="M1460" s="550">
        <v>1</v>
      </c>
      <c r="N1460" s="400"/>
      <c r="O1460" s="319"/>
      <c r="P1460" s="174"/>
      <c r="Q1460" s="174"/>
      <c r="R1460" s="174"/>
      <c r="S1460" s="301">
        <f t="shared" si="242"/>
        <v>1</v>
      </c>
      <c r="T1460" s="222"/>
      <c r="U1460" s="545"/>
    </row>
    <row r="1461" spans="2:21" x14ac:dyDescent="0.25">
      <c r="B1461" s="563"/>
      <c r="C1461" s="562"/>
      <c r="D1461" s="563"/>
      <c r="E1461" s="551" t="s">
        <v>10530</v>
      </c>
      <c r="F1461" s="550"/>
      <c r="G1461" s="550"/>
      <c r="H1461" s="549"/>
      <c r="I1461" s="550"/>
      <c r="J1461" s="550"/>
      <c r="K1461" s="550"/>
      <c r="L1461" s="549"/>
      <c r="M1461" s="550">
        <v>1</v>
      </c>
      <c r="N1461" s="400"/>
      <c r="O1461" s="319"/>
      <c r="P1461" s="174"/>
      <c r="Q1461" s="174"/>
      <c r="R1461" s="174"/>
      <c r="S1461" s="301">
        <f t="shared" si="242"/>
        <v>1</v>
      </c>
      <c r="T1461" s="222"/>
      <c r="U1461" s="545"/>
    </row>
    <row r="1462" spans="2:21" x14ac:dyDescent="0.25">
      <c r="B1462" s="563"/>
      <c r="C1462" s="562"/>
      <c r="D1462" s="563"/>
      <c r="E1462" s="551" t="s">
        <v>10530</v>
      </c>
      <c r="F1462" s="550"/>
      <c r="G1462" s="550"/>
      <c r="H1462" s="549"/>
      <c r="I1462" s="550"/>
      <c r="J1462" s="550"/>
      <c r="K1462" s="550"/>
      <c r="L1462" s="549"/>
      <c r="M1462" s="550">
        <v>1</v>
      </c>
      <c r="N1462" s="400"/>
      <c r="O1462" s="319"/>
      <c r="P1462" s="174"/>
      <c r="Q1462" s="174"/>
      <c r="R1462" s="174"/>
      <c r="S1462" s="301">
        <f t="shared" si="242"/>
        <v>1</v>
      </c>
      <c r="T1462" s="222"/>
      <c r="U1462" s="545"/>
    </row>
    <row r="1463" spans="2:21" x14ac:dyDescent="0.25">
      <c r="B1463" s="563"/>
      <c r="C1463" s="562"/>
      <c r="D1463" s="563"/>
      <c r="E1463" s="551" t="s">
        <v>10530</v>
      </c>
      <c r="F1463" s="550"/>
      <c r="G1463" s="550"/>
      <c r="H1463" s="549"/>
      <c r="I1463" s="550"/>
      <c r="J1463" s="550"/>
      <c r="K1463" s="550"/>
      <c r="L1463" s="549"/>
      <c r="M1463" s="550">
        <v>1</v>
      </c>
      <c r="N1463" s="400"/>
      <c r="O1463" s="319"/>
      <c r="P1463" s="174"/>
      <c r="Q1463" s="174"/>
      <c r="R1463" s="174"/>
      <c r="S1463" s="301">
        <f t="shared" si="242"/>
        <v>1</v>
      </c>
      <c r="T1463" s="222"/>
      <c r="U1463" s="545"/>
    </row>
    <row r="1464" spans="2:21" x14ac:dyDescent="0.25">
      <c r="B1464" s="563"/>
      <c r="C1464" s="562"/>
      <c r="D1464" s="563"/>
      <c r="E1464" s="551" t="s">
        <v>10530</v>
      </c>
      <c r="F1464" s="550"/>
      <c r="G1464" s="550"/>
      <c r="H1464" s="549"/>
      <c r="I1464" s="550"/>
      <c r="J1464" s="550"/>
      <c r="K1464" s="550"/>
      <c r="L1464" s="549"/>
      <c r="M1464" s="550">
        <v>1</v>
      </c>
      <c r="N1464" s="400"/>
      <c r="O1464" s="319"/>
      <c r="P1464" s="174"/>
      <c r="Q1464" s="174"/>
      <c r="R1464" s="174"/>
      <c r="S1464" s="301">
        <f t="shared" si="242"/>
        <v>1</v>
      </c>
      <c r="T1464" s="222"/>
      <c r="U1464" s="545"/>
    </row>
    <row r="1465" spans="2:21" x14ac:dyDescent="0.25">
      <c r="B1465" s="563"/>
      <c r="C1465" s="562"/>
      <c r="D1465" s="563"/>
      <c r="E1465" s="551" t="s">
        <v>10530</v>
      </c>
      <c r="F1465" s="550"/>
      <c r="G1465" s="550"/>
      <c r="H1465" s="549"/>
      <c r="I1465" s="550"/>
      <c r="J1465" s="550"/>
      <c r="K1465" s="550"/>
      <c r="L1465" s="549"/>
      <c r="M1465" s="550">
        <v>1</v>
      </c>
      <c r="N1465" s="400"/>
      <c r="O1465" s="319"/>
      <c r="P1465" s="174"/>
      <c r="Q1465" s="174"/>
      <c r="R1465" s="174"/>
      <c r="S1465" s="301">
        <f t="shared" si="242"/>
        <v>1</v>
      </c>
      <c r="T1465" s="222"/>
      <c r="U1465" s="545"/>
    </row>
    <row r="1466" spans="2:21" x14ac:dyDescent="0.25">
      <c r="B1466" s="563"/>
      <c r="C1466" s="562"/>
      <c r="D1466" s="563"/>
      <c r="E1466" s="551" t="s">
        <v>10530</v>
      </c>
      <c r="F1466" s="550"/>
      <c r="G1466" s="550"/>
      <c r="H1466" s="549"/>
      <c r="I1466" s="550"/>
      <c r="J1466" s="550"/>
      <c r="K1466" s="550"/>
      <c r="L1466" s="549"/>
      <c r="M1466" s="550">
        <v>1</v>
      </c>
      <c r="N1466" s="400"/>
      <c r="O1466" s="319"/>
      <c r="P1466" s="174"/>
      <c r="Q1466" s="174"/>
      <c r="R1466" s="174"/>
      <c r="S1466" s="301">
        <f t="shared" si="242"/>
        <v>1</v>
      </c>
      <c r="T1466" s="222"/>
      <c r="U1466" s="545"/>
    </row>
    <row r="1467" spans="2:21" x14ac:dyDescent="0.25">
      <c r="B1467" s="563"/>
      <c r="C1467" s="562"/>
      <c r="D1467" s="563"/>
      <c r="E1467" s="551" t="s">
        <v>10530</v>
      </c>
      <c r="F1467" s="550"/>
      <c r="G1467" s="550"/>
      <c r="H1467" s="549"/>
      <c r="I1467" s="550"/>
      <c r="J1467" s="550"/>
      <c r="K1467" s="550"/>
      <c r="L1467" s="549"/>
      <c r="M1467" s="550">
        <v>1</v>
      </c>
      <c r="N1467" s="400"/>
      <c r="O1467" s="319"/>
      <c r="P1467" s="174"/>
      <c r="Q1467" s="174"/>
      <c r="R1467" s="174"/>
      <c r="S1467" s="301">
        <f t="shared" si="242"/>
        <v>1</v>
      </c>
      <c r="T1467" s="222"/>
      <c r="U1467" s="545"/>
    </row>
    <row r="1468" spans="2:21" x14ac:dyDescent="0.25">
      <c r="B1468" s="563"/>
      <c r="C1468" s="562"/>
      <c r="D1468" s="563"/>
      <c r="E1468" s="551" t="s">
        <v>10530</v>
      </c>
      <c r="F1468" s="550"/>
      <c r="G1468" s="550"/>
      <c r="H1468" s="549"/>
      <c r="I1468" s="550"/>
      <c r="J1468" s="550"/>
      <c r="K1468" s="550"/>
      <c r="L1468" s="549"/>
      <c r="M1468" s="550">
        <v>1</v>
      </c>
      <c r="N1468" s="400"/>
      <c r="O1468" s="319"/>
      <c r="P1468" s="174"/>
      <c r="Q1468" s="174"/>
      <c r="R1468" s="174"/>
      <c r="S1468" s="301">
        <f t="shared" si="242"/>
        <v>1</v>
      </c>
      <c r="T1468" s="222"/>
      <c r="U1468" s="545"/>
    </row>
    <row r="1469" spans="2:21" x14ac:dyDescent="0.25">
      <c r="B1469" s="563"/>
      <c r="C1469" s="562"/>
      <c r="D1469" s="563"/>
      <c r="E1469" s="551" t="s">
        <v>10530</v>
      </c>
      <c r="F1469" s="550"/>
      <c r="G1469" s="550"/>
      <c r="H1469" s="549"/>
      <c r="I1469" s="550"/>
      <c r="J1469" s="550"/>
      <c r="K1469" s="550"/>
      <c r="L1469" s="549"/>
      <c r="M1469" s="550">
        <v>1</v>
      </c>
      <c r="N1469" s="400"/>
      <c r="O1469" s="319"/>
      <c r="P1469" s="174"/>
      <c r="Q1469" s="174"/>
      <c r="R1469" s="174"/>
      <c r="S1469" s="301">
        <f t="shared" si="242"/>
        <v>1</v>
      </c>
      <c r="T1469" s="222"/>
      <c r="U1469" s="545"/>
    </row>
    <row r="1470" spans="2:21" x14ac:dyDescent="0.25">
      <c r="B1470" s="563"/>
      <c r="C1470" s="562"/>
      <c r="D1470" s="563"/>
      <c r="E1470" s="551" t="s">
        <v>10614</v>
      </c>
      <c r="F1470" s="550"/>
      <c r="G1470" s="550"/>
      <c r="H1470" s="549"/>
      <c r="I1470" s="550"/>
      <c r="J1470" s="550"/>
      <c r="K1470" s="550"/>
      <c r="L1470" s="549"/>
      <c r="M1470" s="550">
        <v>1</v>
      </c>
      <c r="N1470" s="400"/>
      <c r="O1470" s="319"/>
      <c r="P1470" s="174"/>
      <c r="Q1470" s="174"/>
      <c r="R1470" s="174"/>
      <c r="S1470" s="301">
        <f t="shared" si="242"/>
        <v>1</v>
      </c>
      <c r="T1470" s="222"/>
      <c r="U1470" s="545"/>
    </row>
    <row r="1471" spans="2:21" x14ac:dyDescent="0.25">
      <c r="B1471" s="563"/>
      <c r="C1471" s="562"/>
      <c r="D1471" s="563"/>
      <c r="E1471" s="551" t="s">
        <v>10614</v>
      </c>
      <c r="F1471" s="550"/>
      <c r="G1471" s="550"/>
      <c r="H1471" s="549"/>
      <c r="I1471" s="550"/>
      <c r="J1471" s="550"/>
      <c r="K1471" s="550"/>
      <c r="L1471" s="549"/>
      <c r="M1471" s="550">
        <v>1</v>
      </c>
      <c r="N1471" s="400"/>
      <c r="O1471" s="319"/>
      <c r="P1471" s="174"/>
      <c r="Q1471" s="174"/>
      <c r="R1471" s="174"/>
      <c r="S1471" s="301">
        <f t="shared" si="242"/>
        <v>1</v>
      </c>
      <c r="T1471" s="222"/>
      <c r="U1471" s="545"/>
    </row>
    <row r="1472" spans="2:21" x14ac:dyDescent="0.25">
      <c r="B1472" s="563"/>
      <c r="C1472" s="562"/>
      <c r="D1472" s="563"/>
      <c r="E1472" s="551" t="s">
        <v>10614</v>
      </c>
      <c r="F1472" s="550"/>
      <c r="G1472" s="550"/>
      <c r="H1472" s="549"/>
      <c r="I1472" s="550"/>
      <c r="J1472" s="550"/>
      <c r="K1472" s="550"/>
      <c r="L1472" s="549"/>
      <c r="M1472" s="550">
        <v>1</v>
      </c>
      <c r="N1472" s="400"/>
      <c r="O1472" s="319"/>
      <c r="P1472" s="174"/>
      <c r="Q1472" s="174"/>
      <c r="R1472" s="174"/>
      <c r="S1472" s="301">
        <f t="shared" si="242"/>
        <v>1</v>
      </c>
      <c r="T1472" s="222"/>
      <c r="U1472" s="545"/>
    </row>
    <row r="1473" spans="2:21" x14ac:dyDescent="0.25">
      <c r="B1473" s="563"/>
      <c r="C1473" s="562"/>
      <c r="D1473" s="563"/>
      <c r="E1473" s="551" t="s">
        <v>10614</v>
      </c>
      <c r="F1473" s="550"/>
      <c r="G1473" s="550"/>
      <c r="H1473" s="549"/>
      <c r="I1473" s="550"/>
      <c r="J1473" s="550"/>
      <c r="K1473" s="550"/>
      <c r="L1473" s="549"/>
      <c r="M1473" s="550">
        <v>1</v>
      </c>
      <c r="N1473" s="400"/>
      <c r="O1473" s="319"/>
      <c r="P1473" s="174"/>
      <c r="Q1473" s="174"/>
      <c r="R1473" s="174"/>
      <c r="S1473" s="301">
        <f t="shared" si="242"/>
        <v>1</v>
      </c>
      <c r="T1473" s="222"/>
      <c r="U1473" s="545"/>
    </row>
    <row r="1474" spans="2:21" x14ac:dyDescent="0.25">
      <c r="B1474" s="563"/>
      <c r="C1474" s="562"/>
      <c r="D1474" s="563"/>
      <c r="E1474" s="551" t="s">
        <v>10614</v>
      </c>
      <c r="F1474" s="550"/>
      <c r="G1474" s="550"/>
      <c r="H1474" s="549"/>
      <c r="I1474" s="550"/>
      <c r="J1474" s="550"/>
      <c r="K1474" s="550"/>
      <c r="L1474" s="549"/>
      <c r="M1474" s="550">
        <v>1</v>
      </c>
      <c r="N1474" s="400"/>
      <c r="O1474" s="319"/>
      <c r="P1474" s="174"/>
      <c r="Q1474" s="174"/>
      <c r="R1474" s="174"/>
      <c r="S1474" s="301">
        <f t="shared" ref="S1474:S1501" si="243">M1474</f>
        <v>1</v>
      </c>
      <c r="T1474" s="222"/>
      <c r="U1474" s="545"/>
    </row>
    <row r="1475" spans="2:21" x14ac:dyDescent="0.25">
      <c r="B1475" s="563"/>
      <c r="C1475" s="562"/>
      <c r="D1475" s="563"/>
      <c r="E1475" s="551" t="s">
        <v>10614</v>
      </c>
      <c r="F1475" s="550"/>
      <c r="H1475" s="549"/>
      <c r="I1475" s="550"/>
      <c r="J1475" s="550"/>
      <c r="K1475" s="550"/>
      <c r="L1475" s="549"/>
      <c r="M1475" s="550">
        <v>1</v>
      </c>
      <c r="N1475" s="400"/>
      <c r="O1475" s="319"/>
      <c r="P1475" s="174"/>
      <c r="Q1475" s="174"/>
      <c r="R1475" s="174"/>
      <c r="S1475" s="301">
        <f t="shared" si="243"/>
        <v>1</v>
      </c>
      <c r="T1475" s="222"/>
      <c r="U1475" s="545"/>
    </row>
    <row r="1476" spans="2:21" x14ac:dyDescent="0.25">
      <c r="B1476" s="563"/>
      <c r="C1476" s="562"/>
      <c r="D1476" s="563"/>
      <c r="E1476" s="551" t="s">
        <v>13893</v>
      </c>
      <c r="F1476" s="550"/>
      <c r="G1476" s="550"/>
      <c r="H1476" s="549"/>
      <c r="I1476" s="550"/>
      <c r="J1476" s="550"/>
      <c r="K1476" s="550"/>
      <c r="L1476" s="549" t="s">
        <v>13892</v>
      </c>
      <c r="M1476" s="550">
        <v>1</v>
      </c>
      <c r="N1476" s="400"/>
      <c r="O1476" s="319"/>
      <c r="P1476" s="174"/>
      <c r="Q1476" s="174"/>
      <c r="R1476" s="174"/>
      <c r="S1476" s="301">
        <f t="shared" si="243"/>
        <v>1</v>
      </c>
      <c r="T1476" s="222"/>
      <c r="U1476" s="545"/>
    </row>
    <row r="1477" spans="2:21" x14ac:dyDescent="0.25">
      <c r="B1477" s="563"/>
      <c r="C1477" s="562"/>
      <c r="D1477" s="563"/>
      <c r="E1477" s="551" t="s">
        <v>13893</v>
      </c>
      <c r="F1477" s="550"/>
      <c r="G1477" s="550"/>
      <c r="H1477" s="549"/>
      <c r="I1477" s="550"/>
      <c r="J1477" s="550"/>
      <c r="K1477" s="550"/>
      <c r="L1477" s="549" t="s">
        <v>13828</v>
      </c>
      <c r="M1477" s="550">
        <v>1</v>
      </c>
      <c r="N1477" s="400"/>
      <c r="O1477" s="319"/>
      <c r="P1477" s="174"/>
      <c r="Q1477" s="174"/>
      <c r="R1477" s="174"/>
      <c r="S1477" s="301">
        <f t="shared" si="243"/>
        <v>1</v>
      </c>
      <c r="T1477" s="222"/>
      <c r="U1477" s="545"/>
    </row>
    <row r="1478" spans="2:21" x14ac:dyDescent="0.25">
      <c r="B1478" s="563"/>
      <c r="C1478" s="562"/>
      <c r="D1478" s="563"/>
      <c r="E1478" s="551" t="s">
        <v>13893</v>
      </c>
      <c r="F1478" s="550"/>
      <c r="G1478" s="550"/>
      <c r="H1478" s="549"/>
      <c r="I1478" s="550"/>
      <c r="J1478" s="550"/>
      <c r="K1478" s="550"/>
      <c r="L1478" s="549" t="s">
        <v>13802</v>
      </c>
      <c r="M1478" s="550">
        <v>1</v>
      </c>
      <c r="N1478" s="400"/>
      <c r="O1478" s="319"/>
      <c r="P1478" s="174"/>
      <c r="Q1478" s="174"/>
      <c r="R1478" s="174"/>
      <c r="S1478" s="301">
        <f t="shared" si="243"/>
        <v>1</v>
      </c>
      <c r="T1478" s="222"/>
      <c r="U1478" s="545"/>
    </row>
    <row r="1479" spans="2:21" x14ac:dyDescent="0.25">
      <c r="B1479" s="563"/>
      <c r="C1479" s="562"/>
      <c r="D1479" s="563"/>
      <c r="E1479" s="551" t="s">
        <v>13893</v>
      </c>
      <c r="F1479" s="550"/>
      <c r="G1479" s="550"/>
      <c r="H1479" s="549"/>
      <c r="I1479" s="550"/>
      <c r="J1479" s="550"/>
      <c r="K1479" s="550"/>
      <c r="L1479" s="549" t="s">
        <v>13802</v>
      </c>
      <c r="M1479" s="550">
        <v>1</v>
      </c>
      <c r="N1479" s="400"/>
      <c r="O1479" s="319"/>
      <c r="P1479" s="174"/>
      <c r="Q1479" s="174"/>
      <c r="R1479" s="174"/>
      <c r="S1479" s="301">
        <f t="shared" si="243"/>
        <v>1</v>
      </c>
      <c r="T1479" s="222"/>
      <c r="U1479" s="545"/>
    </row>
    <row r="1480" spans="2:21" x14ac:dyDescent="0.25">
      <c r="B1480" s="563"/>
      <c r="C1480" s="562"/>
      <c r="D1480" s="563"/>
      <c r="E1480" s="551" t="s">
        <v>13893</v>
      </c>
      <c r="F1480" s="550"/>
      <c r="G1480" s="550"/>
      <c r="H1480" s="549"/>
      <c r="I1480" s="550"/>
      <c r="J1480" s="550"/>
      <c r="K1480" s="550"/>
      <c r="L1480" s="549" t="s">
        <v>13894</v>
      </c>
      <c r="M1480" s="550">
        <v>1</v>
      </c>
      <c r="N1480" s="400"/>
      <c r="O1480" s="319"/>
      <c r="P1480" s="174"/>
      <c r="Q1480" s="174"/>
      <c r="R1480" s="174"/>
      <c r="S1480" s="301">
        <f t="shared" si="243"/>
        <v>1</v>
      </c>
      <c r="T1480" s="222"/>
      <c r="U1480" s="545"/>
    </row>
    <row r="1481" spans="2:21" x14ac:dyDescent="0.25">
      <c r="B1481" s="563"/>
      <c r="C1481" s="562"/>
      <c r="D1481" s="563"/>
      <c r="E1481" s="551" t="s">
        <v>13893</v>
      </c>
      <c r="F1481" s="550"/>
      <c r="G1481" s="550"/>
      <c r="H1481" s="549"/>
      <c r="I1481" s="550"/>
      <c r="J1481" s="550"/>
      <c r="K1481" s="550"/>
      <c r="L1481" s="549" t="s">
        <v>13832</v>
      </c>
      <c r="M1481" s="550">
        <v>1</v>
      </c>
      <c r="N1481" s="400"/>
      <c r="O1481" s="319"/>
      <c r="P1481" s="174"/>
      <c r="Q1481" s="174"/>
      <c r="R1481" s="174"/>
      <c r="S1481" s="301">
        <f t="shared" si="243"/>
        <v>1</v>
      </c>
      <c r="T1481" s="222"/>
      <c r="U1481" s="545"/>
    </row>
    <row r="1482" spans="2:21" x14ac:dyDescent="0.25">
      <c r="B1482" s="563"/>
      <c r="C1482" s="562"/>
      <c r="D1482" s="563"/>
      <c r="E1482" s="551" t="s">
        <v>13893</v>
      </c>
      <c r="F1482" s="550"/>
      <c r="G1482" s="550"/>
      <c r="H1482" s="549"/>
      <c r="I1482" s="550"/>
      <c r="J1482" s="550"/>
      <c r="K1482" s="550"/>
      <c r="L1482" s="549" t="s">
        <v>13895</v>
      </c>
      <c r="M1482" s="550">
        <v>1</v>
      </c>
      <c r="N1482" s="400"/>
      <c r="O1482" s="319"/>
      <c r="P1482" s="174"/>
      <c r="Q1482" s="174"/>
      <c r="R1482" s="174"/>
      <c r="S1482" s="301">
        <f t="shared" si="243"/>
        <v>1</v>
      </c>
      <c r="T1482" s="222"/>
      <c r="U1482" s="545"/>
    </row>
    <row r="1483" spans="2:21" x14ac:dyDescent="0.25">
      <c r="B1483" s="563"/>
      <c r="C1483" s="562"/>
      <c r="D1483" s="563"/>
      <c r="E1483" s="551" t="s">
        <v>13893</v>
      </c>
      <c r="F1483" s="550"/>
      <c r="G1483" s="550"/>
      <c r="H1483" s="549"/>
      <c r="I1483" s="550"/>
      <c r="J1483" s="550"/>
      <c r="K1483" s="550"/>
      <c r="L1483" s="549" t="s">
        <v>13829</v>
      </c>
      <c r="M1483" s="550">
        <v>1</v>
      </c>
      <c r="N1483" s="400"/>
      <c r="O1483" s="319"/>
      <c r="P1483" s="174"/>
      <c r="Q1483" s="174"/>
      <c r="R1483" s="174"/>
      <c r="S1483" s="301">
        <f t="shared" si="243"/>
        <v>1</v>
      </c>
      <c r="T1483" s="222"/>
      <c r="U1483" s="545"/>
    </row>
    <row r="1484" spans="2:21" x14ac:dyDescent="0.25">
      <c r="B1484" s="563"/>
      <c r="C1484" s="562"/>
      <c r="D1484" s="563"/>
      <c r="E1484" s="551" t="s">
        <v>13893</v>
      </c>
      <c r="F1484" s="550"/>
      <c r="G1484" s="550"/>
      <c r="H1484" s="549"/>
      <c r="I1484" s="550"/>
      <c r="J1484" s="550"/>
      <c r="K1484" s="550"/>
      <c r="L1484" s="549" t="s">
        <v>13830</v>
      </c>
      <c r="M1484" s="550">
        <v>1</v>
      </c>
      <c r="N1484" s="400"/>
      <c r="O1484" s="319"/>
      <c r="P1484" s="174"/>
      <c r="Q1484" s="174"/>
      <c r="R1484" s="174"/>
      <c r="S1484" s="301">
        <f t="shared" si="243"/>
        <v>1</v>
      </c>
      <c r="T1484" s="222"/>
      <c r="U1484" s="545"/>
    </row>
    <row r="1485" spans="2:21" x14ac:dyDescent="0.25">
      <c r="B1485" s="563"/>
      <c r="C1485" s="562"/>
      <c r="D1485" s="563"/>
      <c r="E1485" s="551" t="s">
        <v>13893</v>
      </c>
      <c r="F1485" s="550"/>
      <c r="G1485" s="550"/>
      <c r="H1485" s="549"/>
      <c r="I1485" s="550"/>
      <c r="J1485" s="550"/>
      <c r="K1485" s="550"/>
      <c r="L1485" s="549" t="s">
        <v>13831</v>
      </c>
      <c r="M1485" s="550">
        <v>1</v>
      </c>
      <c r="N1485" s="400"/>
      <c r="O1485" s="319"/>
      <c r="P1485" s="174"/>
      <c r="Q1485" s="174"/>
      <c r="R1485" s="174"/>
      <c r="S1485" s="301">
        <f t="shared" si="243"/>
        <v>1</v>
      </c>
      <c r="T1485" s="222"/>
      <c r="U1485" s="545"/>
    </row>
    <row r="1486" spans="2:21" x14ac:dyDescent="0.25">
      <c r="B1486" s="563"/>
      <c r="C1486" s="562"/>
      <c r="D1486" s="563"/>
      <c r="E1486" s="551" t="s">
        <v>13893</v>
      </c>
      <c r="F1486" s="550"/>
      <c r="G1486" s="550"/>
      <c r="H1486" s="549"/>
      <c r="I1486" s="550"/>
      <c r="J1486" s="550"/>
      <c r="K1486" s="550"/>
      <c r="L1486" s="549" t="s">
        <v>13834</v>
      </c>
      <c r="M1486" s="550">
        <v>1</v>
      </c>
      <c r="N1486" s="400"/>
      <c r="O1486" s="319"/>
      <c r="P1486" s="174"/>
      <c r="Q1486" s="174"/>
      <c r="R1486" s="174"/>
      <c r="S1486" s="301">
        <f t="shared" si="243"/>
        <v>1</v>
      </c>
      <c r="T1486" s="222"/>
      <c r="U1486" s="545"/>
    </row>
    <row r="1487" spans="2:21" x14ac:dyDescent="0.25">
      <c r="B1487" s="563"/>
      <c r="C1487" s="562"/>
      <c r="D1487" s="563"/>
      <c r="E1487" s="551" t="s">
        <v>13893</v>
      </c>
      <c r="F1487" s="550"/>
      <c r="G1487" s="550"/>
      <c r="H1487" s="549"/>
      <c r="I1487" s="550"/>
      <c r="J1487" s="550"/>
      <c r="K1487" s="550"/>
      <c r="L1487" s="549" t="s">
        <v>13835</v>
      </c>
      <c r="M1487" s="550">
        <v>1</v>
      </c>
      <c r="N1487" s="400"/>
      <c r="O1487" s="319"/>
      <c r="P1487" s="174"/>
      <c r="Q1487" s="174"/>
      <c r="R1487" s="174"/>
      <c r="S1487" s="301">
        <f t="shared" si="243"/>
        <v>1</v>
      </c>
      <c r="T1487" s="222"/>
      <c r="U1487" s="545"/>
    </row>
    <row r="1488" spans="2:21" x14ac:dyDescent="0.25">
      <c r="B1488" s="563"/>
      <c r="C1488" s="562"/>
      <c r="D1488" s="563"/>
      <c r="E1488" s="551" t="s">
        <v>13893</v>
      </c>
      <c r="F1488" s="550"/>
      <c r="G1488" s="550"/>
      <c r="H1488" s="549"/>
      <c r="I1488" s="550"/>
      <c r="J1488" s="550"/>
      <c r="K1488" s="550"/>
      <c r="L1488" s="549" t="s">
        <v>13836</v>
      </c>
      <c r="M1488" s="550">
        <v>1</v>
      </c>
      <c r="N1488" s="400"/>
      <c r="O1488" s="319"/>
      <c r="P1488" s="174"/>
      <c r="Q1488" s="174"/>
      <c r="R1488" s="174"/>
      <c r="S1488" s="301">
        <f t="shared" si="243"/>
        <v>1</v>
      </c>
      <c r="T1488" s="222"/>
      <c r="U1488" s="545"/>
    </row>
    <row r="1489" spans="2:21" x14ac:dyDescent="0.25">
      <c r="B1489" s="563"/>
      <c r="C1489" s="562"/>
      <c r="D1489" s="563"/>
      <c r="E1489" s="551" t="s">
        <v>13893</v>
      </c>
      <c r="F1489" s="550"/>
      <c r="G1489" s="550"/>
      <c r="H1489" s="549"/>
      <c r="I1489" s="550"/>
      <c r="J1489" s="550"/>
      <c r="K1489" s="550"/>
      <c r="L1489" s="549" t="s">
        <v>13837</v>
      </c>
      <c r="M1489" s="550">
        <v>1</v>
      </c>
      <c r="N1489" s="400"/>
      <c r="O1489" s="319"/>
      <c r="P1489" s="174"/>
      <c r="Q1489" s="174"/>
      <c r="R1489" s="174"/>
      <c r="S1489" s="301">
        <f t="shared" si="243"/>
        <v>1</v>
      </c>
      <c r="T1489" s="222"/>
      <c r="U1489" s="545"/>
    </row>
    <row r="1490" spans="2:21" x14ac:dyDescent="0.25">
      <c r="B1490" s="563"/>
      <c r="C1490" s="562"/>
      <c r="D1490" s="563"/>
      <c r="E1490" s="551" t="s">
        <v>13893</v>
      </c>
      <c r="F1490" s="550"/>
      <c r="G1490" s="550"/>
      <c r="H1490" s="549"/>
      <c r="I1490" s="550"/>
      <c r="J1490" s="550"/>
      <c r="K1490" s="550"/>
      <c r="L1490" s="549" t="s">
        <v>13838</v>
      </c>
      <c r="M1490" s="550">
        <v>1</v>
      </c>
      <c r="N1490" s="400"/>
      <c r="O1490" s="319"/>
      <c r="P1490" s="174"/>
      <c r="Q1490" s="174"/>
      <c r="R1490" s="174"/>
      <c r="S1490" s="301">
        <f t="shared" si="243"/>
        <v>1</v>
      </c>
      <c r="T1490" s="222"/>
      <c r="U1490" s="545"/>
    </row>
    <row r="1491" spans="2:21" x14ac:dyDescent="0.25">
      <c r="B1491" s="563"/>
      <c r="C1491" s="562"/>
      <c r="D1491" s="563"/>
      <c r="E1491" s="551" t="s">
        <v>13893</v>
      </c>
      <c r="F1491" s="550"/>
      <c r="G1491" s="550"/>
      <c r="H1491" s="549"/>
      <c r="I1491" s="550"/>
      <c r="J1491" s="550"/>
      <c r="K1491" s="550"/>
      <c r="L1491" s="549" t="s">
        <v>13839</v>
      </c>
      <c r="M1491" s="550">
        <v>1</v>
      </c>
      <c r="N1491" s="400"/>
      <c r="O1491" s="319"/>
      <c r="P1491" s="174"/>
      <c r="Q1491" s="174"/>
      <c r="R1491" s="174"/>
      <c r="S1491" s="301">
        <f t="shared" si="243"/>
        <v>1</v>
      </c>
      <c r="T1491" s="222"/>
      <c r="U1491" s="545"/>
    </row>
    <row r="1492" spans="2:21" x14ac:dyDescent="0.25">
      <c r="B1492" s="563"/>
      <c r="C1492" s="562"/>
      <c r="D1492" s="563"/>
      <c r="E1492" s="551" t="s">
        <v>13893</v>
      </c>
      <c r="F1492" s="550"/>
      <c r="G1492" s="550"/>
      <c r="H1492" s="549"/>
      <c r="I1492" s="550"/>
      <c r="J1492" s="550"/>
      <c r="K1492" s="550"/>
      <c r="L1492" s="549" t="s">
        <v>13840</v>
      </c>
      <c r="M1492" s="550">
        <v>1</v>
      </c>
      <c r="N1492" s="400"/>
      <c r="O1492" s="319"/>
      <c r="P1492" s="174"/>
      <c r="Q1492" s="174"/>
      <c r="R1492" s="174"/>
      <c r="S1492" s="301">
        <f t="shared" si="243"/>
        <v>1</v>
      </c>
      <c r="T1492" s="222"/>
      <c r="U1492" s="545"/>
    </row>
    <row r="1493" spans="2:21" x14ac:dyDescent="0.25">
      <c r="B1493" s="563"/>
      <c r="C1493" s="562"/>
      <c r="D1493" s="563"/>
      <c r="E1493" s="551" t="s">
        <v>13893</v>
      </c>
      <c r="F1493" s="550"/>
      <c r="G1493" s="550"/>
      <c r="H1493" s="549"/>
      <c r="I1493" s="550"/>
      <c r="J1493" s="550"/>
      <c r="K1493" s="550"/>
      <c r="L1493" s="549" t="s">
        <v>13843</v>
      </c>
      <c r="M1493" s="550">
        <v>1</v>
      </c>
      <c r="N1493" s="400"/>
      <c r="O1493" s="319"/>
      <c r="P1493" s="174"/>
      <c r="Q1493" s="174"/>
      <c r="R1493" s="174"/>
      <c r="S1493" s="301">
        <f t="shared" si="243"/>
        <v>1</v>
      </c>
      <c r="T1493" s="222"/>
      <c r="U1493" s="545"/>
    </row>
    <row r="1494" spans="2:21" x14ac:dyDescent="0.25">
      <c r="B1494" s="563"/>
      <c r="C1494" s="562"/>
      <c r="D1494" s="563"/>
      <c r="E1494" s="551" t="s">
        <v>13893</v>
      </c>
      <c r="F1494" s="550"/>
      <c r="G1494" s="550"/>
      <c r="H1494" s="549"/>
      <c r="I1494" s="550"/>
      <c r="J1494" s="550"/>
      <c r="K1494" s="550"/>
      <c r="L1494" s="549" t="s">
        <v>13844</v>
      </c>
      <c r="M1494" s="550">
        <v>1</v>
      </c>
      <c r="N1494" s="400"/>
      <c r="O1494" s="319"/>
      <c r="P1494" s="174"/>
      <c r="Q1494" s="174"/>
      <c r="R1494" s="174"/>
      <c r="S1494" s="301">
        <f t="shared" si="243"/>
        <v>1</v>
      </c>
      <c r="T1494" s="222"/>
      <c r="U1494" s="545"/>
    </row>
    <row r="1495" spans="2:21" x14ac:dyDescent="0.25">
      <c r="B1495" s="563"/>
      <c r="C1495" s="562"/>
      <c r="D1495" s="563"/>
      <c r="E1495" s="551" t="s">
        <v>13893</v>
      </c>
      <c r="F1495" s="550"/>
      <c r="G1495" s="550"/>
      <c r="H1495" s="549"/>
      <c r="I1495" s="550"/>
      <c r="J1495" s="550"/>
      <c r="K1495" s="550"/>
      <c r="L1495" s="549" t="s">
        <v>13842</v>
      </c>
      <c r="M1495" s="550">
        <v>1</v>
      </c>
      <c r="N1495" s="400"/>
      <c r="O1495" s="319"/>
      <c r="P1495" s="174"/>
      <c r="Q1495" s="174"/>
      <c r="R1495" s="174"/>
      <c r="S1495" s="301">
        <f t="shared" si="243"/>
        <v>1</v>
      </c>
      <c r="T1495" s="222"/>
      <c r="U1495" s="545"/>
    </row>
    <row r="1496" spans="2:21" x14ac:dyDescent="0.25">
      <c r="B1496" s="563"/>
      <c r="C1496" s="562"/>
      <c r="D1496" s="563"/>
      <c r="E1496" s="551" t="s">
        <v>13893</v>
      </c>
      <c r="F1496" s="550"/>
      <c r="G1496" s="550"/>
      <c r="H1496" s="549"/>
      <c r="I1496" s="550"/>
      <c r="J1496" s="550"/>
      <c r="K1496" s="550"/>
      <c r="L1496" s="549" t="s">
        <v>13845</v>
      </c>
      <c r="M1496" s="550">
        <v>1</v>
      </c>
      <c r="N1496" s="400"/>
      <c r="O1496" s="319"/>
      <c r="P1496" s="174"/>
      <c r="Q1496" s="174"/>
      <c r="R1496" s="174"/>
      <c r="S1496" s="301">
        <f t="shared" si="243"/>
        <v>1</v>
      </c>
      <c r="T1496" s="222"/>
      <c r="U1496" s="545"/>
    </row>
    <row r="1497" spans="2:21" x14ac:dyDescent="0.25">
      <c r="B1497" s="563"/>
      <c r="C1497" s="562"/>
      <c r="D1497" s="563"/>
      <c r="E1497" s="551" t="s">
        <v>13893</v>
      </c>
      <c r="F1497" s="550"/>
      <c r="G1497" s="550"/>
      <c r="H1497" s="549"/>
      <c r="I1497" s="550"/>
      <c r="J1497" s="550"/>
      <c r="K1497" s="550"/>
      <c r="L1497" s="549" t="s">
        <v>13896</v>
      </c>
      <c r="M1497" s="550">
        <v>1</v>
      </c>
      <c r="N1497" s="400"/>
      <c r="O1497" s="319"/>
      <c r="P1497" s="174"/>
      <c r="Q1497" s="174"/>
      <c r="R1497" s="174"/>
      <c r="S1497" s="301">
        <f t="shared" si="243"/>
        <v>1</v>
      </c>
      <c r="T1497" s="222"/>
      <c r="U1497" s="545"/>
    </row>
    <row r="1498" spans="2:21" x14ac:dyDescent="0.25">
      <c r="B1498" s="563"/>
      <c r="C1498" s="562"/>
      <c r="D1498" s="563"/>
      <c r="E1498" s="551" t="s">
        <v>13893</v>
      </c>
      <c r="F1498" s="550"/>
      <c r="G1498" s="550"/>
      <c r="H1498" s="549"/>
      <c r="I1498" s="550"/>
      <c r="J1498" s="550"/>
      <c r="K1498" s="550"/>
      <c r="L1498" s="549" t="s">
        <v>13897</v>
      </c>
      <c r="M1498" s="550">
        <v>1</v>
      </c>
      <c r="N1498" s="400"/>
      <c r="O1498" s="319"/>
      <c r="P1498" s="174"/>
      <c r="Q1498" s="174"/>
      <c r="R1498" s="174"/>
      <c r="S1498" s="301">
        <f t="shared" si="243"/>
        <v>1</v>
      </c>
      <c r="T1498" s="222"/>
      <c r="U1498" s="545"/>
    </row>
    <row r="1499" spans="2:21" x14ac:dyDescent="0.25">
      <c r="B1499" s="563"/>
      <c r="C1499" s="562"/>
      <c r="D1499" s="563"/>
      <c r="E1499" s="551" t="s">
        <v>13893</v>
      </c>
      <c r="F1499" s="550"/>
      <c r="G1499" s="550"/>
      <c r="H1499" s="549"/>
      <c r="I1499" s="550"/>
      <c r="J1499" s="550"/>
      <c r="K1499" s="550"/>
      <c r="L1499" s="549" t="s">
        <v>13846</v>
      </c>
      <c r="M1499" s="550">
        <v>1</v>
      </c>
      <c r="N1499" s="400"/>
      <c r="O1499" s="319"/>
      <c r="P1499" s="174"/>
      <c r="Q1499" s="174"/>
      <c r="R1499" s="174"/>
      <c r="S1499" s="301">
        <f t="shared" si="243"/>
        <v>1</v>
      </c>
      <c r="T1499" s="222"/>
      <c r="U1499" s="545"/>
    </row>
    <row r="1500" spans="2:21" x14ac:dyDescent="0.25">
      <c r="B1500" s="563"/>
      <c r="C1500" s="562"/>
      <c r="D1500" s="563"/>
      <c r="E1500" s="551" t="s">
        <v>13893</v>
      </c>
      <c r="F1500" s="550"/>
      <c r="G1500" s="550"/>
      <c r="H1500" s="549"/>
      <c r="I1500" s="550"/>
      <c r="J1500" s="550"/>
      <c r="K1500" s="550"/>
      <c r="L1500" s="549" t="s">
        <v>13847</v>
      </c>
      <c r="M1500" s="550">
        <v>1</v>
      </c>
      <c r="N1500" s="400"/>
      <c r="O1500" s="319"/>
      <c r="P1500" s="174"/>
      <c r="Q1500" s="174"/>
      <c r="R1500" s="174"/>
      <c r="S1500" s="301">
        <f t="shared" si="243"/>
        <v>1</v>
      </c>
      <c r="T1500" s="222"/>
      <c r="U1500" s="545"/>
    </row>
    <row r="1501" spans="2:21" x14ac:dyDescent="0.25">
      <c r="B1501" s="563"/>
      <c r="C1501" s="562"/>
      <c r="D1501" s="563"/>
      <c r="E1501" s="551" t="s">
        <v>13893</v>
      </c>
      <c r="F1501" s="550"/>
      <c r="G1501" s="550"/>
      <c r="H1501" s="549"/>
      <c r="I1501" s="550"/>
      <c r="J1501" s="550"/>
      <c r="K1501" s="550"/>
      <c r="L1501" s="549" t="s">
        <v>13898</v>
      </c>
      <c r="M1501" s="550">
        <v>1</v>
      </c>
      <c r="N1501" s="400"/>
      <c r="O1501" s="319"/>
      <c r="P1501" s="174"/>
      <c r="Q1501" s="174"/>
      <c r="R1501" s="174"/>
      <c r="S1501" s="301">
        <f t="shared" si="243"/>
        <v>1</v>
      </c>
      <c r="T1501" s="222"/>
      <c r="U1501" s="545"/>
    </row>
    <row r="1502" spans="2:21" x14ac:dyDescent="0.25">
      <c r="B1502" s="565"/>
      <c r="C1502" s="564"/>
      <c r="D1502" s="565"/>
      <c r="E1502" s="149" t="s">
        <v>9</v>
      </c>
      <c r="F1502" s="160"/>
      <c r="G1502" s="161"/>
      <c r="H1502" s="163"/>
      <c r="I1502" s="160"/>
      <c r="J1502" s="161"/>
      <c r="K1502" s="163"/>
      <c r="L1502" s="163"/>
      <c r="M1502" s="164"/>
      <c r="N1502" s="165"/>
      <c r="O1502" s="165"/>
      <c r="P1502" s="165"/>
      <c r="Q1502" s="165"/>
      <c r="R1502" s="165"/>
      <c r="S1502" s="298">
        <f>ROUND(SUM(S1409:S1501),2)</f>
        <v>93</v>
      </c>
      <c r="T1502" s="150" t="str">
        <f>IFERROR(VLOOKUP(B1408,'Planilha Orçamentária'!$A$13:$H$171,5,FALSE),0)</f>
        <v>un</v>
      </c>
    </row>
    <row r="1503" spans="2:21" ht="6.75" customHeight="1" x14ac:dyDescent="0.25">
      <c r="B1503" s="388"/>
      <c r="C1503" s="389"/>
      <c r="D1503" s="389"/>
      <c r="E1503" s="389"/>
      <c r="F1503" s="389"/>
      <c r="G1503" s="389"/>
      <c r="H1503" s="389"/>
      <c r="I1503" s="389"/>
      <c r="J1503" s="389"/>
      <c r="K1503" s="389"/>
      <c r="L1503" s="389"/>
      <c r="M1503" s="389"/>
      <c r="N1503" s="389"/>
      <c r="O1503" s="389"/>
      <c r="P1503" s="389"/>
      <c r="Q1503" s="389"/>
      <c r="R1503" s="389"/>
      <c r="S1503" s="389"/>
      <c r="T1503" s="390"/>
    </row>
    <row r="1504" spans="2:21" x14ac:dyDescent="0.25">
      <c r="B1504" s="266" t="str">
        <f>'Planilha Orçamentária'!A127</f>
        <v>8.3.2</v>
      </c>
      <c r="C1504" s="266"/>
      <c r="D1504" s="266"/>
      <c r="E1504" s="392" t="str">
        <f>'Planilha Orçamentária'!D127</f>
        <v>Caixa De Passagem Em Concreto, Dimensão (20X20)Cm, Altura 90Cm, Com Tampa Em Ferro Fundido, Inclusive Escavação, Apiloamento, Lastro De Brita, Reaterro E Transporte E Retirada Do Material Escavado (Em Caçamba)</v>
      </c>
      <c r="F1504" s="391"/>
      <c r="G1504" s="391"/>
      <c r="H1504" s="391"/>
      <c r="I1504" s="391"/>
      <c r="J1504" s="391"/>
      <c r="K1504" s="391"/>
      <c r="L1504" s="391"/>
      <c r="M1504" s="391"/>
      <c r="N1504" s="381"/>
      <c r="O1504" s="382"/>
      <c r="P1504" s="383"/>
      <c r="Q1504" s="383"/>
      <c r="R1504" s="383"/>
      <c r="S1504" s="311">
        <f>S1513</f>
        <v>8</v>
      </c>
      <c r="T1504" s="370" t="str">
        <f>IFERROR(VLOOKUP(B1504,'Planilha Orçamentária'!$A$13:$H$171,5,FALSE),0)</f>
        <v>un</v>
      </c>
      <c r="U1504" s="496"/>
    </row>
    <row r="1505" spans="2:21" x14ac:dyDescent="0.25">
      <c r="B1505" s="563"/>
      <c r="C1505" s="562"/>
      <c r="D1505" s="563"/>
      <c r="E1505" s="167" t="s">
        <v>13888</v>
      </c>
      <c r="F1505" s="174"/>
      <c r="G1505" s="174"/>
      <c r="H1505" s="35"/>
      <c r="I1505" s="174"/>
      <c r="J1505" s="174"/>
      <c r="K1505" s="174"/>
      <c r="L1505" s="35"/>
      <c r="M1505" s="174">
        <v>1</v>
      </c>
      <c r="N1505" s="400"/>
      <c r="O1505" s="319"/>
      <c r="P1505" s="174"/>
      <c r="Q1505" s="174"/>
      <c r="R1505" s="174"/>
      <c r="S1505" s="301">
        <f>M1505</f>
        <v>1</v>
      </c>
      <c r="T1505" s="222"/>
      <c r="U1505" s="545"/>
    </row>
    <row r="1506" spans="2:21" x14ac:dyDescent="0.25">
      <c r="B1506" s="563"/>
      <c r="C1506" s="562"/>
      <c r="D1506" s="563"/>
      <c r="E1506" s="167" t="s">
        <v>13888</v>
      </c>
      <c r="F1506" s="174"/>
      <c r="G1506" s="174"/>
      <c r="H1506" s="35"/>
      <c r="I1506" s="174"/>
      <c r="J1506" s="174"/>
      <c r="K1506" s="174"/>
      <c r="L1506" s="35"/>
      <c r="M1506" s="174">
        <v>1</v>
      </c>
      <c r="N1506" s="400"/>
      <c r="O1506" s="319"/>
      <c r="P1506" s="174"/>
      <c r="Q1506" s="174"/>
      <c r="R1506" s="174"/>
      <c r="S1506" s="301">
        <f t="shared" ref="S1506:S1512" si="244">M1506</f>
        <v>1</v>
      </c>
      <c r="T1506" s="222"/>
      <c r="U1506" s="545"/>
    </row>
    <row r="1507" spans="2:21" x14ac:dyDescent="0.25">
      <c r="B1507" s="563"/>
      <c r="C1507" s="562"/>
      <c r="D1507" s="563"/>
      <c r="E1507" s="167" t="s">
        <v>10602</v>
      </c>
      <c r="F1507" s="174"/>
      <c r="G1507" s="174"/>
      <c r="H1507" s="35"/>
      <c r="I1507" s="174"/>
      <c r="J1507" s="174"/>
      <c r="K1507" s="174"/>
      <c r="L1507" s="35" t="s">
        <v>13833</v>
      </c>
      <c r="M1507" s="174">
        <v>1</v>
      </c>
      <c r="N1507" s="400"/>
      <c r="O1507" s="319"/>
      <c r="P1507" s="174"/>
      <c r="Q1507" s="174"/>
      <c r="R1507" s="174"/>
      <c r="S1507" s="301">
        <f t="shared" si="244"/>
        <v>1</v>
      </c>
      <c r="T1507" s="222"/>
      <c r="U1507" s="545"/>
    </row>
    <row r="1508" spans="2:21" x14ac:dyDescent="0.25">
      <c r="B1508" s="563"/>
      <c r="C1508" s="562"/>
      <c r="D1508" s="563"/>
      <c r="E1508" s="167" t="s">
        <v>10602</v>
      </c>
      <c r="F1508" s="174"/>
      <c r="G1508" s="174"/>
      <c r="H1508" s="35"/>
      <c r="I1508" s="174"/>
      <c r="J1508" s="174"/>
      <c r="K1508" s="174"/>
      <c r="L1508" s="35" t="s">
        <v>13833</v>
      </c>
      <c r="M1508" s="174">
        <v>1</v>
      </c>
      <c r="N1508" s="400"/>
      <c r="O1508" s="319"/>
      <c r="P1508" s="174"/>
      <c r="Q1508" s="174"/>
      <c r="R1508" s="174"/>
      <c r="S1508" s="301">
        <f t="shared" si="244"/>
        <v>1</v>
      </c>
      <c r="T1508" s="222"/>
      <c r="U1508" s="545"/>
    </row>
    <row r="1509" spans="2:21" x14ac:dyDescent="0.25">
      <c r="B1509" s="563"/>
      <c r="C1509" s="562"/>
      <c r="D1509" s="563"/>
      <c r="E1509" s="167" t="s">
        <v>10602</v>
      </c>
      <c r="F1509" s="174"/>
      <c r="G1509" s="174"/>
      <c r="H1509" s="35"/>
      <c r="I1509" s="174"/>
      <c r="J1509" s="174"/>
      <c r="K1509" s="174"/>
      <c r="L1509" s="35" t="s">
        <v>13841</v>
      </c>
      <c r="M1509" s="174">
        <v>1</v>
      </c>
      <c r="N1509" s="400"/>
      <c r="O1509" s="319"/>
      <c r="P1509" s="174"/>
      <c r="Q1509" s="174"/>
      <c r="R1509" s="174"/>
      <c r="S1509" s="301">
        <f t="shared" si="244"/>
        <v>1</v>
      </c>
      <c r="T1509" s="222"/>
      <c r="U1509" s="545"/>
    </row>
    <row r="1510" spans="2:21" x14ac:dyDescent="0.25">
      <c r="B1510" s="563"/>
      <c r="C1510" s="562"/>
      <c r="D1510" s="563"/>
      <c r="E1510" s="167" t="s">
        <v>10602</v>
      </c>
      <c r="F1510" s="174"/>
      <c r="G1510" s="174"/>
      <c r="H1510" s="35"/>
      <c r="I1510" s="174"/>
      <c r="J1510" s="174"/>
      <c r="K1510" s="174"/>
      <c r="L1510" s="35" t="s">
        <v>13841</v>
      </c>
      <c r="M1510" s="174">
        <v>1</v>
      </c>
      <c r="N1510" s="400"/>
      <c r="O1510" s="319"/>
      <c r="P1510" s="174"/>
      <c r="Q1510" s="174"/>
      <c r="R1510" s="174"/>
      <c r="S1510" s="301">
        <f t="shared" si="244"/>
        <v>1</v>
      </c>
      <c r="T1510" s="222"/>
      <c r="U1510" s="545"/>
    </row>
    <row r="1511" spans="2:21" x14ac:dyDescent="0.25">
      <c r="B1511" s="563"/>
      <c r="C1511" s="562"/>
      <c r="D1511" s="563"/>
      <c r="E1511" s="167" t="s">
        <v>10602</v>
      </c>
      <c r="F1511" s="174"/>
      <c r="G1511" s="174"/>
      <c r="H1511" s="35"/>
      <c r="I1511" s="174"/>
      <c r="J1511" s="174"/>
      <c r="K1511" s="174"/>
      <c r="L1511" s="35" t="s">
        <v>13804</v>
      </c>
      <c r="M1511" s="174">
        <v>1</v>
      </c>
      <c r="N1511" s="400"/>
      <c r="O1511" s="319"/>
      <c r="P1511" s="174"/>
      <c r="Q1511" s="174"/>
      <c r="R1511" s="174"/>
      <c r="S1511" s="301">
        <f t="shared" si="244"/>
        <v>1</v>
      </c>
      <c r="T1511" s="222"/>
      <c r="U1511" s="545"/>
    </row>
    <row r="1512" spans="2:21" x14ac:dyDescent="0.25">
      <c r="B1512" s="563"/>
      <c r="C1512" s="562"/>
      <c r="D1512" s="563"/>
      <c r="E1512" s="167" t="s">
        <v>10602</v>
      </c>
      <c r="F1512" s="174"/>
      <c r="G1512" s="174"/>
      <c r="H1512" s="35"/>
      <c r="I1512" s="174"/>
      <c r="J1512" s="174"/>
      <c r="K1512" s="174"/>
      <c r="L1512" s="35" t="s">
        <v>13804</v>
      </c>
      <c r="M1512" s="174">
        <v>1</v>
      </c>
      <c r="N1512" s="400"/>
      <c r="O1512" s="319"/>
      <c r="P1512" s="174"/>
      <c r="Q1512" s="174"/>
      <c r="R1512" s="174"/>
      <c r="S1512" s="301">
        <f t="shared" si="244"/>
        <v>1</v>
      </c>
      <c r="T1512" s="222"/>
      <c r="U1512" s="545"/>
    </row>
    <row r="1513" spans="2:21" x14ac:dyDescent="0.25">
      <c r="B1513" s="565"/>
      <c r="C1513" s="564"/>
      <c r="D1513" s="565"/>
      <c r="E1513" s="149" t="s">
        <v>9</v>
      </c>
      <c r="F1513" s="160"/>
      <c r="G1513" s="161"/>
      <c r="H1513" s="163"/>
      <c r="I1513" s="160"/>
      <c r="J1513" s="161"/>
      <c r="K1513" s="163"/>
      <c r="L1513" s="163"/>
      <c r="M1513" s="164"/>
      <c r="N1513" s="165"/>
      <c r="O1513" s="165"/>
      <c r="P1513" s="165"/>
      <c r="Q1513" s="165"/>
      <c r="R1513" s="165"/>
      <c r="S1513" s="298">
        <f>ROUND(SUM(S1505:S1512),2)</f>
        <v>8</v>
      </c>
      <c r="T1513" s="150" t="str">
        <f>IFERROR(VLOOKUP(B1504,'Planilha Orçamentária'!$A$13:$H$171,5,FALSE),0)</f>
        <v>un</v>
      </c>
    </row>
    <row r="1514" spans="2:21" ht="6.75" customHeight="1" x14ac:dyDescent="0.25">
      <c r="B1514" s="388"/>
      <c r="C1514" s="389"/>
      <c r="D1514" s="389"/>
      <c r="E1514" s="389"/>
      <c r="F1514" s="389"/>
      <c r="G1514" s="389"/>
      <c r="H1514" s="389"/>
      <c r="I1514" s="389"/>
      <c r="J1514" s="389"/>
      <c r="K1514" s="389"/>
      <c r="L1514" s="389"/>
      <c r="M1514" s="389"/>
      <c r="N1514" s="389"/>
      <c r="O1514" s="389"/>
      <c r="P1514" s="389"/>
      <c r="Q1514" s="389"/>
      <c r="R1514" s="389"/>
      <c r="S1514" s="389"/>
      <c r="T1514" s="390"/>
    </row>
    <row r="1515" spans="2:21" x14ac:dyDescent="0.25">
      <c r="B1515" s="266" t="str">
        <f>'Planilha Orçamentária'!A128</f>
        <v>8.3.3</v>
      </c>
      <c r="C1515" s="266"/>
      <c r="D1515" s="266"/>
      <c r="E1515" s="392" t="str">
        <f>'Planilha Orçamentária'!D128</f>
        <v>Caixa De Ligação De Alumínio, Tipo Conduletes, No Formato T, Inclusive Tampa Com Vedação, Diâmetro 1"</v>
      </c>
      <c r="F1515" s="391"/>
      <c r="G1515" s="391"/>
      <c r="H1515" s="391"/>
      <c r="I1515" s="391"/>
      <c r="J1515" s="391"/>
      <c r="K1515" s="391"/>
      <c r="L1515" s="391"/>
      <c r="M1515" s="391"/>
      <c r="N1515" s="381"/>
      <c r="O1515" s="382"/>
      <c r="P1515" s="383"/>
      <c r="Q1515" s="383"/>
      <c r="R1515" s="383"/>
      <c r="S1515" s="311">
        <f>S1519</f>
        <v>3</v>
      </c>
      <c r="T1515" s="370" t="str">
        <f>IFERROR(VLOOKUP(B1515,'Planilha Orçamentária'!$A$13:$H$171,5,FALSE),0)</f>
        <v>un</v>
      </c>
      <c r="U1515" s="496"/>
    </row>
    <row r="1516" spans="2:21" x14ac:dyDescent="0.25">
      <c r="B1516" s="563"/>
      <c r="C1516" s="562"/>
      <c r="D1516" s="563"/>
      <c r="E1516" s="167" t="s">
        <v>13859</v>
      </c>
      <c r="F1516" s="174"/>
      <c r="G1516" s="174"/>
      <c r="H1516" s="35"/>
      <c r="I1516" s="174"/>
      <c r="J1516" s="174"/>
      <c r="K1516" s="174"/>
      <c r="L1516" s="35"/>
      <c r="M1516" s="174">
        <v>1</v>
      </c>
      <c r="N1516" s="400"/>
      <c r="O1516" s="319"/>
      <c r="P1516" s="174"/>
      <c r="Q1516" s="174"/>
      <c r="R1516" s="174"/>
      <c r="S1516" s="301">
        <f>M1516</f>
        <v>1</v>
      </c>
      <c r="T1516" s="222"/>
      <c r="U1516" s="545"/>
    </row>
    <row r="1517" spans="2:21" x14ac:dyDescent="0.25">
      <c r="B1517" s="563"/>
      <c r="C1517" s="562"/>
      <c r="D1517" s="563"/>
      <c r="E1517" s="167" t="s">
        <v>13859</v>
      </c>
      <c r="F1517" s="174"/>
      <c r="G1517" s="174"/>
      <c r="H1517" s="35"/>
      <c r="I1517" s="174"/>
      <c r="J1517" s="174"/>
      <c r="K1517" s="174"/>
      <c r="L1517" s="35"/>
      <c r="M1517" s="174">
        <v>1</v>
      </c>
      <c r="N1517" s="400"/>
      <c r="O1517" s="319"/>
      <c r="P1517" s="174"/>
      <c r="Q1517" s="174"/>
      <c r="R1517" s="174"/>
      <c r="S1517" s="301">
        <f>M1517</f>
        <v>1</v>
      </c>
      <c r="T1517" s="222"/>
      <c r="U1517" s="545"/>
    </row>
    <row r="1518" spans="2:21" x14ac:dyDescent="0.25">
      <c r="B1518" s="563"/>
      <c r="C1518" s="562"/>
      <c r="D1518" s="563"/>
      <c r="E1518" s="167" t="s">
        <v>13859</v>
      </c>
      <c r="F1518" s="174"/>
      <c r="G1518" s="174"/>
      <c r="H1518" s="35"/>
      <c r="I1518" s="174"/>
      <c r="J1518" s="174"/>
      <c r="K1518" s="174"/>
      <c r="L1518" s="35"/>
      <c r="M1518" s="174">
        <v>1</v>
      </c>
      <c r="N1518" s="400"/>
      <c r="O1518" s="319"/>
      <c r="P1518" s="174"/>
      <c r="Q1518" s="174"/>
      <c r="R1518" s="174"/>
      <c r="S1518" s="301">
        <f>M1518</f>
        <v>1</v>
      </c>
      <c r="T1518" s="222"/>
      <c r="U1518" s="545"/>
    </row>
    <row r="1519" spans="2:21" x14ac:dyDescent="0.25">
      <c r="B1519" s="565"/>
      <c r="C1519" s="564"/>
      <c r="D1519" s="565"/>
      <c r="E1519" s="149" t="s">
        <v>9</v>
      </c>
      <c r="F1519" s="160"/>
      <c r="G1519" s="161"/>
      <c r="H1519" s="163"/>
      <c r="I1519" s="160"/>
      <c r="J1519" s="161"/>
      <c r="K1519" s="163"/>
      <c r="L1519" s="163"/>
      <c r="M1519" s="164"/>
      <c r="N1519" s="165"/>
      <c r="O1519" s="165"/>
      <c r="P1519" s="165"/>
      <c r="Q1519" s="165"/>
      <c r="R1519" s="165"/>
      <c r="S1519" s="298">
        <f>ROUND(SUM(S1516:S1518),2)</f>
        <v>3</v>
      </c>
      <c r="T1519" s="150" t="str">
        <f>IFERROR(VLOOKUP(B1515,'Planilha Orçamentária'!$A$13:$H$171,5,FALSE),0)</f>
        <v>un</v>
      </c>
    </row>
    <row r="1520" spans="2:21" ht="6.75" customHeight="1" x14ac:dyDescent="0.25">
      <c r="B1520" s="388"/>
      <c r="C1520" s="389"/>
      <c r="D1520" s="389"/>
      <c r="E1520" s="389"/>
      <c r="F1520" s="389"/>
      <c r="G1520" s="389"/>
      <c r="H1520" s="389"/>
      <c r="I1520" s="389"/>
      <c r="J1520" s="389"/>
      <c r="K1520" s="389"/>
      <c r="L1520" s="389"/>
      <c r="M1520" s="389"/>
      <c r="N1520" s="389"/>
      <c r="O1520" s="389"/>
      <c r="P1520" s="389"/>
      <c r="Q1520" s="389"/>
      <c r="R1520" s="389"/>
      <c r="S1520" s="389"/>
      <c r="T1520" s="390"/>
    </row>
    <row r="1521" spans="2:21" x14ac:dyDescent="0.25">
      <c r="B1521" s="266" t="str">
        <f>'Planilha Orçamentária'!A129</f>
        <v>8.3.4</v>
      </c>
      <c r="C1521" s="266"/>
      <c r="D1521" s="266"/>
      <c r="E1521" s="392" t="str">
        <f>'Planilha Orçamentária'!D129</f>
        <v>Luminária Pendente Em Madeira Redondo Com Lâmpada Bulbo Led</v>
      </c>
      <c r="F1521" s="391"/>
      <c r="G1521" s="391"/>
      <c r="H1521" s="391"/>
      <c r="I1521" s="391"/>
      <c r="J1521" s="391"/>
      <c r="K1521" s="391"/>
      <c r="L1521" s="391"/>
      <c r="M1521" s="391"/>
      <c r="N1521" s="381"/>
      <c r="O1521" s="382"/>
      <c r="P1521" s="383"/>
      <c r="Q1521" s="383"/>
      <c r="R1521" s="383"/>
      <c r="S1521" s="311">
        <f>S1524</f>
        <v>2</v>
      </c>
      <c r="T1521" s="370" t="str">
        <f>IFERROR(VLOOKUP(B1521,'Planilha Orçamentária'!$A$13:$H$171,5,FALSE),0)</f>
        <v>un</v>
      </c>
      <c r="U1521" s="496"/>
    </row>
    <row r="1522" spans="2:21" x14ac:dyDescent="0.25">
      <c r="B1522" s="563"/>
      <c r="C1522" s="562"/>
      <c r="D1522" s="563"/>
      <c r="E1522" s="167" t="s">
        <v>13859</v>
      </c>
      <c r="F1522" s="174"/>
      <c r="G1522" s="174"/>
      <c r="H1522" s="35"/>
      <c r="I1522" s="174"/>
      <c r="J1522" s="174"/>
      <c r="K1522" s="174"/>
      <c r="L1522" s="35"/>
      <c r="M1522" s="174">
        <v>1</v>
      </c>
      <c r="N1522" s="400"/>
      <c r="O1522" s="319"/>
      <c r="P1522" s="174"/>
      <c r="Q1522" s="174"/>
      <c r="R1522" s="174"/>
      <c r="S1522" s="301">
        <f>M1522</f>
        <v>1</v>
      </c>
      <c r="T1522" s="222"/>
      <c r="U1522" s="545"/>
    </row>
    <row r="1523" spans="2:21" x14ac:dyDescent="0.25">
      <c r="B1523" s="563"/>
      <c r="C1523" s="562"/>
      <c r="D1523" s="563"/>
      <c r="E1523" s="167" t="s">
        <v>13859</v>
      </c>
      <c r="F1523" s="174"/>
      <c r="G1523" s="174"/>
      <c r="H1523" s="35"/>
      <c r="I1523" s="174"/>
      <c r="J1523" s="174"/>
      <c r="K1523" s="174"/>
      <c r="L1523" s="35"/>
      <c r="M1523" s="174">
        <v>1</v>
      </c>
      <c r="N1523" s="400"/>
      <c r="O1523" s="319"/>
      <c r="P1523" s="174"/>
      <c r="Q1523" s="174"/>
      <c r="R1523" s="174"/>
      <c r="S1523" s="301">
        <f>M1523</f>
        <v>1</v>
      </c>
      <c r="T1523" s="222"/>
      <c r="U1523" s="545"/>
    </row>
    <row r="1524" spans="2:21" x14ac:dyDescent="0.25">
      <c r="B1524" s="565"/>
      <c r="C1524" s="564"/>
      <c r="D1524" s="565"/>
      <c r="E1524" s="149" t="s">
        <v>9</v>
      </c>
      <c r="F1524" s="160"/>
      <c r="G1524" s="161"/>
      <c r="H1524" s="163"/>
      <c r="I1524" s="160"/>
      <c r="J1524" s="161"/>
      <c r="K1524" s="163"/>
      <c r="L1524" s="163"/>
      <c r="M1524" s="164"/>
      <c r="N1524" s="165"/>
      <c r="O1524" s="165"/>
      <c r="P1524" s="165"/>
      <c r="Q1524" s="165"/>
      <c r="R1524" s="165"/>
      <c r="S1524" s="298">
        <f>ROUND(SUM(S1522:S1523),2)</f>
        <v>2</v>
      </c>
      <c r="T1524" s="150" t="str">
        <f>IFERROR(VLOOKUP(B1521,'Planilha Orçamentária'!$A$13:$H$171,5,FALSE),0)</f>
        <v>un</v>
      </c>
    </row>
    <row r="1525" spans="2:21" ht="6.75" customHeight="1" x14ac:dyDescent="0.25">
      <c r="B1525" s="388"/>
      <c r="C1525" s="389"/>
      <c r="D1525" s="389"/>
      <c r="E1525" s="389"/>
      <c r="F1525" s="389"/>
      <c r="G1525" s="389"/>
      <c r="H1525" s="389"/>
      <c r="I1525" s="389"/>
      <c r="J1525" s="389"/>
      <c r="K1525" s="389"/>
      <c r="L1525" s="389"/>
      <c r="M1525" s="389"/>
      <c r="N1525" s="389"/>
      <c r="O1525" s="389"/>
      <c r="P1525" s="389"/>
      <c r="Q1525" s="389"/>
      <c r="R1525" s="389"/>
      <c r="S1525" s="389"/>
      <c r="T1525" s="390"/>
    </row>
    <row r="1526" spans="2:21" x14ac:dyDescent="0.25">
      <c r="B1526" s="266" t="str">
        <f>'Planilha Orçamentária'!A130</f>
        <v>8.3.5</v>
      </c>
      <c r="C1526" s="266"/>
      <c r="D1526" s="266"/>
      <c r="E1526" s="392" t="str">
        <f>'Planilha Orçamentária'!D130</f>
        <v>Assentamento De Poste Circular De Concreto (Não Inclui Fornecimento).</v>
      </c>
      <c r="F1526" s="391"/>
      <c r="G1526" s="391"/>
      <c r="H1526" s="391"/>
      <c r="I1526" s="391"/>
      <c r="J1526" s="391"/>
      <c r="K1526" s="391"/>
      <c r="L1526" s="391"/>
      <c r="M1526" s="391"/>
      <c r="N1526" s="381"/>
      <c r="O1526" s="382"/>
      <c r="P1526" s="383"/>
      <c r="Q1526" s="383"/>
      <c r="R1526" s="383"/>
      <c r="S1526" s="311">
        <f>S1531</f>
        <v>4</v>
      </c>
      <c r="T1526" s="370" t="str">
        <f>IFERROR(VLOOKUP(B1526,'Planilha Orçamentária'!$A$13:$H$171,5,FALSE),0)</f>
        <v>un</v>
      </c>
      <c r="U1526" s="496"/>
    </row>
    <row r="1527" spans="2:21" x14ac:dyDescent="0.25">
      <c r="B1527" s="604"/>
      <c r="C1527" s="603"/>
      <c r="D1527" s="604"/>
      <c r="E1527" s="167" t="s">
        <v>10514</v>
      </c>
      <c r="F1527" s="174"/>
      <c r="G1527" s="174">
        <v>5</v>
      </c>
      <c r="H1527" s="35" t="s">
        <v>1734</v>
      </c>
      <c r="I1527" s="174">
        <v>17.440000000000001</v>
      </c>
      <c r="J1527" s="174"/>
      <c r="K1527" s="35"/>
      <c r="L1527" s="35"/>
      <c r="M1527" s="174">
        <v>1</v>
      </c>
      <c r="N1527" s="400"/>
      <c r="O1527" s="319"/>
      <c r="P1527" s="400"/>
      <c r="Q1527" s="174"/>
      <c r="R1527" s="174"/>
      <c r="S1527" s="301">
        <f>M1527</f>
        <v>1</v>
      </c>
      <c r="T1527" s="605"/>
    </row>
    <row r="1528" spans="2:21" x14ac:dyDescent="0.25">
      <c r="B1528" s="604"/>
      <c r="C1528" s="603"/>
      <c r="D1528" s="604"/>
      <c r="E1528" s="167" t="s">
        <v>10514</v>
      </c>
      <c r="F1528" s="174"/>
      <c r="G1528" s="174">
        <v>6</v>
      </c>
      <c r="H1528" s="35" t="s">
        <v>1734</v>
      </c>
      <c r="I1528" s="174">
        <v>4.96</v>
      </c>
      <c r="J1528" s="174"/>
      <c r="K1528" s="35"/>
      <c r="L1528" s="35"/>
      <c r="M1528" s="174">
        <v>1</v>
      </c>
      <c r="N1528" s="400"/>
      <c r="O1528" s="319"/>
      <c r="P1528" s="400"/>
      <c r="Q1528" s="174"/>
      <c r="R1528" s="174"/>
      <c r="S1528" s="301">
        <f t="shared" ref="S1528:S1530" si="245">M1528</f>
        <v>1</v>
      </c>
      <c r="T1528" s="606"/>
    </row>
    <row r="1529" spans="2:21" x14ac:dyDescent="0.25">
      <c r="B1529" s="604"/>
      <c r="C1529" s="603"/>
      <c r="D1529" s="604"/>
      <c r="E1529" s="167" t="s">
        <v>10547</v>
      </c>
      <c r="F1529" s="174"/>
      <c r="G1529" s="174">
        <v>1</v>
      </c>
      <c r="H1529" s="35" t="s">
        <v>1734</v>
      </c>
      <c r="I1529" s="174">
        <v>8.3699999999999992</v>
      </c>
      <c r="J1529" s="174"/>
      <c r="K1529" s="35"/>
      <c r="L1529" s="35"/>
      <c r="M1529" s="174">
        <v>1</v>
      </c>
      <c r="N1529" s="400"/>
      <c r="O1529" s="319"/>
      <c r="P1529" s="400"/>
      <c r="Q1529" s="174"/>
      <c r="R1529" s="174"/>
      <c r="S1529" s="301">
        <f t="shared" si="245"/>
        <v>1</v>
      </c>
      <c r="T1529" s="606"/>
    </row>
    <row r="1530" spans="2:21" x14ac:dyDescent="0.25">
      <c r="B1530" s="604"/>
      <c r="C1530" s="603"/>
      <c r="D1530" s="604"/>
      <c r="E1530" s="167" t="s">
        <v>10607</v>
      </c>
      <c r="F1530" s="174"/>
      <c r="G1530" s="174">
        <v>3</v>
      </c>
      <c r="H1530" s="35" t="s">
        <v>1734</v>
      </c>
      <c r="I1530" s="174">
        <v>9.92</v>
      </c>
      <c r="J1530" s="174"/>
      <c r="K1530" s="35"/>
      <c r="L1530" s="35"/>
      <c r="M1530" s="174">
        <v>1</v>
      </c>
      <c r="N1530" s="400"/>
      <c r="O1530" s="319"/>
      <c r="P1530" s="400"/>
      <c r="Q1530" s="174"/>
      <c r="R1530" s="174"/>
      <c r="S1530" s="301">
        <f t="shared" si="245"/>
        <v>1</v>
      </c>
      <c r="T1530" s="502"/>
    </row>
    <row r="1531" spans="2:21" x14ac:dyDescent="0.25">
      <c r="B1531" s="565"/>
      <c r="C1531" s="564"/>
      <c r="D1531" s="565"/>
      <c r="E1531" s="149" t="s">
        <v>9</v>
      </c>
      <c r="F1531" s="160"/>
      <c r="G1531" s="161"/>
      <c r="H1531" s="163"/>
      <c r="I1531" s="160"/>
      <c r="J1531" s="161"/>
      <c r="K1531" s="163"/>
      <c r="L1531" s="163"/>
      <c r="M1531" s="164"/>
      <c r="N1531" s="165"/>
      <c r="O1531" s="165"/>
      <c r="P1531" s="165"/>
      <c r="Q1531" s="165"/>
      <c r="R1531" s="165"/>
      <c r="S1531" s="298">
        <f>ROUND(SUM(S1527:S1530),2)</f>
        <v>4</v>
      </c>
      <c r="T1531" s="150" t="str">
        <f>IFERROR(VLOOKUP(B1526,'Planilha Orçamentária'!$A$13:$H$171,5,FALSE),0)</f>
        <v>un</v>
      </c>
    </row>
    <row r="1532" spans="2:21" ht="6.75" customHeight="1" x14ac:dyDescent="0.25">
      <c r="B1532" s="388"/>
      <c r="C1532" s="389"/>
      <c r="D1532" s="389"/>
      <c r="E1532" s="389"/>
      <c r="F1532" s="389"/>
      <c r="G1532" s="389"/>
      <c r="H1532" s="389"/>
      <c r="I1532" s="389"/>
      <c r="J1532" s="389"/>
      <c r="K1532" s="389"/>
      <c r="L1532" s="389"/>
      <c r="M1532" s="389"/>
      <c r="N1532" s="389"/>
      <c r="O1532" s="389"/>
      <c r="P1532" s="389"/>
      <c r="Q1532" s="389"/>
      <c r="R1532" s="389"/>
      <c r="S1532" s="389"/>
      <c r="T1532" s="390"/>
    </row>
    <row r="1533" spans="2:21" ht="14.25" customHeight="1" x14ac:dyDescent="0.25">
      <c r="B1533" s="266" t="str">
        <f>'Planilha Orçamentária'!A131</f>
        <v>8.3.6</v>
      </c>
      <c r="C1533" s="266"/>
      <c r="D1533" s="266"/>
      <c r="E1533" s="392" t="str">
        <f>'Planilha Orçamentária'!D131</f>
        <v>Poste De Iluminação Em Aço Com Base Flangeada E 04 Refletores Em Led 200W</v>
      </c>
      <c r="F1533" s="391"/>
      <c r="G1533" s="391"/>
      <c r="H1533" s="391"/>
      <c r="I1533" s="391"/>
      <c r="J1533" s="391"/>
      <c r="K1533" s="391"/>
      <c r="L1533" s="391"/>
      <c r="M1533" s="391"/>
      <c r="N1533" s="381"/>
      <c r="O1533" s="382"/>
      <c r="P1533" s="383"/>
      <c r="Q1533" s="383"/>
      <c r="R1533" s="383"/>
      <c r="S1533" s="311">
        <f>S1542</f>
        <v>8</v>
      </c>
      <c r="T1533" s="370" t="str">
        <f>IFERROR(VLOOKUP(B1533,'Planilha Orçamentária'!$A$13:$H$171,5,FALSE),0)</f>
        <v>un</v>
      </c>
      <c r="U1533" s="496"/>
    </row>
    <row r="1534" spans="2:21" x14ac:dyDescent="0.25">
      <c r="B1534" s="563"/>
      <c r="C1534" s="562"/>
      <c r="D1534" s="563"/>
      <c r="E1534" s="167" t="s">
        <v>10530</v>
      </c>
      <c r="F1534" s="174"/>
      <c r="G1534" s="174"/>
      <c r="H1534" s="35"/>
      <c r="I1534" s="174"/>
      <c r="J1534" s="174"/>
      <c r="K1534" s="174"/>
      <c r="L1534" s="552"/>
      <c r="M1534" s="174">
        <v>1</v>
      </c>
      <c r="N1534" s="400"/>
      <c r="O1534" s="319"/>
      <c r="P1534" s="174"/>
      <c r="Q1534" s="174"/>
      <c r="R1534" s="174"/>
      <c r="S1534" s="301">
        <f>M1534</f>
        <v>1</v>
      </c>
      <c r="T1534" s="222"/>
      <c r="U1534" s="545"/>
    </row>
    <row r="1535" spans="2:21" x14ac:dyDescent="0.25">
      <c r="B1535" s="563"/>
      <c r="C1535" s="562"/>
      <c r="D1535" s="563"/>
      <c r="E1535" s="167" t="s">
        <v>10530</v>
      </c>
      <c r="F1535" s="174"/>
      <c r="G1535" s="174"/>
      <c r="H1535" s="35"/>
      <c r="I1535" s="174"/>
      <c r="J1535" s="174"/>
      <c r="K1535" s="174"/>
      <c r="L1535" s="552"/>
      <c r="M1535" s="174">
        <v>1</v>
      </c>
      <c r="N1535" s="400"/>
      <c r="O1535" s="319"/>
      <c r="P1535" s="174"/>
      <c r="Q1535" s="174"/>
      <c r="R1535" s="174"/>
      <c r="S1535" s="301">
        <f t="shared" ref="S1535:S1541" si="246">M1535</f>
        <v>1</v>
      </c>
      <c r="T1535" s="222"/>
      <c r="U1535" s="545"/>
    </row>
    <row r="1536" spans="2:21" x14ac:dyDescent="0.25">
      <c r="B1536" s="563"/>
      <c r="C1536" s="562"/>
      <c r="D1536" s="563"/>
      <c r="E1536" s="167" t="s">
        <v>10530</v>
      </c>
      <c r="F1536" s="174"/>
      <c r="G1536" s="174"/>
      <c r="H1536" s="35"/>
      <c r="I1536" s="174"/>
      <c r="J1536" s="174"/>
      <c r="K1536" s="174"/>
      <c r="L1536" s="552"/>
      <c r="M1536" s="174">
        <v>1</v>
      </c>
      <c r="N1536" s="400"/>
      <c r="O1536" s="319"/>
      <c r="P1536" s="174"/>
      <c r="Q1536" s="174"/>
      <c r="R1536" s="174"/>
      <c r="S1536" s="301">
        <f t="shared" si="246"/>
        <v>1</v>
      </c>
      <c r="T1536" s="222"/>
      <c r="U1536" s="545"/>
    </row>
    <row r="1537" spans="2:21" x14ac:dyDescent="0.25">
      <c r="B1537" s="563"/>
      <c r="C1537" s="562"/>
      <c r="D1537" s="563"/>
      <c r="E1537" s="167" t="s">
        <v>10530</v>
      </c>
      <c r="F1537" s="174"/>
      <c r="G1537" s="174"/>
      <c r="H1537" s="35"/>
      <c r="I1537" s="174"/>
      <c r="J1537" s="174"/>
      <c r="K1537" s="174"/>
      <c r="L1537" s="552"/>
      <c r="M1537" s="174">
        <v>1</v>
      </c>
      <c r="N1537" s="400"/>
      <c r="O1537" s="319"/>
      <c r="P1537" s="174"/>
      <c r="Q1537" s="174"/>
      <c r="R1537" s="174"/>
      <c r="S1537" s="301">
        <f t="shared" si="246"/>
        <v>1</v>
      </c>
      <c r="T1537" s="222"/>
      <c r="U1537" s="545"/>
    </row>
    <row r="1538" spans="2:21" x14ac:dyDescent="0.25">
      <c r="B1538" s="563"/>
      <c r="C1538" s="562"/>
      <c r="D1538" s="563"/>
      <c r="E1538" s="167" t="s">
        <v>10530</v>
      </c>
      <c r="F1538" s="174"/>
      <c r="G1538" s="174"/>
      <c r="H1538" s="35"/>
      <c r="I1538" s="174"/>
      <c r="J1538" s="174"/>
      <c r="K1538" s="174"/>
      <c r="L1538" s="552"/>
      <c r="M1538" s="174">
        <v>1</v>
      </c>
      <c r="N1538" s="400"/>
      <c r="O1538" s="319"/>
      <c r="P1538" s="174"/>
      <c r="Q1538" s="174"/>
      <c r="R1538" s="174"/>
      <c r="S1538" s="301">
        <f t="shared" si="246"/>
        <v>1</v>
      </c>
      <c r="T1538" s="222"/>
      <c r="U1538" s="545"/>
    </row>
    <row r="1539" spans="2:21" x14ac:dyDescent="0.25">
      <c r="B1539" s="563"/>
      <c r="C1539" s="562"/>
      <c r="D1539" s="563"/>
      <c r="E1539" s="167" t="s">
        <v>10530</v>
      </c>
      <c r="F1539" s="174"/>
      <c r="G1539" s="174"/>
      <c r="H1539" s="35"/>
      <c r="I1539" s="174"/>
      <c r="J1539" s="174"/>
      <c r="K1539" s="174"/>
      <c r="L1539" s="552"/>
      <c r="M1539" s="174">
        <v>1</v>
      </c>
      <c r="N1539" s="400"/>
      <c r="O1539" s="319"/>
      <c r="P1539" s="174"/>
      <c r="Q1539" s="174"/>
      <c r="R1539" s="174"/>
      <c r="S1539" s="301">
        <f t="shared" si="246"/>
        <v>1</v>
      </c>
      <c r="T1539" s="222"/>
      <c r="U1539" s="545"/>
    </row>
    <row r="1540" spans="2:21" x14ac:dyDescent="0.25">
      <c r="B1540" s="563"/>
      <c r="C1540" s="562"/>
      <c r="D1540" s="563"/>
      <c r="E1540" s="167" t="s">
        <v>10530</v>
      </c>
      <c r="F1540" s="174"/>
      <c r="G1540" s="174"/>
      <c r="H1540" s="35"/>
      <c r="I1540" s="174"/>
      <c r="J1540" s="174"/>
      <c r="K1540" s="174"/>
      <c r="L1540" s="552"/>
      <c r="M1540" s="174">
        <v>1</v>
      </c>
      <c r="N1540" s="400"/>
      <c r="O1540" s="319"/>
      <c r="P1540" s="174"/>
      <c r="Q1540" s="174"/>
      <c r="R1540" s="174"/>
      <c r="S1540" s="301">
        <f t="shared" si="246"/>
        <v>1</v>
      </c>
      <c r="T1540" s="222"/>
      <c r="U1540" s="545"/>
    </row>
    <row r="1541" spans="2:21" x14ac:dyDescent="0.25">
      <c r="B1541" s="563"/>
      <c r="C1541" s="562"/>
      <c r="D1541" s="563"/>
      <c r="E1541" s="167" t="s">
        <v>10530</v>
      </c>
      <c r="F1541" s="174"/>
      <c r="G1541" s="174"/>
      <c r="H1541" s="35"/>
      <c r="I1541" s="174"/>
      <c r="J1541" s="174"/>
      <c r="K1541" s="174"/>
      <c r="L1541" s="552"/>
      <c r="M1541" s="174">
        <v>1</v>
      </c>
      <c r="N1541" s="400"/>
      <c r="O1541" s="319"/>
      <c r="P1541" s="174"/>
      <c r="Q1541" s="174"/>
      <c r="R1541" s="174"/>
      <c r="S1541" s="301">
        <f t="shared" si="246"/>
        <v>1</v>
      </c>
      <c r="T1541" s="222"/>
      <c r="U1541" s="545"/>
    </row>
    <row r="1542" spans="2:21" x14ac:dyDescent="0.25">
      <c r="B1542" s="565"/>
      <c r="C1542" s="564"/>
      <c r="D1542" s="565"/>
      <c r="E1542" s="149" t="s">
        <v>9</v>
      </c>
      <c r="F1542" s="160"/>
      <c r="G1542" s="161"/>
      <c r="H1542" s="163"/>
      <c r="I1542" s="160"/>
      <c r="J1542" s="161"/>
      <c r="K1542" s="163"/>
      <c r="L1542" s="163"/>
      <c r="M1542" s="164"/>
      <c r="N1542" s="165"/>
      <c r="O1542" s="165"/>
      <c r="P1542" s="165"/>
      <c r="Q1542" s="165"/>
      <c r="R1542" s="165"/>
      <c r="S1542" s="298">
        <f>ROUND(SUM(S1534:S1541),2)</f>
        <v>8</v>
      </c>
      <c r="T1542" s="150" t="str">
        <f>IFERROR(VLOOKUP(B1533,'Planilha Orçamentária'!$A$13:$H$171,5,FALSE),0)</f>
        <v>un</v>
      </c>
    </row>
    <row r="1543" spans="2:21" ht="6.75" customHeight="1" x14ac:dyDescent="0.25">
      <c r="B1543" s="388"/>
      <c r="C1543" s="389"/>
      <c r="D1543" s="389"/>
      <c r="E1543" s="389"/>
      <c r="F1543" s="389"/>
      <c r="G1543" s="389"/>
      <c r="H1543" s="389"/>
      <c r="I1543" s="389"/>
      <c r="J1543" s="389"/>
      <c r="K1543" s="389"/>
      <c r="L1543" s="389"/>
      <c r="M1543" s="389"/>
      <c r="N1543" s="389"/>
      <c r="O1543" s="389"/>
      <c r="P1543" s="389"/>
      <c r="Q1543" s="389"/>
      <c r="R1543" s="389"/>
      <c r="S1543" s="389"/>
      <c r="T1543" s="390"/>
    </row>
    <row r="1544" spans="2:21" x14ac:dyDescent="0.25">
      <c r="B1544" s="266" t="str">
        <f>'Planilha Orçamentária'!A132</f>
        <v>8.3.7</v>
      </c>
      <c r="C1544" s="266"/>
      <c r="D1544" s="266"/>
      <c r="E1544" s="392" t="str">
        <f>'Planilha Orçamentária'!D132</f>
        <v>Poste De Madeira Reto Engastado H=3,0M</v>
      </c>
      <c r="F1544" s="391"/>
      <c r="G1544" s="391"/>
      <c r="H1544" s="391"/>
      <c r="I1544" s="391"/>
      <c r="J1544" s="391"/>
      <c r="K1544" s="391"/>
      <c r="L1544" s="391"/>
      <c r="M1544" s="391"/>
      <c r="N1544" s="381"/>
      <c r="O1544" s="382"/>
      <c r="P1544" s="383"/>
      <c r="Q1544" s="383"/>
      <c r="R1544" s="383"/>
      <c r="S1544" s="311">
        <f>S1570</f>
        <v>25</v>
      </c>
      <c r="T1544" s="370" t="str">
        <f>IFERROR(VLOOKUP(B1544,'Planilha Orçamentária'!$A$13:$H$171,5,FALSE),0)</f>
        <v>un</v>
      </c>
      <c r="U1544" s="496"/>
    </row>
    <row r="1545" spans="2:21" x14ac:dyDescent="0.25">
      <c r="B1545" s="563"/>
      <c r="C1545" s="562"/>
      <c r="D1545" s="563"/>
      <c r="E1545" s="167" t="s">
        <v>13859</v>
      </c>
      <c r="F1545" s="174"/>
      <c r="G1545" s="174"/>
      <c r="H1545" s="35"/>
      <c r="I1545" s="174"/>
      <c r="J1545" s="174"/>
      <c r="K1545" s="174"/>
      <c r="L1545" s="552"/>
      <c r="M1545" s="174">
        <v>1</v>
      </c>
      <c r="N1545" s="400"/>
      <c r="O1545" s="319"/>
      <c r="P1545" s="174"/>
      <c r="Q1545" s="174"/>
      <c r="R1545" s="174"/>
      <c r="S1545" s="301">
        <f>M1545</f>
        <v>1</v>
      </c>
      <c r="T1545" s="222"/>
      <c r="U1545" s="545"/>
    </row>
    <row r="1546" spans="2:21" x14ac:dyDescent="0.25">
      <c r="B1546" s="563"/>
      <c r="C1546" s="562"/>
      <c r="D1546" s="563"/>
      <c r="E1546" s="167" t="s">
        <v>13859</v>
      </c>
      <c r="F1546" s="174"/>
      <c r="G1546" s="174"/>
      <c r="H1546" s="35"/>
      <c r="I1546" s="174"/>
      <c r="J1546" s="174"/>
      <c r="K1546" s="174"/>
      <c r="L1546" s="552"/>
      <c r="M1546" s="174">
        <v>1</v>
      </c>
      <c r="N1546" s="400"/>
      <c r="O1546" s="319"/>
      <c r="P1546" s="174"/>
      <c r="Q1546" s="174"/>
      <c r="R1546" s="174"/>
      <c r="S1546" s="301">
        <f t="shared" ref="S1546:S1569" si="247">M1546</f>
        <v>1</v>
      </c>
      <c r="T1546" s="222"/>
      <c r="U1546" s="545"/>
    </row>
    <row r="1547" spans="2:21" x14ac:dyDescent="0.25">
      <c r="B1547" s="563"/>
      <c r="C1547" s="562"/>
      <c r="D1547" s="563"/>
      <c r="E1547" s="167" t="s">
        <v>13859</v>
      </c>
      <c r="F1547" s="174"/>
      <c r="G1547" s="174"/>
      <c r="H1547" s="35"/>
      <c r="I1547" s="174"/>
      <c r="J1547" s="174"/>
      <c r="K1547" s="174"/>
      <c r="L1547" s="552"/>
      <c r="M1547" s="174">
        <v>1</v>
      </c>
      <c r="N1547" s="400"/>
      <c r="O1547" s="319"/>
      <c r="P1547" s="174"/>
      <c r="Q1547" s="174"/>
      <c r="R1547" s="174"/>
      <c r="S1547" s="301">
        <f t="shared" si="247"/>
        <v>1</v>
      </c>
      <c r="T1547" s="222"/>
      <c r="U1547" s="545"/>
    </row>
    <row r="1548" spans="2:21" x14ac:dyDescent="0.25">
      <c r="B1548" s="563"/>
      <c r="C1548" s="562"/>
      <c r="D1548" s="563"/>
      <c r="E1548" s="167" t="s">
        <v>13859</v>
      </c>
      <c r="F1548" s="174"/>
      <c r="G1548" s="174"/>
      <c r="H1548" s="35"/>
      <c r="I1548" s="174"/>
      <c r="J1548" s="174"/>
      <c r="K1548" s="174"/>
      <c r="L1548" s="552"/>
      <c r="M1548" s="174">
        <v>1</v>
      </c>
      <c r="N1548" s="400"/>
      <c r="O1548" s="319"/>
      <c r="P1548" s="174"/>
      <c r="Q1548" s="174"/>
      <c r="R1548" s="174"/>
      <c r="S1548" s="301">
        <f t="shared" si="247"/>
        <v>1</v>
      </c>
      <c r="T1548" s="222"/>
      <c r="U1548" s="545"/>
    </row>
    <row r="1549" spans="2:21" x14ac:dyDescent="0.25">
      <c r="B1549" s="563"/>
      <c r="C1549" s="562"/>
      <c r="D1549" s="563"/>
      <c r="E1549" s="167" t="s">
        <v>13859</v>
      </c>
      <c r="F1549" s="174"/>
      <c r="G1549" s="174"/>
      <c r="H1549" s="35"/>
      <c r="I1549" s="174"/>
      <c r="J1549" s="174"/>
      <c r="K1549" s="174"/>
      <c r="L1549" s="552"/>
      <c r="M1549" s="174">
        <v>1</v>
      </c>
      <c r="N1549" s="400"/>
      <c r="O1549" s="319"/>
      <c r="P1549" s="174"/>
      <c r="Q1549" s="174"/>
      <c r="R1549" s="174"/>
      <c r="S1549" s="301">
        <f t="shared" si="247"/>
        <v>1</v>
      </c>
      <c r="T1549" s="222"/>
      <c r="U1549" s="545"/>
    </row>
    <row r="1550" spans="2:21" x14ac:dyDescent="0.25">
      <c r="B1550" s="563"/>
      <c r="C1550" s="562"/>
      <c r="D1550" s="563"/>
      <c r="E1550" s="167" t="s">
        <v>13859</v>
      </c>
      <c r="F1550" s="174"/>
      <c r="G1550" s="174"/>
      <c r="H1550" s="35"/>
      <c r="I1550" s="174"/>
      <c r="J1550" s="174"/>
      <c r="K1550" s="174"/>
      <c r="L1550" s="552"/>
      <c r="M1550" s="174">
        <v>1</v>
      </c>
      <c r="N1550" s="400"/>
      <c r="O1550" s="319"/>
      <c r="P1550" s="174"/>
      <c r="Q1550" s="174"/>
      <c r="R1550" s="174"/>
      <c r="S1550" s="301">
        <f t="shared" si="247"/>
        <v>1</v>
      </c>
      <c r="T1550" s="222"/>
      <c r="U1550" s="545"/>
    </row>
    <row r="1551" spans="2:21" x14ac:dyDescent="0.25">
      <c r="B1551" s="563"/>
      <c r="C1551" s="562"/>
      <c r="D1551" s="563"/>
      <c r="E1551" s="167" t="s">
        <v>13374</v>
      </c>
      <c r="F1551" s="174"/>
      <c r="G1551" s="174"/>
      <c r="H1551" s="35"/>
      <c r="I1551" s="174"/>
      <c r="J1551" s="174"/>
      <c r="K1551" s="174"/>
      <c r="L1551" s="552"/>
      <c r="M1551" s="174">
        <v>1</v>
      </c>
      <c r="N1551" s="400"/>
      <c r="O1551" s="319"/>
      <c r="P1551" s="174"/>
      <c r="Q1551" s="174"/>
      <c r="R1551" s="174"/>
      <c r="S1551" s="301">
        <f t="shared" si="247"/>
        <v>1</v>
      </c>
      <c r="T1551" s="222"/>
      <c r="U1551" s="545"/>
    </row>
    <row r="1552" spans="2:21" x14ac:dyDescent="0.25">
      <c r="B1552" s="563"/>
      <c r="C1552" s="562"/>
      <c r="D1552" s="563"/>
      <c r="E1552" s="167" t="s">
        <v>13374</v>
      </c>
      <c r="F1552" s="174"/>
      <c r="G1552" s="174"/>
      <c r="H1552" s="35"/>
      <c r="I1552" s="174"/>
      <c r="J1552" s="174"/>
      <c r="K1552" s="174"/>
      <c r="L1552" s="552"/>
      <c r="M1552" s="174">
        <v>1</v>
      </c>
      <c r="N1552" s="400"/>
      <c r="O1552" s="319"/>
      <c r="P1552" s="174"/>
      <c r="Q1552" s="174"/>
      <c r="R1552" s="174"/>
      <c r="S1552" s="301">
        <f t="shared" si="247"/>
        <v>1</v>
      </c>
      <c r="T1552" s="222"/>
      <c r="U1552" s="545"/>
    </row>
    <row r="1553" spans="2:21" x14ac:dyDescent="0.25">
      <c r="B1553" s="563"/>
      <c r="C1553" s="562"/>
      <c r="D1553" s="563"/>
      <c r="E1553" s="167" t="s">
        <v>13374</v>
      </c>
      <c r="F1553" s="174"/>
      <c r="G1553" s="174"/>
      <c r="H1553" s="35"/>
      <c r="I1553" s="174"/>
      <c r="J1553" s="174"/>
      <c r="K1553" s="174"/>
      <c r="L1553" s="552"/>
      <c r="M1553" s="174">
        <v>1</v>
      </c>
      <c r="N1553" s="400"/>
      <c r="O1553" s="319"/>
      <c r="P1553" s="174"/>
      <c r="Q1553" s="174"/>
      <c r="R1553" s="174"/>
      <c r="S1553" s="301">
        <f t="shared" si="247"/>
        <v>1</v>
      </c>
      <c r="T1553" s="222"/>
      <c r="U1553" s="545"/>
    </row>
    <row r="1554" spans="2:21" x14ac:dyDescent="0.25">
      <c r="B1554" s="563"/>
      <c r="C1554" s="562"/>
      <c r="D1554" s="563"/>
      <c r="E1554" s="167" t="s">
        <v>13374</v>
      </c>
      <c r="F1554" s="174"/>
      <c r="G1554" s="174"/>
      <c r="H1554" s="35"/>
      <c r="I1554" s="174"/>
      <c r="J1554" s="174"/>
      <c r="K1554" s="174"/>
      <c r="L1554" s="552"/>
      <c r="M1554" s="174">
        <v>1</v>
      </c>
      <c r="N1554" s="400"/>
      <c r="O1554" s="319"/>
      <c r="P1554" s="174"/>
      <c r="Q1554" s="174"/>
      <c r="R1554" s="174"/>
      <c r="S1554" s="301">
        <f t="shared" si="247"/>
        <v>1</v>
      </c>
      <c r="T1554" s="222"/>
      <c r="U1554" s="545"/>
    </row>
    <row r="1555" spans="2:21" x14ac:dyDescent="0.25">
      <c r="B1555" s="563"/>
      <c r="C1555" s="562"/>
      <c r="D1555" s="563"/>
      <c r="E1555" s="167" t="s">
        <v>13374</v>
      </c>
      <c r="F1555" s="174"/>
      <c r="G1555" s="174"/>
      <c r="H1555" s="35"/>
      <c r="I1555" s="174"/>
      <c r="J1555" s="174"/>
      <c r="K1555" s="174"/>
      <c r="L1555" s="552"/>
      <c r="M1555" s="174">
        <v>1</v>
      </c>
      <c r="N1555" s="400"/>
      <c r="O1555" s="319"/>
      <c r="P1555" s="174"/>
      <c r="Q1555" s="174"/>
      <c r="R1555" s="174"/>
      <c r="S1555" s="301">
        <f t="shared" si="247"/>
        <v>1</v>
      </c>
      <c r="T1555" s="222"/>
      <c r="U1555" s="545"/>
    </row>
    <row r="1556" spans="2:21" x14ac:dyDescent="0.25">
      <c r="B1556" s="563"/>
      <c r="C1556" s="562"/>
      <c r="D1556" s="563"/>
      <c r="E1556" s="167" t="s">
        <v>13374</v>
      </c>
      <c r="F1556" s="174"/>
      <c r="G1556" s="174"/>
      <c r="H1556" s="35"/>
      <c r="I1556" s="174"/>
      <c r="J1556" s="174"/>
      <c r="K1556" s="174"/>
      <c r="L1556" s="552"/>
      <c r="M1556" s="174">
        <v>1</v>
      </c>
      <c r="N1556" s="400"/>
      <c r="O1556" s="319"/>
      <c r="P1556" s="174"/>
      <c r="Q1556" s="174"/>
      <c r="R1556" s="174"/>
      <c r="S1556" s="301">
        <f t="shared" si="247"/>
        <v>1</v>
      </c>
      <c r="T1556" s="222"/>
      <c r="U1556" s="545"/>
    </row>
    <row r="1557" spans="2:21" x14ac:dyDescent="0.25">
      <c r="B1557" s="563"/>
      <c r="C1557" s="562"/>
      <c r="D1557" s="563"/>
      <c r="E1557" s="167" t="s">
        <v>13374</v>
      </c>
      <c r="F1557" s="174"/>
      <c r="G1557" s="174"/>
      <c r="H1557" s="35"/>
      <c r="I1557" s="174"/>
      <c r="J1557" s="174"/>
      <c r="K1557" s="174"/>
      <c r="L1557" s="552"/>
      <c r="M1557" s="174">
        <v>1</v>
      </c>
      <c r="N1557" s="400"/>
      <c r="O1557" s="319"/>
      <c r="P1557" s="174"/>
      <c r="Q1557" s="174"/>
      <c r="R1557" s="174"/>
      <c r="S1557" s="301">
        <f t="shared" si="247"/>
        <v>1</v>
      </c>
      <c r="T1557" s="222"/>
      <c r="U1557" s="545"/>
    </row>
    <row r="1558" spans="2:21" x14ac:dyDescent="0.25">
      <c r="B1558" s="563"/>
      <c r="C1558" s="562"/>
      <c r="D1558" s="563"/>
      <c r="E1558" s="167" t="s">
        <v>13374</v>
      </c>
      <c r="F1558" s="174"/>
      <c r="G1558" s="174"/>
      <c r="H1558" s="35"/>
      <c r="I1558" s="174"/>
      <c r="J1558" s="174"/>
      <c r="K1558" s="174"/>
      <c r="L1558" s="552"/>
      <c r="M1558" s="174">
        <v>1</v>
      </c>
      <c r="N1558" s="400"/>
      <c r="O1558" s="319"/>
      <c r="P1558" s="174"/>
      <c r="Q1558" s="174"/>
      <c r="R1558" s="174"/>
      <c r="S1558" s="301">
        <f t="shared" si="247"/>
        <v>1</v>
      </c>
      <c r="T1558" s="222"/>
      <c r="U1558" s="545"/>
    </row>
    <row r="1559" spans="2:21" x14ac:dyDescent="0.25">
      <c r="B1559" s="563"/>
      <c r="C1559" s="562"/>
      <c r="D1559" s="563"/>
      <c r="E1559" s="167" t="s">
        <v>13374</v>
      </c>
      <c r="F1559" s="174"/>
      <c r="G1559" s="174"/>
      <c r="H1559" s="35"/>
      <c r="I1559" s="174"/>
      <c r="J1559" s="174"/>
      <c r="K1559" s="174"/>
      <c r="L1559" s="552"/>
      <c r="M1559" s="174">
        <v>1</v>
      </c>
      <c r="N1559" s="400"/>
      <c r="O1559" s="319"/>
      <c r="P1559" s="174"/>
      <c r="Q1559" s="174"/>
      <c r="R1559" s="174"/>
      <c r="S1559" s="301">
        <f t="shared" si="247"/>
        <v>1</v>
      </c>
      <c r="T1559" s="222"/>
      <c r="U1559" s="545"/>
    </row>
    <row r="1560" spans="2:21" x14ac:dyDescent="0.25">
      <c r="B1560" s="563"/>
      <c r="C1560" s="562"/>
      <c r="D1560" s="563"/>
      <c r="E1560" s="167" t="s">
        <v>13374</v>
      </c>
      <c r="F1560" s="174"/>
      <c r="G1560" s="174"/>
      <c r="H1560" s="35"/>
      <c r="I1560" s="174"/>
      <c r="J1560" s="174"/>
      <c r="K1560" s="174"/>
      <c r="L1560" s="552"/>
      <c r="M1560" s="174">
        <v>1</v>
      </c>
      <c r="N1560" s="400"/>
      <c r="O1560" s="319"/>
      <c r="P1560" s="174"/>
      <c r="Q1560" s="174"/>
      <c r="R1560" s="174"/>
      <c r="S1560" s="301">
        <f t="shared" si="247"/>
        <v>1</v>
      </c>
      <c r="T1560" s="222"/>
      <c r="U1560" s="545"/>
    </row>
    <row r="1561" spans="2:21" x14ac:dyDescent="0.25">
      <c r="B1561" s="563"/>
      <c r="C1561" s="562"/>
      <c r="D1561" s="563"/>
      <c r="E1561" s="167" t="s">
        <v>13374</v>
      </c>
      <c r="F1561" s="174"/>
      <c r="G1561" s="174"/>
      <c r="H1561" s="35"/>
      <c r="I1561" s="174"/>
      <c r="J1561" s="174"/>
      <c r="K1561" s="174"/>
      <c r="L1561" s="552"/>
      <c r="M1561" s="174">
        <v>1</v>
      </c>
      <c r="N1561" s="400"/>
      <c r="O1561" s="319"/>
      <c r="P1561" s="174"/>
      <c r="Q1561" s="174"/>
      <c r="R1561" s="174"/>
      <c r="S1561" s="301">
        <f t="shared" si="247"/>
        <v>1</v>
      </c>
      <c r="T1561" s="222"/>
      <c r="U1561" s="545"/>
    </row>
    <row r="1562" spans="2:21" x14ac:dyDescent="0.25">
      <c r="B1562" s="563"/>
      <c r="C1562" s="562"/>
      <c r="D1562" s="563"/>
      <c r="E1562" s="167" t="s">
        <v>13374</v>
      </c>
      <c r="F1562" s="174"/>
      <c r="G1562" s="174"/>
      <c r="H1562" s="35"/>
      <c r="I1562" s="174"/>
      <c r="J1562" s="174"/>
      <c r="K1562" s="174"/>
      <c r="L1562" s="552"/>
      <c r="M1562" s="174">
        <v>1</v>
      </c>
      <c r="N1562" s="400"/>
      <c r="O1562" s="319"/>
      <c r="P1562" s="174"/>
      <c r="Q1562" s="174"/>
      <c r="R1562" s="174"/>
      <c r="S1562" s="301">
        <f t="shared" si="247"/>
        <v>1</v>
      </c>
      <c r="T1562" s="222"/>
      <c r="U1562" s="545"/>
    </row>
    <row r="1563" spans="2:21" x14ac:dyDescent="0.25">
      <c r="B1563" s="563"/>
      <c r="C1563" s="562"/>
      <c r="D1563" s="563"/>
      <c r="E1563" s="167" t="s">
        <v>13374</v>
      </c>
      <c r="F1563" s="174"/>
      <c r="G1563" s="174"/>
      <c r="H1563" s="35"/>
      <c r="I1563" s="174"/>
      <c r="J1563" s="174"/>
      <c r="K1563" s="174"/>
      <c r="L1563" s="552"/>
      <c r="M1563" s="174">
        <v>1</v>
      </c>
      <c r="N1563" s="400"/>
      <c r="O1563" s="319"/>
      <c r="P1563" s="174"/>
      <c r="Q1563" s="174"/>
      <c r="R1563" s="174"/>
      <c r="S1563" s="301">
        <f t="shared" si="247"/>
        <v>1</v>
      </c>
      <c r="T1563" s="222"/>
      <c r="U1563" s="545"/>
    </row>
    <row r="1564" spans="2:21" x14ac:dyDescent="0.25">
      <c r="B1564" s="563"/>
      <c r="C1564" s="562"/>
      <c r="D1564" s="563"/>
      <c r="E1564" s="167" t="s">
        <v>10614</v>
      </c>
      <c r="F1564" s="174"/>
      <c r="G1564" s="174"/>
      <c r="H1564" s="35"/>
      <c r="I1564" s="174"/>
      <c r="J1564" s="174"/>
      <c r="K1564" s="174"/>
      <c r="L1564" s="552"/>
      <c r="M1564" s="174">
        <v>1</v>
      </c>
      <c r="N1564" s="400"/>
      <c r="O1564" s="319"/>
      <c r="P1564" s="174"/>
      <c r="Q1564" s="174"/>
      <c r="R1564" s="174"/>
      <c r="S1564" s="301">
        <f t="shared" si="247"/>
        <v>1</v>
      </c>
      <c r="T1564" s="222"/>
      <c r="U1564" s="545"/>
    </row>
    <row r="1565" spans="2:21" x14ac:dyDescent="0.25">
      <c r="B1565" s="563"/>
      <c r="C1565" s="562"/>
      <c r="D1565" s="563"/>
      <c r="E1565" s="167" t="s">
        <v>10614</v>
      </c>
      <c r="F1565" s="174"/>
      <c r="G1565" s="174"/>
      <c r="H1565" s="35"/>
      <c r="I1565" s="174"/>
      <c r="J1565" s="174"/>
      <c r="K1565" s="174"/>
      <c r="L1565" s="552"/>
      <c r="M1565" s="174">
        <v>1</v>
      </c>
      <c r="N1565" s="400"/>
      <c r="O1565" s="319"/>
      <c r="P1565" s="174"/>
      <c r="Q1565" s="174"/>
      <c r="R1565" s="174"/>
      <c r="S1565" s="301">
        <f t="shared" si="247"/>
        <v>1</v>
      </c>
      <c r="T1565" s="222"/>
      <c r="U1565" s="545"/>
    </row>
    <row r="1566" spans="2:21" x14ac:dyDescent="0.25">
      <c r="B1566" s="563"/>
      <c r="C1566" s="562"/>
      <c r="D1566" s="563"/>
      <c r="E1566" s="167" t="s">
        <v>10614</v>
      </c>
      <c r="F1566" s="174"/>
      <c r="G1566" s="174"/>
      <c r="H1566" s="35"/>
      <c r="I1566" s="174"/>
      <c r="J1566" s="174"/>
      <c r="K1566" s="174"/>
      <c r="L1566" s="552"/>
      <c r="M1566" s="174">
        <v>1</v>
      </c>
      <c r="N1566" s="400"/>
      <c r="O1566" s="319"/>
      <c r="P1566" s="174"/>
      <c r="Q1566" s="174"/>
      <c r="R1566" s="174"/>
      <c r="S1566" s="301">
        <f t="shared" si="247"/>
        <v>1</v>
      </c>
      <c r="T1566" s="222"/>
      <c r="U1566" s="545"/>
    </row>
    <row r="1567" spans="2:21" x14ac:dyDescent="0.25">
      <c r="B1567" s="563"/>
      <c r="C1567" s="562"/>
      <c r="D1567" s="563"/>
      <c r="E1567" s="167" t="s">
        <v>10614</v>
      </c>
      <c r="F1567" s="174"/>
      <c r="G1567" s="174"/>
      <c r="H1567" s="35"/>
      <c r="I1567" s="174"/>
      <c r="J1567" s="174"/>
      <c r="K1567" s="174"/>
      <c r="L1567" s="552"/>
      <c r="M1567" s="174">
        <v>1</v>
      </c>
      <c r="N1567" s="400"/>
      <c r="O1567" s="319"/>
      <c r="P1567" s="174"/>
      <c r="Q1567" s="174"/>
      <c r="R1567" s="174"/>
      <c r="S1567" s="301">
        <f t="shared" si="247"/>
        <v>1</v>
      </c>
      <c r="T1567" s="222"/>
      <c r="U1567" s="545"/>
    </row>
    <row r="1568" spans="2:21" x14ac:dyDescent="0.25">
      <c r="B1568" s="563"/>
      <c r="C1568" s="562"/>
      <c r="D1568" s="563"/>
      <c r="E1568" s="167" t="s">
        <v>10614</v>
      </c>
      <c r="F1568" s="174"/>
      <c r="G1568" s="174"/>
      <c r="H1568" s="35"/>
      <c r="I1568" s="174"/>
      <c r="J1568" s="174"/>
      <c r="K1568" s="174"/>
      <c r="L1568" s="552"/>
      <c r="M1568" s="174">
        <v>1</v>
      </c>
      <c r="N1568" s="400"/>
      <c r="O1568" s="319"/>
      <c r="P1568" s="174"/>
      <c r="Q1568" s="174"/>
      <c r="R1568" s="174"/>
      <c r="S1568" s="301">
        <f t="shared" si="247"/>
        <v>1</v>
      </c>
      <c r="T1568" s="222"/>
      <c r="U1568" s="545"/>
    </row>
    <row r="1569" spans="2:21" x14ac:dyDescent="0.25">
      <c r="B1569" s="563"/>
      <c r="C1569" s="562"/>
      <c r="D1569" s="563"/>
      <c r="E1569" s="167" t="s">
        <v>10614</v>
      </c>
      <c r="F1569" s="174"/>
      <c r="G1569" s="174"/>
      <c r="H1569" s="35"/>
      <c r="I1569" s="174"/>
      <c r="J1569" s="174"/>
      <c r="K1569" s="174"/>
      <c r="L1569" s="552"/>
      <c r="M1569" s="174">
        <v>1</v>
      </c>
      <c r="N1569" s="400"/>
      <c r="O1569" s="319"/>
      <c r="P1569" s="174"/>
      <c r="Q1569" s="174"/>
      <c r="R1569" s="174"/>
      <c r="S1569" s="301">
        <f t="shared" si="247"/>
        <v>1</v>
      </c>
      <c r="T1569" s="222"/>
      <c r="U1569" s="545"/>
    </row>
    <row r="1570" spans="2:21" x14ac:dyDescent="0.25">
      <c r="B1570" s="565"/>
      <c r="C1570" s="564"/>
      <c r="D1570" s="565"/>
      <c r="E1570" s="149" t="s">
        <v>9</v>
      </c>
      <c r="F1570" s="160"/>
      <c r="G1570" s="161"/>
      <c r="H1570" s="163"/>
      <c r="I1570" s="160"/>
      <c r="J1570" s="161"/>
      <c r="K1570" s="163"/>
      <c r="L1570" s="163"/>
      <c r="M1570" s="164"/>
      <c r="N1570" s="165"/>
      <c r="O1570" s="165"/>
      <c r="P1570" s="165"/>
      <c r="Q1570" s="165"/>
      <c r="R1570" s="165"/>
      <c r="S1570" s="298">
        <f>ROUND(SUM(S1545:S1569),2)</f>
        <v>25</v>
      </c>
      <c r="T1570" s="150" t="str">
        <f>IFERROR(VLOOKUP(B1544,'Planilha Orçamentária'!$A$13:$H$171,5,FALSE),0)</f>
        <v>un</v>
      </c>
    </row>
    <row r="1571" spans="2:21" ht="6.75" customHeight="1" x14ac:dyDescent="0.25">
      <c r="B1571" s="388"/>
      <c r="C1571" s="389"/>
      <c r="D1571" s="389"/>
      <c r="E1571" s="389"/>
      <c r="F1571" s="389"/>
      <c r="G1571" s="389"/>
      <c r="H1571" s="389"/>
      <c r="I1571" s="389"/>
      <c r="J1571" s="389"/>
      <c r="K1571" s="389"/>
      <c r="L1571" s="389"/>
      <c r="M1571" s="389"/>
      <c r="N1571" s="389"/>
      <c r="O1571" s="389"/>
      <c r="P1571" s="389"/>
      <c r="Q1571" s="389"/>
      <c r="R1571" s="389"/>
      <c r="S1571" s="389"/>
      <c r="T1571" s="390"/>
    </row>
    <row r="1572" spans="2:21" x14ac:dyDescent="0.25">
      <c r="B1572" s="266" t="str">
        <f>'Planilha Orçamentária'!A133</f>
        <v>8.3.8</v>
      </c>
      <c r="C1572" s="266"/>
      <c r="D1572" s="266"/>
      <c r="E1572" s="392" t="str">
        <f>'Planilha Orçamentária'!D133</f>
        <v>Poste Metálico Conico Poligonal Sextante Braço Duplo C/ 02 Luminárias De 200W Acionadas Por Relé Fotoelétrico, 16.000Mm, Engastado</v>
      </c>
      <c r="F1572" s="391"/>
      <c r="G1572" s="391"/>
      <c r="H1572" s="391"/>
      <c r="I1572" s="391"/>
      <c r="J1572" s="391"/>
      <c r="K1572" s="391"/>
      <c r="L1572" s="391"/>
      <c r="M1572" s="391"/>
      <c r="N1572" s="381"/>
      <c r="O1572" s="382"/>
      <c r="P1572" s="383"/>
      <c r="Q1572" s="383"/>
      <c r="R1572" s="383"/>
      <c r="S1572" s="311">
        <f>S1608</f>
        <v>35</v>
      </c>
      <c r="T1572" s="370" t="str">
        <f>IFERROR(VLOOKUP(B1572,'Planilha Orçamentária'!$A$13:$H$171,5,FALSE),0)</f>
        <v>un</v>
      </c>
      <c r="U1572" s="496"/>
    </row>
    <row r="1573" spans="2:21" x14ac:dyDescent="0.25">
      <c r="B1573" s="563"/>
      <c r="C1573" s="562"/>
      <c r="D1573" s="563"/>
      <c r="E1573" s="167" t="s">
        <v>10547</v>
      </c>
      <c r="F1573" s="174"/>
      <c r="G1573" s="174"/>
      <c r="H1573" s="35"/>
      <c r="I1573" s="174"/>
      <c r="J1573" s="174"/>
      <c r="K1573" s="174"/>
      <c r="L1573" s="552" t="s">
        <v>13848</v>
      </c>
      <c r="M1573" s="174">
        <v>1</v>
      </c>
      <c r="N1573" s="400"/>
      <c r="O1573" s="319"/>
      <c r="P1573" s="174"/>
      <c r="Q1573" s="174"/>
      <c r="R1573" s="174"/>
      <c r="S1573" s="301">
        <f>M1573</f>
        <v>1</v>
      </c>
      <c r="T1573" s="222"/>
      <c r="U1573" s="545"/>
    </row>
    <row r="1574" spans="2:21" x14ac:dyDescent="0.25">
      <c r="B1574" s="563"/>
      <c r="C1574" s="562"/>
      <c r="D1574" s="563"/>
      <c r="E1574" s="167" t="s">
        <v>13900</v>
      </c>
      <c r="F1574" s="174"/>
      <c r="G1574" s="174"/>
      <c r="H1574" s="35"/>
      <c r="I1574" s="174"/>
      <c r="J1574" s="174"/>
      <c r="K1574" s="174"/>
      <c r="L1574" s="552" t="s">
        <v>13901</v>
      </c>
      <c r="M1574" s="174">
        <v>1</v>
      </c>
      <c r="N1574" s="400"/>
      <c r="O1574" s="319"/>
      <c r="P1574" s="174"/>
      <c r="Q1574" s="174"/>
      <c r="R1574" s="174"/>
      <c r="S1574" s="301">
        <f t="shared" ref="S1574:S1607" si="248">M1574</f>
        <v>1</v>
      </c>
      <c r="T1574" s="222"/>
      <c r="U1574" s="545"/>
    </row>
    <row r="1575" spans="2:21" x14ac:dyDescent="0.25">
      <c r="B1575" s="563"/>
      <c r="C1575" s="562"/>
      <c r="D1575" s="563"/>
      <c r="E1575" s="167" t="s">
        <v>13900</v>
      </c>
      <c r="F1575" s="174"/>
      <c r="G1575" s="174"/>
      <c r="H1575" s="35"/>
      <c r="I1575" s="174"/>
      <c r="J1575" s="174"/>
      <c r="K1575" s="174"/>
      <c r="L1575" s="552" t="s">
        <v>13861</v>
      </c>
      <c r="M1575" s="174">
        <v>1</v>
      </c>
      <c r="N1575" s="400"/>
      <c r="O1575" s="319"/>
      <c r="P1575" s="174"/>
      <c r="Q1575" s="174"/>
      <c r="R1575" s="174"/>
      <c r="S1575" s="301">
        <f t="shared" si="248"/>
        <v>1</v>
      </c>
      <c r="T1575" s="222"/>
      <c r="U1575" s="545"/>
    </row>
    <row r="1576" spans="2:21" x14ac:dyDescent="0.25">
      <c r="B1576" s="563"/>
      <c r="C1576" s="562"/>
      <c r="D1576" s="563"/>
      <c r="E1576" s="167" t="s">
        <v>13900</v>
      </c>
      <c r="F1576" s="174"/>
      <c r="G1576" s="174"/>
      <c r="H1576" s="35"/>
      <c r="I1576" s="174"/>
      <c r="J1576" s="174"/>
      <c r="K1576" s="174"/>
      <c r="L1576" s="552" t="s">
        <v>13861</v>
      </c>
      <c r="M1576" s="174">
        <v>1</v>
      </c>
      <c r="N1576" s="400"/>
      <c r="O1576" s="319"/>
      <c r="P1576" s="174"/>
      <c r="Q1576" s="174"/>
      <c r="R1576" s="174"/>
      <c r="S1576" s="301">
        <f t="shared" si="248"/>
        <v>1</v>
      </c>
      <c r="T1576" s="222"/>
      <c r="U1576" s="545"/>
    </row>
    <row r="1577" spans="2:21" x14ac:dyDescent="0.25">
      <c r="B1577" s="563"/>
      <c r="C1577" s="562"/>
      <c r="D1577" s="563"/>
      <c r="E1577" s="167" t="s">
        <v>13900</v>
      </c>
      <c r="F1577" s="174"/>
      <c r="G1577" s="174"/>
      <c r="H1577" s="35"/>
      <c r="I1577" s="174"/>
      <c r="J1577" s="174"/>
      <c r="K1577" s="174"/>
      <c r="L1577" s="552" t="s">
        <v>13862</v>
      </c>
      <c r="M1577" s="174">
        <v>1</v>
      </c>
      <c r="N1577" s="400"/>
      <c r="O1577" s="319"/>
      <c r="P1577" s="174"/>
      <c r="Q1577" s="174"/>
      <c r="R1577" s="174"/>
      <c r="S1577" s="301">
        <f t="shared" si="248"/>
        <v>1</v>
      </c>
      <c r="T1577" s="222"/>
      <c r="U1577" s="545"/>
    </row>
    <row r="1578" spans="2:21" x14ac:dyDescent="0.25">
      <c r="B1578" s="563"/>
      <c r="C1578" s="562"/>
      <c r="D1578" s="563"/>
      <c r="E1578" s="167" t="s">
        <v>13824</v>
      </c>
      <c r="F1578" s="174"/>
      <c r="G1578" s="174"/>
      <c r="H1578" s="35"/>
      <c r="I1578" s="174"/>
      <c r="J1578" s="174"/>
      <c r="K1578" s="174"/>
      <c r="L1578" s="552" t="s">
        <v>13863</v>
      </c>
      <c r="M1578" s="174">
        <v>1</v>
      </c>
      <c r="N1578" s="400"/>
      <c r="O1578" s="319"/>
      <c r="P1578" s="174"/>
      <c r="Q1578" s="174"/>
      <c r="R1578" s="174"/>
      <c r="S1578" s="301">
        <f t="shared" si="248"/>
        <v>1</v>
      </c>
      <c r="T1578" s="222"/>
      <c r="U1578" s="545"/>
    </row>
    <row r="1579" spans="2:21" x14ac:dyDescent="0.25">
      <c r="B1579" s="563"/>
      <c r="C1579" s="562"/>
      <c r="D1579" s="563"/>
      <c r="E1579" s="167" t="s">
        <v>13824</v>
      </c>
      <c r="F1579" s="174"/>
      <c r="G1579" s="174"/>
      <c r="H1579" s="35"/>
      <c r="I1579" s="174"/>
      <c r="J1579" s="174"/>
      <c r="K1579" s="174"/>
      <c r="L1579" s="35" t="s">
        <v>13865</v>
      </c>
      <c r="M1579" s="174">
        <v>1</v>
      </c>
      <c r="N1579" s="400"/>
      <c r="O1579" s="319"/>
      <c r="P1579" s="174"/>
      <c r="Q1579" s="174"/>
      <c r="R1579" s="174"/>
      <c r="S1579" s="301">
        <f t="shared" si="248"/>
        <v>1</v>
      </c>
      <c r="T1579" s="222"/>
      <c r="U1579" s="545"/>
    </row>
    <row r="1580" spans="2:21" x14ac:dyDescent="0.25">
      <c r="B1580" s="563"/>
      <c r="C1580" s="562"/>
      <c r="D1580" s="563"/>
      <c r="E1580" s="167" t="s">
        <v>13824</v>
      </c>
      <c r="F1580" s="174"/>
      <c r="G1580" s="174"/>
      <c r="H1580" s="35"/>
      <c r="I1580" s="174"/>
      <c r="J1580" s="174"/>
      <c r="K1580" s="174"/>
      <c r="L1580" s="552" t="s">
        <v>13867</v>
      </c>
      <c r="M1580" s="174">
        <v>1</v>
      </c>
      <c r="N1580" s="400"/>
      <c r="O1580" s="319"/>
      <c r="P1580" s="174"/>
      <c r="Q1580" s="174"/>
      <c r="R1580" s="174"/>
      <c r="S1580" s="301">
        <f t="shared" si="248"/>
        <v>1</v>
      </c>
      <c r="T1580" s="222"/>
      <c r="U1580" s="545"/>
    </row>
    <row r="1581" spans="2:21" x14ac:dyDescent="0.25">
      <c r="B1581" s="563"/>
      <c r="C1581" s="562"/>
      <c r="D1581" s="563"/>
      <c r="E1581" s="167" t="s">
        <v>13824</v>
      </c>
      <c r="F1581" s="174"/>
      <c r="G1581" s="174"/>
      <c r="H1581" s="35"/>
      <c r="I1581" s="174"/>
      <c r="J1581" s="174"/>
      <c r="K1581" s="174"/>
      <c r="L1581" s="35" t="s">
        <v>13902</v>
      </c>
      <c r="M1581" s="174">
        <v>1</v>
      </c>
      <c r="N1581" s="400"/>
      <c r="O1581" s="319"/>
      <c r="P1581" s="174"/>
      <c r="Q1581" s="174"/>
      <c r="R1581" s="174"/>
      <c r="S1581" s="301">
        <f t="shared" si="248"/>
        <v>1</v>
      </c>
      <c r="T1581" s="222"/>
      <c r="U1581" s="545"/>
    </row>
    <row r="1582" spans="2:21" x14ac:dyDescent="0.25">
      <c r="B1582" s="563"/>
      <c r="C1582" s="562"/>
      <c r="D1582" s="563"/>
      <c r="E1582" s="167" t="s">
        <v>13824</v>
      </c>
      <c r="F1582" s="174"/>
      <c r="G1582" s="174"/>
      <c r="H1582" s="35"/>
      <c r="I1582" s="174"/>
      <c r="J1582" s="174"/>
      <c r="K1582" s="174"/>
      <c r="L1582" s="552" t="s">
        <v>13868</v>
      </c>
      <c r="M1582" s="174">
        <v>1</v>
      </c>
      <c r="N1582" s="400"/>
      <c r="O1582" s="319"/>
      <c r="P1582" s="174"/>
      <c r="Q1582" s="174"/>
      <c r="R1582" s="174"/>
      <c r="S1582" s="301">
        <f t="shared" si="248"/>
        <v>1</v>
      </c>
      <c r="T1582" s="222"/>
      <c r="U1582" s="545"/>
    </row>
    <row r="1583" spans="2:21" x14ac:dyDescent="0.25">
      <c r="B1583" s="563"/>
      <c r="C1583" s="562"/>
      <c r="D1583" s="563"/>
      <c r="E1583" s="167" t="s">
        <v>13824</v>
      </c>
      <c r="F1583" s="174"/>
      <c r="G1583" s="174"/>
      <c r="H1583" s="35"/>
      <c r="I1583" s="174"/>
      <c r="J1583" s="174"/>
      <c r="K1583" s="174"/>
      <c r="L1583" s="35" t="s">
        <v>13869</v>
      </c>
      <c r="M1583" s="174">
        <v>1</v>
      </c>
      <c r="N1583" s="400"/>
      <c r="O1583" s="319"/>
      <c r="P1583" s="174"/>
      <c r="Q1583" s="174"/>
      <c r="R1583" s="174"/>
      <c r="S1583" s="301">
        <f t="shared" si="248"/>
        <v>1</v>
      </c>
      <c r="T1583" s="222"/>
      <c r="U1583" s="545"/>
    </row>
    <row r="1584" spans="2:21" x14ac:dyDescent="0.25">
      <c r="B1584" s="563"/>
      <c r="C1584" s="562"/>
      <c r="D1584" s="563"/>
      <c r="E1584" s="167" t="s">
        <v>13824</v>
      </c>
      <c r="F1584" s="174"/>
      <c r="G1584" s="174"/>
      <c r="H1584" s="35"/>
      <c r="I1584" s="174"/>
      <c r="J1584" s="174"/>
      <c r="K1584" s="174"/>
      <c r="L1584" s="552" t="s">
        <v>13870</v>
      </c>
      <c r="M1584" s="174">
        <v>1</v>
      </c>
      <c r="N1584" s="400"/>
      <c r="O1584" s="319"/>
      <c r="P1584" s="174"/>
      <c r="Q1584" s="174"/>
      <c r="R1584" s="174"/>
      <c r="S1584" s="301">
        <f t="shared" si="248"/>
        <v>1</v>
      </c>
      <c r="T1584" s="222"/>
      <c r="U1584" s="545"/>
    </row>
    <row r="1585" spans="2:21" x14ac:dyDescent="0.25">
      <c r="B1585" s="563"/>
      <c r="C1585" s="562"/>
      <c r="D1585" s="563"/>
      <c r="E1585" s="167" t="s">
        <v>13803</v>
      </c>
      <c r="F1585" s="174"/>
      <c r="G1585" s="174"/>
      <c r="H1585" s="35"/>
      <c r="I1585" s="174"/>
      <c r="J1585" s="174"/>
      <c r="K1585" s="174"/>
      <c r="L1585" s="35" t="s">
        <v>13903</v>
      </c>
      <c r="M1585" s="174">
        <v>1</v>
      </c>
      <c r="N1585" s="400"/>
      <c r="O1585" s="319"/>
      <c r="P1585" s="174"/>
      <c r="Q1585" s="174"/>
      <c r="R1585" s="174"/>
      <c r="S1585" s="301">
        <f t="shared" si="248"/>
        <v>1</v>
      </c>
      <c r="T1585" s="222"/>
      <c r="U1585" s="545"/>
    </row>
    <row r="1586" spans="2:21" x14ac:dyDescent="0.25">
      <c r="B1586" s="563"/>
      <c r="C1586" s="562"/>
      <c r="D1586" s="563"/>
      <c r="E1586" s="167" t="s">
        <v>13803</v>
      </c>
      <c r="F1586" s="174"/>
      <c r="G1586" s="174"/>
      <c r="H1586" s="35"/>
      <c r="I1586" s="174"/>
      <c r="J1586" s="174"/>
      <c r="K1586" s="174"/>
      <c r="L1586" s="552" t="s">
        <v>13904</v>
      </c>
      <c r="M1586" s="174">
        <v>1</v>
      </c>
      <c r="N1586" s="400"/>
      <c r="O1586" s="319"/>
      <c r="P1586" s="174"/>
      <c r="Q1586" s="174"/>
      <c r="R1586" s="174"/>
      <c r="S1586" s="301">
        <f t="shared" si="248"/>
        <v>1</v>
      </c>
      <c r="T1586" s="222"/>
      <c r="U1586" s="545"/>
    </row>
    <row r="1587" spans="2:21" x14ac:dyDescent="0.25">
      <c r="B1587" s="563"/>
      <c r="C1587" s="562"/>
      <c r="D1587" s="563"/>
      <c r="E1587" s="167" t="s">
        <v>13803</v>
      </c>
      <c r="F1587" s="174"/>
      <c r="G1587" s="174"/>
      <c r="H1587" s="35"/>
      <c r="I1587" s="174"/>
      <c r="J1587" s="174"/>
      <c r="K1587" s="174"/>
      <c r="L1587" s="35" t="s">
        <v>13871</v>
      </c>
      <c r="M1587" s="174">
        <v>1</v>
      </c>
      <c r="N1587" s="400"/>
      <c r="O1587" s="319"/>
      <c r="P1587" s="174"/>
      <c r="Q1587" s="174"/>
      <c r="R1587" s="174"/>
      <c r="S1587" s="301">
        <f t="shared" si="248"/>
        <v>1</v>
      </c>
      <c r="T1587" s="222"/>
      <c r="U1587" s="545"/>
    </row>
    <row r="1588" spans="2:21" x14ac:dyDescent="0.25">
      <c r="B1588" s="563"/>
      <c r="C1588" s="562"/>
      <c r="D1588" s="563"/>
      <c r="E1588" s="167" t="s">
        <v>13803</v>
      </c>
      <c r="F1588" s="174"/>
      <c r="G1588" s="174"/>
      <c r="H1588" s="35"/>
      <c r="I1588" s="174"/>
      <c r="J1588" s="174"/>
      <c r="K1588" s="174"/>
      <c r="L1588" s="552" t="s">
        <v>13872</v>
      </c>
      <c r="M1588" s="174">
        <v>1</v>
      </c>
      <c r="N1588" s="400"/>
      <c r="O1588" s="319"/>
      <c r="P1588" s="174"/>
      <c r="Q1588" s="174"/>
      <c r="R1588" s="174"/>
      <c r="S1588" s="301">
        <f t="shared" si="248"/>
        <v>1</v>
      </c>
      <c r="T1588" s="222"/>
      <c r="U1588" s="545"/>
    </row>
    <row r="1589" spans="2:21" x14ac:dyDescent="0.25">
      <c r="B1589" s="563"/>
      <c r="C1589" s="562"/>
      <c r="D1589" s="563"/>
      <c r="E1589" s="167" t="s">
        <v>13803</v>
      </c>
      <c r="F1589" s="174"/>
      <c r="G1589" s="174"/>
      <c r="H1589" s="35"/>
      <c r="I1589" s="174"/>
      <c r="J1589" s="174"/>
      <c r="K1589" s="174"/>
      <c r="L1589" s="35" t="s">
        <v>13873</v>
      </c>
      <c r="M1589" s="174">
        <v>1</v>
      </c>
      <c r="N1589" s="400"/>
      <c r="O1589" s="319"/>
      <c r="P1589" s="174"/>
      <c r="Q1589" s="174"/>
      <c r="R1589" s="174"/>
      <c r="S1589" s="301">
        <f t="shared" si="248"/>
        <v>1</v>
      </c>
      <c r="T1589" s="222"/>
      <c r="U1589" s="545"/>
    </row>
    <row r="1590" spans="2:21" x14ac:dyDescent="0.25">
      <c r="B1590" s="563"/>
      <c r="C1590" s="562"/>
      <c r="D1590" s="563"/>
      <c r="E1590" s="167" t="s">
        <v>13803</v>
      </c>
      <c r="F1590" s="174"/>
      <c r="G1590" s="174"/>
      <c r="H1590" s="35"/>
      <c r="I1590" s="174"/>
      <c r="J1590" s="174"/>
      <c r="K1590" s="174"/>
      <c r="L1590" s="552" t="s">
        <v>13874</v>
      </c>
      <c r="M1590" s="174">
        <v>1</v>
      </c>
      <c r="N1590" s="400"/>
      <c r="O1590" s="319"/>
      <c r="P1590" s="174"/>
      <c r="Q1590" s="174"/>
      <c r="R1590" s="174"/>
      <c r="S1590" s="301">
        <f t="shared" si="248"/>
        <v>1</v>
      </c>
      <c r="T1590" s="222"/>
      <c r="U1590" s="545"/>
    </row>
    <row r="1591" spans="2:21" x14ac:dyDescent="0.25">
      <c r="B1591" s="563"/>
      <c r="C1591" s="562"/>
      <c r="D1591" s="563"/>
      <c r="E1591" s="167" t="s">
        <v>13803</v>
      </c>
      <c r="F1591" s="174"/>
      <c r="G1591" s="174"/>
      <c r="H1591" s="35"/>
      <c r="I1591" s="174"/>
      <c r="J1591" s="174"/>
      <c r="K1591" s="174"/>
      <c r="L1591" s="35" t="s">
        <v>13875</v>
      </c>
      <c r="M1591" s="174">
        <v>1</v>
      </c>
      <c r="N1591" s="400"/>
      <c r="O1591" s="319"/>
      <c r="P1591" s="174"/>
      <c r="Q1591" s="174"/>
      <c r="R1591" s="174"/>
      <c r="S1591" s="301">
        <f t="shared" si="248"/>
        <v>1</v>
      </c>
      <c r="T1591" s="222"/>
      <c r="U1591" s="545"/>
    </row>
    <row r="1592" spans="2:21" x14ac:dyDescent="0.25">
      <c r="B1592" s="563"/>
      <c r="C1592" s="562"/>
      <c r="D1592" s="563"/>
      <c r="E1592" s="167" t="s">
        <v>13803</v>
      </c>
      <c r="F1592" s="174"/>
      <c r="G1592" s="174"/>
      <c r="H1592" s="35"/>
      <c r="I1592" s="174"/>
      <c r="J1592" s="174"/>
      <c r="K1592" s="174"/>
      <c r="L1592" s="552" t="s">
        <v>13876</v>
      </c>
      <c r="M1592" s="174">
        <v>1</v>
      </c>
      <c r="N1592" s="400"/>
      <c r="O1592" s="319"/>
      <c r="P1592" s="174"/>
      <c r="Q1592" s="174"/>
      <c r="R1592" s="174"/>
      <c r="S1592" s="301">
        <f t="shared" si="248"/>
        <v>1</v>
      </c>
      <c r="T1592" s="222"/>
      <c r="U1592" s="545"/>
    </row>
    <row r="1593" spans="2:21" x14ac:dyDescent="0.25">
      <c r="B1593" s="563"/>
      <c r="C1593" s="562"/>
      <c r="D1593" s="563"/>
      <c r="E1593" s="167" t="s">
        <v>13803</v>
      </c>
      <c r="F1593" s="174"/>
      <c r="G1593" s="174"/>
      <c r="H1593" s="35"/>
      <c r="I1593" s="174"/>
      <c r="J1593" s="174"/>
      <c r="K1593" s="174"/>
      <c r="L1593" s="35" t="s">
        <v>13877</v>
      </c>
      <c r="M1593" s="174">
        <v>1</v>
      </c>
      <c r="N1593" s="400"/>
      <c r="O1593" s="319"/>
      <c r="P1593" s="174"/>
      <c r="Q1593" s="174"/>
      <c r="R1593" s="174"/>
      <c r="S1593" s="301">
        <f t="shared" si="248"/>
        <v>1</v>
      </c>
      <c r="T1593" s="222"/>
      <c r="U1593" s="545"/>
    </row>
    <row r="1594" spans="2:21" x14ac:dyDescent="0.25">
      <c r="B1594" s="563"/>
      <c r="C1594" s="562"/>
      <c r="D1594" s="563"/>
      <c r="E1594" s="167" t="s">
        <v>13803</v>
      </c>
      <c r="F1594" s="174"/>
      <c r="G1594" s="174"/>
      <c r="H1594" s="35"/>
      <c r="I1594" s="174"/>
      <c r="J1594" s="174"/>
      <c r="K1594" s="174"/>
      <c r="L1594" s="552" t="s">
        <v>13878</v>
      </c>
      <c r="M1594" s="174">
        <v>1</v>
      </c>
      <c r="N1594" s="400"/>
      <c r="O1594" s="319"/>
      <c r="P1594" s="174"/>
      <c r="Q1594" s="174"/>
      <c r="R1594" s="174"/>
      <c r="S1594" s="301">
        <f t="shared" si="248"/>
        <v>1</v>
      </c>
      <c r="T1594" s="222"/>
      <c r="U1594" s="545"/>
    </row>
    <row r="1595" spans="2:21" x14ac:dyDescent="0.25">
      <c r="B1595" s="563"/>
      <c r="C1595" s="562"/>
      <c r="D1595" s="563"/>
      <c r="E1595" s="167" t="s">
        <v>13803</v>
      </c>
      <c r="F1595" s="174"/>
      <c r="G1595" s="174"/>
      <c r="H1595" s="35"/>
      <c r="I1595" s="174"/>
      <c r="J1595" s="174"/>
      <c r="K1595" s="174"/>
      <c r="L1595" s="35" t="s">
        <v>13879</v>
      </c>
      <c r="M1595" s="174">
        <v>1</v>
      </c>
      <c r="N1595" s="400"/>
      <c r="O1595" s="319"/>
      <c r="P1595" s="174"/>
      <c r="Q1595" s="174"/>
      <c r="R1595" s="174"/>
      <c r="S1595" s="301">
        <f t="shared" si="248"/>
        <v>1</v>
      </c>
      <c r="T1595" s="222"/>
      <c r="U1595" s="545"/>
    </row>
    <row r="1596" spans="2:21" x14ac:dyDescent="0.25">
      <c r="B1596" s="563"/>
      <c r="C1596" s="562"/>
      <c r="D1596" s="563"/>
      <c r="E1596" s="167" t="s">
        <v>13803</v>
      </c>
      <c r="F1596" s="174"/>
      <c r="G1596" s="174"/>
      <c r="H1596" s="35"/>
      <c r="I1596" s="174"/>
      <c r="J1596" s="174"/>
      <c r="K1596" s="174"/>
      <c r="L1596" s="552" t="s">
        <v>13880</v>
      </c>
      <c r="M1596" s="174">
        <v>1</v>
      </c>
      <c r="N1596" s="400"/>
      <c r="O1596" s="319"/>
      <c r="P1596" s="174"/>
      <c r="Q1596" s="174"/>
      <c r="R1596" s="174"/>
      <c r="S1596" s="301">
        <f t="shared" si="248"/>
        <v>1</v>
      </c>
      <c r="T1596" s="222"/>
      <c r="U1596" s="545"/>
    </row>
    <row r="1597" spans="2:21" x14ac:dyDescent="0.25">
      <c r="B1597" s="563"/>
      <c r="C1597" s="562"/>
      <c r="D1597" s="563"/>
      <c r="E1597" s="167" t="s">
        <v>13803</v>
      </c>
      <c r="F1597" s="174"/>
      <c r="G1597" s="174"/>
      <c r="H1597" s="35"/>
      <c r="I1597" s="174"/>
      <c r="J1597" s="174"/>
      <c r="K1597" s="174"/>
      <c r="L1597" s="35" t="s">
        <v>13881</v>
      </c>
      <c r="M1597" s="174">
        <v>1</v>
      </c>
      <c r="N1597" s="400"/>
      <c r="O1597" s="319"/>
      <c r="P1597" s="174"/>
      <c r="Q1597" s="174"/>
      <c r="R1597" s="174"/>
      <c r="S1597" s="301">
        <f t="shared" si="248"/>
        <v>1</v>
      </c>
      <c r="T1597" s="222"/>
      <c r="U1597" s="545"/>
    </row>
    <row r="1598" spans="2:21" x14ac:dyDescent="0.25">
      <c r="B1598" s="563"/>
      <c r="C1598" s="562"/>
      <c r="D1598" s="563"/>
      <c r="E1598" s="167" t="s">
        <v>13803</v>
      </c>
      <c r="F1598" s="174"/>
      <c r="G1598" s="174"/>
      <c r="H1598" s="35"/>
      <c r="I1598" s="174"/>
      <c r="J1598" s="174"/>
      <c r="K1598" s="174"/>
      <c r="L1598" s="552" t="s">
        <v>13882</v>
      </c>
      <c r="M1598" s="174">
        <v>1</v>
      </c>
      <c r="N1598" s="400"/>
      <c r="O1598" s="319"/>
      <c r="P1598" s="174"/>
      <c r="Q1598" s="174"/>
      <c r="R1598" s="174"/>
      <c r="S1598" s="301">
        <f t="shared" si="248"/>
        <v>1</v>
      </c>
      <c r="T1598" s="222"/>
      <c r="U1598" s="545"/>
    </row>
    <row r="1599" spans="2:21" x14ac:dyDescent="0.25">
      <c r="B1599" s="563"/>
      <c r="C1599" s="562"/>
      <c r="D1599" s="563"/>
      <c r="E1599" s="167" t="s">
        <v>13803</v>
      </c>
      <c r="F1599" s="174"/>
      <c r="G1599" s="174"/>
      <c r="H1599" s="35"/>
      <c r="I1599" s="174"/>
      <c r="J1599" s="174"/>
      <c r="K1599" s="174"/>
      <c r="L1599" s="35" t="s">
        <v>13905</v>
      </c>
      <c r="M1599" s="174">
        <v>1</v>
      </c>
      <c r="N1599" s="400"/>
      <c r="O1599" s="319"/>
      <c r="P1599" s="174"/>
      <c r="Q1599" s="174"/>
      <c r="R1599" s="174"/>
      <c r="S1599" s="301">
        <f t="shared" si="248"/>
        <v>1</v>
      </c>
      <c r="T1599" s="222"/>
      <c r="U1599" s="545"/>
    </row>
    <row r="1600" spans="2:21" x14ac:dyDescent="0.25">
      <c r="B1600" s="563"/>
      <c r="C1600" s="562"/>
      <c r="D1600" s="563"/>
      <c r="E1600" s="167" t="s">
        <v>13803</v>
      </c>
      <c r="F1600" s="174"/>
      <c r="G1600" s="174"/>
      <c r="H1600" s="35"/>
      <c r="I1600" s="174"/>
      <c r="J1600" s="174"/>
      <c r="K1600" s="174"/>
      <c r="L1600" s="552" t="s">
        <v>13883</v>
      </c>
      <c r="M1600" s="174">
        <v>1</v>
      </c>
      <c r="N1600" s="400"/>
      <c r="O1600" s="319"/>
      <c r="P1600" s="174"/>
      <c r="Q1600" s="174"/>
      <c r="R1600" s="174"/>
      <c r="S1600" s="301">
        <f t="shared" si="248"/>
        <v>1</v>
      </c>
      <c r="T1600" s="222"/>
      <c r="U1600" s="545"/>
    </row>
    <row r="1601" spans="2:21" x14ac:dyDescent="0.25">
      <c r="B1601" s="563"/>
      <c r="C1601" s="562"/>
      <c r="D1601" s="563"/>
      <c r="E1601" s="167" t="s">
        <v>13803</v>
      </c>
      <c r="F1601" s="174"/>
      <c r="G1601" s="174"/>
      <c r="H1601" s="35"/>
      <c r="I1601" s="174"/>
      <c r="J1601" s="174"/>
      <c r="K1601" s="174"/>
      <c r="L1601" s="552" t="s">
        <v>13884</v>
      </c>
      <c r="M1601" s="174">
        <v>1</v>
      </c>
      <c r="N1601" s="400"/>
      <c r="O1601" s="319"/>
      <c r="P1601" s="174"/>
      <c r="Q1601" s="174"/>
      <c r="R1601" s="174"/>
      <c r="S1601" s="301">
        <f t="shared" si="248"/>
        <v>1</v>
      </c>
      <c r="T1601" s="222"/>
      <c r="U1601" s="545"/>
    </row>
    <row r="1602" spans="2:21" x14ac:dyDescent="0.25">
      <c r="B1602" s="563"/>
      <c r="C1602" s="562"/>
      <c r="D1602" s="563"/>
      <c r="E1602" s="167" t="s">
        <v>13803</v>
      </c>
      <c r="F1602" s="174"/>
      <c r="G1602" s="174"/>
      <c r="H1602" s="35"/>
      <c r="I1602" s="174"/>
      <c r="J1602" s="174"/>
      <c r="K1602" s="174"/>
      <c r="L1602" s="552" t="s">
        <v>13906</v>
      </c>
      <c r="M1602" s="174">
        <v>1</v>
      </c>
      <c r="N1602" s="400"/>
      <c r="O1602" s="319"/>
      <c r="P1602" s="174"/>
      <c r="Q1602" s="174"/>
      <c r="R1602" s="174"/>
      <c r="S1602" s="301">
        <f t="shared" si="248"/>
        <v>1</v>
      </c>
      <c r="T1602" s="222"/>
      <c r="U1602" s="545"/>
    </row>
    <row r="1603" spans="2:21" x14ac:dyDescent="0.25">
      <c r="B1603" s="563"/>
      <c r="C1603" s="562"/>
      <c r="D1603" s="563"/>
      <c r="E1603" s="167" t="s">
        <v>13803</v>
      </c>
      <c r="F1603" s="174"/>
      <c r="G1603" s="174"/>
      <c r="H1603" s="35"/>
      <c r="I1603" s="174"/>
      <c r="J1603" s="174"/>
      <c r="K1603" s="174"/>
      <c r="L1603" s="552" t="s">
        <v>13907</v>
      </c>
      <c r="M1603" s="174">
        <v>1</v>
      </c>
      <c r="N1603" s="400"/>
      <c r="O1603" s="319"/>
      <c r="P1603" s="174"/>
      <c r="Q1603" s="174"/>
      <c r="R1603" s="174"/>
      <c r="S1603" s="301">
        <f t="shared" si="248"/>
        <v>1</v>
      </c>
      <c r="T1603" s="222"/>
      <c r="U1603" s="545"/>
    </row>
    <row r="1604" spans="2:21" x14ac:dyDescent="0.25">
      <c r="B1604" s="563"/>
      <c r="C1604" s="562"/>
      <c r="D1604" s="563"/>
      <c r="E1604" s="167" t="s">
        <v>13803</v>
      </c>
      <c r="F1604" s="174"/>
      <c r="G1604" s="174"/>
      <c r="H1604" s="35"/>
      <c r="I1604" s="174"/>
      <c r="J1604" s="174"/>
      <c r="K1604" s="174"/>
      <c r="L1604" s="552" t="s">
        <v>13885</v>
      </c>
      <c r="M1604" s="174">
        <v>1</v>
      </c>
      <c r="N1604" s="400"/>
      <c r="O1604" s="319"/>
      <c r="P1604" s="174"/>
      <c r="Q1604" s="174"/>
      <c r="R1604" s="174"/>
      <c r="S1604" s="301">
        <f t="shared" si="248"/>
        <v>1</v>
      </c>
      <c r="T1604" s="222"/>
      <c r="U1604" s="545"/>
    </row>
    <row r="1605" spans="2:21" x14ac:dyDescent="0.25">
      <c r="B1605" s="563"/>
      <c r="C1605" s="562"/>
      <c r="D1605" s="563"/>
      <c r="E1605" s="167" t="s">
        <v>13803</v>
      </c>
      <c r="F1605" s="174"/>
      <c r="G1605" s="174"/>
      <c r="H1605" s="35"/>
      <c r="I1605" s="174"/>
      <c r="J1605" s="174"/>
      <c r="K1605" s="174"/>
      <c r="L1605" s="552" t="s">
        <v>13908</v>
      </c>
      <c r="M1605" s="174">
        <v>1</v>
      </c>
      <c r="N1605" s="400"/>
      <c r="O1605" s="319"/>
      <c r="P1605" s="174"/>
      <c r="Q1605" s="174"/>
      <c r="R1605" s="174"/>
      <c r="S1605" s="301">
        <f t="shared" si="248"/>
        <v>1</v>
      </c>
      <c r="T1605" s="222"/>
      <c r="U1605" s="545"/>
    </row>
    <row r="1606" spans="2:21" x14ac:dyDescent="0.25">
      <c r="B1606" s="563"/>
      <c r="C1606" s="562"/>
      <c r="D1606" s="563"/>
      <c r="E1606" s="167" t="s">
        <v>13803</v>
      </c>
      <c r="F1606" s="174"/>
      <c r="G1606" s="174"/>
      <c r="H1606" s="35"/>
      <c r="I1606" s="174"/>
      <c r="J1606" s="174"/>
      <c r="K1606" s="174"/>
      <c r="L1606" s="552" t="s">
        <v>13909</v>
      </c>
      <c r="M1606" s="174">
        <v>1</v>
      </c>
      <c r="N1606" s="400"/>
      <c r="O1606" s="319"/>
      <c r="P1606" s="174"/>
      <c r="Q1606" s="174"/>
      <c r="R1606" s="174"/>
      <c r="S1606" s="301">
        <f t="shared" si="248"/>
        <v>1</v>
      </c>
      <c r="T1606" s="222"/>
      <c r="U1606" s="545"/>
    </row>
    <row r="1607" spans="2:21" x14ac:dyDescent="0.25">
      <c r="B1607" s="563"/>
      <c r="C1607" s="562"/>
      <c r="D1607" s="563"/>
      <c r="E1607" s="167" t="s">
        <v>13803</v>
      </c>
      <c r="F1607" s="174"/>
      <c r="G1607" s="174"/>
      <c r="H1607" s="35"/>
      <c r="I1607" s="174"/>
      <c r="J1607" s="174"/>
      <c r="K1607" s="174"/>
      <c r="L1607" s="552" t="s">
        <v>13910</v>
      </c>
      <c r="M1607" s="174">
        <v>1</v>
      </c>
      <c r="N1607" s="400"/>
      <c r="O1607" s="319"/>
      <c r="P1607" s="174"/>
      <c r="Q1607" s="174"/>
      <c r="R1607" s="174"/>
      <c r="S1607" s="301">
        <f t="shared" si="248"/>
        <v>1</v>
      </c>
      <c r="T1607" s="222"/>
      <c r="U1607" s="545"/>
    </row>
    <row r="1608" spans="2:21" x14ac:dyDescent="0.25">
      <c r="B1608" s="565"/>
      <c r="C1608" s="564"/>
      <c r="D1608" s="565"/>
      <c r="E1608" s="149" t="s">
        <v>9</v>
      </c>
      <c r="F1608" s="160"/>
      <c r="G1608" s="161"/>
      <c r="H1608" s="163"/>
      <c r="I1608" s="160"/>
      <c r="J1608" s="161"/>
      <c r="K1608" s="163"/>
      <c r="L1608" s="163"/>
      <c r="M1608" s="164"/>
      <c r="N1608" s="165"/>
      <c r="O1608" s="165"/>
      <c r="P1608" s="165"/>
      <c r="Q1608" s="165"/>
      <c r="R1608" s="165"/>
      <c r="S1608" s="298">
        <f>ROUND(SUM(S1573:S1607),2)</f>
        <v>35</v>
      </c>
      <c r="T1608" s="150" t="str">
        <f>IFERROR(VLOOKUP(B1572,'Planilha Orçamentária'!$A$13:$H$171,5,FALSE),0)</f>
        <v>un</v>
      </c>
    </row>
    <row r="1609" spans="2:21" ht="6.75" customHeight="1" x14ac:dyDescent="0.25">
      <c r="B1609" s="388"/>
      <c r="C1609" s="389"/>
      <c r="D1609" s="389"/>
      <c r="E1609" s="389"/>
      <c r="F1609" s="389"/>
      <c r="G1609" s="389"/>
      <c r="H1609" s="389"/>
      <c r="I1609" s="389"/>
      <c r="J1609" s="389"/>
      <c r="K1609" s="389"/>
      <c r="L1609" s="389"/>
      <c r="M1609" s="389"/>
      <c r="N1609" s="389"/>
      <c r="O1609" s="389"/>
      <c r="P1609" s="389"/>
      <c r="Q1609" s="389"/>
      <c r="R1609" s="389"/>
      <c r="S1609" s="389"/>
      <c r="T1609" s="390"/>
    </row>
    <row r="1610" spans="2:21" x14ac:dyDescent="0.25">
      <c r="B1610" s="266" t="str">
        <f>'Planilha Orçamentária'!A134</f>
        <v>8.3.9</v>
      </c>
      <c r="C1610" s="266"/>
      <c r="D1610" s="266"/>
      <c r="E1610" s="392" t="str">
        <f>'Planilha Orçamentária'!D134</f>
        <v>Poste Metálico Conico Poligonal Sextante Braço Duplo C/ 02 Luminárias De 200W Acionadas Por Relé Fotoelétrico, 16.000Mm, Engastado + Braço Simples Para 01 Luminária, 6.00Mm</v>
      </c>
      <c r="F1610" s="391"/>
      <c r="G1610" s="391"/>
      <c r="H1610" s="391"/>
      <c r="I1610" s="391"/>
      <c r="J1610" s="391"/>
      <c r="K1610" s="391"/>
      <c r="L1610" s="391"/>
      <c r="M1610" s="391"/>
      <c r="N1610" s="381"/>
      <c r="O1610" s="382"/>
      <c r="P1610" s="383"/>
      <c r="Q1610" s="383"/>
      <c r="R1610" s="383"/>
      <c r="S1610" s="311">
        <f>S1625</f>
        <v>14</v>
      </c>
      <c r="T1610" s="370" t="str">
        <f>IFERROR(VLOOKUP(B1610,'Planilha Orçamentária'!$A$13:$H$171,5,FALSE),0)</f>
        <v>un</v>
      </c>
      <c r="U1610" s="496"/>
    </row>
    <row r="1611" spans="2:21" x14ac:dyDescent="0.25">
      <c r="B1611" s="563"/>
      <c r="C1611" s="562"/>
      <c r="D1611" s="563"/>
      <c r="E1611" s="167" t="s">
        <v>10514</v>
      </c>
      <c r="F1611" s="174"/>
      <c r="G1611" s="174"/>
      <c r="H1611" s="35"/>
      <c r="I1611" s="174"/>
      <c r="J1611" s="174"/>
      <c r="K1611" s="174"/>
      <c r="L1611" s="552" t="s">
        <v>13849</v>
      </c>
      <c r="M1611" s="174">
        <v>1</v>
      </c>
      <c r="N1611" s="400"/>
      <c r="O1611" s="319"/>
      <c r="P1611" s="174"/>
      <c r="Q1611" s="174"/>
      <c r="R1611" s="174"/>
      <c r="S1611" s="301">
        <f>M1611</f>
        <v>1</v>
      </c>
      <c r="T1611" s="222"/>
      <c r="U1611" s="545"/>
    </row>
    <row r="1612" spans="2:21" x14ac:dyDescent="0.25">
      <c r="B1612" s="563"/>
      <c r="C1612" s="562"/>
      <c r="D1612" s="563"/>
      <c r="E1612" s="167" t="s">
        <v>10514</v>
      </c>
      <c r="F1612" s="174"/>
      <c r="G1612" s="174"/>
      <c r="H1612" s="35"/>
      <c r="I1612" s="174"/>
      <c r="J1612" s="174"/>
      <c r="K1612" s="174"/>
      <c r="L1612" s="552" t="s">
        <v>13850</v>
      </c>
      <c r="M1612" s="174">
        <v>1</v>
      </c>
      <c r="N1612" s="400"/>
      <c r="O1612" s="319"/>
      <c r="P1612" s="174"/>
      <c r="Q1612" s="174"/>
      <c r="R1612" s="174"/>
      <c r="S1612" s="301">
        <f t="shared" ref="S1612:S1624" si="249">M1612</f>
        <v>1</v>
      </c>
      <c r="T1612" s="222"/>
      <c r="U1612" s="545"/>
    </row>
    <row r="1613" spans="2:21" x14ac:dyDescent="0.25">
      <c r="B1613" s="563"/>
      <c r="C1613" s="562"/>
      <c r="D1613" s="563"/>
      <c r="E1613" s="167" t="s">
        <v>10514</v>
      </c>
      <c r="F1613" s="174"/>
      <c r="G1613" s="174"/>
      <c r="H1613" s="35"/>
      <c r="I1613" s="174"/>
      <c r="J1613" s="174"/>
      <c r="K1613" s="174"/>
      <c r="L1613" s="552" t="s">
        <v>13809</v>
      </c>
      <c r="M1613" s="174">
        <v>1</v>
      </c>
      <c r="N1613" s="400"/>
      <c r="O1613" s="319"/>
      <c r="P1613" s="174"/>
      <c r="Q1613" s="174"/>
      <c r="R1613" s="174"/>
      <c r="S1613" s="301">
        <f t="shared" si="249"/>
        <v>1</v>
      </c>
      <c r="T1613" s="222"/>
      <c r="U1613" s="545"/>
    </row>
    <row r="1614" spans="2:21" x14ac:dyDescent="0.25">
      <c r="B1614" s="563"/>
      <c r="C1614" s="562"/>
      <c r="D1614" s="563"/>
      <c r="E1614" s="167" t="s">
        <v>10514</v>
      </c>
      <c r="F1614" s="174"/>
      <c r="G1614" s="174"/>
      <c r="H1614" s="35"/>
      <c r="I1614" s="174"/>
      <c r="J1614" s="174"/>
      <c r="K1614" s="174"/>
      <c r="L1614" s="552" t="s">
        <v>13851</v>
      </c>
      <c r="M1614" s="174">
        <v>1</v>
      </c>
      <c r="N1614" s="400"/>
      <c r="O1614" s="319"/>
      <c r="P1614" s="174"/>
      <c r="Q1614" s="174"/>
      <c r="R1614" s="174"/>
      <c r="S1614" s="301">
        <f t="shared" si="249"/>
        <v>1</v>
      </c>
      <c r="T1614" s="222"/>
      <c r="U1614" s="545"/>
    </row>
    <row r="1615" spans="2:21" x14ac:dyDescent="0.25">
      <c r="B1615" s="563"/>
      <c r="C1615" s="562"/>
      <c r="D1615" s="563"/>
      <c r="E1615" s="167" t="s">
        <v>10514</v>
      </c>
      <c r="F1615" s="174"/>
      <c r="G1615" s="174"/>
      <c r="H1615" s="35"/>
      <c r="I1615" s="174"/>
      <c r="J1615" s="174"/>
      <c r="K1615" s="174"/>
      <c r="L1615" s="552" t="s">
        <v>13852</v>
      </c>
      <c r="M1615" s="174">
        <v>1</v>
      </c>
      <c r="N1615" s="400"/>
      <c r="O1615" s="319"/>
      <c r="P1615" s="174"/>
      <c r="Q1615" s="174"/>
      <c r="R1615" s="174"/>
      <c r="S1615" s="301">
        <f t="shared" si="249"/>
        <v>1</v>
      </c>
      <c r="T1615" s="222"/>
      <c r="U1615" s="545"/>
    </row>
    <row r="1616" spans="2:21" x14ac:dyDescent="0.25">
      <c r="B1616" s="563"/>
      <c r="C1616" s="562"/>
      <c r="D1616" s="563"/>
      <c r="E1616" s="167" t="s">
        <v>10514</v>
      </c>
      <c r="F1616" s="174"/>
      <c r="G1616" s="174"/>
      <c r="H1616" s="35"/>
      <c r="I1616" s="174"/>
      <c r="J1616" s="174"/>
      <c r="K1616" s="174"/>
      <c r="L1616" s="552" t="s">
        <v>13853</v>
      </c>
      <c r="M1616" s="174">
        <v>1</v>
      </c>
      <c r="N1616" s="400"/>
      <c r="O1616" s="319"/>
      <c r="P1616" s="174"/>
      <c r="Q1616" s="174"/>
      <c r="R1616" s="174"/>
      <c r="S1616" s="301">
        <f t="shared" si="249"/>
        <v>1</v>
      </c>
      <c r="T1616" s="222"/>
      <c r="U1616" s="545"/>
    </row>
    <row r="1617" spans="2:22" x14ac:dyDescent="0.25">
      <c r="B1617" s="563"/>
      <c r="C1617" s="562"/>
      <c r="D1617" s="563"/>
      <c r="E1617" s="167" t="s">
        <v>10514</v>
      </c>
      <c r="F1617" s="174"/>
      <c r="G1617" s="174"/>
      <c r="H1617" s="35"/>
      <c r="I1617" s="174"/>
      <c r="J1617" s="174"/>
      <c r="K1617" s="174"/>
      <c r="L1617" s="552" t="s">
        <v>13911</v>
      </c>
      <c r="M1617" s="174">
        <v>1</v>
      </c>
      <c r="N1617" s="400"/>
      <c r="O1617" s="319"/>
      <c r="P1617" s="174"/>
      <c r="Q1617" s="174"/>
      <c r="R1617" s="174"/>
      <c r="S1617" s="301">
        <f t="shared" si="249"/>
        <v>1</v>
      </c>
      <c r="T1617" s="222"/>
      <c r="U1617" s="545"/>
    </row>
    <row r="1618" spans="2:22" x14ac:dyDescent="0.25">
      <c r="B1618" s="563"/>
      <c r="C1618" s="562"/>
      <c r="D1618" s="563"/>
      <c r="E1618" s="167" t="s">
        <v>10514</v>
      </c>
      <c r="F1618" s="174"/>
      <c r="G1618" s="174"/>
      <c r="H1618" s="35"/>
      <c r="I1618" s="174"/>
      <c r="J1618" s="174"/>
      <c r="K1618" s="174"/>
      <c r="L1618" s="552" t="s">
        <v>13854</v>
      </c>
      <c r="M1618" s="174">
        <v>1</v>
      </c>
      <c r="N1618" s="400"/>
      <c r="O1618" s="319"/>
      <c r="P1618" s="174"/>
      <c r="Q1618" s="174"/>
      <c r="R1618" s="174"/>
      <c r="S1618" s="301">
        <f t="shared" si="249"/>
        <v>1</v>
      </c>
      <c r="T1618" s="222"/>
      <c r="U1618" s="545"/>
    </row>
    <row r="1619" spans="2:22" x14ac:dyDescent="0.25">
      <c r="B1619" s="563"/>
      <c r="C1619" s="562"/>
      <c r="D1619" s="563"/>
      <c r="E1619" s="167" t="s">
        <v>10514</v>
      </c>
      <c r="F1619" s="174"/>
      <c r="G1619" s="174"/>
      <c r="H1619" s="35"/>
      <c r="I1619" s="174"/>
      <c r="J1619" s="174"/>
      <c r="K1619" s="174"/>
      <c r="L1619" s="552" t="s">
        <v>13855</v>
      </c>
      <c r="M1619" s="174">
        <v>1</v>
      </c>
      <c r="N1619" s="400"/>
      <c r="O1619" s="319"/>
      <c r="P1619" s="174"/>
      <c r="Q1619" s="174"/>
      <c r="R1619" s="174"/>
      <c r="S1619" s="301">
        <f t="shared" si="249"/>
        <v>1</v>
      </c>
      <c r="T1619" s="222"/>
      <c r="U1619" s="545"/>
    </row>
    <row r="1620" spans="2:22" x14ac:dyDescent="0.25">
      <c r="B1620" s="563"/>
      <c r="C1620" s="562"/>
      <c r="D1620" s="563"/>
      <c r="E1620" s="167" t="s">
        <v>10514</v>
      </c>
      <c r="F1620" s="174"/>
      <c r="G1620" s="174"/>
      <c r="H1620" s="35"/>
      <c r="I1620" s="174"/>
      <c r="J1620" s="174"/>
      <c r="K1620" s="174"/>
      <c r="L1620" s="552" t="s">
        <v>13912</v>
      </c>
      <c r="M1620" s="174">
        <v>1</v>
      </c>
      <c r="N1620" s="400"/>
      <c r="O1620" s="319"/>
      <c r="P1620" s="174"/>
      <c r="Q1620" s="174"/>
      <c r="R1620" s="174"/>
      <c r="S1620" s="301">
        <f t="shared" si="249"/>
        <v>1</v>
      </c>
      <c r="T1620" s="222"/>
      <c r="U1620" s="545"/>
    </row>
    <row r="1621" spans="2:22" x14ac:dyDescent="0.25">
      <c r="B1621" s="563"/>
      <c r="C1621" s="562"/>
      <c r="D1621" s="563"/>
      <c r="E1621" s="167" t="s">
        <v>10514</v>
      </c>
      <c r="F1621" s="174"/>
      <c r="G1621" s="174"/>
      <c r="H1621" s="35"/>
      <c r="I1621" s="174"/>
      <c r="J1621" s="174"/>
      <c r="K1621" s="174"/>
      <c r="L1621" s="552" t="s">
        <v>13856</v>
      </c>
      <c r="M1621" s="174">
        <v>1</v>
      </c>
      <c r="N1621" s="400"/>
      <c r="O1621" s="319"/>
      <c r="P1621" s="174"/>
      <c r="Q1621" s="174"/>
      <c r="R1621" s="174"/>
      <c r="S1621" s="301">
        <f t="shared" si="249"/>
        <v>1</v>
      </c>
      <c r="T1621" s="222"/>
      <c r="U1621" s="545"/>
    </row>
    <row r="1622" spans="2:22" x14ac:dyDescent="0.25">
      <c r="B1622" s="563"/>
      <c r="C1622" s="562"/>
      <c r="D1622" s="563"/>
      <c r="E1622" s="167" t="s">
        <v>10514</v>
      </c>
      <c r="F1622" s="174"/>
      <c r="G1622" s="174"/>
      <c r="H1622" s="35"/>
      <c r="I1622" s="174"/>
      <c r="J1622" s="174"/>
      <c r="K1622" s="174"/>
      <c r="L1622" s="552" t="s">
        <v>13913</v>
      </c>
      <c r="M1622" s="174">
        <v>1</v>
      </c>
      <c r="N1622" s="400"/>
      <c r="O1622" s="319"/>
      <c r="P1622" s="174"/>
      <c r="Q1622" s="174"/>
      <c r="R1622" s="174"/>
      <c r="S1622" s="301">
        <f t="shared" si="249"/>
        <v>1</v>
      </c>
      <c r="T1622" s="222"/>
      <c r="U1622" s="545"/>
    </row>
    <row r="1623" spans="2:22" x14ac:dyDescent="0.25">
      <c r="B1623" s="563"/>
      <c r="C1623" s="562"/>
      <c r="D1623" s="563"/>
      <c r="E1623" s="167" t="s">
        <v>10514</v>
      </c>
      <c r="F1623" s="174"/>
      <c r="G1623" s="174"/>
      <c r="H1623" s="35"/>
      <c r="I1623" s="174"/>
      <c r="J1623" s="174"/>
      <c r="K1623" s="174"/>
      <c r="L1623" s="552" t="s">
        <v>13857</v>
      </c>
      <c r="M1623" s="174">
        <v>1</v>
      </c>
      <c r="N1623" s="400"/>
      <c r="O1623" s="319"/>
      <c r="P1623" s="174"/>
      <c r="Q1623" s="174"/>
      <c r="R1623" s="174"/>
      <c r="S1623" s="301">
        <f t="shared" si="249"/>
        <v>1</v>
      </c>
      <c r="T1623" s="222"/>
      <c r="U1623" s="545"/>
    </row>
    <row r="1624" spans="2:22" x14ac:dyDescent="0.25">
      <c r="B1624" s="563"/>
      <c r="C1624" s="562"/>
      <c r="D1624" s="563"/>
      <c r="E1624" s="167" t="s">
        <v>10514</v>
      </c>
      <c r="F1624" s="174"/>
      <c r="G1624" s="174"/>
      <c r="H1624" s="35"/>
      <c r="I1624" s="174"/>
      <c r="J1624" s="174"/>
      <c r="K1624" s="174"/>
      <c r="L1624" s="552" t="s">
        <v>13858</v>
      </c>
      <c r="M1624" s="174">
        <v>1</v>
      </c>
      <c r="N1624" s="400"/>
      <c r="O1624" s="319"/>
      <c r="P1624" s="174"/>
      <c r="Q1624" s="174"/>
      <c r="R1624" s="174"/>
      <c r="S1624" s="301">
        <f t="shared" si="249"/>
        <v>1</v>
      </c>
      <c r="T1624" s="222"/>
      <c r="U1624" s="545"/>
    </row>
    <row r="1625" spans="2:22" x14ac:dyDescent="0.25">
      <c r="B1625" s="565"/>
      <c r="C1625" s="564"/>
      <c r="D1625" s="565"/>
      <c r="E1625" s="149" t="s">
        <v>9</v>
      </c>
      <c r="F1625" s="160"/>
      <c r="G1625" s="161"/>
      <c r="H1625" s="163"/>
      <c r="I1625" s="160"/>
      <c r="J1625" s="161"/>
      <c r="K1625" s="163"/>
      <c r="L1625" s="163"/>
      <c r="M1625" s="164"/>
      <c r="N1625" s="165"/>
      <c r="O1625" s="165"/>
      <c r="P1625" s="165"/>
      <c r="Q1625" s="165"/>
      <c r="R1625" s="165"/>
      <c r="S1625" s="298">
        <f>ROUND(SUM(S1611:S1624),2)</f>
        <v>14</v>
      </c>
      <c r="T1625" s="150" t="str">
        <f>IFERROR(VLOOKUP(B1610,'Planilha Orçamentária'!$A$13:$H$171,5,FALSE),0)</f>
        <v>un</v>
      </c>
    </row>
    <row r="1626" spans="2:22" ht="6.75" customHeight="1" x14ac:dyDescent="0.25">
      <c r="B1626" s="388"/>
      <c r="C1626" s="389"/>
      <c r="D1626" s="389"/>
      <c r="E1626" s="389"/>
      <c r="F1626" s="389"/>
      <c r="G1626" s="389"/>
      <c r="H1626" s="389"/>
      <c r="I1626" s="389"/>
      <c r="J1626" s="389"/>
      <c r="K1626" s="389"/>
      <c r="L1626" s="389"/>
      <c r="M1626" s="389"/>
      <c r="N1626" s="389"/>
      <c r="O1626" s="389"/>
      <c r="P1626" s="389"/>
      <c r="Q1626" s="389"/>
      <c r="R1626" s="389"/>
      <c r="S1626" s="389"/>
      <c r="T1626" s="390"/>
    </row>
    <row r="1627" spans="2:22" x14ac:dyDescent="0.25">
      <c r="B1627" s="587">
        <f>'Planilha Orçamentária'!A137</f>
        <v>9</v>
      </c>
      <c r="C1627" s="587"/>
      <c r="D1627" s="587"/>
      <c r="E1627" s="588" t="str">
        <f>'Planilha Orçamentária'!D137</f>
        <v>PAISAGISMO</v>
      </c>
      <c r="F1627" s="589"/>
      <c r="G1627" s="589"/>
      <c r="H1627" s="589"/>
      <c r="I1627" s="589"/>
      <c r="J1627" s="589"/>
      <c r="K1627" s="589"/>
      <c r="L1627" s="589"/>
      <c r="M1627" s="589"/>
      <c r="N1627" s="376"/>
      <c r="O1627" s="375"/>
      <c r="P1627" s="377"/>
      <c r="Q1627" s="377"/>
      <c r="R1627" s="377"/>
      <c r="S1627" s="379"/>
      <c r="T1627" s="590"/>
      <c r="U1627" s="496"/>
    </row>
    <row r="1628" spans="2:22" x14ac:dyDescent="0.25">
      <c r="B1628" s="584" t="str">
        <f>'Planilha Orçamentária'!A138</f>
        <v>9.1</v>
      </c>
      <c r="C1628" s="584"/>
      <c r="D1628" s="584"/>
      <c r="E1628" s="585" t="str">
        <f>'Planilha Orçamentária'!D138</f>
        <v>REVEGETAÇÃO</v>
      </c>
      <c r="F1628" s="586"/>
      <c r="G1628" s="586"/>
      <c r="H1628" s="586"/>
      <c r="I1628" s="586"/>
      <c r="J1628" s="586"/>
      <c r="K1628" s="586"/>
      <c r="L1628" s="586"/>
      <c r="M1628" s="586"/>
      <c r="N1628" s="291"/>
      <c r="O1628" s="290"/>
      <c r="P1628" s="292"/>
      <c r="Q1628" s="292"/>
      <c r="R1628" s="292"/>
      <c r="S1628" s="294"/>
      <c r="T1628" s="558"/>
      <c r="U1628" s="496"/>
    </row>
    <row r="1629" spans="2:22" x14ac:dyDescent="0.25">
      <c r="B1629" s="266" t="str">
        <f>'Planilha Orçamentária'!A139</f>
        <v>9.1.1</v>
      </c>
      <c r="C1629" s="266"/>
      <c r="D1629" s="266"/>
      <c r="E1629" s="710" t="str">
        <f>'Planilha Orçamentária'!D139</f>
        <v>Plantio De Forração</v>
      </c>
      <c r="F1629" s="711"/>
      <c r="G1629" s="711"/>
      <c r="H1629" s="711"/>
      <c r="I1629" s="711"/>
      <c r="J1629" s="711"/>
      <c r="K1629" s="711"/>
      <c r="L1629" s="711"/>
      <c r="M1629" s="711"/>
      <c r="N1629" s="413"/>
      <c r="O1629" s="412"/>
      <c r="P1629" s="712"/>
      <c r="Q1629" s="712"/>
      <c r="R1629" s="712"/>
      <c r="S1629" s="311">
        <f>S1696</f>
        <v>9759.01</v>
      </c>
      <c r="T1629" s="370" t="str">
        <f>IFERROR(VLOOKUP(B1629,'Planilha Orçamentária'!$A$13:$H$171,5,FALSE),0)</f>
        <v>m²</v>
      </c>
      <c r="U1629" s="496"/>
    </row>
    <row r="1630" spans="2:22" x14ac:dyDescent="0.25">
      <c r="B1630" s="563"/>
      <c r="C1630" s="562"/>
      <c r="D1630" s="563"/>
      <c r="E1630" s="756"/>
      <c r="F1630" s="174"/>
      <c r="G1630" s="174"/>
      <c r="H1630" s="35"/>
      <c r="I1630" s="174"/>
      <c r="J1630" s="174"/>
      <c r="K1630" s="174"/>
      <c r="L1630" s="552"/>
      <c r="M1630" s="174" t="s">
        <v>13457</v>
      </c>
      <c r="N1630" s="400" t="s">
        <v>13342</v>
      </c>
      <c r="O1630" s="319" t="s">
        <v>13343</v>
      </c>
      <c r="P1630" s="174"/>
      <c r="Q1630" s="153" t="s">
        <v>13458</v>
      </c>
      <c r="R1630" s="509"/>
      <c r="S1630" s="592"/>
      <c r="T1630" s="222"/>
      <c r="U1630" s="496"/>
    </row>
    <row r="1631" spans="2:22" x14ac:dyDescent="0.25">
      <c r="B1631" s="563"/>
      <c r="C1631" s="562"/>
      <c r="D1631" s="563"/>
      <c r="E1631" s="167" t="s">
        <v>13452</v>
      </c>
      <c r="F1631" s="174">
        <v>0</v>
      </c>
      <c r="G1631" s="174" t="s">
        <v>1734</v>
      </c>
      <c r="H1631" s="35">
        <v>0</v>
      </c>
      <c r="I1631" s="174">
        <v>1</v>
      </c>
      <c r="J1631" s="174" t="s">
        <v>1734</v>
      </c>
      <c r="K1631" s="174">
        <v>9.74</v>
      </c>
      <c r="L1631" s="552"/>
      <c r="M1631" s="174"/>
      <c r="N1631" s="400">
        <v>29.5</v>
      </c>
      <c r="O1631" s="319">
        <v>0.98</v>
      </c>
      <c r="P1631" s="174"/>
      <c r="Q1631" s="174">
        <f>N1631*O1631</f>
        <v>28.91</v>
      </c>
      <c r="R1631" s="335"/>
      <c r="S1631" s="592">
        <f>Q1631</f>
        <v>28.91</v>
      </c>
      <c r="T1631" s="222"/>
      <c r="V1631" s="393"/>
    </row>
    <row r="1632" spans="2:22" x14ac:dyDescent="0.25">
      <c r="B1632" s="563"/>
      <c r="C1632" s="562"/>
      <c r="D1632" s="563"/>
      <c r="E1632" s="167" t="s">
        <v>13452</v>
      </c>
      <c r="F1632" s="174">
        <v>0</v>
      </c>
      <c r="G1632" s="174" t="s">
        <v>1734</v>
      </c>
      <c r="H1632" s="35">
        <v>0</v>
      </c>
      <c r="I1632" s="174">
        <v>1</v>
      </c>
      <c r="J1632" s="174" t="s">
        <v>1734</v>
      </c>
      <c r="K1632" s="174">
        <v>9.77</v>
      </c>
      <c r="L1632" s="552"/>
      <c r="M1632" s="174"/>
      <c r="N1632" s="400">
        <v>25.31</v>
      </c>
      <c r="O1632" s="319">
        <v>0.83</v>
      </c>
      <c r="P1632" s="174"/>
      <c r="Q1632" s="550">
        <f t="shared" ref="Q1632:Q1634" si="250">N1632*O1632</f>
        <v>21.007299999999997</v>
      </c>
      <c r="R1632" s="593"/>
      <c r="S1632" s="592">
        <f t="shared" ref="S1632:S1694" si="251">Q1632</f>
        <v>21.007299999999997</v>
      </c>
      <c r="T1632" s="222"/>
      <c r="V1632" s="393"/>
    </row>
    <row r="1633" spans="2:22" x14ac:dyDescent="0.25">
      <c r="B1633" s="563"/>
      <c r="C1633" s="562"/>
      <c r="D1633" s="563"/>
      <c r="E1633" s="167" t="s">
        <v>13453</v>
      </c>
      <c r="F1633" s="174">
        <v>0</v>
      </c>
      <c r="G1633" s="174" t="s">
        <v>1734</v>
      </c>
      <c r="H1633" s="35">
        <v>0</v>
      </c>
      <c r="I1633" s="174">
        <v>15</v>
      </c>
      <c r="J1633" s="174" t="s">
        <v>1734</v>
      </c>
      <c r="K1633" s="174">
        <v>17.399999999999999</v>
      </c>
      <c r="L1633" s="552"/>
      <c r="M1633" s="174"/>
      <c r="N1633" s="400">
        <v>316.95999999999998</v>
      </c>
      <c r="O1633" s="319">
        <v>0.53</v>
      </c>
      <c r="P1633" s="174"/>
      <c r="Q1633" s="174">
        <f t="shared" si="250"/>
        <v>167.9888</v>
      </c>
      <c r="R1633" s="335"/>
      <c r="S1633" s="592">
        <f t="shared" si="251"/>
        <v>167.9888</v>
      </c>
      <c r="T1633" s="222"/>
      <c r="V1633" s="393"/>
    </row>
    <row r="1634" spans="2:22" x14ac:dyDescent="0.25">
      <c r="B1634" s="563"/>
      <c r="C1634" s="562"/>
      <c r="D1634" s="563"/>
      <c r="E1634" s="167" t="s">
        <v>13453</v>
      </c>
      <c r="F1634" s="174">
        <v>15</v>
      </c>
      <c r="G1634" s="174" t="s">
        <v>1734</v>
      </c>
      <c r="H1634" s="35">
        <v>17.399999999999999</v>
      </c>
      <c r="I1634" s="174">
        <v>20</v>
      </c>
      <c r="J1634" s="174" t="s">
        <v>1734</v>
      </c>
      <c r="K1634" s="174">
        <v>14.33</v>
      </c>
      <c r="L1634" s="552"/>
      <c r="M1634" s="174"/>
      <c r="N1634" s="400">
        <v>96.28</v>
      </c>
      <c r="O1634" s="319">
        <v>0.5</v>
      </c>
      <c r="P1634" s="174"/>
      <c r="Q1634" s="174">
        <f t="shared" si="250"/>
        <v>48.14</v>
      </c>
      <c r="R1634" s="335"/>
      <c r="S1634" s="592">
        <f t="shared" si="251"/>
        <v>48.14</v>
      </c>
      <c r="T1634" s="222"/>
      <c r="V1634" s="393"/>
    </row>
    <row r="1635" spans="2:22" x14ac:dyDescent="0.25">
      <c r="B1635" s="563"/>
      <c r="C1635" s="562"/>
      <c r="D1635" s="563"/>
      <c r="E1635" s="167" t="s">
        <v>13453</v>
      </c>
      <c r="F1635" s="597" t="s">
        <v>13350</v>
      </c>
      <c r="G1635" s="174"/>
      <c r="H1635" s="35"/>
      <c r="I1635" s="174"/>
      <c r="J1635" s="174"/>
      <c r="K1635" s="174"/>
      <c r="L1635" s="552"/>
      <c r="M1635" s="174">
        <v>0.7</v>
      </c>
      <c r="N1635" s="400"/>
      <c r="O1635" s="319"/>
      <c r="P1635" s="174"/>
      <c r="Q1635" s="174">
        <f>PI()*M1635^2</f>
        <v>1.5393804002589984</v>
      </c>
      <c r="R1635" s="335"/>
      <c r="S1635" s="592">
        <f t="shared" si="251"/>
        <v>1.5393804002589984</v>
      </c>
      <c r="T1635" s="222"/>
      <c r="V1635" s="393"/>
    </row>
    <row r="1636" spans="2:22" x14ac:dyDescent="0.25">
      <c r="B1636" s="563"/>
      <c r="C1636" s="562"/>
      <c r="D1636" s="563"/>
      <c r="E1636" s="167" t="s">
        <v>13453</v>
      </c>
      <c r="F1636" s="597" t="s">
        <v>13350</v>
      </c>
      <c r="G1636" s="174"/>
      <c r="H1636" s="35"/>
      <c r="I1636" s="174"/>
      <c r="J1636" s="174"/>
      <c r="K1636" s="174"/>
      <c r="L1636" s="552"/>
      <c r="M1636" s="174">
        <v>0.7</v>
      </c>
      <c r="N1636" s="400"/>
      <c r="O1636" s="319"/>
      <c r="P1636" s="174"/>
      <c r="Q1636" s="174">
        <f t="shared" ref="Q1636:Q1644" si="252">PI()*M1636^2</f>
        <v>1.5393804002589984</v>
      </c>
      <c r="R1636" s="335"/>
      <c r="S1636" s="592">
        <f t="shared" si="251"/>
        <v>1.5393804002589984</v>
      </c>
      <c r="T1636" s="222"/>
      <c r="V1636" s="393"/>
    </row>
    <row r="1637" spans="2:22" x14ac:dyDescent="0.25">
      <c r="B1637" s="563"/>
      <c r="C1637" s="562"/>
      <c r="D1637" s="563"/>
      <c r="E1637" s="167" t="s">
        <v>13453</v>
      </c>
      <c r="F1637" s="597" t="s">
        <v>13350</v>
      </c>
      <c r="G1637" s="174"/>
      <c r="H1637" s="35"/>
      <c r="I1637" s="174"/>
      <c r="J1637" s="174"/>
      <c r="K1637" s="174"/>
      <c r="L1637" s="552"/>
      <c r="M1637" s="174">
        <v>0.7</v>
      </c>
      <c r="N1637" s="400"/>
      <c r="O1637" s="319"/>
      <c r="P1637" s="174"/>
      <c r="Q1637" s="174">
        <f t="shared" si="252"/>
        <v>1.5393804002589984</v>
      </c>
      <c r="R1637" s="335"/>
      <c r="S1637" s="592">
        <f t="shared" si="251"/>
        <v>1.5393804002589984</v>
      </c>
      <c r="T1637" s="222"/>
      <c r="V1637" s="393"/>
    </row>
    <row r="1638" spans="2:22" x14ac:dyDescent="0.25">
      <c r="B1638" s="563"/>
      <c r="C1638" s="562"/>
      <c r="D1638" s="563"/>
      <c r="E1638" s="167" t="s">
        <v>13453</v>
      </c>
      <c r="F1638" s="597" t="s">
        <v>13350</v>
      </c>
      <c r="G1638" s="174"/>
      <c r="H1638" s="35"/>
      <c r="I1638" s="174"/>
      <c r="J1638" s="174"/>
      <c r="K1638" s="174"/>
      <c r="L1638" s="552"/>
      <c r="M1638" s="174">
        <v>0.7</v>
      </c>
      <c r="N1638" s="400"/>
      <c r="O1638" s="319"/>
      <c r="P1638" s="174"/>
      <c r="Q1638" s="174">
        <f t="shared" si="252"/>
        <v>1.5393804002589984</v>
      </c>
      <c r="R1638" s="335"/>
      <c r="S1638" s="592">
        <f t="shared" si="251"/>
        <v>1.5393804002589984</v>
      </c>
      <c r="T1638" s="222"/>
      <c r="V1638" s="393"/>
    </row>
    <row r="1639" spans="2:22" x14ac:dyDescent="0.25">
      <c r="B1639" s="563"/>
      <c r="C1639" s="562"/>
      <c r="D1639" s="563"/>
      <c r="E1639" s="167" t="s">
        <v>13453</v>
      </c>
      <c r="F1639" s="597" t="s">
        <v>13351</v>
      </c>
      <c r="G1639" s="174"/>
      <c r="H1639" s="35"/>
      <c r="I1639" s="174"/>
      <c r="J1639" s="174"/>
      <c r="K1639" s="174"/>
      <c r="L1639" s="552"/>
      <c r="M1639" s="174">
        <v>0.7</v>
      </c>
      <c r="N1639" s="400"/>
      <c r="O1639" s="319"/>
      <c r="P1639" s="174"/>
      <c r="Q1639" s="174">
        <f t="shared" si="252"/>
        <v>1.5393804002589984</v>
      </c>
      <c r="R1639" s="335"/>
      <c r="S1639" s="592">
        <f t="shared" si="251"/>
        <v>1.5393804002589984</v>
      </c>
      <c r="T1639" s="222"/>
      <c r="V1639" s="393"/>
    </row>
    <row r="1640" spans="2:22" x14ac:dyDescent="0.25">
      <c r="B1640" s="563"/>
      <c r="C1640" s="562"/>
      <c r="D1640" s="563"/>
      <c r="E1640" s="167" t="s">
        <v>13453</v>
      </c>
      <c r="F1640" s="597" t="s">
        <v>13351</v>
      </c>
      <c r="G1640" s="174"/>
      <c r="H1640" s="35"/>
      <c r="I1640" s="174"/>
      <c r="J1640" s="174"/>
      <c r="K1640" s="174"/>
      <c r="L1640" s="552"/>
      <c r="M1640" s="174">
        <v>0.7</v>
      </c>
      <c r="N1640" s="400"/>
      <c r="O1640" s="319"/>
      <c r="P1640" s="174"/>
      <c r="Q1640" s="174">
        <f t="shared" si="252"/>
        <v>1.5393804002589984</v>
      </c>
      <c r="R1640" s="335"/>
      <c r="S1640" s="592">
        <f t="shared" si="251"/>
        <v>1.5393804002589984</v>
      </c>
      <c r="T1640" s="222"/>
      <c r="V1640" s="393"/>
    </row>
    <row r="1641" spans="2:22" x14ac:dyDescent="0.25">
      <c r="B1641" s="563"/>
      <c r="C1641" s="562"/>
      <c r="D1641" s="563"/>
      <c r="E1641" s="167" t="s">
        <v>13453</v>
      </c>
      <c r="F1641" s="597" t="s">
        <v>13351</v>
      </c>
      <c r="G1641" s="174"/>
      <c r="H1641" s="35"/>
      <c r="I1641" s="174"/>
      <c r="J1641" s="174"/>
      <c r="K1641" s="174"/>
      <c r="L1641" s="552"/>
      <c r="M1641" s="174">
        <v>0.7</v>
      </c>
      <c r="N1641" s="400"/>
      <c r="O1641" s="319"/>
      <c r="P1641" s="174"/>
      <c r="Q1641" s="174">
        <f t="shared" si="252"/>
        <v>1.5393804002589984</v>
      </c>
      <c r="R1641" s="335"/>
      <c r="S1641" s="592">
        <f t="shared" si="251"/>
        <v>1.5393804002589984</v>
      </c>
      <c r="T1641" s="222"/>
      <c r="V1641" s="393"/>
    </row>
    <row r="1642" spans="2:22" x14ac:dyDescent="0.25">
      <c r="B1642" s="563"/>
      <c r="C1642" s="562"/>
      <c r="D1642" s="563"/>
      <c r="E1642" s="167" t="s">
        <v>13453</v>
      </c>
      <c r="F1642" s="597" t="s">
        <v>13351</v>
      </c>
      <c r="G1642" s="174"/>
      <c r="H1642" s="35"/>
      <c r="I1642" s="174"/>
      <c r="J1642" s="174"/>
      <c r="K1642" s="174"/>
      <c r="L1642" s="552"/>
      <c r="M1642" s="174">
        <v>0.7</v>
      </c>
      <c r="N1642" s="400"/>
      <c r="O1642" s="319"/>
      <c r="P1642" s="174"/>
      <c r="Q1642" s="174">
        <f t="shared" si="252"/>
        <v>1.5393804002589984</v>
      </c>
      <c r="R1642" s="335"/>
      <c r="S1642" s="592">
        <f t="shared" si="251"/>
        <v>1.5393804002589984</v>
      </c>
      <c r="T1642" s="222"/>
      <c r="V1642" s="393"/>
    </row>
    <row r="1643" spans="2:22" x14ac:dyDescent="0.25">
      <c r="B1643" s="563"/>
      <c r="C1643" s="562"/>
      <c r="D1643" s="563"/>
      <c r="E1643" s="167" t="s">
        <v>13453</v>
      </c>
      <c r="F1643" s="597" t="s">
        <v>13351</v>
      </c>
      <c r="G1643" s="174"/>
      <c r="H1643" s="35"/>
      <c r="I1643" s="174"/>
      <c r="J1643" s="174"/>
      <c r="K1643" s="174"/>
      <c r="L1643" s="552"/>
      <c r="M1643" s="174">
        <v>0.7</v>
      </c>
      <c r="N1643" s="400"/>
      <c r="O1643" s="319"/>
      <c r="P1643" s="174"/>
      <c r="Q1643" s="174">
        <f t="shared" si="252"/>
        <v>1.5393804002589984</v>
      </c>
      <c r="R1643" s="335"/>
      <c r="S1643" s="592">
        <f t="shared" si="251"/>
        <v>1.5393804002589984</v>
      </c>
      <c r="T1643" s="222"/>
      <c r="V1643" s="393"/>
    </row>
    <row r="1644" spans="2:22" x14ac:dyDescent="0.25">
      <c r="B1644" s="563"/>
      <c r="C1644" s="562"/>
      <c r="D1644" s="563"/>
      <c r="E1644" s="167" t="s">
        <v>13453</v>
      </c>
      <c r="F1644" s="597" t="s">
        <v>13351</v>
      </c>
      <c r="G1644" s="174"/>
      <c r="H1644" s="35"/>
      <c r="I1644" s="174"/>
      <c r="J1644" s="174"/>
      <c r="K1644" s="174"/>
      <c r="L1644" s="552"/>
      <c r="M1644" s="174">
        <v>0.7</v>
      </c>
      <c r="N1644" s="400"/>
      <c r="O1644" s="319"/>
      <c r="P1644" s="174"/>
      <c r="Q1644" s="174">
        <f t="shared" si="252"/>
        <v>1.5393804002589984</v>
      </c>
      <c r="R1644" s="335"/>
      <c r="S1644" s="592">
        <f t="shared" si="251"/>
        <v>1.5393804002589984</v>
      </c>
      <c r="T1644" s="222"/>
      <c r="V1644" s="393"/>
    </row>
    <row r="1645" spans="2:22" x14ac:dyDescent="0.25">
      <c r="B1645" s="563"/>
      <c r="C1645" s="562"/>
      <c r="D1645" s="563"/>
      <c r="E1645" s="167" t="s">
        <v>13454</v>
      </c>
      <c r="F1645" s="174">
        <v>2</v>
      </c>
      <c r="G1645" s="174" t="s">
        <v>1734</v>
      </c>
      <c r="H1645" s="35">
        <v>7.06</v>
      </c>
      <c r="I1645" s="174">
        <v>5</v>
      </c>
      <c r="J1645" s="174" t="s">
        <v>1734</v>
      </c>
      <c r="K1645" s="174">
        <v>18.62</v>
      </c>
      <c r="L1645" s="552"/>
      <c r="M1645" s="174"/>
      <c r="N1645" s="400">
        <v>63.19</v>
      </c>
      <c r="O1645" s="319">
        <v>2.5</v>
      </c>
      <c r="P1645" s="174"/>
      <c r="Q1645" s="550">
        <f>N1645*O1645</f>
        <v>157.97499999999999</v>
      </c>
      <c r="R1645" s="593"/>
      <c r="S1645" s="592">
        <f t="shared" si="251"/>
        <v>157.97499999999999</v>
      </c>
      <c r="T1645" s="222"/>
      <c r="V1645" s="393"/>
    </row>
    <row r="1646" spans="2:22" x14ac:dyDescent="0.25">
      <c r="B1646" s="563"/>
      <c r="C1646" s="562"/>
      <c r="D1646" s="563"/>
      <c r="E1646" s="167" t="s">
        <v>13454</v>
      </c>
      <c r="F1646" s="174">
        <v>2</v>
      </c>
      <c r="G1646" s="174" t="s">
        <v>1734</v>
      </c>
      <c r="H1646" s="35">
        <v>10.45</v>
      </c>
      <c r="I1646" s="174">
        <v>6</v>
      </c>
      <c r="J1646" s="174" t="s">
        <v>1734</v>
      </c>
      <c r="K1646" s="174">
        <v>3.06</v>
      </c>
      <c r="L1646" s="552"/>
      <c r="M1646" s="174"/>
      <c r="N1646" s="400">
        <v>70.63</v>
      </c>
      <c r="O1646" s="319">
        <v>1.07</v>
      </c>
      <c r="P1646" s="174"/>
      <c r="Q1646" s="174">
        <f t="shared" ref="Q1646:Q1694" si="253">N1646*O1646</f>
        <v>75.574100000000001</v>
      </c>
      <c r="R1646" s="335"/>
      <c r="S1646" s="592">
        <f t="shared" si="251"/>
        <v>75.574100000000001</v>
      </c>
      <c r="T1646" s="222"/>
      <c r="V1646" s="393"/>
    </row>
    <row r="1647" spans="2:22" x14ac:dyDescent="0.25">
      <c r="B1647" s="563"/>
      <c r="C1647" s="562"/>
      <c r="D1647" s="563"/>
      <c r="E1647" s="167" t="s">
        <v>13454</v>
      </c>
      <c r="F1647" s="174">
        <v>2</v>
      </c>
      <c r="G1647" s="174" t="s">
        <v>1734</v>
      </c>
      <c r="H1647" s="35">
        <v>4.7699999999999996</v>
      </c>
      <c r="I1647" s="174">
        <v>2</v>
      </c>
      <c r="J1647" s="174" t="s">
        <v>1734</v>
      </c>
      <c r="K1647" s="174">
        <v>3.42</v>
      </c>
      <c r="L1647" s="552"/>
      <c r="M1647" s="174"/>
      <c r="N1647" s="400">
        <v>10</v>
      </c>
      <c r="O1647" s="319">
        <v>0.5</v>
      </c>
      <c r="P1647" s="174"/>
      <c r="Q1647" s="174">
        <f t="shared" si="253"/>
        <v>5</v>
      </c>
      <c r="R1647" s="335"/>
      <c r="S1647" s="592">
        <f t="shared" si="251"/>
        <v>5</v>
      </c>
      <c r="T1647" s="222"/>
      <c r="V1647" s="393"/>
    </row>
    <row r="1648" spans="2:22" x14ac:dyDescent="0.25">
      <c r="B1648" s="563"/>
      <c r="C1648" s="562"/>
      <c r="D1648" s="563"/>
      <c r="E1648" s="167" t="s">
        <v>13455</v>
      </c>
      <c r="F1648" s="174">
        <v>7</v>
      </c>
      <c r="G1648" s="174" t="s">
        <v>1734</v>
      </c>
      <c r="H1648" s="35">
        <v>0</v>
      </c>
      <c r="I1648" s="174">
        <v>7</v>
      </c>
      <c r="J1648" s="174" t="s">
        <v>1734</v>
      </c>
      <c r="K1648" s="174">
        <v>27.35</v>
      </c>
      <c r="L1648" s="552"/>
      <c r="M1648" s="174"/>
      <c r="N1648" s="400">
        <v>23.96</v>
      </c>
      <c r="O1648" s="319">
        <v>6.62</v>
      </c>
      <c r="P1648" s="174"/>
      <c r="Q1648" s="550">
        <f>N1648*O1648/2</f>
        <v>79.307600000000008</v>
      </c>
      <c r="R1648" s="593"/>
      <c r="S1648" s="592">
        <f t="shared" si="251"/>
        <v>79.307600000000008</v>
      </c>
      <c r="T1648" s="222"/>
      <c r="V1648" s="393"/>
    </row>
    <row r="1649" spans="2:22" x14ac:dyDescent="0.25">
      <c r="B1649" s="563"/>
      <c r="C1649" s="562"/>
      <c r="D1649" s="563"/>
      <c r="E1649" s="167" t="s">
        <v>13456</v>
      </c>
      <c r="F1649" s="174">
        <v>9</v>
      </c>
      <c r="G1649" s="174" t="s">
        <v>1734</v>
      </c>
      <c r="H1649" s="35">
        <v>0</v>
      </c>
      <c r="I1649" s="174">
        <v>13</v>
      </c>
      <c r="J1649" s="174" t="s">
        <v>1734</v>
      </c>
      <c r="K1649" s="174">
        <v>17.96</v>
      </c>
      <c r="L1649" s="552"/>
      <c r="M1649" s="174"/>
      <c r="N1649" s="400">
        <v>97.15</v>
      </c>
      <c r="O1649" s="319">
        <v>1</v>
      </c>
      <c r="P1649" s="174"/>
      <c r="Q1649" s="174">
        <f t="shared" si="253"/>
        <v>97.15</v>
      </c>
      <c r="R1649" s="335"/>
      <c r="S1649" s="592">
        <f t="shared" si="251"/>
        <v>97.15</v>
      </c>
      <c r="T1649" s="222"/>
      <c r="V1649" s="393"/>
    </row>
    <row r="1650" spans="2:22" x14ac:dyDescent="0.25">
      <c r="B1650" s="563"/>
      <c r="C1650" s="562"/>
      <c r="D1650" s="563"/>
      <c r="E1650" s="167" t="s">
        <v>13456</v>
      </c>
      <c r="F1650" s="174">
        <v>9</v>
      </c>
      <c r="G1650" s="174" t="s">
        <v>1734</v>
      </c>
      <c r="H1650" s="35">
        <v>14.8</v>
      </c>
      <c r="I1650" s="174">
        <v>13</v>
      </c>
      <c r="J1650" s="174" t="s">
        <v>1734</v>
      </c>
      <c r="K1650" s="174">
        <v>3.08</v>
      </c>
      <c r="L1650" s="552"/>
      <c r="M1650" s="174"/>
      <c r="N1650" s="400">
        <v>68.290000000000006</v>
      </c>
      <c r="O1650" s="319">
        <v>2</v>
      </c>
      <c r="P1650" s="174"/>
      <c r="Q1650" s="550">
        <f t="shared" si="253"/>
        <v>136.58000000000001</v>
      </c>
      <c r="R1650" s="593"/>
      <c r="S1650" s="592">
        <f t="shared" si="251"/>
        <v>136.58000000000001</v>
      </c>
      <c r="T1650" s="222"/>
      <c r="V1650" s="393"/>
    </row>
    <row r="1651" spans="2:22" x14ac:dyDescent="0.25">
      <c r="B1651" s="563"/>
      <c r="C1651" s="562"/>
      <c r="D1651" s="563"/>
      <c r="E1651" s="167" t="s">
        <v>13456</v>
      </c>
      <c r="F1651" s="174">
        <v>14</v>
      </c>
      <c r="G1651" s="174" t="s">
        <v>1734</v>
      </c>
      <c r="H1651" s="35">
        <v>0</v>
      </c>
      <c r="I1651" s="174">
        <v>16</v>
      </c>
      <c r="J1651" s="174" t="s">
        <v>1734</v>
      </c>
      <c r="K1651" s="174">
        <v>8.89</v>
      </c>
      <c r="L1651" s="552"/>
      <c r="M1651" s="174"/>
      <c r="N1651" s="400">
        <v>48.13</v>
      </c>
      <c r="O1651" s="319">
        <v>1</v>
      </c>
      <c r="P1651" s="174"/>
      <c r="Q1651" s="174">
        <f t="shared" si="253"/>
        <v>48.13</v>
      </c>
      <c r="R1651" s="335"/>
      <c r="S1651" s="592">
        <f t="shared" si="251"/>
        <v>48.13</v>
      </c>
      <c r="T1651" s="222"/>
      <c r="V1651" s="393"/>
    </row>
    <row r="1652" spans="2:22" x14ac:dyDescent="0.25">
      <c r="B1652" s="563"/>
      <c r="C1652" s="562"/>
      <c r="D1652" s="563"/>
      <c r="E1652" s="167" t="s">
        <v>13456</v>
      </c>
      <c r="F1652" s="174">
        <v>14</v>
      </c>
      <c r="G1652" s="174" t="s">
        <v>1734</v>
      </c>
      <c r="H1652" s="35">
        <v>8.2799999999999994</v>
      </c>
      <c r="I1652" s="174">
        <v>16</v>
      </c>
      <c r="J1652" s="174" t="s">
        <v>1734</v>
      </c>
      <c r="K1652" s="174">
        <v>11.17</v>
      </c>
      <c r="L1652" s="552"/>
      <c r="M1652" s="174"/>
      <c r="N1652" s="400">
        <v>32.89</v>
      </c>
      <c r="O1652" s="319">
        <v>2</v>
      </c>
      <c r="P1652" s="174"/>
      <c r="Q1652" s="550">
        <f t="shared" si="253"/>
        <v>65.78</v>
      </c>
      <c r="R1652" s="593"/>
      <c r="S1652" s="592">
        <f t="shared" si="251"/>
        <v>65.78</v>
      </c>
      <c r="T1652" s="222"/>
      <c r="V1652" s="393"/>
    </row>
    <row r="1653" spans="2:22" x14ac:dyDescent="0.25">
      <c r="B1653" s="563"/>
      <c r="C1653" s="562"/>
      <c r="D1653" s="563"/>
      <c r="E1653" s="167" t="s">
        <v>13456</v>
      </c>
      <c r="F1653" s="174">
        <v>16</v>
      </c>
      <c r="G1653" s="174" t="s">
        <v>1734</v>
      </c>
      <c r="H1653" s="35">
        <v>8.89</v>
      </c>
      <c r="I1653" s="174">
        <v>18</v>
      </c>
      <c r="J1653" s="174" t="s">
        <v>1734</v>
      </c>
      <c r="K1653" s="174">
        <v>4.3600000000000003</v>
      </c>
      <c r="L1653" s="552"/>
      <c r="M1653" s="174"/>
      <c r="N1653" s="400">
        <v>35.159999999999997</v>
      </c>
      <c r="O1653" s="319">
        <v>1</v>
      </c>
      <c r="P1653" s="174"/>
      <c r="Q1653" s="174">
        <f t="shared" si="253"/>
        <v>35.159999999999997</v>
      </c>
      <c r="R1653" s="335"/>
      <c r="S1653" s="592">
        <f t="shared" si="251"/>
        <v>35.159999999999997</v>
      </c>
      <c r="T1653" s="222"/>
      <c r="V1653" s="393"/>
    </row>
    <row r="1654" spans="2:22" x14ac:dyDescent="0.25">
      <c r="B1654" s="563"/>
      <c r="C1654" s="562"/>
      <c r="D1654" s="563"/>
      <c r="E1654" s="167" t="s">
        <v>13456</v>
      </c>
      <c r="F1654" s="174">
        <v>18</v>
      </c>
      <c r="G1654" s="174" t="s">
        <v>1734</v>
      </c>
      <c r="H1654" s="35">
        <v>7.34</v>
      </c>
      <c r="I1654" s="174">
        <v>20</v>
      </c>
      <c r="J1654" s="174" t="s">
        <v>1734</v>
      </c>
      <c r="K1654" s="174">
        <v>7.23</v>
      </c>
      <c r="L1654" s="552"/>
      <c r="M1654" s="174"/>
      <c r="N1654" s="400">
        <v>41.45</v>
      </c>
      <c r="O1654" s="319">
        <v>1</v>
      </c>
      <c r="P1654" s="174"/>
      <c r="Q1654" s="174">
        <f t="shared" si="253"/>
        <v>41.45</v>
      </c>
      <c r="R1654" s="335"/>
      <c r="S1654" s="592">
        <f t="shared" si="251"/>
        <v>41.45</v>
      </c>
      <c r="T1654" s="222"/>
      <c r="V1654" s="393"/>
    </row>
    <row r="1655" spans="2:22" x14ac:dyDescent="0.25">
      <c r="B1655" s="563"/>
      <c r="C1655" s="562"/>
      <c r="D1655" s="563"/>
      <c r="E1655" s="167" t="s">
        <v>13456</v>
      </c>
      <c r="F1655" s="174">
        <v>19</v>
      </c>
      <c r="G1655" s="174" t="s">
        <v>1734</v>
      </c>
      <c r="H1655" s="35">
        <v>11.24</v>
      </c>
      <c r="I1655" s="174">
        <v>20</v>
      </c>
      <c r="J1655" s="174" t="s">
        <v>1734</v>
      </c>
      <c r="K1655" s="174">
        <v>7.23</v>
      </c>
      <c r="L1655" s="552"/>
      <c r="M1655" s="174"/>
      <c r="N1655" s="400">
        <v>16.12</v>
      </c>
      <c r="O1655" s="319">
        <v>2.34</v>
      </c>
      <c r="P1655" s="174"/>
      <c r="Q1655" s="174">
        <f t="shared" si="253"/>
        <v>37.720799999999997</v>
      </c>
      <c r="R1655" s="335"/>
      <c r="S1655" s="592">
        <f t="shared" si="251"/>
        <v>37.720799999999997</v>
      </c>
      <c r="T1655" s="222"/>
      <c r="V1655" s="393"/>
    </row>
    <row r="1656" spans="2:22" x14ac:dyDescent="0.25">
      <c r="B1656" s="563"/>
      <c r="C1656" s="562"/>
      <c r="D1656" s="563"/>
      <c r="E1656" s="167" t="s">
        <v>13456</v>
      </c>
      <c r="F1656" s="174">
        <v>20</v>
      </c>
      <c r="G1656" s="174" t="s">
        <v>1734</v>
      </c>
      <c r="H1656" s="35">
        <v>7.23</v>
      </c>
      <c r="I1656" s="174">
        <v>21</v>
      </c>
      <c r="J1656" s="174" t="s">
        <v>1734</v>
      </c>
      <c r="K1656" s="174">
        <v>15.14</v>
      </c>
      <c r="L1656" s="552"/>
      <c r="M1656" s="174"/>
      <c r="N1656" s="400">
        <v>28.43</v>
      </c>
      <c r="O1656" s="319">
        <v>1</v>
      </c>
      <c r="P1656" s="174"/>
      <c r="Q1656" s="174">
        <f t="shared" si="253"/>
        <v>28.43</v>
      </c>
      <c r="R1656" s="335"/>
      <c r="S1656" s="592">
        <f t="shared" si="251"/>
        <v>28.43</v>
      </c>
      <c r="T1656" s="222"/>
      <c r="V1656" s="393"/>
    </row>
    <row r="1657" spans="2:22" x14ac:dyDescent="0.25">
      <c r="B1657" s="563"/>
      <c r="C1657" s="562"/>
      <c r="D1657" s="563"/>
      <c r="E1657" s="167" t="s">
        <v>13456</v>
      </c>
      <c r="F1657" s="174">
        <v>20</v>
      </c>
      <c r="G1657" s="174" t="s">
        <v>1734</v>
      </c>
      <c r="H1657" s="35">
        <v>7.86</v>
      </c>
      <c r="I1657" s="174">
        <v>21</v>
      </c>
      <c r="J1657" s="174" t="s">
        <v>1734</v>
      </c>
      <c r="K1657" s="174">
        <v>15.14</v>
      </c>
      <c r="L1657" s="552"/>
      <c r="M1657" s="174"/>
      <c r="N1657" s="400">
        <v>20.32</v>
      </c>
      <c r="O1657" s="319">
        <v>1</v>
      </c>
      <c r="P1657" s="174"/>
      <c r="Q1657" s="174">
        <f t="shared" si="253"/>
        <v>20.32</v>
      </c>
      <c r="R1657" s="335"/>
      <c r="S1657" s="592">
        <f>Q1657</f>
        <v>20.32</v>
      </c>
      <c r="T1657" s="222"/>
      <c r="V1657" s="393"/>
    </row>
    <row r="1658" spans="2:22" x14ac:dyDescent="0.25">
      <c r="B1658" s="563"/>
      <c r="C1658" s="562"/>
      <c r="D1658" s="563"/>
      <c r="E1658" s="167" t="s">
        <v>13456</v>
      </c>
      <c r="F1658" s="174">
        <v>21</v>
      </c>
      <c r="G1658" s="174" t="s">
        <v>1734</v>
      </c>
      <c r="H1658" s="35">
        <v>18.16</v>
      </c>
      <c r="I1658" s="174">
        <v>27</v>
      </c>
      <c r="J1658" s="174" t="s">
        <v>1734</v>
      </c>
      <c r="K1658" s="174">
        <v>17.16</v>
      </c>
      <c r="L1658" s="552"/>
      <c r="M1658" s="174"/>
      <c r="N1658" s="400">
        <v>118.06</v>
      </c>
      <c r="O1658" s="319">
        <v>1</v>
      </c>
      <c r="P1658" s="174"/>
      <c r="Q1658" s="174">
        <f t="shared" si="253"/>
        <v>118.06</v>
      </c>
      <c r="R1658" s="593"/>
      <c r="S1658" s="592">
        <f t="shared" si="251"/>
        <v>118.06</v>
      </c>
      <c r="T1658" s="222"/>
      <c r="V1658" s="393"/>
    </row>
    <row r="1659" spans="2:22" x14ac:dyDescent="0.25">
      <c r="B1659" s="563"/>
      <c r="C1659" s="562"/>
      <c r="D1659" s="563"/>
      <c r="E1659" s="167" t="s">
        <v>13456</v>
      </c>
      <c r="F1659" s="174">
        <v>21</v>
      </c>
      <c r="G1659" s="174" t="s">
        <v>1734</v>
      </c>
      <c r="H1659" s="35">
        <v>18.16</v>
      </c>
      <c r="I1659" s="174">
        <v>27</v>
      </c>
      <c r="J1659" s="174" t="s">
        <v>1734</v>
      </c>
      <c r="K1659" s="174">
        <v>17.16</v>
      </c>
      <c r="L1659" s="552"/>
      <c r="M1659" s="174"/>
      <c r="N1659" s="400">
        <v>118.52</v>
      </c>
      <c r="O1659" s="319">
        <v>1</v>
      </c>
      <c r="P1659" s="174"/>
      <c r="Q1659" s="174">
        <f t="shared" si="253"/>
        <v>118.52</v>
      </c>
      <c r="R1659" s="593"/>
      <c r="S1659" s="592">
        <f t="shared" si="251"/>
        <v>118.52</v>
      </c>
      <c r="T1659" s="222"/>
      <c r="V1659" s="393"/>
    </row>
    <row r="1660" spans="2:22" x14ac:dyDescent="0.25">
      <c r="B1660" s="563"/>
      <c r="C1660" s="562"/>
      <c r="D1660" s="563"/>
      <c r="E1660" s="167" t="s">
        <v>13456</v>
      </c>
      <c r="F1660" s="174">
        <v>28</v>
      </c>
      <c r="G1660" s="174" t="s">
        <v>1734</v>
      </c>
      <c r="H1660" s="35">
        <v>0</v>
      </c>
      <c r="I1660" s="174">
        <v>32</v>
      </c>
      <c r="J1660" s="174" t="s">
        <v>1734</v>
      </c>
      <c r="K1660" s="174">
        <v>9.7100000000000009</v>
      </c>
      <c r="L1660" s="552"/>
      <c r="M1660" s="174"/>
      <c r="N1660" s="400">
        <v>87.36</v>
      </c>
      <c r="O1660" s="319">
        <v>1</v>
      </c>
      <c r="P1660" s="174"/>
      <c r="Q1660" s="174">
        <f t="shared" si="253"/>
        <v>87.36</v>
      </c>
      <c r="R1660" s="335"/>
      <c r="S1660" s="592">
        <f t="shared" si="251"/>
        <v>87.36</v>
      </c>
      <c r="T1660" s="222"/>
      <c r="V1660" s="393"/>
    </row>
    <row r="1661" spans="2:22" x14ac:dyDescent="0.25">
      <c r="B1661" s="563"/>
      <c r="C1661" s="562"/>
      <c r="D1661" s="563"/>
      <c r="E1661" s="167" t="s">
        <v>13456</v>
      </c>
      <c r="F1661" s="174">
        <v>28</v>
      </c>
      <c r="G1661" s="174" t="s">
        <v>1734</v>
      </c>
      <c r="H1661" s="35">
        <v>0</v>
      </c>
      <c r="I1661" s="174">
        <v>32</v>
      </c>
      <c r="J1661" s="174" t="s">
        <v>1734</v>
      </c>
      <c r="K1661" s="174">
        <v>9.7100000000000009</v>
      </c>
      <c r="L1661" s="552"/>
      <c r="M1661" s="174"/>
      <c r="N1661" s="400">
        <v>88.71</v>
      </c>
      <c r="O1661" s="319">
        <v>1</v>
      </c>
      <c r="P1661" s="174"/>
      <c r="Q1661" s="174">
        <f t="shared" si="253"/>
        <v>88.71</v>
      </c>
      <c r="R1661" s="335"/>
      <c r="S1661" s="592">
        <f t="shared" si="251"/>
        <v>88.71</v>
      </c>
      <c r="T1661" s="222"/>
      <c r="V1661" s="393"/>
    </row>
    <row r="1662" spans="2:22" x14ac:dyDescent="0.25">
      <c r="B1662" s="563"/>
      <c r="C1662" s="562"/>
      <c r="D1662" s="563"/>
      <c r="E1662" s="167" t="s">
        <v>13456</v>
      </c>
      <c r="F1662" s="174">
        <v>32</v>
      </c>
      <c r="G1662" s="174" t="s">
        <v>1734</v>
      </c>
      <c r="H1662" s="35">
        <v>12.69</v>
      </c>
      <c r="I1662" s="174">
        <v>35</v>
      </c>
      <c r="J1662" s="174" t="s">
        <v>1734</v>
      </c>
      <c r="K1662" s="174">
        <v>2.73</v>
      </c>
      <c r="L1662" s="552"/>
      <c r="M1662" s="174"/>
      <c r="N1662" s="400">
        <v>52.02</v>
      </c>
      <c r="O1662" s="319">
        <v>1</v>
      </c>
      <c r="P1662" s="174"/>
      <c r="Q1662" s="174">
        <f t="shared" si="253"/>
        <v>52.02</v>
      </c>
      <c r="R1662" s="335"/>
      <c r="S1662" s="592">
        <f t="shared" si="251"/>
        <v>52.02</v>
      </c>
      <c r="T1662" s="222"/>
      <c r="V1662" s="393"/>
    </row>
    <row r="1663" spans="2:22" x14ac:dyDescent="0.25">
      <c r="B1663" s="563"/>
      <c r="C1663" s="562"/>
      <c r="D1663" s="563"/>
      <c r="E1663" s="167" t="s">
        <v>13456</v>
      </c>
      <c r="F1663" s="174">
        <v>32</v>
      </c>
      <c r="G1663" s="174" t="s">
        <v>1734</v>
      </c>
      <c r="H1663" s="35">
        <v>12.69</v>
      </c>
      <c r="I1663" s="174">
        <v>35</v>
      </c>
      <c r="J1663" s="174" t="s">
        <v>1734</v>
      </c>
      <c r="K1663" s="174">
        <v>2.73</v>
      </c>
      <c r="L1663" s="552"/>
      <c r="M1663" s="174"/>
      <c r="N1663" s="400">
        <v>57.63</v>
      </c>
      <c r="O1663" s="319">
        <v>1</v>
      </c>
      <c r="P1663" s="174"/>
      <c r="Q1663" s="174">
        <f t="shared" si="253"/>
        <v>57.63</v>
      </c>
      <c r="R1663" s="335"/>
      <c r="S1663" s="592">
        <f t="shared" si="251"/>
        <v>57.63</v>
      </c>
      <c r="T1663" s="222"/>
      <c r="V1663" s="393"/>
    </row>
    <row r="1664" spans="2:22" x14ac:dyDescent="0.25">
      <c r="B1664" s="563"/>
      <c r="C1664" s="562"/>
      <c r="D1664" s="563"/>
      <c r="E1664" s="167"/>
      <c r="F1664" s="174"/>
      <c r="G1664" s="174"/>
      <c r="H1664" s="35"/>
      <c r="I1664" s="174"/>
      <c r="J1664" s="174"/>
      <c r="K1664" s="174"/>
      <c r="L1664" s="552"/>
      <c r="M1664" s="174"/>
      <c r="N1664" s="400"/>
      <c r="O1664" s="319"/>
      <c r="P1664" s="174"/>
      <c r="Q1664" s="153"/>
      <c r="R1664" s="509"/>
      <c r="S1664" s="592">
        <f t="shared" si="251"/>
        <v>0</v>
      </c>
      <c r="T1664" s="222"/>
      <c r="V1664" s="393"/>
    </row>
    <row r="1665" spans="2:22" x14ac:dyDescent="0.25">
      <c r="B1665" s="563"/>
      <c r="C1665" s="562"/>
      <c r="D1665" s="563"/>
      <c r="E1665" s="167" t="s">
        <v>13487</v>
      </c>
      <c r="F1665" s="174">
        <v>0</v>
      </c>
      <c r="G1665" s="174" t="s">
        <v>1734</v>
      </c>
      <c r="H1665" s="35">
        <v>0</v>
      </c>
      <c r="I1665" s="174">
        <v>0</v>
      </c>
      <c r="J1665" s="174" t="s">
        <v>1734</v>
      </c>
      <c r="K1665" s="174">
        <v>4.9329999999999998</v>
      </c>
      <c r="L1665" s="703"/>
      <c r="M1665" s="174"/>
      <c r="N1665" s="400">
        <v>5.63</v>
      </c>
      <c r="O1665" s="319">
        <v>4.93</v>
      </c>
      <c r="P1665" s="174"/>
      <c r="Q1665" s="550">
        <f t="shared" si="253"/>
        <v>27.755899999999997</v>
      </c>
      <c r="R1665" s="593"/>
      <c r="S1665" s="592">
        <f t="shared" si="251"/>
        <v>27.755899999999997</v>
      </c>
      <c r="T1665" s="222"/>
      <c r="V1665" s="393"/>
    </row>
    <row r="1666" spans="2:22" x14ac:dyDescent="0.25">
      <c r="B1666" s="563"/>
      <c r="C1666" s="562"/>
      <c r="D1666" s="563"/>
      <c r="E1666" s="167" t="s">
        <v>13488</v>
      </c>
      <c r="F1666" s="174">
        <v>0</v>
      </c>
      <c r="G1666" s="174" t="s">
        <v>1734</v>
      </c>
      <c r="H1666" s="35">
        <v>0</v>
      </c>
      <c r="I1666" s="174">
        <v>7</v>
      </c>
      <c r="J1666" s="174" t="s">
        <v>1734</v>
      </c>
      <c r="K1666" s="174">
        <v>1.21</v>
      </c>
      <c r="L1666" s="703"/>
      <c r="M1666" s="174"/>
      <c r="N1666" s="400">
        <v>8</v>
      </c>
      <c r="O1666" s="319">
        <v>147.65</v>
      </c>
      <c r="P1666" s="174"/>
      <c r="Q1666" s="550">
        <f t="shared" si="253"/>
        <v>1181.2</v>
      </c>
      <c r="R1666" s="593"/>
      <c r="S1666" s="592">
        <f t="shared" si="251"/>
        <v>1181.2</v>
      </c>
      <c r="T1666" s="222"/>
      <c r="V1666" s="393"/>
    </row>
    <row r="1667" spans="2:22" x14ac:dyDescent="0.25">
      <c r="B1667" s="563"/>
      <c r="C1667" s="562"/>
      <c r="D1667" s="563"/>
      <c r="E1667" s="167" t="s">
        <v>13488</v>
      </c>
      <c r="F1667" s="174">
        <v>7</v>
      </c>
      <c r="G1667" s="174" t="s">
        <v>1734</v>
      </c>
      <c r="H1667" s="35">
        <v>13.35</v>
      </c>
      <c r="I1667" s="174">
        <v>12</v>
      </c>
      <c r="J1667" s="174" t="s">
        <v>1734</v>
      </c>
      <c r="K1667" s="174">
        <v>10.26</v>
      </c>
      <c r="L1667" s="703"/>
      <c r="M1667" s="174"/>
      <c r="N1667" s="400">
        <v>7.97</v>
      </c>
      <c r="O1667" s="319">
        <v>96.78</v>
      </c>
      <c r="P1667" s="174"/>
      <c r="Q1667" s="174">
        <f t="shared" si="253"/>
        <v>771.33659999999998</v>
      </c>
      <c r="R1667" s="335"/>
      <c r="S1667" s="592">
        <f t="shared" si="251"/>
        <v>771.33659999999998</v>
      </c>
      <c r="T1667" s="222"/>
      <c r="V1667" s="393"/>
    </row>
    <row r="1668" spans="2:22" x14ac:dyDescent="0.25">
      <c r="B1668" s="563"/>
      <c r="C1668" s="562"/>
      <c r="D1668" s="563"/>
      <c r="E1668" s="167" t="s">
        <v>13488</v>
      </c>
      <c r="F1668" s="174">
        <v>12</v>
      </c>
      <c r="G1668" s="174" t="s">
        <v>1734</v>
      </c>
      <c r="H1668" s="35">
        <v>10.26</v>
      </c>
      <c r="I1668" s="174">
        <v>15</v>
      </c>
      <c r="J1668" s="174" t="s">
        <v>1734</v>
      </c>
      <c r="K1668" s="174">
        <v>4.46</v>
      </c>
      <c r="L1668" s="703"/>
      <c r="M1668" s="174"/>
      <c r="N1668" s="400">
        <v>4</v>
      </c>
      <c r="O1668" s="319">
        <v>54.34</v>
      </c>
      <c r="P1668" s="174"/>
      <c r="Q1668" s="550">
        <f t="shared" si="253"/>
        <v>217.36</v>
      </c>
      <c r="R1668" s="593"/>
      <c r="S1668" s="592">
        <f t="shared" si="251"/>
        <v>217.36</v>
      </c>
      <c r="T1668" s="222"/>
      <c r="V1668" s="393"/>
    </row>
    <row r="1669" spans="2:22" x14ac:dyDescent="0.25">
      <c r="B1669" s="563"/>
      <c r="C1669" s="562"/>
      <c r="D1669" s="563"/>
      <c r="E1669" s="167" t="s">
        <v>13488</v>
      </c>
      <c r="F1669" s="174">
        <v>15</v>
      </c>
      <c r="G1669" s="174" t="s">
        <v>1734</v>
      </c>
      <c r="H1669" s="35">
        <v>5.46</v>
      </c>
      <c r="I1669" s="174">
        <v>17</v>
      </c>
      <c r="J1669" s="174" t="s">
        <v>1734</v>
      </c>
      <c r="K1669" s="174">
        <v>12.8</v>
      </c>
      <c r="L1669" s="703"/>
      <c r="M1669" s="174"/>
      <c r="N1669" s="400">
        <v>8</v>
      </c>
      <c r="O1669" s="319">
        <v>44.44</v>
      </c>
      <c r="P1669" s="174"/>
      <c r="Q1669" s="174">
        <f t="shared" si="253"/>
        <v>355.52</v>
      </c>
      <c r="R1669" s="335"/>
      <c r="S1669" s="592">
        <f t="shared" si="251"/>
        <v>355.52</v>
      </c>
      <c r="T1669" s="222"/>
      <c r="V1669" s="393"/>
    </row>
    <row r="1670" spans="2:22" x14ac:dyDescent="0.25">
      <c r="B1670" s="563"/>
      <c r="C1670" s="562"/>
      <c r="D1670" s="563"/>
      <c r="E1670" s="167" t="s">
        <v>13488</v>
      </c>
      <c r="F1670" s="174">
        <v>18</v>
      </c>
      <c r="G1670" s="174" t="s">
        <v>1734</v>
      </c>
      <c r="H1670" s="35">
        <v>15.59</v>
      </c>
      <c r="I1670" s="174"/>
      <c r="J1670" s="174" t="s">
        <v>1734</v>
      </c>
      <c r="K1670" s="174"/>
      <c r="L1670" s="703"/>
      <c r="M1670" s="174"/>
      <c r="N1670" s="400">
        <v>2.74</v>
      </c>
      <c r="O1670" s="319">
        <v>9.85</v>
      </c>
      <c r="P1670" s="174"/>
      <c r="Q1670" s="174">
        <f t="shared" si="253"/>
        <v>26.989000000000001</v>
      </c>
      <c r="R1670" s="335"/>
      <c r="S1670" s="592">
        <f t="shared" si="251"/>
        <v>26.989000000000001</v>
      </c>
      <c r="T1670" s="222"/>
      <c r="V1670" s="393"/>
    </row>
    <row r="1671" spans="2:22" x14ac:dyDescent="0.25">
      <c r="B1671" s="563"/>
      <c r="C1671" s="562"/>
      <c r="D1671" s="563"/>
      <c r="E1671" s="167" t="s">
        <v>13488</v>
      </c>
      <c r="F1671" s="174">
        <v>20</v>
      </c>
      <c r="G1671" s="174" t="s">
        <v>1734</v>
      </c>
      <c r="H1671" s="35">
        <v>10.71</v>
      </c>
      <c r="I1671" s="174"/>
      <c r="J1671" s="174" t="s">
        <v>1734</v>
      </c>
      <c r="K1671" s="174"/>
      <c r="L1671" s="703"/>
      <c r="M1671" s="174"/>
      <c r="N1671" s="400">
        <v>4.67</v>
      </c>
      <c r="O1671" s="319">
        <v>6.68</v>
      </c>
      <c r="P1671" s="174"/>
      <c r="Q1671" s="174">
        <f t="shared" si="253"/>
        <v>31.195599999999999</v>
      </c>
      <c r="R1671" s="335"/>
      <c r="S1671" s="592">
        <f t="shared" si="251"/>
        <v>31.195599999999999</v>
      </c>
      <c r="T1671" s="222"/>
      <c r="V1671" s="393"/>
    </row>
    <row r="1672" spans="2:22" x14ac:dyDescent="0.25">
      <c r="B1672" s="563"/>
      <c r="C1672" s="562"/>
      <c r="D1672" s="563"/>
      <c r="E1672" s="167" t="s">
        <v>13489</v>
      </c>
      <c r="F1672" s="174">
        <v>2</v>
      </c>
      <c r="G1672" s="174" t="s">
        <v>1734</v>
      </c>
      <c r="H1672" s="35">
        <v>0</v>
      </c>
      <c r="I1672" s="174"/>
      <c r="J1672" s="174" t="s">
        <v>1734</v>
      </c>
      <c r="K1672" s="174"/>
      <c r="L1672" s="703"/>
      <c r="M1672" s="174"/>
      <c r="N1672" s="400">
        <v>5.37</v>
      </c>
      <c r="O1672" s="319">
        <v>11.49</v>
      </c>
      <c r="P1672" s="174"/>
      <c r="Q1672" s="550">
        <f t="shared" si="253"/>
        <v>61.701300000000003</v>
      </c>
      <c r="R1672" s="593"/>
      <c r="S1672" s="592">
        <f t="shared" si="251"/>
        <v>61.701300000000003</v>
      </c>
      <c r="T1672" s="222"/>
      <c r="V1672" s="393"/>
    </row>
    <row r="1673" spans="2:22" x14ac:dyDescent="0.25">
      <c r="B1673" s="563"/>
      <c r="C1673" s="562"/>
      <c r="D1673" s="563"/>
      <c r="E1673" s="167" t="s">
        <v>13489</v>
      </c>
      <c r="F1673" s="174">
        <v>2</v>
      </c>
      <c r="G1673" s="174" t="s">
        <v>1734</v>
      </c>
      <c r="H1673" s="35">
        <v>0</v>
      </c>
      <c r="I1673" s="174">
        <v>2</v>
      </c>
      <c r="J1673" s="174" t="s">
        <v>1734</v>
      </c>
      <c r="K1673" s="174">
        <v>13.71</v>
      </c>
      <c r="L1673" s="703"/>
      <c r="M1673" s="174"/>
      <c r="N1673" s="400">
        <v>14.64</v>
      </c>
      <c r="O1673" s="319">
        <v>1.57</v>
      </c>
      <c r="P1673" s="174"/>
      <c r="Q1673" s="550">
        <f t="shared" si="253"/>
        <v>22.984800000000003</v>
      </c>
      <c r="R1673" s="593"/>
      <c r="S1673" s="592">
        <f t="shared" si="251"/>
        <v>22.984800000000003</v>
      </c>
      <c r="T1673" s="222"/>
      <c r="V1673" s="393"/>
    </row>
    <row r="1674" spans="2:22" x14ac:dyDescent="0.25">
      <c r="B1674" s="563"/>
      <c r="C1674" s="562"/>
      <c r="D1674" s="563"/>
      <c r="E1674" s="167" t="s">
        <v>13489</v>
      </c>
      <c r="F1674" s="174">
        <v>4</v>
      </c>
      <c r="G1674" s="174" t="s">
        <v>1734</v>
      </c>
      <c r="H1674" s="35">
        <v>0</v>
      </c>
      <c r="I1674" s="174"/>
      <c r="J1674" s="174" t="s">
        <v>1734</v>
      </c>
      <c r="K1674" s="174"/>
      <c r="L1674" s="703"/>
      <c r="M1674" s="174"/>
      <c r="N1674" s="400">
        <v>12.2</v>
      </c>
      <c r="O1674" s="319">
        <v>3.14</v>
      </c>
      <c r="P1674" s="174"/>
      <c r="Q1674" s="174">
        <f t="shared" si="253"/>
        <v>38.308</v>
      </c>
      <c r="R1674" s="335"/>
      <c r="S1674" s="592">
        <f t="shared" si="251"/>
        <v>38.308</v>
      </c>
      <c r="T1674" s="222"/>
      <c r="V1674" s="393"/>
    </row>
    <row r="1675" spans="2:22" x14ac:dyDescent="0.25">
      <c r="B1675" s="563"/>
      <c r="C1675" s="562"/>
      <c r="D1675" s="563"/>
      <c r="E1675" s="167" t="s">
        <v>13489</v>
      </c>
      <c r="F1675" s="174">
        <v>5</v>
      </c>
      <c r="G1675" s="174" t="s">
        <v>1734</v>
      </c>
      <c r="H1675" s="35">
        <v>13.35</v>
      </c>
      <c r="I1675" s="174">
        <v>6</v>
      </c>
      <c r="J1675" s="174" t="s">
        <v>1734</v>
      </c>
      <c r="K1675" s="174">
        <v>8.8000000000000007</v>
      </c>
      <c r="L1675" s="703"/>
      <c r="M1675" s="174"/>
      <c r="N1675" s="400">
        <v>3.21</v>
      </c>
      <c r="O1675" s="319">
        <v>14.71</v>
      </c>
      <c r="P1675" s="174"/>
      <c r="Q1675" s="550">
        <f t="shared" si="253"/>
        <v>47.219100000000005</v>
      </c>
      <c r="R1675" s="593"/>
      <c r="S1675" s="592">
        <f t="shared" si="251"/>
        <v>47.219100000000005</v>
      </c>
      <c r="T1675" s="222"/>
      <c r="V1675" s="393"/>
    </row>
    <row r="1676" spans="2:22" x14ac:dyDescent="0.25">
      <c r="B1676" s="563"/>
      <c r="C1676" s="562"/>
      <c r="D1676" s="563"/>
      <c r="E1676" s="167" t="s">
        <v>13490</v>
      </c>
      <c r="F1676" s="174">
        <v>8</v>
      </c>
      <c r="G1676" s="174" t="s">
        <v>1734</v>
      </c>
      <c r="H1676" s="35">
        <v>12.65</v>
      </c>
      <c r="I1676" s="174">
        <v>12</v>
      </c>
      <c r="J1676" s="174" t="s">
        <v>1734</v>
      </c>
      <c r="K1676" s="174">
        <v>18.829999999999998</v>
      </c>
      <c r="L1676" s="703"/>
      <c r="M1676" s="174"/>
      <c r="N1676" s="400">
        <v>5.71</v>
      </c>
      <c r="O1676" s="319">
        <v>3.07</v>
      </c>
      <c r="P1676" s="174"/>
      <c r="Q1676" s="174">
        <f t="shared" si="253"/>
        <v>17.529699999999998</v>
      </c>
      <c r="R1676" s="335"/>
      <c r="S1676" s="592">
        <f t="shared" si="251"/>
        <v>17.529699999999998</v>
      </c>
      <c r="T1676" s="222"/>
      <c r="V1676" s="393"/>
    </row>
    <row r="1677" spans="2:22" x14ac:dyDescent="0.25">
      <c r="B1677" s="563"/>
      <c r="C1677" s="562"/>
      <c r="D1677" s="563"/>
      <c r="E1677" s="167" t="s">
        <v>13490</v>
      </c>
      <c r="F1677" s="174">
        <v>9</v>
      </c>
      <c r="G1677" s="174" t="s">
        <v>1734</v>
      </c>
      <c r="H1677" s="35">
        <v>10.81</v>
      </c>
      <c r="I1677" s="174">
        <v>9</v>
      </c>
      <c r="J1677" s="174" t="s">
        <v>1734</v>
      </c>
      <c r="K1677" s="174">
        <v>18.29</v>
      </c>
      <c r="L1677" s="703"/>
      <c r="M1677" s="174"/>
      <c r="N1677" s="400">
        <v>6.77</v>
      </c>
      <c r="O1677" s="319">
        <v>8.24</v>
      </c>
      <c r="P1677" s="174"/>
      <c r="Q1677" s="174">
        <f t="shared" si="253"/>
        <v>55.784799999999997</v>
      </c>
      <c r="R1677" s="335"/>
      <c r="S1677" s="592">
        <f t="shared" si="251"/>
        <v>55.784799999999997</v>
      </c>
      <c r="T1677" s="222"/>
      <c r="V1677" s="393"/>
    </row>
    <row r="1678" spans="2:22" x14ac:dyDescent="0.25">
      <c r="B1678" s="563"/>
      <c r="C1678" s="562"/>
      <c r="D1678" s="563"/>
      <c r="E1678" s="167" t="s">
        <v>13490</v>
      </c>
      <c r="F1678" s="174">
        <v>9</v>
      </c>
      <c r="G1678" s="174" t="s">
        <v>1734</v>
      </c>
      <c r="H1678" s="35">
        <v>0</v>
      </c>
      <c r="I1678" s="174">
        <v>9</v>
      </c>
      <c r="J1678" s="174" t="s">
        <v>1734</v>
      </c>
      <c r="K1678" s="174">
        <v>10.92</v>
      </c>
      <c r="L1678" s="703"/>
      <c r="M1678" s="174"/>
      <c r="N1678" s="400">
        <v>10.76</v>
      </c>
      <c r="O1678" s="319">
        <v>1.62</v>
      </c>
      <c r="P1678" s="174"/>
      <c r="Q1678" s="174">
        <f t="shared" si="253"/>
        <v>17.4312</v>
      </c>
      <c r="R1678" s="335"/>
      <c r="S1678" s="592">
        <f t="shared" si="251"/>
        <v>17.4312</v>
      </c>
      <c r="T1678" s="222"/>
      <c r="V1678" s="393"/>
    </row>
    <row r="1679" spans="2:22" x14ac:dyDescent="0.25">
      <c r="B1679" s="563"/>
      <c r="C1679" s="562"/>
      <c r="D1679" s="563"/>
      <c r="E1679" s="167" t="s">
        <v>13490</v>
      </c>
      <c r="F1679" s="174">
        <v>9</v>
      </c>
      <c r="G1679" s="174" t="s">
        <v>1734</v>
      </c>
      <c r="H1679" s="35">
        <v>17.41</v>
      </c>
      <c r="I1679" s="174">
        <v>10</v>
      </c>
      <c r="J1679" s="174" t="s">
        <v>1734</v>
      </c>
      <c r="K1679" s="174">
        <v>12.88</v>
      </c>
      <c r="L1679" s="703"/>
      <c r="M1679" s="174"/>
      <c r="N1679" s="400">
        <v>15.47</v>
      </c>
      <c r="O1679" s="319">
        <v>2.6</v>
      </c>
      <c r="P1679" s="174"/>
      <c r="Q1679" s="174">
        <f t="shared" si="253"/>
        <v>40.222000000000001</v>
      </c>
      <c r="R1679" s="335"/>
      <c r="S1679" s="592">
        <f t="shared" si="251"/>
        <v>40.222000000000001</v>
      </c>
      <c r="T1679" s="222"/>
      <c r="V1679" s="393"/>
    </row>
    <row r="1680" spans="2:22" x14ac:dyDescent="0.25">
      <c r="B1680" s="563"/>
      <c r="C1680" s="562"/>
      <c r="D1680" s="563"/>
      <c r="E1680" s="167" t="s">
        <v>13490</v>
      </c>
      <c r="F1680" s="174">
        <v>10</v>
      </c>
      <c r="G1680" s="174" t="s">
        <v>1734</v>
      </c>
      <c r="H1680" s="35">
        <v>13.93</v>
      </c>
      <c r="I1680" s="174">
        <v>10</v>
      </c>
      <c r="J1680" s="174" t="s">
        <v>1734</v>
      </c>
      <c r="K1680" s="174">
        <v>17.16</v>
      </c>
      <c r="L1680" s="703"/>
      <c r="M1680" s="174"/>
      <c r="N1680" s="400">
        <v>3.64</v>
      </c>
      <c r="O1680" s="319">
        <v>8.3699999999999992</v>
      </c>
      <c r="P1680" s="174"/>
      <c r="Q1680" s="174">
        <f t="shared" si="253"/>
        <v>30.466799999999999</v>
      </c>
      <c r="R1680" s="335"/>
      <c r="S1680" s="592">
        <f t="shared" si="251"/>
        <v>30.466799999999999</v>
      </c>
      <c r="T1680" s="222"/>
      <c r="V1680" s="393"/>
    </row>
    <row r="1681" spans="2:22" x14ac:dyDescent="0.25">
      <c r="B1681" s="563"/>
      <c r="C1681" s="562"/>
      <c r="D1681" s="563"/>
      <c r="E1681" s="167" t="s">
        <v>13490</v>
      </c>
      <c r="F1681" s="174">
        <v>11</v>
      </c>
      <c r="G1681" s="174" t="s">
        <v>1734</v>
      </c>
      <c r="H1681" s="35">
        <v>17.2</v>
      </c>
      <c r="I1681" s="174">
        <v>13</v>
      </c>
      <c r="J1681" s="174" t="s">
        <v>1734</v>
      </c>
      <c r="K1681" s="174">
        <v>18.3</v>
      </c>
      <c r="L1681" s="703"/>
      <c r="M1681" s="174"/>
      <c r="N1681" s="400">
        <v>41.09</v>
      </c>
      <c r="O1681" s="319">
        <v>7.14</v>
      </c>
      <c r="P1681" s="174"/>
      <c r="Q1681" s="550">
        <f t="shared" si="253"/>
        <v>293.38260000000002</v>
      </c>
      <c r="R1681" s="593"/>
      <c r="S1681" s="592">
        <f t="shared" si="251"/>
        <v>293.38260000000002</v>
      </c>
      <c r="T1681" s="222"/>
      <c r="V1681" s="393"/>
    </row>
    <row r="1682" spans="2:22" x14ac:dyDescent="0.25">
      <c r="B1682" s="563"/>
      <c r="C1682" s="562"/>
      <c r="D1682" s="563"/>
      <c r="E1682" s="167" t="s">
        <v>13490</v>
      </c>
      <c r="F1682" s="174">
        <v>14</v>
      </c>
      <c r="G1682" s="174" t="s">
        <v>1734</v>
      </c>
      <c r="H1682" s="35">
        <v>0</v>
      </c>
      <c r="I1682" s="174">
        <v>16</v>
      </c>
      <c r="J1682" s="174" t="s">
        <v>1734</v>
      </c>
      <c r="K1682" s="174">
        <v>9.5500000000000007</v>
      </c>
      <c r="L1682" s="703"/>
      <c r="M1682" s="174"/>
      <c r="N1682" s="400">
        <v>50</v>
      </c>
      <c r="O1682" s="319">
        <v>1.22</v>
      </c>
      <c r="P1682" s="174"/>
      <c r="Q1682" s="550">
        <f t="shared" si="253"/>
        <v>61</v>
      </c>
      <c r="R1682" s="593"/>
      <c r="S1682" s="592">
        <f t="shared" si="251"/>
        <v>61</v>
      </c>
      <c r="T1682" s="222"/>
      <c r="V1682" s="393"/>
    </row>
    <row r="1683" spans="2:22" x14ac:dyDescent="0.25">
      <c r="B1683" s="563"/>
      <c r="C1683" s="562"/>
      <c r="D1683" s="563"/>
      <c r="E1683" s="167" t="s">
        <v>13490</v>
      </c>
      <c r="F1683" s="174">
        <v>16</v>
      </c>
      <c r="G1683" s="174" t="s">
        <v>1734</v>
      </c>
      <c r="H1683" s="35">
        <v>16.86</v>
      </c>
      <c r="I1683" s="174">
        <v>17</v>
      </c>
      <c r="J1683" s="174" t="s">
        <v>1734</v>
      </c>
      <c r="K1683" s="174">
        <v>8.2200000000000006</v>
      </c>
      <c r="L1683" s="703"/>
      <c r="M1683" s="174"/>
      <c r="N1683" s="400">
        <v>9.42</v>
      </c>
      <c r="O1683" s="319">
        <v>4.45</v>
      </c>
      <c r="P1683" s="174"/>
      <c r="Q1683" s="550">
        <f t="shared" si="253"/>
        <v>41.919000000000004</v>
      </c>
      <c r="R1683" s="593"/>
      <c r="S1683" s="592">
        <f t="shared" si="251"/>
        <v>41.919000000000004</v>
      </c>
      <c r="T1683" s="222"/>
      <c r="V1683" s="393"/>
    </row>
    <row r="1684" spans="2:22" x14ac:dyDescent="0.25">
      <c r="B1684" s="563"/>
      <c r="C1684" s="562"/>
      <c r="D1684" s="563"/>
      <c r="E1684" s="167" t="s">
        <v>13490</v>
      </c>
      <c r="F1684" s="174">
        <v>18</v>
      </c>
      <c r="G1684" s="174" t="s">
        <v>1734</v>
      </c>
      <c r="H1684" s="35">
        <v>9.2799999999999994</v>
      </c>
      <c r="I1684" s="174">
        <v>20</v>
      </c>
      <c r="J1684" s="174" t="s">
        <v>1734</v>
      </c>
      <c r="K1684" s="174">
        <v>11.3</v>
      </c>
      <c r="L1684" s="703"/>
      <c r="M1684" s="174"/>
      <c r="N1684" s="400">
        <v>44.84</v>
      </c>
      <c r="O1684" s="319">
        <v>2.0299999999999998</v>
      </c>
      <c r="P1684" s="174"/>
      <c r="Q1684" s="550">
        <f t="shared" si="253"/>
        <v>91.025199999999998</v>
      </c>
      <c r="R1684" s="593"/>
      <c r="S1684" s="592">
        <f t="shared" si="251"/>
        <v>91.025199999999998</v>
      </c>
      <c r="T1684" s="222"/>
      <c r="V1684" s="393"/>
    </row>
    <row r="1685" spans="2:22" x14ac:dyDescent="0.25">
      <c r="B1685" s="563"/>
      <c r="C1685" s="562"/>
      <c r="D1685" s="563"/>
      <c r="E1685" s="167" t="s">
        <v>13490</v>
      </c>
      <c r="F1685" s="174">
        <v>20</v>
      </c>
      <c r="G1685" s="174" t="s">
        <v>1734</v>
      </c>
      <c r="H1685" s="35">
        <v>15.37</v>
      </c>
      <c r="I1685" s="174">
        <v>21</v>
      </c>
      <c r="J1685" s="174" t="s">
        <v>1734</v>
      </c>
      <c r="K1685" s="174">
        <v>15.6</v>
      </c>
      <c r="L1685" s="703"/>
      <c r="M1685" s="174"/>
      <c r="N1685" s="400">
        <v>17.73</v>
      </c>
      <c r="O1685" s="319">
        <v>8</v>
      </c>
      <c r="P1685" s="174"/>
      <c r="Q1685" s="550">
        <f t="shared" si="253"/>
        <v>141.84</v>
      </c>
      <c r="R1685" s="593"/>
      <c r="S1685" s="592">
        <f t="shared" si="251"/>
        <v>141.84</v>
      </c>
      <c r="T1685" s="222"/>
      <c r="V1685" s="393"/>
    </row>
    <row r="1686" spans="2:22" x14ac:dyDescent="0.25">
      <c r="B1686" s="563"/>
      <c r="C1686" s="562"/>
      <c r="D1686" s="563"/>
      <c r="E1686" s="167" t="s">
        <v>13490</v>
      </c>
      <c r="F1686" s="174">
        <v>21</v>
      </c>
      <c r="G1686" s="174" t="s">
        <v>1734</v>
      </c>
      <c r="H1686" s="35">
        <v>17.600000000000001</v>
      </c>
      <c r="I1686" s="174">
        <v>27</v>
      </c>
      <c r="J1686" s="174" t="s">
        <v>1734</v>
      </c>
      <c r="K1686" s="174">
        <v>17.670000000000002</v>
      </c>
      <c r="L1686" s="703"/>
      <c r="M1686" s="174"/>
      <c r="N1686" s="400">
        <v>118.95</v>
      </c>
      <c r="O1686" s="319">
        <v>8.23</v>
      </c>
      <c r="P1686" s="174"/>
      <c r="Q1686" s="550">
        <f t="shared" si="253"/>
        <v>978.95850000000007</v>
      </c>
      <c r="R1686" s="593"/>
      <c r="S1686" s="592">
        <f t="shared" si="251"/>
        <v>978.95850000000007</v>
      </c>
      <c r="T1686" s="222"/>
      <c r="V1686" s="393"/>
    </row>
    <row r="1687" spans="2:22" x14ac:dyDescent="0.25">
      <c r="B1687" s="563"/>
      <c r="C1687" s="562"/>
      <c r="D1687" s="563"/>
      <c r="E1687" s="167" t="s">
        <v>13490</v>
      </c>
      <c r="F1687" s="174">
        <v>27</v>
      </c>
      <c r="G1687" s="174" t="s">
        <v>1734</v>
      </c>
      <c r="H1687" s="35">
        <v>19.670000000000002</v>
      </c>
      <c r="I1687" s="174">
        <v>29</v>
      </c>
      <c r="J1687" s="174" t="s">
        <v>1734</v>
      </c>
      <c r="K1687" s="174">
        <v>17.510000000000002</v>
      </c>
      <c r="L1687" s="703"/>
      <c r="M1687" s="174"/>
      <c r="N1687" s="400">
        <v>37.39</v>
      </c>
      <c r="O1687" s="319">
        <v>8</v>
      </c>
      <c r="P1687" s="174"/>
      <c r="Q1687" s="174">
        <f t="shared" si="253"/>
        <v>299.12</v>
      </c>
      <c r="R1687" s="335"/>
      <c r="S1687" s="592">
        <f t="shared" si="251"/>
        <v>299.12</v>
      </c>
      <c r="T1687" s="222"/>
      <c r="V1687" s="393"/>
    </row>
    <row r="1688" spans="2:22" x14ac:dyDescent="0.25">
      <c r="B1688" s="563"/>
      <c r="C1688" s="562"/>
      <c r="D1688" s="563"/>
      <c r="E1688" s="167" t="s">
        <v>13490</v>
      </c>
      <c r="F1688" s="174">
        <v>28</v>
      </c>
      <c r="G1688" s="174" t="s">
        <v>1734</v>
      </c>
      <c r="H1688" s="35">
        <v>19.510000000000002</v>
      </c>
      <c r="I1688" s="174">
        <v>32</v>
      </c>
      <c r="J1688" s="174" t="s">
        <v>1734</v>
      </c>
      <c r="K1688" s="174">
        <v>10.23</v>
      </c>
      <c r="L1688" s="703"/>
      <c r="M1688" s="174"/>
      <c r="N1688" s="400">
        <v>48.14</v>
      </c>
      <c r="O1688" s="319">
        <v>11.82</v>
      </c>
      <c r="P1688" s="174"/>
      <c r="Q1688" s="174">
        <f t="shared" si="253"/>
        <v>569.01480000000004</v>
      </c>
      <c r="R1688" s="335"/>
      <c r="S1688" s="592">
        <f t="shared" si="251"/>
        <v>569.01480000000004</v>
      </c>
      <c r="T1688" s="222"/>
      <c r="V1688" s="393"/>
    </row>
    <row r="1689" spans="2:22" x14ac:dyDescent="0.25">
      <c r="B1689" s="563"/>
      <c r="C1689" s="562"/>
      <c r="D1689" s="563"/>
      <c r="E1689" s="167" t="s">
        <v>13490</v>
      </c>
      <c r="F1689" s="174">
        <v>32</v>
      </c>
      <c r="G1689" s="174" t="s">
        <v>1734</v>
      </c>
      <c r="H1689" s="35">
        <v>12.2</v>
      </c>
      <c r="I1689" s="174">
        <v>34</v>
      </c>
      <c r="J1689" s="174" t="s">
        <v>1734</v>
      </c>
      <c r="K1689" s="174">
        <v>18.45</v>
      </c>
      <c r="L1689" s="703"/>
      <c r="M1689" s="174"/>
      <c r="N1689" s="400">
        <v>51.91</v>
      </c>
      <c r="O1689" s="319">
        <v>9.5299999999999994</v>
      </c>
      <c r="P1689" s="174"/>
      <c r="Q1689" s="550">
        <f t="shared" si="253"/>
        <v>494.70229999999992</v>
      </c>
      <c r="R1689" s="593"/>
      <c r="S1689" s="592">
        <f t="shared" si="251"/>
        <v>494.70229999999992</v>
      </c>
      <c r="T1689" s="222"/>
      <c r="V1689" s="393"/>
    </row>
    <row r="1690" spans="2:22" x14ac:dyDescent="0.25">
      <c r="B1690" s="563"/>
      <c r="C1690" s="562"/>
      <c r="D1690" s="563"/>
      <c r="E1690" s="167" t="s">
        <v>13490</v>
      </c>
      <c r="F1690" s="174">
        <v>34</v>
      </c>
      <c r="G1690" s="174" t="s">
        <v>1734</v>
      </c>
      <c r="H1690" s="35">
        <v>20.92</v>
      </c>
      <c r="I1690" s="174">
        <v>35</v>
      </c>
      <c r="J1690" s="174" t="s">
        <v>1734</v>
      </c>
      <c r="K1690" s="174">
        <v>2.73</v>
      </c>
      <c r="L1690" s="703"/>
      <c r="M1690" s="174"/>
      <c r="N1690" s="400">
        <v>12.42</v>
      </c>
      <c r="O1690" s="319">
        <v>7.76</v>
      </c>
      <c r="P1690" s="174"/>
      <c r="Q1690" s="174">
        <f t="shared" si="253"/>
        <v>96.379199999999997</v>
      </c>
      <c r="R1690" s="335"/>
      <c r="S1690" s="592">
        <f t="shared" si="251"/>
        <v>96.379199999999997</v>
      </c>
      <c r="T1690" s="222"/>
      <c r="V1690" s="393"/>
    </row>
    <row r="1691" spans="2:22" x14ac:dyDescent="0.25">
      <c r="B1691" s="563"/>
      <c r="C1691" s="562"/>
      <c r="D1691" s="563"/>
      <c r="E1691" s="167" t="s">
        <v>13491</v>
      </c>
      <c r="F1691" s="335"/>
      <c r="G1691" s="335"/>
      <c r="H1691" s="334"/>
      <c r="I1691" s="335"/>
      <c r="J1691" s="335"/>
      <c r="K1691" s="335"/>
      <c r="L1691" s="552" t="s">
        <v>14128</v>
      </c>
      <c r="M1691" s="174"/>
      <c r="N1691" s="400">
        <v>5.27</v>
      </c>
      <c r="O1691" s="319">
        <v>39.96</v>
      </c>
      <c r="P1691" s="174"/>
      <c r="Q1691" s="550">
        <f t="shared" si="253"/>
        <v>210.58919999999998</v>
      </c>
      <c r="R1691" s="593"/>
      <c r="S1691" s="592">
        <f t="shared" si="251"/>
        <v>210.58919999999998</v>
      </c>
      <c r="T1691" s="222"/>
      <c r="V1691" s="393"/>
    </row>
    <row r="1692" spans="2:22" x14ac:dyDescent="0.25">
      <c r="B1692" s="563"/>
      <c r="C1692" s="562"/>
      <c r="D1692" s="563"/>
      <c r="E1692" s="167" t="s">
        <v>13491</v>
      </c>
      <c r="F1692" s="335"/>
      <c r="G1692" s="335"/>
      <c r="H1692" s="334"/>
      <c r="I1692" s="335"/>
      <c r="J1692" s="335"/>
      <c r="K1692" s="335"/>
      <c r="L1692" s="552" t="s">
        <v>14129</v>
      </c>
      <c r="M1692" s="174"/>
      <c r="N1692" s="400">
        <v>50.07</v>
      </c>
      <c r="O1692" s="319">
        <v>8.98</v>
      </c>
      <c r="P1692" s="174"/>
      <c r="Q1692" s="550">
        <f t="shared" si="253"/>
        <v>449.62860000000001</v>
      </c>
      <c r="R1692" s="593"/>
      <c r="S1692" s="592">
        <f t="shared" si="251"/>
        <v>449.62860000000001</v>
      </c>
      <c r="T1692" s="222"/>
      <c r="V1692" s="393"/>
    </row>
    <row r="1693" spans="2:22" x14ac:dyDescent="0.25">
      <c r="B1693" s="563"/>
      <c r="C1693" s="562"/>
      <c r="D1693" s="563"/>
      <c r="E1693" s="167" t="s">
        <v>13491</v>
      </c>
      <c r="F1693" s="174">
        <v>9</v>
      </c>
      <c r="G1693" s="174" t="s">
        <v>1734</v>
      </c>
      <c r="H1693" s="35">
        <v>12.04</v>
      </c>
      <c r="I1693" s="174">
        <v>9</v>
      </c>
      <c r="J1693" s="174" t="s">
        <v>1734</v>
      </c>
      <c r="K1693" s="335"/>
      <c r="L1693" s="552" t="s">
        <v>14130</v>
      </c>
      <c r="M1693" s="174"/>
      <c r="N1693" s="400">
        <v>7.87</v>
      </c>
      <c r="O1693" s="319">
        <v>54.12</v>
      </c>
      <c r="P1693" s="174"/>
      <c r="Q1693" s="174">
        <f t="shared" si="253"/>
        <v>425.92439999999999</v>
      </c>
      <c r="R1693" s="335"/>
      <c r="S1693" s="592">
        <f t="shared" si="251"/>
        <v>425.92439999999999</v>
      </c>
      <c r="T1693" s="222"/>
      <c r="V1693" s="393"/>
    </row>
    <row r="1694" spans="2:22" x14ac:dyDescent="0.25">
      <c r="B1694" s="563"/>
      <c r="C1694" s="562"/>
      <c r="D1694" s="563"/>
      <c r="E1694" s="167" t="s">
        <v>13491</v>
      </c>
      <c r="F1694" s="174">
        <v>6</v>
      </c>
      <c r="G1694" s="174" t="s">
        <v>1734</v>
      </c>
      <c r="H1694" s="35">
        <v>11.22</v>
      </c>
      <c r="I1694" s="174">
        <v>11</v>
      </c>
      <c r="J1694" s="174" t="s">
        <v>1734</v>
      </c>
      <c r="K1694" s="174">
        <v>7.36</v>
      </c>
      <c r="L1694" s="703"/>
      <c r="M1694" s="174"/>
      <c r="N1694" s="400">
        <v>101</v>
      </c>
      <c r="O1694" s="319">
        <v>10.199999999999999</v>
      </c>
      <c r="P1694" s="174"/>
      <c r="Q1694" s="550">
        <f t="shared" si="253"/>
        <v>1030.1999999999998</v>
      </c>
      <c r="R1694" s="593"/>
      <c r="S1694" s="592">
        <f t="shared" si="251"/>
        <v>1030.1999999999998</v>
      </c>
      <c r="T1694" s="222"/>
      <c r="V1694" s="393"/>
    </row>
    <row r="1695" spans="2:22" x14ac:dyDescent="0.25">
      <c r="B1695" s="563"/>
      <c r="C1695" s="562"/>
      <c r="D1695" s="563"/>
      <c r="E1695" s="167"/>
      <c r="F1695" s="174"/>
      <c r="G1695" s="174"/>
      <c r="H1695" s="35"/>
      <c r="I1695" s="174"/>
      <c r="J1695" s="174"/>
      <c r="K1695" s="174"/>
      <c r="L1695" s="552"/>
      <c r="M1695" s="174"/>
      <c r="N1695" s="400"/>
      <c r="O1695" s="319"/>
      <c r="P1695" s="174"/>
      <c r="Q1695" s="174"/>
      <c r="R1695" s="174"/>
      <c r="S1695" s="592"/>
      <c r="T1695" s="222"/>
      <c r="V1695" s="393"/>
    </row>
    <row r="1696" spans="2:22" x14ac:dyDescent="0.25">
      <c r="B1696" s="565"/>
      <c r="C1696" s="564"/>
      <c r="D1696" s="660"/>
      <c r="E1696" s="713" t="s">
        <v>9</v>
      </c>
      <c r="F1696" s="704"/>
      <c r="G1696" s="704"/>
      <c r="H1696" s="705"/>
      <c r="I1696" s="704"/>
      <c r="J1696" s="704"/>
      <c r="K1696" s="704"/>
      <c r="L1696" s="706"/>
      <c r="M1696" s="704"/>
      <c r="N1696" s="707"/>
      <c r="O1696" s="708"/>
      <c r="P1696" s="704"/>
      <c r="Q1696" s="709"/>
      <c r="R1696" s="709"/>
      <c r="S1696" s="709">
        <f>ROUND(SUM(S1631:S1695),2)</f>
        <v>9759.01</v>
      </c>
      <c r="T1696" s="150" t="str">
        <f>IFERROR(VLOOKUP(B1629,'Planilha Orçamentária'!$A$13:$H$171,5,FALSE),0)</f>
        <v>m²</v>
      </c>
    </row>
    <row r="1697" spans="2:22" ht="6.75" customHeight="1" x14ac:dyDescent="0.25">
      <c r="B1697" s="388"/>
      <c r="C1697" s="389"/>
      <c r="D1697" s="389"/>
      <c r="E1697" s="388"/>
      <c r="F1697" s="389"/>
      <c r="G1697" s="389"/>
      <c r="H1697" s="389"/>
      <c r="I1697" s="389"/>
      <c r="J1697" s="389"/>
      <c r="K1697" s="389"/>
      <c r="L1697" s="389"/>
      <c r="M1697" s="389"/>
      <c r="N1697" s="389"/>
      <c r="O1697" s="389"/>
      <c r="P1697" s="389"/>
      <c r="Q1697" s="389"/>
      <c r="R1697" s="389"/>
      <c r="S1697" s="389"/>
      <c r="T1697" s="390"/>
    </row>
    <row r="1698" spans="2:22" x14ac:dyDescent="0.25">
      <c r="B1698" s="266" t="str">
        <f>'Planilha Orçamentária'!A140</f>
        <v>9.1.2</v>
      </c>
      <c r="C1698" s="266"/>
      <c r="D1698" s="266"/>
      <c r="E1698" s="757" t="str">
        <f>'Planilha Orçamentária'!D140</f>
        <v>Plantio de muda de arbusto com altura até 0,50 m em cova de 0,40 x 0,40 x 0,40 m</v>
      </c>
      <c r="F1698" s="711"/>
      <c r="G1698" s="711"/>
      <c r="H1698" s="711"/>
      <c r="I1698" s="711"/>
      <c r="J1698" s="711"/>
      <c r="K1698" s="711"/>
      <c r="L1698" s="711"/>
      <c r="M1698" s="711"/>
      <c r="N1698" s="413"/>
      <c r="O1698" s="412"/>
      <c r="P1698" s="712"/>
      <c r="Q1698" s="712"/>
      <c r="R1698" s="712"/>
      <c r="S1698" s="311">
        <f>S1771</f>
        <v>72</v>
      </c>
      <c r="T1698" s="370" t="str">
        <f>IFERROR(VLOOKUP(B1698,'Planilha Orçamentária'!$A$13:$H$171,5,FALSE),0)</f>
        <v>un</v>
      </c>
      <c r="U1698" s="496"/>
    </row>
    <row r="1699" spans="2:22" x14ac:dyDescent="0.25">
      <c r="B1699" s="563"/>
      <c r="C1699" s="562"/>
      <c r="D1699" s="563"/>
      <c r="E1699" s="167" t="s">
        <v>13703</v>
      </c>
      <c r="F1699" s="174"/>
      <c r="G1699" s="174"/>
      <c r="H1699" s="35"/>
      <c r="I1699" s="174"/>
      <c r="J1699" s="174"/>
      <c r="K1699" s="174"/>
      <c r="L1699" s="552" t="s">
        <v>13707</v>
      </c>
      <c r="M1699" s="174">
        <v>1</v>
      </c>
      <c r="N1699" s="400"/>
      <c r="O1699" s="319"/>
      <c r="P1699" s="174"/>
      <c r="Q1699" s="174"/>
      <c r="R1699" s="335"/>
      <c r="S1699" s="592">
        <f>M1699</f>
        <v>1</v>
      </c>
      <c r="T1699" s="222"/>
      <c r="V1699" s="393"/>
    </row>
    <row r="1700" spans="2:22" x14ac:dyDescent="0.25">
      <c r="B1700" s="563"/>
      <c r="C1700" s="562"/>
      <c r="D1700" s="563"/>
      <c r="E1700" s="167" t="s">
        <v>13703</v>
      </c>
      <c r="F1700" s="174"/>
      <c r="G1700" s="174"/>
      <c r="H1700" s="35"/>
      <c r="I1700" s="174"/>
      <c r="J1700" s="174"/>
      <c r="K1700" s="174"/>
      <c r="L1700" s="552" t="s">
        <v>13708</v>
      </c>
      <c r="M1700" s="174">
        <v>1</v>
      </c>
      <c r="N1700" s="400"/>
      <c r="O1700" s="319"/>
      <c r="P1700" s="174"/>
      <c r="Q1700" s="174"/>
      <c r="R1700" s="335"/>
      <c r="S1700" s="592">
        <f t="shared" ref="S1700:S1763" si="254">M1700</f>
        <v>1</v>
      </c>
      <c r="T1700" s="222"/>
      <c r="V1700" s="393"/>
    </row>
    <row r="1701" spans="2:22" x14ac:dyDescent="0.25">
      <c r="B1701" s="563"/>
      <c r="C1701" s="562"/>
      <c r="D1701" s="563"/>
      <c r="E1701" s="167" t="s">
        <v>13703</v>
      </c>
      <c r="F1701" s="174"/>
      <c r="G1701" s="174"/>
      <c r="H1701" s="35"/>
      <c r="I1701" s="174"/>
      <c r="J1701" s="174"/>
      <c r="K1701" s="174"/>
      <c r="L1701" s="552" t="s">
        <v>13709</v>
      </c>
      <c r="M1701" s="174">
        <v>1</v>
      </c>
      <c r="N1701" s="400"/>
      <c r="O1701" s="319"/>
      <c r="P1701" s="174"/>
      <c r="Q1701" s="174"/>
      <c r="R1701" s="335"/>
      <c r="S1701" s="592">
        <f t="shared" si="254"/>
        <v>1</v>
      </c>
      <c r="T1701" s="222"/>
      <c r="V1701" s="393"/>
    </row>
    <row r="1702" spans="2:22" x14ac:dyDescent="0.25">
      <c r="B1702" s="563"/>
      <c r="C1702" s="562"/>
      <c r="D1702" s="563"/>
      <c r="E1702" s="167" t="s">
        <v>13703</v>
      </c>
      <c r="F1702" s="174"/>
      <c r="G1702" s="174"/>
      <c r="H1702" s="35"/>
      <c r="I1702" s="174"/>
      <c r="J1702" s="174"/>
      <c r="K1702" s="174"/>
      <c r="L1702" s="552" t="s">
        <v>13710</v>
      </c>
      <c r="M1702" s="174">
        <v>1</v>
      </c>
      <c r="N1702" s="400"/>
      <c r="O1702" s="319"/>
      <c r="P1702" s="174"/>
      <c r="Q1702" s="174"/>
      <c r="R1702" s="335"/>
      <c r="S1702" s="592">
        <f t="shared" si="254"/>
        <v>1</v>
      </c>
      <c r="T1702" s="222"/>
      <c r="V1702" s="393"/>
    </row>
    <row r="1703" spans="2:22" x14ac:dyDescent="0.25">
      <c r="B1703" s="563"/>
      <c r="C1703" s="562"/>
      <c r="D1703" s="563"/>
      <c r="E1703" s="167" t="s">
        <v>13703</v>
      </c>
      <c r="F1703" s="174"/>
      <c r="G1703" s="174"/>
      <c r="H1703" s="35"/>
      <c r="I1703" s="174"/>
      <c r="J1703" s="174"/>
      <c r="K1703" s="174"/>
      <c r="L1703" s="552" t="s">
        <v>13711</v>
      </c>
      <c r="M1703" s="174">
        <v>1</v>
      </c>
      <c r="N1703" s="400"/>
      <c r="O1703" s="319"/>
      <c r="P1703" s="174"/>
      <c r="Q1703" s="174"/>
      <c r="R1703" s="335"/>
      <c r="S1703" s="592">
        <f t="shared" si="254"/>
        <v>1</v>
      </c>
      <c r="T1703" s="222"/>
      <c r="V1703" s="393"/>
    </row>
    <row r="1704" spans="2:22" x14ac:dyDescent="0.25">
      <c r="B1704" s="563"/>
      <c r="C1704" s="562"/>
      <c r="D1704" s="563"/>
      <c r="E1704" s="167" t="s">
        <v>13703</v>
      </c>
      <c r="F1704" s="174"/>
      <c r="G1704" s="174"/>
      <c r="H1704" s="35"/>
      <c r="I1704" s="174"/>
      <c r="J1704" s="174"/>
      <c r="K1704" s="174"/>
      <c r="L1704" s="552" t="s">
        <v>13712</v>
      </c>
      <c r="M1704" s="174">
        <v>1</v>
      </c>
      <c r="N1704" s="400"/>
      <c r="O1704" s="319"/>
      <c r="P1704" s="174"/>
      <c r="Q1704" s="174"/>
      <c r="R1704" s="335"/>
      <c r="S1704" s="592">
        <f t="shared" si="254"/>
        <v>1</v>
      </c>
      <c r="T1704" s="222"/>
      <c r="V1704" s="393"/>
    </row>
    <row r="1705" spans="2:22" x14ac:dyDescent="0.25">
      <c r="B1705" s="563"/>
      <c r="C1705" s="562"/>
      <c r="D1705" s="563"/>
      <c r="E1705" s="167" t="s">
        <v>13704</v>
      </c>
      <c r="F1705" s="174"/>
      <c r="G1705" s="174"/>
      <c r="H1705" s="35"/>
      <c r="I1705" s="174"/>
      <c r="J1705" s="174"/>
      <c r="K1705" s="174"/>
      <c r="L1705" s="552" t="s">
        <v>13713</v>
      </c>
      <c r="M1705" s="174">
        <v>1</v>
      </c>
      <c r="N1705" s="400"/>
      <c r="O1705" s="319"/>
      <c r="P1705" s="174"/>
      <c r="Q1705" s="174"/>
      <c r="R1705" s="335"/>
      <c r="S1705" s="592">
        <f t="shared" si="254"/>
        <v>1</v>
      </c>
      <c r="T1705" s="222"/>
      <c r="V1705" s="393"/>
    </row>
    <row r="1706" spans="2:22" x14ac:dyDescent="0.25">
      <c r="B1706" s="563"/>
      <c r="C1706" s="562"/>
      <c r="D1706" s="563"/>
      <c r="E1706" s="167" t="s">
        <v>13704</v>
      </c>
      <c r="F1706" s="174"/>
      <c r="G1706" s="174"/>
      <c r="H1706" s="35"/>
      <c r="I1706" s="174"/>
      <c r="J1706" s="174"/>
      <c r="K1706" s="174"/>
      <c r="L1706" s="552" t="s">
        <v>13714</v>
      </c>
      <c r="M1706" s="174">
        <v>1</v>
      </c>
      <c r="N1706" s="400"/>
      <c r="O1706" s="319"/>
      <c r="P1706" s="174"/>
      <c r="Q1706" s="174"/>
      <c r="R1706" s="335"/>
      <c r="S1706" s="592">
        <f t="shared" si="254"/>
        <v>1</v>
      </c>
      <c r="T1706" s="222"/>
      <c r="V1706" s="393"/>
    </row>
    <row r="1707" spans="2:22" x14ac:dyDescent="0.25">
      <c r="B1707" s="563"/>
      <c r="C1707" s="562"/>
      <c r="D1707" s="563"/>
      <c r="E1707" s="167" t="s">
        <v>13704</v>
      </c>
      <c r="F1707" s="174"/>
      <c r="G1707" s="174"/>
      <c r="H1707" s="35"/>
      <c r="I1707" s="174"/>
      <c r="J1707" s="174"/>
      <c r="K1707" s="174"/>
      <c r="L1707" s="552" t="s">
        <v>13715</v>
      </c>
      <c r="M1707" s="174">
        <v>1</v>
      </c>
      <c r="N1707" s="400"/>
      <c r="O1707" s="319"/>
      <c r="P1707" s="174"/>
      <c r="Q1707" s="174"/>
      <c r="R1707" s="335"/>
      <c r="S1707" s="592">
        <f t="shared" si="254"/>
        <v>1</v>
      </c>
      <c r="T1707" s="222"/>
      <c r="V1707" s="393"/>
    </row>
    <row r="1708" spans="2:22" x14ac:dyDescent="0.25">
      <c r="B1708" s="563"/>
      <c r="C1708" s="562"/>
      <c r="D1708" s="563"/>
      <c r="E1708" s="167" t="s">
        <v>13704</v>
      </c>
      <c r="F1708" s="174"/>
      <c r="G1708" s="174"/>
      <c r="H1708" s="35"/>
      <c r="I1708" s="174"/>
      <c r="J1708" s="174"/>
      <c r="K1708" s="174"/>
      <c r="L1708" s="552" t="s">
        <v>13716</v>
      </c>
      <c r="M1708" s="174">
        <v>1</v>
      </c>
      <c r="N1708" s="400"/>
      <c r="O1708" s="319"/>
      <c r="P1708" s="174"/>
      <c r="Q1708" s="174"/>
      <c r="R1708" s="335"/>
      <c r="S1708" s="592">
        <f t="shared" si="254"/>
        <v>1</v>
      </c>
      <c r="T1708" s="222"/>
      <c r="V1708" s="393"/>
    </row>
    <row r="1709" spans="2:22" x14ac:dyDescent="0.25">
      <c r="B1709" s="563"/>
      <c r="C1709" s="562"/>
      <c r="D1709" s="563"/>
      <c r="E1709" s="167" t="s">
        <v>13704</v>
      </c>
      <c r="F1709" s="174"/>
      <c r="G1709" s="174"/>
      <c r="H1709" s="35"/>
      <c r="I1709" s="174"/>
      <c r="J1709" s="174"/>
      <c r="K1709" s="174"/>
      <c r="L1709" s="552" t="s">
        <v>13717</v>
      </c>
      <c r="M1709" s="174">
        <v>1</v>
      </c>
      <c r="N1709" s="400"/>
      <c r="O1709" s="319"/>
      <c r="P1709" s="174"/>
      <c r="Q1709" s="174"/>
      <c r="R1709" s="335"/>
      <c r="S1709" s="592">
        <f t="shared" si="254"/>
        <v>1</v>
      </c>
      <c r="T1709" s="222"/>
      <c r="V1709" s="393"/>
    </row>
    <row r="1710" spans="2:22" x14ac:dyDescent="0.25">
      <c r="B1710" s="563"/>
      <c r="C1710" s="562"/>
      <c r="D1710" s="563"/>
      <c r="E1710" s="167" t="s">
        <v>13704</v>
      </c>
      <c r="F1710" s="174"/>
      <c r="G1710" s="174"/>
      <c r="H1710" s="35"/>
      <c r="I1710" s="174"/>
      <c r="J1710" s="174"/>
      <c r="K1710" s="174"/>
      <c r="L1710" s="552" t="s">
        <v>13718</v>
      </c>
      <c r="M1710" s="174">
        <v>1</v>
      </c>
      <c r="N1710" s="400"/>
      <c r="O1710" s="319"/>
      <c r="P1710" s="174"/>
      <c r="Q1710" s="174"/>
      <c r="R1710" s="335"/>
      <c r="S1710" s="592">
        <f t="shared" si="254"/>
        <v>1</v>
      </c>
      <c r="T1710" s="222"/>
      <c r="V1710" s="393"/>
    </row>
    <row r="1711" spans="2:22" x14ac:dyDescent="0.25">
      <c r="B1711" s="563"/>
      <c r="C1711" s="562"/>
      <c r="D1711" s="563"/>
      <c r="E1711" s="167" t="s">
        <v>13704</v>
      </c>
      <c r="F1711" s="174"/>
      <c r="G1711" s="174"/>
      <c r="H1711" s="35"/>
      <c r="I1711" s="174"/>
      <c r="J1711" s="174"/>
      <c r="K1711" s="174"/>
      <c r="L1711" s="552" t="s">
        <v>13719</v>
      </c>
      <c r="M1711" s="174">
        <v>1</v>
      </c>
      <c r="N1711" s="400"/>
      <c r="O1711" s="319"/>
      <c r="P1711" s="174"/>
      <c r="Q1711" s="174"/>
      <c r="R1711" s="335"/>
      <c r="S1711" s="592">
        <f t="shared" si="254"/>
        <v>1</v>
      </c>
      <c r="T1711" s="222"/>
      <c r="V1711" s="393"/>
    </row>
    <row r="1712" spans="2:22" x14ac:dyDescent="0.25">
      <c r="B1712" s="563"/>
      <c r="C1712" s="562"/>
      <c r="D1712" s="563"/>
      <c r="E1712" s="167" t="s">
        <v>13704</v>
      </c>
      <c r="F1712" s="174"/>
      <c r="G1712" s="174"/>
      <c r="H1712" s="35"/>
      <c r="I1712" s="174"/>
      <c r="J1712" s="174"/>
      <c r="K1712" s="174"/>
      <c r="L1712" s="552" t="s">
        <v>13720</v>
      </c>
      <c r="M1712" s="174">
        <v>1</v>
      </c>
      <c r="N1712" s="400"/>
      <c r="O1712" s="319"/>
      <c r="P1712" s="174"/>
      <c r="Q1712" s="174"/>
      <c r="R1712" s="335"/>
      <c r="S1712" s="592">
        <f t="shared" si="254"/>
        <v>1</v>
      </c>
      <c r="T1712" s="222"/>
      <c r="V1712" s="393"/>
    </row>
    <row r="1713" spans="2:22" x14ac:dyDescent="0.25">
      <c r="B1713" s="563"/>
      <c r="C1713" s="562"/>
      <c r="D1713" s="563"/>
      <c r="E1713" s="167" t="s">
        <v>13704</v>
      </c>
      <c r="F1713" s="174"/>
      <c r="G1713" s="174"/>
      <c r="H1713" s="35"/>
      <c r="I1713" s="174"/>
      <c r="J1713" s="174"/>
      <c r="K1713" s="174"/>
      <c r="L1713" s="552" t="s">
        <v>13721</v>
      </c>
      <c r="M1713" s="174">
        <v>1</v>
      </c>
      <c r="N1713" s="400"/>
      <c r="O1713" s="319"/>
      <c r="P1713" s="174"/>
      <c r="Q1713" s="174"/>
      <c r="R1713" s="335"/>
      <c r="S1713" s="592">
        <f t="shared" si="254"/>
        <v>1</v>
      </c>
      <c r="T1713" s="222"/>
      <c r="V1713" s="393"/>
    </row>
    <row r="1714" spans="2:22" x14ac:dyDescent="0.25">
      <c r="B1714" s="563"/>
      <c r="C1714" s="562"/>
      <c r="D1714" s="563"/>
      <c r="E1714" s="167" t="s">
        <v>13704</v>
      </c>
      <c r="F1714" s="174"/>
      <c r="G1714" s="174"/>
      <c r="H1714" s="35"/>
      <c r="I1714" s="174"/>
      <c r="J1714" s="174"/>
      <c r="K1714" s="174"/>
      <c r="L1714" s="552" t="s">
        <v>13722</v>
      </c>
      <c r="M1714" s="174">
        <v>1</v>
      </c>
      <c r="N1714" s="400"/>
      <c r="O1714" s="319"/>
      <c r="P1714" s="174"/>
      <c r="Q1714" s="174"/>
      <c r="R1714" s="335"/>
      <c r="S1714" s="592">
        <f t="shared" si="254"/>
        <v>1</v>
      </c>
      <c r="T1714" s="222"/>
      <c r="V1714" s="393"/>
    </row>
    <row r="1715" spans="2:22" x14ac:dyDescent="0.25">
      <c r="B1715" s="563"/>
      <c r="C1715" s="562"/>
      <c r="D1715" s="563"/>
      <c r="E1715" s="167" t="s">
        <v>13704</v>
      </c>
      <c r="F1715" s="174"/>
      <c r="G1715" s="174"/>
      <c r="H1715" s="35"/>
      <c r="I1715" s="174"/>
      <c r="J1715" s="174"/>
      <c r="K1715" s="174"/>
      <c r="L1715" s="552" t="s">
        <v>13723</v>
      </c>
      <c r="M1715" s="174">
        <v>1</v>
      </c>
      <c r="N1715" s="400"/>
      <c r="O1715" s="319"/>
      <c r="P1715" s="174"/>
      <c r="Q1715" s="174"/>
      <c r="R1715" s="335"/>
      <c r="S1715" s="592">
        <f t="shared" si="254"/>
        <v>1</v>
      </c>
      <c r="T1715" s="222"/>
      <c r="V1715" s="393"/>
    </row>
    <row r="1716" spans="2:22" x14ac:dyDescent="0.25">
      <c r="B1716" s="563"/>
      <c r="C1716" s="562"/>
      <c r="D1716" s="563"/>
      <c r="E1716" s="167" t="s">
        <v>13704</v>
      </c>
      <c r="F1716" s="174"/>
      <c r="G1716" s="174"/>
      <c r="H1716" s="35"/>
      <c r="I1716" s="174"/>
      <c r="J1716" s="174"/>
      <c r="K1716" s="174"/>
      <c r="L1716" s="552" t="s">
        <v>13724</v>
      </c>
      <c r="M1716" s="174">
        <v>1</v>
      </c>
      <c r="N1716" s="400"/>
      <c r="O1716" s="319"/>
      <c r="P1716" s="174"/>
      <c r="Q1716" s="174"/>
      <c r="R1716" s="335"/>
      <c r="S1716" s="592">
        <f t="shared" si="254"/>
        <v>1</v>
      </c>
      <c r="T1716" s="222"/>
      <c r="V1716" s="393"/>
    </row>
    <row r="1717" spans="2:22" x14ac:dyDescent="0.25">
      <c r="B1717" s="563"/>
      <c r="C1717" s="562"/>
      <c r="D1717" s="563"/>
      <c r="E1717" s="167" t="s">
        <v>13704</v>
      </c>
      <c r="F1717" s="174"/>
      <c r="G1717" s="174"/>
      <c r="H1717" s="35"/>
      <c r="I1717" s="174"/>
      <c r="J1717" s="174"/>
      <c r="K1717" s="174"/>
      <c r="L1717" s="552" t="s">
        <v>13725</v>
      </c>
      <c r="M1717" s="174">
        <v>1</v>
      </c>
      <c r="N1717" s="400"/>
      <c r="O1717" s="319"/>
      <c r="P1717" s="174"/>
      <c r="Q1717" s="174"/>
      <c r="R1717" s="335"/>
      <c r="S1717" s="592">
        <f t="shared" si="254"/>
        <v>1</v>
      </c>
      <c r="T1717" s="222"/>
      <c r="V1717" s="393"/>
    </row>
    <row r="1718" spans="2:22" x14ac:dyDescent="0.25">
      <c r="B1718" s="563"/>
      <c r="C1718" s="562"/>
      <c r="D1718" s="563"/>
      <c r="E1718" s="167" t="s">
        <v>13704</v>
      </c>
      <c r="F1718" s="174"/>
      <c r="G1718" s="174"/>
      <c r="H1718" s="35"/>
      <c r="I1718" s="174"/>
      <c r="J1718" s="174"/>
      <c r="K1718" s="174"/>
      <c r="L1718" s="552" t="s">
        <v>13726</v>
      </c>
      <c r="M1718" s="174">
        <v>1</v>
      </c>
      <c r="N1718" s="400"/>
      <c r="O1718" s="319"/>
      <c r="P1718" s="174"/>
      <c r="Q1718" s="174"/>
      <c r="R1718" s="335"/>
      <c r="S1718" s="592">
        <f t="shared" si="254"/>
        <v>1</v>
      </c>
      <c r="T1718" s="222"/>
      <c r="V1718" s="393"/>
    </row>
    <row r="1719" spans="2:22" x14ac:dyDescent="0.25">
      <c r="B1719" s="563"/>
      <c r="C1719" s="562"/>
      <c r="D1719" s="563"/>
      <c r="E1719" s="167" t="s">
        <v>13704</v>
      </c>
      <c r="F1719" s="174"/>
      <c r="G1719" s="174"/>
      <c r="H1719" s="35"/>
      <c r="I1719" s="174"/>
      <c r="J1719" s="174"/>
      <c r="K1719" s="174"/>
      <c r="L1719" s="552" t="s">
        <v>13727</v>
      </c>
      <c r="M1719" s="174">
        <v>1</v>
      </c>
      <c r="N1719" s="400"/>
      <c r="O1719" s="319"/>
      <c r="P1719" s="174"/>
      <c r="Q1719" s="174"/>
      <c r="R1719" s="335"/>
      <c r="S1719" s="592">
        <f t="shared" si="254"/>
        <v>1</v>
      </c>
      <c r="T1719" s="222"/>
      <c r="V1719" s="393"/>
    </row>
    <row r="1720" spans="2:22" x14ac:dyDescent="0.25">
      <c r="B1720" s="563"/>
      <c r="C1720" s="562"/>
      <c r="D1720" s="563"/>
      <c r="E1720" s="167" t="s">
        <v>13704</v>
      </c>
      <c r="F1720" s="174"/>
      <c r="G1720" s="174"/>
      <c r="H1720" s="35"/>
      <c r="I1720" s="174"/>
      <c r="J1720" s="174"/>
      <c r="K1720" s="174"/>
      <c r="L1720" s="552" t="s">
        <v>13728</v>
      </c>
      <c r="M1720" s="174">
        <v>1</v>
      </c>
      <c r="N1720" s="400"/>
      <c r="O1720" s="319"/>
      <c r="P1720" s="174"/>
      <c r="Q1720" s="174"/>
      <c r="R1720" s="335"/>
      <c r="S1720" s="592">
        <f t="shared" si="254"/>
        <v>1</v>
      </c>
      <c r="T1720" s="222"/>
      <c r="V1720" s="393"/>
    </row>
    <row r="1721" spans="2:22" x14ac:dyDescent="0.25">
      <c r="B1721" s="563"/>
      <c r="C1721" s="562"/>
      <c r="D1721" s="563"/>
      <c r="E1721" s="167" t="s">
        <v>13704</v>
      </c>
      <c r="F1721" s="174"/>
      <c r="G1721" s="174"/>
      <c r="H1721" s="35"/>
      <c r="I1721" s="174"/>
      <c r="J1721" s="174"/>
      <c r="K1721" s="174"/>
      <c r="L1721" s="552" t="s">
        <v>13729</v>
      </c>
      <c r="M1721" s="174">
        <v>1</v>
      </c>
      <c r="N1721" s="400"/>
      <c r="O1721" s="319"/>
      <c r="P1721" s="174"/>
      <c r="Q1721" s="174"/>
      <c r="R1721" s="335"/>
      <c r="S1721" s="592">
        <f t="shared" si="254"/>
        <v>1</v>
      </c>
      <c r="T1721" s="222"/>
      <c r="V1721" s="393"/>
    </row>
    <row r="1722" spans="2:22" x14ac:dyDescent="0.25">
      <c r="B1722" s="563"/>
      <c r="C1722" s="562"/>
      <c r="D1722" s="563"/>
      <c r="E1722" s="167" t="s">
        <v>13704</v>
      </c>
      <c r="F1722" s="174"/>
      <c r="G1722" s="174"/>
      <c r="H1722" s="35"/>
      <c r="I1722" s="174"/>
      <c r="J1722" s="174"/>
      <c r="K1722" s="174"/>
      <c r="L1722" s="552" t="s">
        <v>13730</v>
      </c>
      <c r="M1722" s="174">
        <v>1</v>
      </c>
      <c r="N1722" s="400"/>
      <c r="O1722" s="319"/>
      <c r="P1722" s="174"/>
      <c r="Q1722" s="174"/>
      <c r="R1722" s="335"/>
      <c r="S1722" s="592">
        <f t="shared" si="254"/>
        <v>1</v>
      </c>
      <c r="T1722" s="222"/>
      <c r="V1722" s="393"/>
    </row>
    <row r="1723" spans="2:22" x14ac:dyDescent="0.25">
      <c r="B1723" s="563"/>
      <c r="C1723" s="562"/>
      <c r="D1723" s="563"/>
      <c r="E1723" s="167" t="s">
        <v>13704</v>
      </c>
      <c r="F1723" s="174"/>
      <c r="G1723" s="174"/>
      <c r="H1723" s="35"/>
      <c r="I1723" s="174"/>
      <c r="J1723" s="174"/>
      <c r="K1723" s="174"/>
      <c r="L1723" s="552" t="s">
        <v>13731</v>
      </c>
      <c r="M1723" s="174">
        <v>1</v>
      </c>
      <c r="N1723" s="400"/>
      <c r="O1723" s="319"/>
      <c r="P1723" s="174"/>
      <c r="Q1723" s="174"/>
      <c r="R1723" s="335"/>
      <c r="S1723" s="592">
        <f t="shared" si="254"/>
        <v>1</v>
      </c>
      <c r="T1723" s="222"/>
      <c r="V1723" s="393"/>
    </row>
    <row r="1724" spans="2:22" x14ac:dyDescent="0.25">
      <c r="B1724" s="563"/>
      <c r="C1724" s="562"/>
      <c r="D1724" s="563"/>
      <c r="E1724" s="167" t="s">
        <v>13705</v>
      </c>
      <c r="F1724" s="174"/>
      <c r="G1724" s="174"/>
      <c r="H1724" s="35"/>
      <c r="I1724" s="174"/>
      <c r="J1724" s="174"/>
      <c r="K1724" s="174"/>
      <c r="L1724" s="552" t="s">
        <v>13732</v>
      </c>
      <c r="M1724" s="174">
        <v>1</v>
      </c>
      <c r="N1724" s="400"/>
      <c r="O1724" s="319"/>
      <c r="P1724" s="174"/>
      <c r="Q1724" s="174"/>
      <c r="R1724" s="335"/>
      <c r="S1724" s="592">
        <f t="shared" si="254"/>
        <v>1</v>
      </c>
      <c r="T1724" s="222"/>
      <c r="V1724" s="393"/>
    </row>
    <row r="1725" spans="2:22" x14ac:dyDescent="0.25">
      <c r="B1725" s="563"/>
      <c r="C1725" s="562"/>
      <c r="D1725" s="563"/>
      <c r="E1725" s="167" t="s">
        <v>13706</v>
      </c>
      <c r="F1725" s="174"/>
      <c r="G1725" s="174"/>
      <c r="H1725" s="35"/>
      <c r="I1725" s="174"/>
      <c r="J1725" s="174"/>
      <c r="K1725" s="174"/>
      <c r="L1725" s="552" t="s">
        <v>13733</v>
      </c>
      <c r="M1725" s="174">
        <v>1</v>
      </c>
      <c r="N1725" s="400"/>
      <c r="O1725" s="319"/>
      <c r="P1725" s="174"/>
      <c r="Q1725" s="174"/>
      <c r="R1725" s="335"/>
      <c r="S1725" s="592">
        <f t="shared" si="254"/>
        <v>1</v>
      </c>
      <c r="T1725" s="222"/>
      <c r="V1725" s="393"/>
    </row>
    <row r="1726" spans="2:22" x14ac:dyDescent="0.25">
      <c r="B1726" s="563"/>
      <c r="C1726" s="562"/>
      <c r="D1726" s="563"/>
      <c r="E1726" s="167" t="s">
        <v>13706</v>
      </c>
      <c r="F1726" s="174"/>
      <c r="G1726" s="174"/>
      <c r="H1726" s="35"/>
      <c r="I1726" s="174"/>
      <c r="J1726" s="174"/>
      <c r="K1726" s="174"/>
      <c r="L1726" s="552" t="s">
        <v>13734</v>
      </c>
      <c r="M1726" s="174">
        <v>1</v>
      </c>
      <c r="N1726" s="400"/>
      <c r="O1726" s="319"/>
      <c r="P1726" s="174"/>
      <c r="Q1726" s="174"/>
      <c r="R1726" s="335"/>
      <c r="S1726" s="592">
        <f t="shared" si="254"/>
        <v>1</v>
      </c>
      <c r="T1726" s="222"/>
      <c r="V1726" s="393"/>
    </row>
    <row r="1727" spans="2:22" x14ac:dyDescent="0.25">
      <c r="B1727" s="563"/>
      <c r="C1727" s="562"/>
      <c r="D1727" s="563"/>
      <c r="E1727" s="167" t="s">
        <v>13706</v>
      </c>
      <c r="F1727" s="174"/>
      <c r="G1727" s="174"/>
      <c r="H1727" s="35"/>
      <c r="I1727" s="174"/>
      <c r="J1727" s="174"/>
      <c r="K1727" s="174"/>
      <c r="L1727" s="552" t="s">
        <v>13735</v>
      </c>
      <c r="M1727" s="174">
        <v>1</v>
      </c>
      <c r="N1727" s="400"/>
      <c r="O1727" s="319"/>
      <c r="P1727" s="174"/>
      <c r="Q1727" s="174"/>
      <c r="R1727" s="335"/>
      <c r="S1727" s="592">
        <f t="shared" si="254"/>
        <v>1</v>
      </c>
      <c r="T1727" s="222"/>
      <c r="V1727" s="393"/>
    </row>
    <row r="1728" spans="2:22" x14ac:dyDescent="0.25">
      <c r="B1728" s="563"/>
      <c r="C1728" s="562"/>
      <c r="D1728" s="563"/>
      <c r="E1728" s="167" t="s">
        <v>13706</v>
      </c>
      <c r="F1728" s="174"/>
      <c r="G1728" s="174"/>
      <c r="H1728" s="35"/>
      <c r="I1728" s="174"/>
      <c r="J1728" s="174"/>
      <c r="K1728" s="174"/>
      <c r="L1728" s="552" t="s">
        <v>13736</v>
      </c>
      <c r="M1728" s="174">
        <v>1</v>
      </c>
      <c r="N1728" s="400"/>
      <c r="O1728" s="319"/>
      <c r="P1728" s="174"/>
      <c r="Q1728" s="174"/>
      <c r="R1728" s="335"/>
      <c r="S1728" s="592">
        <f t="shared" si="254"/>
        <v>1</v>
      </c>
      <c r="T1728" s="222"/>
      <c r="V1728" s="393"/>
    </row>
    <row r="1729" spans="2:22" x14ac:dyDescent="0.25">
      <c r="B1729" s="563"/>
      <c r="C1729" s="562"/>
      <c r="D1729" s="563"/>
      <c r="E1729" s="167" t="s">
        <v>13706</v>
      </c>
      <c r="F1729" s="174"/>
      <c r="G1729" s="174"/>
      <c r="H1729" s="35"/>
      <c r="I1729" s="174"/>
      <c r="J1729" s="174"/>
      <c r="K1729" s="174"/>
      <c r="L1729" s="552" t="s">
        <v>13737</v>
      </c>
      <c r="M1729" s="174">
        <v>1</v>
      </c>
      <c r="N1729" s="400"/>
      <c r="O1729" s="319"/>
      <c r="P1729" s="174"/>
      <c r="Q1729" s="174"/>
      <c r="R1729" s="335"/>
      <c r="S1729" s="592">
        <f t="shared" si="254"/>
        <v>1</v>
      </c>
      <c r="T1729" s="222"/>
      <c r="V1729" s="393"/>
    </row>
    <row r="1730" spans="2:22" x14ac:dyDescent="0.25">
      <c r="B1730" s="563"/>
      <c r="C1730" s="562"/>
      <c r="D1730" s="563"/>
      <c r="E1730" s="167" t="s">
        <v>13706</v>
      </c>
      <c r="F1730" s="174"/>
      <c r="G1730" s="174"/>
      <c r="H1730" s="35"/>
      <c r="I1730" s="174"/>
      <c r="J1730" s="174"/>
      <c r="K1730" s="174"/>
      <c r="L1730" s="552" t="s">
        <v>13738</v>
      </c>
      <c r="M1730" s="174">
        <v>1</v>
      </c>
      <c r="N1730" s="400"/>
      <c r="O1730" s="319"/>
      <c r="P1730" s="174"/>
      <c r="Q1730" s="174"/>
      <c r="R1730" s="335"/>
      <c r="S1730" s="592">
        <f t="shared" si="254"/>
        <v>1</v>
      </c>
      <c r="T1730" s="222"/>
      <c r="V1730" s="393"/>
    </row>
    <row r="1731" spans="2:22" x14ac:dyDescent="0.25">
      <c r="B1731" s="563"/>
      <c r="C1731" s="562"/>
      <c r="D1731" s="563"/>
      <c r="E1731" s="167" t="s">
        <v>13706</v>
      </c>
      <c r="F1731" s="174"/>
      <c r="G1731" s="174"/>
      <c r="H1731" s="35"/>
      <c r="I1731" s="174"/>
      <c r="J1731" s="174"/>
      <c r="K1731" s="174"/>
      <c r="L1731" s="552" t="s">
        <v>13739</v>
      </c>
      <c r="M1731" s="174">
        <v>1</v>
      </c>
      <c r="N1731" s="400"/>
      <c r="O1731" s="319"/>
      <c r="P1731" s="174"/>
      <c r="Q1731" s="174"/>
      <c r="R1731" s="335"/>
      <c r="S1731" s="592">
        <f t="shared" si="254"/>
        <v>1</v>
      </c>
      <c r="T1731" s="222"/>
      <c r="V1731" s="393"/>
    </row>
    <row r="1732" spans="2:22" x14ac:dyDescent="0.25">
      <c r="B1732" s="563"/>
      <c r="C1732" s="562"/>
      <c r="D1732" s="563"/>
      <c r="E1732" s="167" t="s">
        <v>13706</v>
      </c>
      <c r="F1732" s="174"/>
      <c r="G1732" s="174"/>
      <c r="H1732" s="35"/>
      <c r="I1732" s="174"/>
      <c r="J1732" s="174"/>
      <c r="K1732" s="174"/>
      <c r="L1732" s="552" t="s">
        <v>13740</v>
      </c>
      <c r="M1732" s="174">
        <v>1</v>
      </c>
      <c r="N1732" s="400"/>
      <c r="O1732" s="319"/>
      <c r="P1732" s="174"/>
      <c r="Q1732" s="174"/>
      <c r="R1732" s="335"/>
      <c r="S1732" s="592">
        <f t="shared" si="254"/>
        <v>1</v>
      </c>
      <c r="T1732" s="222"/>
      <c r="V1732" s="393"/>
    </row>
    <row r="1733" spans="2:22" x14ac:dyDescent="0.25">
      <c r="B1733" s="563"/>
      <c r="C1733" s="562"/>
      <c r="D1733" s="563"/>
      <c r="E1733" s="167" t="s">
        <v>13706</v>
      </c>
      <c r="F1733" s="174"/>
      <c r="G1733" s="174"/>
      <c r="H1733" s="35"/>
      <c r="I1733" s="174"/>
      <c r="J1733" s="174"/>
      <c r="K1733" s="174"/>
      <c r="L1733" s="552" t="s">
        <v>13741</v>
      </c>
      <c r="M1733" s="174">
        <v>1</v>
      </c>
      <c r="N1733" s="400"/>
      <c r="O1733" s="319"/>
      <c r="P1733" s="174"/>
      <c r="Q1733" s="174"/>
      <c r="R1733" s="335"/>
      <c r="S1733" s="592">
        <f t="shared" si="254"/>
        <v>1</v>
      </c>
      <c r="T1733" s="222"/>
      <c r="V1733" s="393"/>
    </row>
    <row r="1734" spans="2:22" x14ac:dyDescent="0.25">
      <c r="B1734" s="563"/>
      <c r="C1734" s="562"/>
      <c r="D1734" s="563"/>
      <c r="E1734" s="167" t="s">
        <v>13706</v>
      </c>
      <c r="F1734" s="174"/>
      <c r="G1734" s="174"/>
      <c r="H1734" s="35"/>
      <c r="I1734" s="174"/>
      <c r="J1734" s="174"/>
      <c r="K1734" s="174"/>
      <c r="L1734" s="552" t="s">
        <v>13742</v>
      </c>
      <c r="M1734" s="174">
        <v>1</v>
      </c>
      <c r="N1734" s="400"/>
      <c r="O1734" s="319"/>
      <c r="P1734" s="174"/>
      <c r="Q1734" s="174"/>
      <c r="R1734" s="335"/>
      <c r="S1734" s="592">
        <f t="shared" si="254"/>
        <v>1</v>
      </c>
      <c r="T1734" s="222"/>
      <c r="V1734" s="393"/>
    </row>
    <row r="1735" spans="2:22" x14ac:dyDescent="0.25">
      <c r="B1735" s="563"/>
      <c r="C1735" s="562"/>
      <c r="D1735" s="563"/>
      <c r="E1735" s="167" t="s">
        <v>13706</v>
      </c>
      <c r="F1735" s="174"/>
      <c r="G1735" s="174"/>
      <c r="H1735" s="35"/>
      <c r="I1735" s="174"/>
      <c r="J1735" s="174"/>
      <c r="K1735" s="174"/>
      <c r="L1735" s="552" t="s">
        <v>13743</v>
      </c>
      <c r="M1735" s="174">
        <v>1</v>
      </c>
      <c r="N1735" s="400"/>
      <c r="O1735" s="319"/>
      <c r="P1735" s="174"/>
      <c r="Q1735" s="174"/>
      <c r="R1735" s="335"/>
      <c r="S1735" s="592">
        <f t="shared" si="254"/>
        <v>1</v>
      </c>
      <c r="T1735" s="222"/>
      <c r="V1735" s="393"/>
    </row>
    <row r="1736" spans="2:22" x14ac:dyDescent="0.25">
      <c r="B1736" s="563"/>
      <c r="C1736" s="562"/>
      <c r="D1736" s="563"/>
      <c r="E1736" s="167" t="s">
        <v>13706</v>
      </c>
      <c r="F1736" s="174"/>
      <c r="G1736" s="174"/>
      <c r="H1736" s="35"/>
      <c r="I1736" s="174"/>
      <c r="J1736" s="174"/>
      <c r="K1736" s="174"/>
      <c r="L1736" s="552" t="s">
        <v>13744</v>
      </c>
      <c r="M1736" s="174">
        <v>1</v>
      </c>
      <c r="N1736" s="400"/>
      <c r="O1736" s="319"/>
      <c r="P1736" s="174"/>
      <c r="Q1736" s="174"/>
      <c r="R1736" s="335"/>
      <c r="S1736" s="592">
        <f t="shared" si="254"/>
        <v>1</v>
      </c>
      <c r="T1736" s="222"/>
      <c r="V1736" s="393"/>
    </row>
    <row r="1737" spans="2:22" x14ac:dyDescent="0.25">
      <c r="B1737" s="563"/>
      <c r="C1737" s="562"/>
      <c r="D1737" s="563"/>
      <c r="E1737" s="167" t="s">
        <v>13706</v>
      </c>
      <c r="F1737" s="174"/>
      <c r="G1737" s="174"/>
      <c r="H1737" s="35"/>
      <c r="I1737" s="174"/>
      <c r="J1737" s="174"/>
      <c r="K1737" s="174"/>
      <c r="L1737" s="552" t="s">
        <v>13745</v>
      </c>
      <c r="M1737" s="174">
        <v>1</v>
      </c>
      <c r="N1737" s="400"/>
      <c r="O1737" s="319"/>
      <c r="P1737" s="174"/>
      <c r="Q1737" s="174"/>
      <c r="R1737" s="335"/>
      <c r="S1737" s="592">
        <f t="shared" si="254"/>
        <v>1</v>
      </c>
      <c r="T1737" s="222"/>
      <c r="V1737" s="393"/>
    </row>
    <row r="1738" spans="2:22" x14ac:dyDescent="0.25">
      <c r="B1738" s="563"/>
      <c r="C1738" s="562"/>
      <c r="D1738" s="563"/>
      <c r="E1738" s="167" t="s">
        <v>13706</v>
      </c>
      <c r="F1738" s="174"/>
      <c r="G1738" s="174"/>
      <c r="H1738" s="35"/>
      <c r="I1738" s="174"/>
      <c r="J1738" s="174"/>
      <c r="K1738" s="174"/>
      <c r="L1738" s="552" t="s">
        <v>13746</v>
      </c>
      <c r="M1738" s="174">
        <v>1</v>
      </c>
      <c r="N1738" s="400"/>
      <c r="O1738" s="319"/>
      <c r="P1738" s="174"/>
      <c r="Q1738" s="174"/>
      <c r="R1738" s="335"/>
      <c r="S1738" s="592">
        <f t="shared" si="254"/>
        <v>1</v>
      </c>
      <c r="T1738" s="222"/>
      <c r="V1738" s="393"/>
    </row>
    <row r="1739" spans="2:22" x14ac:dyDescent="0.25">
      <c r="B1739" s="563"/>
      <c r="C1739" s="562"/>
      <c r="D1739" s="563"/>
      <c r="E1739" s="167" t="s">
        <v>13706</v>
      </c>
      <c r="F1739" s="174"/>
      <c r="G1739" s="174"/>
      <c r="H1739" s="35"/>
      <c r="I1739" s="174"/>
      <c r="J1739" s="174"/>
      <c r="K1739" s="174"/>
      <c r="L1739" s="552" t="s">
        <v>13747</v>
      </c>
      <c r="M1739" s="174">
        <v>1</v>
      </c>
      <c r="N1739" s="400"/>
      <c r="O1739" s="319"/>
      <c r="P1739" s="174"/>
      <c r="Q1739" s="174"/>
      <c r="R1739" s="335"/>
      <c r="S1739" s="592">
        <f t="shared" si="254"/>
        <v>1</v>
      </c>
      <c r="T1739" s="222"/>
      <c r="V1739" s="393"/>
    </row>
    <row r="1740" spans="2:22" x14ac:dyDescent="0.25">
      <c r="B1740" s="563"/>
      <c r="C1740" s="562"/>
      <c r="D1740" s="563"/>
      <c r="E1740" s="167" t="s">
        <v>13706</v>
      </c>
      <c r="F1740" s="174"/>
      <c r="G1740" s="174"/>
      <c r="H1740" s="35"/>
      <c r="I1740" s="174"/>
      <c r="J1740" s="174"/>
      <c r="K1740" s="174"/>
      <c r="L1740" s="552" t="s">
        <v>13748</v>
      </c>
      <c r="M1740" s="174">
        <v>1</v>
      </c>
      <c r="N1740" s="400"/>
      <c r="O1740" s="319"/>
      <c r="P1740" s="174"/>
      <c r="Q1740" s="174"/>
      <c r="R1740" s="335"/>
      <c r="S1740" s="592">
        <f t="shared" si="254"/>
        <v>1</v>
      </c>
      <c r="T1740" s="222"/>
      <c r="V1740" s="393"/>
    </row>
    <row r="1741" spans="2:22" x14ac:dyDescent="0.25">
      <c r="B1741" s="563"/>
      <c r="C1741" s="562"/>
      <c r="D1741" s="563"/>
      <c r="E1741" s="167" t="s">
        <v>13706</v>
      </c>
      <c r="F1741" s="174"/>
      <c r="G1741" s="174"/>
      <c r="H1741" s="35"/>
      <c r="I1741" s="174"/>
      <c r="J1741" s="174"/>
      <c r="K1741" s="174"/>
      <c r="L1741" s="552" t="s">
        <v>13749</v>
      </c>
      <c r="M1741" s="174">
        <v>1</v>
      </c>
      <c r="N1741" s="400"/>
      <c r="O1741" s="319"/>
      <c r="P1741" s="174"/>
      <c r="Q1741" s="174"/>
      <c r="R1741" s="335"/>
      <c r="S1741" s="592">
        <f t="shared" si="254"/>
        <v>1</v>
      </c>
      <c r="T1741" s="222"/>
      <c r="V1741" s="393"/>
    </row>
    <row r="1742" spans="2:22" x14ac:dyDescent="0.25">
      <c r="B1742" s="563"/>
      <c r="C1742" s="562"/>
      <c r="D1742" s="563"/>
      <c r="E1742" s="167" t="s">
        <v>13706</v>
      </c>
      <c r="F1742" s="174"/>
      <c r="G1742" s="174"/>
      <c r="H1742" s="35"/>
      <c r="I1742" s="174"/>
      <c r="J1742" s="174"/>
      <c r="K1742" s="174"/>
      <c r="L1742" s="552" t="s">
        <v>13750</v>
      </c>
      <c r="M1742" s="174">
        <v>1</v>
      </c>
      <c r="N1742" s="400"/>
      <c r="O1742" s="319"/>
      <c r="P1742" s="174"/>
      <c r="Q1742" s="174"/>
      <c r="R1742" s="335"/>
      <c r="S1742" s="592">
        <f t="shared" si="254"/>
        <v>1</v>
      </c>
      <c r="T1742" s="222"/>
      <c r="V1742" s="393"/>
    </row>
    <row r="1743" spans="2:22" x14ac:dyDescent="0.25">
      <c r="B1743" s="563"/>
      <c r="C1743" s="562"/>
      <c r="D1743" s="563"/>
      <c r="E1743" s="167" t="s">
        <v>13706</v>
      </c>
      <c r="F1743" s="174"/>
      <c r="G1743" s="174"/>
      <c r="H1743" s="35"/>
      <c r="I1743" s="174"/>
      <c r="J1743" s="174"/>
      <c r="K1743" s="174"/>
      <c r="L1743" s="552" t="s">
        <v>13751</v>
      </c>
      <c r="M1743" s="174">
        <v>1</v>
      </c>
      <c r="N1743" s="400"/>
      <c r="O1743" s="319"/>
      <c r="P1743" s="174"/>
      <c r="Q1743" s="174"/>
      <c r="R1743" s="335"/>
      <c r="S1743" s="592">
        <f t="shared" si="254"/>
        <v>1</v>
      </c>
      <c r="T1743" s="222"/>
      <c r="V1743" s="393"/>
    </row>
    <row r="1744" spans="2:22" x14ac:dyDescent="0.25">
      <c r="B1744" s="563"/>
      <c r="C1744" s="562"/>
      <c r="D1744" s="563"/>
      <c r="E1744" s="167" t="s">
        <v>13706</v>
      </c>
      <c r="F1744" s="174"/>
      <c r="G1744" s="174"/>
      <c r="H1744" s="35"/>
      <c r="I1744" s="174"/>
      <c r="J1744" s="174"/>
      <c r="K1744" s="174"/>
      <c r="L1744" s="552" t="s">
        <v>13752</v>
      </c>
      <c r="M1744" s="174">
        <v>1</v>
      </c>
      <c r="N1744" s="400"/>
      <c r="O1744" s="319"/>
      <c r="P1744" s="174"/>
      <c r="Q1744" s="174"/>
      <c r="R1744" s="335"/>
      <c r="S1744" s="592">
        <f t="shared" si="254"/>
        <v>1</v>
      </c>
      <c r="T1744" s="222"/>
      <c r="V1744" s="393"/>
    </row>
    <row r="1745" spans="2:22" x14ac:dyDescent="0.25">
      <c r="B1745" s="563"/>
      <c r="C1745" s="562"/>
      <c r="D1745" s="563"/>
      <c r="E1745" s="167" t="s">
        <v>13706</v>
      </c>
      <c r="F1745" s="174"/>
      <c r="G1745" s="174"/>
      <c r="H1745" s="35"/>
      <c r="I1745" s="174"/>
      <c r="J1745" s="174"/>
      <c r="K1745" s="174"/>
      <c r="L1745" s="552" t="s">
        <v>13753</v>
      </c>
      <c r="M1745" s="174">
        <v>1</v>
      </c>
      <c r="N1745" s="400"/>
      <c r="O1745" s="319"/>
      <c r="P1745" s="174"/>
      <c r="Q1745" s="174"/>
      <c r="R1745" s="335"/>
      <c r="S1745" s="592">
        <f t="shared" si="254"/>
        <v>1</v>
      </c>
      <c r="T1745" s="222"/>
      <c r="V1745" s="393"/>
    </row>
    <row r="1746" spans="2:22" x14ac:dyDescent="0.25">
      <c r="B1746" s="563"/>
      <c r="C1746" s="562"/>
      <c r="D1746" s="563"/>
      <c r="E1746" s="167" t="s">
        <v>13706</v>
      </c>
      <c r="F1746" s="174"/>
      <c r="G1746" s="174"/>
      <c r="H1746" s="35"/>
      <c r="I1746" s="174"/>
      <c r="J1746" s="174"/>
      <c r="K1746" s="174"/>
      <c r="L1746" s="552" t="s">
        <v>13754</v>
      </c>
      <c r="M1746" s="174">
        <v>1</v>
      </c>
      <c r="N1746" s="400"/>
      <c r="O1746" s="319"/>
      <c r="P1746" s="174"/>
      <c r="Q1746" s="174"/>
      <c r="R1746" s="335"/>
      <c r="S1746" s="592">
        <f t="shared" si="254"/>
        <v>1</v>
      </c>
      <c r="T1746" s="222"/>
      <c r="V1746" s="393"/>
    </row>
    <row r="1747" spans="2:22" x14ac:dyDescent="0.25">
      <c r="B1747" s="563"/>
      <c r="C1747" s="562"/>
      <c r="D1747" s="563"/>
      <c r="E1747" s="167" t="s">
        <v>13706</v>
      </c>
      <c r="F1747" s="174"/>
      <c r="G1747" s="174"/>
      <c r="H1747" s="35"/>
      <c r="I1747" s="174"/>
      <c r="J1747" s="174"/>
      <c r="K1747" s="174"/>
      <c r="L1747" s="552" t="s">
        <v>13755</v>
      </c>
      <c r="M1747" s="174">
        <v>1</v>
      </c>
      <c r="N1747" s="400"/>
      <c r="O1747" s="319"/>
      <c r="P1747" s="174"/>
      <c r="Q1747" s="174"/>
      <c r="R1747" s="335"/>
      <c r="S1747" s="592">
        <f t="shared" si="254"/>
        <v>1</v>
      </c>
      <c r="T1747" s="222"/>
      <c r="V1747" s="393"/>
    </row>
    <row r="1748" spans="2:22" x14ac:dyDescent="0.25">
      <c r="B1748" s="563"/>
      <c r="C1748" s="562"/>
      <c r="D1748" s="563"/>
      <c r="E1748" s="167" t="s">
        <v>13706</v>
      </c>
      <c r="F1748" s="174"/>
      <c r="G1748" s="174"/>
      <c r="H1748" s="35"/>
      <c r="I1748" s="174"/>
      <c r="J1748" s="174"/>
      <c r="K1748" s="174"/>
      <c r="L1748" s="552" t="s">
        <v>13756</v>
      </c>
      <c r="M1748" s="174">
        <v>1</v>
      </c>
      <c r="N1748" s="400"/>
      <c r="O1748" s="319"/>
      <c r="P1748" s="174"/>
      <c r="Q1748" s="174"/>
      <c r="R1748" s="335"/>
      <c r="S1748" s="592">
        <f t="shared" si="254"/>
        <v>1</v>
      </c>
      <c r="T1748" s="222"/>
      <c r="V1748" s="393"/>
    </row>
    <row r="1749" spans="2:22" x14ac:dyDescent="0.25">
      <c r="B1749" s="563"/>
      <c r="C1749" s="562"/>
      <c r="D1749" s="563"/>
      <c r="E1749" s="167" t="s">
        <v>13706</v>
      </c>
      <c r="F1749" s="174"/>
      <c r="G1749" s="174"/>
      <c r="H1749" s="35"/>
      <c r="I1749" s="174"/>
      <c r="J1749" s="174"/>
      <c r="K1749" s="174"/>
      <c r="L1749" s="552" t="s">
        <v>13757</v>
      </c>
      <c r="M1749" s="174">
        <v>1</v>
      </c>
      <c r="N1749" s="400"/>
      <c r="O1749" s="319"/>
      <c r="P1749" s="174"/>
      <c r="Q1749" s="174"/>
      <c r="R1749" s="335"/>
      <c r="S1749" s="592">
        <f t="shared" si="254"/>
        <v>1</v>
      </c>
      <c r="T1749" s="222"/>
      <c r="V1749" s="393"/>
    </row>
    <row r="1750" spans="2:22" x14ac:dyDescent="0.25">
      <c r="B1750" s="563"/>
      <c r="C1750" s="562"/>
      <c r="D1750" s="563"/>
      <c r="E1750" s="167" t="s">
        <v>13706</v>
      </c>
      <c r="F1750" s="174"/>
      <c r="G1750" s="174"/>
      <c r="H1750" s="35"/>
      <c r="I1750" s="174"/>
      <c r="J1750" s="174"/>
      <c r="K1750" s="174"/>
      <c r="L1750" s="552" t="s">
        <v>13758</v>
      </c>
      <c r="M1750" s="174">
        <v>1</v>
      </c>
      <c r="N1750" s="400"/>
      <c r="O1750" s="319"/>
      <c r="P1750" s="174"/>
      <c r="Q1750" s="174"/>
      <c r="R1750" s="335"/>
      <c r="S1750" s="592">
        <f t="shared" si="254"/>
        <v>1</v>
      </c>
      <c r="T1750" s="222"/>
      <c r="V1750" s="393"/>
    </row>
    <row r="1751" spans="2:22" x14ac:dyDescent="0.25">
      <c r="B1751" s="563"/>
      <c r="C1751" s="562"/>
      <c r="D1751" s="563"/>
      <c r="E1751" s="167" t="s">
        <v>13706</v>
      </c>
      <c r="F1751" s="174"/>
      <c r="G1751" s="174"/>
      <c r="H1751" s="35"/>
      <c r="I1751" s="174"/>
      <c r="J1751" s="174"/>
      <c r="K1751" s="174"/>
      <c r="L1751" s="552" t="s">
        <v>13759</v>
      </c>
      <c r="M1751" s="174">
        <v>1</v>
      </c>
      <c r="N1751" s="400"/>
      <c r="O1751" s="319"/>
      <c r="P1751" s="174"/>
      <c r="Q1751" s="174"/>
      <c r="R1751" s="335"/>
      <c r="S1751" s="592">
        <f t="shared" si="254"/>
        <v>1</v>
      </c>
      <c r="T1751" s="222"/>
      <c r="V1751" s="393"/>
    </row>
    <row r="1752" spans="2:22" x14ac:dyDescent="0.25">
      <c r="B1752" s="563"/>
      <c r="C1752" s="562"/>
      <c r="D1752" s="563"/>
      <c r="E1752" s="167" t="s">
        <v>13706</v>
      </c>
      <c r="F1752" s="174"/>
      <c r="G1752" s="174"/>
      <c r="H1752" s="35"/>
      <c r="I1752" s="174"/>
      <c r="J1752" s="174"/>
      <c r="K1752" s="174"/>
      <c r="L1752" s="552" t="s">
        <v>13760</v>
      </c>
      <c r="M1752" s="174">
        <v>1</v>
      </c>
      <c r="N1752" s="400"/>
      <c r="O1752" s="319"/>
      <c r="P1752" s="174"/>
      <c r="Q1752" s="174"/>
      <c r="R1752" s="335"/>
      <c r="S1752" s="592">
        <f t="shared" si="254"/>
        <v>1</v>
      </c>
      <c r="T1752" s="222"/>
      <c r="V1752" s="393"/>
    </row>
    <row r="1753" spans="2:22" x14ac:dyDescent="0.25">
      <c r="B1753" s="563"/>
      <c r="C1753" s="562"/>
      <c r="D1753" s="563"/>
      <c r="E1753" s="167" t="s">
        <v>13706</v>
      </c>
      <c r="F1753" s="174"/>
      <c r="G1753" s="174"/>
      <c r="H1753" s="35"/>
      <c r="I1753" s="174"/>
      <c r="J1753" s="174"/>
      <c r="K1753" s="174"/>
      <c r="L1753" s="552" t="s">
        <v>13761</v>
      </c>
      <c r="M1753" s="174">
        <v>1</v>
      </c>
      <c r="N1753" s="400"/>
      <c r="O1753" s="319"/>
      <c r="P1753" s="174"/>
      <c r="Q1753" s="174"/>
      <c r="R1753" s="335"/>
      <c r="S1753" s="592">
        <f t="shared" si="254"/>
        <v>1</v>
      </c>
      <c r="T1753" s="222"/>
      <c r="V1753" s="393"/>
    </row>
    <row r="1754" spans="2:22" x14ac:dyDescent="0.25">
      <c r="B1754" s="563"/>
      <c r="C1754" s="562"/>
      <c r="D1754" s="563"/>
      <c r="E1754" s="167" t="s">
        <v>13706</v>
      </c>
      <c r="F1754" s="174"/>
      <c r="G1754" s="174"/>
      <c r="H1754" s="35"/>
      <c r="I1754" s="174"/>
      <c r="J1754" s="174"/>
      <c r="K1754" s="174"/>
      <c r="L1754" s="552" t="s">
        <v>13762</v>
      </c>
      <c r="M1754" s="174">
        <v>1</v>
      </c>
      <c r="N1754" s="400"/>
      <c r="O1754" s="319"/>
      <c r="P1754" s="174"/>
      <c r="Q1754" s="174"/>
      <c r="R1754" s="335"/>
      <c r="S1754" s="592">
        <f t="shared" si="254"/>
        <v>1</v>
      </c>
      <c r="T1754" s="222"/>
      <c r="V1754" s="393"/>
    </row>
    <row r="1755" spans="2:22" x14ac:dyDescent="0.25">
      <c r="B1755" s="563"/>
      <c r="C1755" s="562"/>
      <c r="D1755" s="563"/>
      <c r="E1755" s="167" t="s">
        <v>13706</v>
      </c>
      <c r="F1755" s="174"/>
      <c r="G1755" s="174"/>
      <c r="H1755" s="35"/>
      <c r="I1755" s="174"/>
      <c r="J1755" s="174"/>
      <c r="K1755" s="174"/>
      <c r="L1755" s="552" t="s">
        <v>13763</v>
      </c>
      <c r="M1755" s="174">
        <v>1</v>
      </c>
      <c r="N1755" s="400"/>
      <c r="O1755" s="319"/>
      <c r="P1755" s="174"/>
      <c r="Q1755" s="174"/>
      <c r="R1755" s="335"/>
      <c r="S1755" s="592">
        <f t="shared" si="254"/>
        <v>1</v>
      </c>
      <c r="T1755" s="222"/>
      <c r="V1755" s="393"/>
    </row>
    <row r="1756" spans="2:22" x14ac:dyDescent="0.25">
      <c r="B1756" s="563"/>
      <c r="C1756" s="562"/>
      <c r="D1756" s="563"/>
      <c r="E1756" s="167" t="s">
        <v>13706</v>
      </c>
      <c r="F1756" s="174"/>
      <c r="G1756" s="174"/>
      <c r="H1756" s="35"/>
      <c r="I1756" s="174"/>
      <c r="J1756" s="174"/>
      <c r="K1756" s="174"/>
      <c r="L1756" s="552" t="s">
        <v>13764</v>
      </c>
      <c r="M1756" s="174">
        <v>1</v>
      </c>
      <c r="N1756" s="400"/>
      <c r="O1756" s="319"/>
      <c r="P1756" s="174"/>
      <c r="Q1756" s="174"/>
      <c r="R1756" s="335"/>
      <c r="S1756" s="592">
        <f t="shared" si="254"/>
        <v>1</v>
      </c>
      <c r="T1756" s="222"/>
      <c r="V1756" s="393"/>
    </row>
    <row r="1757" spans="2:22" x14ac:dyDescent="0.25">
      <c r="B1757" s="563"/>
      <c r="C1757" s="562"/>
      <c r="D1757" s="563"/>
      <c r="E1757" s="167" t="s">
        <v>13706</v>
      </c>
      <c r="F1757" s="174"/>
      <c r="G1757" s="174"/>
      <c r="H1757" s="35"/>
      <c r="I1757" s="174"/>
      <c r="J1757" s="174"/>
      <c r="K1757" s="174"/>
      <c r="L1757" s="552" t="s">
        <v>13765</v>
      </c>
      <c r="M1757" s="174">
        <v>1</v>
      </c>
      <c r="N1757" s="400"/>
      <c r="O1757" s="319"/>
      <c r="P1757" s="174"/>
      <c r="Q1757" s="174"/>
      <c r="R1757" s="335"/>
      <c r="S1757" s="592">
        <f t="shared" si="254"/>
        <v>1</v>
      </c>
      <c r="T1757" s="222"/>
      <c r="V1757" s="393"/>
    </row>
    <row r="1758" spans="2:22" x14ac:dyDescent="0.25">
      <c r="B1758" s="563"/>
      <c r="C1758" s="562"/>
      <c r="D1758" s="563"/>
      <c r="E1758" s="167" t="s">
        <v>13706</v>
      </c>
      <c r="F1758" s="174"/>
      <c r="G1758" s="174"/>
      <c r="H1758" s="35"/>
      <c r="I1758" s="174"/>
      <c r="J1758" s="174"/>
      <c r="K1758" s="174"/>
      <c r="L1758" s="552" t="s">
        <v>13766</v>
      </c>
      <c r="M1758" s="174">
        <v>1</v>
      </c>
      <c r="N1758" s="400"/>
      <c r="O1758" s="319"/>
      <c r="P1758" s="174"/>
      <c r="Q1758" s="174"/>
      <c r="R1758" s="335"/>
      <c r="S1758" s="592">
        <f t="shared" si="254"/>
        <v>1</v>
      </c>
      <c r="T1758" s="222"/>
      <c r="V1758" s="393"/>
    </row>
    <row r="1759" spans="2:22" x14ac:dyDescent="0.25">
      <c r="B1759" s="563"/>
      <c r="C1759" s="562"/>
      <c r="D1759" s="563"/>
      <c r="E1759" s="167" t="s">
        <v>13706</v>
      </c>
      <c r="F1759" s="174"/>
      <c r="G1759" s="174"/>
      <c r="H1759" s="35"/>
      <c r="I1759" s="174"/>
      <c r="J1759" s="174"/>
      <c r="K1759" s="174"/>
      <c r="L1759" s="552" t="s">
        <v>13767</v>
      </c>
      <c r="M1759" s="174">
        <v>1</v>
      </c>
      <c r="N1759" s="400"/>
      <c r="O1759" s="319"/>
      <c r="P1759" s="174"/>
      <c r="Q1759" s="174"/>
      <c r="R1759" s="335"/>
      <c r="S1759" s="592">
        <f t="shared" si="254"/>
        <v>1</v>
      </c>
      <c r="T1759" s="222"/>
      <c r="V1759" s="393"/>
    </row>
    <row r="1760" spans="2:22" x14ac:dyDescent="0.25">
      <c r="B1760" s="563"/>
      <c r="C1760" s="562"/>
      <c r="D1760" s="563"/>
      <c r="E1760" s="167" t="s">
        <v>13706</v>
      </c>
      <c r="F1760" s="174"/>
      <c r="G1760" s="174"/>
      <c r="H1760" s="35"/>
      <c r="I1760" s="174"/>
      <c r="J1760" s="174"/>
      <c r="K1760" s="174"/>
      <c r="L1760" s="552" t="s">
        <v>13768</v>
      </c>
      <c r="M1760" s="174">
        <v>1</v>
      </c>
      <c r="N1760" s="400"/>
      <c r="O1760" s="319"/>
      <c r="P1760" s="174"/>
      <c r="Q1760" s="174"/>
      <c r="R1760" s="335"/>
      <c r="S1760" s="592">
        <f t="shared" si="254"/>
        <v>1</v>
      </c>
      <c r="T1760" s="222"/>
      <c r="V1760" s="393"/>
    </row>
    <row r="1761" spans="2:22" x14ac:dyDescent="0.25">
      <c r="B1761" s="563"/>
      <c r="C1761" s="562"/>
      <c r="D1761" s="563"/>
      <c r="E1761" s="167" t="s">
        <v>13706</v>
      </c>
      <c r="F1761" s="174"/>
      <c r="G1761" s="174"/>
      <c r="H1761" s="35"/>
      <c r="I1761" s="174"/>
      <c r="J1761" s="174"/>
      <c r="K1761" s="174"/>
      <c r="L1761" s="552" t="s">
        <v>13769</v>
      </c>
      <c r="M1761" s="174">
        <v>1</v>
      </c>
      <c r="N1761" s="400"/>
      <c r="O1761" s="319"/>
      <c r="P1761" s="174"/>
      <c r="Q1761" s="174"/>
      <c r="R1761" s="335"/>
      <c r="S1761" s="592">
        <f t="shared" si="254"/>
        <v>1</v>
      </c>
      <c r="T1761" s="222"/>
      <c r="V1761" s="393"/>
    </row>
    <row r="1762" spans="2:22" x14ac:dyDescent="0.25">
      <c r="B1762" s="563"/>
      <c r="C1762" s="562"/>
      <c r="D1762" s="563"/>
      <c r="E1762" s="167" t="s">
        <v>13706</v>
      </c>
      <c r="F1762" s="174"/>
      <c r="G1762" s="174"/>
      <c r="H1762" s="35"/>
      <c r="I1762" s="174"/>
      <c r="J1762" s="174"/>
      <c r="K1762" s="174"/>
      <c r="L1762" s="552" t="s">
        <v>13770</v>
      </c>
      <c r="M1762" s="174">
        <v>1</v>
      </c>
      <c r="N1762" s="400"/>
      <c r="O1762" s="319"/>
      <c r="P1762" s="174"/>
      <c r="Q1762" s="174"/>
      <c r="R1762" s="335"/>
      <c r="S1762" s="592">
        <f t="shared" si="254"/>
        <v>1</v>
      </c>
      <c r="T1762" s="222"/>
      <c r="V1762" s="393"/>
    </row>
    <row r="1763" spans="2:22" x14ac:dyDescent="0.25">
      <c r="B1763" s="563"/>
      <c r="C1763" s="562"/>
      <c r="D1763" s="563"/>
      <c r="E1763" s="167" t="s">
        <v>13706</v>
      </c>
      <c r="F1763" s="174"/>
      <c r="G1763" s="174"/>
      <c r="H1763" s="35"/>
      <c r="I1763" s="174"/>
      <c r="J1763" s="174"/>
      <c r="K1763" s="174"/>
      <c r="L1763" s="552" t="s">
        <v>13771</v>
      </c>
      <c r="M1763" s="174">
        <v>1</v>
      </c>
      <c r="N1763" s="400"/>
      <c r="O1763" s="319"/>
      <c r="P1763" s="174"/>
      <c r="Q1763" s="174"/>
      <c r="R1763" s="335"/>
      <c r="S1763" s="592">
        <f t="shared" si="254"/>
        <v>1</v>
      </c>
      <c r="T1763" s="222"/>
      <c r="V1763" s="393"/>
    </row>
    <row r="1764" spans="2:22" x14ac:dyDescent="0.25">
      <c r="B1764" s="563"/>
      <c r="C1764" s="562"/>
      <c r="D1764" s="563"/>
      <c r="E1764" s="167" t="s">
        <v>13706</v>
      </c>
      <c r="F1764" s="174"/>
      <c r="G1764" s="174"/>
      <c r="H1764" s="35"/>
      <c r="I1764" s="174"/>
      <c r="J1764" s="174"/>
      <c r="K1764" s="174"/>
      <c r="L1764" s="552" t="s">
        <v>13772</v>
      </c>
      <c r="M1764" s="174">
        <v>1</v>
      </c>
      <c r="N1764" s="400"/>
      <c r="O1764" s="319"/>
      <c r="P1764" s="174"/>
      <c r="Q1764" s="174"/>
      <c r="R1764" s="335"/>
      <c r="S1764" s="592">
        <f t="shared" ref="S1764:S1770" si="255">M1764</f>
        <v>1</v>
      </c>
      <c r="T1764" s="222"/>
      <c r="V1764" s="393"/>
    </row>
    <row r="1765" spans="2:22" x14ac:dyDescent="0.25">
      <c r="B1765" s="563"/>
      <c r="C1765" s="562"/>
      <c r="D1765" s="563"/>
      <c r="E1765" s="167" t="s">
        <v>13706</v>
      </c>
      <c r="F1765" s="174"/>
      <c r="G1765" s="174"/>
      <c r="H1765" s="35"/>
      <c r="I1765" s="174"/>
      <c r="J1765" s="174"/>
      <c r="K1765" s="174"/>
      <c r="L1765" s="552" t="s">
        <v>13773</v>
      </c>
      <c r="M1765" s="174">
        <v>1</v>
      </c>
      <c r="N1765" s="400"/>
      <c r="O1765" s="319"/>
      <c r="P1765" s="174"/>
      <c r="Q1765" s="174"/>
      <c r="R1765" s="335"/>
      <c r="S1765" s="592">
        <f t="shared" si="255"/>
        <v>1</v>
      </c>
      <c r="T1765" s="222"/>
      <c r="V1765" s="393"/>
    </row>
    <row r="1766" spans="2:22" x14ac:dyDescent="0.25">
      <c r="B1766" s="563"/>
      <c r="C1766" s="562"/>
      <c r="D1766" s="563"/>
      <c r="E1766" s="167" t="s">
        <v>13706</v>
      </c>
      <c r="F1766" s="174"/>
      <c r="G1766" s="174"/>
      <c r="H1766" s="35"/>
      <c r="I1766" s="174"/>
      <c r="J1766" s="174"/>
      <c r="K1766" s="174"/>
      <c r="L1766" s="552" t="s">
        <v>13774</v>
      </c>
      <c r="M1766" s="174">
        <v>1</v>
      </c>
      <c r="N1766" s="400"/>
      <c r="O1766" s="319"/>
      <c r="P1766" s="174"/>
      <c r="Q1766" s="174"/>
      <c r="R1766" s="335"/>
      <c r="S1766" s="592">
        <f t="shared" si="255"/>
        <v>1</v>
      </c>
      <c r="T1766" s="222"/>
      <c r="V1766" s="393"/>
    </row>
    <row r="1767" spans="2:22" x14ac:dyDescent="0.25">
      <c r="B1767" s="563"/>
      <c r="C1767" s="562"/>
      <c r="D1767" s="563"/>
      <c r="E1767" s="167" t="s">
        <v>13706</v>
      </c>
      <c r="F1767" s="174"/>
      <c r="G1767" s="174"/>
      <c r="H1767" s="35"/>
      <c r="I1767" s="174"/>
      <c r="J1767" s="174"/>
      <c r="K1767" s="174"/>
      <c r="L1767" s="552" t="s">
        <v>13775</v>
      </c>
      <c r="M1767" s="174">
        <v>1</v>
      </c>
      <c r="N1767" s="400"/>
      <c r="O1767" s="319"/>
      <c r="P1767" s="174"/>
      <c r="Q1767" s="174"/>
      <c r="R1767" s="335"/>
      <c r="S1767" s="592">
        <f t="shared" si="255"/>
        <v>1</v>
      </c>
      <c r="T1767" s="222"/>
      <c r="V1767" s="393"/>
    </row>
    <row r="1768" spans="2:22" x14ac:dyDescent="0.25">
      <c r="B1768" s="563"/>
      <c r="C1768" s="562"/>
      <c r="D1768" s="563"/>
      <c r="E1768" s="167" t="s">
        <v>13706</v>
      </c>
      <c r="F1768" s="174"/>
      <c r="G1768" s="174"/>
      <c r="H1768" s="35"/>
      <c r="I1768" s="174"/>
      <c r="J1768" s="174"/>
      <c r="K1768" s="174"/>
      <c r="L1768" s="552" t="s">
        <v>13776</v>
      </c>
      <c r="M1768" s="174">
        <v>1</v>
      </c>
      <c r="N1768" s="400"/>
      <c r="O1768" s="319"/>
      <c r="P1768" s="174"/>
      <c r="Q1768" s="174"/>
      <c r="R1768" s="335"/>
      <c r="S1768" s="592">
        <f t="shared" si="255"/>
        <v>1</v>
      </c>
      <c r="T1768" s="222"/>
      <c r="V1768" s="393"/>
    </row>
    <row r="1769" spans="2:22" x14ac:dyDescent="0.25">
      <c r="B1769" s="563"/>
      <c r="C1769" s="562"/>
      <c r="D1769" s="563"/>
      <c r="E1769" s="167" t="s">
        <v>13706</v>
      </c>
      <c r="F1769" s="174"/>
      <c r="G1769" s="174"/>
      <c r="H1769" s="35"/>
      <c r="I1769" s="174"/>
      <c r="J1769" s="174"/>
      <c r="K1769" s="174"/>
      <c r="L1769" s="552" t="s">
        <v>13777</v>
      </c>
      <c r="M1769" s="174">
        <v>1</v>
      </c>
      <c r="N1769" s="400"/>
      <c r="O1769" s="319"/>
      <c r="P1769" s="174"/>
      <c r="Q1769" s="174"/>
      <c r="R1769" s="335"/>
      <c r="S1769" s="592">
        <f t="shared" si="255"/>
        <v>1</v>
      </c>
      <c r="T1769" s="222"/>
      <c r="V1769" s="393"/>
    </row>
    <row r="1770" spans="2:22" x14ac:dyDescent="0.25">
      <c r="B1770" s="563"/>
      <c r="C1770" s="562"/>
      <c r="D1770" s="563"/>
      <c r="E1770" s="167" t="s">
        <v>13706</v>
      </c>
      <c r="F1770" s="174"/>
      <c r="G1770" s="174"/>
      <c r="H1770" s="35"/>
      <c r="I1770" s="174"/>
      <c r="J1770" s="174"/>
      <c r="K1770" s="174"/>
      <c r="L1770" s="552" t="s">
        <v>13778</v>
      </c>
      <c r="M1770" s="174">
        <v>1</v>
      </c>
      <c r="N1770" s="400"/>
      <c r="O1770" s="319"/>
      <c r="P1770" s="174"/>
      <c r="Q1770" s="174"/>
      <c r="R1770" s="335"/>
      <c r="S1770" s="592">
        <f t="shared" si="255"/>
        <v>1</v>
      </c>
      <c r="T1770" s="222"/>
      <c r="V1770" s="393"/>
    </row>
    <row r="1771" spans="2:22" ht="15.75" customHeight="1" x14ac:dyDescent="0.25">
      <c r="B1771" s="565"/>
      <c r="C1771" s="564"/>
      <c r="D1771" s="565"/>
      <c r="E1771" s="713" t="s">
        <v>9</v>
      </c>
      <c r="F1771" s="704"/>
      <c r="G1771" s="704"/>
      <c r="H1771" s="705"/>
      <c r="I1771" s="704"/>
      <c r="J1771" s="704"/>
      <c r="K1771" s="704"/>
      <c r="L1771" s="706"/>
      <c r="M1771" s="704"/>
      <c r="N1771" s="707"/>
      <c r="O1771" s="708"/>
      <c r="P1771" s="704"/>
      <c r="Q1771" s="709"/>
      <c r="R1771" s="709"/>
      <c r="S1771" s="709">
        <f>ROUND(SUM(S1699:S1770),2)</f>
        <v>72</v>
      </c>
      <c r="T1771" s="150" t="str">
        <f>IFERROR(VLOOKUP(B1698,'Planilha Orçamentária'!$A$13:$H$171,5,FALSE),0)</f>
        <v>un</v>
      </c>
    </row>
    <row r="1772" spans="2:22" ht="6.75" customHeight="1" x14ac:dyDescent="0.25">
      <c r="B1772" s="388"/>
      <c r="C1772" s="389"/>
      <c r="D1772" s="389"/>
      <c r="E1772" s="388"/>
      <c r="F1772" s="389"/>
      <c r="G1772" s="389"/>
      <c r="H1772" s="389"/>
      <c r="I1772" s="389"/>
      <c r="J1772" s="389"/>
      <c r="K1772" s="389"/>
      <c r="L1772" s="389"/>
      <c r="M1772" s="389"/>
      <c r="N1772" s="389"/>
      <c r="O1772" s="389"/>
      <c r="P1772" s="389"/>
      <c r="Q1772" s="389"/>
      <c r="R1772" s="389"/>
      <c r="S1772" s="389"/>
      <c r="T1772" s="390"/>
    </row>
    <row r="1773" spans="2:22" x14ac:dyDescent="0.25">
      <c r="B1773" s="266" t="str">
        <f>'Planilha Orçamentária'!A141</f>
        <v>9.1.3</v>
      </c>
      <c r="C1773" s="266"/>
      <c r="D1773" s="266"/>
      <c r="E1773" s="757" t="str">
        <f>'Planilha Orçamentária'!D141</f>
        <v>Plantio de muda de árvore frutífera com altura de 2,00 a 3,00 m em cova de 0,60 x 0,60 x 0,60 m</v>
      </c>
      <c r="F1773" s="711"/>
      <c r="G1773" s="711"/>
      <c r="H1773" s="711"/>
      <c r="I1773" s="711"/>
      <c r="J1773" s="711"/>
      <c r="K1773" s="711"/>
      <c r="L1773" s="711"/>
      <c r="M1773" s="711"/>
      <c r="N1773" s="413"/>
      <c r="O1773" s="412"/>
      <c r="P1773" s="712"/>
      <c r="Q1773" s="712"/>
      <c r="R1773" s="712"/>
      <c r="S1773" s="311">
        <f>S1908</f>
        <v>134</v>
      </c>
      <c r="T1773" s="370" t="str">
        <f>IFERROR(VLOOKUP(B1773,'Planilha Orçamentária'!$A$13:$H$171,5,FALSE),0)</f>
        <v>un</v>
      </c>
      <c r="U1773" s="496" t="s">
        <v>10583</v>
      </c>
    </row>
    <row r="1774" spans="2:22" x14ac:dyDescent="0.25">
      <c r="B1774" s="563"/>
      <c r="C1774" s="562"/>
      <c r="D1774" s="563"/>
      <c r="E1774" s="167" t="s">
        <v>13492</v>
      </c>
      <c r="F1774" s="174"/>
      <c r="G1774" s="174"/>
      <c r="H1774" s="35"/>
      <c r="I1774" s="174"/>
      <c r="J1774" s="174"/>
      <c r="K1774" s="174"/>
      <c r="L1774" s="552" t="s">
        <v>13496</v>
      </c>
      <c r="M1774" s="174">
        <v>1</v>
      </c>
      <c r="N1774" s="400"/>
      <c r="O1774" s="319"/>
      <c r="P1774" s="174"/>
      <c r="Q1774" s="174"/>
      <c r="R1774" s="335"/>
      <c r="S1774" s="592">
        <f>M1774</f>
        <v>1</v>
      </c>
      <c r="T1774" s="222"/>
      <c r="V1774" s="393"/>
    </row>
    <row r="1775" spans="2:22" x14ac:dyDescent="0.25">
      <c r="B1775" s="563"/>
      <c r="C1775" s="562"/>
      <c r="D1775" s="563"/>
      <c r="E1775" s="167" t="s">
        <v>13492</v>
      </c>
      <c r="F1775" s="174"/>
      <c r="G1775" s="174"/>
      <c r="H1775" s="35"/>
      <c r="I1775" s="174"/>
      <c r="J1775" s="174"/>
      <c r="K1775" s="174"/>
      <c r="L1775" s="552" t="s">
        <v>13497</v>
      </c>
      <c r="M1775" s="174">
        <v>1</v>
      </c>
      <c r="N1775" s="400"/>
      <c r="O1775" s="319"/>
      <c r="P1775" s="174"/>
      <c r="Q1775" s="174"/>
      <c r="R1775" s="335"/>
      <c r="S1775" s="592">
        <f t="shared" ref="S1775:S1838" si="256">M1775</f>
        <v>1</v>
      </c>
      <c r="T1775" s="222"/>
      <c r="V1775" s="393"/>
    </row>
    <row r="1776" spans="2:22" x14ac:dyDescent="0.25">
      <c r="B1776" s="563"/>
      <c r="C1776" s="562"/>
      <c r="D1776" s="563"/>
      <c r="E1776" s="167" t="s">
        <v>13492</v>
      </c>
      <c r="F1776" s="174"/>
      <c r="G1776" s="174"/>
      <c r="H1776" s="35"/>
      <c r="I1776" s="174"/>
      <c r="J1776" s="174"/>
      <c r="K1776" s="174"/>
      <c r="L1776" s="552" t="s">
        <v>13498</v>
      </c>
      <c r="M1776" s="174">
        <v>1</v>
      </c>
      <c r="N1776" s="400"/>
      <c r="O1776" s="319"/>
      <c r="P1776" s="174"/>
      <c r="Q1776" s="174"/>
      <c r="R1776" s="335"/>
      <c r="S1776" s="592">
        <f t="shared" si="256"/>
        <v>1</v>
      </c>
      <c r="T1776" s="222"/>
      <c r="V1776" s="393"/>
    </row>
    <row r="1777" spans="2:22" x14ac:dyDescent="0.25">
      <c r="B1777" s="563"/>
      <c r="C1777" s="562"/>
      <c r="D1777" s="563"/>
      <c r="E1777" s="167" t="s">
        <v>13492</v>
      </c>
      <c r="F1777" s="174"/>
      <c r="G1777" s="174"/>
      <c r="H1777" s="35"/>
      <c r="I1777" s="174"/>
      <c r="J1777" s="174"/>
      <c r="K1777" s="174"/>
      <c r="L1777" s="552" t="s">
        <v>13499</v>
      </c>
      <c r="M1777" s="174">
        <v>1</v>
      </c>
      <c r="N1777" s="400"/>
      <c r="O1777" s="319"/>
      <c r="P1777" s="174"/>
      <c r="Q1777" s="174"/>
      <c r="R1777" s="335"/>
      <c r="S1777" s="592">
        <f t="shared" si="256"/>
        <v>1</v>
      </c>
      <c r="T1777" s="222"/>
      <c r="V1777" s="393"/>
    </row>
    <row r="1778" spans="2:22" x14ac:dyDescent="0.25">
      <c r="B1778" s="563"/>
      <c r="C1778" s="562"/>
      <c r="D1778" s="563"/>
      <c r="E1778" s="167" t="s">
        <v>13492</v>
      </c>
      <c r="F1778" s="174"/>
      <c r="G1778" s="174"/>
      <c r="H1778" s="35"/>
      <c r="I1778" s="174"/>
      <c r="J1778" s="174"/>
      <c r="K1778" s="174"/>
      <c r="L1778" s="552" t="s">
        <v>13500</v>
      </c>
      <c r="M1778" s="174">
        <v>1</v>
      </c>
      <c r="N1778" s="400"/>
      <c r="O1778" s="319"/>
      <c r="P1778" s="174"/>
      <c r="Q1778" s="174"/>
      <c r="R1778" s="335"/>
      <c r="S1778" s="592">
        <f t="shared" si="256"/>
        <v>1</v>
      </c>
      <c r="T1778" s="222"/>
      <c r="V1778" s="393"/>
    </row>
    <row r="1779" spans="2:22" x14ac:dyDescent="0.25">
      <c r="B1779" s="563"/>
      <c r="C1779" s="562"/>
      <c r="D1779" s="563"/>
      <c r="E1779" s="167" t="s">
        <v>13492</v>
      </c>
      <c r="F1779" s="174"/>
      <c r="G1779" s="174"/>
      <c r="H1779" s="35"/>
      <c r="I1779" s="174"/>
      <c r="J1779" s="174"/>
      <c r="K1779" s="174"/>
      <c r="L1779" s="552" t="s">
        <v>13501</v>
      </c>
      <c r="M1779" s="174">
        <v>1</v>
      </c>
      <c r="N1779" s="400"/>
      <c r="O1779" s="319"/>
      <c r="P1779" s="174"/>
      <c r="Q1779" s="174"/>
      <c r="R1779" s="335"/>
      <c r="S1779" s="592">
        <f t="shared" si="256"/>
        <v>1</v>
      </c>
      <c r="T1779" s="222"/>
      <c r="V1779" s="393"/>
    </row>
    <row r="1780" spans="2:22" x14ac:dyDescent="0.25">
      <c r="B1780" s="563"/>
      <c r="C1780" s="562"/>
      <c r="D1780" s="563"/>
      <c r="E1780" s="167" t="s">
        <v>13492</v>
      </c>
      <c r="F1780" s="174"/>
      <c r="G1780" s="174"/>
      <c r="H1780" s="35"/>
      <c r="I1780" s="174"/>
      <c r="J1780" s="174"/>
      <c r="K1780" s="174"/>
      <c r="L1780" s="552" t="s">
        <v>13502</v>
      </c>
      <c r="M1780" s="174">
        <v>1</v>
      </c>
      <c r="N1780" s="400"/>
      <c r="O1780" s="319"/>
      <c r="P1780" s="174"/>
      <c r="Q1780" s="174"/>
      <c r="R1780" s="335"/>
      <c r="S1780" s="592">
        <f t="shared" si="256"/>
        <v>1</v>
      </c>
      <c r="T1780" s="222"/>
      <c r="V1780" s="393"/>
    </row>
    <row r="1781" spans="2:22" x14ac:dyDescent="0.25">
      <c r="B1781" s="563"/>
      <c r="C1781" s="562"/>
      <c r="D1781" s="563"/>
      <c r="E1781" s="167" t="s">
        <v>13492</v>
      </c>
      <c r="F1781" s="174"/>
      <c r="G1781" s="174"/>
      <c r="H1781" s="35"/>
      <c r="I1781" s="174"/>
      <c r="J1781" s="174"/>
      <c r="K1781" s="174"/>
      <c r="L1781" s="552" t="s">
        <v>13503</v>
      </c>
      <c r="M1781" s="174">
        <v>1</v>
      </c>
      <c r="N1781" s="400"/>
      <c r="O1781" s="319"/>
      <c r="P1781" s="174"/>
      <c r="Q1781" s="174"/>
      <c r="R1781" s="335"/>
      <c r="S1781" s="592">
        <f t="shared" si="256"/>
        <v>1</v>
      </c>
      <c r="T1781" s="222"/>
      <c r="V1781" s="393"/>
    </row>
    <row r="1782" spans="2:22" x14ac:dyDescent="0.25">
      <c r="B1782" s="563"/>
      <c r="C1782" s="562"/>
      <c r="D1782" s="563"/>
      <c r="E1782" s="167" t="s">
        <v>13492</v>
      </c>
      <c r="F1782" s="174"/>
      <c r="G1782" s="174"/>
      <c r="H1782" s="35"/>
      <c r="I1782" s="174"/>
      <c r="J1782" s="174"/>
      <c r="K1782" s="174"/>
      <c r="L1782" s="552" t="s">
        <v>13504</v>
      </c>
      <c r="M1782" s="174">
        <v>1</v>
      </c>
      <c r="N1782" s="400"/>
      <c r="O1782" s="319"/>
      <c r="P1782" s="174"/>
      <c r="Q1782" s="174"/>
      <c r="R1782" s="335"/>
      <c r="S1782" s="592">
        <f t="shared" si="256"/>
        <v>1</v>
      </c>
      <c r="T1782" s="222"/>
      <c r="V1782" s="393"/>
    </row>
    <row r="1783" spans="2:22" x14ac:dyDescent="0.25">
      <c r="B1783" s="563"/>
      <c r="C1783" s="562"/>
      <c r="D1783" s="563"/>
      <c r="E1783" s="167" t="s">
        <v>13492</v>
      </c>
      <c r="F1783" s="174"/>
      <c r="G1783" s="174"/>
      <c r="H1783" s="35"/>
      <c r="I1783" s="174"/>
      <c r="J1783" s="174"/>
      <c r="K1783" s="174"/>
      <c r="L1783" s="552" t="s">
        <v>13505</v>
      </c>
      <c r="M1783" s="174">
        <v>1</v>
      </c>
      <c r="N1783" s="400"/>
      <c r="O1783" s="319"/>
      <c r="P1783" s="174"/>
      <c r="Q1783" s="174"/>
      <c r="R1783" s="335"/>
      <c r="S1783" s="592">
        <f t="shared" si="256"/>
        <v>1</v>
      </c>
      <c r="T1783" s="222"/>
      <c r="V1783" s="393"/>
    </row>
    <row r="1784" spans="2:22" x14ac:dyDescent="0.25">
      <c r="B1784" s="563"/>
      <c r="C1784" s="562"/>
      <c r="D1784" s="563"/>
      <c r="E1784" s="167" t="s">
        <v>13492</v>
      </c>
      <c r="F1784" s="174"/>
      <c r="G1784" s="174"/>
      <c r="H1784" s="35"/>
      <c r="I1784" s="174"/>
      <c r="J1784" s="174"/>
      <c r="K1784" s="174"/>
      <c r="L1784" s="552" t="s">
        <v>13506</v>
      </c>
      <c r="M1784" s="174">
        <v>1</v>
      </c>
      <c r="N1784" s="400"/>
      <c r="O1784" s="319"/>
      <c r="P1784" s="174"/>
      <c r="Q1784" s="174"/>
      <c r="R1784" s="335"/>
      <c r="S1784" s="592">
        <f t="shared" si="256"/>
        <v>1</v>
      </c>
      <c r="T1784" s="222"/>
      <c r="V1784" s="393"/>
    </row>
    <row r="1785" spans="2:22" x14ac:dyDescent="0.25">
      <c r="B1785" s="563"/>
      <c r="C1785" s="562"/>
      <c r="D1785" s="563"/>
      <c r="E1785" s="167" t="s">
        <v>13492</v>
      </c>
      <c r="F1785" s="174"/>
      <c r="G1785" s="174"/>
      <c r="H1785" s="35"/>
      <c r="I1785" s="174"/>
      <c r="J1785" s="174"/>
      <c r="K1785" s="174"/>
      <c r="L1785" s="552" t="s">
        <v>13507</v>
      </c>
      <c r="M1785" s="174">
        <v>1</v>
      </c>
      <c r="N1785" s="400"/>
      <c r="O1785" s="319"/>
      <c r="P1785" s="174"/>
      <c r="Q1785" s="174"/>
      <c r="R1785" s="335"/>
      <c r="S1785" s="592">
        <f t="shared" si="256"/>
        <v>1</v>
      </c>
      <c r="T1785" s="222"/>
      <c r="V1785" s="393"/>
    </row>
    <row r="1786" spans="2:22" x14ac:dyDescent="0.25">
      <c r="B1786" s="563"/>
      <c r="C1786" s="562"/>
      <c r="D1786" s="563"/>
      <c r="E1786" s="167" t="s">
        <v>13492</v>
      </c>
      <c r="F1786" s="174"/>
      <c r="G1786" s="174"/>
      <c r="H1786" s="35"/>
      <c r="I1786" s="174"/>
      <c r="J1786" s="174"/>
      <c r="K1786" s="174"/>
      <c r="L1786" s="552" t="s">
        <v>13508</v>
      </c>
      <c r="M1786" s="174">
        <v>1</v>
      </c>
      <c r="N1786" s="400"/>
      <c r="O1786" s="319"/>
      <c r="P1786" s="174"/>
      <c r="Q1786" s="174"/>
      <c r="R1786" s="335"/>
      <c r="S1786" s="592">
        <f t="shared" si="256"/>
        <v>1</v>
      </c>
      <c r="T1786" s="222"/>
      <c r="V1786" s="393"/>
    </row>
    <row r="1787" spans="2:22" x14ac:dyDescent="0.25">
      <c r="B1787" s="563"/>
      <c r="C1787" s="562"/>
      <c r="D1787" s="563"/>
      <c r="E1787" s="167" t="s">
        <v>13492</v>
      </c>
      <c r="F1787" s="174"/>
      <c r="G1787" s="174"/>
      <c r="H1787" s="35"/>
      <c r="I1787" s="174"/>
      <c r="J1787" s="174"/>
      <c r="K1787" s="174"/>
      <c r="L1787" s="552" t="s">
        <v>13509</v>
      </c>
      <c r="M1787" s="174">
        <v>1</v>
      </c>
      <c r="N1787" s="400"/>
      <c r="O1787" s="319"/>
      <c r="P1787" s="174"/>
      <c r="Q1787" s="174"/>
      <c r="R1787" s="335"/>
      <c r="S1787" s="592">
        <f t="shared" si="256"/>
        <v>1</v>
      </c>
      <c r="T1787" s="222"/>
      <c r="V1787" s="393"/>
    </row>
    <row r="1788" spans="2:22" x14ac:dyDescent="0.25">
      <c r="B1788" s="563"/>
      <c r="C1788" s="562"/>
      <c r="D1788" s="563"/>
      <c r="E1788" s="167" t="s">
        <v>13492</v>
      </c>
      <c r="F1788" s="174"/>
      <c r="G1788" s="174"/>
      <c r="H1788" s="35"/>
      <c r="I1788" s="174"/>
      <c r="J1788" s="174"/>
      <c r="K1788" s="174"/>
      <c r="L1788" s="552" t="s">
        <v>13510</v>
      </c>
      <c r="M1788" s="174">
        <v>1</v>
      </c>
      <c r="N1788" s="400"/>
      <c r="O1788" s="319"/>
      <c r="P1788" s="174"/>
      <c r="Q1788" s="174"/>
      <c r="R1788" s="335"/>
      <c r="S1788" s="592">
        <f t="shared" si="256"/>
        <v>1</v>
      </c>
      <c r="T1788" s="222"/>
      <c r="V1788" s="393"/>
    </row>
    <row r="1789" spans="2:22" x14ac:dyDescent="0.25">
      <c r="B1789" s="563"/>
      <c r="C1789" s="562"/>
      <c r="D1789" s="563"/>
      <c r="E1789" s="167" t="s">
        <v>13492</v>
      </c>
      <c r="F1789" s="174"/>
      <c r="G1789" s="174"/>
      <c r="H1789" s="35"/>
      <c r="I1789" s="174"/>
      <c r="J1789" s="174"/>
      <c r="K1789" s="174"/>
      <c r="L1789" s="552" t="s">
        <v>13511</v>
      </c>
      <c r="M1789" s="174">
        <v>1</v>
      </c>
      <c r="N1789" s="400"/>
      <c r="O1789" s="319"/>
      <c r="P1789" s="174"/>
      <c r="Q1789" s="174"/>
      <c r="R1789" s="335"/>
      <c r="S1789" s="592">
        <f t="shared" si="256"/>
        <v>1</v>
      </c>
      <c r="T1789" s="222"/>
      <c r="V1789" s="393"/>
    </row>
    <row r="1790" spans="2:22" x14ac:dyDescent="0.25">
      <c r="B1790" s="563"/>
      <c r="C1790" s="562"/>
      <c r="D1790" s="563"/>
      <c r="E1790" s="167" t="s">
        <v>13492</v>
      </c>
      <c r="F1790" s="174"/>
      <c r="G1790" s="174"/>
      <c r="H1790" s="35"/>
      <c r="I1790" s="174"/>
      <c r="J1790" s="174"/>
      <c r="K1790" s="174"/>
      <c r="L1790" s="552" t="s">
        <v>13512</v>
      </c>
      <c r="M1790" s="174">
        <v>1</v>
      </c>
      <c r="N1790" s="400"/>
      <c r="O1790" s="319"/>
      <c r="P1790" s="174"/>
      <c r="Q1790" s="174"/>
      <c r="R1790" s="335"/>
      <c r="S1790" s="592">
        <f t="shared" si="256"/>
        <v>1</v>
      </c>
      <c r="T1790" s="222"/>
      <c r="V1790" s="393"/>
    </row>
    <row r="1791" spans="2:22" x14ac:dyDescent="0.25">
      <c r="B1791" s="563"/>
      <c r="C1791" s="562"/>
      <c r="D1791" s="563"/>
      <c r="E1791" s="167" t="s">
        <v>13492</v>
      </c>
      <c r="F1791" s="174"/>
      <c r="G1791" s="174"/>
      <c r="H1791" s="35"/>
      <c r="I1791" s="174"/>
      <c r="J1791" s="174"/>
      <c r="K1791" s="174"/>
      <c r="L1791" s="552" t="s">
        <v>13513</v>
      </c>
      <c r="M1791" s="174">
        <v>1</v>
      </c>
      <c r="N1791" s="400"/>
      <c r="O1791" s="319"/>
      <c r="P1791" s="174"/>
      <c r="Q1791" s="174"/>
      <c r="R1791" s="335"/>
      <c r="S1791" s="592">
        <f t="shared" si="256"/>
        <v>1</v>
      </c>
      <c r="T1791" s="222"/>
      <c r="V1791" s="393"/>
    </row>
    <row r="1792" spans="2:22" x14ac:dyDescent="0.25">
      <c r="B1792" s="563"/>
      <c r="C1792" s="562"/>
      <c r="D1792" s="563"/>
      <c r="E1792" s="167" t="s">
        <v>13492</v>
      </c>
      <c r="F1792" s="174"/>
      <c r="G1792" s="174"/>
      <c r="H1792" s="35"/>
      <c r="I1792" s="174"/>
      <c r="J1792" s="174"/>
      <c r="K1792" s="174"/>
      <c r="L1792" s="552" t="s">
        <v>13514</v>
      </c>
      <c r="M1792" s="174">
        <v>1</v>
      </c>
      <c r="N1792" s="400"/>
      <c r="O1792" s="319"/>
      <c r="P1792" s="174"/>
      <c r="Q1792" s="174"/>
      <c r="R1792" s="335"/>
      <c r="S1792" s="592">
        <f t="shared" si="256"/>
        <v>1</v>
      </c>
      <c r="T1792" s="222"/>
      <c r="V1792" s="393"/>
    </row>
    <row r="1793" spans="2:22" x14ac:dyDescent="0.25">
      <c r="B1793" s="563"/>
      <c r="C1793" s="562"/>
      <c r="D1793" s="563"/>
      <c r="E1793" s="167" t="s">
        <v>13492</v>
      </c>
      <c r="F1793" s="174"/>
      <c r="G1793" s="174"/>
      <c r="H1793" s="35"/>
      <c r="I1793" s="174"/>
      <c r="J1793" s="174"/>
      <c r="K1793" s="174"/>
      <c r="L1793" s="552" t="s">
        <v>13515</v>
      </c>
      <c r="M1793" s="174">
        <v>1</v>
      </c>
      <c r="N1793" s="400"/>
      <c r="O1793" s="319"/>
      <c r="P1793" s="174"/>
      <c r="Q1793" s="174"/>
      <c r="R1793" s="335"/>
      <c r="S1793" s="592">
        <f t="shared" si="256"/>
        <v>1</v>
      </c>
      <c r="T1793" s="222"/>
      <c r="V1793" s="393"/>
    </row>
    <row r="1794" spans="2:22" x14ac:dyDescent="0.25">
      <c r="B1794" s="563"/>
      <c r="C1794" s="562"/>
      <c r="D1794" s="563"/>
      <c r="E1794" s="167" t="s">
        <v>13492</v>
      </c>
      <c r="F1794" s="174"/>
      <c r="G1794" s="174"/>
      <c r="H1794" s="35"/>
      <c r="I1794" s="174"/>
      <c r="J1794" s="174"/>
      <c r="K1794" s="174"/>
      <c r="L1794" s="552" t="s">
        <v>13516</v>
      </c>
      <c r="M1794" s="174">
        <v>1</v>
      </c>
      <c r="N1794" s="400"/>
      <c r="O1794" s="319"/>
      <c r="P1794" s="174"/>
      <c r="Q1794" s="174"/>
      <c r="R1794" s="335"/>
      <c r="S1794" s="592">
        <f t="shared" si="256"/>
        <v>1</v>
      </c>
      <c r="T1794" s="222"/>
      <c r="V1794" s="393"/>
    </row>
    <row r="1795" spans="2:22" x14ac:dyDescent="0.25">
      <c r="B1795" s="563"/>
      <c r="C1795" s="562"/>
      <c r="D1795" s="563"/>
      <c r="E1795" s="167" t="s">
        <v>13492</v>
      </c>
      <c r="F1795" s="174"/>
      <c r="G1795" s="174"/>
      <c r="H1795" s="35"/>
      <c r="I1795" s="174"/>
      <c r="J1795" s="174"/>
      <c r="K1795" s="174"/>
      <c r="L1795" s="552" t="s">
        <v>13517</v>
      </c>
      <c r="M1795" s="174">
        <v>1</v>
      </c>
      <c r="N1795" s="400"/>
      <c r="O1795" s="319"/>
      <c r="P1795" s="174"/>
      <c r="Q1795" s="174"/>
      <c r="R1795" s="335"/>
      <c r="S1795" s="592">
        <f t="shared" si="256"/>
        <v>1</v>
      </c>
      <c r="T1795" s="222"/>
      <c r="V1795" s="393"/>
    </row>
    <row r="1796" spans="2:22" x14ac:dyDescent="0.25">
      <c r="B1796" s="563"/>
      <c r="C1796" s="562"/>
      <c r="D1796" s="563"/>
      <c r="E1796" s="167" t="s">
        <v>13492</v>
      </c>
      <c r="F1796" s="174"/>
      <c r="G1796" s="174"/>
      <c r="H1796" s="35"/>
      <c r="I1796" s="174"/>
      <c r="J1796" s="174"/>
      <c r="K1796" s="174"/>
      <c r="L1796" s="552" t="s">
        <v>13518</v>
      </c>
      <c r="M1796" s="174">
        <v>1</v>
      </c>
      <c r="N1796" s="400"/>
      <c r="O1796" s="319"/>
      <c r="P1796" s="174"/>
      <c r="Q1796" s="174"/>
      <c r="R1796" s="335"/>
      <c r="S1796" s="592">
        <f t="shared" si="256"/>
        <v>1</v>
      </c>
      <c r="T1796" s="222"/>
      <c r="V1796" s="393"/>
    </row>
    <row r="1797" spans="2:22" x14ac:dyDescent="0.25">
      <c r="B1797" s="563"/>
      <c r="C1797" s="562"/>
      <c r="D1797" s="563"/>
      <c r="E1797" s="167" t="s">
        <v>13492</v>
      </c>
      <c r="F1797" s="174"/>
      <c r="G1797" s="174"/>
      <c r="H1797" s="35"/>
      <c r="I1797" s="174"/>
      <c r="J1797" s="174"/>
      <c r="K1797" s="174"/>
      <c r="L1797" s="552" t="s">
        <v>13519</v>
      </c>
      <c r="M1797" s="174">
        <v>1</v>
      </c>
      <c r="N1797" s="400"/>
      <c r="O1797" s="319"/>
      <c r="P1797" s="174"/>
      <c r="Q1797" s="174"/>
      <c r="R1797" s="335"/>
      <c r="S1797" s="592">
        <f t="shared" si="256"/>
        <v>1</v>
      </c>
      <c r="T1797" s="222"/>
      <c r="V1797" s="393"/>
    </row>
    <row r="1798" spans="2:22" x14ac:dyDescent="0.25">
      <c r="B1798" s="563"/>
      <c r="C1798" s="562"/>
      <c r="D1798" s="563"/>
      <c r="E1798" s="167" t="s">
        <v>13492</v>
      </c>
      <c r="F1798" s="174"/>
      <c r="G1798" s="174"/>
      <c r="H1798" s="35"/>
      <c r="I1798" s="174"/>
      <c r="J1798" s="174"/>
      <c r="K1798" s="174"/>
      <c r="L1798" s="552" t="s">
        <v>13520</v>
      </c>
      <c r="M1798" s="174">
        <v>1</v>
      </c>
      <c r="N1798" s="400"/>
      <c r="O1798" s="319"/>
      <c r="P1798" s="174"/>
      <c r="Q1798" s="174"/>
      <c r="R1798" s="335"/>
      <c r="S1798" s="592">
        <f t="shared" si="256"/>
        <v>1</v>
      </c>
      <c r="T1798" s="222"/>
      <c r="V1798" s="393"/>
    </row>
    <row r="1799" spans="2:22" x14ac:dyDescent="0.25">
      <c r="B1799" s="563"/>
      <c r="C1799" s="562"/>
      <c r="D1799" s="563"/>
      <c r="E1799" s="167" t="s">
        <v>13492</v>
      </c>
      <c r="F1799" s="174"/>
      <c r="G1799" s="174"/>
      <c r="H1799" s="35"/>
      <c r="I1799" s="174"/>
      <c r="J1799" s="174"/>
      <c r="K1799" s="174"/>
      <c r="L1799" s="552" t="s">
        <v>13521</v>
      </c>
      <c r="M1799" s="174">
        <v>1</v>
      </c>
      <c r="N1799" s="400"/>
      <c r="O1799" s="319"/>
      <c r="P1799" s="174"/>
      <c r="Q1799" s="174"/>
      <c r="R1799" s="335"/>
      <c r="S1799" s="592">
        <f t="shared" si="256"/>
        <v>1</v>
      </c>
      <c r="T1799" s="222"/>
      <c r="V1799" s="393"/>
    </row>
    <row r="1800" spans="2:22" x14ac:dyDescent="0.25">
      <c r="B1800" s="563"/>
      <c r="C1800" s="562"/>
      <c r="D1800" s="563"/>
      <c r="E1800" s="167" t="s">
        <v>13492</v>
      </c>
      <c r="F1800" s="174"/>
      <c r="G1800" s="174"/>
      <c r="H1800" s="35"/>
      <c r="I1800" s="174"/>
      <c r="J1800" s="174"/>
      <c r="K1800" s="174"/>
      <c r="L1800" s="552" t="s">
        <v>13522</v>
      </c>
      <c r="M1800" s="174">
        <v>1</v>
      </c>
      <c r="N1800" s="400"/>
      <c r="O1800" s="319"/>
      <c r="P1800" s="174"/>
      <c r="Q1800" s="174"/>
      <c r="R1800" s="335"/>
      <c r="S1800" s="592">
        <f t="shared" si="256"/>
        <v>1</v>
      </c>
      <c r="T1800" s="222"/>
      <c r="V1800" s="393"/>
    </row>
    <row r="1801" spans="2:22" x14ac:dyDescent="0.25">
      <c r="B1801" s="563"/>
      <c r="C1801" s="562"/>
      <c r="D1801" s="563"/>
      <c r="E1801" s="167" t="s">
        <v>13492</v>
      </c>
      <c r="F1801" s="174"/>
      <c r="G1801" s="174"/>
      <c r="H1801" s="35"/>
      <c r="I1801" s="174"/>
      <c r="J1801" s="174"/>
      <c r="K1801" s="174"/>
      <c r="L1801" s="552" t="s">
        <v>13523</v>
      </c>
      <c r="M1801" s="174">
        <v>1</v>
      </c>
      <c r="N1801" s="400"/>
      <c r="O1801" s="319"/>
      <c r="P1801" s="174"/>
      <c r="Q1801" s="174"/>
      <c r="R1801" s="335"/>
      <c r="S1801" s="592">
        <f t="shared" si="256"/>
        <v>1</v>
      </c>
      <c r="T1801" s="222"/>
      <c r="V1801" s="393"/>
    </row>
    <row r="1802" spans="2:22" x14ac:dyDescent="0.25">
      <c r="B1802" s="563"/>
      <c r="C1802" s="562"/>
      <c r="D1802" s="563"/>
      <c r="E1802" s="167" t="s">
        <v>13492</v>
      </c>
      <c r="F1802" s="174"/>
      <c r="G1802" s="174"/>
      <c r="H1802" s="35"/>
      <c r="I1802" s="174"/>
      <c r="J1802" s="174"/>
      <c r="K1802" s="174"/>
      <c r="L1802" s="552" t="s">
        <v>13524</v>
      </c>
      <c r="M1802" s="174">
        <v>1</v>
      </c>
      <c r="N1802" s="400"/>
      <c r="O1802" s="319"/>
      <c r="P1802" s="174"/>
      <c r="Q1802" s="174"/>
      <c r="R1802" s="335"/>
      <c r="S1802" s="592">
        <f t="shared" si="256"/>
        <v>1</v>
      </c>
      <c r="T1802" s="222"/>
      <c r="V1802" s="393"/>
    </row>
    <row r="1803" spans="2:22" x14ac:dyDescent="0.25">
      <c r="B1803" s="563"/>
      <c r="C1803" s="562"/>
      <c r="D1803" s="563"/>
      <c r="E1803" s="167" t="s">
        <v>13492</v>
      </c>
      <c r="F1803" s="174"/>
      <c r="G1803" s="174"/>
      <c r="H1803" s="35"/>
      <c r="I1803" s="174"/>
      <c r="J1803" s="174"/>
      <c r="K1803" s="174"/>
      <c r="L1803" s="552" t="s">
        <v>13525</v>
      </c>
      <c r="M1803" s="174">
        <v>1</v>
      </c>
      <c r="N1803" s="400"/>
      <c r="O1803" s="319"/>
      <c r="P1803" s="174"/>
      <c r="Q1803" s="174"/>
      <c r="R1803" s="335"/>
      <c r="S1803" s="592">
        <f t="shared" si="256"/>
        <v>1</v>
      </c>
      <c r="T1803" s="222"/>
      <c r="V1803" s="393"/>
    </row>
    <row r="1804" spans="2:22" x14ac:dyDescent="0.25">
      <c r="B1804" s="563"/>
      <c r="C1804" s="562"/>
      <c r="D1804" s="563"/>
      <c r="E1804" s="167" t="s">
        <v>13492</v>
      </c>
      <c r="F1804" s="174"/>
      <c r="G1804" s="174"/>
      <c r="H1804" s="35"/>
      <c r="I1804" s="174"/>
      <c r="J1804" s="174"/>
      <c r="K1804" s="174"/>
      <c r="L1804" s="552" t="s">
        <v>13526</v>
      </c>
      <c r="M1804" s="174">
        <v>1</v>
      </c>
      <c r="N1804" s="400"/>
      <c r="O1804" s="319"/>
      <c r="P1804" s="174"/>
      <c r="Q1804" s="174"/>
      <c r="R1804" s="335"/>
      <c r="S1804" s="592">
        <f t="shared" si="256"/>
        <v>1</v>
      </c>
      <c r="T1804" s="222"/>
      <c r="V1804" s="393"/>
    </row>
    <row r="1805" spans="2:22" x14ac:dyDescent="0.25">
      <c r="B1805" s="563"/>
      <c r="C1805" s="562"/>
      <c r="D1805" s="563"/>
      <c r="E1805" s="167" t="s">
        <v>13492</v>
      </c>
      <c r="F1805" s="174"/>
      <c r="G1805" s="174"/>
      <c r="H1805" s="35"/>
      <c r="I1805" s="174"/>
      <c r="J1805" s="174"/>
      <c r="K1805" s="174"/>
      <c r="L1805" s="552" t="s">
        <v>13527</v>
      </c>
      <c r="M1805" s="174">
        <v>1</v>
      </c>
      <c r="N1805" s="400"/>
      <c r="O1805" s="319"/>
      <c r="P1805" s="174"/>
      <c r="Q1805" s="174"/>
      <c r="R1805" s="335"/>
      <c r="S1805" s="592">
        <f t="shared" si="256"/>
        <v>1</v>
      </c>
      <c r="T1805" s="222"/>
      <c r="V1805" s="393"/>
    </row>
    <row r="1806" spans="2:22" x14ac:dyDescent="0.25">
      <c r="B1806" s="563"/>
      <c r="C1806" s="562"/>
      <c r="D1806" s="563"/>
      <c r="E1806" s="167" t="s">
        <v>13492</v>
      </c>
      <c r="F1806" s="174"/>
      <c r="G1806" s="174"/>
      <c r="H1806" s="35"/>
      <c r="I1806" s="174"/>
      <c r="J1806" s="174"/>
      <c r="K1806" s="174"/>
      <c r="L1806" s="552" t="s">
        <v>13528</v>
      </c>
      <c r="M1806" s="174">
        <v>1</v>
      </c>
      <c r="N1806" s="400"/>
      <c r="O1806" s="319"/>
      <c r="P1806" s="174"/>
      <c r="Q1806" s="174"/>
      <c r="R1806" s="335"/>
      <c r="S1806" s="592">
        <f t="shared" si="256"/>
        <v>1</v>
      </c>
      <c r="T1806" s="222"/>
      <c r="V1806" s="393"/>
    </row>
    <row r="1807" spans="2:22" x14ac:dyDescent="0.25">
      <c r="B1807" s="563"/>
      <c r="C1807" s="562"/>
      <c r="D1807" s="563"/>
      <c r="E1807" s="167" t="s">
        <v>13492</v>
      </c>
      <c r="F1807" s="174"/>
      <c r="G1807" s="174"/>
      <c r="H1807" s="35"/>
      <c r="I1807" s="174"/>
      <c r="J1807" s="174"/>
      <c r="K1807" s="174"/>
      <c r="L1807" s="552" t="s">
        <v>13529</v>
      </c>
      <c r="M1807" s="174">
        <v>1</v>
      </c>
      <c r="N1807" s="400"/>
      <c r="O1807" s="319"/>
      <c r="P1807" s="174"/>
      <c r="Q1807" s="174"/>
      <c r="R1807" s="335"/>
      <c r="S1807" s="592">
        <f t="shared" si="256"/>
        <v>1</v>
      </c>
      <c r="T1807" s="222"/>
      <c r="V1807" s="393"/>
    </row>
    <row r="1808" spans="2:22" x14ac:dyDescent="0.25">
      <c r="B1808" s="563"/>
      <c r="C1808" s="562"/>
      <c r="D1808" s="563"/>
      <c r="E1808" s="167" t="s">
        <v>13492</v>
      </c>
      <c r="F1808" s="174"/>
      <c r="G1808" s="174"/>
      <c r="H1808" s="35"/>
      <c r="I1808" s="174"/>
      <c r="J1808" s="174"/>
      <c r="K1808" s="174"/>
      <c r="L1808" s="552" t="s">
        <v>13530</v>
      </c>
      <c r="M1808" s="174">
        <v>1</v>
      </c>
      <c r="N1808" s="400"/>
      <c r="O1808" s="319"/>
      <c r="P1808" s="174"/>
      <c r="Q1808" s="174"/>
      <c r="R1808" s="335"/>
      <c r="S1808" s="592">
        <f t="shared" si="256"/>
        <v>1</v>
      </c>
      <c r="T1808" s="222"/>
      <c r="V1808" s="393"/>
    </row>
    <row r="1809" spans="2:22" x14ac:dyDescent="0.25">
      <c r="B1809" s="563"/>
      <c r="C1809" s="562"/>
      <c r="D1809" s="563"/>
      <c r="E1809" s="167" t="s">
        <v>13492</v>
      </c>
      <c r="F1809" s="174"/>
      <c r="G1809" s="174"/>
      <c r="H1809" s="35"/>
      <c r="I1809" s="174"/>
      <c r="J1809" s="174"/>
      <c r="K1809" s="174"/>
      <c r="L1809" s="552" t="s">
        <v>13531</v>
      </c>
      <c r="M1809" s="174">
        <v>1</v>
      </c>
      <c r="N1809" s="400"/>
      <c r="O1809" s="319"/>
      <c r="P1809" s="174"/>
      <c r="Q1809" s="174"/>
      <c r="R1809" s="335"/>
      <c r="S1809" s="592">
        <f t="shared" si="256"/>
        <v>1</v>
      </c>
      <c r="T1809" s="222"/>
      <c r="V1809" s="393"/>
    </row>
    <row r="1810" spans="2:22" x14ac:dyDescent="0.25">
      <c r="B1810" s="563"/>
      <c r="C1810" s="562"/>
      <c r="D1810" s="563"/>
      <c r="E1810" s="167" t="s">
        <v>13492</v>
      </c>
      <c r="F1810" s="174"/>
      <c r="G1810" s="174"/>
      <c r="H1810" s="35"/>
      <c r="I1810" s="174"/>
      <c r="J1810" s="174"/>
      <c r="K1810" s="174"/>
      <c r="L1810" s="552" t="s">
        <v>13532</v>
      </c>
      <c r="M1810" s="174">
        <v>1</v>
      </c>
      <c r="N1810" s="400"/>
      <c r="O1810" s="319"/>
      <c r="P1810" s="174"/>
      <c r="Q1810" s="174"/>
      <c r="R1810" s="335"/>
      <c r="S1810" s="592">
        <f t="shared" si="256"/>
        <v>1</v>
      </c>
      <c r="T1810" s="222"/>
      <c r="V1810" s="393"/>
    </row>
    <row r="1811" spans="2:22" x14ac:dyDescent="0.25">
      <c r="B1811" s="563"/>
      <c r="C1811" s="562"/>
      <c r="D1811" s="563"/>
      <c r="E1811" s="167" t="s">
        <v>13492</v>
      </c>
      <c r="F1811" s="174"/>
      <c r="G1811" s="174"/>
      <c r="H1811" s="35"/>
      <c r="I1811" s="174"/>
      <c r="J1811" s="174"/>
      <c r="K1811" s="174"/>
      <c r="L1811" s="552" t="s">
        <v>13533</v>
      </c>
      <c r="M1811" s="174">
        <v>1</v>
      </c>
      <c r="N1811" s="400"/>
      <c r="O1811" s="319"/>
      <c r="P1811" s="174"/>
      <c r="Q1811" s="174"/>
      <c r="R1811" s="335"/>
      <c r="S1811" s="592">
        <f t="shared" si="256"/>
        <v>1</v>
      </c>
      <c r="T1811" s="222"/>
      <c r="V1811" s="393"/>
    </row>
    <row r="1812" spans="2:22" x14ac:dyDescent="0.25">
      <c r="B1812" s="563"/>
      <c r="C1812" s="562"/>
      <c r="D1812" s="563"/>
      <c r="E1812" s="167" t="s">
        <v>13492</v>
      </c>
      <c r="F1812" s="174"/>
      <c r="G1812" s="174"/>
      <c r="H1812" s="35"/>
      <c r="I1812" s="174"/>
      <c r="J1812" s="174"/>
      <c r="K1812" s="174"/>
      <c r="L1812" s="552" t="s">
        <v>13534</v>
      </c>
      <c r="M1812" s="174">
        <v>1</v>
      </c>
      <c r="N1812" s="400"/>
      <c r="O1812" s="319"/>
      <c r="P1812" s="174"/>
      <c r="Q1812" s="174"/>
      <c r="R1812" s="335"/>
      <c r="S1812" s="592">
        <f t="shared" si="256"/>
        <v>1</v>
      </c>
      <c r="T1812" s="222"/>
      <c r="V1812" s="393"/>
    </row>
    <row r="1813" spans="2:22" x14ac:dyDescent="0.25">
      <c r="B1813" s="563"/>
      <c r="C1813" s="562"/>
      <c r="D1813" s="563"/>
      <c r="E1813" s="167" t="s">
        <v>13492</v>
      </c>
      <c r="F1813" s="174"/>
      <c r="G1813" s="174"/>
      <c r="H1813" s="35"/>
      <c r="I1813" s="174"/>
      <c r="J1813" s="174"/>
      <c r="K1813" s="174"/>
      <c r="L1813" s="552" t="s">
        <v>13535</v>
      </c>
      <c r="M1813" s="174">
        <v>1</v>
      </c>
      <c r="N1813" s="400"/>
      <c r="O1813" s="319"/>
      <c r="P1813" s="174"/>
      <c r="Q1813" s="174"/>
      <c r="R1813" s="335"/>
      <c r="S1813" s="592">
        <f t="shared" si="256"/>
        <v>1</v>
      </c>
      <c r="T1813" s="222"/>
      <c r="V1813" s="393"/>
    </row>
    <row r="1814" spans="2:22" x14ac:dyDescent="0.25">
      <c r="B1814" s="563"/>
      <c r="C1814" s="562"/>
      <c r="D1814" s="563"/>
      <c r="E1814" s="167" t="s">
        <v>13492</v>
      </c>
      <c r="F1814" s="174"/>
      <c r="G1814" s="174"/>
      <c r="H1814" s="35"/>
      <c r="I1814" s="174"/>
      <c r="J1814" s="174"/>
      <c r="K1814" s="174"/>
      <c r="L1814" s="552" t="s">
        <v>13536</v>
      </c>
      <c r="M1814" s="174">
        <v>1</v>
      </c>
      <c r="N1814" s="400"/>
      <c r="O1814" s="319"/>
      <c r="P1814" s="174"/>
      <c r="Q1814" s="174"/>
      <c r="R1814" s="335"/>
      <c r="S1814" s="592">
        <f t="shared" si="256"/>
        <v>1</v>
      </c>
      <c r="T1814" s="222"/>
      <c r="V1814" s="393"/>
    </row>
    <row r="1815" spans="2:22" x14ac:dyDescent="0.25">
      <c r="B1815" s="563"/>
      <c r="C1815" s="562"/>
      <c r="D1815" s="563"/>
      <c r="E1815" s="167" t="s">
        <v>13493</v>
      </c>
      <c r="F1815" s="174"/>
      <c r="G1815" s="174"/>
      <c r="H1815" s="35"/>
      <c r="I1815" s="174"/>
      <c r="J1815" s="174"/>
      <c r="K1815" s="174"/>
      <c r="L1815" s="552" t="s">
        <v>13537</v>
      </c>
      <c r="M1815" s="174">
        <v>1</v>
      </c>
      <c r="N1815" s="400"/>
      <c r="O1815" s="319"/>
      <c r="P1815" s="174"/>
      <c r="Q1815" s="174"/>
      <c r="R1815" s="335"/>
      <c r="S1815" s="592">
        <f t="shared" si="256"/>
        <v>1</v>
      </c>
      <c r="T1815" s="222"/>
      <c r="V1815" s="393"/>
    </row>
    <row r="1816" spans="2:22" x14ac:dyDescent="0.25">
      <c r="B1816" s="563"/>
      <c r="C1816" s="562"/>
      <c r="D1816" s="563"/>
      <c r="E1816" s="167" t="s">
        <v>13493</v>
      </c>
      <c r="F1816" s="174"/>
      <c r="G1816" s="174"/>
      <c r="H1816" s="35"/>
      <c r="I1816" s="174"/>
      <c r="J1816" s="174"/>
      <c r="K1816" s="174"/>
      <c r="L1816" s="552" t="s">
        <v>13538</v>
      </c>
      <c r="M1816" s="174">
        <v>1</v>
      </c>
      <c r="N1816" s="400"/>
      <c r="O1816" s="319"/>
      <c r="P1816" s="174"/>
      <c r="Q1816" s="174"/>
      <c r="R1816" s="335"/>
      <c r="S1816" s="592">
        <f t="shared" si="256"/>
        <v>1</v>
      </c>
      <c r="T1816" s="222"/>
      <c r="V1816" s="393"/>
    </row>
    <row r="1817" spans="2:22" x14ac:dyDescent="0.25">
      <c r="B1817" s="563"/>
      <c r="C1817" s="562"/>
      <c r="D1817" s="563"/>
      <c r="E1817" s="167" t="s">
        <v>13493</v>
      </c>
      <c r="F1817" s="174"/>
      <c r="G1817" s="174"/>
      <c r="H1817" s="35"/>
      <c r="I1817" s="174"/>
      <c r="J1817" s="174"/>
      <c r="K1817" s="174"/>
      <c r="L1817" s="552" t="s">
        <v>13539</v>
      </c>
      <c r="M1817" s="174">
        <v>1</v>
      </c>
      <c r="N1817" s="400"/>
      <c r="O1817" s="319"/>
      <c r="P1817" s="174"/>
      <c r="Q1817" s="174"/>
      <c r="R1817" s="335"/>
      <c r="S1817" s="592">
        <f t="shared" si="256"/>
        <v>1</v>
      </c>
      <c r="T1817" s="222"/>
      <c r="V1817" s="393"/>
    </row>
    <row r="1818" spans="2:22" x14ac:dyDescent="0.25">
      <c r="B1818" s="563"/>
      <c r="C1818" s="562"/>
      <c r="D1818" s="563"/>
      <c r="E1818" s="167" t="s">
        <v>13493</v>
      </c>
      <c r="F1818" s="174"/>
      <c r="G1818" s="174"/>
      <c r="H1818" s="35"/>
      <c r="I1818" s="174"/>
      <c r="J1818" s="174"/>
      <c r="K1818" s="174"/>
      <c r="L1818" s="552" t="s">
        <v>13540</v>
      </c>
      <c r="M1818" s="174">
        <v>1</v>
      </c>
      <c r="N1818" s="400"/>
      <c r="O1818" s="319"/>
      <c r="P1818" s="174"/>
      <c r="Q1818" s="174"/>
      <c r="R1818" s="335"/>
      <c r="S1818" s="592">
        <f t="shared" si="256"/>
        <v>1</v>
      </c>
      <c r="T1818" s="222"/>
      <c r="V1818" s="393"/>
    </row>
    <row r="1819" spans="2:22" x14ac:dyDescent="0.25">
      <c r="B1819" s="563"/>
      <c r="C1819" s="562"/>
      <c r="D1819" s="563"/>
      <c r="E1819" s="167" t="s">
        <v>13493</v>
      </c>
      <c r="F1819" s="174"/>
      <c r="G1819" s="174"/>
      <c r="H1819" s="35"/>
      <c r="I1819" s="174"/>
      <c r="J1819" s="174"/>
      <c r="K1819" s="174"/>
      <c r="L1819" s="552" t="s">
        <v>13541</v>
      </c>
      <c r="M1819" s="174">
        <v>1</v>
      </c>
      <c r="N1819" s="400"/>
      <c r="O1819" s="319"/>
      <c r="P1819" s="174"/>
      <c r="Q1819" s="174"/>
      <c r="R1819" s="335"/>
      <c r="S1819" s="592">
        <f t="shared" si="256"/>
        <v>1</v>
      </c>
      <c r="T1819" s="222"/>
      <c r="V1819" s="393"/>
    </row>
    <row r="1820" spans="2:22" x14ac:dyDescent="0.25">
      <c r="B1820" s="563"/>
      <c r="C1820" s="562"/>
      <c r="D1820" s="563"/>
      <c r="E1820" s="167" t="s">
        <v>13493</v>
      </c>
      <c r="F1820" s="174"/>
      <c r="G1820" s="174"/>
      <c r="H1820" s="35"/>
      <c r="I1820" s="174"/>
      <c r="J1820" s="174"/>
      <c r="K1820" s="174"/>
      <c r="L1820" s="552" t="s">
        <v>13542</v>
      </c>
      <c r="M1820" s="174">
        <v>1</v>
      </c>
      <c r="N1820" s="400"/>
      <c r="O1820" s="319"/>
      <c r="P1820" s="174"/>
      <c r="Q1820" s="174"/>
      <c r="R1820" s="335"/>
      <c r="S1820" s="592">
        <f t="shared" si="256"/>
        <v>1</v>
      </c>
      <c r="T1820" s="222"/>
      <c r="V1820" s="393"/>
    </row>
    <row r="1821" spans="2:22" x14ac:dyDescent="0.25">
      <c r="B1821" s="563"/>
      <c r="C1821" s="562"/>
      <c r="D1821" s="563"/>
      <c r="E1821" s="167" t="s">
        <v>13493</v>
      </c>
      <c r="F1821" s="174"/>
      <c r="G1821" s="174"/>
      <c r="H1821" s="35"/>
      <c r="I1821" s="174"/>
      <c r="J1821" s="174"/>
      <c r="K1821" s="174"/>
      <c r="L1821" s="552" t="s">
        <v>13543</v>
      </c>
      <c r="M1821" s="174">
        <v>1</v>
      </c>
      <c r="N1821" s="400"/>
      <c r="O1821" s="319"/>
      <c r="P1821" s="174"/>
      <c r="Q1821" s="174"/>
      <c r="R1821" s="335"/>
      <c r="S1821" s="592">
        <f t="shared" si="256"/>
        <v>1</v>
      </c>
      <c r="T1821" s="222"/>
      <c r="V1821" s="393"/>
    </row>
    <row r="1822" spans="2:22" x14ac:dyDescent="0.25">
      <c r="B1822" s="563"/>
      <c r="C1822" s="562"/>
      <c r="D1822" s="563"/>
      <c r="E1822" s="167" t="s">
        <v>13493</v>
      </c>
      <c r="F1822" s="174"/>
      <c r="G1822" s="174"/>
      <c r="H1822" s="35"/>
      <c r="I1822" s="174"/>
      <c r="J1822" s="174"/>
      <c r="K1822" s="174"/>
      <c r="L1822" s="552" t="s">
        <v>13544</v>
      </c>
      <c r="M1822" s="174">
        <v>1</v>
      </c>
      <c r="N1822" s="400"/>
      <c r="O1822" s="319"/>
      <c r="P1822" s="174"/>
      <c r="Q1822" s="174"/>
      <c r="R1822" s="335"/>
      <c r="S1822" s="592">
        <f t="shared" si="256"/>
        <v>1</v>
      </c>
      <c r="T1822" s="222"/>
      <c r="V1822" s="393"/>
    </row>
    <row r="1823" spans="2:22" x14ac:dyDescent="0.25">
      <c r="B1823" s="563"/>
      <c r="C1823" s="562"/>
      <c r="D1823" s="563"/>
      <c r="E1823" s="167" t="s">
        <v>13493</v>
      </c>
      <c r="F1823" s="174"/>
      <c r="G1823" s="174"/>
      <c r="H1823" s="35"/>
      <c r="I1823" s="174"/>
      <c r="J1823" s="174"/>
      <c r="K1823" s="174"/>
      <c r="L1823" s="552" t="s">
        <v>13545</v>
      </c>
      <c r="M1823" s="174">
        <v>1</v>
      </c>
      <c r="N1823" s="400"/>
      <c r="O1823" s="319"/>
      <c r="P1823" s="174"/>
      <c r="Q1823" s="174"/>
      <c r="R1823" s="335"/>
      <c r="S1823" s="592">
        <f t="shared" si="256"/>
        <v>1</v>
      </c>
      <c r="T1823" s="222"/>
      <c r="V1823" s="393"/>
    </row>
    <row r="1824" spans="2:22" x14ac:dyDescent="0.25">
      <c r="B1824" s="563"/>
      <c r="C1824" s="562"/>
      <c r="D1824" s="563"/>
      <c r="E1824" s="167" t="s">
        <v>13493</v>
      </c>
      <c r="F1824" s="174"/>
      <c r="G1824" s="174"/>
      <c r="H1824" s="35"/>
      <c r="I1824" s="174"/>
      <c r="J1824" s="174"/>
      <c r="K1824" s="174"/>
      <c r="L1824" s="552" t="s">
        <v>13546</v>
      </c>
      <c r="M1824" s="174">
        <v>1</v>
      </c>
      <c r="N1824" s="400"/>
      <c r="O1824" s="319"/>
      <c r="P1824" s="174"/>
      <c r="Q1824" s="174"/>
      <c r="R1824" s="335"/>
      <c r="S1824" s="592">
        <f t="shared" si="256"/>
        <v>1</v>
      </c>
      <c r="T1824" s="222"/>
      <c r="V1824" s="393"/>
    </row>
    <row r="1825" spans="2:22" x14ac:dyDescent="0.25">
      <c r="B1825" s="563"/>
      <c r="C1825" s="562"/>
      <c r="D1825" s="563"/>
      <c r="E1825" s="167" t="s">
        <v>13493</v>
      </c>
      <c r="F1825" s="174"/>
      <c r="G1825" s="174"/>
      <c r="H1825" s="35"/>
      <c r="I1825" s="174"/>
      <c r="J1825" s="174"/>
      <c r="K1825" s="174"/>
      <c r="L1825" s="552" t="s">
        <v>13547</v>
      </c>
      <c r="M1825" s="174">
        <v>1</v>
      </c>
      <c r="N1825" s="400"/>
      <c r="O1825" s="319"/>
      <c r="P1825" s="174"/>
      <c r="Q1825" s="174"/>
      <c r="R1825" s="335"/>
      <c r="S1825" s="592">
        <f t="shared" si="256"/>
        <v>1</v>
      </c>
      <c r="T1825" s="222"/>
      <c r="V1825" s="393"/>
    </row>
    <row r="1826" spans="2:22" x14ac:dyDescent="0.25">
      <c r="B1826" s="563"/>
      <c r="C1826" s="562"/>
      <c r="D1826" s="563"/>
      <c r="E1826" s="167" t="s">
        <v>13493</v>
      </c>
      <c r="F1826" s="174"/>
      <c r="G1826" s="174"/>
      <c r="H1826" s="35"/>
      <c r="I1826" s="174"/>
      <c r="J1826" s="174"/>
      <c r="K1826" s="174"/>
      <c r="L1826" s="552" t="s">
        <v>13548</v>
      </c>
      <c r="M1826" s="174">
        <v>1</v>
      </c>
      <c r="N1826" s="400"/>
      <c r="O1826" s="319"/>
      <c r="P1826" s="174"/>
      <c r="Q1826" s="174"/>
      <c r="R1826" s="335"/>
      <c r="S1826" s="592">
        <f t="shared" si="256"/>
        <v>1</v>
      </c>
      <c r="T1826" s="222"/>
      <c r="V1826" s="393"/>
    </row>
    <row r="1827" spans="2:22" x14ac:dyDescent="0.25">
      <c r="B1827" s="563"/>
      <c r="C1827" s="562"/>
      <c r="D1827" s="563"/>
      <c r="E1827" s="167" t="s">
        <v>13493</v>
      </c>
      <c r="F1827" s="174"/>
      <c r="G1827" s="174"/>
      <c r="H1827" s="35"/>
      <c r="I1827" s="174"/>
      <c r="J1827" s="174"/>
      <c r="K1827" s="174"/>
      <c r="L1827" s="552" t="s">
        <v>13549</v>
      </c>
      <c r="M1827" s="174">
        <v>1</v>
      </c>
      <c r="N1827" s="400"/>
      <c r="O1827" s="319"/>
      <c r="P1827" s="174"/>
      <c r="Q1827" s="174"/>
      <c r="R1827" s="335"/>
      <c r="S1827" s="592">
        <f t="shared" si="256"/>
        <v>1</v>
      </c>
      <c r="T1827" s="222"/>
      <c r="V1827" s="393"/>
    </row>
    <row r="1828" spans="2:22" x14ac:dyDescent="0.25">
      <c r="B1828" s="563"/>
      <c r="C1828" s="562"/>
      <c r="D1828" s="563"/>
      <c r="E1828" s="167" t="s">
        <v>13494</v>
      </c>
      <c r="F1828" s="174"/>
      <c r="G1828" s="174"/>
      <c r="H1828" s="35"/>
      <c r="I1828" s="174"/>
      <c r="J1828" s="174"/>
      <c r="K1828" s="174"/>
      <c r="L1828" s="552" t="s">
        <v>13550</v>
      </c>
      <c r="M1828" s="174">
        <v>1</v>
      </c>
      <c r="N1828" s="400"/>
      <c r="O1828" s="319"/>
      <c r="P1828" s="174"/>
      <c r="Q1828" s="174"/>
      <c r="R1828" s="335"/>
      <c r="S1828" s="592">
        <f t="shared" si="256"/>
        <v>1</v>
      </c>
      <c r="T1828" s="222"/>
      <c r="V1828" s="393"/>
    </row>
    <row r="1829" spans="2:22" x14ac:dyDescent="0.25">
      <c r="B1829" s="563"/>
      <c r="C1829" s="562"/>
      <c r="D1829" s="563"/>
      <c r="E1829" s="167" t="s">
        <v>13494</v>
      </c>
      <c r="F1829" s="174"/>
      <c r="G1829" s="174"/>
      <c r="H1829" s="35"/>
      <c r="I1829" s="174"/>
      <c r="J1829" s="174"/>
      <c r="K1829" s="174"/>
      <c r="L1829" s="552" t="s">
        <v>13551</v>
      </c>
      <c r="M1829" s="174">
        <v>1</v>
      </c>
      <c r="N1829" s="400"/>
      <c r="O1829" s="319"/>
      <c r="P1829" s="174"/>
      <c r="Q1829" s="174"/>
      <c r="R1829" s="335"/>
      <c r="S1829" s="592">
        <f t="shared" si="256"/>
        <v>1</v>
      </c>
      <c r="T1829" s="222"/>
      <c r="V1829" s="393"/>
    </row>
    <row r="1830" spans="2:22" x14ac:dyDescent="0.25">
      <c r="B1830" s="563"/>
      <c r="C1830" s="562"/>
      <c r="D1830" s="563"/>
      <c r="E1830" s="167" t="s">
        <v>13494</v>
      </c>
      <c r="F1830" s="174"/>
      <c r="G1830" s="174"/>
      <c r="H1830" s="35"/>
      <c r="I1830" s="174"/>
      <c r="J1830" s="174"/>
      <c r="K1830" s="174"/>
      <c r="L1830" s="552" t="s">
        <v>13552</v>
      </c>
      <c r="M1830" s="174">
        <v>1</v>
      </c>
      <c r="N1830" s="400"/>
      <c r="O1830" s="319"/>
      <c r="P1830" s="174"/>
      <c r="Q1830" s="174"/>
      <c r="R1830" s="335"/>
      <c r="S1830" s="592">
        <f t="shared" si="256"/>
        <v>1</v>
      </c>
      <c r="T1830" s="222"/>
      <c r="V1830" s="393"/>
    </row>
    <row r="1831" spans="2:22" x14ac:dyDescent="0.25">
      <c r="B1831" s="563"/>
      <c r="C1831" s="562"/>
      <c r="D1831" s="563"/>
      <c r="E1831" s="167" t="s">
        <v>13494</v>
      </c>
      <c r="F1831" s="174"/>
      <c r="G1831" s="174"/>
      <c r="H1831" s="35"/>
      <c r="I1831" s="174"/>
      <c r="J1831" s="174"/>
      <c r="K1831" s="174"/>
      <c r="L1831" s="552" t="s">
        <v>13553</v>
      </c>
      <c r="M1831" s="174">
        <v>1</v>
      </c>
      <c r="N1831" s="400"/>
      <c r="O1831" s="319"/>
      <c r="P1831" s="174"/>
      <c r="Q1831" s="174"/>
      <c r="R1831" s="335"/>
      <c r="S1831" s="592">
        <f t="shared" si="256"/>
        <v>1</v>
      </c>
      <c r="T1831" s="222"/>
      <c r="V1831" s="393"/>
    </row>
    <row r="1832" spans="2:22" x14ac:dyDescent="0.25">
      <c r="B1832" s="563"/>
      <c r="C1832" s="562"/>
      <c r="D1832" s="563"/>
      <c r="E1832" s="167" t="s">
        <v>13494</v>
      </c>
      <c r="F1832" s="174"/>
      <c r="G1832" s="174"/>
      <c r="H1832" s="35"/>
      <c r="I1832" s="174"/>
      <c r="J1832" s="174"/>
      <c r="K1832" s="174"/>
      <c r="L1832" s="552" t="s">
        <v>13554</v>
      </c>
      <c r="M1832" s="174">
        <v>1</v>
      </c>
      <c r="N1832" s="400"/>
      <c r="O1832" s="319"/>
      <c r="P1832" s="174"/>
      <c r="Q1832" s="174"/>
      <c r="R1832" s="335"/>
      <c r="S1832" s="592">
        <f t="shared" si="256"/>
        <v>1</v>
      </c>
      <c r="T1832" s="222"/>
      <c r="V1832" s="393"/>
    </row>
    <row r="1833" spans="2:22" x14ac:dyDescent="0.25">
      <c r="B1833" s="563"/>
      <c r="C1833" s="562"/>
      <c r="D1833" s="563"/>
      <c r="E1833" s="167" t="s">
        <v>13494</v>
      </c>
      <c r="F1833" s="174"/>
      <c r="G1833" s="174"/>
      <c r="H1833" s="35"/>
      <c r="I1833" s="174"/>
      <c r="J1833" s="174"/>
      <c r="K1833" s="174"/>
      <c r="L1833" s="552" t="s">
        <v>13555</v>
      </c>
      <c r="M1833" s="174">
        <v>1</v>
      </c>
      <c r="N1833" s="400"/>
      <c r="O1833" s="319"/>
      <c r="P1833" s="174"/>
      <c r="Q1833" s="174"/>
      <c r="R1833" s="335"/>
      <c r="S1833" s="592">
        <f t="shared" si="256"/>
        <v>1</v>
      </c>
      <c r="T1833" s="222"/>
      <c r="V1833" s="393"/>
    </row>
    <row r="1834" spans="2:22" x14ac:dyDescent="0.25">
      <c r="B1834" s="563"/>
      <c r="C1834" s="562"/>
      <c r="D1834" s="563"/>
      <c r="E1834" s="167" t="s">
        <v>13494</v>
      </c>
      <c r="F1834" s="174"/>
      <c r="G1834" s="174"/>
      <c r="H1834" s="35"/>
      <c r="I1834" s="174"/>
      <c r="J1834" s="174"/>
      <c r="K1834" s="174"/>
      <c r="L1834" s="552" t="s">
        <v>13556</v>
      </c>
      <c r="M1834" s="174">
        <v>1</v>
      </c>
      <c r="N1834" s="400"/>
      <c r="O1834" s="319"/>
      <c r="P1834" s="174"/>
      <c r="Q1834" s="174"/>
      <c r="R1834" s="335"/>
      <c r="S1834" s="592">
        <f t="shared" si="256"/>
        <v>1</v>
      </c>
      <c r="T1834" s="222"/>
      <c r="V1834" s="393"/>
    </row>
    <row r="1835" spans="2:22" x14ac:dyDescent="0.25">
      <c r="B1835" s="563"/>
      <c r="C1835" s="562"/>
      <c r="D1835" s="563"/>
      <c r="E1835" s="167" t="s">
        <v>13494</v>
      </c>
      <c r="F1835" s="174"/>
      <c r="G1835" s="174"/>
      <c r="H1835" s="35"/>
      <c r="I1835" s="174"/>
      <c r="J1835" s="174"/>
      <c r="K1835" s="174"/>
      <c r="L1835" s="552" t="s">
        <v>13557</v>
      </c>
      <c r="M1835" s="174">
        <v>1</v>
      </c>
      <c r="N1835" s="400"/>
      <c r="O1835" s="319"/>
      <c r="P1835" s="174"/>
      <c r="Q1835" s="174"/>
      <c r="R1835" s="335"/>
      <c r="S1835" s="592">
        <f t="shared" si="256"/>
        <v>1</v>
      </c>
      <c r="T1835" s="222"/>
      <c r="V1835" s="393"/>
    </row>
    <row r="1836" spans="2:22" x14ac:dyDescent="0.25">
      <c r="B1836" s="563"/>
      <c r="C1836" s="562"/>
      <c r="D1836" s="563"/>
      <c r="E1836" s="167" t="s">
        <v>13494</v>
      </c>
      <c r="F1836" s="174"/>
      <c r="G1836" s="174"/>
      <c r="H1836" s="35"/>
      <c r="I1836" s="174"/>
      <c r="J1836" s="174"/>
      <c r="K1836" s="174"/>
      <c r="L1836" s="552" t="s">
        <v>13558</v>
      </c>
      <c r="M1836" s="174">
        <v>1</v>
      </c>
      <c r="N1836" s="400"/>
      <c r="O1836" s="319"/>
      <c r="P1836" s="174"/>
      <c r="Q1836" s="174"/>
      <c r="R1836" s="335"/>
      <c r="S1836" s="592">
        <f t="shared" si="256"/>
        <v>1</v>
      </c>
      <c r="T1836" s="222"/>
      <c r="V1836" s="393"/>
    </row>
    <row r="1837" spans="2:22" x14ac:dyDescent="0.25">
      <c r="B1837" s="563"/>
      <c r="C1837" s="562"/>
      <c r="D1837" s="563"/>
      <c r="E1837" s="167" t="s">
        <v>13494</v>
      </c>
      <c r="F1837" s="174"/>
      <c r="G1837" s="174"/>
      <c r="H1837" s="35"/>
      <c r="I1837" s="174"/>
      <c r="J1837" s="174"/>
      <c r="K1837" s="174"/>
      <c r="L1837" s="552" t="s">
        <v>13559</v>
      </c>
      <c r="M1837" s="174">
        <v>1</v>
      </c>
      <c r="N1837" s="400"/>
      <c r="O1837" s="319"/>
      <c r="P1837" s="174"/>
      <c r="Q1837" s="174"/>
      <c r="R1837" s="335"/>
      <c r="S1837" s="592">
        <f t="shared" si="256"/>
        <v>1</v>
      </c>
      <c r="T1837" s="222"/>
      <c r="V1837" s="393"/>
    </row>
    <row r="1838" spans="2:22" x14ac:dyDescent="0.25">
      <c r="B1838" s="563"/>
      <c r="C1838" s="562"/>
      <c r="D1838" s="563"/>
      <c r="E1838" s="167" t="s">
        <v>13494</v>
      </c>
      <c r="F1838" s="174"/>
      <c r="G1838" s="174"/>
      <c r="H1838" s="35"/>
      <c r="I1838" s="174"/>
      <c r="J1838" s="174"/>
      <c r="K1838" s="174"/>
      <c r="L1838" s="552" t="s">
        <v>13560</v>
      </c>
      <c r="M1838" s="174">
        <v>1</v>
      </c>
      <c r="N1838" s="400"/>
      <c r="O1838" s="319"/>
      <c r="P1838" s="174"/>
      <c r="Q1838" s="174"/>
      <c r="R1838" s="335"/>
      <c r="S1838" s="592">
        <f t="shared" si="256"/>
        <v>1</v>
      </c>
      <c r="T1838" s="222"/>
      <c r="V1838" s="393"/>
    </row>
    <row r="1839" spans="2:22" x14ac:dyDescent="0.25">
      <c r="B1839" s="563"/>
      <c r="C1839" s="562"/>
      <c r="D1839" s="563"/>
      <c r="E1839" s="167" t="s">
        <v>13494</v>
      </c>
      <c r="F1839" s="174"/>
      <c r="G1839" s="174"/>
      <c r="H1839" s="35"/>
      <c r="I1839" s="174"/>
      <c r="J1839" s="174"/>
      <c r="K1839" s="174"/>
      <c r="L1839" s="552" t="s">
        <v>13561</v>
      </c>
      <c r="M1839" s="174">
        <v>1</v>
      </c>
      <c r="N1839" s="400"/>
      <c r="O1839" s="319"/>
      <c r="P1839" s="174"/>
      <c r="Q1839" s="174"/>
      <c r="R1839" s="335"/>
      <c r="S1839" s="592">
        <f t="shared" ref="S1839:S1902" si="257">M1839</f>
        <v>1</v>
      </c>
      <c r="T1839" s="222"/>
      <c r="V1839" s="393"/>
    </row>
    <row r="1840" spans="2:22" x14ac:dyDescent="0.25">
      <c r="B1840" s="563"/>
      <c r="C1840" s="562"/>
      <c r="D1840" s="563"/>
      <c r="E1840" s="167" t="s">
        <v>13494</v>
      </c>
      <c r="F1840" s="174"/>
      <c r="G1840" s="174"/>
      <c r="H1840" s="35"/>
      <c r="I1840" s="174"/>
      <c r="J1840" s="174"/>
      <c r="K1840" s="174"/>
      <c r="L1840" s="552" t="s">
        <v>13562</v>
      </c>
      <c r="M1840" s="174">
        <v>1</v>
      </c>
      <c r="N1840" s="400"/>
      <c r="O1840" s="319"/>
      <c r="P1840" s="174"/>
      <c r="Q1840" s="174"/>
      <c r="R1840" s="335"/>
      <c r="S1840" s="592">
        <f t="shared" si="257"/>
        <v>1</v>
      </c>
      <c r="T1840" s="222"/>
      <c r="V1840" s="393"/>
    </row>
    <row r="1841" spans="2:22" x14ac:dyDescent="0.25">
      <c r="B1841" s="563"/>
      <c r="C1841" s="562"/>
      <c r="D1841" s="563"/>
      <c r="E1841" s="167" t="s">
        <v>13494</v>
      </c>
      <c r="F1841" s="174"/>
      <c r="G1841" s="174"/>
      <c r="H1841" s="35"/>
      <c r="I1841" s="174"/>
      <c r="J1841" s="174"/>
      <c r="K1841" s="174"/>
      <c r="L1841" s="552" t="s">
        <v>13563</v>
      </c>
      <c r="M1841" s="174">
        <v>1</v>
      </c>
      <c r="N1841" s="400"/>
      <c r="O1841" s="319"/>
      <c r="P1841" s="174"/>
      <c r="Q1841" s="174"/>
      <c r="R1841" s="335"/>
      <c r="S1841" s="592">
        <f t="shared" si="257"/>
        <v>1</v>
      </c>
      <c r="T1841" s="222"/>
      <c r="V1841" s="393"/>
    </row>
    <row r="1842" spans="2:22" x14ac:dyDescent="0.25">
      <c r="B1842" s="563"/>
      <c r="C1842" s="562"/>
      <c r="D1842" s="563"/>
      <c r="E1842" s="167" t="s">
        <v>13494</v>
      </c>
      <c r="F1842" s="174"/>
      <c r="G1842" s="174"/>
      <c r="H1842" s="35"/>
      <c r="I1842" s="174"/>
      <c r="J1842" s="174"/>
      <c r="K1842" s="174"/>
      <c r="L1842" s="552" t="s">
        <v>13564</v>
      </c>
      <c r="M1842" s="174">
        <v>1</v>
      </c>
      <c r="N1842" s="400"/>
      <c r="O1842" s="319"/>
      <c r="P1842" s="174"/>
      <c r="Q1842" s="174"/>
      <c r="R1842" s="335"/>
      <c r="S1842" s="592">
        <f t="shared" si="257"/>
        <v>1</v>
      </c>
      <c r="T1842" s="222"/>
      <c r="V1842" s="393"/>
    </row>
    <row r="1843" spans="2:22" x14ac:dyDescent="0.25">
      <c r="B1843" s="563"/>
      <c r="C1843" s="562"/>
      <c r="D1843" s="563"/>
      <c r="E1843" s="167" t="s">
        <v>13494</v>
      </c>
      <c r="F1843" s="174"/>
      <c r="G1843" s="174"/>
      <c r="H1843" s="35"/>
      <c r="I1843" s="174"/>
      <c r="J1843" s="174"/>
      <c r="K1843" s="174"/>
      <c r="L1843" s="552" t="s">
        <v>13565</v>
      </c>
      <c r="M1843" s="174">
        <v>1</v>
      </c>
      <c r="N1843" s="400"/>
      <c r="O1843" s="319"/>
      <c r="P1843" s="174"/>
      <c r="Q1843" s="174"/>
      <c r="R1843" s="335"/>
      <c r="S1843" s="592">
        <f t="shared" si="257"/>
        <v>1</v>
      </c>
      <c r="T1843" s="222"/>
      <c r="V1843" s="393"/>
    </row>
    <row r="1844" spans="2:22" x14ac:dyDescent="0.25">
      <c r="B1844" s="563"/>
      <c r="C1844" s="562"/>
      <c r="D1844" s="563"/>
      <c r="E1844" s="167" t="s">
        <v>13494</v>
      </c>
      <c r="F1844" s="174"/>
      <c r="G1844" s="174"/>
      <c r="H1844" s="35"/>
      <c r="I1844" s="174"/>
      <c r="J1844" s="174"/>
      <c r="K1844" s="174"/>
      <c r="L1844" s="552" t="s">
        <v>13566</v>
      </c>
      <c r="M1844" s="174">
        <v>1</v>
      </c>
      <c r="N1844" s="400"/>
      <c r="O1844" s="319"/>
      <c r="P1844" s="174"/>
      <c r="Q1844" s="174"/>
      <c r="R1844" s="335"/>
      <c r="S1844" s="592">
        <f t="shared" si="257"/>
        <v>1</v>
      </c>
      <c r="T1844" s="222"/>
      <c r="V1844" s="393"/>
    </row>
    <row r="1845" spans="2:22" x14ac:dyDescent="0.25">
      <c r="B1845" s="563"/>
      <c r="C1845" s="562"/>
      <c r="D1845" s="563"/>
      <c r="E1845" s="739" t="s">
        <v>13494</v>
      </c>
      <c r="F1845" s="185"/>
      <c r="G1845" s="157"/>
      <c r="H1845" s="35"/>
      <c r="I1845" s="35"/>
      <c r="J1845" s="157"/>
      <c r="K1845" s="35"/>
      <c r="L1845" s="595" t="s">
        <v>13567</v>
      </c>
      <c r="M1845" s="174">
        <v>1</v>
      </c>
      <c r="N1845" s="319"/>
      <c r="O1845" s="174"/>
      <c r="P1845" s="174"/>
      <c r="Q1845" s="174"/>
      <c r="R1845" s="335"/>
      <c r="S1845" s="592">
        <f t="shared" si="257"/>
        <v>1</v>
      </c>
      <c r="T1845" s="222"/>
      <c r="V1845" s="393"/>
    </row>
    <row r="1846" spans="2:22" x14ac:dyDescent="0.25">
      <c r="B1846" s="563"/>
      <c r="C1846" s="562"/>
      <c r="D1846" s="563"/>
      <c r="E1846" s="739" t="s">
        <v>13494</v>
      </c>
      <c r="F1846" s="185"/>
      <c r="G1846" s="157"/>
      <c r="H1846" s="35"/>
      <c r="I1846" s="35"/>
      <c r="J1846" s="157"/>
      <c r="K1846" s="35"/>
      <c r="L1846" s="595" t="s">
        <v>13568</v>
      </c>
      <c r="M1846" s="174">
        <v>1</v>
      </c>
      <c r="N1846" s="319"/>
      <c r="O1846" s="174"/>
      <c r="P1846" s="174"/>
      <c r="Q1846" s="174"/>
      <c r="R1846" s="335"/>
      <c r="S1846" s="592">
        <f t="shared" si="257"/>
        <v>1</v>
      </c>
      <c r="T1846" s="222"/>
      <c r="V1846" s="393"/>
    </row>
    <row r="1847" spans="2:22" x14ac:dyDescent="0.25">
      <c r="B1847" s="563"/>
      <c r="C1847" s="562"/>
      <c r="D1847" s="563"/>
      <c r="E1847" s="739" t="s">
        <v>13494</v>
      </c>
      <c r="F1847" s="185"/>
      <c r="G1847" s="157"/>
      <c r="H1847" s="35"/>
      <c r="I1847" s="35"/>
      <c r="J1847" s="157"/>
      <c r="K1847" s="35"/>
      <c r="L1847" s="595" t="s">
        <v>13569</v>
      </c>
      <c r="M1847" s="174">
        <v>1</v>
      </c>
      <c r="N1847" s="319"/>
      <c r="O1847" s="174"/>
      <c r="P1847" s="174"/>
      <c r="Q1847" s="174"/>
      <c r="R1847" s="335"/>
      <c r="S1847" s="592">
        <f t="shared" si="257"/>
        <v>1</v>
      </c>
      <c r="T1847" s="222"/>
      <c r="V1847" s="393"/>
    </row>
    <row r="1848" spans="2:22" x14ac:dyDescent="0.25">
      <c r="B1848" s="563"/>
      <c r="C1848" s="562"/>
      <c r="D1848" s="563"/>
      <c r="E1848" s="739" t="s">
        <v>13494</v>
      </c>
      <c r="F1848" s="185"/>
      <c r="G1848" s="157"/>
      <c r="H1848" s="35"/>
      <c r="I1848" s="35"/>
      <c r="J1848" s="157"/>
      <c r="K1848" s="35"/>
      <c r="L1848" s="595" t="s">
        <v>13570</v>
      </c>
      <c r="M1848" s="174">
        <v>1</v>
      </c>
      <c r="N1848" s="319"/>
      <c r="O1848" s="174"/>
      <c r="P1848" s="174"/>
      <c r="Q1848" s="174"/>
      <c r="R1848" s="335"/>
      <c r="S1848" s="592">
        <f t="shared" si="257"/>
        <v>1</v>
      </c>
      <c r="T1848" s="222"/>
      <c r="V1848" s="393"/>
    </row>
    <row r="1849" spans="2:22" x14ac:dyDescent="0.25">
      <c r="B1849" s="563"/>
      <c r="C1849" s="562"/>
      <c r="D1849" s="563"/>
      <c r="E1849" s="739" t="s">
        <v>13494</v>
      </c>
      <c r="F1849" s="185"/>
      <c r="G1849" s="157"/>
      <c r="H1849" s="35"/>
      <c r="I1849" s="35"/>
      <c r="J1849" s="157"/>
      <c r="K1849" s="35"/>
      <c r="L1849" s="595" t="s">
        <v>13571</v>
      </c>
      <c r="M1849" s="174">
        <v>1</v>
      </c>
      <c r="N1849" s="319"/>
      <c r="O1849" s="174"/>
      <c r="P1849" s="174"/>
      <c r="Q1849" s="174"/>
      <c r="R1849" s="335"/>
      <c r="S1849" s="592">
        <f t="shared" si="257"/>
        <v>1</v>
      </c>
      <c r="T1849" s="222"/>
      <c r="V1849" s="393"/>
    </row>
    <row r="1850" spans="2:22" x14ac:dyDescent="0.25">
      <c r="B1850" s="563"/>
      <c r="C1850" s="562"/>
      <c r="D1850" s="563"/>
      <c r="E1850" s="739" t="s">
        <v>13494</v>
      </c>
      <c r="F1850" s="185"/>
      <c r="G1850" s="157"/>
      <c r="H1850" s="35"/>
      <c r="I1850" s="35"/>
      <c r="J1850" s="157"/>
      <c r="K1850" s="35"/>
      <c r="L1850" s="595" t="s">
        <v>13572</v>
      </c>
      <c r="M1850" s="174">
        <v>1</v>
      </c>
      <c r="N1850" s="319"/>
      <c r="O1850" s="174"/>
      <c r="P1850" s="174"/>
      <c r="Q1850" s="174"/>
      <c r="R1850" s="335"/>
      <c r="S1850" s="592">
        <f t="shared" si="257"/>
        <v>1</v>
      </c>
      <c r="T1850" s="222"/>
      <c r="V1850" s="393"/>
    </row>
    <row r="1851" spans="2:22" x14ac:dyDescent="0.25">
      <c r="B1851" s="563"/>
      <c r="C1851" s="562"/>
      <c r="D1851" s="563"/>
      <c r="E1851" s="739" t="s">
        <v>13494</v>
      </c>
      <c r="F1851" s="185"/>
      <c r="G1851" s="157"/>
      <c r="H1851" s="35"/>
      <c r="I1851" s="35"/>
      <c r="J1851" s="157"/>
      <c r="K1851" s="35"/>
      <c r="L1851" s="595" t="s">
        <v>13573</v>
      </c>
      <c r="M1851" s="174">
        <v>1</v>
      </c>
      <c r="N1851" s="319"/>
      <c r="O1851" s="174"/>
      <c r="P1851" s="174"/>
      <c r="Q1851" s="174"/>
      <c r="R1851" s="335"/>
      <c r="S1851" s="592">
        <f t="shared" si="257"/>
        <v>1</v>
      </c>
      <c r="T1851" s="222"/>
      <c r="V1851" s="393"/>
    </row>
    <row r="1852" spans="2:22" x14ac:dyDescent="0.25">
      <c r="B1852" s="563"/>
      <c r="C1852" s="562"/>
      <c r="D1852" s="563"/>
      <c r="E1852" s="739" t="s">
        <v>13494</v>
      </c>
      <c r="F1852" s="185"/>
      <c r="G1852" s="157"/>
      <c r="H1852" s="35"/>
      <c r="I1852" s="35"/>
      <c r="J1852" s="157"/>
      <c r="K1852" s="35"/>
      <c r="L1852" s="595" t="s">
        <v>13574</v>
      </c>
      <c r="M1852" s="174">
        <v>1</v>
      </c>
      <c r="N1852" s="319"/>
      <c r="O1852" s="174"/>
      <c r="P1852" s="174"/>
      <c r="Q1852" s="174"/>
      <c r="R1852" s="335"/>
      <c r="S1852" s="592">
        <f t="shared" si="257"/>
        <v>1</v>
      </c>
      <c r="T1852" s="222"/>
      <c r="V1852" s="393"/>
    </row>
    <row r="1853" spans="2:22" x14ac:dyDescent="0.25">
      <c r="B1853" s="563"/>
      <c r="C1853" s="562"/>
      <c r="D1853" s="563"/>
      <c r="E1853" s="739" t="s">
        <v>13494</v>
      </c>
      <c r="F1853" s="185"/>
      <c r="G1853" s="157"/>
      <c r="H1853" s="35"/>
      <c r="I1853" s="35"/>
      <c r="J1853" s="157"/>
      <c r="K1853" s="35"/>
      <c r="L1853" s="595" t="s">
        <v>13575</v>
      </c>
      <c r="M1853" s="174">
        <v>1</v>
      </c>
      <c r="N1853" s="319"/>
      <c r="O1853" s="174"/>
      <c r="P1853" s="174"/>
      <c r="Q1853" s="174"/>
      <c r="R1853" s="335"/>
      <c r="S1853" s="592">
        <f t="shared" si="257"/>
        <v>1</v>
      </c>
      <c r="T1853" s="222"/>
      <c r="V1853" s="393"/>
    </row>
    <row r="1854" spans="2:22" x14ac:dyDescent="0.25">
      <c r="B1854" s="563"/>
      <c r="C1854" s="562"/>
      <c r="D1854" s="563"/>
      <c r="E1854" s="739" t="s">
        <v>13494</v>
      </c>
      <c r="F1854" s="185"/>
      <c r="G1854" s="157"/>
      <c r="H1854" s="35"/>
      <c r="I1854" s="35"/>
      <c r="J1854" s="157"/>
      <c r="K1854" s="35"/>
      <c r="L1854" s="595" t="s">
        <v>13576</v>
      </c>
      <c r="M1854" s="174">
        <v>1</v>
      </c>
      <c r="N1854" s="319"/>
      <c r="O1854" s="174"/>
      <c r="P1854" s="174"/>
      <c r="Q1854" s="174"/>
      <c r="R1854" s="335"/>
      <c r="S1854" s="592">
        <f t="shared" si="257"/>
        <v>1</v>
      </c>
      <c r="T1854" s="222"/>
      <c r="V1854" s="393"/>
    </row>
    <row r="1855" spans="2:22" x14ac:dyDescent="0.25">
      <c r="B1855" s="563"/>
      <c r="C1855" s="562"/>
      <c r="D1855" s="563"/>
      <c r="E1855" s="739" t="s">
        <v>13494</v>
      </c>
      <c r="F1855" s="185"/>
      <c r="G1855" s="157"/>
      <c r="H1855" s="35"/>
      <c r="I1855" s="35"/>
      <c r="J1855" s="157"/>
      <c r="K1855" s="35"/>
      <c r="L1855" s="595" t="s">
        <v>13577</v>
      </c>
      <c r="M1855" s="174">
        <v>1</v>
      </c>
      <c r="N1855" s="319"/>
      <c r="O1855" s="174"/>
      <c r="P1855" s="174"/>
      <c r="Q1855" s="174"/>
      <c r="R1855" s="335"/>
      <c r="S1855" s="592">
        <f t="shared" si="257"/>
        <v>1</v>
      </c>
      <c r="T1855" s="222"/>
      <c r="V1855" s="393"/>
    </row>
    <row r="1856" spans="2:22" x14ac:dyDescent="0.25">
      <c r="B1856" s="563"/>
      <c r="C1856" s="562"/>
      <c r="D1856" s="563"/>
      <c r="E1856" s="739" t="s">
        <v>13494</v>
      </c>
      <c r="F1856" s="185"/>
      <c r="G1856" s="157"/>
      <c r="H1856" s="35"/>
      <c r="I1856" s="35"/>
      <c r="J1856" s="157"/>
      <c r="K1856" s="35"/>
      <c r="L1856" s="595" t="s">
        <v>13578</v>
      </c>
      <c r="M1856" s="174">
        <v>1</v>
      </c>
      <c r="N1856" s="319"/>
      <c r="O1856" s="174"/>
      <c r="P1856" s="174"/>
      <c r="Q1856" s="174"/>
      <c r="R1856" s="335"/>
      <c r="S1856" s="592">
        <f t="shared" si="257"/>
        <v>1</v>
      </c>
      <c r="T1856" s="222"/>
      <c r="V1856" s="393"/>
    </row>
    <row r="1857" spans="2:22" x14ac:dyDescent="0.25">
      <c r="B1857" s="563"/>
      <c r="C1857" s="562"/>
      <c r="D1857" s="563"/>
      <c r="E1857" s="739" t="s">
        <v>13494</v>
      </c>
      <c r="F1857" s="185"/>
      <c r="G1857" s="157"/>
      <c r="H1857" s="35"/>
      <c r="I1857" s="35"/>
      <c r="J1857" s="157"/>
      <c r="K1857" s="35"/>
      <c r="L1857" s="595" t="s">
        <v>13579</v>
      </c>
      <c r="M1857" s="174">
        <v>1</v>
      </c>
      <c r="N1857" s="319"/>
      <c r="O1857" s="174"/>
      <c r="P1857" s="174"/>
      <c r="Q1857" s="174"/>
      <c r="R1857" s="335"/>
      <c r="S1857" s="592">
        <f t="shared" si="257"/>
        <v>1</v>
      </c>
      <c r="T1857" s="222"/>
      <c r="V1857" s="393"/>
    </row>
    <row r="1858" spans="2:22" x14ac:dyDescent="0.25">
      <c r="B1858" s="563"/>
      <c r="C1858" s="562"/>
      <c r="D1858" s="563"/>
      <c r="E1858" s="739" t="s">
        <v>13494</v>
      </c>
      <c r="F1858" s="185"/>
      <c r="G1858" s="157"/>
      <c r="H1858" s="35"/>
      <c r="I1858" s="35"/>
      <c r="J1858" s="157"/>
      <c r="K1858" s="35"/>
      <c r="L1858" s="595" t="s">
        <v>13580</v>
      </c>
      <c r="M1858" s="174">
        <v>1</v>
      </c>
      <c r="N1858" s="319"/>
      <c r="O1858" s="174"/>
      <c r="P1858" s="174"/>
      <c r="Q1858" s="174"/>
      <c r="R1858" s="335"/>
      <c r="S1858" s="592">
        <f t="shared" si="257"/>
        <v>1</v>
      </c>
      <c r="T1858" s="222"/>
      <c r="V1858" s="393"/>
    </row>
    <row r="1859" spans="2:22" x14ac:dyDescent="0.25">
      <c r="B1859" s="563"/>
      <c r="C1859" s="562"/>
      <c r="D1859" s="563"/>
      <c r="E1859" s="739" t="s">
        <v>13494</v>
      </c>
      <c r="F1859" s="185"/>
      <c r="G1859" s="157"/>
      <c r="H1859" s="35"/>
      <c r="I1859" s="35"/>
      <c r="J1859" s="157"/>
      <c r="K1859" s="35"/>
      <c r="L1859" s="595" t="s">
        <v>13581</v>
      </c>
      <c r="M1859" s="174">
        <v>1</v>
      </c>
      <c r="N1859" s="319"/>
      <c r="O1859" s="174"/>
      <c r="P1859" s="174"/>
      <c r="Q1859" s="174"/>
      <c r="R1859" s="335"/>
      <c r="S1859" s="592">
        <f t="shared" si="257"/>
        <v>1</v>
      </c>
      <c r="T1859" s="222"/>
      <c r="V1859" s="393"/>
    </row>
    <row r="1860" spans="2:22" x14ac:dyDescent="0.25">
      <c r="B1860" s="563"/>
      <c r="C1860" s="562"/>
      <c r="D1860" s="563"/>
      <c r="E1860" s="739" t="s">
        <v>13494</v>
      </c>
      <c r="F1860" s="185"/>
      <c r="G1860" s="157"/>
      <c r="H1860" s="35"/>
      <c r="I1860" s="35"/>
      <c r="J1860" s="157"/>
      <c r="K1860" s="35"/>
      <c r="L1860" s="595" t="s">
        <v>13582</v>
      </c>
      <c r="M1860" s="174">
        <v>1</v>
      </c>
      <c r="N1860" s="319"/>
      <c r="O1860" s="174"/>
      <c r="P1860" s="174"/>
      <c r="Q1860" s="174"/>
      <c r="R1860" s="335"/>
      <c r="S1860" s="592">
        <f t="shared" si="257"/>
        <v>1</v>
      </c>
      <c r="T1860" s="222"/>
      <c r="V1860" s="393"/>
    </row>
    <row r="1861" spans="2:22" x14ac:dyDescent="0.25">
      <c r="B1861" s="563"/>
      <c r="C1861" s="562"/>
      <c r="D1861" s="563"/>
      <c r="E1861" s="739" t="s">
        <v>13494</v>
      </c>
      <c r="F1861" s="185"/>
      <c r="G1861" s="157"/>
      <c r="H1861" s="35"/>
      <c r="I1861" s="35"/>
      <c r="J1861" s="157"/>
      <c r="K1861" s="35"/>
      <c r="L1861" s="595" t="s">
        <v>13583</v>
      </c>
      <c r="M1861" s="174">
        <v>1</v>
      </c>
      <c r="N1861" s="319"/>
      <c r="O1861" s="174"/>
      <c r="P1861" s="174"/>
      <c r="Q1861" s="174"/>
      <c r="R1861" s="335"/>
      <c r="S1861" s="592">
        <f t="shared" si="257"/>
        <v>1</v>
      </c>
      <c r="T1861" s="222"/>
      <c r="V1861" s="393"/>
    </row>
    <row r="1862" spans="2:22" x14ac:dyDescent="0.25">
      <c r="B1862" s="563"/>
      <c r="C1862" s="562"/>
      <c r="D1862" s="563"/>
      <c r="E1862" s="739" t="s">
        <v>13494</v>
      </c>
      <c r="F1862" s="185"/>
      <c r="G1862" s="157"/>
      <c r="H1862" s="35"/>
      <c r="I1862" s="35"/>
      <c r="J1862" s="157"/>
      <c r="K1862" s="35"/>
      <c r="L1862" s="595" t="s">
        <v>13584</v>
      </c>
      <c r="M1862" s="174">
        <v>1</v>
      </c>
      <c r="N1862" s="319"/>
      <c r="O1862" s="174"/>
      <c r="P1862" s="174"/>
      <c r="Q1862" s="174"/>
      <c r="R1862" s="335"/>
      <c r="S1862" s="592">
        <f t="shared" si="257"/>
        <v>1</v>
      </c>
      <c r="T1862" s="222"/>
      <c r="V1862" s="393"/>
    </row>
    <row r="1863" spans="2:22" x14ac:dyDescent="0.25">
      <c r="B1863" s="563"/>
      <c r="C1863" s="562"/>
      <c r="D1863" s="563"/>
      <c r="E1863" s="739" t="s">
        <v>13494</v>
      </c>
      <c r="F1863" s="185"/>
      <c r="G1863" s="157"/>
      <c r="H1863" s="35"/>
      <c r="I1863" s="35"/>
      <c r="J1863" s="157"/>
      <c r="K1863" s="35"/>
      <c r="L1863" s="595" t="s">
        <v>13585</v>
      </c>
      <c r="M1863" s="174">
        <v>1</v>
      </c>
      <c r="N1863" s="319"/>
      <c r="O1863" s="174"/>
      <c r="P1863" s="174"/>
      <c r="Q1863" s="174"/>
      <c r="R1863" s="335"/>
      <c r="S1863" s="592">
        <f t="shared" si="257"/>
        <v>1</v>
      </c>
      <c r="T1863" s="222"/>
      <c r="V1863" s="393"/>
    </row>
    <row r="1864" spans="2:22" x14ac:dyDescent="0.25">
      <c r="B1864" s="563"/>
      <c r="C1864" s="562"/>
      <c r="D1864" s="563"/>
      <c r="E1864" s="739" t="s">
        <v>13494</v>
      </c>
      <c r="F1864" s="185"/>
      <c r="G1864" s="157"/>
      <c r="H1864" s="35"/>
      <c r="I1864" s="35"/>
      <c r="J1864" s="157"/>
      <c r="K1864" s="35"/>
      <c r="L1864" s="595" t="s">
        <v>13586</v>
      </c>
      <c r="M1864" s="174">
        <v>1</v>
      </c>
      <c r="N1864" s="319"/>
      <c r="O1864" s="174"/>
      <c r="P1864" s="174"/>
      <c r="Q1864" s="174"/>
      <c r="R1864" s="335"/>
      <c r="S1864" s="592">
        <f t="shared" si="257"/>
        <v>1</v>
      </c>
      <c r="T1864" s="222"/>
      <c r="V1864" s="393"/>
    </row>
    <row r="1865" spans="2:22" x14ac:dyDescent="0.25">
      <c r="B1865" s="563"/>
      <c r="C1865" s="562"/>
      <c r="D1865" s="563"/>
      <c r="E1865" s="739" t="s">
        <v>13494</v>
      </c>
      <c r="F1865" s="185"/>
      <c r="G1865" s="157"/>
      <c r="H1865" s="35"/>
      <c r="I1865" s="35"/>
      <c r="J1865" s="157"/>
      <c r="K1865" s="35"/>
      <c r="L1865" s="595" t="s">
        <v>13587</v>
      </c>
      <c r="M1865" s="174">
        <v>1</v>
      </c>
      <c r="N1865" s="319"/>
      <c r="O1865" s="174"/>
      <c r="P1865" s="174"/>
      <c r="Q1865" s="174"/>
      <c r="R1865" s="335"/>
      <c r="S1865" s="592">
        <f t="shared" si="257"/>
        <v>1</v>
      </c>
      <c r="T1865" s="222"/>
      <c r="V1865" s="393"/>
    </row>
    <row r="1866" spans="2:22" x14ac:dyDescent="0.25">
      <c r="B1866" s="563"/>
      <c r="C1866" s="562"/>
      <c r="D1866" s="563"/>
      <c r="E1866" s="739" t="s">
        <v>13494</v>
      </c>
      <c r="F1866" s="185"/>
      <c r="G1866" s="157"/>
      <c r="H1866" s="35"/>
      <c r="I1866" s="35"/>
      <c r="J1866" s="157"/>
      <c r="K1866" s="35"/>
      <c r="L1866" s="596" t="s">
        <v>13588</v>
      </c>
      <c r="M1866" s="174">
        <v>1</v>
      </c>
      <c r="N1866" s="319"/>
      <c r="O1866" s="174"/>
      <c r="P1866" s="174"/>
      <c r="Q1866" s="174"/>
      <c r="R1866" s="335"/>
      <c r="S1866" s="592">
        <f t="shared" si="257"/>
        <v>1</v>
      </c>
      <c r="T1866" s="222"/>
      <c r="V1866" s="393"/>
    </row>
    <row r="1867" spans="2:22" x14ac:dyDescent="0.25">
      <c r="B1867" s="563"/>
      <c r="C1867" s="562"/>
      <c r="D1867" s="563"/>
      <c r="E1867" s="739" t="s">
        <v>13494</v>
      </c>
      <c r="F1867" s="185"/>
      <c r="G1867" s="157"/>
      <c r="H1867" s="35"/>
      <c r="I1867" s="35"/>
      <c r="J1867" s="157"/>
      <c r="K1867" s="35"/>
      <c r="L1867" s="595" t="s">
        <v>13589</v>
      </c>
      <c r="M1867" s="174">
        <v>1</v>
      </c>
      <c r="N1867" s="319"/>
      <c r="O1867" s="174"/>
      <c r="P1867" s="174"/>
      <c r="Q1867" s="174"/>
      <c r="R1867" s="335"/>
      <c r="S1867" s="592">
        <f t="shared" si="257"/>
        <v>1</v>
      </c>
      <c r="T1867" s="222"/>
      <c r="V1867" s="393"/>
    </row>
    <row r="1868" spans="2:22" x14ac:dyDescent="0.25">
      <c r="B1868" s="563"/>
      <c r="C1868" s="562"/>
      <c r="D1868" s="563"/>
      <c r="E1868" s="739" t="s">
        <v>13494</v>
      </c>
      <c r="F1868" s="185"/>
      <c r="G1868" s="157"/>
      <c r="H1868" s="35"/>
      <c r="I1868" s="35"/>
      <c r="J1868" s="157"/>
      <c r="K1868" s="35"/>
      <c r="L1868" s="595" t="s">
        <v>13590</v>
      </c>
      <c r="M1868" s="174">
        <v>1</v>
      </c>
      <c r="N1868" s="319"/>
      <c r="O1868" s="174"/>
      <c r="P1868" s="174"/>
      <c r="Q1868" s="174"/>
      <c r="R1868" s="335"/>
      <c r="S1868" s="592">
        <f t="shared" si="257"/>
        <v>1</v>
      </c>
      <c r="T1868" s="222"/>
      <c r="V1868" s="393"/>
    </row>
    <row r="1869" spans="2:22" x14ac:dyDescent="0.25">
      <c r="B1869" s="563"/>
      <c r="C1869" s="562"/>
      <c r="D1869" s="563"/>
      <c r="E1869" s="739" t="s">
        <v>13494</v>
      </c>
      <c r="F1869" s="185"/>
      <c r="G1869" s="157"/>
      <c r="H1869" s="35"/>
      <c r="I1869" s="35"/>
      <c r="J1869" s="157"/>
      <c r="K1869" s="35"/>
      <c r="L1869" s="595" t="s">
        <v>13591</v>
      </c>
      <c r="M1869" s="174">
        <v>1</v>
      </c>
      <c r="N1869" s="319"/>
      <c r="O1869" s="174"/>
      <c r="P1869" s="174"/>
      <c r="Q1869" s="174"/>
      <c r="R1869" s="335"/>
      <c r="S1869" s="592">
        <f t="shared" si="257"/>
        <v>1</v>
      </c>
      <c r="T1869" s="222"/>
      <c r="V1869" s="393"/>
    </row>
    <row r="1870" spans="2:22" x14ac:dyDescent="0.25">
      <c r="B1870" s="563"/>
      <c r="C1870" s="562"/>
      <c r="D1870" s="563"/>
      <c r="E1870" s="739" t="s">
        <v>13494</v>
      </c>
      <c r="F1870" s="185"/>
      <c r="G1870" s="157"/>
      <c r="H1870" s="35"/>
      <c r="I1870" s="35"/>
      <c r="J1870" s="157"/>
      <c r="K1870" s="35"/>
      <c r="L1870" s="595" t="s">
        <v>13592</v>
      </c>
      <c r="M1870" s="174">
        <v>1</v>
      </c>
      <c r="N1870" s="319"/>
      <c r="O1870" s="174"/>
      <c r="P1870" s="174"/>
      <c r="Q1870" s="174"/>
      <c r="R1870" s="335"/>
      <c r="S1870" s="592">
        <f t="shared" si="257"/>
        <v>1</v>
      </c>
      <c r="T1870" s="222"/>
      <c r="V1870" s="393"/>
    </row>
    <row r="1871" spans="2:22" x14ac:dyDescent="0.25">
      <c r="B1871" s="563"/>
      <c r="C1871" s="562"/>
      <c r="D1871" s="563"/>
      <c r="E1871" s="739" t="s">
        <v>13494</v>
      </c>
      <c r="F1871" s="185"/>
      <c r="G1871" s="157"/>
      <c r="H1871" s="35"/>
      <c r="I1871" s="35"/>
      <c r="J1871" s="157"/>
      <c r="K1871" s="35"/>
      <c r="L1871" s="595" t="s">
        <v>13593</v>
      </c>
      <c r="M1871" s="174">
        <v>1</v>
      </c>
      <c r="N1871" s="319"/>
      <c r="O1871" s="174"/>
      <c r="P1871" s="174"/>
      <c r="Q1871" s="174"/>
      <c r="R1871" s="335"/>
      <c r="S1871" s="592">
        <f t="shared" si="257"/>
        <v>1</v>
      </c>
      <c r="T1871" s="222"/>
      <c r="V1871" s="393"/>
    </row>
    <row r="1872" spans="2:22" x14ac:dyDescent="0.25">
      <c r="B1872" s="563"/>
      <c r="C1872" s="562"/>
      <c r="D1872" s="563"/>
      <c r="E1872" s="739" t="s">
        <v>13494</v>
      </c>
      <c r="F1872" s="185"/>
      <c r="G1872" s="157"/>
      <c r="H1872" s="35"/>
      <c r="I1872" s="35"/>
      <c r="J1872" s="157"/>
      <c r="K1872" s="35"/>
      <c r="L1872" s="595" t="s">
        <v>13594</v>
      </c>
      <c r="M1872" s="174">
        <v>1</v>
      </c>
      <c r="N1872" s="319"/>
      <c r="O1872" s="174"/>
      <c r="P1872" s="174"/>
      <c r="Q1872" s="174"/>
      <c r="R1872" s="335"/>
      <c r="S1872" s="592">
        <f t="shared" si="257"/>
        <v>1</v>
      </c>
      <c r="T1872" s="222"/>
      <c r="V1872" s="393"/>
    </row>
    <row r="1873" spans="2:22" x14ac:dyDescent="0.25">
      <c r="B1873" s="563"/>
      <c r="C1873" s="562"/>
      <c r="D1873" s="563"/>
      <c r="E1873" s="739" t="s">
        <v>13494</v>
      </c>
      <c r="F1873" s="185"/>
      <c r="G1873" s="157"/>
      <c r="H1873" s="35"/>
      <c r="I1873" s="35"/>
      <c r="J1873" s="157"/>
      <c r="K1873" s="35"/>
      <c r="L1873" s="595" t="s">
        <v>13595</v>
      </c>
      <c r="M1873" s="174">
        <v>1</v>
      </c>
      <c r="N1873" s="319"/>
      <c r="O1873" s="174"/>
      <c r="P1873" s="174"/>
      <c r="Q1873" s="174"/>
      <c r="R1873" s="335"/>
      <c r="S1873" s="592">
        <f t="shared" si="257"/>
        <v>1</v>
      </c>
      <c r="T1873" s="222"/>
      <c r="V1873" s="393"/>
    </row>
    <row r="1874" spans="2:22" x14ac:dyDescent="0.25">
      <c r="B1874" s="563"/>
      <c r="C1874" s="562"/>
      <c r="D1874" s="563"/>
      <c r="E1874" s="739" t="s">
        <v>13494</v>
      </c>
      <c r="F1874" s="185"/>
      <c r="G1874" s="157"/>
      <c r="H1874" s="35"/>
      <c r="I1874" s="35"/>
      <c r="J1874" s="157"/>
      <c r="K1874" s="35"/>
      <c r="L1874" s="595" t="s">
        <v>13596</v>
      </c>
      <c r="M1874" s="174">
        <v>1</v>
      </c>
      <c r="N1874" s="319"/>
      <c r="O1874" s="174"/>
      <c r="P1874" s="174"/>
      <c r="Q1874" s="174"/>
      <c r="R1874" s="335"/>
      <c r="S1874" s="592">
        <f t="shared" si="257"/>
        <v>1</v>
      </c>
      <c r="T1874" s="222"/>
      <c r="V1874" s="393"/>
    </row>
    <row r="1875" spans="2:22" x14ac:dyDescent="0.25">
      <c r="B1875" s="563"/>
      <c r="C1875" s="562"/>
      <c r="D1875" s="563"/>
      <c r="E1875" s="739" t="s">
        <v>13494</v>
      </c>
      <c r="F1875" s="185"/>
      <c r="G1875" s="157"/>
      <c r="H1875" s="35"/>
      <c r="I1875" s="35"/>
      <c r="J1875" s="157"/>
      <c r="K1875" s="35"/>
      <c r="L1875" s="595" t="s">
        <v>13597</v>
      </c>
      <c r="M1875" s="174">
        <v>1</v>
      </c>
      <c r="N1875" s="319"/>
      <c r="O1875" s="174"/>
      <c r="P1875" s="174"/>
      <c r="Q1875" s="174"/>
      <c r="R1875" s="335"/>
      <c r="S1875" s="592">
        <f t="shared" si="257"/>
        <v>1</v>
      </c>
      <c r="T1875" s="222"/>
      <c r="V1875" s="393"/>
    </row>
    <row r="1876" spans="2:22" x14ac:dyDescent="0.25">
      <c r="B1876" s="563"/>
      <c r="C1876" s="562"/>
      <c r="D1876" s="563"/>
      <c r="E1876" s="739" t="s">
        <v>13494</v>
      </c>
      <c r="F1876" s="185"/>
      <c r="G1876" s="157"/>
      <c r="H1876" s="35"/>
      <c r="I1876" s="35"/>
      <c r="J1876" s="157"/>
      <c r="K1876" s="35"/>
      <c r="L1876" s="595" t="s">
        <v>13598</v>
      </c>
      <c r="M1876" s="174">
        <v>1</v>
      </c>
      <c r="N1876" s="319"/>
      <c r="O1876" s="174"/>
      <c r="P1876" s="174"/>
      <c r="Q1876" s="174"/>
      <c r="R1876" s="335"/>
      <c r="S1876" s="592">
        <f t="shared" si="257"/>
        <v>1</v>
      </c>
      <c r="T1876" s="222"/>
      <c r="V1876" s="393"/>
    </row>
    <row r="1877" spans="2:22" x14ac:dyDescent="0.25">
      <c r="B1877" s="563"/>
      <c r="C1877" s="562"/>
      <c r="D1877" s="563"/>
      <c r="E1877" s="739" t="s">
        <v>13494</v>
      </c>
      <c r="F1877" s="185"/>
      <c r="G1877" s="157"/>
      <c r="H1877" s="35"/>
      <c r="I1877" s="35"/>
      <c r="J1877" s="157"/>
      <c r="K1877" s="35"/>
      <c r="L1877" s="595" t="s">
        <v>13599</v>
      </c>
      <c r="M1877" s="174">
        <v>1</v>
      </c>
      <c r="N1877" s="319"/>
      <c r="O1877" s="174"/>
      <c r="P1877" s="174"/>
      <c r="Q1877" s="174"/>
      <c r="R1877" s="335"/>
      <c r="S1877" s="592">
        <f t="shared" si="257"/>
        <v>1</v>
      </c>
      <c r="T1877" s="222"/>
      <c r="V1877" s="393"/>
    </row>
    <row r="1878" spans="2:22" x14ac:dyDescent="0.25">
      <c r="B1878" s="563"/>
      <c r="C1878" s="562"/>
      <c r="D1878" s="563"/>
      <c r="E1878" s="739" t="s">
        <v>13494</v>
      </c>
      <c r="F1878" s="185"/>
      <c r="G1878" s="157"/>
      <c r="H1878" s="35"/>
      <c r="I1878" s="35"/>
      <c r="J1878" s="157"/>
      <c r="K1878" s="35"/>
      <c r="L1878" s="595" t="s">
        <v>13600</v>
      </c>
      <c r="M1878" s="174">
        <v>1</v>
      </c>
      <c r="N1878" s="319"/>
      <c r="O1878" s="174"/>
      <c r="P1878" s="174"/>
      <c r="Q1878" s="174"/>
      <c r="R1878" s="335"/>
      <c r="S1878" s="592">
        <f t="shared" si="257"/>
        <v>1</v>
      </c>
      <c r="T1878" s="222"/>
      <c r="V1878" s="393"/>
    </row>
    <row r="1879" spans="2:22" x14ac:dyDescent="0.25">
      <c r="B1879" s="563"/>
      <c r="C1879" s="562"/>
      <c r="D1879" s="563"/>
      <c r="E1879" s="739" t="s">
        <v>13494</v>
      </c>
      <c r="F1879" s="185"/>
      <c r="G1879" s="157"/>
      <c r="H1879" s="35"/>
      <c r="I1879" s="35"/>
      <c r="J1879" s="157"/>
      <c r="K1879" s="35"/>
      <c r="L1879" s="595" t="s">
        <v>13601</v>
      </c>
      <c r="M1879" s="174">
        <v>1</v>
      </c>
      <c r="N1879" s="319"/>
      <c r="O1879" s="174"/>
      <c r="P1879" s="174"/>
      <c r="Q1879" s="174"/>
      <c r="R1879" s="335"/>
      <c r="S1879" s="592">
        <f t="shared" si="257"/>
        <v>1</v>
      </c>
      <c r="T1879" s="222"/>
      <c r="V1879" s="393"/>
    </row>
    <row r="1880" spans="2:22" x14ac:dyDescent="0.25">
      <c r="B1880" s="563"/>
      <c r="C1880" s="562"/>
      <c r="D1880" s="563"/>
      <c r="E1880" s="739" t="s">
        <v>13494</v>
      </c>
      <c r="F1880" s="185"/>
      <c r="G1880" s="157"/>
      <c r="H1880" s="35"/>
      <c r="I1880" s="35"/>
      <c r="J1880" s="157"/>
      <c r="K1880" s="35"/>
      <c r="L1880" s="595" t="s">
        <v>13602</v>
      </c>
      <c r="M1880" s="174">
        <v>1</v>
      </c>
      <c r="N1880" s="319"/>
      <c r="O1880" s="174"/>
      <c r="P1880" s="174"/>
      <c r="Q1880" s="174"/>
      <c r="R1880" s="335"/>
      <c r="S1880" s="592">
        <f t="shared" si="257"/>
        <v>1</v>
      </c>
      <c r="T1880" s="222"/>
      <c r="V1880" s="393"/>
    </row>
    <row r="1881" spans="2:22" x14ac:dyDescent="0.25">
      <c r="B1881" s="563"/>
      <c r="C1881" s="562"/>
      <c r="D1881" s="563"/>
      <c r="E1881" s="739" t="s">
        <v>13494</v>
      </c>
      <c r="F1881" s="185"/>
      <c r="G1881" s="157"/>
      <c r="H1881" s="35"/>
      <c r="I1881" s="35"/>
      <c r="J1881" s="157"/>
      <c r="K1881" s="35"/>
      <c r="L1881" s="595" t="s">
        <v>13603</v>
      </c>
      <c r="M1881" s="174">
        <v>1</v>
      </c>
      <c r="N1881" s="319"/>
      <c r="O1881" s="174"/>
      <c r="P1881" s="174"/>
      <c r="Q1881" s="174"/>
      <c r="R1881" s="335"/>
      <c r="S1881" s="592">
        <f t="shared" si="257"/>
        <v>1</v>
      </c>
      <c r="T1881" s="222"/>
      <c r="V1881" s="393"/>
    </row>
    <row r="1882" spans="2:22" x14ac:dyDescent="0.25">
      <c r="B1882" s="563"/>
      <c r="C1882" s="562"/>
      <c r="D1882" s="563"/>
      <c r="E1882" s="739" t="s">
        <v>13494</v>
      </c>
      <c r="F1882" s="185"/>
      <c r="G1882" s="157"/>
      <c r="H1882" s="35"/>
      <c r="I1882" s="35"/>
      <c r="J1882" s="157"/>
      <c r="K1882" s="35"/>
      <c r="L1882" s="595" t="s">
        <v>13604</v>
      </c>
      <c r="M1882" s="174">
        <v>1</v>
      </c>
      <c r="N1882" s="319"/>
      <c r="O1882" s="174"/>
      <c r="P1882" s="174"/>
      <c r="Q1882" s="174"/>
      <c r="R1882" s="335"/>
      <c r="S1882" s="592">
        <f t="shared" si="257"/>
        <v>1</v>
      </c>
      <c r="T1882" s="222"/>
      <c r="V1882" s="393"/>
    </row>
    <row r="1883" spans="2:22" x14ac:dyDescent="0.25">
      <c r="B1883" s="563"/>
      <c r="C1883" s="562"/>
      <c r="D1883" s="563"/>
      <c r="E1883" s="739" t="s">
        <v>13494</v>
      </c>
      <c r="F1883" s="185"/>
      <c r="G1883" s="157"/>
      <c r="H1883" s="35"/>
      <c r="I1883" s="35"/>
      <c r="J1883" s="157"/>
      <c r="K1883" s="35"/>
      <c r="L1883" s="595" t="s">
        <v>13605</v>
      </c>
      <c r="M1883" s="174">
        <v>1</v>
      </c>
      <c r="N1883" s="319"/>
      <c r="O1883" s="174"/>
      <c r="P1883" s="174"/>
      <c r="Q1883" s="174"/>
      <c r="R1883" s="335"/>
      <c r="S1883" s="592">
        <f t="shared" si="257"/>
        <v>1</v>
      </c>
      <c r="T1883" s="222"/>
      <c r="V1883" s="393"/>
    </row>
    <row r="1884" spans="2:22" x14ac:dyDescent="0.25">
      <c r="B1884" s="563"/>
      <c r="C1884" s="562"/>
      <c r="D1884" s="563"/>
      <c r="E1884" s="739" t="s">
        <v>13494</v>
      </c>
      <c r="F1884" s="185"/>
      <c r="G1884" s="157"/>
      <c r="H1884" s="35"/>
      <c r="I1884" s="35"/>
      <c r="J1884" s="157"/>
      <c r="K1884" s="35"/>
      <c r="L1884" s="595" t="s">
        <v>13606</v>
      </c>
      <c r="M1884" s="174">
        <v>1</v>
      </c>
      <c r="N1884" s="319"/>
      <c r="O1884" s="174"/>
      <c r="P1884" s="174"/>
      <c r="Q1884" s="174"/>
      <c r="R1884" s="335"/>
      <c r="S1884" s="592">
        <f t="shared" si="257"/>
        <v>1</v>
      </c>
      <c r="T1884" s="222"/>
      <c r="V1884" s="393"/>
    </row>
    <row r="1885" spans="2:22" x14ac:dyDescent="0.25">
      <c r="B1885" s="563"/>
      <c r="C1885" s="562"/>
      <c r="D1885" s="563"/>
      <c r="E1885" s="739" t="s">
        <v>13494</v>
      </c>
      <c r="F1885" s="185"/>
      <c r="G1885" s="157"/>
      <c r="H1885" s="35"/>
      <c r="I1885" s="35"/>
      <c r="J1885" s="157"/>
      <c r="K1885" s="35"/>
      <c r="L1885" s="595" t="s">
        <v>13607</v>
      </c>
      <c r="M1885" s="174">
        <v>1</v>
      </c>
      <c r="N1885" s="319"/>
      <c r="O1885" s="174"/>
      <c r="P1885" s="174"/>
      <c r="Q1885" s="174"/>
      <c r="R1885" s="335"/>
      <c r="S1885" s="592">
        <f t="shared" si="257"/>
        <v>1</v>
      </c>
      <c r="T1885" s="222"/>
      <c r="V1885" s="393"/>
    </row>
    <row r="1886" spans="2:22" x14ac:dyDescent="0.25">
      <c r="B1886" s="563"/>
      <c r="C1886" s="562"/>
      <c r="D1886" s="563"/>
      <c r="E1886" s="739" t="s">
        <v>13494</v>
      </c>
      <c r="F1886" s="185"/>
      <c r="G1886" s="157"/>
      <c r="H1886" s="35"/>
      <c r="I1886" s="35"/>
      <c r="J1886" s="157"/>
      <c r="K1886" s="35"/>
      <c r="L1886" s="595" t="s">
        <v>13608</v>
      </c>
      <c r="M1886" s="174">
        <v>1</v>
      </c>
      <c r="N1886" s="319"/>
      <c r="O1886" s="174"/>
      <c r="P1886" s="174"/>
      <c r="Q1886" s="174"/>
      <c r="R1886" s="335"/>
      <c r="S1886" s="592">
        <f t="shared" si="257"/>
        <v>1</v>
      </c>
      <c r="T1886" s="222"/>
      <c r="V1886" s="393"/>
    </row>
    <row r="1887" spans="2:22" ht="38.25" x14ac:dyDescent="0.25">
      <c r="B1887" s="563"/>
      <c r="C1887" s="562"/>
      <c r="D1887" s="563"/>
      <c r="E1887" s="739" t="s">
        <v>13495</v>
      </c>
      <c r="F1887" s="185"/>
      <c r="G1887" s="157"/>
      <c r="H1887" s="35"/>
      <c r="I1887" s="35"/>
      <c r="J1887" s="157"/>
      <c r="K1887" s="35"/>
      <c r="L1887" s="595" t="s">
        <v>13609</v>
      </c>
      <c r="M1887" s="174">
        <v>1</v>
      </c>
      <c r="N1887" s="319"/>
      <c r="O1887" s="174"/>
      <c r="P1887" s="174"/>
      <c r="Q1887" s="174"/>
      <c r="R1887" s="335"/>
      <c r="S1887" s="592">
        <f t="shared" si="257"/>
        <v>1</v>
      </c>
      <c r="T1887" s="222"/>
      <c r="V1887" s="393"/>
    </row>
    <row r="1888" spans="2:22" ht="38.25" x14ac:dyDescent="0.25">
      <c r="B1888" s="563"/>
      <c r="C1888" s="562"/>
      <c r="D1888" s="563"/>
      <c r="E1888" s="739" t="s">
        <v>13495</v>
      </c>
      <c r="F1888" s="185"/>
      <c r="G1888" s="157"/>
      <c r="H1888" s="35"/>
      <c r="I1888" s="35"/>
      <c r="J1888" s="157"/>
      <c r="K1888" s="35"/>
      <c r="L1888" s="595" t="s">
        <v>13610</v>
      </c>
      <c r="M1888" s="174">
        <v>1</v>
      </c>
      <c r="N1888" s="319"/>
      <c r="O1888" s="174"/>
      <c r="P1888" s="174"/>
      <c r="Q1888" s="174"/>
      <c r="R1888" s="335"/>
      <c r="S1888" s="592">
        <f t="shared" si="257"/>
        <v>1</v>
      </c>
      <c r="T1888" s="222"/>
      <c r="V1888" s="393"/>
    </row>
    <row r="1889" spans="2:22" ht="38.25" x14ac:dyDescent="0.25">
      <c r="B1889" s="563"/>
      <c r="C1889" s="562"/>
      <c r="D1889" s="563"/>
      <c r="E1889" s="739" t="s">
        <v>13495</v>
      </c>
      <c r="F1889" s="185"/>
      <c r="G1889" s="157"/>
      <c r="H1889" s="35"/>
      <c r="I1889" s="35"/>
      <c r="J1889" s="157"/>
      <c r="K1889" s="35"/>
      <c r="L1889" s="595" t="s">
        <v>13611</v>
      </c>
      <c r="M1889" s="174">
        <v>1</v>
      </c>
      <c r="N1889" s="319"/>
      <c r="O1889" s="174"/>
      <c r="P1889" s="174"/>
      <c r="Q1889" s="174"/>
      <c r="R1889" s="335"/>
      <c r="S1889" s="592">
        <f t="shared" si="257"/>
        <v>1</v>
      </c>
      <c r="T1889" s="222"/>
      <c r="V1889" s="393"/>
    </row>
    <row r="1890" spans="2:22" ht="38.25" x14ac:dyDescent="0.25">
      <c r="B1890" s="563"/>
      <c r="C1890" s="562"/>
      <c r="D1890" s="563"/>
      <c r="E1890" s="739" t="s">
        <v>13495</v>
      </c>
      <c r="F1890" s="185"/>
      <c r="G1890" s="157"/>
      <c r="H1890" s="35"/>
      <c r="I1890" s="35"/>
      <c r="J1890" s="157"/>
      <c r="K1890" s="35"/>
      <c r="L1890" s="595" t="s">
        <v>13612</v>
      </c>
      <c r="M1890" s="174">
        <v>1</v>
      </c>
      <c r="N1890" s="319"/>
      <c r="O1890" s="174"/>
      <c r="P1890" s="174"/>
      <c r="Q1890" s="174"/>
      <c r="R1890" s="335"/>
      <c r="S1890" s="592">
        <f t="shared" si="257"/>
        <v>1</v>
      </c>
      <c r="T1890" s="222"/>
      <c r="V1890" s="393"/>
    </row>
    <row r="1891" spans="2:22" ht="38.25" x14ac:dyDescent="0.25">
      <c r="B1891" s="563"/>
      <c r="C1891" s="562"/>
      <c r="D1891" s="563"/>
      <c r="E1891" s="739" t="s">
        <v>13495</v>
      </c>
      <c r="F1891" s="185"/>
      <c r="G1891" s="157"/>
      <c r="H1891" s="35"/>
      <c r="I1891" s="35"/>
      <c r="J1891" s="157"/>
      <c r="K1891" s="35"/>
      <c r="L1891" s="595" t="s">
        <v>13613</v>
      </c>
      <c r="M1891" s="174">
        <v>1</v>
      </c>
      <c r="N1891" s="319"/>
      <c r="O1891" s="174"/>
      <c r="P1891" s="174"/>
      <c r="Q1891" s="174"/>
      <c r="R1891" s="335"/>
      <c r="S1891" s="592">
        <f t="shared" si="257"/>
        <v>1</v>
      </c>
      <c r="T1891" s="222"/>
      <c r="V1891" s="393"/>
    </row>
    <row r="1892" spans="2:22" ht="25.5" x14ac:dyDescent="0.25">
      <c r="B1892" s="563"/>
      <c r="C1892" s="562"/>
      <c r="D1892" s="563"/>
      <c r="E1892" s="739" t="s">
        <v>13495</v>
      </c>
      <c r="F1892" s="185"/>
      <c r="G1892" s="157"/>
      <c r="H1892" s="35"/>
      <c r="I1892" s="35"/>
      <c r="J1892" s="157"/>
      <c r="K1892" s="35"/>
      <c r="L1892" s="595" t="s">
        <v>13614</v>
      </c>
      <c r="M1892" s="174">
        <v>1</v>
      </c>
      <c r="N1892" s="319"/>
      <c r="O1892" s="174"/>
      <c r="P1892" s="174"/>
      <c r="Q1892" s="174"/>
      <c r="R1892" s="335"/>
      <c r="S1892" s="592">
        <f t="shared" si="257"/>
        <v>1</v>
      </c>
      <c r="T1892" s="222"/>
      <c r="V1892" s="393"/>
    </row>
    <row r="1893" spans="2:22" ht="25.5" x14ac:dyDescent="0.25">
      <c r="B1893" s="563"/>
      <c r="C1893" s="562"/>
      <c r="D1893" s="563"/>
      <c r="E1893" s="739" t="s">
        <v>13495</v>
      </c>
      <c r="F1893" s="185"/>
      <c r="G1893" s="157"/>
      <c r="H1893" s="35"/>
      <c r="I1893" s="35"/>
      <c r="J1893" s="157"/>
      <c r="K1893" s="35"/>
      <c r="L1893" s="595" t="s">
        <v>13615</v>
      </c>
      <c r="M1893" s="174">
        <v>1</v>
      </c>
      <c r="N1893" s="319"/>
      <c r="O1893" s="174"/>
      <c r="P1893" s="174"/>
      <c r="Q1893" s="174"/>
      <c r="R1893" s="335"/>
      <c r="S1893" s="592">
        <f t="shared" si="257"/>
        <v>1</v>
      </c>
      <c r="T1893" s="222"/>
      <c r="V1893" s="393"/>
    </row>
    <row r="1894" spans="2:22" ht="25.5" x14ac:dyDescent="0.25">
      <c r="B1894" s="563"/>
      <c r="C1894" s="562"/>
      <c r="D1894" s="563"/>
      <c r="E1894" s="739" t="s">
        <v>13495</v>
      </c>
      <c r="F1894" s="185"/>
      <c r="G1894" s="157"/>
      <c r="H1894" s="35"/>
      <c r="I1894" s="35"/>
      <c r="J1894" s="157"/>
      <c r="K1894" s="35"/>
      <c r="L1894" s="595" t="s">
        <v>13616</v>
      </c>
      <c r="M1894" s="174">
        <v>1</v>
      </c>
      <c r="N1894" s="319"/>
      <c r="O1894" s="174"/>
      <c r="P1894" s="174"/>
      <c r="Q1894" s="174"/>
      <c r="R1894" s="335"/>
      <c r="S1894" s="592">
        <f t="shared" si="257"/>
        <v>1</v>
      </c>
      <c r="T1894" s="222"/>
      <c r="V1894" s="393"/>
    </row>
    <row r="1895" spans="2:22" ht="25.5" x14ac:dyDescent="0.25">
      <c r="B1895" s="563"/>
      <c r="C1895" s="562"/>
      <c r="D1895" s="563"/>
      <c r="E1895" s="739" t="s">
        <v>13495</v>
      </c>
      <c r="F1895" s="185"/>
      <c r="G1895" s="157"/>
      <c r="H1895" s="35"/>
      <c r="I1895" s="35"/>
      <c r="J1895" s="157"/>
      <c r="K1895" s="35"/>
      <c r="L1895" s="595" t="s">
        <v>13617</v>
      </c>
      <c r="M1895" s="174">
        <v>1</v>
      </c>
      <c r="N1895" s="319"/>
      <c r="O1895" s="174"/>
      <c r="P1895" s="174"/>
      <c r="Q1895" s="174"/>
      <c r="R1895" s="335"/>
      <c r="S1895" s="592">
        <f t="shared" si="257"/>
        <v>1</v>
      </c>
      <c r="T1895" s="222"/>
      <c r="V1895" s="393"/>
    </row>
    <row r="1896" spans="2:22" ht="25.5" x14ac:dyDescent="0.25">
      <c r="B1896" s="563"/>
      <c r="C1896" s="562"/>
      <c r="D1896" s="563"/>
      <c r="E1896" s="739" t="s">
        <v>13495</v>
      </c>
      <c r="F1896" s="185"/>
      <c r="G1896" s="157"/>
      <c r="H1896" s="35"/>
      <c r="I1896" s="35"/>
      <c r="J1896" s="157"/>
      <c r="K1896" s="35"/>
      <c r="L1896" s="595" t="s">
        <v>13618</v>
      </c>
      <c r="M1896" s="174">
        <v>1</v>
      </c>
      <c r="N1896" s="319"/>
      <c r="O1896" s="174"/>
      <c r="P1896" s="174"/>
      <c r="Q1896" s="174"/>
      <c r="R1896" s="335"/>
      <c r="S1896" s="592">
        <f t="shared" si="257"/>
        <v>1</v>
      </c>
      <c r="T1896" s="222"/>
      <c r="V1896" s="393"/>
    </row>
    <row r="1897" spans="2:22" ht="25.5" x14ac:dyDescent="0.25">
      <c r="B1897" s="563"/>
      <c r="C1897" s="562"/>
      <c r="D1897" s="563"/>
      <c r="E1897" s="739" t="s">
        <v>13495</v>
      </c>
      <c r="F1897" s="185"/>
      <c r="G1897" s="157"/>
      <c r="H1897" s="35"/>
      <c r="I1897" s="35"/>
      <c r="J1897" s="157"/>
      <c r="K1897" s="35"/>
      <c r="L1897" s="596" t="s">
        <v>13619</v>
      </c>
      <c r="M1897" s="174">
        <v>1</v>
      </c>
      <c r="N1897" s="319"/>
      <c r="O1897" s="174"/>
      <c r="P1897" s="174"/>
      <c r="Q1897" s="174"/>
      <c r="R1897" s="335"/>
      <c r="S1897" s="592">
        <f t="shared" si="257"/>
        <v>1</v>
      </c>
      <c r="T1897" s="222"/>
      <c r="V1897" s="393"/>
    </row>
    <row r="1898" spans="2:22" ht="25.5" x14ac:dyDescent="0.25">
      <c r="B1898" s="563"/>
      <c r="C1898" s="562"/>
      <c r="D1898" s="563"/>
      <c r="E1898" s="739" t="s">
        <v>13495</v>
      </c>
      <c r="F1898" s="185"/>
      <c r="G1898" s="157"/>
      <c r="H1898" s="35"/>
      <c r="I1898" s="35"/>
      <c r="J1898" s="157"/>
      <c r="K1898" s="35"/>
      <c r="L1898" s="595" t="s">
        <v>13620</v>
      </c>
      <c r="M1898" s="174">
        <v>1</v>
      </c>
      <c r="N1898" s="319"/>
      <c r="O1898" s="174"/>
      <c r="P1898" s="174"/>
      <c r="Q1898" s="174"/>
      <c r="R1898" s="335"/>
      <c r="S1898" s="592">
        <f t="shared" si="257"/>
        <v>1</v>
      </c>
      <c r="T1898" s="222"/>
      <c r="V1898" s="393"/>
    </row>
    <row r="1899" spans="2:22" ht="25.5" x14ac:dyDescent="0.25">
      <c r="B1899" s="563"/>
      <c r="C1899" s="562"/>
      <c r="D1899" s="563"/>
      <c r="E1899" s="739" t="s">
        <v>13495</v>
      </c>
      <c r="F1899" s="185"/>
      <c r="G1899" s="157"/>
      <c r="H1899" s="35"/>
      <c r="I1899" s="35"/>
      <c r="J1899" s="157"/>
      <c r="K1899" s="35"/>
      <c r="L1899" s="595" t="s">
        <v>13621</v>
      </c>
      <c r="M1899" s="174">
        <v>1</v>
      </c>
      <c r="N1899" s="319"/>
      <c r="O1899" s="174"/>
      <c r="P1899" s="174"/>
      <c r="Q1899" s="174"/>
      <c r="R1899" s="335"/>
      <c r="S1899" s="592">
        <f t="shared" si="257"/>
        <v>1</v>
      </c>
      <c r="T1899" s="222"/>
      <c r="V1899" s="393"/>
    </row>
    <row r="1900" spans="2:22" ht="25.5" x14ac:dyDescent="0.25">
      <c r="B1900" s="563"/>
      <c r="C1900" s="562"/>
      <c r="D1900" s="563"/>
      <c r="E1900" s="739" t="s">
        <v>13495</v>
      </c>
      <c r="F1900" s="185"/>
      <c r="G1900" s="157"/>
      <c r="H1900" s="35"/>
      <c r="I1900" s="35"/>
      <c r="J1900" s="157"/>
      <c r="K1900" s="35"/>
      <c r="L1900" s="595" t="s">
        <v>13622</v>
      </c>
      <c r="M1900" s="174">
        <v>1</v>
      </c>
      <c r="N1900" s="319"/>
      <c r="O1900" s="174"/>
      <c r="P1900" s="174"/>
      <c r="Q1900" s="174"/>
      <c r="R1900" s="335"/>
      <c r="S1900" s="592">
        <f t="shared" si="257"/>
        <v>1</v>
      </c>
      <c r="T1900" s="222"/>
      <c r="V1900" s="393"/>
    </row>
    <row r="1901" spans="2:22" ht="25.5" x14ac:dyDescent="0.25">
      <c r="B1901" s="563"/>
      <c r="C1901" s="562"/>
      <c r="D1901" s="563"/>
      <c r="E1901" s="739" t="s">
        <v>13495</v>
      </c>
      <c r="F1901" s="185"/>
      <c r="G1901" s="157"/>
      <c r="H1901" s="35"/>
      <c r="I1901" s="35"/>
      <c r="J1901" s="157"/>
      <c r="K1901" s="35"/>
      <c r="L1901" s="595" t="s">
        <v>13623</v>
      </c>
      <c r="M1901" s="174">
        <v>1</v>
      </c>
      <c r="N1901" s="319"/>
      <c r="O1901" s="174"/>
      <c r="P1901" s="174"/>
      <c r="Q1901" s="174"/>
      <c r="R1901" s="335"/>
      <c r="S1901" s="592">
        <f t="shared" si="257"/>
        <v>1</v>
      </c>
      <c r="T1901" s="222"/>
      <c r="V1901" s="393"/>
    </row>
    <row r="1902" spans="2:22" ht="25.5" x14ac:dyDescent="0.25">
      <c r="B1902" s="563"/>
      <c r="C1902" s="562"/>
      <c r="D1902" s="563"/>
      <c r="E1902" s="739" t="s">
        <v>13495</v>
      </c>
      <c r="F1902" s="185"/>
      <c r="G1902" s="157"/>
      <c r="H1902" s="35"/>
      <c r="I1902" s="35"/>
      <c r="J1902" s="157"/>
      <c r="K1902" s="35"/>
      <c r="L1902" s="595" t="s">
        <v>13624</v>
      </c>
      <c r="M1902" s="174">
        <v>1</v>
      </c>
      <c r="N1902" s="319"/>
      <c r="O1902" s="174"/>
      <c r="P1902" s="174"/>
      <c r="Q1902" s="174"/>
      <c r="R1902" s="335"/>
      <c r="S1902" s="592">
        <f t="shared" si="257"/>
        <v>1</v>
      </c>
      <c r="T1902" s="222"/>
      <c r="V1902" s="393"/>
    </row>
    <row r="1903" spans="2:22" ht="25.5" x14ac:dyDescent="0.25">
      <c r="B1903" s="563"/>
      <c r="C1903" s="562"/>
      <c r="D1903" s="563"/>
      <c r="E1903" s="739" t="s">
        <v>13495</v>
      </c>
      <c r="F1903" s="185"/>
      <c r="G1903" s="157"/>
      <c r="H1903" s="35"/>
      <c r="I1903" s="35"/>
      <c r="J1903" s="157"/>
      <c r="K1903" s="35"/>
      <c r="L1903" s="595" t="s">
        <v>13625</v>
      </c>
      <c r="M1903" s="174">
        <v>1</v>
      </c>
      <c r="N1903" s="319"/>
      <c r="O1903" s="174"/>
      <c r="P1903" s="174"/>
      <c r="Q1903" s="174"/>
      <c r="R1903" s="335"/>
      <c r="S1903" s="592">
        <f t="shared" ref="S1903:S1907" si="258">M1903</f>
        <v>1</v>
      </c>
      <c r="T1903" s="222"/>
      <c r="V1903" s="393"/>
    </row>
    <row r="1904" spans="2:22" ht="25.5" x14ac:dyDescent="0.25">
      <c r="B1904" s="563"/>
      <c r="C1904" s="562"/>
      <c r="D1904" s="563"/>
      <c r="E1904" s="739" t="s">
        <v>13495</v>
      </c>
      <c r="F1904" s="185"/>
      <c r="G1904" s="157"/>
      <c r="H1904" s="35"/>
      <c r="I1904" s="35"/>
      <c r="J1904" s="157"/>
      <c r="K1904" s="35"/>
      <c r="L1904" s="595" t="s">
        <v>13626</v>
      </c>
      <c r="M1904" s="174">
        <v>1</v>
      </c>
      <c r="N1904" s="319"/>
      <c r="O1904" s="174"/>
      <c r="P1904" s="174"/>
      <c r="Q1904" s="174"/>
      <c r="R1904" s="335"/>
      <c r="S1904" s="592">
        <f t="shared" si="258"/>
        <v>1</v>
      </c>
      <c r="T1904" s="222"/>
      <c r="V1904" s="393"/>
    </row>
    <row r="1905" spans="2:22" ht="25.5" x14ac:dyDescent="0.25">
      <c r="B1905" s="563"/>
      <c r="C1905" s="562"/>
      <c r="D1905" s="563"/>
      <c r="E1905" s="739" t="s">
        <v>13495</v>
      </c>
      <c r="F1905" s="185"/>
      <c r="G1905" s="157"/>
      <c r="H1905" s="35"/>
      <c r="I1905" s="35"/>
      <c r="J1905" s="157"/>
      <c r="K1905" s="35"/>
      <c r="L1905" s="595" t="s">
        <v>13627</v>
      </c>
      <c r="M1905" s="174">
        <v>1</v>
      </c>
      <c r="N1905" s="319"/>
      <c r="O1905" s="174"/>
      <c r="P1905" s="174"/>
      <c r="Q1905" s="174"/>
      <c r="R1905" s="335"/>
      <c r="S1905" s="592">
        <f t="shared" si="258"/>
        <v>1</v>
      </c>
      <c r="T1905" s="222"/>
      <c r="V1905" s="393"/>
    </row>
    <row r="1906" spans="2:22" ht="25.5" x14ac:dyDescent="0.25">
      <c r="B1906" s="563"/>
      <c r="C1906" s="562"/>
      <c r="D1906" s="563"/>
      <c r="E1906" s="739" t="s">
        <v>13495</v>
      </c>
      <c r="F1906" s="185"/>
      <c r="G1906" s="157"/>
      <c r="H1906" s="35"/>
      <c r="I1906" s="35"/>
      <c r="J1906" s="157"/>
      <c r="K1906" s="35"/>
      <c r="L1906" s="595" t="s">
        <v>13628</v>
      </c>
      <c r="M1906" s="174">
        <v>1</v>
      </c>
      <c r="N1906" s="319"/>
      <c r="O1906" s="174"/>
      <c r="P1906" s="174"/>
      <c r="Q1906" s="174"/>
      <c r="R1906" s="335"/>
      <c r="S1906" s="592">
        <f t="shared" si="258"/>
        <v>1</v>
      </c>
      <c r="T1906" s="222"/>
      <c r="V1906" s="393"/>
    </row>
    <row r="1907" spans="2:22" ht="25.5" x14ac:dyDescent="0.25">
      <c r="B1907" s="563"/>
      <c r="C1907" s="562"/>
      <c r="D1907" s="563"/>
      <c r="E1907" s="739" t="s">
        <v>13495</v>
      </c>
      <c r="F1907" s="185"/>
      <c r="G1907" s="157"/>
      <c r="H1907" s="35"/>
      <c r="I1907" s="35"/>
      <c r="J1907" s="157"/>
      <c r="K1907" s="35"/>
      <c r="L1907" s="595" t="s">
        <v>13629</v>
      </c>
      <c r="M1907" s="174">
        <v>1</v>
      </c>
      <c r="N1907" s="319"/>
      <c r="O1907" s="174"/>
      <c r="P1907" s="174"/>
      <c r="Q1907" s="174"/>
      <c r="R1907" s="335"/>
      <c r="S1907" s="592">
        <f t="shared" si="258"/>
        <v>1</v>
      </c>
      <c r="T1907" s="222"/>
      <c r="V1907" s="393"/>
    </row>
    <row r="1908" spans="2:22" ht="15.75" customHeight="1" x14ac:dyDescent="0.25">
      <c r="B1908" s="565"/>
      <c r="C1908" s="564"/>
      <c r="D1908" s="565"/>
      <c r="E1908" s="149" t="s">
        <v>9</v>
      </c>
      <c r="F1908" s="714"/>
      <c r="G1908" s="715"/>
      <c r="H1908" s="716"/>
      <c r="I1908" s="714"/>
      <c r="J1908" s="715"/>
      <c r="K1908" s="716"/>
      <c r="L1908" s="716"/>
      <c r="M1908" s="717"/>
      <c r="N1908" s="709"/>
      <c r="O1908" s="709"/>
      <c r="P1908" s="709"/>
      <c r="Q1908" s="709"/>
      <c r="R1908" s="709"/>
      <c r="S1908" s="709">
        <f>ROUND(SUM(S1774:S1907),2)</f>
        <v>134</v>
      </c>
      <c r="T1908" s="150" t="str">
        <f>IFERROR(VLOOKUP(B1773,'Planilha Orçamentária'!$A$13:$H$171,5,FALSE),0)</f>
        <v>un</v>
      </c>
    </row>
    <row r="1909" spans="2:22" ht="6.75" customHeight="1" x14ac:dyDescent="0.25">
      <c r="B1909" s="388"/>
      <c r="C1909" s="389"/>
      <c r="D1909" s="389"/>
      <c r="E1909" s="388"/>
      <c r="F1909" s="389"/>
      <c r="G1909" s="389"/>
      <c r="H1909" s="389"/>
      <c r="I1909" s="389"/>
      <c r="J1909" s="389"/>
      <c r="K1909" s="389"/>
      <c r="L1909" s="389"/>
      <c r="M1909" s="389"/>
      <c r="N1909" s="389"/>
      <c r="O1909" s="389"/>
      <c r="P1909" s="389"/>
      <c r="Q1909" s="389"/>
      <c r="R1909" s="389"/>
      <c r="S1909" s="389"/>
      <c r="T1909" s="390"/>
    </row>
    <row r="1910" spans="2:22" ht="25.5" x14ac:dyDescent="0.25">
      <c r="B1910" s="718" t="str">
        <f>'Planilha Orçamentária'!A142</f>
        <v>9.1.4</v>
      </c>
      <c r="C1910" s="719"/>
      <c r="D1910" s="720"/>
      <c r="E1910" s="744" t="str">
        <f>'Planilha Orçamentária'!D142</f>
        <v>Plantio de muda de árvore ornamental com altura de 2,00 a 3,00 m em cova de 0,60 x 0,60 x 0,60 m</v>
      </c>
      <c r="F1910" s="90"/>
      <c r="G1910" s="91"/>
      <c r="H1910" s="92"/>
      <c r="I1910" s="92"/>
      <c r="J1910" s="91"/>
      <c r="K1910" s="92"/>
      <c r="L1910" s="93"/>
      <c r="M1910" s="412"/>
      <c r="N1910" s="413"/>
      <c r="O1910" s="412"/>
      <c r="P1910" s="712"/>
      <c r="Q1910" s="722"/>
      <c r="R1910" s="712"/>
      <c r="S1910" s="723">
        <f>S1979</f>
        <v>68</v>
      </c>
      <c r="T1910" s="370" t="str">
        <f>IFERROR(VLOOKUP(B1910,'Planilha Orçamentária'!$A$13:$H$171,5,FALSE),0)</f>
        <v>un</v>
      </c>
      <c r="U1910" s="496"/>
    </row>
    <row r="1911" spans="2:22" x14ac:dyDescent="0.25">
      <c r="B1911" s="563"/>
      <c r="C1911" s="562"/>
      <c r="D1911" s="563"/>
      <c r="E1911" s="739" t="s">
        <v>13630</v>
      </c>
      <c r="F1911" s="185"/>
      <c r="G1911" s="157"/>
      <c r="H1911" s="35"/>
      <c r="I1911" s="35"/>
      <c r="J1911" s="157"/>
      <c r="K1911" s="35"/>
      <c r="L1911" s="595" t="s">
        <v>13633</v>
      </c>
      <c r="M1911" s="174">
        <v>1</v>
      </c>
      <c r="N1911" s="319"/>
      <c r="O1911" s="174"/>
      <c r="P1911" s="174"/>
      <c r="Q1911" s="174"/>
      <c r="R1911" s="335"/>
      <c r="S1911" s="592">
        <f>M1911</f>
        <v>1</v>
      </c>
      <c r="T1911" s="222"/>
      <c r="V1911" s="393"/>
    </row>
    <row r="1912" spans="2:22" x14ac:dyDescent="0.25">
      <c r="B1912" s="563"/>
      <c r="C1912" s="562"/>
      <c r="D1912" s="563"/>
      <c r="E1912" s="739" t="s">
        <v>13630</v>
      </c>
      <c r="F1912" s="185"/>
      <c r="G1912" s="157"/>
      <c r="H1912" s="35"/>
      <c r="I1912" s="35"/>
      <c r="J1912" s="157"/>
      <c r="K1912" s="35"/>
      <c r="L1912" s="595" t="s">
        <v>13634</v>
      </c>
      <c r="M1912" s="174">
        <v>1</v>
      </c>
      <c r="N1912" s="319"/>
      <c r="O1912" s="174"/>
      <c r="P1912" s="174"/>
      <c r="Q1912" s="174"/>
      <c r="R1912" s="335"/>
      <c r="S1912" s="592">
        <f t="shared" ref="S1912:S1975" si="259">M1912</f>
        <v>1</v>
      </c>
      <c r="T1912" s="222"/>
      <c r="V1912" s="393"/>
    </row>
    <row r="1913" spans="2:22" x14ac:dyDescent="0.25">
      <c r="B1913" s="563"/>
      <c r="C1913" s="562"/>
      <c r="D1913" s="563"/>
      <c r="E1913" s="739" t="s">
        <v>13630</v>
      </c>
      <c r="F1913" s="185"/>
      <c r="G1913" s="157"/>
      <c r="H1913" s="35"/>
      <c r="I1913" s="35"/>
      <c r="J1913" s="157"/>
      <c r="K1913" s="35"/>
      <c r="L1913" s="595" t="s">
        <v>13635</v>
      </c>
      <c r="M1913" s="174">
        <v>1</v>
      </c>
      <c r="N1913" s="319"/>
      <c r="O1913" s="174"/>
      <c r="P1913" s="174"/>
      <c r="Q1913" s="174"/>
      <c r="R1913" s="335"/>
      <c r="S1913" s="592">
        <f t="shared" si="259"/>
        <v>1</v>
      </c>
      <c r="T1913" s="222"/>
      <c r="V1913" s="393"/>
    </row>
    <row r="1914" spans="2:22" x14ac:dyDescent="0.25">
      <c r="B1914" s="563"/>
      <c r="C1914" s="562"/>
      <c r="D1914" s="563"/>
      <c r="E1914" s="739" t="s">
        <v>13630</v>
      </c>
      <c r="F1914" s="185"/>
      <c r="G1914" s="157"/>
      <c r="H1914" s="35"/>
      <c r="I1914" s="35"/>
      <c r="J1914" s="157"/>
      <c r="K1914" s="35"/>
      <c r="L1914" s="595" t="s">
        <v>13636</v>
      </c>
      <c r="M1914" s="174">
        <v>1</v>
      </c>
      <c r="N1914" s="319"/>
      <c r="O1914" s="174"/>
      <c r="P1914" s="174"/>
      <c r="Q1914" s="174"/>
      <c r="R1914" s="335"/>
      <c r="S1914" s="592">
        <f t="shared" si="259"/>
        <v>1</v>
      </c>
      <c r="T1914" s="222"/>
      <c r="V1914" s="393"/>
    </row>
    <row r="1915" spans="2:22" x14ac:dyDescent="0.25">
      <c r="B1915" s="563"/>
      <c r="C1915" s="562"/>
      <c r="D1915" s="563"/>
      <c r="E1915" s="739" t="s">
        <v>13630</v>
      </c>
      <c r="F1915" s="185"/>
      <c r="G1915" s="157"/>
      <c r="H1915" s="35"/>
      <c r="I1915" s="35"/>
      <c r="J1915" s="157"/>
      <c r="K1915" s="35"/>
      <c r="L1915" s="595" t="s">
        <v>13637</v>
      </c>
      <c r="M1915" s="174">
        <v>1</v>
      </c>
      <c r="N1915" s="319"/>
      <c r="O1915" s="174"/>
      <c r="P1915" s="174"/>
      <c r="Q1915" s="174"/>
      <c r="R1915" s="335"/>
      <c r="S1915" s="592">
        <f t="shared" si="259"/>
        <v>1</v>
      </c>
      <c r="T1915" s="222"/>
      <c r="V1915" s="393"/>
    </row>
    <row r="1916" spans="2:22" x14ac:dyDescent="0.25">
      <c r="B1916" s="563"/>
      <c r="C1916" s="562"/>
      <c r="D1916" s="563"/>
      <c r="E1916" s="739" t="s">
        <v>13630</v>
      </c>
      <c r="F1916" s="185"/>
      <c r="G1916" s="157"/>
      <c r="H1916" s="35"/>
      <c r="I1916" s="35"/>
      <c r="J1916" s="157"/>
      <c r="K1916" s="35"/>
      <c r="L1916" s="595" t="s">
        <v>13638</v>
      </c>
      <c r="M1916" s="174">
        <v>1</v>
      </c>
      <c r="N1916" s="319"/>
      <c r="O1916" s="174"/>
      <c r="P1916" s="174"/>
      <c r="Q1916" s="174"/>
      <c r="R1916" s="335"/>
      <c r="S1916" s="592">
        <f t="shared" si="259"/>
        <v>1</v>
      </c>
      <c r="T1916" s="222"/>
      <c r="V1916" s="393"/>
    </row>
    <row r="1917" spans="2:22" x14ac:dyDescent="0.25">
      <c r="B1917" s="563"/>
      <c r="C1917" s="562"/>
      <c r="D1917" s="563"/>
      <c r="E1917" s="739" t="s">
        <v>13630</v>
      </c>
      <c r="F1917" s="185"/>
      <c r="G1917" s="157"/>
      <c r="H1917" s="35"/>
      <c r="I1917" s="35"/>
      <c r="J1917" s="157"/>
      <c r="K1917" s="35"/>
      <c r="L1917" s="595" t="s">
        <v>13639</v>
      </c>
      <c r="M1917" s="174">
        <v>1</v>
      </c>
      <c r="N1917" s="319"/>
      <c r="O1917" s="174"/>
      <c r="P1917" s="174"/>
      <c r="Q1917" s="174"/>
      <c r="R1917" s="335"/>
      <c r="S1917" s="592">
        <f t="shared" si="259"/>
        <v>1</v>
      </c>
      <c r="T1917" s="222"/>
      <c r="V1917" s="393"/>
    </row>
    <row r="1918" spans="2:22" x14ac:dyDescent="0.25">
      <c r="B1918" s="563"/>
      <c r="C1918" s="562"/>
      <c r="D1918" s="563"/>
      <c r="E1918" s="739" t="s">
        <v>13630</v>
      </c>
      <c r="F1918" s="185"/>
      <c r="G1918" s="157"/>
      <c r="H1918" s="35"/>
      <c r="I1918" s="35"/>
      <c r="J1918" s="157"/>
      <c r="K1918" s="35"/>
      <c r="L1918" s="595" t="s">
        <v>13640</v>
      </c>
      <c r="M1918" s="174">
        <v>1</v>
      </c>
      <c r="N1918" s="319"/>
      <c r="O1918" s="174"/>
      <c r="P1918" s="174"/>
      <c r="Q1918" s="174"/>
      <c r="R1918" s="335"/>
      <c r="S1918" s="592">
        <f t="shared" si="259"/>
        <v>1</v>
      </c>
      <c r="T1918" s="222"/>
      <c r="V1918" s="393"/>
    </row>
    <row r="1919" spans="2:22" x14ac:dyDescent="0.25">
      <c r="B1919" s="563"/>
      <c r="C1919" s="562"/>
      <c r="D1919" s="563"/>
      <c r="E1919" s="739" t="s">
        <v>13630</v>
      </c>
      <c r="F1919" s="185"/>
      <c r="G1919" s="157"/>
      <c r="H1919" s="35"/>
      <c r="I1919" s="35"/>
      <c r="J1919" s="157"/>
      <c r="K1919" s="35"/>
      <c r="L1919" s="595" t="s">
        <v>13641</v>
      </c>
      <c r="M1919" s="174">
        <v>1</v>
      </c>
      <c r="N1919" s="319"/>
      <c r="O1919" s="174"/>
      <c r="P1919" s="174"/>
      <c r="Q1919" s="174"/>
      <c r="R1919" s="335"/>
      <c r="S1919" s="592">
        <f t="shared" si="259"/>
        <v>1</v>
      </c>
      <c r="T1919" s="222"/>
      <c r="V1919" s="393"/>
    </row>
    <row r="1920" spans="2:22" x14ac:dyDescent="0.25">
      <c r="B1920" s="563"/>
      <c r="C1920" s="562"/>
      <c r="D1920" s="563"/>
      <c r="E1920" s="739" t="s">
        <v>13630</v>
      </c>
      <c r="F1920" s="185"/>
      <c r="G1920" s="157"/>
      <c r="H1920" s="35"/>
      <c r="I1920" s="35"/>
      <c r="J1920" s="157"/>
      <c r="K1920" s="35"/>
      <c r="L1920" s="595" t="s">
        <v>13642</v>
      </c>
      <c r="M1920" s="174">
        <v>1</v>
      </c>
      <c r="N1920" s="319"/>
      <c r="O1920" s="174"/>
      <c r="P1920" s="174"/>
      <c r="Q1920" s="174"/>
      <c r="R1920" s="335"/>
      <c r="S1920" s="592">
        <f t="shared" si="259"/>
        <v>1</v>
      </c>
      <c r="T1920" s="222"/>
      <c r="V1920" s="393"/>
    </row>
    <row r="1921" spans="2:22" x14ac:dyDescent="0.25">
      <c r="B1921" s="563"/>
      <c r="C1921" s="562"/>
      <c r="D1921" s="563"/>
      <c r="E1921" s="739" t="s">
        <v>13630</v>
      </c>
      <c r="F1921" s="185"/>
      <c r="G1921" s="157"/>
      <c r="H1921" s="35"/>
      <c r="I1921" s="35"/>
      <c r="J1921" s="157"/>
      <c r="K1921" s="35"/>
      <c r="L1921" s="595" t="s">
        <v>13643</v>
      </c>
      <c r="M1921" s="174">
        <v>1</v>
      </c>
      <c r="N1921" s="319"/>
      <c r="O1921" s="174"/>
      <c r="P1921" s="174"/>
      <c r="Q1921" s="174"/>
      <c r="R1921" s="335"/>
      <c r="S1921" s="592">
        <f t="shared" si="259"/>
        <v>1</v>
      </c>
      <c r="T1921" s="222"/>
      <c r="V1921" s="393"/>
    </row>
    <row r="1922" spans="2:22" x14ac:dyDescent="0.25">
      <c r="B1922" s="563"/>
      <c r="C1922" s="562"/>
      <c r="D1922" s="563"/>
      <c r="E1922" s="739" t="s">
        <v>13630</v>
      </c>
      <c r="F1922" s="185"/>
      <c r="G1922" s="157"/>
      <c r="H1922" s="35"/>
      <c r="I1922" s="35"/>
      <c r="J1922" s="157"/>
      <c r="K1922" s="35"/>
      <c r="L1922" s="595" t="s">
        <v>13644</v>
      </c>
      <c r="M1922" s="174">
        <v>1</v>
      </c>
      <c r="N1922" s="319"/>
      <c r="O1922" s="174"/>
      <c r="P1922" s="174"/>
      <c r="Q1922" s="174"/>
      <c r="R1922" s="335"/>
      <c r="S1922" s="592">
        <f t="shared" si="259"/>
        <v>1</v>
      </c>
      <c r="T1922" s="222"/>
      <c r="V1922" s="393"/>
    </row>
    <row r="1923" spans="2:22" x14ac:dyDescent="0.25">
      <c r="B1923" s="563"/>
      <c r="C1923" s="562"/>
      <c r="D1923" s="563"/>
      <c r="E1923" s="739" t="s">
        <v>13630</v>
      </c>
      <c r="F1923" s="185"/>
      <c r="G1923" s="157"/>
      <c r="H1923" s="35"/>
      <c r="I1923" s="35"/>
      <c r="J1923" s="157"/>
      <c r="K1923" s="35"/>
      <c r="L1923" s="595" t="s">
        <v>13645</v>
      </c>
      <c r="M1923" s="174">
        <v>1</v>
      </c>
      <c r="N1923" s="319"/>
      <c r="O1923" s="174"/>
      <c r="P1923" s="174"/>
      <c r="Q1923" s="174"/>
      <c r="R1923" s="335"/>
      <c r="S1923" s="592">
        <f t="shared" si="259"/>
        <v>1</v>
      </c>
      <c r="T1923" s="222"/>
      <c r="V1923" s="393"/>
    </row>
    <row r="1924" spans="2:22" x14ac:dyDescent="0.25">
      <c r="B1924" s="563"/>
      <c r="C1924" s="562"/>
      <c r="D1924" s="563"/>
      <c r="E1924" s="739" t="s">
        <v>13630</v>
      </c>
      <c r="F1924" s="185"/>
      <c r="G1924" s="157"/>
      <c r="H1924" s="35"/>
      <c r="I1924" s="35"/>
      <c r="J1924" s="157"/>
      <c r="K1924" s="35"/>
      <c r="L1924" s="595" t="s">
        <v>13646</v>
      </c>
      <c r="M1924" s="174">
        <v>1</v>
      </c>
      <c r="N1924" s="319"/>
      <c r="O1924" s="174"/>
      <c r="P1924" s="174"/>
      <c r="Q1924" s="174"/>
      <c r="R1924" s="335"/>
      <c r="S1924" s="592">
        <f t="shared" si="259"/>
        <v>1</v>
      </c>
      <c r="T1924" s="222"/>
      <c r="V1924" s="393"/>
    </row>
    <row r="1925" spans="2:22" x14ac:dyDescent="0.25">
      <c r="B1925" s="563"/>
      <c r="C1925" s="562"/>
      <c r="D1925" s="563"/>
      <c r="E1925" s="739" t="s">
        <v>13630</v>
      </c>
      <c r="F1925" s="185"/>
      <c r="G1925" s="157"/>
      <c r="H1925" s="35"/>
      <c r="I1925" s="35"/>
      <c r="J1925" s="157"/>
      <c r="K1925" s="35"/>
      <c r="L1925" s="595" t="s">
        <v>13647</v>
      </c>
      <c r="M1925" s="174">
        <v>1</v>
      </c>
      <c r="N1925" s="319"/>
      <c r="O1925" s="174"/>
      <c r="P1925" s="174"/>
      <c r="Q1925" s="174"/>
      <c r="R1925" s="335"/>
      <c r="S1925" s="592">
        <f t="shared" si="259"/>
        <v>1</v>
      </c>
      <c r="T1925" s="222"/>
      <c r="V1925" s="393"/>
    </row>
    <row r="1926" spans="2:22" x14ac:dyDescent="0.25">
      <c r="B1926" s="563"/>
      <c r="C1926" s="562"/>
      <c r="D1926" s="563"/>
      <c r="E1926" s="739" t="s">
        <v>13630</v>
      </c>
      <c r="F1926" s="185"/>
      <c r="G1926" s="157"/>
      <c r="H1926" s="35"/>
      <c r="I1926" s="35"/>
      <c r="J1926" s="157"/>
      <c r="K1926" s="35"/>
      <c r="L1926" s="595" t="s">
        <v>13648</v>
      </c>
      <c r="M1926" s="174">
        <v>1</v>
      </c>
      <c r="N1926" s="319"/>
      <c r="O1926" s="174"/>
      <c r="P1926" s="174"/>
      <c r="Q1926" s="174"/>
      <c r="R1926" s="335"/>
      <c r="S1926" s="592">
        <f t="shared" si="259"/>
        <v>1</v>
      </c>
      <c r="T1926" s="222"/>
      <c r="V1926" s="393"/>
    </row>
    <row r="1927" spans="2:22" x14ac:dyDescent="0.25">
      <c r="B1927" s="563"/>
      <c r="C1927" s="562"/>
      <c r="D1927" s="563"/>
      <c r="E1927" s="739" t="s">
        <v>13630</v>
      </c>
      <c r="F1927" s="185"/>
      <c r="G1927" s="157"/>
      <c r="H1927" s="35"/>
      <c r="I1927" s="35"/>
      <c r="J1927" s="157"/>
      <c r="K1927" s="35"/>
      <c r="L1927" s="595" t="s">
        <v>13649</v>
      </c>
      <c r="M1927" s="174">
        <v>1</v>
      </c>
      <c r="N1927" s="319"/>
      <c r="O1927" s="174"/>
      <c r="P1927" s="174"/>
      <c r="Q1927" s="174"/>
      <c r="R1927" s="335"/>
      <c r="S1927" s="592">
        <f t="shared" si="259"/>
        <v>1</v>
      </c>
      <c r="T1927" s="222"/>
      <c r="V1927" s="393"/>
    </row>
    <row r="1928" spans="2:22" ht="25.5" x14ac:dyDescent="0.25">
      <c r="B1928" s="563"/>
      <c r="C1928" s="562"/>
      <c r="D1928" s="563"/>
      <c r="E1928" s="739" t="s">
        <v>13630</v>
      </c>
      <c r="F1928" s="185"/>
      <c r="G1928" s="157"/>
      <c r="H1928" s="35"/>
      <c r="I1928" s="35"/>
      <c r="J1928" s="157"/>
      <c r="K1928" s="35"/>
      <c r="L1928" s="595" t="s">
        <v>13350</v>
      </c>
      <c r="M1928" s="174">
        <v>1</v>
      </c>
      <c r="N1928" s="319"/>
      <c r="O1928" s="174"/>
      <c r="P1928" s="174"/>
      <c r="Q1928" s="174"/>
      <c r="R1928" s="335"/>
      <c r="S1928" s="592">
        <f t="shared" si="259"/>
        <v>1</v>
      </c>
      <c r="T1928" s="222"/>
      <c r="V1928" s="393"/>
    </row>
    <row r="1929" spans="2:22" ht="25.5" x14ac:dyDescent="0.25">
      <c r="B1929" s="563"/>
      <c r="C1929" s="562"/>
      <c r="D1929" s="563"/>
      <c r="E1929" s="739" t="s">
        <v>13630</v>
      </c>
      <c r="F1929" s="185"/>
      <c r="G1929" s="157"/>
      <c r="H1929" s="35"/>
      <c r="I1929" s="35"/>
      <c r="J1929" s="157"/>
      <c r="K1929" s="35"/>
      <c r="L1929" s="595" t="s">
        <v>13351</v>
      </c>
      <c r="M1929" s="174">
        <v>1</v>
      </c>
      <c r="N1929" s="319"/>
      <c r="O1929" s="174"/>
      <c r="P1929" s="174"/>
      <c r="Q1929" s="174"/>
      <c r="R1929" s="335"/>
      <c r="S1929" s="592">
        <f t="shared" si="259"/>
        <v>1</v>
      </c>
      <c r="T1929" s="222"/>
      <c r="V1929" s="393"/>
    </row>
    <row r="1930" spans="2:22" x14ac:dyDescent="0.25">
      <c r="B1930" s="563"/>
      <c r="C1930" s="562"/>
      <c r="D1930" s="563"/>
      <c r="E1930" s="739" t="s">
        <v>13631</v>
      </c>
      <c r="F1930" s="185"/>
      <c r="G1930" s="157"/>
      <c r="H1930" s="35"/>
      <c r="I1930" s="35"/>
      <c r="J1930" s="157"/>
      <c r="K1930" s="35"/>
      <c r="L1930" s="595" t="s">
        <v>13650</v>
      </c>
      <c r="M1930" s="174">
        <v>1</v>
      </c>
      <c r="N1930" s="319"/>
      <c r="O1930" s="174"/>
      <c r="P1930" s="174"/>
      <c r="Q1930" s="174"/>
      <c r="R1930" s="335"/>
      <c r="S1930" s="592">
        <f t="shared" si="259"/>
        <v>1</v>
      </c>
      <c r="T1930" s="222"/>
      <c r="V1930" s="393"/>
    </row>
    <row r="1931" spans="2:22" x14ac:dyDescent="0.25">
      <c r="B1931" s="563"/>
      <c r="C1931" s="562"/>
      <c r="D1931" s="563"/>
      <c r="E1931" s="739" t="s">
        <v>13631</v>
      </c>
      <c r="F1931" s="185"/>
      <c r="G1931" s="157"/>
      <c r="H1931" s="35"/>
      <c r="I1931" s="35"/>
      <c r="J1931" s="157"/>
      <c r="K1931" s="35"/>
      <c r="L1931" s="595" t="s">
        <v>13651</v>
      </c>
      <c r="M1931" s="174">
        <v>1</v>
      </c>
      <c r="N1931" s="319"/>
      <c r="O1931" s="174"/>
      <c r="P1931" s="174"/>
      <c r="Q1931" s="174"/>
      <c r="R1931" s="335"/>
      <c r="S1931" s="592">
        <f t="shared" si="259"/>
        <v>1</v>
      </c>
      <c r="T1931" s="222"/>
      <c r="V1931" s="393"/>
    </row>
    <row r="1932" spans="2:22" x14ac:dyDescent="0.25">
      <c r="B1932" s="563"/>
      <c r="C1932" s="562"/>
      <c r="D1932" s="563"/>
      <c r="E1932" s="739" t="s">
        <v>13631</v>
      </c>
      <c r="F1932" s="185"/>
      <c r="G1932" s="157"/>
      <c r="H1932" s="35"/>
      <c r="I1932" s="35"/>
      <c r="J1932" s="157"/>
      <c r="K1932" s="35"/>
      <c r="L1932" s="595" t="s">
        <v>13652</v>
      </c>
      <c r="M1932" s="174">
        <v>1</v>
      </c>
      <c r="N1932" s="319"/>
      <c r="O1932" s="174"/>
      <c r="P1932" s="174"/>
      <c r="Q1932" s="174"/>
      <c r="R1932" s="335"/>
      <c r="S1932" s="592">
        <f t="shared" si="259"/>
        <v>1</v>
      </c>
      <c r="T1932" s="222"/>
      <c r="V1932" s="393"/>
    </row>
    <row r="1933" spans="2:22" x14ac:dyDescent="0.25">
      <c r="B1933" s="563"/>
      <c r="C1933" s="562"/>
      <c r="D1933" s="563"/>
      <c r="E1933" s="739" t="s">
        <v>13631</v>
      </c>
      <c r="F1933" s="185"/>
      <c r="G1933" s="157"/>
      <c r="H1933" s="35"/>
      <c r="I1933" s="35"/>
      <c r="J1933" s="157"/>
      <c r="K1933" s="35"/>
      <c r="L1933" s="595" t="s">
        <v>13653</v>
      </c>
      <c r="M1933" s="174">
        <v>1</v>
      </c>
      <c r="N1933" s="319"/>
      <c r="O1933" s="174"/>
      <c r="P1933" s="174"/>
      <c r="Q1933" s="174"/>
      <c r="R1933" s="335"/>
      <c r="S1933" s="592">
        <f t="shared" si="259"/>
        <v>1</v>
      </c>
      <c r="T1933" s="222"/>
      <c r="V1933" s="393"/>
    </row>
    <row r="1934" spans="2:22" x14ac:dyDescent="0.25">
      <c r="B1934" s="563"/>
      <c r="C1934" s="562"/>
      <c r="D1934" s="563"/>
      <c r="E1934" s="739" t="s">
        <v>13631</v>
      </c>
      <c r="F1934" s="185"/>
      <c r="G1934" s="157"/>
      <c r="H1934" s="35"/>
      <c r="I1934" s="35"/>
      <c r="J1934" s="157"/>
      <c r="K1934" s="35"/>
      <c r="L1934" s="595" t="s">
        <v>13654</v>
      </c>
      <c r="M1934" s="174">
        <v>1</v>
      </c>
      <c r="N1934" s="319"/>
      <c r="O1934" s="174"/>
      <c r="P1934" s="174"/>
      <c r="Q1934" s="174"/>
      <c r="R1934" s="335"/>
      <c r="S1934" s="592">
        <f t="shared" si="259"/>
        <v>1</v>
      </c>
      <c r="T1934" s="222"/>
      <c r="V1934" s="393"/>
    </row>
    <row r="1935" spans="2:22" x14ac:dyDescent="0.25">
      <c r="B1935" s="563"/>
      <c r="C1935" s="562"/>
      <c r="D1935" s="563"/>
      <c r="E1935" s="739" t="s">
        <v>13631</v>
      </c>
      <c r="F1935" s="185"/>
      <c r="G1935" s="157"/>
      <c r="H1935" s="35"/>
      <c r="I1935" s="35"/>
      <c r="J1935" s="157"/>
      <c r="K1935" s="35"/>
      <c r="L1935" s="595" t="s">
        <v>13655</v>
      </c>
      <c r="M1935" s="174">
        <v>1</v>
      </c>
      <c r="N1935" s="319"/>
      <c r="O1935" s="174"/>
      <c r="P1935" s="174"/>
      <c r="Q1935" s="174"/>
      <c r="R1935" s="335"/>
      <c r="S1935" s="592">
        <f t="shared" si="259"/>
        <v>1</v>
      </c>
      <c r="T1935" s="222"/>
      <c r="V1935" s="393"/>
    </row>
    <row r="1936" spans="2:22" x14ac:dyDescent="0.25">
      <c r="B1936" s="563"/>
      <c r="C1936" s="562"/>
      <c r="D1936" s="563"/>
      <c r="E1936" s="739" t="s">
        <v>13631</v>
      </c>
      <c r="F1936" s="185"/>
      <c r="G1936" s="157"/>
      <c r="H1936" s="35"/>
      <c r="I1936" s="35"/>
      <c r="J1936" s="157"/>
      <c r="K1936" s="35"/>
      <c r="L1936" s="595" t="s">
        <v>13656</v>
      </c>
      <c r="M1936" s="174">
        <v>1</v>
      </c>
      <c r="N1936" s="319"/>
      <c r="O1936" s="174"/>
      <c r="P1936" s="174"/>
      <c r="Q1936" s="174"/>
      <c r="R1936" s="335"/>
      <c r="S1936" s="592">
        <f t="shared" si="259"/>
        <v>1</v>
      </c>
      <c r="T1936" s="222"/>
      <c r="V1936" s="393"/>
    </row>
    <row r="1937" spans="2:22" x14ac:dyDescent="0.25">
      <c r="B1937" s="563"/>
      <c r="C1937" s="562"/>
      <c r="D1937" s="563"/>
      <c r="E1937" s="739" t="s">
        <v>13632</v>
      </c>
      <c r="F1937" s="185"/>
      <c r="G1937" s="157"/>
      <c r="H1937" s="35"/>
      <c r="I1937" s="35"/>
      <c r="J1937" s="157"/>
      <c r="K1937" s="35"/>
      <c r="L1937" s="595" t="s">
        <v>13657</v>
      </c>
      <c r="M1937" s="174">
        <v>1</v>
      </c>
      <c r="N1937" s="319"/>
      <c r="O1937" s="174"/>
      <c r="P1937" s="174"/>
      <c r="Q1937" s="174"/>
      <c r="R1937" s="335"/>
      <c r="S1937" s="592">
        <f t="shared" si="259"/>
        <v>1</v>
      </c>
      <c r="T1937" s="222"/>
      <c r="V1937" s="393"/>
    </row>
    <row r="1938" spans="2:22" x14ac:dyDescent="0.25">
      <c r="B1938" s="563"/>
      <c r="C1938" s="562"/>
      <c r="D1938" s="563"/>
      <c r="E1938" s="739" t="s">
        <v>13632</v>
      </c>
      <c r="F1938" s="185"/>
      <c r="G1938" s="157"/>
      <c r="H1938" s="35"/>
      <c r="I1938" s="35"/>
      <c r="J1938" s="157"/>
      <c r="K1938" s="35"/>
      <c r="L1938" s="595" t="s">
        <v>13658</v>
      </c>
      <c r="M1938" s="174">
        <v>1</v>
      </c>
      <c r="N1938" s="319"/>
      <c r="O1938" s="174"/>
      <c r="P1938" s="174"/>
      <c r="Q1938" s="174"/>
      <c r="R1938" s="335"/>
      <c r="S1938" s="592">
        <f t="shared" si="259"/>
        <v>1</v>
      </c>
      <c r="T1938" s="222"/>
      <c r="V1938" s="393"/>
    </row>
    <row r="1939" spans="2:22" x14ac:dyDescent="0.25">
      <c r="B1939" s="563"/>
      <c r="C1939" s="562"/>
      <c r="D1939" s="563"/>
      <c r="E1939" s="739" t="s">
        <v>13632</v>
      </c>
      <c r="F1939" s="185"/>
      <c r="G1939" s="157"/>
      <c r="H1939" s="35"/>
      <c r="I1939" s="35"/>
      <c r="J1939" s="157"/>
      <c r="K1939" s="35"/>
      <c r="L1939" s="595" t="s">
        <v>13659</v>
      </c>
      <c r="M1939" s="174">
        <v>1</v>
      </c>
      <c r="N1939" s="319"/>
      <c r="O1939" s="174"/>
      <c r="P1939" s="174"/>
      <c r="Q1939" s="174"/>
      <c r="R1939" s="335"/>
      <c r="S1939" s="592">
        <f t="shared" si="259"/>
        <v>1</v>
      </c>
      <c r="T1939" s="222"/>
      <c r="V1939" s="393"/>
    </row>
    <row r="1940" spans="2:22" x14ac:dyDescent="0.25">
      <c r="B1940" s="563"/>
      <c r="C1940" s="562"/>
      <c r="D1940" s="563"/>
      <c r="E1940" s="739" t="s">
        <v>13632</v>
      </c>
      <c r="F1940" s="185"/>
      <c r="G1940" s="157"/>
      <c r="H1940" s="35"/>
      <c r="I1940" s="35"/>
      <c r="J1940" s="157"/>
      <c r="K1940" s="35"/>
      <c r="L1940" s="595" t="s">
        <v>13660</v>
      </c>
      <c r="M1940" s="174">
        <v>1</v>
      </c>
      <c r="N1940" s="319"/>
      <c r="O1940" s="174"/>
      <c r="P1940" s="174"/>
      <c r="Q1940" s="174"/>
      <c r="R1940" s="335"/>
      <c r="S1940" s="592">
        <f t="shared" si="259"/>
        <v>1</v>
      </c>
      <c r="T1940" s="222"/>
      <c r="V1940" s="393"/>
    </row>
    <row r="1941" spans="2:22" x14ac:dyDescent="0.25">
      <c r="B1941" s="563"/>
      <c r="C1941" s="562"/>
      <c r="D1941" s="563"/>
      <c r="E1941" s="739" t="s">
        <v>13632</v>
      </c>
      <c r="F1941" s="185"/>
      <c r="G1941" s="157"/>
      <c r="H1941" s="35"/>
      <c r="I1941" s="35"/>
      <c r="J1941" s="157"/>
      <c r="K1941" s="35"/>
      <c r="L1941" s="595" t="s">
        <v>13661</v>
      </c>
      <c r="M1941" s="174">
        <v>1</v>
      </c>
      <c r="N1941" s="319"/>
      <c r="O1941" s="174"/>
      <c r="P1941" s="174"/>
      <c r="Q1941" s="174"/>
      <c r="R1941" s="335"/>
      <c r="S1941" s="592">
        <f t="shared" si="259"/>
        <v>1</v>
      </c>
      <c r="T1941" s="222"/>
      <c r="V1941" s="393"/>
    </row>
    <row r="1942" spans="2:22" x14ac:dyDescent="0.25">
      <c r="B1942" s="563"/>
      <c r="C1942" s="562"/>
      <c r="D1942" s="563"/>
      <c r="E1942" s="739" t="s">
        <v>13632</v>
      </c>
      <c r="F1942" s="185"/>
      <c r="G1942" s="157"/>
      <c r="H1942" s="35"/>
      <c r="I1942" s="35"/>
      <c r="J1942" s="157"/>
      <c r="K1942" s="35"/>
      <c r="L1942" s="595" t="s">
        <v>13662</v>
      </c>
      <c r="M1942" s="174">
        <v>1</v>
      </c>
      <c r="N1942" s="319"/>
      <c r="O1942" s="174"/>
      <c r="P1942" s="174"/>
      <c r="Q1942" s="174"/>
      <c r="R1942" s="335"/>
      <c r="S1942" s="592">
        <f t="shared" si="259"/>
        <v>1</v>
      </c>
      <c r="T1942" s="222"/>
      <c r="V1942" s="393"/>
    </row>
    <row r="1943" spans="2:22" x14ac:dyDescent="0.25">
      <c r="B1943" s="563"/>
      <c r="C1943" s="562"/>
      <c r="D1943" s="563"/>
      <c r="E1943" s="739" t="s">
        <v>13632</v>
      </c>
      <c r="F1943" s="185"/>
      <c r="G1943" s="157"/>
      <c r="H1943" s="35"/>
      <c r="I1943" s="35"/>
      <c r="J1943" s="157"/>
      <c r="K1943" s="35"/>
      <c r="L1943" s="595" t="s">
        <v>13521</v>
      </c>
      <c r="M1943" s="174">
        <v>1</v>
      </c>
      <c r="N1943" s="319"/>
      <c r="O1943" s="174"/>
      <c r="P1943" s="174"/>
      <c r="Q1943" s="174"/>
      <c r="R1943" s="335"/>
      <c r="S1943" s="592">
        <f t="shared" si="259"/>
        <v>1</v>
      </c>
      <c r="T1943" s="222"/>
      <c r="V1943" s="393"/>
    </row>
    <row r="1944" spans="2:22" x14ac:dyDescent="0.25">
      <c r="B1944" s="563"/>
      <c r="C1944" s="562"/>
      <c r="D1944" s="563"/>
      <c r="E1944" s="739" t="s">
        <v>13632</v>
      </c>
      <c r="F1944" s="185"/>
      <c r="G1944" s="157"/>
      <c r="H1944" s="35"/>
      <c r="I1944" s="35"/>
      <c r="J1944" s="157"/>
      <c r="K1944" s="35"/>
      <c r="L1944" s="595" t="s">
        <v>13663</v>
      </c>
      <c r="M1944" s="174">
        <v>1</v>
      </c>
      <c r="N1944" s="319"/>
      <c r="O1944" s="174"/>
      <c r="P1944" s="174"/>
      <c r="Q1944" s="174"/>
      <c r="R1944" s="335"/>
      <c r="S1944" s="592">
        <f t="shared" si="259"/>
        <v>1</v>
      </c>
      <c r="T1944" s="222"/>
      <c r="V1944" s="393"/>
    </row>
    <row r="1945" spans="2:22" x14ac:dyDescent="0.25">
      <c r="B1945" s="563"/>
      <c r="C1945" s="562"/>
      <c r="D1945" s="563"/>
      <c r="E1945" s="739" t="s">
        <v>13632</v>
      </c>
      <c r="F1945" s="185"/>
      <c r="G1945" s="157"/>
      <c r="H1945" s="35"/>
      <c r="I1945" s="35"/>
      <c r="J1945" s="157"/>
      <c r="K1945" s="35"/>
      <c r="L1945" s="595" t="s">
        <v>13664</v>
      </c>
      <c r="M1945" s="174">
        <v>1</v>
      </c>
      <c r="N1945" s="319"/>
      <c r="O1945" s="174"/>
      <c r="P1945" s="174"/>
      <c r="Q1945" s="174"/>
      <c r="R1945" s="335"/>
      <c r="S1945" s="592">
        <f t="shared" si="259"/>
        <v>1</v>
      </c>
      <c r="T1945" s="222"/>
      <c r="V1945" s="393"/>
    </row>
    <row r="1946" spans="2:22" x14ac:dyDescent="0.25">
      <c r="B1946" s="563"/>
      <c r="C1946" s="562"/>
      <c r="D1946" s="563"/>
      <c r="E1946" s="739" t="s">
        <v>13632</v>
      </c>
      <c r="F1946" s="185"/>
      <c r="G1946" s="157"/>
      <c r="H1946" s="35"/>
      <c r="I1946" s="35"/>
      <c r="J1946" s="157"/>
      <c r="K1946" s="35"/>
      <c r="L1946" s="595" t="s">
        <v>13665</v>
      </c>
      <c r="M1946" s="174">
        <v>1</v>
      </c>
      <c r="N1946" s="319"/>
      <c r="O1946" s="174"/>
      <c r="P1946" s="174"/>
      <c r="Q1946" s="174"/>
      <c r="R1946" s="335"/>
      <c r="S1946" s="592">
        <f t="shared" si="259"/>
        <v>1</v>
      </c>
      <c r="T1946" s="222"/>
      <c r="V1946" s="393"/>
    </row>
    <row r="1947" spans="2:22" x14ac:dyDescent="0.25">
      <c r="B1947" s="563"/>
      <c r="C1947" s="562"/>
      <c r="D1947" s="563"/>
      <c r="E1947" s="739" t="s">
        <v>13632</v>
      </c>
      <c r="F1947" s="185"/>
      <c r="G1947" s="157"/>
      <c r="H1947" s="35"/>
      <c r="I1947" s="35"/>
      <c r="J1947" s="157"/>
      <c r="K1947" s="35"/>
      <c r="L1947" s="595" t="s">
        <v>13666</v>
      </c>
      <c r="M1947" s="174">
        <v>1</v>
      </c>
      <c r="N1947" s="319"/>
      <c r="O1947" s="174"/>
      <c r="P1947" s="174"/>
      <c r="Q1947" s="174"/>
      <c r="R1947" s="335"/>
      <c r="S1947" s="592">
        <f t="shared" si="259"/>
        <v>1</v>
      </c>
      <c r="T1947" s="222"/>
      <c r="V1947" s="393"/>
    </row>
    <row r="1948" spans="2:22" x14ac:dyDescent="0.25">
      <c r="B1948" s="563"/>
      <c r="C1948" s="562"/>
      <c r="D1948" s="563"/>
      <c r="E1948" s="739" t="s">
        <v>13632</v>
      </c>
      <c r="F1948" s="185"/>
      <c r="G1948" s="157"/>
      <c r="H1948" s="35"/>
      <c r="I1948" s="35"/>
      <c r="J1948" s="157"/>
      <c r="K1948" s="35"/>
      <c r="L1948" s="595" t="s">
        <v>13667</v>
      </c>
      <c r="M1948" s="174">
        <v>1</v>
      </c>
      <c r="N1948" s="319"/>
      <c r="O1948" s="174"/>
      <c r="P1948" s="174"/>
      <c r="Q1948" s="174"/>
      <c r="R1948" s="335"/>
      <c r="S1948" s="592">
        <f t="shared" si="259"/>
        <v>1</v>
      </c>
      <c r="T1948" s="222"/>
      <c r="V1948" s="393"/>
    </row>
    <row r="1949" spans="2:22" x14ac:dyDescent="0.25">
      <c r="B1949" s="563"/>
      <c r="C1949" s="562"/>
      <c r="D1949" s="563"/>
      <c r="E1949" s="739" t="s">
        <v>13632</v>
      </c>
      <c r="F1949" s="185"/>
      <c r="G1949" s="157"/>
      <c r="H1949" s="35"/>
      <c r="I1949" s="35"/>
      <c r="J1949" s="157"/>
      <c r="K1949" s="35"/>
      <c r="L1949" s="595" t="s">
        <v>13668</v>
      </c>
      <c r="M1949" s="174">
        <v>1</v>
      </c>
      <c r="N1949" s="319"/>
      <c r="O1949" s="174"/>
      <c r="P1949" s="174"/>
      <c r="Q1949" s="174"/>
      <c r="R1949" s="335"/>
      <c r="S1949" s="592">
        <f t="shared" si="259"/>
        <v>1</v>
      </c>
      <c r="T1949" s="222"/>
      <c r="V1949" s="393"/>
    </row>
    <row r="1950" spans="2:22" x14ac:dyDescent="0.25">
      <c r="B1950" s="563"/>
      <c r="C1950" s="562"/>
      <c r="D1950" s="563"/>
      <c r="E1950" s="739" t="s">
        <v>13632</v>
      </c>
      <c r="F1950" s="185"/>
      <c r="G1950" s="157"/>
      <c r="H1950" s="35"/>
      <c r="I1950" s="35"/>
      <c r="J1950" s="157"/>
      <c r="K1950" s="35"/>
      <c r="L1950" s="595" t="s">
        <v>13669</v>
      </c>
      <c r="M1950" s="174">
        <v>1</v>
      </c>
      <c r="N1950" s="319"/>
      <c r="O1950" s="174"/>
      <c r="P1950" s="174"/>
      <c r="Q1950" s="174"/>
      <c r="R1950" s="335"/>
      <c r="S1950" s="592">
        <f t="shared" si="259"/>
        <v>1</v>
      </c>
      <c r="T1950" s="222"/>
      <c r="V1950" s="393"/>
    </row>
    <row r="1951" spans="2:22" x14ac:dyDescent="0.25">
      <c r="B1951" s="563"/>
      <c r="C1951" s="562"/>
      <c r="D1951" s="563"/>
      <c r="E1951" s="739" t="s">
        <v>13632</v>
      </c>
      <c r="F1951" s="185"/>
      <c r="G1951" s="157"/>
      <c r="H1951" s="35"/>
      <c r="I1951" s="35"/>
      <c r="J1951" s="157"/>
      <c r="K1951" s="35"/>
      <c r="L1951" s="595" t="s">
        <v>13670</v>
      </c>
      <c r="M1951" s="174">
        <v>1</v>
      </c>
      <c r="N1951" s="319"/>
      <c r="O1951" s="174"/>
      <c r="P1951" s="174"/>
      <c r="Q1951" s="174"/>
      <c r="R1951" s="335"/>
      <c r="S1951" s="592">
        <f t="shared" si="259"/>
        <v>1</v>
      </c>
      <c r="T1951" s="222"/>
      <c r="V1951" s="393"/>
    </row>
    <row r="1952" spans="2:22" x14ac:dyDescent="0.25">
      <c r="B1952" s="563"/>
      <c r="C1952" s="562"/>
      <c r="D1952" s="563"/>
      <c r="E1952" s="739" t="s">
        <v>13632</v>
      </c>
      <c r="F1952" s="185"/>
      <c r="G1952" s="157"/>
      <c r="H1952" s="35"/>
      <c r="I1952" s="35"/>
      <c r="J1952" s="157"/>
      <c r="K1952" s="35"/>
      <c r="L1952" s="595" t="s">
        <v>13671</v>
      </c>
      <c r="M1952" s="174">
        <v>1</v>
      </c>
      <c r="N1952" s="319"/>
      <c r="O1952" s="174"/>
      <c r="P1952" s="174"/>
      <c r="Q1952" s="174"/>
      <c r="R1952" s="335"/>
      <c r="S1952" s="592">
        <f t="shared" si="259"/>
        <v>1</v>
      </c>
      <c r="T1952" s="222"/>
      <c r="V1952" s="393"/>
    </row>
    <row r="1953" spans="2:22" x14ac:dyDescent="0.25">
      <c r="B1953" s="563"/>
      <c r="C1953" s="562"/>
      <c r="D1953" s="563"/>
      <c r="E1953" s="739" t="s">
        <v>13632</v>
      </c>
      <c r="F1953" s="185"/>
      <c r="G1953" s="157"/>
      <c r="H1953" s="35"/>
      <c r="I1953" s="35"/>
      <c r="J1953" s="157"/>
      <c r="K1953" s="35"/>
      <c r="L1953" s="595" t="s">
        <v>13672</v>
      </c>
      <c r="M1953" s="174">
        <v>1</v>
      </c>
      <c r="N1953" s="319"/>
      <c r="O1953" s="174"/>
      <c r="P1953" s="174"/>
      <c r="Q1953" s="174"/>
      <c r="R1953" s="335"/>
      <c r="S1953" s="592">
        <f t="shared" si="259"/>
        <v>1</v>
      </c>
      <c r="T1953" s="222"/>
      <c r="V1953" s="393"/>
    </row>
    <row r="1954" spans="2:22" x14ac:dyDescent="0.25">
      <c r="B1954" s="563"/>
      <c r="C1954" s="562"/>
      <c r="D1954" s="563"/>
      <c r="E1954" s="739" t="s">
        <v>13632</v>
      </c>
      <c r="F1954" s="185"/>
      <c r="G1954" s="157"/>
      <c r="H1954" s="35"/>
      <c r="I1954" s="35"/>
      <c r="J1954" s="157"/>
      <c r="K1954" s="35"/>
      <c r="L1954" s="595" t="s">
        <v>13673</v>
      </c>
      <c r="M1954" s="174">
        <v>1</v>
      </c>
      <c r="N1954" s="319"/>
      <c r="O1954" s="174"/>
      <c r="P1954" s="174"/>
      <c r="Q1954" s="174"/>
      <c r="R1954" s="335"/>
      <c r="S1954" s="592">
        <f t="shared" si="259"/>
        <v>1</v>
      </c>
      <c r="T1954" s="222"/>
      <c r="V1954" s="393"/>
    </row>
    <row r="1955" spans="2:22" x14ac:dyDescent="0.25">
      <c r="B1955" s="563"/>
      <c r="C1955" s="562"/>
      <c r="D1955" s="563"/>
      <c r="E1955" s="739" t="s">
        <v>13632</v>
      </c>
      <c r="F1955" s="185"/>
      <c r="G1955" s="157"/>
      <c r="H1955" s="35"/>
      <c r="I1955" s="35"/>
      <c r="J1955" s="157"/>
      <c r="K1955" s="35"/>
      <c r="L1955" s="595" t="s">
        <v>13674</v>
      </c>
      <c r="M1955" s="174">
        <v>1</v>
      </c>
      <c r="N1955" s="319"/>
      <c r="O1955" s="174"/>
      <c r="P1955" s="174"/>
      <c r="Q1955" s="174"/>
      <c r="R1955" s="335"/>
      <c r="S1955" s="592">
        <f t="shared" si="259"/>
        <v>1</v>
      </c>
      <c r="T1955" s="222"/>
      <c r="V1955" s="393"/>
    </row>
    <row r="1956" spans="2:22" x14ac:dyDescent="0.25">
      <c r="B1956" s="563"/>
      <c r="C1956" s="562"/>
      <c r="D1956" s="563"/>
      <c r="E1956" s="739" t="s">
        <v>13632</v>
      </c>
      <c r="F1956" s="185"/>
      <c r="G1956" s="157"/>
      <c r="H1956" s="35"/>
      <c r="I1956" s="35"/>
      <c r="J1956" s="157"/>
      <c r="K1956" s="35"/>
      <c r="L1956" s="595" t="s">
        <v>13675</v>
      </c>
      <c r="M1956" s="174">
        <v>1</v>
      </c>
      <c r="N1956" s="319"/>
      <c r="O1956" s="174"/>
      <c r="P1956" s="174"/>
      <c r="Q1956" s="174"/>
      <c r="R1956" s="335"/>
      <c r="S1956" s="592">
        <f t="shared" si="259"/>
        <v>1</v>
      </c>
      <c r="T1956" s="222"/>
      <c r="V1956" s="393"/>
    </row>
    <row r="1957" spans="2:22" x14ac:dyDescent="0.25">
      <c r="B1957" s="563"/>
      <c r="C1957" s="562"/>
      <c r="D1957" s="563"/>
      <c r="E1957" s="739" t="s">
        <v>13632</v>
      </c>
      <c r="F1957" s="185"/>
      <c r="G1957" s="157"/>
      <c r="H1957" s="35"/>
      <c r="I1957" s="35"/>
      <c r="J1957" s="157"/>
      <c r="K1957" s="35"/>
      <c r="L1957" s="595" t="s">
        <v>13676</v>
      </c>
      <c r="M1957" s="174">
        <v>1</v>
      </c>
      <c r="N1957" s="319"/>
      <c r="O1957" s="174"/>
      <c r="P1957" s="174"/>
      <c r="Q1957" s="174"/>
      <c r="R1957" s="335"/>
      <c r="S1957" s="592">
        <f t="shared" si="259"/>
        <v>1</v>
      </c>
      <c r="T1957" s="222"/>
      <c r="V1957" s="393"/>
    </row>
    <row r="1958" spans="2:22" x14ac:dyDescent="0.25">
      <c r="B1958" s="563"/>
      <c r="C1958" s="562"/>
      <c r="D1958" s="563"/>
      <c r="E1958" s="739" t="s">
        <v>13632</v>
      </c>
      <c r="F1958" s="185"/>
      <c r="G1958" s="157"/>
      <c r="H1958" s="35"/>
      <c r="I1958" s="35"/>
      <c r="J1958" s="157"/>
      <c r="K1958" s="35"/>
      <c r="L1958" s="595" t="s">
        <v>13677</v>
      </c>
      <c r="M1958" s="174">
        <v>1</v>
      </c>
      <c r="N1958" s="319"/>
      <c r="O1958" s="174"/>
      <c r="P1958" s="174"/>
      <c r="Q1958" s="174"/>
      <c r="R1958" s="335"/>
      <c r="S1958" s="592">
        <f t="shared" si="259"/>
        <v>1</v>
      </c>
      <c r="T1958" s="222"/>
      <c r="V1958" s="393"/>
    </row>
    <row r="1959" spans="2:22" x14ac:dyDescent="0.25">
      <c r="B1959" s="563"/>
      <c r="C1959" s="562"/>
      <c r="D1959" s="563"/>
      <c r="E1959" s="739" t="s">
        <v>13678</v>
      </c>
      <c r="F1959" s="185"/>
      <c r="G1959" s="157"/>
      <c r="H1959" s="35"/>
      <c r="I1959" s="35"/>
      <c r="J1959" s="157"/>
      <c r="K1959" s="35"/>
      <c r="L1959" s="595" t="s">
        <v>13684</v>
      </c>
      <c r="M1959" s="174">
        <v>1</v>
      </c>
      <c r="N1959" s="319"/>
      <c r="O1959" s="174"/>
      <c r="P1959" s="174"/>
      <c r="Q1959" s="174"/>
      <c r="R1959" s="335"/>
      <c r="S1959" s="592">
        <f t="shared" si="259"/>
        <v>1</v>
      </c>
      <c r="T1959" s="222"/>
      <c r="V1959" s="393"/>
    </row>
    <row r="1960" spans="2:22" x14ac:dyDescent="0.25">
      <c r="B1960" s="563"/>
      <c r="C1960" s="562"/>
      <c r="D1960" s="563"/>
      <c r="E1960" s="739" t="s">
        <v>13679</v>
      </c>
      <c r="F1960" s="185"/>
      <c r="G1960" s="157"/>
      <c r="H1960" s="35"/>
      <c r="I1960" s="35"/>
      <c r="J1960" s="157"/>
      <c r="K1960" s="35"/>
      <c r="L1960" s="595" t="s">
        <v>13685</v>
      </c>
      <c r="M1960" s="174">
        <v>1</v>
      </c>
      <c r="N1960" s="319"/>
      <c r="O1960" s="174"/>
      <c r="P1960" s="174"/>
      <c r="Q1960" s="174"/>
      <c r="R1960" s="335"/>
      <c r="S1960" s="592">
        <f t="shared" si="259"/>
        <v>1</v>
      </c>
      <c r="T1960" s="222"/>
      <c r="V1960" s="393"/>
    </row>
    <row r="1961" spans="2:22" ht="25.5" x14ac:dyDescent="0.25">
      <c r="B1961" s="563"/>
      <c r="C1961" s="562"/>
      <c r="D1961" s="563"/>
      <c r="E1961" s="739" t="s">
        <v>13680</v>
      </c>
      <c r="F1961" s="185"/>
      <c r="G1961" s="157"/>
      <c r="H1961" s="35"/>
      <c r="I1961" s="35"/>
      <c r="J1961" s="157"/>
      <c r="K1961" s="35"/>
      <c r="L1961" s="595" t="s">
        <v>13374</v>
      </c>
      <c r="M1961" s="174">
        <v>1</v>
      </c>
      <c r="N1961" s="319"/>
      <c r="O1961" s="174"/>
      <c r="P1961" s="174"/>
      <c r="Q1961" s="174"/>
      <c r="R1961" s="335"/>
      <c r="S1961" s="592">
        <f t="shared" si="259"/>
        <v>1</v>
      </c>
      <c r="T1961" s="222"/>
      <c r="V1961" s="393"/>
    </row>
    <row r="1962" spans="2:22" x14ac:dyDescent="0.25">
      <c r="B1962" s="563"/>
      <c r="C1962" s="562"/>
      <c r="D1962" s="563"/>
      <c r="E1962" s="739" t="s">
        <v>13681</v>
      </c>
      <c r="F1962" s="185"/>
      <c r="G1962" s="157"/>
      <c r="H1962" s="35"/>
      <c r="I1962" s="35"/>
      <c r="J1962" s="157"/>
      <c r="K1962" s="35"/>
      <c r="L1962" s="595" t="s">
        <v>13686</v>
      </c>
      <c r="M1962" s="174">
        <v>1</v>
      </c>
      <c r="N1962" s="319"/>
      <c r="O1962" s="174"/>
      <c r="P1962" s="174"/>
      <c r="Q1962" s="174"/>
      <c r="R1962" s="335"/>
      <c r="S1962" s="592">
        <f t="shared" si="259"/>
        <v>1</v>
      </c>
      <c r="T1962" s="222"/>
      <c r="V1962" s="393"/>
    </row>
    <row r="1963" spans="2:22" x14ac:dyDescent="0.25">
      <c r="B1963" s="563"/>
      <c r="C1963" s="562"/>
      <c r="D1963" s="563"/>
      <c r="E1963" s="739" t="s">
        <v>13681</v>
      </c>
      <c r="F1963" s="185"/>
      <c r="G1963" s="157"/>
      <c r="H1963" s="35"/>
      <c r="I1963" s="35"/>
      <c r="J1963" s="157"/>
      <c r="K1963" s="35"/>
      <c r="L1963" s="595" t="s">
        <v>13687</v>
      </c>
      <c r="M1963" s="174">
        <v>1</v>
      </c>
      <c r="N1963" s="319"/>
      <c r="O1963" s="174"/>
      <c r="P1963" s="174"/>
      <c r="Q1963" s="174"/>
      <c r="R1963" s="335"/>
      <c r="S1963" s="592">
        <f t="shared" si="259"/>
        <v>1</v>
      </c>
      <c r="T1963" s="222"/>
      <c r="V1963" s="393"/>
    </row>
    <row r="1964" spans="2:22" x14ac:dyDescent="0.25">
      <c r="B1964" s="563"/>
      <c r="C1964" s="562"/>
      <c r="D1964" s="563"/>
      <c r="E1964" s="739" t="s">
        <v>13682</v>
      </c>
      <c r="F1964" s="185"/>
      <c r="G1964" s="157"/>
      <c r="H1964" s="35"/>
      <c r="I1964" s="35"/>
      <c r="J1964" s="157"/>
      <c r="K1964" s="35"/>
      <c r="L1964" s="595" t="s">
        <v>13688</v>
      </c>
      <c r="M1964" s="174">
        <v>1</v>
      </c>
      <c r="N1964" s="319"/>
      <c r="O1964" s="174"/>
      <c r="P1964" s="174"/>
      <c r="Q1964" s="174"/>
      <c r="R1964" s="335"/>
      <c r="S1964" s="592">
        <f t="shared" si="259"/>
        <v>1</v>
      </c>
      <c r="T1964" s="222"/>
      <c r="V1964" s="393"/>
    </row>
    <row r="1965" spans="2:22" x14ac:dyDescent="0.25">
      <c r="B1965" s="563"/>
      <c r="C1965" s="562"/>
      <c r="D1965" s="563"/>
      <c r="E1965" s="739" t="s">
        <v>13682</v>
      </c>
      <c r="F1965" s="185"/>
      <c r="G1965" s="157"/>
      <c r="H1965" s="35"/>
      <c r="I1965" s="35"/>
      <c r="J1965" s="157"/>
      <c r="K1965" s="35"/>
      <c r="L1965" s="595" t="s">
        <v>13689</v>
      </c>
      <c r="M1965" s="174">
        <v>1</v>
      </c>
      <c r="N1965" s="319"/>
      <c r="O1965" s="174"/>
      <c r="P1965" s="174"/>
      <c r="Q1965" s="174"/>
      <c r="R1965" s="335"/>
      <c r="S1965" s="592">
        <f t="shared" si="259"/>
        <v>1</v>
      </c>
      <c r="T1965" s="222"/>
      <c r="V1965" s="393"/>
    </row>
    <row r="1966" spans="2:22" x14ac:dyDescent="0.25">
      <c r="B1966" s="563"/>
      <c r="C1966" s="562"/>
      <c r="D1966" s="563"/>
      <c r="E1966" s="739" t="s">
        <v>13682</v>
      </c>
      <c r="F1966" s="185"/>
      <c r="G1966" s="157"/>
      <c r="H1966" s="35"/>
      <c r="I1966" s="35"/>
      <c r="J1966" s="157"/>
      <c r="K1966" s="35"/>
      <c r="L1966" s="595" t="s">
        <v>13690</v>
      </c>
      <c r="M1966" s="174">
        <v>1</v>
      </c>
      <c r="N1966" s="319"/>
      <c r="O1966" s="174"/>
      <c r="P1966" s="174"/>
      <c r="Q1966" s="174"/>
      <c r="R1966" s="335"/>
      <c r="S1966" s="592">
        <f t="shared" si="259"/>
        <v>1</v>
      </c>
      <c r="T1966" s="222"/>
      <c r="V1966" s="393"/>
    </row>
    <row r="1967" spans="2:22" x14ac:dyDescent="0.25">
      <c r="B1967" s="563"/>
      <c r="C1967" s="562"/>
      <c r="D1967" s="563"/>
      <c r="E1967" s="739" t="s">
        <v>13682</v>
      </c>
      <c r="F1967" s="185"/>
      <c r="G1967" s="157"/>
      <c r="H1967" s="35"/>
      <c r="I1967" s="35"/>
      <c r="J1967" s="157"/>
      <c r="K1967" s="35"/>
      <c r="L1967" s="595" t="s">
        <v>13691</v>
      </c>
      <c r="M1967" s="174">
        <v>1</v>
      </c>
      <c r="N1967" s="319"/>
      <c r="O1967" s="174"/>
      <c r="P1967" s="174"/>
      <c r="Q1967" s="174"/>
      <c r="R1967" s="335"/>
      <c r="S1967" s="592">
        <f t="shared" si="259"/>
        <v>1</v>
      </c>
      <c r="T1967" s="222"/>
      <c r="V1967" s="393"/>
    </row>
    <row r="1968" spans="2:22" x14ac:dyDescent="0.25">
      <c r="B1968" s="563"/>
      <c r="C1968" s="562"/>
      <c r="D1968" s="563"/>
      <c r="E1968" s="739" t="s">
        <v>13682</v>
      </c>
      <c r="F1968" s="185"/>
      <c r="G1968" s="157"/>
      <c r="H1968" s="35"/>
      <c r="I1968" s="35"/>
      <c r="J1968" s="157"/>
      <c r="K1968" s="35"/>
      <c r="L1968" s="595" t="s">
        <v>13692</v>
      </c>
      <c r="M1968" s="174">
        <v>1</v>
      </c>
      <c r="N1968" s="319"/>
      <c r="O1968" s="174"/>
      <c r="P1968" s="174"/>
      <c r="Q1968" s="174"/>
      <c r="R1968" s="335"/>
      <c r="S1968" s="592">
        <f t="shared" si="259"/>
        <v>1</v>
      </c>
      <c r="T1968" s="222"/>
      <c r="V1968" s="393"/>
    </row>
    <row r="1969" spans="2:22" x14ac:dyDescent="0.25">
      <c r="B1969" s="563"/>
      <c r="C1969" s="562"/>
      <c r="D1969" s="563"/>
      <c r="E1969" s="739" t="s">
        <v>13682</v>
      </c>
      <c r="F1969" s="185"/>
      <c r="G1969" s="157"/>
      <c r="H1969" s="35"/>
      <c r="I1969" s="35"/>
      <c r="J1969" s="157"/>
      <c r="K1969" s="35"/>
      <c r="L1969" s="595" t="s">
        <v>13693</v>
      </c>
      <c r="M1969" s="174">
        <v>1</v>
      </c>
      <c r="N1969" s="319"/>
      <c r="O1969" s="174"/>
      <c r="P1969" s="174"/>
      <c r="Q1969" s="174"/>
      <c r="R1969" s="335"/>
      <c r="S1969" s="592">
        <f t="shared" si="259"/>
        <v>1</v>
      </c>
      <c r="T1969" s="222"/>
      <c r="V1969" s="393"/>
    </row>
    <row r="1970" spans="2:22" x14ac:dyDescent="0.25">
      <c r="B1970" s="563"/>
      <c r="C1970" s="562"/>
      <c r="D1970" s="563"/>
      <c r="E1970" s="739" t="s">
        <v>13682</v>
      </c>
      <c r="F1970" s="185"/>
      <c r="G1970" s="157"/>
      <c r="H1970" s="35"/>
      <c r="I1970" s="35"/>
      <c r="J1970" s="157"/>
      <c r="K1970" s="35"/>
      <c r="L1970" s="595" t="s">
        <v>13694</v>
      </c>
      <c r="M1970" s="174">
        <v>1</v>
      </c>
      <c r="N1970" s="319"/>
      <c r="O1970" s="174"/>
      <c r="P1970" s="174"/>
      <c r="Q1970" s="174"/>
      <c r="R1970" s="335"/>
      <c r="S1970" s="592">
        <f t="shared" si="259"/>
        <v>1</v>
      </c>
      <c r="T1970" s="222"/>
      <c r="V1970" s="393"/>
    </row>
    <row r="1971" spans="2:22" x14ac:dyDescent="0.25">
      <c r="B1971" s="563"/>
      <c r="C1971" s="562"/>
      <c r="D1971" s="563"/>
      <c r="E1971" s="739" t="s">
        <v>13682</v>
      </c>
      <c r="F1971" s="185"/>
      <c r="G1971" s="157"/>
      <c r="H1971" s="35"/>
      <c r="I1971" s="35"/>
      <c r="J1971" s="157"/>
      <c r="K1971" s="35"/>
      <c r="L1971" s="595" t="s">
        <v>13695</v>
      </c>
      <c r="M1971" s="174">
        <v>1</v>
      </c>
      <c r="N1971" s="319"/>
      <c r="O1971" s="174"/>
      <c r="P1971" s="174"/>
      <c r="Q1971" s="174"/>
      <c r="R1971" s="335"/>
      <c r="S1971" s="592">
        <f t="shared" si="259"/>
        <v>1</v>
      </c>
      <c r="T1971" s="222"/>
      <c r="V1971" s="393"/>
    </row>
    <row r="1972" spans="2:22" x14ac:dyDescent="0.25">
      <c r="B1972" s="563"/>
      <c r="C1972" s="562"/>
      <c r="D1972" s="563"/>
      <c r="E1972" s="739" t="s">
        <v>13682</v>
      </c>
      <c r="F1972" s="185"/>
      <c r="G1972" s="157"/>
      <c r="H1972" s="35"/>
      <c r="I1972" s="35"/>
      <c r="J1972" s="157"/>
      <c r="K1972" s="35"/>
      <c r="L1972" s="596" t="s">
        <v>13696</v>
      </c>
      <c r="M1972" s="174">
        <v>1</v>
      </c>
      <c r="N1972" s="319"/>
      <c r="O1972" s="174"/>
      <c r="P1972" s="174"/>
      <c r="Q1972" s="174"/>
      <c r="R1972" s="335"/>
      <c r="S1972" s="592">
        <f t="shared" si="259"/>
        <v>1</v>
      </c>
      <c r="T1972" s="222"/>
      <c r="V1972" s="393"/>
    </row>
    <row r="1973" spans="2:22" x14ac:dyDescent="0.25">
      <c r="B1973" s="563"/>
      <c r="C1973" s="562"/>
      <c r="D1973" s="563"/>
      <c r="E1973" s="739" t="s">
        <v>13682</v>
      </c>
      <c r="F1973" s="185"/>
      <c r="G1973" s="157"/>
      <c r="H1973" s="35"/>
      <c r="I1973" s="35"/>
      <c r="J1973" s="157"/>
      <c r="K1973" s="35"/>
      <c r="L1973" s="595" t="s">
        <v>13697</v>
      </c>
      <c r="M1973" s="174">
        <v>1</v>
      </c>
      <c r="N1973" s="319"/>
      <c r="O1973" s="174"/>
      <c r="P1973" s="174"/>
      <c r="Q1973" s="174"/>
      <c r="R1973" s="335"/>
      <c r="S1973" s="592">
        <f t="shared" si="259"/>
        <v>1</v>
      </c>
      <c r="T1973" s="222"/>
      <c r="V1973" s="393"/>
    </row>
    <row r="1974" spans="2:22" x14ac:dyDescent="0.25">
      <c r="B1974" s="563"/>
      <c r="C1974" s="562"/>
      <c r="D1974" s="563"/>
      <c r="E1974" s="739" t="s">
        <v>13682</v>
      </c>
      <c r="F1974" s="185"/>
      <c r="G1974" s="157"/>
      <c r="H1974" s="35"/>
      <c r="I1974" s="35"/>
      <c r="J1974" s="157"/>
      <c r="K1974" s="35"/>
      <c r="L1974" s="595" t="s">
        <v>13698</v>
      </c>
      <c r="M1974" s="174">
        <v>1</v>
      </c>
      <c r="N1974" s="319"/>
      <c r="O1974" s="174"/>
      <c r="P1974" s="174"/>
      <c r="Q1974" s="174"/>
      <c r="R1974" s="335"/>
      <c r="S1974" s="592">
        <f t="shared" si="259"/>
        <v>1</v>
      </c>
      <c r="T1974" s="222"/>
      <c r="V1974" s="393"/>
    </row>
    <row r="1975" spans="2:22" x14ac:dyDescent="0.25">
      <c r="B1975" s="563"/>
      <c r="C1975" s="562"/>
      <c r="D1975" s="563"/>
      <c r="E1975" s="739" t="s">
        <v>13682</v>
      </c>
      <c r="F1975" s="185"/>
      <c r="G1975" s="157"/>
      <c r="H1975" s="35"/>
      <c r="I1975" s="35"/>
      <c r="J1975" s="157"/>
      <c r="K1975" s="35"/>
      <c r="L1975" s="595" t="s">
        <v>13699</v>
      </c>
      <c r="M1975" s="174">
        <v>1</v>
      </c>
      <c r="N1975" s="319"/>
      <c r="O1975" s="174"/>
      <c r="P1975" s="174"/>
      <c r="Q1975" s="174"/>
      <c r="R1975" s="335"/>
      <c r="S1975" s="592">
        <f t="shared" si="259"/>
        <v>1</v>
      </c>
      <c r="T1975" s="222"/>
      <c r="V1975" s="393"/>
    </row>
    <row r="1976" spans="2:22" x14ac:dyDescent="0.25">
      <c r="B1976" s="563"/>
      <c r="C1976" s="562"/>
      <c r="D1976" s="563"/>
      <c r="E1976" s="739" t="s">
        <v>13683</v>
      </c>
      <c r="F1976" s="185"/>
      <c r="G1976" s="157"/>
      <c r="H1976" s="35"/>
      <c r="I1976" s="35"/>
      <c r="J1976" s="157"/>
      <c r="K1976" s="35"/>
      <c r="L1976" s="595" t="s">
        <v>13700</v>
      </c>
      <c r="M1976" s="174">
        <v>1</v>
      </c>
      <c r="N1976" s="319"/>
      <c r="O1976" s="174"/>
      <c r="P1976" s="174"/>
      <c r="Q1976" s="174"/>
      <c r="R1976" s="335"/>
      <c r="S1976" s="592">
        <f t="shared" ref="S1976:S1978" si="260">M1976</f>
        <v>1</v>
      </c>
      <c r="T1976" s="222"/>
      <c r="V1976" s="393"/>
    </row>
    <row r="1977" spans="2:22" x14ac:dyDescent="0.25">
      <c r="B1977" s="563"/>
      <c r="C1977" s="562"/>
      <c r="D1977" s="563"/>
      <c r="E1977" s="739" t="s">
        <v>13683</v>
      </c>
      <c r="F1977" s="185"/>
      <c r="G1977" s="157"/>
      <c r="H1977" s="35"/>
      <c r="I1977" s="35"/>
      <c r="J1977" s="157"/>
      <c r="K1977" s="35"/>
      <c r="L1977" s="595" t="s">
        <v>13701</v>
      </c>
      <c r="M1977" s="174">
        <v>1</v>
      </c>
      <c r="N1977" s="319"/>
      <c r="O1977" s="174"/>
      <c r="P1977" s="174"/>
      <c r="Q1977" s="174"/>
      <c r="R1977" s="335"/>
      <c r="S1977" s="592">
        <f t="shared" si="260"/>
        <v>1</v>
      </c>
      <c r="T1977" s="222"/>
      <c r="V1977" s="393"/>
    </row>
    <row r="1978" spans="2:22" x14ac:dyDescent="0.25">
      <c r="B1978" s="563"/>
      <c r="C1978" s="562"/>
      <c r="D1978" s="563"/>
      <c r="E1978" s="739" t="s">
        <v>13683</v>
      </c>
      <c r="F1978" s="185"/>
      <c r="G1978" s="157"/>
      <c r="H1978" s="35"/>
      <c r="I1978" s="35"/>
      <c r="J1978" s="157"/>
      <c r="K1978" s="35"/>
      <c r="L1978" s="595" t="s">
        <v>13702</v>
      </c>
      <c r="M1978" s="174">
        <v>1</v>
      </c>
      <c r="N1978" s="319"/>
      <c r="O1978" s="174"/>
      <c r="P1978" s="174"/>
      <c r="Q1978" s="174"/>
      <c r="R1978" s="335"/>
      <c r="S1978" s="592">
        <f t="shared" si="260"/>
        <v>1</v>
      </c>
      <c r="T1978" s="222"/>
      <c r="V1978" s="393"/>
    </row>
    <row r="1979" spans="2:22" ht="15.75" customHeight="1" x14ac:dyDescent="0.25">
      <c r="B1979" s="565"/>
      <c r="C1979" s="564"/>
      <c r="D1979" s="565"/>
      <c r="E1979" s="149" t="s">
        <v>9</v>
      </c>
      <c r="F1979" s="714"/>
      <c r="G1979" s="715"/>
      <c r="H1979" s="716"/>
      <c r="I1979" s="714"/>
      <c r="J1979" s="715"/>
      <c r="K1979" s="716"/>
      <c r="L1979" s="716"/>
      <c r="M1979" s="717"/>
      <c r="N1979" s="709"/>
      <c r="O1979" s="709"/>
      <c r="P1979" s="709"/>
      <c r="Q1979" s="709"/>
      <c r="R1979" s="709"/>
      <c r="S1979" s="709">
        <f>ROUND(SUM(S1911:S1978),2)</f>
        <v>68</v>
      </c>
      <c r="T1979" s="150" t="str">
        <f>IFERROR(VLOOKUP(B1910,'Planilha Orçamentária'!$A$13:$H$171,5,FALSE),0)</f>
        <v>un</v>
      </c>
    </row>
    <row r="1980" spans="2:22" ht="6.75" customHeight="1" x14ac:dyDescent="0.25">
      <c r="B1980" s="388"/>
      <c r="C1980" s="389"/>
      <c r="D1980" s="389"/>
      <c r="E1980" s="389"/>
      <c r="F1980" s="389"/>
      <c r="G1980" s="389"/>
      <c r="H1980" s="389"/>
      <c r="I1980" s="389"/>
      <c r="J1980" s="389"/>
      <c r="K1980" s="389"/>
      <c r="L1980" s="389"/>
      <c r="M1980" s="389"/>
      <c r="N1980" s="389"/>
      <c r="O1980" s="389"/>
      <c r="P1980" s="389"/>
      <c r="Q1980" s="389"/>
      <c r="R1980" s="389"/>
      <c r="S1980" s="389"/>
      <c r="T1980" s="390"/>
    </row>
    <row r="1981" spans="2:22" ht="25.5" x14ac:dyDescent="0.25">
      <c r="B1981" s="724" t="str">
        <f>'Planilha Orçamentária'!A143</f>
        <v>9.2</v>
      </c>
      <c r="C1981" s="725"/>
      <c r="D1981" s="725"/>
      <c r="E1981" s="726" t="str">
        <f>'Planilha Orçamentária'!D143</f>
        <v>SERVIÇOS DIVERSOS - PÓRTICOS, DECK, GUARDA CORPO, LIXEIRAS, BANCOS E BICICLETÁRIOS</v>
      </c>
      <c r="F1981" s="727"/>
      <c r="G1981" s="728"/>
      <c r="H1981" s="729"/>
      <c r="I1981" s="729"/>
      <c r="J1981" s="728"/>
      <c r="K1981" s="729"/>
      <c r="L1981" s="730"/>
      <c r="M1981" s="731"/>
      <c r="N1981" s="732"/>
      <c r="O1981" s="731"/>
      <c r="P1981" s="733"/>
      <c r="Q1981" s="734"/>
      <c r="R1981" s="733"/>
      <c r="S1981" s="735"/>
      <c r="T1981" s="223"/>
    </row>
    <row r="1982" spans="2:22" x14ac:dyDescent="0.25">
      <c r="B1982" s="736" t="str">
        <f>'Planilha Orçamentária'!A144</f>
        <v>9.2.1</v>
      </c>
      <c r="C1982" s="737"/>
      <c r="D1982" s="737"/>
      <c r="E1982" s="721" t="str">
        <f>'Planilha Orçamentária'!D144</f>
        <v>Assentamento Estaca Decorativa de Madeira Eucalipto</v>
      </c>
      <c r="F1982" s="90"/>
      <c r="G1982" s="91"/>
      <c r="H1982" s="92"/>
      <c r="I1982" s="92"/>
      <c r="J1982" s="91"/>
      <c r="K1982" s="92"/>
      <c r="L1982" s="93"/>
      <c r="M1982" s="412"/>
      <c r="N1982" s="413"/>
      <c r="O1982" s="412"/>
      <c r="P1982" s="712"/>
      <c r="Q1982" s="722"/>
      <c r="R1982" s="712"/>
      <c r="S1982" s="723">
        <f>S1988</f>
        <v>45</v>
      </c>
      <c r="T1982" s="370" t="str">
        <f>IFERROR(VLOOKUP(B1982,'Planilha Orçamentária'!$A$13:$H$171,5,FALSE),0)</f>
        <v>und</v>
      </c>
    </row>
    <row r="1983" spans="2:22" x14ac:dyDescent="0.25">
      <c r="B1983" s="563"/>
      <c r="C1983" s="562"/>
      <c r="D1983" s="563"/>
      <c r="E1983" s="531"/>
      <c r="F1983" s="185"/>
      <c r="G1983" s="157"/>
      <c r="H1983" s="35"/>
      <c r="I1983" s="35"/>
      <c r="J1983" s="157"/>
      <c r="K1983" s="35"/>
      <c r="L1983"/>
      <c r="M1983" s="174"/>
      <c r="N1983" s="319"/>
      <c r="O1983" s="153" t="s">
        <v>44</v>
      </c>
      <c r="P1983" s="174"/>
      <c r="Q1983" s="174"/>
      <c r="R1983" s="174"/>
      <c r="S1983" s="592"/>
      <c r="T1983" s="222"/>
    </row>
    <row r="1984" spans="2:22" x14ac:dyDescent="0.25">
      <c r="B1984" s="563"/>
      <c r="C1984" s="562"/>
      <c r="D1984" s="563"/>
      <c r="E1984" s="738" t="s">
        <v>13347</v>
      </c>
      <c r="F1984" s="185"/>
      <c r="G1984" s="157"/>
      <c r="H1984" s="35"/>
      <c r="I1984" s="35"/>
      <c r="J1984" s="157"/>
      <c r="K1984" s="35"/>
      <c r="L1984" s="35" t="s">
        <v>13348</v>
      </c>
      <c r="M1984" s="174"/>
      <c r="N1984" s="319"/>
      <c r="O1984" s="174">
        <v>8</v>
      </c>
      <c r="P1984" s="174"/>
      <c r="Q1984" s="174"/>
      <c r="R1984" s="174"/>
      <c r="S1984" s="592">
        <f>O1984</f>
        <v>8</v>
      </c>
      <c r="T1984" s="222"/>
      <c r="V1984" s="393"/>
    </row>
    <row r="1985" spans="2:22" x14ac:dyDescent="0.25">
      <c r="B1985" s="563"/>
      <c r="C1985" s="562"/>
      <c r="D1985" s="563"/>
      <c r="E1985" s="738" t="s">
        <v>13347</v>
      </c>
      <c r="F1985" s="185"/>
      <c r="G1985" s="157"/>
      <c r="H1985" s="35"/>
      <c r="I1985" s="35"/>
      <c r="J1985" s="157"/>
      <c r="K1985" s="35"/>
      <c r="L1985" s="35" t="s">
        <v>13349</v>
      </c>
      <c r="M1985" s="174"/>
      <c r="N1985" s="319"/>
      <c r="O1985" s="174">
        <v>10</v>
      </c>
      <c r="P1985" s="174"/>
      <c r="Q1985" s="174"/>
      <c r="R1985" s="174"/>
      <c r="S1985" s="592">
        <f t="shared" ref="S1985:S1987" si="261">O1985</f>
        <v>10</v>
      </c>
      <c r="T1985" s="222"/>
      <c r="V1985" s="393"/>
    </row>
    <row r="1986" spans="2:22" x14ac:dyDescent="0.25">
      <c r="B1986" s="563"/>
      <c r="C1986" s="562"/>
      <c r="D1986" s="563"/>
      <c r="E1986" s="738" t="s">
        <v>13347</v>
      </c>
      <c r="F1986" s="185"/>
      <c r="G1986" s="157"/>
      <c r="H1986" s="35"/>
      <c r="I1986" s="35"/>
      <c r="J1986" s="157"/>
      <c r="K1986" s="35"/>
      <c r="L1986" s="35" t="s">
        <v>13350</v>
      </c>
      <c r="M1986" s="174"/>
      <c r="N1986" s="319"/>
      <c r="O1986" s="174">
        <v>15</v>
      </c>
      <c r="P1986" s="174"/>
      <c r="Q1986" s="174"/>
      <c r="R1986" s="174"/>
      <c r="S1986" s="592">
        <f t="shared" si="261"/>
        <v>15</v>
      </c>
      <c r="T1986" s="222"/>
      <c r="V1986" s="393"/>
    </row>
    <row r="1987" spans="2:22" x14ac:dyDescent="0.25">
      <c r="B1987" s="563"/>
      <c r="C1987" s="562"/>
      <c r="D1987" s="563"/>
      <c r="E1987" s="738" t="s">
        <v>13347</v>
      </c>
      <c r="F1987" s="185"/>
      <c r="G1987" s="157"/>
      <c r="H1987" s="35"/>
      <c r="I1987" s="35"/>
      <c r="J1987" s="157"/>
      <c r="K1987" s="35"/>
      <c r="L1987" s="35" t="s">
        <v>13351</v>
      </c>
      <c r="M1987" s="174"/>
      <c r="N1987" s="319"/>
      <c r="O1987" s="174">
        <v>12</v>
      </c>
      <c r="P1987" s="174"/>
      <c r="Q1987" s="174"/>
      <c r="R1987" s="174"/>
      <c r="S1987" s="592">
        <f t="shared" si="261"/>
        <v>12</v>
      </c>
      <c r="T1987" s="222"/>
      <c r="V1987" s="393"/>
    </row>
    <row r="1988" spans="2:22" x14ac:dyDescent="0.25">
      <c r="B1988" s="565"/>
      <c r="C1988" s="564"/>
      <c r="D1988" s="565"/>
      <c r="E1988" s="149" t="s">
        <v>9</v>
      </c>
      <c r="F1988" s="714"/>
      <c r="G1988" s="715"/>
      <c r="H1988" s="716"/>
      <c r="I1988" s="714"/>
      <c r="J1988" s="715"/>
      <c r="K1988" s="716"/>
      <c r="L1988" s="716"/>
      <c r="M1988" s="717"/>
      <c r="N1988" s="709"/>
      <c r="O1988" s="709"/>
      <c r="P1988" s="709"/>
      <c r="Q1988" s="709"/>
      <c r="R1988" s="709"/>
      <c r="S1988" s="709">
        <f>ROUND(SUM(S1984:S1987),2)</f>
        <v>45</v>
      </c>
      <c r="T1988" s="150" t="str">
        <f>IFERROR(VLOOKUP(B1982,'Planilha Orçamentária'!$A$13:$H$171,5,FALSE),0)</f>
        <v>und</v>
      </c>
    </row>
    <row r="1989" spans="2:22" ht="6.75" customHeight="1" x14ac:dyDescent="0.25">
      <c r="B1989" s="388"/>
      <c r="C1989" s="389"/>
      <c r="D1989" s="389"/>
      <c r="E1989" s="389"/>
      <c r="F1989" s="389"/>
      <c r="G1989" s="389"/>
      <c r="H1989" s="389"/>
      <c r="I1989" s="389"/>
      <c r="J1989" s="389"/>
      <c r="K1989" s="389"/>
      <c r="L1989" s="389"/>
      <c r="M1989" s="389"/>
      <c r="N1989" s="389"/>
      <c r="O1989" s="389"/>
      <c r="P1989" s="389"/>
      <c r="Q1989" s="389"/>
      <c r="R1989" s="389"/>
      <c r="S1989" s="389"/>
      <c r="T1989" s="390"/>
    </row>
    <row r="1990" spans="2:22" x14ac:dyDescent="0.25">
      <c r="B1990" s="718" t="str">
        <f>'Planilha Orçamentária'!A145</f>
        <v>9.2.2</v>
      </c>
      <c r="C1990" s="719"/>
      <c r="D1990" s="720"/>
      <c r="E1990" s="721" t="str">
        <f>'Planilha Orçamentária'!D145</f>
        <v>Guarda-Corpo em Madeira Reflorestada (Eucalipto), H=1,00 Com Corda Naval</v>
      </c>
      <c r="F1990" s="90"/>
      <c r="G1990" s="91"/>
      <c r="H1990" s="92"/>
      <c r="I1990" s="92"/>
      <c r="J1990" s="91"/>
      <c r="K1990" s="92"/>
      <c r="L1990" s="93"/>
      <c r="M1990" s="412"/>
      <c r="N1990" s="413"/>
      <c r="O1990" s="412"/>
      <c r="P1990" s="712"/>
      <c r="Q1990" s="722"/>
      <c r="R1990" s="712"/>
      <c r="S1990" s="723">
        <f>S2009</f>
        <v>2615</v>
      </c>
      <c r="T1990" s="370" t="str">
        <f>IFERROR(VLOOKUP(B1990,'Planilha Orçamentária'!$A$13:$H$171,5,FALSE),0)</f>
        <v>m</v>
      </c>
      <c r="U1990" s="496"/>
    </row>
    <row r="1991" spans="2:22" x14ac:dyDescent="0.25">
      <c r="B1991" s="563"/>
      <c r="C1991" s="562"/>
      <c r="D1991" s="563"/>
      <c r="E1991" s="531"/>
      <c r="F1991" s="185"/>
      <c r="G1991" s="157"/>
      <c r="H1991" s="35"/>
      <c r="I1991" s="35"/>
      <c r="J1991" s="157"/>
      <c r="K1991" s="35"/>
      <c r="L1991"/>
      <c r="M1991" s="174"/>
      <c r="N1991" s="317" t="s">
        <v>13342</v>
      </c>
      <c r="O1991" s="153"/>
      <c r="P1991" s="174"/>
      <c r="Q1991" s="174"/>
      <c r="R1991" s="174"/>
      <c r="S1991" s="592"/>
      <c r="T1991" s="222"/>
      <c r="U1991" s="496"/>
    </row>
    <row r="1992" spans="2:22" ht="25.5" x14ac:dyDescent="0.25">
      <c r="B1992" s="563"/>
      <c r="C1992" s="562"/>
      <c r="D1992" s="563"/>
      <c r="E1992" s="739" t="s">
        <v>13353</v>
      </c>
      <c r="F1992" s="183">
        <v>0</v>
      </c>
      <c r="G1992" s="157" t="s">
        <v>1734</v>
      </c>
      <c r="H1992" s="35">
        <v>0</v>
      </c>
      <c r="I1992" s="35">
        <v>7</v>
      </c>
      <c r="J1992" s="157" t="s">
        <v>1734</v>
      </c>
      <c r="K1992" s="35">
        <v>11.1</v>
      </c>
      <c r="L1992" s="35"/>
      <c r="M1992" s="174"/>
      <c r="N1992" s="319">
        <v>308</v>
      </c>
      <c r="O1992" s="174"/>
      <c r="P1992" s="174"/>
      <c r="Q1992" s="174"/>
      <c r="R1992" s="174"/>
      <c r="S1992" s="592">
        <f>N1992</f>
        <v>308</v>
      </c>
      <c r="T1992" s="222"/>
      <c r="V1992" s="393"/>
    </row>
    <row r="1993" spans="2:22" ht="25.5" x14ac:dyDescent="0.25">
      <c r="B1993" s="563"/>
      <c r="C1993" s="562"/>
      <c r="D1993" s="563"/>
      <c r="E1993" s="739" t="s">
        <v>13354</v>
      </c>
      <c r="F1993" s="183">
        <v>0</v>
      </c>
      <c r="G1993" s="157" t="s">
        <v>1734</v>
      </c>
      <c r="H1993" s="35">
        <v>0</v>
      </c>
      <c r="I1993" s="35">
        <v>6</v>
      </c>
      <c r="J1993" s="157" t="s">
        <v>1734</v>
      </c>
      <c r="K1993" s="35">
        <v>6.81</v>
      </c>
      <c r="L1993" s="35"/>
      <c r="M1993" s="174"/>
      <c r="N1993" s="319">
        <v>223</v>
      </c>
      <c r="O1993" s="174"/>
      <c r="P1993" s="174"/>
      <c r="Q1993" s="174"/>
      <c r="R1993" s="174"/>
      <c r="S1993" s="592">
        <f t="shared" ref="S1993:S2008" si="262">N1993</f>
        <v>223</v>
      </c>
      <c r="T1993" s="222"/>
      <c r="V1993" s="393"/>
    </row>
    <row r="1994" spans="2:22" ht="25.5" x14ac:dyDescent="0.25">
      <c r="B1994" s="563"/>
      <c r="C1994" s="562"/>
      <c r="D1994" s="563"/>
      <c r="E1994" s="739" t="s">
        <v>13357</v>
      </c>
      <c r="F1994" s="183">
        <v>10</v>
      </c>
      <c r="G1994" s="157" t="s">
        <v>1734</v>
      </c>
      <c r="H1994" s="35">
        <v>8.9499999999999993</v>
      </c>
      <c r="I1994" s="35">
        <v>8</v>
      </c>
      <c r="J1994" s="157" t="s">
        <v>1734</v>
      </c>
      <c r="K1994" s="35">
        <v>2.81</v>
      </c>
      <c r="L1994" s="35"/>
      <c r="M1994" s="174"/>
      <c r="N1994" s="319">
        <v>188</v>
      </c>
      <c r="O1994" s="174"/>
      <c r="P1994" s="174"/>
      <c r="Q1994" s="174"/>
      <c r="R1994" s="174"/>
      <c r="S1994" s="592">
        <f t="shared" si="262"/>
        <v>188</v>
      </c>
      <c r="T1994" s="222"/>
      <c r="V1994" s="393"/>
    </row>
    <row r="1995" spans="2:22" ht="25.5" x14ac:dyDescent="0.25">
      <c r="B1995" s="563"/>
      <c r="C1995" s="562"/>
      <c r="D1995" s="563"/>
      <c r="E1995" s="739" t="s">
        <v>13355</v>
      </c>
      <c r="F1995" s="183">
        <v>11</v>
      </c>
      <c r="G1995" s="157" t="s">
        <v>1734</v>
      </c>
      <c r="H1995" s="35">
        <v>11.03</v>
      </c>
      <c r="I1995" s="35">
        <v>13</v>
      </c>
      <c r="J1995" s="157" t="s">
        <v>1734</v>
      </c>
      <c r="K1995" s="35">
        <v>18.28</v>
      </c>
      <c r="L1995" s="35"/>
      <c r="M1995" s="174"/>
      <c r="N1995" s="319">
        <v>110</v>
      </c>
      <c r="O1995" s="174"/>
      <c r="P1995" s="174"/>
      <c r="Q1995" s="174"/>
      <c r="R1995" s="174"/>
      <c r="S1995" s="592">
        <f t="shared" si="262"/>
        <v>110</v>
      </c>
      <c r="T1995" s="222"/>
      <c r="V1995" s="393"/>
    </row>
    <row r="1996" spans="2:22" ht="25.5" x14ac:dyDescent="0.25">
      <c r="B1996" s="563"/>
      <c r="C1996" s="562"/>
      <c r="D1996" s="563"/>
      <c r="E1996" s="739" t="s">
        <v>13355</v>
      </c>
      <c r="F1996" s="183">
        <v>14</v>
      </c>
      <c r="G1996" s="157" t="s">
        <v>1734</v>
      </c>
      <c r="H1996" s="35">
        <v>0.33</v>
      </c>
      <c r="I1996" s="35">
        <v>18</v>
      </c>
      <c r="J1996" s="157" t="s">
        <v>1734</v>
      </c>
      <c r="K1996" s="35">
        <v>4.5199999999999996</v>
      </c>
      <c r="L1996" s="35"/>
      <c r="M1996" s="174"/>
      <c r="N1996" s="319">
        <v>192</v>
      </c>
      <c r="O1996" s="174"/>
      <c r="P1996" s="174"/>
      <c r="Q1996" s="174"/>
      <c r="R1996" s="174"/>
      <c r="S1996" s="592">
        <f t="shared" si="262"/>
        <v>192</v>
      </c>
      <c r="T1996" s="222"/>
      <c r="V1996" s="393"/>
    </row>
    <row r="1997" spans="2:22" ht="25.5" x14ac:dyDescent="0.25">
      <c r="B1997" s="563"/>
      <c r="C1997" s="562"/>
      <c r="D1997" s="563"/>
      <c r="E1997" s="739" t="s">
        <v>13355</v>
      </c>
      <c r="F1997" s="183">
        <v>18</v>
      </c>
      <c r="G1997" s="157" t="s">
        <v>1734</v>
      </c>
      <c r="H1997" s="35">
        <v>6.56</v>
      </c>
      <c r="I1997" s="35">
        <v>21</v>
      </c>
      <c r="J1997" s="157" t="s">
        <v>1734</v>
      </c>
      <c r="K1997" s="35">
        <v>16.54</v>
      </c>
      <c r="L1997" s="35"/>
      <c r="M1997" s="174"/>
      <c r="N1997" s="319">
        <v>173</v>
      </c>
      <c r="O1997" s="174"/>
      <c r="P1997" s="174"/>
      <c r="Q1997" s="174"/>
      <c r="R1997" s="174"/>
      <c r="S1997" s="592">
        <f t="shared" si="262"/>
        <v>173</v>
      </c>
      <c r="T1997" s="222"/>
      <c r="V1997" s="393"/>
    </row>
    <row r="1998" spans="2:22" ht="25.5" x14ac:dyDescent="0.25">
      <c r="B1998" s="563"/>
      <c r="C1998" s="562"/>
      <c r="D1998" s="563"/>
      <c r="E1998" s="739" t="s">
        <v>13355</v>
      </c>
      <c r="F1998" s="183">
        <v>21</v>
      </c>
      <c r="G1998" s="157" t="s">
        <v>1734</v>
      </c>
      <c r="H1998" s="35">
        <v>18.489999999999998</v>
      </c>
      <c r="I1998" s="35">
        <v>27</v>
      </c>
      <c r="J1998" s="157" t="s">
        <v>1734</v>
      </c>
      <c r="K1998" s="35">
        <v>17.649999999999999</v>
      </c>
      <c r="L1998" s="35"/>
      <c r="M1998" s="174"/>
      <c r="N1998" s="319">
        <v>253</v>
      </c>
      <c r="O1998" s="174"/>
      <c r="P1998" s="174"/>
      <c r="Q1998" s="174"/>
      <c r="R1998" s="174"/>
      <c r="S1998" s="592">
        <f t="shared" si="262"/>
        <v>253</v>
      </c>
      <c r="T1998" s="222"/>
      <c r="V1998" s="393"/>
    </row>
    <row r="1999" spans="2:22" ht="25.5" x14ac:dyDescent="0.25">
      <c r="B1999" s="563"/>
      <c r="C1999" s="562"/>
      <c r="D1999" s="563"/>
      <c r="E1999" s="739" t="s">
        <v>13355</v>
      </c>
      <c r="F1999" s="183">
        <v>32</v>
      </c>
      <c r="G1999" s="157" t="s">
        <v>1734</v>
      </c>
      <c r="H1999" s="35">
        <v>11.77</v>
      </c>
      <c r="I1999" s="35">
        <v>34</v>
      </c>
      <c r="J1999" s="157" t="s">
        <v>1734</v>
      </c>
      <c r="K1999" s="35">
        <v>18.850000000000001</v>
      </c>
      <c r="L1999" s="35"/>
      <c r="M1999" s="174"/>
      <c r="N1999" s="319">
        <v>128</v>
      </c>
      <c r="O1999" s="174"/>
      <c r="P1999" s="174"/>
      <c r="Q1999" s="174"/>
      <c r="R1999" s="174"/>
      <c r="S1999" s="592">
        <f t="shared" si="262"/>
        <v>128</v>
      </c>
      <c r="T1999" s="222"/>
      <c r="V1999" s="393"/>
    </row>
    <row r="2000" spans="2:22" ht="25.5" x14ac:dyDescent="0.25">
      <c r="B2000" s="563"/>
      <c r="C2000" s="562"/>
      <c r="D2000" s="563"/>
      <c r="E2000" s="739" t="s">
        <v>13353</v>
      </c>
      <c r="F2000" s="183">
        <v>15</v>
      </c>
      <c r="G2000" s="157" t="s">
        <v>1734</v>
      </c>
      <c r="H2000" s="35">
        <v>6.46</v>
      </c>
      <c r="I2000" s="35">
        <v>20</v>
      </c>
      <c r="J2000" s="157" t="s">
        <v>1734</v>
      </c>
      <c r="K2000" s="35">
        <v>14.19</v>
      </c>
      <c r="L2000" s="35"/>
      <c r="M2000" s="174"/>
      <c r="N2000" s="319">
        <v>240</v>
      </c>
      <c r="O2000" s="174"/>
      <c r="P2000" s="174"/>
      <c r="Q2000" s="174"/>
      <c r="R2000" s="174"/>
      <c r="S2000" s="592">
        <f t="shared" si="262"/>
        <v>240</v>
      </c>
      <c r="T2000" s="222"/>
      <c r="V2000" s="393"/>
    </row>
    <row r="2001" spans="2:22" ht="25.5" x14ac:dyDescent="0.25">
      <c r="B2001" s="563"/>
      <c r="C2001" s="562"/>
      <c r="D2001" s="563"/>
      <c r="E2001" s="739" t="s">
        <v>13355</v>
      </c>
      <c r="F2001" s="183">
        <v>8</v>
      </c>
      <c r="G2001" s="157" t="s">
        <v>1734</v>
      </c>
      <c r="H2001" s="35">
        <v>6.9</v>
      </c>
      <c r="I2001" s="35">
        <v>8</v>
      </c>
      <c r="J2001" s="157" t="s">
        <v>1734</v>
      </c>
      <c r="K2001" s="35">
        <v>12.77</v>
      </c>
      <c r="L2001" s="35"/>
      <c r="M2001" s="174"/>
      <c r="N2001" s="319">
        <v>28</v>
      </c>
      <c r="O2001" s="174"/>
      <c r="P2001" s="174"/>
      <c r="Q2001" s="174"/>
      <c r="R2001" s="174"/>
      <c r="S2001" s="592">
        <f t="shared" si="262"/>
        <v>28</v>
      </c>
      <c r="T2001" s="222"/>
      <c r="V2001" s="393"/>
    </row>
    <row r="2002" spans="2:22" ht="25.5" x14ac:dyDescent="0.25">
      <c r="B2002" s="563"/>
      <c r="C2002" s="562"/>
      <c r="D2002" s="563"/>
      <c r="E2002" s="739" t="s">
        <v>13355</v>
      </c>
      <c r="F2002" s="183">
        <v>30</v>
      </c>
      <c r="G2002" s="157" t="s">
        <v>1734</v>
      </c>
      <c r="H2002" s="35">
        <v>0</v>
      </c>
      <c r="I2002" s="35">
        <v>32</v>
      </c>
      <c r="J2002" s="157" t="s">
        <v>1734</v>
      </c>
      <c r="K2002" s="35">
        <v>9.77</v>
      </c>
      <c r="L2002" s="35"/>
      <c r="M2002" s="174"/>
      <c r="N2002" s="319">
        <v>116</v>
      </c>
      <c r="O2002" s="174"/>
      <c r="P2002" s="174"/>
      <c r="Q2002" s="174"/>
      <c r="R2002" s="174"/>
      <c r="S2002" s="592">
        <f t="shared" si="262"/>
        <v>116</v>
      </c>
      <c r="T2002" s="222"/>
      <c r="V2002" s="393"/>
    </row>
    <row r="2003" spans="2:22" ht="25.5" x14ac:dyDescent="0.25">
      <c r="B2003" s="563"/>
      <c r="C2003" s="562"/>
      <c r="D2003" s="563"/>
      <c r="E2003" s="739" t="s">
        <v>13353</v>
      </c>
      <c r="F2003" s="183">
        <v>7</v>
      </c>
      <c r="G2003" s="157" t="s">
        <v>1734</v>
      </c>
      <c r="H2003" s="35">
        <v>13.35</v>
      </c>
      <c r="I2003" s="35">
        <v>15</v>
      </c>
      <c r="J2003" s="157" t="s">
        <v>1734</v>
      </c>
      <c r="K2003" s="35">
        <v>4.6900000000000004</v>
      </c>
      <c r="L2003" s="35"/>
      <c r="M2003" s="174"/>
      <c r="N2003" s="319">
        <v>318</v>
      </c>
      <c r="O2003" s="174"/>
      <c r="P2003" s="174"/>
      <c r="Q2003" s="174"/>
      <c r="R2003" s="174"/>
      <c r="S2003" s="592">
        <f t="shared" si="262"/>
        <v>318</v>
      </c>
      <c r="T2003" s="222"/>
      <c r="V2003" s="393"/>
    </row>
    <row r="2004" spans="2:22" ht="25.5" x14ac:dyDescent="0.25">
      <c r="B2004" s="563"/>
      <c r="C2004" s="562"/>
      <c r="D2004" s="563"/>
      <c r="E2004" s="739" t="s">
        <v>13355</v>
      </c>
      <c r="F2004" s="183">
        <v>9</v>
      </c>
      <c r="G2004" s="157" t="s">
        <v>1734</v>
      </c>
      <c r="H2004" s="35">
        <v>0.2</v>
      </c>
      <c r="I2004" s="35">
        <v>11</v>
      </c>
      <c r="J2004" s="157" t="s">
        <v>1734</v>
      </c>
      <c r="K2004" s="35">
        <v>10.98</v>
      </c>
      <c r="L2004" s="35"/>
      <c r="M2004" s="174"/>
      <c r="N2004" s="319">
        <v>118</v>
      </c>
      <c r="O2004" s="174"/>
      <c r="P2004" s="174"/>
      <c r="Q2004" s="174"/>
      <c r="R2004" s="174"/>
      <c r="S2004" s="592">
        <f t="shared" si="262"/>
        <v>118</v>
      </c>
      <c r="T2004" s="222"/>
      <c r="V2004" s="393"/>
    </row>
    <row r="2005" spans="2:22" ht="25.5" x14ac:dyDescent="0.25">
      <c r="B2005" s="563"/>
      <c r="C2005" s="562"/>
      <c r="D2005" s="563"/>
      <c r="E2005" s="739" t="s">
        <v>13355</v>
      </c>
      <c r="F2005" s="183">
        <v>28</v>
      </c>
      <c r="G2005" s="157" t="s">
        <v>1734</v>
      </c>
      <c r="H2005" s="35">
        <v>0</v>
      </c>
      <c r="I2005" s="35">
        <v>29</v>
      </c>
      <c r="J2005" s="157" t="s">
        <v>1734</v>
      </c>
      <c r="K2005" s="35">
        <v>17.239999999999998</v>
      </c>
      <c r="L2005" s="35"/>
      <c r="M2005" s="174"/>
      <c r="N2005" s="319">
        <v>92</v>
      </c>
      <c r="O2005" s="174"/>
      <c r="P2005" s="174"/>
      <c r="Q2005" s="174"/>
      <c r="R2005" s="174"/>
      <c r="S2005" s="592">
        <f t="shared" si="262"/>
        <v>92</v>
      </c>
      <c r="T2005" s="222"/>
      <c r="V2005" s="393"/>
    </row>
    <row r="2006" spans="2:22" ht="25.5" x14ac:dyDescent="0.25">
      <c r="B2006" s="563"/>
      <c r="C2006" s="562"/>
      <c r="D2006" s="563"/>
      <c r="E2006" s="739" t="s">
        <v>13356</v>
      </c>
      <c r="F2006" s="183">
        <v>0</v>
      </c>
      <c r="G2006" s="157" t="s">
        <v>1734</v>
      </c>
      <c r="H2006" s="35">
        <v>0</v>
      </c>
      <c r="I2006" s="35">
        <v>0</v>
      </c>
      <c r="J2006" s="157" t="s">
        <v>1734</v>
      </c>
      <c r="K2006" s="35">
        <v>9.42</v>
      </c>
      <c r="L2006" s="35"/>
      <c r="M2006" s="174"/>
      <c r="N2006" s="319">
        <v>9</v>
      </c>
      <c r="O2006" s="174"/>
      <c r="P2006" s="174"/>
      <c r="Q2006" s="174"/>
      <c r="R2006" s="174"/>
      <c r="S2006" s="592">
        <f t="shared" si="262"/>
        <v>9</v>
      </c>
      <c r="T2006" s="222"/>
      <c r="V2006" s="393"/>
    </row>
    <row r="2007" spans="2:22" ht="25.5" x14ac:dyDescent="0.25">
      <c r="B2007" s="563"/>
      <c r="C2007" s="562"/>
      <c r="D2007" s="563"/>
      <c r="E2007" s="739" t="s">
        <v>13354</v>
      </c>
      <c r="F2007" s="183">
        <v>6</v>
      </c>
      <c r="G2007" s="157" t="s">
        <v>1734</v>
      </c>
      <c r="H2007" s="35">
        <v>10.75</v>
      </c>
      <c r="I2007" s="35">
        <v>10</v>
      </c>
      <c r="J2007" s="157" t="s">
        <v>1734</v>
      </c>
      <c r="K2007" s="35">
        <v>8.9499999999999993</v>
      </c>
      <c r="L2007" s="35"/>
      <c r="M2007" s="174"/>
      <c r="N2007" s="319">
        <v>99</v>
      </c>
      <c r="O2007" s="174"/>
      <c r="P2007" s="174"/>
      <c r="Q2007" s="174"/>
      <c r="R2007" s="174"/>
      <c r="S2007" s="592">
        <f t="shared" si="262"/>
        <v>99</v>
      </c>
      <c r="T2007" s="222"/>
      <c r="V2007" s="393"/>
    </row>
    <row r="2008" spans="2:22" ht="25.5" x14ac:dyDescent="0.25">
      <c r="B2008" s="563"/>
      <c r="C2008" s="562"/>
      <c r="D2008" s="563"/>
      <c r="E2008" s="739" t="s">
        <v>13355</v>
      </c>
      <c r="F2008" s="183">
        <v>35</v>
      </c>
      <c r="G2008" s="157" t="s">
        <v>1734</v>
      </c>
      <c r="H2008" s="35">
        <v>0</v>
      </c>
      <c r="I2008" s="968" t="s">
        <v>13361</v>
      </c>
      <c r="J2008" s="968"/>
      <c r="K2008" s="968"/>
      <c r="L2008" s="35"/>
      <c r="M2008" s="174"/>
      <c r="N2008" s="319">
        <v>20</v>
      </c>
      <c r="O2008" s="174"/>
      <c r="P2008" s="174"/>
      <c r="Q2008" s="174"/>
      <c r="R2008" s="174"/>
      <c r="S2008" s="592">
        <f t="shared" si="262"/>
        <v>20</v>
      </c>
      <c r="T2008" s="222"/>
      <c r="V2008" s="393"/>
    </row>
    <row r="2009" spans="2:22" x14ac:dyDescent="0.25">
      <c r="B2009" s="565"/>
      <c r="C2009" s="564"/>
      <c r="D2009" s="565"/>
      <c r="E2009" s="149" t="s">
        <v>9</v>
      </c>
      <c r="F2009" s="714"/>
      <c r="G2009" s="715"/>
      <c r="H2009" s="716"/>
      <c r="I2009" s="714"/>
      <c r="J2009" s="715"/>
      <c r="K2009" s="716"/>
      <c r="L2009" s="716"/>
      <c r="M2009" s="717"/>
      <c r="N2009" s="709"/>
      <c r="O2009" s="709"/>
      <c r="P2009" s="709"/>
      <c r="Q2009" s="709"/>
      <c r="R2009" s="709"/>
      <c r="S2009" s="709">
        <f>ROUND(SUM(S1992:S2008),2)</f>
        <v>2615</v>
      </c>
      <c r="T2009" s="150" t="str">
        <f>IFERROR(VLOOKUP(B1990,'Planilha Orçamentária'!$A$13:$H$171,5,FALSE),0)</f>
        <v>m</v>
      </c>
    </row>
    <row r="2010" spans="2:22" ht="6.75" customHeight="1" x14ac:dyDescent="0.25">
      <c r="B2010" s="388"/>
      <c r="C2010" s="389"/>
      <c r="D2010" s="389"/>
      <c r="E2010" s="389"/>
      <c r="F2010" s="389"/>
      <c r="G2010" s="389"/>
      <c r="H2010" s="389"/>
      <c r="I2010" s="389"/>
      <c r="J2010" s="389"/>
      <c r="K2010" s="389"/>
      <c r="L2010" s="389"/>
      <c r="M2010" s="389"/>
      <c r="N2010" s="389"/>
      <c r="O2010" s="389"/>
      <c r="P2010" s="389"/>
      <c r="Q2010" s="389"/>
      <c r="R2010" s="389"/>
      <c r="S2010" s="389"/>
      <c r="T2010" s="390"/>
    </row>
    <row r="2011" spans="2:22" x14ac:dyDescent="0.25">
      <c r="B2011" s="718" t="str">
        <f>'Planilha Orçamentária'!A146</f>
        <v>9.2.3</v>
      </c>
      <c r="C2011" s="719"/>
      <c r="D2011" s="720"/>
      <c r="E2011" s="721" t="str">
        <f>'Planilha Orçamentária'!D146</f>
        <v>Guarda-Corpo em Madeira Reflorestada (Eucalipto), H=1,30</v>
      </c>
      <c r="F2011" s="90"/>
      <c r="G2011" s="91"/>
      <c r="H2011" s="92"/>
      <c r="I2011" s="92"/>
      <c r="J2011" s="91"/>
      <c r="K2011" s="92"/>
      <c r="L2011" s="93"/>
      <c r="M2011" s="412"/>
      <c r="N2011" s="413"/>
      <c r="O2011" s="412"/>
      <c r="P2011" s="712"/>
      <c r="Q2011" s="722"/>
      <c r="R2011" s="712"/>
      <c r="S2011" s="723">
        <f>S2015</f>
        <v>345</v>
      </c>
      <c r="T2011" s="370" t="str">
        <f>IFERROR(VLOOKUP(B2011,'Planilha Orçamentária'!$A$13:$H$171,5,FALSE),0)</f>
        <v>m</v>
      </c>
      <c r="U2011" s="496"/>
    </row>
    <row r="2012" spans="2:22" x14ac:dyDescent="0.25">
      <c r="B2012" s="563"/>
      <c r="C2012" s="562"/>
      <c r="D2012" s="563"/>
      <c r="E2012" s="532" t="s">
        <v>13358</v>
      </c>
      <c r="F2012" s="185">
        <v>1</v>
      </c>
      <c r="G2012" s="157" t="s">
        <v>1734</v>
      </c>
      <c r="H2012" s="35">
        <v>0</v>
      </c>
      <c r="I2012" s="35">
        <v>17</v>
      </c>
      <c r="J2012" s="157" t="s">
        <v>1734</v>
      </c>
      <c r="K2012" s="35">
        <v>13.18</v>
      </c>
      <c r="L2012" s="35"/>
      <c r="M2012" s="174"/>
      <c r="N2012" s="319">
        <v>328</v>
      </c>
      <c r="O2012" s="174"/>
      <c r="P2012" s="174"/>
      <c r="Q2012" s="174"/>
      <c r="R2012" s="174"/>
      <c r="S2012" s="592">
        <f t="shared" ref="S2012:S2014" si="263">N2012</f>
        <v>328</v>
      </c>
      <c r="T2012" s="222"/>
      <c r="V2012" s="393"/>
    </row>
    <row r="2013" spans="2:22" x14ac:dyDescent="0.25">
      <c r="B2013" s="563"/>
      <c r="C2013" s="562"/>
      <c r="D2013" s="563"/>
      <c r="E2013" s="739" t="s">
        <v>13359</v>
      </c>
      <c r="F2013" s="185">
        <v>35</v>
      </c>
      <c r="G2013" s="157" t="s">
        <v>1734</v>
      </c>
      <c r="H2013" s="35">
        <v>1.34</v>
      </c>
      <c r="I2013" s="968" t="s">
        <v>13361</v>
      </c>
      <c r="J2013" s="968"/>
      <c r="K2013" s="968"/>
      <c r="L2013" s="35"/>
      <c r="M2013" s="174"/>
      <c r="N2013" s="319">
        <v>3</v>
      </c>
      <c r="O2013" s="174"/>
      <c r="P2013" s="174"/>
      <c r="Q2013" s="174"/>
      <c r="R2013" s="174"/>
      <c r="S2013" s="592">
        <f t="shared" si="263"/>
        <v>3</v>
      </c>
      <c r="T2013" s="222"/>
      <c r="V2013" s="393"/>
    </row>
    <row r="2014" spans="2:22" x14ac:dyDescent="0.25">
      <c r="B2014" s="563"/>
      <c r="C2014" s="562"/>
      <c r="D2014" s="563"/>
      <c r="E2014" s="739" t="s">
        <v>13360</v>
      </c>
      <c r="F2014" s="185">
        <v>0</v>
      </c>
      <c r="G2014" s="157" t="s">
        <v>1734</v>
      </c>
      <c r="H2014" s="35">
        <v>0</v>
      </c>
      <c r="I2014" s="35">
        <v>1</v>
      </c>
      <c r="J2014" s="157" t="s">
        <v>1734</v>
      </c>
      <c r="K2014" s="35">
        <v>0</v>
      </c>
      <c r="L2014" s="35"/>
      <c r="M2014" s="174"/>
      <c r="N2014" s="319">
        <v>14</v>
      </c>
      <c r="O2014" s="174"/>
      <c r="P2014" s="174"/>
      <c r="Q2014" s="174"/>
      <c r="R2014" s="174"/>
      <c r="S2014" s="592">
        <f t="shared" si="263"/>
        <v>14</v>
      </c>
      <c r="T2014" s="222"/>
      <c r="V2014" s="393"/>
    </row>
    <row r="2015" spans="2:22" x14ac:dyDescent="0.25">
      <c r="B2015" s="565"/>
      <c r="C2015" s="564"/>
      <c r="D2015" s="565"/>
      <c r="E2015" s="149" t="s">
        <v>9</v>
      </c>
      <c r="F2015" s="714"/>
      <c r="G2015" s="715"/>
      <c r="H2015" s="716"/>
      <c r="I2015" s="714"/>
      <c r="J2015" s="715"/>
      <c r="K2015" s="716"/>
      <c r="L2015" s="716"/>
      <c r="M2015" s="717"/>
      <c r="N2015" s="709"/>
      <c r="O2015" s="709"/>
      <c r="P2015" s="709"/>
      <c r="Q2015" s="709"/>
      <c r="R2015" s="709"/>
      <c r="S2015" s="709">
        <f>ROUND(SUM(S2012:S2014),2)</f>
        <v>345</v>
      </c>
      <c r="T2015" s="150" t="str">
        <f>IFERROR(VLOOKUP(B2011,'Planilha Orçamentária'!$A$13:$H$171,5,FALSE),0)</f>
        <v>m</v>
      </c>
    </row>
    <row r="2016" spans="2:22" ht="6.75" customHeight="1" x14ac:dyDescent="0.25">
      <c r="B2016" s="388"/>
      <c r="C2016" s="389"/>
      <c r="D2016" s="389"/>
      <c r="E2016" s="389"/>
      <c r="F2016" s="389"/>
      <c r="G2016" s="389"/>
      <c r="H2016" s="389"/>
      <c r="I2016" s="389"/>
      <c r="J2016" s="389"/>
      <c r="K2016" s="389"/>
      <c r="L2016" s="389"/>
      <c r="M2016" s="389"/>
      <c r="N2016" s="389"/>
      <c r="O2016" s="389"/>
      <c r="P2016" s="389"/>
      <c r="Q2016" s="389"/>
      <c r="R2016" s="389"/>
      <c r="S2016" s="389"/>
      <c r="T2016" s="390"/>
    </row>
    <row r="2017" spans="2:22" ht="25.5" x14ac:dyDescent="0.25">
      <c r="B2017" s="718" t="str">
        <f>'Planilha Orçamentária'!A147</f>
        <v>9.2.4</v>
      </c>
      <c r="C2017" s="719"/>
      <c r="D2017" s="720"/>
      <c r="E2017" s="744" t="str">
        <f>'Planilha Orçamentária'!D147</f>
        <v>Banco de concreto armado aparente Fck=15 MPa, com apoios de concreto, largura de 45cm, espessura de 7cm e altura de 45cm</v>
      </c>
      <c r="F2017" s="90"/>
      <c r="G2017" s="91"/>
      <c r="H2017" s="92"/>
      <c r="I2017" s="92"/>
      <c r="J2017" s="91"/>
      <c r="K2017" s="92"/>
      <c r="L2017" s="93"/>
      <c r="M2017" s="412"/>
      <c r="N2017" s="413"/>
      <c r="O2017" s="412"/>
      <c r="P2017" s="712"/>
      <c r="Q2017" s="722"/>
      <c r="R2017" s="712"/>
      <c r="S2017" s="723">
        <f>S2067</f>
        <v>72.959999999999994</v>
      </c>
      <c r="T2017" s="370" t="str">
        <f>IFERROR(VLOOKUP(B2017,'Planilha Orçamentária'!$A$13:$H$171,5,FALSE),0)</f>
        <v>m</v>
      </c>
      <c r="U2017" s="496"/>
    </row>
    <row r="2018" spans="2:22" x14ac:dyDescent="0.25">
      <c r="B2018" s="563"/>
      <c r="C2018" s="562"/>
      <c r="D2018" s="563"/>
      <c r="E2018" s="739"/>
      <c r="F2018" s="185"/>
      <c r="G2018" s="157"/>
      <c r="H2018" s="35"/>
      <c r="I2018" s="35"/>
      <c r="J2018" s="157"/>
      <c r="K2018" s="35"/>
      <c r="L2018" s="745"/>
      <c r="M2018" s="153" t="s">
        <v>44</v>
      </c>
      <c r="N2018" s="317" t="s">
        <v>13342</v>
      </c>
      <c r="O2018" s="174"/>
      <c r="P2018" s="174"/>
      <c r="Q2018" s="174"/>
      <c r="R2018" s="174"/>
      <c r="S2018" s="178" t="s">
        <v>13366</v>
      </c>
      <c r="T2018" s="222"/>
      <c r="U2018" s="496"/>
    </row>
    <row r="2019" spans="2:22" x14ac:dyDescent="0.25">
      <c r="B2019" s="563"/>
      <c r="C2019" s="562"/>
      <c r="D2019" s="563"/>
      <c r="E2019" s="739" t="s">
        <v>13363</v>
      </c>
      <c r="F2019" s="185"/>
      <c r="G2019" s="157"/>
      <c r="H2019" s="35"/>
      <c r="I2019" s="35"/>
      <c r="J2019" s="157"/>
      <c r="K2019" s="35"/>
      <c r="L2019" s="745" t="s">
        <v>13367</v>
      </c>
      <c r="M2019" s="174">
        <v>1</v>
      </c>
      <c r="N2019" s="319">
        <v>1.52</v>
      </c>
      <c r="O2019" s="174"/>
      <c r="P2019" s="174"/>
      <c r="Q2019" s="174"/>
      <c r="R2019" s="174"/>
      <c r="S2019" s="592">
        <f>M2019*N2019</f>
        <v>1.52</v>
      </c>
      <c r="T2019" s="222"/>
      <c r="V2019" s="393"/>
    </row>
    <row r="2020" spans="2:22" x14ac:dyDescent="0.25">
      <c r="B2020" s="563"/>
      <c r="C2020" s="562"/>
      <c r="D2020" s="563"/>
      <c r="E2020" s="739" t="s">
        <v>13363</v>
      </c>
      <c r="F2020" s="185"/>
      <c r="G2020" s="157"/>
      <c r="H2020" s="35"/>
      <c r="I2020" s="35"/>
      <c r="J2020" s="157"/>
      <c r="K2020" s="35"/>
      <c r="L2020" s="745" t="s">
        <v>13368</v>
      </c>
      <c r="M2020" s="174">
        <v>1</v>
      </c>
      <c r="N2020" s="319">
        <v>1.52</v>
      </c>
      <c r="O2020" s="174"/>
      <c r="P2020" s="174"/>
      <c r="Q2020" s="174"/>
      <c r="R2020" s="174"/>
      <c r="S2020" s="592">
        <f t="shared" ref="S2020:S2066" si="264">M2020*N2020</f>
        <v>1.52</v>
      </c>
      <c r="T2020" s="222"/>
      <c r="V2020" s="393"/>
    </row>
    <row r="2021" spans="2:22" x14ac:dyDescent="0.25">
      <c r="B2021" s="563"/>
      <c r="C2021" s="562"/>
      <c r="D2021" s="563"/>
      <c r="E2021" s="739" t="s">
        <v>13363</v>
      </c>
      <c r="F2021" s="185"/>
      <c r="G2021" s="157"/>
      <c r="H2021" s="35"/>
      <c r="I2021" s="35"/>
      <c r="J2021" s="157"/>
      <c r="K2021" s="35"/>
      <c r="L2021" s="745" t="s">
        <v>13369</v>
      </c>
      <c r="M2021" s="174">
        <v>1</v>
      </c>
      <c r="N2021" s="319">
        <v>1.52</v>
      </c>
      <c r="O2021" s="174"/>
      <c r="P2021" s="174"/>
      <c r="Q2021" s="174"/>
      <c r="R2021" s="174"/>
      <c r="S2021" s="592">
        <f t="shared" si="264"/>
        <v>1.52</v>
      </c>
      <c r="T2021" s="222"/>
      <c r="V2021" s="393"/>
    </row>
    <row r="2022" spans="2:22" x14ac:dyDescent="0.25">
      <c r="B2022" s="563"/>
      <c r="C2022" s="562"/>
      <c r="D2022" s="563"/>
      <c r="E2022" s="739" t="s">
        <v>13363</v>
      </c>
      <c r="F2022" s="185"/>
      <c r="G2022" s="157"/>
      <c r="H2022" s="35"/>
      <c r="I2022" s="35"/>
      <c r="J2022" s="157"/>
      <c r="K2022" s="35"/>
      <c r="L2022" s="745" t="s">
        <v>13370</v>
      </c>
      <c r="M2022" s="174">
        <v>1</v>
      </c>
      <c r="N2022" s="319">
        <v>1.52</v>
      </c>
      <c r="O2022" s="174"/>
      <c r="P2022" s="174"/>
      <c r="Q2022" s="174"/>
      <c r="R2022" s="174"/>
      <c r="S2022" s="592">
        <f t="shared" si="264"/>
        <v>1.52</v>
      </c>
      <c r="T2022" s="222"/>
      <c r="V2022" s="393"/>
    </row>
    <row r="2023" spans="2:22" x14ac:dyDescent="0.25">
      <c r="B2023" s="563"/>
      <c r="C2023" s="562"/>
      <c r="D2023" s="563"/>
      <c r="E2023" s="739" t="s">
        <v>13363</v>
      </c>
      <c r="F2023" s="185"/>
      <c r="G2023" s="157"/>
      <c r="H2023" s="35"/>
      <c r="I2023" s="35"/>
      <c r="J2023" s="157"/>
      <c r="K2023" s="35"/>
      <c r="L2023" s="745" t="s">
        <v>13371</v>
      </c>
      <c r="M2023" s="174">
        <v>1</v>
      </c>
      <c r="N2023" s="319">
        <v>1.52</v>
      </c>
      <c r="O2023" s="174"/>
      <c r="P2023" s="174"/>
      <c r="Q2023" s="174"/>
      <c r="R2023" s="174"/>
      <c r="S2023" s="592">
        <f t="shared" si="264"/>
        <v>1.52</v>
      </c>
      <c r="T2023" s="222"/>
      <c r="V2023" s="393"/>
    </row>
    <row r="2024" spans="2:22" x14ac:dyDescent="0.25">
      <c r="B2024" s="563"/>
      <c r="C2024" s="562"/>
      <c r="D2024" s="563"/>
      <c r="E2024" s="739" t="s">
        <v>13363</v>
      </c>
      <c r="F2024" s="185"/>
      <c r="G2024" s="157"/>
      <c r="H2024" s="35"/>
      <c r="I2024" s="35"/>
      <c r="J2024" s="157"/>
      <c r="K2024" s="35"/>
      <c r="L2024" s="745" t="s">
        <v>13372</v>
      </c>
      <c r="M2024" s="174">
        <v>1</v>
      </c>
      <c r="N2024" s="319">
        <v>1.52</v>
      </c>
      <c r="O2024" s="174"/>
      <c r="P2024" s="174"/>
      <c r="Q2024" s="174"/>
      <c r="R2024" s="174"/>
      <c r="S2024" s="592">
        <f t="shared" si="264"/>
        <v>1.52</v>
      </c>
      <c r="T2024" s="222"/>
      <c r="V2024" s="393"/>
    </row>
    <row r="2025" spans="2:22" x14ac:dyDescent="0.25">
      <c r="B2025" s="563"/>
      <c r="C2025" s="562"/>
      <c r="D2025" s="563"/>
      <c r="E2025" s="739" t="s">
        <v>13363</v>
      </c>
      <c r="F2025" s="185"/>
      <c r="G2025" s="157"/>
      <c r="H2025" s="35"/>
      <c r="I2025" s="35"/>
      <c r="J2025" s="157"/>
      <c r="K2025" s="35"/>
      <c r="L2025" s="745" t="s">
        <v>13373</v>
      </c>
      <c r="M2025" s="174">
        <v>1</v>
      </c>
      <c r="N2025" s="319">
        <v>1.52</v>
      </c>
      <c r="O2025" s="174"/>
      <c r="P2025" s="174"/>
      <c r="Q2025" s="174"/>
      <c r="R2025" s="174"/>
      <c r="S2025" s="592">
        <f t="shared" si="264"/>
        <v>1.52</v>
      </c>
      <c r="T2025" s="222"/>
      <c r="V2025" s="393"/>
    </row>
    <row r="2026" spans="2:22" x14ac:dyDescent="0.25">
      <c r="B2026" s="563"/>
      <c r="C2026" s="562"/>
      <c r="D2026" s="563"/>
      <c r="E2026" s="739" t="s">
        <v>13363</v>
      </c>
      <c r="F2026" s="185"/>
      <c r="G2026" s="157"/>
      <c r="H2026" s="35"/>
      <c r="I2026" s="35"/>
      <c r="J2026" s="157"/>
      <c r="K2026" s="35"/>
      <c r="L2026" s="745" t="s">
        <v>13374</v>
      </c>
      <c r="M2026" s="174">
        <v>1</v>
      </c>
      <c r="N2026" s="319">
        <v>1.52</v>
      </c>
      <c r="O2026" s="174"/>
      <c r="P2026" s="174"/>
      <c r="Q2026" s="174"/>
      <c r="R2026" s="174"/>
      <c r="S2026" s="592">
        <f t="shared" si="264"/>
        <v>1.52</v>
      </c>
      <c r="T2026" s="222"/>
      <c r="V2026" s="393"/>
    </row>
    <row r="2027" spans="2:22" x14ac:dyDescent="0.25">
      <c r="B2027" s="563"/>
      <c r="C2027" s="562"/>
      <c r="D2027" s="563"/>
      <c r="E2027" s="739" t="s">
        <v>13363</v>
      </c>
      <c r="F2027" s="185"/>
      <c r="G2027" s="157"/>
      <c r="H2027" s="35"/>
      <c r="I2027" s="35"/>
      <c r="J2027" s="157"/>
      <c r="K2027" s="35"/>
      <c r="L2027" s="745" t="s">
        <v>13374</v>
      </c>
      <c r="M2027" s="174">
        <v>1</v>
      </c>
      <c r="N2027" s="319">
        <v>1.52</v>
      </c>
      <c r="O2027" s="174"/>
      <c r="P2027" s="174"/>
      <c r="Q2027" s="174"/>
      <c r="R2027" s="174"/>
      <c r="S2027" s="592">
        <f t="shared" si="264"/>
        <v>1.52</v>
      </c>
      <c r="T2027" s="222"/>
      <c r="V2027" s="393"/>
    </row>
    <row r="2028" spans="2:22" x14ac:dyDescent="0.25">
      <c r="B2028" s="563"/>
      <c r="C2028" s="562"/>
      <c r="D2028" s="563"/>
      <c r="E2028" s="739" t="s">
        <v>13363</v>
      </c>
      <c r="F2028" s="185"/>
      <c r="G2028" s="157"/>
      <c r="H2028" s="35"/>
      <c r="I2028" s="35"/>
      <c r="J2028" s="157"/>
      <c r="K2028" s="35"/>
      <c r="L2028" s="745" t="s">
        <v>13374</v>
      </c>
      <c r="M2028" s="174">
        <v>1</v>
      </c>
      <c r="N2028" s="319">
        <v>1.52</v>
      </c>
      <c r="O2028" s="174"/>
      <c r="P2028" s="174"/>
      <c r="Q2028" s="174"/>
      <c r="R2028" s="174"/>
      <c r="S2028" s="592">
        <f t="shared" si="264"/>
        <v>1.52</v>
      </c>
      <c r="T2028" s="222"/>
      <c r="V2028" s="393"/>
    </row>
    <row r="2029" spans="2:22" x14ac:dyDescent="0.25">
      <c r="B2029" s="563"/>
      <c r="C2029" s="562"/>
      <c r="D2029" s="563"/>
      <c r="E2029" s="739" t="s">
        <v>13363</v>
      </c>
      <c r="F2029" s="185"/>
      <c r="G2029" s="157"/>
      <c r="H2029" s="35"/>
      <c r="I2029" s="35"/>
      <c r="J2029" s="157"/>
      <c r="K2029" s="35"/>
      <c r="L2029" s="745" t="s">
        <v>13374</v>
      </c>
      <c r="M2029" s="174">
        <v>1</v>
      </c>
      <c r="N2029" s="319">
        <v>1.52</v>
      </c>
      <c r="O2029" s="174"/>
      <c r="P2029" s="174"/>
      <c r="Q2029" s="174"/>
      <c r="R2029" s="174"/>
      <c r="S2029" s="592">
        <f t="shared" si="264"/>
        <v>1.52</v>
      </c>
      <c r="T2029" s="222"/>
      <c r="V2029" s="393"/>
    </row>
    <row r="2030" spans="2:22" x14ac:dyDescent="0.25">
      <c r="B2030" s="563"/>
      <c r="C2030" s="562"/>
      <c r="D2030" s="563"/>
      <c r="E2030" s="739" t="s">
        <v>13364</v>
      </c>
      <c r="F2030" s="185"/>
      <c r="G2030" s="157"/>
      <c r="H2030" s="35"/>
      <c r="I2030" s="35"/>
      <c r="J2030" s="157"/>
      <c r="K2030" s="35"/>
      <c r="L2030" s="745" t="s">
        <v>13375</v>
      </c>
      <c r="M2030" s="174">
        <v>1</v>
      </c>
      <c r="N2030" s="319">
        <v>1.52</v>
      </c>
      <c r="O2030" s="174"/>
      <c r="P2030" s="174"/>
      <c r="Q2030" s="174"/>
      <c r="R2030" s="174"/>
      <c r="S2030" s="592">
        <f t="shared" si="264"/>
        <v>1.52</v>
      </c>
      <c r="T2030" s="222"/>
      <c r="V2030" s="393"/>
    </row>
    <row r="2031" spans="2:22" x14ac:dyDescent="0.25">
      <c r="B2031" s="563"/>
      <c r="C2031" s="562"/>
      <c r="D2031" s="563"/>
      <c r="E2031" s="739" t="s">
        <v>13364</v>
      </c>
      <c r="F2031" s="185"/>
      <c r="G2031" s="157"/>
      <c r="H2031" s="35"/>
      <c r="I2031" s="35"/>
      <c r="J2031" s="157"/>
      <c r="K2031" s="35"/>
      <c r="L2031" s="745" t="s">
        <v>13376</v>
      </c>
      <c r="M2031" s="174">
        <v>1</v>
      </c>
      <c r="N2031" s="319">
        <v>1.52</v>
      </c>
      <c r="O2031" s="174"/>
      <c r="P2031" s="174"/>
      <c r="Q2031" s="174"/>
      <c r="R2031" s="174"/>
      <c r="S2031" s="592">
        <f t="shared" si="264"/>
        <v>1.52</v>
      </c>
      <c r="T2031" s="222"/>
      <c r="V2031" s="393"/>
    </row>
    <row r="2032" spans="2:22" x14ac:dyDescent="0.25">
      <c r="B2032" s="563"/>
      <c r="C2032" s="562"/>
      <c r="D2032" s="563"/>
      <c r="E2032" s="739" t="s">
        <v>13364</v>
      </c>
      <c r="F2032" s="185"/>
      <c r="G2032" s="157"/>
      <c r="H2032" s="35"/>
      <c r="I2032" s="35"/>
      <c r="J2032" s="157"/>
      <c r="K2032" s="35"/>
      <c r="L2032" s="745" t="s">
        <v>13377</v>
      </c>
      <c r="M2032" s="174">
        <v>1</v>
      </c>
      <c r="N2032" s="319">
        <v>1.52</v>
      </c>
      <c r="O2032" s="174"/>
      <c r="P2032" s="174"/>
      <c r="Q2032" s="174"/>
      <c r="R2032" s="174"/>
      <c r="S2032" s="592">
        <f t="shared" si="264"/>
        <v>1.52</v>
      </c>
      <c r="T2032" s="222"/>
      <c r="V2032" s="393"/>
    </row>
    <row r="2033" spans="2:22" x14ac:dyDescent="0.25">
      <c r="B2033" s="563"/>
      <c r="C2033" s="562"/>
      <c r="D2033" s="563"/>
      <c r="E2033" s="739" t="s">
        <v>13364</v>
      </c>
      <c r="F2033" s="185"/>
      <c r="G2033" s="157"/>
      <c r="H2033" s="35"/>
      <c r="I2033" s="35"/>
      <c r="J2033" s="157"/>
      <c r="K2033" s="35"/>
      <c r="L2033" s="745" t="s">
        <v>13378</v>
      </c>
      <c r="M2033" s="174">
        <v>1</v>
      </c>
      <c r="N2033" s="319">
        <v>1.52</v>
      </c>
      <c r="O2033" s="174"/>
      <c r="P2033" s="174"/>
      <c r="Q2033" s="174"/>
      <c r="R2033" s="174"/>
      <c r="S2033" s="592">
        <f t="shared" si="264"/>
        <v>1.52</v>
      </c>
      <c r="T2033" s="222"/>
      <c r="V2033" s="393"/>
    </row>
    <row r="2034" spans="2:22" x14ac:dyDescent="0.25">
      <c r="B2034" s="563"/>
      <c r="C2034" s="562"/>
      <c r="D2034" s="563"/>
      <c r="E2034" s="739" t="s">
        <v>13364</v>
      </c>
      <c r="F2034" s="185"/>
      <c r="G2034" s="157"/>
      <c r="H2034" s="35"/>
      <c r="I2034" s="35"/>
      <c r="J2034" s="157"/>
      <c r="K2034" s="35"/>
      <c r="L2034" s="745" t="s">
        <v>13379</v>
      </c>
      <c r="M2034" s="174">
        <v>1</v>
      </c>
      <c r="N2034" s="319">
        <v>1.52</v>
      </c>
      <c r="O2034" s="174"/>
      <c r="P2034" s="174"/>
      <c r="Q2034" s="174"/>
      <c r="R2034" s="174"/>
      <c r="S2034" s="592">
        <f t="shared" si="264"/>
        <v>1.52</v>
      </c>
      <c r="T2034" s="222"/>
      <c r="V2034" s="393"/>
    </row>
    <row r="2035" spans="2:22" x14ac:dyDescent="0.25">
      <c r="B2035" s="563"/>
      <c r="C2035" s="562"/>
      <c r="D2035" s="563"/>
      <c r="E2035" s="739" t="s">
        <v>13364</v>
      </c>
      <c r="F2035" s="185"/>
      <c r="G2035" s="157"/>
      <c r="H2035" s="35"/>
      <c r="I2035" s="35"/>
      <c r="J2035" s="157"/>
      <c r="K2035" s="35"/>
      <c r="L2035" s="745" t="s">
        <v>13380</v>
      </c>
      <c r="M2035" s="174">
        <v>1</v>
      </c>
      <c r="N2035" s="319">
        <v>1.52</v>
      </c>
      <c r="O2035" s="174"/>
      <c r="P2035" s="174"/>
      <c r="Q2035" s="174"/>
      <c r="R2035" s="174"/>
      <c r="S2035" s="592">
        <f t="shared" si="264"/>
        <v>1.52</v>
      </c>
      <c r="T2035" s="222"/>
      <c r="V2035" s="393"/>
    </row>
    <row r="2036" spans="2:22" x14ac:dyDescent="0.25">
      <c r="B2036" s="563"/>
      <c r="C2036" s="562"/>
      <c r="D2036" s="563"/>
      <c r="E2036" s="739" t="s">
        <v>13365</v>
      </c>
      <c r="F2036" s="185"/>
      <c r="G2036" s="157"/>
      <c r="H2036" s="35"/>
      <c r="I2036" s="35"/>
      <c r="J2036" s="157"/>
      <c r="K2036" s="35"/>
      <c r="L2036" s="745" t="s">
        <v>13381</v>
      </c>
      <c r="M2036" s="174">
        <v>1</v>
      </c>
      <c r="N2036" s="319">
        <v>1.52</v>
      </c>
      <c r="O2036" s="174"/>
      <c r="P2036" s="174"/>
      <c r="Q2036" s="174"/>
      <c r="R2036" s="174"/>
      <c r="S2036" s="592">
        <f t="shared" si="264"/>
        <v>1.52</v>
      </c>
      <c r="T2036" s="222"/>
      <c r="V2036" s="393"/>
    </row>
    <row r="2037" spans="2:22" x14ac:dyDescent="0.25">
      <c r="B2037" s="563"/>
      <c r="C2037" s="562"/>
      <c r="D2037" s="563"/>
      <c r="E2037" s="739" t="s">
        <v>13365</v>
      </c>
      <c r="F2037" s="185"/>
      <c r="G2037" s="157"/>
      <c r="H2037" s="35"/>
      <c r="I2037" s="35"/>
      <c r="J2037" s="157"/>
      <c r="K2037" s="35"/>
      <c r="L2037" s="745" t="s">
        <v>13382</v>
      </c>
      <c r="M2037" s="174">
        <v>1</v>
      </c>
      <c r="N2037" s="319">
        <v>1.52</v>
      </c>
      <c r="O2037" s="174"/>
      <c r="P2037" s="174"/>
      <c r="Q2037" s="174"/>
      <c r="R2037" s="174"/>
      <c r="S2037" s="592">
        <f t="shared" si="264"/>
        <v>1.52</v>
      </c>
      <c r="T2037" s="222"/>
      <c r="V2037" s="393"/>
    </row>
    <row r="2038" spans="2:22" x14ac:dyDescent="0.25">
      <c r="B2038" s="563"/>
      <c r="C2038" s="562"/>
      <c r="D2038" s="563"/>
      <c r="E2038" s="739" t="s">
        <v>13365</v>
      </c>
      <c r="F2038" s="185"/>
      <c r="G2038" s="157"/>
      <c r="H2038" s="35"/>
      <c r="I2038" s="35"/>
      <c r="J2038" s="157"/>
      <c r="K2038" s="35"/>
      <c r="L2038" s="745" t="s">
        <v>13383</v>
      </c>
      <c r="M2038" s="174">
        <v>1</v>
      </c>
      <c r="N2038" s="319">
        <v>1.52</v>
      </c>
      <c r="O2038" s="174"/>
      <c r="P2038" s="174"/>
      <c r="Q2038" s="174"/>
      <c r="R2038" s="174"/>
      <c r="S2038" s="592">
        <f t="shared" si="264"/>
        <v>1.52</v>
      </c>
      <c r="T2038" s="222"/>
      <c r="V2038" s="393"/>
    </row>
    <row r="2039" spans="2:22" x14ac:dyDescent="0.25">
      <c r="B2039" s="563"/>
      <c r="C2039" s="562"/>
      <c r="D2039" s="563"/>
      <c r="E2039" s="739" t="s">
        <v>13365</v>
      </c>
      <c r="F2039" s="185"/>
      <c r="G2039" s="157"/>
      <c r="H2039" s="35"/>
      <c r="I2039" s="35"/>
      <c r="J2039" s="157"/>
      <c r="K2039" s="35"/>
      <c r="L2039" s="745" t="s">
        <v>13384</v>
      </c>
      <c r="M2039" s="174">
        <v>1</v>
      </c>
      <c r="N2039" s="319">
        <v>1.52</v>
      </c>
      <c r="O2039" s="174"/>
      <c r="P2039" s="174"/>
      <c r="Q2039" s="174"/>
      <c r="R2039" s="174"/>
      <c r="S2039" s="592">
        <f t="shared" si="264"/>
        <v>1.52</v>
      </c>
      <c r="T2039" s="222"/>
      <c r="V2039" s="393"/>
    </row>
    <row r="2040" spans="2:22" x14ac:dyDescent="0.25">
      <c r="B2040" s="563"/>
      <c r="C2040" s="562"/>
      <c r="D2040" s="563"/>
      <c r="E2040" s="739" t="s">
        <v>13365</v>
      </c>
      <c r="F2040" s="185"/>
      <c r="G2040" s="157"/>
      <c r="H2040" s="35"/>
      <c r="I2040" s="35"/>
      <c r="J2040" s="157"/>
      <c r="K2040" s="35"/>
      <c r="L2040" s="745" t="s">
        <v>13385</v>
      </c>
      <c r="M2040" s="174">
        <v>1</v>
      </c>
      <c r="N2040" s="319">
        <v>1.52</v>
      </c>
      <c r="O2040" s="174"/>
      <c r="P2040" s="174"/>
      <c r="Q2040" s="174"/>
      <c r="R2040" s="174"/>
      <c r="S2040" s="592">
        <f t="shared" si="264"/>
        <v>1.52</v>
      </c>
      <c r="T2040" s="222"/>
      <c r="V2040" s="393"/>
    </row>
    <row r="2041" spans="2:22" x14ac:dyDescent="0.25">
      <c r="B2041" s="563"/>
      <c r="C2041" s="562"/>
      <c r="D2041" s="563"/>
      <c r="E2041" s="739" t="s">
        <v>13365</v>
      </c>
      <c r="F2041" s="185"/>
      <c r="G2041" s="157"/>
      <c r="H2041" s="35"/>
      <c r="I2041" s="35"/>
      <c r="J2041" s="157"/>
      <c r="K2041" s="35"/>
      <c r="L2041" s="745" t="s">
        <v>13386</v>
      </c>
      <c r="M2041" s="174">
        <v>1</v>
      </c>
      <c r="N2041" s="319">
        <v>1.52</v>
      </c>
      <c r="O2041" s="174"/>
      <c r="P2041" s="174"/>
      <c r="Q2041" s="174"/>
      <c r="R2041" s="174"/>
      <c r="S2041" s="592">
        <f t="shared" si="264"/>
        <v>1.52</v>
      </c>
      <c r="T2041" s="222"/>
      <c r="V2041" s="393"/>
    </row>
    <row r="2042" spans="2:22" x14ac:dyDescent="0.25">
      <c r="B2042" s="563"/>
      <c r="C2042" s="562"/>
      <c r="D2042" s="563"/>
      <c r="E2042" s="739" t="s">
        <v>13365</v>
      </c>
      <c r="F2042" s="185"/>
      <c r="G2042" s="157"/>
      <c r="H2042" s="35"/>
      <c r="I2042" s="35"/>
      <c r="J2042" s="157"/>
      <c r="K2042" s="35"/>
      <c r="L2042" s="745" t="s">
        <v>13387</v>
      </c>
      <c r="M2042" s="174">
        <v>1</v>
      </c>
      <c r="N2042" s="319">
        <v>1.52</v>
      </c>
      <c r="O2042" s="174"/>
      <c r="P2042" s="174"/>
      <c r="Q2042" s="174"/>
      <c r="R2042" s="174"/>
      <c r="S2042" s="592">
        <f t="shared" si="264"/>
        <v>1.52</v>
      </c>
      <c r="T2042" s="222"/>
      <c r="V2042" s="393"/>
    </row>
    <row r="2043" spans="2:22" x14ac:dyDescent="0.25">
      <c r="B2043" s="563"/>
      <c r="C2043" s="562"/>
      <c r="D2043" s="563"/>
      <c r="E2043" s="739" t="s">
        <v>13365</v>
      </c>
      <c r="F2043" s="185"/>
      <c r="G2043" s="157"/>
      <c r="H2043" s="35"/>
      <c r="I2043" s="35"/>
      <c r="J2043" s="157"/>
      <c r="K2043" s="35"/>
      <c r="L2043" s="745" t="s">
        <v>13388</v>
      </c>
      <c r="M2043" s="174">
        <v>1</v>
      </c>
      <c r="N2043" s="319">
        <v>1.52</v>
      </c>
      <c r="O2043" s="174"/>
      <c r="P2043" s="174"/>
      <c r="Q2043" s="174"/>
      <c r="R2043" s="174"/>
      <c r="S2043" s="592">
        <f t="shared" si="264"/>
        <v>1.52</v>
      </c>
      <c r="T2043" s="222"/>
      <c r="V2043" s="393"/>
    </row>
    <row r="2044" spans="2:22" x14ac:dyDescent="0.25">
      <c r="B2044" s="563"/>
      <c r="C2044" s="562"/>
      <c r="D2044" s="563"/>
      <c r="E2044" s="739" t="s">
        <v>13365</v>
      </c>
      <c r="F2044" s="185"/>
      <c r="G2044" s="157"/>
      <c r="H2044" s="35"/>
      <c r="I2044" s="35"/>
      <c r="J2044" s="157"/>
      <c r="K2044" s="35"/>
      <c r="L2044" s="745" t="s">
        <v>13389</v>
      </c>
      <c r="M2044" s="174">
        <v>1</v>
      </c>
      <c r="N2044" s="319">
        <v>1.52</v>
      </c>
      <c r="O2044" s="174"/>
      <c r="P2044" s="174"/>
      <c r="Q2044" s="174"/>
      <c r="R2044" s="174"/>
      <c r="S2044" s="592">
        <f t="shared" si="264"/>
        <v>1.52</v>
      </c>
      <c r="T2044" s="222"/>
      <c r="V2044" s="393"/>
    </row>
    <row r="2045" spans="2:22" x14ac:dyDescent="0.25">
      <c r="B2045" s="563"/>
      <c r="C2045" s="562"/>
      <c r="D2045" s="563"/>
      <c r="E2045" s="739" t="s">
        <v>13365</v>
      </c>
      <c r="F2045" s="185"/>
      <c r="G2045" s="157"/>
      <c r="H2045" s="35"/>
      <c r="I2045" s="35"/>
      <c r="J2045" s="157"/>
      <c r="K2045" s="35"/>
      <c r="L2045" s="745" t="s">
        <v>13390</v>
      </c>
      <c r="M2045" s="174">
        <v>1</v>
      </c>
      <c r="N2045" s="319">
        <v>1.52</v>
      </c>
      <c r="O2045" s="174"/>
      <c r="P2045" s="174"/>
      <c r="Q2045" s="174"/>
      <c r="R2045" s="174"/>
      <c r="S2045" s="592">
        <f t="shared" si="264"/>
        <v>1.52</v>
      </c>
      <c r="T2045" s="222"/>
      <c r="V2045" s="393"/>
    </row>
    <row r="2046" spans="2:22" x14ac:dyDescent="0.25">
      <c r="B2046" s="563"/>
      <c r="C2046" s="562"/>
      <c r="D2046" s="563"/>
      <c r="E2046" s="739" t="s">
        <v>13365</v>
      </c>
      <c r="F2046" s="185"/>
      <c r="G2046" s="157"/>
      <c r="H2046" s="35"/>
      <c r="I2046" s="35"/>
      <c r="J2046" s="157"/>
      <c r="K2046" s="35"/>
      <c r="L2046" s="745" t="s">
        <v>13391</v>
      </c>
      <c r="M2046" s="174">
        <v>1</v>
      </c>
      <c r="N2046" s="319">
        <v>1.52</v>
      </c>
      <c r="O2046" s="174"/>
      <c r="P2046" s="174"/>
      <c r="Q2046" s="174"/>
      <c r="R2046" s="174"/>
      <c r="S2046" s="592">
        <f t="shared" si="264"/>
        <v>1.52</v>
      </c>
      <c r="T2046" s="222"/>
      <c r="V2046" s="393"/>
    </row>
    <row r="2047" spans="2:22" x14ac:dyDescent="0.25">
      <c r="B2047" s="563"/>
      <c r="C2047" s="562"/>
      <c r="D2047" s="563"/>
      <c r="E2047" s="739" t="s">
        <v>13365</v>
      </c>
      <c r="F2047" s="185"/>
      <c r="G2047" s="157"/>
      <c r="H2047" s="35"/>
      <c r="I2047" s="35"/>
      <c r="J2047" s="157"/>
      <c r="K2047" s="35"/>
      <c r="L2047" s="745" t="s">
        <v>13392</v>
      </c>
      <c r="M2047" s="174">
        <v>1</v>
      </c>
      <c r="N2047" s="319">
        <v>1.52</v>
      </c>
      <c r="O2047" s="174"/>
      <c r="P2047" s="174"/>
      <c r="Q2047" s="174"/>
      <c r="R2047" s="174"/>
      <c r="S2047" s="592">
        <f t="shared" si="264"/>
        <v>1.52</v>
      </c>
      <c r="T2047" s="222"/>
      <c r="V2047" s="393"/>
    </row>
    <row r="2048" spans="2:22" x14ac:dyDescent="0.25">
      <c r="B2048" s="563"/>
      <c r="C2048" s="562"/>
      <c r="D2048" s="563"/>
      <c r="E2048" s="739" t="s">
        <v>13365</v>
      </c>
      <c r="F2048" s="185"/>
      <c r="G2048" s="157"/>
      <c r="H2048" s="35"/>
      <c r="I2048" s="35"/>
      <c r="J2048" s="157"/>
      <c r="K2048" s="35"/>
      <c r="L2048" s="745" t="s">
        <v>13393</v>
      </c>
      <c r="M2048" s="174">
        <v>1</v>
      </c>
      <c r="N2048" s="319">
        <v>1.52</v>
      </c>
      <c r="O2048" s="174"/>
      <c r="P2048" s="174"/>
      <c r="Q2048" s="174"/>
      <c r="R2048" s="174"/>
      <c r="S2048" s="592">
        <f t="shared" si="264"/>
        <v>1.52</v>
      </c>
      <c r="T2048" s="222"/>
      <c r="V2048" s="393"/>
    </row>
    <row r="2049" spans="2:22" x14ac:dyDescent="0.25">
      <c r="B2049" s="563"/>
      <c r="C2049" s="562"/>
      <c r="D2049" s="563"/>
      <c r="E2049" s="739" t="s">
        <v>13365</v>
      </c>
      <c r="F2049" s="185"/>
      <c r="G2049" s="157"/>
      <c r="H2049" s="35"/>
      <c r="I2049" s="35"/>
      <c r="J2049" s="157"/>
      <c r="K2049" s="35"/>
      <c r="L2049" s="745" t="s">
        <v>13394</v>
      </c>
      <c r="M2049" s="174">
        <v>1</v>
      </c>
      <c r="N2049" s="319">
        <v>1.52</v>
      </c>
      <c r="O2049" s="174"/>
      <c r="P2049" s="174"/>
      <c r="Q2049" s="174"/>
      <c r="R2049" s="174"/>
      <c r="S2049" s="592">
        <f t="shared" si="264"/>
        <v>1.52</v>
      </c>
      <c r="T2049" s="222"/>
      <c r="V2049" s="393"/>
    </row>
    <row r="2050" spans="2:22" x14ac:dyDescent="0.25">
      <c r="B2050" s="563"/>
      <c r="C2050" s="562"/>
      <c r="D2050" s="563"/>
      <c r="E2050" s="739" t="s">
        <v>13365</v>
      </c>
      <c r="F2050" s="185"/>
      <c r="G2050" s="157"/>
      <c r="H2050" s="35"/>
      <c r="I2050" s="35"/>
      <c r="J2050" s="157"/>
      <c r="K2050" s="35"/>
      <c r="L2050" s="745" t="s">
        <v>13395</v>
      </c>
      <c r="M2050" s="174">
        <v>1</v>
      </c>
      <c r="N2050" s="319">
        <v>1.52</v>
      </c>
      <c r="O2050" s="174"/>
      <c r="P2050" s="174"/>
      <c r="Q2050" s="174"/>
      <c r="R2050" s="174"/>
      <c r="S2050" s="592">
        <f t="shared" si="264"/>
        <v>1.52</v>
      </c>
      <c r="T2050" s="222"/>
      <c r="V2050" s="393"/>
    </row>
    <row r="2051" spans="2:22" x14ac:dyDescent="0.25">
      <c r="B2051" s="563"/>
      <c r="C2051" s="562"/>
      <c r="D2051" s="563"/>
      <c r="E2051" s="739" t="s">
        <v>13365</v>
      </c>
      <c r="F2051" s="185"/>
      <c r="G2051" s="157"/>
      <c r="H2051" s="35"/>
      <c r="I2051" s="35"/>
      <c r="J2051" s="157"/>
      <c r="K2051" s="35"/>
      <c r="L2051" s="745" t="s">
        <v>13396</v>
      </c>
      <c r="M2051" s="174">
        <v>1</v>
      </c>
      <c r="N2051" s="319">
        <v>1.52</v>
      </c>
      <c r="O2051" s="174"/>
      <c r="P2051" s="174"/>
      <c r="Q2051" s="174"/>
      <c r="R2051" s="174"/>
      <c r="S2051" s="592">
        <f t="shared" si="264"/>
        <v>1.52</v>
      </c>
      <c r="T2051" s="222"/>
      <c r="V2051" s="393"/>
    </row>
    <row r="2052" spans="2:22" x14ac:dyDescent="0.25">
      <c r="B2052" s="563"/>
      <c r="C2052" s="562"/>
      <c r="D2052" s="563"/>
      <c r="E2052" s="739" t="s">
        <v>13365</v>
      </c>
      <c r="F2052" s="185"/>
      <c r="G2052" s="157"/>
      <c r="H2052" s="35"/>
      <c r="I2052" s="35"/>
      <c r="J2052" s="157"/>
      <c r="K2052" s="35"/>
      <c r="L2052" s="745" t="s">
        <v>13397</v>
      </c>
      <c r="M2052" s="174">
        <v>1</v>
      </c>
      <c r="N2052" s="319">
        <v>1.52</v>
      </c>
      <c r="O2052" s="174"/>
      <c r="P2052" s="174"/>
      <c r="Q2052" s="174"/>
      <c r="R2052" s="174"/>
      <c r="S2052" s="592">
        <f t="shared" si="264"/>
        <v>1.52</v>
      </c>
      <c r="T2052" s="222"/>
      <c r="V2052" s="393"/>
    </row>
    <row r="2053" spans="2:22" x14ac:dyDescent="0.25">
      <c r="B2053" s="563"/>
      <c r="C2053" s="562"/>
      <c r="D2053" s="563"/>
      <c r="E2053" s="739" t="s">
        <v>13365</v>
      </c>
      <c r="F2053" s="185"/>
      <c r="G2053" s="157"/>
      <c r="H2053" s="35"/>
      <c r="I2053" s="35"/>
      <c r="J2053" s="157"/>
      <c r="K2053" s="35"/>
      <c r="L2053" s="745" t="s">
        <v>13398</v>
      </c>
      <c r="M2053" s="174">
        <v>1</v>
      </c>
      <c r="N2053" s="319">
        <v>1.52</v>
      </c>
      <c r="O2053" s="174"/>
      <c r="P2053" s="174"/>
      <c r="Q2053" s="174"/>
      <c r="R2053" s="174"/>
      <c r="S2053" s="592">
        <f t="shared" si="264"/>
        <v>1.52</v>
      </c>
      <c r="T2053" s="222"/>
      <c r="V2053" s="393"/>
    </row>
    <row r="2054" spans="2:22" x14ac:dyDescent="0.25">
      <c r="B2054" s="563"/>
      <c r="C2054" s="562"/>
      <c r="D2054" s="563"/>
      <c r="E2054" s="739" t="s">
        <v>13365</v>
      </c>
      <c r="F2054" s="185"/>
      <c r="G2054" s="157"/>
      <c r="H2054" s="35"/>
      <c r="I2054" s="35"/>
      <c r="J2054" s="157"/>
      <c r="K2054" s="35"/>
      <c r="L2054" s="745" t="s">
        <v>13399</v>
      </c>
      <c r="M2054" s="174">
        <v>1</v>
      </c>
      <c r="N2054" s="319">
        <v>1.52</v>
      </c>
      <c r="O2054" s="174"/>
      <c r="P2054" s="174"/>
      <c r="Q2054" s="174"/>
      <c r="R2054" s="174"/>
      <c r="S2054" s="592">
        <f t="shared" si="264"/>
        <v>1.52</v>
      </c>
      <c r="T2054" s="222"/>
      <c r="V2054" s="393"/>
    </row>
    <row r="2055" spans="2:22" x14ac:dyDescent="0.25">
      <c r="B2055" s="563"/>
      <c r="C2055" s="562"/>
      <c r="D2055" s="563"/>
      <c r="E2055" s="739" t="s">
        <v>13365</v>
      </c>
      <c r="F2055" s="185"/>
      <c r="G2055" s="157"/>
      <c r="H2055" s="35"/>
      <c r="I2055" s="35"/>
      <c r="J2055" s="157"/>
      <c r="K2055" s="35"/>
      <c r="L2055" s="745" t="s">
        <v>13400</v>
      </c>
      <c r="M2055" s="174">
        <v>1</v>
      </c>
      <c r="N2055" s="319">
        <v>1.52</v>
      </c>
      <c r="O2055" s="174"/>
      <c r="P2055" s="174"/>
      <c r="Q2055" s="174"/>
      <c r="R2055" s="174"/>
      <c r="S2055" s="592">
        <f t="shared" si="264"/>
        <v>1.52</v>
      </c>
      <c r="T2055" s="222"/>
      <c r="V2055" s="393"/>
    </row>
    <row r="2056" spans="2:22" x14ac:dyDescent="0.25">
      <c r="B2056" s="563"/>
      <c r="C2056" s="562"/>
      <c r="D2056" s="563"/>
      <c r="E2056" s="739" t="s">
        <v>13365</v>
      </c>
      <c r="F2056" s="185"/>
      <c r="G2056" s="157"/>
      <c r="H2056" s="35"/>
      <c r="I2056" s="35"/>
      <c r="J2056" s="157"/>
      <c r="K2056" s="35"/>
      <c r="L2056" s="745" t="s">
        <v>13401</v>
      </c>
      <c r="M2056" s="174">
        <v>1</v>
      </c>
      <c r="N2056" s="319">
        <v>1.52</v>
      </c>
      <c r="O2056" s="174"/>
      <c r="P2056" s="174"/>
      <c r="Q2056" s="174"/>
      <c r="R2056" s="174"/>
      <c r="S2056" s="592">
        <f t="shared" si="264"/>
        <v>1.52</v>
      </c>
      <c r="T2056" s="222"/>
      <c r="V2056" s="393"/>
    </row>
    <row r="2057" spans="2:22" x14ac:dyDescent="0.25">
      <c r="B2057" s="563"/>
      <c r="C2057" s="562"/>
      <c r="D2057" s="563"/>
      <c r="E2057" s="739" t="s">
        <v>13365</v>
      </c>
      <c r="F2057" s="185"/>
      <c r="G2057" s="157"/>
      <c r="H2057" s="35"/>
      <c r="I2057" s="35"/>
      <c r="J2057" s="157"/>
      <c r="K2057" s="35"/>
      <c r="L2057" s="745" t="s">
        <v>13402</v>
      </c>
      <c r="M2057" s="174">
        <v>1</v>
      </c>
      <c r="N2057" s="319">
        <v>1.52</v>
      </c>
      <c r="O2057" s="174"/>
      <c r="P2057" s="174"/>
      <c r="Q2057" s="174"/>
      <c r="R2057" s="174"/>
      <c r="S2057" s="592">
        <f t="shared" si="264"/>
        <v>1.52</v>
      </c>
      <c r="T2057" s="222"/>
      <c r="V2057" s="393"/>
    </row>
    <row r="2058" spans="2:22" x14ac:dyDescent="0.25">
      <c r="B2058" s="563"/>
      <c r="C2058" s="562"/>
      <c r="D2058" s="563"/>
      <c r="E2058" s="739" t="s">
        <v>13365</v>
      </c>
      <c r="F2058" s="185"/>
      <c r="G2058" s="157"/>
      <c r="H2058" s="35"/>
      <c r="I2058" s="35"/>
      <c r="J2058" s="157"/>
      <c r="K2058" s="35"/>
      <c r="L2058" s="745" t="s">
        <v>13403</v>
      </c>
      <c r="M2058" s="174">
        <v>1</v>
      </c>
      <c r="N2058" s="319">
        <v>1.52</v>
      </c>
      <c r="O2058" s="174"/>
      <c r="P2058" s="174"/>
      <c r="Q2058" s="174"/>
      <c r="R2058" s="174"/>
      <c r="S2058" s="592">
        <f t="shared" si="264"/>
        <v>1.52</v>
      </c>
      <c r="T2058" s="222"/>
      <c r="V2058" s="393"/>
    </row>
    <row r="2059" spans="2:22" x14ac:dyDescent="0.25">
      <c r="B2059" s="563"/>
      <c r="C2059" s="562"/>
      <c r="D2059" s="563"/>
      <c r="E2059" s="739" t="s">
        <v>13365</v>
      </c>
      <c r="F2059" s="185"/>
      <c r="G2059" s="157"/>
      <c r="H2059" s="35"/>
      <c r="I2059" s="35"/>
      <c r="J2059" s="157"/>
      <c r="K2059" s="35"/>
      <c r="L2059" s="745" t="s">
        <v>13404</v>
      </c>
      <c r="M2059" s="174">
        <v>1</v>
      </c>
      <c r="N2059" s="319">
        <v>1.52</v>
      </c>
      <c r="O2059" s="174"/>
      <c r="P2059" s="174"/>
      <c r="Q2059" s="174"/>
      <c r="R2059" s="174"/>
      <c r="S2059" s="592">
        <f t="shared" si="264"/>
        <v>1.52</v>
      </c>
      <c r="T2059" s="222"/>
      <c r="V2059" s="393"/>
    </row>
    <row r="2060" spans="2:22" x14ac:dyDescent="0.25">
      <c r="B2060" s="563"/>
      <c r="C2060" s="562"/>
      <c r="D2060" s="563"/>
      <c r="E2060" s="739" t="s">
        <v>13365</v>
      </c>
      <c r="F2060" s="185"/>
      <c r="G2060" s="157"/>
      <c r="H2060" s="35"/>
      <c r="I2060" s="35"/>
      <c r="J2060" s="157"/>
      <c r="K2060" s="35"/>
      <c r="L2060" s="745" t="s">
        <v>13405</v>
      </c>
      <c r="M2060" s="174">
        <v>1</v>
      </c>
      <c r="N2060" s="319">
        <v>1.52</v>
      </c>
      <c r="O2060" s="174"/>
      <c r="P2060" s="174"/>
      <c r="Q2060" s="174"/>
      <c r="R2060" s="174"/>
      <c r="S2060" s="592">
        <f t="shared" si="264"/>
        <v>1.52</v>
      </c>
      <c r="T2060" s="222"/>
      <c r="V2060" s="393"/>
    </row>
    <row r="2061" spans="2:22" x14ac:dyDescent="0.25">
      <c r="B2061" s="563"/>
      <c r="C2061" s="562"/>
      <c r="D2061" s="563"/>
      <c r="E2061" s="739" t="s">
        <v>13365</v>
      </c>
      <c r="F2061" s="185"/>
      <c r="G2061" s="157"/>
      <c r="H2061" s="35"/>
      <c r="I2061" s="35"/>
      <c r="J2061" s="157"/>
      <c r="K2061" s="35"/>
      <c r="L2061" s="745" t="s">
        <v>13406</v>
      </c>
      <c r="M2061" s="174">
        <v>1</v>
      </c>
      <c r="N2061" s="319">
        <v>1.52</v>
      </c>
      <c r="O2061" s="174"/>
      <c r="P2061" s="174"/>
      <c r="Q2061" s="174"/>
      <c r="R2061" s="174"/>
      <c r="S2061" s="592">
        <f t="shared" si="264"/>
        <v>1.52</v>
      </c>
      <c r="T2061" s="222"/>
      <c r="V2061" s="393"/>
    </row>
    <row r="2062" spans="2:22" x14ac:dyDescent="0.25">
      <c r="B2062" s="563"/>
      <c r="C2062" s="562"/>
      <c r="D2062" s="563"/>
      <c r="E2062" s="739" t="s">
        <v>13365</v>
      </c>
      <c r="F2062" s="185"/>
      <c r="G2062" s="157"/>
      <c r="H2062" s="35"/>
      <c r="I2062" s="35"/>
      <c r="J2062" s="157"/>
      <c r="K2062" s="35"/>
      <c r="L2062" s="745" t="s">
        <v>13407</v>
      </c>
      <c r="M2062" s="174">
        <v>1</v>
      </c>
      <c r="N2062" s="319">
        <v>1.52</v>
      </c>
      <c r="O2062" s="174"/>
      <c r="P2062" s="174"/>
      <c r="Q2062" s="174"/>
      <c r="R2062" s="174"/>
      <c r="S2062" s="592">
        <f t="shared" si="264"/>
        <v>1.52</v>
      </c>
      <c r="T2062" s="222"/>
      <c r="V2062" s="393"/>
    </row>
    <row r="2063" spans="2:22" x14ac:dyDescent="0.25">
      <c r="B2063" s="563"/>
      <c r="C2063" s="562"/>
      <c r="D2063" s="563"/>
      <c r="E2063" s="739" t="s">
        <v>13365</v>
      </c>
      <c r="F2063" s="185"/>
      <c r="G2063" s="157"/>
      <c r="H2063" s="35"/>
      <c r="I2063" s="35"/>
      <c r="J2063" s="157"/>
      <c r="K2063" s="35"/>
      <c r="L2063" s="745" t="s">
        <v>13374</v>
      </c>
      <c r="M2063" s="174">
        <v>1</v>
      </c>
      <c r="N2063" s="319">
        <v>1.52</v>
      </c>
      <c r="O2063" s="174"/>
      <c r="P2063" s="174"/>
      <c r="Q2063" s="174"/>
      <c r="R2063" s="174"/>
      <c r="S2063" s="592">
        <f t="shared" si="264"/>
        <v>1.52</v>
      </c>
      <c r="T2063" s="222"/>
      <c r="V2063" s="393"/>
    </row>
    <row r="2064" spans="2:22" x14ac:dyDescent="0.25">
      <c r="B2064" s="563"/>
      <c r="C2064" s="562"/>
      <c r="D2064" s="563"/>
      <c r="E2064" s="739" t="s">
        <v>13365</v>
      </c>
      <c r="F2064" s="185"/>
      <c r="G2064" s="157"/>
      <c r="H2064" s="35"/>
      <c r="I2064" s="35"/>
      <c r="J2064" s="157"/>
      <c r="K2064" s="35"/>
      <c r="L2064" s="745" t="s">
        <v>13374</v>
      </c>
      <c r="M2064" s="174">
        <v>1</v>
      </c>
      <c r="N2064" s="319">
        <v>1.52</v>
      </c>
      <c r="O2064" s="174"/>
      <c r="P2064" s="174"/>
      <c r="Q2064" s="174"/>
      <c r="R2064" s="174"/>
      <c r="S2064" s="592">
        <f t="shared" si="264"/>
        <v>1.52</v>
      </c>
      <c r="T2064" s="222"/>
      <c r="V2064" s="393"/>
    </row>
    <row r="2065" spans="2:22" x14ac:dyDescent="0.25">
      <c r="B2065" s="563"/>
      <c r="C2065" s="562"/>
      <c r="D2065" s="563"/>
      <c r="E2065" s="739" t="s">
        <v>13365</v>
      </c>
      <c r="F2065" s="185"/>
      <c r="G2065" s="157"/>
      <c r="H2065" s="35"/>
      <c r="I2065" s="35"/>
      <c r="J2065" s="157"/>
      <c r="K2065" s="35"/>
      <c r="L2065" s="745" t="s">
        <v>13374</v>
      </c>
      <c r="M2065" s="174">
        <v>1</v>
      </c>
      <c r="N2065" s="319">
        <v>1.52</v>
      </c>
      <c r="O2065" s="174"/>
      <c r="P2065" s="174"/>
      <c r="Q2065" s="174"/>
      <c r="R2065" s="174"/>
      <c r="S2065" s="592">
        <f t="shared" si="264"/>
        <v>1.52</v>
      </c>
      <c r="T2065" s="222"/>
      <c r="V2065" s="393"/>
    </row>
    <row r="2066" spans="2:22" x14ac:dyDescent="0.25">
      <c r="B2066" s="563"/>
      <c r="C2066" s="562"/>
      <c r="D2066" s="563"/>
      <c r="E2066" s="739" t="s">
        <v>13365</v>
      </c>
      <c r="F2066" s="185"/>
      <c r="G2066" s="157"/>
      <c r="H2066" s="35"/>
      <c r="I2066" s="35"/>
      <c r="J2066" s="157"/>
      <c r="K2066" s="35"/>
      <c r="L2066" s="745" t="s">
        <v>13374</v>
      </c>
      <c r="M2066" s="174">
        <v>1</v>
      </c>
      <c r="N2066" s="319">
        <v>1.52</v>
      </c>
      <c r="O2066" s="174"/>
      <c r="P2066" s="174"/>
      <c r="Q2066" s="174"/>
      <c r="R2066" s="174"/>
      <c r="S2066" s="592">
        <f t="shared" si="264"/>
        <v>1.52</v>
      </c>
      <c r="T2066" s="222"/>
      <c r="V2066" s="393"/>
    </row>
    <row r="2067" spans="2:22" x14ac:dyDescent="0.25">
      <c r="B2067" s="565"/>
      <c r="C2067" s="564"/>
      <c r="D2067" s="565"/>
      <c r="E2067" s="149" t="s">
        <v>9</v>
      </c>
      <c r="F2067" s="714"/>
      <c r="G2067" s="715"/>
      <c r="H2067" s="716"/>
      <c r="I2067" s="714"/>
      <c r="J2067" s="715"/>
      <c r="K2067" s="716"/>
      <c r="L2067" s="716"/>
      <c r="M2067" s="717"/>
      <c r="N2067" s="709"/>
      <c r="O2067" s="709"/>
      <c r="P2067" s="709"/>
      <c r="Q2067" s="709"/>
      <c r="R2067" s="709"/>
      <c r="S2067" s="709">
        <f>ROUND(SUM(S2019:S2066),2)</f>
        <v>72.959999999999994</v>
      </c>
      <c r="T2067" s="150" t="str">
        <f>IFERROR(VLOOKUP(B2017,'Planilha Orçamentária'!$A$13:$H$171,5,FALSE),0)</f>
        <v>m</v>
      </c>
    </row>
    <row r="2068" spans="2:22" ht="6.75" customHeight="1" x14ac:dyDescent="0.25">
      <c r="B2068" s="388"/>
      <c r="C2068" s="389"/>
      <c r="D2068" s="389"/>
      <c r="E2068" s="388"/>
      <c r="F2068" s="746"/>
      <c r="G2068" s="746"/>
      <c r="H2068" s="746"/>
      <c r="I2068" s="746"/>
      <c r="J2068" s="746"/>
      <c r="K2068" s="746"/>
      <c r="L2068" s="746"/>
      <c r="M2068" s="746"/>
      <c r="N2068" s="746"/>
      <c r="O2068" s="746"/>
      <c r="P2068" s="746"/>
      <c r="Q2068" s="746"/>
      <c r="R2068" s="746"/>
      <c r="S2068" s="389"/>
      <c r="T2068" s="390"/>
    </row>
    <row r="2069" spans="2:22" x14ac:dyDescent="0.25">
      <c r="B2069" s="736" t="str">
        <f>'Planilha Orçamentária'!A148</f>
        <v>9.2.5</v>
      </c>
      <c r="C2069" s="737"/>
      <c r="D2069" s="737"/>
      <c r="E2069" s="744" t="str">
        <f>'Planilha Orçamentária'!D148</f>
        <v>Banco De Concreto Aparente Com Encosto Em Eucalipto</v>
      </c>
      <c r="F2069" s="90"/>
      <c r="G2069" s="91"/>
      <c r="H2069" s="92"/>
      <c r="I2069" s="92"/>
      <c r="J2069" s="91"/>
      <c r="K2069" s="92"/>
      <c r="L2069" s="93"/>
      <c r="M2069" s="412"/>
      <c r="N2069" s="413"/>
      <c r="O2069" s="412"/>
      <c r="P2069" s="712"/>
      <c r="Q2069" s="722"/>
      <c r="R2069" s="712"/>
      <c r="S2069" s="723">
        <f>S2073</f>
        <v>3</v>
      </c>
      <c r="T2069" s="370" t="str">
        <f>IFERROR(VLOOKUP(B2069,'Planilha Orçamentária'!$A$13:$H$171,5,FALSE),0)</f>
        <v>und.</v>
      </c>
      <c r="U2069" s="496"/>
    </row>
    <row r="2070" spans="2:22" ht="25.5" x14ac:dyDescent="0.25">
      <c r="B2070" s="563"/>
      <c r="C2070" s="562"/>
      <c r="D2070" s="563"/>
      <c r="E2070" s="739" t="s">
        <v>13362</v>
      </c>
      <c r="F2070" s="185"/>
      <c r="G2070" s="157"/>
      <c r="H2070" s="35"/>
      <c r="I2070" s="35"/>
      <c r="J2070" s="157"/>
      <c r="K2070" s="35"/>
      <c r="L2070" s="745" t="s">
        <v>13350</v>
      </c>
      <c r="M2070" s="174">
        <v>1</v>
      </c>
      <c r="N2070" s="319"/>
      <c r="O2070" s="174"/>
      <c r="P2070" s="174"/>
      <c r="Q2070" s="174"/>
      <c r="R2070" s="174"/>
      <c r="S2070" s="592">
        <f>M2070</f>
        <v>1</v>
      </c>
      <c r="T2070" s="222"/>
      <c r="V2070" s="393"/>
    </row>
    <row r="2071" spans="2:22" ht="25.5" x14ac:dyDescent="0.25">
      <c r="B2071" s="563"/>
      <c r="C2071" s="562"/>
      <c r="D2071" s="563"/>
      <c r="E2071" s="739" t="s">
        <v>13362</v>
      </c>
      <c r="F2071" s="185"/>
      <c r="G2071" s="157"/>
      <c r="H2071" s="35"/>
      <c r="I2071" s="35"/>
      <c r="J2071" s="157"/>
      <c r="K2071" s="35"/>
      <c r="L2071" s="745" t="s">
        <v>13350</v>
      </c>
      <c r="M2071" s="174">
        <v>1</v>
      </c>
      <c r="N2071" s="319"/>
      <c r="O2071" s="174"/>
      <c r="P2071" s="174"/>
      <c r="Q2071" s="174"/>
      <c r="R2071" s="174"/>
      <c r="S2071" s="592">
        <f t="shared" ref="S2071:S2072" si="265">M2071</f>
        <v>1</v>
      </c>
      <c r="T2071" s="222"/>
      <c r="V2071" s="393"/>
    </row>
    <row r="2072" spans="2:22" ht="25.5" x14ac:dyDescent="0.25">
      <c r="B2072" s="563"/>
      <c r="C2072" s="562"/>
      <c r="D2072" s="563"/>
      <c r="E2072" s="739" t="s">
        <v>13362</v>
      </c>
      <c r="F2072" s="185"/>
      <c r="G2072" s="157"/>
      <c r="H2072" s="35"/>
      <c r="I2072" s="35"/>
      <c r="J2072" s="157"/>
      <c r="K2072" s="35"/>
      <c r="L2072" s="745" t="s">
        <v>13351</v>
      </c>
      <c r="M2072" s="174">
        <v>1</v>
      </c>
      <c r="N2072" s="319"/>
      <c r="O2072" s="174"/>
      <c r="P2072" s="174"/>
      <c r="Q2072" s="174"/>
      <c r="R2072" s="174"/>
      <c r="S2072" s="592">
        <f t="shared" si="265"/>
        <v>1</v>
      </c>
      <c r="T2072" s="222"/>
      <c r="V2072" s="393"/>
    </row>
    <row r="2073" spans="2:22" x14ac:dyDescent="0.25">
      <c r="B2073" s="565"/>
      <c r="C2073" s="564"/>
      <c r="D2073" s="565"/>
      <c r="E2073" s="149" t="s">
        <v>9</v>
      </c>
      <c r="F2073" s="714"/>
      <c r="G2073" s="715"/>
      <c r="H2073" s="716"/>
      <c r="I2073" s="714"/>
      <c r="J2073" s="715"/>
      <c r="K2073" s="716"/>
      <c r="L2073" s="716"/>
      <c r="M2073" s="717"/>
      <c r="N2073" s="709"/>
      <c r="O2073" s="709"/>
      <c r="P2073" s="709"/>
      <c r="Q2073" s="709"/>
      <c r="R2073" s="709"/>
      <c r="S2073" s="709">
        <f>ROUND(SUM(S2070:S2072),2)</f>
        <v>3</v>
      </c>
      <c r="T2073" s="150" t="str">
        <f>IFERROR(VLOOKUP(B2069,'Planilha Orçamentária'!$A$13:$H$171,5,FALSE),0)</f>
        <v>und.</v>
      </c>
    </row>
    <row r="2074" spans="2:22" ht="6.75" customHeight="1" x14ac:dyDescent="0.25">
      <c r="B2074" s="388"/>
      <c r="C2074" s="389"/>
      <c r="D2074" s="389"/>
      <c r="E2074" s="388"/>
      <c r="F2074" s="746"/>
      <c r="G2074" s="746"/>
      <c r="H2074" s="746"/>
      <c r="I2074" s="746"/>
      <c r="J2074" s="746"/>
      <c r="K2074" s="746"/>
      <c r="L2074" s="746"/>
      <c r="M2074" s="746"/>
      <c r="N2074" s="746"/>
      <c r="O2074" s="746"/>
      <c r="P2074" s="746"/>
      <c r="Q2074" s="746"/>
      <c r="R2074" s="746"/>
      <c r="S2074" s="389"/>
      <c r="T2074" s="390"/>
    </row>
    <row r="2075" spans="2:22" x14ac:dyDescent="0.25">
      <c r="B2075" s="736" t="str">
        <f>'Planilha Orçamentária'!A149</f>
        <v>9.2.6</v>
      </c>
      <c r="C2075" s="737"/>
      <c r="D2075" s="737"/>
      <c r="E2075" s="744" t="str">
        <f>'Planilha Orçamentária'!D149</f>
        <v>Bicicletario Publico Em Forma De "U" Invertido</v>
      </c>
      <c r="F2075" s="90"/>
      <c r="G2075" s="91"/>
      <c r="H2075" s="92"/>
      <c r="I2075" s="92"/>
      <c r="J2075" s="91"/>
      <c r="K2075" s="92"/>
      <c r="L2075" s="93"/>
      <c r="M2075" s="412"/>
      <c r="N2075" s="413"/>
      <c r="O2075" s="412"/>
      <c r="P2075" s="712"/>
      <c r="Q2075" s="722"/>
      <c r="R2075" s="712"/>
      <c r="S2075" s="723">
        <f>S2083</f>
        <v>34</v>
      </c>
      <c r="T2075" s="370" t="str">
        <f>IFERROR(VLOOKUP(B2075,'Planilha Orçamentária'!$A$13:$H$171,5,FALSE),0)</f>
        <v>und</v>
      </c>
      <c r="U2075" s="496"/>
    </row>
    <row r="2076" spans="2:22" x14ac:dyDescent="0.25">
      <c r="B2076" s="563"/>
      <c r="C2076" s="562"/>
      <c r="D2076" s="563"/>
      <c r="E2076" s="739"/>
      <c r="F2076" s="185"/>
      <c r="G2076" s="157"/>
      <c r="H2076" s="35"/>
      <c r="I2076" s="35"/>
      <c r="J2076" s="157"/>
      <c r="K2076" s="35"/>
      <c r="L2076" s="745"/>
      <c r="M2076" s="153" t="s">
        <v>44</v>
      </c>
      <c r="N2076" s="317" t="s">
        <v>13345</v>
      </c>
      <c r="O2076" s="153" t="s">
        <v>13408</v>
      </c>
      <c r="P2076" s="174"/>
      <c r="Q2076" s="174"/>
      <c r="R2076" s="174"/>
      <c r="S2076" s="178" t="s">
        <v>13366</v>
      </c>
      <c r="T2076" s="222"/>
      <c r="U2076" s="496"/>
    </row>
    <row r="2077" spans="2:22" x14ac:dyDescent="0.25">
      <c r="B2077" s="563"/>
      <c r="C2077" s="562"/>
      <c r="D2077" s="563"/>
      <c r="E2077" s="739" t="s">
        <v>13409</v>
      </c>
      <c r="F2077" s="185">
        <v>6</v>
      </c>
      <c r="G2077" s="157" t="s">
        <v>1734</v>
      </c>
      <c r="H2077" s="35">
        <v>1.82</v>
      </c>
      <c r="I2077" s="35">
        <v>6</v>
      </c>
      <c r="J2077" s="157" t="s">
        <v>1734</v>
      </c>
      <c r="K2077" s="35">
        <v>4.9400000000000004</v>
      </c>
      <c r="L2077" s="745"/>
      <c r="M2077" s="174">
        <v>6</v>
      </c>
      <c r="N2077" s="319"/>
      <c r="O2077" s="174"/>
      <c r="P2077" s="174"/>
      <c r="Q2077" s="174"/>
      <c r="R2077" s="174"/>
      <c r="S2077" s="592">
        <f>M2077</f>
        <v>6</v>
      </c>
      <c r="T2077" s="222"/>
      <c r="V2077" s="393"/>
    </row>
    <row r="2078" spans="2:22" x14ac:dyDescent="0.25">
      <c r="B2078" s="563"/>
      <c r="C2078" s="562"/>
      <c r="D2078" s="563"/>
      <c r="E2078" s="739" t="s">
        <v>13409</v>
      </c>
      <c r="F2078" s="185">
        <v>20</v>
      </c>
      <c r="G2078" s="157" t="s">
        <v>1734</v>
      </c>
      <c r="H2078" s="35">
        <v>18.02</v>
      </c>
      <c r="I2078" s="35">
        <v>20</v>
      </c>
      <c r="J2078" s="157" t="s">
        <v>1734</v>
      </c>
      <c r="K2078" s="35">
        <v>22.04</v>
      </c>
      <c r="L2078" s="745"/>
      <c r="M2078" s="174">
        <v>6</v>
      </c>
      <c r="N2078" s="319"/>
      <c r="O2078" s="174"/>
      <c r="P2078" s="174"/>
      <c r="Q2078" s="174"/>
      <c r="R2078" s="174"/>
      <c r="S2078" s="592">
        <f t="shared" ref="S2078:S2082" si="266">M2078</f>
        <v>6</v>
      </c>
      <c r="T2078" s="222"/>
      <c r="V2078" s="393"/>
    </row>
    <row r="2079" spans="2:22" x14ac:dyDescent="0.25">
      <c r="B2079" s="563"/>
      <c r="C2079" s="562"/>
      <c r="D2079" s="563"/>
      <c r="E2079" s="739" t="s">
        <v>13410</v>
      </c>
      <c r="F2079" s="185">
        <v>8</v>
      </c>
      <c r="G2079" s="157" t="s">
        <v>1734</v>
      </c>
      <c r="H2079" s="35">
        <v>15.18</v>
      </c>
      <c r="I2079" s="35">
        <v>8</v>
      </c>
      <c r="J2079" s="157" t="s">
        <v>1734</v>
      </c>
      <c r="K2079" s="35">
        <v>16.57</v>
      </c>
      <c r="L2079" s="745"/>
      <c r="M2079" s="174">
        <v>4</v>
      </c>
      <c r="N2079" s="319"/>
      <c r="O2079" s="174"/>
      <c r="P2079" s="174"/>
      <c r="Q2079" s="174"/>
      <c r="R2079" s="174"/>
      <c r="S2079" s="592">
        <f t="shared" si="266"/>
        <v>4</v>
      </c>
      <c r="T2079" s="222"/>
      <c r="V2079" s="393"/>
    </row>
    <row r="2080" spans="2:22" x14ac:dyDescent="0.25">
      <c r="B2080" s="563"/>
      <c r="C2080" s="562"/>
      <c r="D2080" s="563"/>
      <c r="E2080" s="739" t="s">
        <v>13410</v>
      </c>
      <c r="F2080" s="185">
        <v>13</v>
      </c>
      <c r="G2080" s="157" t="s">
        <v>1734</v>
      </c>
      <c r="H2080" s="35">
        <v>5.82</v>
      </c>
      <c r="I2080" s="35">
        <v>13</v>
      </c>
      <c r="J2080" s="157" t="s">
        <v>1734</v>
      </c>
      <c r="K2080" s="35">
        <v>10.33</v>
      </c>
      <c r="L2080" s="745"/>
      <c r="M2080" s="174">
        <v>6</v>
      </c>
      <c r="N2080" s="319"/>
      <c r="O2080" s="174"/>
      <c r="P2080" s="174"/>
      <c r="Q2080" s="174"/>
      <c r="R2080" s="174"/>
      <c r="S2080" s="592">
        <f t="shared" si="266"/>
        <v>6</v>
      </c>
      <c r="T2080" s="222"/>
      <c r="V2080" s="393"/>
    </row>
    <row r="2081" spans="2:22" x14ac:dyDescent="0.25">
      <c r="B2081" s="563"/>
      <c r="C2081" s="562"/>
      <c r="D2081" s="563"/>
      <c r="E2081" s="739" t="s">
        <v>13410</v>
      </c>
      <c r="F2081" s="185">
        <v>16</v>
      </c>
      <c r="G2081" s="157" t="s">
        <v>1734</v>
      </c>
      <c r="H2081" s="35">
        <v>17.329999999999998</v>
      </c>
      <c r="I2081" s="35">
        <v>17</v>
      </c>
      <c r="J2081" s="157" t="s">
        <v>1734</v>
      </c>
      <c r="K2081" s="35">
        <v>0.48</v>
      </c>
      <c r="L2081" s="745"/>
      <c r="M2081" s="174">
        <v>6</v>
      </c>
      <c r="N2081" s="319"/>
      <c r="O2081" s="174"/>
      <c r="P2081" s="174"/>
      <c r="Q2081" s="174"/>
      <c r="R2081" s="174"/>
      <c r="S2081" s="592">
        <f t="shared" si="266"/>
        <v>6</v>
      </c>
      <c r="T2081" s="222"/>
      <c r="V2081" s="393"/>
    </row>
    <row r="2082" spans="2:22" x14ac:dyDescent="0.25">
      <c r="B2082" s="563"/>
      <c r="C2082" s="562"/>
      <c r="D2082" s="563"/>
      <c r="E2082" s="739" t="s">
        <v>13410</v>
      </c>
      <c r="F2082" s="185">
        <v>19</v>
      </c>
      <c r="G2082" s="157" t="s">
        <v>1734</v>
      </c>
      <c r="H2082" s="35">
        <v>10.41</v>
      </c>
      <c r="I2082" s="35">
        <v>19</v>
      </c>
      <c r="J2082" s="157" t="s">
        <v>1734</v>
      </c>
      <c r="K2082" s="35">
        <v>13.57</v>
      </c>
      <c r="L2082" s="745"/>
      <c r="M2082" s="174">
        <v>6</v>
      </c>
      <c r="N2082" s="319"/>
      <c r="O2082" s="174"/>
      <c r="P2082" s="174"/>
      <c r="Q2082" s="174"/>
      <c r="R2082" s="174"/>
      <c r="S2082" s="592">
        <f t="shared" si="266"/>
        <v>6</v>
      </c>
      <c r="T2082" s="222"/>
      <c r="V2082" s="393"/>
    </row>
    <row r="2083" spans="2:22" x14ac:dyDescent="0.25">
      <c r="B2083" s="565"/>
      <c r="C2083" s="564"/>
      <c r="D2083" s="565"/>
      <c r="E2083" s="149" t="s">
        <v>9</v>
      </c>
      <c r="F2083" s="714"/>
      <c r="G2083" s="715"/>
      <c r="H2083" s="716"/>
      <c r="I2083" s="714"/>
      <c r="J2083" s="715"/>
      <c r="K2083" s="716"/>
      <c r="L2083" s="716"/>
      <c r="M2083" s="717"/>
      <c r="N2083" s="709"/>
      <c r="O2083" s="709"/>
      <c r="P2083" s="709"/>
      <c r="Q2083" s="709"/>
      <c r="R2083" s="709"/>
      <c r="S2083" s="709">
        <f>ROUND(SUM(S2077:S2082),2)</f>
        <v>34</v>
      </c>
      <c r="T2083" s="150" t="str">
        <f>IFERROR(VLOOKUP(B2075,'Planilha Orçamentária'!$A$13:$H$171,5,FALSE),0)</f>
        <v>und</v>
      </c>
    </row>
    <row r="2084" spans="2:22" ht="6.75" customHeight="1" x14ac:dyDescent="0.25">
      <c r="B2084" s="388"/>
      <c r="C2084" s="389"/>
      <c r="D2084" s="389"/>
      <c r="E2084" s="388"/>
      <c r="F2084" s="746"/>
      <c r="G2084" s="746"/>
      <c r="H2084" s="746"/>
      <c r="I2084" s="746"/>
      <c r="J2084" s="746"/>
      <c r="K2084" s="746"/>
      <c r="L2084" s="746"/>
      <c r="M2084" s="746"/>
      <c r="N2084" s="746"/>
      <c r="O2084" s="746"/>
      <c r="P2084" s="746"/>
      <c r="Q2084" s="746"/>
      <c r="R2084" s="746"/>
      <c r="S2084" s="389"/>
      <c r="T2084" s="390"/>
    </row>
    <row r="2085" spans="2:22" ht="25.5" x14ac:dyDescent="0.25">
      <c r="B2085" s="736" t="str">
        <f>'Planilha Orçamentária'!A150</f>
        <v>9.2.7</v>
      </c>
      <c r="C2085" s="737"/>
      <c r="D2085" s="737"/>
      <c r="E2085" s="744" t="str">
        <f>'Planilha Orçamentária'!D150</f>
        <v>Instalação De Cesto Individual Para Coleta Seletiva De 50 Litros Com Poste Sobre Piso De Concreto Existente.</v>
      </c>
      <c r="F2085" s="90"/>
      <c r="G2085" s="91"/>
      <c r="H2085" s="92"/>
      <c r="I2085" s="92"/>
      <c r="J2085" s="91"/>
      <c r="K2085" s="92"/>
      <c r="L2085" s="93"/>
      <c r="M2085" s="412"/>
      <c r="N2085" s="413"/>
      <c r="O2085" s="412"/>
      <c r="P2085" s="712"/>
      <c r="Q2085" s="722"/>
      <c r="R2085" s="712"/>
      <c r="S2085" s="723">
        <f>S2124</f>
        <v>37</v>
      </c>
      <c r="T2085" s="370" t="str">
        <f>IFERROR(VLOOKUP(B2085,'Planilha Orçamentária'!$A$13:$H$171,5,FALSE),0)</f>
        <v>und</v>
      </c>
      <c r="U2085" s="496"/>
    </row>
    <row r="2086" spans="2:22" ht="15.75" customHeight="1" x14ac:dyDescent="0.25">
      <c r="B2086" s="563"/>
      <c r="C2086" s="562"/>
      <c r="D2086" s="563"/>
      <c r="E2086" s="739"/>
      <c r="F2086" s="185"/>
      <c r="G2086" s="157"/>
      <c r="H2086" s="35"/>
      <c r="I2086" s="35"/>
      <c r="J2086" s="157"/>
      <c r="K2086" s="35"/>
      <c r="L2086" s="745"/>
      <c r="M2086" s="153" t="s">
        <v>44</v>
      </c>
      <c r="N2086" s="317" t="s">
        <v>13345</v>
      </c>
      <c r="O2086" s="153" t="s">
        <v>13408</v>
      </c>
      <c r="P2086" s="174"/>
      <c r="Q2086" s="174"/>
      <c r="R2086" s="174"/>
      <c r="S2086" s="178" t="s">
        <v>13366</v>
      </c>
      <c r="T2086" s="222"/>
      <c r="U2086" s="496"/>
    </row>
    <row r="2087" spans="2:22" ht="25.5" x14ac:dyDescent="0.25">
      <c r="B2087" s="563"/>
      <c r="C2087" s="562"/>
      <c r="D2087" s="563"/>
      <c r="E2087" s="739" t="s">
        <v>13411</v>
      </c>
      <c r="F2087" s="185"/>
      <c r="G2087" s="157"/>
      <c r="H2087" s="35"/>
      <c r="I2087" s="35"/>
      <c r="J2087" s="157"/>
      <c r="K2087" s="35"/>
      <c r="L2087" s="745" t="s">
        <v>13414</v>
      </c>
      <c r="M2087" s="174">
        <v>1</v>
      </c>
      <c r="N2087" s="319"/>
      <c r="O2087" s="174"/>
      <c r="P2087" s="174"/>
      <c r="Q2087" s="174"/>
      <c r="R2087" s="174"/>
      <c r="S2087" s="592">
        <f>M2087</f>
        <v>1</v>
      </c>
      <c r="T2087" s="222"/>
      <c r="V2087" s="393"/>
    </row>
    <row r="2088" spans="2:22" ht="25.5" x14ac:dyDescent="0.25">
      <c r="B2088" s="563"/>
      <c r="C2088" s="562"/>
      <c r="D2088" s="563"/>
      <c r="E2088" s="739" t="s">
        <v>13411</v>
      </c>
      <c r="F2088" s="185"/>
      <c r="G2088" s="157"/>
      <c r="H2088" s="35"/>
      <c r="I2088" s="35"/>
      <c r="J2088" s="157"/>
      <c r="K2088" s="35"/>
      <c r="L2088" s="745" t="s">
        <v>13415</v>
      </c>
      <c r="M2088" s="174">
        <v>1</v>
      </c>
      <c r="N2088" s="319"/>
      <c r="O2088" s="174"/>
      <c r="P2088" s="174"/>
      <c r="Q2088" s="174"/>
      <c r="R2088" s="174"/>
      <c r="S2088" s="592">
        <f t="shared" ref="S2088:S2123" si="267">M2088</f>
        <v>1</v>
      </c>
      <c r="T2088" s="222"/>
      <c r="V2088" s="393"/>
    </row>
    <row r="2089" spans="2:22" ht="25.5" x14ac:dyDescent="0.25">
      <c r="B2089" s="563"/>
      <c r="C2089" s="562"/>
      <c r="D2089" s="563"/>
      <c r="E2089" s="739" t="s">
        <v>13411</v>
      </c>
      <c r="F2089" s="185"/>
      <c r="G2089" s="157"/>
      <c r="H2089" s="35"/>
      <c r="I2089" s="35"/>
      <c r="J2089" s="157"/>
      <c r="K2089" s="35"/>
      <c r="L2089" s="745" t="s">
        <v>13416</v>
      </c>
      <c r="M2089" s="174">
        <v>1</v>
      </c>
      <c r="N2089" s="319"/>
      <c r="O2089" s="174"/>
      <c r="P2089" s="174"/>
      <c r="Q2089" s="174"/>
      <c r="R2089" s="174"/>
      <c r="S2089" s="592">
        <f t="shared" si="267"/>
        <v>1</v>
      </c>
      <c r="T2089" s="222"/>
      <c r="V2089" s="393"/>
    </row>
    <row r="2090" spans="2:22" ht="25.5" x14ac:dyDescent="0.25">
      <c r="B2090" s="563"/>
      <c r="C2090" s="562"/>
      <c r="D2090" s="563"/>
      <c r="E2090" s="739" t="s">
        <v>13411</v>
      </c>
      <c r="F2090" s="185"/>
      <c r="G2090" s="157"/>
      <c r="H2090" s="35"/>
      <c r="I2090" s="35"/>
      <c r="J2090" s="157"/>
      <c r="K2090" s="35"/>
      <c r="L2090" s="745" t="s">
        <v>13417</v>
      </c>
      <c r="M2090" s="174">
        <v>1</v>
      </c>
      <c r="N2090" s="319"/>
      <c r="O2090" s="174"/>
      <c r="P2090" s="174"/>
      <c r="Q2090" s="174"/>
      <c r="R2090" s="174"/>
      <c r="S2090" s="592">
        <f t="shared" si="267"/>
        <v>1</v>
      </c>
      <c r="T2090" s="222"/>
      <c r="V2090" s="393"/>
    </row>
    <row r="2091" spans="2:22" ht="25.5" x14ac:dyDescent="0.25">
      <c r="B2091" s="563"/>
      <c r="C2091" s="562"/>
      <c r="D2091" s="563"/>
      <c r="E2091" s="739" t="s">
        <v>13411</v>
      </c>
      <c r="F2091" s="185"/>
      <c r="G2091" s="157"/>
      <c r="H2091" s="35"/>
      <c r="I2091" s="35"/>
      <c r="J2091" s="157"/>
      <c r="K2091" s="35"/>
      <c r="L2091" s="745" t="s">
        <v>13418</v>
      </c>
      <c r="M2091" s="174">
        <v>1</v>
      </c>
      <c r="N2091" s="319"/>
      <c r="O2091" s="174"/>
      <c r="P2091" s="174"/>
      <c r="Q2091" s="174"/>
      <c r="R2091" s="174"/>
      <c r="S2091" s="592">
        <f t="shared" si="267"/>
        <v>1</v>
      </c>
      <c r="T2091" s="222"/>
      <c r="V2091" s="393"/>
    </row>
    <row r="2092" spans="2:22" ht="25.5" x14ac:dyDescent="0.25">
      <c r="B2092" s="563"/>
      <c r="C2092" s="562"/>
      <c r="D2092" s="563"/>
      <c r="E2092" s="739" t="s">
        <v>13411</v>
      </c>
      <c r="F2092" s="185"/>
      <c r="G2092" s="157"/>
      <c r="H2092" s="35"/>
      <c r="I2092" s="35"/>
      <c r="J2092" s="157"/>
      <c r="K2092" s="35"/>
      <c r="L2092" s="745" t="s">
        <v>13419</v>
      </c>
      <c r="M2092" s="174">
        <v>1</v>
      </c>
      <c r="N2092" s="319"/>
      <c r="O2092" s="174"/>
      <c r="P2092" s="174"/>
      <c r="Q2092" s="174"/>
      <c r="R2092" s="174"/>
      <c r="S2092" s="592">
        <f t="shared" si="267"/>
        <v>1</v>
      </c>
      <c r="T2092" s="222"/>
      <c r="V2092" s="393"/>
    </row>
    <row r="2093" spans="2:22" ht="25.5" x14ac:dyDescent="0.25">
      <c r="B2093" s="563"/>
      <c r="C2093" s="562"/>
      <c r="D2093" s="563"/>
      <c r="E2093" s="739" t="s">
        <v>13411</v>
      </c>
      <c r="F2093" s="185"/>
      <c r="G2093" s="157"/>
      <c r="H2093" s="35"/>
      <c r="I2093" s="35"/>
      <c r="J2093" s="157"/>
      <c r="K2093" s="35"/>
      <c r="L2093" s="745" t="s">
        <v>13420</v>
      </c>
      <c r="M2093" s="174">
        <v>1</v>
      </c>
      <c r="N2093" s="319"/>
      <c r="O2093" s="174"/>
      <c r="P2093" s="174"/>
      <c r="Q2093" s="174"/>
      <c r="R2093" s="174"/>
      <c r="S2093" s="592">
        <f t="shared" si="267"/>
        <v>1</v>
      </c>
      <c r="T2093" s="222"/>
      <c r="V2093" s="393"/>
    </row>
    <row r="2094" spans="2:22" ht="25.5" x14ac:dyDescent="0.25">
      <c r="B2094" s="563"/>
      <c r="C2094" s="562"/>
      <c r="D2094" s="563"/>
      <c r="E2094" s="739" t="s">
        <v>13411</v>
      </c>
      <c r="F2094" s="185"/>
      <c r="G2094" s="157"/>
      <c r="H2094" s="35"/>
      <c r="I2094" s="35"/>
      <c r="J2094" s="157"/>
      <c r="K2094" s="35"/>
      <c r="L2094" s="745" t="s">
        <v>13374</v>
      </c>
      <c r="M2094" s="174">
        <v>1</v>
      </c>
      <c r="N2094" s="319"/>
      <c r="O2094" s="174"/>
      <c r="P2094" s="174"/>
      <c r="Q2094" s="174"/>
      <c r="R2094" s="174"/>
      <c r="S2094" s="592">
        <f t="shared" si="267"/>
        <v>1</v>
      </c>
      <c r="T2094" s="222"/>
      <c r="V2094" s="393"/>
    </row>
    <row r="2095" spans="2:22" ht="25.5" x14ac:dyDescent="0.25">
      <c r="B2095" s="563"/>
      <c r="C2095" s="562"/>
      <c r="D2095" s="563"/>
      <c r="E2095" s="739" t="s">
        <v>13411</v>
      </c>
      <c r="F2095" s="185"/>
      <c r="G2095" s="157"/>
      <c r="H2095" s="35"/>
      <c r="I2095" s="35"/>
      <c r="J2095" s="157"/>
      <c r="K2095" s="35"/>
      <c r="L2095" s="745" t="s">
        <v>13374</v>
      </c>
      <c r="M2095" s="174">
        <v>1</v>
      </c>
      <c r="N2095" s="319"/>
      <c r="O2095" s="174"/>
      <c r="P2095" s="174"/>
      <c r="Q2095" s="174"/>
      <c r="R2095" s="174"/>
      <c r="S2095" s="592">
        <f t="shared" si="267"/>
        <v>1</v>
      </c>
      <c r="T2095" s="222"/>
      <c r="V2095" s="393"/>
    </row>
    <row r="2096" spans="2:22" x14ac:dyDescent="0.25">
      <c r="B2096" s="563"/>
      <c r="C2096" s="562"/>
      <c r="D2096" s="563"/>
      <c r="E2096" s="739" t="s">
        <v>13412</v>
      </c>
      <c r="F2096" s="185"/>
      <c r="G2096" s="157"/>
      <c r="H2096" s="35"/>
      <c r="I2096" s="35"/>
      <c r="J2096" s="157"/>
      <c r="K2096" s="35"/>
      <c r="L2096" s="745" t="s">
        <v>13421</v>
      </c>
      <c r="M2096" s="174">
        <v>1</v>
      </c>
      <c r="N2096" s="319"/>
      <c r="O2096" s="174"/>
      <c r="P2096" s="174"/>
      <c r="Q2096" s="174"/>
      <c r="R2096" s="174"/>
      <c r="S2096" s="592">
        <f t="shared" si="267"/>
        <v>1</v>
      </c>
      <c r="T2096" s="222"/>
      <c r="V2096" s="393"/>
    </row>
    <row r="2097" spans="2:22" x14ac:dyDescent="0.25">
      <c r="B2097" s="563"/>
      <c r="C2097" s="562"/>
      <c r="D2097" s="563"/>
      <c r="E2097" s="739" t="s">
        <v>13412</v>
      </c>
      <c r="F2097" s="185"/>
      <c r="G2097" s="157"/>
      <c r="H2097" s="35"/>
      <c r="I2097" s="35"/>
      <c r="J2097" s="157"/>
      <c r="K2097" s="35"/>
      <c r="L2097" s="745" t="s">
        <v>13422</v>
      </c>
      <c r="M2097" s="174">
        <v>1</v>
      </c>
      <c r="N2097" s="319"/>
      <c r="O2097" s="174"/>
      <c r="P2097" s="174"/>
      <c r="Q2097" s="174"/>
      <c r="R2097" s="174"/>
      <c r="S2097" s="592">
        <f t="shared" si="267"/>
        <v>1</v>
      </c>
      <c r="T2097" s="222"/>
      <c r="V2097" s="393"/>
    </row>
    <row r="2098" spans="2:22" x14ac:dyDescent="0.25">
      <c r="B2098" s="563"/>
      <c r="C2098" s="562"/>
      <c r="D2098" s="563"/>
      <c r="E2098" s="739" t="s">
        <v>13412</v>
      </c>
      <c r="F2098" s="185"/>
      <c r="G2098" s="157"/>
      <c r="H2098" s="35"/>
      <c r="I2098" s="35"/>
      <c r="J2098" s="157"/>
      <c r="K2098" s="35"/>
      <c r="L2098" s="745" t="s">
        <v>13423</v>
      </c>
      <c r="M2098" s="174">
        <v>1</v>
      </c>
      <c r="N2098" s="319"/>
      <c r="O2098" s="174"/>
      <c r="P2098" s="174"/>
      <c r="Q2098" s="174"/>
      <c r="R2098" s="174"/>
      <c r="S2098" s="592">
        <f t="shared" si="267"/>
        <v>1</v>
      </c>
      <c r="T2098" s="222"/>
      <c r="V2098" s="393"/>
    </row>
    <row r="2099" spans="2:22" x14ac:dyDescent="0.25">
      <c r="B2099" s="563"/>
      <c r="C2099" s="562"/>
      <c r="D2099" s="563"/>
      <c r="E2099" s="739" t="s">
        <v>13412</v>
      </c>
      <c r="F2099" s="185"/>
      <c r="G2099" s="157"/>
      <c r="H2099" s="35"/>
      <c r="I2099" s="35"/>
      <c r="J2099" s="157"/>
      <c r="K2099" s="35"/>
      <c r="L2099" s="745" t="s">
        <v>13424</v>
      </c>
      <c r="M2099" s="174">
        <v>1</v>
      </c>
      <c r="N2099" s="319"/>
      <c r="O2099" s="174"/>
      <c r="P2099" s="174"/>
      <c r="Q2099" s="174"/>
      <c r="R2099" s="174"/>
      <c r="S2099" s="592">
        <f t="shared" si="267"/>
        <v>1</v>
      </c>
      <c r="T2099" s="222"/>
      <c r="V2099" s="393"/>
    </row>
    <row r="2100" spans="2:22" x14ac:dyDescent="0.25">
      <c r="B2100" s="563"/>
      <c r="C2100" s="562"/>
      <c r="D2100" s="563"/>
      <c r="E2100" s="739" t="s">
        <v>13412</v>
      </c>
      <c r="F2100" s="185"/>
      <c r="G2100" s="157"/>
      <c r="H2100" s="35"/>
      <c r="I2100" s="35"/>
      <c r="J2100" s="157"/>
      <c r="K2100" s="35"/>
      <c r="L2100" s="745" t="s">
        <v>13425</v>
      </c>
      <c r="M2100" s="174">
        <v>1</v>
      </c>
      <c r="N2100" s="319"/>
      <c r="O2100" s="174"/>
      <c r="P2100" s="174"/>
      <c r="Q2100" s="174"/>
      <c r="R2100" s="174"/>
      <c r="S2100" s="592">
        <f t="shared" si="267"/>
        <v>1</v>
      </c>
      <c r="T2100" s="222"/>
      <c r="V2100" s="393"/>
    </row>
    <row r="2101" spans="2:22" x14ac:dyDescent="0.25">
      <c r="B2101" s="563"/>
      <c r="C2101" s="562"/>
      <c r="D2101" s="563"/>
      <c r="E2101" s="739" t="s">
        <v>13412</v>
      </c>
      <c r="F2101" s="185"/>
      <c r="G2101" s="157"/>
      <c r="H2101" s="35"/>
      <c r="I2101" s="35"/>
      <c r="J2101" s="157"/>
      <c r="K2101" s="35"/>
      <c r="L2101" s="745" t="s">
        <v>13426</v>
      </c>
      <c r="M2101" s="174">
        <v>1</v>
      </c>
      <c r="N2101" s="319"/>
      <c r="O2101" s="174"/>
      <c r="P2101" s="174"/>
      <c r="Q2101" s="174"/>
      <c r="R2101" s="174"/>
      <c r="S2101" s="592">
        <f t="shared" si="267"/>
        <v>1</v>
      </c>
      <c r="T2101" s="222"/>
      <c r="V2101" s="393"/>
    </row>
    <row r="2102" spans="2:22" ht="25.5" x14ac:dyDescent="0.25">
      <c r="B2102" s="563"/>
      <c r="C2102" s="562"/>
      <c r="D2102" s="563"/>
      <c r="E2102" s="739" t="s">
        <v>13413</v>
      </c>
      <c r="F2102" s="185"/>
      <c r="G2102" s="157"/>
      <c r="H2102" s="35"/>
      <c r="I2102" s="35"/>
      <c r="J2102" s="157"/>
      <c r="K2102" s="35"/>
      <c r="L2102" s="745" t="s">
        <v>13427</v>
      </c>
      <c r="M2102" s="174">
        <v>1</v>
      </c>
      <c r="N2102" s="319"/>
      <c r="O2102" s="174"/>
      <c r="P2102" s="174"/>
      <c r="Q2102" s="174"/>
      <c r="R2102" s="174"/>
      <c r="S2102" s="592">
        <f t="shared" si="267"/>
        <v>1</v>
      </c>
      <c r="T2102" s="222"/>
      <c r="V2102" s="393"/>
    </row>
    <row r="2103" spans="2:22" ht="25.5" x14ac:dyDescent="0.25">
      <c r="B2103" s="563"/>
      <c r="C2103" s="562"/>
      <c r="D2103" s="563"/>
      <c r="E2103" s="739" t="s">
        <v>13413</v>
      </c>
      <c r="F2103" s="185"/>
      <c r="G2103" s="157"/>
      <c r="H2103" s="35"/>
      <c r="I2103" s="35"/>
      <c r="J2103" s="157"/>
      <c r="K2103" s="35"/>
      <c r="L2103" s="745" t="s">
        <v>13428</v>
      </c>
      <c r="M2103" s="174">
        <v>1</v>
      </c>
      <c r="N2103" s="319"/>
      <c r="O2103" s="174"/>
      <c r="P2103" s="174"/>
      <c r="Q2103" s="174"/>
      <c r="R2103" s="174"/>
      <c r="S2103" s="592">
        <f t="shared" si="267"/>
        <v>1</v>
      </c>
      <c r="T2103" s="222"/>
      <c r="V2103" s="393"/>
    </row>
    <row r="2104" spans="2:22" ht="25.5" x14ac:dyDescent="0.25">
      <c r="B2104" s="563"/>
      <c r="C2104" s="562"/>
      <c r="D2104" s="563"/>
      <c r="E2104" s="739" t="s">
        <v>13413</v>
      </c>
      <c r="F2104" s="185"/>
      <c r="G2104" s="157"/>
      <c r="H2104" s="35"/>
      <c r="I2104" s="35"/>
      <c r="J2104" s="157"/>
      <c r="K2104" s="35"/>
      <c r="L2104" s="745" t="s">
        <v>13429</v>
      </c>
      <c r="M2104" s="174">
        <v>1</v>
      </c>
      <c r="N2104" s="319"/>
      <c r="O2104" s="174"/>
      <c r="P2104" s="174"/>
      <c r="Q2104" s="174"/>
      <c r="R2104" s="174"/>
      <c r="S2104" s="592">
        <f t="shared" si="267"/>
        <v>1</v>
      </c>
      <c r="T2104" s="222"/>
      <c r="V2104" s="393"/>
    </row>
    <row r="2105" spans="2:22" ht="25.5" x14ac:dyDescent="0.25">
      <c r="B2105" s="563"/>
      <c r="C2105" s="562"/>
      <c r="D2105" s="563"/>
      <c r="E2105" s="739" t="s">
        <v>13413</v>
      </c>
      <c r="F2105" s="185"/>
      <c r="G2105" s="157"/>
      <c r="H2105" s="35"/>
      <c r="I2105" s="35"/>
      <c r="J2105" s="157"/>
      <c r="K2105" s="35"/>
      <c r="L2105" s="745" t="s">
        <v>13430</v>
      </c>
      <c r="M2105" s="174">
        <v>1</v>
      </c>
      <c r="N2105" s="319"/>
      <c r="O2105" s="174"/>
      <c r="P2105" s="174"/>
      <c r="Q2105" s="174"/>
      <c r="R2105" s="174"/>
      <c r="S2105" s="592">
        <f t="shared" si="267"/>
        <v>1</v>
      </c>
      <c r="T2105" s="222"/>
      <c r="V2105" s="393"/>
    </row>
    <row r="2106" spans="2:22" ht="25.5" x14ac:dyDescent="0.25">
      <c r="B2106" s="563"/>
      <c r="C2106" s="562"/>
      <c r="D2106" s="563"/>
      <c r="E2106" s="739" t="s">
        <v>13413</v>
      </c>
      <c r="F2106" s="185"/>
      <c r="G2106" s="157"/>
      <c r="H2106" s="35"/>
      <c r="I2106" s="35"/>
      <c r="J2106" s="157"/>
      <c r="K2106" s="35"/>
      <c r="L2106" s="745" t="s">
        <v>13431</v>
      </c>
      <c r="M2106" s="174">
        <v>1</v>
      </c>
      <c r="N2106" s="319"/>
      <c r="O2106" s="174"/>
      <c r="P2106" s="174"/>
      <c r="Q2106" s="174"/>
      <c r="R2106" s="174"/>
      <c r="S2106" s="592">
        <f t="shared" si="267"/>
        <v>1</v>
      </c>
      <c r="T2106" s="222"/>
      <c r="V2106" s="393"/>
    </row>
    <row r="2107" spans="2:22" ht="25.5" x14ac:dyDescent="0.25">
      <c r="B2107" s="563"/>
      <c r="C2107" s="562"/>
      <c r="D2107" s="563"/>
      <c r="E2107" s="739" t="s">
        <v>13413</v>
      </c>
      <c r="F2107" s="185"/>
      <c r="G2107" s="157"/>
      <c r="H2107" s="35"/>
      <c r="I2107" s="35"/>
      <c r="J2107" s="157"/>
      <c r="K2107" s="35"/>
      <c r="L2107" s="745" t="s">
        <v>13432</v>
      </c>
      <c r="M2107" s="174">
        <v>1</v>
      </c>
      <c r="N2107" s="319"/>
      <c r="O2107" s="174"/>
      <c r="P2107" s="174"/>
      <c r="Q2107" s="174"/>
      <c r="R2107" s="174"/>
      <c r="S2107" s="592">
        <f t="shared" si="267"/>
        <v>1</v>
      </c>
      <c r="T2107" s="222"/>
      <c r="V2107" s="393"/>
    </row>
    <row r="2108" spans="2:22" ht="25.5" x14ac:dyDescent="0.25">
      <c r="B2108" s="563"/>
      <c r="C2108" s="562"/>
      <c r="D2108" s="563"/>
      <c r="E2108" s="739" t="s">
        <v>13413</v>
      </c>
      <c r="F2108" s="185"/>
      <c r="G2108" s="157"/>
      <c r="H2108" s="35"/>
      <c r="I2108" s="35"/>
      <c r="J2108" s="157"/>
      <c r="K2108" s="35"/>
      <c r="L2108" s="745" t="s">
        <v>13433</v>
      </c>
      <c r="M2108" s="174">
        <v>1</v>
      </c>
      <c r="N2108" s="319"/>
      <c r="O2108" s="174"/>
      <c r="P2108" s="174"/>
      <c r="Q2108" s="174"/>
      <c r="R2108" s="174"/>
      <c r="S2108" s="592">
        <f t="shared" si="267"/>
        <v>1</v>
      </c>
      <c r="T2108" s="222"/>
      <c r="V2108" s="393"/>
    </row>
    <row r="2109" spans="2:22" ht="25.5" x14ac:dyDescent="0.25">
      <c r="B2109" s="563"/>
      <c r="C2109" s="562"/>
      <c r="D2109" s="563"/>
      <c r="E2109" s="739" t="s">
        <v>13413</v>
      </c>
      <c r="F2109" s="185"/>
      <c r="G2109" s="157"/>
      <c r="H2109" s="35"/>
      <c r="I2109" s="35"/>
      <c r="J2109" s="157"/>
      <c r="K2109" s="35"/>
      <c r="L2109" s="745" t="s">
        <v>13434</v>
      </c>
      <c r="M2109" s="174">
        <v>1</v>
      </c>
      <c r="N2109" s="319"/>
      <c r="O2109" s="174"/>
      <c r="P2109" s="174"/>
      <c r="Q2109" s="174"/>
      <c r="R2109" s="174"/>
      <c r="S2109" s="592">
        <f t="shared" si="267"/>
        <v>1</v>
      </c>
      <c r="T2109" s="222"/>
      <c r="V2109" s="393"/>
    </row>
    <row r="2110" spans="2:22" ht="25.5" x14ac:dyDescent="0.25">
      <c r="B2110" s="563"/>
      <c r="C2110" s="562"/>
      <c r="D2110" s="563"/>
      <c r="E2110" s="739" t="s">
        <v>13413</v>
      </c>
      <c r="F2110" s="185"/>
      <c r="G2110" s="157"/>
      <c r="H2110" s="35"/>
      <c r="I2110" s="35"/>
      <c r="J2110" s="157"/>
      <c r="K2110" s="35"/>
      <c r="L2110" s="745" t="s">
        <v>13435</v>
      </c>
      <c r="M2110" s="174">
        <v>1</v>
      </c>
      <c r="N2110" s="319"/>
      <c r="O2110" s="174"/>
      <c r="P2110" s="174"/>
      <c r="Q2110" s="174"/>
      <c r="R2110" s="174"/>
      <c r="S2110" s="592">
        <f t="shared" si="267"/>
        <v>1</v>
      </c>
      <c r="T2110" s="222"/>
      <c r="V2110" s="393"/>
    </row>
    <row r="2111" spans="2:22" ht="25.5" x14ac:dyDescent="0.25">
      <c r="B2111" s="563"/>
      <c r="C2111" s="562"/>
      <c r="D2111" s="563"/>
      <c r="E2111" s="739" t="s">
        <v>13413</v>
      </c>
      <c r="F2111" s="185"/>
      <c r="G2111" s="157"/>
      <c r="H2111" s="35"/>
      <c r="I2111" s="35"/>
      <c r="J2111" s="157"/>
      <c r="K2111" s="35"/>
      <c r="L2111" s="745" t="s">
        <v>13436</v>
      </c>
      <c r="M2111" s="174">
        <v>1</v>
      </c>
      <c r="N2111" s="319"/>
      <c r="O2111" s="174"/>
      <c r="P2111" s="174"/>
      <c r="Q2111" s="174"/>
      <c r="R2111" s="174"/>
      <c r="S2111" s="592">
        <f t="shared" si="267"/>
        <v>1</v>
      </c>
      <c r="T2111" s="222"/>
      <c r="V2111" s="393"/>
    </row>
    <row r="2112" spans="2:22" ht="25.5" x14ac:dyDescent="0.25">
      <c r="B2112" s="563"/>
      <c r="C2112" s="562"/>
      <c r="D2112" s="563"/>
      <c r="E2112" s="739" t="s">
        <v>13413</v>
      </c>
      <c r="F2112" s="185"/>
      <c r="G2112" s="157"/>
      <c r="H2112" s="35"/>
      <c r="I2112" s="35"/>
      <c r="J2112" s="157"/>
      <c r="K2112" s="35"/>
      <c r="L2112" s="745" t="s">
        <v>13437</v>
      </c>
      <c r="M2112" s="174">
        <v>1</v>
      </c>
      <c r="N2112" s="319"/>
      <c r="O2112" s="174"/>
      <c r="P2112" s="174"/>
      <c r="Q2112" s="174"/>
      <c r="R2112" s="174"/>
      <c r="S2112" s="592">
        <f t="shared" si="267"/>
        <v>1</v>
      </c>
      <c r="T2112" s="222"/>
      <c r="V2112" s="393"/>
    </row>
    <row r="2113" spans="2:22" ht="25.5" x14ac:dyDescent="0.25">
      <c r="B2113" s="563"/>
      <c r="C2113" s="562"/>
      <c r="D2113" s="563"/>
      <c r="E2113" s="739" t="s">
        <v>13413</v>
      </c>
      <c r="F2113" s="185"/>
      <c r="G2113" s="157"/>
      <c r="H2113" s="35"/>
      <c r="I2113" s="35"/>
      <c r="J2113" s="157"/>
      <c r="K2113" s="35"/>
      <c r="L2113" s="745" t="s">
        <v>13438</v>
      </c>
      <c r="M2113" s="174">
        <v>1</v>
      </c>
      <c r="N2113" s="319"/>
      <c r="O2113" s="174"/>
      <c r="P2113" s="174"/>
      <c r="Q2113" s="174"/>
      <c r="R2113" s="174"/>
      <c r="S2113" s="592">
        <f t="shared" si="267"/>
        <v>1</v>
      </c>
      <c r="T2113" s="222"/>
      <c r="V2113" s="393"/>
    </row>
    <row r="2114" spans="2:22" ht="25.5" x14ac:dyDescent="0.25">
      <c r="B2114" s="563"/>
      <c r="C2114" s="562"/>
      <c r="D2114" s="563"/>
      <c r="E2114" s="739" t="s">
        <v>13413</v>
      </c>
      <c r="F2114" s="185"/>
      <c r="G2114" s="157"/>
      <c r="H2114" s="35"/>
      <c r="I2114" s="35"/>
      <c r="J2114" s="157"/>
      <c r="K2114" s="35"/>
      <c r="L2114" s="745" t="s">
        <v>13439</v>
      </c>
      <c r="M2114" s="174">
        <v>1</v>
      </c>
      <c r="N2114" s="319"/>
      <c r="O2114" s="174"/>
      <c r="P2114" s="174"/>
      <c r="Q2114" s="174"/>
      <c r="R2114" s="174"/>
      <c r="S2114" s="592">
        <f t="shared" si="267"/>
        <v>1</v>
      </c>
      <c r="T2114" s="222"/>
      <c r="V2114" s="393"/>
    </row>
    <row r="2115" spans="2:22" ht="25.5" x14ac:dyDescent="0.25">
      <c r="B2115" s="563"/>
      <c r="C2115" s="562"/>
      <c r="D2115" s="563"/>
      <c r="E2115" s="739" t="s">
        <v>13413</v>
      </c>
      <c r="F2115" s="185"/>
      <c r="G2115" s="157"/>
      <c r="H2115" s="35"/>
      <c r="I2115" s="35"/>
      <c r="J2115" s="157"/>
      <c r="K2115" s="35"/>
      <c r="L2115" s="745" t="s">
        <v>13440</v>
      </c>
      <c r="M2115" s="174">
        <v>1</v>
      </c>
      <c r="N2115" s="319"/>
      <c r="O2115" s="174"/>
      <c r="P2115" s="174"/>
      <c r="Q2115" s="174"/>
      <c r="R2115" s="174"/>
      <c r="S2115" s="592">
        <f t="shared" si="267"/>
        <v>1</v>
      </c>
      <c r="T2115" s="222"/>
      <c r="V2115" s="393"/>
    </row>
    <row r="2116" spans="2:22" ht="25.5" x14ac:dyDescent="0.25">
      <c r="B2116" s="563"/>
      <c r="C2116" s="562"/>
      <c r="D2116" s="563"/>
      <c r="E2116" s="739" t="s">
        <v>13413</v>
      </c>
      <c r="F2116" s="185"/>
      <c r="G2116" s="157"/>
      <c r="H2116" s="35"/>
      <c r="I2116" s="35"/>
      <c r="J2116" s="157"/>
      <c r="K2116" s="35"/>
      <c r="L2116" s="745" t="s">
        <v>13441</v>
      </c>
      <c r="M2116" s="174">
        <v>1</v>
      </c>
      <c r="N2116" s="319"/>
      <c r="O2116" s="174"/>
      <c r="P2116" s="174"/>
      <c r="Q2116" s="174"/>
      <c r="R2116" s="174"/>
      <c r="S2116" s="592">
        <f t="shared" si="267"/>
        <v>1</v>
      </c>
      <c r="T2116" s="222"/>
      <c r="V2116" s="393"/>
    </row>
    <row r="2117" spans="2:22" ht="25.5" x14ac:dyDescent="0.25">
      <c r="B2117" s="563"/>
      <c r="C2117" s="562"/>
      <c r="D2117" s="563"/>
      <c r="E2117" s="739" t="s">
        <v>13413</v>
      </c>
      <c r="F2117" s="185"/>
      <c r="G2117" s="157"/>
      <c r="H2117" s="35"/>
      <c r="I2117" s="35"/>
      <c r="J2117" s="157"/>
      <c r="K2117" s="35"/>
      <c r="L2117" s="745" t="s">
        <v>13442</v>
      </c>
      <c r="M2117" s="174">
        <v>1</v>
      </c>
      <c r="N2117" s="319"/>
      <c r="O2117" s="174"/>
      <c r="P2117" s="174"/>
      <c r="Q2117" s="174"/>
      <c r="R2117" s="174"/>
      <c r="S2117" s="592">
        <f t="shared" si="267"/>
        <v>1</v>
      </c>
      <c r="T2117" s="222"/>
      <c r="V2117" s="393"/>
    </row>
    <row r="2118" spans="2:22" ht="25.5" x14ac:dyDescent="0.25">
      <c r="B2118" s="563"/>
      <c r="C2118" s="562"/>
      <c r="D2118" s="563"/>
      <c r="E2118" s="739" t="s">
        <v>13413</v>
      </c>
      <c r="F2118" s="185"/>
      <c r="G2118" s="157"/>
      <c r="H2118" s="35"/>
      <c r="I2118" s="35"/>
      <c r="J2118" s="157"/>
      <c r="K2118" s="35"/>
      <c r="L2118" s="745" t="s">
        <v>13443</v>
      </c>
      <c r="M2118" s="174">
        <v>1</v>
      </c>
      <c r="N2118" s="319"/>
      <c r="O2118" s="174"/>
      <c r="P2118" s="174"/>
      <c r="Q2118" s="174"/>
      <c r="R2118" s="174"/>
      <c r="S2118" s="592">
        <f t="shared" si="267"/>
        <v>1</v>
      </c>
      <c r="T2118" s="222"/>
      <c r="V2118" s="393"/>
    </row>
    <row r="2119" spans="2:22" ht="25.5" x14ac:dyDescent="0.25">
      <c r="B2119" s="563"/>
      <c r="C2119" s="562"/>
      <c r="D2119" s="563"/>
      <c r="E2119" s="739" t="s">
        <v>13413</v>
      </c>
      <c r="F2119" s="185"/>
      <c r="G2119" s="157"/>
      <c r="H2119" s="35"/>
      <c r="I2119" s="35"/>
      <c r="J2119" s="157"/>
      <c r="K2119" s="35"/>
      <c r="L2119" s="745" t="s">
        <v>13444</v>
      </c>
      <c r="M2119" s="174">
        <v>1</v>
      </c>
      <c r="N2119" s="319"/>
      <c r="O2119" s="174"/>
      <c r="P2119" s="174"/>
      <c r="Q2119" s="174"/>
      <c r="R2119" s="174"/>
      <c r="S2119" s="592">
        <f t="shared" si="267"/>
        <v>1</v>
      </c>
      <c r="T2119" s="222"/>
      <c r="V2119" s="393"/>
    </row>
    <row r="2120" spans="2:22" ht="25.5" x14ac:dyDescent="0.25">
      <c r="B2120" s="563"/>
      <c r="C2120" s="562"/>
      <c r="D2120" s="563"/>
      <c r="E2120" s="739" t="s">
        <v>13413</v>
      </c>
      <c r="F2120" s="185"/>
      <c r="G2120" s="157"/>
      <c r="H2120" s="35"/>
      <c r="I2120" s="35"/>
      <c r="J2120" s="157"/>
      <c r="K2120" s="35"/>
      <c r="L2120" s="745" t="s">
        <v>13445</v>
      </c>
      <c r="M2120" s="174">
        <v>1</v>
      </c>
      <c r="N2120" s="319"/>
      <c r="O2120" s="174"/>
      <c r="P2120" s="174"/>
      <c r="Q2120" s="174"/>
      <c r="R2120" s="174"/>
      <c r="S2120" s="592">
        <f t="shared" si="267"/>
        <v>1</v>
      </c>
      <c r="T2120" s="222"/>
      <c r="V2120" s="393"/>
    </row>
    <row r="2121" spans="2:22" ht="25.5" x14ac:dyDescent="0.25">
      <c r="B2121" s="563"/>
      <c r="C2121" s="562"/>
      <c r="D2121" s="563"/>
      <c r="E2121" s="739" t="s">
        <v>13413</v>
      </c>
      <c r="F2121" s="185"/>
      <c r="G2121" s="157"/>
      <c r="H2121" s="35"/>
      <c r="I2121" s="35"/>
      <c r="J2121" s="157"/>
      <c r="K2121" s="35"/>
      <c r="L2121" s="745" t="s">
        <v>13446</v>
      </c>
      <c r="M2121" s="174">
        <v>1</v>
      </c>
      <c r="N2121" s="319"/>
      <c r="O2121" s="174"/>
      <c r="P2121" s="174"/>
      <c r="Q2121" s="174"/>
      <c r="R2121" s="174"/>
      <c r="S2121" s="592">
        <f t="shared" si="267"/>
        <v>1</v>
      </c>
      <c r="T2121" s="222"/>
      <c r="V2121" s="393"/>
    </row>
    <row r="2122" spans="2:22" ht="25.5" x14ac:dyDescent="0.25">
      <c r="B2122" s="563"/>
      <c r="C2122" s="562"/>
      <c r="D2122" s="563"/>
      <c r="E2122" s="739" t="s">
        <v>13413</v>
      </c>
      <c r="F2122" s="185"/>
      <c r="G2122" s="157"/>
      <c r="H2122" s="35"/>
      <c r="I2122" s="35"/>
      <c r="J2122" s="157"/>
      <c r="K2122" s="35"/>
      <c r="L2122" s="745" t="s">
        <v>13447</v>
      </c>
      <c r="M2122" s="174">
        <v>1</v>
      </c>
      <c r="N2122" s="319"/>
      <c r="O2122" s="174"/>
      <c r="P2122" s="174"/>
      <c r="Q2122" s="174"/>
      <c r="R2122" s="174"/>
      <c r="S2122" s="592">
        <f t="shared" si="267"/>
        <v>1</v>
      </c>
      <c r="T2122" s="222"/>
      <c r="V2122" s="393"/>
    </row>
    <row r="2123" spans="2:22" ht="25.5" x14ac:dyDescent="0.25">
      <c r="B2123" s="563"/>
      <c r="C2123" s="562"/>
      <c r="D2123" s="563"/>
      <c r="E2123" s="739" t="s">
        <v>13413</v>
      </c>
      <c r="F2123" s="185"/>
      <c r="G2123" s="157"/>
      <c r="H2123" s="35"/>
      <c r="I2123" s="35"/>
      <c r="J2123" s="157"/>
      <c r="K2123" s="35"/>
      <c r="L2123" s="745" t="s">
        <v>13374</v>
      </c>
      <c r="M2123" s="174">
        <v>1</v>
      </c>
      <c r="N2123" s="319"/>
      <c r="O2123" s="174"/>
      <c r="P2123" s="174"/>
      <c r="Q2123" s="174"/>
      <c r="R2123" s="174"/>
      <c r="S2123" s="592">
        <f t="shared" si="267"/>
        <v>1</v>
      </c>
      <c r="T2123" s="222"/>
      <c r="V2123" s="393"/>
    </row>
    <row r="2124" spans="2:22" x14ac:dyDescent="0.25">
      <c r="B2124" s="565"/>
      <c r="C2124" s="564"/>
      <c r="D2124" s="565"/>
      <c r="E2124" s="149" t="s">
        <v>9</v>
      </c>
      <c r="F2124" s="714"/>
      <c r="G2124" s="715"/>
      <c r="H2124" s="716"/>
      <c r="I2124" s="714"/>
      <c r="J2124" s="715"/>
      <c r="K2124" s="716"/>
      <c r="L2124" s="716"/>
      <c r="M2124" s="717"/>
      <c r="N2124" s="709"/>
      <c r="O2124" s="709"/>
      <c r="P2124" s="709"/>
      <c r="Q2124" s="709"/>
      <c r="R2124" s="709"/>
      <c r="S2124" s="709">
        <f>ROUND(SUM(S2087:S2123),2)</f>
        <v>37</v>
      </c>
      <c r="T2124" s="150" t="str">
        <f>IFERROR(VLOOKUP(B2085,'Planilha Orçamentária'!$A$13:$H$171,5,FALSE),0)</f>
        <v>und</v>
      </c>
    </row>
    <row r="2125" spans="2:22" ht="6.75" customHeight="1" x14ac:dyDescent="0.25">
      <c r="B2125" s="388"/>
      <c r="C2125" s="389"/>
      <c r="D2125" s="389"/>
      <c r="E2125" s="388"/>
      <c r="F2125" s="746"/>
      <c r="G2125" s="746"/>
      <c r="H2125" s="746"/>
      <c r="I2125" s="746"/>
      <c r="J2125" s="746"/>
      <c r="K2125" s="746"/>
      <c r="L2125" s="746"/>
      <c r="M2125" s="746"/>
      <c r="N2125" s="746"/>
      <c r="O2125" s="746"/>
      <c r="P2125" s="746"/>
      <c r="Q2125" s="746"/>
      <c r="R2125" s="746"/>
      <c r="S2125" s="389"/>
      <c r="T2125" s="390"/>
    </row>
    <row r="2126" spans="2:22" ht="25.5" x14ac:dyDescent="0.25">
      <c r="B2126" s="736" t="str">
        <f>'Planilha Orçamentária'!A151</f>
        <v>9.2.8</v>
      </c>
      <c r="C2126" s="737"/>
      <c r="D2126" s="737"/>
      <c r="E2126" s="744" t="str">
        <f>'Planilha Orçamentária'!D151</f>
        <v>Execução De Passeio (Calçada) Ou Piso De Concreto Com Concreto Moldado In Loco, Usinado, Acabamento Convencional, Espessura 6 Cm.</v>
      </c>
      <c r="F2126" s="90"/>
      <c r="G2126" s="91"/>
      <c r="H2126" s="92"/>
      <c r="I2126" s="92"/>
      <c r="J2126" s="91"/>
      <c r="K2126" s="92"/>
      <c r="L2126" s="93"/>
      <c r="M2126" s="412"/>
      <c r="N2126" s="413"/>
      <c r="O2126" s="412"/>
      <c r="P2126" s="712"/>
      <c r="Q2126" s="722"/>
      <c r="R2126" s="712"/>
      <c r="S2126" s="723">
        <f>S2130</f>
        <v>732.92</v>
      </c>
      <c r="T2126" s="370" t="str">
        <f>IFERROR(VLOOKUP(B2126,'Planilha Orçamentária'!$A$13:$H$171,5,FALSE),0)</f>
        <v>m²</v>
      </c>
      <c r="U2126" s="496"/>
    </row>
    <row r="2127" spans="2:22" x14ac:dyDescent="0.25">
      <c r="B2127" s="563"/>
      <c r="C2127" s="562"/>
      <c r="D2127" s="563"/>
      <c r="E2127" s="739"/>
      <c r="F2127" s="967"/>
      <c r="G2127" s="967"/>
      <c r="H2127" s="967"/>
      <c r="I2127" s="967"/>
      <c r="J2127" s="967"/>
      <c r="K2127" s="967"/>
      <c r="L2127" s="747"/>
      <c r="M2127" s="174"/>
      <c r="N2127" s="317" t="s">
        <v>13342</v>
      </c>
      <c r="O2127" s="153" t="s">
        <v>13343</v>
      </c>
      <c r="P2127" s="174"/>
      <c r="Q2127" s="748" t="s">
        <v>13344</v>
      </c>
      <c r="R2127" s="335"/>
      <c r="S2127" s="592"/>
      <c r="T2127" s="222"/>
      <c r="U2127" s="496"/>
    </row>
    <row r="2128" spans="2:22" ht="25.5" x14ac:dyDescent="0.25">
      <c r="B2128" s="563"/>
      <c r="C2128" s="562"/>
      <c r="D2128" s="563"/>
      <c r="E2128" s="739" t="s">
        <v>13459</v>
      </c>
      <c r="F2128" s="967" t="s">
        <v>13350</v>
      </c>
      <c r="G2128" s="967"/>
      <c r="H2128" s="967"/>
      <c r="I2128" s="967"/>
      <c r="J2128" s="967"/>
      <c r="K2128" s="967"/>
      <c r="L2128" s="747"/>
      <c r="M2128" s="174"/>
      <c r="N2128" s="319">
        <v>18.54</v>
      </c>
      <c r="O2128" s="174">
        <v>25.67</v>
      </c>
      <c r="P2128" s="174"/>
      <c r="Q2128" s="174">
        <f t="shared" ref="Q2128:Q2129" si="268">N2128*O2128</f>
        <v>475.92180000000002</v>
      </c>
      <c r="R2128" s="335"/>
      <c r="S2128" s="592">
        <f t="shared" ref="S2128:S2129" si="269">Q2128</f>
        <v>475.92180000000002</v>
      </c>
      <c r="T2128" s="222"/>
      <c r="V2128" s="393"/>
    </row>
    <row r="2129" spans="2:22" ht="25.5" x14ac:dyDescent="0.25">
      <c r="B2129" s="563"/>
      <c r="C2129" s="562"/>
      <c r="D2129" s="563"/>
      <c r="E2129" s="739" t="s">
        <v>13459</v>
      </c>
      <c r="F2129" s="967" t="s">
        <v>13351</v>
      </c>
      <c r="G2129" s="967"/>
      <c r="H2129" s="967"/>
      <c r="I2129" s="967"/>
      <c r="J2129" s="967"/>
      <c r="K2129" s="967"/>
      <c r="L2129" s="747"/>
      <c r="M2129" s="174"/>
      <c r="N2129" s="319">
        <v>12.06</v>
      </c>
      <c r="O2129" s="174">
        <v>21.31</v>
      </c>
      <c r="P2129" s="174"/>
      <c r="Q2129" s="174">
        <f t="shared" si="268"/>
        <v>256.99860000000001</v>
      </c>
      <c r="R2129" s="335"/>
      <c r="S2129" s="592">
        <f t="shared" si="269"/>
        <v>256.99860000000001</v>
      </c>
      <c r="T2129" s="222"/>
      <c r="V2129" s="393"/>
    </row>
    <row r="2130" spans="2:22" x14ac:dyDescent="0.25">
      <c r="B2130" s="565"/>
      <c r="C2130" s="564"/>
      <c r="D2130" s="565"/>
      <c r="E2130" s="149" t="s">
        <v>9</v>
      </c>
      <c r="F2130" s="714"/>
      <c r="G2130" s="715"/>
      <c r="H2130" s="716"/>
      <c r="I2130" s="714"/>
      <c r="J2130" s="715"/>
      <c r="K2130" s="716"/>
      <c r="L2130" s="716"/>
      <c r="M2130" s="717"/>
      <c r="N2130" s="709"/>
      <c r="O2130" s="709"/>
      <c r="P2130" s="709"/>
      <c r="Q2130" s="709"/>
      <c r="R2130" s="709"/>
      <c r="S2130" s="709">
        <f>ROUND(SUM(S2128:S2129),2)</f>
        <v>732.92</v>
      </c>
      <c r="T2130" s="150" t="str">
        <f>IFERROR(VLOOKUP(B2126,'Planilha Orçamentária'!$A$13:$H$171,5,FALSE),0)</f>
        <v>m²</v>
      </c>
    </row>
    <row r="2131" spans="2:22" ht="6.75" customHeight="1" x14ac:dyDescent="0.25">
      <c r="B2131" s="388"/>
      <c r="C2131" s="389"/>
      <c r="D2131" s="389"/>
      <c r="E2131" s="388"/>
      <c r="F2131" s="746"/>
      <c r="G2131" s="746"/>
      <c r="H2131" s="746"/>
      <c r="I2131" s="746"/>
      <c r="J2131" s="746"/>
      <c r="K2131" s="746"/>
      <c r="L2131" s="746"/>
      <c r="M2131" s="746"/>
      <c r="N2131" s="746"/>
      <c r="O2131" s="746"/>
      <c r="P2131" s="746"/>
      <c r="Q2131" s="746"/>
      <c r="R2131" s="746"/>
      <c r="S2131" s="389"/>
      <c r="T2131" s="390"/>
    </row>
    <row r="2132" spans="2:22" x14ac:dyDescent="0.25">
      <c r="B2132" s="736" t="str">
        <f>'Planilha Orçamentária'!A152</f>
        <v>9.2.9</v>
      </c>
      <c r="C2132" s="737"/>
      <c r="D2132" s="737"/>
      <c r="E2132" s="744" t="str">
        <f>'Planilha Orçamentária'!D152</f>
        <v>Deck Em Madeira Ipe Tratado 9Cm</v>
      </c>
      <c r="F2132" s="90"/>
      <c r="G2132" s="91"/>
      <c r="H2132" s="92"/>
      <c r="I2132" s="92"/>
      <c r="J2132" s="91"/>
      <c r="K2132" s="92"/>
      <c r="L2132" s="93"/>
      <c r="M2132" s="412"/>
      <c r="N2132" s="413"/>
      <c r="O2132" s="412"/>
      <c r="P2132" s="712"/>
      <c r="Q2132" s="722"/>
      <c r="R2132" s="712"/>
      <c r="S2132" s="723">
        <f>S2148</f>
        <v>270.43</v>
      </c>
      <c r="T2132" s="370" t="str">
        <f>IFERROR(VLOOKUP(B2132,'Planilha Orçamentária'!$A$13:$H$171,5,FALSE),0)</f>
        <v>m²</v>
      </c>
      <c r="U2132" s="496"/>
    </row>
    <row r="2133" spans="2:22" x14ac:dyDescent="0.25">
      <c r="B2133" s="563"/>
      <c r="C2133" s="562"/>
      <c r="D2133" s="563"/>
      <c r="E2133" s="739"/>
      <c r="F2133" s="185"/>
      <c r="G2133" s="185"/>
      <c r="H2133" s="185"/>
      <c r="I2133" s="185"/>
      <c r="J2133" s="185"/>
      <c r="K2133" s="185"/>
      <c r="L2133" s="35"/>
      <c r="M2133" s="174"/>
      <c r="N2133" s="317" t="s">
        <v>13342</v>
      </c>
      <c r="O2133" s="153" t="s">
        <v>13343</v>
      </c>
      <c r="P2133" s="174"/>
      <c r="Q2133" s="748" t="s">
        <v>13344</v>
      </c>
      <c r="R2133" s="335"/>
      <c r="S2133" s="592"/>
      <c r="T2133" s="222"/>
      <c r="U2133" s="496"/>
    </row>
    <row r="2134" spans="2:22" x14ac:dyDescent="0.25">
      <c r="B2134" s="563"/>
      <c r="C2134" s="562"/>
      <c r="D2134" s="563"/>
      <c r="E2134" s="739" t="s">
        <v>13460</v>
      </c>
      <c r="F2134" s="185"/>
      <c r="G2134" s="185"/>
      <c r="H2134" s="185"/>
      <c r="I2134" s="185"/>
      <c r="J2134" s="185"/>
      <c r="K2134" s="185"/>
      <c r="L2134" s="35" t="s">
        <v>13463</v>
      </c>
      <c r="M2134" s="174"/>
      <c r="N2134" s="319">
        <v>8.02</v>
      </c>
      <c r="O2134" s="174">
        <v>2.5</v>
      </c>
      <c r="P2134" s="174"/>
      <c r="Q2134" s="174">
        <f t="shared" ref="Q2134:Q2147" si="270">N2134*O2134</f>
        <v>20.049999999999997</v>
      </c>
      <c r="R2134" s="335"/>
      <c r="S2134" s="592">
        <f t="shared" ref="S2134:S2147" si="271">Q2134</f>
        <v>20.049999999999997</v>
      </c>
      <c r="T2134" s="222"/>
      <c r="U2134" s="496"/>
    </row>
    <row r="2135" spans="2:22" x14ac:dyDescent="0.25">
      <c r="B2135" s="563"/>
      <c r="C2135" s="562"/>
      <c r="D2135" s="563"/>
      <c r="E2135" s="739" t="s">
        <v>13460</v>
      </c>
      <c r="F2135" s="185"/>
      <c r="G2135" s="185"/>
      <c r="H2135" s="185"/>
      <c r="I2135" s="185"/>
      <c r="J2135" s="185"/>
      <c r="K2135" s="185"/>
      <c r="L2135" s="35" t="s">
        <v>13464</v>
      </c>
      <c r="M2135" s="174"/>
      <c r="N2135" s="319">
        <v>8</v>
      </c>
      <c r="O2135" s="174">
        <v>2</v>
      </c>
      <c r="P2135" s="174"/>
      <c r="Q2135" s="174">
        <f t="shared" si="270"/>
        <v>16</v>
      </c>
      <c r="R2135" s="335"/>
      <c r="S2135" s="592">
        <f t="shared" si="271"/>
        <v>16</v>
      </c>
      <c r="T2135" s="222"/>
      <c r="U2135" s="496"/>
    </row>
    <row r="2136" spans="2:22" x14ac:dyDescent="0.25">
      <c r="B2136" s="563"/>
      <c r="C2136" s="562"/>
      <c r="D2136" s="563"/>
      <c r="E2136" s="739" t="s">
        <v>13460</v>
      </c>
      <c r="F2136" s="185"/>
      <c r="G2136" s="185"/>
      <c r="H2136" s="185"/>
      <c r="I2136" s="185"/>
      <c r="J2136" s="185"/>
      <c r="K2136" s="185"/>
      <c r="L2136" s="35" t="s">
        <v>13465</v>
      </c>
      <c r="M2136" s="174"/>
      <c r="N2136" s="319">
        <v>10.25</v>
      </c>
      <c r="O2136" s="174">
        <v>2</v>
      </c>
      <c r="P2136" s="174"/>
      <c r="Q2136" s="550">
        <f t="shared" si="270"/>
        <v>20.5</v>
      </c>
      <c r="R2136" s="593"/>
      <c r="S2136" s="592">
        <f t="shared" si="271"/>
        <v>20.5</v>
      </c>
      <c r="T2136" s="222"/>
      <c r="U2136" s="496"/>
    </row>
    <row r="2137" spans="2:22" x14ac:dyDescent="0.25">
      <c r="B2137" s="563"/>
      <c r="C2137" s="562"/>
      <c r="D2137" s="563"/>
      <c r="E2137" s="739" t="s">
        <v>13461</v>
      </c>
      <c r="F2137" s="185"/>
      <c r="G2137" s="185"/>
      <c r="H2137" s="185"/>
      <c r="I2137" s="185"/>
      <c r="J2137" s="185"/>
      <c r="K2137" s="185"/>
      <c r="L2137" s="35" t="s">
        <v>13466</v>
      </c>
      <c r="M2137" s="174"/>
      <c r="N2137" s="319">
        <v>3.94</v>
      </c>
      <c r="O2137" s="174">
        <v>2</v>
      </c>
      <c r="P2137" s="174"/>
      <c r="Q2137" s="174">
        <f t="shared" si="270"/>
        <v>7.88</v>
      </c>
      <c r="R2137" s="335"/>
      <c r="S2137" s="592">
        <f t="shared" si="271"/>
        <v>7.88</v>
      </c>
      <c r="T2137" s="222"/>
      <c r="U2137" s="496"/>
    </row>
    <row r="2138" spans="2:22" x14ac:dyDescent="0.25">
      <c r="B2138" s="563"/>
      <c r="C2138" s="562"/>
      <c r="D2138" s="563"/>
      <c r="E2138" s="739" t="s">
        <v>13461</v>
      </c>
      <c r="F2138" s="185"/>
      <c r="G2138" s="185"/>
      <c r="H2138" s="185"/>
      <c r="I2138" s="185"/>
      <c r="J2138" s="185"/>
      <c r="K2138" s="185"/>
      <c r="L2138" s="35" t="s">
        <v>13466</v>
      </c>
      <c r="M2138" s="174"/>
      <c r="N2138" s="319">
        <v>13.18</v>
      </c>
      <c r="O2138" s="174">
        <v>2</v>
      </c>
      <c r="P2138" s="174"/>
      <c r="Q2138" s="174">
        <f t="shared" si="270"/>
        <v>26.36</v>
      </c>
      <c r="R2138" s="335"/>
      <c r="S2138" s="592">
        <f t="shared" si="271"/>
        <v>26.36</v>
      </c>
      <c r="T2138" s="222"/>
      <c r="U2138" s="496"/>
    </row>
    <row r="2139" spans="2:22" x14ac:dyDescent="0.25">
      <c r="B2139" s="563"/>
      <c r="C2139" s="562"/>
      <c r="D2139" s="563"/>
      <c r="E2139" s="739" t="s">
        <v>13462</v>
      </c>
      <c r="F2139" s="185"/>
      <c r="G2139" s="185"/>
      <c r="H2139" s="185"/>
      <c r="I2139" s="185"/>
      <c r="J2139" s="185"/>
      <c r="K2139" s="185"/>
      <c r="L2139" s="35" t="s">
        <v>13467</v>
      </c>
      <c r="M2139" s="174"/>
      <c r="N2139" s="319">
        <v>8.85</v>
      </c>
      <c r="O2139" s="174">
        <v>2</v>
      </c>
      <c r="P2139" s="174"/>
      <c r="Q2139" s="174">
        <f t="shared" si="270"/>
        <v>17.7</v>
      </c>
      <c r="R2139" s="335"/>
      <c r="S2139" s="592">
        <f t="shared" si="271"/>
        <v>17.7</v>
      </c>
      <c r="T2139" s="222"/>
      <c r="U2139" s="496"/>
    </row>
    <row r="2140" spans="2:22" x14ac:dyDescent="0.25">
      <c r="B2140" s="563"/>
      <c r="C2140" s="562"/>
      <c r="D2140" s="563"/>
      <c r="E2140" s="739" t="s">
        <v>13462</v>
      </c>
      <c r="F2140" s="185"/>
      <c r="G2140" s="185"/>
      <c r="H2140" s="185"/>
      <c r="I2140" s="185"/>
      <c r="J2140" s="185"/>
      <c r="K2140" s="185"/>
      <c r="L2140" s="35" t="s">
        <v>13468</v>
      </c>
      <c r="M2140" s="174"/>
      <c r="N2140" s="319">
        <v>11.5</v>
      </c>
      <c r="O2140" s="174">
        <v>2</v>
      </c>
      <c r="P2140" s="174"/>
      <c r="Q2140" s="174">
        <f t="shared" si="270"/>
        <v>23</v>
      </c>
      <c r="R2140" s="335"/>
      <c r="S2140" s="592">
        <f t="shared" si="271"/>
        <v>23</v>
      </c>
      <c r="T2140" s="222"/>
      <c r="U2140" s="496"/>
    </row>
    <row r="2141" spans="2:22" x14ac:dyDescent="0.25">
      <c r="B2141" s="563"/>
      <c r="C2141" s="562"/>
      <c r="D2141" s="563"/>
      <c r="E2141" s="739" t="s">
        <v>13462</v>
      </c>
      <c r="F2141" s="185"/>
      <c r="G2141" s="185"/>
      <c r="H2141" s="185"/>
      <c r="I2141" s="185"/>
      <c r="J2141" s="185"/>
      <c r="K2141" s="185"/>
      <c r="L2141" s="35" t="s">
        <v>13469</v>
      </c>
      <c r="M2141" s="174"/>
      <c r="N2141" s="319">
        <v>11.5</v>
      </c>
      <c r="O2141" s="174">
        <v>2</v>
      </c>
      <c r="P2141" s="174"/>
      <c r="Q2141" s="174">
        <f t="shared" si="270"/>
        <v>23</v>
      </c>
      <c r="R2141" s="335"/>
      <c r="S2141" s="592">
        <f t="shared" si="271"/>
        <v>23</v>
      </c>
      <c r="T2141" s="222"/>
      <c r="U2141" s="496"/>
    </row>
    <row r="2142" spans="2:22" x14ac:dyDescent="0.25">
      <c r="B2142" s="563"/>
      <c r="C2142" s="562"/>
      <c r="D2142" s="563"/>
      <c r="E2142" s="739" t="s">
        <v>13462</v>
      </c>
      <c r="F2142" s="185"/>
      <c r="G2142" s="185"/>
      <c r="H2142" s="185"/>
      <c r="I2142" s="185"/>
      <c r="J2142" s="185"/>
      <c r="K2142" s="185"/>
      <c r="L2142" s="35" t="s">
        <v>13470</v>
      </c>
      <c r="M2142" s="174"/>
      <c r="N2142" s="319">
        <v>9.5</v>
      </c>
      <c r="O2142" s="174">
        <v>2</v>
      </c>
      <c r="P2142" s="174"/>
      <c r="Q2142" s="174">
        <f t="shared" si="270"/>
        <v>19</v>
      </c>
      <c r="R2142" s="335"/>
      <c r="S2142" s="592">
        <f t="shared" si="271"/>
        <v>19</v>
      </c>
      <c r="T2142" s="222"/>
      <c r="U2142" s="496"/>
    </row>
    <row r="2143" spans="2:22" x14ac:dyDescent="0.25">
      <c r="B2143" s="563"/>
      <c r="C2143" s="562"/>
      <c r="D2143" s="563"/>
      <c r="E2143" s="739" t="s">
        <v>13462</v>
      </c>
      <c r="F2143" s="185"/>
      <c r="G2143" s="185"/>
      <c r="H2143" s="185"/>
      <c r="I2143" s="185"/>
      <c r="J2143" s="185"/>
      <c r="K2143" s="185"/>
      <c r="L2143" s="35" t="s">
        <v>13471</v>
      </c>
      <c r="M2143" s="174"/>
      <c r="N2143" s="319">
        <v>9.58</v>
      </c>
      <c r="O2143" s="174">
        <v>2</v>
      </c>
      <c r="P2143" s="174"/>
      <c r="Q2143" s="174">
        <f t="shared" si="270"/>
        <v>19.16</v>
      </c>
      <c r="R2143" s="335"/>
      <c r="S2143" s="592">
        <f t="shared" si="271"/>
        <v>19.16</v>
      </c>
      <c r="T2143" s="222"/>
      <c r="U2143" s="496"/>
    </row>
    <row r="2144" spans="2:22" x14ac:dyDescent="0.25">
      <c r="B2144" s="563"/>
      <c r="C2144" s="562"/>
      <c r="D2144" s="563"/>
      <c r="E2144" s="739" t="s">
        <v>13462</v>
      </c>
      <c r="F2144" s="185"/>
      <c r="G2144" s="185"/>
      <c r="H2144" s="185"/>
      <c r="I2144" s="185"/>
      <c r="J2144" s="185"/>
      <c r="K2144" s="185"/>
      <c r="L2144" s="35" t="s">
        <v>13472</v>
      </c>
      <c r="M2144" s="174"/>
      <c r="N2144" s="319">
        <v>9.1</v>
      </c>
      <c r="O2144" s="174">
        <v>2</v>
      </c>
      <c r="P2144" s="174"/>
      <c r="Q2144" s="174">
        <f t="shared" si="270"/>
        <v>18.2</v>
      </c>
      <c r="R2144" s="335"/>
      <c r="S2144" s="592">
        <f t="shared" si="271"/>
        <v>18.2</v>
      </c>
      <c r="T2144" s="222"/>
      <c r="U2144" s="496"/>
    </row>
    <row r="2145" spans="2:21" x14ac:dyDescent="0.25">
      <c r="B2145" s="563"/>
      <c r="C2145" s="562"/>
      <c r="D2145" s="563"/>
      <c r="E2145" s="739" t="s">
        <v>13462</v>
      </c>
      <c r="F2145" s="185"/>
      <c r="G2145" s="185"/>
      <c r="H2145" s="185"/>
      <c r="I2145" s="185"/>
      <c r="J2145" s="185"/>
      <c r="K2145" s="185"/>
      <c r="L2145" s="35" t="s">
        <v>13473</v>
      </c>
      <c r="M2145" s="174"/>
      <c r="N2145" s="319">
        <v>9.6999999999999993</v>
      </c>
      <c r="O2145" s="174">
        <v>2</v>
      </c>
      <c r="P2145" s="174"/>
      <c r="Q2145" s="174">
        <f t="shared" si="270"/>
        <v>19.399999999999999</v>
      </c>
      <c r="R2145" s="335"/>
      <c r="S2145" s="592">
        <f t="shared" si="271"/>
        <v>19.399999999999999</v>
      </c>
      <c r="T2145" s="222"/>
      <c r="U2145" s="496"/>
    </row>
    <row r="2146" spans="2:21" x14ac:dyDescent="0.25">
      <c r="B2146" s="563"/>
      <c r="C2146" s="562"/>
      <c r="D2146" s="563"/>
      <c r="E2146" s="739" t="s">
        <v>13462</v>
      </c>
      <c r="F2146" s="185"/>
      <c r="G2146" s="185"/>
      <c r="H2146" s="185"/>
      <c r="I2146" s="185"/>
      <c r="J2146" s="185"/>
      <c r="K2146" s="185"/>
      <c r="L2146" s="35" t="s">
        <v>13474</v>
      </c>
      <c r="M2146" s="174"/>
      <c r="N2146" s="319">
        <v>12.41</v>
      </c>
      <c r="O2146" s="174">
        <v>2</v>
      </c>
      <c r="P2146" s="174"/>
      <c r="Q2146" s="174">
        <f t="shared" si="270"/>
        <v>24.82</v>
      </c>
      <c r="R2146" s="335"/>
      <c r="S2146" s="592">
        <f t="shared" si="271"/>
        <v>24.82</v>
      </c>
      <c r="T2146" s="222"/>
      <c r="U2146" s="496"/>
    </row>
    <row r="2147" spans="2:21" x14ac:dyDescent="0.25">
      <c r="B2147" s="563"/>
      <c r="C2147" s="562"/>
      <c r="D2147" s="563"/>
      <c r="E2147" s="739" t="s">
        <v>13462</v>
      </c>
      <c r="F2147" s="183"/>
      <c r="G2147" s="183"/>
      <c r="H2147" s="183"/>
      <c r="I2147" s="183"/>
      <c r="J2147" s="183"/>
      <c r="K2147" s="183"/>
      <c r="L2147" s="35" t="s">
        <v>13475</v>
      </c>
      <c r="M2147" s="174"/>
      <c r="N2147" s="319">
        <v>7.68</v>
      </c>
      <c r="O2147" s="174">
        <v>2</v>
      </c>
      <c r="P2147" s="174"/>
      <c r="Q2147" s="174">
        <f t="shared" si="270"/>
        <v>15.36</v>
      </c>
      <c r="R2147" s="335"/>
      <c r="S2147" s="592">
        <f t="shared" si="271"/>
        <v>15.36</v>
      </c>
      <c r="T2147" s="222"/>
      <c r="U2147" s="496"/>
    </row>
    <row r="2148" spans="2:21" x14ac:dyDescent="0.25">
      <c r="B2148" s="660"/>
      <c r="C2148" s="740"/>
      <c r="D2148" s="741"/>
      <c r="E2148" s="149" t="s">
        <v>9</v>
      </c>
      <c r="F2148" s="714"/>
      <c r="G2148" s="715"/>
      <c r="H2148" s="716"/>
      <c r="I2148" s="714"/>
      <c r="J2148" s="715"/>
      <c r="K2148" s="716"/>
      <c r="L2148" s="716"/>
      <c r="M2148" s="717"/>
      <c r="N2148" s="709"/>
      <c r="O2148" s="709"/>
      <c r="P2148" s="709"/>
      <c r="Q2148" s="709"/>
      <c r="R2148" s="709">
        <f>SUM(R2134:R2147)</f>
        <v>0</v>
      </c>
      <c r="S2148" s="709">
        <f>SUM(S2134:S2147)</f>
        <v>270.43</v>
      </c>
      <c r="T2148" s="150" t="str">
        <f>IFERROR(VLOOKUP(B2132,'Planilha Orçamentária'!$A$13:$H$171,5,FALSE),0)</f>
        <v>m²</v>
      </c>
    </row>
    <row r="2149" spans="2:21" ht="6.75" customHeight="1" x14ac:dyDescent="0.25">
      <c r="B2149" s="388"/>
      <c r="C2149" s="389"/>
      <c r="D2149" s="389"/>
      <c r="E2149" s="388"/>
      <c r="F2149" s="746"/>
      <c r="G2149" s="746"/>
      <c r="H2149" s="746"/>
      <c r="I2149" s="746"/>
      <c r="J2149" s="746"/>
      <c r="K2149" s="746"/>
      <c r="L2149" s="746"/>
      <c r="M2149" s="746"/>
      <c r="N2149" s="746"/>
      <c r="O2149" s="746"/>
      <c r="P2149" s="746"/>
      <c r="Q2149" s="746"/>
      <c r="R2149" s="746"/>
      <c r="S2149" s="389"/>
      <c r="T2149" s="390"/>
    </row>
    <row r="2150" spans="2:21" ht="38.25" x14ac:dyDescent="0.25">
      <c r="B2150" s="736" t="str">
        <f>'Planilha Orçamentária'!A153</f>
        <v>9.2.10</v>
      </c>
      <c r="C2150" s="737"/>
      <c r="D2150" s="737"/>
      <c r="E2150" s="744" t="str">
        <f>'Planilha Orçamentária'!D153</f>
        <v>Blocos pré-moldados de concreto intertravados tipo pavi-s ou equivalente, esp. de 8 cm e resistência a compressão mínima de 35MPa, assentados sobre colchão de areia 10cm e rejuntamento com pó de pedra</v>
      </c>
      <c r="F2150" s="90"/>
      <c r="G2150" s="91"/>
      <c r="H2150" s="92"/>
      <c r="I2150" s="92"/>
      <c r="J2150" s="91"/>
      <c r="K2150" s="92"/>
      <c r="L2150" s="93"/>
      <c r="M2150" s="412"/>
      <c r="N2150" s="413"/>
      <c r="O2150" s="412"/>
      <c r="P2150" s="712"/>
      <c r="Q2150" s="722"/>
      <c r="R2150" s="712"/>
      <c r="S2150" s="723">
        <f>S2152</f>
        <v>293</v>
      </c>
      <c r="T2150" s="370" t="str">
        <f>IFERROR(VLOOKUP(B2150,'Planilha Orçamentária'!$A$13:$H$171,5,FALSE),0)</f>
        <v>m2</v>
      </c>
      <c r="U2150" s="496"/>
    </row>
    <row r="2151" spans="2:21" ht="25.5" x14ac:dyDescent="0.25">
      <c r="B2151" s="563"/>
      <c r="C2151" s="562"/>
      <c r="D2151" s="563"/>
      <c r="E2151" s="739" t="s">
        <v>13476</v>
      </c>
      <c r="F2151" s="183"/>
      <c r="G2151" s="183"/>
      <c r="H2151" s="183"/>
      <c r="I2151" s="183"/>
      <c r="J2151" s="183"/>
      <c r="K2151" s="183"/>
      <c r="L2151" s="595" t="s">
        <v>13374</v>
      </c>
      <c r="M2151" s="174"/>
      <c r="N2151" s="319">
        <v>42.08</v>
      </c>
      <c r="O2151" s="174">
        <f>TRUNC(Q2151/N2151,2)</f>
        <v>6.96</v>
      </c>
      <c r="P2151" s="174"/>
      <c r="Q2151" s="174">
        <v>293</v>
      </c>
      <c r="R2151" s="335"/>
      <c r="S2151" s="592">
        <f t="shared" ref="S2151" si="272">Q2151</f>
        <v>293</v>
      </c>
      <c r="T2151" s="222"/>
      <c r="U2151" s="496"/>
    </row>
    <row r="2152" spans="2:21" x14ac:dyDescent="0.25">
      <c r="B2152" s="565"/>
      <c r="C2152" s="564"/>
      <c r="D2152" s="565"/>
      <c r="E2152" s="149" t="s">
        <v>9</v>
      </c>
      <c r="F2152" s="714"/>
      <c r="G2152" s="715"/>
      <c r="H2152" s="716"/>
      <c r="I2152" s="714"/>
      <c r="J2152" s="715"/>
      <c r="K2152" s="716"/>
      <c r="L2152" s="716"/>
      <c r="M2152" s="717"/>
      <c r="N2152" s="709"/>
      <c r="O2152" s="709"/>
      <c r="P2152" s="709"/>
      <c r="Q2152" s="709"/>
      <c r="R2152" s="709">
        <f>SUM(R2137:R2151)</f>
        <v>0</v>
      </c>
      <c r="S2152" s="709">
        <f>SUM(S2151)</f>
        <v>293</v>
      </c>
      <c r="T2152" s="150" t="str">
        <f>IFERROR(VLOOKUP(B2150,'Planilha Orçamentária'!$A$13:$H$171,5,FALSE),0)</f>
        <v>m2</v>
      </c>
    </row>
    <row r="2153" spans="2:21" ht="6.75" customHeight="1" x14ac:dyDescent="0.25">
      <c r="B2153" s="388"/>
      <c r="C2153" s="389"/>
      <c r="D2153" s="389"/>
      <c r="E2153" s="388"/>
      <c r="F2153" s="746"/>
      <c r="G2153" s="746"/>
      <c r="H2153" s="746"/>
      <c r="I2153" s="746"/>
      <c r="J2153" s="746"/>
      <c r="K2153" s="746"/>
      <c r="L2153" s="746"/>
      <c r="M2153" s="746"/>
      <c r="N2153" s="746"/>
      <c r="O2153" s="746"/>
      <c r="P2153" s="746"/>
      <c r="Q2153" s="746"/>
      <c r="R2153" s="746"/>
      <c r="S2153" s="389"/>
      <c r="T2153" s="390"/>
    </row>
    <row r="2154" spans="2:21" x14ac:dyDescent="0.25">
      <c r="B2154" s="266" t="str">
        <f>'Planilha Orçamentária'!A154</f>
        <v>9.2.11</v>
      </c>
      <c r="C2154" s="742"/>
      <c r="D2154" s="743"/>
      <c r="E2154" s="1015" t="str">
        <f>'Planilha Orçamentária'!D154</f>
        <v>Alambrado c/ tela losangular de arame fio 12 malha 2" revest. em PVC com tubo de ferro galvanizado vertical de 2 1/2" e horizontal de 1" incl. portão, pintados com esmalte sobre fundo anticorrosivo</v>
      </c>
      <c r="F2154" s="1016"/>
      <c r="G2154" s="1016"/>
      <c r="H2154" s="1016"/>
      <c r="I2154" s="1016"/>
      <c r="J2154" s="1016"/>
      <c r="K2154" s="1016"/>
      <c r="L2154" s="1016"/>
      <c r="M2154" s="1016"/>
      <c r="N2154" s="1016"/>
      <c r="O2154" s="1016"/>
      <c r="P2154" s="1016"/>
      <c r="Q2154" s="1016"/>
      <c r="R2154" s="1016"/>
      <c r="S2154" s="723">
        <f>S2157</f>
        <v>512</v>
      </c>
      <c r="T2154" s="370" t="str">
        <f>IFERROR(VLOOKUP(B2154,'Planilha Orçamentária'!$A$13:$H$171,5,FALSE),0)</f>
        <v>m2</v>
      </c>
      <c r="U2154" s="496"/>
    </row>
    <row r="2155" spans="2:21" x14ac:dyDescent="0.25">
      <c r="B2155" s="563"/>
      <c r="C2155" s="562"/>
      <c r="D2155" s="563"/>
      <c r="E2155" s="173"/>
      <c r="F2155" s="1021"/>
      <c r="G2155" s="1021"/>
      <c r="H2155" s="1021"/>
      <c r="I2155" s="1020"/>
      <c r="J2155" s="1020"/>
      <c r="K2155" s="1020"/>
      <c r="L2155" s="76"/>
      <c r="M2155" s="598"/>
      <c r="N2155" s="317" t="s">
        <v>13342</v>
      </c>
      <c r="O2155" s="317" t="s">
        <v>13343</v>
      </c>
      <c r="P2155" s="178" t="s">
        <v>13345</v>
      </c>
      <c r="Q2155" s="748" t="s">
        <v>13344</v>
      </c>
      <c r="R2155" s="174"/>
      <c r="S2155" s="178"/>
      <c r="T2155" s="222"/>
    </row>
    <row r="2156" spans="2:21" ht="38.25" x14ac:dyDescent="0.25">
      <c r="B2156" s="563"/>
      <c r="C2156" s="562"/>
      <c r="D2156" s="563"/>
      <c r="E2156" s="173" t="s">
        <v>13341</v>
      </c>
      <c r="F2156" s="1021"/>
      <c r="G2156" s="1021"/>
      <c r="H2156" s="1021"/>
      <c r="I2156" s="1020"/>
      <c r="J2156" s="1020"/>
      <c r="K2156" s="1020"/>
      <c r="L2156" s="749" t="s">
        <v>13478</v>
      </c>
      <c r="M2156" s="598">
        <v>2</v>
      </c>
      <c r="N2156" s="319">
        <v>21</v>
      </c>
      <c r="O2156" s="319">
        <v>11</v>
      </c>
      <c r="P2156" s="592">
        <v>4</v>
      </c>
      <c r="Q2156" s="750">
        <f>(N2156+O2156)*2*P2156*M2156</f>
        <v>512</v>
      </c>
      <c r="R2156" s="174"/>
      <c r="S2156" s="178">
        <f>Q2156</f>
        <v>512</v>
      </c>
      <c r="T2156" s="222"/>
    </row>
    <row r="2157" spans="2:21" x14ac:dyDescent="0.25">
      <c r="B2157" s="565"/>
      <c r="C2157" s="564"/>
      <c r="D2157" s="565"/>
      <c r="E2157" s="149" t="s">
        <v>9</v>
      </c>
      <c r="F2157" s="714"/>
      <c r="G2157" s="715"/>
      <c r="H2157" s="716"/>
      <c r="I2157" s="714"/>
      <c r="J2157" s="715"/>
      <c r="K2157" s="716"/>
      <c r="L2157" s="716"/>
      <c r="M2157" s="717"/>
      <c r="N2157" s="709"/>
      <c r="O2157" s="709"/>
      <c r="P2157" s="709"/>
      <c r="Q2157" s="709"/>
      <c r="R2157" s="709"/>
      <c r="S2157" s="709">
        <f>ROUND(SUM(S2156),2)</f>
        <v>512</v>
      </c>
      <c r="T2157" s="150" t="str">
        <f>IFERROR(VLOOKUP(B2154,'Planilha Orçamentária'!$A$13:$H$171,5,FALSE),0)</f>
        <v>m2</v>
      </c>
    </row>
    <row r="2158" spans="2:21" ht="6.75" customHeight="1" x14ac:dyDescent="0.25">
      <c r="B2158" s="388"/>
      <c r="C2158" s="389"/>
      <c r="D2158" s="389"/>
      <c r="E2158" s="388"/>
      <c r="F2158" s="746"/>
      <c r="G2158" s="746"/>
      <c r="H2158" s="746"/>
      <c r="I2158" s="746"/>
      <c r="J2158" s="746"/>
      <c r="K2158" s="746"/>
      <c r="L2158" s="746"/>
      <c r="M2158" s="746"/>
      <c r="N2158" s="746"/>
      <c r="O2158" s="746"/>
      <c r="P2158" s="746"/>
      <c r="Q2158" s="746"/>
      <c r="R2158" s="746"/>
      <c r="S2158" s="389"/>
      <c r="T2158" s="390"/>
    </row>
    <row r="2159" spans="2:21" x14ac:dyDescent="0.25">
      <c r="B2159" s="266" t="str">
        <f>'Planilha Orçamentária'!A155</f>
        <v>9.2.12</v>
      </c>
      <c r="C2159" s="89"/>
      <c r="D2159" s="266"/>
      <c r="E2159" s="1015" t="str">
        <f>'Planilha Orçamentária'!D155</f>
        <v>Preparo, regularização e compactação do terreno (compactador manual) para execução de piso de quadra</v>
      </c>
      <c r="F2159" s="1016"/>
      <c r="G2159" s="1016"/>
      <c r="H2159" s="1016"/>
      <c r="I2159" s="1016"/>
      <c r="J2159" s="1016"/>
      <c r="K2159" s="1016"/>
      <c r="L2159" s="1016"/>
      <c r="M2159" s="1016"/>
      <c r="N2159" s="1016"/>
      <c r="O2159" s="1016"/>
      <c r="P2159" s="1016"/>
      <c r="Q2159" s="1016"/>
      <c r="R2159" s="1016"/>
      <c r="S2159" s="723">
        <f>S2162</f>
        <v>462</v>
      </c>
      <c r="T2159" s="370" t="str">
        <f>IFERROR(VLOOKUP(B2159,'Planilha Orçamentária'!$A$13:$H$171,5,FALSE),0)</f>
        <v>m2</v>
      </c>
      <c r="U2159" s="496"/>
    </row>
    <row r="2160" spans="2:21" x14ac:dyDescent="0.25">
      <c r="B2160" s="563"/>
      <c r="C2160" s="562"/>
      <c r="D2160" s="563"/>
      <c r="E2160" s="173"/>
      <c r="F2160" s="1021"/>
      <c r="G2160" s="1021"/>
      <c r="H2160" s="1021"/>
      <c r="I2160" s="1020"/>
      <c r="J2160" s="1020"/>
      <c r="K2160" s="1020"/>
      <c r="L2160" s="76"/>
      <c r="M2160" s="598"/>
      <c r="N2160" s="317" t="s">
        <v>13342</v>
      </c>
      <c r="O2160" s="317" t="s">
        <v>13343</v>
      </c>
      <c r="P2160" s="178" t="s">
        <v>13345</v>
      </c>
      <c r="Q2160" s="748" t="s">
        <v>13344</v>
      </c>
      <c r="R2160" s="174"/>
      <c r="S2160" s="178"/>
      <c r="T2160" s="222"/>
    </row>
    <row r="2161" spans="2:21" ht="38.25" x14ac:dyDescent="0.25">
      <c r="B2161" s="563"/>
      <c r="C2161" s="562"/>
      <c r="D2161" s="563"/>
      <c r="E2161" s="173" t="s">
        <v>13448</v>
      </c>
      <c r="F2161" s="1021"/>
      <c r="G2161" s="1021"/>
      <c r="H2161" s="1021"/>
      <c r="I2161" s="1020"/>
      <c r="J2161" s="1020"/>
      <c r="K2161" s="1020"/>
      <c r="L2161" s="749" t="s">
        <v>13478</v>
      </c>
      <c r="M2161" s="598">
        <v>2</v>
      </c>
      <c r="N2161" s="319">
        <v>21</v>
      </c>
      <c r="O2161" s="319">
        <v>11</v>
      </c>
      <c r="P2161" s="592"/>
      <c r="Q2161" s="750">
        <f>M2161*N2161*O2161</f>
        <v>462</v>
      </c>
      <c r="R2161" s="174"/>
      <c r="S2161" s="178">
        <f>Q2161</f>
        <v>462</v>
      </c>
      <c r="T2161" s="659"/>
    </row>
    <row r="2162" spans="2:21" x14ac:dyDescent="0.25">
      <c r="B2162" s="565"/>
      <c r="C2162" s="564"/>
      <c r="D2162" s="565"/>
      <c r="E2162" s="149" t="s">
        <v>9</v>
      </c>
      <c r="F2162" s="714"/>
      <c r="G2162" s="715"/>
      <c r="H2162" s="716"/>
      <c r="I2162" s="714"/>
      <c r="J2162" s="715"/>
      <c r="K2162" s="716"/>
      <c r="L2162" s="716"/>
      <c r="M2162" s="717"/>
      <c r="N2162" s="709"/>
      <c r="O2162" s="709"/>
      <c r="P2162" s="709"/>
      <c r="Q2162" s="709"/>
      <c r="R2162" s="709"/>
      <c r="S2162" s="709">
        <f>ROUND(SUM(S2161),2)</f>
        <v>462</v>
      </c>
      <c r="T2162" s="150" t="str">
        <f>IFERROR(VLOOKUP(B2159,'Planilha Orçamentária'!$A$13:$H$171,5,FALSE),0)</f>
        <v>m2</v>
      </c>
    </row>
    <row r="2163" spans="2:21" ht="6.75" customHeight="1" x14ac:dyDescent="0.25">
      <c r="B2163" s="388"/>
      <c r="C2163" s="389"/>
      <c r="D2163" s="389"/>
      <c r="E2163" s="388"/>
      <c r="F2163" s="746"/>
      <c r="G2163" s="746"/>
      <c r="H2163" s="746"/>
      <c r="I2163" s="746"/>
      <c r="J2163" s="746"/>
      <c r="K2163" s="746"/>
      <c r="L2163" s="746"/>
      <c r="M2163" s="746"/>
      <c r="N2163" s="746"/>
      <c r="O2163" s="746"/>
      <c r="P2163" s="746"/>
      <c r="Q2163" s="746"/>
      <c r="R2163" s="746"/>
      <c r="S2163" s="389"/>
      <c r="T2163" s="390"/>
    </row>
    <row r="2164" spans="2:21" x14ac:dyDescent="0.25">
      <c r="B2164" s="266" t="str">
        <f>'Planilha Orçamentária'!A156</f>
        <v>9.2.13</v>
      </c>
      <c r="C2164" s="89"/>
      <c r="D2164" s="266"/>
      <c r="E2164" s="1015" t="str">
        <f>'Planilha Orçamentária'!D156</f>
        <v>Lastro de brita 3 e 4, apiloado manualmente</v>
      </c>
      <c r="F2164" s="1016"/>
      <c r="G2164" s="1016"/>
      <c r="H2164" s="1016"/>
      <c r="I2164" s="1016"/>
      <c r="J2164" s="1016"/>
      <c r="K2164" s="1016"/>
      <c r="L2164" s="1016"/>
      <c r="M2164" s="1016"/>
      <c r="N2164" s="1016"/>
      <c r="O2164" s="1016"/>
      <c r="P2164" s="1016"/>
      <c r="Q2164" s="1016"/>
      <c r="R2164" s="1016"/>
      <c r="S2164" s="723">
        <f>S2167</f>
        <v>46.2</v>
      </c>
      <c r="T2164" s="370" t="str">
        <f>IFERROR(VLOOKUP(B2164,'Planilha Orçamentária'!$A$13:$H$171,5,FALSE),0)</f>
        <v>m3</v>
      </c>
      <c r="U2164" s="496"/>
    </row>
    <row r="2165" spans="2:21" x14ac:dyDescent="0.25">
      <c r="B2165" s="563"/>
      <c r="C2165" s="562"/>
      <c r="D2165" s="563"/>
      <c r="E2165" s="173"/>
      <c r="F2165" s="1021"/>
      <c r="G2165" s="1021"/>
      <c r="H2165" s="1021"/>
      <c r="I2165" s="1020"/>
      <c r="J2165" s="1020"/>
      <c r="K2165" s="1020"/>
      <c r="L2165" s="76"/>
      <c r="M2165" s="598"/>
      <c r="N2165" s="317" t="s">
        <v>13342</v>
      </c>
      <c r="O2165" s="317" t="s">
        <v>13343</v>
      </c>
      <c r="P2165" s="178" t="s">
        <v>13345</v>
      </c>
      <c r="Q2165" s="748"/>
      <c r="R2165" s="174"/>
      <c r="S2165" s="178" t="s">
        <v>13477</v>
      </c>
      <c r="T2165" s="222"/>
    </row>
    <row r="2166" spans="2:21" ht="38.25" x14ac:dyDescent="0.25">
      <c r="B2166" s="563"/>
      <c r="C2166" s="562"/>
      <c r="D2166" s="563"/>
      <c r="E2166" s="173" t="s">
        <v>13448</v>
      </c>
      <c r="F2166" s="1021"/>
      <c r="G2166" s="1021"/>
      <c r="H2166" s="1021"/>
      <c r="I2166" s="1020"/>
      <c r="J2166" s="1020"/>
      <c r="K2166" s="1020"/>
      <c r="L2166" s="749" t="s">
        <v>13478</v>
      </c>
      <c r="M2166" s="598">
        <v>2</v>
      </c>
      <c r="N2166" s="319">
        <v>21</v>
      </c>
      <c r="O2166" s="319">
        <v>11</v>
      </c>
      <c r="P2166" s="592">
        <v>0.1</v>
      </c>
      <c r="Q2166" s="750"/>
      <c r="R2166" s="174"/>
      <c r="S2166" s="178">
        <f>M2166*N2166*O2166*P2166</f>
        <v>46.2</v>
      </c>
      <c r="T2166" s="222"/>
    </row>
    <row r="2167" spans="2:21" x14ac:dyDescent="0.25">
      <c r="B2167" s="565"/>
      <c r="C2167" s="564"/>
      <c r="D2167" s="565"/>
      <c r="E2167" s="149" t="s">
        <v>9</v>
      </c>
      <c r="F2167" s="714"/>
      <c r="G2167" s="715"/>
      <c r="H2167" s="716"/>
      <c r="I2167" s="714"/>
      <c r="J2167" s="715"/>
      <c r="K2167" s="716"/>
      <c r="L2167" s="716"/>
      <c r="M2167" s="717"/>
      <c r="N2167" s="709"/>
      <c r="O2167" s="709"/>
      <c r="P2167" s="709"/>
      <c r="Q2167" s="709"/>
      <c r="R2167" s="709"/>
      <c r="S2167" s="709">
        <f>ROUND(SUM(S2166),2)</f>
        <v>46.2</v>
      </c>
      <c r="T2167" s="150" t="str">
        <f>IFERROR(VLOOKUP(B2164,'Planilha Orçamentária'!$A$13:$H$171,5,FALSE),0)</f>
        <v>m3</v>
      </c>
    </row>
    <row r="2168" spans="2:21" ht="6.75" customHeight="1" x14ac:dyDescent="0.25">
      <c r="B2168" s="388"/>
      <c r="C2168" s="389"/>
      <c r="D2168" s="389"/>
      <c r="E2168" s="388"/>
      <c r="F2168" s="746"/>
      <c r="G2168" s="746"/>
      <c r="H2168" s="746"/>
      <c r="I2168" s="746"/>
      <c r="J2168" s="746"/>
      <c r="K2168" s="746"/>
      <c r="L2168" s="746"/>
      <c r="M2168" s="746"/>
      <c r="N2168" s="746"/>
      <c r="O2168" s="746"/>
      <c r="P2168" s="746"/>
      <c r="Q2168" s="746"/>
      <c r="R2168" s="746"/>
      <c r="S2168" s="389"/>
      <c r="T2168" s="390"/>
    </row>
    <row r="2169" spans="2:21" x14ac:dyDescent="0.25">
      <c r="B2169" s="266" t="str">
        <f>'Planilha Orçamentária'!A157</f>
        <v>9.2.14</v>
      </c>
      <c r="C2169" s="89"/>
      <c r="D2169" s="266"/>
      <c r="E2169" s="1031" t="str">
        <f>'Planilha Orçamentária'!D157</f>
        <v>Fornecimento e espalhamento de areia média lavada</v>
      </c>
      <c r="F2169" s="1032"/>
      <c r="G2169" s="1032"/>
      <c r="H2169" s="1032"/>
      <c r="I2169" s="1032"/>
      <c r="J2169" s="1032"/>
      <c r="K2169" s="1032"/>
      <c r="L2169" s="1032"/>
      <c r="M2169" s="1032"/>
      <c r="N2169" s="1032"/>
      <c r="O2169" s="1032"/>
      <c r="P2169" s="1032"/>
      <c r="Q2169" s="1032"/>
      <c r="R2169" s="1032"/>
      <c r="S2169" s="723">
        <f>S2174</f>
        <v>140.16999999999999</v>
      </c>
      <c r="T2169" s="370" t="str">
        <f>IFERROR(VLOOKUP(B2169,'Planilha Orçamentária'!$A$13:$H$171,5,FALSE),0)</f>
        <v>m3</v>
      </c>
      <c r="U2169" s="496"/>
    </row>
    <row r="2170" spans="2:21" x14ac:dyDescent="0.25">
      <c r="B2170" s="563"/>
      <c r="C2170" s="562"/>
      <c r="D2170" s="563"/>
      <c r="E2170" s="173"/>
      <c r="F2170" s="174"/>
      <c r="G2170" s="174"/>
      <c r="H2170" s="174"/>
      <c r="I2170" s="35"/>
      <c r="J2170" s="35"/>
      <c r="K2170" s="35"/>
      <c r="L2170" s="76"/>
      <c r="M2170" s="598"/>
      <c r="N2170" s="319"/>
      <c r="O2170" s="317" t="s">
        <v>13449</v>
      </c>
      <c r="P2170" s="178" t="s">
        <v>13345</v>
      </c>
      <c r="Q2170" s="748" t="s">
        <v>13344</v>
      </c>
      <c r="R2170" s="174"/>
      <c r="S2170" s="178" t="s">
        <v>13450</v>
      </c>
      <c r="T2170" s="222"/>
    </row>
    <row r="2171" spans="2:21" x14ac:dyDescent="0.25">
      <c r="B2171" s="563"/>
      <c r="C2171" s="562"/>
      <c r="D2171" s="563"/>
      <c r="E2171" s="173" t="s">
        <v>13451</v>
      </c>
      <c r="F2171" s="174"/>
      <c r="G2171" s="174"/>
      <c r="H2171" s="174"/>
      <c r="I2171" s="35"/>
      <c r="J2171" s="35"/>
      <c r="K2171" s="35"/>
      <c r="L2171" s="76" t="s">
        <v>13479</v>
      </c>
      <c r="M2171" s="598"/>
      <c r="N2171" s="319"/>
      <c r="O2171" s="319">
        <v>2</v>
      </c>
      <c r="P2171" s="319">
        <v>0.5</v>
      </c>
      <c r="Q2171" s="750">
        <f>PI()*1^2</f>
        <v>3.1415926535897931</v>
      </c>
      <c r="R2171" s="174"/>
      <c r="S2171" s="178">
        <f>P2171*Q2171</f>
        <v>1.5707963267948966</v>
      </c>
      <c r="T2171" s="222"/>
    </row>
    <row r="2172" spans="2:21" x14ac:dyDescent="0.25">
      <c r="B2172" s="563"/>
      <c r="C2172" s="562"/>
      <c r="D2172" s="563"/>
      <c r="E2172" s="173"/>
      <c r="F2172" s="174"/>
      <c r="G2172" s="174"/>
      <c r="H2172" s="174"/>
      <c r="I2172" s="35"/>
      <c r="J2172" s="35"/>
      <c r="K2172" s="35"/>
      <c r="L2172" s="76"/>
      <c r="M2172" s="598"/>
      <c r="N2172" s="317" t="s">
        <v>13342</v>
      </c>
      <c r="O2172" s="317" t="s">
        <v>13343</v>
      </c>
      <c r="P2172" s="178" t="s">
        <v>13345</v>
      </c>
      <c r="Q2172" s="750"/>
      <c r="R2172" s="174"/>
      <c r="S2172" s="178"/>
      <c r="T2172" s="222"/>
    </row>
    <row r="2173" spans="2:21" ht="38.25" x14ac:dyDescent="0.25">
      <c r="B2173" s="563"/>
      <c r="C2173" s="562"/>
      <c r="D2173" s="563"/>
      <c r="E2173" s="173" t="s">
        <v>13448</v>
      </c>
      <c r="F2173" s="1021"/>
      <c r="G2173" s="1021"/>
      <c r="H2173" s="1021"/>
      <c r="I2173" s="1020"/>
      <c r="J2173" s="1020"/>
      <c r="K2173" s="1020"/>
      <c r="L2173" s="749" t="s">
        <v>13478</v>
      </c>
      <c r="M2173" s="598">
        <v>2</v>
      </c>
      <c r="N2173" s="319">
        <v>21</v>
      </c>
      <c r="O2173" s="319">
        <v>11</v>
      </c>
      <c r="P2173" s="319">
        <v>0.3</v>
      </c>
      <c r="Q2173" s="750"/>
      <c r="R2173" s="174"/>
      <c r="S2173" s="178">
        <f>M2173*N2173*O2173*P2173</f>
        <v>138.6</v>
      </c>
      <c r="T2173" s="659"/>
    </row>
    <row r="2174" spans="2:21" x14ac:dyDescent="0.25">
      <c r="B2174" s="563"/>
      <c r="C2174" s="562"/>
      <c r="D2174" s="563"/>
      <c r="E2174" s="149" t="s">
        <v>9</v>
      </c>
      <c r="F2174" s="714"/>
      <c r="G2174" s="715"/>
      <c r="H2174" s="716"/>
      <c r="I2174" s="714"/>
      <c r="J2174" s="715"/>
      <c r="K2174" s="716"/>
      <c r="L2174" s="716"/>
      <c r="M2174" s="717"/>
      <c r="N2174" s="709"/>
      <c r="O2174" s="709"/>
      <c r="P2174" s="709"/>
      <c r="Q2174" s="709"/>
      <c r="R2174" s="709"/>
      <c r="S2174" s="709">
        <f>ROUND(SUM(S2171:S2173),2)</f>
        <v>140.16999999999999</v>
      </c>
      <c r="T2174" s="150" t="str">
        <f>IFERROR(VLOOKUP(B2169,'Planilha Orçamentária'!$A$13:$H$171,5,FALSE),0)</f>
        <v>m3</v>
      </c>
      <c r="U2174" s="496"/>
    </row>
    <row r="2175" spans="2:21" ht="6.75" customHeight="1" x14ac:dyDescent="0.25">
      <c r="B2175" s="388"/>
      <c r="C2175" s="389"/>
      <c r="D2175" s="389"/>
      <c r="E2175" s="388"/>
      <c r="F2175" s="746"/>
      <c r="G2175" s="746"/>
      <c r="H2175" s="746"/>
      <c r="I2175" s="746"/>
      <c r="J2175" s="746"/>
      <c r="K2175" s="746"/>
      <c r="L2175" s="746"/>
      <c r="M2175" s="746"/>
      <c r="N2175" s="746"/>
      <c r="O2175" s="746"/>
      <c r="P2175" s="746"/>
      <c r="Q2175" s="746"/>
      <c r="R2175" s="746"/>
      <c r="S2175" s="389"/>
      <c r="T2175" s="390"/>
    </row>
    <row r="2176" spans="2:21" x14ac:dyDescent="0.25">
      <c r="B2176" s="266" t="str">
        <f>'Planilha Orçamentária'!A158</f>
        <v>9.2.15</v>
      </c>
      <c r="C2176" s="89"/>
      <c r="D2176" s="266"/>
      <c r="E2176" s="1015" t="str">
        <f>'Planilha Orçamentária'!D158</f>
        <v>Pórtico De Madeira Eucalipto Com Placa De 1 Arco, Incluindo Letreiro, Conforme Projeto</v>
      </c>
      <c r="F2176" s="1016"/>
      <c r="G2176" s="1016"/>
      <c r="H2176" s="1016"/>
      <c r="I2176" s="1016"/>
      <c r="J2176" s="1016"/>
      <c r="K2176" s="1016"/>
      <c r="L2176" s="1016"/>
      <c r="M2176" s="1016"/>
      <c r="N2176" s="1016"/>
      <c r="O2176" s="1016"/>
      <c r="P2176" s="1016"/>
      <c r="Q2176" s="1016"/>
      <c r="R2176" s="1016"/>
      <c r="S2176" s="723">
        <f>S2180</f>
        <v>2</v>
      </c>
      <c r="T2176" s="370" t="str">
        <f>IFERROR(VLOOKUP(B2176,'Planilha Orçamentária'!$A$13:$H$171,5,FALSE),0)</f>
        <v>und</v>
      </c>
      <c r="U2176" s="496"/>
    </row>
    <row r="2177" spans="2:21" x14ac:dyDescent="0.25">
      <c r="B2177" s="563"/>
      <c r="C2177" s="562"/>
      <c r="D2177" s="563"/>
      <c r="E2177" s="173"/>
      <c r="F2177" s="174"/>
      <c r="G2177" s="174"/>
      <c r="H2177" s="174"/>
      <c r="I2177" s="35"/>
      <c r="J2177" s="35"/>
      <c r="K2177" s="35"/>
      <c r="L2177" s="76"/>
      <c r="M2177" s="599" t="s">
        <v>13480</v>
      </c>
      <c r="N2177" s="317"/>
      <c r="O2177" s="317"/>
      <c r="P2177" s="178"/>
      <c r="Q2177" s="750"/>
      <c r="R2177" s="174"/>
      <c r="S2177" s="178"/>
      <c r="T2177" s="222"/>
    </row>
    <row r="2178" spans="2:21" ht="25.5" x14ac:dyDescent="0.25">
      <c r="B2178" s="563"/>
      <c r="C2178" s="562"/>
      <c r="D2178" s="563"/>
      <c r="E2178" s="173" t="s">
        <v>13483</v>
      </c>
      <c r="F2178" s="1021"/>
      <c r="G2178" s="1021"/>
      <c r="H2178" s="1021"/>
      <c r="I2178" s="1020"/>
      <c r="J2178" s="1020"/>
      <c r="K2178" s="1020"/>
      <c r="L2178" s="749" t="s">
        <v>13350</v>
      </c>
      <c r="M2178" s="598">
        <v>1</v>
      </c>
      <c r="N2178" s="319"/>
      <c r="O2178" s="319"/>
      <c r="P2178" s="319"/>
      <c r="Q2178" s="750"/>
      <c r="R2178" s="174"/>
      <c r="S2178" s="178">
        <f>M2178</f>
        <v>1</v>
      </c>
      <c r="T2178" s="222"/>
    </row>
    <row r="2179" spans="2:21" ht="25.5" x14ac:dyDescent="0.25">
      <c r="B2179" s="563"/>
      <c r="C2179" s="562"/>
      <c r="D2179" s="563"/>
      <c r="E2179" s="173" t="s">
        <v>13484</v>
      </c>
      <c r="F2179" s="1021"/>
      <c r="G2179" s="1021"/>
      <c r="H2179" s="1021"/>
      <c r="I2179" s="1020"/>
      <c r="J2179" s="1020"/>
      <c r="K2179" s="1020"/>
      <c r="L2179" s="749" t="s">
        <v>13351</v>
      </c>
      <c r="M2179" s="598">
        <v>1</v>
      </c>
      <c r="N2179" s="319"/>
      <c r="O2179" s="319"/>
      <c r="P2179" s="319"/>
      <c r="Q2179" s="750"/>
      <c r="R2179" s="174"/>
      <c r="S2179" s="178">
        <f>M2179</f>
        <v>1</v>
      </c>
      <c r="T2179" s="222"/>
    </row>
    <row r="2180" spans="2:21" x14ac:dyDescent="0.25">
      <c r="B2180" s="563"/>
      <c r="C2180" s="562"/>
      <c r="D2180" s="563"/>
      <c r="E2180" s="149" t="s">
        <v>9</v>
      </c>
      <c r="F2180" s="714"/>
      <c r="G2180" s="715"/>
      <c r="H2180" s="716"/>
      <c r="I2180" s="714"/>
      <c r="J2180" s="715"/>
      <c r="K2180" s="716"/>
      <c r="L2180" s="716"/>
      <c r="M2180" s="717"/>
      <c r="N2180" s="709"/>
      <c r="O2180" s="709"/>
      <c r="P2180" s="709"/>
      <c r="Q2180" s="709"/>
      <c r="R2180" s="709"/>
      <c r="S2180" s="709">
        <f>ROUND(SUM(S2178:S2179),2)</f>
        <v>2</v>
      </c>
      <c r="T2180" s="150" t="str">
        <f>IFERROR(VLOOKUP(B2176,'Planilha Orçamentária'!$A$13:$H$171,5,FALSE),0)</f>
        <v>und</v>
      </c>
      <c r="U2180" s="496"/>
    </row>
    <row r="2181" spans="2:21" ht="6.75" customHeight="1" x14ac:dyDescent="0.25">
      <c r="B2181" s="388"/>
      <c r="C2181" s="389"/>
      <c r="D2181" s="389"/>
      <c r="E2181" s="388"/>
      <c r="F2181" s="746"/>
      <c r="G2181" s="746"/>
      <c r="H2181" s="746"/>
      <c r="I2181" s="746"/>
      <c r="J2181" s="746"/>
      <c r="K2181" s="746"/>
      <c r="L2181" s="746"/>
      <c r="M2181" s="746"/>
      <c r="N2181" s="746"/>
      <c r="O2181" s="746"/>
      <c r="P2181" s="746"/>
      <c r="Q2181" s="746"/>
      <c r="R2181" s="746"/>
      <c r="S2181" s="389"/>
      <c r="T2181" s="390"/>
    </row>
    <row r="2182" spans="2:21" ht="25.5" x14ac:dyDescent="0.25">
      <c r="B2182" s="528" t="str">
        <f>'Planilha Orçamentária'!A159</f>
        <v>9.2.16</v>
      </c>
      <c r="C2182" s="529"/>
      <c r="D2182" s="591"/>
      <c r="E2182" s="744" t="str">
        <f>'Planilha Orçamentária'!D159</f>
        <v>Pórtico De Madeira Eucalipto Com Placa De 4 Arcos, Incluindo Letreiro, Conforme Projeto</v>
      </c>
      <c r="F2182" s="90"/>
      <c r="G2182" s="91"/>
      <c r="H2182" s="92"/>
      <c r="I2182" s="92"/>
      <c r="J2182" s="91"/>
      <c r="K2182" s="92"/>
      <c r="L2182" s="93"/>
      <c r="M2182" s="412"/>
      <c r="N2182" s="413"/>
      <c r="O2182" s="412"/>
      <c r="P2182" s="712"/>
      <c r="Q2182" s="722"/>
      <c r="R2182" s="712"/>
      <c r="S2182" s="723">
        <f>S2186</f>
        <v>2</v>
      </c>
      <c r="T2182" s="370" t="str">
        <f>IFERROR(VLOOKUP(B2182,'Planilha Orçamentária'!$A$13:$H$171,5,FALSE),0)</f>
        <v>und</v>
      </c>
      <c r="U2182" s="496"/>
    </row>
    <row r="2183" spans="2:21" x14ac:dyDescent="0.25">
      <c r="B2183" s="563"/>
      <c r="C2183" s="562"/>
      <c r="D2183" s="563"/>
      <c r="E2183" s="173"/>
      <c r="F2183" s="174"/>
      <c r="G2183" s="174"/>
      <c r="H2183" s="174"/>
      <c r="I2183" s="35"/>
      <c r="J2183" s="35"/>
      <c r="K2183" s="35"/>
      <c r="L2183" s="76"/>
      <c r="M2183" s="599" t="s">
        <v>13480</v>
      </c>
      <c r="N2183" s="317"/>
      <c r="O2183" s="317"/>
      <c r="P2183" s="178"/>
      <c r="Q2183" s="750"/>
      <c r="R2183" s="174"/>
      <c r="S2183" s="178"/>
      <c r="T2183" s="222"/>
    </row>
    <row r="2184" spans="2:21" ht="25.5" x14ac:dyDescent="0.25">
      <c r="B2184" s="563"/>
      <c r="C2184" s="562"/>
      <c r="D2184" s="563"/>
      <c r="E2184" s="173" t="s">
        <v>13481</v>
      </c>
      <c r="F2184" s="1021"/>
      <c r="G2184" s="1021"/>
      <c r="H2184" s="1021"/>
      <c r="I2184" s="1020"/>
      <c r="J2184" s="1020"/>
      <c r="K2184" s="1020"/>
      <c r="L2184" s="749" t="s">
        <v>13485</v>
      </c>
      <c r="M2184" s="598">
        <v>1</v>
      </c>
      <c r="N2184" s="319"/>
      <c r="O2184" s="319"/>
      <c r="P2184" s="319"/>
      <c r="Q2184" s="750"/>
      <c r="R2184" s="174"/>
      <c r="S2184" s="178">
        <f>M2184</f>
        <v>1</v>
      </c>
      <c r="T2184" s="222"/>
    </row>
    <row r="2185" spans="2:21" ht="25.5" x14ac:dyDescent="0.25">
      <c r="B2185" s="563"/>
      <c r="C2185" s="562"/>
      <c r="D2185" s="563"/>
      <c r="E2185" s="173" t="s">
        <v>13482</v>
      </c>
      <c r="F2185" s="1021"/>
      <c r="G2185" s="1021"/>
      <c r="H2185" s="1021"/>
      <c r="I2185" s="1020"/>
      <c r="J2185" s="1020"/>
      <c r="K2185" s="1020"/>
      <c r="L2185" s="749" t="s">
        <v>13486</v>
      </c>
      <c r="M2185" s="598">
        <v>1</v>
      </c>
      <c r="N2185" s="319"/>
      <c r="O2185" s="319"/>
      <c r="P2185" s="319"/>
      <c r="Q2185" s="750"/>
      <c r="R2185" s="174"/>
      <c r="S2185" s="178">
        <f>M2185</f>
        <v>1</v>
      </c>
      <c r="T2185" s="222"/>
    </row>
    <row r="2186" spans="2:21" x14ac:dyDescent="0.25">
      <c r="B2186" s="563"/>
      <c r="C2186" s="562"/>
      <c r="D2186" s="563"/>
      <c r="E2186" s="149" t="s">
        <v>9</v>
      </c>
      <c r="F2186" s="714"/>
      <c r="G2186" s="715"/>
      <c r="H2186" s="716"/>
      <c r="I2186" s="714"/>
      <c r="J2186" s="715"/>
      <c r="K2186" s="716"/>
      <c r="L2186" s="716"/>
      <c r="M2186" s="717"/>
      <c r="N2186" s="709"/>
      <c r="O2186" s="709"/>
      <c r="P2186" s="709"/>
      <c r="Q2186" s="709"/>
      <c r="R2186" s="709"/>
      <c r="S2186" s="709">
        <f>ROUND(SUM(S2184:S2185),2)</f>
        <v>2</v>
      </c>
      <c r="T2186" s="150" t="str">
        <f>IFERROR(VLOOKUP(B2182,'Planilha Orçamentária'!$A$13:$H$171,5,FALSE),0)</f>
        <v>und</v>
      </c>
      <c r="U2186" s="496"/>
    </row>
    <row r="2187" spans="2:21" ht="6.75" customHeight="1" x14ac:dyDescent="0.25">
      <c r="B2187" s="388"/>
      <c r="C2187" s="389"/>
      <c r="D2187" s="389"/>
      <c r="E2187" s="388"/>
      <c r="F2187" s="746"/>
      <c r="G2187" s="746"/>
      <c r="H2187" s="746"/>
      <c r="I2187" s="746"/>
      <c r="J2187" s="746"/>
      <c r="K2187" s="746"/>
      <c r="L2187" s="746"/>
      <c r="M2187" s="746"/>
      <c r="N2187" s="746"/>
      <c r="O2187" s="746"/>
      <c r="P2187" s="746"/>
      <c r="Q2187" s="746"/>
      <c r="R2187" s="746"/>
      <c r="S2187" s="389"/>
      <c r="T2187" s="390"/>
    </row>
    <row r="2188" spans="2:21" x14ac:dyDescent="0.25">
      <c r="B2188" s="266" t="str">
        <f>'Planilha Orçamentária'!A160</f>
        <v>9.2.17</v>
      </c>
      <c r="C2188" s="89"/>
      <c r="D2188" s="266"/>
      <c r="E2188" s="1015" t="str">
        <f>'Planilha Orçamentária'!D160</f>
        <v>Estrutura de madeira de lei tipo Paraju, peroba mica, angelim pedra ou equivalente para telhado de telha ondulada de fibrocimento esp. 6mm, com pontaletes e caibros, inclusive tratamento com cupinicida, exclusive telhas</v>
      </c>
      <c r="F2188" s="1016"/>
      <c r="G2188" s="1016"/>
      <c r="H2188" s="1016"/>
      <c r="I2188" s="1016"/>
      <c r="J2188" s="1016"/>
      <c r="K2188" s="1016"/>
      <c r="L2188" s="1016"/>
      <c r="M2188" s="1016"/>
      <c r="N2188" s="1016"/>
      <c r="O2188" s="1016"/>
      <c r="P2188" s="1016"/>
      <c r="Q2188" s="1016"/>
      <c r="R2188" s="1016"/>
      <c r="S2188" s="723">
        <f>S2191</f>
        <v>84</v>
      </c>
      <c r="T2188" s="370" t="str">
        <f>IFERROR(VLOOKUP(B2188,'Planilha Orçamentária'!$A$13:$H$171,5,FALSE),0)</f>
        <v>m2</v>
      </c>
      <c r="U2188" s="496"/>
    </row>
    <row r="2189" spans="2:21" x14ac:dyDescent="0.25">
      <c r="B2189" s="563"/>
      <c r="C2189" s="562"/>
      <c r="D2189" s="563"/>
      <c r="E2189" s="173"/>
      <c r="F2189" s="174"/>
      <c r="G2189" s="174"/>
      <c r="H2189" s="174"/>
      <c r="I2189" s="35"/>
      <c r="J2189" s="35"/>
      <c r="K2189" s="35"/>
      <c r="L2189" s="76"/>
      <c r="M2189" s="599"/>
      <c r="N2189" s="317" t="s">
        <v>13342</v>
      </c>
      <c r="O2189" s="317" t="s">
        <v>13343</v>
      </c>
      <c r="P2189" s="317" t="s">
        <v>13344</v>
      </c>
      <c r="Q2189" s="750"/>
      <c r="R2189" s="174"/>
      <c r="S2189" s="178"/>
      <c r="T2189" s="222"/>
    </row>
    <row r="2190" spans="2:21" ht="25.5" x14ac:dyDescent="0.25">
      <c r="B2190" s="563"/>
      <c r="C2190" s="562"/>
      <c r="D2190" s="563"/>
      <c r="E2190" s="173" t="s">
        <v>13787</v>
      </c>
      <c r="F2190" s="1021"/>
      <c r="G2190" s="1021"/>
      <c r="H2190" s="1021"/>
      <c r="I2190" s="1020"/>
      <c r="J2190" s="1020"/>
      <c r="K2190" s="1020"/>
      <c r="L2190" s="749" t="s">
        <v>13350</v>
      </c>
      <c r="M2190" s="598"/>
      <c r="N2190" s="319">
        <v>12</v>
      </c>
      <c r="O2190" s="319">
        <v>7</v>
      </c>
      <c r="P2190" s="319">
        <f>N2190*O2190</f>
        <v>84</v>
      </c>
      <c r="Q2190" s="750"/>
      <c r="R2190" s="174"/>
      <c r="S2190" s="178">
        <f>P2190</f>
        <v>84</v>
      </c>
      <c r="T2190" s="222"/>
    </row>
    <row r="2191" spans="2:21" x14ac:dyDescent="0.25">
      <c r="B2191" s="563"/>
      <c r="C2191" s="562"/>
      <c r="D2191" s="563"/>
      <c r="E2191" s="149" t="s">
        <v>9</v>
      </c>
      <c r="F2191" s="714"/>
      <c r="G2191" s="715"/>
      <c r="H2191" s="716"/>
      <c r="I2191" s="714"/>
      <c r="J2191" s="715"/>
      <c r="K2191" s="716"/>
      <c r="L2191" s="716"/>
      <c r="M2191" s="717"/>
      <c r="N2191" s="709"/>
      <c r="O2191" s="709"/>
      <c r="P2191" s="709"/>
      <c r="Q2191" s="709"/>
      <c r="R2191" s="709"/>
      <c r="S2191" s="709">
        <f>ROUND(SUM(S2190:S2190),2)</f>
        <v>84</v>
      </c>
      <c r="T2191" s="150" t="str">
        <f>IFERROR(VLOOKUP(B2188,'Planilha Orçamentária'!$A$13:$H$171,5,FALSE),0)</f>
        <v>m2</v>
      </c>
      <c r="U2191" s="496"/>
    </row>
    <row r="2192" spans="2:21" ht="6.75" customHeight="1" x14ac:dyDescent="0.25">
      <c r="B2192" s="388"/>
      <c r="C2192" s="389"/>
      <c r="D2192" s="389"/>
      <c r="E2192" s="388"/>
      <c r="F2192" s="746"/>
      <c r="G2192" s="746"/>
      <c r="H2192" s="746"/>
      <c r="I2192" s="746"/>
      <c r="J2192" s="746"/>
      <c r="K2192" s="746"/>
      <c r="L2192" s="746"/>
      <c r="M2192" s="746"/>
      <c r="N2192" s="746"/>
      <c r="O2192" s="746"/>
      <c r="P2192" s="746"/>
      <c r="Q2192" s="746"/>
      <c r="R2192" s="746"/>
      <c r="S2192" s="389"/>
      <c r="T2192" s="390"/>
    </row>
    <row r="2193" spans="2:21" ht="26.25" customHeight="1" x14ac:dyDescent="0.25">
      <c r="B2193" s="428" t="str">
        <f>'Planilha Orçamentária'!A161</f>
        <v>9.2.18</v>
      </c>
      <c r="C2193" s="427"/>
      <c r="D2193" s="428"/>
      <c r="E2193" s="1029" t="str">
        <f>'Planilha Orçamentária'!D161</f>
        <v>Pintura de esquadrias e elementos de madeira, aplicação manual, com duas demãos de tinta esmalte sintético referência Suvinil, Coral ou Metalatex, inclusive fundo branco nivelador, referência Suvinil, Coral e Metalatex ou equivalente</v>
      </c>
      <c r="F2193" s="1030"/>
      <c r="G2193" s="1030"/>
      <c r="H2193" s="1030"/>
      <c r="I2193" s="1030"/>
      <c r="J2193" s="1030"/>
      <c r="K2193" s="1030"/>
      <c r="L2193" s="1030"/>
      <c r="M2193" s="1030"/>
      <c r="N2193" s="1030"/>
      <c r="O2193" s="1030"/>
      <c r="P2193" s="1030"/>
      <c r="Q2193" s="1030"/>
      <c r="R2193" s="1030"/>
      <c r="S2193" s="594">
        <f>S2196</f>
        <v>84</v>
      </c>
      <c r="T2193" s="438" t="str">
        <f>IFERROR(VLOOKUP(B2193,'Planilha Orçamentária'!$A$13:$H$171,5,FALSE),0)</f>
        <v>m2</v>
      </c>
      <c r="U2193" s="496"/>
    </row>
    <row r="2194" spans="2:21" x14ac:dyDescent="0.25">
      <c r="B2194" s="660"/>
      <c r="C2194" s="661"/>
      <c r="D2194" s="660"/>
      <c r="E2194" s="751"/>
      <c r="F2194" s="704"/>
      <c r="G2194" s="704"/>
      <c r="H2194" s="704"/>
      <c r="I2194" s="705"/>
      <c r="J2194" s="705"/>
      <c r="K2194" s="705"/>
      <c r="L2194" s="752"/>
      <c r="M2194" s="753"/>
      <c r="N2194" s="754" t="s">
        <v>13342</v>
      </c>
      <c r="O2194" s="754" t="s">
        <v>13343</v>
      </c>
      <c r="P2194" s="754" t="s">
        <v>13344</v>
      </c>
      <c r="Q2194" s="755"/>
      <c r="R2194" s="704"/>
      <c r="S2194" s="165"/>
      <c r="T2194" s="658"/>
    </row>
    <row r="2195" spans="2:21" x14ac:dyDescent="0.25">
      <c r="B2195" s="563"/>
      <c r="C2195" s="562"/>
      <c r="D2195" s="563"/>
      <c r="E2195" s="167" t="s">
        <v>13788</v>
      </c>
      <c r="F2195" s="174"/>
      <c r="G2195" s="174"/>
      <c r="H2195" s="35"/>
      <c r="I2195" s="174"/>
      <c r="J2195" s="174"/>
      <c r="K2195" s="35"/>
      <c r="L2195" s="35" t="s">
        <v>13350</v>
      </c>
      <c r="M2195" s="174"/>
      <c r="N2195" s="400">
        <v>12</v>
      </c>
      <c r="O2195" s="319">
        <v>7</v>
      </c>
      <c r="P2195" s="400">
        <f>N2195*O2195</f>
        <v>84</v>
      </c>
      <c r="Q2195" s="174"/>
      <c r="R2195" s="174"/>
      <c r="S2195" s="301">
        <f>P2195</f>
        <v>84</v>
      </c>
      <c r="T2195" s="659"/>
    </row>
    <row r="2196" spans="2:21" x14ac:dyDescent="0.25">
      <c r="B2196" s="565"/>
      <c r="C2196" s="564"/>
      <c r="D2196" s="565"/>
      <c r="E2196" s="567" t="s">
        <v>9</v>
      </c>
      <c r="F2196" s="568"/>
      <c r="G2196" s="569"/>
      <c r="H2196" s="570"/>
      <c r="I2196" s="568"/>
      <c r="J2196" s="569"/>
      <c r="K2196" s="570"/>
      <c r="L2196" s="570"/>
      <c r="M2196" s="571"/>
      <c r="N2196" s="572"/>
      <c r="O2196" s="572"/>
      <c r="P2196" s="572"/>
      <c r="Q2196" s="572"/>
      <c r="R2196" s="572"/>
      <c r="S2196" s="573">
        <f>ROUND(SUM(S2195:S2195),2)</f>
        <v>84</v>
      </c>
      <c r="T2196" s="166" t="str">
        <f>IFERROR(VLOOKUP(B2193,'Planilha Orçamentária'!$A$13:$H$171,5,FALSE),0)</f>
        <v>m2</v>
      </c>
      <c r="U2196" s="496"/>
    </row>
    <row r="2197" spans="2:21" ht="6.75" customHeight="1" x14ac:dyDescent="0.25">
      <c r="B2197" s="388"/>
      <c r="C2197" s="389"/>
      <c r="D2197" s="389"/>
      <c r="E2197" s="389"/>
      <c r="F2197" s="389"/>
      <c r="G2197" s="389"/>
      <c r="H2197" s="389"/>
      <c r="I2197" s="389"/>
      <c r="J2197" s="389"/>
      <c r="K2197" s="389"/>
      <c r="L2197" s="389"/>
      <c r="M2197" s="389"/>
      <c r="N2197" s="389"/>
      <c r="O2197" s="389"/>
      <c r="P2197" s="389"/>
      <c r="Q2197" s="389"/>
      <c r="R2197" s="389"/>
      <c r="S2197" s="389"/>
      <c r="T2197" s="390"/>
    </row>
    <row r="2198" spans="2:21" x14ac:dyDescent="0.25">
      <c r="B2198" s="285">
        <f>'Planilha Orçamentária'!A164</f>
        <v>10</v>
      </c>
      <c r="C2198" s="284"/>
      <c r="D2198" s="284"/>
      <c r="E2198" s="286" t="str">
        <f>'Planilha Orçamentária'!D164</f>
        <v>SINALIZAÇÃO  DE OBRA</v>
      </c>
      <c r="F2198" s="287"/>
      <c r="G2198" s="288"/>
      <c r="H2198" s="283"/>
      <c r="I2198" s="283"/>
      <c r="J2198" s="288"/>
      <c r="K2198" s="283"/>
      <c r="L2198" s="289"/>
      <c r="M2198" s="290"/>
      <c r="N2198" s="291"/>
      <c r="O2198" s="290"/>
      <c r="P2198" s="292"/>
      <c r="Q2198" s="293"/>
      <c r="R2198" s="292"/>
      <c r="S2198" s="294"/>
      <c r="T2198" s="223"/>
      <c r="U2198" s="496"/>
    </row>
    <row r="2199" spans="2:21" ht="26.25" customHeight="1" x14ac:dyDescent="0.25">
      <c r="B2199" s="266" t="str">
        <f>'Planilha Orçamentária'!A165</f>
        <v>10.1</v>
      </c>
      <c r="C2199" s="89">
        <f>'Planilha Orçamentária'!B165</f>
        <v>5213838</v>
      </c>
      <c r="D2199" s="266" t="str">
        <f>'Planilha Orçamentária'!C165</f>
        <v>SICRO</v>
      </c>
      <c r="E2199" s="1015" t="str">
        <f>'Planilha Orçamentária'!D165</f>
        <v>Cilindro canalizador de tráfego com base quadrada de 111 x 56 x 56 cm - utilização de 600 ciclos - fornecimento, 01 implantação e 01 retirada diária</v>
      </c>
      <c r="F2199" s="1016"/>
      <c r="G2199" s="1016"/>
      <c r="H2199" s="1016"/>
      <c r="I2199" s="1016"/>
      <c r="J2199" s="1016"/>
      <c r="K2199" s="1016"/>
      <c r="L2199" s="1016"/>
      <c r="M2199" s="1016"/>
      <c r="N2199" s="1016"/>
      <c r="O2199" s="1016"/>
      <c r="P2199" s="1016"/>
      <c r="Q2199" s="1016"/>
      <c r="R2199" s="1016"/>
      <c r="S2199" s="311">
        <f>S2201</f>
        <v>50</v>
      </c>
      <c r="T2199" s="554" t="str">
        <f>IFERROR(VLOOKUP(B2199,'Planilha Orçamentária'!$A$13:$H$171,5,FALSE),0)</f>
        <v>un.dia</v>
      </c>
    </row>
    <row r="2200" spans="2:21" x14ac:dyDescent="0.25">
      <c r="B2200" s="563"/>
      <c r="C2200" s="562"/>
      <c r="D2200" s="563"/>
      <c r="E2200" s="167"/>
      <c r="F2200" s="185"/>
      <c r="G2200" s="157"/>
      <c r="H2200" s="35"/>
      <c r="I2200" s="35"/>
      <c r="J2200" s="157"/>
      <c r="K2200" s="35"/>
      <c r="L2200" s="35"/>
      <c r="M2200" s="174" t="s">
        <v>14041</v>
      </c>
      <c r="N2200" s="319"/>
      <c r="O2200" s="174"/>
      <c r="P2200" s="174"/>
      <c r="Q2200" s="174"/>
      <c r="R2200" s="174"/>
      <c r="S2200" s="301">
        <v>50</v>
      </c>
      <c r="T2200" s="222"/>
    </row>
    <row r="2201" spans="2:21" x14ac:dyDescent="0.25">
      <c r="B2201" s="565"/>
      <c r="C2201" s="564"/>
      <c r="D2201" s="565"/>
      <c r="E2201" s="149" t="s">
        <v>9</v>
      </c>
      <c r="F2201" s="160"/>
      <c r="G2201" s="161"/>
      <c r="H2201" s="163"/>
      <c r="I2201" s="160"/>
      <c r="J2201" s="161"/>
      <c r="K2201" s="163"/>
      <c r="L2201" s="163"/>
      <c r="M2201" s="164"/>
      <c r="N2201" s="165"/>
      <c r="O2201" s="165"/>
      <c r="P2201" s="165"/>
      <c r="Q2201" s="165"/>
      <c r="R2201" s="165"/>
      <c r="S2201" s="298">
        <f>S2200</f>
        <v>50</v>
      </c>
      <c r="T2201" s="150" t="str">
        <f>IFERROR(VLOOKUP(B2199,'Planilha Orçamentária'!$A$13:$H$171,5,FALSE),0)</f>
        <v>un.dia</v>
      </c>
    </row>
    <row r="2202" spans="2:21" ht="6.75" customHeight="1" x14ac:dyDescent="0.25">
      <c r="B2202" s="388"/>
      <c r="C2202" s="389"/>
      <c r="D2202" s="389"/>
      <c r="E2202" s="389"/>
      <c r="F2202" s="389"/>
      <c r="G2202" s="389"/>
      <c r="H2202" s="389"/>
      <c r="I2202" s="389"/>
      <c r="J2202" s="389"/>
      <c r="K2202" s="389"/>
      <c r="L2202" s="389"/>
      <c r="M2202" s="389"/>
      <c r="N2202" s="389"/>
      <c r="O2202" s="389"/>
      <c r="P2202" s="389"/>
      <c r="Q2202" s="389"/>
      <c r="R2202" s="389"/>
      <c r="S2202" s="389"/>
      <c r="T2202" s="390"/>
    </row>
    <row r="2203" spans="2:21" ht="15" customHeight="1" x14ac:dyDescent="0.25">
      <c r="B2203" s="266" t="str">
        <f>'Planilha Orçamentária'!A166</f>
        <v>10.2</v>
      </c>
      <c r="C2203" s="89">
        <f>'Planilha Orçamentária'!B166</f>
        <v>5213840</v>
      </c>
      <c r="D2203" s="266" t="str">
        <f>'Planilha Orçamentária'!C166</f>
        <v>SICRO</v>
      </c>
      <c r="E2203" s="1015" t="str">
        <f>'Planilha Orçamentária'!D166</f>
        <v>Dispositivo de direcionamento ou bloqueio tipo tela plástica com suporte fixo - confecção</v>
      </c>
      <c r="F2203" s="1016"/>
      <c r="G2203" s="1016"/>
      <c r="H2203" s="1016"/>
      <c r="I2203" s="1016"/>
      <c r="J2203" s="1016"/>
      <c r="K2203" s="1016"/>
      <c r="L2203" s="1016"/>
      <c r="M2203" s="1016"/>
      <c r="N2203" s="1016"/>
      <c r="O2203" s="1016"/>
      <c r="P2203" s="1016"/>
      <c r="Q2203" s="1016"/>
      <c r="R2203" s="1016"/>
      <c r="S2203" s="311">
        <f>S2205</f>
        <v>600</v>
      </c>
      <c r="T2203" s="554" t="str">
        <f>IFERROR(VLOOKUP(B2203,'Planilha Orçamentária'!$A$13:$H$171,5,FALSE),0)</f>
        <v>m²</v>
      </c>
    </row>
    <row r="2204" spans="2:21" x14ac:dyDescent="0.25">
      <c r="B2204" s="563"/>
      <c r="C2204" s="562"/>
      <c r="D2204" s="563"/>
      <c r="E2204" s="167"/>
      <c r="F2204" s="185"/>
      <c r="G2204" s="157"/>
      <c r="H2204" s="35"/>
      <c r="I2204" s="35"/>
      <c r="J2204" s="157"/>
      <c r="K2204" s="35"/>
      <c r="L2204" s="35"/>
      <c r="M2204" s="174" t="s">
        <v>14040</v>
      </c>
      <c r="N2204" s="319"/>
      <c r="O2204" s="174"/>
      <c r="P2204" s="174"/>
      <c r="Q2204" s="174"/>
      <c r="R2204" s="174"/>
      <c r="S2204" s="301">
        <f>150*4</f>
        <v>600</v>
      </c>
      <c r="T2204" s="222"/>
    </row>
    <row r="2205" spans="2:21" x14ac:dyDescent="0.25">
      <c r="B2205" s="565"/>
      <c r="C2205" s="564"/>
      <c r="D2205" s="565"/>
      <c r="E2205" s="149" t="s">
        <v>9</v>
      </c>
      <c r="F2205" s="160"/>
      <c r="G2205" s="161"/>
      <c r="H2205" s="163"/>
      <c r="I2205" s="160"/>
      <c r="J2205" s="161"/>
      <c r="K2205" s="163"/>
      <c r="L2205" s="163"/>
      <c r="M2205" s="164"/>
      <c r="N2205" s="165"/>
      <c r="O2205" s="165"/>
      <c r="P2205" s="165"/>
      <c r="Q2205" s="165"/>
      <c r="R2205" s="165"/>
      <c r="S2205" s="298">
        <f>S2204</f>
        <v>600</v>
      </c>
      <c r="T2205" s="150" t="str">
        <f>IFERROR(VLOOKUP(B2203,'Planilha Orçamentária'!$A$13:$H$171,5,FALSE),0)</f>
        <v>m²</v>
      </c>
    </row>
    <row r="2206" spans="2:21" ht="6.75" customHeight="1" x14ac:dyDescent="0.25">
      <c r="B2206" s="388"/>
      <c r="C2206" s="389"/>
      <c r="D2206" s="389"/>
      <c r="E2206" s="389"/>
      <c r="F2206" s="389"/>
      <c r="G2206" s="389"/>
      <c r="H2206" s="389"/>
      <c r="I2206" s="389"/>
      <c r="J2206" s="389"/>
      <c r="K2206" s="389"/>
      <c r="L2206" s="389"/>
      <c r="M2206" s="389"/>
      <c r="N2206" s="389"/>
      <c r="O2206" s="389"/>
      <c r="P2206" s="389"/>
      <c r="Q2206" s="389"/>
      <c r="R2206" s="389"/>
      <c r="S2206" s="389"/>
      <c r="T2206" s="390"/>
    </row>
    <row r="2207" spans="2:21" ht="27" customHeight="1" x14ac:dyDescent="0.25">
      <c r="B2207" s="266" t="str">
        <f>'Planilha Orçamentária'!A167</f>
        <v>10.3</v>
      </c>
      <c r="C2207" s="89">
        <f>'Planilha Orçamentária'!B167</f>
        <v>5212556</v>
      </c>
      <c r="D2207" s="266" t="str">
        <f>'Planilha Orçamentária'!C167</f>
        <v>SICRO</v>
      </c>
      <c r="E2207" s="1015" t="str">
        <f>'Planilha Orçamentária'!D167</f>
        <v>Placa para sinalização de obras montada em cavalete metálico - 1,00 x 1,00 m - utilização de 600 ciclos - fornecimento, 01 implantação e 01 retirada diária</v>
      </c>
      <c r="F2207" s="1016"/>
      <c r="G2207" s="1016"/>
      <c r="H2207" s="1016"/>
      <c r="I2207" s="1016"/>
      <c r="J2207" s="1016"/>
      <c r="K2207" s="1016"/>
      <c r="L2207" s="1016"/>
      <c r="M2207" s="1016"/>
      <c r="N2207" s="1016"/>
      <c r="O2207" s="1016"/>
      <c r="P2207" s="1016"/>
      <c r="Q2207" s="1016"/>
      <c r="R2207" s="1016"/>
      <c r="S2207" s="311">
        <f>S2209</f>
        <v>50</v>
      </c>
      <c r="T2207" s="554" t="str">
        <f>IFERROR(VLOOKUP(B2207,'Planilha Orçamentária'!$A$13:$H$171,5,FALSE),0)</f>
        <v>un.dia</v>
      </c>
    </row>
    <row r="2208" spans="2:21" x14ac:dyDescent="0.25">
      <c r="B2208" s="563"/>
      <c r="C2208" s="562"/>
      <c r="D2208" s="563"/>
      <c r="E2208" s="167"/>
      <c r="F2208" s="185"/>
      <c r="G2208" s="157"/>
      <c r="H2208" s="35"/>
      <c r="I2208" s="35"/>
      <c r="J2208" s="157"/>
      <c r="K2208" s="35"/>
      <c r="L2208" s="35"/>
      <c r="M2208" s="174" t="s">
        <v>14041</v>
      </c>
      <c r="N2208" s="319"/>
      <c r="O2208" s="174"/>
      <c r="P2208" s="174"/>
      <c r="Q2208" s="174"/>
      <c r="R2208" s="174"/>
      <c r="S2208" s="301">
        <v>50</v>
      </c>
      <c r="T2208" s="222"/>
    </row>
    <row r="2209" spans="2:20" x14ac:dyDescent="0.25">
      <c r="B2209" s="565"/>
      <c r="C2209" s="564"/>
      <c r="D2209" s="565"/>
      <c r="E2209" s="149" t="s">
        <v>9</v>
      </c>
      <c r="F2209" s="160"/>
      <c r="G2209" s="161"/>
      <c r="H2209" s="163"/>
      <c r="I2209" s="160"/>
      <c r="J2209" s="161"/>
      <c r="K2209" s="163"/>
      <c r="L2209" s="163"/>
      <c r="M2209" s="164"/>
      <c r="N2209" s="165"/>
      <c r="O2209" s="165"/>
      <c r="P2209" s="165"/>
      <c r="Q2209" s="165"/>
      <c r="R2209" s="165"/>
      <c r="S2209" s="298">
        <f>S2208</f>
        <v>50</v>
      </c>
      <c r="T2209" s="150" t="str">
        <f>IFERROR(VLOOKUP(B2207,'Planilha Orçamentária'!$A$13:$H$171,5,FALSE),0)</f>
        <v>un.dia</v>
      </c>
    </row>
  </sheetData>
  <mergeCells count="197">
    <mergeCell ref="E2207:R2207"/>
    <mergeCell ref="E2203:R2203"/>
    <mergeCell ref="E2199:R2199"/>
    <mergeCell ref="E2193:R2193"/>
    <mergeCell ref="E2188:R2188"/>
    <mergeCell ref="E2176:R2176"/>
    <mergeCell ref="E2169:R2169"/>
    <mergeCell ref="E2164:R2164"/>
    <mergeCell ref="E2159:R2159"/>
    <mergeCell ref="F2184:H2184"/>
    <mergeCell ref="I2184:K2184"/>
    <mergeCell ref="F2185:H2185"/>
    <mergeCell ref="I2185:K2185"/>
    <mergeCell ref="F2165:H2165"/>
    <mergeCell ref="I2165:K2165"/>
    <mergeCell ref="F2166:H2166"/>
    <mergeCell ref="I2166:K2166"/>
    <mergeCell ref="F2173:H2173"/>
    <mergeCell ref="I2173:K2173"/>
    <mergeCell ref="F2178:H2178"/>
    <mergeCell ref="I2178:K2178"/>
    <mergeCell ref="F2179:H2179"/>
    <mergeCell ref="I2179:K2179"/>
    <mergeCell ref="F2190:H2190"/>
    <mergeCell ref="S316:S317"/>
    <mergeCell ref="T316:T317"/>
    <mergeCell ref="S325:S326"/>
    <mergeCell ref="T325:T326"/>
    <mergeCell ref="E487:M487"/>
    <mergeCell ref="E457:M457"/>
    <mergeCell ref="E491:M491"/>
    <mergeCell ref="E374:M374"/>
    <mergeCell ref="E356:M356"/>
    <mergeCell ref="N325:N326"/>
    <mergeCell ref="O325:O326"/>
    <mergeCell ref="R325:R326"/>
    <mergeCell ref="E461:M461"/>
    <mergeCell ref="E453:M453"/>
    <mergeCell ref="E434:M434"/>
    <mergeCell ref="E369:M369"/>
    <mergeCell ref="E337:M337"/>
    <mergeCell ref="E331:M331"/>
    <mergeCell ref="L316:L317"/>
    <mergeCell ref="M316:M317"/>
    <mergeCell ref="E466:M466"/>
    <mergeCell ref="E391:M391"/>
    <mergeCell ref="O316:O317"/>
    <mergeCell ref="P316:P317"/>
    <mergeCell ref="U773:U774"/>
    <mergeCell ref="E746:E747"/>
    <mergeCell ref="N746:N747"/>
    <mergeCell ref="O746:O747"/>
    <mergeCell ref="P746:P747"/>
    <mergeCell ref="Q746:Q747"/>
    <mergeCell ref="R746:R747"/>
    <mergeCell ref="E762:M762"/>
    <mergeCell ref="E773:E774"/>
    <mergeCell ref="L773:L774"/>
    <mergeCell ref="M773:M774"/>
    <mergeCell ref="U672:U673"/>
    <mergeCell ref="M672:M673"/>
    <mergeCell ref="L672:L673"/>
    <mergeCell ref="E708:E709"/>
    <mergeCell ref="N708:N709"/>
    <mergeCell ref="O708:O709"/>
    <mergeCell ref="P708:P709"/>
    <mergeCell ref="Q708:Q709"/>
    <mergeCell ref="R708:R709"/>
    <mergeCell ref="N672:N673"/>
    <mergeCell ref="O672:O673"/>
    <mergeCell ref="P672:P673"/>
    <mergeCell ref="I2190:K2190"/>
    <mergeCell ref="F2160:H2160"/>
    <mergeCell ref="I2160:K2160"/>
    <mergeCell ref="F2161:H2161"/>
    <mergeCell ref="I2161:K2161"/>
    <mergeCell ref="F2128:K2128"/>
    <mergeCell ref="F2155:H2155"/>
    <mergeCell ref="I2155:K2155"/>
    <mergeCell ref="F2156:H2156"/>
    <mergeCell ref="I2156:K2156"/>
    <mergeCell ref="E2154:R2154"/>
    <mergeCell ref="F2129:K2129"/>
    <mergeCell ref="Q316:Q317"/>
    <mergeCell ref="R316:R317"/>
    <mergeCell ref="N316:N317"/>
    <mergeCell ref="O1081:O1082"/>
    <mergeCell ref="Q1081:Q1082"/>
    <mergeCell ref="M991:M992"/>
    <mergeCell ref="N991:N992"/>
    <mergeCell ref="R991:R992"/>
    <mergeCell ref="N1081:N1082"/>
    <mergeCell ref="N773:N774"/>
    <mergeCell ref="O773:O774"/>
    <mergeCell ref="P773:P774"/>
    <mergeCell ref="Q773:Q774"/>
    <mergeCell ref="R773:R774"/>
    <mergeCell ref="E440:M440"/>
    <mergeCell ref="O735:O736"/>
    <mergeCell ref="P735:P736"/>
    <mergeCell ref="Q735:Q736"/>
    <mergeCell ref="R735:R736"/>
    <mergeCell ref="N661:N662"/>
    <mergeCell ref="O661:O662"/>
    <mergeCell ref="P661:P662"/>
    <mergeCell ref="Q661:Q662"/>
    <mergeCell ref="R661:R662"/>
    <mergeCell ref="E642:M642"/>
    <mergeCell ref="E613:M613"/>
    <mergeCell ref="E538:M538"/>
    <mergeCell ref="E504:M504"/>
    <mergeCell ref="E703:M703"/>
    <mergeCell ref="E656:M656"/>
    <mergeCell ref="E661:E662"/>
    <mergeCell ref="E672:E673"/>
    <mergeCell ref="E833:M833"/>
    <mergeCell ref="E380:M380"/>
    <mergeCell ref="E449:M449"/>
    <mergeCell ref="E308:K308"/>
    <mergeCell ref="E508:M508"/>
    <mergeCell ref="E495:M495"/>
    <mergeCell ref="E512:M512"/>
    <mergeCell ref="E474:M474"/>
    <mergeCell ref="E531:M531"/>
    <mergeCell ref="E524:M524"/>
    <mergeCell ref="E519:M519"/>
    <mergeCell ref="R1:T1"/>
    <mergeCell ref="B7:B9"/>
    <mergeCell ref="C7:C9"/>
    <mergeCell ref="D7:D9"/>
    <mergeCell ref="E7:E9"/>
    <mergeCell ref="F7:K8"/>
    <mergeCell ref="L7:L9"/>
    <mergeCell ref="M7:M9"/>
    <mergeCell ref="N7:N9"/>
    <mergeCell ref="O7:O9"/>
    <mergeCell ref="P7:P9"/>
    <mergeCell ref="Q7:Q9"/>
    <mergeCell ref="R7:R9"/>
    <mergeCell ref="S7:S9"/>
    <mergeCell ref="T7:T9"/>
    <mergeCell ref="F9:H9"/>
    <mergeCell ref="I9:K9"/>
    <mergeCell ref="D4:E4"/>
    <mergeCell ref="C2:E2"/>
    <mergeCell ref="C5:E5"/>
    <mergeCell ref="E182:R182"/>
    <mergeCell ref="E206:R206"/>
    <mergeCell ref="E107:R107"/>
    <mergeCell ref="E81:R81"/>
    <mergeCell ref="F121:K121"/>
    <mergeCell ref="E170:R170"/>
    <mergeCell ref="E158:R158"/>
    <mergeCell ref="E148:R148"/>
    <mergeCell ref="E138:R138"/>
    <mergeCell ref="E127:R127"/>
    <mergeCell ref="F142:K142"/>
    <mergeCell ref="E104:R104"/>
    <mergeCell ref="E175:R175"/>
    <mergeCell ref="E11:R11"/>
    <mergeCell ref="E15:R15"/>
    <mergeCell ref="E19:R19"/>
    <mergeCell ref="E23:R23"/>
    <mergeCell ref="E31:R31"/>
    <mergeCell ref="P325:P326"/>
    <mergeCell ref="E482:M482"/>
    <mergeCell ref="E478:M478"/>
    <mergeCell ref="S839:S840"/>
    <mergeCell ref="E741:M741"/>
    <mergeCell ref="E769:M769"/>
    <mergeCell ref="E801:M801"/>
    <mergeCell ref="E817:M817"/>
    <mergeCell ref="E783:M783"/>
    <mergeCell ref="E792:M792"/>
    <mergeCell ref="E735:N735"/>
    <mergeCell ref="Q672:Q673"/>
    <mergeCell ref="R672:R673"/>
    <mergeCell ref="E35:R35"/>
    <mergeCell ref="E27:R27"/>
    <mergeCell ref="E39:R39"/>
    <mergeCell ref="E43:R43"/>
    <mergeCell ref="E48:R48"/>
    <mergeCell ref="E70:R70"/>
    <mergeCell ref="S847:S849"/>
    <mergeCell ref="Q839:Q840"/>
    <mergeCell ref="Q847:Q849"/>
    <mergeCell ref="F2127:K2127"/>
    <mergeCell ref="I2008:K2008"/>
    <mergeCell ref="I2013:K2013"/>
    <mergeCell ref="M984:M985"/>
    <mergeCell ref="N984:N985"/>
    <mergeCell ref="R984:R985"/>
    <mergeCell ref="E931:M931"/>
    <mergeCell ref="E957:M957"/>
    <mergeCell ref="M1081:M1082"/>
    <mergeCell ref="E883:M883"/>
    <mergeCell ref="E909:M909"/>
  </mergeCells>
  <phoneticPr fontId="81" type="noConversion"/>
  <conditionalFormatting sqref="B10">
    <cfRule type="duplicateValues" dxfId="26" priority="14"/>
  </conditionalFormatting>
  <conditionalFormatting sqref="B47">
    <cfRule type="duplicateValues" dxfId="25" priority="1"/>
  </conditionalFormatting>
  <conditionalFormatting sqref="B181">
    <cfRule type="duplicateValues" dxfId="24" priority="11"/>
  </conditionalFormatting>
  <conditionalFormatting sqref="B205">
    <cfRule type="duplicateValues" dxfId="23" priority="13"/>
  </conditionalFormatting>
  <conditionalFormatting sqref="B655">
    <cfRule type="duplicateValues" dxfId="22" priority="18"/>
  </conditionalFormatting>
  <conditionalFormatting sqref="B816">
    <cfRule type="duplicateValues" dxfId="21" priority="20"/>
  </conditionalFormatting>
  <conditionalFormatting sqref="B930">
    <cfRule type="duplicateValues" dxfId="20" priority="21"/>
  </conditionalFormatting>
  <conditionalFormatting sqref="B1087:B1088">
    <cfRule type="duplicateValues" dxfId="19" priority="5"/>
  </conditionalFormatting>
  <conditionalFormatting sqref="B1288 B1407">
    <cfRule type="duplicateValues" dxfId="18" priority="6774"/>
  </conditionalFormatting>
  <conditionalFormatting sqref="B1990 B2011 B2017 B2075 B2069 B2085 B2126 B2132 B2150 B2182 B1910 B1981:B1982">
    <cfRule type="duplicateValues" dxfId="17" priority="6688"/>
  </conditionalFormatting>
  <conditionalFormatting sqref="B2198">
    <cfRule type="duplicateValues" dxfId="16" priority="6654"/>
  </conditionalFormatting>
  <conditionalFormatting sqref="T738">
    <cfRule type="cellIs" dxfId="15" priority="23" operator="between">
      <formula>0.0000001</formula>
      <formula>1000000000</formula>
    </cfRule>
  </conditionalFormatting>
  <printOptions horizontalCentered="1" verticalCentered="1"/>
  <pageMargins left="0.23622047244094491" right="0.23622047244094491" top="0.35433070866141736" bottom="0.35433070866141736" header="0.31496062992125984" footer="0.31496062992125984"/>
  <pageSetup paperSize="9" scale="47" fitToHeight="0" orientation="landscape" r:id="rId1"/>
  <headerFooter>
    <oddFooter>&amp;R&amp;P/&amp;N</oddFooter>
  </headerFooter>
  <rowBreaks count="4" manualBreakCount="4">
    <brk id="180" min="1" max="19" man="1"/>
    <brk id="682" min="1" max="19" man="1"/>
    <brk id="812" min="1" max="19" man="1"/>
    <brk id="1224" min="1" max="1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pageSetUpPr fitToPage="1"/>
  </sheetPr>
  <dimension ref="B2:T37"/>
  <sheetViews>
    <sheetView view="pageBreakPreview" zoomScaleNormal="100" zoomScaleSheetLayoutView="100" workbookViewId="0">
      <selection activeCell="B2" sqref="B2:Q32"/>
    </sheetView>
  </sheetViews>
  <sheetFormatPr defaultColWidth="10.7109375" defaultRowHeight="15" customHeight="1" x14ac:dyDescent="0.2"/>
  <cols>
    <col min="1" max="1" width="3.140625" style="10" customWidth="1"/>
    <col min="2" max="2" width="9.28515625" style="10" customWidth="1"/>
    <col min="3" max="3" width="28.5703125" style="10" bestFit="1" customWidth="1"/>
    <col min="4" max="4" width="13.28515625" style="10" bestFit="1" customWidth="1"/>
    <col min="5" max="5" width="15" style="10" bestFit="1" customWidth="1"/>
    <col min="6" max="6" width="9.28515625" style="10" bestFit="1" customWidth="1"/>
    <col min="7" max="8" width="10.28515625" style="10" bestFit="1" customWidth="1"/>
    <col min="9" max="12" width="11.7109375" style="10" bestFit="1" customWidth="1"/>
    <col min="13" max="17" width="12.7109375" style="10" bestFit="1" customWidth="1"/>
    <col min="18" max="18" width="1.7109375" style="10" customWidth="1"/>
    <col min="19" max="19" width="14.140625" style="10" bestFit="1" customWidth="1"/>
    <col min="20" max="20" width="8.7109375" style="10" customWidth="1"/>
    <col min="21" max="16384" width="10.7109375" style="10"/>
  </cols>
  <sheetData>
    <row r="2" spans="2:20" ht="15" customHeight="1" x14ac:dyDescent="0.2">
      <c r="B2" s="36" t="s">
        <v>10</v>
      </c>
      <c r="C2" s="69"/>
      <c r="D2" s="29"/>
      <c r="E2" s="70"/>
      <c r="F2" s="29"/>
      <c r="G2" s="29"/>
      <c r="H2" s="82"/>
      <c r="I2" s="82"/>
      <c r="J2" s="1059"/>
      <c r="K2" s="1059"/>
      <c r="L2" s="769"/>
      <c r="M2" s="82"/>
      <c r="N2" s="29"/>
      <c r="O2" s="82"/>
      <c r="P2" s="1055"/>
      <c r="Q2" s="1056"/>
      <c r="R2" s="75"/>
    </row>
    <row r="3" spans="2:20" ht="15" customHeight="1" x14ac:dyDescent="0.2">
      <c r="B3" s="18"/>
      <c r="C3" s="19"/>
      <c r="D3" s="19"/>
      <c r="E3" s="37"/>
      <c r="F3" s="38"/>
      <c r="G3" s="38"/>
      <c r="H3" s="38"/>
      <c r="I3" s="38"/>
      <c r="J3" s="38"/>
      <c r="K3" s="38"/>
      <c r="L3" s="38"/>
      <c r="M3" s="38"/>
      <c r="N3" s="38"/>
      <c r="O3" s="38"/>
      <c r="P3" s="38"/>
      <c r="Q3" s="38"/>
      <c r="R3" s="75"/>
    </row>
    <row r="4" spans="2:20" ht="27" customHeight="1" x14ac:dyDescent="0.2">
      <c r="B4" s="1057" t="str">
        <f>Resumo!A3</f>
        <v>OBRA: DRENAGEM E PAVIMENTAÇÃO DA ORLA DA PRAIA DE FUNDÃO - TRECHO 02</v>
      </c>
      <c r="C4" s="1058"/>
      <c r="D4" s="1058"/>
      <c r="E4" s="1058"/>
      <c r="F4" s="1058"/>
      <c r="G4" s="1058"/>
      <c r="H4" s="1058"/>
      <c r="I4" s="1058"/>
      <c r="J4" s="30"/>
      <c r="K4" s="30"/>
      <c r="L4" s="30"/>
      <c r="M4" s="30"/>
      <c r="N4" s="30"/>
      <c r="O4" s="30"/>
      <c r="P4" s="30"/>
      <c r="Q4" s="30"/>
      <c r="R4" s="75"/>
    </row>
    <row r="5" spans="2:20" ht="15" customHeight="1" x14ac:dyDescent="0.2">
      <c r="B5" s="18" t="str">
        <f>Resumo!A4</f>
        <v>LOCAL:</v>
      </c>
      <c r="C5" s="20" t="str">
        <f>Resumo!B4</f>
        <v>PRAIA GRANDE, FUNDÃO - ES</v>
      </c>
      <c r="D5" s="19"/>
      <c r="E5" s="19"/>
      <c r="F5" s="39"/>
      <c r="G5" s="39"/>
      <c r="H5" s="39"/>
      <c r="I5" s="39"/>
      <c r="J5" s="39"/>
      <c r="K5" s="39"/>
      <c r="L5" s="39"/>
      <c r="M5" s="39"/>
      <c r="N5" s="39"/>
      <c r="O5" s="39"/>
      <c r="P5" s="39"/>
      <c r="Q5" s="39"/>
      <c r="R5" s="75"/>
    </row>
    <row r="6" spans="2:20" ht="15" customHeight="1" x14ac:dyDescent="0.2">
      <c r="B6" s="18" t="str">
        <f>Resumo!A6</f>
        <v>DATA: NOV/2024</v>
      </c>
      <c r="C6" s="40"/>
      <c r="D6" s="40"/>
      <c r="E6" s="40"/>
      <c r="F6" s="41"/>
      <c r="G6" s="41"/>
      <c r="H6" s="41"/>
      <c r="I6" s="41"/>
      <c r="J6" s="41"/>
      <c r="K6" s="41"/>
      <c r="L6" s="41"/>
      <c r="M6" s="41"/>
      <c r="N6" s="41"/>
      <c r="O6" s="41"/>
      <c r="P6" s="41"/>
      <c r="Q6" s="41"/>
      <c r="R6" s="75"/>
    </row>
    <row r="7" spans="2:20" s="53" customFormat="1" ht="24.95" customHeight="1" x14ac:dyDescent="0.2">
      <c r="B7" s="1062" t="s">
        <v>0</v>
      </c>
      <c r="C7" s="1062" t="s">
        <v>11</v>
      </c>
      <c r="D7" s="1062"/>
      <c r="E7" s="1051" t="s">
        <v>21</v>
      </c>
      <c r="F7" s="1052" t="s">
        <v>1768</v>
      </c>
      <c r="G7" s="1053"/>
      <c r="H7" s="1053"/>
      <c r="I7" s="1053"/>
      <c r="J7" s="1053"/>
      <c r="K7" s="1053"/>
      <c r="L7" s="1053"/>
      <c r="M7" s="1053"/>
      <c r="N7" s="1053"/>
      <c r="O7" s="1053"/>
      <c r="P7" s="1053"/>
      <c r="Q7" s="1054"/>
      <c r="S7" s="1045" t="s">
        <v>34</v>
      </c>
      <c r="T7" s="1046"/>
    </row>
    <row r="8" spans="2:20" s="53" customFormat="1" ht="24.95" customHeight="1" x14ac:dyDescent="0.2">
      <c r="B8" s="1062"/>
      <c r="C8" s="1062"/>
      <c r="D8" s="1062"/>
      <c r="E8" s="1051"/>
      <c r="F8" s="54">
        <v>1</v>
      </c>
      <c r="G8" s="54">
        <v>2</v>
      </c>
      <c r="H8" s="54">
        <v>3</v>
      </c>
      <c r="I8" s="54">
        <v>4</v>
      </c>
      <c r="J8" s="54">
        <v>5</v>
      </c>
      <c r="K8" s="54">
        <v>6</v>
      </c>
      <c r="L8" s="54">
        <v>7</v>
      </c>
      <c r="M8" s="54">
        <v>8</v>
      </c>
      <c r="N8" s="54">
        <v>9</v>
      </c>
      <c r="O8" s="54">
        <v>10</v>
      </c>
      <c r="P8" s="54">
        <v>11</v>
      </c>
      <c r="Q8" s="54">
        <v>12</v>
      </c>
      <c r="S8" s="1047"/>
      <c r="T8" s="1048"/>
    </row>
    <row r="9" spans="2:20" s="53" customFormat="1" ht="15.75" customHeight="1" x14ac:dyDescent="0.2">
      <c r="B9" s="1060">
        <f>Resumo!A8</f>
        <v>1</v>
      </c>
      <c r="C9" s="1038" t="str">
        <f>VLOOKUP(B9,Resumo!$A$8:$D$13,2,FALSE)</f>
        <v>SERVIÇOS PRELIMINARES</v>
      </c>
      <c r="D9" s="58" t="s">
        <v>12</v>
      </c>
      <c r="E9" s="1049">
        <f>VLOOKUP(B9,Resumo!$A$8:$D$13,4,FALSE)</f>
        <v>152742.66999999998</v>
      </c>
      <c r="F9" s="71">
        <v>1.34E-2</v>
      </c>
      <c r="G9" s="71">
        <v>3.5299999999999998E-2</v>
      </c>
      <c r="H9" s="71">
        <v>6.4299999999999996E-2</v>
      </c>
      <c r="I9" s="71">
        <v>9.1800000000000007E-2</v>
      </c>
      <c r="J9" s="71">
        <v>0.1139</v>
      </c>
      <c r="K9" s="71">
        <v>0.12989999999999999</v>
      </c>
      <c r="L9" s="71">
        <v>0.14149999999999999</v>
      </c>
      <c r="M9" s="71">
        <v>0.14000000000000001</v>
      </c>
      <c r="N9" s="71">
        <v>0.1242</v>
      </c>
      <c r="O9" s="71">
        <v>9.11E-2</v>
      </c>
      <c r="P9" s="71">
        <v>4.4499999999999998E-2</v>
      </c>
      <c r="Q9" s="71">
        <v>1.01E-2</v>
      </c>
      <c r="S9" s="55">
        <f t="shared" ref="S9:S22" si="0">SUM(F9:Q9)</f>
        <v>0.99999999999999989</v>
      </c>
      <c r="T9" s="56" t="str">
        <f>IF(S9=100%,"Ok!","Verificar!")</f>
        <v>Ok!</v>
      </c>
    </row>
    <row r="10" spans="2:20" s="53" customFormat="1" ht="15.75" customHeight="1" x14ac:dyDescent="0.2">
      <c r="B10" s="1061"/>
      <c r="C10" s="1039"/>
      <c r="D10" s="59" t="s">
        <v>13</v>
      </c>
      <c r="E10" s="1050"/>
      <c r="F10" s="72">
        <f>+$E9*F9</f>
        <v>2046.7517779999998</v>
      </c>
      <c r="G10" s="72">
        <f>+$E9*G9</f>
        <v>5391.8162509999993</v>
      </c>
      <c r="H10" s="72">
        <f t="shared" ref="H10:Q12" si="1">+$E9*H9</f>
        <v>9821.3536809999987</v>
      </c>
      <c r="I10" s="72">
        <f>+$E9*I9</f>
        <v>14021.777106</v>
      </c>
      <c r="J10" s="72">
        <f>+$E9*J9</f>
        <v>17397.390112999998</v>
      </c>
      <c r="K10" s="72">
        <f t="shared" ref="K10:Q10" si="2">+$E9*K9</f>
        <v>19841.272832999995</v>
      </c>
      <c r="L10" s="72">
        <f t="shared" ref="L10:M10" si="3">+$E9*L9</f>
        <v>21613.087804999996</v>
      </c>
      <c r="M10" s="72">
        <f t="shared" si="3"/>
        <v>21383.9738</v>
      </c>
      <c r="N10" s="72">
        <f t="shared" si="2"/>
        <v>18970.639614</v>
      </c>
      <c r="O10" s="72">
        <f t="shared" si="2"/>
        <v>13914.857236999998</v>
      </c>
      <c r="P10" s="72">
        <f t="shared" si="2"/>
        <v>6797.0488149999992</v>
      </c>
      <c r="Q10" s="72">
        <f t="shared" si="2"/>
        <v>1542.7009669999998</v>
      </c>
      <c r="S10" s="57">
        <f t="shared" si="0"/>
        <v>152742.66999999998</v>
      </c>
      <c r="T10" s="56" t="str">
        <f>IF(S10=E9,"Ok!","Verificar!")</f>
        <v>Ok!</v>
      </c>
    </row>
    <row r="11" spans="2:20" s="53" customFormat="1" ht="15.75" customHeight="1" x14ac:dyDescent="0.2">
      <c r="B11" s="1043">
        <f>Resumo!A9</f>
        <v>2</v>
      </c>
      <c r="C11" s="1038" t="str">
        <f>VLOOKUP(B11,Resumo!$A$8:$D$13,2,FALSE)</f>
        <v>DEMOLIÇÕES E RETIRADAS</v>
      </c>
      <c r="D11" s="58" t="s">
        <v>12</v>
      </c>
      <c r="E11" s="1049">
        <f>VLOOKUP(B11,Resumo!$A$8:$D$13,4,FALSE)</f>
        <v>200109.48</v>
      </c>
      <c r="F11" s="71">
        <v>0.44900000000000001</v>
      </c>
      <c r="G11" s="71">
        <v>0.55100000000000005</v>
      </c>
      <c r="H11" s="71"/>
      <c r="I11" s="71"/>
      <c r="J11" s="71"/>
      <c r="K11" s="71"/>
      <c r="L11" s="71"/>
      <c r="M11" s="71"/>
      <c r="N11" s="71"/>
      <c r="O11" s="71"/>
      <c r="P11" s="71"/>
      <c r="Q11" s="71"/>
      <c r="S11" s="55">
        <f t="shared" ref="S11:S12" si="4">SUM(F11:Q11)</f>
        <v>1</v>
      </c>
      <c r="T11" s="56" t="str">
        <f>IF(S11=100%,"Ok!","Verificar!")</f>
        <v>Ok!</v>
      </c>
    </row>
    <row r="12" spans="2:20" s="53" customFormat="1" ht="15.75" customHeight="1" x14ac:dyDescent="0.2">
      <c r="B12" s="1044"/>
      <c r="C12" s="1039"/>
      <c r="D12" s="59" t="s">
        <v>13</v>
      </c>
      <c r="E12" s="1050"/>
      <c r="F12" s="72">
        <f t="shared" ref="F12:G12" si="5">+$E11*F11</f>
        <v>89849.156520000004</v>
      </c>
      <c r="G12" s="72">
        <f t="shared" si="5"/>
        <v>110260.32348000002</v>
      </c>
      <c r="H12" s="72">
        <f t="shared" si="1"/>
        <v>0</v>
      </c>
      <c r="I12" s="72">
        <f t="shared" si="1"/>
        <v>0</v>
      </c>
      <c r="J12" s="72">
        <f t="shared" si="1"/>
        <v>0</v>
      </c>
      <c r="K12" s="72">
        <f t="shared" si="1"/>
        <v>0</v>
      </c>
      <c r="L12" s="72">
        <f t="shared" ref="L12:M12" si="6">+$E11*L11</f>
        <v>0</v>
      </c>
      <c r="M12" s="72">
        <f t="shared" si="6"/>
        <v>0</v>
      </c>
      <c r="N12" s="72">
        <f t="shared" si="1"/>
        <v>0</v>
      </c>
      <c r="O12" s="72">
        <f t="shared" si="1"/>
        <v>0</v>
      </c>
      <c r="P12" s="72">
        <f t="shared" si="1"/>
        <v>0</v>
      </c>
      <c r="Q12" s="72">
        <f t="shared" si="1"/>
        <v>0</v>
      </c>
      <c r="S12" s="57">
        <f t="shared" si="4"/>
        <v>200109.48000000004</v>
      </c>
      <c r="T12" s="56" t="str">
        <f>IF(S12=E11,"Ok!","Verificar!")</f>
        <v>Ok!</v>
      </c>
    </row>
    <row r="13" spans="2:20" s="53" customFormat="1" ht="15.75" customHeight="1" x14ac:dyDescent="0.2">
      <c r="B13" s="1043">
        <f>Resumo!A10</f>
        <v>3</v>
      </c>
      <c r="C13" s="1038" t="str">
        <f>VLOOKUP(B13,Resumo!$A$8:$D$13,2,FALSE)</f>
        <v>TERRAPLENAGEM</v>
      </c>
      <c r="D13" s="58" t="s">
        <v>12</v>
      </c>
      <c r="E13" s="1049">
        <f>VLOOKUP(B13,Resumo!$A$8:$D$13,4,FALSE)</f>
        <v>257919.73</v>
      </c>
      <c r="F13" s="71">
        <v>0.113</v>
      </c>
      <c r="G13" s="71">
        <v>0.33600000000000002</v>
      </c>
      <c r="H13" s="71">
        <v>0.40500000000000003</v>
      </c>
      <c r="I13" s="71">
        <v>0.14599999999999999</v>
      </c>
      <c r="J13" s="71"/>
      <c r="K13" s="71"/>
      <c r="L13" s="71"/>
      <c r="M13" s="71"/>
      <c r="N13" s="71"/>
      <c r="O13" s="71"/>
      <c r="P13" s="71"/>
      <c r="Q13" s="71"/>
      <c r="S13" s="55">
        <f t="shared" si="0"/>
        <v>1</v>
      </c>
      <c r="T13" s="56" t="str">
        <f t="shared" ref="T13" si="7">IF(S13=100%,"Ok!","Verificar!")</f>
        <v>Ok!</v>
      </c>
    </row>
    <row r="14" spans="2:20" s="53" customFormat="1" ht="15.75" customHeight="1" x14ac:dyDescent="0.2">
      <c r="B14" s="1044"/>
      <c r="C14" s="1039"/>
      <c r="D14" s="59" t="s">
        <v>13</v>
      </c>
      <c r="E14" s="1050"/>
      <c r="F14" s="72">
        <f t="shared" ref="F14:Q14" si="8">+$E13*F13</f>
        <v>29144.929490000002</v>
      </c>
      <c r="G14" s="72">
        <f t="shared" ref="G14:J14" si="9">+$E13*G13</f>
        <v>86661.029280000002</v>
      </c>
      <c r="H14" s="72">
        <f t="shared" ref="H14" si="10">+$E13*H13</f>
        <v>104457.49065000001</v>
      </c>
      <c r="I14" s="72">
        <f t="shared" si="9"/>
        <v>37656.280579999999</v>
      </c>
      <c r="J14" s="72">
        <f t="shared" si="9"/>
        <v>0</v>
      </c>
      <c r="K14" s="72">
        <f t="shared" si="8"/>
        <v>0</v>
      </c>
      <c r="L14" s="72">
        <f t="shared" ref="L14:M14" si="11">+$E13*L13</f>
        <v>0</v>
      </c>
      <c r="M14" s="72">
        <f t="shared" si="11"/>
        <v>0</v>
      </c>
      <c r="N14" s="72">
        <f t="shared" si="8"/>
        <v>0</v>
      </c>
      <c r="O14" s="72">
        <f t="shared" si="8"/>
        <v>0</v>
      </c>
      <c r="P14" s="72">
        <f t="shared" si="8"/>
        <v>0</v>
      </c>
      <c r="Q14" s="72">
        <f t="shared" si="8"/>
        <v>0</v>
      </c>
      <c r="S14" s="57">
        <f t="shared" si="0"/>
        <v>257919.73</v>
      </c>
      <c r="T14" s="56" t="str">
        <f>IF(S14=E13,"Ok!","Verificar!")</f>
        <v>Ok!</v>
      </c>
    </row>
    <row r="15" spans="2:20" s="53" customFormat="1" ht="15.75" customHeight="1" x14ac:dyDescent="0.2">
      <c r="B15" s="1043">
        <f>Resumo!A11</f>
        <v>4</v>
      </c>
      <c r="C15" s="1038" t="str">
        <f>VLOOKUP(B15,Resumo!$A$8:$D$13,2,FALSE)</f>
        <v>DRENAGEM</v>
      </c>
      <c r="D15" s="58" t="s">
        <v>12</v>
      </c>
      <c r="E15" s="1049">
        <f>VLOOKUP(B15,Resumo!$A$8:$D$13,4,FALSE)</f>
        <v>4958121.790000001</v>
      </c>
      <c r="F15" s="71"/>
      <c r="G15" s="71"/>
      <c r="H15" s="71">
        <v>4.87E-2</v>
      </c>
      <c r="I15" s="71">
        <v>0.15629999999999999</v>
      </c>
      <c r="J15" s="71">
        <v>0.24360000000000001</v>
      </c>
      <c r="K15" s="71">
        <v>0.28149999999999997</v>
      </c>
      <c r="L15" s="71">
        <v>0.21529999999999999</v>
      </c>
      <c r="M15" s="71">
        <v>5.4600000000000003E-2</v>
      </c>
      <c r="N15" s="71"/>
      <c r="O15" s="71"/>
      <c r="P15" s="71"/>
      <c r="Q15" s="71"/>
      <c r="S15" s="55">
        <f t="shared" si="0"/>
        <v>1</v>
      </c>
      <c r="T15" s="56" t="str">
        <f t="shared" ref="T15" si="12">IF(S15=100%,"Ok!","Verificar!")</f>
        <v>Ok!</v>
      </c>
    </row>
    <row r="16" spans="2:20" s="53" customFormat="1" ht="15.75" customHeight="1" x14ac:dyDescent="0.2">
      <c r="B16" s="1044"/>
      <c r="C16" s="1039"/>
      <c r="D16" s="59" t="s">
        <v>13</v>
      </c>
      <c r="E16" s="1050"/>
      <c r="F16" s="72">
        <f t="shared" ref="F16:Q16" si="13">+$E15*F15</f>
        <v>0</v>
      </c>
      <c r="G16" s="72">
        <f t="shared" ref="G16:J16" si="14">+$E15*G15</f>
        <v>0</v>
      </c>
      <c r="H16" s="72">
        <f t="shared" ref="H16" si="15">+$E15*H15</f>
        <v>241460.53117300005</v>
      </c>
      <c r="I16" s="72">
        <f t="shared" si="14"/>
        <v>774954.43577700015</v>
      </c>
      <c r="J16" s="72">
        <f t="shared" si="14"/>
        <v>1207798.4680440002</v>
      </c>
      <c r="K16" s="72">
        <f t="shared" si="13"/>
        <v>1395711.283885</v>
      </c>
      <c r="L16" s="72">
        <f t="shared" ref="L16:M16" si="16">+$E15*L15</f>
        <v>1067483.6213870002</v>
      </c>
      <c r="M16" s="72">
        <f t="shared" si="16"/>
        <v>270713.44973400008</v>
      </c>
      <c r="N16" s="72">
        <f t="shared" si="13"/>
        <v>0</v>
      </c>
      <c r="O16" s="72">
        <f t="shared" si="13"/>
        <v>0</v>
      </c>
      <c r="P16" s="72">
        <f t="shared" si="13"/>
        <v>0</v>
      </c>
      <c r="Q16" s="72">
        <f t="shared" si="13"/>
        <v>0</v>
      </c>
      <c r="S16" s="57">
        <f t="shared" si="0"/>
        <v>4958121.790000001</v>
      </c>
      <c r="T16" s="56" t="str">
        <f>IF(S16=E15,"Ok!","Verificar!")</f>
        <v>Ok!</v>
      </c>
    </row>
    <row r="17" spans="2:20" s="53" customFormat="1" ht="15.75" customHeight="1" x14ac:dyDescent="0.2">
      <c r="B17" s="1043">
        <f>Resumo!A12</f>
        <v>5</v>
      </c>
      <c r="C17" s="1038" t="str">
        <f>VLOOKUP(B17,Resumo!$A$8:$D$13,2,FALSE)</f>
        <v>PAVIMENTAÇÃO</v>
      </c>
      <c r="D17" s="58" t="s">
        <v>12</v>
      </c>
      <c r="E17" s="1049">
        <f>VLOOKUP(B17,Resumo!$A$8:$D$13,4,FALSE)</f>
        <v>6832284.1799999997</v>
      </c>
      <c r="F17" s="71"/>
      <c r="G17" s="71"/>
      <c r="H17" s="71"/>
      <c r="I17" s="71"/>
      <c r="J17" s="71">
        <v>4.87E-2</v>
      </c>
      <c r="K17" s="71">
        <v>0.15629999999999999</v>
      </c>
      <c r="L17" s="71">
        <v>0.24360000000000001</v>
      </c>
      <c r="M17" s="71">
        <v>0.28149999999999997</v>
      </c>
      <c r="N17" s="71">
        <v>0.21529999999999999</v>
      </c>
      <c r="O17" s="71">
        <v>5.4600000000000003E-2</v>
      </c>
      <c r="P17" s="71"/>
      <c r="Q17" s="71"/>
      <c r="S17" s="55">
        <f t="shared" si="0"/>
        <v>1</v>
      </c>
      <c r="T17" s="56" t="str">
        <f t="shared" ref="T17" si="17">IF(S17=100%,"Ok!","Verificar!")</f>
        <v>Ok!</v>
      </c>
    </row>
    <row r="18" spans="2:20" s="53" customFormat="1" ht="15.75" customHeight="1" x14ac:dyDescent="0.2">
      <c r="B18" s="1044"/>
      <c r="C18" s="1039"/>
      <c r="D18" s="59" t="s">
        <v>13</v>
      </c>
      <c r="E18" s="1050"/>
      <c r="F18" s="72">
        <f t="shared" ref="F18:Q18" si="18">+$E17*F17</f>
        <v>0</v>
      </c>
      <c r="G18" s="72">
        <f t="shared" ref="G18:J18" si="19">+$E17*G17</f>
        <v>0</v>
      </c>
      <c r="H18" s="72">
        <f t="shared" ref="H18" si="20">+$E17*H17</f>
        <v>0</v>
      </c>
      <c r="I18" s="72">
        <f t="shared" si="19"/>
        <v>0</v>
      </c>
      <c r="J18" s="72">
        <f t="shared" si="19"/>
        <v>332732.239566</v>
      </c>
      <c r="K18" s="72">
        <f t="shared" si="18"/>
        <v>1067886.017334</v>
      </c>
      <c r="L18" s="72">
        <f t="shared" ref="L18:M18" si="21">+$E17*L17</f>
        <v>1664344.426248</v>
      </c>
      <c r="M18" s="72">
        <f t="shared" si="21"/>
        <v>1923287.9966699998</v>
      </c>
      <c r="N18" s="72">
        <f t="shared" si="18"/>
        <v>1470990.7839539999</v>
      </c>
      <c r="O18" s="72">
        <f t="shared" si="18"/>
        <v>373042.716228</v>
      </c>
      <c r="P18" s="72">
        <f t="shared" si="18"/>
        <v>0</v>
      </c>
      <c r="Q18" s="72">
        <f t="shared" si="18"/>
        <v>0</v>
      </c>
      <c r="S18" s="57">
        <f t="shared" si="0"/>
        <v>6832284.1799999997</v>
      </c>
      <c r="T18" s="56" t="str">
        <f>IF(S18=E17,"Ok!","Verificar!")</f>
        <v>Ok!</v>
      </c>
    </row>
    <row r="19" spans="2:20" s="53" customFormat="1" ht="15.75" customHeight="1" x14ac:dyDescent="0.2">
      <c r="B19" s="1043">
        <f>Resumo!A13</f>
        <v>6</v>
      </c>
      <c r="C19" s="1038" t="str">
        <f>VLOOKUP(B19,Resumo!$A$8:$D$13,2,FALSE)</f>
        <v>SINALIZAÇÃO DE VIA</v>
      </c>
      <c r="D19" s="58" t="s">
        <v>12</v>
      </c>
      <c r="E19" s="1049">
        <f>VLOOKUP(B19,Resumo!$A$8:$D$13,4,FALSE)</f>
        <v>97748.75</v>
      </c>
      <c r="F19" s="71"/>
      <c r="G19" s="71"/>
      <c r="H19" s="71"/>
      <c r="I19" s="71"/>
      <c r="J19" s="71"/>
      <c r="K19" s="71"/>
      <c r="L19" s="71"/>
      <c r="M19" s="71"/>
      <c r="N19" s="71"/>
      <c r="O19" s="71"/>
      <c r="P19" s="71">
        <v>0.44900000000000001</v>
      </c>
      <c r="Q19" s="71">
        <v>0.55100000000000005</v>
      </c>
      <c r="S19" s="55">
        <f t="shared" si="0"/>
        <v>1</v>
      </c>
      <c r="T19" s="56" t="str">
        <f t="shared" ref="T19" si="22">IF(S19=100%,"Ok!","Verificar!")</f>
        <v>Ok!</v>
      </c>
    </row>
    <row r="20" spans="2:20" s="53" customFormat="1" ht="15.75" customHeight="1" x14ac:dyDescent="0.2">
      <c r="B20" s="1044"/>
      <c r="C20" s="1039"/>
      <c r="D20" s="59" t="s">
        <v>13</v>
      </c>
      <c r="E20" s="1050"/>
      <c r="F20" s="72">
        <f t="shared" ref="F20:Q20" si="23">+$E19*F19</f>
        <v>0</v>
      </c>
      <c r="G20" s="72">
        <f t="shared" ref="G20:J20" si="24">+$E19*G19</f>
        <v>0</v>
      </c>
      <c r="H20" s="72">
        <f>+$E19*H19</f>
        <v>0</v>
      </c>
      <c r="I20" s="72">
        <f t="shared" si="24"/>
        <v>0</v>
      </c>
      <c r="J20" s="72">
        <f t="shared" si="24"/>
        <v>0</v>
      </c>
      <c r="K20" s="72">
        <f t="shared" si="23"/>
        <v>0</v>
      </c>
      <c r="L20" s="72">
        <f t="shared" ref="L20:M20" si="25">+$E19*L19</f>
        <v>0</v>
      </c>
      <c r="M20" s="72">
        <f t="shared" si="25"/>
        <v>0</v>
      </c>
      <c r="N20" s="72">
        <f t="shared" si="23"/>
        <v>0</v>
      </c>
      <c r="O20" s="72">
        <f t="shared" si="23"/>
        <v>0</v>
      </c>
      <c r="P20" s="72">
        <f t="shared" si="23"/>
        <v>43889.188750000001</v>
      </c>
      <c r="Q20" s="72">
        <f t="shared" si="23"/>
        <v>53859.561250000006</v>
      </c>
      <c r="S20" s="57">
        <f t="shared" si="0"/>
        <v>97748.75</v>
      </c>
      <c r="T20" s="56" t="str">
        <f>IF(S20=E19,"Ok!","Verificar!")</f>
        <v>Ok!</v>
      </c>
    </row>
    <row r="21" spans="2:20" s="53" customFormat="1" ht="15.75" customHeight="1" x14ac:dyDescent="0.2">
      <c r="B21" s="1043">
        <f>'Planilha Orçamentária'!A103</f>
        <v>7</v>
      </c>
      <c r="C21" s="1041" t="str">
        <f>'Planilha Orçamentária'!D103</f>
        <v>CONTENÇÃO</v>
      </c>
      <c r="D21" s="58" t="s">
        <v>12</v>
      </c>
      <c r="E21" s="1036">
        <f>'Planilha Orçamentária'!H113</f>
        <v>1201455.6499999999</v>
      </c>
      <c r="F21" s="71"/>
      <c r="G21" s="71"/>
      <c r="H21" s="71"/>
      <c r="I21" s="71"/>
      <c r="J21" s="71"/>
      <c r="K21" s="71"/>
      <c r="L21" s="71"/>
      <c r="M21" s="71">
        <v>0.113</v>
      </c>
      <c r="N21" s="71">
        <v>0.33600000000000002</v>
      </c>
      <c r="O21" s="71">
        <v>0.40500000000000003</v>
      </c>
      <c r="P21" s="71">
        <v>0.14599999999999999</v>
      </c>
      <c r="Q21" s="71"/>
      <c r="S21" s="55">
        <f t="shared" si="0"/>
        <v>1</v>
      </c>
      <c r="T21" s="56" t="str">
        <f t="shared" ref="T21" si="26">IF(S21=100%,"Ok!","Verificar!")</f>
        <v>Ok!</v>
      </c>
    </row>
    <row r="22" spans="2:20" s="53" customFormat="1" ht="15.75" customHeight="1" x14ac:dyDescent="0.2">
      <c r="B22" s="1044"/>
      <c r="C22" s="1042"/>
      <c r="D22" s="59" t="s">
        <v>13</v>
      </c>
      <c r="E22" s="1037"/>
      <c r="F22" s="72">
        <f>+$E21*F21</f>
        <v>0</v>
      </c>
      <c r="G22" s="72">
        <f>+$E21*G21</f>
        <v>0</v>
      </c>
      <c r="H22" s="72">
        <f t="shared" ref="H22" si="27">+$E21*H21</f>
        <v>0</v>
      </c>
      <c r="I22" s="72">
        <f t="shared" ref="I22:K22" si="28">+$E21*I21</f>
        <v>0</v>
      </c>
      <c r="J22" s="72">
        <f t="shared" si="28"/>
        <v>0</v>
      </c>
      <c r="K22" s="72">
        <f t="shared" si="28"/>
        <v>0</v>
      </c>
      <c r="L22" s="72">
        <f>+$E21*L21</f>
        <v>0</v>
      </c>
      <c r="M22" s="72">
        <f t="shared" ref="M22:M28" si="29">+$E21*M21</f>
        <v>135764.48845</v>
      </c>
      <c r="N22" s="72">
        <f>+$E21*N21</f>
        <v>403689.09840000002</v>
      </c>
      <c r="O22" s="72">
        <f t="shared" ref="O22:Q22" si="30">+$E21*O21</f>
        <v>486589.53824999998</v>
      </c>
      <c r="P22" s="72">
        <f t="shared" si="30"/>
        <v>175412.52489999999</v>
      </c>
      <c r="Q22" s="72">
        <f t="shared" si="30"/>
        <v>0</v>
      </c>
      <c r="S22" s="57">
        <f t="shared" si="0"/>
        <v>1201455.6500000001</v>
      </c>
      <c r="T22" s="56" t="str">
        <f>IF(S22=E21,"Ok!","Verificar!")</f>
        <v>Ok!</v>
      </c>
    </row>
    <row r="23" spans="2:20" s="53" customFormat="1" ht="15.75" customHeight="1" x14ac:dyDescent="0.2">
      <c r="B23" s="1043">
        <f>'Planilha Orçamentária'!A115</f>
        <v>8</v>
      </c>
      <c r="C23" s="1041" t="str">
        <f>'Planilha Orçamentária'!D115</f>
        <v>ELÉTRICO</v>
      </c>
      <c r="D23" s="58" t="s">
        <v>12</v>
      </c>
      <c r="E23" s="1036">
        <f>'Planilha Orçamentária'!H135</f>
        <v>852807.04</v>
      </c>
      <c r="F23" s="71"/>
      <c r="G23" s="71"/>
      <c r="H23" s="71"/>
      <c r="I23" s="71">
        <v>4.87E-2</v>
      </c>
      <c r="J23" s="71">
        <v>0.15629999999999999</v>
      </c>
      <c r="K23" s="71">
        <v>0.24360000000000001</v>
      </c>
      <c r="L23" s="71">
        <v>0.28149999999999997</v>
      </c>
      <c r="M23" s="71">
        <v>0.21529999999999999</v>
      </c>
      <c r="N23" s="71">
        <v>5.4600000000000003E-2</v>
      </c>
      <c r="O23" s="71"/>
      <c r="P23" s="71"/>
      <c r="Q23" s="71"/>
      <c r="S23" s="55">
        <f t="shared" ref="S23:S24" si="31">SUM(F23:Q23)</f>
        <v>1</v>
      </c>
      <c r="T23" s="56" t="str">
        <f t="shared" ref="T23" si="32">IF(S23=100%,"Ok!","Verificar!")</f>
        <v>Ok!</v>
      </c>
    </row>
    <row r="24" spans="2:20" s="53" customFormat="1" ht="15.75" customHeight="1" x14ac:dyDescent="0.2">
      <c r="B24" s="1044"/>
      <c r="C24" s="1042"/>
      <c r="D24" s="59" t="s">
        <v>13</v>
      </c>
      <c r="E24" s="1037"/>
      <c r="F24" s="72">
        <f>+$E23*F23</f>
        <v>0</v>
      </c>
      <c r="G24" s="72">
        <f>+$E23*G23</f>
        <v>0</v>
      </c>
      <c r="H24" s="72">
        <f t="shared" ref="H24:K24" si="33">+$E23*H23</f>
        <v>0</v>
      </c>
      <c r="I24" s="72">
        <f t="shared" si="33"/>
        <v>41531.702848000001</v>
      </c>
      <c r="J24" s="72">
        <f t="shared" si="33"/>
        <v>133293.74035199999</v>
      </c>
      <c r="K24" s="72">
        <f t="shared" si="33"/>
        <v>207743.79494400002</v>
      </c>
      <c r="L24" s="72">
        <f>+$E23*L23</f>
        <v>240065.18175999998</v>
      </c>
      <c r="M24" s="72">
        <f t="shared" si="29"/>
        <v>183609.35571199999</v>
      </c>
      <c r="N24" s="72">
        <f>+$E23*N23</f>
        <v>46563.264384000002</v>
      </c>
      <c r="O24" s="72">
        <f t="shared" ref="O24:Q24" si="34">+$E23*O23</f>
        <v>0</v>
      </c>
      <c r="P24" s="72">
        <f t="shared" si="34"/>
        <v>0</v>
      </c>
      <c r="Q24" s="72">
        <f t="shared" si="34"/>
        <v>0</v>
      </c>
      <c r="S24" s="57">
        <f t="shared" si="31"/>
        <v>852807.03999999992</v>
      </c>
      <c r="T24" s="56" t="str">
        <f>IF(S24=E23,"Ok!","Verificar!")</f>
        <v>Ok!</v>
      </c>
    </row>
    <row r="25" spans="2:20" s="53" customFormat="1" ht="15.75" customHeight="1" x14ac:dyDescent="0.2">
      <c r="B25" s="1043">
        <f>'Planilha Orçamentária'!A137</f>
        <v>9</v>
      </c>
      <c r="C25" s="1041" t="str">
        <f>'Planilha Orçamentária'!D137</f>
        <v>PAISAGISMO</v>
      </c>
      <c r="D25" s="58" t="s">
        <v>12</v>
      </c>
      <c r="E25" s="1036">
        <f>'Planilha Orçamentária'!H162</f>
        <v>2136018.75</v>
      </c>
      <c r="F25" s="71"/>
      <c r="G25" s="71"/>
      <c r="H25" s="71"/>
      <c r="I25" s="71"/>
      <c r="J25" s="71"/>
      <c r="K25" s="71"/>
      <c r="L25" s="71">
        <v>4.87E-2</v>
      </c>
      <c r="M25" s="71">
        <v>0.15629999999999999</v>
      </c>
      <c r="N25" s="71">
        <v>0.24360000000000001</v>
      </c>
      <c r="O25" s="71">
        <v>0.28149999999999997</v>
      </c>
      <c r="P25" s="71">
        <v>0.21529999999999999</v>
      </c>
      <c r="Q25" s="71">
        <v>5.4600000000000003E-2</v>
      </c>
      <c r="S25" s="55">
        <f t="shared" ref="S25:S26" si="35">SUM(F25:Q25)</f>
        <v>1</v>
      </c>
      <c r="T25" s="56" t="str">
        <f t="shared" ref="T25" si="36">IF(S25=100%,"Ok!","Verificar!")</f>
        <v>Ok!</v>
      </c>
    </row>
    <row r="26" spans="2:20" s="53" customFormat="1" ht="15.75" customHeight="1" x14ac:dyDescent="0.2">
      <c r="B26" s="1044"/>
      <c r="C26" s="1042"/>
      <c r="D26" s="59" t="s">
        <v>13</v>
      </c>
      <c r="E26" s="1037"/>
      <c r="F26" s="72">
        <f>+$E25*F25</f>
        <v>0</v>
      </c>
      <c r="G26" s="72">
        <f>+$E25*G25</f>
        <v>0</v>
      </c>
      <c r="H26" s="72">
        <f t="shared" ref="H26:K26" si="37">+$E25*H25</f>
        <v>0</v>
      </c>
      <c r="I26" s="72">
        <f t="shared" si="37"/>
        <v>0</v>
      </c>
      <c r="J26" s="72">
        <f t="shared" si="37"/>
        <v>0</v>
      </c>
      <c r="K26" s="72">
        <f t="shared" si="37"/>
        <v>0</v>
      </c>
      <c r="L26" s="72">
        <f>+$E25*L25</f>
        <v>104024.113125</v>
      </c>
      <c r="M26" s="72">
        <f t="shared" si="29"/>
        <v>333859.73062499997</v>
      </c>
      <c r="N26" s="72">
        <f>+$E25*N25</f>
        <v>520334.16750000004</v>
      </c>
      <c r="O26" s="72">
        <f t="shared" ref="O26:Q26" si="38">+$E25*O25</f>
        <v>601289.27812499995</v>
      </c>
      <c r="P26" s="72">
        <f t="shared" si="38"/>
        <v>459884.83687499998</v>
      </c>
      <c r="Q26" s="72">
        <f t="shared" si="38"/>
        <v>116626.62375</v>
      </c>
      <c r="S26" s="57">
        <f t="shared" si="35"/>
        <v>2136018.75</v>
      </c>
      <c r="T26" s="56" t="str">
        <f>IF(S26=E25,"Ok!","Verificar!")</f>
        <v>Ok!</v>
      </c>
    </row>
    <row r="27" spans="2:20" s="53" customFormat="1" ht="15.75" customHeight="1" x14ac:dyDescent="0.2">
      <c r="B27" s="1043">
        <f>'Planilha Orçamentária'!A164</f>
        <v>10</v>
      </c>
      <c r="C27" s="1041" t="str">
        <f>'Planilha Orçamentária'!D164</f>
        <v>SINALIZAÇÃO  DE OBRA</v>
      </c>
      <c r="D27" s="58" t="s">
        <v>12</v>
      </c>
      <c r="E27" s="1036">
        <f>'Planilha Orçamentária'!H168</f>
        <v>26090.649999999998</v>
      </c>
      <c r="F27" s="71">
        <v>1.34E-2</v>
      </c>
      <c r="G27" s="71">
        <v>3.5299999999999998E-2</v>
      </c>
      <c r="H27" s="71">
        <v>6.4299999999999996E-2</v>
      </c>
      <c r="I27" s="71">
        <v>9.1800000000000007E-2</v>
      </c>
      <c r="J27" s="71">
        <v>0.1139</v>
      </c>
      <c r="K27" s="71">
        <v>0.12989999999999999</v>
      </c>
      <c r="L27" s="71">
        <v>0.14149999999999999</v>
      </c>
      <c r="M27" s="71">
        <v>0.14000000000000001</v>
      </c>
      <c r="N27" s="71">
        <v>0.1242</v>
      </c>
      <c r="O27" s="71">
        <v>9.11E-2</v>
      </c>
      <c r="P27" s="71">
        <v>4.4499999999999998E-2</v>
      </c>
      <c r="Q27" s="71">
        <v>1.01E-2</v>
      </c>
      <c r="S27" s="55">
        <f t="shared" ref="S27:S28" si="39">SUM(F27:Q27)</f>
        <v>0.99999999999999989</v>
      </c>
      <c r="T27" s="56" t="str">
        <f t="shared" ref="T27" si="40">IF(S27=100%,"Ok!","Verificar!")</f>
        <v>Ok!</v>
      </c>
    </row>
    <row r="28" spans="2:20" s="53" customFormat="1" ht="15.75" customHeight="1" x14ac:dyDescent="0.2">
      <c r="B28" s="1044"/>
      <c r="C28" s="1042"/>
      <c r="D28" s="59" t="s">
        <v>13</v>
      </c>
      <c r="E28" s="1037"/>
      <c r="F28" s="72">
        <f>+$E27*F27</f>
        <v>349.61471</v>
      </c>
      <c r="G28" s="72">
        <f>+$E27*G27</f>
        <v>920.99994499999991</v>
      </c>
      <c r="H28" s="72">
        <f t="shared" ref="H28:K28" si="41">+$E27*H27</f>
        <v>1677.6287949999999</v>
      </c>
      <c r="I28" s="72">
        <f t="shared" si="41"/>
        <v>2395.12167</v>
      </c>
      <c r="J28" s="72">
        <f t="shared" si="41"/>
        <v>2971.7250349999999</v>
      </c>
      <c r="K28" s="72">
        <f t="shared" si="41"/>
        <v>3389.1754349999992</v>
      </c>
      <c r="L28" s="72">
        <f>+$E27*L27</f>
        <v>3691.8269749999995</v>
      </c>
      <c r="M28" s="72">
        <f t="shared" si="29"/>
        <v>3652.6910000000003</v>
      </c>
      <c r="N28" s="72">
        <f>+$E27*N27</f>
        <v>3240.4587299999998</v>
      </c>
      <c r="O28" s="72">
        <f t="shared" ref="O28:Q28" si="42">+$E27*O27</f>
        <v>2376.8582149999997</v>
      </c>
      <c r="P28" s="72">
        <f t="shared" si="42"/>
        <v>1161.033925</v>
      </c>
      <c r="Q28" s="72">
        <f t="shared" si="42"/>
        <v>263.51556499999998</v>
      </c>
      <c r="S28" s="57">
        <f t="shared" si="39"/>
        <v>26090.649999999998</v>
      </c>
      <c r="T28" s="56" t="str">
        <f>IF(S28=E27,"Ok!","Verificar!")</f>
        <v>Ok!</v>
      </c>
    </row>
    <row r="29" spans="2:20" s="53" customFormat="1" ht="15.75" customHeight="1" x14ac:dyDescent="0.2">
      <c r="B29" s="1040" t="s">
        <v>14</v>
      </c>
      <c r="C29" s="1040"/>
      <c r="D29" s="1040"/>
      <c r="E29" s="1034">
        <f>+SUM(E9:E28)</f>
        <v>16715298.690000003</v>
      </c>
      <c r="F29" s="73">
        <f t="shared" ref="F29:Q29" si="43">+F31/(SUM($E$9:$E$28))</f>
        <v>7.2622365145423541E-3</v>
      </c>
      <c r="G29" s="73">
        <f t="shared" si="43"/>
        <v>1.2158572378822383E-2</v>
      </c>
      <c r="H29" s="73">
        <f t="shared" si="43"/>
        <v>2.1382627431768615E-2</v>
      </c>
      <c r="I29" s="73">
        <f t="shared" si="43"/>
        <v>5.2081589095492258E-2</v>
      </c>
      <c r="J29" s="73">
        <f t="shared" si="43"/>
        <v>0.10135586533811439</v>
      </c>
      <c r="K29" s="73">
        <f t="shared" si="43"/>
        <v>0.16120391232033673</v>
      </c>
      <c r="L29" s="73">
        <f t="shared" si="43"/>
        <v>0.18553196773895042</v>
      </c>
      <c r="M29" s="73">
        <f t="shared" si="43"/>
        <v>0.17183490042623933</v>
      </c>
      <c r="N29" s="73">
        <f t="shared" si="43"/>
        <v>0.14739721127783209</v>
      </c>
      <c r="O29" s="73">
        <f t="shared" si="43"/>
        <v>8.8374923801915001E-2</v>
      </c>
      <c r="P29" s="73">
        <f t="shared" si="43"/>
        <v>4.110872596468091E-2</v>
      </c>
      <c r="Q29" s="73">
        <f t="shared" si="43"/>
        <v>1.0307467711305373E-2</v>
      </c>
      <c r="S29" s="1035">
        <f>Q32</f>
        <v>16715298.690000001</v>
      </c>
      <c r="T29" s="1033" t="str">
        <f>IF(S29=E29,"Ok!","Verificar!")</f>
        <v>Ok!</v>
      </c>
    </row>
    <row r="30" spans="2:20" s="53" customFormat="1" ht="15.75" customHeight="1" x14ac:dyDescent="0.2">
      <c r="B30" s="1040" t="s">
        <v>15</v>
      </c>
      <c r="C30" s="1040"/>
      <c r="D30" s="1040"/>
      <c r="E30" s="1034"/>
      <c r="F30" s="73">
        <f>(E30+F29)</f>
        <v>7.2622365145423541E-3</v>
      </c>
      <c r="G30" s="73">
        <f t="shared" ref="G30:Q30" si="44">(F30+G29)</f>
        <v>1.9420808893364738E-2</v>
      </c>
      <c r="H30" s="73">
        <f t="shared" si="44"/>
        <v>4.0803436325133349E-2</v>
      </c>
      <c r="I30" s="73">
        <f t="shared" si="44"/>
        <v>9.28850254206256E-2</v>
      </c>
      <c r="J30" s="73">
        <f t="shared" si="44"/>
        <v>0.19424089075873999</v>
      </c>
      <c r="K30" s="73">
        <f t="shared" si="44"/>
        <v>0.35544480307907672</v>
      </c>
      <c r="L30" s="73">
        <f t="shared" si="44"/>
        <v>0.54097677081802709</v>
      </c>
      <c r="M30" s="73">
        <f t="shared" ref="M30:N30" si="45">(L30+M29)</f>
        <v>0.71281167124426648</v>
      </c>
      <c r="N30" s="73">
        <f t="shared" si="45"/>
        <v>0.86020888252209859</v>
      </c>
      <c r="O30" s="73">
        <f t="shared" si="44"/>
        <v>0.94858380632401362</v>
      </c>
      <c r="P30" s="73">
        <f t="shared" si="44"/>
        <v>0.98969253228869458</v>
      </c>
      <c r="Q30" s="73">
        <f t="shared" si="44"/>
        <v>1</v>
      </c>
      <c r="S30" s="1035"/>
      <c r="T30" s="1033"/>
    </row>
    <row r="31" spans="2:20" s="53" customFormat="1" ht="15.75" customHeight="1" x14ac:dyDescent="0.2">
      <c r="B31" s="1040" t="s">
        <v>16</v>
      </c>
      <c r="C31" s="1040"/>
      <c r="D31" s="1040"/>
      <c r="E31" s="1034"/>
      <c r="F31" s="74">
        <f>(F10+F12+F14+F16+F18+F20+F22+F24+F26+F28)</f>
        <v>121390.452498</v>
      </c>
      <c r="G31" s="74">
        <f t="shared" ref="G31:Q31" si="46">(G10+G12+G14+G16+G18+G20+G22+G24+G26+G28)</f>
        <v>203234.16895600001</v>
      </c>
      <c r="H31" s="74">
        <f t="shared" si="46"/>
        <v>357417.00429900008</v>
      </c>
      <c r="I31" s="74">
        <f t="shared" si="46"/>
        <v>870559.31798100017</v>
      </c>
      <c r="J31" s="74">
        <f t="shared" si="46"/>
        <v>1694193.5631100002</v>
      </c>
      <c r="K31" s="74">
        <f t="shared" si="46"/>
        <v>2694571.544431</v>
      </c>
      <c r="L31" s="74">
        <f t="shared" si="46"/>
        <v>3101222.2573000006</v>
      </c>
      <c r="M31" s="74">
        <f t="shared" si="46"/>
        <v>2872271.6859909995</v>
      </c>
      <c r="N31" s="74">
        <f t="shared" si="46"/>
        <v>2463788.4125820003</v>
      </c>
      <c r="O31" s="74">
        <f t="shared" si="46"/>
        <v>1477213.2480549999</v>
      </c>
      <c r="P31" s="74">
        <f t="shared" si="46"/>
        <v>687144.63326499995</v>
      </c>
      <c r="Q31" s="74">
        <f t="shared" si="46"/>
        <v>172292.40153200002</v>
      </c>
      <c r="S31" s="1035"/>
      <c r="T31" s="1033"/>
    </row>
    <row r="32" spans="2:20" s="53" customFormat="1" ht="15.75" customHeight="1" x14ac:dyDescent="0.2">
      <c r="B32" s="1040" t="s">
        <v>17</v>
      </c>
      <c r="C32" s="1040"/>
      <c r="D32" s="1040"/>
      <c r="E32" s="1034"/>
      <c r="F32" s="74">
        <f>E32+F31</f>
        <v>121390.452498</v>
      </c>
      <c r="G32" s="74">
        <f t="shared" ref="G32:O32" si="47">F32+G31</f>
        <v>324624.62145400001</v>
      </c>
      <c r="H32" s="74">
        <f t="shared" si="47"/>
        <v>682041.62575300015</v>
      </c>
      <c r="I32" s="74">
        <f t="shared" si="47"/>
        <v>1552600.9437340004</v>
      </c>
      <c r="J32" s="74">
        <f t="shared" si="47"/>
        <v>3246794.5068440009</v>
      </c>
      <c r="K32" s="74">
        <f t="shared" si="47"/>
        <v>5941366.0512750009</v>
      </c>
      <c r="L32" s="74">
        <f t="shared" si="47"/>
        <v>9042588.3085750006</v>
      </c>
      <c r="M32" s="74">
        <f t="shared" si="47"/>
        <v>11914859.994566001</v>
      </c>
      <c r="N32" s="74">
        <f t="shared" si="47"/>
        <v>14378648.407148002</v>
      </c>
      <c r="O32" s="74">
        <f t="shared" si="47"/>
        <v>15855861.655203002</v>
      </c>
      <c r="P32" s="74">
        <f>O32+P31</f>
        <v>16543006.288468001</v>
      </c>
      <c r="Q32" s="74">
        <f>P32+Q31</f>
        <v>16715298.690000001</v>
      </c>
      <c r="S32" s="1035"/>
      <c r="T32" s="1033"/>
    </row>
    <row r="37" spans="16:16" ht="15" customHeight="1" x14ac:dyDescent="0.2">
      <c r="P37" s="74"/>
    </row>
  </sheetData>
  <mergeCells count="45">
    <mergeCell ref="B30:D30"/>
    <mergeCell ref="B9:B10"/>
    <mergeCell ref="C9:C10"/>
    <mergeCell ref="B7:B8"/>
    <mergeCell ref="C7:D8"/>
    <mergeCell ref="B11:B12"/>
    <mergeCell ref="C11:C12"/>
    <mergeCell ref="B27:B28"/>
    <mergeCell ref="C27:C28"/>
    <mergeCell ref="P2:Q2"/>
    <mergeCell ref="B4:I4"/>
    <mergeCell ref="J2:K2"/>
    <mergeCell ref="E19:E20"/>
    <mergeCell ref="E25:E26"/>
    <mergeCell ref="E27:E28"/>
    <mergeCell ref="F7:Q7"/>
    <mergeCell ref="B17:B18"/>
    <mergeCell ref="C17:C18"/>
    <mergeCell ref="B13:B14"/>
    <mergeCell ref="C13:C14"/>
    <mergeCell ref="B15:B16"/>
    <mergeCell ref="C15:C16"/>
    <mergeCell ref="S7:T8"/>
    <mergeCell ref="E15:E16"/>
    <mergeCell ref="E17:E18"/>
    <mergeCell ref="E13:E14"/>
    <mergeCell ref="E9:E10"/>
    <mergeCell ref="E7:E8"/>
    <mergeCell ref="E11:E12"/>
    <mergeCell ref="T29:T32"/>
    <mergeCell ref="E29:E32"/>
    <mergeCell ref="S29:S32"/>
    <mergeCell ref="E21:E22"/>
    <mergeCell ref="C19:C20"/>
    <mergeCell ref="B32:D32"/>
    <mergeCell ref="B29:D29"/>
    <mergeCell ref="C21:C22"/>
    <mergeCell ref="B21:B22"/>
    <mergeCell ref="B23:B24"/>
    <mergeCell ref="C23:C24"/>
    <mergeCell ref="E23:E24"/>
    <mergeCell ref="B25:B26"/>
    <mergeCell ref="B31:D31"/>
    <mergeCell ref="B19:B20"/>
    <mergeCell ref="C25:C26"/>
  </mergeCells>
  <conditionalFormatting sqref="F9:F20 S9:S29">
    <cfRule type="cellIs" dxfId="14" priority="285" operator="equal">
      <formula>0</formula>
    </cfRule>
  </conditionalFormatting>
  <conditionalFormatting sqref="F21:Q32">
    <cfRule type="cellIs" dxfId="13" priority="1" operator="equal">
      <formula>0</formula>
    </cfRule>
  </conditionalFormatting>
  <conditionalFormatting sqref="G12:H20">
    <cfRule type="cellIs" dxfId="12" priority="91" operator="equal">
      <formula>0</formula>
    </cfRule>
  </conditionalFormatting>
  <conditionalFormatting sqref="G9:Q11">
    <cfRule type="cellIs" dxfId="11" priority="157" operator="equal">
      <formula>0</formula>
    </cfRule>
  </conditionalFormatting>
  <conditionalFormatting sqref="I12:J14">
    <cfRule type="cellIs" dxfId="10" priority="304" operator="equal">
      <formula>0</formula>
    </cfRule>
  </conditionalFormatting>
  <conditionalFormatting sqref="I16:J16">
    <cfRule type="cellIs" dxfId="9" priority="580" operator="equal">
      <formula>0</formula>
    </cfRule>
  </conditionalFormatting>
  <conditionalFormatting sqref="I15:K15">
    <cfRule type="cellIs" dxfId="8" priority="87" operator="equal">
      <formula>0</formula>
    </cfRule>
  </conditionalFormatting>
  <conditionalFormatting sqref="I17:Q20">
    <cfRule type="cellIs" dxfId="7" priority="10" operator="equal">
      <formula>0</formula>
    </cfRule>
  </conditionalFormatting>
  <conditionalFormatting sqref="K12:Q16">
    <cfRule type="cellIs" dxfId="6" priority="63" operator="equal">
      <formula>0</formula>
    </cfRule>
  </conditionalFormatting>
  <conditionalFormatting sqref="P37">
    <cfRule type="cellIs" dxfId="5" priority="15" operator="equal">
      <formula>0</formula>
    </cfRule>
  </conditionalFormatting>
  <printOptions horizontalCentered="1" gridLines="1"/>
  <pageMargins left="0.59055118110236227" right="0.59055118110236227" top="0.78740157480314965" bottom="0.39370078740157483" header="0" footer="0"/>
  <pageSetup paperSize="9" scale="5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DFD0-402C-4614-9FEB-DC2971BD6E4B}">
  <sheetPr codeName="Planilha6">
    <pageSetUpPr fitToPage="1"/>
  </sheetPr>
  <dimension ref="A1:P130"/>
  <sheetViews>
    <sheetView showGridLines="0" view="pageBreakPreview" zoomScaleNormal="85" zoomScaleSheetLayoutView="100" workbookViewId="0">
      <selection activeCell="B9" sqref="B9"/>
    </sheetView>
  </sheetViews>
  <sheetFormatPr defaultColWidth="0" defaultRowHeight="15" x14ac:dyDescent="0.25"/>
  <cols>
    <col min="1" max="1" width="1.85546875" style="237" customWidth="1"/>
    <col min="2" max="2" width="12" style="238" customWidth="1"/>
    <col min="3" max="3" width="16.85546875" style="238" customWidth="1"/>
    <col min="4" max="4" width="73.5703125" style="866" customWidth="1"/>
    <col min="5" max="5" width="8.28515625" style="239" customWidth="1"/>
    <col min="6" max="6" width="15.85546875" style="238" customWidth="1"/>
    <col min="7" max="7" width="14.140625" style="239" customWidth="1"/>
    <col min="8" max="8" width="16.85546875" style="238" customWidth="1"/>
    <col min="9" max="9" width="12.7109375" style="239" bestFit="1" customWidth="1"/>
    <col min="10" max="10" width="12.42578125" style="240" bestFit="1" customWidth="1"/>
    <col min="11" max="11" width="13.28515625" style="241" customWidth="1"/>
    <col min="12" max="12" width="6.140625" style="242" customWidth="1"/>
    <col min="13" max="13" width="9.140625" style="243" customWidth="1"/>
    <col min="14" max="16" width="0" style="237" hidden="1" customWidth="1"/>
    <col min="17" max="16384" width="9.140625" style="237" hidden="1"/>
  </cols>
  <sheetData>
    <row r="1" spans="1:13" ht="15.75" thickBot="1" x14ac:dyDescent="0.3"/>
    <row r="2" spans="1:13" ht="58.5" customHeight="1" thickBot="1" x14ac:dyDescent="0.3">
      <c r="B2" s="1072" t="s">
        <v>10377</v>
      </c>
      <c r="C2" s="1073"/>
      <c r="D2" s="1073"/>
      <c r="E2" s="1073"/>
      <c r="F2" s="1073"/>
      <c r="G2" s="1073"/>
      <c r="H2" s="1073"/>
      <c r="I2" s="1073"/>
      <c r="J2" s="1073"/>
      <c r="K2" s="1074"/>
      <c r="L2" s="243"/>
      <c r="M2" s="237"/>
    </row>
    <row r="3" spans="1:13" ht="15.75" thickBot="1" x14ac:dyDescent="0.3">
      <c r="B3" s="1075" t="s">
        <v>10377</v>
      </c>
      <c r="C3" s="1076"/>
      <c r="D3" s="1076"/>
      <c r="E3" s="1076"/>
      <c r="F3" s="1076"/>
      <c r="G3" s="1077"/>
      <c r="H3" s="1085" t="s">
        <v>5716</v>
      </c>
      <c r="I3" s="1086"/>
      <c r="J3" s="1086"/>
      <c r="K3" s="1087"/>
      <c r="L3" s="243"/>
      <c r="M3" s="237"/>
    </row>
    <row r="4" spans="1:13" ht="15.75" thickBot="1" x14ac:dyDescent="0.3">
      <c r="B4" s="1078"/>
      <c r="C4" s="1079"/>
      <c r="D4" s="1079"/>
      <c r="E4" s="1079"/>
      <c r="F4" s="1079"/>
      <c r="G4" s="1080"/>
      <c r="H4" s="1081" t="s">
        <v>5718</v>
      </c>
      <c r="I4" s="1082"/>
      <c r="J4" s="1083" t="s">
        <v>5719</v>
      </c>
      <c r="K4" s="1084"/>
      <c r="L4" s="760"/>
    </row>
    <row r="5" spans="1:13" x14ac:dyDescent="0.25">
      <c r="B5" s="462"/>
      <c r="C5" s="19"/>
      <c r="D5" s="867"/>
      <c r="E5" s="19"/>
      <c r="F5" s="66"/>
      <c r="G5" s="2"/>
      <c r="H5" s="1067" t="s">
        <v>5721</v>
      </c>
      <c r="I5" s="1071"/>
      <c r="J5" s="1088">
        <v>45597</v>
      </c>
      <c r="K5" s="1089"/>
      <c r="L5" s="760"/>
      <c r="M5" s="237"/>
    </row>
    <row r="6" spans="1:13" x14ac:dyDescent="0.25">
      <c r="B6" s="918" t="str">
        <f>Resumo!A3</f>
        <v>OBRA: DRENAGEM E PAVIMENTAÇÃO DA ORLA DA PRAIA DE FUNDÃO - TRECHO 02</v>
      </c>
      <c r="C6" s="919"/>
      <c r="D6" s="919"/>
      <c r="E6" s="919"/>
      <c r="F6" s="919"/>
      <c r="G6" s="919"/>
      <c r="H6" s="1069" t="s">
        <v>5722</v>
      </c>
      <c r="I6" s="1090"/>
      <c r="J6" s="1069">
        <v>45598</v>
      </c>
      <c r="K6" s="1070"/>
      <c r="L6" s="760"/>
      <c r="M6" s="237"/>
    </row>
    <row r="7" spans="1:13" ht="15.75" thickBot="1" x14ac:dyDescent="0.3">
      <c r="B7" s="462" t="str">
        <f>Resumo!A4</f>
        <v>LOCAL:</v>
      </c>
      <c r="C7" s="20" t="str">
        <f>Resumo!B4</f>
        <v>PRAIA GRANDE, FUNDÃO - ES</v>
      </c>
      <c r="D7" s="867"/>
      <c r="E7" s="19"/>
      <c r="F7" s="79"/>
      <c r="G7" s="576"/>
      <c r="H7" s="1091" t="s">
        <v>5720</v>
      </c>
      <c r="I7" s="1092"/>
      <c r="J7" s="1067">
        <v>45599</v>
      </c>
      <c r="K7" s="1068"/>
      <c r="L7" s="243"/>
      <c r="M7" s="237"/>
    </row>
    <row r="8" spans="1:13" ht="15" customHeight="1" x14ac:dyDescent="0.25">
      <c r="B8" s="462"/>
      <c r="C8" s="19"/>
      <c r="D8" s="867"/>
      <c r="E8" s="19"/>
      <c r="F8" s="1"/>
      <c r="G8" s="1"/>
      <c r="H8" s="1095" t="s">
        <v>10379</v>
      </c>
      <c r="I8" s="1096"/>
      <c r="J8" s="1063" t="s">
        <v>10378</v>
      </c>
      <c r="K8" s="1064"/>
      <c r="L8" s="243"/>
      <c r="M8" s="237"/>
    </row>
    <row r="9" spans="1:13" ht="15.75" thickBot="1" x14ac:dyDescent="0.3">
      <c r="B9" s="462" t="str">
        <f>Resumo!A6</f>
        <v>DATA: NOV/2024</v>
      </c>
      <c r="C9" s="19"/>
      <c r="D9" s="867"/>
      <c r="E9" s="19"/>
      <c r="F9" s="1"/>
      <c r="G9" s="1"/>
      <c r="H9" s="1093">
        <f>BDI!L2</f>
        <v>0.30309999999999998</v>
      </c>
      <c r="I9" s="1094"/>
      <c r="J9" s="1065"/>
      <c r="K9" s="1066"/>
      <c r="L9" s="243"/>
      <c r="M9" s="237"/>
    </row>
    <row r="10" spans="1:13" s="244" customFormat="1" ht="26.25" thickBot="1" x14ac:dyDescent="0.3">
      <c r="B10" s="245" t="s">
        <v>1</v>
      </c>
      <c r="C10" s="246" t="s">
        <v>5715</v>
      </c>
      <c r="D10" s="868" t="s">
        <v>10380</v>
      </c>
      <c r="E10" s="247" t="s">
        <v>24</v>
      </c>
      <c r="F10" s="246" t="s">
        <v>10381</v>
      </c>
      <c r="G10" s="246" t="s">
        <v>10382</v>
      </c>
      <c r="H10" s="248" t="s">
        <v>10383</v>
      </c>
      <c r="I10" s="249" t="s">
        <v>10384</v>
      </c>
      <c r="J10" s="250" t="s">
        <v>10385</v>
      </c>
      <c r="K10" s="251" t="s">
        <v>10386</v>
      </c>
      <c r="L10" s="243"/>
    </row>
    <row r="11" spans="1:13" ht="38.25" x14ac:dyDescent="0.25">
      <c r="A11" s="252"/>
      <c r="B11" s="253">
        <v>200206</v>
      </c>
      <c r="C11" s="254" t="s">
        <v>15804</v>
      </c>
      <c r="D11" s="557" t="s">
        <v>15785</v>
      </c>
      <c r="E11" s="254" t="s">
        <v>877</v>
      </c>
      <c r="F11" s="555">
        <v>22199.59</v>
      </c>
      <c r="G11" s="255">
        <v>137.95919699999999</v>
      </c>
      <c r="H11" s="256">
        <v>3062637.61</v>
      </c>
      <c r="I11" s="257">
        <f>H11/'Planilha Orçamentária'!$H$171</f>
        <v>0.18322362446518742</v>
      </c>
      <c r="J11" s="258">
        <f>I11</f>
        <v>0.18322362446518742</v>
      </c>
      <c r="K11" s="556" t="str">
        <f>IF(J11&lt;80%,"A",IF(J11&lt;95%,"B",IF(J11&lt;150%,"C",0)))</f>
        <v>A</v>
      </c>
      <c r="L11" s="259"/>
      <c r="M11" s="237"/>
    </row>
    <row r="12" spans="1:13" ht="15.75" x14ac:dyDescent="0.25">
      <c r="A12" s="252"/>
      <c r="B12" s="260">
        <v>4011276</v>
      </c>
      <c r="C12" s="254" t="s">
        <v>15805</v>
      </c>
      <c r="D12" s="557" t="s">
        <v>2696</v>
      </c>
      <c r="E12" s="254" t="s">
        <v>61</v>
      </c>
      <c r="F12" s="555">
        <v>5497.03</v>
      </c>
      <c r="G12" s="255">
        <v>319.23343799999998</v>
      </c>
      <c r="H12" s="261">
        <v>1754835.78</v>
      </c>
      <c r="I12" s="257">
        <f>H12/'Planilha Orçamentária'!$H$171</f>
        <v>0.10498381228747278</v>
      </c>
      <c r="J12" s="262">
        <f>I12+J11</f>
        <v>0.2882074367526602</v>
      </c>
      <c r="K12" s="556" t="str">
        <f>IF(J12&lt;80%,"A",IF(J12&lt;95%,"B",IF(J12&lt;150%,"C",0)))</f>
        <v>A</v>
      </c>
      <c r="L12" s="259" t="str">
        <f>IF(H12&lt;H11,"","rever")</f>
        <v/>
      </c>
      <c r="M12" s="237"/>
    </row>
    <row r="13" spans="1:13" ht="15.75" x14ac:dyDescent="0.25">
      <c r="A13" s="252"/>
      <c r="B13" s="260">
        <v>42876</v>
      </c>
      <c r="C13" s="254" t="s">
        <v>15803</v>
      </c>
      <c r="D13" s="557" t="s">
        <v>12732</v>
      </c>
      <c r="E13" s="254" t="s">
        <v>59</v>
      </c>
      <c r="F13" s="555">
        <v>5545.02</v>
      </c>
      <c r="G13" s="255">
        <v>243.87516499999998</v>
      </c>
      <c r="H13" s="261">
        <v>1352292.66</v>
      </c>
      <c r="I13" s="257">
        <f>H13/'Planilha Orçamentária'!$H$171</f>
        <v>8.0901495395294051E-2</v>
      </c>
      <c r="J13" s="262">
        <f>I13+J12</f>
        <v>0.36910893214795426</v>
      </c>
      <c r="K13" s="556" t="str">
        <f t="shared" ref="K13:K19" si="0">IF(J13&lt;80%,"A",IF(J13&lt;95%,"B",IF(J13&lt;150%,"C",0)))</f>
        <v>A</v>
      </c>
      <c r="L13" s="259" t="str">
        <f t="shared" ref="L13:L54" si="1">IF(H13&lt;H12,"","rever")</f>
        <v/>
      </c>
      <c r="M13" s="237"/>
    </row>
    <row r="14" spans="1:13" ht="15.75" x14ac:dyDescent="0.25">
      <c r="A14" s="263"/>
      <c r="B14" s="260">
        <v>2003986</v>
      </c>
      <c r="C14" s="254" t="s">
        <v>15805</v>
      </c>
      <c r="D14" s="557" t="s">
        <v>8226</v>
      </c>
      <c r="E14" s="254" t="s">
        <v>4</v>
      </c>
      <c r="F14" s="555">
        <v>1326</v>
      </c>
      <c r="G14" s="255">
        <v>706.22807599999999</v>
      </c>
      <c r="H14" s="261">
        <v>936458.42</v>
      </c>
      <c r="I14" s="257">
        <f>H14/'Planilha Orçamentária'!$H$171</f>
        <v>5.6024031479631302E-2</v>
      </c>
      <c r="J14" s="262">
        <f t="shared" ref="J14:J20" si="2">I14+J13</f>
        <v>0.42513296362758557</v>
      </c>
      <c r="K14" s="556" t="str">
        <f t="shared" si="0"/>
        <v>A</v>
      </c>
      <c r="L14" s="259" t="str">
        <f>IF(H14&lt;H13,"","rever")</f>
        <v/>
      </c>
      <c r="M14" s="237"/>
    </row>
    <row r="15" spans="1:13" ht="15.75" x14ac:dyDescent="0.25">
      <c r="B15" s="260" t="s">
        <v>10451</v>
      </c>
      <c r="C15" s="254" t="s">
        <v>28157</v>
      </c>
      <c r="D15" s="557" t="s">
        <v>14055</v>
      </c>
      <c r="E15" s="254" t="s">
        <v>2029</v>
      </c>
      <c r="F15" s="555">
        <v>9759.01</v>
      </c>
      <c r="G15" s="255">
        <v>82.2320108272</v>
      </c>
      <c r="H15" s="261">
        <v>802503.01</v>
      </c>
      <c r="I15" s="257">
        <f>H15/'Planilha Orçamentária'!$H$171</f>
        <v>4.8010090928264464E-2</v>
      </c>
      <c r="J15" s="262">
        <f t="shared" si="2"/>
        <v>0.47314305455585004</v>
      </c>
      <c r="K15" s="556" t="str">
        <f t="shared" si="0"/>
        <v>A</v>
      </c>
      <c r="L15" s="259" t="str">
        <f t="shared" si="1"/>
        <v/>
      </c>
    </row>
    <row r="16" spans="1:13" ht="25.5" x14ac:dyDescent="0.25">
      <c r="A16" s="252"/>
      <c r="B16" s="260">
        <v>41240</v>
      </c>
      <c r="C16" s="254" t="s">
        <v>15803</v>
      </c>
      <c r="D16" s="557" t="s">
        <v>1760</v>
      </c>
      <c r="E16" s="254" t="s">
        <v>59</v>
      </c>
      <c r="F16" s="555">
        <v>5490.78</v>
      </c>
      <c r="G16" s="255">
        <v>130.72210590334089</v>
      </c>
      <c r="H16" s="261">
        <v>717766.32</v>
      </c>
      <c r="I16" s="257">
        <f>H16/'Planilha Orçamentária'!$H$171</f>
        <v>4.2940681666036075E-2</v>
      </c>
      <c r="J16" s="262">
        <f t="shared" si="2"/>
        <v>0.51608373622188608</v>
      </c>
      <c r="K16" s="556" t="str">
        <f t="shared" si="0"/>
        <v>A</v>
      </c>
      <c r="L16" s="259" t="str">
        <f t="shared" si="1"/>
        <v/>
      </c>
      <c r="M16" s="237"/>
    </row>
    <row r="17" spans="1:13" ht="25.5" x14ac:dyDescent="0.25">
      <c r="A17" s="252"/>
      <c r="B17" s="260" t="s">
        <v>10435</v>
      </c>
      <c r="C17" s="254" t="s">
        <v>28157</v>
      </c>
      <c r="D17" s="557" t="s">
        <v>14050</v>
      </c>
      <c r="E17" s="254" t="s">
        <v>61</v>
      </c>
      <c r="F17" s="555">
        <v>1709.53</v>
      </c>
      <c r="G17" s="255">
        <v>386.64725840005752</v>
      </c>
      <c r="H17" s="261">
        <v>660985.07999999996</v>
      </c>
      <c r="I17" s="257">
        <f>H17/'Planilha Orçamentária'!$H$171</f>
        <v>3.954371933511646E-2</v>
      </c>
      <c r="J17" s="262">
        <f t="shared" si="2"/>
        <v>0.55562745555700255</v>
      </c>
      <c r="K17" s="556" t="str">
        <f t="shared" si="0"/>
        <v>A</v>
      </c>
      <c r="L17" s="259" t="str">
        <f t="shared" si="1"/>
        <v/>
      </c>
      <c r="M17" s="237"/>
    </row>
    <row r="18" spans="1:13" ht="25.5" x14ac:dyDescent="0.25">
      <c r="A18" s="252"/>
      <c r="B18" s="782">
        <v>30206</v>
      </c>
      <c r="C18" s="783" t="s">
        <v>15804</v>
      </c>
      <c r="D18" s="784" t="s">
        <v>639</v>
      </c>
      <c r="E18" s="783" t="s">
        <v>873</v>
      </c>
      <c r="F18" s="785">
        <v>2781.59</v>
      </c>
      <c r="G18" s="786">
        <v>218.83880149205316</v>
      </c>
      <c r="H18" s="787">
        <v>608719.81999999995</v>
      </c>
      <c r="I18" s="257">
        <f>H18/'Planilha Orçamentária'!$H$171</f>
        <v>3.6416927468018813E-2</v>
      </c>
      <c r="J18" s="262">
        <f t="shared" si="2"/>
        <v>0.59204438302502138</v>
      </c>
      <c r="K18" s="556" t="str">
        <f t="shared" si="0"/>
        <v>A</v>
      </c>
      <c r="L18" s="259" t="str">
        <f t="shared" si="1"/>
        <v/>
      </c>
      <c r="M18" s="237"/>
    </row>
    <row r="19" spans="1:13" ht="15.75" x14ac:dyDescent="0.25">
      <c r="A19" s="252"/>
      <c r="B19" s="260">
        <v>5914389</v>
      </c>
      <c r="C19" s="254" t="s">
        <v>15805</v>
      </c>
      <c r="D19" s="557" t="s">
        <v>3227</v>
      </c>
      <c r="E19" s="254" t="s">
        <v>3230</v>
      </c>
      <c r="F19" s="555">
        <v>542007.16</v>
      </c>
      <c r="G19" s="255">
        <v>1.1076349999999999</v>
      </c>
      <c r="H19" s="261">
        <v>600346.1</v>
      </c>
      <c r="I19" s="257">
        <f>H19/'Planilha Orçamentária'!$H$171</f>
        <v>3.5915966034107398E-2</v>
      </c>
      <c r="J19" s="262">
        <f t="shared" si="2"/>
        <v>0.62796034905912879</v>
      </c>
      <c r="K19" s="556" t="str">
        <f t="shared" si="0"/>
        <v>A</v>
      </c>
      <c r="L19" s="259" t="str">
        <f t="shared" si="1"/>
        <v/>
      </c>
      <c r="M19" s="237"/>
    </row>
    <row r="20" spans="1:13" ht="15.75" x14ac:dyDescent="0.25">
      <c r="A20" s="252"/>
      <c r="B20" s="260" t="s">
        <v>10390</v>
      </c>
      <c r="C20" s="254" t="s">
        <v>28157</v>
      </c>
      <c r="D20" s="557" t="s">
        <v>14072</v>
      </c>
      <c r="E20" s="254" t="s">
        <v>4</v>
      </c>
      <c r="F20" s="555">
        <v>2615</v>
      </c>
      <c r="G20" s="255">
        <v>189.46850127419998</v>
      </c>
      <c r="H20" s="261">
        <v>495460.13</v>
      </c>
      <c r="I20" s="257">
        <f>H20/'Planilha Orçamentária'!$H$171</f>
        <v>2.9641117349366367E-2</v>
      </c>
      <c r="J20" s="262">
        <f t="shared" si="2"/>
        <v>0.65760146640849515</v>
      </c>
      <c r="K20" s="556" t="str">
        <f t="shared" ref="K20:K68" si="3">IF(J20&lt;80%,"A",IF(J20&lt;95%,"B",IF(J20&lt;150%,"C",0)))</f>
        <v>A</v>
      </c>
      <c r="L20" s="259" t="e">
        <f>IF(H20&lt;#REF!,"","rever")</f>
        <v>#REF!</v>
      </c>
      <c r="M20" s="237"/>
    </row>
    <row r="21" spans="1:13" ht="15.75" x14ac:dyDescent="0.25">
      <c r="A21" s="252"/>
      <c r="B21" s="260">
        <v>2003369</v>
      </c>
      <c r="C21" s="254" t="s">
        <v>15805</v>
      </c>
      <c r="D21" s="557" t="s">
        <v>8016</v>
      </c>
      <c r="E21" s="254" t="s">
        <v>4</v>
      </c>
      <c r="F21" s="555">
        <v>3432</v>
      </c>
      <c r="G21" s="255">
        <v>140.44811799999999</v>
      </c>
      <c r="H21" s="261">
        <v>482017.94</v>
      </c>
      <c r="I21" s="257">
        <f>H21/'Planilha Orçamentária'!$H$171</f>
        <v>2.8836932497555024E-2</v>
      </c>
      <c r="J21" s="262">
        <f t="shared" ref="J21:J68" si="4">I21+J20</f>
        <v>0.68643839890605018</v>
      </c>
      <c r="K21" s="556" t="str">
        <f t="shared" si="3"/>
        <v>A</v>
      </c>
      <c r="L21" s="259" t="str">
        <f t="shared" si="1"/>
        <v/>
      </c>
      <c r="M21" s="237"/>
    </row>
    <row r="22" spans="1:13" ht="15.75" x14ac:dyDescent="0.25">
      <c r="B22" s="260">
        <v>2003377</v>
      </c>
      <c r="C22" s="254" t="s">
        <v>15805</v>
      </c>
      <c r="D22" s="557" t="s">
        <v>8031</v>
      </c>
      <c r="E22" s="254" t="s">
        <v>4</v>
      </c>
      <c r="F22" s="555">
        <v>5574</v>
      </c>
      <c r="G22" s="255">
        <v>72.608731999999989</v>
      </c>
      <c r="H22" s="261">
        <v>404721.07</v>
      </c>
      <c r="I22" s="257">
        <f>H22/'Planilha Orçamentária'!$H$171</f>
        <v>2.4212613696345496E-2</v>
      </c>
      <c r="J22" s="262">
        <f t="shared" si="4"/>
        <v>0.71065101260239572</v>
      </c>
      <c r="K22" s="556" t="str">
        <f t="shared" si="3"/>
        <v>A</v>
      </c>
      <c r="L22" s="259" t="str">
        <f t="shared" si="1"/>
        <v/>
      </c>
    </row>
    <row r="23" spans="1:13" ht="38.25" x14ac:dyDescent="0.25">
      <c r="A23" s="252"/>
      <c r="B23" s="260">
        <v>200237</v>
      </c>
      <c r="C23" s="254" t="s">
        <v>15804</v>
      </c>
      <c r="D23" s="557" t="s">
        <v>819</v>
      </c>
      <c r="E23" s="254" t="s">
        <v>877</v>
      </c>
      <c r="F23" s="555">
        <v>2903.26</v>
      </c>
      <c r="G23" s="255">
        <v>116.11924099999999</v>
      </c>
      <c r="H23" s="261">
        <v>337124.34</v>
      </c>
      <c r="I23" s="257">
        <f>H23/'Planilha Orçamentária'!$H$171</f>
        <v>2.0168609981327228E-2</v>
      </c>
      <c r="J23" s="262">
        <f t="shared" si="4"/>
        <v>0.73081962258372291</v>
      </c>
      <c r="K23" s="556" t="str">
        <f t="shared" si="3"/>
        <v>A</v>
      </c>
      <c r="L23" s="259" t="str">
        <f t="shared" si="1"/>
        <v/>
      </c>
      <c r="M23" s="237"/>
    </row>
    <row r="24" spans="1:13" ht="25.5" x14ac:dyDescent="0.25">
      <c r="A24" s="252"/>
      <c r="B24" s="260" t="s">
        <v>13781</v>
      </c>
      <c r="C24" s="254" t="s">
        <v>28157</v>
      </c>
      <c r="D24" s="557" t="s">
        <v>14065</v>
      </c>
      <c r="E24" s="254" t="s">
        <v>587</v>
      </c>
      <c r="F24" s="555">
        <v>35</v>
      </c>
      <c r="G24" s="255">
        <v>8709.2743230199976</v>
      </c>
      <c r="H24" s="261">
        <v>304824.59999999998</v>
      </c>
      <c r="I24" s="257">
        <f>H24/'Planilha Orçamentária'!$H$171</f>
        <v>1.8236264014974652E-2</v>
      </c>
      <c r="J24" s="262">
        <f t="shared" si="4"/>
        <v>0.7490558865986976</v>
      </c>
      <c r="K24" s="556" t="str">
        <f t="shared" si="3"/>
        <v>A</v>
      </c>
      <c r="L24" s="259" t="str">
        <f t="shared" si="1"/>
        <v/>
      </c>
      <c r="M24" s="237"/>
    </row>
    <row r="25" spans="1:13" ht="25.5" x14ac:dyDescent="0.25">
      <c r="A25" s="252"/>
      <c r="B25" s="260">
        <v>1106380</v>
      </c>
      <c r="C25" s="254" t="s">
        <v>15805</v>
      </c>
      <c r="D25" s="557" t="s">
        <v>7091</v>
      </c>
      <c r="E25" s="254" t="s">
        <v>61</v>
      </c>
      <c r="F25" s="555">
        <v>431.24</v>
      </c>
      <c r="G25" s="255">
        <v>561.518821</v>
      </c>
      <c r="H25" s="261">
        <v>242149.37</v>
      </c>
      <c r="I25" s="257">
        <f>H25/'Planilha Orçamentária'!$H$171</f>
        <v>1.448669117380875E-2</v>
      </c>
      <c r="J25" s="262">
        <f t="shared" si="4"/>
        <v>0.76354257777250634</v>
      </c>
      <c r="K25" s="556" t="str">
        <f t="shared" si="3"/>
        <v>A</v>
      </c>
      <c r="L25" s="259" t="str">
        <f t="shared" si="1"/>
        <v/>
      </c>
      <c r="M25" s="237"/>
    </row>
    <row r="26" spans="1:13" ht="15.75" x14ac:dyDescent="0.25">
      <c r="A26" s="252"/>
      <c r="B26" s="260">
        <v>5915321</v>
      </c>
      <c r="C26" s="254" t="s">
        <v>15805</v>
      </c>
      <c r="D26" s="557" t="s">
        <v>3228</v>
      </c>
      <c r="E26" s="254" t="s">
        <v>3230</v>
      </c>
      <c r="F26" s="555">
        <v>273581.76</v>
      </c>
      <c r="G26" s="255">
        <v>0.87307699999999999</v>
      </c>
      <c r="H26" s="261">
        <v>238857.94</v>
      </c>
      <c r="I26" s="257">
        <f>H26/'Planilha Orçamentária'!$H$171</f>
        <v>1.4289779945296326E-2</v>
      </c>
      <c r="J26" s="262">
        <f t="shared" si="4"/>
        <v>0.77783235771780268</v>
      </c>
      <c r="K26" s="556" t="str">
        <f t="shared" si="3"/>
        <v>A</v>
      </c>
      <c r="L26" s="259" t="str">
        <f t="shared" si="1"/>
        <v/>
      </c>
      <c r="M26" s="237"/>
    </row>
    <row r="27" spans="1:13" ht="25.5" x14ac:dyDescent="0.25">
      <c r="A27" s="252"/>
      <c r="B27" s="260">
        <v>151418</v>
      </c>
      <c r="C27" s="254" t="s">
        <v>15804</v>
      </c>
      <c r="D27" s="557" t="s">
        <v>15742</v>
      </c>
      <c r="E27" s="254" t="s">
        <v>4</v>
      </c>
      <c r="F27" s="555">
        <v>13805.1</v>
      </c>
      <c r="G27" s="255">
        <v>13.864984</v>
      </c>
      <c r="H27" s="261">
        <v>191407.49</v>
      </c>
      <c r="I27" s="257">
        <f>H27/'Planilha Orçamentária'!$H$171</f>
        <v>1.1451036176488447E-2</v>
      </c>
      <c r="J27" s="262">
        <f t="shared" si="4"/>
        <v>0.78928339389429114</v>
      </c>
      <c r="K27" s="556" t="str">
        <f t="shared" si="3"/>
        <v>A</v>
      </c>
      <c r="L27" s="259" t="str">
        <f t="shared" si="1"/>
        <v/>
      </c>
      <c r="M27" s="237"/>
    </row>
    <row r="28" spans="1:13" ht="25.5" x14ac:dyDescent="0.25">
      <c r="A28" s="252"/>
      <c r="B28" s="260">
        <v>1505879</v>
      </c>
      <c r="C28" s="254" t="s">
        <v>15805</v>
      </c>
      <c r="D28" s="557" t="s">
        <v>7212</v>
      </c>
      <c r="E28" s="254" t="s">
        <v>61</v>
      </c>
      <c r="F28" s="555">
        <v>510.98</v>
      </c>
      <c r="G28" s="255">
        <v>373.53361499999994</v>
      </c>
      <c r="H28" s="261">
        <v>190868.2</v>
      </c>
      <c r="I28" s="257">
        <f>H28/'Planilha Orçamentária'!$H$171</f>
        <v>1.1418772918140417E-2</v>
      </c>
      <c r="J28" s="262">
        <f t="shared" si="4"/>
        <v>0.80070216681243156</v>
      </c>
      <c r="K28" s="556" t="str">
        <f t="shared" si="3"/>
        <v>B</v>
      </c>
      <c r="L28" s="259" t="e">
        <f>IF(H28&lt;#REF!,"","rever")</f>
        <v>#REF!</v>
      </c>
      <c r="M28" s="237"/>
    </row>
    <row r="29" spans="1:13" ht="25.5" x14ac:dyDescent="0.25">
      <c r="A29" s="252"/>
      <c r="B29" s="260">
        <v>2003813</v>
      </c>
      <c r="C29" s="254" t="s">
        <v>15805</v>
      </c>
      <c r="D29" s="557" t="s">
        <v>7924</v>
      </c>
      <c r="E29" s="254" t="s">
        <v>4</v>
      </c>
      <c r="F29" s="555">
        <v>749</v>
      </c>
      <c r="G29" s="255">
        <v>252.64502799999997</v>
      </c>
      <c r="H29" s="261">
        <v>189231.12</v>
      </c>
      <c r="I29" s="257">
        <f>H29/'Planilha Orçamentária'!$H$171</f>
        <v>1.1320833896507532E-2</v>
      </c>
      <c r="J29" s="262">
        <f t="shared" si="4"/>
        <v>0.81202300070893907</v>
      </c>
      <c r="K29" s="556" t="str">
        <f t="shared" si="3"/>
        <v>B</v>
      </c>
      <c r="L29" s="259" t="str">
        <f t="shared" si="1"/>
        <v/>
      </c>
      <c r="M29" s="237"/>
    </row>
    <row r="30" spans="1:13" ht="15.75" x14ac:dyDescent="0.25">
      <c r="B30" s="260">
        <v>42876</v>
      </c>
      <c r="C30" s="254" t="s">
        <v>15803</v>
      </c>
      <c r="D30" s="557" t="s">
        <v>12732</v>
      </c>
      <c r="E30" s="254" t="s">
        <v>59</v>
      </c>
      <c r="F30" s="555">
        <v>883.2</v>
      </c>
      <c r="G30" s="255">
        <v>197.7579995134609</v>
      </c>
      <c r="H30" s="261">
        <v>174659.86</v>
      </c>
      <c r="I30" s="257">
        <f>H30/'Planilha Orçamentária'!$H$171</f>
        <v>1.044910194183314E-2</v>
      </c>
      <c r="J30" s="262">
        <f t="shared" si="4"/>
        <v>0.8224721026507722</v>
      </c>
      <c r="K30" s="556" t="str">
        <f t="shared" si="3"/>
        <v>B</v>
      </c>
      <c r="L30" s="259" t="e">
        <f>IF(H30&lt;#REF!,"","rever")</f>
        <v>#REF!</v>
      </c>
    </row>
    <row r="31" spans="1:13" ht="38.25" x14ac:dyDescent="0.25">
      <c r="B31" s="260">
        <v>200101</v>
      </c>
      <c r="C31" s="254" t="s">
        <v>15804</v>
      </c>
      <c r="D31" s="557" t="s">
        <v>531</v>
      </c>
      <c r="E31" s="254" t="s">
        <v>877</v>
      </c>
      <c r="F31" s="555">
        <v>512</v>
      </c>
      <c r="G31" s="255">
        <v>333.97149899999999</v>
      </c>
      <c r="H31" s="261">
        <v>170993.4</v>
      </c>
      <c r="I31" s="257">
        <f>H31/'Planilha Orçamentária'!$H$171</f>
        <v>1.0229754380775589E-2</v>
      </c>
      <c r="J31" s="262">
        <f t="shared" si="4"/>
        <v>0.83270185703154775</v>
      </c>
      <c r="K31" s="556" t="str">
        <f t="shared" si="3"/>
        <v>B</v>
      </c>
      <c r="L31" s="259" t="e">
        <f>IF(H31&lt;#REF!,"","rever")</f>
        <v>#REF!</v>
      </c>
    </row>
    <row r="32" spans="1:13" ht="15.75" x14ac:dyDescent="0.25">
      <c r="B32" s="260" t="s">
        <v>10445</v>
      </c>
      <c r="C32" s="254" t="s">
        <v>28157</v>
      </c>
      <c r="D32" s="557" t="s">
        <v>14058</v>
      </c>
      <c r="E32" s="254" t="s">
        <v>2029</v>
      </c>
      <c r="F32" s="555">
        <v>270.43</v>
      </c>
      <c r="G32" s="255">
        <v>571.57859662800001</v>
      </c>
      <c r="H32" s="261">
        <v>154571.99</v>
      </c>
      <c r="I32" s="257">
        <f>H32/'Planilha Orçamentária'!$H$171</f>
        <v>9.2473363992276927E-3</v>
      </c>
      <c r="J32" s="262">
        <f t="shared" si="4"/>
        <v>0.84194919343077546</v>
      </c>
      <c r="K32" s="556" t="str">
        <f t="shared" si="3"/>
        <v>B</v>
      </c>
      <c r="L32" s="259" t="str">
        <f t="shared" si="1"/>
        <v/>
      </c>
    </row>
    <row r="33" spans="2:12" ht="15.75" x14ac:dyDescent="0.25">
      <c r="B33" s="260">
        <v>5914389</v>
      </c>
      <c r="C33" s="254" t="s">
        <v>15805</v>
      </c>
      <c r="D33" s="557" t="s">
        <v>3227</v>
      </c>
      <c r="E33" s="254" t="s">
        <v>3230</v>
      </c>
      <c r="F33" s="555">
        <v>133989.26999999999</v>
      </c>
      <c r="G33" s="255">
        <v>1.1076349999999999</v>
      </c>
      <c r="H33" s="261">
        <v>148411.20000000001</v>
      </c>
      <c r="I33" s="257">
        <f>H33/'Planilha Orçamentária'!$H$171</f>
        <v>8.8787644631673629E-3</v>
      </c>
      <c r="J33" s="262">
        <f t="shared" si="4"/>
        <v>0.85082795789394283</v>
      </c>
      <c r="K33" s="556" t="str">
        <f t="shared" si="3"/>
        <v>B</v>
      </c>
      <c r="L33" s="259" t="e">
        <f>IF(H33&lt;#REF!,"","rever")</f>
        <v>#REF!</v>
      </c>
    </row>
    <row r="34" spans="2:12" ht="15.75" x14ac:dyDescent="0.25">
      <c r="B34" s="260">
        <v>804013</v>
      </c>
      <c r="C34" s="254" t="s">
        <v>15805</v>
      </c>
      <c r="D34" s="557" t="s">
        <v>6952</v>
      </c>
      <c r="E34" s="254" t="s">
        <v>4</v>
      </c>
      <c r="F34" s="555">
        <v>368.5</v>
      </c>
      <c r="G34" s="255">
        <v>359.27770099999998</v>
      </c>
      <c r="H34" s="261">
        <v>132393.82999999999</v>
      </c>
      <c r="I34" s="257">
        <f>H34/'Planilha Orçamentária'!$H$171</f>
        <v>7.9205183500074185E-3</v>
      </c>
      <c r="J34" s="262">
        <f t="shared" si="4"/>
        <v>0.85874847624395023</v>
      </c>
      <c r="K34" s="556" t="str">
        <f t="shared" si="3"/>
        <v>B</v>
      </c>
      <c r="L34" s="259" t="str">
        <f t="shared" si="1"/>
        <v/>
      </c>
    </row>
    <row r="35" spans="2:12" ht="38.25" x14ac:dyDescent="0.25">
      <c r="B35" s="260" t="s">
        <v>13782</v>
      </c>
      <c r="C35" s="254" t="s">
        <v>28157</v>
      </c>
      <c r="D35" s="557" t="s">
        <v>14066</v>
      </c>
      <c r="E35" s="254" t="s">
        <v>587</v>
      </c>
      <c r="F35" s="555">
        <v>14</v>
      </c>
      <c r="G35" s="255">
        <v>9147.5544813249999</v>
      </c>
      <c r="H35" s="261">
        <v>128065.76</v>
      </c>
      <c r="I35" s="257">
        <f>H35/'Planilha Orçamentária'!$H$171</f>
        <v>7.6615896835044812E-3</v>
      </c>
      <c r="J35" s="262">
        <f t="shared" si="4"/>
        <v>0.86641006592745473</v>
      </c>
      <c r="K35" s="556" t="str">
        <f t="shared" si="3"/>
        <v>B</v>
      </c>
      <c r="L35" s="259" t="str">
        <f t="shared" si="1"/>
        <v/>
      </c>
    </row>
    <row r="36" spans="2:12" ht="15.75" x14ac:dyDescent="0.25">
      <c r="B36" s="260">
        <v>2003987</v>
      </c>
      <c r="C36" s="254" t="s">
        <v>15805</v>
      </c>
      <c r="D36" s="557" t="s">
        <v>8227</v>
      </c>
      <c r="E36" s="254" t="s">
        <v>4</v>
      </c>
      <c r="F36" s="555">
        <v>120</v>
      </c>
      <c r="G36" s="255">
        <v>988.33619499999998</v>
      </c>
      <c r="H36" s="261">
        <v>118600.34</v>
      </c>
      <c r="I36" s="257">
        <f>H36/'Planilha Orçamentária'!$H$171</f>
        <v>7.0953168232017975E-3</v>
      </c>
      <c r="J36" s="262">
        <f t="shared" si="4"/>
        <v>0.87350538275065648</v>
      </c>
      <c r="K36" s="556" t="str">
        <f t="shared" si="3"/>
        <v>B</v>
      </c>
      <c r="L36" s="259" t="str">
        <f t="shared" si="1"/>
        <v/>
      </c>
    </row>
    <row r="37" spans="2:12" ht="15.75" x14ac:dyDescent="0.25">
      <c r="B37" s="260">
        <v>2003636</v>
      </c>
      <c r="C37" s="254" t="s">
        <v>15805</v>
      </c>
      <c r="D37" s="557" t="s">
        <v>2453</v>
      </c>
      <c r="E37" s="254" t="s">
        <v>587</v>
      </c>
      <c r="F37" s="555">
        <v>40</v>
      </c>
      <c r="G37" s="255">
        <v>2937.1743689999994</v>
      </c>
      <c r="H37" s="261">
        <v>117486.97</v>
      </c>
      <c r="I37" s="257">
        <f>H37/'Planilha Orçamentária'!$H$171</f>
        <v>7.0287089796538943E-3</v>
      </c>
      <c r="J37" s="262">
        <f t="shared" si="4"/>
        <v>0.88053409173031039</v>
      </c>
      <c r="K37" s="556" t="str">
        <f t="shared" si="3"/>
        <v>B</v>
      </c>
      <c r="L37" s="259" t="str">
        <f t="shared" si="1"/>
        <v/>
      </c>
    </row>
    <row r="38" spans="2:12" ht="15.75" x14ac:dyDescent="0.25">
      <c r="B38" s="260">
        <v>4413985</v>
      </c>
      <c r="C38" s="254" t="s">
        <v>15805</v>
      </c>
      <c r="D38" s="557" t="s">
        <v>2825</v>
      </c>
      <c r="E38" s="254" t="s">
        <v>2029</v>
      </c>
      <c r="F38" s="555">
        <v>3406.53</v>
      </c>
      <c r="G38" s="255">
        <v>28.889727000000001</v>
      </c>
      <c r="H38" s="261">
        <v>98413.72</v>
      </c>
      <c r="I38" s="257">
        <f>H38/'Planilha Orçamentária'!$H$171</f>
        <v>5.8876435189803948E-3</v>
      </c>
      <c r="J38" s="262">
        <f t="shared" si="4"/>
        <v>0.8864217352492908</v>
      </c>
      <c r="K38" s="556" t="str">
        <f t="shared" si="3"/>
        <v>B</v>
      </c>
      <c r="L38" s="259" t="str">
        <f t="shared" si="1"/>
        <v/>
      </c>
    </row>
    <row r="39" spans="2:12" ht="15.75" x14ac:dyDescent="0.25">
      <c r="B39" s="260" t="s">
        <v>10389</v>
      </c>
      <c r="C39" s="254" t="s">
        <v>28157</v>
      </c>
      <c r="D39" s="557" t="s">
        <v>14073</v>
      </c>
      <c r="E39" s="254" t="s">
        <v>4</v>
      </c>
      <c r="F39" s="555">
        <v>345</v>
      </c>
      <c r="G39" s="255">
        <v>248.20808977899998</v>
      </c>
      <c r="H39" s="261">
        <v>85631.79</v>
      </c>
      <c r="I39" s="257">
        <f>H39/'Planilha Orçamentária'!$H$171</f>
        <v>5.1229590082784203E-3</v>
      </c>
      <c r="J39" s="262">
        <f t="shared" si="4"/>
        <v>0.89154469425756921</v>
      </c>
      <c r="K39" s="556" t="str">
        <f t="shared" si="3"/>
        <v>B</v>
      </c>
      <c r="L39" s="259" t="str">
        <f t="shared" si="1"/>
        <v/>
      </c>
    </row>
    <row r="40" spans="2:12" ht="15.75" x14ac:dyDescent="0.25">
      <c r="B40" s="260">
        <v>40754</v>
      </c>
      <c r="C40" s="254" t="s">
        <v>15803</v>
      </c>
      <c r="D40" s="557" t="s">
        <v>592</v>
      </c>
      <c r="E40" s="254" t="s">
        <v>59</v>
      </c>
      <c r="F40" s="555">
        <v>36639.810000000005</v>
      </c>
      <c r="G40" s="255">
        <v>2.335266785598443</v>
      </c>
      <c r="H40" s="261">
        <v>85563.73</v>
      </c>
      <c r="I40" s="257">
        <f>H40/'Planilha Orçamentária'!$H$171</f>
        <v>5.1188872892345529E-3</v>
      </c>
      <c r="J40" s="262">
        <f t="shared" si="4"/>
        <v>0.89666358154680381</v>
      </c>
      <c r="K40" s="556" t="str">
        <f t="shared" si="3"/>
        <v>B</v>
      </c>
      <c r="L40" s="259" t="str">
        <f t="shared" si="1"/>
        <v/>
      </c>
    </row>
    <row r="41" spans="2:12" ht="15.75" x14ac:dyDescent="0.25">
      <c r="B41" s="260" t="s">
        <v>13780</v>
      </c>
      <c r="C41" s="254" t="s">
        <v>28157</v>
      </c>
      <c r="D41" s="557" t="s">
        <v>14064</v>
      </c>
      <c r="E41" s="254" t="s">
        <v>587</v>
      </c>
      <c r="F41" s="555">
        <v>25</v>
      </c>
      <c r="G41" s="255">
        <v>3081.0513600919999</v>
      </c>
      <c r="H41" s="261">
        <v>77026.28</v>
      </c>
      <c r="I41" s="257">
        <f>H41/'Planilha Orçamentária'!$H$171</f>
        <v>4.6081306370002999E-3</v>
      </c>
      <c r="J41" s="262">
        <f t="shared" si="4"/>
        <v>0.90127171218380409</v>
      </c>
      <c r="K41" s="556" t="str">
        <f t="shared" si="3"/>
        <v>B</v>
      </c>
      <c r="L41" s="259" t="str">
        <f t="shared" si="1"/>
        <v/>
      </c>
    </row>
    <row r="42" spans="2:12" ht="25.5" x14ac:dyDescent="0.25">
      <c r="B42" s="260">
        <v>151140</v>
      </c>
      <c r="C42" s="254" t="s">
        <v>15804</v>
      </c>
      <c r="D42" s="557" t="s">
        <v>15684</v>
      </c>
      <c r="E42" s="254" t="s">
        <v>4</v>
      </c>
      <c r="F42" s="555">
        <v>1278.67</v>
      </c>
      <c r="G42" s="255">
        <v>57.492771999999995</v>
      </c>
      <c r="H42" s="261">
        <v>73514.28</v>
      </c>
      <c r="I42" s="257">
        <f>H42/'Planilha Orçamentária'!$H$171</f>
        <v>4.3980237124916126E-3</v>
      </c>
      <c r="J42" s="262">
        <f t="shared" si="4"/>
        <v>0.90566973589629574</v>
      </c>
      <c r="K42" s="556" t="str">
        <f t="shared" si="3"/>
        <v>B</v>
      </c>
      <c r="L42" s="259" t="str">
        <f t="shared" si="1"/>
        <v/>
      </c>
    </row>
    <row r="43" spans="2:12" ht="25.5" x14ac:dyDescent="0.25">
      <c r="B43" s="260" t="s">
        <v>10439</v>
      </c>
      <c r="C43" s="254" t="s">
        <v>28157</v>
      </c>
      <c r="D43" s="557" t="s">
        <v>14057</v>
      </c>
      <c r="E43" s="254" t="s">
        <v>2029</v>
      </c>
      <c r="F43" s="555">
        <v>732.92</v>
      </c>
      <c r="G43" s="255">
        <v>98.028856214399994</v>
      </c>
      <c r="H43" s="261">
        <v>71847.3</v>
      </c>
      <c r="I43" s="257">
        <f>H43/'Planilha Orçamentária'!$H$171</f>
        <v>4.2982959103795701E-3</v>
      </c>
      <c r="J43" s="262">
        <f t="shared" si="4"/>
        <v>0.90996803180667529</v>
      </c>
      <c r="K43" s="556" t="str">
        <f t="shared" si="3"/>
        <v>B</v>
      </c>
      <c r="L43" s="259" t="str">
        <f t="shared" si="1"/>
        <v/>
      </c>
    </row>
    <row r="44" spans="2:12" ht="38.25" x14ac:dyDescent="0.25">
      <c r="B44" s="260">
        <v>30304</v>
      </c>
      <c r="C44" s="254" t="s">
        <v>15804</v>
      </c>
      <c r="D44" s="557" t="s">
        <v>641</v>
      </c>
      <c r="E44" s="254" t="s">
        <v>873</v>
      </c>
      <c r="F44" s="555">
        <v>553.47</v>
      </c>
      <c r="G44" s="255">
        <v>113.79972299999999</v>
      </c>
      <c r="H44" s="261">
        <v>62984.73</v>
      </c>
      <c r="I44" s="257">
        <f>H44/'Planilha Orçamentária'!$H$171</f>
        <v>3.7680888130154013E-3</v>
      </c>
      <c r="J44" s="262">
        <f t="shared" si="4"/>
        <v>0.91373612061969067</v>
      </c>
      <c r="K44" s="556" t="str">
        <f t="shared" si="3"/>
        <v>B</v>
      </c>
      <c r="L44" s="259" t="str">
        <f t="shared" si="1"/>
        <v/>
      </c>
    </row>
    <row r="45" spans="2:12" ht="38.25" x14ac:dyDescent="0.25">
      <c r="B45" s="260">
        <v>43332</v>
      </c>
      <c r="C45" s="254" t="s">
        <v>15803</v>
      </c>
      <c r="D45" s="557" t="s">
        <v>29961</v>
      </c>
      <c r="E45" s="254" t="s">
        <v>872</v>
      </c>
      <c r="F45" s="555">
        <v>6</v>
      </c>
      <c r="G45" s="255">
        <v>10439.044070710344</v>
      </c>
      <c r="H45" s="261">
        <v>62634.26</v>
      </c>
      <c r="I45" s="257">
        <f>H45/'Planilha Orçamentária'!$H$171</f>
        <v>3.7471217931314147E-3</v>
      </c>
      <c r="J45" s="262">
        <f t="shared" si="4"/>
        <v>0.91748324241282209</v>
      </c>
      <c r="K45" s="556" t="str">
        <f t="shared" si="3"/>
        <v>B</v>
      </c>
      <c r="L45" s="259" t="str">
        <f t="shared" si="1"/>
        <v/>
      </c>
    </row>
    <row r="46" spans="2:12" ht="15.75" x14ac:dyDescent="0.25">
      <c r="B46" s="260">
        <v>2003714</v>
      </c>
      <c r="C46" s="254" t="s">
        <v>15805</v>
      </c>
      <c r="D46" s="557" t="s">
        <v>2510</v>
      </c>
      <c r="E46" s="254" t="s">
        <v>587</v>
      </c>
      <c r="F46" s="555">
        <v>28</v>
      </c>
      <c r="G46" s="255">
        <v>2079.2393909999996</v>
      </c>
      <c r="H46" s="261">
        <v>58218.7</v>
      </c>
      <c r="I46" s="257">
        <f>H46/'Planilha Orçamentária'!$H$171</f>
        <v>3.4829589994003264E-3</v>
      </c>
      <c r="J46" s="262">
        <f t="shared" si="4"/>
        <v>0.92096620141222241</v>
      </c>
      <c r="K46" s="556" t="str">
        <f t="shared" si="3"/>
        <v>B</v>
      </c>
      <c r="L46" s="259" t="str">
        <f t="shared" si="1"/>
        <v/>
      </c>
    </row>
    <row r="47" spans="2:12" ht="15.75" x14ac:dyDescent="0.25">
      <c r="B47" s="260" t="s">
        <v>13783</v>
      </c>
      <c r="C47" s="254" t="s">
        <v>28157</v>
      </c>
      <c r="D47" s="557" t="s">
        <v>14067</v>
      </c>
      <c r="E47" s="254" t="s">
        <v>588</v>
      </c>
      <c r="F47" s="555">
        <v>34</v>
      </c>
      <c r="G47" s="255">
        <v>1591.099590472</v>
      </c>
      <c r="H47" s="261">
        <v>54097.38</v>
      </c>
      <c r="I47" s="257">
        <f>H47/'Planilha Orçamentária'!$H$171</f>
        <v>3.2363992413945901E-3</v>
      </c>
      <c r="J47" s="262">
        <f t="shared" si="4"/>
        <v>0.92420260065361703</v>
      </c>
      <c r="K47" s="556" t="str">
        <f t="shared" si="3"/>
        <v>B</v>
      </c>
      <c r="L47" s="259" t="str">
        <f t="shared" si="1"/>
        <v/>
      </c>
    </row>
    <row r="48" spans="2:12" ht="15.75" x14ac:dyDescent="0.25">
      <c r="B48" s="260">
        <v>2003692</v>
      </c>
      <c r="C48" s="254" t="s">
        <v>15805</v>
      </c>
      <c r="D48" s="557" t="s">
        <v>2538</v>
      </c>
      <c r="E48" s="254" t="s">
        <v>587</v>
      </c>
      <c r="F48" s="555">
        <v>16</v>
      </c>
      <c r="G48" s="255">
        <v>3251.8599879999997</v>
      </c>
      <c r="H48" s="261">
        <v>52029.75</v>
      </c>
      <c r="I48" s="257">
        <f>H48/'Planilha Orçamentária'!$H$171</f>
        <v>3.1127023791161453E-3</v>
      </c>
      <c r="J48" s="262">
        <f t="shared" si="4"/>
        <v>0.92731530303273313</v>
      </c>
      <c r="K48" s="556" t="str">
        <f t="shared" si="3"/>
        <v>B</v>
      </c>
      <c r="L48" s="259" t="str">
        <f t="shared" si="1"/>
        <v/>
      </c>
    </row>
    <row r="49" spans="2:12" ht="25.5" x14ac:dyDescent="0.25">
      <c r="B49" s="260">
        <v>5213863</v>
      </c>
      <c r="C49" s="254" t="s">
        <v>15805</v>
      </c>
      <c r="D49" s="557" t="s">
        <v>9681</v>
      </c>
      <c r="E49" s="254" t="s">
        <v>587</v>
      </c>
      <c r="F49" s="555">
        <v>80</v>
      </c>
      <c r="G49" s="255">
        <v>596.23340499999995</v>
      </c>
      <c r="H49" s="261">
        <v>47698.67</v>
      </c>
      <c r="I49" s="257">
        <f>H49/'Planilha Orçamentária'!$H$171</f>
        <v>2.8535936380566099E-3</v>
      </c>
      <c r="J49" s="262">
        <f t="shared" si="4"/>
        <v>0.93016889667078972</v>
      </c>
      <c r="K49" s="556" t="str">
        <f t="shared" si="3"/>
        <v>B</v>
      </c>
      <c r="L49" s="259" t="str">
        <f t="shared" si="1"/>
        <v/>
      </c>
    </row>
    <row r="50" spans="2:12" ht="15.75" x14ac:dyDescent="0.25">
      <c r="B50" s="260">
        <v>705233</v>
      </c>
      <c r="C50" s="254" t="s">
        <v>15805</v>
      </c>
      <c r="D50" s="557" t="s">
        <v>6308</v>
      </c>
      <c r="E50" s="254" t="s">
        <v>587</v>
      </c>
      <c r="F50" s="555">
        <v>2</v>
      </c>
      <c r="G50" s="255">
        <v>23787.100144</v>
      </c>
      <c r="H50" s="261">
        <v>47574.2</v>
      </c>
      <c r="I50" s="257">
        <f>H50/'Planilha Orçamentária'!$H$171</f>
        <v>2.8461471662759733E-3</v>
      </c>
      <c r="J50" s="262">
        <f t="shared" si="4"/>
        <v>0.93301504383706568</v>
      </c>
      <c r="K50" s="556" t="str">
        <f t="shared" si="3"/>
        <v>B</v>
      </c>
      <c r="L50" s="259" t="str">
        <f t="shared" si="1"/>
        <v/>
      </c>
    </row>
    <row r="51" spans="2:12" ht="38.25" x14ac:dyDescent="0.25">
      <c r="B51" s="260">
        <v>20350</v>
      </c>
      <c r="C51" s="254" t="s">
        <v>15804</v>
      </c>
      <c r="D51" s="557" t="s">
        <v>10391</v>
      </c>
      <c r="E51" s="254" t="s">
        <v>4</v>
      </c>
      <c r="F51" s="555">
        <v>240</v>
      </c>
      <c r="G51" s="255">
        <v>196.45535599999997</v>
      </c>
      <c r="H51" s="261">
        <v>47149.279999999999</v>
      </c>
      <c r="I51" s="257">
        <f>H51/'Planilha Orçamentária'!$H$171</f>
        <v>2.8207261428243127E-3</v>
      </c>
      <c r="J51" s="262">
        <f t="shared" si="4"/>
        <v>0.93583576997989004</v>
      </c>
      <c r="K51" s="556" t="str">
        <f t="shared" si="3"/>
        <v>B</v>
      </c>
      <c r="L51" s="259" t="str">
        <f t="shared" si="1"/>
        <v/>
      </c>
    </row>
    <row r="52" spans="2:12" ht="15.75" x14ac:dyDescent="0.25">
      <c r="B52" s="260">
        <v>1600436</v>
      </c>
      <c r="C52" s="254" t="s">
        <v>15805</v>
      </c>
      <c r="D52" s="557" t="s">
        <v>7246</v>
      </c>
      <c r="E52" s="254" t="s">
        <v>61</v>
      </c>
      <c r="F52" s="555">
        <v>89.012140000000002</v>
      </c>
      <c r="G52" s="255">
        <v>522.504007</v>
      </c>
      <c r="H52" s="261">
        <v>46509.19</v>
      </c>
      <c r="I52" s="257">
        <f>H52/'Planilha Orçamentária'!$H$171</f>
        <v>2.7824324807204505E-3</v>
      </c>
      <c r="J52" s="262">
        <f t="shared" si="4"/>
        <v>0.93861820246061045</v>
      </c>
      <c r="K52" s="556" t="str">
        <f t="shared" si="3"/>
        <v>B</v>
      </c>
      <c r="L52" s="259" t="str">
        <f t="shared" si="1"/>
        <v/>
      </c>
    </row>
    <row r="53" spans="2:12" ht="15.75" x14ac:dyDescent="0.25">
      <c r="B53" s="260">
        <v>200305</v>
      </c>
      <c r="C53" s="254" t="s">
        <v>15804</v>
      </c>
      <c r="D53" s="557" t="s">
        <v>820</v>
      </c>
      <c r="E53" s="254" t="s">
        <v>873</v>
      </c>
      <c r="F53" s="555">
        <v>140.16999999999999</v>
      </c>
      <c r="G53" s="255">
        <v>288.49330899999995</v>
      </c>
      <c r="H53" s="261">
        <v>40438.1</v>
      </c>
      <c r="I53" s="257">
        <f>H53/'Planilha Orçamentária'!$H$171</f>
        <v>2.4192268860975998E-3</v>
      </c>
      <c r="J53" s="262">
        <f t="shared" si="4"/>
        <v>0.94103742934670809</v>
      </c>
      <c r="K53" s="556" t="str">
        <f t="shared" si="3"/>
        <v>B</v>
      </c>
      <c r="L53" s="259" t="str">
        <f t="shared" si="1"/>
        <v/>
      </c>
    </row>
    <row r="54" spans="2:12" ht="38.25" x14ac:dyDescent="0.25">
      <c r="B54" s="260">
        <v>200206</v>
      </c>
      <c r="C54" s="254" t="s">
        <v>15804</v>
      </c>
      <c r="D54" s="557" t="s">
        <v>15785</v>
      </c>
      <c r="E54" s="254" t="s">
        <v>877</v>
      </c>
      <c r="F54" s="555">
        <v>293</v>
      </c>
      <c r="G54" s="255">
        <v>137.95919699999999</v>
      </c>
      <c r="H54" s="261">
        <v>40422.04</v>
      </c>
      <c r="I54" s="257">
        <f>H54/'Planilha Orçamentária'!$H$171</f>
        <v>2.418266089626185E-3</v>
      </c>
      <c r="J54" s="262">
        <f t="shared" si="4"/>
        <v>0.94345569543633423</v>
      </c>
      <c r="K54" s="556" t="str">
        <f t="shared" si="3"/>
        <v>B</v>
      </c>
      <c r="L54" s="259" t="str">
        <f t="shared" si="1"/>
        <v/>
      </c>
    </row>
    <row r="55" spans="2:12" ht="25.5" x14ac:dyDescent="0.25">
      <c r="B55" s="260">
        <v>4413949</v>
      </c>
      <c r="C55" s="254" t="s">
        <v>15805</v>
      </c>
      <c r="D55" s="557" t="s">
        <v>9160</v>
      </c>
      <c r="E55" s="254" t="s">
        <v>587</v>
      </c>
      <c r="F55" s="555">
        <v>134</v>
      </c>
      <c r="G55" s="255">
        <v>291.19072599999998</v>
      </c>
      <c r="H55" s="261">
        <v>39019.550000000003</v>
      </c>
      <c r="I55" s="257">
        <f>H55/'Planilha Orçamentária'!$H$171</f>
        <v>2.3343615165754479E-3</v>
      </c>
      <c r="J55" s="262">
        <f t="shared" si="4"/>
        <v>0.94579005695290963</v>
      </c>
      <c r="K55" s="556" t="str">
        <f t="shared" si="3"/>
        <v>B</v>
      </c>
      <c r="L55" s="259" t="str">
        <f t="shared" ref="L55:L75" si="5">IF(H55&lt;H54,"","rever")</f>
        <v/>
      </c>
    </row>
    <row r="56" spans="2:12" ht="15.75" x14ac:dyDescent="0.25">
      <c r="B56" s="260">
        <v>2003704</v>
      </c>
      <c r="C56" s="254" t="s">
        <v>15805</v>
      </c>
      <c r="D56" s="557" t="s">
        <v>2544</v>
      </c>
      <c r="E56" s="254" t="s">
        <v>587</v>
      </c>
      <c r="F56" s="555">
        <v>10</v>
      </c>
      <c r="G56" s="255">
        <v>3729.1073319999996</v>
      </c>
      <c r="H56" s="261">
        <v>37291.07</v>
      </c>
      <c r="I56" s="257">
        <f>H56/'Planilha Orçamentária'!$H$171</f>
        <v>2.2309544502671398E-3</v>
      </c>
      <c r="J56" s="262">
        <f t="shared" si="4"/>
        <v>0.94802101140317674</v>
      </c>
      <c r="K56" s="556" t="str">
        <f t="shared" si="3"/>
        <v>B</v>
      </c>
      <c r="L56" s="259" t="e">
        <f>IF(H56&lt;#REF!,"","rever")</f>
        <v>#REF!</v>
      </c>
    </row>
    <row r="57" spans="2:12" ht="15.75" x14ac:dyDescent="0.25">
      <c r="B57" s="260">
        <v>42496</v>
      </c>
      <c r="C57" s="254" t="s">
        <v>15803</v>
      </c>
      <c r="D57" s="557" t="s">
        <v>46</v>
      </c>
      <c r="E57" s="254" t="s">
        <v>59</v>
      </c>
      <c r="F57" s="555">
        <v>4644.5419999999995</v>
      </c>
      <c r="G57" s="255">
        <v>7.4179062601362302</v>
      </c>
      <c r="H57" s="261">
        <v>34452.769999999997</v>
      </c>
      <c r="I57" s="257">
        <f>H57/'Planilha Orçamentária'!$H$171</f>
        <v>2.061151920701932E-3</v>
      </c>
      <c r="J57" s="262">
        <f t="shared" si="4"/>
        <v>0.95008216332387863</v>
      </c>
      <c r="K57" s="556" t="str">
        <f t="shared" si="3"/>
        <v>C</v>
      </c>
      <c r="L57" s="259" t="str">
        <f t="shared" si="5"/>
        <v/>
      </c>
    </row>
    <row r="58" spans="2:12" ht="15.75" x14ac:dyDescent="0.25">
      <c r="B58" s="260" t="s">
        <v>10450</v>
      </c>
      <c r="C58" s="254" t="s">
        <v>28157</v>
      </c>
      <c r="D58" s="557" t="s">
        <v>14051</v>
      </c>
      <c r="E58" s="254" t="s">
        <v>13334</v>
      </c>
      <c r="F58" s="555">
        <v>3</v>
      </c>
      <c r="G58" s="255">
        <v>11266.702558194798</v>
      </c>
      <c r="H58" s="261">
        <v>33800.1</v>
      </c>
      <c r="I58" s="257">
        <f>H58/'Planilha Orçamentária'!$H$171</f>
        <v>2.0221056546372725E-3</v>
      </c>
      <c r="J58" s="262">
        <f t="shared" si="4"/>
        <v>0.95210426897851586</v>
      </c>
      <c r="K58" s="556" t="str">
        <f t="shared" si="3"/>
        <v>C</v>
      </c>
      <c r="L58" s="259" t="str">
        <f t="shared" si="5"/>
        <v/>
      </c>
    </row>
    <row r="59" spans="2:12" ht="25.5" x14ac:dyDescent="0.25">
      <c r="B59" s="260">
        <v>5501700</v>
      </c>
      <c r="C59" s="254" t="s">
        <v>15805</v>
      </c>
      <c r="D59" s="557" t="s">
        <v>15537</v>
      </c>
      <c r="E59" s="254" t="s">
        <v>2029</v>
      </c>
      <c r="F59" s="555">
        <v>47007.25</v>
      </c>
      <c r="G59" s="255">
        <v>0.71670500000000004</v>
      </c>
      <c r="H59" s="261">
        <v>33690.33</v>
      </c>
      <c r="I59" s="257">
        <f>H59/'Planilha Orçamentária'!$H$171</f>
        <v>2.0155386167376942E-3</v>
      </c>
      <c r="J59" s="262">
        <f t="shared" si="4"/>
        <v>0.9541198075952535</v>
      </c>
      <c r="K59" s="556" t="str">
        <f t="shared" si="3"/>
        <v>C</v>
      </c>
      <c r="L59" s="259" t="str">
        <f t="shared" si="5"/>
        <v/>
      </c>
    </row>
    <row r="60" spans="2:12" ht="15.75" x14ac:dyDescent="0.25">
      <c r="B60" s="260">
        <v>5914389</v>
      </c>
      <c r="C60" s="254" t="s">
        <v>15805</v>
      </c>
      <c r="D60" s="557" t="s">
        <v>3227</v>
      </c>
      <c r="E60" s="254" t="s">
        <v>3230</v>
      </c>
      <c r="F60" s="555">
        <v>29892.33</v>
      </c>
      <c r="G60" s="255">
        <v>1.1076349999999999</v>
      </c>
      <c r="H60" s="261">
        <v>33109.79</v>
      </c>
      <c r="I60" s="257">
        <f>H60/'Planilha Orçamentária'!$H$171</f>
        <v>1.9808075592336301E-3</v>
      </c>
      <c r="J60" s="262">
        <f t="shared" si="4"/>
        <v>0.95610061515448708</v>
      </c>
      <c r="K60" s="556" t="str">
        <f t="shared" si="3"/>
        <v>C</v>
      </c>
      <c r="L60" s="259" t="str">
        <f t="shared" si="5"/>
        <v/>
      </c>
    </row>
    <row r="61" spans="2:12" ht="15.75" x14ac:dyDescent="0.25">
      <c r="B61" s="260" t="s">
        <v>13779</v>
      </c>
      <c r="C61" s="254" t="s">
        <v>28157</v>
      </c>
      <c r="D61" s="557" t="s">
        <v>14063</v>
      </c>
      <c r="E61" s="254" t="s">
        <v>587</v>
      </c>
      <c r="F61" s="555">
        <v>8</v>
      </c>
      <c r="G61" s="255">
        <v>3696.2783336999996</v>
      </c>
      <c r="H61" s="261">
        <v>29570.22</v>
      </c>
      <c r="I61" s="257">
        <f>H61/'Planilha Orçamentária'!$H$171</f>
        <v>1.7690512475072018E-3</v>
      </c>
      <c r="J61" s="262">
        <f t="shared" si="4"/>
        <v>0.95786966640199422</v>
      </c>
      <c r="K61" s="556" t="str">
        <f t="shared" si="3"/>
        <v>C</v>
      </c>
      <c r="L61" s="259" t="str">
        <f t="shared" si="5"/>
        <v/>
      </c>
    </row>
    <row r="62" spans="2:12" ht="15.75" x14ac:dyDescent="0.25">
      <c r="B62" s="260">
        <v>4805749</v>
      </c>
      <c r="C62" s="254" t="s">
        <v>15805</v>
      </c>
      <c r="D62" s="557" t="s">
        <v>9332</v>
      </c>
      <c r="E62" s="254" t="s">
        <v>61</v>
      </c>
      <c r="F62" s="555">
        <v>306.58800000000002</v>
      </c>
      <c r="G62" s="255">
        <v>96.312120999999991</v>
      </c>
      <c r="H62" s="261">
        <v>29528.14</v>
      </c>
      <c r="I62" s="257">
        <f>H62/'Planilha Orçamentária'!$H$171</f>
        <v>1.7665337932408788E-3</v>
      </c>
      <c r="J62" s="262">
        <f t="shared" si="4"/>
        <v>0.9596362001952351</v>
      </c>
      <c r="K62" s="556" t="str">
        <f t="shared" si="3"/>
        <v>C</v>
      </c>
      <c r="L62" s="259" t="str">
        <f t="shared" si="5"/>
        <v/>
      </c>
    </row>
    <row r="63" spans="2:12" ht="15.75" x14ac:dyDescent="0.25">
      <c r="B63" s="260">
        <v>5501706</v>
      </c>
      <c r="C63" s="254" t="s">
        <v>15805</v>
      </c>
      <c r="D63" s="557" t="s">
        <v>9808</v>
      </c>
      <c r="E63" s="254" t="s">
        <v>61</v>
      </c>
      <c r="F63" s="555">
        <v>3265.4</v>
      </c>
      <c r="G63" s="255">
        <v>8.9132039999999986</v>
      </c>
      <c r="H63" s="261">
        <v>29105.17</v>
      </c>
      <c r="I63" s="257">
        <f>H63/'Planilha Orçamentária'!$H$171</f>
        <v>1.7412294293856854E-3</v>
      </c>
      <c r="J63" s="262">
        <f t="shared" si="4"/>
        <v>0.96137742962462081</v>
      </c>
      <c r="K63" s="556" t="str">
        <f t="shared" si="3"/>
        <v>C</v>
      </c>
      <c r="L63" s="259" t="str">
        <f t="shared" si="5"/>
        <v/>
      </c>
    </row>
    <row r="64" spans="2:12" ht="25.5" x14ac:dyDescent="0.25">
      <c r="B64" s="260">
        <v>6817891</v>
      </c>
      <c r="C64" s="254" t="s">
        <v>15805</v>
      </c>
      <c r="D64" s="557" t="s">
        <v>10274</v>
      </c>
      <c r="E64" s="254" t="s">
        <v>4</v>
      </c>
      <c r="F64" s="555">
        <v>12</v>
      </c>
      <c r="G64" s="255">
        <v>2401.6914859999997</v>
      </c>
      <c r="H64" s="261">
        <v>28820.29</v>
      </c>
      <c r="I64" s="257">
        <f>H64/'Planilha Orçamentária'!$H$171</f>
        <v>1.7241863597233747E-3</v>
      </c>
      <c r="J64" s="262">
        <f t="shared" si="4"/>
        <v>0.96310161598434418</v>
      </c>
      <c r="K64" s="556" t="str">
        <f t="shared" si="3"/>
        <v>C</v>
      </c>
      <c r="L64" s="259" t="str">
        <f t="shared" si="5"/>
        <v/>
      </c>
    </row>
    <row r="65" spans="2:12" ht="25.5" x14ac:dyDescent="0.25">
      <c r="B65" s="260">
        <v>41221</v>
      </c>
      <c r="C65" s="254" t="s">
        <v>15803</v>
      </c>
      <c r="D65" s="557" t="s">
        <v>54</v>
      </c>
      <c r="E65" s="254" t="s">
        <v>59</v>
      </c>
      <c r="F65" s="555">
        <v>4312.57</v>
      </c>
      <c r="G65" s="255">
        <v>6.3083903665261101</v>
      </c>
      <c r="H65" s="261">
        <v>27205.37</v>
      </c>
      <c r="I65" s="257">
        <f>H65/'Planilha Orçamentária'!$H$171</f>
        <v>1.6275730697098297E-3</v>
      </c>
      <c r="J65" s="262">
        <f t="shared" si="4"/>
        <v>0.96472918905405403</v>
      </c>
      <c r="K65" s="556" t="str">
        <f t="shared" si="3"/>
        <v>C</v>
      </c>
      <c r="L65" s="259" t="e">
        <f>IF(H65&lt;#REF!,"","rever")</f>
        <v>#REF!</v>
      </c>
    </row>
    <row r="66" spans="2:12" ht="25.9" customHeight="1" x14ac:dyDescent="0.25">
      <c r="B66" s="260">
        <v>5213400</v>
      </c>
      <c r="C66" s="254" t="s">
        <v>15805</v>
      </c>
      <c r="D66" s="557" t="s">
        <v>9487</v>
      </c>
      <c r="E66" s="254" t="s">
        <v>2029</v>
      </c>
      <c r="F66" s="555">
        <v>827.6</v>
      </c>
      <c r="G66" s="255">
        <v>31.365617</v>
      </c>
      <c r="H66" s="261">
        <v>25958.18</v>
      </c>
      <c r="I66" s="257">
        <f>H66/'Planilha Orçamentária'!$H$171</f>
        <v>1.5529593865725886E-3</v>
      </c>
      <c r="J66" s="262">
        <f t="shared" si="4"/>
        <v>0.96628214844062665</v>
      </c>
      <c r="K66" s="556" t="str">
        <f t="shared" si="3"/>
        <v>C</v>
      </c>
      <c r="L66" s="259" t="str">
        <f t="shared" si="5"/>
        <v/>
      </c>
    </row>
    <row r="67" spans="2:12" ht="25.9" customHeight="1" x14ac:dyDescent="0.25">
      <c r="B67" s="260">
        <v>5213840</v>
      </c>
      <c r="C67" s="254" t="s">
        <v>15805</v>
      </c>
      <c r="D67" s="557" t="s">
        <v>5706</v>
      </c>
      <c r="E67" s="254" t="s">
        <v>2029</v>
      </c>
      <c r="F67" s="555">
        <v>600</v>
      </c>
      <c r="G67" s="255">
        <v>42.767741999999998</v>
      </c>
      <c r="H67" s="261">
        <v>25660.639999999999</v>
      </c>
      <c r="I67" s="257">
        <f>H67/'Planilha Orçamentária'!$H$171</f>
        <v>1.5351589269147542E-3</v>
      </c>
      <c r="J67" s="262">
        <f t="shared" si="4"/>
        <v>0.96781730736754146</v>
      </c>
      <c r="K67" s="556" t="str">
        <f t="shared" si="3"/>
        <v>C</v>
      </c>
      <c r="L67" s="259" t="e">
        <f>IF(H67&lt;#REF!,"","rever")</f>
        <v>#REF!</v>
      </c>
    </row>
    <row r="68" spans="2:12" ht="25.9" customHeight="1" x14ac:dyDescent="0.25">
      <c r="B68" s="260" t="s">
        <v>10442</v>
      </c>
      <c r="C68" s="254" t="s">
        <v>28157</v>
      </c>
      <c r="D68" s="557" t="s">
        <v>14062</v>
      </c>
      <c r="E68" s="254" t="s">
        <v>588</v>
      </c>
      <c r="F68" s="555">
        <v>2</v>
      </c>
      <c r="G68" s="255">
        <v>12478.39242835</v>
      </c>
      <c r="H68" s="261">
        <v>24956.78</v>
      </c>
      <c r="I68" s="257">
        <f>H68/'Planilha Orçamentária'!$H$171</f>
        <v>1.4930501968792515E-3</v>
      </c>
      <c r="J68" s="262">
        <f t="shared" si="4"/>
        <v>0.96931035756442074</v>
      </c>
      <c r="K68" s="556" t="str">
        <f t="shared" si="3"/>
        <v>C</v>
      </c>
      <c r="L68" s="259" t="str">
        <f t="shared" si="5"/>
        <v/>
      </c>
    </row>
    <row r="69" spans="2:12" ht="25.9" customHeight="1" x14ac:dyDescent="0.25">
      <c r="B69" s="260" t="s">
        <v>10440</v>
      </c>
      <c r="C69" s="254" t="s">
        <v>28157</v>
      </c>
      <c r="D69" s="557" t="s">
        <v>14054</v>
      </c>
      <c r="E69" s="254" t="s">
        <v>588</v>
      </c>
      <c r="F69" s="555">
        <v>37</v>
      </c>
      <c r="G69" s="255">
        <v>672.81382942799985</v>
      </c>
      <c r="H69" s="261">
        <v>24894.11</v>
      </c>
      <c r="I69" s="257">
        <f>H69/'Planilha Orçamentária'!$H$171</f>
        <v>1.4893009369251059E-3</v>
      </c>
      <c r="J69" s="262">
        <f t="shared" ref="J69:J102" si="6">I69+J68</f>
        <v>0.97079965850134586</v>
      </c>
      <c r="K69" s="556" t="str">
        <f t="shared" ref="K69:K102" si="7">IF(J69&lt;80%,"A",IF(J69&lt;95%,"B",IF(J69&lt;150%,"C",0)))</f>
        <v>C</v>
      </c>
      <c r="L69" s="259" t="str">
        <f t="shared" si="5"/>
        <v/>
      </c>
    </row>
    <row r="70" spans="2:12" ht="25.9" customHeight="1" x14ac:dyDescent="0.25">
      <c r="B70" s="260">
        <v>2003477</v>
      </c>
      <c r="C70" s="254" t="s">
        <v>15805</v>
      </c>
      <c r="D70" s="557" t="s">
        <v>28161</v>
      </c>
      <c r="E70" s="254" t="s">
        <v>587</v>
      </c>
      <c r="F70" s="555">
        <v>4</v>
      </c>
      <c r="G70" s="255">
        <v>6115.3831449999998</v>
      </c>
      <c r="H70" s="261">
        <v>24461.53</v>
      </c>
      <c r="I70" s="257">
        <f>H70/'Planilha Orçamentária'!$H$171</f>
        <v>1.4634216506483496E-3</v>
      </c>
      <c r="J70" s="262">
        <f t="shared" si="6"/>
        <v>0.97226308015199425</v>
      </c>
      <c r="K70" s="556" t="str">
        <f t="shared" si="7"/>
        <v>C</v>
      </c>
      <c r="L70" s="259" t="str">
        <f t="shared" si="5"/>
        <v/>
      </c>
    </row>
    <row r="71" spans="2:12" ht="25.9" customHeight="1" x14ac:dyDescent="0.25">
      <c r="B71" s="260">
        <v>210304</v>
      </c>
      <c r="C71" s="254" t="s">
        <v>15804</v>
      </c>
      <c r="D71" s="557" t="s">
        <v>572</v>
      </c>
      <c r="E71" s="254" t="s">
        <v>4</v>
      </c>
      <c r="F71" s="555">
        <v>72.959999999999994</v>
      </c>
      <c r="G71" s="255">
        <v>292.10289599999999</v>
      </c>
      <c r="H71" s="261">
        <v>21311.82</v>
      </c>
      <c r="I71" s="257">
        <f>H71/'Planilha Orçamentária'!$H$171</f>
        <v>1.2749888826545401E-3</v>
      </c>
      <c r="J71" s="262">
        <f t="shared" si="6"/>
        <v>0.97353806903464879</v>
      </c>
      <c r="K71" s="556" t="str">
        <f t="shared" si="7"/>
        <v>C</v>
      </c>
      <c r="L71" s="259" t="str">
        <f t="shared" si="5"/>
        <v/>
      </c>
    </row>
    <row r="72" spans="2:12" ht="25.9" customHeight="1" x14ac:dyDescent="0.25">
      <c r="B72" s="260">
        <v>5213571</v>
      </c>
      <c r="C72" s="254" t="s">
        <v>15805</v>
      </c>
      <c r="D72" s="557" t="s">
        <v>9572</v>
      </c>
      <c r="E72" s="254" t="s">
        <v>2029</v>
      </c>
      <c r="F72" s="555">
        <v>29.76</v>
      </c>
      <c r="G72" s="255">
        <v>680.66125399999999</v>
      </c>
      <c r="H72" s="261">
        <v>20256.47</v>
      </c>
      <c r="I72" s="257">
        <f>H72/'Planilha Orçamentária'!$H$171</f>
        <v>1.2118521107922838E-3</v>
      </c>
      <c r="J72" s="262">
        <f t="shared" si="6"/>
        <v>0.97474992114544112</v>
      </c>
      <c r="K72" s="556" t="str">
        <f t="shared" si="7"/>
        <v>C</v>
      </c>
      <c r="L72" s="259" t="str">
        <f t="shared" si="5"/>
        <v/>
      </c>
    </row>
    <row r="73" spans="2:12" ht="25.9" customHeight="1" x14ac:dyDescent="0.25">
      <c r="B73" s="260">
        <v>20355</v>
      </c>
      <c r="C73" s="254" t="s">
        <v>15804</v>
      </c>
      <c r="D73" s="557" t="s">
        <v>625</v>
      </c>
      <c r="E73" s="254" t="s">
        <v>900</v>
      </c>
      <c r="F73" s="555">
        <v>12</v>
      </c>
      <c r="G73" s="255">
        <v>1664.7232809999998</v>
      </c>
      <c r="H73" s="261">
        <v>19976.669999999998</v>
      </c>
      <c r="I73" s="257">
        <f>H73/'Planilha Orçamentária'!$H$171</f>
        <v>1.195112954335128E-3</v>
      </c>
      <c r="J73" s="262">
        <f t="shared" si="6"/>
        <v>0.97594503409977629</v>
      </c>
      <c r="K73" s="556" t="str">
        <f t="shared" si="7"/>
        <v>C</v>
      </c>
      <c r="L73" s="259" t="str">
        <f t="shared" si="5"/>
        <v/>
      </c>
    </row>
    <row r="74" spans="2:12" ht="25.9" customHeight="1" x14ac:dyDescent="0.25">
      <c r="B74" s="260">
        <v>2003634</v>
      </c>
      <c r="C74" s="254" t="s">
        <v>15805</v>
      </c>
      <c r="D74" s="557" t="s">
        <v>2452</v>
      </c>
      <c r="E74" s="254" t="s">
        <v>587</v>
      </c>
      <c r="F74" s="555">
        <v>8</v>
      </c>
      <c r="G74" s="255">
        <v>2395.2150789999996</v>
      </c>
      <c r="H74" s="261">
        <v>19161.72</v>
      </c>
      <c r="I74" s="257">
        <f>H74/'Planilha Orçamentária'!$H$171</f>
        <v>1.1463582168270542E-3</v>
      </c>
      <c r="J74" s="262">
        <f t="shared" si="6"/>
        <v>0.97709139231660336</v>
      </c>
      <c r="K74" s="556" t="str">
        <f t="shared" si="7"/>
        <v>C</v>
      </c>
      <c r="L74" s="259" t="e">
        <f>IF(H74&lt;#REF!,"","rever")</f>
        <v>#REF!</v>
      </c>
    </row>
    <row r="75" spans="2:12" ht="25.9" customHeight="1" x14ac:dyDescent="0.25">
      <c r="B75" s="260">
        <v>42578</v>
      </c>
      <c r="C75" s="254" t="s">
        <v>15803</v>
      </c>
      <c r="D75" s="557" t="s">
        <v>56</v>
      </c>
      <c r="E75" s="254" t="s">
        <v>58</v>
      </c>
      <c r="F75" s="555">
        <v>2849.81</v>
      </c>
      <c r="G75" s="255">
        <v>6.6887958157638652</v>
      </c>
      <c r="H75" s="261">
        <v>19061.79</v>
      </c>
      <c r="I75" s="257">
        <f>H75/'Planilha Orçamentária'!$H$171</f>
        <v>1.1403798611988787E-3</v>
      </c>
      <c r="J75" s="262">
        <f t="shared" si="6"/>
        <v>0.97823177217780222</v>
      </c>
      <c r="K75" s="556" t="str">
        <f t="shared" si="7"/>
        <v>C</v>
      </c>
      <c r="L75" s="259" t="str">
        <f t="shared" si="5"/>
        <v/>
      </c>
    </row>
    <row r="76" spans="2:12" ht="25.9" customHeight="1" x14ac:dyDescent="0.25">
      <c r="B76" s="260" t="s">
        <v>10448</v>
      </c>
      <c r="C76" s="254" t="s">
        <v>28157</v>
      </c>
      <c r="D76" s="557" t="s">
        <v>14074</v>
      </c>
      <c r="E76" s="254" t="s">
        <v>587</v>
      </c>
      <c r="F76" s="555">
        <v>93</v>
      </c>
      <c r="G76" s="255">
        <v>200.7253258613695</v>
      </c>
      <c r="H76" s="261">
        <v>18667.45</v>
      </c>
      <c r="I76" s="257">
        <f>H76/'Planilha Orçamentária'!$H$171</f>
        <v>1.1167882995215563E-3</v>
      </c>
      <c r="J76" s="262">
        <f t="shared" si="6"/>
        <v>0.97934856047732377</v>
      </c>
      <c r="K76" s="556" t="str">
        <f t="shared" si="7"/>
        <v>C</v>
      </c>
      <c r="L76" s="259" t="e">
        <f>IF(H76&lt;#REF!,"","rever")</f>
        <v>#REF!</v>
      </c>
    </row>
    <row r="77" spans="2:12" ht="38.25" x14ac:dyDescent="0.25">
      <c r="B77" s="260">
        <v>20353</v>
      </c>
      <c r="C77" s="254" t="s">
        <v>15804</v>
      </c>
      <c r="D77" s="557" t="s">
        <v>623</v>
      </c>
      <c r="E77" s="254" t="s">
        <v>900</v>
      </c>
      <c r="F77" s="555">
        <v>12</v>
      </c>
      <c r="G77" s="255">
        <v>1544.6035229999998</v>
      </c>
      <c r="H77" s="261">
        <v>18535.240000000002</v>
      </c>
      <c r="I77" s="257">
        <f>H77/'Planilha Orçamentária'!$H$171</f>
        <v>1.1088787788810968E-3</v>
      </c>
      <c r="J77" s="262">
        <f t="shared" si="6"/>
        <v>0.98045743925620488</v>
      </c>
      <c r="K77" s="556" t="str">
        <f t="shared" si="7"/>
        <v>C</v>
      </c>
      <c r="L77" s="259" t="e">
        <f>IF(H77&lt;#REF!,"","rever")</f>
        <v>#REF!</v>
      </c>
    </row>
    <row r="78" spans="2:12" ht="51" x14ac:dyDescent="0.25">
      <c r="B78" s="260">
        <v>20343</v>
      </c>
      <c r="C78" s="254" t="s">
        <v>15804</v>
      </c>
      <c r="D78" s="557" t="s">
        <v>618</v>
      </c>
      <c r="E78" s="254" t="s">
        <v>68</v>
      </c>
      <c r="F78" s="555">
        <v>12</v>
      </c>
      <c r="G78" s="255">
        <v>1500.5587429999998</v>
      </c>
      <c r="H78" s="261">
        <v>18006.7</v>
      </c>
      <c r="I78" s="257">
        <f>H78/'Planilha Orçamentária'!$H$171</f>
        <v>1.0772586439494847E-3</v>
      </c>
      <c r="J78" s="262">
        <f t="shared" si="6"/>
        <v>0.98153469790015435</v>
      </c>
      <c r="K78" s="556" t="str">
        <f t="shared" si="7"/>
        <v>C</v>
      </c>
    </row>
    <row r="79" spans="2:12" ht="15.75" x14ac:dyDescent="0.25">
      <c r="B79" s="260">
        <v>2003990</v>
      </c>
      <c r="C79" s="254" t="s">
        <v>15805</v>
      </c>
      <c r="D79" s="557" t="s">
        <v>8219</v>
      </c>
      <c r="E79" s="254" t="s">
        <v>4</v>
      </c>
      <c r="F79" s="555">
        <v>9</v>
      </c>
      <c r="G79" s="255">
        <v>1845.2938479999998</v>
      </c>
      <c r="H79" s="261">
        <v>16607.64</v>
      </c>
      <c r="I79" s="257">
        <f>H79/'Planilha Orçamentária'!$H$171</f>
        <v>9.9355927213766091E-4</v>
      </c>
      <c r="J79" s="262">
        <f t="shared" si="6"/>
        <v>0.98252825717229197</v>
      </c>
      <c r="K79" s="556" t="str">
        <f t="shared" si="7"/>
        <v>C</v>
      </c>
    </row>
    <row r="80" spans="2:12" ht="15.75" x14ac:dyDescent="0.25">
      <c r="B80" s="260">
        <v>30203</v>
      </c>
      <c r="C80" s="254" t="s">
        <v>15804</v>
      </c>
      <c r="D80" s="557" t="s">
        <v>577</v>
      </c>
      <c r="E80" s="254" t="s">
        <v>873</v>
      </c>
      <c r="F80" s="555">
        <v>46.2</v>
      </c>
      <c r="G80" s="255">
        <v>327.14325500000001</v>
      </c>
      <c r="H80" s="261">
        <v>15114.01</v>
      </c>
      <c r="I80" s="257">
        <f>H80/'Planilha Orçamentária'!$H$171</f>
        <v>9.0420220902436043E-4</v>
      </c>
      <c r="J80" s="262">
        <f t="shared" si="6"/>
        <v>0.98343245938131629</v>
      </c>
      <c r="K80" s="556" t="str">
        <f t="shared" si="7"/>
        <v>C</v>
      </c>
    </row>
    <row r="81" spans="2:11" ht="25.5" x14ac:dyDescent="0.25">
      <c r="B81" s="260">
        <v>20714</v>
      </c>
      <c r="C81" s="254" t="s">
        <v>15804</v>
      </c>
      <c r="D81" s="557" t="s">
        <v>143</v>
      </c>
      <c r="E81" s="254" t="s">
        <v>4</v>
      </c>
      <c r="F81" s="555">
        <v>25</v>
      </c>
      <c r="G81" s="255">
        <v>537.42450199999996</v>
      </c>
      <c r="H81" s="261">
        <v>13435.61</v>
      </c>
      <c r="I81" s="257">
        <f>H81/'Planilha Orçamentária'!$H$171</f>
        <v>8.0379120045506042E-4</v>
      </c>
      <c r="J81" s="262">
        <f t="shared" si="6"/>
        <v>0.98423625058177133</v>
      </c>
      <c r="K81" s="556" t="str">
        <f t="shared" si="7"/>
        <v>C</v>
      </c>
    </row>
    <row r="82" spans="2:11" ht="38.25" x14ac:dyDescent="0.25">
      <c r="B82" s="260">
        <v>20713</v>
      </c>
      <c r="C82" s="254" t="s">
        <v>15804</v>
      </c>
      <c r="D82" s="557" t="s">
        <v>142</v>
      </c>
      <c r="E82" s="254" t="s">
        <v>4</v>
      </c>
      <c r="F82" s="555">
        <v>20</v>
      </c>
      <c r="G82" s="255">
        <v>665.38892199999998</v>
      </c>
      <c r="H82" s="261">
        <v>13307.77</v>
      </c>
      <c r="I82" s="257">
        <f>H82/'Planilha Orçamentária'!$H$171</f>
        <v>7.9614311696155505E-4</v>
      </c>
      <c r="J82" s="262">
        <f t="shared" si="6"/>
        <v>0.98503239369873286</v>
      </c>
      <c r="K82" s="556" t="str">
        <f t="shared" si="7"/>
        <v>C</v>
      </c>
    </row>
    <row r="83" spans="2:11" ht="38.25" x14ac:dyDescent="0.25">
      <c r="B83" s="260">
        <v>90102</v>
      </c>
      <c r="C83" s="254" t="s">
        <v>15804</v>
      </c>
      <c r="D83" s="557" t="s">
        <v>679</v>
      </c>
      <c r="E83" s="254" t="s">
        <v>877</v>
      </c>
      <c r="F83" s="555">
        <v>84</v>
      </c>
      <c r="G83" s="255">
        <v>154.58675299999999</v>
      </c>
      <c r="H83" s="261">
        <v>12985.28</v>
      </c>
      <c r="I83" s="257">
        <f>H83/'Planilha Orçamentária'!$H$171</f>
        <v>7.7685001272328438E-4</v>
      </c>
      <c r="J83" s="262">
        <f t="shared" si="6"/>
        <v>0.98580924371145617</v>
      </c>
      <c r="K83" s="556" t="str">
        <f t="shared" si="7"/>
        <v>C</v>
      </c>
    </row>
    <row r="84" spans="2:11" ht="38.25" x14ac:dyDescent="0.25">
      <c r="B84" s="260">
        <v>20356</v>
      </c>
      <c r="C84" s="254" t="s">
        <v>15804</v>
      </c>
      <c r="D84" s="557" t="s">
        <v>626</v>
      </c>
      <c r="E84" s="254" t="s">
        <v>900</v>
      </c>
      <c r="F84" s="555">
        <v>12</v>
      </c>
      <c r="G84" s="255">
        <v>1049.2300579999999</v>
      </c>
      <c r="H84" s="261">
        <v>12590.76</v>
      </c>
      <c r="I84" s="257">
        <f>H84/'Planilha Orçamentária'!$H$171</f>
        <v>7.5324768246782658E-4</v>
      </c>
      <c r="J84" s="262">
        <f t="shared" si="6"/>
        <v>0.98656249139392405</v>
      </c>
      <c r="K84" s="556" t="str">
        <f t="shared" si="7"/>
        <v>C</v>
      </c>
    </row>
    <row r="85" spans="2:11" ht="15.75" x14ac:dyDescent="0.25">
      <c r="B85" s="260">
        <v>2003668</v>
      </c>
      <c r="C85" s="254" t="s">
        <v>15805</v>
      </c>
      <c r="D85" s="557" t="s">
        <v>2504</v>
      </c>
      <c r="E85" s="254" t="s">
        <v>587</v>
      </c>
      <c r="F85" s="555">
        <v>4</v>
      </c>
      <c r="G85" s="255">
        <v>2898.74595</v>
      </c>
      <c r="H85" s="261">
        <v>11594.98</v>
      </c>
      <c r="I85" s="257">
        <f>H85/'Planilha Orçamentária'!$H$171</f>
        <v>6.9367471171405057E-4</v>
      </c>
      <c r="J85" s="262">
        <f t="shared" si="6"/>
        <v>0.98725616610563804</v>
      </c>
      <c r="K85" s="556" t="str">
        <f t="shared" si="7"/>
        <v>C</v>
      </c>
    </row>
    <row r="86" spans="2:11" ht="15.75" x14ac:dyDescent="0.25">
      <c r="B86" s="260">
        <v>2003988</v>
      </c>
      <c r="C86" s="254" t="s">
        <v>15805</v>
      </c>
      <c r="D86" s="557" t="s">
        <v>8228</v>
      </c>
      <c r="E86" s="254" t="s">
        <v>4</v>
      </c>
      <c r="F86" s="555">
        <v>11</v>
      </c>
      <c r="G86" s="255">
        <v>1042.8709299999998</v>
      </c>
      <c r="H86" s="261">
        <v>11471.58</v>
      </c>
      <c r="I86" s="257">
        <f>H86/'Planilha Orçamentária'!$H$171</f>
        <v>6.8629225314788538E-4</v>
      </c>
      <c r="J86" s="262">
        <f t="shared" si="6"/>
        <v>0.98794245835878591</v>
      </c>
      <c r="K86" s="556" t="str">
        <f t="shared" si="7"/>
        <v>C</v>
      </c>
    </row>
    <row r="87" spans="2:11" ht="25.5" x14ac:dyDescent="0.25">
      <c r="B87" s="260" t="s">
        <v>10453</v>
      </c>
      <c r="C87" s="254" t="s">
        <v>28157</v>
      </c>
      <c r="D87" s="557" t="s">
        <v>14061</v>
      </c>
      <c r="E87" s="254" t="s">
        <v>588</v>
      </c>
      <c r="F87" s="555">
        <v>2</v>
      </c>
      <c r="G87" s="255">
        <v>5707.1082324500003</v>
      </c>
      <c r="H87" s="261">
        <v>11414.21</v>
      </c>
      <c r="I87" s="257">
        <f>H87/'Planilha Orçamentária'!$H$171</f>
        <v>6.8286006799439351E-4</v>
      </c>
      <c r="J87" s="262">
        <f t="shared" si="6"/>
        <v>0.98862531842678025</v>
      </c>
      <c r="K87" s="556" t="str">
        <f t="shared" si="7"/>
        <v>C</v>
      </c>
    </row>
    <row r="88" spans="2:11" ht="15.75" x14ac:dyDescent="0.25">
      <c r="B88" s="260">
        <v>2003710</v>
      </c>
      <c r="C88" s="254" t="s">
        <v>15805</v>
      </c>
      <c r="D88" s="557" t="s">
        <v>2547</v>
      </c>
      <c r="E88" s="254" t="s">
        <v>587</v>
      </c>
      <c r="F88" s="555">
        <v>2</v>
      </c>
      <c r="G88" s="255">
        <v>5633.2231139999994</v>
      </c>
      <c r="H88" s="261">
        <v>11266.44</v>
      </c>
      <c r="I88" s="257">
        <f>H88/'Planilha Orçamentária'!$H$171</f>
        <v>6.740196635995619E-4</v>
      </c>
      <c r="J88" s="262">
        <f t="shared" si="6"/>
        <v>0.98929933809037984</v>
      </c>
      <c r="K88" s="556" t="str">
        <f t="shared" si="7"/>
        <v>C</v>
      </c>
    </row>
    <row r="89" spans="2:11" ht="25.5" x14ac:dyDescent="0.25">
      <c r="B89" s="260">
        <v>200714</v>
      </c>
      <c r="C89" s="254" t="s">
        <v>15804</v>
      </c>
      <c r="D89" s="557" t="s">
        <v>559</v>
      </c>
      <c r="E89" s="254" t="s">
        <v>877</v>
      </c>
      <c r="F89" s="555">
        <v>462</v>
      </c>
      <c r="G89" s="255">
        <v>23.116993999999998</v>
      </c>
      <c r="H89" s="261">
        <v>10680.05</v>
      </c>
      <c r="I89" s="257">
        <f>H89/'Planilha Orçamentária'!$H$171</f>
        <v>6.3893862730609674E-4</v>
      </c>
      <c r="J89" s="262">
        <f t="shared" si="6"/>
        <v>0.98993827671768597</v>
      </c>
      <c r="K89" s="556" t="str">
        <f t="shared" si="7"/>
        <v>C</v>
      </c>
    </row>
    <row r="90" spans="2:11" ht="15.75" x14ac:dyDescent="0.25">
      <c r="B90" s="260">
        <v>2003638</v>
      </c>
      <c r="C90" s="254" t="s">
        <v>15805</v>
      </c>
      <c r="D90" s="557" t="s">
        <v>2454</v>
      </c>
      <c r="E90" s="254" t="s">
        <v>587</v>
      </c>
      <c r="F90" s="555">
        <v>3</v>
      </c>
      <c r="G90" s="255">
        <v>3485.5058180000001</v>
      </c>
      <c r="H90" s="261">
        <v>10456.51</v>
      </c>
      <c r="I90" s="257">
        <f>H90/'Planilha Orçamentária'!$H$171</f>
        <v>6.2556524977059789E-4</v>
      </c>
      <c r="J90" s="262">
        <f t="shared" si="6"/>
        <v>0.99056384196745662</v>
      </c>
      <c r="K90" s="556" t="str">
        <f t="shared" si="7"/>
        <v>C</v>
      </c>
    </row>
    <row r="91" spans="2:11" ht="25.5" x14ac:dyDescent="0.25">
      <c r="B91" s="260">
        <v>4413946</v>
      </c>
      <c r="C91" s="254" t="s">
        <v>15805</v>
      </c>
      <c r="D91" s="557" t="s">
        <v>9163</v>
      </c>
      <c r="E91" s="254" t="s">
        <v>587</v>
      </c>
      <c r="F91" s="555">
        <v>68</v>
      </c>
      <c r="G91" s="255">
        <v>150.45592599999998</v>
      </c>
      <c r="H91" s="261">
        <v>10231</v>
      </c>
      <c r="I91" s="257">
        <f>H91/'Planilha Orçamentária'!$H$171</f>
        <v>6.1207401612995034E-4</v>
      </c>
      <c r="J91" s="262">
        <f t="shared" si="6"/>
        <v>0.99117591598358656</v>
      </c>
      <c r="K91" s="556" t="str">
        <f t="shared" si="7"/>
        <v>C</v>
      </c>
    </row>
    <row r="92" spans="2:11" ht="15.75" x14ac:dyDescent="0.25">
      <c r="B92" s="260">
        <v>2003656</v>
      </c>
      <c r="C92" s="254" t="s">
        <v>15805</v>
      </c>
      <c r="D92" s="557" t="s">
        <v>2498</v>
      </c>
      <c r="E92" s="254" t="s">
        <v>587</v>
      </c>
      <c r="F92" s="555">
        <v>4</v>
      </c>
      <c r="G92" s="255">
        <v>2475.3817909999998</v>
      </c>
      <c r="H92" s="261">
        <v>9901.52</v>
      </c>
      <c r="I92" s="257">
        <f>H92/'Planilha Orçamentária'!$H$171</f>
        <v>5.9236273210742116E-4</v>
      </c>
      <c r="J92" s="262">
        <f t="shared" si="6"/>
        <v>0.99176827871569395</v>
      </c>
      <c r="K92" s="556" t="str">
        <f t="shared" si="7"/>
        <v>C</v>
      </c>
    </row>
    <row r="93" spans="2:11" ht="15.75" x14ac:dyDescent="0.25">
      <c r="B93" s="260" t="s">
        <v>10443</v>
      </c>
      <c r="C93" s="254" t="s">
        <v>28157</v>
      </c>
      <c r="D93" s="557" t="s">
        <v>14060</v>
      </c>
      <c r="E93" s="254" t="s">
        <v>587</v>
      </c>
      <c r="F93" s="555">
        <v>4</v>
      </c>
      <c r="G93" s="255">
        <v>2407.2239138859459</v>
      </c>
      <c r="H93" s="261">
        <v>9628.89</v>
      </c>
      <c r="I93" s="257">
        <f>H93/'Planilha Orçamentária'!$H$171</f>
        <v>5.7605252401265929E-4</v>
      </c>
      <c r="J93" s="262">
        <f t="shared" si="6"/>
        <v>0.99234433123970656</v>
      </c>
      <c r="K93" s="556" t="str">
        <f t="shared" si="7"/>
        <v>C</v>
      </c>
    </row>
    <row r="94" spans="2:11" ht="25.9" customHeight="1" x14ac:dyDescent="0.25">
      <c r="B94" s="260" t="s">
        <v>10436</v>
      </c>
      <c r="C94" s="254" t="s">
        <v>28157</v>
      </c>
      <c r="D94" s="557" t="s">
        <v>14052</v>
      </c>
      <c r="E94" s="254" t="s">
        <v>2029</v>
      </c>
      <c r="F94" s="555">
        <v>635.36</v>
      </c>
      <c r="G94" s="255">
        <v>15.08559777</v>
      </c>
      <c r="H94" s="261">
        <v>9584.7800000000007</v>
      </c>
      <c r="I94" s="257">
        <f>H94/'Planilha Orçamentária'!$H$171</f>
        <v>5.7341362411514275E-4</v>
      </c>
      <c r="J94" s="262">
        <f t="shared" si="6"/>
        <v>0.99291774486382167</v>
      </c>
      <c r="K94" s="556" t="str">
        <f t="shared" si="7"/>
        <v>C</v>
      </c>
    </row>
    <row r="95" spans="2:11" ht="15.75" x14ac:dyDescent="0.25">
      <c r="B95" s="260">
        <v>41500</v>
      </c>
      <c r="C95" s="254" t="s">
        <v>15803</v>
      </c>
      <c r="D95" s="557" t="s">
        <v>594</v>
      </c>
      <c r="E95" s="254" t="s">
        <v>59</v>
      </c>
      <c r="F95" s="555">
        <v>18</v>
      </c>
      <c r="G95" s="255">
        <v>437.67760298410633</v>
      </c>
      <c r="H95" s="261">
        <v>7878.19</v>
      </c>
      <c r="I95" s="257">
        <f>H95/'Planilha Orçamentária'!$H$171</f>
        <v>4.7131613655896915E-4</v>
      </c>
      <c r="J95" s="262">
        <f t="shared" si="6"/>
        <v>0.9933890610003806</v>
      </c>
      <c r="K95" s="556" t="str">
        <f t="shared" si="7"/>
        <v>C</v>
      </c>
    </row>
    <row r="96" spans="2:11" ht="15.75" x14ac:dyDescent="0.25">
      <c r="B96" s="260" t="s">
        <v>10388</v>
      </c>
      <c r="C96" s="254" t="s">
        <v>28157</v>
      </c>
      <c r="D96" s="557" t="s">
        <v>14071</v>
      </c>
      <c r="E96" s="254" t="s">
        <v>588</v>
      </c>
      <c r="F96" s="555">
        <v>45</v>
      </c>
      <c r="G96" s="255">
        <v>167.738107316</v>
      </c>
      <c r="H96" s="261">
        <v>7548.21</v>
      </c>
      <c r="I96" s="257">
        <f>H96/'Planilha Orçamentária'!$H$171</f>
        <v>4.5157493981939716E-4</v>
      </c>
      <c r="J96" s="262">
        <f t="shared" si="6"/>
        <v>0.9938406359402</v>
      </c>
      <c r="K96" s="556" t="str">
        <f t="shared" si="7"/>
        <v>C</v>
      </c>
    </row>
    <row r="97" spans="2:11" ht="15.75" x14ac:dyDescent="0.25">
      <c r="B97" s="260" t="s">
        <v>10387</v>
      </c>
      <c r="C97" s="254" t="s">
        <v>28157</v>
      </c>
      <c r="D97" s="557" t="s">
        <v>14070</v>
      </c>
      <c r="E97" s="254" t="s">
        <v>588</v>
      </c>
      <c r="F97" s="555">
        <v>39</v>
      </c>
      <c r="G97" s="255">
        <v>175.16270199999997</v>
      </c>
      <c r="H97" s="261">
        <v>6831.34</v>
      </c>
      <c r="I97" s="257">
        <f>H97/'Planilha Orçamentária'!$H$171</f>
        <v>4.0868788088644075E-4</v>
      </c>
      <c r="J97" s="262">
        <f t="shared" si="6"/>
        <v>0.99424932382108644</v>
      </c>
      <c r="K97" s="556" t="str">
        <f t="shared" si="7"/>
        <v>C</v>
      </c>
    </row>
    <row r="98" spans="2:11" ht="25.5" x14ac:dyDescent="0.25">
      <c r="B98" s="260">
        <v>1505879</v>
      </c>
      <c r="C98" s="254" t="s">
        <v>15805</v>
      </c>
      <c r="D98" s="557" t="s">
        <v>7212</v>
      </c>
      <c r="E98" s="254" t="s">
        <v>61</v>
      </c>
      <c r="F98" s="555">
        <v>18</v>
      </c>
      <c r="G98" s="255">
        <v>373.53361499999994</v>
      </c>
      <c r="H98" s="261">
        <v>6723.6</v>
      </c>
      <c r="I98" s="257">
        <f>H98/'Planilha Orçamentária'!$H$171</f>
        <v>4.0224228861805635E-4</v>
      </c>
      <c r="J98" s="262">
        <f t="shared" si="6"/>
        <v>0.99465156610970451</v>
      </c>
      <c r="K98" s="556" t="str">
        <f t="shared" si="7"/>
        <v>C</v>
      </c>
    </row>
    <row r="99" spans="2:11" ht="25.5" x14ac:dyDescent="0.25">
      <c r="B99" s="260">
        <v>151141</v>
      </c>
      <c r="C99" s="254" t="s">
        <v>15804</v>
      </c>
      <c r="D99" s="557" t="s">
        <v>15685</v>
      </c>
      <c r="E99" s="254" t="s">
        <v>4</v>
      </c>
      <c r="F99" s="555">
        <v>80.150000000000006</v>
      </c>
      <c r="G99" s="255">
        <v>80.075495000000004</v>
      </c>
      <c r="H99" s="261">
        <v>6418.05</v>
      </c>
      <c r="I99" s="257">
        <f>H99/'Planilha Orçamentária'!$H$171</f>
        <v>3.8396262723319595E-4</v>
      </c>
      <c r="J99" s="262">
        <f t="shared" si="6"/>
        <v>0.99503552873693768</v>
      </c>
      <c r="K99" s="556" t="str">
        <f t="shared" si="7"/>
        <v>C</v>
      </c>
    </row>
    <row r="100" spans="2:11" ht="25.5" x14ac:dyDescent="0.25">
      <c r="B100" s="260">
        <v>3009091</v>
      </c>
      <c r="C100" s="254" t="s">
        <v>15805</v>
      </c>
      <c r="D100" s="557" t="s">
        <v>8702</v>
      </c>
      <c r="E100" s="254" t="s">
        <v>61</v>
      </c>
      <c r="F100" s="555">
        <v>24.99</v>
      </c>
      <c r="G100" s="255">
        <v>245.06098599999999</v>
      </c>
      <c r="H100" s="261">
        <v>6124.07</v>
      </c>
      <c r="I100" s="257">
        <f>H100/'Planilha Orçamentária'!$H$171</f>
        <v>3.6637514612070619E-4</v>
      </c>
      <c r="J100" s="262">
        <f t="shared" si="6"/>
        <v>0.99540190388305838</v>
      </c>
      <c r="K100" s="556" t="str">
        <f t="shared" si="7"/>
        <v>C</v>
      </c>
    </row>
    <row r="101" spans="2:11" ht="15.75" x14ac:dyDescent="0.25">
      <c r="B101" s="260">
        <v>2003453</v>
      </c>
      <c r="C101" s="254" t="s">
        <v>15805</v>
      </c>
      <c r="D101" s="557" t="s">
        <v>28268</v>
      </c>
      <c r="E101" s="254" t="s">
        <v>587</v>
      </c>
      <c r="F101" s="555">
        <v>5</v>
      </c>
      <c r="G101" s="255">
        <v>1222.3729549999998</v>
      </c>
      <c r="H101" s="261">
        <v>6111.86</v>
      </c>
      <c r="I101" s="257">
        <f>H101/'Planilha Orçamentária'!$H$171</f>
        <v>3.6564467757052078E-4</v>
      </c>
      <c r="J101" s="262">
        <f t="shared" si="6"/>
        <v>0.99576754856062888</v>
      </c>
      <c r="K101" s="556" t="str">
        <f t="shared" si="7"/>
        <v>C</v>
      </c>
    </row>
    <row r="102" spans="2:11" ht="15.75" x14ac:dyDescent="0.25">
      <c r="B102" s="260">
        <v>5501702</v>
      </c>
      <c r="C102" s="254" t="s">
        <v>15805</v>
      </c>
      <c r="D102" s="557" t="s">
        <v>2984</v>
      </c>
      <c r="E102" s="254" t="s">
        <v>587</v>
      </c>
      <c r="F102" s="555">
        <v>45</v>
      </c>
      <c r="G102" s="255">
        <v>131.847658</v>
      </c>
      <c r="H102" s="261">
        <v>5933.14</v>
      </c>
      <c r="I102" s="257">
        <f>H102/'Planilha Orçamentária'!$H$171</f>
        <v>3.5495267599073931E-4</v>
      </c>
      <c r="J102" s="262">
        <f t="shared" si="6"/>
        <v>0.99612250123661961</v>
      </c>
      <c r="K102" s="556" t="str">
        <f t="shared" si="7"/>
        <v>C</v>
      </c>
    </row>
    <row r="103" spans="2:11" ht="15.75" x14ac:dyDescent="0.25">
      <c r="B103" s="260">
        <v>804087</v>
      </c>
      <c r="C103" s="254" t="s">
        <v>15805</v>
      </c>
      <c r="D103" s="557" t="s">
        <v>6663</v>
      </c>
      <c r="E103" s="254" t="s">
        <v>587</v>
      </c>
      <c r="F103" s="555">
        <v>6</v>
      </c>
      <c r="G103" s="255">
        <v>979.52723900000001</v>
      </c>
      <c r="H103" s="261">
        <v>5877.16</v>
      </c>
      <c r="I103" s="257">
        <f>H103/'Planilha Orçamentária'!$H$171</f>
        <v>3.5160364819062642E-4</v>
      </c>
      <c r="J103" s="262">
        <f t="shared" ref="J103:J129" si="8">I103+J102</f>
        <v>0.99647410488481025</v>
      </c>
      <c r="K103" s="556" t="str">
        <f t="shared" ref="K103:K129" si="9">IF(J103&lt;80%,"A",IF(J103&lt;95%,"B",IF(J103&lt;150%,"C",0)))</f>
        <v>C</v>
      </c>
    </row>
    <row r="104" spans="2:11" ht="25.5" x14ac:dyDescent="0.25">
      <c r="B104" s="260">
        <v>151137</v>
      </c>
      <c r="C104" s="254" t="s">
        <v>15804</v>
      </c>
      <c r="D104" s="557" t="s">
        <v>15681</v>
      </c>
      <c r="E104" s="254" t="s">
        <v>4</v>
      </c>
      <c r="F104" s="555">
        <v>153.81</v>
      </c>
      <c r="G104" s="255">
        <v>34.779738999999999</v>
      </c>
      <c r="H104" s="261">
        <v>5349.47</v>
      </c>
      <c r="I104" s="257">
        <f>H104/'Planilha Orçamentária'!$H$171</f>
        <v>3.2003436487798706E-4</v>
      </c>
      <c r="J104" s="262">
        <f t="shared" si="8"/>
        <v>0.99679413924968829</v>
      </c>
      <c r="K104" s="556" t="str">
        <f t="shared" si="9"/>
        <v>C</v>
      </c>
    </row>
    <row r="105" spans="2:11" ht="38.25" x14ac:dyDescent="0.25">
      <c r="B105" s="260">
        <v>190302</v>
      </c>
      <c r="C105" s="254" t="s">
        <v>15804</v>
      </c>
      <c r="D105" s="557" t="s">
        <v>12953</v>
      </c>
      <c r="E105" s="254" t="s">
        <v>877</v>
      </c>
      <c r="F105" s="555">
        <v>84</v>
      </c>
      <c r="G105" s="255">
        <v>58.613437999999995</v>
      </c>
      <c r="H105" s="261">
        <v>4923.5200000000004</v>
      </c>
      <c r="I105" s="257">
        <f>H105/'Planilha Orçamentária'!$H$171</f>
        <v>2.9455172122921838E-4</v>
      </c>
      <c r="J105" s="262">
        <f t="shared" si="8"/>
        <v>0.99708869097091746</v>
      </c>
      <c r="K105" s="556" t="str">
        <f t="shared" si="9"/>
        <v>C</v>
      </c>
    </row>
    <row r="106" spans="2:11" ht="25.5" x14ac:dyDescent="0.25">
      <c r="B106" s="260">
        <v>40240</v>
      </c>
      <c r="C106" s="254" t="s">
        <v>15804</v>
      </c>
      <c r="D106" s="557" t="s">
        <v>651</v>
      </c>
      <c r="E106" s="254" t="s">
        <v>873</v>
      </c>
      <c r="F106" s="555">
        <v>4.8600000000000003</v>
      </c>
      <c r="G106" s="255">
        <v>957.93487199999993</v>
      </c>
      <c r="H106" s="261">
        <v>4655.5600000000004</v>
      </c>
      <c r="I106" s="257">
        <f>H106/'Planilha Orçamentária'!$H$171</f>
        <v>2.7852089791163641E-4</v>
      </c>
      <c r="J106" s="262">
        <f t="shared" si="8"/>
        <v>0.99736721186882904</v>
      </c>
      <c r="K106" s="556" t="str">
        <f t="shared" si="9"/>
        <v>C</v>
      </c>
    </row>
    <row r="107" spans="2:11" ht="15.75" x14ac:dyDescent="0.25">
      <c r="B107" s="260">
        <v>2003644</v>
      </c>
      <c r="C107" s="254" t="s">
        <v>15805</v>
      </c>
      <c r="D107" s="557" t="s">
        <v>2492</v>
      </c>
      <c r="E107" s="254" t="s">
        <v>587</v>
      </c>
      <c r="F107" s="555">
        <v>2</v>
      </c>
      <c r="G107" s="255">
        <v>2069.817978</v>
      </c>
      <c r="H107" s="261">
        <v>4139.63</v>
      </c>
      <c r="I107" s="257">
        <f>H107/'Planilha Orçamentária'!$H$171</f>
        <v>2.4765516170384384E-4</v>
      </c>
      <c r="J107" s="262">
        <f t="shared" si="8"/>
        <v>0.99761486703053293</v>
      </c>
      <c r="K107" s="556" t="str">
        <f t="shared" si="9"/>
        <v>C</v>
      </c>
    </row>
    <row r="108" spans="2:11" ht="15.75" x14ac:dyDescent="0.25">
      <c r="B108" s="260">
        <v>5213404</v>
      </c>
      <c r="C108" s="254" t="s">
        <v>15805</v>
      </c>
      <c r="D108" s="557" t="s">
        <v>9494</v>
      </c>
      <c r="E108" s="254" t="s">
        <v>2029</v>
      </c>
      <c r="F108" s="555">
        <v>78.010000000000005</v>
      </c>
      <c r="G108" s="255">
        <v>49.165962999999991</v>
      </c>
      <c r="H108" s="261">
        <v>3835.43</v>
      </c>
      <c r="I108" s="257">
        <f>H108/'Planilha Orçamentária'!$H$171</f>
        <v>2.2945626465499907E-4</v>
      </c>
      <c r="J108" s="262">
        <f t="shared" si="8"/>
        <v>0.99784432329518791</v>
      </c>
      <c r="K108" s="556" t="str">
        <f t="shared" si="9"/>
        <v>C</v>
      </c>
    </row>
    <row r="109" spans="2:11" ht="15.75" x14ac:dyDescent="0.25">
      <c r="B109" s="260" t="s">
        <v>10441</v>
      </c>
      <c r="C109" s="254" t="s">
        <v>28157</v>
      </c>
      <c r="D109" s="557" t="s">
        <v>14059</v>
      </c>
      <c r="E109" s="254" t="s">
        <v>587</v>
      </c>
      <c r="F109" s="555">
        <v>21</v>
      </c>
      <c r="G109" s="255">
        <v>164.57325531499998</v>
      </c>
      <c r="H109" s="261">
        <v>3456.03</v>
      </c>
      <c r="I109" s="257">
        <f>H109/'Planilha Orçamentária'!$H$171</f>
        <v>2.067584949629159E-4</v>
      </c>
      <c r="J109" s="262">
        <f t="shared" si="8"/>
        <v>0.99805108179015078</v>
      </c>
      <c r="K109" s="556" t="str">
        <f t="shared" si="9"/>
        <v>C</v>
      </c>
    </row>
    <row r="110" spans="2:11" ht="15.75" x14ac:dyDescent="0.25">
      <c r="B110" s="260">
        <v>4805750</v>
      </c>
      <c r="C110" s="254" t="s">
        <v>15805</v>
      </c>
      <c r="D110" s="557" t="s">
        <v>9336</v>
      </c>
      <c r="E110" s="254" t="s">
        <v>61</v>
      </c>
      <c r="F110" s="555">
        <v>55.89</v>
      </c>
      <c r="G110" s="255">
        <v>57.779454000000001</v>
      </c>
      <c r="H110" s="261">
        <v>3229.29</v>
      </c>
      <c r="I110" s="257">
        <f>H110/'Planilha Orçamentária'!$H$171</f>
        <v>1.9319367603834301E-4</v>
      </c>
      <c r="J110" s="262">
        <f t="shared" si="8"/>
        <v>0.9982442754661891</v>
      </c>
      <c r="K110" s="556" t="str">
        <f t="shared" si="9"/>
        <v>C</v>
      </c>
    </row>
    <row r="111" spans="2:11" ht="15.75" x14ac:dyDescent="0.25">
      <c r="B111" s="260">
        <v>4413990</v>
      </c>
      <c r="C111" s="254" t="s">
        <v>15805</v>
      </c>
      <c r="D111" s="557" t="s">
        <v>9156</v>
      </c>
      <c r="E111" s="254" t="s">
        <v>587</v>
      </c>
      <c r="F111" s="555">
        <v>72</v>
      </c>
      <c r="G111" s="255">
        <v>44.096904000000002</v>
      </c>
      <c r="H111" s="261">
        <v>3174.97</v>
      </c>
      <c r="I111" s="257">
        <f>H111/'Planilha Orçamentária'!$H$171</f>
        <v>1.8994395845881227E-4</v>
      </c>
      <c r="J111" s="262">
        <f t="shared" si="8"/>
        <v>0.99843421942464794</v>
      </c>
      <c r="K111" s="556" t="str">
        <f t="shared" si="9"/>
        <v>C</v>
      </c>
    </row>
    <row r="112" spans="2:11" ht="15.75" x14ac:dyDescent="0.25">
      <c r="B112" s="260">
        <v>5501701</v>
      </c>
      <c r="C112" s="254" t="s">
        <v>15805</v>
      </c>
      <c r="D112" s="557" t="s">
        <v>9797</v>
      </c>
      <c r="E112" s="254" t="s">
        <v>587</v>
      </c>
      <c r="F112" s="555">
        <v>59</v>
      </c>
      <c r="G112" s="255">
        <v>52.723425999999996</v>
      </c>
      <c r="H112" s="261">
        <v>3110.68</v>
      </c>
      <c r="I112" s="257">
        <f>H112/'Planilha Orçamentária'!$H$171</f>
        <v>1.8609778130144794E-4</v>
      </c>
      <c r="J112" s="262">
        <f t="shared" si="8"/>
        <v>0.99862031720594935</v>
      </c>
      <c r="K112" s="556" t="str">
        <f t="shared" si="9"/>
        <v>C</v>
      </c>
    </row>
    <row r="113" spans="2:11" ht="25.5" x14ac:dyDescent="0.25">
      <c r="B113" s="260">
        <v>5915407</v>
      </c>
      <c r="C113" s="254" t="s">
        <v>15805</v>
      </c>
      <c r="D113" s="557" t="s">
        <v>9881</v>
      </c>
      <c r="E113" s="254" t="s">
        <v>6</v>
      </c>
      <c r="F113" s="555">
        <v>664.27</v>
      </c>
      <c r="G113" s="255">
        <v>3.739897</v>
      </c>
      <c r="H113" s="261">
        <v>2484.3000000000002</v>
      </c>
      <c r="I113" s="257">
        <f>H113/'Planilha Orçamentária'!$H$171</f>
        <v>1.4862432589889902E-4</v>
      </c>
      <c r="J113" s="262">
        <f t="shared" si="8"/>
        <v>0.99876894153184825</v>
      </c>
      <c r="K113" s="556" t="str">
        <f t="shared" si="9"/>
        <v>C</v>
      </c>
    </row>
    <row r="114" spans="2:11" ht="15.75" x14ac:dyDescent="0.25">
      <c r="B114" s="260">
        <v>804127</v>
      </c>
      <c r="C114" s="254" t="s">
        <v>15805</v>
      </c>
      <c r="D114" s="557" t="s">
        <v>5700</v>
      </c>
      <c r="E114" s="254" t="s">
        <v>587</v>
      </c>
      <c r="F114" s="555">
        <v>1</v>
      </c>
      <c r="G114" s="255">
        <v>2482.757337</v>
      </c>
      <c r="H114" s="261">
        <v>2482.75</v>
      </c>
      <c r="I114" s="257">
        <f>H114/'Planilha Orçamentária'!$H$171</f>
        <v>1.485315964760663E-4</v>
      </c>
      <c r="J114" s="262">
        <f t="shared" si="8"/>
        <v>0.99891747312832435</v>
      </c>
      <c r="K114" s="556" t="str">
        <f t="shared" si="9"/>
        <v>C</v>
      </c>
    </row>
    <row r="115" spans="2:11" ht="15.75" x14ac:dyDescent="0.25">
      <c r="B115" s="260">
        <v>2003457</v>
      </c>
      <c r="C115" s="254" t="s">
        <v>15805</v>
      </c>
      <c r="D115" s="557" t="s">
        <v>28272</v>
      </c>
      <c r="E115" s="254" t="s">
        <v>587</v>
      </c>
      <c r="F115" s="555">
        <v>1</v>
      </c>
      <c r="G115" s="255">
        <v>2331.9104809999999</v>
      </c>
      <c r="H115" s="261">
        <v>2331.91</v>
      </c>
      <c r="I115" s="257">
        <f>H115/'Planilha Orçamentária'!$H$171</f>
        <v>1.3950752799859177E-4</v>
      </c>
      <c r="J115" s="262">
        <f t="shared" si="8"/>
        <v>0.99905698065632298</v>
      </c>
      <c r="K115" s="556" t="str">
        <f t="shared" si="9"/>
        <v>C</v>
      </c>
    </row>
    <row r="116" spans="2:11" ht="38.25" x14ac:dyDescent="0.25">
      <c r="B116" s="260" t="s">
        <v>10452</v>
      </c>
      <c r="C116" s="254" t="s">
        <v>28157</v>
      </c>
      <c r="D116" s="557" t="s">
        <v>14048</v>
      </c>
      <c r="E116" s="254" t="s">
        <v>587</v>
      </c>
      <c r="F116" s="555">
        <v>8</v>
      </c>
      <c r="G116" s="255">
        <v>283.95714417060196</v>
      </c>
      <c r="H116" s="261">
        <v>2271.65</v>
      </c>
      <c r="I116" s="257">
        <f>H116/'Planilha Orçamentária'!$H$171</f>
        <v>1.3590244734059249E-4</v>
      </c>
      <c r="J116" s="262">
        <f t="shared" si="8"/>
        <v>0.99919288310366361</v>
      </c>
      <c r="K116" s="556" t="str">
        <f t="shared" si="9"/>
        <v>C</v>
      </c>
    </row>
    <row r="117" spans="2:11" ht="38.25" x14ac:dyDescent="0.25">
      <c r="B117" s="260">
        <v>20712</v>
      </c>
      <c r="C117" s="254" t="s">
        <v>15804</v>
      </c>
      <c r="D117" s="557" t="s">
        <v>15578</v>
      </c>
      <c r="E117" s="254" t="s">
        <v>4</v>
      </c>
      <c r="F117" s="555">
        <v>25</v>
      </c>
      <c r="G117" s="255">
        <v>74.498227</v>
      </c>
      <c r="H117" s="261">
        <v>1862.45</v>
      </c>
      <c r="I117" s="257">
        <f>H117/'Planilha Orçamentária'!$H$171</f>
        <v>1.114218797127579E-4</v>
      </c>
      <c r="J117" s="262">
        <f t="shared" si="8"/>
        <v>0.99930430498337641</v>
      </c>
      <c r="K117" s="556" t="str">
        <f t="shared" si="9"/>
        <v>C</v>
      </c>
    </row>
    <row r="118" spans="2:11" ht="15.75" x14ac:dyDescent="0.25">
      <c r="B118" s="260">
        <v>5501706</v>
      </c>
      <c r="C118" s="254" t="s">
        <v>15805</v>
      </c>
      <c r="D118" s="557" t="s">
        <v>9808</v>
      </c>
      <c r="E118" s="254" t="s">
        <v>61</v>
      </c>
      <c r="F118" s="555">
        <v>204.39200000000002</v>
      </c>
      <c r="G118" s="255">
        <v>8.9132039999999986</v>
      </c>
      <c r="H118" s="261">
        <v>1821.78</v>
      </c>
      <c r="I118" s="257">
        <f>H118/'Planilha Orçamentária'!$H$171</f>
        <v>1.0898877930849584E-4</v>
      </c>
      <c r="J118" s="262">
        <f t="shared" si="8"/>
        <v>0.99941329376268495</v>
      </c>
      <c r="K118" s="556" t="str">
        <f t="shared" si="9"/>
        <v>C</v>
      </c>
    </row>
    <row r="119" spans="2:11" ht="15.75" x14ac:dyDescent="0.25">
      <c r="B119" s="260">
        <v>2003455</v>
      </c>
      <c r="C119" s="254" t="s">
        <v>15805</v>
      </c>
      <c r="D119" s="557" t="s">
        <v>28270</v>
      </c>
      <c r="E119" s="254" t="s">
        <v>587</v>
      </c>
      <c r="F119" s="555">
        <v>1</v>
      </c>
      <c r="G119" s="255">
        <v>1742.166514</v>
      </c>
      <c r="H119" s="261">
        <v>1742.16</v>
      </c>
      <c r="I119" s="257">
        <f>H119/'Planilha Orçamentária'!$H$171</f>
        <v>1.0422547824659901E-4</v>
      </c>
      <c r="J119" s="262">
        <f t="shared" si="8"/>
        <v>0.99951751924093157</v>
      </c>
      <c r="K119" s="556" t="str">
        <f t="shared" si="9"/>
        <v>C</v>
      </c>
    </row>
    <row r="120" spans="2:11" ht="15.75" x14ac:dyDescent="0.25">
      <c r="B120" s="260">
        <v>804107</v>
      </c>
      <c r="C120" s="254" t="s">
        <v>15805</v>
      </c>
      <c r="D120" s="557" t="s">
        <v>6691</v>
      </c>
      <c r="E120" s="254" t="s">
        <v>587</v>
      </c>
      <c r="F120" s="555">
        <v>1</v>
      </c>
      <c r="G120" s="255">
        <v>1659.9278729999999</v>
      </c>
      <c r="H120" s="261">
        <v>1659.92</v>
      </c>
      <c r="I120" s="257">
        <f>H120/'Planilha Orçamentária'!$H$171</f>
        <v>9.9305434547397833E-5</v>
      </c>
      <c r="J120" s="262">
        <f t="shared" si="8"/>
        <v>0.99961682467547897</v>
      </c>
      <c r="K120" s="556" t="str">
        <f t="shared" si="9"/>
        <v>C</v>
      </c>
    </row>
    <row r="121" spans="2:11" ht="15.75" x14ac:dyDescent="0.25">
      <c r="B121" s="260">
        <v>5914389</v>
      </c>
      <c r="C121" s="254" t="s">
        <v>15805</v>
      </c>
      <c r="D121" s="557" t="s">
        <v>3227</v>
      </c>
      <c r="E121" s="254" t="s">
        <v>3230</v>
      </c>
      <c r="F121" s="555">
        <v>1413.3600000000001</v>
      </c>
      <c r="G121" s="255">
        <v>1.1076349999999999</v>
      </c>
      <c r="H121" s="261">
        <v>1565.48</v>
      </c>
      <c r="I121" s="257">
        <f>H121/'Planilha Orçamentária'!$H$171</f>
        <v>9.3655520552352129E-5</v>
      </c>
      <c r="J121" s="262">
        <f t="shared" si="8"/>
        <v>0.99971048019603137</v>
      </c>
      <c r="K121" s="556" t="str">
        <f t="shared" si="9"/>
        <v>C</v>
      </c>
    </row>
    <row r="122" spans="2:11" ht="15.75" x14ac:dyDescent="0.25">
      <c r="B122" s="260">
        <v>4815671</v>
      </c>
      <c r="C122" s="254" t="s">
        <v>15805</v>
      </c>
      <c r="D122" s="557" t="s">
        <v>2859</v>
      </c>
      <c r="E122" s="254" t="s">
        <v>61</v>
      </c>
      <c r="F122" s="555">
        <v>55.89</v>
      </c>
      <c r="G122" s="255">
        <v>22.139668999999998</v>
      </c>
      <c r="H122" s="261">
        <v>1237.3800000000001</v>
      </c>
      <c r="I122" s="257">
        <f>H122/'Planilha Orçamentária'!$H$171</f>
        <v>7.4026795628861106E-5</v>
      </c>
      <c r="J122" s="262">
        <f t="shared" si="8"/>
        <v>0.99978450699166022</v>
      </c>
      <c r="K122" s="556" t="str">
        <f t="shared" si="9"/>
        <v>C</v>
      </c>
    </row>
    <row r="123" spans="2:11" ht="15.75" x14ac:dyDescent="0.25">
      <c r="B123" s="260">
        <v>4915768</v>
      </c>
      <c r="C123" s="254" t="s">
        <v>15805</v>
      </c>
      <c r="D123" s="557" t="s">
        <v>5705</v>
      </c>
      <c r="E123" s="254" t="s">
        <v>61</v>
      </c>
      <c r="F123" s="555">
        <v>57.66</v>
      </c>
      <c r="G123" s="255">
        <v>19.689840999999998</v>
      </c>
      <c r="H123" s="261">
        <v>1135.31</v>
      </c>
      <c r="I123" s="257">
        <f>H123/'Planilha Orçamentária'!$H$171</f>
        <v>6.7920413571742147E-5</v>
      </c>
      <c r="J123" s="262">
        <f t="shared" si="8"/>
        <v>0.99985242740523195</v>
      </c>
      <c r="K123" s="556" t="str">
        <f t="shared" si="9"/>
        <v>C</v>
      </c>
    </row>
    <row r="124" spans="2:11" ht="15.75" x14ac:dyDescent="0.25">
      <c r="B124" s="260" t="s">
        <v>10438</v>
      </c>
      <c r="C124" s="254" t="s">
        <v>28157</v>
      </c>
      <c r="D124" s="557" t="s">
        <v>14069</v>
      </c>
      <c r="E124" s="254" t="s">
        <v>4</v>
      </c>
      <c r="F124" s="555">
        <v>6.69</v>
      </c>
      <c r="G124" s="255">
        <v>102.1656462</v>
      </c>
      <c r="H124" s="261">
        <v>683.48</v>
      </c>
      <c r="I124" s="257">
        <f>H124/'Planilha Orçamentária'!$H$171</f>
        <v>4.0889487688837699E-5</v>
      </c>
      <c r="J124" s="262">
        <f t="shared" si="8"/>
        <v>0.99989331689292082</v>
      </c>
      <c r="K124" s="556" t="str">
        <f t="shared" si="9"/>
        <v>C</v>
      </c>
    </row>
    <row r="125" spans="2:11" ht="15.75" x14ac:dyDescent="0.25">
      <c r="B125" s="260" t="s">
        <v>10444</v>
      </c>
      <c r="C125" s="254" t="s">
        <v>28157</v>
      </c>
      <c r="D125" s="557" t="s">
        <v>14056</v>
      </c>
      <c r="E125" s="254" t="s">
        <v>587</v>
      </c>
      <c r="F125" s="555">
        <v>2</v>
      </c>
      <c r="G125" s="255">
        <v>286.94783239999998</v>
      </c>
      <c r="H125" s="261">
        <v>573.89</v>
      </c>
      <c r="I125" s="257">
        <f>H125/'Planilha Orçamentária'!$H$171</f>
        <v>3.4333218367394897E-5</v>
      </c>
      <c r="J125" s="262">
        <f t="shared" si="8"/>
        <v>0.99992765011128826</v>
      </c>
      <c r="K125" s="556" t="str">
        <f t="shared" si="9"/>
        <v>C</v>
      </c>
    </row>
    <row r="126" spans="2:11" ht="25.5" x14ac:dyDescent="0.25">
      <c r="B126" s="260">
        <v>5915407</v>
      </c>
      <c r="C126" s="254" t="s">
        <v>15805</v>
      </c>
      <c r="D126" s="557" t="s">
        <v>9881</v>
      </c>
      <c r="E126" s="254" t="s">
        <v>6</v>
      </c>
      <c r="F126" s="555">
        <v>117.78</v>
      </c>
      <c r="G126" s="255">
        <v>3.739897</v>
      </c>
      <c r="H126" s="261">
        <v>440.48</v>
      </c>
      <c r="I126" s="257">
        <f>H126/'Planilha Orçamentária'!$H$171</f>
        <v>2.6351907206032697E-5</v>
      </c>
      <c r="J126" s="262">
        <f t="shared" si="8"/>
        <v>0.99995400201849427</v>
      </c>
      <c r="K126" s="556" t="str">
        <f t="shared" si="9"/>
        <v>C</v>
      </c>
    </row>
    <row r="127" spans="2:11" ht="25.5" x14ac:dyDescent="0.25">
      <c r="B127" s="260" t="s">
        <v>10446</v>
      </c>
      <c r="C127" s="254" t="s">
        <v>28157</v>
      </c>
      <c r="D127" s="557" t="s">
        <v>14049</v>
      </c>
      <c r="E127" s="254" t="s">
        <v>587</v>
      </c>
      <c r="F127" s="555">
        <v>3</v>
      </c>
      <c r="G127" s="255">
        <v>112.95595271899998</v>
      </c>
      <c r="H127" s="261">
        <v>338.86</v>
      </c>
      <c r="I127" s="257">
        <f>H127/'Planilha Orçamentária'!$H$171</f>
        <v>2.027244659425227E-5</v>
      </c>
      <c r="J127" s="262">
        <f t="shared" si="8"/>
        <v>0.99997427446508858</v>
      </c>
      <c r="K127" s="556" t="str">
        <f t="shared" si="9"/>
        <v>C</v>
      </c>
    </row>
    <row r="128" spans="2:11" ht="25.5" x14ac:dyDescent="0.25">
      <c r="B128" s="260">
        <v>5213838</v>
      </c>
      <c r="C128" s="254" t="s">
        <v>15805</v>
      </c>
      <c r="D128" s="557" t="s">
        <v>9456</v>
      </c>
      <c r="E128" s="254" t="s">
        <v>9439</v>
      </c>
      <c r="F128" s="555">
        <v>50</v>
      </c>
      <c r="G128" s="255">
        <v>6.0333529999999991</v>
      </c>
      <c r="H128" s="261">
        <v>301.66000000000003</v>
      </c>
      <c r="I128" s="257">
        <f>H128/'Planilha Orçamentária'!$H$171</f>
        <v>1.8046940446267309E-5</v>
      </c>
      <c r="J128" s="262">
        <f t="shared" si="8"/>
        <v>0.99999232140553485</v>
      </c>
      <c r="K128" s="556" t="str">
        <f t="shared" si="9"/>
        <v>C</v>
      </c>
    </row>
    <row r="129" spans="2:11" ht="25.5" x14ac:dyDescent="0.25">
      <c r="B129" s="260">
        <v>5212556</v>
      </c>
      <c r="C129" s="254" t="s">
        <v>15805</v>
      </c>
      <c r="D129" s="557" t="s">
        <v>9651</v>
      </c>
      <c r="E129" s="254" t="s">
        <v>9439</v>
      </c>
      <c r="F129" s="555">
        <v>50</v>
      </c>
      <c r="G129" s="255">
        <v>2.567107</v>
      </c>
      <c r="H129" s="261">
        <v>128.35</v>
      </c>
      <c r="I129" s="257">
        <f>H129/'Planilha Orçamentária'!$H$171</f>
        <v>7.6785944648889779E-6</v>
      </c>
      <c r="J129" s="262">
        <f t="shared" si="8"/>
        <v>0.99999999999999978</v>
      </c>
      <c r="K129" s="556" t="str">
        <f t="shared" si="9"/>
        <v>C</v>
      </c>
    </row>
    <row r="130" spans="2:11" x14ac:dyDescent="0.25">
      <c r="D130" s="866" t="s">
        <v>13330</v>
      </c>
      <c r="H130" s="238">
        <f>SUM(H11:H129)</f>
        <v>16715298.689999992</v>
      </c>
    </row>
  </sheetData>
  <sortState xmlns:xlrd2="http://schemas.microsoft.com/office/spreadsheetml/2017/richdata2" ref="B11:I129">
    <sortCondition descending="1" ref="I11:I129"/>
  </sortState>
  <mergeCells count="15">
    <mergeCell ref="J8:K9"/>
    <mergeCell ref="J7:K7"/>
    <mergeCell ref="J6:K6"/>
    <mergeCell ref="H5:I5"/>
    <mergeCell ref="B2:K2"/>
    <mergeCell ref="B3:G4"/>
    <mergeCell ref="H4:I4"/>
    <mergeCell ref="J4:K4"/>
    <mergeCell ref="H3:K3"/>
    <mergeCell ref="J5:K5"/>
    <mergeCell ref="B6:G6"/>
    <mergeCell ref="H6:I6"/>
    <mergeCell ref="H7:I7"/>
    <mergeCell ref="H9:I9"/>
    <mergeCell ref="H8:I8"/>
  </mergeCells>
  <conditionalFormatting sqref="I11:I129 A14:A15">
    <cfRule type="expression" dxfId="4" priority="4">
      <formula>LEN(#REF!)=1</formula>
    </cfRule>
  </conditionalFormatting>
  <conditionalFormatting sqref="K11:K129">
    <cfRule type="containsText" dxfId="3" priority="1" stopIfTrue="1" operator="containsText" text="C">
      <formula>NOT(ISERROR(SEARCH("C",K11)))</formula>
    </cfRule>
    <cfRule type="containsText" dxfId="2" priority="2" stopIfTrue="1" operator="containsText" text="B">
      <formula>NOT(ISERROR(SEARCH("B",K11)))</formula>
    </cfRule>
    <cfRule type="containsText" dxfId="1" priority="3" operator="containsText" text="A">
      <formula>NOT(ISERROR(SEARCH("A",K11)))</formula>
    </cfRule>
  </conditionalFormatting>
  <pageMargins left="0.23622047244094491" right="0.23622047244094491" top="0.74803149606299213" bottom="0.94488188976377963" header="0.31496062992125984" footer="0.31496062992125984"/>
  <pageSetup paperSize="9" scale="74" fitToHeight="0" orientation="landscape" r:id="rId1"/>
  <headerFooter>
    <oddFooter>&amp;C   Avenida Getúlio Vargas, 1710 - 7º andar, Savassi - Belo Horizonte - MG CEP: 30112-021</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CE77-ACC6-4263-8F01-507429D94C5B}">
  <sheetPr codeName="Planilha10">
    <pageSetUpPr fitToPage="1"/>
  </sheetPr>
  <dimension ref="B1:N281"/>
  <sheetViews>
    <sheetView showGridLines="0" showOutlineSymbols="0" showWhiteSpace="0" view="pageBreakPreview" topLeftCell="C269" zoomScale="90" zoomScaleNormal="70" zoomScaleSheetLayoutView="90" workbookViewId="0">
      <selection activeCell="J280" sqref="J280"/>
    </sheetView>
  </sheetViews>
  <sheetFormatPr defaultColWidth="9.140625" defaultRowHeight="14.25" x14ac:dyDescent="0.2"/>
  <cols>
    <col min="1" max="1" width="2.140625" style="369" customWidth="1"/>
    <col min="2" max="2" width="11.7109375" style="369" customWidth="1"/>
    <col min="3" max="3" width="12.7109375" style="369" bestFit="1" customWidth="1"/>
    <col min="4" max="4" width="13.85546875" style="369" bestFit="1" customWidth="1"/>
    <col min="5" max="5" width="96.140625" style="369" customWidth="1"/>
    <col min="6" max="6" width="14.42578125" style="369" bestFit="1" customWidth="1"/>
    <col min="7" max="7" width="6.5703125" style="369" bestFit="1" customWidth="1"/>
    <col min="8" max="8" width="9.140625" style="369" bestFit="1" customWidth="1"/>
    <col min="9" max="9" width="14.28515625" style="369" customWidth="1"/>
    <col min="10" max="10" width="15.85546875" style="369" bestFit="1" customWidth="1"/>
    <col min="11" max="11" width="14" style="369" bestFit="1" customWidth="1"/>
    <col min="12" max="12" width="2.42578125" style="369" customWidth="1"/>
    <col min="13" max="13" width="10.140625" style="369" bestFit="1" customWidth="1"/>
    <col min="14" max="16384" width="9.140625" style="369"/>
  </cols>
  <sheetData>
    <row r="1" spans="2:14" s="367" customFormat="1" ht="15" thickBot="1" x14ac:dyDescent="0.25">
      <c r="B1" s="365"/>
      <c r="C1" s="365"/>
      <c r="D1" s="366"/>
      <c r="I1" s="368"/>
      <c r="J1" s="368"/>
      <c r="K1" s="368"/>
      <c r="L1" s="368"/>
    </row>
    <row r="2" spans="2:14" s="10" customFormat="1" ht="15" customHeight="1" x14ac:dyDescent="0.2">
      <c r="B2" s="447"/>
      <c r="C2" s="448"/>
      <c r="D2" s="448"/>
      <c r="E2" s="449"/>
      <c r="F2" s="448"/>
      <c r="G2" s="448"/>
      <c r="H2" s="448"/>
      <c r="I2" s="450"/>
      <c r="J2" s="450"/>
      <c r="K2" s="451"/>
      <c r="L2" s="7"/>
    </row>
    <row r="3" spans="2:14" s="10" customFormat="1" ht="15" customHeight="1" x14ac:dyDescent="0.2">
      <c r="B3" s="452"/>
      <c r="C3" s="1"/>
      <c r="D3" s="1"/>
      <c r="E3" s="6"/>
      <c r="F3" s="1"/>
      <c r="G3" s="1"/>
      <c r="H3" s="1"/>
      <c r="I3" s="5"/>
      <c r="J3" s="5"/>
      <c r="K3" s="453"/>
      <c r="L3" s="7"/>
    </row>
    <row r="4" spans="2:14" s="10" customFormat="1" ht="34.5" customHeight="1" thickBot="1" x14ac:dyDescent="0.25">
      <c r="B4" s="454"/>
      <c r="C4" s="455"/>
      <c r="D4" s="455"/>
      <c r="E4" s="456"/>
      <c r="F4" s="455"/>
      <c r="G4" s="455"/>
      <c r="H4" s="455"/>
      <c r="I4" s="457"/>
      <c r="J4" s="5"/>
      <c r="K4" s="453"/>
      <c r="L4" s="7"/>
    </row>
    <row r="5" spans="2:14" s="2" customFormat="1" ht="15" customHeight="1" thickBot="1" x14ac:dyDescent="0.25">
      <c r="B5" s="459" t="s">
        <v>14137</v>
      </c>
      <c r="C5" s="460"/>
      <c r="D5" s="460"/>
      <c r="E5" s="460"/>
      <c r="F5" s="917"/>
      <c r="G5" s="917"/>
      <c r="H5" s="207"/>
      <c r="J5" s="934" t="s">
        <v>5716</v>
      </c>
      <c r="K5" s="935"/>
      <c r="L5" s="3"/>
    </row>
    <row r="6" spans="2:14" s="2" customFormat="1" ht="15" customHeight="1" x14ac:dyDescent="0.2">
      <c r="B6" s="462"/>
      <c r="C6" s="19"/>
      <c r="D6" s="19"/>
      <c r="E6" s="19"/>
      <c r="F6" s="66"/>
      <c r="H6" s="67"/>
      <c r="J6" s="767" t="s">
        <v>5721</v>
      </c>
      <c r="K6" s="870">
        <v>45444</v>
      </c>
      <c r="L6" s="3"/>
    </row>
    <row r="7" spans="2:14" s="2" customFormat="1" ht="12.75" x14ac:dyDescent="0.2">
      <c r="B7" s="462" t="str">
        <f>Resumo!A3</f>
        <v>OBRA: DRENAGEM E PAVIMENTAÇÃO DA ORLA DA PRAIA DE FUNDÃO - TRECHO 02</v>
      </c>
      <c r="C7" s="20"/>
      <c r="D7" s="20"/>
      <c r="E7" s="20"/>
      <c r="F7" s="20"/>
      <c r="G7" s="20"/>
      <c r="H7" s="98"/>
      <c r="J7" s="763" t="s">
        <v>5722</v>
      </c>
      <c r="K7" s="762">
        <v>45474</v>
      </c>
      <c r="L7" s="3"/>
    </row>
    <row r="8" spans="2:14" s="2" customFormat="1" ht="22.5" customHeight="1" x14ac:dyDescent="0.2">
      <c r="B8" s="462" t="str">
        <f>Resumo!A4</f>
        <v>LOCAL:</v>
      </c>
      <c r="C8" s="20" t="s">
        <v>5695</v>
      </c>
      <c r="D8" s="19"/>
      <c r="E8" s="19"/>
      <c r="F8" s="79"/>
      <c r="G8" s="576"/>
      <c r="H8" s="67"/>
      <c r="J8" s="761" t="s">
        <v>5720</v>
      </c>
      <c r="K8" s="869">
        <v>45505</v>
      </c>
      <c r="L8" s="3"/>
    </row>
    <row r="9" spans="2:14" s="10" customFormat="1" ht="12.75" x14ac:dyDescent="0.2">
      <c r="B9" s="462"/>
      <c r="C9" s="19"/>
      <c r="D9" s="19"/>
      <c r="E9" s="19"/>
      <c r="F9" s="1"/>
      <c r="G9" s="1"/>
      <c r="H9" s="67"/>
      <c r="I9" s="7"/>
      <c r="J9" s="764" t="s">
        <v>5717</v>
      </c>
      <c r="K9" s="765">
        <v>0.30309999999999998</v>
      </c>
      <c r="L9" s="3"/>
    </row>
    <row r="10" spans="2:14" s="10" customFormat="1" ht="13.5" thickBot="1" x14ac:dyDescent="0.25">
      <c r="B10" s="462" t="str">
        <f>Resumo!A6</f>
        <v>DATA: NOV/2024</v>
      </c>
      <c r="C10" s="19"/>
      <c r="D10" s="19"/>
      <c r="E10" s="19"/>
      <c r="F10" s="1"/>
      <c r="G10" s="1"/>
      <c r="H10" s="67"/>
      <c r="I10" s="7"/>
      <c r="J10" s="768" t="s">
        <v>14136</v>
      </c>
      <c r="K10" s="766">
        <v>1.5727</v>
      </c>
      <c r="L10" s="3"/>
    </row>
    <row r="11" spans="2:14" s="10" customFormat="1" ht="15" customHeight="1" thickBot="1" x14ac:dyDescent="0.25">
      <c r="B11" s="938" t="s">
        <v>0</v>
      </c>
      <c r="C11" s="938" t="s">
        <v>1</v>
      </c>
      <c r="D11" s="938" t="s">
        <v>2</v>
      </c>
      <c r="E11" s="940" t="s">
        <v>3</v>
      </c>
      <c r="F11" s="942" t="s">
        <v>24</v>
      </c>
      <c r="G11" s="942" t="s">
        <v>9</v>
      </c>
      <c r="H11" s="1102" t="s">
        <v>25</v>
      </c>
      <c r="I11" s="1102"/>
      <c r="J11" s="920"/>
      <c r="K11" s="921"/>
      <c r="L11" s="3"/>
    </row>
    <row r="12" spans="2:14" s="10" customFormat="1" ht="15" customHeight="1" thickBot="1" x14ac:dyDescent="0.25">
      <c r="B12" s="939"/>
      <c r="C12" s="939"/>
      <c r="D12" s="939"/>
      <c r="E12" s="941"/>
      <c r="F12" s="943"/>
      <c r="G12" s="943"/>
      <c r="H12" s="212" t="s">
        <v>5707</v>
      </c>
      <c r="I12" s="213" t="s">
        <v>5708</v>
      </c>
      <c r="J12" s="213" t="s">
        <v>5709</v>
      </c>
      <c r="K12" s="213" t="s">
        <v>5710</v>
      </c>
      <c r="L12" s="3"/>
    </row>
    <row r="13" spans="2:14" ht="15" x14ac:dyDescent="0.2">
      <c r="B13" s="357" t="s">
        <v>13914</v>
      </c>
      <c r="C13" s="358" t="s">
        <v>48</v>
      </c>
      <c r="D13" s="357" t="s">
        <v>10404</v>
      </c>
      <c r="E13" s="357" t="s">
        <v>917</v>
      </c>
      <c r="F13" s="1097" t="s">
        <v>10405</v>
      </c>
      <c r="G13" s="1097"/>
      <c r="H13" s="359" t="s">
        <v>10406</v>
      </c>
      <c r="I13" s="358" t="s">
        <v>10407</v>
      </c>
      <c r="J13" s="358" t="s">
        <v>10408</v>
      </c>
      <c r="K13" s="358" t="s">
        <v>10409</v>
      </c>
    </row>
    <row r="14" spans="2:14" ht="25.5" customHeight="1" x14ac:dyDescent="0.2">
      <c r="B14" s="344" t="s">
        <v>10398</v>
      </c>
      <c r="C14" s="345" t="s">
        <v>13915</v>
      </c>
      <c r="D14" s="344" t="s">
        <v>10399</v>
      </c>
      <c r="E14" s="344" t="s">
        <v>13916</v>
      </c>
      <c r="F14" s="1098" t="s">
        <v>10434</v>
      </c>
      <c r="G14" s="1098"/>
      <c r="H14" s="346" t="s">
        <v>71</v>
      </c>
      <c r="I14" s="347">
        <v>1</v>
      </c>
      <c r="J14" s="348">
        <f>K18</f>
        <v>102.1656462</v>
      </c>
      <c r="K14" s="348">
        <f>I14*J14</f>
        <v>102.1656462</v>
      </c>
    </row>
    <row r="15" spans="2:14" ht="25.5" customHeight="1" x14ac:dyDescent="0.2">
      <c r="B15" s="360" t="s">
        <v>10411</v>
      </c>
      <c r="C15" s="361">
        <v>10115</v>
      </c>
      <c r="D15" s="360" t="s">
        <v>15804</v>
      </c>
      <c r="E15" s="360" t="s">
        <v>10415</v>
      </c>
      <c r="F15" s="1099" t="s">
        <v>10414</v>
      </c>
      <c r="G15" s="1099"/>
      <c r="H15" s="362" t="s">
        <v>75</v>
      </c>
      <c r="I15" s="363">
        <v>0.4</v>
      </c>
      <c r="J15" s="861">
        <v>24.23</v>
      </c>
      <c r="K15" s="364">
        <f>I15*J15</f>
        <v>9.6920000000000002</v>
      </c>
      <c r="M15" s="844">
        <f>IF(C15="","",IF(D15="DER-RD",VLOOKUP(C15,'DER-RD'!A:H,4,FALSE),IF(D15="DER-ED",VLOOKUP(C15,'DER-ED'!A:G,4,FALSE),IF(D15="SICRO",VLOOKUP(C15,DNIT!A:H,4,FALSE),IF(D15="SINAPI",VLOOKUP(C15,SINAPI!A:D,4,FALSE))))))</f>
        <v>9.42</v>
      </c>
      <c r="N15" s="369">
        <f>M15*(1+$K$10)</f>
        <v>24.234834000000003</v>
      </c>
    </row>
    <row r="16" spans="2:14" ht="25.5" customHeight="1" x14ac:dyDescent="0.2">
      <c r="B16" s="360" t="s">
        <v>10411</v>
      </c>
      <c r="C16" s="361">
        <v>10101</v>
      </c>
      <c r="D16" s="360" t="s">
        <v>15804</v>
      </c>
      <c r="E16" s="360" t="s">
        <v>10413</v>
      </c>
      <c r="F16" s="1099" t="s">
        <v>10414</v>
      </c>
      <c r="G16" s="1099"/>
      <c r="H16" s="362" t="s">
        <v>75</v>
      </c>
      <c r="I16" s="363">
        <v>0.4</v>
      </c>
      <c r="J16" s="861">
        <v>20.45</v>
      </c>
      <c r="K16" s="364">
        <f>I16*J16</f>
        <v>8.18</v>
      </c>
      <c r="M16" s="844">
        <f>IF(C16="","",IF(D16="DER-RD",VLOOKUP(C16,'DER-RD'!A:H,4,FALSE),IF(D16="DER-ED",VLOOKUP(C16,'DER-ED'!A:G,4,FALSE),IF(D16="SICRO",VLOOKUP(C16,DNIT!A:H,4,FALSE),IF(D16="SINAPI",VLOOKUP(C16,SINAPI!A:D,4,FALSE))))))</f>
        <v>7.95</v>
      </c>
      <c r="N16" s="369">
        <f>M16*(1+$K$10)</f>
        <v>20.452965000000003</v>
      </c>
    </row>
    <row r="17" spans="2:14" ht="25.5" x14ac:dyDescent="0.2">
      <c r="B17" s="360" t="s">
        <v>10411</v>
      </c>
      <c r="C17" s="361" t="s">
        <v>13917</v>
      </c>
      <c r="D17" s="360" t="s">
        <v>10399</v>
      </c>
      <c r="E17" s="360" t="s">
        <v>13918</v>
      </c>
      <c r="F17" s="1099" t="s">
        <v>10412</v>
      </c>
      <c r="G17" s="1099"/>
      <c r="H17" s="362" t="s">
        <v>71</v>
      </c>
      <c r="I17" s="363">
        <v>1.1000000000000001</v>
      </c>
      <c r="J17" s="364">
        <v>55.03</v>
      </c>
      <c r="K17" s="364">
        <v>60.53</v>
      </c>
      <c r="M17" s="844" t="b">
        <f>IF(C17="","",IF(D17="DER-RD",VLOOKUP(C17,'DER-RD'!A:H,4,FALSE),IF(D17="DER-ED",VLOOKUP(C17,'DER-ED'!A:G,4,FALSE),IF(D17="SICRO",VLOOKUP(C17,DNIT!A:H,4,FALSE),IF(D17="SINAPI",VLOOKUP(C17,SINAPI!A:D,4,FALSE))))))</f>
        <v>0</v>
      </c>
    </row>
    <row r="18" spans="2:14" ht="15" thickBot="1" x14ac:dyDescent="0.25">
      <c r="B18" s="354"/>
      <c r="C18" s="354"/>
      <c r="D18" s="354"/>
      <c r="E18" s="354"/>
      <c r="F18" s="354" t="s">
        <v>10402</v>
      </c>
      <c r="G18" s="355">
        <v>0</v>
      </c>
      <c r="H18" s="354"/>
      <c r="I18" s="1100" t="s">
        <v>10403</v>
      </c>
      <c r="J18" s="1100"/>
      <c r="K18" s="355" cm="1">
        <f t="array" ref="K18">SUM(K15:K17*(1+K9))</f>
        <v>102.1656462</v>
      </c>
      <c r="M18" s="844" t="str">
        <f>IF(C18="","",IF(D18="DER-RD",VLOOKUP(C18,'DER-RD'!A:H,4,FALSE),IF(D18="DER-ED",VLOOKUP(C18,'DER-ED'!A:G,4,FALSE),IF(D18="SICRO",VLOOKUP(C18,DNIT!A:H,4,FALSE),IF(D18="SINAPI",VLOOKUP(C18,SINAPI!A:D,4,FALSE))))))</f>
        <v/>
      </c>
    </row>
    <row r="19" spans="2:14" ht="15" thickTop="1" x14ac:dyDescent="0.2">
      <c r="B19" s="356"/>
      <c r="C19" s="356"/>
      <c r="D19" s="356"/>
      <c r="E19" s="356"/>
      <c r="F19" s="356"/>
      <c r="G19" s="356"/>
      <c r="H19" s="356"/>
      <c r="I19" s="356"/>
      <c r="J19" s="356"/>
      <c r="K19" s="356"/>
      <c r="M19" s="844" t="str">
        <f>IF(C19="","",IF(D19="DER-RD",VLOOKUP(C19,'DER-RD'!A:H,4,FALSE),IF(D19="DER-ED",VLOOKUP(C19,'DER-ED'!A:G,4,FALSE),IF(D19="SICRO",VLOOKUP(C19,DNIT!A:H,4,FALSE),IF(D19="SINAPI",VLOOKUP(C19,SINAPI!A:D,4,FALSE))))))</f>
        <v/>
      </c>
    </row>
    <row r="20" spans="2:14" ht="15" x14ac:dyDescent="0.2">
      <c r="B20" s="357" t="s">
        <v>13919</v>
      </c>
      <c r="C20" s="358" t="s">
        <v>48</v>
      </c>
      <c r="D20" s="357" t="s">
        <v>10404</v>
      </c>
      <c r="E20" s="357" t="s">
        <v>917</v>
      </c>
      <c r="F20" s="1097" t="s">
        <v>10405</v>
      </c>
      <c r="G20" s="1097"/>
      <c r="H20" s="359" t="s">
        <v>10406</v>
      </c>
      <c r="I20" s="358" t="s">
        <v>10407</v>
      </c>
      <c r="J20" s="358" t="s">
        <v>10408</v>
      </c>
      <c r="K20" s="358" t="s">
        <v>10409</v>
      </c>
      <c r="M20" s="844" t="b">
        <f>IF(C20="","",IF(D20="DER-RD",VLOOKUP(C20,'DER-RD'!A:H,4,FALSE),IF(D20="DER-ED",VLOOKUP(C20,'DER-ED'!A:G,4,FALSE),IF(D20="SICRO",VLOOKUP(C20,DNIT!A:H,4,FALSE),IF(D20="SINAPI",VLOOKUP(C20,SINAPI!A:D,4,FALSE))))))</f>
        <v>0</v>
      </c>
    </row>
    <row r="21" spans="2:14" ht="15" customHeight="1" x14ac:dyDescent="0.2">
      <c r="B21" s="344" t="s">
        <v>10398</v>
      </c>
      <c r="C21" s="345" t="s">
        <v>13920</v>
      </c>
      <c r="D21" s="344" t="s">
        <v>10399</v>
      </c>
      <c r="E21" s="344" t="s">
        <v>13331</v>
      </c>
      <c r="F21" s="1098" t="s">
        <v>13921</v>
      </c>
      <c r="G21" s="1098"/>
      <c r="H21" s="346" t="s">
        <v>70</v>
      </c>
      <c r="I21" s="347">
        <v>1</v>
      </c>
      <c r="J21" s="348">
        <f>K24</f>
        <v>175.16270199999997</v>
      </c>
      <c r="K21" s="348">
        <f>I21*J21</f>
        <v>175.16270199999997</v>
      </c>
      <c r="M21" s="844" t="b">
        <f>IF(C21="","",IF(D21="DER-RD",VLOOKUP(C21,'DER-RD'!A:H,4,FALSE),IF(D21="DER-ED",VLOOKUP(C21,'DER-ED'!A:G,4,FALSE),IF(D21="SICRO",VLOOKUP(C21,DNIT!A:H,4,FALSE),IF(D21="SINAPI",VLOOKUP(C21,SINAPI!A:D,4,FALSE))))))</f>
        <v>0</v>
      </c>
    </row>
    <row r="22" spans="2:14" x14ac:dyDescent="0.2">
      <c r="B22" s="360" t="s">
        <v>10411</v>
      </c>
      <c r="C22" s="361">
        <v>10115</v>
      </c>
      <c r="D22" s="360" t="s">
        <v>15804</v>
      </c>
      <c r="E22" s="360" t="s">
        <v>10415</v>
      </c>
      <c r="F22" s="1099" t="s">
        <v>10414</v>
      </c>
      <c r="G22" s="1099"/>
      <c r="H22" s="362" t="s">
        <v>75</v>
      </c>
      <c r="I22" s="363">
        <v>2.5</v>
      </c>
      <c r="J22" s="861">
        <v>20.23</v>
      </c>
      <c r="K22" s="364">
        <f t="shared" ref="K22:K23" si="0">I22*J22</f>
        <v>50.575000000000003</v>
      </c>
      <c r="M22" s="844">
        <f>IF(C22="","",IF(D22="DER-RD",VLOOKUP(C22,'DER-RD'!A:H,4,FALSE),IF(D22="DER-ED",VLOOKUP(C22,'DER-ED'!A:G,4,FALSE),IF(D22="SICRO",VLOOKUP(C22,DNIT!A:H,4,FALSE),IF(D22="SINAPI",VLOOKUP(C22,SINAPI!A:D,4,FALSE))))))</f>
        <v>9.42</v>
      </c>
      <c r="N22" s="369">
        <f>M22*(1+$K$10)</f>
        <v>24.234834000000003</v>
      </c>
    </row>
    <row r="23" spans="2:14" x14ac:dyDescent="0.2">
      <c r="B23" s="360" t="s">
        <v>10411</v>
      </c>
      <c r="C23" s="361">
        <v>10101</v>
      </c>
      <c r="D23" s="360" t="s">
        <v>15804</v>
      </c>
      <c r="E23" s="360" t="s">
        <v>10413</v>
      </c>
      <c r="F23" s="1099" t="s">
        <v>10414</v>
      </c>
      <c r="G23" s="1099"/>
      <c r="H23" s="362" t="s">
        <v>75</v>
      </c>
      <c r="I23" s="363">
        <v>4.0999999999999996</v>
      </c>
      <c r="J23" s="861">
        <v>20.45</v>
      </c>
      <c r="K23" s="364">
        <f t="shared" si="0"/>
        <v>83.844999999999985</v>
      </c>
      <c r="M23" s="844">
        <f>IF(C23="","",IF(D23="DER-RD",VLOOKUP(C23,'DER-RD'!A:H,4,FALSE),IF(D23="DER-ED",VLOOKUP(C23,'DER-ED'!A:G,4,FALSE),IF(D23="SICRO",VLOOKUP(C23,DNIT!A:H,4,FALSE),IF(D23="SINAPI",VLOOKUP(C23,SINAPI!A:D,4,FALSE))))))</f>
        <v>7.95</v>
      </c>
      <c r="N23" s="369">
        <f>M23*(1+$K$10)</f>
        <v>20.452965000000003</v>
      </c>
    </row>
    <row r="24" spans="2:14" ht="15" thickBot="1" x14ac:dyDescent="0.25">
      <c r="B24" s="354"/>
      <c r="C24" s="354"/>
      <c r="D24" s="354"/>
      <c r="E24" s="354"/>
      <c r="F24" s="354" t="s">
        <v>10402</v>
      </c>
      <c r="G24" s="355">
        <v>0</v>
      </c>
      <c r="H24" s="354"/>
      <c r="I24" s="1100" t="s">
        <v>10403</v>
      </c>
      <c r="J24" s="1100"/>
      <c r="K24" s="355" cm="1">
        <f t="array" ref="K24">SUM(K22:K23*(1+K9))</f>
        <v>175.16270199999997</v>
      </c>
      <c r="M24" s="844" t="str">
        <f>IF(C24="","",IF(D24="DER-RD",VLOOKUP(C24,'DER-RD'!A:H,4,FALSE),IF(D24="DER-ED",VLOOKUP(C24,'DER-ED'!A:G,4,FALSE),IF(D24="SICRO",VLOOKUP(C24,DNIT!A:H,4,FALSE),IF(D24="SINAPI",VLOOKUP(C24,SINAPI!A:D,4,FALSE))))))</f>
        <v/>
      </c>
    </row>
    <row r="25" spans="2:14" ht="15" thickTop="1" x14ac:dyDescent="0.2">
      <c r="B25" s="356"/>
      <c r="C25" s="356"/>
      <c r="D25" s="356"/>
      <c r="E25" s="356"/>
      <c r="F25" s="356"/>
      <c r="G25" s="356"/>
      <c r="H25" s="356"/>
      <c r="I25" s="356"/>
      <c r="J25" s="356"/>
      <c r="K25" s="356"/>
      <c r="M25" s="844" t="str">
        <f>IF(C25="","",IF(D25="DER-RD",VLOOKUP(C25,'DER-RD'!A:H,4,FALSE),IF(D25="DER-ED",VLOOKUP(C25,'DER-ED'!A:G,4,FALSE),IF(D25="SICRO",VLOOKUP(C25,DNIT!A:H,4,FALSE),IF(D25="SINAPI",VLOOKUP(C25,SINAPI!A:D,4,FALSE))))))</f>
        <v/>
      </c>
    </row>
    <row r="26" spans="2:14" ht="15" customHeight="1" x14ac:dyDescent="0.2">
      <c r="B26" s="357" t="s">
        <v>13922</v>
      </c>
      <c r="C26" s="358" t="s">
        <v>48</v>
      </c>
      <c r="D26" s="357" t="s">
        <v>10404</v>
      </c>
      <c r="E26" s="357" t="s">
        <v>917</v>
      </c>
      <c r="F26" s="1097" t="s">
        <v>10405</v>
      </c>
      <c r="G26" s="1097"/>
      <c r="H26" s="359" t="s">
        <v>10406</v>
      </c>
      <c r="I26" s="358" t="s">
        <v>10407</v>
      </c>
      <c r="J26" s="358" t="s">
        <v>10408</v>
      </c>
      <c r="K26" s="358" t="s">
        <v>10409</v>
      </c>
      <c r="M26" s="844" t="b">
        <f>IF(C26="","",IF(D26="DER-RD",VLOOKUP(C26,'DER-RD'!A:H,4,FALSE),IF(D26="DER-ED",VLOOKUP(C26,'DER-ED'!A:G,4,FALSE),IF(D26="SICRO",VLOOKUP(C26,DNIT!A:H,4,FALSE),IF(D26="SINAPI",VLOOKUP(C26,SINAPI!A:D,4,FALSE))))))</f>
        <v>0</v>
      </c>
    </row>
    <row r="27" spans="2:14" ht="25.5" x14ac:dyDescent="0.2">
      <c r="B27" s="344" t="s">
        <v>10398</v>
      </c>
      <c r="C27" s="345" t="s">
        <v>13923</v>
      </c>
      <c r="D27" s="344" t="s">
        <v>10399</v>
      </c>
      <c r="E27" s="344" t="s">
        <v>13352</v>
      </c>
      <c r="F27" s="1098" t="s">
        <v>13924</v>
      </c>
      <c r="G27" s="1098"/>
      <c r="H27" s="346" t="s">
        <v>70</v>
      </c>
      <c r="I27" s="347">
        <v>1</v>
      </c>
      <c r="J27" s="348">
        <f>K33</f>
        <v>167.738107316</v>
      </c>
      <c r="K27" s="348">
        <f>I27*J27</f>
        <v>167.738107316</v>
      </c>
      <c r="M27" s="844" t="b">
        <f>IF(C27="","",IF(D27="DER-RD",VLOOKUP(C27,'DER-RD'!A:H,4,FALSE),IF(D27="DER-ED",VLOOKUP(C27,'DER-ED'!A:G,4,FALSE),IF(D27="SICRO",VLOOKUP(C27,DNIT!A:H,4,FALSE),IF(D27="SINAPI",VLOOKUP(C27,SINAPI!A:D,4,FALSE))))))</f>
        <v>0</v>
      </c>
    </row>
    <row r="28" spans="2:14" ht="25.5" x14ac:dyDescent="0.2">
      <c r="B28" s="349" t="s">
        <v>10400</v>
      </c>
      <c r="C28" s="350">
        <v>4805749</v>
      </c>
      <c r="D28" s="349" t="s">
        <v>15805</v>
      </c>
      <c r="E28" s="349" t="s">
        <v>9332</v>
      </c>
      <c r="F28" s="1101" t="s">
        <v>573</v>
      </c>
      <c r="G28" s="1101"/>
      <c r="H28" s="351" t="s">
        <v>61</v>
      </c>
      <c r="I28" s="352">
        <v>3.5999999999999997E-2</v>
      </c>
      <c r="J28" s="353">
        <v>73.91</v>
      </c>
      <c r="K28" s="353">
        <f>J28*I28</f>
        <v>2.6607599999999998</v>
      </c>
      <c r="M28" s="844">
        <f>IF(C28="","",IF(D28="DER-RD",VLOOKUP(C28,'DER-RD'!A:H,4,FALSE),IF(D28="DER-ED",VLOOKUP(C28,'DER-ED'!A:G,4,FALSE),IF(D28="SICRO",VLOOKUP(C28,DNIT!A:H,4,FALSE),IF(D28="SINAPI",VLOOKUP(C28,SINAPI!A:D,4,FALSE))))))</f>
        <v>73.91</v>
      </c>
    </row>
    <row r="29" spans="2:14" ht="25.5" x14ac:dyDescent="0.2">
      <c r="B29" s="349" t="s">
        <v>10400</v>
      </c>
      <c r="C29" s="350">
        <v>1107892</v>
      </c>
      <c r="D29" s="349" t="s">
        <v>15805</v>
      </c>
      <c r="E29" s="349" t="s">
        <v>2055</v>
      </c>
      <c r="F29" s="1101" t="s">
        <v>573</v>
      </c>
      <c r="G29" s="1101"/>
      <c r="H29" s="351" t="s">
        <v>61</v>
      </c>
      <c r="I29" s="352">
        <v>2.4E-2</v>
      </c>
      <c r="J29" s="353">
        <v>454.9</v>
      </c>
      <c r="K29" s="353">
        <f t="shared" ref="K29:K32" si="1">J29*I29</f>
        <v>10.9176</v>
      </c>
      <c r="M29" s="844">
        <f>IF(C29="","",IF(D29="DER-RD",VLOOKUP(C29,'DER-RD'!A:H,4,FALSE),IF(D29="DER-ED",VLOOKUP(C29,'DER-ED'!A:G,4,FALSE),IF(D29="SICRO",VLOOKUP(C29,DNIT!A:H,4,FALSE),IF(D29="SINAPI",VLOOKUP(C29,SINAPI!A:D,4,FALSE))))))</f>
        <v>454.9</v>
      </c>
    </row>
    <row r="30" spans="2:14" ht="25.5" customHeight="1" x14ac:dyDescent="0.2">
      <c r="B30" s="360" t="s">
        <v>10411</v>
      </c>
      <c r="C30" s="361">
        <v>10139</v>
      </c>
      <c r="D30" s="360" t="s">
        <v>15804</v>
      </c>
      <c r="E30" s="360" t="s">
        <v>13925</v>
      </c>
      <c r="F30" s="1099" t="s">
        <v>10414</v>
      </c>
      <c r="G30" s="1099"/>
      <c r="H30" s="362" t="s">
        <v>75</v>
      </c>
      <c r="I30" s="363">
        <v>2</v>
      </c>
      <c r="J30" s="364">
        <v>24.23</v>
      </c>
      <c r="K30" s="364">
        <f t="shared" si="1"/>
        <v>48.46</v>
      </c>
      <c r="M30" s="844">
        <f>IF(C30="","",IF(D30="DER-RD",VLOOKUP(C30,'DER-RD'!A:H,4,FALSE),IF(D30="DER-ED",VLOOKUP(C30,'DER-ED'!A:G,4,FALSE),IF(D30="SICRO",VLOOKUP(C30,DNIT!A:H,4,FALSE),IF(D30="SINAPI",VLOOKUP(C30,SINAPI!A:D,4,FALSE))))))</f>
        <v>9.42</v>
      </c>
      <c r="N30" s="369">
        <f>M30*(1+$K$10)</f>
        <v>24.234834000000003</v>
      </c>
    </row>
    <row r="31" spans="2:14" ht="25.5" customHeight="1" x14ac:dyDescent="0.2">
      <c r="B31" s="360" t="s">
        <v>10411</v>
      </c>
      <c r="C31" s="361">
        <v>10146</v>
      </c>
      <c r="D31" s="360" t="s">
        <v>15804</v>
      </c>
      <c r="E31" s="360" t="s">
        <v>13926</v>
      </c>
      <c r="F31" s="1099" t="s">
        <v>10414</v>
      </c>
      <c r="G31" s="1099"/>
      <c r="H31" s="362" t="s">
        <v>75</v>
      </c>
      <c r="I31" s="363">
        <v>2</v>
      </c>
      <c r="J31" s="364">
        <v>18</v>
      </c>
      <c r="K31" s="364">
        <f t="shared" si="1"/>
        <v>36</v>
      </c>
      <c r="M31" s="844">
        <f>IF(C31="","",IF(D31="DER-RD",VLOOKUP(C31,'DER-RD'!A:H,4,FALSE),IF(D31="DER-ED",VLOOKUP(C31,'DER-ED'!A:G,4,FALSE),IF(D31="SICRO",VLOOKUP(C31,DNIT!A:H,4,FALSE),IF(D31="SINAPI",VLOOKUP(C31,SINAPI!A:D,4,FALSE))))))</f>
        <v>7</v>
      </c>
      <c r="N31" s="369">
        <f>M31*(1+$K$10)</f>
        <v>18.008900000000001</v>
      </c>
    </row>
    <row r="32" spans="2:14" ht="25.5" customHeight="1" x14ac:dyDescent="0.2">
      <c r="B32" s="360" t="s">
        <v>10411</v>
      </c>
      <c r="C32" s="361" t="s">
        <v>4600</v>
      </c>
      <c r="D32" s="360" t="s">
        <v>15805</v>
      </c>
      <c r="E32" s="360" t="s">
        <v>4601</v>
      </c>
      <c r="F32" s="1099" t="s">
        <v>10412</v>
      </c>
      <c r="G32" s="1099"/>
      <c r="H32" s="362" t="s">
        <v>4</v>
      </c>
      <c r="I32" s="363">
        <v>1.2</v>
      </c>
      <c r="J32" s="364">
        <v>25.57</v>
      </c>
      <c r="K32" s="364">
        <f t="shared" si="1"/>
        <v>30.683999999999997</v>
      </c>
      <c r="M32" s="844">
        <f>IF(C32="","",IF(D32="DER-RD",VLOOKUP(C32,'DER-RD'!A:H,4,FALSE),IF(D32="DER-ED",VLOOKUP(C32,'DER-ED'!A:G,4,FALSE),IF(D32="SICRO",VLOOKUP(C32,DNIT!A:H,4,FALSE),IF(D32="SINAPI",VLOOKUP(C32,SINAPI!A:D,4,FALSE))))))</f>
        <v>25.57</v>
      </c>
    </row>
    <row r="33" spans="2:14" ht="15" thickBot="1" x14ac:dyDescent="0.25">
      <c r="B33" s="354"/>
      <c r="C33" s="354"/>
      <c r="D33" s="354"/>
      <c r="E33" s="354"/>
      <c r="F33" s="354" t="s">
        <v>10402</v>
      </c>
      <c r="G33" s="355">
        <v>0</v>
      </c>
      <c r="H33" s="354"/>
      <c r="I33" s="1100" t="s">
        <v>10403</v>
      </c>
      <c r="J33" s="1100"/>
      <c r="K33" s="355" cm="1">
        <f t="array" ref="K33">SUM(K28:K32*(1+$K$9))</f>
        <v>167.738107316</v>
      </c>
      <c r="M33" s="844" t="str">
        <f>IF(C33="","",IF(D33="DER-RD",VLOOKUP(C33,'DER-RD'!A:H,4,FALSE),IF(D33="DER-ED",VLOOKUP(C33,'DER-ED'!A:G,4,FALSE),IF(D33="SICRO",VLOOKUP(C33,DNIT!A:H,4,FALSE),IF(D33="SINAPI",VLOOKUP(C33,SINAPI!A:D,4,FALSE))))))</f>
        <v/>
      </c>
    </row>
    <row r="34" spans="2:14" ht="15" thickTop="1" x14ac:dyDescent="0.2">
      <c r="B34" s="356"/>
      <c r="C34" s="356"/>
      <c r="D34" s="356"/>
      <c r="E34" s="356"/>
      <c r="F34" s="356"/>
      <c r="G34" s="356"/>
      <c r="H34" s="356"/>
      <c r="I34" s="356"/>
      <c r="J34" s="356"/>
      <c r="K34" s="356"/>
      <c r="M34" s="844" t="str">
        <f>IF(C34="","",IF(D34="DER-RD",VLOOKUP(C34,'DER-RD'!A:H,4,FALSE),IF(D34="DER-ED",VLOOKUP(C34,'DER-ED'!A:G,4,FALSE),IF(D34="SICRO",VLOOKUP(C34,DNIT!A:H,4,FALSE),IF(D34="SINAPI",VLOOKUP(C34,SINAPI!A:D,4,FALSE))))))</f>
        <v/>
      </c>
    </row>
    <row r="35" spans="2:14" ht="15" x14ac:dyDescent="0.2">
      <c r="B35" s="357" t="s">
        <v>13927</v>
      </c>
      <c r="C35" s="358" t="s">
        <v>48</v>
      </c>
      <c r="D35" s="357" t="s">
        <v>10404</v>
      </c>
      <c r="E35" s="357" t="s">
        <v>917</v>
      </c>
      <c r="F35" s="1097" t="s">
        <v>10405</v>
      </c>
      <c r="G35" s="1097"/>
      <c r="H35" s="359" t="s">
        <v>10406</v>
      </c>
      <c r="I35" s="358" t="s">
        <v>10407</v>
      </c>
      <c r="J35" s="358" t="s">
        <v>10408</v>
      </c>
      <c r="K35" s="358" t="s">
        <v>10409</v>
      </c>
      <c r="M35" s="844" t="b">
        <f>IF(C35="","",IF(D35="DER-RD",VLOOKUP(C35,'DER-RD'!A:H,4,FALSE),IF(D35="DER-ED",VLOOKUP(C35,'DER-ED'!A:G,4,FALSE),IF(D35="SICRO",VLOOKUP(C35,DNIT!A:H,4,FALSE),IF(D35="SINAPI",VLOOKUP(C35,SINAPI!A:D,4,FALSE))))))</f>
        <v>0</v>
      </c>
    </row>
    <row r="36" spans="2:14" ht="25.5" x14ac:dyDescent="0.2">
      <c r="B36" s="344" t="s">
        <v>10398</v>
      </c>
      <c r="C36" s="345" t="s">
        <v>13928</v>
      </c>
      <c r="D36" s="344" t="s">
        <v>10399</v>
      </c>
      <c r="E36" s="344" t="s">
        <v>13332</v>
      </c>
      <c r="F36" s="1098" t="s">
        <v>13924</v>
      </c>
      <c r="G36" s="1098"/>
      <c r="H36" s="346" t="s">
        <v>4</v>
      </c>
      <c r="I36" s="347">
        <v>1</v>
      </c>
      <c r="J36" s="348">
        <f>K43</f>
        <v>189.46850127419998</v>
      </c>
      <c r="K36" s="348">
        <f>J36</f>
        <v>189.46850127419998</v>
      </c>
      <c r="M36" s="844" t="b">
        <f>IF(C36="","",IF(D36="DER-RD",VLOOKUP(C36,'DER-RD'!A:H,4,FALSE),IF(D36="DER-ED",VLOOKUP(C36,'DER-ED'!A:G,4,FALSE),IF(D36="SICRO",VLOOKUP(C36,DNIT!A:H,4,FALSE),IF(D36="SINAPI",VLOOKUP(C36,SINAPI!A:D,4,FALSE))))))</f>
        <v>0</v>
      </c>
    </row>
    <row r="37" spans="2:14" ht="25.5" x14ac:dyDescent="0.2">
      <c r="B37" s="349" t="s">
        <v>10400</v>
      </c>
      <c r="C37" s="350">
        <v>1109669</v>
      </c>
      <c r="D37" s="349" t="s">
        <v>15805</v>
      </c>
      <c r="E37" s="349" t="s">
        <v>7045</v>
      </c>
      <c r="F37" s="1101" t="s">
        <v>573</v>
      </c>
      <c r="G37" s="1101"/>
      <c r="H37" s="351" t="s">
        <v>61</v>
      </c>
      <c r="I37" s="352">
        <v>3.0000000000000001E-3</v>
      </c>
      <c r="J37" s="353">
        <v>489.47</v>
      </c>
      <c r="K37" s="353">
        <f>I37*J37</f>
        <v>1.4684100000000002</v>
      </c>
      <c r="M37" s="844">
        <f>IF(C37="","",IF(D37="DER-RD",VLOOKUP(C37,'DER-RD'!A:H,4,FALSE),IF(D37="DER-ED",VLOOKUP(C37,'DER-ED'!A:G,4,FALSE),IF(D37="SICRO",VLOOKUP(C37,DNIT!A:H,4,FALSE),IF(D37="SINAPI",VLOOKUP(C37,SINAPI!A:D,4,FALSE))))))</f>
        <v>489.47</v>
      </c>
    </row>
    <row r="38" spans="2:14" x14ac:dyDescent="0.2">
      <c r="B38" s="360" t="s">
        <v>10411</v>
      </c>
      <c r="C38" s="361">
        <v>10111</v>
      </c>
      <c r="D38" s="360" t="s">
        <v>15804</v>
      </c>
      <c r="E38" s="360" t="s">
        <v>13929</v>
      </c>
      <c r="F38" s="1099" t="s">
        <v>10414</v>
      </c>
      <c r="G38" s="1099"/>
      <c r="H38" s="362" t="s">
        <v>75</v>
      </c>
      <c r="I38" s="363">
        <v>1.5</v>
      </c>
      <c r="J38" s="364">
        <v>24.23</v>
      </c>
      <c r="K38" s="364">
        <f>I38*J38</f>
        <v>36.344999999999999</v>
      </c>
      <c r="M38" s="844">
        <f>IF(C38="","",IF(D38="DER-RD",VLOOKUP(C38,'DER-RD'!A:H,4,FALSE),IF(D38="DER-ED",VLOOKUP(C38,'DER-ED'!A:G,4,FALSE),IF(D38="SICRO",VLOOKUP(C38,DNIT!A:H,4,FALSE),IF(D38="SINAPI",VLOOKUP(C38,SINAPI!A:D,4,FALSE))))))</f>
        <v>9.42</v>
      </c>
      <c r="N38" s="369">
        <f>M38*(1+$K$10)</f>
        <v>24.234834000000003</v>
      </c>
    </row>
    <row r="39" spans="2:14" x14ac:dyDescent="0.2">
      <c r="B39" s="360" t="s">
        <v>10411</v>
      </c>
      <c r="C39" s="361">
        <v>10146</v>
      </c>
      <c r="D39" s="360" t="s">
        <v>15804</v>
      </c>
      <c r="E39" s="360" t="s">
        <v>13926</v>
      </c>
      <c r="F39" s="1099" t="s">
        <v>10414</v>
      </c>
      <c r="G39" s="1099"/>
      <c r="H39" s="362" t="s">
        <v>75</v>
      </c>
      <c r="I39" s="363">
        <v>1.5</v>
      </c>
      <c r="J39" s="364">
        <v>18</v>
      </c>
      <c r="K39" s="364">
        <f t="shared" ref="K39:K42" si="2">I39*J39</f>
        <v>27</v>
      </c>
      <c r="M39" s="844">
        <f>IF(C39="","",IF(D39="DER-RD",VLOOKUP(C39,'DER-RD'!A:H,4,FALSE),IF(D39="DER-ED",VLOOKUP(C39,'DER-ED'!A:G,4,FALSE),IF(D39="SICRO",VLOOKUP(C39,DNIT!A:H,4,FALSE),IF(D39="SINAPI",VLOOKUP(C39,SINAPI!A:D,4,FALSE))))))</f>
        <v>7</v>
      </c>
      <c r="N39" s="369">
        <f>M39*(1+$K$10)</f>
        <v>18.008900000000001</v>
      </c>
    </row>
    <row r="40" spans="2:14" ht="15" customHeight="1" x14ac:dyDescent="0.2">
      <c r="B40" s="360" t="s">
        <v>10411</v>
      </c>
      <c r="C40" s="361">
        <v>26570</v>
      </c>
      <c r="D40" s="360" t="s">
        <v>15804</v>
      </c>
      <c r="E40" s="360" t="s">
        <v>13930</v>
      </c>
      <c r="F40" s="1099" t="s">
        <v>10412</v>
      </c>
      <c r="G40" s="1099"/>
      <c r="H40" s="362" t="s">
        <v>73</v>
      </c>
      <c r="I40" s="363">
        <v>0.05</v>
      </c>
      <c r="J40" s="364">
        <v>15.06</v>
      </c>
      <c r="K40" s="364">
        <f t="shared" si="2"/>
        <v>0.75300000000000011</v>
      </c>
      <c r="M40" s="844">
        <f>IF(C40="","",IF(D40="DER-RD",VLOOKUP(C40,'DER-RD'!A:H,4,FALSE),IF(D40="DER-ED",VLOOKUP(C40,'DER-ED'!A:G,4,FALSE),IF(D40="SICRO",VLOOKUP(C40,DNIT!A:H,4,FALSE),IF(D40="SINAPI",VLOOKUP(C40,SINAPI!A:D,4,FALSE))))))</f>
        <v>15.06</v>
      </c>
    </row>
    <row r="41" spans="2:14" x14ac:dyDescent="0.2">
      <c r="B41" s="360" t="s">
        <v>10411</v>
      </c>
      <c r="C41" s="361" t="s">
        <v>4387</v>
      </c>
      <c r="D41" s="360" t="s">
        <v>15805</v>
      </c>
      <c r="E41" s="360" t="s">
        <v>10416</v>
      </c>
      <c r="F41" s="1099" t="s">
        <v>10412</v>
      </c>
      <c r="G41" s="1099"/>
      <c r="H41" s="362" t="s">
        <v>4</v>
      </c>
      <c r="I41" s="363">
        <v>4</v>
      </c>
      <c r="J41" s="364">
        <v>2.59</v>
      </c>
      <c r="K41" s="364">
        <f t="shared" si="2"/>
        <v>10.36</v>
      </c>
      <c r="M41" s="844">
        <f>IF(C41="","",IF(D41="DER-RD",VLOOKUP(C41,'DER-RD'!A:H,4,FALSE),IF(D41="DER-ED",VLOOKUP(C41,'DER-ED'!A:G,4,FALSE),IF(D41="SICRO",VLOOKUP(C41,DNIT!A:H,4,FALSE),IF(D41="SINAPI",VLOOKUP(C41,SINAPI!A:D,4,FALSE))))))</f>
        <v>2.59</v>
      </c>
    </row>
    <row r="42" spans="2:14" x14ac:dyDescent="0.2">
      <c r="B42" s="360" t="s">
        <v>10411</v>
      </c>
      <c r="C42" s="361" t="s">
        <v>4401</v>
      </c>
      <c r="D42" s="360" t="s">
        <v>15805</v>
      </c>
      <c r="E42" s="360" t="s">
        <v>4402</v>
      </c>
      <c r="F42" s="1099" t="s">
        <v>10412</v>
      </c>
      <c r="G42" s="1099"/>
      <c r="H42" s="362" t="s">
        <v>61</v>
      </c>
      <c r="I42" s="363">
        <v>3.1399999999999997E-2</v>
      </c>
      <c r="J42" s="364">
        <v>2212.48</v>
      </c>
      <c r="K42" s="364">
        <f t="shared" si="2"/>
        <v>69.471871999999991</v>
      </c>
      <c r="M42" s="844">
        <f>IF(C42="","",IF(D42="DER-RD",VLOOKUP(C42,'DER-RD'!A:H,4,FALSE),IF(D42="DER-ED",VLOOKUP(C42,'DER-ED'!A:G,4,FALSE),IF(D42="SICRO",VLOOKUP(C42,DNIT!A:H,4,FALSE),IF(D42="SINAPI",VLOOKUP(C42,SINAPI!A:D,4,FALSE))))))</f>
        <v>2212.48</v>
      </c>
    </row>
    <row r="43" spans="2:14" ht="15" thickBot="1" x14ac:dyDescent="0.25">
      <c r="B43" s="354"/>
      <c r="C43" s="354"/>
      <c r="D43" s="354"/>
      <c r="E43" s="354"/>
      <c r="F43" s="354" t="s">
        <v>10402</v>
      </c>
      <c r="G43" s="355">
        <v>0</v>
      </c>
      <c r="H43" s="354"/>
      <c r="I43" s="1100" t="s">
        <v>10403</v>
      </c>
      <c r="J43" s="1100"/>
      <c r="K43" s="355" cm="1">
        <f t="array" ref="K43">SUM(K37:K42*(1+$K$9))</f>
        <v>189.46850127419998</v>
      </c>
      <c r="M43" s="844" t="str">
        <f>IF(C43="","",IF(D43="DER-RD",VLOOKUP(C43,'DER-RD'!A:H,4,FALSE),IF(D43="DER-ED",VLOOKUP(C43,'DER-ED'!A:G,4,FALSE),IF(D43="SICRO",VLOOKUP(C43,DNIT!A:H,4,FALSE),IF(D43="SINAPI",VLOOKUP(C43,SINAPI!A:D,4,FALSE))))))</f>
        <v/>
      </c>
    </row>
    <row r="44" spans="2:14" ht="15" thickTop="1" x14ac:dyDescent="0.2">
      <c r="B44" s="356"/>
      <c r="C44" s="356"/>
      <c r="D44" s="356"/>
      <c r="E44" s="356"/>
      <c r="F44" s="356"/>
      <c r="G44" s="356"/>
      <c r="H44" s="356"/>
      <c r="I44" s="356"/>
      <c r="J44" s="356"/>
      <c r="K44" s="356"/>
      <c r="M44" s="844" t="str">
        <f>IF(C44="","",IF(D44="DER-RD",VLOOKUP(C44,'DER-RD'!A:H,4,FALSE),IF(D44="DER-ED",VLOOKUP(C44,'DER-ED'!A:G,4,FALSE),IF(D44="SICRO",VLOOKUP(C44,DNIT!A:H,4,FALSE),IF(D44="SINAPI",VLOOKUP(C44,SINAPI!A:D,4,FALSE))))))</f>
        <v/>
      </c>
    </row>
    <row r="45" spans="2:14" ht="15" x14ac:dyDescent="0.2">
      <c r="B45" s="357" t="s">
        <v>13931</v>
      </c>
      <c r="C45" s="358" t="s">
        <v>48</v>
      </c>
      <c r="D45" s="357" t="s">
        <v>10404</v>
      </c>
      <c r="E45" s="357" t="s">
        <v>917</v>
      </c>
      <c r="F45" s="1097" t="s">
        <v>10405</v>
      </c>
      <c r="G45" s="1097"/>
      <c r="H45" s="359" t="s">
        <v>10406</v>
      </c>
      <c r="I45" s="358" t="s">
        <v>10407</v>
      </c>
      <c r="J45" s="358" t="s">
        <v>10408</v>
      </c>
      <c r="K45" s="358" t="s">
        <v>10409</v>
      </c>
      <c r="M45" s="844" t="b">
        <f>IF(C45="","",IF(D45="DER-RD",VLOOKUP(C45,'DER-RD'!A:H,4,FALSE),IF(D45="DER-ED",VLOOKUP(C45,'DER-ED'!A:G,4,FALSE),IF(D45="SICRO",VLOOKUP(C45,DNIT!A:H,4,FALSE),IF(D45="SINAPI",VLOOKUP(C45,SINAPI!A:D,4,FALSE))))))</f>
        <v>0</v>
      </c>
    </row>
    <row r="46" spans="2:14" ht="25.5" x14ac:dyDescent="0.2">
      <c r="B46" s="344" t="s">
        <v>10398</v>
      </c>
      <c r="C46" s="345" t="s">
        <v>13932</v>
      </c>
      <c r="D46" s="344" t="s">
        <v>10399</v>
      </c>
      <c r="E46" s="344" t="s">
        <v>13933</v>
      </c>
      <c r="F46" s="1098" t="s">
        <v>13924</v>
      </c>
      <c r="G46" s="1098"/>
      <c r="H46" s="346" t="s">
        <v>4</v>
      </c>
      <c r="I46" s="347">
        <v>1</v>
      </c>
      <c r="J46" s="348">
        <f>K52</f>
        <v>248.20808977899998</v>
      </c>
      <c r="K46" s="348">
        <v>148.81</v>
      </c>
      <c r="M46" s="844" t="b">
        <f>IF(C46="","",IF(D46="DER-RD",VLOOKUP(C46,'DER-RD'!A:H,4,FALSE),IF(D46="DER-ED",VLOOKUP(C46,'DER-ED'!A:G,4,FALSE),IF(D46="SICRO",VLOOKUP(C46,DNIT!A:H,4,FALSE),IF(D46="SINAPI",VLOOKUP(C46,SINAPI!A:D,4,FALSE))))))</f>
        <v>0</v>
      </c>
    </row>
    <row r="47" spans="2:14" ht="15" customHeight="1" x14ac:dyDescent="0.2">
      <c r="B47" s="349" t="s">
        <v>10400</v>
      </c>
      <c r="C47" s="350">
        <v>1109669</v>
      </c>
      <c r="D47" s="349" t="s">
        <v>15805</v>
      </c>
      <c r="E47" s="349" t="s">
        <v>7045</v>
      </c>
      <c r="F47" s="1101" t="s">
        <v>573</v>
      </c>
      <c r="G47" s="1101"/>
      <c r="H47" s="351" t="s">
        <v>61</v>
      </c>
      <c r="I47" s="352">
        <v>3.0000000000000001E-3</v>
      </c>
      <c r="J47" s="353">
        <v>489.47</v>
      </c>
      <c r="K47" s="353">
        <f>I47*J47</f>
        <v>1.4684100000000002</v>
      </c>
      <c r="M47" s="844">
        <f>IF(C47="","",IF(D47="DER-RD",VLOOKUP(C47,'DER-RD'!A:H,4,FALSE),IF(D47="DER-ED",VLOOKUP(C47,'DER-ED'!A:G,4,FALSE),IF(D47="SICRO",VLOOKUP(C47,DNIT!A:H,4,FALSE),IF(D47="SINAPI",VLOOKUP(C47,SINAPI!A:D,4,FALSE))))))</f>
        <v>489.47</v>
      </c>
    </row>
    <row r="48" spans="2:14" x14ac:dyDescent="0.2">
      <c r="B48" s="360" t="s">
        <v>10411</v>
      </c>
      <c r="C48" s="361">
        <v>10111</v>
      </c>
      <c r="D48" s="360" t="s">
        <v>15804</v>
      </c>
      <c r="E48" s="360" t="s">
        <v>13929</v>
      </c>
      <c r="F48" s="1099" t="s">
        <v>10414</v>
      </c>
      <c r="G48" s="1099"/>
      <c r="H48" s="362" t="s">
        <v>75</v>
      </c>
      <c r="I48" s="363">
        <v>1</v>
      </c>
      <c r="J48" s="364">
        <v>24.23</v>
      </c>
      <c r="K48" s="364">
        <f>I48*J48</f>
        <v>24.23</v>
      </c>
      <c r="M48" s="844">
        <f>IF(C48="","",IF(D48="DER-RD",VLOOKUP(C48,'DER-RD'!A:H,4,FALSE),IF(D48="DER-ED",VLOOKUP(C48,'DER-ED'!A:G,4,FALSE),IF(D48="SICRO",VLOOKUP(C48,DNIT!A:H,4,FALSE),IF(D48="SINAPI",VLOOKUP(C48,SINAPI!A:D,4,FALSE))))))</f>
        <v>9.42</v>
      </c>
      <c r="N48" s="369">
        <f>M48*(1+$K$10)</f>
        <v>24.234834000000003</v>
      </c>
    </row>
    <row r="49" spans="2:14" x14ac:dyDescent="0.2">
      <c r="B49" s="360" t="s">
        <v>10411</v>
      </c>
      <c r="C49" s="361">
        <v>10146</v>
      </c>
      <c r="D49" s="360" t="s">
        <v>15804</v>
      </c>
      <c r="E49" s="360" t="s">
        <v>13926</v>
      </c>
      <c r="F49" s="1099" t="s">
        <v>10414</v>
      </c>
      <c r="G49" s="1099"/>
      <c r="H49" s="362" t="s">
        <v>75</v>
      </c>
      <c r="I49" s="363">
        <v>1</v>
      </c>
      <c r="J49" s="364">
        <v>18</v>
      </c>
      <c r="K49" s="364">
        <f t="shared" ref="K49:K51" si="3">I49*J49</f>
        <v>18</v>
      </c>
      <c r="M49" s="844">
        <f>IF(C49="","",IF(D49="DER-RD",VLOOKUP(C49,'DER-RD'!A:H,4,FALSE),IF(D49="DER-ED",VLOOKUP(C49,'DER-ED'!A:G,4,FALSE),IF(D49="SICRO",VLOOKUP(C49,DNIT!A:H,4,FALSE),IF(D49="SINAPI",VLOOKUP(C49,SINAPI!A:D,4,FALSE))))))</f>
        <v>7</v>
      </c>
      <c r="N49" s="369">
        <f>M49*(1+$K$10)</f>
        <v>18.008900000000001</v>
      </c>
    </row>
    <row r="50" spans="2:14" x14ac:dyDescent="0.2">
      <c r="B50" s="360" t="s">
        <v>10411</v>
      </c>
      <c r="C50" s="361">
        <v>26570</v>
      </c>
      <c r="D50" s="360" t="s">
        <v>15804</v>
      </c>
      <c r="E50" s="360" t="s">
        <v>13930</v>
      </c>
      <c r="F50" s="1099" t="s">
        <v>10412</v>
      </c>
      <c r="G50" s="1099"/>
      <c r="H50" s="362" t="s">
        <v>73</v>
      </c>
      <c r="I50" s="363">
        <v>0.05</v>
      </c>
      <c r="J50" s="364">
        <v>15.06</v>
      </c>
      <c r="K50" s="364">
        <f t="shared" si="3"/>
        <v>0.75300000000000011</v>
      </c>
      <c r="M50" s="844">
        <f>IF(C50="","",IF(D50="DER-RD",VLOOKUP(C50,'DER-RD'!A:H,4,FALSE),IF(D50="DER-ED",VLOOKUP(C50,'DER-ED'!A:G,4,FALSE),IF(D50="SICRO",VLOOKUP(C50,DNIT!A:H,4,FALSE),IF(D50="SINAPI",VLOOKUP(C50,SINAPI!A:D,4,FALSE))))))</f>
        <v>15.06</v>
      </c>
    </row>
    <row r="51" spans="2:14" ht="25.5" customHeight="1" x14ac:dyDescent="0.2">
      <c r="B51" s="360" t="s">
        <v>10411</v>
      </c>
      <c r="C51" s="361" t="s">
        <v>4401</v>
      </c>
      <c r="D51" s="360" t="s">
        <v>15805</v>
      </c>
      <c r="E51" s="360" t="s">
        <v>4402</v>
      </c>
      <c r="F51" s="1099" t="s">
        <v>10412</v>
      </c>
      <c r="G51" s="1099"/>
      <c r="H51" s="362" t="s">
        <v>61</v>
      </c>
      <c r="I51" s="363">
        <v>6.6000000000000003E-2</v>
      </c>
      <c r="J51" s="364">
        <v>2212.48</v>
      </c>
      <c r="K51" s="364">
        <f t="shared" si="3"/>
        <v>146.02368000000001</v>
      </c>
      <c r="M51" s="844">
        <f>IF(C51="","",IF(D51="DER-RD",VLOOKUP(C51,'DER-RD'!A:H,4,FALSE),IF(D51="DER-ED",VLOOKUP(C51,'DER-ED'!A:G,4,FALSE),IF(D51="SICRO",VLOOKUP(C51,DNIT!A:H,4,FALSE),IF(D51="SINAPI",VLOOKUP(C51,SINAPI!A:D,4,FALSE))))))</f>
        <v>2212.48</v>
      </c>
    </row>
    <row r="52" spans="2:14" ht="15" thickBot="1" x14ac:dyDescent="0.25">
      <c r="B52" s="354"/>
      <c r="C52" s="354"/>
      <c r="D52" s="354"/>
      <c r="E52" s="354"/>
      <c r="F52" s="354" t="s">
        <v>10402</v>
      </c>
      <c r="G52" s="355">
        <v>0</v>
      </c>
      <c r="H52" s="354"/>
      <c r="I52" s="1100" t="s">
        <v>10403</v>
      </c>
      <c r="J52" s="1100"/>
      <c r="K52" s="355" cm="1">
        <f t="array" ref="K52">SUM(K47:K51*(1+$K$9))</f>
        <v>248.20808977899998</v>
      </c>
      <c r="M52" s="844" t="str">
        <f>IF(C52="","",IF(D52="DER-RD",VLOOKUP(C52,'DER-RD'!A:H,4,FALSE),IF(D52="DER-ED",VLOOKUP(C52,'DER-ED'!A:G,4,FALSE),IF(D52="SICRO",VLOOKUP(C52,DNIT!A:H,4,FALSE),IF(D52="SINAPI",VLOOKUP(C52,SINAPI!A:D,4,FALSE))))))</f>
        <v/>
      </c>
    </row>
    <row r="53" spans="2:14" ht="15" customHeight="1" thickTop="1" x14ac:dyDescent="0.2">
      <c r="B53" s="356"/>
      <c r="C53" s="356"/>
      <c r="D53" s="356"/>
      <c r="E53" s="356"/>
      <c r="F53" s="356"/>
      <c r="G53" s="356"/>
      <c r="H53" s="356"/>
      <c r="I53" s="356"/>
      <c r="J53" s="356"/>
      <c r="K53" s="356"/>
      <c r="M53" s="844" t="str">
        <f>IF(C53="","",IF(D53="DER-RD",VLOOKUP(C53,'DER-RD'!A:H,4,FALSE),IF(D53="DER-ED",VLOOKUP(C53,'DER-ED'!A:G,4,FALSE),IF(D53="SICRO",VLOOKUP(C53,DNIT!A:H,4,FALSE),IF(D53="SINAPI",VLOOKUP(C53,SINAPI!A:D,4,FALSE))))))</f>
        <v/>
      </c>
    </row>
    <row r="54" spans="2:14" ht="15" x14ac:dyDescent="0.2">
      <c r="B54" s="357" t="s">
        <v>13934</v>
      </c>
      <c r="C54" s="358" t="s">
        <v>48</v>
      </c>
      <c r="D54" s="357" t="s">
        <v>10404</v>
      </c>
      <c r="E54" s="357" t="s">
        <v>917</v>
      </c>
      <c r="F54" s="1097" t="s">
        <v>10405</v>
      </c>
      <c r="G54" s="1097"/>
      <c r="H54" s="359" t="s">
        <v>10406</v>
      </c>
      <c r="I54" s="358" t="s">
        <v>10407</v>
      </c>
      <c r="J54" s="358" t="s">
        <v>10408</v>
      </c>
      <c r="K54" s="358" t="s">
        <v>10409</v>
      </c>
      <c r="M54" s="844" t="b">
        <f>IF(C54="","",IF(D54="DER-RD",VLOOKUP(C54,'DER-RD'!A:H,4,FALSE),IF(D54="DER-ED",VLOOKUP(C54,'DER-ED'!A:G,4,FALSE),IF(D54="SICRO",VLOOKUP(C54,DNIT!A:H,4,FALSE),IF(D54="SINAPI",VLOOKUP(C54,SINAPI!A:D,4,FALSE))))))</f>
        <v>0</v>
      </c>
    </row>
    <row r="55" spans="2:14" ht="38.25" x14ac:dyDescent="0.2">
      <c r="B55" s="344" t="s">
        <v>10398</v>
      </c>
      <c r="C55" s="345" t="s">
        <v>13935</v>
      </c>
      <c r="D55" s="344" t="s">
        <v>10399</v>
      </c>
      <c r="E55" s="344" t="s">
        <v>13936</v>
      </c>
      <c r="F55" s="1098" t="s">
        <v>10434</v>
      </c>
      <c r="G55" s="1098"/>
      <c r="H55" s="346" t="s">
        <v>587</v>
      </c>
      <c r="I55" s="347">
        <v>1</v>
      </c>
      <c r="J55" s="348">
        <f>K63</f>
        <v>200.7253258613695</v>
      </c>
      <c r="K55" s="348">
        <f>I55*J55</f>
        <v>200.7253258613695</v>
      </c>
      <c r="M55" s="844" t="b">
        <f>IF(C55="","",IF(D55="DER-RD",VLOOKUP(C55,'DER-RD'!A:H,4,FALSE),IF(D55="DER-ED",VLOOKUP(C55,'DER-ED'!A:G,4,FALSE),IF(D55="SICRO",VLOOKUP(C55,DNIT!A:H,4,FALSE),IF(D55="SINAPI",VLOOKUP(C55,SINAPI!A:D,4,FALSE))))))</f>
        <v>0</v>
      </c>
    </row>
    <row r="56" spans="2:14" ht="25.5" x14ac:dyDescent="0.2">
      <c r="B56" s="349" t="s">
        <v>10400</v>
      </c>
      <c r="C56" s="350">
        <v>30119</v>
      </c>
      <c r="D56" s="349" t="s">
        <v>15804</v>
      </c>
      <c r="E56" s="349" t="s">
        <v>637</v>
      </c>
      <c r="F56" s="1101" t="s">
        <v>152</v>
      </c>
      <c r="G56" s="1101"/>
      <c r="H56" s="351" t="s">
        <v>2029</v>
      </c>
      <c r="I56" s="352">
        <v>5.5289999999999999E-2</v>
      </c>
      <c r="J56" s="353">
        <v>30.6</v>
      </c>
      <c r="K56" s="353">
        <f>I56*J56</f>
        <v>1.6918740000000001</v>
      </c>
      <c r="M56" s="844">
        <f>IF(C56="","",IF(D56="DER-RD",VLOOKUP(C56,'DER-RD'!A:H,4,FALSE),IF(D56="DER-ED",VLOOKUP(C56,'DER-ED'!A:G,4,FALSE),IF(D56="SICRO",VLOOKUP(C56,DNIT!A:H,4,FALSE),IF(D56="SINAPI",VLOOKUP(C56,SINAPI!A:D,4,FALSE))))))</f>
        <v>30.6</v>
      </c>
    </row>
    <row r="57" spans="2:14" ht="25.5" customHeight="1" x14ac:dyDescent="0.2">
      <c r="B57" s="349" t="s">
        <v>10400</v>
      </c>
      <c r="C57" s="350">
        <v>30101</v>
      </c>
      <c r="D57" s="349" t="s">
        <v>15804</v>
      </c>
      <c r="E57" s="349" t="s">
        <v>153</v>
      </c>
      <c r="F57" s="1101" t="s">
        <v>152</v>
      </c>
      <c r="G57" s="1101"/>
      <c r="H57" s="351" t="s">
        <v>61</v>
      </c>
      <c r="I57" s="352">
        <v>3.3169999999999998E-2</v>
      </c>
      <c r="J57" s="353">
        <v>58.51</v>
      </c>
      <c r="K57" s="353">
        <f t="shared" ref="K57:K62" si="4">I57*J57</f>
        <v>1.9407766999999998</v>
      </c>
      <c r="M57" s="844">
        <f>IF(C57="","",IF(D57="DER-RD",VLOOKUP(C57,'DER-RD'!A:H,4,FALSE),IF(D57="DER-ED",VLOOKUP(C57,'DER-ED'!A:G,4,FALSE),IF(D57="SICRO",VLOOKUP(C57,DNIT!A:H,4,FALSE),IF(D57="SINAPI",VLOOKUP(C57,SINAPI!A:D,4,FALSE))))))</f>
        <v>58.51</v>
      </c>
    </row>
    <row r="58" spans="2:14" ht="25.5" x14ac:dyDescent="0.2">
      <c r="B58" s="349" t="s">
        <v>10400</v>
      </c>
      <c r="C58" s="350">
        <v>30203</v>
      </c>
      <c r="D58" s="349" t="s">
        <v>15804</v>
      </c>
      <c r="E58" s="349" t="s">
        <v>577</v>
      </c>
      <c r="F58" s="1101" t="s">
        <v>156</v>
      </c>
      <c r="G58" s="1101"/>
      <c r="H58" s="351" t="s">
        <v>61</v>
      </c>
      <c r="I58" s="352">
        <v>5.5293E-3</v>
      </c>
      <c r="J58" s="353">
        <v>251.05</v>
      </c>
      <c r="K58" s="353">
        <f t="shared" si="4"/>
        <v>1.3881307650000001</v>
      </c>
      <c r="M58" s="844">
        <f>IF(C58="","",IF(D58="DER-RD",VLOOKUP(C58,'DER-RD'!A:H,4,FALSE),IF(D58="DER-ED",VLOOKUP(C58,'DER-ED'!A:G,4,FALSE),IF(D58="SICRO",VLOOKUP(C58,DNIT!A:H,4,FALSE),IF(D58="SINAPI",VLOOKUP(C58,SINAPI!A:D,4,FALSE))))))</f>
        <v>251.05</v>
      </c>
    </row>
    <row r="59" spans="2:14" ht="25.5" x14ac:dyDescent="0.2">
      <c r="B59" s="349" t="s">
        <v>10400</v>
      </c>
      <c r="C59" s="350" t="s">
        <v>13937</v>
      </c>
      <c r="D59" s="349" t="s">
        <v>10399</v>
      </c>
      <c r="E59" s="349" t="s">
        <v>13938</v>
      </c>
      <c r="F59" s="1101" t="s">
        <v>10434</v>
      </c>
      <c r="G59" s="1101"/>
      <c r="H59" s="351" t="s">
        <v>587</v>
      </c>
      <c r="I59" s="352">
        <v>1</v>
      </c>
      <c r="J59" s="353">
        <v>23.83</v>
      </c>
      <c r="K59" s="353">
        <f t="shared" si="4"/>
        <v>23.83</v>
      </c>
      <c r="M59" s="844" t="b">
        <f>IF(C59="","",IF(D59="DER-RD",VLOOKUP(C59,'DER-RD'!A:H,4,FALSE),IF(D59="DER-ED",VLOOKUP(C59,'DER-ED'!A:G,4,FALSE),IF(D59="SICRO",VLOOKUP(C59,DNIT!A:H,4,FALSE),IF(D59="SINAPI",VLOOKUP(C59,SINAPI!A:D,4,FALSE))))))</f>
        <v>0</v>
      </c>
    </row>
    <row r="60" spans="2:14" x14ac:dyDescent="0.2">
      <c r="B60" s="360" t="s">
        <v>10411</v>
      </c>
      <c r="C60" s="361">
        <v>10139</v>
      </c>
      <c r="D60" s="360" t="s">
        <v>15804</v>
      </c>
      <c r="E60" s="360" t="s">
        <v>13925</v>
      </c>
      <c r="F60" s="1099" t="s">
        <v>10414</v>
      </c>
      <c r="G60" s="1099"/>
      <c r="H60" s="362" t="s">
        <v>75</v>
      </c>
      <c r="I60" s="363">
        <v>0.43845600000000001</v>
      </c>
      <c r="J60" s="364">
        <v>24.23</v>
      </c>
      <c r="K60" s="364">
        <f t="shared" si="4"/>
        <v>10.623788880000001</v>
      </c>
      <c r="M60" s="844">
        <f>IF(C60="","",IF(D60="DER-RD",VLOOKUP(C60,'DER-RD'!A:H,4,FALSE),IF(D60="DER-ED",VLOOKUP(C60,'DER-ED'!A:G,4,FALSE),IF(D60="SICRO",VLOOKUP(C60,DNIT!A:H,4,FALSE),IF(D60="SINAPI",VLOOKUP(C60,SINAPI!A:D,4,FALSE))))))</f>
        <v>9.42</v>
      </c>
      <c r="N60" s="369">
        <f>M60*(1+$K$10)</f>
        <v>24.234834000000003</v>
      </c>
    </row>
    <row r="61" spans="2:14" x14ac:dyDescent="0.2">
      <c r="B61" s="360" t="s">
        <v>10411</v>
      </c>
      <c r="C61" s="361">
        <v>10146</v>
      </c>
      <c r="D61" s="360" t="s">
        <v>15804</v>
      </c>
      <c r="E61" s="360" t="s">
        <v>13926</v>
      </c>
      <c r="F61" s="1099" t="s">
        <v>10414</v>
      </c>
      <c r="G61" s="1099"/>
      <c r="H61" s="362" t="s">
        <v>75</v>
      </c>
      <c r="I61" s="363">
        <v>0.43845600000000001</v>
      </c>
      <c r="J61" s="364">
        <v>18</v>
      </c>
      <c r="K61" s="364">
        <f t="shared" si="4"/>
        <v>7.8922080000000001</v>
      </c>
      <c r="M61" s="844">
        <f>IF(C61="","",IF(D61="DER-RD",VLOOKUP(C61,'DER-RD'!A:H,4,FALSE),IF(D61="DER-ED",VLOOKUP(C61,'DER-ED'!A:G,4,FALSE),IF(D61="SICRO",VLOOKUP(C61,DNIT!A:H,4,FALSE),IF(D61="SINAPI",VLOOKUP(C61,SINAPI!A:D,4,FALSE))))))</f>
        <v>7</v>
      </c>
      <c r="N61" s="369">
        <f>M61*(1+$K$10)</f>
        <v>18.008900000000001</v>
      </c>
    </row>
    <row r="62" spans="2:14" ht="25.5" x14ac:dyDescent="0.2">
      <c r="B62" s="360" t="s">
        <v>10411</v>
      </c>
      <c r="C62" s="361" t="s">
        <v>13939</v>
      </c>
      <c r="D62" s="360" t="s">
        <v>10399</v>
      </c>
      <c r="E62" s="360" t="s">
        <v>13940</v>
      </c>
      <c r="F62" s="1099" t="s">
        <v>10412</v>
      </c>
      <c r="G62" s="1099"/>
      <c r="H62" s="362" t="s">
        <v>70</v>
      </c>
      <c r="I62" s="363">
        <v>1</v>
      </c>
      <c r="J62" s="364">
        <v>106.67</v>
      </c>
      <c r="K62" s="364">
        <f t="shared" si="4"/>
        <v>106.67</v>
      </c>
      <c r="M62" s="844" t="b">
        <f>IF(C62="","",IF(D62="DER-RD",VLOOKUP(C62,'DER-RD'!A:H,4,FALSE),IF(D62="DER-ED",VLOOKUP(C62,'DER-ED'!A:G,4,FALSE),IF(D62="SICRO",VLOOKUP(C62,DNIT!A:H,4,FALSE),IF(D62="SINAPI",VLOOKUP(C62,SINAPI!A:D,4,FALSE))))))</f>
        <v>0</v>
      </c>
    </row>
    <row r="63" spans="2:14" ht="15" customHeight="1" thickBot="1" x14ac:dyDescent="0.25">
      <c r="B63" s="354"/>
      <c r="C63" s="354"/>
      <c r="D63" s="354"/>
      <c r="E63" s="354"/>
      <c r="F63" s="354" t="s">
        <v>10402</v>
      </c>
      <c r="G63" s="355">
        <v>0</v>
      </c>
      <c r="H63" s="354"/>
      <c r="I63" s="1100" t="s">
        <v>10403</v>
      </c>
      <c r="J63" s="1100"/>
      <c r="K63" s="355" cm="1">
        <f t="array" ref="K63">SUM(K56:K62*(1+$K$9))</f>
        <v>200.7253258613695</v>
      </c>
      <c r="M63" s="844" t="str">
        <f>IF(C63="","",IF(D63="DER-RD",VLOOKUP(C63,'DER-RD'!A:H,4,FALSE),IF(D63="DER-ED",VLOOKUP(C63,'DER-ED'!A:G,4,FALSE),IF(D63="SICRO",VLOOKUP(C63,DNIT!A:H,4,FALSE),IF(D63="SINAPI",VLOOKUP(C63,SINAPI!A:D,4,FALSE))))))</f>
        <v/>
      </c>
    </row>
    <row r="64" spans="2:14" ht="15" thickTop="1" x14ac:dyDescent="0.2">
      <c r="B64" s="356"/>
      <c r="C64" s="356"/>
      <c r="D64" s="356"/>
      <c r="E64" s="356"/>
      <c r="F64" s="356"/>
      <c r="G64" s="356"/>
      <c r="H64" s="356"/>
      <c r="I64" s="356"/>
      <c r="J64" s="356"/>
      <c r="K64" s="356"/>
      <c r="M64" s="844" t="str">
        <f>IF(C64="","",IF(D64="DER-RD",VLOOKUP(C64,'DER-RD'!A:H,4,FALSE),IF(D64="DER-ED",VLOOKUP(C64,'DER-ED'!A:G,4,FALSE),IF(D64="SICRO",VLOOKUP(C64,DNIT!A:H,4,FALSE),IF(D64="SINAPI",VLOOKUP(C64,SINAPI!A:D,4,FALSE))))))</f>
        <v/>
      </c>
    </row>
    <row r="65" spans="2:14" ht="15" x14ac:dyDescent="0.2">
      <c r="B65" s="357" t="s">
        <v>13941</v>
      </c>
      <c r="C65" s="358" t="s">
        <v>48</v>
      </c>
      <c r="D65" s="357" t="s">
        <v>10404</v>
      </c>
      <c r="E65" s="357" t="s">
        <v>917</v>
      </c>
      <c r="F65" s="1097" t="s">
        <v>10405</v>
      </c>
      <c r="G65" s="1097"/>
      <c r="H65" s="359" t="s">
        <v>10406</v>
      </c>
      <c r="I65" s="358" t="s">
        <v>10407</v>
      </c>
      <c r="J65" s="358" t="s">
        <v>10408</v>
      </c>
      <c r="K65" s="358" t="s">
        <v>10409</v>
      </c>
      <c r="M65" s="844" t="b">
        <f>IF(C65="","",IF(D65="DER-RD",VLOOKUP(C65,'DER-RD'!A:H,4,FALSE),IF(D65="DER-ED",VLOOKUP(C65,'DER-ED'!A:G,4,FALSE),IF(D65="SICRO",VLOOKUP(C65,DNIT!A:H,4,FALSE),IF(D65="SINAPI",VLOOKUP(C65,SINAPI!A:D,4,FALSE))))))</f>
        <v>0</v>
      </c>
    </row>
    <row r="66" spans="2:14" ht="25.5" x14ac:dyDescent="0.2">
      <c r="B66" s="344" t="s">
        <v>10398</v>
      </c>
      <c r="C66" s="345" t="s">
        <v>13937</v>
      </c>
      <c r="D66" s="344" t="s">
        <v>10399</v>
      </c>
      <c r="E66" s="344" t="s">
        <v>13938</v>
      </c>
      <c r="F66" s="1098" t="s">
        <v>10434</v>
      </c>
      <c r="G66" s="1098"/>
      <c r="H66" s="346" t="s">
        <v>587</v>
      </c>
      <c r="I66" s="347">
        <v>1</v>
      </c>
      <c r="J66" s="348">
        <f>K72</f>
        <v>31.403000110621448</v>
      </c>
      <c r="K66" s="348">
        <f>I66*J66</f>
        <v>31.403000110621448</v>
      </c>
      <c r="M66" s="844" t="b">
        <f>IF(C66="","",IF(D66="DER-RD",VLOOKUP(C66,'DER-RD'!A:H,4,FALSE),IF(D66="DER-ED",VLOOKUP(C66,'DER-ED'!A:G,4,FALSE),IF(D66="SICRO",VLOOKUP(C66,DNIT!A:H,4,FALSE),IF(D66="SINAPI",VLOOKUP(C66,SINAPI!A:D,4,FALSE))))))</f>
        <v>0</v>
      </c>
    </row>
    <row r="67" spans="2:14" ht="25.5" customHeight="1" x14ac:dyDescent="0.2">
      <c r="B67" s="349" t="s">
        <v>10400</v>
      </c>
      <c r="C67" s="350">
        <v>40405</v>
      </c>
      <c r="D67" s="349" t="s">
        <v>15804</v>
      </c>
      <c r="E67" s="349" t="s">
        <v>165</v>
      </c>
      <c r="F67" s="1101" t="s">
        <v>164</v>
      </c>
      <c r="G67" s="1101"/>
      <c r="H67" s="351" t="s">
        <v>2029</v>
      </c>
      <c r="I67" s="352">
        <v>3.3599999999999998E-2</v>
      </c>
      <c r="J67" s="353">
        <v>113.03</v>
      </c>
      <c r="K67" s="353">
        <f>I67*J67</f>
        <v>3.7978079999999999</v>
      </c>
      <c r="M67" s="844">
        <f>IF(C67="","",IF(D67="DER-RD",VLOOKUP(C67,'DER-RD'!A:H,4,FALSE),IF(D67="DER-ED",VLOOKUP(C67,'DER-ED'!A:G,4,FALSE),IF(D67="SICRO",VLOOKUP(C67,DNIT!A:H,4,FALSE),IF(D67="SINAPI",VLOOKUP(C67,SINAPI!A:D,4,FALSE))))))</f>
        <v>113.03</v>
      </c>
    </row>
    <row r="68" spans="2:14" ht="25.5" customHeight="1" x14ac:dyDescent="0.2">
      <c r="B68" s="349" t="s">
        <v>10400</v>
      </c>
      <c r="C68" s="350">
        <v>40235</v>
      </c>
      <c r="D68" s="349" t="s">
        <v>15804</v>
      </c>
      <c r="E68" s="349" t="s">
        <v>647</v>
      </c>
      <c r="F68" s="1101" t="s">
        <v>642</v>
      </c>
      <c r="G68" s="1101"/>
      <c r="H68" s="351" t="s">
        <v>61</v>
      </c>
      <c r="I68" s="352">
        <v>1.116E-2</v>
      </c>
      <c r="J68" s="353">
        <v>726.42</v>
      </c>
      <c r="K68" s="353">
        <f>I68*J68</f>
        <v>8.1068471999999989</v>
      </c>
      <c r="M68" s="844">
        <f>IF(C68="","",IF(D68="DER-RD",VLOOKUP(C68,'DER-RD'!A:H,4,FALSE),IF(D68="DER-ED",VLOOKUP(C68,'DER-ED'!A:G,4,FALSE),IF(D68="SICRO",VLOOKUP(C68,DNIT!A:H,4,FALSE),IF(D68="SINAPI",VLOOKUP(C68,SINAPI!A:D,4,FALSE))))))</f>
        <v>726.42</v>
      </c>
    </row>
    <row r="69" spans="2:14" x14ac:dyDescent="0.2">
      <c r="B69" s="360" t="s">
        <v>10411</v>
      </c>
      <c r="C69" s="361">
        <v>10139</v>
      </c>
      <c r="D69" s="360" t="s">
        <v>15804</v>
      </c>
      <c r="E69" s="360" t="s">
        <v>13925</v>
      </c>
      <c r="F69" s="1099" t="s">
        <v>10414</v>
      </c>
      <c r="G69" s="1099"/>
      <c r="H69" s="362" t="s">
        <v>75</v>
      </c>
      <c r="I69" s="363">
        <v>0.14666665000000001</v>
      </c>
      <c r="J69" s="364">
        <v>24.23</v>
      </c>
      <c r="K69" s="364">
        <f t="shared" ref="K69:K71" si="5">I69*J69</f>
        <v>3.5537329295000002</v>
      </c>
      <c r="M69" s="844">
        <f>IF(C69="","",IF(D69="DER-RD",VLOOKUP(C69,'DER-RD'!A:H,4,FALSE),IF(D69="DER-ED",VLOOKUP(C69,'DER-ED'!A:G,4,FALSE),IF(D69="SICRO",VLOOKUP(C69,DNIT!A:H,4,FALSE),IF(D69="SINAPI",VLOOKUP(C69,SINAPI!A:D,4,FALSE))))))</f>
        <v>9.42</v>
      </c>
      <c r="N69" s="369">
        <f>M69*(1+$K$10)</f>
        <v>24.234834000000003</v>
      </c>
    </row>
    <row r="70" spans="2:14" x14ac:dyDescent="0.2">
      <c r="B70" s="360" t="s">
        <v>10411</v>
      </c>
      <c r="C70" s="361">
        <v>10146</v>
      </c>
      <c r="D70" s="360" t="s">
        <v>15804</v>
      </c>
      <c r="E70" s="360" t="s">
        <v>13926</v>
      </c>
      <c r="F70" s="1099" t="s">
        <v>10414</v>
      </c>
      <c r="G70" s="1099"/>
      <c r="H70" s="362" t="s">
        <v>75</v>
      </c>
      <c r="I70" s="363">
        <v>0.14666665000000001</v>
      </c>
      <c r="J70" s="364">
        <v>18</v>
      </c>
      <c r="K70" s="364">
        <f t="shared" si="5"/>
        <v>2.6399997000000002</v>
      </c>
      <c r="M70" s="844">
        <f>IF(C70="","",IF(D70="DER-RD",VLOOKUP(C70,'DER-RD'!A:H,4,FALSE),IF(D70="DER-ED",VLOOKUP(C70,'DER-ED'!A:G,4,FALSE),IF(D70="SICRO",VLOOKUP(C70,DNIT!A:H,4,FALSE),IF(D70="SINAPI",VLOOKUP(C70,SINAPI!A:D,4,FALSE))))))</f>
        <v>7</v>
      </c>
      <c r="N70" s="369">
        <f>M70*(1+$K$10)</f>
        <v>18.008900000000001</v>
      </c>
    </row>
    <row r="71" spans="2:14" x14ac:dyDescent="0.2">
      <c r="B71" s="360" t="s">
        <v>10411</v>
      </c>
      <c r="C71" s="361">
        <v>21517</v>
      </c>
      <c r="D71" s="360" t="s">
        <v>15804</v>
      </c>
      <c r="E71" s="360" t="s">
        <v>13942</v>
      </c>
      <c r="F71" s="1099" t="s">
        <v>10412</v>
      </c>
      <c r="G71" s="1099"/>
      <c r="H71" s="362" t="s">
        <v>73</v>
      </c>
      <c r="I71" s="363">
        <v>0.88500000000000001</v>
      </c>
      <c r="J71" s="364">
        <v>6.78</v>
      </c>
      <c r="K71" s="364">
        <f t="shared" si="5"/>
        <v>6.0003000000000002</v>
      </c>
      <c r="M71" s="844">
        <f>IF(C71="","",IF(D71="DER-RD",VLOOKUP(C71,'DER-RD'!A:H,4,FALSE),IF(D71="DER-ED",VLOOKUP(C71,'DER-ED'!A:G,4,FALSE),IF(D71="SICRO",VLOOKUP(C71,DNIT!A:H,4,FALSE),IF(D71="SINAPI",VLOOKUP(C71,SINAPI!A:D,4,FALSE))))))</f>
        <v>6.78</v>
      </c>
    </row>
    <row r="72" spans="2:14" ht="15" thickBot="1" x14ac:dyDescent="0.25">
      <c r="B72" s="354"/>
      <c r="C72" s="354"/>
      <c r="D72" s="354"/>
      <c r="E72" s="354"/>
      <c r="F72" s="354" t="s">
        <v>10402</v>
      </c>
      <c r="G72" s="355">
        <v>0</v>
      </c>
      <c r="H72" s="354"/>
      <c r="I72" s="1100" t="s">
        <v>10403</v>
      </c>
      <c r="J72" s="1100"/>
      <c r="K72" s="355" cm="1">
        <f t="array" ref="K72">SUM(K67:K71*(1+$K$9))</f>
        <v>31.403000110621448</v>
      </c>
      <c r="M72" s="844" t="str">
        <f>IF(C72="","",IF(D72="DER-RD",VLOOKUP(C72,'DER-RD'!A:H,4,FALSE),IF(D72="DER-ED",VLOOKUP(C72,'DER-ED'!A:G,4,FALSE),IF(D72="SICRO",VLOOKUP(C72,DNIT!A:H,4,FALSE),IF(D72="SINAPI",VLOOKUP(C72,SINAPI!A:D,4,FALSE))))))</f>
        <v/>
      </c>
    </row>
    <row r="73" spans="2:14" ht="15" thickTop="1" x14ac:dyDescent="0.2">
      <c r="B73" s="356"/>
      <c r="C73" s="356"/>
      <c r="D73" s="356"/>
      <c r="E73" s="356"/>
      <c r="F73" s="356"/>
      <c r="G73" s="356"/>
      <c r="H73" s="356"/>
      <c r="I73" s="356"/>
      <c r="J73" s="356"/>
      <c r="K73" s="356"/>
      <c r="M73" s="844" t="str">
        <f>IF(C73="","",IF(D73="DER-RD",VLOOKUP(C73,'DER-RD'!A:H,4,FALSE),IF(D73="DER-ED",VLOOKUP(C73,'DER-ED'!A:G,4,FALSE),IF(D73="SICRO",VLOOKUP(C73,DNIT!A:H,4,FALSE),IF(D73="SINAPI",VLOOKUP(C73,SINAPI!A:D,4,FALSE))))))</f>
        <v/>
      </c>
    </row>
    <row r="74" spans="2:14" ht="15" x14ac:dyDescent="0.2">
      <c r="B74" s="357" t="s">
        <v>13943</v>
      </c>
      <c r="C74" s="358" t="s">
        <v>48</v>
      </c>
      <c r="D74" s="357" t="s">
        <v>10404</v>
      </c>
      <c r="E74" s="357" t="s">
        <v>917</v>
      </c>
      <c r="F74" s="1097" t="s">
        <v>10405</v>
      </c>
      <c r="G74" s="1097"/>
      <c r="H74" s="359" t="s">
        <v>10406</v>
      </c>
      <c r="I74" s="358" t="s">
        <v>10407</v>
      </c>
      <c r="J74" s="358" t="s">
        <v>10408</v>
      </c>
      <c r="K74" s="358" t="s">
        <v>10409</v>
      </c>
      <c r="M74" s="844" t="b">
        <f>IF(C74="","",IF(D74="DER-RD",VLOOKUP(C74,'DER-RD'!A:H,4,FALSE),IF(D74="DER-ED",VLOOKUP(C74,'DER-ED'!A:G,4,FALSE),IF(D74="SICRO",VLOOKUP(C74,DNIT!A:H,4,FALSE),IF(D74="SINAPI",VLOOKUP(C74,SINAPI!A:D,4,FALSE))))))</f>
        <v>0</v>
      </c>
    </row>
    <row r="75" spans="2:14" ht="25.5" customHeight="1" x14ac:dyDescent="0.2">
      <c r="B75" s="344" t="s">
        <v>10398</v>
      </c>
      <c r="C75" s="345" t="s">
        <v>13944</v>
      </c>
      <c r="D75" s="344" t="s">
        <v>10399</v>
      </c>
      <c r="E75" s="344" t="s">
        <v>13945</v>
      </c>
      <c r="F75" s="1098" t="s">
        <v>10434</v>
      </c>
      <c r="G75" s="1098"/>
      <c r="H75" s="346" t="s">
        <v>587</v>
      </c>
      <c r="I75" s="347">
        <v>1</v>
      </c>
      <c r="J75" s="348">
        <f>K81</f>
        <v>72.075272909485989</v>
      </c>
      <c r="K75" s="348">
        <f>I75*J75</f>
        <v>72.075272909485989</v>
      </c>
      <c r="M75" s="844" t="b">
        <f>IF(C75="","",IF(D75="DER-RD",VLOOKUP(C75,'DER-RD'!A:H,4,FALSE),IF(D75="DER-ED",VLOOKUP(C75,'DER-ED'!A:G,4,FALSE),IF(D75="SICRO",VLOOKUP(C75,DNIT!A:H,4,FALSE),IF(D75="SINAPI",VLOOKUP(C75,SINAPI!A:D,4,FALSE))))))</f>
        <v>0</v>
      </c>
    </row>
    <row r="76" spans="2:14" ht="25.5" customHeight="1" x14ac:dyDescent="0.2">
      <c r="B76" s="349" t="s">
        <v>10400</v>
      </c>
      <c r="C76" s="350">
        <v>40405</v>
      </c>
      <c r="D76" s="349" t="s">
        <v>15804</v>
      </c>
      <c r="E76" s="349" t="s">
        <v>165</v>
      </c>
      <c r="F76" s="1101" t="s">
        <v>164</v>
      </c>
      <c r="G76" s="1101"/>
      <c r="H76" s="351" t="s">
        <v>2029</v>
      </c>
      <c r="I76" s="352">
        <v>7.7100000000000002E-2</v>
      </c>
      <c r="J76" s="353">
        <v>113.03</v>
      </c>
      <c r="K76" s="353">
        <f>I76*J76</f>
        <v>8.7146129999999999</v>
      </c>
      <c r="M76" s="844">
        <f>IF(C76="","",IF(D76="DER-RD",VLOOKUP(C76,'DER-RD'!A:H,4,FALSE),IF(D76="DER-ED",VLOOKUP(C76,'DER-ED'!A:G,4,FALSE),IF(D76="SICRO",VLOOKUP(C76,DNIT!A:H,4,FALSE),IF(D76="SINAPI",VLOOKUP(C76,SINAPI!A:D,4,FALSE))))))</f>
        <v>113.03</v>
      </c>
    </row>
    <row r="77" spans="2:14" ht="25.5" customHeight="1" x14ac:dyDescent="0.2">
      <c r="B77" s="349" t="s">
        <v>10400</v>
      </c>
      <c r="C77" s="350">
        <v>40235</v>
      </c>
      <c r="D77" s="349" t="s">
        <v>15804</v>
      </c>
      <c r="E77" s="349" t="s">
        <v>647</v>
      </c>
      <c r="F77" s="1101" t="s">
        <v>642</v>
      </c>
      <c r="G77" s="1101"/>
      <c r="H77" s="351" t="s">
        <v>61</v>
      </c>
      <c r="I77" s="352">
        <v>2.5621999999999999E-2</v>
      </c>
      <c r="J77" s="353">
        <v>726.42</v>
      </c>
      <c r="K77" s="353">
        <f>I77*J77</f>
        <v>18.612333239999998</v>
      </c>
      <c r="M77" s="844">
        <f>IF(C77="","",IF(D77="DER-RD",VLOOKUP(C77,'DER-RD'!A:H,4,FALSE),IF(D77="DER-ED",VLOOKUP(C77,'DER-ED'!A:G,4,FALSE),IF(D77="SICRO",VLOOKUP(C77,DNIT!A:H,4,FALSE),IF(D77="SINAPI",VLOOKUP(C77,SINAPI!A:D,4,FALSE))))))</f>
        <v>726.42</v>
      </c>
    </row>
    <row r="78" spans="2:14" ht="25.5" customHeight="1" x14ac:dyDescent="0.2">
      <c r="B78" s="360" t="s">
        <v>10411</v>
      </c>
      <c r="C78" s="361">
        <v>10139</v>
      </c>
      <c r="D78" s="360" t="s">
        <v>15804</v>
      </c>
      <c r="E78" s="360" t="s">
        <v>13925</v>
      </c>
      <c r="F78" s="1099" t="s">
        <v>10414</v>
      </c>
      <c r="G78" s="1099"/>
      <c r="H78" s="362" t="s">
        <v>75</v>
      </c>
      <c r="I78" s="363">
        <v>0.33673399999999998</v>
      </c>
      <c r="J78" s="364">
        <v>24.23</v>
      </c>
      <c r="K78" s="364">
        <f t="shared" ref="K78:K80" si="6">I78*J78</f>
        <v>8.1590648199999993</v>
      </c>
      <c r="M78" s="844">
        <f>IF(C78="","",IF(D78="DER-RD",VLOOKUP(C78,'DER-RD'!A:H,4,FALSE),IF(D78="DER-ED",VLOOKUP(C78,'DER-ED'!A:G,4,FALSE),IF(D78="SICRO",VLOOKUP(C78,DNIT!A:H,4,FALSE),IF(D78="SINAPI",VLOOKUP(C78,SINAPI!A:D,4,FALSE))))))</f>
        <v>9.42</v>
      </c>
      <c r="N78" s="369">
        <f>M78*(1+$K$10)</f>
        <v>24.234834000000003</v>
      </c>
    </row>
    <row r="79" spans="2:14" ht="25.5" customHeight="1" x14ac:dyDescent="0.2">
      <c r="B79" s="360" t="s">
        <v>10411</v>
      </c>
      <c r="C79" s="361">
        <v>10146</v>
      </c>
      <c r="D79" s="360" t="s">
        <v>15804</v>
      </c>
      <c r="E79" s="360" t="s">
        <v>13926</v>
      </c>
      <c r="F79" s="1099" t="s">
        <v>10414</v>
      </c>
      <c r="G79" s="1099"/>
      <c r="H79" s="362" t="s">
        <v>75</v>
      </c>
      <c r="I79" s="363">
        <v>0.33673399999999998</v>
      </c>
      <c r="J79" s="364">
        <v>18</v>
      </c>
      <c r="K79" s="364">
        <f t="shared" si="6"/>
        <v>6.0612119999999994</v>
      </c>
      <c r="M79" s="844">
        <f>IF(C79="","",IF(D79="DER-RD",VLOOKUP(C79,'DER-RD'!A:H,4,FALSE),IF(D79="DER-ED",VLOOKUP(C79,'DER-ED'!A:G,4,FALSE),IF(D79="SICRO",VLOOKUP(C79,DNIT!A:H,4,FALSE),IF(D79="SINAPI",VLOOKUP(C79,SINAPI!A:D,4,FALSE))))))</f>
        <v>7</v>
      </c>
      <c r="N79" s="369">
        <f>M79*(1+$K$10)</f>
        <v>18.008900000000001</v>
      </c>
    </row>
    <row r="80" spans="2:14" ht="25.5" customHeight="1" x14ac:dyDescent="0.2">
      <c r="B80" s="360" t="s">
        <v>10411</v>
      </c>
      <c r="C80" s="361">
        <v>21517</v>
      </c>
      <c r="D80" s="360" t="s">
        <v>15804</v>
      </c>
      <c r="E80" s="360" t="s">
        <v>13942</v>
      </c>
      <c r="F80" s="1099" t="s">
        <v>10412</v>
      </c>
      <c r="G80" s="1099"/>
      <c r="H80" s="362" t="s">
        <v>73</v>
      </c>
      <c r="I80" s="363">
        <v>2.0299999999999998</v>
      </c>
      <c r="J80" s="364">
        <v>6.78</v>
      </c>
      <c r="K80" s="364">
        <f t="shared" si="6"/>
        <v>13.763399999999999</v>
      </c>
      <c r="M80" s="844">
        <f>IF(C80="","",IF(D80="DER-RD",VLOOKUP(C80,'DER-RD'!A:H,4,FALSE),IF(D80="DER-ED",VLOOKUP(C80,'DER-ED'!A:G,4,FALSE),IF(D80="SICRO",VLOOKUP(C80,DNIT!A:H,4,FALSE),IF(D80="SINAPI",VLOOKUP(C80,SINAPI!A:D,4,FALSE))))))</f>
        <v>6.78</v>
      </c>
    </row>
    <row r="81" spans="2:14" ht="14.25" customHeight="1" thickBot="1" x14ac:dyDescent="0.25">
      <c r="B81" s="354"/>
      <c r="C81" s="354"/>
      <c r="D81" s="354"/>
      <c r="E81" s="354"/>
      <c r="F81" s="354" t="s">
        <v>10402</v>
      </c>
      <c r="G81" s="355">
        <v>0</v>
      </c>
      <c r="H81" s="354"/>
      <c r="I81" s="1100" t="s">
        <v>10403</v>
      </c>
      <c r="J81" s="1100"/>
      <c r="K81" s="355" cm="1">
        <f t="array" ref="K81">SUM(K76:K80*(1+$K$9))</f>
        <v>72.075272909485989</v>
      </c>
      <c r="M81" s="844" t="str">
        <f>IF(C81="","",IF(D81="DER-RD",VLOOKUP(C81,'DER-RD'!A:H,4,FALSE),IF(D81="DER-ED",VLOOKUP(C81,'DER-ED'!A:G,4,FALSE),IF(D81="SICRO",VLOOKUP(C81,DNIT!A:H,4,FALSE),IF(D81="SINAPI",VLOOKUP(C81,SINAPI!A:D,4,FALSE))))))</f>
        <v/>
      </c>
    </row>
    <row r="82" spans="2:14" ht="15" thickTop="1" x14ac:dyDescent="0.2">
      <c r="B82" s="356"/>
      <c r="C82" s="356"/>
      <c r="D82" s="356"/>
      <c r="E82" s="356"/>
      <c r="F82" s="356"/>
      <c r="G82" s="356"/>
      <c r="H82" s="356"/>
      <c r="I82" s="356"/>
      <c r="J82" s="356"/>
      <c r="K82" s="356"/>
      <c r="M82" s="844" t="str">
        <f>IF(C82="","",IF(D82="DER-RD",VLOOKUP(C82,'DER-RD'!A:H,4,FALSE),IF(D82="DER-ED",VLOOKUP(C82,'DER-ED'!A:G,4,FALSE),IF(D82="SICRO",VLOOKUP(C82,DNIT!A:H,4,FALSE),IF(D82="SINAPI",VLOOKUP(C82,SINAPI!A:D,4,FALSE))))))</f>
        <v/>
      </c>
    </row>
    <row r="83" spans="2:14" ht="15" customHeight="1" x14ac:dyDescent="0.2">
      <c r="B83" s="357" t="s">
        <v>13946</v>
      </c>
      <c r="C83" s="358" t="s">
        <v>48</v>
      </c>
      <c r="D83" s="357" t="s">
        <v>10404</v>
      </c>
      <c r="E83" s="357" t="s">
        <v>917</v>
      </c>
      <c r="F83" s="1097" t="s">
        <v>10405</v>
      </c>
      <c r="G83" s="1097"/>
      <c r="H83" s="359" t="s">
        <v>10406</v>
      </c>
      <c r="I83" s="358" t="s">
        <v>10407</v>
      </c>
      <c r="J83" s="358" t="s">
        <v>10408</v>
      </c>
      <c r="K83" s="358" t="s">
        <v>10409</v>
      </c>
      <c r="M83" s="844" t="b">
        <f>IF(C83="","",IF(D83="DER-RD",VLOOKUP(C83,'DER-RD'!A:H,4,FALSE),IF(D83="DER-ED",VLOOKUP(C83,'DER-ED'!A:G,4,FALSE),IF(D83="SICRO",VLOOKUP(C83,DNIT!A:H,4,FALSE),IF(D83="SINAPI",VLOOKUP(C83,SINAPI!A:D,4,FALSE))))))</f>
        <v>0</v>
      </c>
    </row>
    <row r="84" spans="2:14" ht="38.25" x14ac:dyDescent="0.2">
      <c r="B84" s="344" t="s">
        <v>10398</v>
      </c>
      <c r="C84" s="345" t="s">
        <v>13947</v>
      </c>
      <c r="D84" s="344" t="s">
        <v>10399</v>
      </c>
      <c r="E84" s="344" t="s">
        <v>13792</v>
      </c>
      <c r="F84" s="1098" t="s">
        <v>10434</v>
      </c>
      <c r="G84" s="1098"/>
      <c r="H84" s="346" t="s">
        <v>587</v>
      </c>
      <c r="I84" s="347">
        <v>1</v>
      </c>
      <c r="J84" s="348">
        <f>K92</f>
        <v>283.95714417060196</v>
      </c>
      <c r="K84" s="348">
        <f>I84*J84</f>
        <v>283.95714417060196</v>
      </c>
      <c r="M84" s="844" t="b">
        <f>IF(C84="","",IF(D84="DER-RD",VLOOKUP(C84,'DER-RD'!A:H,4,FALSE),IF(D84="DER-ED",VLOOKUP(C84,'DER-ED'!A:G,4,FALSE),IF(D84="SICRO",VLOOKUP(C84,DNIT!A:H,4,FALSE),IF(D84="SINAPI",VLOOKUP(C84,SINAPI!A:D,4,FALSE))))))</f>
        <v>0</v>
      </c>
    </row>
    <row r="85" spans="2:14" ht="25.5" x14ac:dyDescent="0.2">
      <c r="B85" s="349" t="s">
        <v>10400</v>
      </c>
      <c r="C85" s="350">
        <v>30119</v>
      </c>
      <c r="D85" s="349" t="s">
        <v>15804</v>
      </c>
      <c r="E85" s="349" t="s">
        <v>637</v>
      </c>
      <c r="F85" s="1101" t="s">
        <v>152</v>
      </c>
      <c r="G85" s="1101"/>
      <c r="H85" s="351" t="s">
        <v>2029</v>
      </c>
      <c r="I85" s="352">
        <v>0.13270000000000001</v>
      </c>
      <c r="J85" s="353">
        <v>30.6</v>
      </c>
      <c r="K85" s="353">
        <f>I85*J85</f>
        <v>4.060620000000001</v>
      </c>
      <c r="M85" s="844">
        <f>IF(C85="","",IF(D85="DER-RD",VLOOKUP(C85,'DER-RD'!A:H,4,FALSE),IF(D85="DER-ED",VLOOKUP(C85,'DER-ED'!A:G,4,FALSE),IF(D85="SICRO",VLOOKUP(C85,DNIT!A:H,4,FALSE),IF(D85="SINAPI",VLOOKUP(C85,SINAPI!A:D,4,FALSE))))))</f>
        <v>30.6</v>
      </c>
    </row>
    <row r="86" spans="2:14" ht="25.5" x14ac:dyDescent="0.2">
      <c r="B86" s="349" t="s">
        <v>10400</v>
      </c>
      <c r="C86" s="350">
        <v>30101</v>
      </c>
      <c r="D86" s="349" t="s">
        <v>15804</v>
      </c>
      <c r="E86" s="349" t="s">
        <v>153</v>
      </c>
      <c r="F86" s="1101" t="s">
        <v>152</v>
      </c>
      <c r="G86" s="1101"/>
      <c r="H86" s="351" t="s">
        <v>61</v>
      </c>
      <c r="I86" s="352">
        <v>7.9621999999999998E-2</v>
      </c>
      <c r="J86" s="353">
        <v>58.51</v>
      </c>
      <c r="K86" s="353">
        <f t="shared" ref="K86:K91" si="7">I86*J86</f>
        <v>4.6586832199999995</v>
      </c>
      <c r="M86" s="844">
        <f>IF(C86="","",IF(D86="DER-RD",VLOOKUP(C86,'DER-RD'!A:H,4,FALSE),IF(D86="DER-ED",VLOOKUP(C86,'DER-ED'!A:G,4,FALSE),IF(D86="SICRO",VLOOKUP(C86,DNIT!A:H,4,FALSE),IF(D86="SINAPI",VLOOKUP(C86,SINAPI!A:D,4,FALSE))))))</f>
        <v>58.51</v>
      </c>
    </row>
    <row r="87" spans="2:14" ht="25.5" customHeight="1" x14ac:dyDescent="0.2">
      <c r="B87" s="349" t="s">
        <v>10400</v>
      </c>
      <c r="C87" s="350">
        <v>30203</v>
      </c>
      <c r="D87" s="349" t="s">
        <v>15804</v>
      </c>
      <c r="E87" s="349" t="s">
        <v>577</v>
      </c>
      <c r="F87" s="1101" t="s">
        <v>156</v>
      </c>
      <c r="G87" s="1101"/>
      <c r="H87" s="351" t="s">
        <v>61</v>
      </c>
      <c r="I87" s="352">
        <v>1.3270000000000001E-2</v>
      </c>
      <c r="J87" s="353">
        <v>251.05</v>
      </c>
      <c r="K87" s="353">
        <f t="shared" si="7"/>
        <v>3.3314335000000002</v>
      </c>
      <c r="M87" s="844">
        <f>IF(C87="","",IF(D87="DER-RD",VLOOKUP(C87,'DER-RD'!A:H,4,FALSE),IF(D87="DER-ED",VLOOKUP(C87,'DER-ED'!A:G,4,FALSE),IF(D87="SICRO",VLOOKUP(C87,DNIT!A:H,4,FALSE),IF(D87="SINAPI",VLOOKUP(C87,SINAPI!A:D,4,FALSE))))))</f>
        <v>251.05</v>
      </c>
    </row>
    <row r="88" spans="2:14" ht="25.5" customHeight="1" x14ac:dyDescent="0.2">
      <c r="B88" s="349" t="s">
        <v>10400</v>
      </c>
      <c r="C88" s="350" t="s">
        <v>13944</v>
      </c>
      <c r="D88" s="349" t="s">
        <v>10399</v>
      </c>
      <c r="E88" s="349" t="s">
        <v>13945</v>
      </c>
      <c r="F88" s="1101" t="s">
        <v>10434</v>
      </c>
      <c r="G88" s="1101"/>
      <c r="H88" s="351" t="s">
        <v>587</v>
      </c>
      <c r="I88" s="352">
        <v>1</v>
      </c>
      <c r="J88" s="353">
        <v>54.75</v>
      </c>
      <c r="K88" s="353">
        <f t="shared" si="7"/>
        <v>54.75</v>
      </c>
      <c r="M88" s="844" t="b">
        <f>IF(C88="","",IF(D88="DER-RD",VLOOKUP(C88,'DER-RD'!A:H,4,FALSE),IF(D88="DER-ED",VLOOKUP(C88,'DER-ED'!A:G,4,FALSE),IF(D88="SICRO",VLOOKUP(C88,DNIT!A:H,4,FALSE),IF(D88="SINAPI",VLOOKUP(C88,SINAPI!A:D,4,FALSE))))))</f>
        <v>0</v>
      </c>
    </row>
    <row r="89" spans="2:14" ht="25.5" customHeight="1" x14ac:dyDescent="0.2">
      <c r="B89" s="360" t="s">
        <v>10411</v>
      </c>
      <c r="C89" s="361">
        <v>10139</v>
      </c>
      <c r="D89" s="360" t="s">
        <v>15804</v>
      </c>
      <c r="E89" s="360" t="s">
        <v>13925</v>
      </c>
      <c r="F89" s="1099" t="s">
        <v>10414</v>
      </c>
      <c r="G89" s="1099"/>
      <c r="H89" s="362" t="s">
        <v>75</v>
      </c>
      <c r="I89" s="363">
        <v>1.0522899999999999</v>
      </c>
      <c r="J89" s="364">
        <v>24.23</v>
      </c>
      <c r="K89" s="364">
        <f t="shared" si="7"/>
        <v>25.496986700000001</v>
      </c>
      <c r="M89" s="844">
        <f>IF(C89="","",IF(D89="DER-RD",VLOOKUP(C89,'DER-RD'!A:H,4,FALSE),IF(D89="DER-ED",VLOOKUP(C89,'DER-ED'!A:G,4,FALSE),IF(D89="SICRO",VLOOKUP(C89,DNIT!A:H,4,FALSE),IF(D89="SINAPI",VLOOKUP(C89,SINAPI!A:D,4,FALSE))))))</f>
        <v>9.42</v>
      </c>
      <c r="N89" s="369">
        <f>M89*(1+$K$10)</f>
        <v>24.234834000000003</v>
      </c>
    </row>
    <row r="90" spans="2:14" ht="25.5" customHeight="1" x14ac:dyDescent="0.2">
      <c r="B90" s="360" t="s">
        <v>10411</v>
      </c>
      <c r="C90" s="361">
        <v>10146</v>
      </c>
      <c r="D90" s="360" t="s">
        <v>15804</v>
      </c>
      <c r="E90" s="360" t="s">
        <v>13926</v>
      </c>
      <c r="F90" s="1099" t="s">
        <v>10414</v>
      </c>
      <c r="G90" s="1099"/>
      <c r="H90" s="362" t="s">
        <v>75</v>
      </c>
      <c r="I90" s="363">
        <v>1.0522899999999999</v>
      </c>
      <c r="J90" s="364">
        <v>18</v>
      </c>
      <c r="K90" s="364">
        <f t="shared" si="7"/>
        <v>18.941219999999998</v>
      </c>
      <c r="M90" s="844">
        <f>IF(C90="","",IF(D90="DER-RD",VLOOKUP(C90,'DER-RD'!A:H,4,FALSE),IF(D90="DER-ED",VLOOKUP(C90,'DER-ED'!A:G,4,FALSE),IF(D90="SICRO",VLOOKUP(C90,DNIT!A:H,4,FALSE),IF(D90="SINAPI",VLOOKUP(C90,SINAPI!A:D,4,FALSE))))))</f>
        <v>7</v>
      </c>
      <c r="N90" s="369">
        <f>M90*(1+$K$10)</f>
        <v>18.008900000000001</v>
      </c>
    </row>
    <row r="91" spans="2:14" ht="25.5" customHeight="1" x14ac:dyDescent="0.2">
      <c r="B91" s="360" t="s">
        <v>10411</v>
      </c>
      <c r="C91" s="361" t="s">
        <v>13939</v>
      </c>
      <c r="D91" s="360" t="s">
        <v>10399</v>
      </c>
      <c r="E91" s="360" t="s">
        <v>13940</v>
      </c>
      <c r="F91" s="1099" t="s">
        <v>10412</v>
      </c>
      <c r="G91" s="1099"/>
      <c r="H91" s="362" t="s">
        <v>70</v>
      </c>
      <c r="I91" s="363">
        <v>1</v>
      </c>
      <c r="J91" s="364">
        <v>106.67</v>
      </c>
      <c r="K91" s="364">
        <f t="shared" si="7"/>
        <v>106.67</v>
      </c>
      <c r="M91" s="844" t="b">
        <f>IF(C91="","",IF(D91="DER-RD",VLOOKUP(C91,'DER-RD'!A:H,4,FALSE),IF(D91="DER-ED",VLOOKUP(C91,'DER-ED'!A:G,4,FALSE),IF(D91="SICRO",VLOOKUP(C91,DNIT!A:H,4,FALSE),IF(D91="SINAPI",VLOOKUP(C91,SINAPI!A:D,4,FALSE))))))</f>
        <v>0</v>
      </c>
    </row>
    <row r="92" spans="2:14" ht="14.25" customHeight="1" thickBot="1" x14ac:dyDescent="0.25">
      <c r="B92" s="354"/>
      <c r="C92" s="354"/>
      <c r="D92" s="354"/>
      <c r="E92" s="354"/>
      <c r="F92" s="354" t="s">
        <v>10402</v>
      </c>
      <c r="G92" s="355">
        <v>0</v>
      </c>
      <c r="H92" s="354"/>
      <c r="I92" s="1100" t="s">
        <v>10403</v>
      </c>
      <c r="J92" s="1100"/>
      <c r="K92" s="355" cm="1">
        <f t="array" ref="K92">SUM(K85:K91*(1+$K$9))</f>
        <v>283.95714417060196</v>
      </c>
      <c r="M92" s="844" t="str">
        <f>IF(C92="","",IF(D92="DER-RD",VLOOKUP(C92,'DER-RD'!A:H,4,FALSE),IF(D92="DER-ED",VLOOKUP(C92,'DER-ED'!A:G,4,FALSE),IF(D92="SICRO",VLOOKUP(C92,DNIT!A:H,4,FALSE),IF(D92="SINAPI",VLOOKUP(C92,SINAPI!A:D,4,FALSE))))))</f>
        <v/>
      </c>
    </row>
    <row r="93" spans="2:14" ht="15" thickTop="1" x14ac:dyDescent="0.2">
      <c r="B93" s="356"/>
      <c r="C93" s="356"/>
      <c r="D93" s="356"/>
      <c r="E93" s="356"/>
      <c r="F93" s="356"/>
      <c r="G93" s="356"/>
      <c r="H93" s="356"/>
      <c r="I93" s="356"/>
      <c r="J93" s="356"/>
      <c r="K93" s="356"/>
      <c r="M93" s="844" t="str">
        <f>IF(C93="","",IF(D93="DER-RD",VLOOKUP(C93,'DER-RD'!A:H,4,FALSE),IF(D93="DER-ED",VLOOKUP(C93,'DER-ED'!A:G,4,FALSE),IF(D93="SICRO",VLOOKUP(C93,DNIT!A:H,4,FALSE),IF(D93="SINAPI",VLOOKUP(C93,SINAPI!A:D,4,FALSE))))))</f>
        <v/>
      </c>
    </row>
    <row r="94" spans="2:14" ht="15" customHeight="1" x14ac:dyDescent="0.2">
      <c r="B94" s="357" t="s">
        <v>13948</v>
      </c>
      <c r="C94" s="358" t="s">
        <v>48</v>
      </c>
      <c r="D94" s="357" t="s">
        <v>10404</v>
      </c>
      <c r="E94" s="357" t="s">
        <v>917</v>
      </c>
      <c r="F94" s="1097" t="s">
        <v>10405</v>
      </c>
      <c r="G94" s="1097"/>
      <c r="H94" s="359" t="s">
        <v>10406</v>
      </c>
      <c r="I94" s="358" t="s">
        <v>10407</v>
      </c>
      <c r="J94" s="358" t="s">
        <v>10408</v>
      </c>
      <c r="K94" s="358" t="s">
        <v>10409</v>
      </c>
      <c r="M94" s="844" t="b">
        <f>IF(C94="","",IF(D94="DER-RD",VLOOKUP(C94,'DER-RD'!A:H,4,FALSE),IF(D94="DER-ED",VLOOKUP(C94,'DER-ED'!A:G,4,FALSE),IF(D94="SICRO",VLOOKUP(C94,DNIT!A:H,4,FALSE),IF(D94="SINAPI",VLOOKUP(C94,SINAPI!A:D,4,FALSE))))))</f>
        <v>0</v>
      </c>
    </row>
    <row r="95" spans="2:14" ht="25.5" x14ac:dyDescent="0.2">
      <c r="B95" s="344" t="s">
        <v>10398</v>
      </c>
      <c r="C95" s="345" t="s">
        <v>13949</v>
      </c>
      <c r="D95" s="344" t="s">
        <v>10399</v>
      </c>
      <c r="E95" s="344" t="s">
        <v>13793</v>
      </c>
      <c r="F95" s="1098">
        <v>1508</v>
      </c>
      <c r="G95" s="1098"/>
      <c r="H95" s="346" t="s">
        <v>588</v>
      </c>
      <c r="I95" s="347">
        <v>1</v>
      </c>
      <c r="J95" s="348">
        <f>K100</f>
        <v>112.95595271899998</v>
      </c>
      <c r="K95" s="348">
        <f>I95*J95</f>
        <v>112.95595271899998</v>
      </c>
      <c r="M95" s="844" t="b">
        <f>IF(C95="","",IF(D95="DER-RD",VLOOKUP(C95,'DER-RD'!A:H,4,FALSE),IF(D95="DER-ED",VLOOKUP(C95,'DER-ED'!A:G,4,FALSE),IF(D95="SICRO",VLOOKUP(C95,DNIT!A:H,4,FALSE),IF(D95="SINAPI",VLOOKUP(C95,SINAPI!A:D,4,FALSE))))))</f>
        <v>0</v>
      </c>
    </row>
    <row r="96" spans="2:14" x14ac:dyDescent="0.2">
      <c r="B96" s="360" t="s">
        <v>10411</v>
      </c>
      <c r="C96" s="361">
        <v>10115</v>
      </c>
      <c r="D96" s="360" t="s">
        <v>15804</v>
      </c>
      <c r="E96" s="360" t="s">
        <v>10415</v>
      </c>
      <c r="F96" s="1099" t="s">
        <v>10414</v>
      </c>
      <c r="G96" s="1099"/>
      <c r="H96" s="362" t="s">
        <v>75</v>
      </c>
      <c r="I96" s="363">
        <v>0.26300000000000001</v>
      </c>
      <c r="J96" s="364">
        <v>24.23</v>
      </c>
      <c r="K96" s="364">
        <f t="shared" ref="K96:K99" si="8">I96*J96</f>
        <v>6.37249</v>
      </c>
      <c r="M96" s="844">
        <f>IF(C96="","",IF(D96="DER-RD",VLOOKUP(C96,'DER-RD'!A:H,4,FALSE),IF(D96="DER-ED",VLOOKUP(C96,'DER-ED'!A:G,4,FALSE),IF(D96="SICRO",VLOOKUP(C96,DNIT!A:H,4,FALSE),IF(D96="SINAPI",VLOOKUP(C96,SINAPI!A:D,4,FALSE))))))</f>
        <v>9.42</v>
      </c>
      <c r="N96" s="369">
        <f>M96*(1+$K$10)</f>
        <v>24.234834000000003</v>
      </c>
    </row>
    <row r="97" spans="2:13" ht="25.5" customHeight="1" x14ac:dyDescent="0.2">
      <c r="B97" s="360" t="s">
        <v>10411</v>
      </c>
      <c r="C97" s="361" t="s">
        <v>13950</v>
      </c>
      <c r="D97" s="360" t="s">
        <v>10399</v>
      </c>
      <c r="E97" s="360" t="s">
        <v>13951</v>
      </c>
      <c r="F97" s="1099" t="s">
        <v>10412</v>
      </c>
      <c r="G97" s="1099"/>
      <c r="H97" s="362" t="s">
        <v>70</v>
      </c>
      <c r="I97" s="363">
        <v>1</v>
      </c>
      <c r="J97" s="364">
        <v>70.83</v>
      </c>
      <c r="K97" s="364">
        <f t="shared" si="8"/>
        <v>70.83</v>
      </c>
      <c r="M97" s="844" t="b">
        <f>IF(C97="","",IF(D97="DER-RD",VLOOKUP(C97,'DER-RD'!A:H,4,FALSE),IF(D97="DER-ED",VLOOKUP(C97,'DER-ED'!A:G,4,FALSE),IF(D97="SICRO",VLOOKUP(C97,DNIT!A:H,4,FALSE),IF(D97="SINAPI",VLOOKUP(C97,SINAPI!A:D,4,FALSE))))))</f>
        <v>0</v>
      </c>
    </row>
    <row r="98" spans="2:13" x14ac:dyDescent="0.2">
      <c r="B98" s="360" t="s">
        <v>10411</v>
      </c>
      <c r="C98" s="361">
        <v>48503</v>
      </c>
      <c r="D98" s="360" t="s">
        <v>15804</v>
      </c>
      <c r="E98" s="360" t="s">
        <v>13952</v>
      </c>
      <c r="F98" s="1099" t="s">
        <v>10412</v>
      </c>
      <c r="G98" s="1099"/>
      <c r="H98" s="362" t="s">
        <v>70</v>
      </c>
      <c r="I98" s="363">
        <v>3</v>
      </c>
      <c r="J98" s="364">
        <v>1.73</v>
      </c>
      <c r="K98" s="364">
        <f t="shared" si="8"/>
        <v>5.1899999999999995</v>
      </c>
      <c r="M98" s="844">
        <f>IF(C98="","",IF(D98="DER-RD",VLOOKUP(C98,'DER-RD'!A:H,4,FALSE),IF(D98="DER-ED",VLOOKUP(C98,'DER-ED'!A:G,4,FALSE),IF(D98="SICRO",VLOOKUP(C98,DNIT!A:H,4,FALSE),IF(D98="SINAPI",VLOOKUP(C98,SINAPI!A:D,4,FALSE))))))</f>
        <v>1.73</v>
      </c>
    </row>
    <row r="99" spans="2:13" x14ac:dyDescent="0.2">
      <c r="B99" s="360" t="s">
        <v>10411</v>
      </c>
      <c r="C99" s="361">
        <v>48517</v>
      </c>
      <c r="D99" s="360" t="s">
        <v>15804</v>
      </c>
      <c r="E99" s="360" t="s">
        <v>13953</v>
      </c>
      <c r="F99" s="1099" t="s">
        <v>10412</v>
      </c>
      <c r="G99" s="1099"/>
      <c r="H99" s="362" t="s">
        <v>70</v>
      </c>
      <c r="I99" s="363">
        <v>3</v>
      </c>
      <c r="J99" s="364">
        <v>1.43</v>
      </c>
      <c r="K99" s="364">
        <f t="shared" si="8"/>
        <v>4.29</v>
      </c>
      <c r="M99" s="844">
        <f>IF(C99="","",IF(D99="DER-RD",VLOOKUP(C99,'DER-RD'!A:H,4,FALSE),IF(D99="DER-ED",VLOOKUP(C99,'DER-ED'!A:G,4,FALSE),IF(D99="SICRO",VLOOKUP(C99,DNIT!A:H,4,FALSE),IF(D99="SINAPI",VLOOKUP(C99,SINAPI!A:D,4,FALSE))))))</f>
        <v>1.43</v>
      </c>
    </row>
    <row r="100" spans="2:13" ht="15" thickBot="1" x14ac:dyDescent="0.25">
      <c r="B100" s="354"/>
      <c r="C100" s="354"/>
      <c r="D100" s="354"/>
      <c r="E100" s="354"/>
      <c r="F100" s="354" t="s">
        <v>10402</v>
      </c>
      <c r="G100" s="355">
        <v>0</v>
      </c>
      <c r="H100" s="354"/>
      <c r="I100" s="1100" t="s">
        <v>10403</v>
      </c>
      <c r="J100" s="1100"/>
      <c r="K100" s="355" cm="1">
        <f t="array" ref="K100">SUM(K96:K99*(1+$K$9))</f>
        <v>112.95595271899998</v>
      </c>
      <c r="M100" s="844" t="str">
        <f>IF(C100="","",IF(D100="DER-RD",VLOOKUP(C100,'DER-RD'!A:H,4,FALSE),IF(D100="DER-ED",VLOOKUP(C100,'DER-ED'!A:G,4,FALSE),IF(D100="SICRO",VLOOKUP(C100,DNIT!A:H,4,FALSE),IF(D100="SINAPI",VLOOKUP(C100,SINAPI!A:D,4,FALSE))))))</f>
        <v/>
      </c>
    </row>
    <row r="101" spans="2:13" ht="15" thickTop="1" x14ac:dyDescent="0.2">
      <c r="B101" s="356"/>
      <c r="C101" s="356"/>
      <c r="D101" s="356"/>
      <c r="E101" s="356"/>
      <c r="F101" s="356"/>
      <c r="G101" s="356"/>
      <c r="H101" s="356"/>
      <c r="I101" s="356"/>
      <c r="J101" s="356"/>
      <c r="K101" s="356"/>
      <c r="M101" s="844" t="str">
        <f>IF(C101="","",IF(D101="DER-RD",VLOOKUP(C101,'DER-RD'!A:H,4,FALSE),IF(D101="DER-ED",VLOOKUP(C101,'DER-ED'!A:G,4,FALSE),IF(D101="SICRO",VLOOKUP(C101,DNIT!A:H,4,FALSE),IF(D101="SINAPI",VLOOKUP(C101,SINAPI!A:D,4,FALSE))))))</f>
        <v/>
      </c>
    </row>
    <row r="102" spans="2:13" ht="15" x14ac:dyDescent="0.2">
      <c r="B102" s="357" t="s">
        <v>13954</v>
      </c>
      <c r="C102" s="358" t="s">
        <v>48</v>
      </c>
      <c r="D102" s="357" t="s">
        <v>10404</v>
      </c>
      <c r="E102" s="357" t="s">
        <v>917</v>
      </c>
      <c r="F102" s="1097" t="s">
        <v>10405</v>
      </c>
      <c r="G102" s="1097"/>
      <c r="H102" s="359" t="s">
        <v>10406</v>
      </c>
      <c r="I102" s="358" t="s">
        <v>10407</v>
      </c>
      <c r="J102" s="358" t="s">
        <v>10408</v>
      </c>
      <c r="K102" s="358" t="s">
        <v>10409</v>
      </c>
      <c r="M102" s="844" t="b">
        <f>IF(C102="","",IF(D102="DER-RD",VLOOKUP(C102,'DER-RD'!A:H,4,FALSE),IF(D102="DER-ED",VLOOKUP(C102,'DER-ED'!A:G,4,FALSE),IF(D102="SICRO",VLOOKUP(C102,DNIT!A:H,4,FALSE),IF(D102="SINAPI",VLOOKUP(C102,SINAPI!A:D,4,FALSE))))))</f>
        <v>0</v>
      </c>
    </row>
    <row r="103" spans="2:13" ht="15" customHeight="1" x14ac:dyDescent="0.2">
      <c r="B103" s="344" t="s">
        <v>10398</v>
      </c>
      <c r="C103" s="345" t="s">
        <v>13955</v>
      </c>
      <c r="D103" s="344" t="s">
        <v>10399</v>
      </c>
      <c r="E103" s="344" t="s">
        <v>10424</v>
      </c>
      <c r="F103" s="1098" t="s">
        <v>10401</v>
      </c>
      <c r="G103" s="1098"/>
      <c r="H103" s="346" t="s">
        <v>61</v>
      </c>
      <c r="I103" s="347">
        <v>1</v>
      </c>
      <c r="J103" s="348">
        <f>K109</f>
        <v>386.64725840005752</v>
      </c>
      <c r="K103" s="348">
        <f>I103*J103</f>
        <v>386.64725840005752</v>
      </c>
      <c r="M103" s="844" t="b">
        <f>IF(C103="","",IF(D103="DER-RD",VLOOKUP(C103,'DER-RD'!A:H,4,FALSE),IF(D103="DER-ED",VLOOKUP(C103,'DER-ED'!A:G,4,FALSE),IF(D103="SICRO",VLOOKUP(C103,DNIT!A:H,4,FALSE),IF(D103="SINAPI",VLOOKUP(C103,SINAPI!A:D,4,FALSE))))))</f>
        <v>0</v>
      </c>
    </row>
    <row r="104" spans="2:13" x14ac:dyDescent="0.2">
      <c r="B104" s="360" t="s">
        <v>10411</v>
      </c>
      <c r="C104" s="361" t="s">
        <v>4411</v>
      </c>
      <c r="D104" s="360" t="s">
        <v>15805</v>
      </c>
      <c r="E104" s="360" t="s">
        <v>10425</v>
      </c>
      <c r="F104" s="1099" t="s">
        <v>10412</v>
      </c>
      <c r="G104" s="1099"/>
      <c r="H104" s="362" t="s">
        <v>61</v>
      </c>
      <c r="I104" s="363">
        <v>1</v>
      </c>
      <c r="J104" s="364">
        <v>134</v>
      </c>
      <c r="K104" s="364">
        <f t="shared" ref="K104:K108" si="9">I104*J104</f>
        <v>134</v>
      </c>
      <c r="M104" s="844">
        <f>IF(C104="","",IF(D104="DER-RD",VLOOKUP(C104,'DER-RD'!A:H,4,FALSE),IF(D104="DER-ED",VLOOKUP(C104,'DER-ED'!A:G,4,FALSE),IF(D104="SICRO",VLOOKUP(C104,DNIT!A:H,4,FALSE),IF(D104="SINAPI",VLOOKUP(C104,SINAPI!A:D,4,FALSE))))))</f>
        <v>134</v>
      </c>
    </row>
    <row r="105" spans="2:13" x14ac:dyDescent="0.2">
      <c r="B105" s="360" t="s">
        <v>10411</v>
      </c>
      <c r="C105" s="361" t="s">
        <v>3895</v>
      </c>
      <c r="D105" s="360" t="s">
        <v>15805</v>
      </c>
      <c r="E105" s="360" t="s">
        <v>3896</v>
      </c>
      <c r="F105" s="1099" t="s">
        <v>10426</v>
      </c>
      <c r="G105" s="1099"/>
      <c r="H105" s="362" t="s">
        <v>70</v>
      </c>
      <c r="I105" s="363">
        <v>2.3534660999999998E-2</v>
      </c>
      <c r="J105" s="364">
        <v>325.52999999999997</v>
      </c>
      <c r="K105" s="364">
        <f t="shared" si="9"/>
        <v>7.6612381953299984</v>
      </c>
      <c r="M105" s="844">
        <f>IF(C105="","",IF(D105="DER-RD",VLOOKUP(C105,'DER-RD'!A:H,4,FALSE),IF(D105="DER-ED",VLOOKUP(C105,'DER-ED'!A:G,4,FALSE),IF(D105="SICRO",VLOOKUP(C105,DNIT!A:H,4,FALSE),IF(D105="SINAPI",VLOOKUP(C105,SINAPI!A:D,4,FALSE))))))</f>
        <v>325.52999999999997</v>
      </c>
    </row>
    <row r="106" spans="2:13" ht="25.5" customHeight="1" x14ac:dyDescent="0.2">
      <c r="B106" s="360" t="s">
        <v>10411</v>
      </c>
      <c r="C106" s="361" t="s">
        <v>3895</v>
      </c>
      <c r="D106" s="360" t="s">
        <v>15805</v>
      </c>
      <c r="E106" s="360" t="s">
        <v>3896</v>
      </c>
      <c r="F106" s="1099" t="s">
        <v>10426</v>
      </c>
      <c r="G106" s="1099"/>
      <c r="H106" s="362" t="s">
        <v>70</v>
      </c>
      <c r="I106" s="363">
        <v>2.0347E-4</v>
      </c>
      <c r="J106" s="364">
        <v>325.52999999999997</v>
      </c>
      <c r="K106" s="364">
        <f t="shared" si="9"/>
        <v>6.6235589099999992E-2</v>
      </c>
      <c r="M106" s="844">
        <f>IF(C106="","",IF(D106="DER-RD",VLOOKUP(C106,'DER-RD'!A:H,4,FALSE),IF(D106="DER-ED",VLOOKUP(C106,'DER-ED'!A:G,4,FALSE),IF(D106="SICRO",VLOOKUP(C106,DNIT!A:H,4,FALSE),IF(D106="SINAPI",VLOOKUP(C106,SINAPI!A:D,4,FALSE))))))</f>
        <v>325.52999999999997</v>
      </c>
    </row>
    <row r="107" spans="2:13" x14ac:dyDescent="0.2">
      <c r="B107" s="360" t="s">
        <v>10411</v>
      </c>
      <c r="C107" s="361" t="s">
        <v>3610</v>
      </c>
      <c r="D107" s="360" t="s">
        <v>15805</v>
      </c>
      <c r="E107" s="360" t="s">
        <v>10427</v>
      </c>
      <c r="F107" s="1099" t="s">
        <v>10426</v>
      </c>
      <c r="G107" s="1099"/>
      <c r="H107" s="362" t="s">
        <v>70</v>
      </c>
      <c r="I107" s="363">
        <v>0.18353059999999999</v>
      </c>
      <c r="J107" s="364">
        <v>832.62</v>
      </c>
      <c r="K107" s="364">
        <f t="shared" si="9"/>
        <v>152.81124817199998</v>
      </c>
      <c r="M107" s="844">
        <f>IF(C107="","",IF(D107="DER-RD",VLOOKUP(C107,'DER-RD'!A:H,4,FALSE),IF(D107="DER-ED",VLOOKUP(C107,'DER-ED'!A:G,4,FALSE),IF(D107="SICRO",VLOOKUP(C107,DNIT!A:H,4,FALSE),IF(D107="SINAPI",VLOOKUP(C107,SINAPI!A:D,4,FALSE))))))</f>
        <v>832.62</v>
      </c>
    </row>
    <row r="108" spans="2:13" x14ac:dyDescent="0.2">
      <c r="B108" s="360" t="s">
        <v>10411</v>
      </c>
      <c r="C108" s="361" t="s">
        <v>3956</v>
      </c>
      <c r="D108" s="360" t="s">
        <v>15805</v>
      </c>
      <c r="E108" s="360" t="s">
        <v>28156</v>
      </c>
      <c r="F108" s="1099" t="s">
        <v>10414</v>
      </c>
      <c r="G108" s="1099"/>
      <c r="H108" s="362" t="s">
        <v>57</v>
      </c>
      <c r="I108" s="363">
        <v>0.10040159999999999</v>
      </c>
      <c r="J108" s="364">
        <v>21.66</v>
      </c>
      <c r="K108" s="364">
        <f t="shared" si="9"/>
        <v>2.1746986559999999</v>
      </c>
      <c r="M108" s="844">
        <f>IF(C108="","",IF(D108="DER-RD",VLOOKUP(C108,'DER-RD'!A:H,4,FALSE),IF(D108="DER-ED",VLOOKUP(C108,'DER-ED'!A:G,4,FALSE),IF(D108="SICRO",VLOOKUP(C108,DNIT!A:H,4,FALSE),IF(D108="SINAPI",VLOOKUP(C108,SINAPI!A:D,4,FALSE))))))</f>
        <v>21.66</v>
      </c>
    </row>
    <row r="109" spans="2:13" ht="15" thickBot="1" x14ac:dyDescent="0.25">
      <c r="B109" s="354"/>
      <c r="C109" s="354"/>
      <c r="D109" s="354"/>
      <c r="E109" s="354"/>
      <c r="F109" s="354" t="s">
        <v>10402</v>
      </c>
      <c r="G109" s="355">
        <v>0</v>
      </c>
      <c r="H109" s="354"/>
      <c r="I109" s="1100" t="s">
        <v>10403</v>
      </c>
      <c r="J109" s="1100"/>
      <c r="K109" s="355" cm="1">
        <f t="array" ref="K109">SUM(K104:K108*(1+$K$9))</f>
        <v>386.64725840005752</v>
      </c>
      <c r="M109" s="844" t="str">
        <f>IF(C109="","",IF(D109="DER-RD",VLOOKUP(C109,'DER-RD'!A:H,4,FALSE),IF(D109="DER-ED",VLOOKUP(C109,'DER-ED'!A:G,4,FALSE),IF(D109="SICRO",VLOOKUP(C109,DNIT!A:H,4,FALSE),IF(D109="SINAPI",VLOOKUP(C109,SINAPI!A:D,4,FALSE))))))</f>
        <v/>
      </c>
    </row>
    <row r="110" spans="2:13" ht="15" thickTop="1" x14ac:dyDescent="0.2">
      <c r="B110" s="356"/>
      <c r="C110" s="356"/>
      <c r="D110" s="356"/>
      <c r="E110" s="356"/>
      <c r="F110" s="356"/>
      <c r="G110" s="356"/>
      <c r="H110" s="356"/>
      <c r="I110" s="356"/>
      <c r="J110" s="356"/>
      <c r="K110" s="356"/>
      <c r="M110" s="844" t="str">
        <f>IF(C110="","",IF(D110="DER-RD",VLOOKUP(C110,'DER-RD'!A:H,4,FALSE),IF(D110="DER-ED",VLOOKUP(C110,'DER-ED'!A:G,4,FALSE),IF(D110="SICRO",VLOOKUP(C110,DNIT!A:H,4,FALSE),IF(D110="SINAPI",VLOOKUP(C110,SINAPI!A:D,4,FALSE))))))</f>
        <v/>
      </c>
    </row>
    <row r="111" spans="2:13" ht="15" x14ac:dyDescent="0.2">
      <c r="B111" s="357" t="s">
        <v>13956</v>
      </c>
      <c r="C111" s="358" t="s">
        <v>48</v>
      </c>
      <c r="D111" s="357" t="s">
        <v>10404</v>
      </c>
      <c r="E111" s="357" t="s">
        <v>917</v>
      </c>
      <c r="F111" s="1097" t="s">
        <v>10405</v>
      </c>
      <c r="G111" s="1097"/>
      <c r="H111" s="359" t="s">
        <v>10406</v>
      </c>
      <c r="I111" s="358" t="s">
        <v>10407</v>
      </c>
      <c r="J111" s="358" t="s">
        <v>10408</v>
      </c>
      <c r="K111" s="358" t="s">
        <v>10409</v>
      </c>
      <c r="M111" s="844" t="b">
        <f>IF(C111="","",IF(D111="DER-RD",VLOOKUP(C111,'DER-RD'!A:H,4,FALSE),IF(D111="DER-ED",VLOOKUP(C111,'DER-ED'!A:G,4,FALSE),IF(D111="SICRO",VLOOKUP(C111,DNIT!A:H,4,FALSE),IF(D111="SINAPI",VLOOKUP(C111,SINAPI!A:D,4,FALSE))))))</f>
        <v>0</v>
      </c>
    </row>
    <row r="112" spans="2:13" ht="15" customHeight="1" x14ac:dyDescent="0.2">
      <c r="B112" s="344" t="s">
        <v>10398</v>
      </c>
      <c r="C112" s="345" t="s">
        <v>13957</v>
      </c>
      <c r="D112" s="344" t="s">
        <v>10399</v>
      </c>
      <c r="E112" s="344" t="s">
        <v>13333</v>
      </c>
      <c r="F112" s="1098" t="s">
        <v>13924</v>
      </c>
      <c r="G112" s="1098"/>
      <c r="H112" s="346" t="s">
        <v>1784</v>
      </c>
      <c r="I112" s="347">
        <v>1</v>
      </c>
      <c r="J112" s="348">
        <f>K117</f>
        <v>11266.702558194798</v>
      </c>
      <c r="K112" s="348">
        <f>I112*J112</f>
        <v>11266.702558194798</v>
      </c>
      <c r="M112" s="844" t="b">
        <f>IF(C112="","",IF(D112="DER-RD",VLOOKUP(C112,'DER-RD'!A:H,4,FALSE),IF(D112="DER-ED",VLOOKUP(C112,'DER-ED'!A:G,4,FALSE),IF(D112="SICRO",VLOOKUP(C112,DNIT!A:H,4,FALSE),IF(D112="SINAPI",VLOOKUP(C112,SINAPI!A:D,4,FALSE))))))</f>
        <v>0</v>
      </c>
    </row>
    <row r="113" spans="2:14" ht="25.5" x14ac:dyDescent="0.2">
      <c r="B113" s="349" t="s">
        <v>10400</v>
      </c>
      <c r="C113" s="350">
        <v>1107892</v>
      </c>
      <c r="D113" s="349" t="s">
        <v>15805</v>
      </c>
      <c r="E113" s="349" t="s">
        <v>2055</v>
      </c>
      <c r="F113" s="1101" t="s">
        <v>573</v>
      </c>
      <c r="G113" s="1101"/>
      <c r="H113" s="351" t="s">
        <v>61</v>
      </c>
      <c r="I113" s="352">
        <v>4.76</v>
      </c>
      <c r="J113" s="353">
        <v>454.9</v>
      </c>
      <c r="K113" s="353">
        <f t="shared" ref="K113:K115" si="10">I113*J113</f>
        <v>2165.3239999999996</v>
      </c>
      <c r="M113" s="844">
        <f>IF(C113="","",IF(D113="DER-RD",VLOOKUP(C113,'DER-RD'!A:H,4,FALSE),IF(D113="DER-ED",VLOOKUP(C113,'DER-ED'!A:G,4,FALSE),IF(D113="SICRO",VLOOKUP(C113,DNIT!A:H,4,FALSE),IF(D113="SINAPI",VLOOKUP(C113,SINAPI!A:D,4,FALSE))))))</f>
        <v>454.9</v>
      </c>
    </row>
    <row r="114" spans="2:14" ht="25.5" x14ac:dyDescent="0.2">
      <c r="B114" s="349" t="s">
        <v>10400</v>
      </c>
      <c r="C114" s="350">
        <v>3108011</v>
      </c>
      <c r="D114" s="349" t="s">
        <v>15805</v>
      </c>
      <c r="E114" s="349" t="s">
        <v>8846</v>
      </c>
      <c r="F114" s="1101" t="s">
        <v>573</v>
      </c>
      <c r="G114" s="1101"/>
      <c r="H114" s="351" t="s">
        <v>2029</v>
      </c>
      <c r="I114" s="352">
        <v>9.6300000000000008</v>
      </c>
      <c r="J114" s="353">
        <v>153.63</v>
      </c>
      <c r="K114" s="353">
        <f t="shared" si="10"/>
        <v>1479.4569000000001</v>
      </c>
      <c r="M114" s="844">
        <f>IF(C114="","",IF(D114="DER-RD",VLOOKUP(C114,'DER-RD'!A:H,4,FALSE),IF(D114="DER-ED",VLOOKUP(C114,'DER-ED'!A:G,4,FALSE),IF(D114="SICRO",VLOOKUP(C114,DNIT!A:H,4,FALSE),IF(D114="SINAPI",VLOOKUP(C114,SINAPI!A:D,4,FALSE))))))</f>
        <v>153.63</v>
      </c>
    </row>
    <row r="115" spans="2:14" ht="14.25" customHeight="1" x14ac:dyDescent="0.2">
      <c r="B115" s="349" t="s">
        <v>10400</v>
      </c>
      <c r="C115" s="350">
        <v>407819</v>
      </c>
      <c r="D115" s="349" t="s">
        <v>15805</v>
      </c>
      <c r="E115" s="349" t="s">
        <v>1977</v>
      </c>
      <c r="F115" s="1101" t="s">
        <v>573</v>
      </c>
      <c r="G115" s="1101"/>
      <c r="H115" s="351" t="s">
        <v>51</v>
      </c>
      <c r="I115" s="352">
        <v>380.8</v>
      </c>
      <c r="J115" s="353">
        <v>12.86</v>
      </c>
      <c r="K115" s="353">
        <f t="shared" si="10"/>
        <v>4897.0879999999997</v>
      </c>
      <c r="M115" s="844">
        <f>IF(C115="","",IF(D115="DER-RD",VLOOKUP(C115,'DER-RD'!A:H,4,FALSE),IF(D115="DER-ED",VLOOKUP(C115,'DER-ED'!A:G,4,FALSE),IF(D115="SICRO",VLOOKUP(C115,DNIT!A:H,4,FALSE),IF(D115="SINAPI",VLOOKUP(C115,SINAPI!A:D,4,FALSE))))))</f>
        <v>12.86</v>
      </c>
    </row>
    <row r="116" spans="2:14" ht="25.5" customHeight="1" x14ac:dyDescent="0.2">
      <c r="B116" s="360" t="s">
        <v>10411</v>
      </c>
      <c r="C116" s="361" t="s">
        <v>4401</v>
      </c>
      <c r="D116" s="360" t="s">
        <v>15805</v>
      </c>
      <c r="E116" s="360" t="s">
        <v>4402</v>
      </c>
      <c r="F116" s="1099" t="s">
        <v>10412</v>
      </c>
      <c r="G116" s="1099"/>
      <c r="H116" s="362" t="s">
        <v>61</v>
      </c>
      <c r="I116" s="363">
        <v>4.7100000000000003E-2</v>
      </c>
      <c r="J116" s="364">
        <v>2212.48</v>
      </c>
      <c r="K116" s="364">
        <f t="shared" ref="K116" si="11">I116*J116</f>
        <v>104.20780800000001</v>
      </c>
      <c r="M116" s="844">
        <f>IF(C116="","",IF(D116="DER-RD",VLOOKUP(C116,'DER-RD'!A:H,4,FALSE),IF(D116="DER-ED",VLOOKUP(C116,'DER-ED'!A:G,4,FALSE),IF(D116="SICRO",VLOOKUP(C116,DNIT!A:H,4,FALSE),IF(D116="SINAPI",VLOOKUP(C116,SINAPI!A:D,4,FALSE))))))</f>
        <v>2212.48</v>
      </c>
    </row>
    <row r="117" spans="2:14" ht="15" thickBot="1" x14ac:dyDescent="0.25">
      <c r="B117" s="354"/>
      <c r="C117" s="354"/>
      <c r="D117" s="354"/>
      <c r="E117" s="354"/>
      <c r="F117" s="354" t="s">
        <v>10402</v>
      </c>
      <c r="G117" s="355">
        <v>0</v>
      </c>
      <c r="H117" s="354"/>
      <c r="I117" s="1100" t="s">
        <v>10403</v>
      </c>
      <c r="J117" s="1100"/>
      <c r="K117" s="355" cm="1">
        <f t="array" ref="K117">SUM(K113:K116*(1+$K$9))</f>
        <v>11266.702558194798</v>
      </c>
      <c r="M117" s="844" t="str">
        <f>IF(C117="","",IF(D117="DER-RD",VLOOKUP(C117,'DER-RD'!A:H,4,FALSE),IF(D117="DER-ED",VLOOKUP(C117,'DER-ED'!A:G,4,FALSE),IF(D117="SICRO",VLOOKUP(C117,DNIT!A:H,4,FALSE),IF(D117="SINAPI",VLOOKUP(C117,SINAPI!A:D,4,FALSE))))))</f>
        <v/>
      </c>
    </row>
    <row r="118" spans="2:14" ht="15" customHeight="1" thickTop="1" x14ac:dyDescent="0.2">
      <c r="B118" s="356"/>
      <c r="C118" s="356"/>
      <c r="D118" s="356"/>
      <c r="E118" s="356"/>
      <c r="F118" s="356"/>
      <c r="G118" s="356"/>
      <c r="H118" s="356"/>
      <c r="I118" s="356"/>
      <c r="J118" s="356"/>
      <c r="K118" s="356"/>
      <c r="M118" s="844" t="str">
        <f>IF(C118="","",IF(D118="DER-RD",VLOOKUP(C118,'DER-RD'!A:H,4,FALSE),IF(D118="DER-ED",VLOOKUP(C118,'DER-ED'!A:G,4,FALSE),IF(D118="SICRO",VLOOKUP(C118,DNIT!A:H,4,FALSE),IF(D118="SINAPI",VLOOKUP(C118,SINAPI!A:D,4,FALSE))))))</f>
        <v/>
      </c>
    </row>
    <row r="119" spans="2:14" ht="15" x14ac:dyDescent="0.2">
      <c r="B119" s="357" t="s">
        <v>13958</v>
      </c>
      <c r="C119" s="358" t="s">
        <v>48</v>
      </c>
      <c r="D119" s="357" t="s">
        <v>10404</v>
      </c>
      <c r="E119" s="357" t="s">
        <v>917</v>
      </c>
      <c r="F119" s="1097" t="s">
        <v>10405</v>
      </c>
      <c r="G119" s="1097"/>
      <c r="H119" s="359" t="s">
        <v>10406</v>
      </c>
      <c r="I119" s="358" t="s">
        <v>10407</v>
      </c>
      <c r="J119" s="358" t="s">
        <v>10408</v>
      </c>
      <c r="K119" s="358" t="s">
        <v>10409</v>
      </c>
      <c r="M119" s="844" t="b">
        <f>IF(C119="","",IF(D119="DER-RD",VLOOKUP(C119,'DER-RD'!A:H,4,FALSE),IF(D119="DER-ED",VLOOKUP(C119,'DER-ED'!A:G,4,FALSE),IF(D119="SICRO",VLOOKUP(C119,DNIT!A:H,4,FALSE),IF(D119="SINAPI",VLOOKUP(C119,SINAPI!A:D,4,FALSE))))))</f>
        <v>0</v>
      </c>
    </row>
    <row r="120" spans="2:14" ht="25.5" x14ac:dyDescent="0.2">
      <c r="B120" s="344" t="s">
        <v>10398</v>
      </c>
      <c r="C120" s="345" t="s">
        <v>13959</v>
      </c>
      <c r="D120" s="344" t="s">
        <v>10399</v>
      </c>
      <c r="E120" s="344" t="s">
        <v>10428</v>
      </c>
      <c r="F120" s="1098" t="s">
        <v>10429</v>
      </c>
      <c r="G120" s="1098"/>
      <c r="H120" s="346" t="s">
        <v>2029</v>
      </c>
      <c r="I120" s="347">
        <v>1</v>
      </c>
      <c r="J120" s="348">
        <f>K123</f>
        <v>15.08559777</v>
      </c>
      <c r="K120" s="348">
        <f>I120*J120</f>
        <v>15.08559777</v>
      </c>
      <c r="M120" s="844" t="b">
        <f>IF(C120="","",IF(D120="DER-RD",VLOOKUP(C120,'DER-RD'!A:H,4,FALSE),IF(D120="DER-ED",VLOOKUP(C120,'DER-ED'!A:G,4,FALSE),IF(D120="SICRO",VLOOKUP(C120,DNIT!A:H,4,FALSE),IF(D120="SINAPI",VLOOKUP(C120,SINAPI!A:D,4,FALSE))))))</f>
        <v>0</v>
      </c>
    </row>
    <row r="121" spans="2:14" ht="25.5" x14ac:dyDescent="0.2">
      <c r="B121" s="349" t="s">
        <v>10400</v>
      </c>
      <c r="C121" s="350">
        <v>88316</v>
      </c>
      <c r="D121" s="349" t="s">
        <v>5723</v>
      </c>
      <c r="E121" s="349" t="s">
        <v>867</v>
      </c>
      <c r="F121" s="1101" t="s">
        <v>10401</v>
      </c>
      <c r="G121" s="1101"/>
      <c r="H121" s="351" t="s">
        <v>75</v>
      </c>
      <c r="I121" s="352">
        <v>0.03</v>
      </c>
      <c r="J121" s="353">
        <v>61.17</v>
      </c>
      <c r="K121" s="353">
        <f t="shared" ref="K121:K122" si="12">I121*J121</f>
        <v>1.8351</v>
      </c>
      <c r="M121" s="844">
        <f>IF(C121="","",IF(D121="DER-RD",VLOOKUP(C121,'DER-RD'!A:H,4,FALSE),IF(D121="DER-ED",VLOOKUP(C121,'DER-ED'!A:G,4,FALSE),IF(D121="SICRO",VLOOKUP(C121,DNIT!A:H,4,FALSE),IF(D121="SINAPI",VLOOKUP(C121,SINAPI!A:D,4,FALSE))))))</f>
        <v>23.78</v>
      </c>
      <c r="N121" s="369">
        <f>M121*(1+$K$10)</f>
        <v>61.178806000000009</v>
      </c>
    </row>
    <row r="122" spans="2:14" ht="25.5" customHeight="1" x14ac:dyDescent="0.2">
      <c r="B122" s="360" t="s">
        <v>10411</v>
      </c>
      <c r="C122" s="361">
        <v>4011</v>
      </c>
      <c r="D122" s="360" t="s">
        <v>5723</v>
      </c>
      <c r="E122" s="360" t="s">
        <v>1791</v>
      </c>
      <c r="F122" s="1099" t="s">
        <v>10412</v>
      </c>
      <c r="G122" s="1099"/>
      <c r="H122" s="362" t="s">
        <v>2029</v>
      </c>
      <c r="I122" s="363">
        <v>1.08</v>
      </c>
      <c r="J122" s="364">
        <v>9.02</v>
      </c>
      <c r="K122" s="364">
        <f t="shared" si="12"/>
        <v>9.7416</v>
      </c>
      <c r="M122" s="844">
        <f>IF(C122="","",IF(D122="DER-RD",VLOOKUP(C122,'DER-RD'!A:H,4,FALSE),IF(D122="DER-ED",VLOOKUP(C122,'DER-ED'!A:G,4,FALSE),IF(D122="SICRO",VLOOKUP(C122,DNIT!A:H,4,FALSE),IF(D122="SINAPI",VLOOKUP(C122,SINAPI!A:D,4,FALSE))))))</f>
        <v>9.02</v>
      </c>
    </row>
    <row r="123" spans="2:14" ht="15" thickBot="1" x14ac:dyDescent="0.25">
      <c r="B123" s="354"/>
      <c r="C123" s="354"/>
      <c r="D123" s="354"/>
      <c r="E123" s="354"/>
      <c r="F123" s="354" t="s">
        <v>10402</v>
      </c>
      <c r="G123" s="355">
        <v>0</v>
      </c>
      <c r="H123" s="354"/>
      <c r="I123" s="1100" t="s">
        <v>10403</v>
      </c>
      <c r="J123" s="1100"/>
      <c r="K123" s="355" cm="1">
        <f t="array" ref="K123">SUM(K121:K122*(1+$K$9))</f>
        <v>15.08559777</v>
      </c>
      <c r="M123" s="844" t="str">
        <f>IF(C123="","",IF(D123="DER-RD",VLOOKUP(C123,'DER-RD'!A:H,4,FALSE),IF(D123="DER-ED",VLOOKUP(C123,'DER-ED'!A:G,4,FALSE),IF(D123="SICRO",VLOOKUP(C123,DNIT!A:H,4,FALSE),IF(D123="SINAPI",VLOOKUP(C123,SINAPI!A:D,4,FALSE))))))</f>
        <v/>
      </c>
    </row>
    <row r="124" spans="2:14" ht="15" thickTop="1" x14ac:dyDescent="0.2">
      <c r="B124" s="356"/>
      <c r="C124" s="356"/>
      <c r="D124" s="356"/>
      <c r="E124" s="356"/>
      <c r="F124" s="356"/>
      <c r="G124" s="356"/>
      <c r="H124" s="356"/>
      <c r="I124" s="356"/>
      <c r="J124" s="356"/>
      <c r="K124" s="356"/>
      <c r="M124" s="844" t="str">
        <f>IF(C124="","",IF(D124="DER-RD",VLOOKUP(C124,'DER-RD'!A:H,4,FALSE),IF(D124="DER-ED",VLOOKUP(C124,'DER-ED'!A:G,4,FALSE),IF(D124="SICRO",VLOOKUP(C124,DNIT!A:H,4,FALSE),IF(D124="SINAPI",VLOOKUP(C124,SINAPI!A:D,4,FALSE))))))</f>
        <v/>
      </c>
    </row>
    <row r="125" spans="2:14" ht="15" x14ac:dyDescent="0.2">
      <c r="B125" s="357" t="s">
        <v>13960</v>
      </c>
      <c r="C125" s="358" t="s">
        <v>48</v>
      </c>
      <c r="D125" s="357" t="s">
        <v>10404</v>
      </c>
      <c r="E125" s="357" t="s">
        <v>917</v>
      </c>
      <c r="F125" s="1097" t="s">
        <v>10405</v>
      </c>
      <c r="G125" s="1097"/>
      <c r="H125" s="359" t="s">
        <v>10406</v>
      </c>
      <c r="I125" s="358" t="s">
        <v>10407</v>
      </c>
      <c r="J125" s="358" t="s">
        <v>10408</v>
      </c>
      <c r="K125" s="358" t="s">
        <v>10409</v>
      </c>
      <c r="M125" s="844" t="b">
        <f>IF(C125="","",IF(D125="DER-RD",VLOOKUP(C125,'DER-RD'!A:H,4,FALSE),IF(D125="DER-ED",VLOOKUP(C125,'DER-ED'!A:G,4,FALSE),IF(D125="SICRO",VLOOKUP(C125,DNIT!A:H,4,FALSE),IF(D125="SINAPI",VLOOKUP(C125,SINAPI!A:D,4,FALSE))))))</f>
        <v>0</v>
      </c>
    </row>
    <row r="126" spans="2:14" ht="38.25" x14ac:dyDescent="0.2">
      <c r="B126" s="344" t="s">
        <v>10398</v>
      </c>
      <c r="C126" s="345" t="s">
        <v>13961</v>
      </c>
      <c r="D126" s="344" t="s">
        <v>10399</v>
      </c>
      <c r="E126" s="344" t="s">
        <v>13962</v>
      </c>
      <c r="F126" s="1098" t="s">
        <v>10401</v>
      </c>
      <c r="G126" s="1098"/>
      <c r="H126" s="346" t="s">
        <v>587</v>
      </c>
      <c r="I126" s="347">
        <v>1</v>
      </c>
      <c r="J126" s="348">
        <f>K134</f>
        <v>37.393314545999999</v>
      </c>
      <c r="K126" s="348">
        <f>I126*J126</f>
        <v>37.393314545999999</v>
      </c>
      <c r="M126" s="844" t="b">
        <f>IF(C126="","",IF(D126="DER-RD",VLOOKUP(C126,'DER-RD'!A:H,4,FALSE),IF(D126="DER-ED",VLOOKUP(C126,'DER-ED'!A:G,4,FALSE),IF(D126="SICRO",VLOOKUP(C126,DNIT!A:H,4,FALSE),IF(D126="SINAPI",VLOOKUP(C126,SINAPI!A:D,4,FALSE))))))</f>
        <v>0</v>
      </c>
    </row>
    <row r="127" spans="2:14" ht="25.5" x14ac:dyDescent="0.2">
      <c r="B127" s="349" t="s">
        <v>10400</v>
      </c>
      <c r="C127" s="350">
        <v>88242</v>
      </c>
      <c r="D127" s="349" t="s">
        <v>5723</v>
      </c>
      <c r="E127" s="349" t="s">
        <v>865</v>
      </c>
      <c r="F127" s="1101" t="s">
        <v>10401</v>
      </c>
      <c r="G127" s="1101"/>
      <c r="H127" s="351" t="s">
        <v>75</v>
      </c>
      <c r="I127" s="352">
        <v>0.25</v>
      </c>
      <c r="J127" s="353">
        <v>25.83</v>
      </c>
      <c r="K127" s="353">
        <f t="shared" ref="K127:K133" si="13">I127*J127</f>
        <v>6.4574999999999996</v>
      </c>
      <c r="M127" s="844">
        <f>IF(C127="","",IF(D127="DER-RD",VLOOKUP(C127,'DER-RD'!A:H,4,FALSE),IF(D127="DER-ED",VLOOKUP(C127,'DER-ED'!A:G,4,FALSE),IF(D127="SICRO",VLOOKUP(C127,DNIT!A:H,4,FALSE),IF(D127="SINAPI",VLOOKUP(C127,SINAPI!A:D,4,FALSE))))))</f>
        <v>25.83</v>
      </c>
    </row>
    <row r="128" spans="2:14" ht="25.5" x14ac:dyDescent="0.2">
      <c r="B128" s="349" t="s">
        <v>10400</v>
      </c>
      <c r="C128" s="350">
        <v>88309</v>
      </c>
      <c r="D128" s="349" t="s">
        <v>5723</v>
      </c>
      <c r="E128" s="349" t="s">
        <v>866</v>
      </c>
      <c r="F128" s="1101" t="s">
        <v>10401</v>
      </c>
      <c r="G128" s="1101"/>
      <c r="H128" s="351" t="s">
        <v>75</v>
      </c>
      <c r="I128" s="352">
        <v>0.05</v>
      </c>
      <c r="J128" s="353">
        <v>31.26</v>
      </c>
      <c r="K128" s="353">
        <f t="shared" si="13"/>
        <v>1.5630000000000002</v>
      </c>
      <c r="M128" s="844">
        <f>IF(C128="","",IF(D128="DER-RD",VLOOKUP(C128,'DER-RD'!A:H,4,FALSE),IF(D128="DER-ED",VLOOKUP(C128,'DER-ED'!A:G,4,FALSE),IF(D128="SICRO",VLOOKUP(C128,DNIT!A:H,4,FALSE),IF(D128="SINAPI",VLOOKUP(C128,SINAPI!A:D,4,FALSE))))))</f>
        <v>31.26</v>
      </c>
    </row>
    <row r="129" spans="2:14" ht="15" customHeight="1" x14ac:dyDescent="0.2">
      <c r="B129" s="360" t="s">
        <v>10411</v>
      </c>
      <c r="C129" s="361">
        <v>1379</v>
      </c>
      <c r="D129" s="360" t="s">
        <v>5723</v>
      </c>
      <c r="E129" s="360" t="s">
        <v>1789</v>
      </c>
      <c r="F129" s="1099" t="s">
        <v>10412</v>
      </c>
      <c r="G129" s="1099"/>
      <c r="H129" s="362" t="s">
        <v>73</v>
      </c>
      <c r="I129" s="363">
        <v>11.5</v>
      </c>
      <c r="J129" s="364">
        <v>0.66</v>
      </c>
      <c r="K129" s="364">
        <f t="shared" si="13"/>
        <v>7.5900000000000007</v>
      </c>
      <c r="M129" s="844">
        <f>IF(C129="","",IF(D129="DER-RD",VLOOKUP(C129,'DER-RD'!A:H,4,FALSE),IF(D129="DER-ED",VLOOKUP(C129,'DER-ED'!A:G,4,FALSE),IF(D129="SICRO",VLOOKUP(C129,DNIT!A:H,4,FALSE),IF(D129="SINAPI",VLOOKUP(C129,SINAPI!A:D,4,FALSE))))))</f>
        <v>0.66</v>
      </c>
    </row>
    <row r="130" spans="2:14" ht="25.5" x14ac:dyDescent="0.2">
      <c r="B130" s="360" t="s">
        <v>10411</v>
      </c>
      <c r="C130" s="361">
        <v>4011</v>
      </c>
      <c r="D130" s="360" t="s">
        <v>5723</v>
      </c>
      <c r="E130" s="360" t="s">
        <v>1791</v>
      </c>
      <c r="F130" s="1099" t="s">
        <v>10412</v>
      </c>
      <c r="G130" s="1099"/>
      <c r="H130" s="362" t="s">
        <v>2029</v>
      </c>
      <c r="I130" s="363">
        <v>0.32</v>
      </c>
      <c r="J130" s="364">
        <v>9.02</v>
      </c>
      <c r="K130" s="364">
        <f t="shared" si="13"/>
        <v>2.8864000000000001</v>
      </c>
      <c r="M130" s="844">
        <f>IF(C130="","",IF(D130="DER-RD",VLOOKUP(C130,'DER-RD'!A:H,4,FALSE),IF(D130="DER-ED",VLOOKUP(C130,'DER-ED'!A:G,4,FALSE),IF(D130="SICRO",VLOOKUP(C130,DNIT!A:H,4,FALSE),IF(D130="SINAPI",VLOOKUP(C130,SINAPI!A:D,4,FALSE))))))</f>
        <v>9.02</v>
      </c>
    </row>
    <row r="131" spans="2:14" x14ac:dyDescent="0.2">
      <c r="B131" s="360" t="s">
        <v>10411</v>
      </c>
      <c r="C131" s="361">
        <v>4750</v>
      </c>
      <c r="D131" s="360" t="s">
        <v>5723</v>
      </c>
      <c r="E131" s="360" t="s">
        <v>10430</v>
      </c>
      <c r="F131" s="1099" t="s">
        <v>10414</v>
      </c>
      <c r="G131" s="1099"/>
      <c r="H131" s="362" t="s">
        <v>75</v>
      </c>
      <c r="I131" s="363">
        <v>0.05</v>
      </c>
      <c r="J131" s="364">
        <v>22.2</v>
      </c>
      <c r="K131" s="364">
        <f t="shared" si="13"/>
        <v>1.1100000000000001</v>
      </c>
      <c r="M131" s="844">
        <f>IF(C131="","",IF(D131="DER-RD",VLOOKUP(C131,'DER-RD'!A:H,4,FALSE),IF(D131="DER-ED",VLOOKUP(C131,'DER-ED'!A:G,4,FALSE),IF(D131="SICRO",VLOOKUP(C131,DNIT!A:H,4,FALSE),IF(D131="SINAPI",VLOOKUP(C131,SINAPI!A:D,4,FALSE))))))</f>
        <v>22.2</v>
      </c>
    </row>
    <row r="132" spans="2:14" ht="14.25" customHeight="1" x14ac:dyDescent="0.2">
      <c r="B132" s="360" t="s">
        <v>10411</v>
      </c>
      <c r="C132" s="361">
        <v>6111</v>
      </c>
      <c r="D132" s="360" t="s">
        <v>5723</v>
      </c>
      <c r="E132" s="360" t="s">
        <v>1793</v>
      </c>
      <c r="F132" s="1099" t="s">
        <v>10414</v>
      </c>
      <c r="G132" s="1099"/>
      <c r="H132" s="362" t="s">
        <v>75</v>
      </c>
      <c r="I132" s="363">
        <v>0.25</v>
      </c>
      <c r="J132" s="364">
        <v>15.02</v>
      </c>
      <c r="K132" s="364">
        <f t="shared" si="13"/>
        <v>3.7549999999999999</v>
      </c>
      <c r="M132" s="844">
        <f>IF(C132="","",IF(D132="DER-RD",VLOOKUP(C132,'DER-RD'!A:H,4,FALSE),IF(D132="DER-ED",VLOOKUP(C132,'DER-ED'!A:G,4,FALSE),IF(D132="SICRO",VLOOKUP(C132,DNIT!A:H,4,FALSE),IF(D132="SINAPI",VLOOKUP(C132,SINAPI!A:D,4,FALSE))))))</f>
        <v>15.02</v>
      </c>
    </row>
    <row r="133" spans="2:14" ht="25.5" customHeight="1" x14ac:dyDescent="0.2">
      <c r="B133" s="360" t="s">
        <v>10411</v>
      </c>
      <c r="C133" s="361">
        <v>370</v>
      </c>
      <c r="D133" s="360" t="s">
        <v>5723</v>
      </c>
      <c r="E133" s="360" t="s">
        <v>1786</v>
      </c>
      <c r="F133" s="1099" t="s">
        <v>10412</v>
      </c>
      <c r="G133" s="1099"/>
      <c r="H133" s="362" t="s">
        <v>61</v>
      </c>
      <c r="I133" s="363">
        <v>6.4000000000000001E-2</v>
      </c>
      <c r="J133" s="364">
        <v>83.34</v>
      </c>
      <c r="K133" s="364">
        <f t="shared" si="13"/>
        <v>5.3337600000000007</v>
      </c>
      <c r="M133" s="844">
        <f>IF(C133="","",IF(D133="DER-RD",VLOOKUP(C133,'DER-RD'!A:H,4,FALSE),IF(D133="DER-ED",VLOOKUP(C133,'DER-ED'!A:G,4,FALSE),IF(D133="SICRO",VLOOKUP(C133,DNIT!A:H,4,FALSE),IF(D133="SINAPI",VLOOKUP(C133,SINAPI!A:D,4,FALSE))))))</f>
        <v>83.34</v>
      </c>
    </row>
    <row r="134" spans="2:14" ht="15" thickBot="1" x14ac:dyDescent="0.25">
      <c r="B134" s="354"/>
      <c r="C134" s="354"/>
      <c r="D134" s="354"/>
      <c r="E134" s="354"/>
      <c r="F134" s="354" t="s">
        <v>10402</v>
      </c>
      <c r="G134" s="355">
        <v>0</v>
      </c>
      <c r="H134" s="354"/>
      <c r="I134" s="1100" t="s">
        <v>10403</v>
      </c>
      <c r="J134" s="1100"/>
      <c r="K134" s="355" cm="1">
        <f t="array" ref="K134">SUM(K127:K133*(1+$K$9))</f>
        <v>37.393314545999999</v>
      </c>
      <c r="M134" s="844" t="str">
        <f>IF(C134="","",IF(D134="DER-RD",VLOOKUP(C134,'DER-RD'!A:H,4,FALSE),IF(D134="DER-ED",VLOOKUP(C134,'DER-ED'!A:G,4,FALSE),IF(D134="SICRO",VLOOKUP(C134,DNIT!A:H,4,FALSE),IF(D134="SINAPI",VLOOKUP(C134,SINAPI!A:D,4,FALSE))))))</f>
        <v/>
      </c>
    </row>
    <row r="135" spans="2:14" ht="15" thickTop="1" x14ac:dyDescent="0.2">
      <c r="B135" s="356"/>
      <c r="C135" s="356"/>
      <c r="D135" s="356"/>
      <c r="E135" s="356"/>
      <c r="F135" s="356"/>
      <c r="G135" s="356"/>
      <c r="H135" s="356"/>
      <c r="I135" s="356"/>
      <c r="J135" s="356"/>
      <c r="K135" s="356"/>
      <c r="M135" s="844" t="str">
        <f>IF(C135="","",IF(D135="DER-RD",VLOOKUP(C135,'DER-RD'!A:H,4,FALSE),IF(D135="DER-ED",VLOOKUP(C135,'DER-ED'!A:G,4,FALSE),IF(D135="SICRO",VLOOKUP(C135,DNIT!A:H,4,FALSE),IF(D135="SINAPI",VLOOKUP(C135,SINAPI!A:D,4,FALSE))))))</f>
        <v/>
      </c>
    </row>
    <row r="136" spans="2:14" ht="15" x14ac:dyDescent="0.2">
      <c r="B136" s="357" t="s">
        <v>13963</v>
      </c>
      <c r="C136" s="358" t="s">
        <v>48</v>
      </c>
      <c r="D136" s="357" t="s">
        <v>10404</v>
      </c>
      <c r="E136" s="357" t="s">
        <v>917</v>
      </c>
      <c r="F136" s="1097" t="s">
        <v>10405</v>
      </c>
      <c r="G136" s="1097"/>
      <c r="H136" s="359" t="s">
        <v>10406</v>
      </c>
      <c r="I136" s="358" t="s">
        <v>10407</v>
      </c>
      <c r="J136" s="358" t="s">
        <v>10408</v>
      </c>
      <c r="K136" s="358" t="s">
        <v>10409</v>
      </c>
      <c r="M136" s="844" t="b">
        <f>IF(C136="","",IF(D136="DER-RD",VLOOKUP(C136,'DER-RD'!A:H,4,FALSE),IF(D136="DER-ED",VLOOKUP(C136,'DER-ED'!A:G,4,FALSE),IF(D136="SICRO",VLOOKUP(C136,DNIT!A:H,4,FALSE),IF(D136="SINAPI",VLOOKUP(C136,SINAPI!A:D,4,FALSE))))))</f>
        <v>0</v>
      </c>
    </row>
    <row r="137" spans="2:14" ht="15" customHeight="1" x14ac:dyDescent="0.2">
      <c r="B137" s="344" t="s">
        <v>10398</v>
      </c>
      <c r="C137" s="345" t="s">
        <v>13964</v>
      </c>
      <c r="D137" s="344" t="s">
        <v>10399</v>
      </c>
      <c r="E137" s="344" t="s">
        <v>10418</v>
      </c>
      <c r="F137" s="1098" t="s">
        <v>10419</v>
      </c>
      <c r="G137" s="1098"/>
      <c r="H137" s="346" t="s">
        <v>70</v>
      </c>
      <c r="I137" s="347">
        <v>1</v>
      </c>
      <c r="J137" s="348">
        <f>K145</f>
        <v>672.81382942799996</v>
      </c>
      <c r="K137" s="348">
        <f>I137*J137</f>
        <v>672.81382942799996</v>
      </c>
      <c r="M137" s="844" t="b">
        <f>IF(C137="","",IF(D137="DER-RD",VLOOKUP(C137,'DER-RD'!A:H,4,FALSE),IF(D137="DER-ED",VLOOKUP(C137,'DER-ED'!A:G,4,FALSE),IF(D137="SICRO",VLOOKUP(C137,DNIT!A:H,4,FALSE),IF(D137="SINAPI",VLOOKUP(C137,SINAPI!A:D,4,FALSE))))))</f>
        <v>0</v>
      </c>
    </row>
    <row r="138" spans="2:14" ht="25.5" x14ac:dyDescent="0.2">
      <c r="B138" s="349" t="s">
        <v>10400</v>
      </c>
      <c r="C138" s="350">
        <v>1109669</v>
      </c>
      <c r="D138" s="349" t="s">
        <v>15805</v>
      </c>
      <c r="E138" s="349" t="s">
        <v>7045</v>
      </c>
      <c r="F138" s="1101" t="s">
        <v>573</v>
      </c>
      <c r="G138" s="1101"/>
      <c r="H138" s="351" t="s">
        <v>61</v>
      </c>
      <c r="I138" s="352">
        <v>1.6000000000000001E-3</v>
      </c>
      <c r="J138" s="353">
        <v>489.47</v>
      </c>
      <c r="K138" s="353">
        <f t="shared" ref="K138:K144" si="14">I138*J138</f>
        <v>0.78315200000000007</v>
      </c>
      <c r="M138" s="844">
        <f>IF(C138="","",IF(D138="DER-RD",VLOOKUP(C138,'DER-RD'!A:H,4,FALSE),IF(D138="DER-ED",VLOOKUP(C138,'DER-ED'!A:G,4,FALSE),IF(D138="SICRO",VLOOKUP(C138,DNIT!A:H,4,FALSE),IF(D138="SINAPI",VLOOKUP(C138,SINAPI!A:D,4,FALSE))))))</f>
        <v>489.47</v>
      </c>
    </row>
    <row r="139" spans="2:14" ht="25.5" x14ac:dyDescent="0.2">
      <c r="B139" s="349" t="s">
        <v>10400</v>
      </c>
      <c r="C139" s="350">
        <v>1107888</v>
      </c>
      <c r="D139" s="349" t="s">
        <v>15805</v>
      </c>
      <c r="E139" s="349" t="s">
        <v>7081</v>
      </c>
      <c r="F139" s="1101" t="s">
        <v>573</v>
      </c>
      <c r="G139" s="1101"/>
      <c r="H139" s="351" t="s">
        <v>61</v>
      </c>
      <c r="I139" s="352">
        <v>2.2200000000000001E-2</v>
      </c>
      <c r="J139" s="353">
        <v>438.26</v>
      </c>
      <c r="K139" s="353">
        <f t="shared" si="14"/>
        <v>9.7293719999999997</v>
      </c>
      <c r="M139" s="844">
        <f>IF(C139="","",IF(D139="DER-RD",VLOOKUP(C139,'DER-RD'!A:H,4,FALSE),IF(D139="DER-ED",VLOOKUP(C139,'DER-ED'!A:G,4,FALSE),IF(D139="SICRO",VLOOKUP(C139,DNIT!A:H,4,FALSE),IF(D139="SINAPI",VLOOKUP(C139,SINAPI!A:D,4,FALSE))))))</f>
        <v>438.26</v>
      </c>
    </row>
    <row r="140" spans="2:14" ht="14.25" customHeight="1" x14ac:dyDescent="0.2">
      <c r="B140" s="360" t="s">
        <v>10411</v>
      </c>
      <c r="C140" s="361">
        <v>4721</v>
      </c>
      <c r="D140" s="360" t="s">
        <v>5723</v>
      </c>
      <c r="E140" s="360" t="s">
        <v>1792</v>
      </c>
      <c r="F140" s="1099" t="s">
        <v>10412</v>
      </c>
      <c r="G140" s="1099"/>
      <c r="H140" s="362" t="s">
        <v>61</v>
      </c>
      <c r="I140" s="363">
        <v>1.1999999999999999E-3</v>
      </c>
      <c r="J140" s="364">
        <v>139.26</v>
      </c>
      <c r="K140" s="364">
        <f t="shared" si="14"/>
        <v>0.16711199999999998</v>
      </c>
      <c r="M140" s="844">
        <f>IF(C140="","",IF(D140="DER-RD",VLOOKUP(C140,'DER-RD'!A:H,4,FALSE),IF(D140="DER-ED",VLOOKUP(C140,'DER-ED'!A:G,4,FALSE),IF(D140="SICRO",VLOOKUP(C140,DNIT!A:H,4,FALSE),IF(D140="SINAPI",VLOOKUP(C140,SINAPI!A:D,4,FALSE))))))</f>
        <v>139.26</v>
      </c>
    </row>
    <row r="141" spans="2:14" ht="25.5" customHeight="1" x14ac:dyDescent="0.2">
      <c r="B141" s="360" t="s">
        <v>10411</v>
      </c>
      <c r="C141" s="361" t="s">
        <v>13965</v>
      </c>
      <c r="D141" s="360" t="s">
        <v>10399</v>
      </c>
      <c r="E141" s="360" t="s">
        <v>10421</v>
      </c>
      <c r="F141" s="1099" t="s">
        <v>10422</v>
      </c>
      <c r="G141" s="1099"/>
      <c r="H141" s="362" t="s">
        <v>70</v>
      </c>
      <c r="I141" s="363">
        <v>1</v>
      </c>
      <c r="J141" s="364">
        <v>448.19</v>
      </c>
      <c r="K141" s="364">
        <f t="shared" si="14"/>
        <v>448.19</v>
      </c>
      <c r="M141" s="844" t="b">
        <f>IF(C141="","",IF(D141="DER-RD",VLOOKUP(C141,'DER-RD'!A:H,4,FALSE),IF(D141="DER-ED",VLOOKUP(C141,'DER-ED'!A:G,4,FALSE),IF(D141="SICRO",VLOOKUP(C141,DNIT!A:H,4,FALSE),IF(D141="SINAPI",VLOOKUP(C141,SINAPI!A:D,4,FALSE))))))</f>
        <v>0</v>
      </c>
    </row>
    <row r="142" spans="2:14" x14ac:dyDescent="0.2">
      <c r="B142" s="360" t="s">
        <v>10411</v>
      </c>
      <c r="C142" s="361" t="s">
        <v>3677</v>
      </c>
      <c r="D142" s="360" t="s">
        <v>15805</v>
      </c>
      <c r="E142" s="360" t="s">
        <v>13966</v>
      </c>
      <c r="F142" s="1099" t="s">
        <v>10426</v>
      </c>
      <c r="G142" s="1099"/>
      <c r="H142" s="362" t="s">
        <v>70</v>
      </c>
      <c r="I142" s="363">
        <v>0.36180000000000001</v>
      </c>
      <c r="J142" s="364">
        <v>30.58</v>
      </c>
      <c r="K142" s="364">
        <f t="shared" si="14"/>
        <v>11.063844</v>
      </c>
      <c r="M142" s="844">
        <f>IF(C142="","",IF(D142="DER-RD",VLOOKUP(C142,'DER-RD'!A:H,4,FALSE),IF(D142="DER-ED",VLOOKUP(C142,'DER-ED'!A:G,4,FALSE),IF(D142="SICRO",VLOOKUP(C142,DNIT!A:H,4,FALSE),IF(D142="SINAPI",VLOOKUP(C142,SINAPI!A:D,4,FALSE))))))</f>
        <v>30.58</v>
      </c>
    </row>
    <row r="143" spans="2:14" x14ac:dyDescent="0.2">
      <c r="B143" s="360" t="s">
        <v>10411</v>
      </c>
      <c r="C143" s="361">
        <v>10139</v>
      </c>
      <c r="D143" s="360" t="s">
        <v>15804</v>
      </c>
      <c r="E143" s="360" t="s">
        <v>13925</v>
      </c>
      <c r="F143" s="1099" t="s">
        <v>10414</v>
      </c>
      <c r="G143" s="1099"/>
      <c r="H143" s="362" t="s">
        <v>75</v>
      </c>
      <c r="I143" s="363">
        <v>1</v>
      </c>
      <c r="J143" s="364">
        <v>24.23</v>
      </c>
      <c r="K143" s="364">
        <f t="shared" si="14"/>
        <v>24.23</v>
      </c>
      <c r="M143" s="844">
        <f>IF(C143="","",IF(D143="DER-RD",VLOOKUP(C143,'DER-RD'!A:H,4,FALSE),IF(D143="DER-ED",VLOOKUP(C143,'DER-ED'!A:G,4,FALSE),IF(D143="SICRO",VLOOKUP(C143,DNIT!A:H,4,FALSE),IF(D143="SINAPI",VLOOKUP(C143,SINAPI!A:D,4,FALSE))))))</f>
        <v>9.42</v>
      </c>
      <c r="N143" s="369">
        <f>M143*(1+$K$10)</f>
        <v>24.234834000000003</v>
      </c>
    </row>
    <row r="144" spans="2:14" x14ac:dyDescent="0.2">
      <c r="B144" s="360" t="s">
        <v>10411</v>
      </c>
      <c r="C144" s="361">
        <v>10146</v>
      </c>
      <c r="D144" s="360" t="s">
        <v>15804</v>
      </c>
      <c r="E144" s="360" t="s">
        <v>13926</v>
      </c>
      <c r="F144" s="1099" t="s">
        <v>10414</v>
      </c>
      <c r="G144" s="1099"/>
      <c r="H144" s="362" t="s">
        <v>75</v>
      </c>
      <c r="I144" s="363">
        <v>1.2307999999999999</v>
      </c>
      <c r="J144" s="364">
        <v>18</v>
      </c>
      <c r="K144" s="364">
        <f t="shared" si="14"/>
        <v>22.154399999999999</v>
      </c>
      <c r="M144" s="844">
        <f>IF(C144="","",IF(D144="DER-RD",VLOOKUP(C144,'DER-RD'!A:H,4,FALSE),IF(D144="DER-ED",VLOOKUP(C144,'DER-ED'!A:G,4,FALSE),IF(D144="SICRO",VLOOKUP(C144,DNIT!A:H,4,FALSE),IF(D144="SINAPI",VLOOKUP(C144,SINAPI!A:D,4,FALSE))))))</f>
        <v>7</v>
      </c>
      <c r="N144" s="369">
        <f>M144*(1+$K$10)</f>
        <v>18.008900000000001</v>
      </c>
    </row>
    <row r="145" spans="2:14" ht="15" customHeight="1" thickBot="1" x14ac:dyDescent="0.25">
      <c r="B145" s="354"/>
      <c r="C145" s="354"/>
      <c r="D145" s="354"/>
      <c r="E145" s="354"/>
      <c r="F145" s="354" t="s">
        <v>10402</v>
      </c>
      <c r="G145" s="355">
        <v>0</v>
      </c>
      <c r="H145" s="354"/>
      <c r="I145" s="1100" t="s">
        <v>10403</v>
      </c>
      <c r="J145" s="1100"/>
      <c r="K145" s="355" cm="1">
        <f t="array" ref="K145">SUM(K138:K144*(1+$K$9))</f>
        <v>672.81382942799996</v>
      </c>
      <c r="M145" s="844" t="str">
        <f>IF(C145="","",IF(D145="DER-RD",VLOOKUP(C145,'DER-RD'!A:H,4,FALSE),IF(D145="DER-ED",VLOOKUP(C145,'DER-ED'!A:G,4,FALSE),IF(D145="SICRO",VLOOKUP(C145,DNIT!A:H,4,FALSE),IF(D145="SINAPI",VLOOKUP(C145,SINAPI!A:D,4,FALSE))))))</f>
        <v/>
      </c>
    </row>
    <row r="146" spans="2:14" ht="15" thickTop="1" x14ac:dyDescent="0.2">
      <c r="B146" s="356"/>
      <c r="C146" s="356"/>
      <c r="D146" s="356"/>
      <c r="E146" s="356"/>
      <c r="F146" s="356"/>
      <c r="G146" s="356"/>
      <c r="H146" s="356"/>
      <c r="I146" s="356"/>
      <c r="J146" s="356"/>
      <c r="K146" s="356"/>
      <c r="M146" s="844" t="str">
        <f>IF(C146="","",IF(D146="DER-RD",VLOOKUP(C146,'DER-RD'!A:H,4,FALSE),IF(D146="DER-ED",VLOOKUP(C146,'DER-ED'!A:G,4,FALSE),IF(D146="SICRO",VLOOKUP(C146,DNIT!A:H,4,FALSE),IF(D146="SINAPI",VLOOKUP(C146,SINAPI!A:D,4,FALSE))))))</f>
        <v/>
      </c>
    </row>
    <row r="147" spans="2:14" ht="15" x14ac:dyDescent="0.2">
      <c r="B147" s="357" t="s">
        <v>13967</v>
      </c>
      <c r="C147" s="358" t="s">
        <v>48</v>
      </c>
      <c r="D147" s="357" t="s">
        <v>10404</v>
      </c>
      <c r="E147" s="357" t="s">
        <v>917</v>
      </c>
      <c r="F147" s="1097" t="s">
        <v>10405</v>
      </c>
      <c r="G147" s="1097"/>
      <c r="H147" s="359" t="s">
        <v>10406</v>
      </c>
      <c r="I147" s="358" t="s">
        <v>10407</v>
      </c>
      <c r="J147" s="358" t="s">
        <v>10408</v>
      </c>
      <c r="K147" s="358" t="s">
        <v>10409</v>
      </c>
      <c r="M147" s="844" t="b">
        <f>IF(C147="","",IF(D147="DER-RD",VLOOKUP(C147,'DER-RD'!A:H,4,FALSE),IF(D147="DER-ED",VLOOKUP(C147,'DER-ED'!A:G,4,FALSE),IF(D147="SICRO",VLOOKUP(C147,DNIT!A:H,4,FALSE),IF(D147="SINAPI",VLOOKUP(C147,SINAPI!A:D,4,FALSE))))))</f>
        <v>0</v>
      </c>
    </row>
    <row r="148" spans="2:14" ht="25.5" customHeight="1" x14ac:dyDescent="0.2">
      <c r="B148" s="344" t="s">
        <v>10398</v>
      </c>
      <c r="C148" s="345" t="s">
        <v>13968</v>
      </c>
      <c r="D148" s="344" t="s">
        <v>10399</v>
      </c>
      <c r="E148" s="344" t="s">
        <v>13335</v>
      </c>
      <c r="F148" s="1098" t="s">
        <v>10419</v>
      </c>
      <c r="G148" s="1098"/>
      <c r="H148" s="346" t="s">
        <v>2029</v>
      </c>
      <c r="I148" s="347">
        <v>1</v>
      </c>
      <c r="J148" s="348">
        <v>67.27</v>
      </c>
      <c r="K148" s="348">
        <f>I148*J148</f>
        <v>67.27</v>
      </c>
      <c r="M148" s="844" t="b">
        <f>IF(C148="","",IF(D148="DER-RD",VLOOKUP(C148,'DER-RD'!A:H,4,FALSE),IF(D148="DER-ED",VLOOKUP(C148,'DER-ED'!A:G,4,FALSE),IF(D148="SICRO",VLOOKUP(C148,DNIT!A:H,4,FALSE),IF(D148="SINAPI",VLOOKUP(C148,SINAPI!A:D,4,FALSE))))))</f>
        <v>0</v>
      </c>
    </row>
    <row r="149" spans="2:14" ht="25.5" customHeight="1" x14ac:dyDescent="0.2">
      <c r="B149" s="360" t="s">
        <v>10411</v>
      </c>
      <c r="C149" s="361">
        <v>360</v>
      </c>
      <c r="D149" s="360" t="s">
        <v>5723</v>
      </c>
      <c r="E149" s="360" t="s">
        <v>13969</v>
      </c>
      <c r="F149" s="1099" t="s">
        <v>10412</v>
      </c>
      <c r="G149" s="1099"/>
      <c r="H149" s="362" t="s">
        <v>70</v>
      </c>
      <c r="I149" s="363">
        <v>20</v>
      </c>
      <c r="J149" s="364">
        <v>2.89</v>
      </c>
      <c r="K149" s="364">
        <f t="shared" ref="K149:K151" si="15">I149*J149</f>
        <v>57.800000000000004</v>
      </c>
      <c r="M149" s="844">
        <f>IF(C149="","",IF(D149="DER-RD",VLOOKUP(C149,'DER-RD'!A:H,4,FALSE),IF(D149="DER-ED",VLOOKUP(C149,'DER-ED'!A:G,4,FALSE),IF(D149="SICRO",VLOOKUP(C149,DNIT!A:H,4,FALSE),IF(D149="SINAPI",VLOOKUP(C149,SINAPI!A:D,4,FALSE))))))</f>
        <v>2.89</v>
      </c>
    </row>
    <row r="150" spans="2:14" ht="25.5" customHeight="1" x14ac:dyDescent="0.2">
      <c r="B150" s="360" t="s">
        <v>10411</v>
      </c>
      <c r="C150" s="361">
        <v>10146</v>
      </c>
      <c r="D150" s="360" t="s">
        <v>15804</v>
      </c>
      <c r="E150" s="360" t="s">
        <v>13926</v>
      </c>
      <c r="F150" s="1099" t="s">
        <v>10414</v>
      </c>
      <c r="G150" s="1099"/>
      <c r="H150" s="362" t="s">
        <v>75</v>
      </c>
      <c r="I150" s="363">
        <v>0.21099999999999999</v>
      </c>
      <c r="J150" s="364">
        <v>18</v>
      </c>
      <c r="K150" s="364">
        <f t="shared" si="15"/>
        <v>3.798</v>
      </c>
      <c r="M150" s="844">
        <f>IF(C150="","",IF(D150="DER-RD",VLOOKUP(C150,'DER-RD'!A:H,4,FALSE),IF(D150="DER-ED",VLOOKUP(C150,'DER-ED'!A:G,4,FALSE),IF(D150="SICRO",VLOOKUP(C150,DNIT!A:H,4,FALSE),IF(D150="SINAPI",VLOOKUP(C150,SINAPI!A:D,4,FALSE))))))</f>
        <v>7</v>
      </c>
      <c r="N150" s="369">
        <f>M150*(1+$K$10)</f>
        <v>18.008900000000001</v>
      </c>
    </row>
    <row r="151" spans="2:14" x14ac:dyDescent="0.2">
      <c r="B151" s="360" t="s">
        <v>10411</v>
      </c>
      <c r="C151" s="361" t="s">
        <v>3948</v>
      </c>
      <c r="D151" s="360" t="s">
        <v>15805</v>
      </c>
      <c r="E151" s="360" t="s">
        <v>3949</v>
      </c>
      <c r="F151" s="1099" t="s">
        <v>10414</v>
      </c>
      <c r="G151" s="1099"/>
      <c r="H151" s="362" t="s">
        <v>57</v>
      </c>
      <c r="I151" s="363">
        <v>5.28E-2</v>
      </c>
      <c r="J151" s="364">
        <v>28.54</v>
      </c>
      <c r="K151" s="364">
        <f t="shared" si="15"/>
        <v>1.506912</v>
      </c>
      <c r="M151" s="844">
        <f>IF(C151="","",IF(D151="DER-RD",VLOOKUP(C151,'DER-RD'!A:H,4,FALSE),IF(D151="DER-ED",VLOOKUP(C151,'DER-ED'!A:G,4,FALSE),IF(D151="SICRO",VLOOKUP(C151,DNIT!A:H,4,FALSE),IF(D151="SINAPI",VLOOKUP(C151,SINAPI!A:D,4,FALSE))))))</f>
        <v>28.54</v>
      </c>
    </row>
    <row r="152" spans="2:14" ht="15" customHeight="1" thickBot="1" x14ac:dyDescent="0.25">
      <c r="B152" s="354"/>
      <c r="C152" s="354"/>
      <c r="D152" s="354"/>
      <c r="E152" s="354"/>
      <c r="F152" s="354" t="s">
        <v>10402</v>
      </c>
      <c r="G152" s="355">
        <v>0</v>
      </c>
      <c r="H152" s="354"/>
      <c r="I152" s="1100" t="s">
        <v>10403</v>
      </c>
      <c r="J152" s="1100"/>
      <c r="K152" s="355" cm="1">
        <f t="array" ref="K152">SUM(K149:K151*(1+$K$9))</f>
        <v>82.2320108272</v>
      </c>
      <c r="M152" s="844" t="str">
        <f>IF(C152="","",IF(D152="DER-RD",VLOOKUP(C152,'DER-RD'!A:H,4,FALSE),IF(D152="DER-ED",VLOOKUP(C152,'DER-ED'!A:G,4,FALSE),IF(D152="SICRO",VLOOKUP(C152,DNIT!A:H,4,FALSE),IF(D152="SINAPI",VLOOKUP(C152,SINAPI!A:D,4,FALSE))))))</f>
        <v/>
      </c>
    </row>
    <row r="153" spans="2:14" ht="15" thickTop="1" x14ac:dyDescent="0.2">
      <c r="B153" s="356"/>
      <c r="C153" s="356"/>
      <c r="D153" s="356"/>
      <c r="E153" s="356"/>
      <c r="F153" s="356"/>
      <c r="G153" s="356"/>
      <c r="H153" s="356"/>
      <c r="I153" s="356"/>
      <c r="J153" s="356"/>
      <c r="K153" s="356"/>
      <c r="M153" s="844" t="str">
        <f>IF(C153="","",IF(D153="DER-RD",VLOOKUP(C153,'DER-RD'!A:H,4,FALSE),IF(D153="DER-ED",VLOOKUP(C153,'DER-ED'!A:G,4,FALSE),IF(D153="SICRO",VLOOKUP(C153,DNIT!A:H,4,FALSE),IF(D153="SINAPI",VLOOKUP(C153,SINAPI!A:D,4,FALSE))))))</f>
        <v/>
      </c>
    </row>
    <row r="154" spans="2:14" ht="15" x14ac:dyDescent="0.2">
      <c r="B154" s="357" t="s">
        <v>13970</v>
      </c>
      <c r="C154" s="358" t="s">
        <v>48</v>
      </c>
      <c r="D154" s="357" t="s">
        <v>10404</v>
      </c>
      <c r="E154" s="357" t="s">
        <v>917</v>
      </c>
      <c r="F154" s="1097" t="s">
        <v>10405</v>
      </c>
      <c r="G154" s="1097"/>
      <c r="H154" s="359" t="s">
        <v>10406</v>
      </c>
      <c r="I154" s="358" t="s">
        <v>10407</v>
      </c>
      <c r="J154" s="358" t="s">
        <v>10408</v>
      </c>
      <c r="K154" s="358" t="s">
        <v>10409</v>
      </c>
      <c r="M154" s="844" t="b">
        <f>IF(C154="","",IF(D154="DER-RD",VLOOKUP(C154,'DER-RD'!A:H,4,FALSE),IF(D154="DER-ED",VLOOKUP(C154,'DER-ED'!A:G,4,FALSE),IF(D154="SICRO",VLOOKUP(C154,DNIT!A:H,4,FALSE),IF(D154="SINAPI",VLOOKUP(C154,SINAPI!A:D,4,FALSE))))))</f>
        <v>0</v>
      </c>
    </row>
    <row r="155" spans="2:14" ht="38.25" customHeight="1" x14ac:dyDescent="0.2">
      <c r="B155" s="344" t="s">
        <v>10398</v>
      </c>
      <c r="C155" s="345" t="s">
        <v>13971</v>
      </c>
      <c r="D155" s="344" t="s">
        <v>10399</v>
      </c>
      <c r="E155" s="344" t="s">
        <v>13794</v>
      </c>
      <c r="F155" s="1098">
        <v>82</v>
      </c>
      <c r="G155" s="1098"/>
      <c r="H155" s="346" t="s">
        <v>587</v>
      </c>
      <c r="I155" s="347">
        <v>1</v>
      </c>
      <c r="J155" s="348">
        <f>K160</f>
        <v>286.94783239999998</v>
      </c>
      <c r="K155" s="348">
        <f>I155*J155</f>
        <v>286.94783239999998</v>
      </c>
      <c r="M155" s="844" t="b">
        <f>IF(C155="","",IF(D155="DER-RD",VLOOKUP(C155,'DER-RD'!A:H,4,FALSE),IF(D155="DER-ED",VLOOKUP(C155,'DER-ED'!A:G,4,FALSE),IF(D155="SICRO",VLOOKUP(C155,DNIT!A:H,4,FALSE),IF(D155="SINAPI",VLOOKUP(C155,SINAPI!A:D,4,FALSE))))))</f>
        <v>0</v>
      </c>
    </row>
    <row r="156" spans="2:14" ht="25.5" customHeight="1" x14ac:dyDescent="0.2">
      <c r="B156" s="360" t="s">
        <v>10411</v>
      </c>
      <c r="C156" s="361">
        <v>10115</v>
      </c>
      <c r="D156" s="360" t="s">
        <v>15804</v>
      </c>
      <c r="E156" s="360" t="s">
        <v>10415</v>
      </c>
      <c r="F156" s="1099" t="s">
        <v>10414</v>
      </c>
      <c r="G156" s="1099"/>
      <c r="H156" s="362" t="s">
        <v>75</v>
      </c>
      <c r="I156" s="363">
        <v>0.8</v>
      </c>
      <c r="J156" s="364">
        <v>24.23</v>
      </c>
      <c r="K156" s="364">
        <f t="shared" ref="K156:K159" si="16">I156*J156</f>
        <v>19.384</v>
      </c>
      <c r="M156" s="844">
        <f>IF(C156="","",IF(D156="DER-RD",VLOOKUP(C156,'DER-RD'!A:H,4,FALSE),IF(D156="DER-ED",VLOOKUP(C156,'DER-ED'!A:G,4,FALSE),IF(D156="SICRO",VLOOKUP(C156,DNIT!A:H,4,FALSE),IF(D156="SINAPI",VLOOKUP(C156,SINAPI!A:D,4,FALSE))))))</f>
        <v>9.42</v>
      </c>
      <c r="N156" s="369">
        <f t="shared" ref="N156:N157" si="17">M156*(1+$K$10)</f>
        <v>24.234834000000003</v>
      </c>
    </row>
    <row r="157" spans="2:14" ht="25.5" customHeight="1" x14ac:dyDescent="0.2">
      <c r="B157" s="360" t="s">
        <v>10411</v>
      </c>
      <c r="C157" s="361">
        <v>10146</v>
      </c>
      <c r="D157" s="360" t="s">
        <v>15804</v>
      </c>
      <c r="E157" s="360" t="s">
        <v>13926</v>
      </c>
      <c r="F157" s="1099" t="s">
        <v>10414</v>
      </c>
      <c r="G157" s="1099"/>
      <c r="H157" s="362" t="s">
        <v>75</v>
      </c>
      <c r="I157" s="363">
        <v>0.8</v>
      </c>
      <c r="J157" s="364">
        <v>18</v>
      </c>
      <c r="K157" s="364">
        <f t="shared" si="16"/>
        <v>14.4</v>
      </c>
      <c r="M157" s="844">
        <f>IF(C157="","",IF(D157="DER-RD",VLOOKUP(C157,'DER-RD'!A:H,4,FALSE),IF(D157="DER-ED",VLOOKUP(C157,'DER-ED'!A:G,4,FALSE),IF(D157="SICRO",VLOOKUP(C157,DNIT!A:H,4,FALSE),IF(D157="SINAPI",VLOOKUP(C157,SINAPI!A:D,4,FALSE))))))</f>
        <v>7</v>
      </c>
      <c r="N157" s="369">
        <f t="shared" si="17"/>
        <v>18.008900000000001</v>
      </c>
    </row>
    <row r="158" spans="2:14" ht="25.5" x14ac:dyDescent="0.2">
      <c r="B158" s="360" t="s">
        <v>10411</v>
      </c>
      <c r="C158" s="361" t="s">
        <v>13972</v>
      </c>
      <c r="D158" s="360" t="s">
        <v>10399</v>
      </c>
      <c r="E158" s="360" t="s">
        <v>13973</v>
      </c>
      <c r="F158" s="1099" t="s">
        <v>10412</v>
      </c>
      <c r="G158" s="1099"/>
      <c r="H158" s="362" t="s">
        <v>70</v>
      </c>
      <c r="I158" s="363">
        <v>1</v>
      </c>
      <c r="J158" s="364">
        <v>114.01</v>
      </c>
      <c r="K158" s="364">
        <f t="shared" si="16"/>
        <v>114.01</v>
      </c>
      <c r="M158" s="844" t="b">
        <f>IF(C158="","",IF(D158="DER-RD",VLOOKUP(C158,'DER-RD'!A:H,4,FALSE),IF(D158="DER-ED",VLOOKUP(C158,'DER-ED'!A:G,4,FALSE),IF(D158="SICRO",VLOOKUP(C158,DNIT!A:H,4,FALSE),IF(D158="SINAPI",VLOOKUP(C158,SINAPI!A:D,4,FALSE))))))</f>
        <v>0</v>
      </c>
    </row>
    <row r="159" spans="2:14" ht="25.5" x14ac:dyDescent="0.2">
      <c r="B159" s="360" t="s">
        <v>10411</v>
      </c>
      <c r="C159" s="361" t="s">
        <v>13974</v>
      </c>
      <c r="D159" s="360" t="s">
        <v>10399</v>
      </c>
      <c r="E159" s="360" t="s">
        <v>13975</v>
      </c>
      <c r="F159" s="1099" t="s">
        <v>10412</v>
      </c>
      <c r="G159" s="1099"/>
      <c r="H159" s="362" t="s">
        <v>70</v>
      </c>
      <c r="I159" s="363">
        <v>1</v>
      </c>
      <c r="J159" s="364">
        <v>72.41</v>
      </c>
      <c r="K159" s="364">
        <f t="shared" si="16"/>
        <v>72.41</v>
      </c>
      <c r="M159" s="844" t="b">
        <f>IF(C159="","",IF(D159="DER-RD",VLOOKUP(C159,'DER-RD'!A:H,4,FALSE),IF(D159="DER-ED",VLOOKUP(C159,'DER-ED'!A:G,4,FALSE),IF(D159="SICRO",VLOOKUP(C159,DNIT!A:H,4,FALSE),IF(D159="SINAPI",VLOOKUP(C159,SINAPI!A:D,4,FALSE))))))</f>
        <v>0</v>
      </c>
    </row>
    <row r="160" spans="2:14" ht="15" thickBot="1" x14ac:dyDescent="0.25">
      <c r="B160" s="354"/>
      <c r="C160" s="354"/>
      <c r="D160" s="354"/>
      <c r="E160" s="354"/>
      <c r="F160" s="354" t="s">
        <v>10402</v>
      </c>
      <c r="G160" s="355">
        <v>0</v>
      </c>
      <c r="H160" s="354"/>
      <c r="I160" s="1100" t="s">
        <v>10403</v>
      </c>
      <c r="J160" s="1100"/>
      <c r="K160" s="355" cm="1">
        <f t="array" ref="K160">SUM(K156:K159*(1+$K$9))</f>
        <v>286.94783239999998</v>
      </c>
      <c r="M160" s="844" t="str">
        <f>IF(C160="","",IF(D160="DER-RD",VLOOKUP(C160,'DER-RD'!A:H,4,FALSE),IF(D160="DER-ED",VLOOKUP(C160,'DER-ED'!A:G,4,FALSE),IF(D160="SICRO",VLOOKUP(C160,DNIT!A:H,4,FALSE),IF(D160="SINAPI",VLOOKUP(C160,SINAPI!A:D,4,FALSE))))))</f>
        <v/>
      </c>
    </row>
    <row r="161" spans="2:14" ht="15" thickTop="1" x14ac:dyDescent="0.2">
      <c r="B161" s="356"/>
      <c r="C161" s="356"/>
      <c r="D161" s="356"/>
      <c r="E161" s="356"/>
      <c r="F161" s="356"/>
      <c r="G161" s="356"/>
      <c r="H161" s="356"/>
      <c r="I161" s="356"/>
      <c r="J161" s="356"/>
      <c r="K161" s="356"/>
      <c r="M161" s="844" t="str">
        <f>IF(C161="","",IF(D161="DER-RD",VLOOKUP(C161,'DER-RD'!A:H,4,FALSE),IF(D161="DER-ED",VLOOKUP(C161,'DER-ED'!A:G,4,FALSE),IF(D161="SICRO",VLOOKUP(C161,DNIT!A:H,4,FALSE),IF(D161="SINAPI",VLOOKUP(C161,SINAPI!A:D,4,FALSE))))))</f>
        <v/>
      </c>
    </row>
    <row r="162" spans="2:14" ht="15" x14ac:dyDescent="0.2">
      <c r="B162" s="357" t="s">
        <v>13976</v>
      </c>
      <c r="C162" s="358" t="s">
        <v>48</v>
      </c>
      <c r="D162" s="357" t="s">
        <v>10404</v>
      </c>
      <c r="E162" s="357" t="s">
        <v>917</v>
      </c>
      <c r="F162" s="1097" t="s">
        <v>10405</v>
      </c>
      <c r="G162" s="1097"/>
      <c r="H162" s="359" t="s">
        <v>10406</v>
      </c>
      <c r="I162" s="358" t="s">
        <v>10407</v>
      </c>
      <c r="J162" s="358" t="s">
        <v>10408</v>
      </c>
      <c r="K162" s="358" t="s">
        <v>10409</v>
      </c>
      <c r="M162" s="844" t="b">
        <f>IF(C162="","",IF(D162="DER-RD",VLOOKUP(C162,'DER-RD'!A:H,4,FALSE),IF(D162="DER-ED",VLOOKUP(C162,'DER-ED'!A:G,4,FALSE),IF(D162="SICRO",VLOOKUP(C162,DNIT!A:H,4,FALSE),IF(D162="SINAPI",VLOOKUP(C162,SINAPI!A:D,4,FALSE))))))</f>
        <v>0</v>
      </c>
    </row>
    <row r="163" spans="2:14" ht="25.5" customHeight="1" x14ac:dyDescent="0.2">
      <c r="B163" s="344" t="s">
        <v>10398</v>
      </c>
      <c r="C163" s="345" t="s">
        <v>13977</v>
      </c>
      <c r="D163" s="344" t="s">
        <v>10399</v>
      </c>
      <c r="E163" s="344" t="s">
        <v>13336</v>
      </c>
      <c r="F163" s="1098" t="s">
        <v>10410</v>
      </c>
      <c r="G163" s="1098"/>
      <c r="H163" s="346" t="s">
        <v>2029</v>
      </c>
      <c r="I163" s="347">
        <v>1</v>
      </c>
      <c r="J163" s="348">
        <f>K171</f>
        <v>98.028856214399994</v>
      </c>
      <c r="K163" s="348">
        <f>I163*J163</f>
        <v>98.028856214399994</v>
      </c>
      <c r="M163" s="844" t="b">
        <f>IF(C163="","",IF(D163="DER-RD",VLOOKUP(C163,'DER-RD'!A:H,4,FALSE),IF(D163="DER-ED",VLOOKUP(C163,'DER-ED'!A:G,4,FALSE),IF(D163="SICRO",VLOOKUP(C163,DNIT!A:H,4,FALSE),IF(D163="SINAPI",VLOOKUP(C163,SINAPI!A:D,4,FALSE))))))</f>
        <v>0</v>
      </c>
    </row>
    <row r="164" spans="2:14" ht="25.5" customHeight="1" x14ac:dyDescent="0.2">
      <c r="B164" s="360" t="s">
        <v>10411</v>
      </c>
      <c r="C164" s="361">
        <v>10111</v>
      </c>
      <c r="D164" s="360" t="s">
        <v>15804</v>
      </c>
      <c r="E164" s="360" t="s">
        <v>13929</v>
      </c>
      <c r="F164" s="1099" t="s">
        <v>10414</v>
      </c>
      <c r="G164" s="1099"/>
      <c r="H164" s="362" t="s">
        <v>75</v>
      </c>
      <c r="I164" s="363">
        <v>9.7600000000000006E-2</v>
      </c>
      <c r="J164" s="364">
        <v>24.23</v>
      </c>
      <c r="K164" s="364">
        <f t="shared" ref="K164:K170" si="18">I164*J164</f>
        <v>2.3648480000000003</v>
      </c>
      <c r="M164" s="844">
        <f>IF(C164="","",IF(D164="DER-RD",VLOOKUP(C164,'DER-RD'!A:H,4,FALSE),IF(D164="DER-ED",VLOOKUP(C164,'DER-ED'!A:G,4,FALSE),IF(D164="SICRO",VLOOKUP(C164,DNIT!A:H,4,FALSE),IF(D164="SINAPI",VLOOKUP(C164,SINAPI!A:D,4,FALSE))))))</f>
        <v>9.42</v>
      </c>
      <c r="N164" s="369">
        <f t="shared" ref="N164:N166" si="19">M164*(1+$K$10)</f>
        <v>24.234834000000003</v>
      </c>
    </row>
    <row r="165" spans="2:14" ht="25.5" customHeight="1" x14ac:dyDescent="0.2">
      <c r="B165" s="360" t="s">
        <v>10411</v>
      </c>
      <c r="C165" s="361">
        <v>10139</v>
      </c>
      <c r="D165" s="360" t="s">
        <v>15804</v>
      </c>
      <c r="E165" s="360" t="s">
        <v>13925</v>
      </c>
      <c r="F165" s="1099" t="s">
        <v>10414</v>
      </c>
      <c r="G165" s="1099"/>
      <c r="H165" s="362" t="s">
        <v>75</v>
      </c>
      <c r="I165" s="363">
        <v>7.2700000000000001E-2</v>
      </c>
      <c r="J165" s="364">
        <v>24.23</v>
      </c>
      <c r="K165" s="364">
        <f t="shared" si="18"/>
        <v>1.7615210000000001</v>
      </c>
      <c r="M165" s="844">
        <f>IF(C165="","",IF(D165="DER-RD",VLOOKUP(C165,'DER-RD'!A:H,4,FALSE),IF(D165="DER-ED",VLOOKUP(C165,'DER-ED'!A:G,4,FALSE),IF(D165="SICRO",VLOOKUP(C165,DNIT!A:H,4,FALSE),IF(D165="SINAPI",VLOOKUP(C165,SINAPI!A:D,4,FALSE))))))</f>
        <v>9.42</v>
      </c>
      <c r="N165" s="369">
        <f t="shared" si="19"/>
        <v>24.234834000000003</v>
      </c>
    </row>
    <row r="166" spans="2:14" ht="25.5" customHeight="1" x14ac:dyDescent="0.2">
      <c r="B166" s="360" t="s">
        <v>10411</v>
      </c>
      <c r="C166" s="361">
        <v>10146</v>
      </c>
      <c r="D166" s="360" t="s">
        <v>15804</v>
      </c>
      <c r="E166" s="360" t="s">
        <v>13926</v>
      </c>
      <c r="F166" s="1099" t="s">
        <v>10414</v>
      </c>
      <c r="G166" s="1099"/>
      <c r="H166" s="362" t="s">
        <v>75</v>
      </c>
      <c r="I166" s="363">
        <v>0.1704</v>
      </c>
      <c r="J166" s="364">
        <v>18</v>
      </c>
      <c r="K166" s="364">
        <f t="shared" si="18"/>
        <v>3.0671999999999997</v>
      </c>
      <c r="M166" s="844">
        <f>IF(C166="","",IF(D166="DER-RD",VLOOKUP(C166,'DER-RD'!A:H,4,FALSE),IF(D166="DER-ED",VLOOKUP(C166,'DER-ED'!A:G,4,FALSE),IF(D166="SICRO",VLOOKUP(C166,DNIT!A:H,4,FALSE),IF(D166="SINAPI",VLOOKUP(C166,SINAPI!A:D,4,FALSE))))))</f>
        <v>7</v>
      </c>
      <c r="N166" s="369">
        <f t="shared" si="19"/>
        <v>18.008900000000001</v>
      </c>
    </row>
    <row r="167" spans="2:14" ht="25.5" customHeight="1" x14ac:dyDescent="0.2">
      <c r="B167" s="360" t="s">
        <v>10411</v>
      </c>
      <c r="C167" s="361">
        <v>21018</v>
      </c>
      <c r="D167" s="360" t="s">
        <v>15804</v>
      </c>
      <c r="E167" s="360" t="s">
        <v>13978</v>
      </c>
      <c r="F167" s="1099" t="s">
        <v>10412</v>
      </c>
      <c r="G167" s="1099"/>
      <c r="H167" s="362" t="s">
        <v>71</v>
      </c>
      <c r="I167" s="363">
        <v>0.45</v>
      </c>
      <c r="J167" s="364">
        <v>17.670000000000002</v>
      </c>
      <c r="K167" s="364">
        <f t="shared" si="18"/>
        <v>7.9515000000000011</v>
      </c>
      <c r="M167" s="844">
        <f>IF(C167="","",IF(D167="DER-RD",VLOOKUP(C167,'DER-RD'!A:H,4,FALSE),IF(D167="DER-ED",VLOOKUP(C167,'DER-ED'!A:G,4,FALSE),IF(D167="SICRO",VLOOKUP(C167,DNIT!A:H,4,FALSE),IF(D167="SINAPI",VLOOKUP(C167,SINAPI!A:D,4,FALSE))))))</f>
        <v>17.670000000000002</v>
      </c>
    </row>
    <row r="168" spans="2:14" ht="25.5" customHeight="1" x14ac:dyDescent="0.2">
      <c r="B168" s="360" t="s">
        <v>10411</v>
      </c>
      <c r="C168" s="361">
        <v>26560</v>
      </c>
      <c r="D168" s="360" t="s">
        <v>15804</v>
      </c>
      <c r="E168" s="360" t="s">
        <v>13979</v>
      </c>
      <c r="F168" s="1099" t="s">
        <v>10412</v>
      </c>
      <c r="G168" s="1099"/>
      <c r="H168" s="362" t="s">
        <v>73</v>
      </c>
      <c r="I168" s="363">
        <v>2.4E-2</v>
      </c>
      <c r="J168" s="364">
        <v>16.010000000000002</v>
      </c>
      <c r="K168" s="364">
        <f t="shared" si="18"/>
        <v>0.38424000000000003</v>
      </c>
      <c r="M168" s="844">
        <f>IF(C168="","",IF(D168="DER-RD",VLOOKUP(C168,'DER-RD'!A:H,4,FALSE),IF(D168="DER-ED",VLOOKUP(C168,'DER-ED'!A:G,4,FALSE),IF(D168="SICRO",VLOOKUP(C168,DNIT!A:H,4,FALSE),IF(D168="SINAPI",VLOOKUP(C168,SINAPI!A:D,4,FALSE))))))</f>
        <v>16.010000000000002</v>
      </c>
    </row>
    <row r="169" spans="2:14" ht="25.5" customHeight="1" x14ac:dyDescent="0.2">
      <c r="B169" s="360" t="s">
        <v>10411</v>
      </c>
      <c r="C169" s="361">
        <v>21543</v>
      </c>
      <c r="D169" s="360" t="s">
        <v>15804</v>
      </c>
      <c r="E169" s="360" t="s">
        <v>13980</v>
      </c>
      <c r="F169" s="1099" t="s">
        <v>10412</v>
      </c>
      <c r="G169" s="1099"/>
      <c r="H169" s="362" t="s">
        <v>2029</v>
      </c>
      <c r="I169" s="363">
        <v>1.0815999999999999</v>
      </c>
      <c r="J169" s="364">
        <v>19.14</v>
      </c>
      <c r="K169" s="364">
        <f t="shared" si="18"/>
        <v>20.701823999999998</v>
      </c>
      <c r="M169" s="844">
        <f>IF(C169="","",IF(D169="DER-RD",VLOOKUP(C169,'DER-RD'!A:H,4,FALSE),IF(D169="DER-ED",VLOOKUP(C169,'DER-ED'!A:G,4,FALSE),IF(D169="SICRO",VLOOKUP(C169,DNIT!A:H,4,FALSE),IF(D169="SINAPI",VLOOKUP(C169,SINAPI!A:D,4,FALSE))))))</f>
        <v>19.14</v>
      </c>
    </row>
    <row r="170" spans="2:14" x14ac:dyDescent="0.2">
      <c r="B170" s="360" t="s">
        <v>10411</v>
      </c>
      <c r="C170" s="361">
        <v>20514</v>
      </c>
      <c r="D170" s="360" t="s">
        <v>15804</v>
      </c>
      <c r="E170" s="360" t="s">
        <v>13981</v>
      </c>
      <c r="F170" s="1099" t="s">
        <v>10412</v>
      </c>
      <c r="G170" s="1099"/>
      <c r="H170" s="362" t="s">
        <v>61</v>
      </c>
      <c r="I170" s="363">
        <v>7.3899999999999993E-2</v>
      </c>
      <c r="J170" s="364">
        <v>527.69000000000005</v>
      </c>
      <c r="K170" s="364">
        <f t="shared" si="18"/>
        <v>38.996290999999999</v>
      </c>
      <c r="M170" s="844">
        <f>IF(C170="","",IF(D170="DER-RD",VLOOKUP(C170,'DER-RD'!A:H,4,FALSE),IF(D170="DER-ED",VLOOKUP(C170,'DER-ED'!A:G,4,FALSE),IF(D170="SICRO",VLOOKUP(C170,DNIT!A:H,4,FALSE),IF(D170="SINAPI",VLOOKUP(C170,SINAPI!A:D,4,FALSE))))))</f>
        <v>527.69000000000005</v>
      </c>
    </row>
    <row r="171" spans="2:14" ht="15" thickBot="1" x14ac:dyDescent="0.25">
      <c r="B171" s="354"/>
      <c r="C171" s="354"/>
      <c r="D171" s="354"/>
      <c r="E171" s="354"/>
      <c r="F171" s="354" t="s">
        <v>10402</v>
      </c>
      <c r="G171" s="355">
        <v>0</v>
      </c>
      <c r="H171" s="354"/>
      <c r="I171" s="1100" t="s">
        <v>10403</v>
      </c>
      <c r="J171" s="1100"/>
      <c r="K171" s="355" cm="1">
        <f t="array" ref="K171">SUM(K164:K170*(1+$K$9))</f>
        <v>98.028856214399994</v>
      </c>
      <c r="M171" s="844" t="str">
        <f>IF(C171="","",IF(D171="DER-RD",VLOOKUP(C171,'DER-RD'!A:H,4,FALSE),IF(D171="DER-ED",VLOOKUP(C171,'DER-ED'!A:G,4,FALSE),IF(D171="SICRO",VLOOKUP(C171,DNIT!A:H,4,FALSE),IF(D171="SINAPI",VLOOKUP(C171,SINAPI!A:D,4,FALSE))))))</f>
        <v/>
      </c>
    </row>
    <row r="172" spans="2:14" ht="15" thickTop="1" x14ac:dyDescent="0.2">
      <c r="B172" s="356"/>
      <c r="C172" s="356"/>
      <c r="D172" s="356"/>
      <c r="E172" s="356"/>
      <c r="F172" s="356"/>
      <c r="G172" s="356"/>
      <c r="H172" s="356"/>
      <c r="I172" s="356"/>
      <c r="J172" s="356"/>
      <c r="K172" s="356"/>
      <c r="M172" s="844" t="str">
        <f>IF(C172="","",IF(D172="DER-RD",VLOOKUP(C172,'DER-RD'!A:H,4,FALSE),IF(D172="DER-ED",VLOOKUP(C172,'DER-ED'!A:G,4,FALSE),IF(D172="SICRO",VLOOKUP(C172,DNIT!A:H,4,FALSE),IF(D172="SINAPI",VLOOKUP(C172,SINAPI!A:D,4,FALSE))))))</f>
        <v/>
      </c>
    </row>
    <row r="173" spans="2:14" ht="25.5" customHeight="1" x14ac:dyDescent="0.2">
      <c r="B173" s="357" t="s">
        <v>13982</v>
      </c>
      <c r="C173" s="358" t="s">
        <v>48</v>
      </c>
      <c r="D173" s="357" t="s">
        <v>10404</v>
      </c>
      <c r="E173" s="357" t="s">
        <v>917</v>
      </c>
      <c r="F173" s="1097" t="s">
        <v>10405</v>
      </c>
      <c r="G173" s="1097"/>
      <c r="H173" s="359" t="s">
        <v>10406</v>
      </c>
      <c r="I173" s="358" t="s">
        <v>10407</v>
      </c>
      <c r="J173" s="358" t="s">
        <v>10408</v>
      </c>
      <c r="K173" s="358" t="s">
        <v>10409</v>
      </c>
      <c r="M173" s="844" t="b">
        <f>IF(C173="","",IF(D173="DER-RD",VLOOKUP(C173,'DER-RD'!A:H,4,FALSE),IF(D173="DER-ED",VLOOKUP(C173,'DER-ED'!A:G,4,FALSE),IF(D173="SICRO",VLOOKUP(C173,DNIT!A:H,4,FALSE),IF(D173="SINAPI",VLOOKUP(C173,SINAPI!A:D,4,FALSE))))))</f>
        <v>0</v>
      </c>
    </row>
    <row r="174" spans="2:14" ht="25.5" customHeight="1" x14ac:dyDescent="0.2">
      <c r="B174" s="344" t="s">
        <v>10398</v>
      </c>
      <c r="C174" s="345" t="s">
        <v>13983</v>
      </c>
      <c r="D174" s="344" t="s">
        <v>10399</v>
      </c>
      <c r="E174" s="344" t="s">
        <v>10417</v>
      </c>
      <c r="F174" s="1098" t="s">
        <v>10410</v>
      </c>
      <c r="G174" s="1098"/>
      <c r="H174" s="346" t="s">
        <v>2029</v>
      </c>
      <c r="I174" s="347">
        <v>1</v>
      </c>
      <c r="J174" s="348">
        <f>K179</f>
        <v>571.57859662800001</v>
      </c>
      <c r="K174" s="348">
        <f>I174*J174</f>
        <v>571.57859662800001</v>
      </c>
      <c r="M174" s="844" t="b">
        <f>IF(C174="","",IF(D174="DER-RD",VLOOKUP(C174,'DER-RD'!A:H,4,FALSE),IF(D174="DER-ED",VLOOKUP(C174,'DER-ED'!A:G,4,FALSE),IF(D174="SICRO",VLOOKUP(C174,DNIT!A:H,4,FALSE),IF(D174="SINAPI",VLOOKUP(C174,SINAPI!A:D,4,FALSE))))))</f>
        <v>0</v>
      </c>
    </row>
    <row r="175" spans="2:14" ht="25.5" customHeight="1" x14ac:dyDescent="0.2">
      <c r="B175" s="360" t="s">
        <v>10411</v>
      </c>
      <c r="C175" s="361">
        <v>10111</v>
      </c>
      <c r="D175" s="360" t="s">
        <v>15804</v>
      </c>
      <c r="E175" s="360" t="s">
        <v>13929</v>
      </c>
      <c r="F175" s="1099" t="s">
        <v>10414</v>
      </c>
      <c r="G175" s="1099"/>
      <c r="H175" s="362" t="s">
        <v>75</v>
      </c>
      <c r="I175" s="363">
        <v>2.2810000000000001</v>
      </c>
      <c r="J175" s="364">
        <v>24.23</v>
      </c>
      <c r="K175" s="364">
        <f t="shared" ref="K175:K178" si="20">I175*J175</f>
        <v>55.268630000000002</v>
      </c>
      <c r="M175" s="844">
        <f>IF(C175="","",IF(D175="DER-RD",VLOOKUP(C175,'DER-RD'!A:H,4,FALSE),IF(D175="DER-ED",VLOOKUP(C175,'DER-ED'!A:G,4,FALSE),IF(D175="SICRO",VLOOKUP(C175,DNIT!A:H,4,FALSE),IF(D175="SINAPI",VLOOKUP(C175,SINAPI!A:D,4,FALSE))))))</f>
        <v>9.42</v>
      </c>
      <c r="N175" s="369">
        <f t="shared" ref="N175:N176" si="21">M175*(1+$K$10)</f>
        <v>24.234834000000003</v>
      </c>
    </row>
    <row r="176" spans="2:14" ht="25.5" customHeight="1" x14ac:dyDescent="0.2">
      <c r="B176" s="360" t="s">
        <v>10411</v>
      </c>
      <c r="C176" s="361">
        <v>10101</v>
      </c>
      <c r="D176" s="360" t="s">
        <v>15804</v>
      </c>
      <c r="E176" s="360" t="s">
        <v>10413</v>
      </c>
      <c r="F176" s="1099" t="s">
        <v>10414</v>
      </c>
      <c r="G176" s="1099"/>
      <c r="H176" s="362" t="s">
        <v>75</v>
      </c>
      <c r="I176" s="363">
        <v>2.8250000000000002</v>
      </c>
      <c r="J176" s="364">
        <v>20.45</v>
      </c>
      <c r="K176" s="364">
        <f t="shared" si="20"/>
        <v>57.771250000000002</v>
      </c>
      <c r="M176" s="844">
        <f>IF(C176="","",IF(D176="DER-RD",VLOOKUP(C176,'DER-RD'!A:H,4,FALSE),IF(D176="DER-ED",VLOOKUP(C176,'DER-ED'!A:G,4,FALSE),IF(D176="SICRO",VLOOKUP(C176,DNIT!A:H,4,FALSE),IF(D176="SINAPI",VLOOKUP(C176,SINAPI!A:D,4,FALSE))))))</f>
        <v>7.95</v>
      </c>
      <c r="N176" s="369">
        <f t="shared" si="21"/>
        <v>20.452965000000003</v>
      </c>
    </row>
    <row r="177" spans="2:14" x14ac:dyDescent="0.2">
      <c r="B177" s="360" t="s">
        <v>10411</v>
      </c>
      <c r="C177" s="361">
        <v>35579</v>
      </c>
      <c r="D177" s="360" t="s">
        <v>15804</v>
      </c>
      <c r="E177" s="360" t="s">
        <v>13984</v>
      </c>
      <c r="F177" s="1099" t="s">
        <v>10412</v>
      </c>
      <c r="G177" s="1099"/>
      <c r="H177" s="362" t="s">
        <v>2029</v>
      </c>
      <c r="I177" s="363">
        <v>1</v>
      </c>
      <c r="J177" s="364">
        <v>295.99</v>
      </c>
      <c r="K177" s="364">
        <f t="shared" si="20"/>
        <v>295.99</v>
      </c>
      <c r="M177" s="844">
        <f>IF(C177="","",IF(D177="DER-RD",VLOOKUP(C177,'DER-RD'!A:H,4,FALSE),IF(D177="DER-ED",VLOOKUP(C177,'DER-ED'!A:G,4,FALSE),IF(D177="SICRO",VLOOKUP(C177,DNIT!A:H,4,FALSE),IF(D177="SINAPI",VLOOKUP(C177,SINAPI!A:D,4,FALSE))))))</f>
        <v>295.99</v>
      </c>
    </row>
    <row r="178" spans="2:14" ht="14.25" customHeight="1" x14ac:dyDescent="0.2">
      <c r="B178" s="360" t="s">
        <v>10411</v>
      </c>
      <c r="C178" s="361">
        <v>48604</v>
      </c>
      <c r="D178" s="360" t="s">
        <v>15804</v>
      </c>
      <c r="E178" s="360" t="s">
        <v>13985</v>
      </c>
      <c r="F178" s="1099" t="s">
        <v>10412</v>
      </c>
      <c r="G178" s="1099"/>
      <c r="H178" s="362" t="s">
        <v>70</v>
      </c>
      <c r="I178" s="363">
        <v>8</v>
      </c>
      <c r="J178" s="364">
        <v>3.7</v>
      </c>
      <c r="K178" s="364">
        <f t="shared" si="20"/>
        <v>29.6</v>
      </c>
      <c r="M178" s="844" t="e">
        <f>IF(C178="","",IF(D178="DER-RD",VLOOKUP(C178,'DER-RD'!A:H,4,FALSE),IF(D178="DER-ED",VLOOKUP(C178,'DER-ED'!A:G,4,FALSE),IF(D178="SICRO",VLOOKUP(C178,DNIT!A:H,4,FALSE),IF(D178="SINAPI",VLOOKUP(C178,SINAPI!A:D,4,FALSE))))))</f>
        <v>#N/A</v>
      </c>
    </row>
    <row r="179" spans="2:14" ht="15" thickBot="1" x14ac:dyDescent="0.25">
      <c r="B179" s="354"/>
      <c r="C179" s="354"/>
      <c r="D179" s="354"/>
      <c r="E179" s="354"/>
      <c r="F179" s="354" t="s">
        <v>10402</v>
      </c>
      <c r="G179" s="355">
        <v>0</v>
      </c>
      <c r="H179" s="354"/>
      <c r="I179" s="1100" t="s">
        <v>10403</v>
      </c>
      <c r="J179" s="1100"/>
      <c r="K179" s="355" cm="1">
        <f t="array" ref="K179">SUM(K175:K178*(1+$K$9))</f>
        <v>571.57859662800001</v>
      </c>
      <c r="M179" s="844" t="str">
        <f>IF(C179="","",IF(D179="DER-RD",VLOOKUP(C179,'DER-RD'!A:H,4,FALSE),IF(D179="DER-ED",VLOOKUP(C179,'DER-ED'!A:G,4,FALSE),IF(D179="SICRO",VLOOKUP(C179,DNIT!A:H,4,FALSE),IF(D179="SINAPI",VLOOKUP(C179,SINAPI!A:D,4,FALSE))))))</f>
        <v/>
      </c>
    </row>
    <row r="180" spans="2:14" ht="25.5" customHeight="1" thickTop="1" x14ac:dyDescent="0.2">
      <c r="B180" s="356"/>
      <c r="C180" s="356"/>
      <c r="D180" s="356"/>
      <c r="E180" s="356"/>
      <c r="F180" s="356"/>
      <c r="G180" s="356"/>
      <c r="H180" s="356"/>
      <c r="I180" s="356"/>
      <c r="J180" s="356"/>
      <c r="K180" s="356"/>
      <c r="M180" s="844" t="str">
        <f>IF(C180="","",IF(D180="DER-RD",VLOOKUP(C180,'DER-RD'!A:H,4,FALSE),IF(D180="DER-ED",VLOOKUP(C180,'DER-ED'!A:G,4,FALSE),IF(D180="SICRO",VLOOKUP(C180,DNIT!A:H,4,FALSE),IF(D180="SINAPI",VLOOKUP(C180,SINAPI!A:D,4,FALSE))))))</f>
        <v/>
      </c>
    </row>
    <row r="181" spans="2:14" ht="25.5" customHeight="1" x14ac:dyDescent="0.2">
      <c r="B181" s="357" t="s">
        <v>13986</v>
      </c>
      <c r="C181" s="358" t="s">
        <v>48</v>
      </c>
      <c r="D181" s="357" t="s">
        <v>10404</v>
      </c>
      <c r="E181" s="357" t="s">
        <v>917</v>
      </c>
      <c r="F181" s="1097" t="s">
        <v>10405</v>
      </c>
      <c r="G181" s="1097"/>
      <c r="H181" s="359" t="s">
        <v>10406</v>
      </c>
      <c r="I181" s="358" t="s">
        <v>10407</v>
      </c>
      <c r="J181" s="358" t="s">
        <v>10408</v>
      </c>
      <c r="K181" s="358" t="s">
        <v>10409</v>
      </c>
      <c r="M181" s="844" t="b">
        <f>IF(C181="","",IF(D181="DER-RD",VLOOKUP(C181,'DER-RD'!A:H,4,FALSE),IF(D181="DER-ED",VLOOKUP(C181,'DER-ED'!A:G,4,FALSE),IF(D181="SICRO",VLOOKUP(C181,DNIT!A:H,4,FALSE),IF(D181="SINAPI",VLOOKUP(C181,SINAPI!A:D,4,FALSE))))))</f>
        <v>0</v>
      </c>
    </row>
    <row r="182" spans="2:14" ht="25.5" customHeight="1" x14ac:dyDescent="0.2">
      <c r="B182" s="344" t="s">
        <v>10398</v>
      </c>
      <c r="C182" s="345" t="s">
        <v>13987</v>
      </c>
      <c r="D182" s="344" t="s">
        <v>10399</v>
      </c>
      <c r="E182" s="344" t="s">
        <v>13795</v>
      </c>
      <c r="F182" s="1098">
        <v>22</v>
      </c>
      <c r="G182" s="1098"/>
      <c r="H182" s="346" t="s">
        <v>70</v>
      </c>
      <c r="I182" s="347">
        <v>1</v>
      </c>
      <c r="J182" s="348">
        <f>K185</f>
        <v>164.57325531499998</v>
      </c>
      <c r="K182" s="348">
        <f>I182*J182</f>
        <v>164.57325531499998</v>
      </c>
      <c r="M182" s="844" t="b">
        <f>IF(C182="","",IF(D182="DER-RD",VLOOKUP(C182,'DER-RD'!A:H,4,FALSE),IF(D182="DER-ED",VLOOKUP(C182,'DER-ED'!A:G,4,FALSE),IF(D182="SICRO",VLOOKUP(C182,DNIT!A:H,4,FALSE),IF(D182="SINAPI",VLOOKUP(C182,SINAPI!A:D,4,FALSE))))))</f>
        <v>0</v>
      </c>
    </row>
    <row r="183" spans="2:14" x14ac:dyDescent="0.2">
      <c r="B183" s="360" t="s">
        <v>10411</v>
      </c>
      <c r="C183" s="361">
        <v>10115</v>
      </c>
      <c r="D183" s="360" t="s">
        <v>15804</v>
      </c>
      <c r="E183" s="360" t="s">
        <v>10415</v>
      </c>
      <c r="F183" s="1099" t="s">
        <v>10414</v>
      </c>
      <c r="G183" s="1099"/>
      <c r="H183" s="362" t="s">
        <v>75</v>
      </c>
      <c r="I183" s="363">
        <v>2.5550000000000002</v>
      </c>
      <c r="J183" s="364">
        <v>24.23</v>
      </c>
      <c r="K183" s="364">
        <f t="shared" ref="K183:K184" si="22">I183*J183</f>
        <v>61.907650000000004</v>
      </c>
      <c r="M183" s="844">
        <f>IF(C183="","",IF(D183="DER-RD",VLOOKUP(C183,'DER-RD'!A:H,4,FALSE),IF(D183="DER-ED",VLOOKUP(C183,'DER-ED'!A:G,4,FALSE),IF(D183="SICRO",VLOOKUP(C183,DNIT!A:H,4,FALSE),IF(D183="SINAPI",VLOOKUP(C183,SINAPI!A:D,4,FALSE))))))</f>
        <v>9.42</v>
      </c>
      <c r="N183" s="369">
        <f t="shared" ref="N183:N184" si="23">M183*(1+$K$10)</f>
        <v>24.234834000000003</v>
      </c>
    </row>
    <row r="184" spans="2:14" x14ac:dyDescent="0.2">
      <c r="B184" s="360" t="s">
        <v>10411</v>
      </c>
      <c r="C184" s="361">
        <v>10146</v>
      </c>
      <c r="D184" s="360" t="s">
        <v>15804</v>
      </c>
      <c r="E184" s="360" t="s">
        <v>13926</v>
      </c>
      <c r="F184" s="1099" t="s">
        <v>10414</v>
      </c>
      <c r="G184" s="1099"/>
      <c r="H184" s="362" t="s">
        <v>75</v>
      </c>
      <c r="I184" s="363">
        <v>3.577</v>
      </c>
      <c r="J184" s="364">
        <v>18</v>
      </c>
      <c r="K184" s="364">
        <f t="shared" si="22"/>
        <v>64.385999999999996</v>
      </c>
      <c r="M184" s="844">
        <f>IF(C184="","",IF(D184="DER-RD",VLOOKUP(C184,'DER-RD'!A:H,4,FALSE),IF(D184="DER-ED",VLOOKUP(C184,'DER-ED'!A:G,4,FALSE),IF(D184="SICRO",VLOOKUP(C184,DNIT!A:H,4,FALSE),IF(D184="SINAPI",VLOOKUP(C184,SINAPI!A:D,4,FALSE))))))</f>
        <v>7</v>
      </c>
      <c r="N184" s="369">
        <f t="shared" si="23"/>
        <v>18.008900000000001</v>
      </c>
    </row>
    <row r="185" spans="2:14" ht="15" thickBot="1" x14ac:dyDescent="0.25">
      <c r="B185" s="354"/>
      <c r="C185" s="354"/>
      <c r="D185" s="354"/>
      <c r="E185" s="354"/>
      <c r="F185" s="354" t="s">
        <v>10402</v>
      </c>
      <c r="G185" s="355">
        <v>0</v>
      </c>
      <c r="H185" s="354"/>
      <c r="I185" s="1100" t="s">
        <v>10403</v>
      </c>
      <c r="J185" s="1100"/>
      <c r="K185" s="355" cm="1">
        <f t="array" ref="K185">SUM(K183:K184*(1+$K$9))</f>
        <v>164.57325531499998</v>
      </c>
      <c r="M185" s="844" t="str">
        <f>IF(C185="","",IF(D185="DER-RD",VLOOKUP(C185,'DER-RD'!A:H,4,FALSE),IF(D185="DER-ED",VLOOKUP(C185,'DER-ED'!A:G,4,FALSE),IF(D185="SICRO",VLOOKUP(C185,DNIT!A:H,4,FALSE),IF(D185="SINAPI",VLOOKUP(C185,SINAPI!A:D,4,FALSE))))))</f>
        <v/>
      </c>
    </row>
    <row r="186" spans="2:14" ht="15" thickTop="1" x14ac:dyDescent="0.2">
      <c r="B186" s="356"/>
      <c r="C186" s="356"/>
      <c r="D186" s="356"/>
      <c r="E186" s="356"/>
      <c r="F186" s="356"/>
      <c r="G186" s="356"/>
      <c r="H186" s="356"/>
      <c r="I186" s="356"/>
      <c r="J186" s="356"/>
      <c r="K186" s="356"/>
      <c r="M186" s="844" t="str">
        <f>IF(C186="","",IF(D186="DER-RD",VLOOKUP(C186,'DER-RD'!A:H,4,FALSE),IF(D186="DER-ED",VLOOKUP(C186,'DER-ED'!A:G,4,FALSE),IF(D186="SICRO",VLOOKUP(C186,DNIT!A:H,4,FALSE),IF(D186="SINAPI",VLOOKUP(C186,SINAPI!A:D,4,FALSE))))))</f>
        <v/>
      </c>
    </row>
    <row r="187" spans="2:14" ht="15" x14ac:dyDescent="0.2">
      <c r="B187" s="357" t="s">
        <v>13988</v>
      </c>
      <c r="C187" s="358" t="s">
        <v>48</v>
      </c>
      <c r="D187" s="357" t="s">
        <v>10404</v>
      </c>
      <c r="E187" s="357" t="s">
        <v>917</v>
      </c>
      <c r="F187" s="1097" t="s">
        <v>10405</v>
      </c>
      <c r="G187" s="1097"/>
      <c r="H187" s="359" t="s">
        <v>10406</v>
      </c>
      <c r="I187" s="358" t="s">
        <v>10407</v>
      </c>
      <c r="J187" s="358" t="s">
        <v>10408</v>
      </c>
      <c r="K187" s="358" t="s">
        <v>10409</v>
      </c>
      <c r="M187" s="844" t="b">
        <f>IF(C187="","",IF(D187="DER-RD",VLOOKUP(C187,'DER-RD'!A:H,4,FALSE),IF(D187="DER-ED",VLOOKUP(C187,'DER-ED'!A:G,4,FALSE),IF(D187="SICRO",VLOOKUP(C187,DNIT!A:H,4,FALSE),IF(D187="SINAPI",VLOOKUP(C187,SINAPI!A:D,4,FALSE))))))</f>
        <v>0</v>
      </c>
    </row>
    <row r="188" spans="2:14" ht="25.5" customHeight="1" x14ac:dyDescent="0.2">
      <c r="B188" s="344" t="s">
        <v>10398</v>
      </c>
      <c r="C188" s="345" t="s">
        <v>13989</v>
      </c>
      <c r="D188" s="344" t="s">
        <v>10399</v>
      </c>
      <c r="E188" s="344" t="s">
        <v>13796</v>
      </c>
      <c r="F188" s="1098">
        <v>1804</v>
      </c>
      <c r="G188" s="1098"/>
      <c r="H188" s="346" t="s">
        <v>70</v>
      </c>
      <c r="I188" s="347">
        <v>1</v>
      </c>
      <c r="J188" s="348">
        <f>K200</f>
        <v>2407.2239138859459</v>
      </c>
      <c r="K188" s="348">
        <f>I188*J188</f>
        <v>2407.2239138859459</v>
      </c>
      <c r="M188" s="844" t="b">
        <f>IF(C188="","",IF(D188="DER-RD",VLOOKUP(C188,'DER-RD'!A:H,4,FALSE),IF(D188="DER-ED",VLOOKUP(C188,'DER-ED'!A:G,4,FALSE),IF(D188="SICRO",VLOOKUP(C188,DNIT!A:H,4,FALSE),IF(D188="SINAPI",VLOOKUP(C188,SINAPI!A:D,4,FALSE))))))</f>
        <v>0</v>
      </c>
    </row>
    <row r="189" spans="2:14" ht="25.5" customHeight="1" x14ac:dyDescent="0.2">
      <c r="B189" s="360" t="s">
        <v>10411</v>
      </c>
      <c r="C189" s="361">
        <v>10101</v>
      </c>
      <c r="D189" s="360" t="s">
        <v>15804</v>
      </c>
      <c r="E189" s="360" t="s">
        <v>10413</v>
      </c>
      <c r="F189" s="1099" t="s">
        <v>10414</v>
      </c>
      <c r="G189" s="1099"/>
      <c r="H189" s="362" t="s">
        <v>75</v>
      </c>
      <c r="I189" s="363">
        <v>1.3</v>
      </c>
      <c r="J189" s="364">
        <v>20.45</v>
      </c>
      <c r="K189" s="364">
        <f t="shared" ref="K189:K199" si="24">I189*J189</f>
        <v>26.585000000000001</v>
      </c>
      <c r="M189" s="844">
        <f>IF(C189="","",IF(D189="DER-RD",VLOOKUP(C189,'DER-RD'!A:H,4,FALSE),IF(D189="DER-ED",VLOOKUP(C189,'DER-ED'!A:G,4,FALSE),IF(D189="SICRO",VLOOKUP(C189,DNIT!A:H,4,FALSE),IF(D189="SINAPI",VLOOKUP(C189,SINAPI!A:D,4,FALSE))))))</f>
        <v>7.95</v>
      </c>
      <c r="N189" s="369">
        <f t="shared" ref="N189:N193" si="25">M189*(1+$K$10)</f>
        <v>20.452965000000003</v>
      </c>
    </row>
    <row r="190" spans="2:14" x14ac:dyDescent="0.2">
      <c r="B190" s="360" t="s">
        <v>10411</v>
      </c>
      <c r="C190" s="361">
        <v>10115</v>
      </c>
      <c r="D190" s="360" t="s">
        <v>15804</v>
      </c>
      <c r="E190" s="360" t="s">
        <v>10415</v>
      </c>
      <c r="F190" s="1099" t="s">
        <v>10414</v>
      </c>
      <c r="G190" s="1099"/>
      <c r="H190" s="362" t="s">
        <v>75</v>
      </c>
      <c r="I190" s="363">
        <v>3.3</v>
      </c>
      <c r="J190" s="364">
        <v>24.23</v>
      </c>
      <c r="K190" s="364">
        <f t="shared" si="24"/>
        <v>79.959000000000003</v>
      </c>
      <c r="M190" s="844">
        <f>IF(C190="","",IF(D190="DER-RD",VLOOKUP(C190,'DER-RD'!A:H,4,FALSE),IF(D190="DER-ED",VLOOKUP(C190,'DER-ED'!A:G,4,FALSE),IF(D190="SICRO",VLOOKUP(C190,DNIT!A:H,4,FALSE),IF(D190="SINAPI",VLOOKUP(C190,SINAPI!A:D,4,FALSE))))))</f>
        <v>9.42</v>
      </c>
      <c r="N190" s="369">
        <f t="shared" si="25"/>
        <v>24.234834000000003</v>
      </c>
    </row>
    <row r="191" spans="2:14" x14ac:dyDescent="0.2">
      <c r="B191" s="360" t="s">
        <v>10411</v>
      </c>
      <c r="C191" s="361">
        <v>10139</v>
      </c>
      <c r="D191" s="360" t="s">
        <v>15804</v>
      </c>
      <c r="E191" s="360" t="s">
        <v>13925</v>
      </c>
      <c r="F191" s="1099" t="s">
        <v>10414</v>
      </c>
      <c r="G191" s="1099"/>
      <c r="H191" s="362" t="s">
        <v>75</v>
      </c>
      <c r="I191" s="363">
        <v>4.4000000000000004</v>
      </c>
      <c r="J191" s="364">
        <v>24.23</v>
      </c>
      <c r="K191" s="364">
        <f t="shared" si="24"/>
        <v>106.61200000000001</v>
      </c>
      <c r="M191" s="844">
        <f>IF(C191="","",IF(D191="DER-RD",VLOOKUP(C191,'DER-RD'!A:H,4,FALSE),IF(D191="DER-ED",VLOOKUP(C191,'DER-ED'!A:G,4,FALSE),IF(D191="SICRO",VLOOKUP(C191,DNIT!A:H,4,FALSE),IF(D191="SINAPI",VLOOKUP(C191,SINAPI!A:D,4,FALSE))))))</f>
        <v>9.42</v>
      </c>
      <c r="N191" s="369">
        <f t="shared" si="25"/>
        <v>24.234834000000003</v>
      </c>
    </row>
    <row r="192" spans="2:14" ht="14.25" customHeight="1" x14ac:dyDescent="0.2">
      <c r="B192" s="360" t="s">
        <v>10411</v>
      </c>
      <c r="C192" s="361">
        <v>10146</v>
      </c>
      <c r="D192" s="360" t="s">
        <v>15804</v>
      </c>
      <c r="E192" s="360" t="s">
        <v>13926</v>
      </c>
      <c r="F192" s="1099" t="s">
        <v>10414</v>
      </c>
      <c r="G192" s="1099"/>
      <c r="H192" s="362" t="s">
        <v>75</v>
      </c>
      <c r="I192" s="363">
        <v>28</v>
      </c>
      <c r="J192" s="364">
        <v>18</v>
      </c>
      <c r="K192" s="364">
        <f t="shared" si="24"/>
        <v>504</v>
      </c>
      <c r="M192" s="844">
        <f>IF(C192="","",IF(D192="DER-RD",VLOOKUP(C192,'DER-RD'!A:H,4,FALSE),IF(D192="DER-ED",VLOOKUP(C192,'DER-ED'!A:G,4,FALSE),IF(D192="SICRO",VLOOKUP(C192,DNIT!A:H,4,FALSE),IF(D192="SINAPI",VLOOKUP(C192,SINAPI!A:D,4,FALSE))))))</f>
        <v>7</v>
      </c>
      <c r="N192" s="369">
        <f t="shared" si="25"/>
        <v>18.008900000000001</v>
      </c>
    </row>
    <row r="193" spans="2:14" x14ac:dyDescent="0.2">
      <c r="B193" s="360" t="s">
        <v>10411</v>
      </c>
      <c r="C193" s="361">
        <v>10292</v>
      </c>
      <c r="D193" s="360" t="s">
        <v>15804</v>
      </c>
      <c r="E193" s="360" t="s">
        <v>13990</v>
      </c>
      <c r="F193" s="1099" t="s">
        <v>10414</v>
      </c>
      <c r="G193" s="1099"/>
      <c r="H193" s="362" t="s">
        <v>75</v>
      </c>
      <c r="I193" s="363">
        <v>4</v>
      </c>
      <c r="J193" s="364">
        <v>26.39</v>
      </c>
      <c r="K193" s="364">
        <f t="shared" si="24"/>
        <v>105.56</v>
      </c>
      <c r="M193" s="844">
        <v>10.26</v>
      </c>
      <c r="N193" s="369">
        <f t="shared" si="25"/>
        <v>26.395902000000003</v>
      </c>
    </row>
    <row r="194" spans="2:14" x14ac:dyDescent="0.2">
      <c r="B194" s="360" t="s">
        <v>10411</v>
      </c>
      <c r="C194" s="361">
        <v>20503</v>
      </c>
      <c r="D194" s="360" t="s">
        <v>15804</v>
      </c>
      <c r="E194" s="360" t="s">
        <v>13991</v>
      </c>
      <c r="F194" s="1099" t="s">
        <v>10412</v>
      </c>
      <c r="G194" s="1099"/>
      <c r="H194" s="362" t="s">
        <v>61</v>
      </c>
      <c r="I194" s="363">
        <v>0.125</v>
      </c>
      <c r="J194" s="364">
        <v>137.72</v>
      </c>
      <c r="K194" s="364">
        <f t="shared" si="24"/>
        <v>17.215</v>
      </c>
      <c r="M194" s="844">
        <f>IF(C194="","",IF(D194="DER-RD",VLOOKUP(C194,'DER-RD'!A:H,4,FALSE),IF(D194="DER-ED",VLOOKUP(C194,'DER-ED'!A:G,4,FALSE),IF(D194="SICRO",VLOOKUP(C194,DNIT!A:H,4,FALSE),IF(D194="SINAPI",VLOOKUP(C194,SINAPI!A:D,4,FALSE))))))</f>
        <v>137.72</v>
      </c>
    </row>
    <row r="195" spans="2:14" ht="25.5" customHeight="1" x14ac:dyDescent="0.2">
      <c r="B195" s="360" t="s">
        <v>10411</v>
      </c>
      <c r="C195" s="361">
        <v>20508</v>
      </c>
      <c r="D195" s="360" t="s">
        <v>15804</v>
      </c>
      <c r="E195" s="360" t="s">
        <v>13992</v>
      </c>
      <c r="F195" s="1099" t="s">
        <v>10412</v>
      </c>
      <c r="G195" s="1099"/>
      <c r="H195" s="362" t="s">
        <v>73</v>
      </c>
      <c r="I195" s="363">
        <v>25</v>
      </c>
      <c r="J195" s="364">
        <v>0.56999999999999995</v>
      </c>
      <c r="K195" s="364">
        <f t="shared" si="24"/>
        <v>14.249999999999998</v>
      </c>
      <c r="M195" s="844">
        <f>IF(C195="","",IF(D195="DER-RD",VLOOKUP(C195,'DER-RD'!A:H,4,FALSE),IF(D195="DER-ED",VLOOKUP(C195,'DER-ED'!A:G,4,FALSE),IF(D195="SICRO",VLOOKUP(C195,DNIT!A:H,4,FALSE),IF(D195="SINAPI",VLOOKUP(C195,SINAPI!A:D,4,FALSE))))))</f>
        <v>0.56999999999999995</v>
      </c>
    </row>
    <row r="196" spans="2:14" ht="25.5" customHeight="1" x14ac:dyDescent="0.2">
      <c r="B196" s="360" t="s">
        <v>10411</v>
      </c>
      <c r="C196" s="361">
        <v>20518</v>
      </c>
      <c r="D196" s="360" t="s">
        <v>15804</v>
      </c>
      <c r="E196" s="360" t="s">
        <v>13993</v>
      </c>
      <c r="F196" s="1099" t="s">
        <v>10412</v>
      </c>
      <c r="G196" s="1099"/>
      <c r="H196" s="362" t="s">
        <v>61</v>
      </c>
      <c r="I196" s="363">
        <v>0.125</v>
      </c>
      <c r="J196" s="364">
        <v>171.7</v>
      </c>
      <c r="K196" s="364">
        <f t="shared" si="24"/>
        <v>21.462499999999999</v>
      </c>
      <c r="M196" s="844">
        <f>IF(C196="","",IF(D196="DER-RD",VLOOKUP(C196,'DER-RD'!A:H,4,FALSE),IF(D196="DER-ED",VLOOKUP(C196,'DER-ED'!A:G,4,FALSE),IF(D196="SICRO",VLOOKUP(C196,DNIT!A:H,4,FALSE),IF(D196="SINAPI",VLOOKUP(C196,SINAPI!A:D,4,FALSE))))))</f>
        <v>171.7</v>
      </c>
    </row>
    <row r="197" spans="2:14" ht="25.5" customHeight="1" x14ac:dyDescent="0.2">
      <c r="B197" s="360" t="s">
        <v>10411</v>
      </c>
      <c r="C197" s="361">
        <v>800103</v>
      </c>
      <c r="D197" s="360" t="s">
        <v>15804</v>
      </c>
      <c r="E197" s="360" t="s">
        <v>13994</v>
      </c>
      <c r="F197" s="1099" t="s">
        <v>10412</v>
      </c>
      <c r="G197" s="1099"/>
      <c r="H197" s="362" t="s">
        <v>589</v>
      </c>
      <c r="I197" s="363">
        <v>105.72</v>
      </c>
      <c r="J197" s="364">
        <v>6.01</v>
      </c>
      <c r="K197" s="364">
        <f t="shared" si="24"/>
        <v>635.37720000000002</v>
      </c>
      <c r="M197" s="844">
        <f>IF(C197="","",IF(D197="DER-RD",VLOOKUP(C197,'DER-RD'!A:H,4,FALSE),IF(D197="DER-ED",VLOOKUP(C197,'DER-ED'!A:G,4,FALSE),IF(D197="SICRO",VLOOKUP(C197,DNIT!A:H,4,FALSE),IF(D197="SINAPI",VLOOKUP(C197,SINAPI!A:D,4,FALSE))))))</f>
        <v>6.01</v>
      </c>
    </row>
    <row r="198" spans="2:14" ht="25.5" customHeight="1" x14ac:dyDescent="0.2">
      <c r="B198" s="360" t="s">
        <v>10411</v>
      </c>
      <c r="C198" s="361">
        <v>81116</v>
      </c>
      <c r="D198" s="360" t="s">
        <v>15804</v>
      </c>
      <c r="E198" s="360" t="s">
        <v>13995</v>
      </c>
      <c r="F198" s="1099" t="s">
        <v>10426</v>
      </c>
      <c r="G198" s="1099"/>
      <c r="H198" s="362" t="s">
        <v>70</v>
      </c>
      <c r="I198" s="363">
        <v>4.46E-4</v>
      </c>
      <c r="J198" s="364">
        <v>573014.01</v>
      </c>
      <c r="K198" s="364">
        <f t="shared" si="24"/>
        <v>255.56424846000002</v>
      </c>
      <c r="M198" s="844">
        <f>IF(C198="","",IF(D198="DER-RD",VLOOKUP(C198,'DER-RD'!A:H,4,FALSE),IF(D198="DER-ED",VLOOKUP(C198,'DER-ED'!A:G,4,FALSE),IF(D198="SICRO",VLOOKUP(C198,DNIT!A:H,4,FALSE),IF(D198="SINAPI",VLOOKUP(C198,SINAPI!A:D,4,FALSE))))))</f>
        <v>573014.01</v>
      </c>
    </row>
    <row r="199" spans="2:14" ht="25.5" customHeight="1" x14ac:dyDescent="0.2">
      <c r="B199" s="360" t="s">
        <v>10411</v>
      </c>
      <c r="C199" s="361">
        <v>81124</v>
      </c>
      <c r="D199" s="360" t="s">
        <v>15804</v>
      </c>
      <c r="E199" s="360" t="s">
        <v>13996</v>
      </c>
      <c r="F199" s="1099" t="s">
        <v>10426</v>
      </c>
      <c r="G199" s="1099"/>
      <c r="H199" s="362" t="s">
        <v>70</v>
      </c>
      <c r="I199" s="363">
        <v>5.4839999999999999E-4</v>
      </c>
      <c r="J199" s="364">
        <v>147193</v>
      </c>
      <c r="K199" s="364">
        <f t="shared" si="24"/>
        <v>80.720641200000003</v>
      </c>
      <c r="M199" s="844">
        <f>IF(C199="","",IF(D199="DER-RD",VLOOKUP(C199,'DER-RD'!A:H,4,FALSE),IF(D199="DER-ED",VLOOKUP(C199,'DER-ED'!A:G,4,FALSE),IF(D199="SICRO",VLOOKUP(C199,DNIT!A:H,4,FALSE),IF(D199="SINAPI",VLOOKUP(C199,SINAPI!A:D,4,FALSE))))))</f>
        <v>147193</v>
      </c>
    </row>
    <row r="200" spans="2:14" ht="14.25" customHeight="1" thickBot="1" x14ac:dyDescent="0.25">
      <c r="B200" s="354"/>
      <c r="C200" s="354"/>
      <c r="D200" s="354"/>
      <c r="E200" s="354"/>
      <c r="F200" s="354" t="s">
        <v>10402</v>
      </c>
      <c r="G200" s="355">
        <v>0</v>
      </c>
      <c r="H200" s="354"/>
      <c r="I200" s="1100" t="s">
        <v>10403</v>
      </c>
      <c r="J200" s="1100"/>
      <c r="K200" s="355" cm="1">
        <f t="array" ref="K200">SUM(K189:K199*(1+$K$9))</f>
        <v>2407.2239138859459</v>
      </c>
      <c r="M200" s="844" t="str">
        <f>IF(C200="","",IF(D200="DER-RD",VLOOKUP(C200,'DER-RD'!A:H,4,FALSE),IF(D200="DER-ED",VLOOKUP(C200,'DER-ED'!A:G,4,FALSE),IF(D200="SICRO",VLOOKUP(C200,DNIT!A:H,4,FALSE),IF(D200="SINAPI",VLOOKUP(C200,SINAPI!A:D,4,FALSE))))))</f>
        <v/>
      </c>
    </row>
    <row r="201" spans="2:14" ht="15" thickTop="1" x14ac:dyDescent="0.2">
      <c r="B201" s="356"/>
      <c r="C201" s="356"/>
      <c r="D201" s="356"/>
      <c r="E201" s="356"/>
      <c r="F201" s="356"/>
      <c r="G201" s="356"/>
      <c r="H201" s="356"/>
      <c r="I201" s="356"/>
      <c r="J201" s="356"/>
      <c r="K201" s="356"/>
      <c r="M201" s="844" t="str">
        <f>IF(C201="","",IF(D201="DER-RD",VLOOKUP(C201,'DER-RD'!A:H,4,FALSE),IF(D201="DER-ED",VLOOKUP(C201,'DER-ED'!A:G,4,FALSE),IF(D201="SICRO",VLOOKUP(C201,DNIT!A:H,4,FALSE),IF(D201="SINAPI",VLOOKUP(C201,SINAPI!A:D,4,FALSE))))))</f>
        <v/>
      </c>
    </row>
    <row r="202" spans="2:14" ht="15" x14ac:dyDescent="0.2">
      <c r="B202" s="357" t="s">
        <v>13997</v>
      </c>
      <c r="C202" s="358" t="s">
        <v>48</v>
      </c>
      <c r="D202" s="357" t="s">
        <v>10404</v>
      </c>
      <c r="E202" s="357" t="s">
        <v>917</v>
      </c>
      <c r="F202" s="1097" t="s">
        <v>10405</v>
      </c>
      <c r="G202" s="1097"/>
      <c r="H202" s="359" t="s">
        <v>10406</v>
      </c>
      <c r="I202" s="358" t="s">
        <v>10407</v>
      </c>
      <c r="J202" s="358" t="s">
        <v>10408</v>
      </c>
      <c r="K202" s="358" t="s">
        <v>10409</v>
      </c>
      <c r="M202" s="844" t="b">
        <f>IF(C202="","",IF(D202="DER-RD",VLOOKUP(C202,'DER-RD'!A:H,4,FALSE),IF(D202="DER-ED",VLOOKUP(C202,'DER-ED'!A:G,4,FALSE),IF(D202="SICRO",VLOOKUP(C202,DNIT!A:H,4,FALSE),IF(D202="SINAPI",VLOOKUP(C202,SINAPI!A:D,4,FALSE))))))</f>
        <v>0</v>
      </c>
    </row>
    <row r="203" spans="2:14" ht="25.5" customHeight="1" x14ac:dyDescent="0.2">
      <c r="B203" s="344" t="s">
        <v>10398</v>
      </c>
      <c r="C203" s="345" t="s">
        <v>13998</v>
      </c>
      <c r="D203" s="344" t="s">
        <v>10399</v>
      </c>
      <c r="E203" s="344" t="s">
        <v>13338</v>
      </c>
      <c r="F203" s="1098" t="s">
        <v>13924</v>
      </c>
      <c r="G203" s="1098"/>
      <c r="H203" s="346" t="s">
        <v>1784</v>
      </c>
      <c r="I203" s="347">
        <v>1</v>
      </c>
      <c r="J203" s="348">
        <f>K213</f>
        <v>5707.1082324500003</v>
      </c>
      <c r="K203" s="348">
        <f>I203*J203</f>
        <v>5707.1082324500003</v>
      </c>
      <c r="M203" s="844" t="b">
        <f>IF(C203="","",IF(D203="DER-RD",VLOOKUP(C203,'DER-RD'!A:H,4,FALSE),IF(D203="DER-ED",VLOOKUP(C203,'DER-ED'!A:G,4,FALSE),IF(D203="SICRO",VLOOKUP(C203,DNIT!A:H,4,FALSE),IF(D203="SINAPI",VLOOKUP(C203,SINAPI!A:D,4,FALSE))))))</f>
        <v>0</v>
      </c>
    </row>
    <row r="204" spans="2:14" ht="25.5" customHeight="1" x14ac:dyDescent="0.2">
      <c r="B204" s="349" t="s">
        <v>10400</v>
      </c>
      <c r="C204" s="350">
        <v>4805749</v>
      </c>
      <c r="D204" s="349" t="s">
        <v>15805</v>
      </c>
      <c r="E204" s="349" t="s">
        <v>9332</v>
      </c>
      <c r="F204" s="1101" t="s">
        <v>573</v>
      </c>
      <c r="G204" s="1101"/>
      <c r="H204" s="351" t="s">
        <v>61</v>
      </c>
      <c r="I204" s="352">
        <v>0.25</v>
      </c>
      <c r="J204" s="353">
        <v>73.91</v>
      </c>
      <c r="K204" s="353">
        <f>I204*J204</f>
        <v>18.477499999999999</v>
      </c>
      <c r="M204" s="844">
        <f>IF(C204="","",IF(D204="DER-RD",VLOOKUP(C204,'DER-RD'!A:H,4,FALSE),IF(D204="DER-ED",VLOOKUP(C204,'DER-ED'!A:G,4,FALSE),IF(D204="SICRO",VLOOKUP(C204,DNIT!A:H,4,FALSE),IF(D204="SINAPI",VLOOKUP(C204,SINAPI!A:D,4,FALSE))))))</f>
        <v>73.91</v>
      </c>
    </row>
    <row r="205" spans="2:14" ht="25.5" customHeight="1" x14ac:dyDescent="0.2">
      <c r="B205" s="349" t="s">
        <v>10400</v>
      </c>
      <c r="C205" s="350">
        <v>1107900</v>
      </c>
      <c r="D205" s="349" t="s">
        <v>15805</v>
      </c>
      <c r="E205" s="349" t="s">
        <v>2067</v>
      </c>
      <c r="F205" s="1101" t="s">
        <v>573</v>
      </c>
      <c r="G205" s="1101"/>
      <c r="H205" s="351" t="s">
        <v>61</v>
      </c>
      <c r="I205" s="352">
        <v>0.25</v>
      </c>
      <c r="J205" s="353">
        <v>494.34</v>
      </c>
      <c r="K205" s="353">
        <f t="shared" ref="K205:K207" si="26">I205*J205</f>
        <v>123.58499999999999</v>
      </c>
      <c r="M205" s="844">
        <f>IF(C205="","",IF(D205="DER-RD",VLOOKUP(C205,'DER-RD'!A:H,4,FALSE),IF(D205="DER-ED",VLOOKUP(C205,'DER-ED'!A:G,4,FALSE),IF(D205="SICRO",VLOOKUP(C205,DNIT!A:H,4,FALSE),IF(D205="SINAPI",VLOOKUP(C205,SINAPI!A:D,4,FALSE))))))</f>
        <v>494.34</v>
      </c>
    </row>
    <row r="206" spans="2:14" ht="25.5" customHeight="1" x14ac:dyDescent="0.2">
      <c r="B206" s="349" t="s">
        <v>10400</v>
      </c>
      <c r="C206" s="350">
        <v>407819</v>
      </c>
      <c r="D206" s="349" t="s">
        <v>15805</v>
      </c>
      <c r="E206" s="349" t="s">
        <v>1977</v>
      </c>
      <c r="F206" s="1101" t="s">
        <v>573</v>
      </c>
      <c r="G206" s="1101"/>
      <c r="H206" s="351" t="s">
        <v>51</v>
      </c>
      <c r="I206" s="352">
        <v>25</v>
      </c>
      <c r="J206" s="353">
        <v>12.86</v>
      </c>
      <c r="K206" s="353">
        <f t="shared" si="26"/>
        <v>321.5</v>
      </c>
      <c r="M206" s="844">
        <f>IF(C206="","",IF(D206="DER-RD",VLOOKUP(C206,'DER-RD'!A:H,4,FALSE),IF(D206="DER-ED",VLOOKUP(C206,'DER-ED'!A:G,4,FALSE),IF(D206="SICRO",VLOOKUP(C206,DNIT!A:H,4,FALSE),IF(D206="SINAPI",VLOOKUP(C206,SINAPI!A:D,4,FALSE))))))</f>
        <v>12.86</v>
      </c>
    </row>
    <row r="207" spans="2:14" ht="25.5" customHeight="1" x14ac:dyDescent="0.2">
      <c r="B207" s="349" t="s">
        <v>10400</v>
      </c>
      <c r="C207" s="350">
        <v>190109</v>
      </c>
      <c r="D207" s="349" t="s">
        <v>15804</v>
      </c>
      <c r="E207" s="349" t="s">
        <v>12940</v>
      </c>
      <c r="F207" s="1101" t="s">
        <v>521</v>
      </c>
      <c r="G207" s="1101"/>
      <c r="H207" s="351" t="s">
        <v>588</v>
      </c>
      <c r="I207" s="352">
        <v>20</v>
      </c>
      <c r="J207" s="353">
        <v>107.73</v>
      </c>
      <c r="K207" s="353">
        <f t="shared" si="26"/>
        <v>2154.6</v>
      </c>
      <c r="M207" s="844">
        <f>IF(C207="","",IF(D207="DER-RD",VLOOKUP(C207,'DER-RD'!A:H,4,FALSE),IF(D207="DER-ED",VLOOKUP(C207,'DER-ED'!A:G,4,FALSE),IF(D207="SICRO",VLOOKUP(C207,DNIT!A:H,4,FALSE),IF(D207="SINAPI",VLOOKUP(C207,SINAPI!A:D,4,FALSE))))))</f>
        <v>107.73</v>
      </c>
    </row>
    <row r="208" spans="2:14" x14ac:dyDescent="0.2">
      <c r="B208" s="360" t="s">
        <v>10411</v>
      </c>
      <c r="C208" s="361">
        <v>20987</v>
      </c>
      <c r="D208" s="360" t="s">
        <v>15804</v>
      </c>
      <c r="E208" s="360" t="s">
        <v>13999</v>
      </c>
      <c r="F208" s="1099" t="s">
        <v>10412</v>
      </c>
      <c r="G208" s="1099"/>
      <c r="H208" s="362" t="s">
        <v>2029</v>
      </c>
      <c r="I208" s="363">
        <v>2.1</v>
      </c>
      <c r="J208" s="364">
        <v>51.95</v>
      </c>
      <c r="K208" s="364">
        <f>I208*J208</f>
        <v>109.09500000000001</v>
      </c>
      <c r="M208" s="844">
        <f>IF(C208="","",IF(D208="DER-RD",VLOOKUP(C208,'DER-RD'!A:H,4,FALSE),IF(D208="DER-ED",VLOOKUP(C208,'DER-ED'!A:G,4,FALSE),IF(D208="SICRO",VLOOKUP(C208,DNIT!A:H,4,FALSE),IF(D208="SINAPI",VLOOKUP(C208,SINAPI!A:D,4,FALSE))))))</f>
        <v>51.95</v>
      </c>
    </row>
    <row r="209" spans="2:14" ht="14.25" customHeight="1" x14ac:dyDescent="0.2">
      <c r="B209" s="360" t="s">
        <v>10411</v>
      </c>
      <c r="C209" s="361" t="s">
        <v>4401</v>
      </c>
      <c r="D209" s="360" t="s">
        <v>15805</v>
      </c>
      <c r="E209" s="360" t="s">
        <v>4402</v>
      </c>
      <c r="F209" s="1099" t="s">
        <v>10412</v>
      </c>
      <c r="G209" s="1099"/>
      <c r="H209" s="362" t="s">
        <v>61</v>
      </c>
      <c r="I209" s="363">
        <v>0.65</v>
      </c>
      <c r="J209" s="364">
        <v>2212.48</v>
      </c>
      <c r="K209" s="364">
        <f t="shared" ref="K209:K212" si="27">I209*J209</f>
        <v>1438.1120000000001</v>
      </c>
      <c r="M209" s="844">
        <f>IF(C209="","",IF(D209="DER-RD",VLOOKUP(C209,'DER-RD'!A:H,4,FALSE),IF(D209="DER-ED",VLOOKUP(C209,'DER-ED'!A:G,4,FALSE),IF(D209="SICRO",VLOOKUP(C209,DNIT!A:H,4,FALSE),IF(D209="SINAPI",VLOOKUP(C209,SINAPI!A:D,4,FALSE))))))</f>
        <v>2212.48</v>
      </c>
    </row>
    <row r="210" spans="2:14" x14ac:dyDescent="0.2">
      <c r="B210" s="360" t="s">
        <v>10411</v>
      </c>
      <c r="C210" s="361" t="s">
        <v>4199</v>
      </c>
      <c r="D210" s="360" t="s">
        <v>15805</v>
      </c>
      <c r="E210" s="360" t="s">
        <v>14000</v>
      </c>
      <c r="F210" s="1099" t="s">
        <v>10412</v>
      </c>
      <c r="G210" s="1099"/>
      <c r="H210" s="362" t="s">
        <v>2029</v>
      </c>
      <c r="I210" s="363">
        <v>1</v>
      </c>
      <c r="J210" s="364">
        <v>5.83</v>
      </c>
      <c r="K210" s="364">
        <f t="shared" si="27"/>
        <v>5.83</v>
      </c>
      <c r="M210" s="844">
        <f>IF(C210="","",IF(D210="DER-RD",VLOOKUP(C210,'DER-RD'!A:H,4,FALSE),IF(D210="DER-ED",VLOOKUP(C210,'DER-ED'!A:G,4,FALSE),IF(D210="SICRO",VLOOKUP(C210,DNIT!A:H,4,FALSE),IF(D210="SINAPI",VLOOKUP(C210,SINAPI!A:D,4,FALSE))))))</f>
        <v>5.83</v>
      </c>
    </row>
    <row r="211" spans="2:14" x14ac:dyDescent="0.2">
      <c r="B211" s="360" t="s">
        <v>10411</v>
      </c>
      <c r="C211" s="361">
        <v>10111</v>
      </c>
      <c r="D211" s="360" t="s">
        <v>15804</v>
      </c>
      <c r="E211" s="360" t="s">
        <v>13929</v>
      </c>
      <c r="F211" s="1099" t="s">
        <v>10414</v>
      </c>
      <c r="G211" s="1099"/>
      <c r="H211" s="362" t="s">
        <v>75</v>
      </c>
      <c r="I211" s="363">
        <v>12</v>
      </c>
      <c r="J211" s="364">
        <v>9.42</v>
      </c>
      <c r="K211" s="364">
        <f t="shared" si="27"/>
        <v>113.03999999999999</v>
      </c>
      <c r="M211" s="844">
        <f>IF(C211="","",IF(D211="DER-RD",VLOOKUP(C211,'DER-RD'!A:H,4,FALSE),IF(D211="DER-ED",VLOOKUP(C211,'DER-ED'!A:G,4,FALSE),IF(D211="SICRO",VLOOKUP(C211,DNIT!A:H,4,FALSE),IF(D211="SINAPI",VLOOKUP(C211,SINAPI!A:D,4,FALSE))))))</f>
        <v>9.42</v>
      </c>
      <c r="N211" s="369">
        <f t="shared" ref="N211:N212" si="28">M211*(1+$K$10)</f>
        <v>24.234834000000003</v>
      </c>
    </row>
    <row r="212" spans="2:14" x14ac:dyDescent="0.2">
      <c r="B212" s="360" t="s">
        <v>10411</v>
      </c>
      <c r="C212" s="361">
        <v>10101</v>
      </c>
      <c r="D212" s="360" t="s">
        <v>15804</v>
      </c>
      <c r="E212" s="360" t="s">
        <v>10413</v>
      </c>
      <c r="F212" s="1099" t="s">
        <v>10414</v>
      </c>
      <c r="G212" s="1099"/>
      <c r="H212" s="362" t="s">
        <v>75</v>
      </c>
      <c r="I212" s="363">
        <v>12</v>
      </c>
      <c r="J212" s="364">
        <v>7.95</v>
      </c>
      <c r="K212" s="364">
        <f t="shared" si="27"/>
        <v>95.4</v>
      </c>
      <c r="M212" s="844">
        <f>IF(C212="","",IF(D212="DER-RD",VLOOKUP(C212,'DER-RD'!A:H,4,FALSE),IF(D212="DER-ED",VLOOKUP(C212,'DER-ED'!A:G,4,FALSE),IF(D212="SICRO",VLOOKUP(C212,DNIT!A:H,4,FALSE),IF(D212="SINAPI",VLOOKUP(C212,SINAPI!A:D,4,FALSE))))))</f>
        <v>7.95</v>
      </c>
      <c r="N212" s="369">
        <f t="shared" si="28"/>
        <v>20.452965000000003</v>
      </c>
    </row>
    <row r="213" spans="2:14" ht="15" thickBot="1" x14ac:dyDescent="0.25">
      <c r="B213" s="354"/>
      <c r="C213" s="354"/>
      <c r="D213" s="354"/>
      <c r="E213" s="354"/>
      <c r="F213" s="354" t="s">
        <v>10402</v>
      </c>
      <c r="G213" s="355">
        <v>0</v>
      </c>
      <c r="H213" s="354"/>
      <c r="I213" s="1100" t="s">
        <v>10403</v>
      </c>
      <c r="J213" s="1100"/>
      <c r="K213" s="355" cm="1">
        <f t="array" ref="K213">SUM(K204:K212*(1+$K$9))</f>
        <v>5707.1082324500003</v>
      </c>
      <c r="M213" s="844" t="str">
        <f>IF(C213="","",IF(D213="DER-RD",VLOOKUP(C213,'DER-RD'!A:H,4,FALSE),IF(D213="DER-ED",VLOOKUP(C213,'DER-ED'!A:G,4,FALSE),IF(D213="SICRO",VLOOKUP(C213,DNIT!A:H,4,FALSE),IF(D213="SINAPI",VLOOKUP(C213,SINAPI!A:D,4,FALSE))))))</f>
        <v/>
      </c>
    </row>
    <row r="214" spans="2:14" ht="15" thickTop="1" x14ac:dyDescent="0.2">
      <c r="B214" s="356"/>
      <c r="C214" s="356"/>
      <c r="D214" s="356"/>
      <c r="E214" s="356"/>
      <c r="F214" s="356"/>
      <c r="G214" s="356"/>
      <c r="H214" s="356"/>
      <c r="I214" s="356"/>
      <c r="J214" s="356"/>
      <c r="K214" s="356"/>
      <c r="M214" s="844" t="str">
        <f>IF(C214="","",IF(D214="DER-RD",VLOOKUP(C214,'DER-RD'!A:H,4,FALSE),IF(D214="DER-ED",VLOOKUP(C214,'DER-ED'!A:G,4,FALSE),IF(D214="SICRO",VLOOKUP(C214,DNIT!A:H,4,FALSE),IF(D214="SINAPI",VLOOKUP(C214,SINAPI!A:D,4,FALSE))))))</f>
        <v/>
      </c>
    </row>
    <row r="215" spans="2:14" ht="15" x14ac:dyDescent="0.2">
      <c r="B215" s="357" t="s">
        <v>14001</v>
      </c>
      <c r="C215" s="358" t="s">
        <v>48</v>
      </c>
      <c r="D215" s="357" t="s">
        <v>10404</v>
      </c>
      <c r="E215" s="357" t="s">
        <v>917</v>
      </c>
      <c r="F215" s="1097" t="s">
        <v>10405</v>
      </c>
      <c r="G215" s="1097"/>
      <c r="H215" s="359" t="s">
        <v>10406</v>
      </c>
      <c r="I215" s="358" t="s">
        <v>10407</v>
      </c>
      <c r="J215" s="358" t="s">
        <v>10408</v>
      </c>
      <c r="K215" s="358" t="s">
        <v>10409</v>
      </c>
      <c r="M215" s="844" t="b">
        <f>IF(C215="","",IF(D215="DER-RD",VLOOKUP(C215,'DER-RD'!A:H,4,FALSE),IF(D215="DER-ED",VLOOKUP(C215,'DER-ED'!A:G,4,FALSE),IF(D215="SICRO",VLOOKUP(C215,DNIT!A:H,4,FALSE),IF(D215="SINAPI",VLOOKUP(C215,SINAPI!A:D,4,FALSE))))))</f>
        <v>0</v>
      </c>
    </row>
    <row r="216" spans="2:14" ht="25.5" x14ac:dyDescent="0.2">
      <c r="B216" s="344" t="s">
        <v>10398</v>
      </c>
      <c r="C216" s="345" t="s">
        <v>14002</v>
      </c>
      <c r="D216" s="344" t="s">
        <v>10399</v>
      </c>
      <c r="E216" s="344" t="s">
        <v>13337</v>
      </c>
      <c r="F216" s="1098" t="s">
        <v>13924</v>
      </c>
      <c r="G216" s="1098"/>
      <c r="H216" s="346" t="s">
        <v>1784</v>
      </c>
      <c r="I216" s="347">
        <v>1</v>
      </c>
      <c r="J216" s="348">
        <f>K226</f>
        <v>12478.392428349998</v>
      </c>
      <c r="K216" s="348">
        <f>I216*J216</f>
        <v>12478.392428349998</v>
      </c>
      <c r="M216" s="844" t="b">
        <f>IF(C216="","",IF(D216="DER-RD",VLOOKUP(C216,'DER-RD'!A:H,4,FALSE),IF(D216="DER-ED",VLOOKUP(C216,'DER-ED'!A:G,4,FALSE),IF(D216="SICRO",VLOOKUP(C216,DNIT!A:H,4,FALSE),IF(D216="SINAPI",VLOOKUP(C216,SINAPI!A:D,4,FALSE))))))</f>
        <v>0</v>
      </c>
    </row>
    <row r="217" spans="2:14" ht="25.5" x14ac:dyDescent="0.2">
      <c r="B217" s="349" t="s">
        <v>10400</v>
      </c>
      <c r="C217" s="350">
        <v>4805749</v>
      </c>
      <c r="D217" s="349" t="s">
        <v>15805</v>
      </c>
      <c r="E217" s="349" t="s">
        <v>9332</v>
      </c>
      <c r="F217" s="1101" t="s">
        <v>573</v>
      </c>
      <c r="G217" s="1101"/>
      <c r="H217" s="351" t="s">
        <v>61</v>
      </c>
      <c r="I217" s="352">
        <v>0.25</v>
      </c>
      <c r="J217" s="353">
        <v>73.91</v>
      </c>
      <c r="K217" s="353">
        <f t="shared" ref="K217:K219" si="29">I217*J217</f>
        <v>18.477499999999999</v>
      </c>
      <c r="M217" s="844">
        <f>IF(C217="","",IF(D217="DER-RD",VLOOKUP(C217,'DER-RD'!A:H,4,FALSE),IF(D217="DER-ED",VLOOKUP(C217,'DER-ED'!A:G,4,FALSE),IF(D217="SICRO",VLOOKUP(C217,DNIT!A:H,4,FALSE),IF(D217="SINAPI",VLOOKUP(C217,SINAPI!A:D,4,FALSE))))))</f>
        <v>73.91</v>
      </c>
    </row>
    <row r="218" spans="2:14" ht="25.5" x14ac:dyDescent="0.2">
      <c r="B218" s="349" t="s">
        <v>10400</v>
      </c>
      <c r="C218" s="350">
        <v>1107900</v>
      </c>
      <c r="D218" s="349" t="s">
        <v>15805</v>
      </c>
      <c r="E218" s="349" t="s">
        <v>2067</v>
      </c>
      <c r="F218" s="1101" t="s">
        <v>573</v>
      </c>
      <c r="G218" s="1101"/>
      <c r="H218" s="351" t="s">
        <v>61</v>
      </c>
      <c r="I218" s="352">
        <v>0.25</v>
      </c>
      <c r="J218" s="353">
        <v>494.34</v>
      </c>
      <c r="K218" s="353">
        <f t="shared" si="29"/>
        <v>123.58499999999999</v>
      </c>
      <c r="M218" s="844">
        <f>IF(C218="","",IF(D218="DER-RD",VLOOKUP(C218,'DER-RD'!A:H,4,FALSE),IF(D218="DER-ED",VLOOKUP(C218,'DER-ED'!A:G,4,FALSE),IF(D218="SICRO",VLOOKUP(C218,DNIT!A:H,4,FALSE),IF(D218="SINAPI",VLOOKUP(C218,SINAPI!A:D,4,FALSE))))))</f>
        <v>494.34</v>
      </c>
    </row>
    <row r="219" spans="2:14" ht="25.5" x14ac:dyDescent="0.2">
      <c r="B219" s="349" t="s">
        <v>10400</v>
      </c>
      <c r="C219" s="350">
        <v>407819</v>
      </c>
      <c r="D219" s="349" t="s">
        <v>15805</v>
      </c>
      <c r="E219" s="349" t="s">
        <v>1977</v>
      </c>
      <c r="F219" s="1101" t="s">
        <v>573</v>
      </c>
      <c r="G219" s="1101"/>
      <c r="H219" s="351" t="s">
        <v>51</v>
      </c>
      <c r="I219" s="352">
        <v>25</v>
      </c>
      <c r="J219" s="353">
        <v>12.86</v>
      </c>
      <c r="K219" s="353">
        <f t="shared" si="29"/>
        <v>321.5</v>
      </c>
      <c r="M219" s="844">
        <f>IF(C219="","",IF(D219="DER-RD",VLOOKUP(C219,'DER-RD'!A:H,4,FALSE),IF(D219="DER-ED",VLOOKUP(C219,'DER-ED'!A:G,4,FALSE),IF(D219="SICRO",VLOOKUP(C219,DNIT!A:H,4,FALSE),IF(D219="SINAPI",VLOOKUP(C219,SINAPI!A:D,4,FALSE))))))</f>
        <v>12.86</v>
      </c>
    </row>
    <row r="220" spans="2:14" ht="25.5" x14ac:dyDescent="0.2">
      <c r="B220" s="349" t="s">
        <v>10400</v>
      </c>
      <c r="C220" s="350">
        <v>190109</v>
      </c>
      <c r="D220" s="349" t="s">
        <v>15804</v>
      </c>
      <c r="E220" s="349" t="s">
        <v>12940</v>
      </c>
      <c r="F220" s="1101" t="s">
        <v>521</v>
      </c>
      <c r="G220" s="1101"/>
      <c r="H220" s="351" t="s">
        <v>588</v>
      </c>
      <c r="I220" s="352">
        <v>20</v>
      </c>
      <c r="J220" s="353">
        <v>107.73</v>
      </c>
      <c r="K220" s="353">
        <f t="shared" ref="K220" si="30">I220*J220</f>
        <v>2154.6</v>
      </c>
      <c r="M220" s="844">
        <f>IF(C220="","",IF(D220="DER-RD",VLOOKUP(C220,'DER-RD'!A:H,4,FALSE),IF(D220="DER-ED",VLOOKUP(C220,'DER-ED'!A:G,4,FALSE),IF(D220="SICRO",VLOOKUP(C220,DNIT!A:H,4,FALSE),IF(D220="SINAPI",VLOOKUP(C220,SINAPI!A:D,4,FALSE))))))</f>
        <v>107.73</v>
      </c>
    </row>
    <row r="221" spans="2:14" x14ac:dyDescent="0.2">
      <c r="B221" s="360" t="s">
        <v>10411</v>
      </c>
      <c r="C221" s="361">
        <v>20987</v>
      </c>
      <c r="D221" s="360" t="s">
        <v>15804</v>
      </c>
      <c r="E221" s="360" t="s">
        <v>13999</v>
      </c>
      <c r="F221" s="1099" t="s">
        <v>10412</v>
      </c>
      <c r="G221" s="1099"/>
      <c r="H221" s="362" t="s">
        <v>2029</v>
      </c>
      <c r="I221" s="363">
        <v>2.1</v>
      </c>
      <c r="J221" s="364">
        <v>51.95</v>
      </c>
      <c r="K221" s="364">
        <f>I221*J221</f>
        <v>109.09500000000001</v>
      </c>
      <c r="M221" s="844">
        <f>IF(C221="","",IF(D221="DER-RD",VLOOKUP(C221,'DER-RD'!A:H,4,FALSE),IF(D221="DER-ED",VLOOKUP(C221,'DER-ED'!A:G,4,FALSE),IF(D221="SICRO",VLOOKUP(C221,DNIT!A:H,4,FALSE),IF(D221="SINAPI",VLOOKUP(C221,SINAPI!A:D,4,FALSE))))))</f>
        <v>51.95</v>
      </c>
    </row>
    <row r="222" spans="2:14" x14ac:dyDescent="0.2">
      <c r="B222" s="360" t="s">
        <v>10411</v>
      </c>
      <c r="C222" s="361" t="s">
        <v>4401</v>
      </c>
      <c r="D222" s="360" t="s">
        <v>15805</v>
      </c>
      <c r="E222" s="360" t="s">
        <v>4402</v>
      </c>
      <c r="F222" s="1099" t="s">
        <v>10412</v>
      </c>
      <c r="G222" s="1099"/>
      <c r="H222" s="362" t="s">
        <v>61</v>
      </c>
      <c r="I222" s="363">
        <v>2.6</v>
      </c>
      <c r="J222" s="364">
        <v>2212.48</v>
      </c>
      <c r="K222" s="364">
        <f t="shared" ref="K222:K225" si="31">I222*J222</f>
        <v>5752.4480000000003</v>
      </c>
      <c r="M222" s="844">
        <f>IF(C222="","",IF(D222="DER-RD",VLOOKUP(C222,'DER-RD'!A:H,4,FALSE),IF(D222="DER-ED",VLOOKUP(C222,'DER-ED'!A:G,4,FALSE),IF(D222="SICRO",VLOOKUP(C222,DNIT!A:H,4,FALSE),IF(D222="SINAPI",VLOOKUP(C222,SINAPI!A:D,4,FALSE))))))</f>
        <v>2212.48</v>
      </c>
    </row>
    <row r="223" spans="2:14" x14ac:dyDescent="0.2">
      <c r="B223" s="360" t="s">
        <v>10411</v>
      </c>
      <c r="C223" s="361" t="s">
        <v>4199</v>
      </c>
      <c r="D223" s="360" t="s">
        <v>15805</v>
      </c>
      <c r="E223" s="360" t="s">
        <v>14000</v>
      </c>
      <c r="F223" s="1099" t="s">
        <v>10412</v>
      </c>
      <c r="G223" s="1099"/>
      <c r="H223" s="362" t="s">
        <v>2029</v>
      </c>
      <c r="I223" s="363">
        <v>4.0999999999999996</v>
      </c>
      <c r="J223" s="364">
        <v>5.83</v>
      </c>
      <c r="K223" s="364">
        <f t="shared" si="31"/>
        <v>23.902999999999999</v>
      </c>
      <c r="M223" s="844">
        <f>IF(C223="","",IF(D223="DER-RD",VLOOKUP(C223,'DER-RD'!A:H,4,FALSE),IF(D223="DER-ED",VLOOKUP(C223,'DER-ED'!A:G,4,FALSE),IF(D223="SICRO",VLOOKUP(C223,DNIT!A:H,4,FALSE),IF(D223="SINAPI",VLOOKUP(C223,SINAPI!A:D,4,FALSE))))))</f>
        <v>5.83</v>
      </c>
    </row>
    <row r="224" spans="2:14" x14ac:dyDescent="0.2">
      <c r="B224" s="360" t="s">
        <v>10411</v>
      </c>
      <c r="C224" s="361">
        <v>10111</v>
      </c>
      <c r="D224" s="360" t="s">
        <v>15804</v>
      </c>
      <c r="E224" s="360" t="s">
        <v>13929</v>
      </c>
      <c r="F224" s="1099" t="s">
        <v>10414</v>
      </c>
      <c r="G224" s="1099"/>
      <c r="H224" s="362" t="s">
        <v>75</v>
      </c>
      <c r="I224" s="363">
        <v>24</v>
      </c>
      <c r="J224" s="364">
        <v>24.23</v>
      </c>
      <c r="K224" s="364">
        <f t="shared" si="31"/>
        <v>581.52</v>
      </c>
      <c r="M224" s="844">
        <f>IF(C224="","",IF(D224="DER-RD",VLOOKUP(C224,'DER-RD'!A:H,4,FALSE),IF(D224="DER-ED",VLOOKUP(C224,'DER-ED'!A:G,4,FALSE),IF(D224="SICRO",VLOOKUP(C224,DNIT!A:H,4,FALSE),IF(D224="SINAPI",VLOOKUP(C224,SINAPI!A:D,4,FALSE))))))</f>
        <v>9.42</v>
      </c>
      <c r="N224" s="369">
        <f t="shared" ref="N224:N225" si="32">M224*(1+$K$10)</f>
        <v>24.234834000000003</v>
      </c>
    </row>
    <row r="225" spans="2:14" x14ac:dyDescent="0.2">
      <c r="B225" s="360" t="s">
        <v>10411</v>
      </c>
      <c r="C225" s="361">
        <v>10101</v>
      </c>
      <c r="D225" s="360" t="s">
        <v>15804</v>
      </c>
      <c r="E225" s="360" t="s">
        <v>10413</v>
      </c>
      <c r="F225" s="1099" t="s">
        <v>10414</v>
      </c>
      <c r="G225" s="1099"/>
      <c r="H225" s="362" t="s">
        <v>75</v>
      </c>
      <c r="I225" s="363">
        <v>24</v>
      </c>
      <c r="J225" s="364">
        <v>20.45</v>
      </c>
      <c r="K225" s="364">
        <f t="shared" si="31"/>
        <v>490.79999999999995</v>
      </c>
      <c r="M225" s="844">
        <f>IF(C225="","",IF(D225="DER-RD",VLOOKUP(C225,'DER-RD'!A:H,4,FALSE),IF(D225="DER-ED",VLOOKUP(C225,'DER-ED'!A:G,4,FALSE),IF(D225="SICRO",VLOOKUP(C225,DNIT!A:H,4,FALSE),IF(D225="SINAPI",VLOOKUP(C225,SINAPI!A:D,4,FALSE))))))</f>
        <v>7.95</v>
      </c>
      <c r="N225" s="369">
        <f t="shared" si="32"/>
        <v>20.452965000000003</v>
      </c>
    </row>
    <row r="226" spans="2:14" ht="15" thickBot="1" x14ac:dyDescent="0.25">
      <c r="B226" s="354"/>
      <c r="C226" s="354"/>
      <c r="D226" s="354"/>
      <c r="E226" s="354"/>
      <c r="F226" s="354" t="s">
        <v>10402</v>
      </c>
      <c r="G226" s="355">
        <v>0</v>
      </c>
      <c r="H226" s="354"/>
      <c r="I226" s="1100" t="s">
        <v>10403</v>
      </c>
      <c r="J226" s="1100"/>
      <c r="K226" s="355" cm="1">
        <f t="array" ref="K226">SUM(K217:K225*(1+$K$9))</f>
        <v>12478.392428349998</v>
      </c>
      <c r="M226" s="844" t="str">
        <f>IF(C226="","",IF(D226="DER-RD",VLOOKUP(C226,'DER-RD'!A:H,4,FALSE),IF(D226="DER-ED",VLOOKUP(C226,'DER-ED'!A:G,4,FALSE),IF(D226="SICRO",VLOOKUP(C226,DNIT!A:H,4,FALSE),IF(D226="SINAPI",VLOOKUP(C226,SINAPI!A:D,4,FALSE))))))</f>
        <v/>
      </c>
    </row>
    <row r="227" spans="2:14" ht="15" thickTop="1" x14ac:dyDescent="0.2">
      <c r="B227" s="356"/>
      <c r="C227" s="356"/>
      <c r="D227" s="356"/>
      <c r="E227" s="356"/>
      <c r="F227" s="356"/>
      <c r="G227" s="356"/>
      <c r="H227" s="356"/>
      <c r="I227" s="356"/>
      <c r="J227" s="356"/>
      <c r="K227" s="356"/>
      <c r="M227" s="844" t="str">
        <f>IF(C227="","",IF(D227="DER-RD",VLOOKUP(C227,'DER-RD'!A:H,4,FALSE),IF(D227="DER-ED",VLOOKUP(C227,'DER-ED'!A:G,4,FALSE),IF(D227="SICRO",VLOOKUP(C227,DNIT!A:H,4,FALSE),IF(D227="SINAPI",VLOOKUP(C227,SINAPI!A:D,4,FALSE))))))</f>
        <v/>
      </c>
    </row>
    <row r="228" spans="2:14" ht="15" x14ac:dyDescent="0.2">
      <c r="B228" s="357" t="s">
        <v>14003</v>
      </c>
      <c r="C228" s="358" t="s">
        <v>48</v>
      </c>
      <c r="D228" s="357" t="s">
        <v>10404</v>
      </c>
      <c r="E228" s="357" t="s">
        <v>917</v>
      </c>
      <c r="F228" s="1097" t="s">
        <v>10405</v>
      </c>
      <c r="G228" s="1097"/>
      <c r="H228" s="359" t="s">
        <v>10406</v>
      </c>
      <c r="I228" s="358" t="s">
        <v>10407</v>
      </c>
      <c r="J228" s="358" t="s">
        <v>10408</v>
      </c>
      <c r="K228" s="358" t="s">
        <v>10409</v>
      </c>
      <c r="M228" s="844" t="b">
        <f>IF(C228="","",IF(D228="DER-RD",VLOOKUP(C228,'DER-RD'!A:H,4,FALSE),IF(D228="DER-ED",VLOOKUP(C228,'DER-ED'!A:G,4,FALSE),IF(D228="SICRO",VLOOKUP(C228,DNIT!A:H,4,FALSE),IF(D228="SINAPI",VLOOKUP(C228,SINAPI!A:D,4,FALSE))))))</f>
        <v>0</v>
      </c>
    </row>
    <row r="229" spans="2:14" ht="25.5" x14ac:dyDescent="0.2">
      <c r="B229" s="344" t="s">
        <v>10398</v>
      </c>
      <c r="C229" s="345" t="s">
        <v>14004</v>
      </c>
      <c r="D229" s="344" t="s">
        <v>10399</v>
      </c>
      <c r="E229" s="344" t="s">
        <v>13797</v>
      </c>
      <c r="F229" s="1098" t="s">
        <v>10431</v>
      </c>
      <c r="G229" s="1098"/>
      <c r="H229" s="346" t="s">
        <v>70</v>
      </c>
      <c r="I229" s="347">
        <v>1</v>
      </c>
      <c r="J229" s="348">
        <f>K236</f>
        <v>3696.2783337000001</v>
      </c>
      <c r="K229" s="348">
        <f>I229*J229</f>
        <v>3696.2783337000001</v>
      </c>
      <c r="M229" s="844" t="b">
        <f>IF(C229="","",IF(D229="DER-RD",VLOOKUP(C229,'DER-RD'!A:H,4,FALSE),IF(D229="DER-ED",VLOOKUP(C229,'DER-ED'!A:G,4,FALSE),IF(D229="SICRO",VLOOKUP(C229,DNIT!A:H,4,FALSE),IF(D229="SINAPI",VLOOKUP(C229,SINAPI!A:D,4,FALSE))))))</f>
        <v>0</v>
      </c>
    </row>
    <row r="230" spans="2:14" ht="38.25" x14ac:dyDescent="0.2">
      <c r="B230" s="349" t="s">
        <v>10400</v>
      </c>
      <c r="C230" s="350">
        <v>5928</v>
      </c>
      <c r="D230" s="349" t="s">
        <v>5723</v>
      </c>
      <c r="E230" s="349" t="s">
        <v>14005</v>
      </c>
      <c r="F230" s="1101" t="s">
        <v>10420</v>
      </c>
      <c r="G230" s="1101"/>
      <c r="H230" s="351" t="s">
        <v>863</v>
      </c>
      <c r="I230" s="352">
        <v>0.111</v>
      </c>
      <c r="J230" s="353">
        <v>275.16000000000003</v>
      </c>
      <c r="K230" s="353">
        <f t="shared" ref="K230:K235" si="33">I230*J230</f>
        <v>30.542760000000005</v>
      </c>
      <c r="M230" s="844">
        <f>IF(C230="","",IF(D230="DER-RD",VLOOKUP(C230,'DER-RD'!A:H,4,FALSE),IF(D230="DER-ED",VLOOKUP(C230,'DER-ED'!A:G,4,FALSE),IF(D230="SICRO",VLOOKUP(C230,DNIT!A:H,4,FALSE),IF(D230="SINAPI",VLOOKUP(C230,SINAPI!A:D,4,FALSE))))))</f>
        <v>275.16000000000003</v>
      </c>
    </row>
    <row r="231" spans="2:14" ht="25.5" x14ac:dyDescent="0.2">
      <c r="B231" s="360" t="s">
        <v>10411</v>
      </c>
      <c r="C231" s="361">
        <v>39746</v>
      </c>
      <c r="D231" s="360" t="s">
        <v>5723</v>
      </c>
      <c r="E231" s="360" t="s">
        <v>14006</v>
      </c>
      <c r="F231" s="1099" t="s">
        <v>10412</v>
      </c>
      <c r="G231" s="1099"/>
      <c r="H231" s="362" t="s">
        <v>70</v>
      </c>
      <c r="I231" s="363">
        <v>4</v>
      </c>
      <c r="J231" s="364">
        <v>82.73</v>
      </c>
      <c r="K231" s="364">
        <f t="shared" si="33"/>
        <v>330.92</v>
      </c>
      <c r="M231" s="844">
        <f>IF(C231="","",IF(D231="DER-RD",VLOOKUP(C231,'DER-RD'!A:H,4,FALSE),IF(D231="DER-ED",VLOOKUP(C231,'DER-ED'!A:G,4,FALSE),IF(D231="SICRO",VLOOKUP(C231,DNIT!A:H,4,FALSE),IF(D231="SINAPI",VLOOKUP(C231,SINAPI!A:D,4,FALSE))))))</f>
        <v>82.73</v>
      </c>
    </row>
    <row r="232" spans="2:14" x14ac:dyDescent="0.2">
      <c r="B232" s="360" t="s">
        <v>10411</v>
      </c>
      <c r="C232" s="361">
        <v>10115</v>
      </c>
      <c r="D232" s="360" t="s">
        <v>15804</v>
      </c>
      <c r="E232" s="360" t="s">
        <v>10415</v>
      </c>
      <c r="F232" s="1099" t="s">
        <v>10414</v>
      </c>
      <c r="G232" s="1099"/>
      <c r="H232" s="362" t="s">
        <v>75</v>
      </c>
      <c r="I232" s="363">
        <v>4.593</v>
      </c>
      <c r="J232" s="364">
        <v>24.23</v>
      </c>
      <c r="K232" s="364">
        <f t="shared" si="33"/>
        <v>111.28839000000001</v>
      </c>
      <c r="M232" s="844">
        <f>IF(C232="","",IF(D232="DER-RD",VLOOKUP(C232,'DER-RD'!A:H,4,FALSE),IF(D232="DER-ED",VLOOKUP(C232,'DER-ED'!A:G,4,FALSE),IF(D232="SICRO",VLOOKUP(C232,DNIT!A:H,4,FALSE),IF(D232="SINAPI",VLOOKUP(C232,SINAPI!A:D,4,FALSE))))))</f>
        <v>9.42</v>
      </c>
      <c r="N232" s="369">
        <f t="shared" ref="N232:N233" si="34">M232*(1+$K$10)</f>
        <v>24.234834000000003</v>
      </c>
    </row>
    <row r="233" spans="2:14" x14ac:dyDescent="0.2">
      <c r="B233" s="360" t="s">
        <v>10411</v>
      </c>
      <c r="C233" s="361">
        <v>10101</v>
      </c>
      <c r="D233" s="360" t="s">
        <v>15804</v>
      </c>
      <c r="E233" s="360" t="s">
        <v>10413</v>
      </c>
      <c r="F233" s="1099" t="s">
        <v>10414</v>
      </c>
      <c r="G233" s="1099"/>
      <c r="H233" s="362" t="s">
        <v>75</v>
      </c>
      <c r="I233" s="363">
        <v>1.413</v>
      </c>
      <c r="J233" s="364">
        <v>20.45</v>
      </c>
      <c r="K233" s="364">
        <f t="shared" si="33"/>
        <v>28.895849999999999</v>
      </c>
      <c r="M233" s="844">
        <f>IF(C233="","",IF(D233="DER-RD",VLOOKUP(C233,'DER-RD'!A:H,4,FALSE),IF(D233="DER-ED",VLOOKUP(C233,'DER-ED'!A:G,4,FALSE),IF(D233="SICRO",VLOOKUP(C233,DNIT!A:H,4,FALSE),IF(D233="SINAPI",VLOOKUP(C233,SINAPI!A:D,4,FALSE))))))</f>
        <v>7.95</v>
      </c>
      <c r="N233" s="369">
        <f t="shared" si="34"/>
        <v>20.452965000000003</v>
      </c>
    </row>
    <row r="234" spans="2:14" ht="25.5" x14ac:dyDescent="0.2">
      <c r="B234" s="360" t="s">
        <v>10411</v>
      </c>
      <c r="C234" s="361" t="s">
        <v>14007</v>
      </c>
      <c r="D234" s="360" t="s">
        <v>10399</v>
      </c>
      <c r="E234" s="360" t="s">
        <v>14008</v>
      </c>
      <c r="F234" s="1099" t="s">
        <v>10412</v>
      </c>
      <c r="G234" s="1099"/>
      <c r="H234" s="362" t="s">
        <v>70</v>
      </c>
      <c r="I234" s="363">
        <v>4</v>
      </c>
      <c r="J234" s="364">
        <v>215.85</v>
      </c>
      <c r="K234" s="364">
        <f t="shared" si="33"/>
        <v>863.4</v>
      </c>
      <c r="M234" s="844" t="b">
        <f>IF(C234="","",IF(D234="DER-RD",VLOOKUP(C234,'DER-RD'!A:H,4,FALSE),IF(D234="DER-ED",VLOOKUP(C234,'DER-ED'!A:G,4,FALSE),IF(D234="SICRO",VLOOKUP(C234,DNIT!A:H,4,FALSE),IF(D234="SINAPI",VLOOKUP(C234,SINAPI!A:D,4,FALSE))))))</f>
        <v>0</v>
      </c>
    </row>
    <row r="235" spans="2:14" ht="25.5" x14ac:dyDescent="0.2">
      <c r="B235" s="360" t="s">
        <v>10411</v>
      </c>
      <c r="C235" s="361" t="s">
        <v>14009</v>
      </c>
      <c r="D235" s="360" t="s">
        <v>10399</v>
      </c>
      <c r="E235" s="360" t="s">
        <v>14010</v>
      </c>
      <c r="F235" s="1099" t="s">
        <v>10412</v>
      </c>
      <c r="G235" s="1099"/>
      <c r="H235" s="362" t="s">
        <v>70</v>
      </c>
      <c r="I235" s="363">
        <v>1</v>
      </c>
      <c r="J235" s="364">
        <v>1471.48</v>
      </c>
      <c r="K235" s="364">
        <f t="shared" si="33"/>
        <v>1471.48</v>
      </c>
      <c r="M235" s="844" t="b">
        <f>IF(C235="","",IF(D235="DER-RD",VLOOKUP(C235,'DER-RD'!A:H,4,FALSE),IF(D235="DER-ED",VLOOKUP(C235,'DER-ED'!A:G,4,FALSE),IF(D235="SICRO",VLOOKUP(C235,DNIT!A:H,4,FALSE),IF(D235="SINAPI",VLOOKUP(C235,SINAPI!A:D,4,FALSE))))))</f>
        <v>0</v>
      </c>
    </row>
    <row r="236" spans="2:14" ht="15" thickBot="1" x14ac:dyDescent="0.25">
      <c r="B236" s="354"/>
      <c r="C236" s="354"/>
      <c r="D236" s="354"/>
      <c r="E236" s="354"/>
      <c r="F236" s="354" t="s">
        <v>10402</v>
      </c>
      <c r="G236" s="355">
        <v>0</v>
      </c>
      <c r="H236" s="354"/>
      <c r="I236" s="1100" t="s">
        <v>10403</v>
      </c>
      <c r="J236" s="1100"/>
      <c r="K236" s="355" cm="1">
        <f t="array" ref="K236">SUM(K230:K235*(1+$K$9))</f>
        <v>3696.2783337000001</v>
      </c>
      <c r="M236" s="844" t="str">
        <f>IF(C236="","",IF(D236="DER-RD",VLOOKUP(C236,'DER-RD'!A:H,4,FALSE),IF(D236="DER-ED",VLOOKUP(C236,'DER-ED'!A:G,4,FALSE),IF(D236="SICRO",VLOOKUP(C236,DNIT!A:H,4,FALSE),IF(D236="SINAPI",VLOOKUP(C236,SINAPI!A:D,4,FALSE))))))</f>
        <v/>
      </c>
    </row>
    <row r="237" spans="2:14" ht="15" thickTop="1" x14ac:dyDescent="0.2">
      <c r="B237" s="356"/>
      <c r="C237" s="356"/>
      <c r="D237" s="356"/>
      <c r="E237" s="356"/>
      <c r="F237" s="356"/>
      <c r="G237" s="356"/>
      <c r="H237" s="356"/>
      <c r="I237" s="356"/>
      <c r="J237" s="356"/>
      <c r="K237" s="356"/>
      <c r="M237" s="844" t="str">
        <f>IF(C237="","",IF(D237="DER-RD",VLOOKUP(C237,'DER-RD'!A:H,4,FALSE),IF(D237="DER-ED",VLOOKUP(C237,'DER-ED'!A:G,4,FALSE),IF(D237="SICRO",VLOOKUP(C237,DNIT!A:H,4,FALSE),IF(D237="SINAPI",VLOOKUP(C237,SINAPI!A:D,4,FALSE))))))</f>
        <v/>
      </c>
    </row>
    <row r="238" spans="2:14" ht="15" x14ac:dyDescent="0.2">
      <c r="B238" s="357" t="s">
        <v>14011</v>
      </c>
      <c r="C238" s="358" t="s">
        <v>48</v>
      </c>
      <c r="D238" s="357" t="s">
        <v>10404</v>
      </c>
      <c r="E238" s="357" t="s">
        <v>917</v>
      </c>
      <c r="F238" s="1097" t="s">
        <v>10405</v>
      </c>
      <c r="G238" s="1097"/>
      <c r="H238" s="359" t="s">
        <v>10406</v>
      </c>
      <c r="I238" s="358" t="s">
        <v>10407</v>
      </c>
      <c r="J238" s="358" t="s">
        <v>10408</v>
      </c>
      <c r="K238" s="358" t="s">
        <v>10409</v>
      </c>
      <c r="M238" s="844" t="b">
        <f>IF(C238="","",IF(D238="DER-RD",VLOOKUP(C238,'DER-RD'!A:H,4,FALSE),IF(D238="DER-ED",VLOOKUP(C238,'DER-ED'!A:G,4,FALSE),IF(D238="SICRO",VLOOKUP(C238,DNIT!A:H,4,FALSE),IF(D238="SINAPI",VLOOKUP(C238,SINAPI!A:D,4,FALSE))))))</f>
        <v>0</v>
      </c>
    </row>
    <row r="239" spans="2:14" ht="25.5" x14ac:dyDescent="0.2">
      <c r="B239" s="344" t="s">
        <v>10398</v>
      </c>
      <c r="C239" s="345" t="s">
        <v>14012</v>
      </c>
      <c r="D239" s="344" t="s">
        <v>10399</v>
      </c>
      <c r="E239" s="344" t="s">
        <v>13798</v>
      </c>
      <c r="F239" s="1098">
        <v>172</v>
      </c>
      <c r="G239" s="1098"/>
      <c r="H239" s="346" t="s">
        <v>70</v>
      </c>
      <c r="I239" s="347">
        <v>1</v>
      </c>
      <c r="J239" s="348">
        <f>K249</f>
        <v>3081.0513600919999</v>
      </c>
      <c r="K239" s="348">
        <f>I239*J239</f>
        <v>3081.0513600919999</v>
      </c>
      <c r="M239" s="844" t="b">
        <f>IF(C239="","",IF(D239="DER-RD",VLOOKUP(C239,'DER-RD'!A:H,4,FALSE),IF(D239="DER-ED",VLOOKUP(C239,'DER-ED'!A:G,4,FALSE),IF(D239="SICRO",VLOOKUP(C239,DNIT!A:H,4,FALSE),IF(D239="SINAPI",VLOOKUP(C239,SINAPI!A:D,4,FALSE))))))</f>
        <v>0</v>
      </c>
    </row>
    <row r="240" spans="2:14" x14ac:dyDescent="0.2">
      <c r="B240" s="360" t="s">
        <v>10411</v>
      </c>
      <c r="C240" s="361">
        <v>10139</v>
      </c>
      <c r="D240" s="360" t="s">
        <v>15804</v>
      </c>
      <c r="E240" s="360" t="s">
        <v>13925</v>
      </c>
      <c r="F240" s="1099" t="s">
        <v>10414</v>
      </c>
      <c r="G240" s="1099"/>
      <c r="H240" s="362" t="s">
        <v>75</v>
      </c>
      <c r="I240" s="363">
        <v>6.0839999999999996</v>
      </c>
      <c r="J240" s="364">
        <v>24.23</v>
      </c>
      <c r="K240" s="364">
        <f t="shared" ref="K240:K248" si="35">I240*J240</f>
        <v>147.41531999999998</v>
      </c>
      <c r="M240" s="844">
        <f>IF(C240="","",IF(D240="DER-RD",VLOOKUP(C240,'DER-RD'!A:H,4,FALSE),IF(D240="DER-ED",VLOOKUP(C240,'DER-ED'!A:G,4,FALSE),IF(D240="SICRO",VLOOKUP(C240,DNIT!A:H,4,FALSE),IF(D240="SINAPI",VLOOKUP(C240,SINAPI!A:D,4,FALSE))))))</f>
        <v>9.42</v>
      </c>
      <c r="N240" s="369">
        <f t="shared" ref="N240:N241" si="36">M240*(1+$K$10)</f>
        <v>24.234834000000003</v>
      </c>
    </row>
    <row r="241" spans="2:14" x14ac:dyDescent="0.2">
      <c r="B241" s="360" t="s">
        <v>10411</v>
      </c>
      <c r="C241" s="361">
        <v>10146</v>
      </c>
      <c r="D241" s="360" t="s">
        <v>15804</v>
      </c>
      <c r="E241" s="360" t="s">
        <v>13926</v>
      </c>
      <c r="F241" s="1099" t="s">
        <v>10414</v>
      </c>
      <c r="G241" s="1099"/>
      <c r="H241" s="362" t="s">
        <v>75</v>
      </c>
      <c r="I241" s="363">
        <v>19.553999999999998</v>
      </c>
      <c r="J241" s="364">
        <v>18</v>
      </c>
      <c r="K241" s="364">
        <f t="shared" si="35"/>
        <v>351.97199999999998</v>
      </c>
      <c r="M241" s="844">
        <f>IF(C241="","",IF(D241="DER-RD",VLOOKUP(C241,'DER-RD'!A:H,4,FALSE),IF(D241="DER-ED",VLOOKUP(C241,'DER-ED'!A:G,4,FALSE),IF(D241="SICRO",VLOOKUP(C241,DNIT!A:H,4,FALSE),IF(D241="SINAPI",VLOOKUP(C241,SINAPI!A:D,4,FALSE))))))</f>
        <v>7</v>
      </c>
      <c r="N241" s="369">
        <f t="shared" si="36"/>
        <v>18.008900000000001</v>
      </c>
    </row>
    <row r="242" spans="2:14" x14ac:dyDescent="0.2">
      <c r="B242" s="360" t="s">
        <v>10411</v>
      </c>
      <c r="C242" s="361">
        <v>20508</v>
      </c>
      <c r="D242" s="360" t="s">
        <v>15804</v>
      </c>
      <c r="E242" s="360" t="s">
        <v>13992</v>
      </c>
      <c r="F242" s="1099" t="s">
        <v>10412</v>
      </c>
      <c r="G242" s="1099"/>
      <c r="H242" s="362" t="s">
        <v>73</v>
      </c>
      <c r="I242" s="363">
        <v>70</v>
      </c>
      <c r="J242" s="364">
        <v>0.56999999999999995</v>
      </c>
      <c r="K242" s="364">
        <f t="shared" si="35"/>
        <v>39.9</v>
      </c>
      <c r="M242" s="844">
        <f>IF(C242="","",IF(D242="DER-RD",VLOOKUP(C242,'DER-RD'!A:H,4,FALSE),IF(D242="DER-ED",VLOOKUP(C242,'DER-ED'!A:G,4,FALSE),IF(D242="SICRO",VLOOKUP(C242,DNIT!A:H,4,FALSE),IF(D242="SINAPI",VLOOKUP(C242,SINAPI!A:D,4,FALSE))))))</f>
        <v>0.56999999999999995</v>
      </c>
    </row>
    <row r="243" spans="2:14" x14ac:dyDescent="0.2">
      <c r="B243" s="360" t="s">
        <v>10411</v>
      </c>
      <c r="C243" s="361">
        <v>20503</v>
      </c>
      <c r="D243" s="360" t="s">
        <v>15804</v>
      </c>
      <c r="E243" s="360" t="s">
        <v>13991</v>
      </c>
      <c r="F243" s="1099" t="s">
        <v>10412</v>
      </c>
      <c r="G243" s="1099"/>
      <c r="H243" s="362" t="s">
        <v>61</v>
      </c>
      <c r="I243" s="363">
        <v>0.2</v>
      </c>
      <c r="J243" s="364">
        <v>137.72</v>
      </c>
      <c r="K243" s="364">
        <f t="shared" si="35"/>
        <v>27.544</v>
      </c>
      <c r="M243" s="844">
        <f>IF(C243="","",IF(D243="DER-RD",VLOOKUP(C243,'DER-RD'!A:H,4,FALSE),IF(D243="DER-ED",VLOOKUP(C243,'DER-ED'!A:G,4,FALSE),IF(D243="SICRO",VLOOKUP(C243,DNIT!A:H,4,FALSE),IF(D243="SINAPI",VLOOKUP(C243,SINAPI!A:D,4,FALSE))))))</f>
        <v>137.72</v>
      </c>
    </row>
    <row r="244" spans="2:14" x14ac:dyDescent="0.2">
      <c r="B244" s="360" t="s">
        <v>10411</v>
      </c>
      <c r="C244" s="361">
        <v>20571</v>
      </c>
      <c r="D244" s="360" t="s">
        <v>15804</v>
      </c>
      <c r="E244" s="360" t="s">
        <v>14013</v>
      </c>
      <c r="F244" s="1099" t="s">
        <v>10412</v>
      </c>
      <c r="G244" s="1099"/>
      <c r="H244" s="362" t="s">
        <v>61</v>
      </c>
      <c r="I244" s="363">
        <v>0.3</v>
      </c>
      <c r="J244" s="364">
        <v>171.7</v>
      </c>
      <c r="K244" s="364">
        <f t="shared" si="35"/>
        <v>51.51</v>
      </c>
      <c r="M244" s="844">
        <f>IF(C244="","",IF(D244="DER-RD",VLOOKUP(C244,'DER-RD'!A:H,4,FALSE),IF(D244="DER-ED",VLOOKUP(C244,'DER-ED'!A:G,4,FALSE),IF(D244="SICRO",VLOOKUP(C244,DNIT!A:H,4,FALSE),IF(D244="SINAPI",VLOOKUP(C244,SINAPI!A:D,4,FALSE))))))</f>
        <v>171.7</v>
      </c>
    </row>
    <row r="245" spans="2:14" x14ac:dyDescent="0.2">
      <c r="B245" s="360" t="s">
        <v>10411</v>
      </c>
      <c r="C245" s="361" t="s">
        <v>4600</v>
      </c>
      <c r="D245" s="360" t="s">
        <v>15805</v>
      </c>
      <c r="E245" s="360" t="s">
        <v>4601</v>
      </c>
      <c r="F245" s="1099" t="s">
        <v>10412</v>
      </c>
      <c r="G245" s="1099"/>
      <c r="H245" s="362" t="s">
        <v>4</v>
      </c>
      <c r="I245" s="363">
        <v>4</v>
      </c>
      <c r="J245" s="364">
        <v>25.57</v>
      </c>
      <c r="K245" s="364">
        <f t="shared" si="35"/>
        <v>102.28</v>
      </c>
      <c r="M245" s="844">
        <f>IF(C245="","",IF(D245="DER-RD",VLOOKUP(C245,'DER-RD'!A:H,4,FALSE),IF(D245="DER-ED",VLOOKUP(C245,'DER-ED'!A:G,4,FALSE),IF(D245="SICRO",VLOOKUP(C245,DNIT!A:H,4,FALSE),IF(D245="SINAPI",VLOOKUP(C245,SINAPI!A:D,4,FALSE))))))</f>
        <v>25.57</v>
      </c>
    </row>
    <row r="246" spans="2:14" x14ac:dyDescent="0.2">
      <c r="B246" s="360" t="s">
        <v>10411</v>
      </c>
      <c r="C246" s="361">
        <v>40761</v>
      </c>
      <c r="D246" s="360" t="s">
        <v>15804</v>
      </c>
      <c r="E246" s="360" t="s">
        <v>14014</v>
      </c>
      <c r="F246" s="1099" t="s">
        <v>10412</v>
      </c>
      <c r="G246" s="1099"/>
      <c r="H246" s="362" t="s">
        <v>70</v>
      </c>
      <c r="I246" s="363">
        <v>2</v>
      </c>
      <c r="J246" s="364">
        <v>644.11</v>
      </c>
      <c r="K246" s="364">
        <f t="shared" si="35"/>
        <v>1288.22</v>
      </c>
      <c r="M246" s="844" t="e">
        <f>IF(C246="","",IF(D246="DER-RD",VLOOKUP(C246,'DER-RD'!A:H,4,FALSE),IF(D246="DER-ED",VLOOKUP(C246,'DER-ED'!A:G,4,FALSE),IF(D246="SICRO",VLOOKUP(C246,DNIT!A:H,4,FALSE),IF(D246="SINAPI",VLOOKUP(C246,SINAPI!A:D,4,FALSE))))))</f>
        <v>#N/A</v>
      </c>
    </row>
    <row r="247" spans="2:14" x14ac:dyDescent="0.2">
      <c r="B247" s="360" t="s">
        <v>10411</v>
      </c>
      <c r="C247" s="361">
        <v>46689</v>
      </c>
      <c r="D247" s="360" t="s">
        <v>15804</v>
      </c>
      <c r="E247" s="360" t="s">
        <v>14015</v>
      </c>
      <c r="F247" s="1099" t="s">
        <v>10412</v>
      </c>
      <c r="G247" s="1099"/>
      <c r="H247" s="362" t="s">
        <v>70</v>
      </c>
      <c r="I247" s="363">
        <v>2</v>
      </c>
      <c r="J247" s="364">
        <v>101.63</v>
      </c>
      <c r="K247" s="364">
        <f t="shared" si="35"/>
        <v>203.26</v>
      </c>
      <c r="M247" s="844">
        <f>IF(C247="","",IF(D247="DER-RD",VLOOKUP(C247,'DER-RD'!A:H,4,FALSE),IF(D247="DER-ED",VLOOKUP(C247,'DER-ED'!A:G,4,FALSE),IF(D247="SICRO",VLOOKUP(C247,DNIT!A:H,4,FALSE),IF(D247="SINAPI",VLOOKUP(C247,SINAPI!A:D,4,FALSE))))))</f>
        <v>101.63</v>
      </c>
    </row>
    <row r="248" spans="2:14" ht="25.5" x14ac:dyDescent="0.2">
      <c r="B248" s="360" t="s">
        <v>10411</v>
      </c>
      <c r="C248" s="361" t="s">
        <v>14016</v>
      </c>
      <c r="D248" s="360" t="s">
        <v>10399</v>
      </c>
      <c r="E248" s="360" t="s">
        <v>14017</v>
      </c>
      <c r="F248" s="1099" t="s">
        <v>10412</v>
      </c>
      <c r="G248" s="1099"/>
      <c r="H248" s="362" t="s">
        <v>70</v>
      </c>
      <c r="I248" s="363">
        <v>2</v>
      </c>
      <c r="J248" s="364">
        <v>76.150000000000006</v>
      </c>
      <c r="K248" s="364">
        <f t="shared" si="35"/>
        <v>152.30000000000001</v>
      </c>
      <c r="M248" s="844" t="b">
        <f>IF(C248="","",IF(D248="DER-RD",VLOOKUP(C248,'DER-RD'!A:H,4,FALSE),IF(D248="DER-ED",VLOOKUP(C248,'DER-ED'!A:G,4,FALSE),IF(D248="SICRO",VLOOKUP(C248,DNIT!A:H,4,FALSE),IF(D248="SINAPI",VLOOKUP(C248,SINAPI!A:D,4,FALSE))))))</f>
        <v>0</v>
      </c>
    </row>
    <row r="249" spans="2:14" ht="15" thickBot="1" x14ac:dyDescent="0.25">
      <c r="B249" s="354"/>
      <c r="C249" s="354"/>
      <c r="D249" s="354"/>
      <c r="E249" s="354"/>
      <c r="F249" s="354" t="s">
        <v>10402</v>
      </c>
      <c r="G249" s="355">
        <v>0</v>
      </c>
      <c r="H249" s="354"/>
      <c r="I249" s="1100" t="s">
        <v>10403</v>
      </c>
      <c r="J249" s="1100"/>
      <c r="K249" s="355" cm="1">
        <f t="array" ref="K249">SUM(K240:K248*(1+$K$9))</f>
        <v>3081.0513600919999</v>
      </c>
      <c r="M249" s="844" t="str">
        <f>IF(C249="","",IF(D249="DER-RD",VLOOKUP(C249,'DER-RD'!A:H,4,FALSE),IF(D249="DER-ED",VLOOKUP(C249,'DER-ED'!A:G,4,FALSE),IF(D249="SICRO",VLOOKUP(C249,DNIT!A:H,4,FALSE),IF(D249="SINAPI",VLOOKUP(C249,SINAPI!A:D,4,FALSE))))))</f>
        <v/>
      </c>
    </row>
    <row r="250" spans="2:14" ht="15" thickTop="1" x14ac:dyDescent="0.2">
      <c r="B250" s="356"/>
      <c r="C250" s="356"/>
      <c r="D250" s="356"/>
      <c r="E250" s="356"/>
      <c r="F250" s="356"/>
      <c r="G250" s="356"/>
      <c r="H250" s="356"/>
      <c r="I250" s="356"/>
      <c r="J250" s="356"/>
      <c r="K250" s="356"/>
      <c r="M250" s="844" t="str">
        <f>IF(C250="","",IF(D250="DER-RD",VLOOKUP(C250,'DER-RD'!A:H,4,FALSE),IF(D250="DER-ED",VLOOKUP(C250,'DER-ED'!A:G,4,FALSE),IF(D250="SICRO",VLOOKUP(C250,DNIT!A:H,4,FALSE),IF(D250="SINAPI",VLOOKUP(C250,SINAPI!A:D,4,FALSE))))))</f>
        <v/>
      </c>
    </row>
    <row r="251" spans="2:14" ht="15" x14ac:dyDescent="0.2">
      <c r="B251" s="357" t="s">
        <v>14018</v>
      </c>
      <c r="C251" s="358" t="s">
        <v>48</v>
      </c>
      <c r="D251" s="357" t="s">
        <v>10404</v>
      </c>
      <c r="E251" s="357" t="s">
        <v>917</v>
      </c>
      <c r="F251" s="1097" t="s">
        <v>10405</v>
      </c>
      <c r="G251" s="1097"/>
      <c r="H251" s="359" t="s">
        <v>10406</v>
      </c>
      <c r="I251" s="358" t="s">
        <v>10407</v>
      </c>
      <c r="J251" s="358" t="s">
        <v>10408</v>
      </c>
      <c r="K251" s="358" t="s">
        <v>10409</v>
      </c>
      <c r="M251" s="844" t="b">
        <f>IF(C251="","",IF(D251="DER-RD",VLOOKUP(C251,'DER-RD'!A:H,4,FALSE),IF(D251="DER-ED",VLOOKUP(C251,'DER-ED'!A:G,4,FALSE),IF(D251="SICRO",VLOOKUP(C251,DNIT!A:H,4,FALSE),IF(D251="SINAPI",VLOOKUP(C251,SINAPI!A:D,4,FALSE))))))</f>
        <v>0</v>
      </c>
    </row>
    <row r="252" spans="2:14" ht="25.5" x14ac:dyDescent="0.2">
      <c r="B252" s="344" t="s">
        <v>10398</v>
      </c>
      <c r="C252" s="345" t="s">
        <v>14019</v>
      </c>
      <c r="D252" s="344" t="s">
        <v>10399</v>
      </c>
      <c r="E252" s="344" t="s">
        <v>13799</v>
      </c>
      <c r="F252" s="1098" t="s">
        <v>10431</v>
      </c>
      <c r="G252" s="1098"/>
      <c r="H252" s="346" t="s">
        <v>70</v>
      </c>
      <c r="I252" s="347">
        <v>1</v>
      </c>
      <c r="J252" s="348">
        <f>K260</f>
        <v>8709.2743230199976</v>
      </c>
      <c r="K252" s="348">
        <f>I252*J252</f>
        <v>8709.2743230199976</v>
      </c>
      <c r="M252" s="844" t="b">
        <f>IF(C252="","",IF(D252="DER-RD",VLOOKUP(C252,'DER-RD'!A:H,4,FALSE),IF(D252="DER-ED",VLOOKUP(C252,'DER-ED'!A:G,4,FALSE),IF(D252="SICRO",VLOOKUP(C252,DNIT!A:H,4,FALSE),IF(D252="SINAPI",VLOOKUP(C252,SINAPI!A:D,4,FALSE))))))</f>
        <v>0</v>
      </c>
    </row>
    <row r="253" spans="2:14" ht="38.25" x14ac:dyDescent="0.2">
      <c r="B253" s="349" t="s">
        <v>10400</v>
      </c>
      <c r="C253" s="350">
        <v>5928</v>
      </c>
      <c r="D253" s="349" t="s">
        <v>5723</v>
      </c>
      <c r="E253" s="349" t="s">
        <v>14005</v>
      </c>
      <c r="F253" s="1101" t="s">
        <v>10420</v>
      </c>
      <c r="G253" s="1101"/>
      <c r="H253" s="351" t="s">
        <v>863</v>
      </c>
      <c r="I253" s="352">
        <v>0.111</v>
      </c>
      <c r="J253" s="353">
        <v>274.11</v>
      </c>
      <c r="K253" s="353">
        <f>I253*J253</f>
        <v>30.426210000000001</v>
      </c>
      <c r="M253" s="844">
        <f>IF(C253="","",IF(D253="DER-RD",VLOOKUP(C253,'DER-RD'!A:H,4,FALSE),IF(D253="DER-ED",VLOOKUP(C253,'DER-ED'!A:G,4,FALSE),IF(D253="SICRO",VLOOKUP(C253,DNIT!A:H,4,FALSE),IF(D253="SINAPI",VLOOKUP(C253,SINAPI!A:D,4,FALSE))))))</f>
        <v>275.16000000000003</v>
      </c>
    </row>
    <row r="254" spans="2:14" x14ac:dyDescent="0.2">
      <c r="B254" s="360" t="s">
        <v>10411</v>
      </c>
      <c r="C254" s="361">
        <v>3798</v>
      </c>
      <c r="D254" s="360" t="s">
        <v>5723</v>
      </c>
      <c r="E254" s="360" t="s">
        <v>14020</v>
      </c>
      <c r="F254" s="1099" t="s">
        <v>10412</v>
      </c>
      <c r="G254" s="1099"/>
      <c r="H254" s="362" t="s">
        <v>70</v>
      </c>
      <c r="I254" s="363">
        <v>2</v>
      </c>
      <c r="J254" s="364">
        <v>83.57</v>
      </c>
      <c r="K254" s="364">
        <f t="shared" ref="K254:K259" si="37">I254*J254</f>
        <v>167.14</v>
      </c>
      <c r="M254" s="844">
        <f>IF(C254="","",IF(D254="DER-RD",VLOOKUP(C254,'DER-RD'!A:H,4,FALSE),IF(D254="DER-ED",VLOOKUP(C254,'DER-ED'!A:G,4,FALSE),IF(D254="SICRO",VLOOKUP(C254,DNIT!A:H,4,FALSE),IF(D254="SINAPI",VLOOKUP(C254,SINAPI!A:D,4,FALSE))))))</f>
        <v>83.57</v>
      </c>
    </row>
    <row r="255" spans="2:14" x14ac:dyDescent="0.2">
      <c r="B255" s="360" t="s">
        <v>10411</v>
      </c>
      <c r="C255" s="361">
        <v>10115</v>
      </c>
      <c r="D255" s="360" t="s">
        <v>15804</v>
      </c>
      <c r="E255" s="360" t="s">
        <v>10415</v>
      </c>
      <c r="F255" s="1099" t="s">
        <v>10414</v>
      </c>
      <c r="G255" s="1099"/>
      <c r="H255" s="362" t="s">
        <v>75</v>
      </c>
      <c r="I255" s="363">
        <v>3.653</v>
      </c>
      <c r="J255" s="364">
        <v>24.23</v>
      </c>
      <c r="K255" s="364">
        <f t="shared" si="37"/>
        <v>88.512190000000004</v>
      </c>
      <c r="M255" s="844">
        <f>IF(C255="","",IF(D255="DER-RD",VLOOKUP(C255,'DER-RD'!A:H,4,FALSE),IF(D255="DER-ED",VLOOKUP(C255,'DER-ED'!A:G,4,FALSE),IF(D255="SICRO",VLOOKUP(C255,DNIT!A:H,4,FALSE),IF(D255="SINAPI",VLOOKUP(C255,SINAPI!A:D,4,FALSE))))))</f>
        <v>9.42</v>
      </c>
      <c r="N255" s="369">
        <f t="shared" ref="N255:N256" si="38">M255*(1+$K$10)</f>
        <v>24.234834000000003</v>
      </c>
    </row>
    <row r="256" spans="2:14" x14ac:dyDescent="0.2">
      <c r="B256" s="360" t="s">
        <v>10411</v>
      </c>
      <c r="C256" s="361">
        <v>10101</v>
      </c>
      <c r="D256" s="360" t="s">
        <v>15804</v>
      </c>
      <c r="E256" s="360" t="s">
        <v>10413</v>
      </c>
      <c r="F256" s="1099" t="s">
        <v>10414</v>
      </c>
      <c r="G256" s="1099"/>
      <c r="H256" s="362" t="s">
        <v>75</v>
      </c>
      <c r="I256" s="363">
        <v>1.1240000000000001</v>
      </c>
      <c r="J256" s="364">
        <v>20.45</v>
      </c>
      <c r="K256" s="364">
        <f t="shared" si="37"/>
        <v>22.985800000000001</v>
      </c>
      <c r="M256" s="844">
        <f>IF(C256="","",IF(D256="DER-RD",VLOOKUP(C256,'DER-RD'!A:H,4,FALSE),IF(D256="DER-ED",VLOOKUP(C256,'DER-ED'!A:G,4,FALSE),IF(D256="SICRO",VLOOKUP(C256,DNIT!A:H,4,FALSE),IF(D256="SINAPI",VLOOKUP(C256,SINAPI!A:D,4,FALSE))))))</f>
        <v>7.95</v>
      </c>
      <c r="N256" s="369">
        <f t="shared" si="38"/>
        <v>20.452965000000003</v>
      </c>
    </row>
    <row r="257" spans="2:14" ht="25.5" x14ac:dyDescent="0.2">
      <c r="B257" s="360" t="s">
        <v>10411</v>
      </c>
      <c r="C257" s="361" t="s">
        <v>14021</v>
      </c>
      <c r="D257" s="360" t="s">
        <v>10399</v>
      </c>
      <c r="E257" s="360" t="s">
        <v>14022</v>
      </c>
      <c r="F257" s="1099" t="s">
        <v>10412</v>
      </c>
      <c r="G257" s="1099"/>
      <c r="H257" s="362" t="s">
        <v>70</v>
      </c>
      <c r="I257" s="363">
        <v>1</v>
      </c>
      <c r="J257" s="364">
        <v>5970.78</v>
      </c>
      <c r="K257" s="364">
        <f t="shared" si="37"/>
        <v>5970.78</v>
      </c>
      <c r="M257" s="844" t="b">
        <f>IF(C257="","",IF(D257="DER-RD",VLOOKUP(C257,'DER-RD'!A:H,4,FALSE),IF(D257="DER-ED",VLOOKUP(C257,'DER-ED'!A:G,4,FALSE),IF(D257="SICRO",VLOOKUP(C257,DNIT!A:H,4,FALSE),IF(D257="SINAPI",VLOOKUP(C257,SINAPI!A:D,4,FALSE))))))</f>
        <v>0</v>
      </c>
    </row>
    <row r="258" spans="2:14" ht="25.5" x14ac:dyDescent="0.2">
      <c r="B258" s="360" t="s">
        <v>10411</v>
      </c>
      <c r="C258" s="361" t="s">
        <v>14023</v>
      </c>
      <c r="D258" s="360" t="s">
        <v>10399</v>
      </c>
      <c r="E258" s="360" t="s">
        <v>14024</v>
      </c>
      <c r="F258" s="1099" t="s">
        <v>10412</v>
      </c>
      <c r="G258" s="1099"/>
      <c r="H258" s="362" t="s">
        <v>70</v>
      </c>
      <c r="I258" s="363">
        <v>2</v>
      </c>
      <c r="J258" s="364">
        <v>180.99</v>
      </c>
      <c r="K258" s="364">
        <f t="shared" si="37"/>
        <v>361.98</v>
      </c>
      <c r="M258" s="844" t="b">
        <f>IF(C258="","",IF(D258="DER-RD",VLOOKUP(C258,'DER-RD'!A:H,4,FALSE),IF(D258="DER-ED",VLOOKUP(C258,'DER-ED'!A:G,4,FALSE),IF(D258="SICRO",VLOOKUP(C258,DNIT!A:H,4,FALSE),IF(D258="SINAPI",VLOOKUP(C258,SINAPI!A:D,4,FALSE))))))</f>
        <v>0</v>
      </c>
    </row>
    <row r="259" spans="2:14" x14ac:dyDescent="0.2">
      <c r="B259" s="360" t="s">
        <v>10411</v>
      </c>
      <c r="C259" s="361">
        <v>46027</v>
      </c>
      <c r="D259" s="360" t="s">
        <v>15804</v>
      </c>
      <c r="E259" s="360" t="s">
        <v>14025</v>
      </c>
      <c r="F259" s="1099" t="s">
        <v>10412</v>
      </c>
      <c r="G259" s="1099"/>
      <c r="H259" s="362" t="s">
        <v>70</v>
      </c>
      <c r="I259" s="363">
        <v>2</v>
      </c>
      <c r="J259" s="364">
        <v>20.84</v>
      </c>
      <c r="K259" s="364">
        <f t="shared" si="37"/>
        <v>41.68</v>
      </c>
      <c r="M259" s="844">
        <f>IF(C259="","",IF(D259="DER-RD",VLOOKUP(C259,'DER-RD'!A:H,4,FALSE),IF(D259="DER-ED",VLOOKUP(C259,'DER-ED'!A:G,4,FALSE),IF(D259="SICRO",VLOOKUP(C259,DNIT!A:H,4,FALSE),IF(D259="SINAPI",VLOOKUP(C259,SINAPI!A:D,4,FALSE))))))</f>
        <v>20.84</v>
      </c>
    </row>
    <row r="260" spans="2:14" ht="15" thickBot="1" x14ac:dyDescent="0.25">
      <c r="B260" s="354"/>
      <c r="C260" s="354"/>
      <c r="D260" s="354"/>
      <c r="E260" s="354"/>
      <c r="F260" s="354" t="s">
        <v>10402</v>
      </c>
      <c r="G260" s="355">
        <v>0</v>
      </c>
      <c r="H260" s="354"/>
      <c r="I260" s="1100" t="s">
        <v>10403</v>
      </c>
      <c r="J260" s="1100"/>
      <c r="K260" s="355" cm="1">
        <f t="array" ref="K260">SUM(K253:K259*(1+$K$9))</f>
        <v>8709.2743230199976</v>
      </c>
      <c r="M260" s="844" t="str">
        <f>IF(C260="","",IF(D260="DER-RD",VLOOKUP(C260,'DER-RD'!A:H,4,FALSE),IF(D260="DER-ED",VLOOKUP(C260,'DER-ED'!A:G,4,FALSE),IF(D260="SICRO",VLOOKUP(C260,DNIT!A:H,4,FALSE),IF(D260="SINAPI",VLOOKUP(C260,SINAPI!A:D,4,FALSE))))))</f>
        <v/>
      </c>
    </row>
    <row r="261" spans="2:14" ht="15" thickTop="1" x14ac:dyDescent="0.2">
      <c r="B261" s="356"/>
      <c r="C261" s="356"/>
      <c r="D261" s="356"/>
      <c r="E261" s="356"/>
      <c r="F261" s="356"/>
      <c r="G261" s="356"/>
      <c r="H261" s="356"/>
      <c r="I261" s="356"/>
      <c r="J261" s="356"/>
      <c r="K261" s="356"/>
      <c r="M261" s="844" t="str">
        <f>IF(C261="","",IF(D261="DER-RD",VLOOKUP(C261,'DER-RD'!A:H,4,FALSE),IF(D261="DER-ED",VLOOKUP(C261,'DER-ED'!A:G,4,FALSE),IF(D261="SICRO",VLOOKUP(C261,DNIT!A:H,4,FALSE),IF(D261="SINAPI",VLOOKUP(C261,SINAPI!A:D,4,FALSE))))))</f>
        <v/>
      </c>
    </row>
    <row r="262" spans="2:14" ht="15" x14ac:dyDescent="0.2">
      <c r="B262" s="357" t="s">
        <v>14026</v>
      </c>
      <c r="C262" s="358" t="s">
        <v>48</v>
      </c>
      <c r="D262" s="357" t="s">
        <v>10404</v>
      </c>
      <c r="E262" s="357" t="s">
        <v>917</v>
      </c>
      <c r="F262" s="1097" t="s">
        <v>10405</v>
      </c>
      <c r="G262" s="1097"/>
      <c r="H262" s="359" t="s">
        <v>10406</v>
      </c>
      <c r="I262" s="358" t="s">
        <v>10407</v>
      </c>
      <c r="J262" s="358" t="s">
        <v>10408</v>
      </c>
      <c r="K262" s="358" t="s">
        <v>10409</v>
      </c>
      <c r="M262" s="844" t="b">
        <f>IF(C262="","",IF(D262="DER-RD",VLOOKUP(C262,'DER-RD'!A:H,4,FALSE),IF(D262="DER-ED",VLOOKUP(C262,'DER-ED'!A:G,4,FALSE),IF(D262="SICRO",VLOOKUP(C262,DNIT!A:H,4,FALSE),IF(D262="SINAPI",VLOOKUP(C262,SINAPI!A:D,4,FALSE))))))</f>
        <v>0</v>
      </c>
    </row>
    <row r="263" spans="2:14" ht="38.25" x14ac:dyDescent="0.2">
      <c r="B263" s="344" t="s">
        <v>10398</v>
      </c>
      <c r="C263" s="345" t="s">
        <v>14027</v>
      </c>
      <c r="D263" s="344" t="s">
        <v>10399</v>
      </c>
      <c r="E263" s="344" t="s">
        <v>13800</v>
      </c>
      <c r="F263" s="1098" t="s">
        <v>10431</v>
      </c>
      <c r="G263" s="1098"/>
      <c r="H263" s="346" t="s">
        <v>70</v>
      </c>
      <c r="I263" s="347">
        <v>1</v>
      </c>
      <c r="J263" s="348">
        <f>K271</f>
        <v>9147.5544813249999</v>
      </c>
      <c r="K263" s="348">
        <f>I263*J263</f>
        <v>9147.5544813249999</v>
      </c>
      <c r="M263" s="844" t="b">
        <f>IF(C263="","",IF(D263="DER-RD",VLOOKUP(C263,'DER-RD'!A:H,4,FALSE),IF(D263="DER-ED",VLOOKUP(C263,'DER-ED'!A:G,4,FALSE),IF(D263="SICRO",VLOOKUP(C263,DNIT!A:H,4,FALSE),IF(D263="SINAPI",VLOOKUP(C263,SINAPI!A:D,4,FALSE))))))</f>
        <v>0</v>
      </c>
    </row>
    <row r="264" spans="2:14" ht="38.25" x14ac:dyDescent="0.2">
      <c r="B264" s="349" t="s">
        <v>10400</v>
      </c>
      <c r="C264" s="350">
        <v>5928</v>
      </c>
      <c r="D264" s="349" t="s">
        <v>5723</v>
      </c>
      <c r="E264" s="349" t="s">
        <v>14005</v>
      </c>
      <c r="F264" s="1101" t="s">
        <v>10420</v>
      </c>
      <c r="G264" s="1101"/>
      <c r="H264" s="351" t="s">
        <v>863</v>
      </c>
      <c r="I264" s="352">
        <v>0.111</v>
      </c>
      <c r="J264" s="353">
        <v>275.16000000000003</v>
      </c>
      <c r="K264" s="353">
        <f>I264*J264</f>
        <v>30.542760000000005</v>
      </c>
      <c r="M264" s="844">
        <f>IF(C264="","",IF(D264="DER-RD",VLOOKUP(C264,'DER-RD'!A:H,4,FALSE),IF(D264="DER-ED",VLOOKUP(C264,'DER-ED'!A:G,4,FALSE),IF(D264="SICRO",VLOOKUP(C264,DNIT!A:H,4,FALSE),IF(D264="SINAPI",VLOOKUP(C264,SINAPI!A:D,4,FALSE))))))</f>
        <v>275.16000000000003</v>
      </c>
    </row>
    <row r="265" spans="2:14" x14ac:dyDescent="0.2">
      <c r="B265" s="360" t="s">
        <v>10411</v>
      </c>
      <c r="C265" s="361">
        <v>3798</v>
      </c>
      <c r="D265" s="360" t="s">
        <v>5723</v>
      </c>
      <c r="E265" s="360" t="s">
        <v>14020</v>
      </c>
      <c r="F265" s="1099" t="s">
        <v>10412</v>
      </c>
      <c r="G265" s="1099"/>
      <c r="H265" s="362" t="s">
        <v>70</v>
      </c>
      <c r="I265" s="363">
        <v>3</v>
      </c>
      <c r="J265" s="364">
        <v>83.57</v>
      </c>
      <c r="K265" s="364">
        <f t="shared" ref="K265:K270" si="39">I265*J265</f>
        <v>250.70999999999998</v>
      </c>
      <c r="M265" s="844">
        <f>IF(C265="","",IF(D265="DER-RD",VLOOKUP(C265,'DER-RD'!A:H,4,FALSE),IF(D265="DER-ED",VLOOKUP(C265,'DER-ED'!A:G,4,FALSE),IF(D265="SICRO",VLOOKUP(C265,DNIT!A:H,4,FALSE),IF(D265="SINAPI",VLOOKUP(C265,SINAPI!A:D,4,FALSE))))))</f>
        <v>83.57</v>
      </c>
    </row>
    <row r="266" spans="2:14" x14ac:dyDescent="0.2">
      <c r="B266" s="360" t="s">
        <v>10411</v>
      </c>
      <c r="C266" s="361">
        <v>10115</v>
      </c>
      <c r="D266" s="360" t="s">
        <v>15804</v>
      </c>
      <c r="E266" s="360" t="s">
        <v>10415</v>
      </c>
      <c r="F266" s="1099" t="s">
        <v>10414</v>
      </c>
      <c r="G266" s="1099"/>
      <c r="H266" s="362" t="s">
        <v>75</v>
      </c>
      <c r="I266" s="363">
        <v>3.653</v>
      </c>
      <c r="J266" s="364">
        <v>24.23</v>
      </c>
      <c r="K266" s="364">
        <f t="shared" si="39"/>
        <v>88.512190000000004</v>
      </c>
      <c r="M266" s="844">
        <f>IF(C266="","",IF(D266="DER-RD",VLOOKUP(C266,'DER-RD'!A:H,4,FALSE),IF(D266="DER-ED",VLOOKUP(C266,'DER-ED'!A:G,4,FALSE),IF(D266="SICRO",VLOOKUP(C266,DNIT!A:H,4,FALSE),IF(D266="SINAPI",VLOOKUP(C266,SINAPI!A:D,4,FALSE))))))</f>
        <v>9.42</v>
      </c>
      <c r="N266" s="369">
        <f t="shared" ref="N266:N267" si="40">M266*(1+$K$10)</f>
        <v>24.234834000000003</v>
      </c>
    </row>
    <row r="267" spans="2:14" x14ac:dyDescent="0.2">
      <c r="B267" s="360" t="s">
        <v>10411</v>
      </c>
      <c r="C267" s="361">
        <v>10101</v>
      </c>
      <c r="D267" s="360" t="s">
        <v>15804</v>
      </c>
      <c r="E267" s="360" t="s">
        <v>10413</v>
      </c>
      <c r="F267" s="1099" t="s">
        <v>10414</v>
      </c>
      <c r="G267" s="1099"/>
      <c r="H267" s="362" t="s">
        <v>75</v>
      </c>
      <c r="I267" s="363">
        <v>1.1240000000000001</v>
      </c>
      <c r="J267" s="364">
        <v>20.45</v>
      </c>
      <c r="K267" s="364">
        <f t="shared" si="39"/>
        <v>22.985800000000001</v>
      </c>
      <c r="M267" s="844">
        <f>IF(C267="","",IF(D267="DER-RD",VLOOKUP(C267,'DER-RD'!A:H,4,FALSE),IF(D267="DER-ED",VLOOKUP(C267,'DER-ED'!A:G,4,FALSE),IF(D267="SICRO",VLOOKUP(C267,DNIT!A:H,4,FALSE),IF(D267="SINAPI",VLOOKUP(C267,SINAPI!A:D,4,FALSE))))))</f>
        <v>7.95</v>
      </c>
      <c r="N267" s="369">
        <f t="shared" si="40"/>
        <v>20.452965000000003</v>
      </c>
    </row>
    <row r="268" spans="2:14" ht="25.5" x14ac:dyDescent="0.2">
      <c r="B268" s="360" t="s">
        <v>10411</v>
      </c>
      <c r="C268" s="361" t="s">
        <v>14023</v>
      </c>
      <c r="D268" s="360" t="s">
        <v>10399</v>
      </c>
      <c r="E268" s="360" t="s">
        <v>14024</v>
      </c>
      <c r="F268" s="1099" t="s">
        <v>10412</v>
      </c>
      <c r="G268" s="1099"/>
      <c r="H268" s="362" t="s">
        <v>70</v>
      </c>
      <c r="I268" s="363">
        <v>3</v>
      </c>
      <c r="J268" s="364">
        <v>180.99</v>
      </c>
      <c r="K268" s="364">
        <f t="shared" si="39"/>
        <v>542.97</v>
      </c>
      <c r="M268" s="844" t="b">
        <f>IF(C268="","",IF(D268="DER-RD",VLOOKUP(C268,'DER-RD'!A:H,4,FALSE),IF(D268="DER-ED",VLOOKUP(C268,'DER-ED'!A:G,4,FALSE),IF(D268="SICRO",VLOOKUP(C268,DNIT!A:H,4,FALSE),IF(D268="SINAPI",VLOOKUP(C268,SINAPI!A:D,4,FALSE))))))</f>
        <v>0</v>
      </c>
    </row>
    <row r="269" spans="2:14" ht="38.25" x14ac:dyDescent="0.2">
      <c r="B269" s="360" t="s">
        <v>10411</v>
      </c>
      <c r="C269" s="361" t="s">
        <v>14028</v>
      </c>
      <c r="D269" s="360" t="s">
        <v>10399</v>
      </c>
      <c r="E269" s="360" t="s">
        <v>14029</v>
      </c>
      <c r="F269" s="1099" t="s">
        <v>10412</v>
      </c>
      <c r="G269" s="1099"/>
      <c r="H269" s="362" t="s">
        <v>70</v>
      </c>
      <c r="I269" s="363">
        <v>1</v>
      </c>
      <c r="J269" s="364">
        <v>6021.6</v>
      </c>
      <c r="K269" s="364">
        <f t="shared" si="39"/>
        <v>6021.6</v>
      </c>
      <c r="M269" s="844" t="b">
        <f>IF(C269="","",IF(D269="DER-RD",VLOOKUP(C269,'DER-RD'!A:H,4,FALSE),IF(D269="DER-ED",VLOOKUP(C269,'DER-ED'!A:G,4,FALSE),IF(D269="SICRO",VLOOKUP(C269,DNIT!A:H,4,FALSE),IF(D269="SINAPI",VLOOKUP(C269,SINAPI!A:D,4,FALSE))))))</f>
        <v>0</v>
      </c>
    </row>
    <row r="270" spans="2:14" x14ac:dyDescent="0.2">
      <c r="B270" s="360" t="s">
        <v>10411</v>
      </c>
      <c r="C270" s="361">
        <v>46027</v>
      </c>
      <c r="D270" s="360" t="s">
        <v>15804</v>
      </c>
      <c r="E270" s="360" t="s">
        <v>14025</v>
      </c>
      <c r="F270" s="1099" t="s">
        <v>10412</v>
      </c>
      <c r="G270" s="1099"/>
      <c r="H270" s="362" t="s">
        <v>70</v>
      </c>
      <c r="I270" s="363">
        <v>3</v>
      </c>
      <c r="J270" s="364">
        <v>20.84</v>
      </c>
      <c r="K270" s="364">
        <f t="shared" si="39"/>
        <v>62.519999999999996</v>
      </c>
      <c r="M270" s="844">
        <f>IF(C270="","",IF(D270="DER-RD",VLOOKUP(C270,'DER-RD'!A:H,4,FALSE),IF(D270="DER-ED",VLOOKUP(C270,'DER-ED'!A:G,4,FALSE),IF(D270="SICRO",VLOOKUP(C270,DNIT!A:H,4,FALSE),IF(D270="SINAPI",VLOOKUP(C270,SINAPI!A:D,4,FALSE))))))</f>
        <v>20.84</v>
      </c>
    </row>
    <row r="271" spans="2:14" ht="15" thickBot="1" x14ac:dyDescent="0.25">
      <c r="B271" s="354"/>
      <c r="C271" s="354"/>
      <c r="D271" s="354"/>
      <c r="E271" s="354"/>
      <c r="F271" s="354" t="s">
        <v>10402</v>
      </c>
      <c r="G271" s="355">
        <v>0</v>
      </c>
      <c r="H271" s="354"/>
      <c r="I271" s="1100" t="s">
        <v>10403</v>
      </c>
      <c r="J271" s="1100"/>
      <c r="K271" s="355" cm="1">
        <f t="array" ref="K271">SUM(K264:K270*(1+$K$9))</f>
        <v>9147.5544813249999</v>
      </c>
      <c r="M271" s="844" t="str">
        <f>IF(C271="","",IF(D271="DER-RD",VLOOKUP(C271,'DER-RD'!A:H,4,FALSE),IF(D271="DER-ED",VLOOKUP(C271,'DER-ED'!A:G,4,FALSE),IF(D271="SICRO",VLOOKUP(C271,DNIT!A:H,4,FALSE),IF(D271="SINAPI",VLOOKUP(C271,SINAPI!A:D,4,FALSE))))))</f>
        <v/>
      </c>
    </row>
    <row r="272" spans="2:14" ht="15" thickTop="1" x14ac:dyDescent="0.2">
      <c r="B272" s="356"/>
      <c r="C272" s="356"/>
      <c r="D272" s="356"/>
      <c r="E272" s="356"/>
      <c r="F272" s="356"/>
      <c r="G272" s="356"/>
      <c r="H272" s="356"/>
      <c r="I272" s="356"/>
      <c r="J272" s="356"/>
      <c r="K272" s="356"/>
      <c r="M272" s="844" t="str">
        <f>IF(C272="","",IF(D272="DER-RD",VLOOKUP(C272,'DER-RD'!A:H,4,FALSE),IF(D272="DER-ED",VLOOKUP(C272,'DER-ED'!A:G,4,FALSE),IF(D272="SICRO",VLOOKUP(C272,DNIT!A:H,4,FALSE),IF(D272="SINAPI",VLOOKUP(C272,SINAPI!A:D,4,FALSE))))))</f>
        <v/>
      </c>
    </row>
    <row r="273" spans="2:14" ht="15" x14ac:dyDescent="0.2">
      <c r="B273" s="357" t="s">
        <v>14030</v>
      </c>
      <c r="C273" s="358" t="s">
        <v>48</v>
      </c>
      <c r="D273" s="357" t="s">
        <v>10404</v>
      </c>
      <c r="E273" s="357" t="s">
        <v>917</v>
      </c>
      <c r="F273" s="1097" t="s">
        <v>10405</v>
      </c>
      <c r="G273" s="1097"/>
      <c r="H273" s="359" t="s">
        <v>10406</v>
      </c>
      <c r="I273" s="358" t="s">
        <v>10407</v>
      </c>
      <c r="J273" s="358" t="s">
        <v>10408</v>
      </c>
      <c r="K273" s="358" t="s">
        <v>10409</v>
      </c>
      <c r="M273" s="844" t="b">
        <f>IF(C273="","",IF(D273="DER-RD",VLOOKUP(C273,'DER-RD'!A:H,4,FALSE),IF(D273="DER-ED",VLOOKUP(C273,'DER-ED'!A:G,4,FALSE),IF(D273="SICRO",VLOOKUP(C273,DNIT!A:H,4,FALSE),IF(D273="SINAPI",VLOOKUP(C273,SINAPI!A:D,4,FALSE))))))</f>
        <v>0</v>
      </c>
    </row>
    <row r="274" spans="2:14" ht="25.5" x14ac:dyDescent="0.2">
      <c r="B274" s="344" t="s">
        <v>10398</v>
      </c>
      <c r="C274" s="345" t="s">
        <v>14031</v>
      </c>
      <c r="D274" s="344" t="s">
        <v>10399</v>
      </c>
      <c r="E274" s="344" t="s">
        <v>10423</v>
      </c>
      <c r="F274" s="1098" t="s">
        <v>13924</v>
      </c>
      <c r="G274" s="1098"/>
      <c r="H274" s="346" t="s">
        <v>587</v>
      </c>
      <c r="I274" s="347">
        <v>1</v>
      </c>
      <c r="J274" s="348">
        <f>K281</f>
        <v>1591.099590472</v>
      </c>
      <c r="K274" s="348">
        <f>I274*J274</f>
        <v>1591.099590472</v>
      </c>
      <c r="M274" s="844" t="b">
        <f>IF(C274="","",IF(D274="DER-RD",VLOOKUP(C274,'DER-RD'!A:H,4,FALSE),IF(D274="DER-ED",VLOOKUP(C274,'DER-ED'!A:G,4,FALSE),IF(D274="SICRO",VLOOKUP(C274,DNIT!A:H,4,FALSE),IF(D274="SINAPI",VLOOKUP(C274,SINAPI!A:D,4,FALSE))))))</f>
        <v>0</v>
      </c>
    </row>
    <row r="275" spans="2:14" ht="25.5" x14ac:dyDescent="0.2">
      <c r="B275" s="349" t="s">
        <v>10400</v>
      </c>
      <c r="C275" s="350">
        <v>30201</v>
      </c>
      <c r="D275" s="349" t="s">
        <v>15804</v>
      </c>
      <c r="E275" s="349" t="s">
        <v>157</v>
      </c>
      <c r="F275" s="1101" t="s">
        <v>156</v>
      </c>
      <c r="G275" s="1101"/>
      <c r="H275" s="351" t="s">
        <v>61</v>
      </c>
      <c r="I275" s="352">
        <v>0.96</v>
      </c>
      <c r="J275" s="353">
        <v>63.01</v>
      </c>
      <c r="K275" s="353">
        <f>I275*J275</f>
        <v>60.489599999999996</v>
      </c>
      <c r="M275" s="844">
        <f>IF(C275="","",IF(D275="DER-RD",VLOOKUP(C275,'DER-RD'!A:H,4,FALSE),IF(D275="DER-ED",VLOOKUP(C275,'DER-ED'!A:G,4,FALSE),IF(D275="SICRO",VLOOKUP(C275,DNIT!A:H,4,FALSE),IF(D275="SINAPI",VLOOKUP(C275,SINAPI!A:D,4,FALSE))))))</f>
        <v>63.01</v>
      </c>
    </row>
    <row r="276" spans="2:14" ht="25.5" x14ac:dyDescent="0.2">
      <c r="B276" s="349" t="s">
        <v>10400</v>
      </c>
      <c r="C276" s="350">
        <v>30101</v>
      </c>
      <c r="D276" s="349" t="s">
        <v>15804</v>
      </c>
      <c r="E276" s="349" t="s">
        <v>153</v>
      </c>
      <c r="F276" s="1101" t="s">
        <v>152</v>
      </c>
      <c r="G276" s="1101"/>
      <c r="H276" s="351" t="s">
        <v>61</v>
      </c>
      <c r="I276" s="352">
        <v>0.76800000000000002</v>
      </c>
      <c r="J276" s="353">
        <v>58.51</v>
      </c>
      <c r="K276" s="353">
        <f t="shared" ref="K276:K280" si="41">I276*J276</f>
        <v>44.935679999999998</v>
      </c>
      <c r="M276" s="844">
        <f>IF(C276="","",IF(D276="DER-RD",VLOOKUP(C276,'DER-RD'!A:H,4,FALSE),IF(D276="DER-ED",VLOOKUP(C276,'DER-ED'!A:G,4,FALSE),IF(D276="SICRO",VLOOKUP(C276,DNIT!A:H,4,FALSE),IF(D276="SINAPI",VLOOKUP(C276,SINAPI!A:D,4,FALSE))))))</f>
        <v>58.51</v>
      </c>
    </row>
    <row r="277" spans="2:14" ht="25.5" x14ac:dyDescent="0.2">
      <c r="B277" s="349" t="s">
        <v>10400</v>
      </c>
      <c r="C277" s="350">
        <v>40238</v>
      </c>
      <c r="D277" s="349" t="s">
        <v>15804</v>
      </c>
      <c r="E277" s="349" t="s">
        <v>649</v>
      </c>
      <c r="F277" s="1101" t="s">
        <v>642</v>
      </c>
      <c r="G277" s="1101"/>
      <c r="H277" s="351" t="s">
        <v>2029</v>
      </c>
      <c r="I277" s="352">
        <v>4.32</v>
      </c>
      <c r="J277" s="353">
        <v>86.64</v>
      </c>
      <c r="K277" s="353">
        <f t="shared" si="41"/>
        <v>374.28480000000002</v>
      </c>
      <c r="M277" s="844">
        <f>IF(C277="","",IF(D277="DER-RD",VLOOKUP(C277,'DER-RD'!A:H,4,FALSE),IF(D277="DER-ED",VLOOKUP(C277,'DER-ED'!A:G,4,FALSE),IF(D277="SICRO",VLOOKUP(C277,DNIT!A:H,4,FALSE),IF(D277="SINAPI",VLOOKUP(C277,SINAPI!A:D,4,FALSE))))))</f>
        <v>86.64</v>
      </c>
    </row>
    <row r="278" spans="2:14" ht="25.5" x14ac:dyDescent="0.2">
      <c r="B278" s="349" t="s">
        <v>10400</v>
      </c>
      <c r="C278" s="350">
        <v>160716</v>
      </c>
      <c r="D278" s="349" t="s">
        <v>15804</v>
      </c>
      <c r="E278" s="349" t="s">
        <v>787</v>
      </c>
      <c r="F278" s="1101" t="s">
        <v>457</v>
      </c>
      <c r="G278" s="1101"/>
      <c r="H278" s="351" t="s">
        <v>61</v>
      </c>
      <c r="I278" s="352">
        <v>0.14399999999999999</v>
      </c>
      <c r="J278" s="353">
        <v>704.66</v>
      </c>
      <c r="K278" s="353">
        <f t="shared" si="41"/>
        <v>101.47103999999999</v>
      </c>
      <c r="M278" s="844">
        <f>IF(C278="","",IF(D278="DER-RD",VLOOKUP(C278,'DER-RD'!A:H,4,FALSE),IF(D278="DER-ED",VLOOKUP(C278,'DER-ED'!A:G,4,FALSE),IF(D278="SICRO",VLOOKUP(C278,DNIT!A:H,4,FALSE),IF(D278="SINAPI",VLOOKUP(C278,SINAPI!A:D,4,FALSE))))))</f>
        <v>704.66</v>
      </c>
    </row>
    <row r="279" spans="2:14" x14ac:dyDescent="0.2">
      <c r="B279" s="360" t="s">
        <v>10411</v>
      </c>
      <c r="C279" s="361">
        <v>10147</v>
      </c>
      <c r="D279" s="360" t="s">
        <v>15804</v>
      </c>
      <c r="E279" s="360" t="s">
        <v>14032</v>
      </c>
      <c r="F279" s="1099" t="s">
        <v>10414</v>
      </c>
      <c r="G279" s="1099"/>
      <c r="H279" s="362" t="s">
        <v>75</v>
      </c>
      <c r="I279" s="363">
        <v>1</v>
      </c>
      <c r="J279" s="364">
        <v>24.23</v>
      </c>
      <c r="K279" s="364">
        <f t="shared" si="41"/>
        <v>24.23</v>
      </c>
      <c r="M279" s="844">
        <f>IF(C279="","",IF(D279="DER-RD",VLOOKUP(C279,'DER-RD'!A:H,4,FALSE),IF(D279="DER-ED",VLOOKUP(C279,'DER-ED'!A:G,4,FALSE),IF(D279="SICRO",VLOOKUP(C279,DNIT!A:H,4,FALSE),IF(D279="SINAPI",VLOOKUP(C279,SINAPI!A:D,4,FALSE))))))</f>
        <v>9.42</v>
      </c>
      <c r="N279" s="369">
        <f t="shared" ref="N279:N280" si="42">M279*(1+$K$10)</f>
        <v>24.234834000000003</v>
      </c>
    </row>
    <row r="280" spans="2:14" ht="25.5" x14ac:dyDescent="0.2">
      <c r="B280" s="360" t="s">
        <v>10411</v>
      </c>
      <c r="C280" s="361" t="s">
        <v>14033</v>
      </c>
      <c r="D280" s="360" t="s">
        <v>10399</v>
      </c>
      <c r="E280" s="360" t="s">
        <v>14034</v>
      </c>
      <c r="F280" s="1099" t="s">
        <v>10412</v>
      </c>
      <c r="G280" s="1099"/>
      <c r="H280" s="362" t="s">
        <v>1784</v>
      </c>
      <c r="I280" s="363">
        <v>1</v>
      </c>
      <c r="J280" s="364">
        <v>615.6</v>
      </c>
      <c r="K280" s="364">
        <f t="shared" si="41"/>
        <v>615.6</v>
      </c>
      <c r="M280" s="844" t="b">
        <f>IF(C280="","",IF(D280="DER-RD",VLOOKUP(C280,'DER-RD'!A:H,4,FALSE),IF(D280="DER-ED",VLOOKUP(C280,'DER-ED'!A:G,4,FALSE),IF(D280="SICRO",VLOOKUP(C280,DNIT!A:H,4,FALSE),IF(D280="SINAPI",VLOOKUP(C280,SINAPI!A:D,4,FALSE))))))</f>
        <v>0</v>
      </c>
      <c r="N280" s="369">
        <f t="shared" si="42"/>
        <v>0</v>
      </c>
    </row>
    <row r="281" spans="2:14" x14ac:dyDescent="0.2">
      <c r="B281" s="354"/>
      <c r="C281" s="354"/>
      <c r="D281" s="354"/>
      <c r="E281" s="354"/>
      <c r="F281" s="354" t="s">
        <v>10402</v>
      </c>
      <c r="G281" s="355">
        <v>0</v>
      </c>
      <c r="H281" s="354"/>
      <c r="I281" s="1100" t="s">
        <v>10403</v>
      </c>
      <c r="J281" s="1100"/>
      <c r="K281" s="355" cm="1">
        <f t="array" ref="K281">SUM(K275:K280*(1+$K$9))</f>
        <v>1591.099590472</v>
      </c>
    </row>
  </sheetData>
  <mergeCells count="251">
    <mergeCell ref="B11:B12"/>
    <mergeCell ref="C11:C12"/>
    <mergeCell ref="D11:D12"/>
    <mergeCell ref="E11:E12"/>
    <mergeCell ref="F11:F12"/>
    <mergeCell ref="G11:G12"/>
    <mergeCell ref="H11:K11"/>
    <mergeCell ref="F279:G279"/>
    <mergeCell ref="F280:G280"/>
    <mergeCell ref="F259:G259"/>
    <mergeCell ref="I260:J260"/>
    <mergeCell ref="F262:G262"/>
    <mergeCell ref="F263:G263"/>
    <mergeCell ref="F264:G264"/>
    <mergeCell ref="F265:G265"/>
    <mergeCell ref="F266:G266"/>
    <mergeCell ref="F267:G267"/>
    <mergeCell ref="F268:G268"/>
    <mergeCell ref="I249:J249"/>
    <mergeCell ref="F251:G251"/>
    <mergeCell ref="F252:G252"/>
    <mergeCell ref="F253:G253"/>
    <mergeCell ref="F254:G254"/>
    <mergeCell ref="F255:G255"/>
    <mergeCell ref="I281:J281"/>
    <mergeCell ref="F269:G269"/>
    <mergeCell ref="F270:G270"/>
    <mergeCell ref="I271:J271"/>
    <mergeCell ref="F273:G273"/>
    <mergeCell ref="F274:G274"/>
    <mergeCell ref="F275:G275"/>
    <mergeCell ref="F276:G276"/>
    <mergeCell ref="F277:G277"/>
    <mergeCell ref="F278:G278"/>
    <mergeCell ref="F256:G256"/>
    <mergeCell ref="F257:G257"/>
    <mergeCell ref="F258:G258"/>
    <mergeCell ref="F240:G240"/>
    <mergeCell ref="F241:G241"/>
    <mergeCell ref="F242:G242"/>
    <mergeCell ref="F243:G243"/>
    <mergeCell ref="F244:G244"/>
    <mergeCell ref="F245:G245"/>
    <mergeCell ref="F246:G246"/>
    <mergeCell ref="F247:G247"/>
    <mergeCell ref="F248:G248"/>
    <mergeCell ref="F230:G230"/>
    <mergeCell ref="F231:G231"/>
    <mergeCell ref="F232:G232"/>
    <mergeCell ref="F233:G233"/>
    <mergeCell ref="F234:G234"/>
    <mergeCell ref="F235:G235"/>
    <mergeCell ref="I236:J236"/>
    <mergeCell ref="F238:G238"/>
    <mergeCell ref="F239:G239"/>
    <mergeCell ref="F220:G220"/>
    <mergeCell ref="F221:G221"/>
    <mergeCell ref="F222:G222"/>
    <mergeCell ref="F223:G223"/>
    <mergeCell ref="F224:G224"/>
    <mergeCell ref="F225:G225"/>
    <mergeCell ref="I226:J226"/>
    <mergeCell ref="F228:G228"/>
    <mergeCell ref="F229:G229"/>
    <mergeCell ref="F210:G210"/>
    <mergeCell ref="F211:G211"/>
    <mergeCell ref="F212:G212"/>
    <mergeCell ref="I213:J213"/>
    <mergeCell ref="F215:G215"/>
    <mergeCell ref="F216:G216"/>
    <mergeCell ref="F217:G217"/>
    <mergeCell ref="F218:G218"/>
    <mergeCell ref="F219:G219"/>
    <mergeCell ref="I200:J200"/>
    <mergeCell ref="F202:G202"/>
    <mergeCell ref="F203:G203"/>
    <mergeCell ref="F204:G204"/>
    <mergeCell ref="I123:J123"/>
    <mergeCell ref="F128:G128"/>
    <mergeCell ref="F129:G129"/>
    <mergeCell ref="F130:G130"/>
    <mergeCell ref="I134:J134"/>
    <mergeCell ref="F136:G136"/>
    <mergeCell ref="F137:G137"/>
    <mergeCell ref="F138:G138"/>
    <mergeCell ref="F159:G159"/>
    <mergeCell ref="F148:G148"/>
    <mergeCell ref="F149:G149"/>
    <mergeCell ref="F150:G150"/>
    <mergeCell ref="F151:G151"/>
    <mergeCell ref="I152:J152"/>
    <mergeCell ref="F154:G154"/>
    <mergeCell ref="F141:G141"/>
    <mergeCell ref="F142:G142"/>
    <mergeCell ref="F143:G143"/>
    <mergeCell ref="F144:G144"/>
    <mergeCell ref="I145:J145"/>
    <mergeCell ref="F205:G205"/>
    <mergeCell ref="F206:G206"/>
    <mergeCell ref="F207:G207"/>
    <mergeCell ref="F208:G208"/>
    <mergeCell ref="F209:G209"/>
    <mergeCell ref="F187:G187"/>
    <mergeCell ref="F188:G188"/>
    <mergeCell ref="F189:G189"/>
    <mergeCell ref="F190:G190"/>
    <mergeCell ref="F194:G194"/>
    <mergeCell ref="F195:G195"/>
    <mergeCell ref="F196:G196"/>
    <mergeCell ref="F197:G197"/>
    <mergeCell ref="F198:G198"/>
    <mergeCell ref="F199:G199"/>
    <mergeCell ref="F181:G181"/>
    <mergeCell ref="F182:G182"/>
    <mergeCell ref="F183:G183"/>
    <mergeCell ref="I185:J185"/>
    <mergeCell ref="F193:G193"/>
    <mergeCell ref="F184:G184"/>
    <mergeCell ref="F191:G191"/>
    <mergeCell ref="F192:G192"/>
    <mergeCell ref="F175:G175"/>
    <mergeCell ref="F176:G176"/>
    <mergeCell ref="F168:G168"/>
    <mergeCell ref="F169:G169"/>
    <mergeCell ref="F173:G173"/>
    <mergeCell ref="F174:G174"/>
    <mergeCell ref="F170:G170"/>
    <mergeCell ref="I171:J171"/>
    <mergeCell ref="F177:G177"/>
    <mergeCell ref="F178:G178"/>
    <mergeCell ref="I179:J179"/>
    <mergeCell ref="F162:G162"/>
    <mergeCell ref="F163:G163"/>
    <mergeCell ref="F164:G164"/>
    <mergeCell ref="F165:G165"/>
    <mergeCell ref="F166:G166"/>
    <mergeCell ref="F167:G167"/>
    <mergeCell ref="F155:G155"/>
    <mergeCell ref="F156:G156"/>
    <mergeCell ref="F157:G157"/>
    <mergeCell ref="F158:G158"/>
    <mergeCell ref="F119:G119"/>
    <mergeCell ref="F120:G120"/>
    <mergeCell ref="F107:G107"/>
    <mergeCell ref="F108:G108"/>
    <mergeCell ref="F105:G105"/>
    <mergeCell ref="F106:G106"/>
    <mergeCell ref="I160:J160"/>
    <mergeCell ref="F139:G139"/>
    <mergeCell ref="F140:G140"/>
    <mergeCell ref="F126:G126"/>
    <mergeCell ref="F127:G127"/>
    <mergeCell ref="F131:G131"/>
    <mergeCell ref="F132:G132"/>
    <mergeCell ref="F133:G133"/>
    <mergeCell ref="F121:G121"/>
    <mergeCell ref="F122:G122"/>
    <mergeCell ref="F125:G125"/>
    <mergeCell ref="F147:G147"/>
    <mergeCell ref="I100:J100"/>
    <mergeCell ref="F102:G102"/>
    <mergeCell ref="F103:G103"/>
    <mergeCell ref="F104:G104"/>
    <mergeCell ref="I109:J109"/>
    <mergeCell ref="F111:G111"/>
    <mergeCell ref="F112:G112"/>
    <mergeCell ref="F113:G113"/>
    <mergeCell ref="I117:J117"/>
    <mergeCell ref="F114:G114"/>
    <mergeCell ref="F115:G115"/>
    <mergeCell ref="F116:G116"/>
    <mergeCell ref="I72:J72"/>
    <mergeCell ref="F96:G96"/>
    <mergeCell ref="F97:G97"/>
    <mergeCell ref="F98:G98"/>
    <mergeCell ref="F99:G99"/>
    <mergeCell ref="F87:G87"/>
    <mergeCell ref="F88:G88"/>
    <mergeCell ref="F89:G89"/>
    <mergeCell ref="F90:G90"/>
    <mergeCell ref="F91:G91"/>
    <mergeCell ref="I92:J92"/>
    <mergeCell ref="F94:G94"/>
    <mergeCell ref="F95:G95"/>
    <mergeCell ref="F80:G80"/>
    <mergeCell ref="F85:G85"/>
    <mergeCell ref="F86:G86"/>
    <mergeCell ref="F74:G74"/>
    <mergeCell ref="F75:G75"/>
    <mergeCell ref="F76:G76"/>
    <mergeCell ref="F77:G77"/>
    <mergeCell ref="F78:G78"/>
    <mergeCell ref="F79:G79"/>
    <mergeCell ref="I81:J81"/>
    <mergeCell ref="F83:G83"/>
    <mergeCell ref="F84:G84"/>
    <mergeCell ref="F45:G45"/>
    <mergeCell ref="F49:G49"/>
    <mergeCell ref="F50:G50"/>
    <mergeCell ref="F51:G51"/>
    <mergeCell ref="F46:G46"/>
    <mergeCell ref="F47:G47"/>
    <mergeCell ref="F48:G48"/>
    <mergeCell ref="F65:G65"/>
    <mergeCell ref="F66:G66"/>
    <mergeCell ref="F71:G71"/>
    <mergeCell ref="F68:G68"/>
    <mergeCell ref="F69:G69"/>
    <mergeCell ref="F70:G70"/>
    <mergeCell ref="F60:G60"/>
    <mergeCell ref="F61:G61"/>
    <mergeCell ref="F62:G62"/>
    <mergeCell ref="F67:G67"/>
    <mergeCell ref="I63:J63"/>
    <mergeCell ref="F55:G55"/>
    <mergeCell ref="F56:G56"/>
    <mergeCell ref="F57:G57"/>
    <mergeCell ref="F58:G58"/>
    <mergeCell ref="F59:G59"/>
    <mergeCell ref="F36:G36"/>
    <mergeCell ref="F37:G37"/>
    <mergeCell ref="I33:J33"/>
    <mergeCell ref="F39:G39"/>
    <mergeCell ref="F40:G40"/>
    <mergeCell ref="F41:G41"/>
    <mergeCell ref="I52:J52"/>
    <mergeCell ref="F54:G54"/>
    <mergeCell ref="F13:G13"/>
    <mergeCell ref="F14:G14"/>
    <mergeCell ref="F15:G15"/>
    <mergeCell ref="F16:G16"/>
    <mergeCell ref="F17:G17"/>
    <mergeCell ref="F5:G5"/>
    <mergeCell ref="J5:K5"/>
    <mergeCell ref="I43:J43"/>
    <mergeCell ref="F28:G28"/>
    <mergeCell ref="F29:G29"/>
    <mergeCell ref="F30:G30"/>
    <mergeCell ref="F31:G31"/>
    <mergeCell ref="F32:G32"/>
    <mergeCell ref="F23:G23"/>
    <mergeCell ref="I18:J18"/>
    <mergeCell ref="F20:G20"/>
    <mergeCell ref="F21:G21"/>
    <mergeCell ref="F22:G22"/>
    <mergeCell ref="I24:J24"/>
    <mergeCell ref="F26:G26"/>
    <mergeCell ref="F27:G27"/>
    <mergeCell ref="F38:G38"/>
    <mergeCell ref="F42:G42"/>
    <mergeCell ref="F35:G35"/>
  </mergeCells>
  <pageMargins left="0.51181102362204722" right="0.51181102362204722" top="0.98425196850393704" bottom="0.98425196850393704" header="0.51181102362204722" footer="0.51181102362204722"/>
  <pageSetup paperSize="9" scale="66" fitToHeight="0" orientation="landscape" r:id="rId1"/>
  <headerFooter>
    <oddHeader xml:space="preserve">&amp;L </oddHeader>
    <oddFooter xml:space="preserve">&amp;L &amp;C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14</vt:i4>
      </vt:variant>
    </vt:vector>
  </HeadingPairs>
  <TitlesOfParts>
    <vt:vector size="29" baseType="lpstr">
      <vt:lpstr>Resumo</vt:lpstr>
      <vt:lpstr>Planilha Orçamentária</vt:lpstr>
      <vt:lpstr>DNIT</vt:lpstr>
      <vt:lpstr>DER-RD</vt:lpstr>
      <vt:lpstr>DER-ED</vt:lpstr>
      <vt:lpstr>MC</vt:lpstr>
      <vt:lpstr>Cronograma</vt:lpstr>
      <vt:lpstr>CURVA ABC</vt:lpstr>
      <vt:lpstr>CPUs</vt:lpstr>
      <vt:lpstr>SINAPI</vt:lpstr>
      <vt:lpstr>BDI</vt:lpstr>
      <vt:lpstr>DMT</vt:lpstr>
      <vt:lpstr>ESCAVAÇÃO</vt:lpstr>
      <vt:lpstr>RESUMO CPU</vt:lpstr>
      <vt:lpstr>REAJUSTE</vt:lpstr>
      <vt:lpstr>BDI!Area_de_impressao</vt:lpstr>
      <vt:lpstr>CPUs!Area_de_impressao</vt:lpstr>
      <vt:lpstr>Cronograma!Area_de_impressao</vt:lpstr>
      <vt:lpstr>'CURVA ABC'!Area_de_impressao</vt:lpstr>
      <vt:lpstr>MC!Area_de_impressao</vt:lpstr>
      <vt:lpstr>'Planilha Orçamentária'!Area_de_impressao</vt:lpstr>
      <vt:lpstr>REAJUSTE!Area_de_impressao</vt:lpstr>
      <vt:lpstr>Resumo!Area_de_impressao</vt:lpstr>
      <vt:lpstr>'RESUMO CPU'!Area_de_impressao</vt:lpstr>
      <vt:lpstr>Cronograma!Titulos_de_impressao</vt:lpstr>
      <vt:lpstr>'CURVA ABC'!Titulos_de_impressao</vt:lpstr>
      <vt:lpstr>MC!Titulos_de_impressao</vt:lpstr>
      <vt:lpstr>'Planilha Orçamentária'!Titulos_de_impressao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fhrasko</dc:creator>
  <cp:lastModifiedBy>Nettie Alves Paulo de Moraes</cp:lastModifiedBy>
  <cp:lastPrinted>2024-08-13T17:42:24Z</cp:lastPrinted>
  <dcterms:created xsi:type="dcterms:W3CDTF">2013-05-06T17:13:09Z</dcterms:created>
  <dcterms:modified xsi:type="dcterms:W3CDTF">2024-12-18T21:50:36Z</dcterms:modified>
</cp:coreProperties>
</file>